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TerriFlux\MFAData\Recherche\Filières Agricoles SOCLE\Etude\Oléoprotéagineux\"/>
    </mc:Choice>
  </mc:AlternateContent>
  <xr:revisionPtr revIDLastSave="0" documentId="8_{D801C3ED-AAD3-4CCA-A35B-F104C29D62EE}" xr6:coauthVersionLast="47" xr6:coauthVersionMax="47" xr10:uidLastSave="{00000000-0000-0000-0000-000000000000}"/>
  <bookViews>
    <workbookView xWindow="-5040" yWindow="-16320" windowWidth="38640" windowHeight="15840" tabRatio="871" xr2:uid="{00000000-000D-0000-FFFF-FFFF00000000}"/>
  </bookViews>
  <sheets>
    <sheet name="Informations générales" sheetId="1" r:id="rId1"/>
    <sheet name="SOMMAIRE" sheetId="2" r:id="rId2"/>
    <sheet name="Lecture du fichier" sheetId="3" r:id="rId3"/>
    <sheet name="Etiquettes" sheetId="4" r:id="rId4"/>
    <sheet name="Produits" sheetId="5" r:id="rId5"/>
    <sheet name="Secteurs" sheetId="6" r:id="rId6"/>
    <sheet name="Données" sheetId="7" r:id="rId7"/>
    <sheet name=" Données" sheetId="8" state="hidden" r:id="rId8"/>
    <sheet name="Données " sheetId="9" state="hidden" r:id="rId9"/>
    <sheet name="Bilans Colza - FAM" sheetId="10" state="hidden" r:id="rId10"/>
    <sheet name="Données  " sheetId="11" state="hidden" r:id="rId11"/>
    <sheet name="BIlans Tournesol - FAM" sheetId="12" state="hidden" r:id="rId12"/>
    <sheet name="Données   " sheetId="13" state="hidden" r:id="rId13"/>
    <sheet name="Bilans Soja - FAM" sheetId="14" state="hidden" r:id="rId14"/>
    <sheet name="Données    " sheetId="15" state="hidden" r:id="rId15"/>
    <sheet name="Bilans Pois - FAM" sheetId="16" state="hidden" r:id="rId16"/>
    <sheet name="Données     " sheetId="17" state="hidden" r:id="rId17"/>
    <sheet name="Bilans Féverole - FAM" sheetId="18" state="hidden" r:id="rId18"/>
    <sheet name="Contraintes" sheetId="19" r:id="rId19"/>
    <sheet name="  Données" sheetId="20" state="hidden" r:id="rId20"/>
    <sheet name="Issues de silo - ONRB" sheetId="21" state="hidden" r:id="rId21"/>
    <sheet name="Contraintes " sheetId="22" state="hidden" r:id="rId22"/>
    <sheet name="   Données" sheetId="23" state="hidden" r:id="rId23"/>
    <sheet name="Pertes ferme - TERRES UNIVIA" sheetId="24" state="hidden" r:id="rId24"/>
    <sheet name="Contraintes  " sheetId="25" state="hidden" r:id="rId25"/>
    <sheet name="    Données" sheetId="26" state="hidden" r:id="rId26"/>
    <sheet name="Prétraitement semences fermière" sheetId="27" state="hidden" r:id="rId27"/>
    <sheet name="Semences fermières - AGRESTE" sheetId="28" state="hidden" r:id="rId28"/>
    <sheet name="Données      " sheetId="29" state="hidden" r:id="rId29"/>
    <sheet name="Prétraitement échanges" sheetId="30" state="hidden" r:id="rId30"/>
    <sheet name="Comext mensuel - EUROSTAT" sheetId="31" state="hidden" r:id="rId31"/>
    <sheet name="Comext annuel - EUROSTAT" sheetId="32" state="hidden" r:id="rId32"/>
    <sheet name="Données       " sheetId="33" state="hidden" r:id="rId33"/>
    <sheet name="Contraintes   " sheetId="34" state="hidden" r:id="rId34"/>
    <sheet name="     Données" sheetId="35" state="hidden" r:id="rId35"/>
    <sheet name="Huiles et tourteaux - FEDIOL" sheetId="36" state="hidden" r:id="rId36"/>
    <sheet name="Contraintes    " sheetId="37" state="hidden" r:id="rId37"/>
    <sheet name="      Données" sheetId="38" state="hidden" r:id="rId38"/>
    <sheet name="Usages tourteaux - ONRB" sheetId="39" state="hidden" r:id="rId39"/>
    <sheet name="Données        " sheetId="40" state="hidden" r:id="rId40"/>
    <sheet name="Biocarburants - CARBURE" sheetId="41" state="hidden" r:id="rId41"/>
    <sheet name="Données         " sheetId="42" state="hidden" r:id="rId42"/>
    <sheet name="Conso huile GMS -NIELSEN" sheetId="43" state="hidden" r:id="rId43"/>
    <sheet name="Données          " sheetId="44" state="hidden" r:id="rId44"/>
    <sheet name="Marché olive - AFIDOL, FAM" sheetId="45" state="hidden" r:id="rId45"/>
    <sheet name="Récoltes olive - AGRESTE" sheetId="46" state="hidden" r:id="rId46"/>
    <sheet name="Données           " sheetId="47" state="hidden" r:id="rId47"/>
    <sheet name="Contraintes     " sheetId="48" state="hidden" r:id="rId48"/>
    <sheet name="       Données" sheetId="49" state="hidden" r:id="rId49"/>
    <sheet name="Prétraitement récolte, collecte" sheetId="50" state="hidden" r:id="rId50"/>
    <sheet name="Récoltes - AGRESTE" sheetId="51" state="hidden" r:id="rId51"/>
    <sheet name="Collectes, stocks - FAM" sheetId="52" state="hidden" r:id="rId52"/>
    <sheet name="Collectes, stocks protéa - FAM" sheetId="53" state="hidden" r:id="rId53"/>
    <sheet name="FAB - FAM" sheetId="54" state="hidden" r:id="rId54"/>
    <sheet name="FAB protéagineux - FAM" sheetId="55" state="hidden" r:id="rId55"/>
    <sheet name="Données            " sheetId="56" state="hidden" r:id="rId56"/>
    <sheet name="Contraintes      " sheetId="57" state="hidden" r:id="rId57"/>
    <sheet name="        Données" sheetId="58" state="hidden" r:id="rId58"/>
    <sheet name="Prétraitement consommation" sheetId="59" state="hidden" r:id="rId59"/>
    <sheet name="Consommation - OléoProtéines" sheetId="60" state="hidden" r:id="rId60"/>
    <sheet name="Contraintes       " sheetId="61" state="hidden" r:id="rId61"/>
    <sheet name="         Données" sheetId="62" state="hidden" r:id="rId62"/>
    <sheet name="Fab. ingrédients - Diverses" sheetId="63" state="hidden" r:id="rId63"/>
    <sheet name="Contraintes        " sheetId="64" state="hidden" r:id="rId64"/>
    <sheet name="           Données" sheetId="65" state="hidden" r:id="rId65"/>
    <sheet name="Rend. trituration-TERRES UNIVIA" sheetId="66" state="hidden" r:id="rId66"/>
    <sheet name="Contraintes         " sheetId="67" state="hidden" r:id="rId67"/>
    <sheet name="            Données" sheetId="68" state="hidden" r:id="rId68"/>
    <sheet name="Usages huiles - TERRES UNIVIA" sheetId="69" state="hidden" r:id="rId69"/>
    <sheet name="Contraintes          " sheetId="70" state="hidden" r:id="rId70"/>
    <sheet name="             Données" sheetId="71" state="hidden" r:id="rId71"/>
    <sheet name="Usages tourteaux -TERRES UNIVIA" sheetId="72" state="hidden" r:id="rId72"/>
    <sheet name="Pertes - Diverses" sheetId="73" state="hidden" r:id="rId73"/>
    <sheet name="Fabrication - PRODCOM" sheetId="74" state="hidden" r:id="rId74"/>
    <sheet name="Transformation - TERRES UNIVIA" sheetId="75" state="hidden" r:id="rId75"/>
    <sheet name="Alimentation animale - TERRES U" sheetId="76" state="hidden" r:id="rId76"/>
    <sheet name="Collecte bio - TERRES UNIVIA" sheetId="77" state="hidden" r:id="rId77"/>
    <sheet name="Données              " sheetId="78" state="hidden" r:id="rId78"/>
    <sheet name="Données               " sheetId="79" state="hidden" r:id="rId79"/>
    <sheet name="          Données" sheetId="80" state="hidden" r:id="rId80"/>
    <sheet name="Table emplois ressources" sheetId="81" r:id="rId81"/>
    <sheet name="Résultats" sheetId="82" r:id="rId82"/>
    <sheet name="Analyses des résultats" sheetId="83" r:id="rId83"/>
  </sheets>
  <definedNames>
    <definedName name="_xlnm._FilterDatabase" localSheetId="82" hidden="1">'Analyses des résultats'!$A$1:$AA$7459</definedName>
    <definedName name="_xlnm._FilterDatabase" localSheetId="51" hidden="1">'Collectes, stocks - FAM'!$A$5:$D$1207</definedName>
    <definedName name="_xlnm._FilterDatabase" localSheetId="52" hidden="1">'Collectes, stocks protéa - FAM'!$A$5:$D$1010</definedName>
    <definedName name="_xlnm._FilterDatabase" localSheetId="8" hidden="1">'Données '!$A$1:$S$25</definedName>
    <definedName name="_xlnm._FilterDatabase" localSheetId="53" hidden="1">'FAB - FAM'!$A$5:$E$1155</definedName>
    <definedName name="_xlnm._FilterDatabase" localSheetId="54" hidden="1">'FAB protéagineux - FAM'!$A$5:$E$942</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2" i="80" l="1"/>
  <c r="L32" i="80"/>
  <c r="K32" i="80"/>
  <c r="J32" i="80"/>
  <c r="I32" i="80"/>
  <c r="F32" i="80"/>
  <c r="B32" i="80"/>
  <c r="P31" i="80"/>
  <c r="L31" i="80"/>
  <c r="K31" i="80"/>
  <c r="J31" i="80"/>
  <c r="I31" i="80"/>
  <c r="F31" i="80"/>
  <c r="B31" i="80"/>
  <c r="Q30" i="80"/>
  <c r="P30" i="80"/>
  <c r="O30" i="80"/>
  <c r="N30" i="80"/>
  <c r="M30" i="80"/>
  <c r="L30" i="80"/>
  <c r="K30" i="80"/>
  <c r="J30" i="80"/>
  <c r="I30" i="80"/>
  <c r="H30" i="80"/>
  <c r="G30" i="80"/>
  <c r="F30" i="80"/>
  <c r="E30" i="80"/>
  <c r="B30" i="80"/>
  <c r="A30" i="80"/>
  <c r="P29" i="80"/>
  <c r="L29" i="80"/>
  <c r="K29" i="80"/>
  <c r="J29" i="80"/>
  <c r="I29" i="80"/>
  <c r="B29" i="80"/>
  <c r="Q28" i="80"/>
  <c r="P28" i="80"/>
  <c r="L28" i="80"/>
  <c r="K28" i="80"/>
  <c r="J28" i="80"/>
  <c r="I28" i="80"/>
  <c r="B28" i="80"/>
  <c r="Q27" i="80"/>
  <c r="P27" i="80"/>
  <c r="L27" i="80"/>
  <c r="K27" i="80"/>
  <c r="J27" i="80"/>
  <c r="I27" i="80"/>
  <c r="B27" i="80"/>
  <c r="Q26" i="80"/>
  <c r="P26" i="80"/>
  <c r="L26" i="80"/>
  <c r="K26" i="80"/>
  <c r="J26" i="80"/>
  <c r="I26" i="80"/>
  <c r="B26" i="80"/>
  <c r="Q25" i="80"/>
  <c r="P25" i="80"/>
  <c r="O25" i="80"/>
  <c r="L25" i="80"/>
  <c r="K25" i="80"/>
  <c r="J25" i="80"/>
  <c r="I25" i="80"/>
  <c r="B25" i="80"/>
  <c r="Q24" i="80"/>
  <c r="P24" i="80"/>
  <c r="O24" i="80"/>
  <c r="M24" i="80"/>
  <c r="L24" i="80"/>
  <c r="K24" i="80"/>
  <c r="J24" i="80"/>
  <c r="I24" i="80"/>
  <c r="H24" i="80"/>
  <c r="G24" i="80"/>
  <c r="F24" i="80"/>
  <c r="E24" i="80"/>
  <c r="B24" i="80"/>
  <c r="A24" i="80"/>
  <c r="Q23" i="80"/>
  <c r="P23" i="80"/>
  <c r="O23" i="80"/>
  <c r="M23" i="80"/>
  <c r="L23" i="80"/>
  <c r="K23" i="80"/>
  <c r="J23" i="80"/>
  <c r="I23" i="80"/>
  <c r="H23" i="80"/>
  <c r="G23" i="80"/>
  <c r="F23" i="80"/>
  <c r="E23" i="80"/>
  <c r="B23" i="80"/>
  <c r="A23" i="80"/>
  <c r="Q22" i="80"/>
  <c r="P22" i="80"/>
  <c r="O22" i="80"/>
  <c r="M22" i="80"/>
  <c r="L22" i="80"/>
  <c r="K22" i="80"/>
  <c r="J22" i="80"/>
  <c r="I22" i="80"/>
  <c r="H22" i="80"/>
  <c r="G22" i="80"/>
  <c r="F22" i="80"/>
  <c r="E22" i="80"/>
  <c r="B22" i="80"/>
  <c r="A22" i="80"/>
  <c r="Q21" i="80"/>
  <c r="P21" i="80"/>
  <c r="O21" i="80"/>
  <c r="M21" i="80"/>
  <c r="L21" i="80"/>
  <c r="K21" i="80"/>
  <c r="J21" i="80"/>
  <c r="I21" i="80"/>
  <c r="H21" i="80"/>
  <c r="G21" i="80"/>
  <c r="F21" i="80"/>
  <c r="E21" i="80"/>
  <c r="B21" i="80"/>
  <c r="A21" i="80"/>
  <c r="Q20" i="80"/>
  <c r="P20" i="80"/>
  <c r="O20" i="80"/>
  <c r="M20" i="80"/>
  <c r="L20" i="80"/>
  <c r="K20" i="80"/>
  <c r="J20" i="80"/>
  <c r="I20" i="80"/>
  <c r="H20" i="80"/>
  <c r="G20" i="80"/>
  <c r="F20" i="80"/>
  <c r="E20" i="80"/>
  <c r="B20" i="80"/>
  <c r="A20" i="80"/>
  <c r="Q19" i="80"/>
  <c r="P19" i="80"/>
  <c r="O19" i="80"/>
  <c r="M19" i="80"/>
  <c r="L19" i="80"/>
  <c r="K19" i="80"/>
  <c r="J19" i="80"/>
  <c r="I19" i="80"/>
  <c r="H19" i="80"/>
  <c r="G19" i="80"/>
  <c r="F19" i="80"/>
  <c r="E19" i="80"/>
  <c r="B19" i="80"/>
  <c r="A19" i="80"/>
  <c r="Q18" i="80"/>
  <c r="P18" i="80"/>
  <c r="O18" i="80"/>
  <c r="M18" i="80"/>
  <c r="L18" i="80"/>
  <c r="K18" i="80"/>
  <c r="I18" i="80"/>
  <c r="H18" i="80"/>
  <c r="G18" i="80"/>
  <c r="F18" i="80"/>
  <c r="E18" i="80"/>
  <c r="B18" i="80"/>
  <c r="A18" i="80"/>
  <c r="Q17" i="80"/>
  <c r="P17" i="80"/>
  <c r="O17" i="80"/>
  <c r="M17" i="80"/>
  <c r="L17" i="80"/>
  <c r="K17" i="80"/>
  <c r="I17" i="80"/>
  <c r="H17" i="80"/>
  <c r="G17" i="80"/>
  <c r="F17" i="80"/>
  <c r="E17" i="80"/>
  <c r="B17" i="80"/>
  <c r="A17" i="80"/>
  <c r="Q16" i="80"/>
  <c r="P16" i="80"/>
  <c r="O16" i="80"/>
  <c r="M16" i="80"/>
  <c r="L16" i="80"/>
  <c r="K16" i="80"/>
  <c r="I16" i="80"/>
  <c r="H16" i="80"/>
  <c r="G16" i="80"/>
  <c r="F16" i="80"/>
  <c r="E16" i="80"/>
  <c r="B16" i="80"/>
  <c r="A16" i="80"/>
  <c r="Q15" i="80"/>
  <c r="P15" i="80"/>
  <c r="O15" i="80"/>
  <c r="M15" i="80"/>
  <c r="L15" i="80"/>
  <c r="K15" i="80"/>
  <c r="I15" i="80"/>
  <c r="H15" i="80"/>
  <c r="G15" i="80"/>
  <c r="F15" i="80"/>
  <c r="E15" i="80"/>
  <c r="B15" i="80"/>
  <c r="A15" i="80"/>
  <c r="Q14" i="80"/>
  <c r="P14" i="80"/>
  <c r="O14" i="80"/>
  <c r="M14" i="80"/>
  <c r="L14" i="80"/>
  <c r="K14" i="80"/>
  <c r="I14" i="80"/>
  <c r="H14" i="80"/>
  <c r="G14" i="80"/>
  <c r="F14" i="80"/>
  <c r="E14" i="80"/>
  <c r="B14" i="80"/>
  <c r="A14" i="80"/>
  <c r="Q13" i="80"/>
  <c r="P13" i="80"/>
  <c r="O13" i="80"/>
  <c r="M13" i="80"/>
  <c r="L13" i="80"/>
  <c r="K13" i="80"/>
  <c r="I13" i="80"/>
  <c r="H13" i="80"/>
  <c r="G13" i="80"/>
  <c r="F13" i="80"/>
  <c r="E13" i="80"/>
  <c r="B13" i="80"/>
  <c r="A13" i="80"/>
  <c r="Q12" i="80"/>
  <c r="P12" i="80"/>
  <c r="L12" i="80"/>
  <c r="K12" i="80"/>
  <c r="J12" i="80"/>
  <c r="I12" i="80"/>
  <c r="G12" i="80"/>
  <c r="B12" i="80"/>
  <c r="Q11" i="80"/>
  <c r="P11" i="80"/>
  <c r="L11" i="80"/>
  <c r="K11" i="80"/>
  <c r="I11" i="80"/>
  <c r="G11" i="80"/>
  <c r="B11" i="80"/>
  <c r="Q10" i="80"/>
  <c r="P10" i="80"/>
  <c r="L10" i="80"/>
  <c r="K10" i="80"/>
  <c r="I10" i="80"/>
  <c r="G10" i="80"/>
  <c r="F10" i="80"/>
  <c r="B10" i="80"/>
  <c r="Q9" i="80"/>
  <c r="P9" i="80"/>
  <c r="J9" i="80"/>
  <c r="I9" i="80"/>
  <c r="F9" i="80"/>
  <c r="B9" i="80"/>
  <c r="Q8" i="80"/>
  <c r="P8" i="80"/>
  <c r="L8" i="80"/>
  <c r="K8" i="80"/>
  <c r="I8" i="80"/>
  <c r="G8" i="80"/>
  <c r="B8" i="80"/>
  <c r="Q7" i="80"/>
  <c r="P7" i="80"/>
  <c r="J7" i="80"/>
  <c r="I7" i="80"/>
  <c r="B7" i="80"/>
  <c r="Q6" i="80"/>
  <c r="P6" i="80"/>
  <c r="J6" i="80"/>
  <c r="I6" i="80"/>
  <c r="G6" i="80"/>
  <c r="F6" i="80"/>
  <c r="B6" i="80"/>
  <c r="Q5" i="80"/>
  <c r="P5" i="80"/>
  <c r="J5" i="80"/>
  <c r="I5" i="80"/>
  <c r="B5" i="80"/>
  <c r="A5" i="80"/>
  <c r="Q4" i="80"/>
  <c r="P4" i="80"/>
  <c r="J4" i="80"/>
  <c r="I4" i="80"/>
  <c r="B4" i="80"/>
  <c r="A4" i="80"/>
  <c r="Q3" i="80"/>
  <c r="P3" i="80"/>
  <c r="J3" i="80"/>
  <c r="I3" i="80"/>
  <c r="G3" i="80"/>
  <c r="F3" i="80"/>
  <c r="B3" i="80"/>
  <c r="A3" i="80"/>
  <c r="Q2" i="80"/>
  <c r="P2" i="80"/>
  <c r="J2" i="80"/>
  <c r="I2" i="80"/>
  <c r="G2" i="80"/>
  <c r="F2" i="80"/>
  <c r="B2" i="80"/>
  <c r="A2" i="80"/>
  <c r="Q1" i="80"/>
  <c r="P1" i="80"/>
  <c r="O1" i="80"/>
  <c r="N1" i="80"/>
  <c r="M1" i="80"/>
  <c r="L1" i="80"/>
  <c r="K1" i="80"/>
  <c r="J1" i="80"/>
  <c r="I1" i="80"/>
  <c r="H1" i="80"/>
  <c r="G1" i="80"/>
  <c r="F1" i="80"/>
  <c r="E1" i="80"/>
  <c r="P28" i="79"/>
  <c r="L28" i="79"/>
  <c r="K28" i="79"/>
  <c r="I28" i="79"/>
  <c r="B28" i="79"/>
  <c r="P27" i="79"/>
  <c r="L27" i="79"/>
  <c r="K27" i="79"/>
  <c r="I27" i="79"/>
  <c r="B27" i="79"/>
  <c r="P26" i="79"/>
  <c r="L26" i="79"/>
  <c r="K26" i="79"/>
  <c r="I26" i="79"/>
  <c r="G26" i="79"/>
  <c r="B26" i="79"/>
  <c r="P25" i="79"/>
  <c r="L25" i="79"/>
  <c r="K25" i="79"/>
  <c r="I25" i="79"/>
  <c r="G25" i="79"/>
  <c r="B25" i="79"/>
  <c r="P24" i="79"/>
  <c r="L24" i="79"/>
  <c r="K24" i="79"/>
  <c r="I24" i="79"/>
  <c r="G24" i="79"/>
  <c r="B24" i="79"/>
  <c r="P23" i="79"/>
  <c r="L23" i="79"/>
  <c r="K23" i="79"/>
  <c r="I23" i="79"/>
  <c r="G23" i="79"/>
  <c r="B23" i="79"/>
  <c r="P22" i="79"/>
  <c r="L22" i="79"/>
  <c r="K22" i="79"/>
  <c r="I22" i="79"/>
  <c r="G22" i="79"/>
  <c r="B22" i="79"/>
  <c r="P21" i="79"/>
  <c r="L21" i="79"/>
  <c r="K21" i="79"/>
  <c r="I21" i="79"/>
  <c r="G21" i="79"/>
  <c r="B21" i="79"/>
  <c r="P20" i="79"/>
  <c r="L20" i="79"/>
  <c r="K20" i="79"/>
  <c r="I20" i="79"/>
  <c r="G20" i="79"/>
  <c r="B20" i="79"/>
  <c r="P19" i="79"/>
  <c r="L19" i="79"/>
  <c r="K19" i="79"/>
  <c r="I19" i="79"/>
  <c r="B19" i="79"/>
  <c r="A19" i="79"/>
  <c r="P18" i="79"/>
  <c r="L18" i="79"/>
  <c r="K18" i="79"/>
  <c r="I18" i="79"/>
  <c r="B18" i="79"/>
  <c r="A18" i="79"/>
  <c r="P17" i="79"/>
  <c r="L17" i="79"/>
  <c r="K17" i="79"/>
  <c r="I17" i="79"/>
  <c r="B17" i="79"/>
  <c r="A17" i="79"/>
  <c r="P16" i="79"/>
  <c r="L16" i="79"/>
  <c r="K16" i="79"/>
  <c r="I16" i="79"/>
  <c r="B16" i="79"/>
  <c r="A16" i="79"/>
  <c r="P15" i="79"/>
  <c r="L15" i="79"/>
  <c r="K15" i="79"/>
  <c r="I15" i="79"/>
  <c r="G15" i="79"/>
  <c r="B15" i="79"/>
  <c r="A15" i="79"/>
  <c r="P14" i="79"/>
  <c r="L14" i="79"/>
  <c r="K14" i="79"/>
  <c r="I14" i="79"/>
  <c r="G14" i="79"/>
  <c r="B14" i="79"/>
  <c r="A14" i="79"/>
  <c r="P13" i="79"/>
  <c r="L13" i="79"/>
  <c r="K13" i="79"/>
  <c r="I13" i="79"/>
  <c r="G13" i="79"/>
  <c r="B13" i="79"/>
  <c r="A13" i="79"/>
  <c r="P12" i="79"/>
  <c r="L12" i="79"/>
  <c r="K12" i="79"/>
  <c r="I12" i="79"/>
  <c r="G12" i="79"/>
  <c r="B12" i="79"/>
  <c r="A12" i="79"/>
  <c r="P11" i="79"/>
  <c r="L11" i="79"/>
  <c r="K11" i="79"/>
  <c r="I11" i="79"/>
  <c r="G11" i="79"/>
  <c r="B11" i="79"/>
  <c r="P10" i="79"/>
  <c r="L10" i="79"/>
  <c r="K10" i="79"/>
  <c r="I10" i="79"/>
  <c r="G10" i="79"/>
  <c r="A10" i="79"/>
  <c r="P9" i="79"/>
  <c r="L9" i="79"/>
  <c r="K9" i="79"/>
  <c r="I9" i="79"/>
  <c r="G9" i="79"/>
  <c r="B9" i="79"/>
  <c r="P8" i="79"/>
  <c r="L8" i="79"/>
  <c r="K8" i="79"/>
  <c r="I8" i="79"/>
  <c r="G8" i="79"/>
  <c r="A8" i="79"/>
  <c r="P7" i="79"/>
  <c r="L7" i="79"/>
  <c r="K7" i="79"/>
  <c r="I7" i="79"/>
  <c r="G7" i="79"/>
  <c r="B7" i="79"/>
  <c r="P6" i="79"/>
  <c r="L6" i="79"/>
  <c r="K6" i="79"/>
  <c r="I6" i="79"/>
  <c r="G6" i="79"/>
  <c r="A6" i="79"/>
  <c r="P5" i="79"/>
  <c r="L5" i="79"/>
  <c r="K5" i="79"/>
  <c r="I5" i="79"/>
  <c r="G5" i="79"/>
  <c r="B5" i="79"/>
  <c r="P4" i="79"/>
  <c r="L4" i="79"/>
  <c r="K4" i="79"/>
  <c r="I4" i="79"/>
  <c r="G4" i="79"/>
  <c r="A4" i="79"/>
  <c r="P3" i="79"/>
  <c r="L3" i="79"/>
  <c r="K3" i="79"/>
  <c r="I3" i="79"/>
  <c r="G3" i="79"/>
  <c r="B3" i="79"/>
  <c r="P2" i="79"/>
  <c r="L2" i="79"/>
  <c r="K2" i="79"/>
  <c r="I2" i="79"/>
  <c r="G2" i="79"/>
  <c r="A2" i="79"/>
  <c r="Q1" i="79"/>
  <c r="P1" i="79"/>
  <c r="O1" i="79"/>
  <c r="N1" i="79"/>
  <c r="M1" i="79"/>
  <c r="L1" i="79"/>
  <c r="K1" i="79"/>
  <c r="J1" i="79"/>
  <c r="I1" i="79"/>
  <c r="H1" i="79"/>
  <c r="G1" i="79"/>
  <c r="F1" i="79"/>
  <c r="E1" i="79"/>
  <c r="H36" i="78"/>
  <c r="G36" i="78"/>
  <c r="E36" i="78"/>
  <c r="B36" i="78"/>
  <c r="A36" i="78"/>
  <c r="R35" i="78"/>
  <c r="P35" i="78"/>
  <c r="O35" i="78"/>
  <c r="H35" i="78"/>
  <c r="G35" i="78"/>
  <c r="F35" i="78"/>
  <c r="E35" i="78"/>
  <c r="B35" i="78"/>
  <c r="A35" i="78"/>
  <c r="H34" i="78"/>
  <c r="G34" i="78"/>
  <c r="E34" i="78"/>
  <c r="B34" i="78"/>
  <c r="A34" i="78"/>
  <c r="R33" i="78"/>
  <c r="P33" i="78"/>
  <c r="O33" i="78"/>
  <c r="H33" i="78"/>
  <c r="G33" i="78"/>
  <c r="F33" i="78"/>
  <c r="E33" i="78"/>
  <c r="B33" i="78"/>
  <c r="A33" i="78"/>
  <c r="H32" i="78"/>
  <c r="F32" i="78"/>
  <c r="E32" i="78"/>
  <c r="B32" i="78"/>
  <c r="A32" i="78"/>
  <c r="R31" i="78"/>
  <c r="P31" i="78"/>
  <c r="O31" i="78"/>
  <c r="H31" i="78"/>
  <c r="G31" i="78"/>
  <c r="F31" i="78"/>
  <c r="E31" i="78"/>
  <c r="B31" i="78"/>
  <c r="A31" i="78"/>
  <c r="H30" i="78"/>
  <c r="G30" i="78"/>
  <c r="F30" i="78"/>
  <c r="E30" i="78"/>
  <c r="B30" i="78"/>
  <c r="A30" i="78"/>
  <c r="R29" i="78"/>
  <c r="P29" i="78"/>
  <c r="O29" i="78"/>
  <c r="H29" i="78"/>
  <c r="F29" i="78"/>
  <c r="E29" i="78"/>
  <c r="B29" i="78"/>
  <c r="A29" i="78"/>
  <c r="R28" i="78"/>
  <c r="P28" i="78"/>
  <c r="O28" i="78"/>
  <c r="H28" i="78"/>
  <c r="G28" i="78"/>
  <c r="F28" i="78"/>
  <c r="E28" i="78"/>
  <c r="B28" i="78"/>
  <c r="A28" i="78"/>
  <c r="H27" i="78"/>
  <c r="F27" i="78"/>
  <c r="E27" i="78"/>
  <c r="B27" i="78"/>
  <c r="A27" i="78"/>
  <c r="R26" i="78"/>
  <c r="P26" i="78"/>
  <c r="O26" i="78"/>
  <c r="H26" i="78"/>
  <c r="G26" i="78"/>
  <c r="F26" i="78"/>
  <c r="E26" i="78"/>
  <c r="B26" i="78"/>
  <c r="A26" i="78"/>
  <c r="H25" i="78"/>
  <c r="G25" i="78"/>
  <c r="F25" i="78"/>
  <c r="E25" i="78"/>
  <c r="B25" i="78"/>
  <c r="A25" i="78"/>
  <c r="R24" i="78"/>
  <c r="P24" i="78"/>
  <c r="O24" i="78"/>
  <c r="H24" i="78"/>
  <c r="F24" i="78"/>
  <c r="E24" i="78"/>
  <c r="B24" i="78"/>
  <c r="A24" i="78"/>
  <c r="H23" i="78"/>
  <c r="G23" i="78"/>
  <c r="E23" i="78"/>
  <c r="B23" i="78"/>
  <c r="A23" i="78"/>
  <c r="H22" i="78"/>
  <c r="G22" i="78"/>
  <c r="E22" i="78"/>
  <c r="B22" i="78"/>
  <c r="A22" i="78"/>
  <c r="H21" i="78"/>
  <c r="G21" i="78"/>
  <c r="F21" i="78"/>
  <c r="E21" i="78"/>
  <c r="B21" i="78"/>
  <c r="A21" i="78"/>
  <c r="H20" i="78"/>
  <c r="F20" i="78"/>
  <c r="E20" i="78"/>
  <c r="B20" i="78"/>
  <c r="A20" i="78"/>
  <c r="R19" i="78"/>
  <c r="P19" i="78"/>
  <c r="O19" i="78"/>
  <c r="H19" i="78"/>
  <c r="G19" i="78"/>
  <c r="F19" i="78"/>
  <c r="E19" i="78"/>
  <c r="B19" i="78"/>
  <c r="A19" i="78"/>
  <c r="H18" i="78"/>
  <c r="G18" i="78"/>
  <c r="F18" i="78"/>
  <c r="E18" i="78"/>
  <c r="B18" i="78"/>
  <c r="A18" i="78"/>
  <c r="H17" i="78"/>
  <c r="F17" i="78"/>
  <c r="E17" i="78"/>
  <c r="B17" i="78"/>
  <c r="A17" i="78"/>
  <c r="R16" i="78"/>
  <c r="P16" i="78"/>
  <c r="O16" i="78"/>
  <c r="H16" i="78"/>
  <c r="G16" i="78"/>
  <c r="F16" i="78"/>
  <c r="E16" i="78"/>
  <c r="B16" i="78"/>
  <c r="A16" i="78"/>
  <c r="H15" i="78"/>
  <c r="G15" i="78"/>
  <c r="F15" i="78"/>
  <c r="E15" i="78"/>
  <c r="B15" i="78"/>
  <c r="A15" i="78"/>
  <c r="R14" i="78"/>
  <c r="P14" i="78"/>
  <c r="O14" i="78"/>
  <c r="H14" i="78"/>
  <c r="G14" i="78"/>
  <c r="F14" i="78"/>
  <c r="E14" i="78"/>
  <c r="B14" i="78"/>
  <c r="A14" i="78"/>
  <c r="H13" i="78"/>
  <c r="F13" i="78"/>
  <c r="E13" i="78"/>
  <c r="B13" i="78"/>
  <c r="A13" i="78"/>
  <c r="H12" i="78"/>
  <c r="F12" i="78"/>
  <c r="E12" i="78"/>
  <c r="B12" i="78"/>
  <c r="A12" i="78"/>
  <c r="R11" i="78"/>
  <c r="P11" i="78"/>
  <c r="O11" i="78"/>
  <c r="H11" i="78"/>
  <c r="F11" i="78"/>
  <c r="E11" i="78"/>
  <c r="B11" i="78"/>
  <c r="A11" i="78"/>
  <c r="H10" i="78"/>
  <c r="G10" i="78"/>
  <c r="F10" i="78"/>
  <c r="E10" i="78"/>
  <c r="B10" i="78"/>
  <c r="A10" i="78"/>
  <c r="H9" i="78"/>
  <c r="F9" i="78"/>
  <c r="E9" i="78"/>
  <c r="B9" i="78"/>
  <c r="A9" i="78"/>
  <c r="R8" i="78"/>
  <c r="P8" i="78"/>
  <c r="O8" i="78"/>
  <c r="H8" i="78"/>
  <c r="F8" i="78"/>
  <c r="E8" i="78"/>
  <c r="B8" i="78"/>
  <c r="A8" i="78"/>
  <c r="H7" i="78"/>
  <c r="G7" i="78"/>
  <c r="E7" i="78"/>
  <c r="B7" i="78"/>
  <c r="A7" i="78"/>
  <c r="R6" i="78"/>
  <c r="P6" i="78"/>
  <c r="O6" i="78"/>
  <c r="H6" i="78"/>
  <c r="G6" i="78"/>
  <c r="E6" i="78"/>
  <c r="B6" i="78"/>
  <c r="A6" i="78"/>
  <c r="H5" i="78"/>
  <c r="E5" i="78"/>
  <c r="B5" i="78"/>
  <c r="A5" i="78"/>
  <c r="R4" i="78"/>
  <c r="P4" i="78"/>
  <c r="O4" i="78"/>
  <c r="H4" i="78"/>
  <c r="E4" i="78"/>
  <c r="B4" i="78"/>
  <c r="A4" i="78"/>
  <c r="H3" i="78"/>
  <c r="G3" i="78"/>
  <c r="E3" i="78"/>
  <c r="B3" i="78"/>
  <c r="A3" i="78"/>
  <c r="R2" i="78"/>
  <c r="P2" i="78"/>
  <c r="O2" i="78"/>
  <c r="H2" i="78"/>
  <c r="G2" i="78"/>
  <c r="E2" i="78"/>
  <c r="B2" i="78"/>
  <c r="A2" i="78"/>
  <c r="R1" i="78"/>
  <c r="Q1" i="78"/>
  <c r="P1" i="78"/>
  <c r="O1" i="78"/>
  <c r="N1" i="78"/>
  <c r="M1" i="78"/>
  <c r="L1" i="78"/>
  <c r="K1" i="78"/>
  <c r="J1" i="78"/>
  <c r="I1" i="78"/>
  <c r="H1" i="78"/>
  <c r="G1" i="78"/>
  <c r="F1" i="78"/>
  <c r="E1" i="78"/>
  <c r="F28" i="72"/>
  <c r="D16" i="70" s="1"/>
  <c r="E28" i="72"/>
  <c r="F27" i="72"/>
  <c r="E27" i="72"/>
  <c r="F26" i="72"/>
  <c r="D12" i="70" s="1"/>
  <c r="E26" i="72"/>
  <c r="F25" i="72"/>
  <c r="D4" i="70" s="1"/>
  <c r="E25" i="72"/>
  <c r="F24" i="72"/>
  <c r="E24" i="72"/>
  <c r="F11" i="72"/>
  <c r="E11" i="72"/>
  <c r="F10" i="72"/>
  <c r="E10" i="72"/>
  <c r="F9" i="72"/>
  <c r="E9" i="72"/>
  <c r="F8" i="72"/>
  <c r="E8" i="72"/>
  <c r="F7" i="72"/>
  <c r="E7" i="72"/>
  <c r="A2" i="71" a="1"/>
  <c r="E1" i="71" a="1"/>
  <c r="Q17" i="70"/>
  <c r="P17" i="70"/>
  <c r="O17" i="70"/>
  <c r="J17" i="70"/>
  <c r="I17" i="70"/>
  <c r="H17" i="70"/>
  <c r="G17" i="70"/>
  <c r="C17" i="70"/>
  <c r="B17" i="70"/>
  <c r="J16" i="70"/>
  <c r="I16" i="70"/>
  <c r="H16" i="70"/>
  <c r="G16" i="70"/>
  <c r="C16" i="70"/>
  <c r="B16" i="70"/>
  <c r="Q15" i="70"/>
  <c r="O15" i="70"/>
  <c r="J15" i="70"/>
  <c r="I15" i="70"/>
  <c r="H15" i="70"/>
  <c r="G15" i="70"/>
  <c r="C15" i="70"/>
  <c r="B15" i="70"/>
  <c r="J14" i="70"/>
  <c r="I14" i="70"/>
  <c r="H14" i="70"/>
  <c r="G14" i="70"/>
  <c r="D14" i="70"/>
  <c r="P15" i="70" s="1"/>
  <c r="C14" i="70"/>
  <c r="B14" i="70"/>
  <c r="Q13" i="70"/>
  <c r="P13" i="70"/>
  <c r="O13" i="70"/>
  <c r="J13" i="70"/>
  <c r="I13" i="70"/>
  <c r="H13" i="70"/>
  <c r="G13" i="70"/>
  <c r="C13" i="70"/>
  <c r="B13" i="70"/>
  <c r="J12" i="70"/>
  <c r="I12" i="70"/>
  <c r="H12" i="70"/>
  <c r="G12" i="70"/>
  <c r="C12" i="70"/>
  <c r="B12" i="70"/>
  <c r="Q11" i="70"/>
  <c r="O11" i="70"/>
  <c r="J11" i="70"/>
  <c r="I11" i="70"/>
  <c r="H11" i="70"/>
  <c r="G11" i="70"/>
  <c r="C11" i="70"/>
  <c r="B11" i="70"/>
  <c r="J10" i="70"/>
  <c r="I10" i="70"/>
  <c r="H10" i="70"/>
  <c r="G10" i="70"/>
  <c r="D10" i="70"/>
  <c r="P11" i="70" s="1"/>
  <c r="C10" i="70"/>
  <c r="B10" i="70"/>
  <c r="Q9" i="70"/>
  <c r="P9" i="70"/>
  <c r="O9" i="70"/>
  <c r="J9" i="70"/>
  <c r="I9" i="70"/>
  <c r="H9" i="70"/>
  <c r="G9" i="70"/>
  <c r="C9" i="70"/>
  <c r="B9" i="70"/>
  <c r="J8" i="70"/>
  <c r="I8" i="70"/>
  <c r="H8" i="70"/>
  <c r="G8" i="70"/>
  <c r="D8" i="70"/>
  <c r="C8" i="70"/>
  <c r="B8" i="70"/>
  <c r="Q7" i="70"/>
  <c r="P7" i="70"/>
  <c r="O7" i="70"/>
  <c r="J7" i="70"/>
  <c r="I7" i="70"/>
  <c r="H7" i="70"/>
  <c r="G7" i="70"/>
  <c r="C7" i="70"/>
  <c r="B7" i="70"/>
  <c r="J6" i="70"/>
  <c r="I6" i="70"/>
  <c r="H6" i="70"/>
  <c r="G6" i="70"/>
  <c r="D6" i="70"/>
  <c r="C6" i="70"/>
  <c r="B6" i="70"/>
  <c r="Q5" i="70"/>
  <c r="P5" i="70"/>
  <c r="O5" i="70"/>
  <c r="J5" i="70"/>
  <c r="I5" i="70"/>
  <c r="H5" i="70"/>
  <c r="G5" i="70"/>
  <c r="C5" i="70"/>
  <c r="B5" i="70"/>
  <c r="J4" i="70"/>
  <c r="I4" i="70"/>
  <c r="H4" i="70"/>
  <c r="G4" i="70"/>
  <c r="C4" i="70"/>
  <c r="B4" i="70"/>
  <c r="Q3" i="70"/>
  <c r="O3" i="70"/>
  <c r="J3" i="70"/>
  <c r="I3" i="70"/>
  <c r="H3" i="70"/>
  <c r="G3" i="70"/>
  <c r="C3" i="70"/>
  <c r="B3" i="70"/>
  <c r="J2" i="70"/>
  <c r="I2" i="70"/>
  <c r="H2" i="70"/>
  <c r="G2" i="70"/>
  <c r="D2" i="70"/>
  <c r="P3" i="70" s="1"/>
  <c r="C2" i="70"/>
  <c r="B2" i="70"/>
  <c r="S1" i="70"/>
  <c r="R1" i="70"/>
  <c r="Q1" i="70"/>
  <c r="P1" i="70"/>
  <c r="O1" i="70"/>
  <c r="N1" i="70"/>
  <c r="L1" i="70"/>
  <c r="K1" i="70"/>
  <c r="J1" i="70"/>
  <c r="I1" i="70"/>
  <c r="H1" i="70"/>
  <c r="G1" i="70"/>
  <c r="K27" i="69"/>
  <c r="E7" i="69" s="1"/>
  <c r="I26" i="69"/>
  <c r="E15" i="69" s="1"/>
  <c r="D10" i="67" s="1"/>
  <c r="P11" i="67" s="1"/>
  <c r="K21" i="69"/>
  <c r="I21" i="69"/>
  <c r="E17" i="69"/>
  <c r="D17" i="69"/>
  <c r="E16" i="69"/>
  <c r="D16" i="69"/>
  <c r="D15" i="69"/>
  <c r="E9" i="69"/>
  <c r="D9" i="69"/>
  <c r="E8" i="69"/>
  <c r="D8" i="69"/>
  <c r="D7" i="69"/>
  <c r="E6" i="69"/>
  <c r="D6" i="69"/>
  <c r="A2" i="68" a="1"/>
  <c r="J8" i="68"/>
  <c r="M6" i="68"/>
  <c r="E5" i="68"/>
  <c r="J3" i="68"/>
  <c r="N1" i="68"/>
  <c r="E1" i="68" a="1"/>
  <c r="H7" i="68" s="1"/>
  <c r="Q15" i="67"/>
  <c r="O15" i="67"/>
  <c r="J15" i="67"/>
  <c r="I15" i="67"/>
  <c r="H15" i="67"/>
  <c r="G15" i="67"/>
  <c r="C15" i="67"/>
  <c r="B15" i="67"/>
  <c r="J14" i="67"/>
  <c r="I14" i="67"/>
  <c r="H14" i="67"/>
  <c r="G14" i="67"/>
  <c r="D14" i="67"/>
  <c r="P15" i="67" s="1"/>
  <c r="C14" i="67"/>
  <c r="B14" i="67"/>
  <c r="Q13" i="67"/>
  <c r="O26" i="80" s="1"/>
  <c r="P13" i="67"/>
  <c r="O13" i="67"/>
  <c r="M26" i="80" s="1"/>
  <c r="J13" i="67"/>
  <c r="H26" i="80" s="1"/>
  <c r="I13" i="67"/>
  <c r="G26" i="80" s="1"/>
  <c r="H13" i="67"/>
  <c r="F26" i="80" s="1"/>
  <c r="G13" i="67"/>
  <c r="E26" i="80" s="1"/>
  <c r="C13" i="67"/>
  <c r="B13" i="67"/>
  <c r="A26" i="80" s="1"/>
  <c r="J12" i="67"/>
  <c r="I12" i="67"/>
  <c r="H12" i="67"/>
  <c r="G12" i="67"/>
  <c r="D12" i="67"/>
  <c r="C12" i="67"/>
  <c r="B12" i="67"/>
  <c r="Q11" i="67"/>
  <c r="O11" i="67"/>
  <c r="J11" i="67"/>
  <c r="I11" i="67"/>
  <c r="H11" i="67"/>
  <c r="G11" i="67"/>
  <c r="C11" i="67"/>
  <c r="B11" i="67"/>
  <c r="J10" i="67"/>
  <c r="I10" i="67"/>
  <c r="H10" i="67"/>
  <c r="G10" i="67"/>
  <c r="C10" i="67"/>
  <c r="B10" i="67"/>
  <c r="Q9" i="67"/>
  <c r="O9" i="67"/>
  <c r="M25" i="80" s="1"/>
  <c r="J9" i="67"/>
  <c r="H25" i="80" s="1"/>
  <c r="I9" i="67"/>
  <c r="G25" i="80" s="1"/>
  <c r="H9" i="67"/>
  <c r="F25" i="80" s="1"/>
  <c r="G9" i="67"/>
  <c r="E25" i="80" s="1"/>
  <c r="C9" i="67"/>
  <c r="B9" i="67"/>
  <c r="A25" i="80" s="1"/>
  <c r="J8" i="67"/>
  <c r="I8" i="67"/>
  <c r="H8" i="67"/>
  <c r="G8" i="67"/>
  <c r="D8" i="67"/>
  <c r="P9" i="67" s="1"/>
  <c r="C8" i="67"/>
  <c r="B8" i="67"/>
  <c r="Q7" i="67"/>
  <c r="P7" i="67"/>
  <c r="O7" i="67"/>
  <c r="J7" i="67"/>
  <c r="I7" i="67"/>
  <c r="H7" i="67"/>
  <c r="G7" i="67"/>
  <c r="C7" i="67"/>
  <c r="B7" i="67"/>
  <c r="J6" i="67"/>
  <c r="I6" i="67"/>
  <c r="H6" i="67"/>
  <c r="G6" i="67"/>
  <c r="D6" i="67"/>
  <c r="C6" i="67"/>
  <c r="B6" i="67"/>
  <c r="Q5" i="67"/>
  <c r="O5" i="67"/>
  <c r="B7" i="68" s="1"/>
  <c r="J5" i="67"/>
  <c r="I5" i="67"/>
  <c r="H5" i="67"/>
  <c r="G5" i="67"/>
  <c r="C5" i="67"/>
  <c r="B5" i="67"/>
  <c r="J4" i="67"/>
  <c r="I4" i="67"/>
  <c r="G29" i="80" s="1"/>
  <c r="H4" i="67"/>
  <c r="G4" i="67"/>
  <c r="D4" i="67"/>
  <c r="P5" i="67" s="1"/>
  <c r="C4" i="67"/>
  <c r="B4" i="67"/>
  <c r="Q3" i="67"/>
  <c r="O28" i="80" s="1"/>
  <c r="P3" i="67"/>
  <c r="N28" i="80" s="1"/>
  <c r="O3" i="67"/>
  <c r="M28" i="80" s="1"/>
  <c r="J3" i="67"/>
  <c r="H28" i="80" s="1"/>
  <c r="I3" i="67"/>
  <c r="G28" i="80" s="1"/>
  <c r="H3" i="67"/>
  <c r="F28" i="80" s="1"/>
  <c r="G3" i="67"/>
  <c r="E28" i="80" s="1"/>
  <c r="C3" i="67"/>
  <c r="B3" i="67"/>
  <c r="A28" i="80" s="1"/>
  <c r="J2" i="67"/>
  <c r="I2" i="67"/>
  <c r="H2" i="67"/>
  <c r="G2" i="67"/>
  <c r="D2" i="67"/>
  <c r="C2" i="67"/>
  <c r="B2" i="67"/>
  <c r="S1" i="67"/>
  <c r="R1" i="67"/>
  <c r="Q1" i="67"/>
  <c r="P1" i="67"/>
  <c r="O1" i="67"/>
  <c r="N1" i="67"/>
  <c r="L1" i="67"/>
  <c r="K1" i="67"/>
  <c r="J1" i="67"/>
  <c r="I1" i="67"/>
  <c r="H1" i="67"/>
  <c r="G1" i="67"/>
  <c r="C19" i="66"/>
  <c r="C20" i="66" s="1"/>
  <c r="D18" i="64" s="1"/>
  <c r="P19" i="64" s="1"/>
  <c r="C13" i="66"/>
  <c r="C14" i="66" s="1"/>
  <c r="D12" i="64" s="1"/>
  <c r="P13" i="64" s="1"/>
  <c r="C8" i="66"/>
  <c r="C7" i="66"/>
  <c r="A2" i="65" a="1"/>
  <c r="N12" i="65"/>
  <c r="P6" i="65"/>
  <c r="O4" i="65"/>
  <c r="E1" i="65" a="1"/>
  <c r="Q25" i="64"/>
  <c r="O25" i="64"/>
  <c r="J25" i="64"/>
  <c r="I25" i="64"/>
  <c r="H25" i="64"/>
  <c r="G25" i="64"/>
  <c r="C25" i="64"/>
  <c r="B25" i="64"/>
  <c r="J24" i="64"/>
  <c r="I24" i="64"/>
  <c r="H24" i="64"/>
  <c r="G24" i="64"/>
  <c r="D24" i="64"/>
  <c r="P25" i="64" s="1"/>
  <c r="C24" i="64"/>
  <c r="B24" i="64"/>
  <c r="Q23" i="64"/>
  <c r="O27" i="80" s="1"/>
  <c r="O23" i="64"/>
  <c r="M27" i="80" s="1"/>
  <c r="J23" i="64"/>
  <c r="H27" i="80" s="1"/>
  <c r="I23" i="64"/>
  <c r="G27" i="80" s="1"/>
  <c r="H23" i="64"/>
  <c r="F27" i="80" s="1"/>
  <c r="G23" i="64"/>
  <c r="E27" i="80" s="1"/>
  <c r="C23" i="64"/>
  <c r="B23" i="64"/>
  <c r="A27" i="80" s="1"/>
  <c r="J22" i="64"/>
  <c r="I22" i="64"/>
  <c r="H22" i="64"/>
  <c r="G22" i="64"/>
  <c r="D22" i="64"/>
  <c r="P23" i="64" s="1"/>
  <c r="C22" i="64"/>
  <c r="B22" i="64"/>
  <c r="Q21" i="64"/>
  <c r="P21" i="64"/>
  <c r="O21" i="64"/>
  <c r="J21" i="64"/>
  <c r="I21" i="64"/>
  <c r="H21" i="64"/>
  <c r="G21" i="64"/>
  <c r="C21" i="64"/>
  <c r="B21" i="64"/>
  <c r="J20" i="64"/>
  <c r="I20" i="64"/>
  <c r="H20" i="64"/>
  <c r="G20" i="64"/>
  <c r="D20" i="64"/>
  <c r="C20" i="64"/>
  <c r="B20" i="64"/>
  <c r="Q19" i="64"/>
  <c r="O19" i="64"/>
  <c r="J19" i="64"/>
  <c r="I19" i="64"/>
  <c r="H19" i="64"/>
  <c r="G19" i="64"/>
  <c r="C19" i="64"/>
  <c r="B19" i="64"/>
  <c r="J18" i="64"/>
  <c r="I18" i="64"/>
  <c r="H18" i="64"/>
  <c r="G18" i="64"/>
  <c r="C18" i="64"/>
  <c r="B18" i="64"/>
  <c r="Q17" i="64"/>
  <c r="P17" i="64"/>
  <c r="O17" i="64"/>
  <c r="J17" i="64"/>
  <c r="I17" i="64"/>
  <c r="H17" i="64"/>
  <c r="G17" i="64"/>
  <c r="C17" i="64"/>
  <c r="B17" i="64"/>
  <c r="J16" i="64"/>
  <c r="I16" i="64"/>
  <c r="H16" i="64"/>
  <c r="G16" i="64"/>
  <c r="D16" i="64"/>
  <c r="C16" i="64"/>
  <c r="B16" i="64"/>
  <c r="Q15" i="64"/>
  <c r="P15" i="64"/>
  <c r="O15" i="64"/>
  <c r="J15" i="64"/>
  <c r="I15" i="64"/>
  <c r="H15" i="64"/>
  <c r="G15" i="64"/>
  <c r="C15" i="64"/>
  <c r="B15" i="64"/>
  <c r="J14" i="64"/>
  <c r="I14" i="64"/>
  <c r="H14" i="64"/>
  <c r="G14" i="64"/>
  <c r="D14" i="64"/>
  <c r="C14" i="64"/>
  <c r="B14" i="64"/>
  <c r="Q13" i="64"/>
  <c r="O13" i="64"/>
  <c r="J13" i="64"/>
  <c r="I13" i="64"/>
  <c r="H13" i="64"/>
  <c r="G13" i="64"/>
  <c r="C13" i="64"/>
  <c r="B13" i="64"/>
  <c r="J12" i="64"/>
  <c r="I12" i="64"/>
  <c r="H12" i="64"/>
  <c r="G12" i="64"/>
  <c r="C12" i="64"/>
  <c r="B12" i="64"/>
  <c r="Q11" i="64"/>
  <c r="O11" i="64"/>
  <c r="J11" i="64"/>
  <c r="I11" i="64"/>
  <c r="H11" i="64"/>
  <c r="G11" i="64"/>
  <c r="C11" i="64"/>
  <c r="B11" i="64"/>
  <c r="J10" i="64"/>
  <c r="I10" i="64"/>
  <c r="H10" i="64"/>
  <c r="G10" i="64"/>
  <c r="D10" i="64"/>
  <c r="P11" i="64" s="1"/>
  <c r="C10" i="64"/>
  <c r="B10" i="64"/>
  <c r="Q9" i="64"/>
  <c r="O9" i="64"/>
  <c r="J9" i="64"/>
  <c r="I9" i="64"/>
  <c r="H9" i="64"/>
  <c r="G9" i="64"/>
  <c r="C9" i="64"/>
  <c r="B9" i="64"/>
  <c r="J8" i="64"/>
  <c r="I8" i="64"/>
  <c r="H8" i="64"/>
  <c r="G8" i="64"/>
  <c r="D8" i="64"/>
  <c r="P9" i="64" s="1"/>
  <c r="C8" i="64"/>
  <c r="B8" i="64"/>
  <c r="Q7" i="64"/>
  <c r="P7" i="64"/>
  <c r="O7" i="64"/>
  <c r="J7" i="64"/>
  <c r="I7" i="64"/>
  <c r="H7" i="64"/>
  <c r="G7" i="64"/>
  <c r="C7" i="64"/>
  <c r="B7" i="64"/>
  <c r="J6" i="64"/>
  <c r="I6" i="64"/>
  <c r="H6" i="64"/>
  <c r="G6" i="64"/>
  <c r="D6" i="64"/>
  <c r="C6" i="64"/>
  <c r="B6" i="64"/>
  <c r="Q5" i="64"/>
  <c r="O5" i="64"/>
  <c r="J1" i="65" s="1"/>
  <c r="J5" i="64"/>
  <c r="I5" i="64"/>
  <c r="H5" i="64"/>
  <c r="G5" i="64"/>
  <c r="C5" i="64"/>
  <c r="B5" i="64"/>
  <c r="J4" i="64"/>
  <c r="I4" i="64"/>
  <c r="H4" i="64"/>
  <c r="G4" i="64"/>
  <c r="D4" i="64"/>
  <c r="P5" i="64" s="1"/>
  <c r="C4" i="64"/>
  <c r="B4" i="64"/>
  <c r="Q3" i="64"/>
  <c r="O3" i="64"/>
  <c r="A11" i="65" s="1"/>
  <c r="J3" i="64"/>
  <c r="I3" i="64"/>
  <c r="H3" i="64"/>
  <c r="G3" i="64"/>
  <c r="C3" i="64"/>
  <c r="B3" i="64"/>
  <c r="J2" i="64"/>
  <c r="I2" i="64"/>
  <c r="H2" i="64"/>
  <c r="G2" i="64"/>
  <c r="D2" i="64"/>
  <c r="P3" i="64" s="1"/>
  <c r="C2" i="64"/>
  <c r="B2" i="64"/>
  <c r="S1" i="64"/>
  <c r="R1" i="64"/>
  <c r="Q1" i="64"/>
  <c r="P1" i="64"/>
  <c r="O1" i="64"/>
  <c r="N1" i="64"/>
  <c r="L1" i="64"/>
  <c r="K1" i="64"/>
  <c r="J1" i="64"/>
  <c r="I1" i="64"/>
  <c r="H1" i="64"/>
  <c r="G1" i="64"/>
  <c r="G25" i="63"/>
  <c r="D6" i="61" s="1"/>
  <c r="P7" i="61" s="1"/>
  <c r="I4" i="63"/>
  <c r="D4" i="61" s="1"/>
  <c r="P5" i="61" s="1"/>
  <c r="H4" i="63"/>
  <c r="A2" i="62" a="1"/>
  <c r="E1" i="62" a="1"/>
  <c r="Q9" i="61"/>
  <c r="P9" i="61"/>
  <c r="O9" i="61"/>
  <c r="A4" i="62" s="1"/>
  <c r="J9" i="61"/>
  <c r="I9" i="61"/>
  <c r="H9" i="61"/>
  <c r="G9" i="61"/>
  <c r="C9" i="61"/>
  <c r="B9" i="61"/>
  <c r="J8" i="61"/>
  <c r="I8" i="61"/>
  <c r="H8" i="61"/>
  <c r="G8" i="61"/>
  <c r="D8" i="61"/>
  <c r="C8" i="61"/>
  <c r="B8" i="61"/>
  <c r="Q7" i="61"/>
  <c r="O7" i="61"/>
  <c r="J7" i="61"/>
  <c r="I7" i="61"/>
  <c r="H7" i="61"/>
  <c r="G7" i="61"/>
  <c r="C7" i="61"/>
  <c r="B7" i="61"/>
  <c r="J6" i="61"/>
  <c r="I6" i="61"/>
  <c r="H6" i="61"/>
  <c r="G6" i="61"/>
  <c r="C6" i="61"/>
  <c r="B6" i="61"/>
  <c r="Q5" i="61"/>
  <c r="O5" i="61"/>
  <c r="J5" i="61"/>
  <c r="I5" i="61"/>
  <c r="H5" i="61"/>
  <c r="G5" i="61"/>
  <c r="C5" i="61"/>
  <c r="B5" i="61"/>
  <c r="J4" i="61"/>
  <c r="I4" i="61"/>
  <c r="H4" i="61"/>
  <c r="G4" i="61"/>
  <c r="C4" i="61"/>
  <c r="B4" i="61"/>
  <c r="Q3" i="61"/>
  <c r="O3" i="61"/>
  <c r="J3" i="61"/>
  <c r="I3" i="61"/>
  <c r="H3" i="61"/>
  <c r="G3" i="61"/>
  <c r="C3" i="61"/>
  <c r="B3" i="61"/>
  <c r="J2" i="61"/>
  <c r="I2" i="61"/>
  <c r="H2" i="61"/>
  <c r="G2" i="61"/>
  <c r="D2" i="61"/>
  <c r="P3" i="61" s="1"/>
  <c r="C2" i="61"/>
  <c r="B2" i="61"/>
  <c r="S1" i="61"/>
  <c r="R1" i="61"/>
  <c r="Q1" i="61"/>
  <c r="P1" i="61"/>
  <c r="O1" i="61"/>
  <c r="N5" i="62" s="1"/>
  <c r="N1" i="61"/>
  <c r="L1" i="61"/>
  <c r="K1" i="61"/>
  <c r="J1" i="61"/>
  <c r="I1" i="61"/>
  <c r="H1" i="61"/>
  <c r="G1" i="61"/>
  <c r="P58" i="60"/>
  <c r="P57" i="60"/>
  <c r="S56" i="60"/>
  <c r="T56" i="60" s="1"/>
  <c r="R56" i="60"/>
  <c r="T55" i="60"/>
  <c r="S55" i="60"/>
  <c r="T54" i="60"/>
  <c r="S54" i="60"/>
  <c r="S53" i="60"/>
  <c r="R53" i="60"/>
  <c r="T53" i="60" s="1"/>
  <c r="T52" i="60"/>
  <c r="S52" i="60"/>
  <c r="R52" i="60"/>
  <c r="T51" i="60"/>
  <c r="S51" i="60"/>
  <c r="R51" i="60"/>
  <c r="T50" i="60"/>
  <c r="X20" i="60" s="1"/>
  <c r="R50" i="60"/>
  <c r="S50" i="60" s="1"/>
  <c r="R49" i="60"/>
  <c r="T49" i="60" s="1"/>
  <c r="R48" i="60"/>
  <c r="T47" i="60"/>
  <c r="R47" i="60"/>
  <c r="S47" i="60" s="1"/>
  <c r="R46" i="60"/>
  <c r="T46" i="60" s="1"/>
  <c r="X19" i="60" s="1"/>
  <c r="R45" i="60"/>
  <c r="T44" i="60"/>
  <c r="R44" i="60"/>
  <c r="S44" i="60" s="1"/>
  <c r="T43" i="60"/>
  <c r="S43" i="60"/>
  <c r="R43" i="60"/>
  <c r="R42" i="60"/>
  <c r="T42" i="60" s="1"/>
  <c r="S41" i="60"/>
  <c r="R41" i="60"/>
  <c r="T41" i="60" s="1"/>
  <c r="R40" i="60"/>
  <c r="S40" i="60" s="1"/>
  <c r="R39" i="60"/>
  <c r="T39" i="60" s="1"/>
  <c r="S38" i="60"/>
  <c r="R38" i="60"/>
  <c r="T38" i="60" s="1"/>
  <c r="R37" i="60"/>
  <c r="T37" i="60" s="1"/>
  <c r="R36" i="60"/>
  <c r="T36" i="60" s="1"/>
  <c r="X17" i="60" s="1"/>
  <c r="T35" i="60"/>
  <c r="S35" i="60"/>
  <c r="R35" i="60"/>
  <c r="T34" i="60"/>
  <c r="S34" i="60"/>
  <c r="R34" i="60"/>
  <c r="T33" i="60"/>
  <c r="S33" i="60"/>
  <c r="R33" i="60"/>
  <c r="T32" i="60"/>
  <c r="R32" i="60"/>
  <c r="S32" i="60" s="1"/>
  <c r="T31" i="60"/>
  <c r="S31" i="60"/>
  <c r="R31" i="60"/>
  <c r="T30" i="60"/>
  <c r="X16" i="60" s="1"/>
  <c r="S30" i="60"/>
  <c r="R30" i="60"/>
  <c r="S29" i="60"/>
  <c r="R29" i="60"/>
  <c r="T29" i="60" s="1"/>
  <c r="T28" i="60"/>
  <c r="S28" i="60"/>
  <c r="R28" i="60"/>
  <c r="T27" i="60"/>
  <c r="S27" i="60"/>
  <c r="R27" i="60"/>
  <c r="T26" i="60"/>
  <c r="S26" i="60"/>
  <c r="R26" i="60"/>
  <c r="R25" i="60"/>
  <c r="T24" i="60"/>
  <c r="R24" i="60"/>
  <c r="S24" i="60" s="1"/>
  <c r="T23" i="60"/>
  <c r="S23" i="60"/>
  <c r="R23" i="60"/>
  <c r="R22" i="60"/>
  <c r="X21" i="60"/>
  <c r="M21" i="60"/>
  <c r="O21" i="60" s="1"/>
  <c r="O20" i="60"/>
  <c r="O19" i="60"/>
  <c r="X18" i="60"/>
  <c r="O18" i="60"/>
  <c r="O17" i="60"/>
  <c r="O16" i="60"/>
  <c r="O15" i="60"/>
  <c r="O14" i="60"/>
  <c r="X12" i="60"/>
  <c r="O12" i="60"/>
  <c r="O11" i="60"/>
  <c r="O10" i="60"/>
  <c r="Y9" i="60"/>
  <c r="X9" i="60"/>
  <c r="X13" i="60" s="1"/>
  <c r="O9" i="60"/>
  <c r="O8" i="60"/>
  <c r="O7" i="60"/>
  <c r="O6" i="60"/>
  <c r="Y5" i="60"/>
  <c r="X5" i="60"/>
  <c r="O5" i="60"/>
  <c r="E9" i="59"/>
  <c r="D9" i="59"/>
  <c r="C9" i="59"/>
  <c r="G8" i="59"/>
  <c r="G17" i="59" s="1"/>
  <c r="F8" i="59"/>
  <c r="E8" i="59"/>
  <c r="D8" i="59"/>
  <c r="C15" i="56" s="1"/>
  <c r="C8" i="59"/>
  <c r="E7" i="59"/>
  <c r="C7" i="59"/>
  <c r="E6" i="59"/>
  <c r="C6" i="59"/>
  <c r="F5" i="59"/>
  <c r="E5" i="59"/>
  <c r="C5" i="59"/>
  <c r="D5" i="59" s="1"/>
  <c r="E4" i="59"/>
  <c r="C4" i="59"/>
  <c r="E3" i="59"/>
  <c r="D3" i="59"/>
  <c r="C3" i="59"/>
  <c r="A2" i="58" a="1"/>
  <c r="E1" i="58" a="1"/>
  <c r="Q25" i="57"/>
  <c r="O25" i="57"/>
  <c r="H25" i="57"/>
  <c r="G25" i="57"/>
  <c r="C25" i="57"/>
  <c r="B25" i="57"/>
  <c r="H24" i="57"/>
  <c r="G24" i="57"/>
  <c r="C24" i="57"/>
  <c r="B24" i="57"/>
  <c r="Q23" i="57"/>
  <c r="O23" i="57"/>
  <c r="H23" i="57"/>
  <c r="G23" i="57"/>
  <c r="C23" i="57"/>
  <c r="B23" i="57"/>
  <c r="H22" i="57"/>
  <c r="G22" i="57"/>
  <c r="C22" i="57"/>
  <c r="B22" i="57"/>
  <c r="Q21" i="57"/>
  <c r="O21" i="57"/>
  <c r="H21" i="57"/>
  <c r="G21" i="57"/>
  <c r="C21" i="57"/>
  <c r="B21" i="57"/>
  <c r="H20" i="57"/>
  <c r="G20" i="57"/>
  <c r="C20" i="57"/>
  <c r="B20" i="57"/>
  <c r="Q19" i="57"/>
  <c r="O19" i="57"/>
  <c r="H19" i="57"/>
  <c r="G19" i="57"/>
  <c r="C19" i="57"/>
  <c r="B19" i="57"/>
  <c r="H18" i="57"/>
  <c r="G18" i="57"/>
  <c r="C18" i="57"/>
  <c r="B18" i="57"/>
  <c r="Q17" i="57"/>
  <c r="O17" i="57"/>
  <c r="H17" i="57"/>
  <c r="G17" i="57"/>
  <c r="C17" i="57"/>
  <c r="B17" i="57"/>
  <c r="H16" i="57"/>
  <c r="G16" i="57"/>
  <c r="C16" i="57"/>
  <c r="B16" i="57"/>
  <c r="Q15" i="57"/>
  <c r="O15" i="57"/>
  <c r="H15" i="57"/>
  <c r="G15" i="57"/>
  <c r="C15" i="57"/>
  <c r="B15" i="57"/>
  <c r="H14" i="57"/>
  <c r="G14" i="57"/>
  <c r="C14" i="57"/>
  <c r="B14" i="57"/>
  <c r="Q13" i="57"/>
  <c r="O13" i="57"/>
  <c r="H13" i="57"/>
  <c r="G13" i="57"/>
  <c r="C13" i="57"/>
  <c r="B13" i="57"/>
  <c r="H12" i="57"/>
  <c r="G12" i="57"/>
  <c r="C12" i="57"/>
  <c r="B12" i="57"/>
  <c r="Q11" i="57"/>
  <c r="O11" i="57"/>
  <c r="H11" i="57"/>
  <c r="G11" i="57"/>
  <c r="C11" i="57"/>
  <c r="B11" i="57"/>
  <c r="H10" i="57"/>
  <c r="G10" i="57"/>
  <c r="C10" i="57"/>
  <c r="B10" i="57"/>
  <c r="Q9" i="57"/>
  <c r="O9" i="57"/>
  <c r="H9" i="57"/>
  <c r="G9" i="57"/>
  <c r="C9" i="57"/>
  <c r="B9" i="57"/>
  <c r="H8" i="57"/>
  <c r="G8" i="57"/>
  <c r="C8" i="57"/>
  <c r="B8" i="57"/>
  <c r="Q7" i="57"/>
  <c r="O7" i="57"/>
  <c r="Q11" i="58" s="1"/>
  <c r="H7" i="57"/>
  <c r="G7" i="57"/>
  <c r="C7" i="57"/>
  <c r="B7" i="57"/>
  <c r="H6" i="57"/>
  <c r="G6" i="57"/>
  <c r="C6" i="57"/>
  <c r="B6" i="57"/>
  <c r="Q5" i="57"/>
  <c r="O5" i="57"/>
  <c r="H5" i="57"/>
  <c r="G5" i="57"/>
  <c r="C5" i="57"/>
  <c r="B5" i="57"/>
  <c r="H4" i="57"/>
  <c r="G4" i="57"/>
  <c r="C4" i="57"/>
  <c r="B4" i="57"/>
  <c r="Q3" i="57"/>
  <c r="O3" i="57"/>
  <c r="H3" i="57"/>
  <c r="G3" i="57"/>
  <c r="C3" i="57"/>
  <c r="B3" i="57"/>
  <c r="H2" i="57"/>
  <c r="G2" i="57"/>
  <c r="C2" i="57"/>
  <c r="B2" i="57"/>
  <c r="S1" i="57"/>
  <c r="R1" i="57"/>
  <c r="Q1" i="57"/>
  <c r="P1" i="57"/>
  <c r="O1" i="57"/>
  <c r="N1" i="57"/>
  <c r="L1" i="57"/>
  <c r="K1" i="57"/>
  <c r="J1" i="57"/>
  <c r="I1" i="57"/>
  <c r="H1" i="57"/>
  <c r="G1" i="57"/>
  <c r="Q33" i="56"/>
  <c r="O33" i="56"/>
  <c r="M33" i="56"/>
  <c r="H33" i="56"/>
  <c r="G33" i="56"/>
  <c r="F33" i="56"/>
  <c r="E33" i="56"/>
  <c r="C33" i="56"/>
  <c r="N33" i="56" s="1"/>
  <c r="B33" i="56"/>
  <c r="A33" i="56"/>
  <c r="Q32" i="56"/>
  <c r="O32" i="56"/>
  <c r="M32" i="56"/>
  <c r="H32" i="56"/>
  <c r="G32" i="56"/>
  <c r="F32" i="56"/>
  <c r="E32" i="56"/>
  <c r="C32" i="56"/>
  <c r="N32" i="56" s="1"/>
  <c r="B32" i="56"/>
  <c r="A32" i="56"/>
  <c r="Q31" i="56"/>
  <c r="Q32" i="80" s="1"/>
  <c r="O31" i="56"/>
  <c r="O32" i="80" s="1"/>
  <c r="M31" i="56"/>
  <c r="M32" i="80" s="1"/>
  <c r="H31" i="56"/>
  <c r="H32" i="80" s="1"/>
  <c r="G31" i="56"/>
  <c r="G32" i="80" s="1"/>
  <c r="E31" i="56"/>
  <c r="B31" i="56"/>
  <c r="A31" i="56"/>
  <c r="A32" i="80" s="1"/>
  <c r="Q30" i="56"/>
  <c r="Q31" i="80" s="1"/>
  <c r="O30" i="56"/>
  <c r="O31" i="80" s="1"/>
  <c r="M30" i="56"/>
  <c r="M31" i="80" s="1"/>
  <c r="H30" i="56"/>
  <c r="H31" i="80" s="1"/>
  <c r="G30" i="56"/>
  <c r="G31" i="80" s="1"/>
  <c r="E30" i="56"/>
  <c r="E31" i="80" s="1"/>
  <c r="B30" i="56"/>
  <c r="A30" i="56"/>
  <c r="A31" i="80" s="1"/>
  <c r="Q29" i="56"/>
  <c r="O29" i="56"/>
  <c r="M29" i="56"/>
  <c r="H29" i="56"/>
  <c r="G29" i="56"/>
  <c r="F29" i="56"/>
  <c r="E29" i="56"/>
  <c r="C29" i="56"/>
  <c r="N29" i="56" s="1"/>
  <c r="B29" i="56"/>
  <c r="A29" i="56"/>
  <c r="Q28" i="56"/>
  <c r="O28" i="56"/>
  <c r="M28" i="56"/>
  <c r="H28" i="56"/>
  <c r="G28" i="56"/>
  <c r="F28" i="56"/>
  <c r="E28" i="56"/>
  <c r="C28" i="56"/>
  <c r="N28" i="56" s="1"/>
  <c r="B28" i="56"/>
  <c r="A28" i="56"/>
  <c r="Q27" i="56"/>
  <c r="O27" i="56"/>
  <c r="M27" i="56"/>
  <c r="H27" i="56"/>
  <c r="G27" i="56"/>
  <c r="F27" i="56"/>
  <c r="E27" i="56"/>
  <c r="C27" i="56"/>
  <c r="N27" i="56" s="1"/>
  <c r="B27" i="56"/>
  <c r="A27" i="56"/>
  <c r="Q26" i="56"/>
  <c r="O26" i="56"/>
  <c r="M26" i="56"/>
  <c r="H26" i="56"/>
  <c r="G26" i="56"/>
  <c r="F26" i="56"/>
  <c r="E26" i="56"/>
  <c r="C26" i="56"/>
  <c r="N26" i="56" s="1"/>
  <c r="B26" i="56"/>
  <c r="A26" i="56"/>
  <c r="Q25" i="56"/>
  <c r="O25" i="56"/>
  <c r="M25" i="56"/>
  <c r="H25" i="56"/>
  <c r="G25" i="56"/>
  <c r="F25" i="56"/>
  <c r="E25" i="56"/>
  <c r="C25" i="56"/>
  <c r="N25" i="56" s="1"/>
  <c r="B25" i="56"/>
  <c r="A25" i="56"/>
  <c r="Q24" i="56"/>
  <c r="O24" i="56"/>
  <c r="N24" i="56"/>
  <c r="M24" i="56"/>
  <c r="H24" i="56"/>
  <c r="G24" i="56"/>
  <c r="F24" i="56"/>
  <c r="E24" i="56"/>
  <c r="C24" i="56"/>
  <c r="B24" i="56"/>
  <c r="A24" i="56"/>
  <c r="Q23" i="56"/>
  <c r="O23" i="56"/>
  <c r="M23" i="56"/>
  <c r="H23" i="56"/>
  <c r="G23" i="56"/>
  <c r="F23" i="56"/>
  <c r="E23" i="56"/>
  <c r="N23" i="56" s="1"/>
  <c r="C23" i="56"/>
  <c r="B23" i="56"/>
  <c r="A23" i="56"/>
  <c r="Q22" i="56"/>
  <c r="O22" i="56"/>
  <c r="M22" i="56"/>
  <c r="H22" i="56"/>
  <c r="G22" i="56"/>
  <c r="F22" i="56"/>
  <c r="E22" i="56"/>
  <c r="C22" i="56"/>
  <c r="N22" i="56" s="1"/>
  <c r="B22" i="56"/>
  <c r="A22" i="56"/>
  <c r="O21" i="56"/>
  <c r="M21" i="56"/>
  <c r="F21" i="56"/>
  <c r="E21" i="56"/>
  <c r="B21" i="56"/>
  <c r="A21" i="56"/>
  <c r="O20" i="56"/>
  <c r="M20" i="56"/>
  <c r="F20" i="56"/>
  <c r="E20" i="56"/>
  <c r="C20" i="56"/>
  <c r="N20" i="56" s="1"/>
  <c r="B20" i="56"/>
  <c r="A20" i="56"/>
  <c r="O19" i="56"/>
  <c r="M19" i="56"/>
  <c r="F19" i="56"/>
  <c r="E19" i="56"/>
  <c r="C19" i="56"/>
  <c r="N19" i="56" s="1"/>
  <c r="B19" i="56"/>
  <c r="A19" i="56"/>
  <c r="O18" i="56"/>
  <c r="M18" i="56"/>
  <c r="F18" i="56"/>
  <c r="E18" i="56"/>
  <c r="C18" i="56"/>
  <c r="N18" i="56" s="1"/>
  <c r="B18" i="56"/>
  <c r="A18" i="56"/>
  <c r="O17" i="56"/>
  <c r="M17" i="56"/>
  <c r="G17" i="56"/>
  <c r="F17" i="56"/>
  <c r="E17" i="56"/>
  <c r="C17" i="56"/>
  <c r="N17" i="56" s="1"/>
  <c r="B17" i="56"/>
  <c r="A17" i="56"/>
  <c r="O16" i="56"/>
  <c r="M16" i="56"/>
  <c r="G16" i="56"/>
  <c r="F16" i="56"/>
  <c r="E16" i="56"/>
  <c r="C16" i="56"/>
  <c r="B16" i="56"/>
  <c r="A16" i="56"/>
  <c r="O15" i="56"/>
  <c r="N15" i="56"/>
  <c r="M15" i="56"/>
  <c r="G15" i="56"/>
  <c r="F15" i="56"/>
  <c r="E15" i="56"/>
  <c r="B15" i="56"/>
  <c r="A15" i="56"/>
  <c r="O14" i="56"/>
  <c r="N14" i="56"/>
  <c r="M14" i="56"/>
  <c r="G14" i="56"/>
  <c r="F14" i="56"/>
  <c r="E14" i="56"/>
  <c r="C14" i="56"/>
  <c r="B14" i="56"/>
  <c r="A14" i="56"/>
  <c r="O13" i="56"/>
  <c r="M13" i="56"/>
  <c r="G13" i="56"/>
  <c r="F13" i="56"/>
  <c r="E13" i="56"/>
  <c r="B13" i="56"/>
  <c r="A13" i="56"/>
  <c r="O12" i="56"/>
  <c r="M12" i="56"/>
  <c r="G12" i="56"/>
  <c r="F12" i="56"/>
  <c r="E12" i="56"/>
  <c r="C12" i="56"/>
  <c r="N12" i="56" s="1"/>
  <c r="B12" i="56"/>
  <c r="A12" i="56"/>
  <c r="O11" i="56"/>
  <c r="M11" i="56"/>
  <c r="G11" i="56"/>
  <c r="F11" i="56"/>
  <c r="E11" i="56"/>
  <c r="B11" i="56"/>
  <c r="A11" i="56"/>
  <c r="O10" i="56"/>
  <c r="M10" i="56"/>
  <c r="G10" i="56"/>
  <c r="F10" i="56"/>
  <c r="E10" i="56"/>
  <c r="C10" i="56"/>
  <c r="N10" i="56" s="1"/>
  <c r="B10" i="56"/>
  <c r="A10" i="56"/>
  <c r="O9" i="56"/>
  <c r="M9" i="56"/>
  <c r="G9" i="56"/>
  <c r="F9" i="56"/>
  <c r="E9" i="56"/>
  <c r="B9" i="56"/>
  <c r="A9" i="56"/>
  <c r="O8" i="56"/>
  <c r="M8" i="56"/>
  <c r="G8" i="56"/>
  <c r="F8" i="56"/>
  <c r="E8" i="56"/>
  <c r="C8" i="56"/>
  <c r="B8" i="56"/>
  <c r="A8" i="56"/>
  <c r="O7" i="56"/>
  <c r="M7" i="56"/>
  <c r="G7" i="56"/>
  <c r="F7" i="56"/>
  <c r="E7" i="56"/>
  <c r="B7" i="56"/>
  <c r="A7" i="56"/>
  <c r="O6" i="56"/>
  <c r="M6" i="56"/>
  <c r="G6" i="56"/>
  <c r="F6" i="56"/>
  <c r="E6" i="56"/>
  <c r="C6" i="56"/>
  <c r="N6" i="56" s="1"/>
  <c r="B6" i="56"/>
  <c r="A6" i="56"/>
  <c r="O5" i="56"/>
  <c r="M5" i="56"/>
  <c r="G5" i="56"/>
  <c r="F5" i="56"/>
  <c r="E5" i="56"/>
  <c r="B5" i="56"/>
  <c r="A5" i="56"/>
  <c r="O4" i="56"/>
  <c r="M4" i="56"/>
  <c r="G4" i="56"/>
  <c r="F4" i="56"/>
  <c r="E4" i="56"/>
  <c r="C4" i="56"/>
  <c r="N4" i="56" s="1"/>
  <c r="B4" i="56"/>
  <c r="A4" i="56"/>
  <c r="O3" i="56"/>
  <c r="M3" i="56"/>
  <c r="G3" i="56"/>
  <c r="F3" i="56"/>
  <c r="E3" i="56"/>
  <c r="C3" i="56"/>
  <c r="B3" i="56"/>
  <c r="A3" i="56"/>
  <c r="O2" i="56"/>
  <c r="M2" i="56"/>
  <c r="G2" i="56"/>
  <c r="F2" i="56"/>
  <c r="E2" i="56"/>
  <c r="C2" i="56"/>
  <c r="B2" i="56"/>
  <c r="A2" i="56"/>
  <c r="Q1" i="56"/>
  <c r="P1" i="56"/>
  <c r="O1" i="56"/>
  <c r="N1" i="56"/>
  <c r="M1" i="56"/>
  <c r="L1" i="56"/>
  <c r="K1" i="56"/>
  <c r="J1" i="56"/>
  <c r="I1" i="56"/>
  <c r="H1" i="56"/>
  <c r="G1" i="56"/>
  <c r="F1" i="56"/>
  <c r="E1" i="56"/>
  <c r="E46" i="50"/>
  <c r="E42" i="50"/>
  <c r="E37" i="50"/>
  <c r="D37" i="50"/>
  <c r="C37" i="50"/>
  <c r="E33" i="50"/>
  <c r="E32" i="50"/>
  <c r="E31" i="50"/>
  <c r="E30" i="50"/>
  <c r="E29" i="50"/>
  <c r="D29" i="50"/>
  <c r="C29" i="50"/>
  <c r="E25" i="50"/>
  <c r="E24" i="50"/>
  <c r="E23" i="50"/>
  <c r="E22" i="50"/>
  <c r="C41" i="47" s="1"/>
  <c r="N41" i="47" s="1"/>
  <c r="E21" i="50"/>
  <c r="D21" i="50"/>
  <c r="C21" i="50"/>
  <c r="E18" i="50"/>
  <c r="D18" i="50"/>
  <c r="C18" i="50"/>
  <c r="E16" i="50"/>
  <c r="D16" i="50"/>
  <c r="C16" i="50"/>
  <c r="E15" i="50"/>
  <c r="D15" i="50"/>
  <c r="C15" i="50"/>
  <c r="E14" i="50"/>
  <c r="D14" i="50"/>
  <c r="C14" i="50"/>
  <c r="E13" i="50"/>
  <c r="C33" i="47" s="1"/>
  <c r="D13" i="50"/>
  <c r="C13" i="50"/>
  <c r="E12" i="50"/>
  <c r="D12" i="50"/>
  <c r="C12" i="50"/>
  <c r="E9" i="50"/>
  <c r="C19" i="47" s="1"/>
  <c r="D9" i="50"/>
  <c r="C9" i="50"/>
  <c r="C7" i="47" s="1"/>
  <c r="N7" i="47" s="1"/>
  <c r="E7" i="50"/>
  <c r="C18" i="47" s="1"/>
  <c r="D7" i="50"/>
  <c r="C12" i="47" s="1"/>
  <c r="N12" i="47" s="1"/>
  <c r="C7" i="50"/>
  <c r="E6" i="50"/>
  <c r="D6" i="50"/>
  <c r="C11" i="47" s="1"/>
  <c r="C6" i="50"/>
  <c r="C5" i="47" s="1"/>
  <c r="N5" i="47" s="1"/>
  <c r="N13" i="79" s="1"/>
  <c r="E5" i="50"/>
  <c r="D5" i="50"/>
  <c r="C10" i="47" s="1"/>
  <c r="N10" i="47" s="1"/>
  <c r="C5" i="50"/>
  <c r="C4" i="47" s="1"/>
  <c r="N4" i="47" s="1"/>
  <c r="N12" i="79" s="1"/>
  <c r="E4" i="50"/>
  <c r="C15" i="47" s="1"/>
  <c r="N15" i="47" s="1"/>
  <c r="D4" i="50"/>
  <c r="C4" i="50"/>
  <c r="E3" i="50"/>
  <c r="D3" i="50"/>
  <c r="C3" i="50"/>
  <c r="C2" i="47" s="1"/>
  <c r="N2" i="47" s="1"/>
  <c r="B11" i="49"/>
  <c r="A2" i="49" a="1"/>
  <c r="P6" i="49"/>
  <c r="K4" i="49"/>
  <c r="E1" i="49" a="1"/>
  <c r="Q21" i="48"/>
  <c r="P21" i="48"/>
  <c r="O21" i="48"/>
  <c r="J21" i="48"/>
  <c r="H21" i="48"/>
  <c r="G21" i="48"/>
  <c r="C21" i="48"/>
  <c r="B21" i="48"/>
  <c r="J20" i="48"/>
  <c r="H20" i="48"/>
  <c r="G20" i="48"/>
  <c r="D20" i="48"/>
  <c r="C20" i="48"/>
  <c r="B20" i="48"/>
  <c r="Q19" i="48"/>
  <c r="O19" i="48"/>
  <c r="N8" i="49" s="1"/>
  <c r="J19" i="48"/>
  <c r="H19" i="48"/>
  <c r="G19" i="48"/>
  <c r="C19" i="48"/>
  <c r="B19" i="48"/>
  <c r="J18" i="48"/>
  <c r="H18" i="48"/>
  <c r="G18" i="48"/>
  <c r="D18" i="48"/>
  <c r="P19" i="48" s="1"/>
  <c r="C18" i="48"/>
  <c r="B18" i="48"/>
  <c r="Q17" i="48"/>
  <c r="O7" i="80" s="1"/>
  <c r="P17" i="48"/>
  <c r="O17" i="48"/>
  <c r="M7" i="80" s="1"/>
  <c r="J17" i="48"/>
  <c r="H7" i="80" s="1"/>
  <c r="I17" i="48"/>
  <c r="G7" i="80" s="1"/>
  <c r="H17" i="48"/>
  <c r="F7" i="80" s="1"/>
  <c r="G17" i="48"/>
  <c r="E7" i="80" s="1"/>
  <c r="C17" i="48"/>
  <c r="B17" i="48"/>
  <c r="A7" i="80" s="1"/>
  <c r="J16" i="48"/>
  <c r="I16" i="48"/>
  <c r="H16" i="48"/>
  <c r="G16" i="48"/>
  <c r="Q15" i="48"/>
  <c r="O5" i="80" s="1"/>
  <c r="P15" i="48"/>
  <c r="O15" i="48"/>
  <c r="M5" i="80" s="1"/>
  <c r="J15" i="48"/>
  <c r="H5" i="80" s="1"/>
  <c r="I15" i="48"/>
  <c r="G5" i="80" s="1"/>
  <c r="H15" i="48"/>
  <c r="F5" i="80" s="1"/>
  <c r="G15" i="48"/>
  <c r="E5" i="80" s="1"/>
  <c r="J14" i="48"/>
  <c r="I14" i="48"/>
  <c r="H14" i="48"/>
  <c r="G14" i="48"/>
  <c r="Q13" i="48"/>
  <c r="O4" i="80" s="1"/>
  <c r="P13" i="48"/>
  <c r="O13" i="48"/>
  <c r="M4" i="80" s="1"/>
  <c r="J13" i="48"/>
  <c r="H4" i="80" s="1"/>
  <c r="I13" i="48"/>
  <c r="G4" i="80" s="1"/>
  <c r="H13" i="48"/>
  <c r="F4" i="80" s="1"/>
  <c r="G13" i="48"/>
  <c r="E4" i="80" s="1"/>
  <c r="J12" i="48"/>
  <c r="I12" i="48"/>
  <c r="H12" i="48"/>
  <c r="G12" i="48"/>
  <c r="Q11" i="48"/>
  <c r="P11" i="48"/>
  <c r="O11" i="48"/>
  <c r="J11" i="48"/>
  <c r="I11" i="48"/>
  <c r="H11" i="48"/>
  <c r="G11" i="48"/>
  <c r="J10" i="48"/>
  <c r="I10" i="48"/>
  <c r="H10" i="48"/>
  <c r="G10" i="48"/>
  <c r="Q9" i="48"/>
  <c r="O6" i="80" s="1"/>
  <c r="P9" i="48"/>
  <c r="O9" i="48"/>
  <c r="J9" i="48"/>
  <c r="H6" i="80" s="1"/>
  <c r="G9" i="48"/>
  <c r="E6" i="80" s="1"/>
  <c r="C9" i="48"/>
  <c r="B9" i="48"/>
  <c r="A6" i="80" s="1"/>
  <c r="J8" i="48"/>
  <c r="G8" i="48"/>
  <c r="Q7" i="48"/>
  <c r="O3" i="80" s="1"/>
  <c r="P7" i="48"/>
  <c r="O7" i="48"/>
  <c r="M3" i="80" s="1"/>
  <c r="J7" i="48"/>
  <c r="H3" i="80" s="1"/>
  <c r="G7" i="48"/>
  <c r="E3" i="80" s="1"/>
  <c r="J6" i="48"/>
  <c r="G6" i="48"/>
  <c r="Q5" i="48"/>
  <c r="O2" i="80" s="1"/>
  <c r="P5" i="48"/>
  <c r="O5" i="48"/>
  <c r="M2" i="80" s="1"/>
  <c r="J5" i="48"/>
  <c r="H2" i="80" s="1"/>
  <c r="G5" i="48"/>
  <c r="E2" i="80" s="1"/>
  <c r="J4" i="48"/>
  <c r="G4" i="48"/>
  <c r="Q3" i="48"/>
  <c r="P3" i="48"/>
  <c r="O3" i="48"/>
  <c r="A9" i="49" s="1"/>
  <c r="J3" i="48"/>
  <c r="G3" i="48"/>
  <c r="J2" i="48"/>
  <c r="G2" i="48"/>
  <c r="S1" i="48"/>
  <c r="R1" i="48"/>
  <c r="Q1" i="48"/>
  <c r="P1" i="48"/>
  <c r="O1" i="48"/>
  <c r="N1" i="48"/>
  <c r="L1" i="48"/>
  <c r="K1" i="48"/>
  <c r="J1" i="48"/>
  <c r="I1" i="48"/>
  <c r="H1" i="48"/>
  <c r="G1" i="48"/>
  <c r="Q56" i="47"/>
  <c r="O56" i="47"/>
  <c r="N56" i="47"/>
  <c r="M56" i="47"/>
  <c r="H56" i="47"/>
  <c r="G56" i="47"/>
  <c r="F56" i="47"/>
  <c r="E56" i="47"/>
  <c r="C56" i="47"/>
  <c r="B56" i="47"/>
  <c r="A56" i="47"/>
  <c r="Q55" i="47"/>
  <c r="O55" i="47"/>
  <c r="M55" i="47"/>
  <c r="H55" i="47"/>
  <c r="G55" i="47"/>
  <c r="F55" i="47"/>
  <c r="E55" i="47"/>
  <c r="C55" i="47"/>
  <c r="N55" i="47" s="1"/>
  <c r="B55" i="47"/>
  <c r="A55" i="47"/>
  <c r="Q54" i="47"/>
  <c r="O54" i="47"/>
  <c r="N54" i="47"/>
  <c r="M54" i="47"/>
  <c r="H54" i="47"/>
  <c r="G54" i="47"/>
  <c r="F54" i="47"/>
  <c r="E54" i="47"/>
  <c r="C54" i="47"/>
  <c r="Q53" i="47"/>
  <c r="O53" i="47"/>
  <c r="N53" i="47"/>
  <c r="M53" i="47"/>
  <c r="H53" i="47"/>
  <c r="G53" i="47"/>
  <c r="F53" i="47"/>
  <c r="E53" i="47"/>
  <c r="C53" i="47"/>
  <c r="Q52" i="47"/>
  <c r="O52" i="47"/>
  <c r="N52" i="47"/>
  <c r="M52" i="47"/>
  <c r="H52" i="47"/>
  <c r="G52" i="47"/>
  <c r="F52" i="47"/>
  <c r="E52" i="47"/>
  <c r="C52" i="47"/>
  <c r="Q51" i="47"/>
  <c r="Q28" i="79" s="1"/>
  <c r="O51" i="47"/>
  <c r="O28" i="79" s="1"/>
  <c r="N51" i="47"/>
  <c r="N28" i="79" s="1"/>
  <c r="M51" i="47"/>
  <c r="M28" i="79" s="1"/>
  <c r="H51" i="47"/>
  <c r="H28" i="79" s="1"/>
  <c r="G51" i="47"/>
  <c r="G28" i="79" s="1"/>
  <c r="F51" i="47"/>
  <c r="F28" i="79" s="1"/>
  <c r="E51" i="47"/>
  <c r="E28" i="79" s="1"/>
  <c r="C51" i="47"/>
  <c r="B51" i="47"/>
  <c r="A51" i="47"/>
  <c r="A28" i="79" s="1"/>
  <c r="Q50" i="47"/>
  <c r="Q19" i="79" s="1"/>
  <c r="O50" i="47"/>
  <c r="O19" i="79" s="1"/>
  <c r="M50" i="47"/>
  <c r="M19" i="79" s="1"/>
  <c r="H50" i="47"/>
  <c r="H19" i="79" s="1"/>
  <c r="G50" i="47"/>
  <c r="G19" i="79" s="1"/>
  <c r="F50" i="47"/>
  <c r="F19" i="79" s="1"/>
  <c r="E50" i="47"/>
  <c r="E19" i="79" s="1"/>
  <c r="C50" i="47"/>
  <c r="N50" i="47" s="1"/>
  <c r="N19" i="79" s="1"/>
  <c r="Q49" i="47"/>
  <c r="Q18" i="79" s="1"/>
  <c r="O49" i="47"/>
  <c r="O18" i="79" s="1"/>
  <c r="M49" i="47"/>
  <c r="M18" i="79" s="1"/>
  <c r="H49" i="47"/>
  <c r="H18" i="79" s="1"/>
  <c r="G49" i="47"/>
  <c r="G18" i="79" s="1"/>
  <c r="F49" i="47"/>
  <c r="F18" i="79" s="1"/>
  <c r="E49" i="47"/>
  <c r="E18" i="79" s="1"/>
  <c r="C49" i="47"/>
  <c r="N49" i="47" s="1"/>
  <c r="N18" i="79" s="1"/>
  <c r="Q48" i="47"/>
  <c r="O48" i="47"/>
  <c r="M48" i="47"/>
  <c r="H48" i="47"/>
  <c r="G48" i="47"/>
  <c r="F48" i="47"/>
  <c r="E48" i="47"/>
  <c r="N48" i="47" s="1"/>
  <c r="C48" i="47"/>
  <c r="Q47" i="47"/>
  <c r="O47" i="47"/>
  <c r="N47" i="47"/>
  <c r="M47" i="47"/>
  <c r="H47" i="47"/>
  <c r="G47" i="47"/>
  <c r="F47" i="47"/>
  <c r="E47" i="47"/>
  <c r="C47" i="47"/>
  <c r="Q46" i="47"/>
  <c r="O46" i="47"/>
  <c r="N46" i="47"/>
  <c r="M46" i="47"/>
  <c r="H46" i="47"/>
  <c r="G46" i="47"/>
  <c r="F46" i="47"/>
  <c r="E46" i="47"/>
  <c r="C46" i="47"/>
  <c r="Q45" i="47"/>
  <c r="O45" i="47"/>
  <c r="M45" i="47"/>
  <c r="H45" i="47"/>
  <c r="G45" i="47"/>
  <c r="F45" i="47"/>
  <c r="E45" i="47"/>
  <c r="C45" i="47"/>
  <c r="N45" i="47" s="1"/>
  <c r="Q44" i="47"/>
  <c r="Q27" i="79" s="1"/>
  <c r="O44" i="47"/>
  <c r="O27" i="79" s="1"/>
  <c r="M44" i="47"/>
  <c r="M27" i="79" s="1"/>
  <c r="H44" i="47"/>
  <c r="H27" i="79" s="1"/>
  <c r="G44" i="47"/>
  <c r="G27" i="79" s="1"/>
  <c r="F44" i="47"/>
  <c r="F27" i="79" s="1"/>
  <c r="E44" i="47"/>
  <c r="E27" i="79" s="1"/>
  <c r="C44" i="47"/>
  <c r="B44" i="47"/>
  <c r="A44" i="47"/>
  <c r="A27" i="79" s="1"/>
  <c r="Q43" i="47"/>
  <c r="Q17" i="79" s="1"/>
  <c r="O43" i="47"/>
  <c r="O17" i="79" s="1"/>
  <c r="M43" i="47"/>
  <c r="M17" i="79" s="1"/>
  <c r="H43" i="47"/>
  <c r="H17" i="79" s="1"/>
  <c r="G43" i="47"/>
  <c r="G17" i="79" s="1"/>
  <c r="F43" i="47"/>
  <c r="F17" i="79" s="1"/>
  <c r="E43" i="47"/>
  <c r="E17" i="79" s="1"/>
  <c r="C43" i="47"/>
  <c r="N43" i="47" s="1"/>
  <c r="N17" i="79" s="1"/>
  <c r="Q42" i="47"/>
  <c r="Q16" i="79" s="1"/>
  <c r="O42" i="47"/>
  <c r="O16" i="79" s="1"/>
  <c r="M42" i="47"/>
  <c r="M16" i="79" s="1"/>
  <c r="H42" i="47"/>
  <c r="H16" i="79" s="1"/>
  <c r="G42" i="47"/>
  <c r="G16" i="79" s="1"/>
  <c r="F42" i="47"/>
  <c r="F16" i="79" s="1"/>
  <c r="E42" i="47"/>
  <c r="C42" i="47"/>
  <c r="Q41" i="47"/>
  <c r="O41" i="47"/>
  <c r="M41" i="47"/>
  <c r="H41" i="47"/>
  <c r="G41" i="47"/>
  <c r="F41" i="47"/>
  <c r="E41" i="47"/>
  <c r="Q40" i="47"/>
  <c r="O40" i="47"/>
  <c r="M40" i="47"/>
  <c r="H40" i="47"/>
  <c r="G40" i="47"/>
  <c r="F40" i="47"/>
  <c r="E40" i="47"/>
  <c r="C40" i="47"/>
  <c r="N40" i="47" s="1"/>
  <c r="Q39" i="47"/>
  <c r="O39" i="47"/>
  <c r="N39" i="47"/>
  <c r="M39" i="47"/>
  <c r="H39" i="47"/>
  <c r="G39" i="47"/>
  <c r="F39" i="47"/>
  <c r="E39" i="47"/>
  <c r="C39" i="47"/>
  <c r="Q38" i="47"/>
  <c r="O38" i="47"/>
  <c r="N38" i="47"/>
  <c r="M38" i="47"/>
  <c r="H38" i="47"/>
  <c r="G38" i="47"/>
  <c r="F38" i="47"/>
  <c r="E38" i="47"/>
  <c r="C38" i="47"/>
  <c r="Q37" i="47"/>
  <c r="O37" i="47"/>
  <c r="N37" i="47"/>
  <c r="M37" i="47"/>
  <c r="H37" i="47"/>
  <c r="G37" i="47"/>
  <c r="F37" i="47"/>
  <c r="E37" i="47"/>
  <c r="C37" i="47"/>
  <c r="Q36" i="47"/>
  <c r="O36" i="47"/>
  <c r="M36" i="47"/>
  <c r="H36" i="47"/>
  <c r="G36" i="47"/>
  <c r="F36" i="47"/>
  <c r="E36" i="47"/>
  <c r="C36" i="47"/>
  <c r="N36" i="47" s="1"/>
  <c r="B36" i="47"/>
  <c r="A36" i="47"/>
  <c r="Q35" i="47"/>
  <c r="O35" i="47"/>
  <c r="N35" i="47"/>
  <c r="M35" i="47"/>
  <c r="H35" i="47"/>
  <c r="G35" i="47"/>
  <c r="F35" i="47"/>
  <c r="E35" i="47"/>
  <c r="C35" i="47"/>
  <c r="Q34" i="47"/>
  <c r="O34" i="47"/>
  <c r="M34" i="47"/>
  <c r="H34" i="47"/>
  <c r="G34" i="47"/>
  <c r="F34" i="47"/>
  <c r="E34" i="47"/>
  <c r="C34" i="47"/>
  <c r="N34" i="47" s="1"/>
  <c r="Q33" i="47"/>
  <c r="O33" i="47"/>
  <c r="M33" i="47"/>
  <c r="H33" i="47"/>
  <c r="G33" i="47"/>
  <c r="F33" i="47"/>
  <c r="E33" i="47"/>
  <c r="Q32" i="47"/>
  <c r="O32" i="47"/>
  <c r="N32" i="47"/>
  <c r="M32" i="47"/>
  <c r="H32" i="47"/>
  <c r="G32" i="47"/>
  <c r="F32" i="47"/>
  <c r="E32" i="47"/>
  <c r="C32" i="47"/>
  <c r="Q31" i="47"/>
  <c r="O31" i="47"/>
  <c r="N31" i="47"/>
  <c r="M31" i="47"/>
  <c r="H31" i="47"/>
  <c r="G31" i="47"/>
  <c r="F31" i="47"/>
  <c r="E31" i="47"/>
  <c r="C31" i="47"/>
  <c r="Q30" i="47"/>
  <c r="O30" i="47"/>
  <c r="M30" i="47"/>
  <c r="H30" i="47"/>
  <c r="G30" i="47"/>
  <c r="F30" i="47"/>
  <c r="E30" i="47"/>
  <c r="C30" i="47"/>
  <c r="N30" i="47" s="1"/>
  <c r="B30" i="47"/>
  <c r="A30" i="47"/>
  <c r="Q29" i="47"/>
  <c r="O29" i="47"/>
  <c r="N29" i="47"/>
  <c r="M29" i="47"/>
  <c r="H29" i="47"/>
  <c r="G29" i="47"/>
  <c r="F29" i="47"/>
  <c r="E29" i="47"/>
  <c r="C29" i="47"/>
  <c r="Q28" i="47"/>
  <c r="O28" i="47"/>
  <c r="M28" i="47"/>
  <c r="H28" i="47"/>
  <c r="G28" i="47"/>
  <c r="F28" i="47"/>
  <c r="E28" i="47"/>
  <c r="C28" i="47"/>
  <c r="N28" i="47" s="1"/>
  <c r="Q27" i="47"/>
  <c r="O27" i="47"/>
  <c r="M27" i="47"/>
  <c r="H27" i="47"/>
  <c r="G27" i="47"/>
  <c r="F27" i="47"/>
  <c r="E27" i="47"/>
  <c r="C27" i="47"/>
  <c r="N27" i="47" s="1"/>
  <c r="Q26" i="47"/>
  <c r="O26" i="47"/>
  <c r="M26" i="47"/>
  <c r="H26" i="47"/>
  <c r="G26" i="47"/>
  <c r="F26" i="47"/>
  <c r="E26" i="47"/>
  <c r="C26" i="47"/>
  <c r="N26" i="47" s="1"/>
  <c r="Q25" i="47"/>
  <c r="O25" i="47"/>
  <c r="N25" i="47"/>
  <c r="M25" i="47"/>
  <c r="H25" i="47"/>
  <c r="G25" i="47"/>
  <c r="F25" i="47"/>
  <c r="E25" i="47"/>
  <c r="C25" i="47"/>
  <c r="Q24" i="47"/>
  <c r="Q26" i="79" s="1"/>
  <c r="O24" i="47"/>
  <c r="O26" i="79" s="1"/>
  <c r="M24" i="47"/>
  <c r="M26" i="79" s="1"/>
  <c r="H24" i="47"/>
  <c r="H26" i="79" s="1"/>
  <c r="G24" i="47"/>
  <c r="F24" i="47"/>
  <c r="F26" i="79" s="1"/>
  <c r="E24" i="47"/>
  <c r="E26" i="79" s="1"/>
  <c r="C24" i="47"/>
  <c r="B24" i="47"/>
  <c r="A24" i="47"/>
  <c r="A26" i="79" s="1"/>
  <c r="Q23" i="47"/>
  <c r="Q15" i="79" s="1"/>
  <c r="O23" i="47"/>
  <c r="O15" i="79" s="1"/>
  <c r="N23" i="47"/>
  <c r="N15" i="79" s="1"/>
  <c r="M23" i="47"/>
  <c r="M15" i="79" s="1"/>
  <c r="H23" i="47"/>
  <c r="H15" i="79" s="1"/>
  <c r="G23" i="47"/>
  <c r="F23" i="47"/>
  <c r="F15" i="79" s="1"/>
  <c r="E23" i="47"/>
  <c r="E15" i="79" s="1"/>
  <c r="C23" i="47"/>
  <c r="Q22" i="47"/>
  <c r="Q14" i="79" s="1"/>
  <c r="O22" i="47"/>
  <c r="O14" i="79" s="1"/>
  <c r="M22" i="47"/>
  <c r="M14" i="79" s="1"/>
  <c r="H22" i="47"/>
  <c r="H14" i="79" s="1"/>
  <c r="G22" i="47"/>
  <c r="F22" i="47"/>
  <c r="F14" i="79" s="1"/>
  <c r="E22" i="47"/>
  <c r="E14" i="79" s="1"/>
  <c r="C22" i="47"/>
  <c r="N22" i="47" s="1"/>
  <c r="N14" i="79" s="1"/>
  <c r="Q21" i="47"/>
  <c r="O21" i="47"/>
  <c r="M21" i="47"/>
  <c r="H21" i="47"/>
  <c r="G21" i="47"/>
  <c r="F21" i="47"/>
  <c r="E21" i="47"/>
  <c r="C21" i="47"/>
  <c r="N21" i="47" s="1"/>
  <c r="Q20" i="47"/>
  <c r="O20" i="47"/>
  <c r="M20" i="47"/>
  <c r="H20" i="47"/>
  <c r="G20" i="47"/>
  <c r="F20" i="47"/>
  <c r="E20" i="47"/>
  <c r="C20" i="47"/>
  <c r="N20" i="47" s="1"/>
  <c r="Q19" i="47"/>
  <c r="O19" i="47"/>
  <c r="M19" i="47"/>
  <c r="H19" i="47"/>
  <c r="G19" i="47"/>
  <c r="F19" i="47"/>
  <c r="E19" i="47"/>
  <c r="Q18" i="47"/>
  <c r="O18" i="47"/>
  <c r="M18" i="47"/>
  <c r="H18" i="47"/>
  <c r="G18" i="47"/>
  <c r="F18" i="47"/>
  <c r="E18" i="47"/>
  <c r="B18" i="47"/>
  <c r="A18" i="47"/>
  <c r="Q17" i="47"/>
  <c r="O17" i="47"/>
  <c r="N17" i="47"/>
  <c r="M17" i="47"/>
  <c r="H17" i="47"/>
  <c r="G17" i="47"/>
  <c r="F17" i="47"/>
  <c r="E17" i="47"/>
  <c r="C17" i="47"/>
  <c r="Q16" i="47"/>
  <c r="O16" i="47"/>
  <c r="N16" i="47"/>
  <c r="M16" i="47"/>
  <c r="H16" i="47"/>
  <c r="G16" i="47"/>
  <c r="F16" i="47"/>
  <c r="E16" i="47"/>
  <c r="C16" i="47"/>
  <c r="Q15" i="47"/>
  <c r="O15" i="47"/>
  <c r="M15" i="47"/>
  <c r="H15" i="47"/>
  <c r="G15" i="47"/>
  <c r="F15" i="47"/>
  <c r="E15" i="47"/>
  <c r="Q14" i="47"/>
  <c r="O14" i="47"/>
  <c r="M14" i="47"/>
  <c r="H14" i="47"/>
  <c r="G14" i="47"/>
  <c r="F14" i="47"/>
  <c r="E14" i="47"/>
  <c r="C14" i="47"/>
  <c r="N14" i="47" s="1"/>
  <c r="Q13" i="47"/>
  <c r="O13" i="47"/>
  <c r="M13" i="47"/>
  <c r="H13" i="47"/>
  <c r="G13" i="47"/>
  <c r="F13" i="47"/>
  <c r="E13" i="47"/>
  <c r="C13" i="47"/>
  <c r="N13" i="47" s="1"/>
  <c r="Q12" i="47"/>
  <c r="O12" i="47"/>
  <c r="M12" i="47"/>
  <c r="H12" i="47"/>
  <c r="G12" i="47"/>
  <c r="F12" i="47"/>
  <c r="E12" i="47"/>
  <c r="B12" i="47"/>
  <c r="A12" i="47"/>
  <c r="Q11" i="47"/>
  <c r="O11" i="47"/>
  <c r="N11" i="47"/>
  <c r="M11" i="47"/>
  <c r="H11" i="47"/>
  <c r="G11" i="47"/>
  <c r="F11" i="47"/>
  <c r="E11" i="47"/>
  <c r="Q10" i="47"/>
  <c r="O10" i="47"/>
  <c r="M10" i="47"/>
  <c r="H10" i="47"/>
  <c r="G10" i="47"/>
  <c r="F10" i="47"/>
  <c r="E10" i="47"/>
  <c r="Q9" i="47"/>
  <c r="O9" i="47"/>
  <c r="N9" i="47"/>
  <c r="M9" i="47"/>
  <c r="H9" i="47"/>
  <c r="G9" i="47"/>
  <c r="F9" i="47"/>
  <c r="E9" i="47"/>
  <c r="C9" i="47"/>
  <c r="Q8" i="47"/>
  <c r="O8" i="47"/>
  <c r="N8" i="47"/>
  <c r="M8" i="47"/>
  <c r="H8" i="47"/>
  <c r="G8" i="47"/>
  <c r="F8" i="47"/>
  <c r="E8" i="47"/>
  <c r="C8" i="47"/>
  <c r="Q7" i="47"/>
  <c r="O7" i="47"/>
  <c r="M7" i="47"/>
  <c r="H7" i="47"/>
  <c r="G7" i="47"/>
  <c r="F7" i="47"/>
  <c r="E7" i="47"/>
  <c r="Q6" i="47"/>
  <c r="Q25" i="79" s="1"/>
  <c r="O6" i="47"/>
  <c r="O25" i="79" s="1"/>
  <c r="M6" i="47"/>
  <c r="M25" i="79" s="1"/>
  <c r="H6" i="47"/>
  <c r="H25" i="79" s="1"/>
  <c r="G6" i="47"/>
  <c r="F6" i="47"/>
  <c r="F25" i="79" s="1"/>
  <c r="E6" i="47"/>
  <c r="E25" i="79" s="1"/>
  <c r="C6" i="47"/>
  <c r="N6" i="47" s="1"/>
  <c r="N25" i="79" s="1"/>
  <c r="B6" i="47"/>
  <c r="A6" i="47"/>
  <c r="A25" i="79" s="1"/>
  <c r="Q5" i="47"/>
  <c r="Q13" i="79" s="1"/>
  <c r="O5" i="47"/>
  <c r="O13" i="79" s="1"/>
  <c r="M5" i="47"/>
  <c r="M13" i="79" s="1"/>
  <c r="H5" i="47"/>
  <c r="H13" i="79" s="1"/>
  <c r="G5" i="47"/>
  <c r="F5" i="47"/>
  <c r="F13" i="79" s="1"/>
  <c r="E5" i="47"/>
  <c r="E13" i="79" s="1"/>
  <c r="Q4" i="47"/>
  <c r="Q12" i="79" s="1"/>
  <c r="O4" i="47"/>
  <c r="O12" i="79" s="1"/>
  <c r="M4" i="47"/>
  <c r="M12" i="79" s="1"/>
  <c r="H4" i="47"/>
  <c r="H12" i="79" s="1"/>
  <c r="G4" i="47"/>
  <c r="F4" i="47"/>
  <c r="F12" i="79" s="1"/>
  <c r="E4" i="47"/>
  <c r="E12" i="79" s="1"/>
  <c r="Q3" i="47"/>
  <c r="O3" i="47"/>
  <c r="N3" i="47"/>
  <c r="M3" i="47"/>
  <c r="H3" i="47"/>
  <c r="G3" i="47"/>
  <c r="F3" i="47"/>
  <c r="E3" i="47"/>
  <c r="C3" i="47"/>
  <c r="Q2" i="47"/>
  <c r="O2" i="47"/>
  <c r="M2" i="47"/>
  <c r="H2" i="47"/>
  <c r="G2" i="47"/>
  <c r="F2" i="47"/>
  <c r="E2" i="47"/>
  <c r="Q1" i="47"/>
  <c r="P1" i="47"/>
  <c r="O1" i="47"/>
  <c r="N1" i="47"/>
  <c r="M1" i="47"/>
  <c r="L1" i="47"/>
  <c r="K1" i="47"/>
  <c r="J1" i="47"/>
  <c r="I1" i="47"/>
  <c r="H1" i="47"/>
  <c r="G1" i="47"/>
  <c r="F1" i="47"/>
  <c r="E1" i="47"/>
  <c r="E6" i="45"/>
  <c r="D6" i="45"/>
  <c r="C6" i="45"/>
  <c r="D3" i="45"/>
  <c r="C6" i="44" s="1"/>
  <c r="C3" i="45"/>
  <c r="E2" i="45"/>
  <c r="C4" i="44" s="1"/>
  <c r="D2" i="45"/>
  <c r="C2" i="45"/>
  <c r="Q25" i="44"/>
  <c r="O25" i="44"/>
  <c r="M25" i="44"/>
  <c r="H25" i="44"/>
  <c r="G25" i="44"/>
  <c r="F25" i="44"/>
  <c r="E25" i="44"/>
  <c r="C25" i="44"/>
  <c r="N25" i="44" s="1"/>
  <c r="B25" i="44"/>
  <c r="A25" i="44"/>
  <c r="Q24" i="44"/>
  <c r="O24" i="44"/>
  <c r="M24" i="44"/>
  <c r="H24" i="44"/>
  <c r="G24" i="44"/>
  <c r="F24" i="44"/>
  <c r="E24" i="44"/>
  <c r="C24" i="44"/>
  <c r="N24" i="44" s="1"/>
  <c r="B24" i="44"/>
  <c r="A24" i="44"/>
  <c r="Q23" i="44"/>
  <c r="O23" i="44"/>
  <c r="M23" i="44"/>
  <c r="H23" i="44"/>
  <c r="G23" i="44"/>
  <c r="F23" i="44"/>
  <c r="E23" i="44"/>
  <c r="N23" i="44" s="1"/>
  <c r="C23" i="44"/>
  <c r="B23" i="44"/>
  <c r="A23" i="44"/>
  <c r="Q22" i="44"/>
  <c r="O22" i="44"/>
  <c r="N22" i="44"/>
  <c r="M22" i="44"/>
  <c r="H22" i="44"/>
  <c r="G22" i="44"/>
  <c r="F22" i="44"/>
  <c r="E22" i="44"/>
  <c r="C22" i="44"/>
  <c r="B22" i="44"/>
  <c r="A22" i="44"/>
  <c r="Q21" i="44"/>
  <c r="O21" i="44"/>
  <c r="M21" i="44"/>
  <c r="H21" i="44"/>
  <c r="G21" i="44"/>
  <c r="F21" i="44"/>
  <c r="E21" i="44"/>
  <c r="C21" i="44"/>
  <c r="N21" i="44" s="1"/>
  <c r="B21" i="44"/>
  <c r="A21" i="44"/>
  <c r="Q20" i="44"/>
  <c r="O20" i="44"/>
  <c r="N20" i="44"/>
  <c r="M20" i="44"/>
  <c r="H20" i="44"/>
  <c r="G20" i="44"/>
  <c r="F20" i="44"/>
  <c r="E20" i="44"/>
  <c r="C20" i="44"/>
  <c r="B20" i="44"/>
  <c r="A20" i="44"/>
  <c r="Q19" i="44"/>
  <c r="O19" i="44"/>
  <c r="N19" i="44"/>
  <c r="M19" i="44"/>
  <c r="H19" i="44"/>
  <c r="G19" i="44"/>
  <c r="F19" i="44"/>
  <c r="E19" i="44"/>
  <c r="C19" i="44"/>
  <c r="B19" i="44"/>
  <c r="A19" i="44"/>
  <c r="Q18" i="44"/>
  <c r="O18" i="44"/>
  <c r="M18" i="44"/>
  <c r="H18" i="44"/>
  <c r="G18" i="44"/>
  <c r="F18" i="44"/>
  <c r="E18" i="44"/>
  <c r="C18" i="44"/>
  <c r="N18" i="44" s="1"/>
  <c r="B18" i="44"/>
  <c r="A18" i="44"/>
  <c r="Q17" i="44"/>
  <c r="O17" i="44"/>
  <c r="M17" i="44"/>
  <c r="H17" i="44"/>
  <c r="G17" i="44"/>
  <c r="F17" i="44"/>
  <c r="E17" i="44"/>
  <c r="C17" i="44"/>
  <c r="N17" i="44" s="1"/>
  <c r="B17" i="44"/>
  <c r="A17" i="44"/>
  <c r="Q16" i="44"/>
  <c r="O16" i="44"/>
  <c r="N16" i="44"/>
  <c r="M16" i="44"/>
  <c r="H16" i="44"/>
  <c r="G16" i="44"/>
  <c r="F16" i="44"/>
  <c r="E16" i="44"/>
  <c r="C16" i="44"/>
  <c r="B16" i="44"/>
  <c r="A16" i="44"/>
  <c r="Q15" i="44"/>
  <c r="O15" i="44"/>
  <c r="N15" i="44"/>
  <c r="M15" i="44"/>
  <c r="H15" i="44"/>
  <c r="G15" i="44"/>
  <c r="F15" i="44"/>
  <c r="E15" i="44"/>
  <c r="C15" i="44"/>
  <c r="B15" i="44"/>
  <c r="A15" i="44"/>
  <c r="Q14" i="44"/>
  <c r="O14" i="44"/>
  <c r="M14" i="44"/>
  <c r="H14" i="44"/>
  <c r="G14" i="44"/>
  <c r="F14" i="44"/>
  <c r="E14" i="44"/>
  <c r="C14" i="44"/>
  <c r="N14" i="44" s="1"/>
  <c r="B14" i="44"/>
  <c r="A14" i="44"/>
  <c r="Q13" i="44"/>
  <c r="O13" i="44"/>
  <c r="M13" i="44"/>
  <c r="H13" i="44"/>
  <c r="G13" i="44"/>
  <c r="F13" i="44"/>
  <c r="E13" i="44"/>
  <c r="C13" i="44"/>
  <c r="B13" i="44"/>
  <c r="A13" i="44"/>
  <c r="Q12" i="44"/>
  <c r="O12" i="44"/>
  <c r="N12" i="44"/>
  <c r="M12" i="44"/>
  <c r="H12" i="44"/>
  <c r="G12" i="44"/>
  <c r="F12" i="44"/>
  <c r="E12" i="44"/>
  <c r="C12" i="44"/>
  <c r="B12" i="44"/>
  <c r="A12" i="44"/>
  <c r="Q11" i="44"/>
  <c r="O11" i="44"/>
  <c r="M11" i="44"/>
  <c r="H11" i="44"/>
  <c r="G11" i="44"/>
  <c r="F11" i="44"/>
  <c r="E11" i="44"/>
  <c r="C11" i="44"/>
  <c r="B11" i="44"/>
  <c r="A11" i="44"/>
  <c r="Q10" i="44"/>
  <c r="O10" i="44"/>
  <c r="M10" i="44"/>
  <c r="H10" i="44"/>
  <c r="G10" i="44"/>
  <c r="F10" i="44"/>
  <c r="E10" i="44"/>
  <c r="C10" i="44"/>
  <c r="B10" i="44"/>
  <c r="A10" i="44"/>
  <c r="Q9" i="44"/>
  <c r="O9" i="44"/>
  <c r="N9" i="44"/>
  <c r="M9" i="44"/>
  <c r="H9" i="44"/>
  <c r="G9" i="44"/>
  <c r="F9" i="44"/>
  <c r="E9" i="44"/>
  <c r="C9" i="44"/>
  <c r="B9" i="44"/>
  <c r="A9" i="44"/>
  <c r="Q8" i="44"/>
  <c r="O8" i="44"/>
  <c r="M8" i="44"/>
  <c r="H8" i="44"/>
  <c r="G8" i="44"/>
  <c r="F8" i="44"/>
  <c r="E8" i="44"/>
  <c r="C8" i="44"/>
  <c r="N8" i="44" s="1"/>
  <c r="B8" i="44"/>
  <c r="A8" i="44"/>
  <c r="Q7" i="44"/>
  <c r="O7" i="44"/>
  <c r="N7" i="44"/>
  <c r="M7" i="44"/>
  <c r="H7" i="44"/>
  <c r="G7" i="44"/>
  <c r="F7" i="44"/>
  <c r="E7" i="44"/>
  <c r="C7" i="44"/>
  <c r="B7" i="44"/>
  <c r="A7" i="44"/>
  <c r="Q6" i="44"/>
  <c r="O6" i="44"/>
  <c r="N6" i="44"/>
  <c r="M6" i="44"/>
  <c r="H6" i="44"/>
  <c r="G6" i="44"/>
  <c r="F6" i="44"/>
  <c r="E6" i="44"/>
  <c r="B6" i="44"/>
  <c r="A6" i="44"/>
  <c r="Q5" i="44"/>
  <c r="O5" i="44"/>
  <c r="M5" i="44"/>
  <c r="H5" i="44"/>
  <c r="G5" i="44"/>
  <c r="F5" i="44"/>
  <c r="E5" i="44"/>
  <c r="C5" i="44"/>
  <c r="N5" i="44" s="1"/>
  <c r="B5" i="44"/>
  <c r="A5" i="44"/>
  <c r="Q4" i="44"/>
  <c r="O4" i="44"/>
  <c r="N4" i="44"/>
  <c r="M4" i="44"/>
  <c r="H4" i="44"/>
  <c r="G4" i="44"/>
  <c r="F4" i="44"/>
  <c r="E4" i="44"/>
  <c r="B4" i="44"/>
  <c r="A4" i="44"/>
  <c r="Q3" i="44"/>
  <c r="O3" i="44"/>
  <c r="M3" i="44"/>
  <c r="H3" i="44"/>
  <c r="G3" i="44"/>
  <c r="F3" i="44"/>
  <c r="E3" i="44"/>
  <c r="C3" i="44"/>
  <c r="N3" i="44" s="1"/>
  <c r="B3" i="44"/>
  <c r="A3" i="44"/>
  <c r="Q2" i="44"/>
  <c r="O2" i="44"/>
  <c r="M2" i="44"/>
  <c r="H2" i="44"/>
  <c r="G2" i="44"/>
  <c r="F2" i="44"/>
  <c r="E2" i="44"/>
  <c r="C2" i="44"/>
  <c r="B2" i="44"/>
  <c r="A2" i="44"/>
  <c r="Q1" i="44"/>
  <c r="P1" i="44"/>
  <c r="O1" i="44"/>
  <c r="N1" i="44"/>
  <c r="M1" i="44"/>
  <c r="L1" i="44"/>
  <c r="K1" i="44"/>
  <c r="J1" i="44"/>
  <c r="I1" i="44"/>
  <c r="H1" i="44"/>
  <c r="G1" i="44"/>
  <c r="F1" i="44"/>
  <c r="E1" i="44"/>
  <c r="R46" i="43"/>
  <c r="N46" i="43"/>
  <c r="M46" i="43"/>
  <c r="I46" i="43"/>
  <c r="H46" i="43"/>
  <c r="B46" i="43"/>
  <c r="U45" i="43"/>
  <c r="T45" i="43"/>
  <c r="C6" i="42" s="1"/>
  <c r="N6" i="42" s="1"/>
  <c r="S45" i="43"/>
  <c r="R45" i="43"/>
  <c r="Q45" i="43"/>
  <c r="N45" i="43"/>
  <c r="M45" i="43"/>
  <c r="L45" i="43"/>
  <c r="C2" i="42" s="1"/>
  <c r="N2" i="42" s="1"/>
  <c r="K45" i="43"/>
  <c r="J45" i="43"/>
  <c r="I45" i="43"/>
  <c r="F45" i="43"/>
  <c r="E45" i="43"/>
  <c r="D45" i="43"/>
  <c r="C45" i="43"/>
  <c r="B45" i="43"/>
  <c r="C41" i="43"/>
  <c r="C40" i="43"/>
  <c r="P45" i="43" s="1"/>
  <c r="C4" i="42" s="1"/>
  <c r="N4" i="42" s="1"/>
  <c r="P27" i="43"/>
  <c r="O27" i="43"/>
  <c r="N27" i="43"/>
  <c r="P26" i="43"/>
  <c r="O26" i="43"/>
  <c r="N26" i="43"/>
  <c r="P25" i="43"/>
  <c r="O25" i="43"/>
  <c r="N25" i="43"/>
  <c r="P24" i="43"/>
  <c r="O24" i="43"/>
  <c r="N24" i="43"/>
  <c r="P23" i="43"/>
  <c r="O23" i="43"/>
  <c r="N23" i="43"/>
  <c r="P22" i="43"/>
  <c r="O22" i="43"/>
  <c r="N22" i="43"/>
  <c r="P21" i="43"/>
  <c r="O21" i="43"/>
  <c r="N21" i="43"/>
  <c r="P20" i="43"/>
  <c r="P28" i="43" s="1"/>
  <c r="O20" i="43"/>
  <c r="O28" i="43" s="1"/>
  <c r="N20" i="43"/>
  <c r="N28" i="43" s="1"/>
  <c r="P15" i="43"/>
  <c r="O15" i="43"/>
  <c r="N15" i="43"/>
  <c r="Q7" i="42"/>
  <c r="O7" i="42"/>
  <c r="M7" i="42"/>
  <c r="H7" i="42"/>
  <c r="G7" i="42"/>
  <c r="F7" i="42"/>
  <c r="E7" i="42"/>
  <c r="B7" i="42"/>
  <c r="A7" i="42"/>
  <c r="Q6" i="42"/>
  <c r="O6" i="42"/>
  <c r="M6" i="42"/>
  <c r="H6" i="42"/>
  <c r="G6" i="42"/>
  <c r="F6" i="42"/>
  <c r="E6" i="42"/>
  <c r="B6" i="42"/>
  <c r="A6" i="42"/>
  <c r="Q5" i="42"/>
  <c r="O5" i="42"/>
  <c r="M5" i="42"/>
  <c r="H5" i="42"/>
  <c r="G5" i="42"/>
  <c r="F5" i="42"/>
  <c r="E5" i="42"/>
  <c r="B5" i="42"/>
  <c r="A5" i="42"/>
  <c r="Q4" i="42"/>
  <c r="O4" i="42"/>
  <c r="M4" i="42"/>
  <c r="H4" i="42"/>
  <c r="G4" i="42"/>
  <c r="F4" i="42"/>
  <c r="E4" i="42"/>
  <c r="B4" i="42"/>
  <c r="A4" i="42"/>
  <c r="Q3" i="42"/>
  <c r="O3" i="42"/>
  <c r="M3" i="42"/>
  <c r="H3" i="42"/>
  <c r="G3" i="42"/>
  <c r="F3" i="42"/>
  <c r="E3" i="42"/>
  <c r="B3" i="42"/>
  <c r="A3" i="42"/>
  <c r="Q2" i="42"/>
  <c r="O2" i="42"/>
  <c r="M2" i="42"/>
  <c r="H2" i="42"/>
  <c r="G2" i="42"/>
  <c r="F2" i="42"/>
  <c r="E2" i="42"/>
  <c r="B2" i="42"/>
  <c r="A2" i="42"/>
  <c r="Q1" i="42"/>
  <c r="P1" i="42"/>
  <c r="O1" i="42"/>
  <c r="N1" i="42"/>
  <c r="M1" i="42"/>
  <c r="L1" i="42"/>
  <c r="K1" i="42"/>
  <c r="J1" i="42"/>
  <c r="I1" i="42"/>
  <c r="H1" i="42"/>
  <c r="G1" i="42"/>
  <c r="F1" i="42"/>
  <c r="E1" i="42"/>
  <c r="J60" i="41"/>
  <c r="J59" i="41"/>
  <c r="J58" i="41"/>
  <c r="J57" i="41"/>
  <c r="J56" i="41"/>
  <c r="J55" i="41"/>
  <c r="J54" i="41"/>
  <c r="J53" i="41"/>
  <c r="J49" i="41"/>
  <c r="J48" i="41"/>
  <c r="J47" i="41"/>
  <c r="J46" i="41"/>
  <c r="J45" i="41"/>
  <c r="J44" i="41"/>
  <c r="J37" i="41"/>
  <c r="J36" i="41"/>
  <c r="J35" i="41"/>
  <c r="J34" i="41"/>
  <c r="J33" i="41"/>
  <c r="J32" i="41"/>
  <c r="J29" i="41"/>
  <c r="J28" i="41"/>
  <c r="J27" i="41"/>
  <c r="J26" i="41"/>
  <c r="J25" i="41"/>
  <c r="C4" i="40" s="1"/>
  <c r="J19" i="41"/>
  <c r="J18" i="41"/>
  <c r="J17" i="41"/>
  <c r="J16" i="41"/>
  <c r="J15" i="41"/>
  <c r="J14" i="41"/>
  <c r="J9" i="41"/>
  <c r="J8" i="41"/>
  <c r="J7" i="41"/>
  <c r="J6" i="41"/>
  <c r="O9" i="40"/>
  <c r="M9" i="40"/>
  <c r="H9" i="40"/>
  <c r="E9" i="40"/>
  <c r="N9" i="40" s="1"/>
  <c r="B9" i="40"/>
  <c r="A9" i="40"/>
  <c r="O8" i="40"/>
  <c r="M8" i="40"/>
  <c r="H8" i="40"/>
  <c r="F8" i="40"/>
  <c r="E8" i="40"/>
  <c r="C8" i="40"/>
  <c r="N8" i="40" s="1"/>
  <c r="B8" i="40"/>
  <c r="A8" i="40"/>
  <c r="O7" i="40"/>
  <c r="M7" i="40"/>
  <c r="H7" i="40"/>
  <c r="F7" i="40"/>
  <c r="E7" i="40"/>
  <c r="C7" i="40"/>
  <c r="N7" i="40" s="1"/>
  <c r="B7" i="40"/>
  <c r="A7" i="40"/>
  <c r="O6" i="40"/>
  <c r="N6" i="40"/>
  <c r="M6" i="40"/>
  <c r="H6" i="40"/>
  <c r="E6" i="40"/>
  <c r="B6" i="40"/>
  <c r="A6" i="40"/>
  <c r="O5" i="40"/>
  <c r="M5" i="40"/>
  <c r="H5" i="40"/>
  <c r="F5" i="40"/>
  <c r="E5" i="40"/>
  <c r="C5" i="40"/>
  <c r="N5" i="40" s="1"/>
  <c r="B5" i="40"/>
  <c r="A5" i="40"/>
  <c r="O4" i="40"/>
  <c r="N4" i="40"/>
  <c r="M4" i="40"/>
  <c r="H4" i="40"/>
  <c r="F4" i="40"/>
  <c r="E4" i="40"/>
  <c r="B4" i="40"/>
  <c r="A4" i="40"/>
  <c r="O3" i="40"/>
  <c r="N3" i="40"/>
  <c r="M3" i="40"/>
  <c r="H3" i="40"/>
  <c r="E3" i="40"/>
  <c r="B3" i="40"/>
  <c r="A3" i="40"/>
  <c r="O2" i="40"/>
  <c r="M2" i="40"/>
  <c r="H2" i="40"/>
  <c r="F2" i="40"/>
  <c r="E2" i="40"/>
  <c r="N2" i="40" s="1"/>
  <c r="C2" i="40"/>
  <c r="B2" i="40"/>
  <c r="A2" i="40"/>
  <c r="Q1" i="40"/>
  <c r="P1" i="40"/>
  <c r="O1" i="40"/>
  <c r="N1" i="40"/>
  <c r="M1" i="40"/>
  <c r="L1" i="40"/>
  <c r="K1" i="40"/>
  <c r="J1" i="40"/>
  <c r="I1" i="40"/>
  <c r="H1" i="40"/>
  <c r="G1" i="40"/>
  <c r="F1" i="40"/>
  <c r="E1" i="40"/>
  <c r="A2" i="38" a="1"/>
  <c r="L2" i="38"/>
  <c r="E1" i="38" a="1"/>
  <c r="Q13" i="37"/>
  <c r="O12" i="80" s="1"/>
  <c r="P13" i="37"/>
  <c r="O13" i="37"/>
  <c r="M12" i="80" s="1"/>
  <c r="J13" i="37"/>
  <c r="H12" i="80" s="1"/>
  <c r="H13" i="37"/>
  <c r="F12" i="80" s="1"/>
  <c r="G13" i="37"/>
  <c r="E12" i="80" s="1"/>
  <c r="C13" i="37"/>
  <c r="B13" i="37"/>
  <c r="A12" i="80" s="1"/>
  <c r="J12" i="37"/>
  <c r="H12" i="37"/>
  <c r="G12" i="37"/>
  <c r="D12" i="37"/>
  <c r="C12" i="37"/>
  <c r="B12" i="37"/>
  <c r="Q11" i="37"/>
  <c r="O11" i="80" s="1"/>
  <c r="O11" i="37"/>
  <c r="M11" i="80" s="1"/>
  <c r="J11" i="37"/>
  <c r="H11" i="80" s="1"/>
  <c r="H11" i="37"/>
  <c r="F11" i="80" s="1"/>
  <c r="G11" i="37"/>
  <c r="E11" i="80" s="1"/>
  <c r="C11" i="37"/>
  <c r="B11" i="37"/>
  <c r="A11" i="80" s="1"/>
  <c r="J10" i="37"/>
  <c r="H10" i="37"/>
  <c r="G10" i="37"/>
  <c r="D10" i="37"/>
  <c r="P11" i="37" s="1"/>
  <c r="C10" i="37"/>
  <c r="B10" i="37"/>
  <c r="Q9" i="37"/>
  <c r="O10" i="80" s="1"/>
  <c r="O9" i="37"/>
  <c r="J9" i="37"/>
  <c r="H10" i="80" s="1"/>
  <c r="G9" i="37"/>
  <c r="E10" i="80" s="1"/>
  <c r="C9" i="37"/>
  <c r="B9" i="37"/>
  <c r="A10" i="80" s="1"/>
  <c r="J8" i="37"/>
  <c r="G8" i="37"/>
  <c r="D8" i="37"/>
  <c r="P9" i="37" s="1"/>
  <c r="C8" i="37"/>
  <c r="B8" i="37"/>
  <c r="Q7" i="37"/>
  <c r="O7" i="37"/>
  <c r="J7" i="37"/>
  <c r="H7" i="37"/>
  <c r="G7" i="37"/>
  <c r="C7" i="37"/>
  <c r="B7" i="37"/>
  <c r="J6" i="37"/>
  <c r="H6" i="37"/>
  <c r="G6" i="37"/>
  <c r="D6" i="37"/>
  <c r="P7" i="37" s="1"/>
  <c r="C6" i="37"/>
  <c r="B6" i="37"/>
  <c r="Q5" i="37"/>
  <c r="O5" i="37"/>
  <c r="J5" i="37"/>
  <c r="H5" i="37"/>
  <c r="G5" i="37"/>
  <c r="C5" i="37"/>
  <c r="B5" i="37"/>
  <c r="J4" i="37"/>
  <c r="H4" i="37"/>
  <c r="G4" i="37"/>
  <c r="D4" i="37"/>
  <c r="P5" i="37" s="1"/>
  <c r="C4" i="37"/>
  <c r="B4" i="37"/>
  <c r="Q3" i="37"/>
  <c r="P3" i="37"/>
  <c r="O3" i="37"/>
  <c r="J3" i="37"/>
  <c r="G3" i="37"/>
  <c r="C3" i="37"/>
  <c r="B3" i="37"/>
  <c r="J2" i="37"/>
  <c r="G2" i="37"/>
  <c r="D2" i="37"/>
  <c r="C2" i="37"/>
  <c r="B2" i="37"/>
  <c r="S1" i="37"/>
  <c r="R1" i="37"/>
  <c r="Q1" i="37"/>
  <c r="P1" i="37"/>
  <c r="O1" i="37"/>
  <c r="N1" i="37"/>
  <c r="L1" i="37"/>
  <c r="K1" i="37"/>
  <c r="J1" i="37"/>
  <c r="I1" i="37"/>
  <c r="H1" i="37"/>
  <c r="F1" i="38" s="1"/>
  <c r="G1" i="37"/>
  <c r="A2" i="35" a="1"/>
  <c r="L3" i="35"/>
  <c r="E2" i="35"/>
  <c r="E1" i="35" a="1"/>
  <c r="Q5" i="34"/>
  <c r="O5" i="34"/>
  <c r="J5" i="34"/>
  <c r="I5" i="34"/>
  <c r="H5" i="34"/>
  <c r="G5" i="34"/>
  <c r="C5" i="34"/>
  <c r="B5" i="34"/>
  <c r="J4" i="34"/>
  <c r="I4" i="34"/>
  <c r="H4" i="34"/>
  <c r="G4" i="34"/>
  <c r="C4" i="34"/>
  <c r="B4" i="34"/>
  <c r="Q3" i="34"/>
  <c r="O3" i="34"/>
  <c r="J3" i="34"/>
  <c r="I3" i="34"/>
  <c r="H3" i="34"/>
  <c r="G3" i="34"/>
  <c r="C3" i="34"/>
  <c r="B3" i="34"/>
  <c r="J2" i="34"/>
  <c r="I2" i="34"/>
  <c r="H2" i="34"/>
  <c r="G2" i="34"/>
  <c r="D2" i="34"/>
  <c r="P3" i="34" s="1"/>
  <c r="C2" i="34"/>
  <c r="B2" i="34"/>
  <c r="S1" i="34"/>
  <c r="R1" i="34"/>
  <c r="Q1" i="34"/>
  <c r="P1" i="34"/>
  <c r="O1" i="34"/>
  <c r="N1" i="34"/>
  <c r="L1" i="34"/>
  <c r="K1" i="34"/>
  <c r="J1" i="34"/>
  <c r="I1" i="34"/>
  <c r="K3" i="35" s="1"/>
  <c r="H1" i="34"/>
  <c r="G1" i="34"/>
  <c r="Q26" i="33"/>
  <c r="O26" i="33"/>
  <c r="M26" i="33"/>
  <c r="H26" i="33"/>
  <c r="G26" i="33"/>
  <c r="F26" i="33"/>
  <c r="E26" i="33"/>
  <c r="C26" i="33"/>
  <c r="B26" i="33"/>
  <c r="A26" i="33"/>
  <c r="Q25" i="33"/>
  <c r="O25" i="33"/>
  <c r="N25" i="33"/>
  <c r="M25" i="33"/>
  <c r="H25" i="33"/>
  <c r="G25" i="33"/>
  <c r="F25" i="33"/>
  <c r="E25" i="33"/>
  <c r="C25" i="33"/>
  <c r="B25" i="33"/>
  <c r="A25" i="33"/>
  <c r="Q24" i="33"/>
  <c r="O24" i="33"/>
  <c r="M24" i="33"/>
  <c r="H24" i="33"/>
  <c r="G24" i="33"/>
  <c r="F24" i="33"/>
  <c r="E24" i="33"/>
  <c r="C24" i="33"/>
  <c r="B24" i="33"/>
  <c r="A24" i="33"/>
  <c r="Q23" i="33"/>
  <c r="O23" i="33"/>
  <c r="M23" i="33"/>
  <c r="H23" i="33"/>
  <c r="F23" i="33"/>
  <c r="E23" i="33"/>
  <c r="C23" i="33"/>
  <c r="B23" i="33"/>
  <c r="A23" i="33"/>
  <c r="Q22" i="33"/>
  <c r="O22" i="33"/>
  <c r="M22" i="33"/>
  <c r="H22" i="33"/>
  <c r="F22" i="33"/>
  <c r="E22" i="33"/>
  <c r="C22" i="33"/>
  <c r="B22" i="33"/>
  <c r="A22" i="33"/>
  <c r="Q21" i="33"/>
  <c r="O21" i="33"/>
  <c r="N21" i="33"/>
  <c r="M21" i="33"/>
  <c r="H21" i="33"/>
  <c r="F21" i="33"/>
  <c r="E21" i="33"/>
  <c r="C21" i="33"/>
  <c r="B21" i="33"/>
  <c r="A21" i="33"/>
  <c r="Q20" i="33"/>
  <c r="O20" i="33"/>
  <c r="N20" i="33"/>
  <c r="M20" i="33"/>
  <c r="H20" i="33"/>
  <c r="F20" i="33"/>
  <c r="E20" i="33"/>
  <c r="C20" i="33"/>
  <c r="B20" i="33"/>
  <c r="A20" i="33"/>
  <c r="Q19" i="33"/>
  <c r="O19" i="33"/>
  <c r="M19" i="33"/>
  <c r="H19" i="33"/>
  <c r="F19" i="33"/>
  <c r="E19" i="33"/>
  <c r="C19" i="33"/>
  <c r="N19" i="33" s="1"/>
  <c r="B19" i="33"/>
  <c r="A19" i="33"/>
  <c r="Q18" i="33"/>
  <c r="O18" i="33"/>
  <c r="M18" i="33"/>
  <c r="H18" i="33"/>
  <c r="F18" i="33"/>
  <c r="E18" i="33"/>
  <c r="C18" i="33"/>
  <c r="N18" i="33" s="1"/>
  <c r="B18" i="33"/>
  <c r="A18" i="33"/>
  <c r="Q17" i="33"/>
  <c r="O17" i="33"/>
  <c r="N17" i="33"/>
  <c r="M17" i="33"/>
  <c r="H17" i="33"/>
  <c r="F17" i="33"/>
  <c r="E17" i="33"/>
  <c r="C17" i="33"/>
  <c r="B17" i="33"/>
  <c r="A17" i="33"/>
  <c r="Q16" i="33"/>
  <c r="O16" i="33"/>
  <c r="N16" i="33"/>
  <c r="M16" i="33"/>
  <c r="H16" i="33"/>
  <c r="F16" i="33"/>
  <c r="E16" i="33"/>
  <c r="C16" i="33"/>
  <c r="B16" i="33"/>
  <c r="A16" i="33"/>
  <c r="Q15" i="33"/>
  <c r="O15" i="33"/>
  <c r="M15" i="33"/>
  <c r="H15" i="33"/>
  <c r="F15" i="33"/>
  <c r="E15" i="33"/>
  <c r="C15" i="33"/>
  <c r="N15" i="33" s="1"/>
  <c r="B15" i="33"/>
  <c r="A15" i="33"/>
  <c r="Q14" i="33"/>
  <c r="O14" i="33"/>
  <c r="M14" i="33"/>
  <c r="H14" i="33"/>
  <c r="F14" i="33"/>
  <c r="E14" i="33"/>
  <c r="C14" i="33"/>
  <c r="B14" i="33"/>
  <c r="A14" i="33"/>
  <c r="Q13" i="33"/>
  <c r="O13" i="33"/>
  <c r="M13" i="33"/>
  <c r="H13" i="33"/>
  <c r="F13" i="33"/>
  <c r="E13" i="33"/>
  <c r="C13" i="33"/>
  <c r="N13" i="33" s="1"/>
  <c r="B13" i="33"/>
  <c r="A13" i="33"/>
  <c r="Q12" i="33"/>
  <c r="O12" i="33"/>
  <c r="N12" i="33"/>
  <c r="M12" i="33"/>
  <c r="H12" i="33"/>
  <c r="F12" i="33"/>
  <c r="E12" i="33"/>
  <c r="C12" i="33"/>
  <c r="B12" i="33"/>
  <c r="A12" i="33"/>
  <c r="Q11" i="33"/>
  <c r="O11" i="33"/>
  <c r="M11" i="33"/>
  <c r="H11" i="33"/>
  <c r="F11" i="33"/>
  <c r="E11" i="33"/>
  <c r="C11" i="33"/>
  <c r="N11" i="33" s="1"/>
  <c r="B11" i="33"/>
  <c r="A11" i="33"/>
  <c r="Q10" i="33"/>
  <c r="O10" i="33"/>
  <c r="N10" i="33"/>
  <c r="M10" i="33"/>
  <c r="H10" i="33"/>
  <c r="F10" i="33"/>
  <c r="E10" i="33"/>
  <c r="C10" i="33"/>
  <c r="B10" i="33"/>
  <c r="A10" i="33"/>
  <c r="Q9" i="33"/>
  <c r="O9" i="33"/>
  <c r="M9" i="33"/>
  <c r="H9" i="33"/>
  <c r="F9" i="33"/>
  <c r="E9" i="33"/>
  <c r="C9" i="33"/>
  <c r="N9" i="33" s="1"/>
  <c r="B9" i="33"/>
  <c r="A9" i="33"/>
  <c r="Q8" i="33"/>
  <c r="O8" i="33"/>
  <c r="N8" i="33"/>
  <c r="M8" i="33"/>
  <c r="H8" i="33"/>
  <c r="F8" i="33"/>
  <c r="E8" i="33"/>
  <c r="C8" i="33"/>
  <c r="B8" i="33"/>
  <c r="A8" i="33"/>
  <c r="Q7" i="33"/>
  <c r="O7" i="33"/>
  <c r="M7" i="33"/>
  <c r="H7" i="33"/>
  <c r="F7" i="33"/>
  <c r="E7" i="33"/>
  <c r="C7" i="33"/>
  <c r="B7" i="33"/>
  <c r="A7" i="33"/>
  <c r="Q6" i="33"/>
  <c r="O6" i="33"/>
  <c r="N6" i="33"/>
  <c r="M6" i="33"/>
  <c r="H6" i="33"/>
  <c r="F6" i="33"/>
  <c r="E6" i="33"/>
  <c r="C6" i="33"/>
  <c r="B6" i="33"/>
  <c r="A6" i="33"/>
  <c r="Q5" i="33"/>
  <c r="O5" i="33"/>
  <c r="M5" i="33"/>
  <c r="H5" i="33"/>
  <c r="F5" i="33"/>
  <c r="E5" i="33"/>
  <c r="C5" i="33"/>
  <c r="N5" i="33" s="1"/>
  <c r="B5" i="33"/>
  <c r="A5" i="33"/>
  <c r="Q4" i="33"/>
  <c r="O4" i="33"/>
  <c r="M4" i="33"/>
  <c r="H4" i="33"/>
  <c r="F4" i="33"/>
  <c r="E4" i="33"/>
  <c r="C4" i="33"/>
  <c r="N4" i="33" s="1"/>
  <c r="B4" i="33"/>
  <c r="A4" i="33"/>
  <c r="Q3" i="33"/>
  <c r="O3" i="33"/>
  <c r="M3" i="33"/>
  <c r="H3" i="33"/>
  <c r="F3" i="33"/>
  <c r="E3" i="33"/>
  <c r="C3" i="33"/>
  <c r="B3" i="33"/>
  <c r="A3" i="33"/>
  <c r="Q2" i="33"/>
  <c r="O2" i="33"/>
  <c r="N2" i="33"/>
  <c r="M2" i="33"/>
  <c r="H2" i="33"/>
  <c r="F2" i="33"/>
  <c r="E2" i="33"/>
  <c r="C2" i="33"/>
  <c r="B2" i="33"/>
  <c r="A2" i="33"/>
  <c r="Q1" i="33"/>
  <c r="P1" i="33"/>
  <c r="O1" i="33"/>
  <c r="N1" i="33"/>
  <c r="M1" i="33"/>
  <c r="L1" i="33"/>
  <c r="K1" i="33"/>
  <c r="J1" i="33"/>
  <c r="I1" i="33"/>
  <c r="H1" i="33"/>
  <c r="G1" i="33"/>
  <c r="F1" i="33"/>
  <c r="E1" i="33"/>
  <c r="O140" i="30"/>
  <c r="N140" i="30"/>
  <c r="M140" i="30"/>
  <c r="L140" i="30"/>
  <c r="K140" i="30"/>
  <c r="J140" i="30"/>
  <c r="I140" i="30"/>
  <c r="H140" i="30"/>
  <c r="G140" i="30"/>
  <c r="F140" i="30"/>
  <c r="E140" i="30"/>
  <c r="D140" i="30"/>
  <c r="C140" i="30"/>
  <c r="O139" i="30"/>
  <c r="N139" i="30"/>
  <c r="M139" i="30"/>
  <c r="L139" i="30"/>
  <c r="K139" i="30"/>
  <c r="J139" i="30"/>
  <c r="I139" i="30"/>
  <c r="C123" i="29" s="1"/>
  <c r="H139" i="30"/>
  <c r="G139" i="30"/>
  <c r="F139" i="30"/>
  <c r="E139" i="30"/>
  <c r="D139" i="30"/>
  <c r="C139" i="30"/>
  <c r="O138" i="30"/>
  <c r="N138" i="30"/>
  <c r="M138" i="30"/>
  <c r="L138" i="30"/>
  <c r="K138" i="30"/>
  <c r="J138" i="30"/>
  <c r="I138" i="30"/>
  <c r="H138" i="30"/>
  <c r="G138" i="30"/>
  <c r="C121" i="29" s="1"/>
  <c r="F138" i="30"/>
  <c r="C120" i="29" s="1"/>
  <c r="E138" i="30"/>
  <c r="D138" i="30"/>
  <c r="C118" i="29" s="1"/>
  <c r="C138" i="30"/>
  <c r="I137" i="30"/>
  <c r="H137" i="30"/>
  <c r="G137" i="30"/>
  <c r="F137" i="30"/>
  <c r="E137" i="30"/>
  <c r="D137" i="30"/>
  <c r="C137" i="30"/>
  <c r="O136" i="30"/>
  <c r="N136" i="30"/>
  <c r="M136" i="30"/>
  <c r="L136" i="30"/>
  <c r="K136" i="30"/>
  <c r="J136" i="30"/>
  <c r="I136" i="30"/>
  <c r="H136" i="30"/>
  <c r="G136" i="30"/>
  <c r="F136" i="30"/>
  <c r="E136" i="30"/>
  <c r="D136" i="30"/>
  <c r="C136" i="30"/>
  <c r="O135" i="30"/>
  <c r="N135" i="30"/>
  <c r="M135" i="30"/>
  <c r="L135" i="30"/>
  <c r="K135" i="30"/>
  <c r="J135" i="30"/>
  <c r="I135" i="30"/>
  <c r="H135" i="30"/>
  <c r="G135" i="30"/>
  <c r="F135" i="30"/>
  <c r="E135" i="30"/>
  <c r="D135" i="30"/>
  <c r="C135" i="30"/>
  <c r="O134" i="30"/>
  <c r="N134" i="30"/>
  <c r="M134" i="30"/>
  <c r="L134" i="30"/>
  <c r="K134" i="30"/>
  <c r="J134" i="30"/>
  <c r="I134" i="30"/>
  <c r="H134" i="30"/>
  <c r="G134" i="30"/>
  <c r="F134" i="30"/>
  <c r="C96" i="29" s="1"/>
  <c r="N96" i="29" s="1"/>
  <c r="E134" i="30"/>
  <c r="C95" i="29" s="1"/>
  <c r="N95" i="29" s="1"/>
  <c r="D134" i="30"/>
  <c r="C134" i="30"/>
  <c r="O133" i="30"/>
  <c r="N133" i="30"/>
  <c r="M133" i="30"/>
  <c r="L133" i="30"/>
  <c r="K133" i="30"/>
  <c r="J133" i="30"/>
  <c r="I133" i="30"/>
  <c r="H133" i="30"/>
  <c r="C98" i="29" s="1"/>
  <c r="G133" i="30"/>
  <c r="F133" i="30"/>
  <c r="E133" i="30"/>
  <c r="D133" i="30"/>
  <c r="C133" i="30"/>
  <c r="O132" i="30"/>
  <c r="N132" i="30"/>
  <c r="M132" i="30"/>
  <c r="L132" i="30"/>
  <c r="K132" i="30"/>
  <c r="J132" i="30"/>
  <c r="I132" i="30"/>
  <c r="H132" i="30"/>
  <c r="C92" i="29" s="1"/>
  <c r="N92" i="29" s="1"/>
  <c r="G132" i="30"/>
  <c r="F132" i="30"/>
  <c r="C90" i="29" s="1"/>
  <c r="E132" i="30"/>
  <c r="D132" i="30"/>
  <c r="C132" i="30"/>
  <c r="O131" i="30"/>
  <c r="N131" i="30"/>
  <c r="M131" i="30"/>
  <c r="L131" i="30"/>
  <c r="K131" i="30"/>
  <c r="J131" i="30"/>
  <c r="I131" i="30"/>
  <c r="H131" i="30"/>
  <c r="G131" i="30"/>
  <c r="F131" i="30"/>
  <c r="E131" i="30"/>
  <c r="C101" i="29" s="1"/>
  <c r="D131" i="30"/>
  <c r="C100" i="29" s="1"/>
  <c r="N100" i="29" s="1"/>
  <c r="C131" i="30"/>
  <c r="O130" i="30"/>
  <c r="N130" i="30"/>
  <c r="M130" i="30"/>
  <c r="L130" i="30"/>
  <c r="K130" i="30"/>
  <c r="J130" i="30"/>
  <c r="I130" i="30"/>
  <c r="H130" i="30"/>
  <c r="G130" i="30"/>
  <c r="F130" i="30"/>
  <c r="E130" i="30"/>
  <c r="D130" i="30"/>
  <c r="C130" i="30"/>
  <c r="I129" i="30"/>
  <c r="H129" i="30"/>
  <c r="G129" i="30"/>
  <c r="F129" i="30"/>
  <c r="E129" i="30"/>
  <c r="D129" i="30"/>
  <c r="C129" i="30"/>
  <c r="O128" i="30"/>
  <c r="N128" i="30"/>
  <c r="M128" i="30"/>
  <c r="L128" i="30"/>
  <c r="K128" i="30"/>
  <c r="J128" i="30"/>
  <c r="I128" i="30"/>
  <c r="H128" i="30"/>
  <c r="G128" i="30"/>
  <c r="F128" i="30"/>
  <c r="C84" i="29" s="1"/>
  <c r="N84" i="29" s="1"/>
  <c r="E128" i="30"/>
  <c r="C83" i="29" s="1"/>
  <c r="D128" i="30"/>
  <c r="C82" i="29" s="1"/>
  <c r="C128" i="30"/>
  <c r="O127" i="30"/>
  <c r="N127" i="30"/>
  <c r="M127" i="30"/>
  <c r="L127" i="30"/>
  <c r="K127" i="30"/>
  <c r="J127" i="30"/>
  <c r="I127" i="30"/>
  <c r="H127" i="30"/>
  <c r="G127" i="30"/>
  <c r="F127" i="30"/>
  <c r="E127" i="30"/>
  <c r="D127" i="30"/>
  <c r="C127" i="30"/>
  <c r="O126" i="30"/>
  <c r="N126" i="30"/>
  <c r="M126" i="30"/>
  <c r="L126" i="30"/>
  <c r="K126" i="30"/>
  <c r="J126" i="30"/>
  <c r="I126" i="30"/>
  <c r="H126" i="30"/>
  <c r="G126" i="30"/>
  <c r="F126" i="30"/>
  <c r="E126" i="30"/>
  <c r="D126" i="30"/>
  <c r="C126" i="30"/>
  <c r="O125" i="30"/>
  <c r="N125" i="30"/>
  <c r="M125" i="30"/>
  <c r="L125" i="30"/>
  <c r="K125" i="30"/>
  <c r="J125" i="30"/>
  <c r="I125" i="30"/>
  <c r="H125" i="30"/>
  <c r="G125" i="30"/>
  <c r="F125" i="30"/>
  <c r="E125" i="30"/>
  <c r="D125" i="30"/>
  <c r="C125" i="30"/>
  <c r="O124" i="30"/>
  <c r="N124" i="30"/>
  <c r="M124" i="30"/>
  <c r="L124" i="30"/>
  <c r="K124" i="30"/>
  <c r="J124" i="30"/>
  <c r="I124" i="30"/>
  <c r="H124" i="30"/>
  <c r="G124" i="30"/>
  <c r="F124" i="30"/>
  <c r="E124" i="30"/>
  <c r="D124" i="30"/>
  <c r="C124" i="30"/>
  <c r="O123" i="30"/>
  <c r="N123" i="30"/>
  <c r="M123" i="30"/>
  <c r="L123" i="30"/>
  <c r="K123" i="30"/>
  <c r="J123" i="30"/>
  <c r="I123" i="30"/>
  <c r="H123" i="30"/>
  <c r="G123" i="30"/>
  <c r="F123" i="30"/>
  <c r="E123" i="30"/>
  <c r="D123" i="30"/>
  <c r="C123" i="30"/>
  <c r="O122" i="30"/>
  <c r="N122" i="30"/>
  <c r="M122" i="30"/>
  <c r="L122" i="30"/>
  <c r="K122" i="30"/>
  <c r="J122" i="30"/>
  <c r="I122" i="30"/>
  <c r="H122" i="30"/>
  <c r="G122" i="30"/>
  <c r="F122" i="30"/>
  <c r="E122" i="30"/>
  <c r="D122" i="30"/>
  <c r="C122" i="30"/>
  <c r="O121" i="30"/>
  <c r="N121" i="30"/>
  <c r="M121" i="30"/>
  <c r="L121" i="30"/>
  <c r="K121" i="30"/>
  <c r="J121" i="30"/>
  <c r="I121" i="30"/>
  <c r="C129" i="29" s="1"/>
  <c r="N129" i="29" s="1"/>
  <c r="H121" i="30"/>
  <c r="G121" i="30"/>
  <c r="F121" i="30"/>
  <c r="E121" i="30"/>
  <c r="D121" i="30"/>
  <c r="C121" i="30"/>
  <c r="O120" i="30"/>
  <c r="N120" i="30"/>
  <c r="M120" i="30"/>
  <c r="L120" i="30"/>
  <c r="K120" i="30"/>
  <c r="J120" i="30"/>
  <c r="I120" i="30"/>
  <c r="H120" i="30"/>
  <c r="G120" i="30"/>
  <c r="F120" i="30"/>
  <c r="E120" i="30"/>
  <c r="D120" i="30"/>
  <c r="C120" i="30"/>
  <c r="O119" i="30"/>
  <c r="N119" i="30"/>
  <c r="M119" i="30"/>
  <c r="L119" i="30"/>
  <c r="K119" i="30"/>
  <c r="J119" i="30"/>
  <c r="I119" i="30"/>
  <c r="H119" i="30"/>
  <c r="G119" i="30"/>
  <c r="F119" i="30"/>
  <c r="E119" i="30"/>
  <c r="D119" i="30"/>
  <c r="C119" i="30"/>
  <c r="O118" i="30"/>
  <c r="N118" i="30"/>
  <c r="M118" i="30"/>
  <c r="L118" i="30"/>
  <c r="K118" i="30"/>
  <c r="J118" i="30"/>
  <c r="I118" i="30"/>
  <c r="H118" i="30"/>
  <c r="G118" i="30"/>
  <c r="F118" i="30"/>
  <c r="E118" i="30"/>
  <c r="D118" i="30"/>
  <c r="C118" i="30"/>
  <c r="O117" i="30"/>
  <c r="N117" i="30"/>
  <c r="M117" i="30"/>
  <c r="L117" i="30"/>
  <c r="K117" i="30"/>
  <c r="J117" i="30"/>
  <c r="I117" i="30"/>
  <c r="H117" i="30"/>
  <c r="G117" i="30"/>
  <c r="F117" i="30"/>
  <c r="E117" i="30"/>
  <c r="D117" i="30"/>
  <c r="C117" i="30"/>
  <c r="O116" i="30"/>
  <c r="N116" i="30"/>
  <c r="M116" i="30"/>
  <c r="L116" i="30"/>
  <c r="K116" i="30"/>
  <c r="J116" i="30"/>
  <c r="I116" i="30"/>
  <c r="H116" i="30"/>
  <c r="G116" i="30"/>
  <c r="F116" i="30"/>
  <c r="E116" i="30"/>
  <c r="D116" i="30"/>
  <c r="C116" i="30"/>
  <c r="O115" i="30"/>
  <c r="N115" i="30"/>
  <c r="M115" i="30"/>
  <c r="L115" i="30"/>
  <c r="K115" i="30"/>
  <c r="J115" i="30"/>
  <c r="I115" i="30"/>
  <c r="H115" i="30"/>
  <c r="G115" i="30"/>
  <c r="F115" i="30"/>
  <c r="E115" i="30"/>
  <c r="D115" i="30"/>
  <c r="C115" i="30"/>
  <c r="O114" i="30"/>
  <c r="N114" i="30"/>
  <c r="M114" i="30"/>
  <c r="L114" i="30"/>
  <c r="K114" i="30"/>
  <c r="J114" i="30"/>
  <c r="I114" i="30"/>
  <c r="H114" i="30"/>
  <c r="G114" i="30"/>
  <c r="F114" i="30"/>
  <c r="E114" i="30"/>
  <c r="D114" i="30"/>
  <c r="C114" i="30"/>
  <c r="O113" i="30"/>
  <c r="N113" i="30"/>
  <c r="M113" i="30"/>
  <c r="L113" i="30"/>
  <c r="K113" i="30"/>
  <c r="J113" i="30"/>
  <c r="I113" i="30"/>
  <c r="H113" i="30"/>
  <c r="G113" i="30"/>
  <c r="F113" i="30"/>
  <c r="E113" i="30"/>
  <c r="D113" i="30"/>
  <c r="C113" i="30"/>
  <c r="O112" i="30"/>
  <c r="N112" i="30"/>
  <c r="M112" i="30"/>
  <c r="L112" i="30"/>
  <c r="K112" i="30"/>
  <c r="J112" i="30"/>
  <c r="I112" i="30"/>
  <c r="H112" i="30"/>
  <c r="G112" i="30"/>
  <c r="F112" i="30"/>
  <c r="E112" i="30"/>
  <c r="D112" i="30"/>
  <c r="C112" i="30"/>
  <c r="O111" i="30"/>
  <c r="N111" i="30"/>
  <c r="M111" i="30"/>
  <c r="L111" i="30"/>
  <c r="K111" i="30"/>
  <c r="J111" i="30"/>
  <c r="I111" i="30"/>
  <c r="H111" i="30"/>
  <c r="G111" i="30"/>
  <c r="F111" i="30"/>
  <c r="E111" i="30"/>
  <c r="D111" i="30"/>
  <c r="C111" i="30"/>
  <c r="O110" i="30"/>
  <c r="N110" i="30"/>
  <c r="M110" i="30"/>
  <c r="L110" i="30"/>
  <c r="K110" i="30"/>
  <c r="J110" i="30"/>
  <c r="I110" i="30"/>
  <c r="H110" i="30"/>
  <c r="G110" i="30"/>
  <c r="F110" i="30"/>
  <c r="E110" i="30"/>
  <c r="D110" i="30"/>
  <c r="C110" i="30"/>
  <c r="O109" i="30"/>
  <c r="N109" i="30"/>
  <c r="M109" i="30"/>
  <c r="L109" i="30"/>
  <c r="K109" i="30"/>
  <c r="J109" i="30"/>
  <c r="I109" i="30"/>
  <c r="H109" i="30"/>
  <c r="G109" i="30"/>
  <c r="F109" i="30"/>
  <c r="E109" i="30"/>
  <c r="D109" i="30"/>
  <c r="C109" i="30"/>
  <c r="O108" i="30"/>
  <c r="N108" i="30"/>
  <c r="M108" i="30"/>
  <c r="L108" i="30"/>
  <c r="K108" i="30"/>
  <c r="J108" i="30"/>
  <c r="I108" i="30"/>
  <c r="H108" i="30"/>
  <c r="G108" i="30"/>
  <c r="F108" i="30"/>
  <c r="E108" i="30"/>
  <c r="D108" i="30"/>
  <c r="C108" i="30"/>
  <c r="O107" i="30"/>
  <c r="N107" i="30"/>
  <c r="M107" i="30"/>
  <c r="L107" i="30"/>
  <c r="K107" i="30"/>
  <c r="J107" i="30"/>
  <c r="I107" i="30"/>
  <c r="H107" i="30"/>
  <c r="G107" i="30"/>
  <c r="F107" i="30"/>
  <c r="E107" i="30"/>
  <c r="D107" i="30"/>
  <c r="C107" i="30"/>
  <c r="O106" i="30"/>
  <c r="N106" i="30"/>
  <c r="M106" i="30"/>
  <c r="L106" i="30"/>
  <c r="K106" i="30"/>
  <c r="J106" i="30"/>
  <c r="I106" i="30"/>
  <c r="H106" i="30"/>
  <c r="G106" i="30"/>
  <c r="F106" i="30"/>
  <c r="E106" i="30"/>
  <c r="D106" i="30"/>
  <c r="C106" i="30"/>
  <c r="O105" i="30"/>
  <c r="N105" i="30"/>
  <c r="M105" i="30"/>
  <c r="L105" i="30"/>
  <c r="K105" i="30"/>
  <c r="J105" i="30"/>
  <c r="I105" i="30"/>
  <c r="H105" i="30"/>
  <c r="G105" i="30"/>
  <c r="F105" i="30"/>
  <c r="E105" i="30"/>
  <c r="D105" i="30"/>
  <c r="C105" i="30"/>
  <c r="O104" i="30"/>
  <c r="N104" i="30"/>
  <c r="M104" i="30"/>
  <c r="L104" i="30"/>
  <c r="K104" i="30"/>
  <c r="J104" i="30"/>
  <c r="I104" i="30"/>
  <c r="H104" i="30"/>
  <c r="G104" i="30"/>
  <c r="F104" i="30"/>
  <c r="E104" i="30"/>
  <c r="D104" i="30"/>
  <c r="C104" i="30"/>
  <c r="O103" i="30"/>
  <c r="N103" i="30"/>
  <c r="M103" i="30"/>
  <c r="L103" i="30"/>
  <c r="K103" i="30"/>
  <c r="J103" i="30"/>
  <c r="I103" i="30"/>
  <c r="H103" i="30"/>
  <c r="G103" i="30"/>
  <c r="F103" i="30"/>
  <c r="E103" i="30"/>
  <c r="D103" i="30"/>
  <c r="C103" i="30"/>
  <c r="O102" i="30"/>
  <c r="N102" i="30"/>
  <c r="M102" i="30"/>
  <c r="L102" i="30"/>
  <c r="K102" i="30"/>
  <c r="J102" i="30"/>
  <c r="I102" i="30"/>
  <c r="H102" i="30"/>
  <c r="G102" i="30"/>
  <c r="F102" i="30"/>
  <c r="E102" i="30"/>
  <c r="D102" i="30"/>
  <c r="C102" i="30"/>
  <c r="O101" i="30"/>
  <c r="N101" i="30"/>
  <c r="M101" i="30"/>
  <c r="L101" i="30"/>
  <c r="K101" i="30"/>
  <c r="J101" i="30"/>
  <c r="I101" i="30"/>
  <c r="H101" i="30"/>
  <c r="G101" i="30"/>
  <c r="F101" i="30"/>
  <c r="E101" i="30"/>
  <c r="D101" i="30"/>
  <c r="C101" i="30"/>
  <c r="O100" i="30"/>
  <c r="N100" i="30"/>
  <c r="M100" i="30"/>
  <c r="L100" i="30"/>
  <c r="K100" i="30"/>
  <c r="J100" i="30"/>
  <c r="I100" i="30"/>
  <c r="H100" i="30"/>
  <c r="G100" i="30"/>
  <c r="F100" i="30"/>
  <c r="E100" i="30"/>
  <c r="D100" i="30"/>
  <c r="C100" i="30"/>
  <c r="O99" i="30"/>
  <c r="N99" i="30"/>
  <c r="M99" i="30"/>
  <c r="L99" i="30"/>
  <c r="K99" i="30"/>
  <c r="J99" i="30"/>
  <c r="I99" i="30"/>
  <c r="H99" i="30"/>
  <c r="G99" i="30"/>
  <c r="F99" i="30"/>
  <c r="E99" i="30"/>
  <c r="D99" i="30"/>
  <c r="C99" i="30"/>
  <c r="O98" i="30"/>
  <c r="N98" i="30"/>
  <c r="M98" i="30"/>
  <c r="L98" i="30"/>
  <c r="K98" i="30"/>
  <c r="J98" i="30"/>
  <c r="I98" i="30"/>
  <c r="H98" i="30"/>
  <c r="G98" i="30"/>
  <c r="F98" i="30"/>
  <c r="E98" i="30"/>
  <c r="D98" i="30"/>
  <c r="C98" i="30"/>
  <c r="O97" i="30"/>
  <c r="N97" i="30"/>
  <c r="M97" i="30"/>
  <c r="L97" i="30"/>
  <c r="K97" i="30"/>
  <c r="J97" i="30"/>
  <c r="I97" i="30"/>
  <c r="H97" i="30"/>
  <c r="G97" i="30"/>
  <c r="F97" i="30"/>
  <c r="E97" i="30"/>
  <c r="D97" i="30"/>
  <c r="C97" i="30"/>
  <c r="O96" i="30"/>
  <c r="N96" i="30"/>
  <c r="M96" i="30"/>
  <c r="L96" i="30"/>
  <c r="K96" i="30"/>
  <c r="J96" i="30"/>
  <c r="I96" i="30"/>
  <c r="H96" i="30"/>
  <c r="G96" i="30"/>
  <c r="F96" i="30"/>
  <c r="E96" i="30"/>
  <c r="D96" i="30"/>
  <c r="C96" i="30"/>
  <c r="O95" i="30"/>
  <c r="N95" i="30"/>
  <c r="M95" i="30"/>
  <c r="L95" i="30"/>
  <c r="K95" i="30"/>
  <c r="J95" i="30"/>
  <c r="I95" i="30"/>
  <c r="H95" i="30"/>
  <c r="G95" i="30"/>
  <c r="F95" i="30"/>
  <c r="E95" i="30"/>
  <c r="D95" i="30"/>
  <c r="C95" i="30"/>
  <c r="O94" i="30"/>
  <c r="N94" i="30"/>
  <c r="M94" i="30"/>
  <c r="L94" i="30"/>
  <c r="K94" i="30"/>
  <c r="J94" i="30"/>
  <c r="I94" i="30"/>
  <c r="H94" i="30"/>
  <c r="G94" i="30"/>
  <c r="F94" i="30"/>
  <c r="E94" i="30"/>
  <c r="D94" i="30"/>
  <c r="C94" i="30"/>
  <c r="O93" i="30"/>
  <c r="N93" i="30"/>
  <c r="M93" i="30"/>
  <c r="L93" i="30"/>
  <c r="K93" i="30"/>
  <c r="J93" i="30"/>
  <c r="I93" i="30"/>
  <c r="H93" i="30"/>
  <c r="G93" i="30"/>
  <c r="F93" i="30"/>
  <c r="E93" i="30"/>
  <c r="D93" i="30"/>
  <c r="C93" i="30"/>
  <c r="O92" i="30"/>
  <c r="N92" i="30"/>
  <c r="M92" i="30"/>
  <c r="L92" i="30"/>
  <c r="K92" i="30"/>
  <c r="J92" i="30"/>
  <c r="I92" i="30"/>
  <c r="H92" i="30"/>
  <c r="G92" i="30"/>
  <c r="F92" i="30"/>
  <c r="E92" i="30"/>
  <c r="D92" i="30"/>
  <c r="C92" i="30"/>
  <c r="O91" i="30"/>
  <c r="N91" i="30"/>
  <c r="M91" i="30"/>
  <c r="L91" i="30"/>
  <c r="K91" i="30"/>
  <c r="J91" i="30"/>
  <c r="I91" i="30"/>
  <c r="H91" i="30"/>
  <c r="G91" i="30"/>
  <c r="C79" i="29" s="1"/>
  <c r="N79" i="29" s="1"/>
  <c r="F91" i="30"/>
  <c r="C78" i="29" s="1"/>
  <c r="N78" i="29" s="1"/>
  <c r="E91" i="30"/>
  <c r="C77" i="29" s="1"/>
  <c r="D91" i="30"/>
  <c r="C91" i="30"/>
  <c r="O90" i="30"/>
  <c r="N90" i="30"/>
  <c r="M90" i="30"/>
  <c r="L90" i="30"/>
  <c r="K90" i="30"/>
  <c r="J90" i="30"/>
  <c r="I90" i="30"/>
  <c r="H90" i="30"/>
  <c r="G90" i="30"/>
  <c r="F90" i="30"/>
  <c r="E90" i="30"/>
  <c r="D90" i="30"/>
  <c r="C76" i="29" s="1"/>
  <c r="N76" i="29" s="1"/>
  <c r="C90" i="30"/>
  <c r="O89" i="30"/>
  <c r="N89" i="30"/>
  <c r="M89" i="30"/>
  <c r="L89" i="30"/>
  <c r="K89" i="30"/>
  <c r="J89" i="30"/>
  <c r="I89" i="30"/>
  <c r="H89" i="30"/>
  <c r="G89" i="30"/>
  <c r="F89" i="30"/>
  <c r="E89" i="30"/>
  <c r="D89" i="30"/>
  <c r="C89" i="30"/>
  <c r="O88" i="30"/>
  <c r="N88" i="30"/>
  <c r="M88" i="30"/>
  <c r="L88" i="30"/>
  <c r="K88" i="30"/>
  <c r="J88" i="30"/>
  <c r="I88" i="30"/>
  <c r="H88" i="30"/>
  <c r="G88" i="30"/>
  <c r="F88" i="30"/>
  <c r="E88" i="30"/>
  <c r="D88" i="30"/>
  <c r="C88" i="30"/>
  <c r="O87" i="30"/>
  <c r="N87" i="30"/>
  <c r="M87" i="30"/>
  <c r="L87" i="30"/>
  <c r="K87" i="30"/>
  <c r="J87" i="30"/>
  <c r="I87" i="30"/>
  <c r="H87" i="30"/>
  <c r="G87" i="30"/>
  <c r="F87" i="30"/>
  <c r="E87" i="30"/>
  <c r="D87" i="30"/>
  <c r="C87" i="30"/>
  <c r="O86" i="30"/>
  <c r="N86" i="30"/>
  <c r="M86" i="30"/>
  <c r="L86" i="30"/>
  <c r="K86" i="30"/>
  <c r="J86" i="30"/>
  <c r="I86" i="30"/>
  <c r="H86" i="30"/>
  <c r="G86" i="30"/>
  <c r="F86" i="30"/>
  <c r="E86" i="30"/>
  <c r="D86" i="30"/>
  <c r="C86" i="30"/>
  <c r="O85" i="30"/>
  <c r="N85" i="30"/>
  <c r="M85" i="30"/>
  <c r="L85" i="30"/>
  <c r="K85" i="30"/>
  <c r="J85" i="30"/>
  <c r="I85" i="30"/>
  <c r="H85" i="30"/>
  <c r="G85" i="30"/>
  <c r="F85" i="30"/>
  <c r="E85" i="30"/>
  <c r="D85" i="30"/>
  <c r="C85" i="30"/>
  <c r="O84" i="30"/>
  <c r="N84" i="30"/>
  <c r="M84" i="30"/>
  <c r="L84" i="30"/>
  <c r="K84" i="30"/>
  <c r="J84" i="30"/>
  <c r="I84" i="30"/>
  <c r="H84" i="30"/>
  <c r="G84" i="30"/>
  <c r="F84" i="30"/>
  <c r="E84" i="30"/>
  <c r="D84" i="30"/>
  <c r="C84" i="30"/>
  <c r="O83" i="30"/>
  <c r="N83" i="30"/>
  <c r="M83" i="30"/>
  <c r="L83" i="30"/>
  <c r="K83" i="30"/>
  <c r="J83" i="30"/>
  <c r="I83" i="30"/>
  <c r="H83" i="30"/>
  <c r="G83" i="30"/>
  <c r="C73" i="29" s="1"/>
  <c r="N73" i="29" s="1"/>
  <c r="F83" i="30"/>
  <c r="E83" i="30"/>
  <c r="D83" i="30"/>
  <c r="C83" i="30"/>
  <c r="O82" i="30"/>
  <c r="N82" i="30"/>
  <c r="M82" i="30"/>
  <c r="L82" i="30"/>
  <c r="K82" i="30"/>
  <c r="J82" i="30"/>
  <c r="I82" i="30"/>
  <c r="C75" i="29" s="1"/>
  <c r="N75" i="29" s="1"/>
  <c r="H82" i="30"/>
  <c r="G82" i="30"/>
  <c r="F82" i="30"/>
  <c r="E82" i="30"/>
  <c r="D82" i="30"/>
  <c r="C70" i="29" s="1"/>
  <c r="N70" i="29" s="1"/>
  <c r="C82" i="30"/>
  <c r="O81" i="30"/>
  <c r="N81" i="30"/>
  <c r="M81" i="30"/>
  <c r="L81" i="30"/>
  <c r="K81" i="30"/>
  <c r="J81" i="30"/>
  <c r="I81" i="30"/>
  <c r="H81" i="30"/>
  <c r="G81" i="30"/>
  <c r="F81" i="30"/>
  <c r="E81" i="30"/>
  <c r="D81" i="30"/>
  <c r="C81" i="30"/>
  <c r="O80" i="30"/>
  <c r="N80" i="30"/>
  <c r="M80" i="30"/>
  <c r="L80" i="30"/>
  <c r="K80" i="30"/>
  <c r="J80" i="30"/>
  <c r="I80" i="30"/>
  <c r="H80" i="30"/>
  <c r="G80" i="30"/>
  <c r="F80" i="30"/>
  <c r="E80" i="30"/>
  <c r="D80" i="30"/>
  <c r="C80" i="30"/>
  <c r="O79" i="30"/>
  <c r="N79" i="30"/>
  <c r="M79" i="30"/>
  <c r="L79" i="30"/>
  <c r="K79" i="30"/>
  <c r="J79" i="30"/>
  <c r="I79" i="30"/>
  <c r="H79" i="30"/>
  <c r="G79" i="30"/>
  <c r="F79" i="30"/>
  <c r="E79" i="30"/>
  <c r="D79" i="30"/>
  <c r="C79" i="30"/>
  <c r="O78" i="30"/>
  <c r="N78" i="30"/>
  <c r="M78" i="30"/>
  <c r="L78" i="30"/>
  <c r="K78" i="30"/>
  <c r="J78" i="30"/>
  <c r="I78" i="30"/>
  <c r="H78" i="30"/>
  <c r="G78" i="30"/>
  <c r="F78" i="30"/>
  <c r="E78" i="30"/>
  <c r="D78" i="30"/>
  <c r="C78" i="30"/>
  <c r="O77" i="30"/>
  <c r="N77" i="30"/>
  <c r="M77" i="30"/>
  <c r="L77" i="30"/>
  <c r="K77" i="30"/>
  <c r="J77" i="30"/>
  <c r="I77" i="30"/>
  <c r="H77" i="30"/>
  <c r="G77" i="30"/>
  <c r="F77" i="30"/>
  <c r="E77" i="30"/>
  <c r="D77" i="30"/>
  <c r="C77" i="30"/>
  <c r="O76" i="30"/>
  <c r="N76" i="30"/>
  <c r="M76" i="30"/>
  <c r="L76" i="30"/>
  <c r="K76" i="30"/>
  <c r="J76" i="30"/>
  <c r="I76" i="30"/>
  <c r="H76" i="30"/>
  <c r="G76" i="30"/>
  <c r="F76" i="30"/>
  <c r="E76" i="30"/>
  <c r="D76" i="30"/>
  <c r="C76" i="30"/>
  <c r="O75" i="30"/>
  <c r="N75" i="30"/>
  <c r="M75" i="30"/>
  <c r="L75" i="30"/>
  <c r="K75" i="30"/>
  <c r="J75" i="30"/>
  <c r="I75" i="30"/>
  <c r="H75" i="30"/>
  <c r="G75" i="30"/>
  <c r="F75" i="30"/>
  <c r="E75" i="30"/>
  <c r="D75" i="30"/>
  <c r="C75" i="30"/>
  <c r="O74" i="30"/>
  <c r="N74" i="30"/>
  <c r="M74" i="30"/>
  <c r="L74" i="30"/>
  <c r="K74" i="30"/>
  <c r="J74" i="30"/>
  <c r="I74" i="30"/>
  <c r="H74" i="30"/>
  <c r="G74" i="30"/>
  <c r="F74" i="30"/>
  <c r="E74" i="30"/>
  <c r="D74" i="30"/>
  <c r="C74" i="30"/>
  <c r="O73" i="30"/>
  <c r="N73" i="30"/>
  <c r="M73" i="30"/>
  <c r="L73" i="30"/>
  <c r="K73" i="30"/>
  <c r="J73" i="30"/>
  <c r="I73" i="30"/>
  <c r="H73" i="30"/>
  <c r="G73" i="30"/>
  <c r="F73" i="30"/>
  <c r="E73" i="30"/>
  <c r="D73" i="30"/>
  <c r="C73" i="30"/>
  <c r="O72" i="30"/>
  <c r="N72" i="30"/>
  <c r="M72" i="30"/>
  <c r="L72" i="30"/>
  <c r="K72" i="30"/>
  <c r="J72" i="30"/>
  <c r="I72" i="30"/>
  <c r="H72" i="30"/>
  <c r="G72" i="30"/>
  <c r="F72" i="30"/>
  <c r="E72" i="30"/>
  <c r="D72" i="30"/>
  <c r="C72" i="30"/>
  <c r="O71" i="30"/>
  <c r="N71" i="30"/>
  <c r="M71" i="30"/>
  <c r="L71" i="30"/>
  <c r="K71" i="30"/>
  <c r="J71" i="30"/>
  <c r="I71" i="30"/>
  <c r="H71" i="30"/>
  <c r="G71" i="30"/>
  <c r="F71" i="30"/>
  <c r="E71" i="30"/>
  <c r="D71" i="30"/>
  <c r="C71" i="30"/>
  <c r="O70" i="30"/>
  <c r="N70" i="30"/>
  <c r="M70" i="30"/>
  <c r="L70" i="30"/>
  <c r="K70" i="30"/>
  <c r="J70" i="30"/>
  <c r="I70" i="30"/>
  <c r="H70" i="30"/>
  <c r="G70" i="30"/>
  <c r="F70" i="30"/>
  <c r="E70" i="30"/>
  <c r="D70" i="30"/>
  <c r="C70" i="30"/>
  <c r="O69" i="30"/>
  <c r="N69" i="30"/>
  <c r="M69" i="30"/>
  <c r="L69" i="30"/>
  <c r="K69" i="30"/>
  <c r="J69" i="30"/>
  <c r="I69" i="30"/>
  <c r="H69" i="30"/>
  <c r="G69" i="30"/>
  <c r="F69" i="30"/>
  <c r="E69" i="30"/>
  <c r="D69" i="30"/>
  <c r="C69" i="30"/>
  <c r="O68" i="30"/>
  <c r="N68" i="30"/>
  <c r="M68" i="30"/>
  <c r="L68" i="30"/>
  <c r="K68" i="30"/>
  <c r="J68" i="30"/>
  <c r="I68" i="30"/>
  <c r="H68" i="30"/>
  <c r="G68" i="30"/>
  <c r="F68" i="30"/>
  <c r="E68" i="30"/>
  <c r="D68" i="30"/>
  <c r="C68" i="30"/>
  <c r="O67" i="30"/>
  <c r="N67" i="30"/>
  <c r="M67" i="30"/>
  <c r="L67" i="30"/>
  <c r="K67" i="30"/>
  <c r="J67" i="30"/>
  <c r="I67" i="30"/>
  <c r="H67" i="30"/>
  <c r="G67" i="30"/>
  <c r="F67" i="30"/>
  <c r="E67" i="30"/>
  <c r="D67" i="30"/>
  <c r="C67" i="30"/>
  <c r="O66" i="30"/>
  <c r="N66" i="30"/>
  <c r="M66" i="30"/>
  <c r="L66" i="30"/>
  <c r="K66" i="30"/>
  <c r="J66" i="30"/>
  <c r="I66" i="30"/>
  <c r="H66" i="30"/>
  <c r="G66" i="30"/>
  <c r="F66" i="30"/>
  <c r="E66" i="30"/>
  <c r="D66" i="30"/>
  <c r="C66" i="30"/>
  <c r="O65" i="30"/>
  <c r="N65" i="30"/>
  <c r="M65" i="30"/>
  <c r="L65" i="30"/>
  <c r="K65" i="30"/>
  <c r="J65" i="30"/>
  <c r="I65" i="30"/>
  <c r="H65" i="30"/>
  <c r="G65" i="30"/>
  <c r="F65" i="30"/>
  <c r="E65" i="30"/>
  <c r="D65" i="30"/>
  <c r="C65" i="30"/>
  <c r="O64" i="30"/>
  <c r="N64" i="30"/>
  <c r="M64" i="30"/>
  <c r="L64" i="30"/>
  <c r="K64" i="30"/>
  <c r="J64" i="30"/>
  <c r="I64" i="30"/>
  <c r="H64" i="30"/>
  <c r="G64" i="30"/>
  <c r="F64" i="30"/>
  <c r="E64" i="30"/>
  <c r="D64" i="30"/>
  <c r="C64" i="30"/>
  <c r="O63" i="30"/>
  <c r="N63" i="30"/>
  <c r="M63" i="30"/>
  <c r="L63" i="30"/>
  <c r="K63" i="30"/>
  <c r="J63" i="30"/>
  <c r="I63" i="30"/>
  <c r="H63" i="30"/>
  <c r="G63" i="30"/>
  <c r="F63" i="30"/>
  <c r="E63" i="30"/>
  <c r="D63" i="30"/>
  <c r="C63" i="30"/>
  <c r="O62" i="30"/>
  <c r="N62" i="30"/>
  <c r="M62" i="30"/>
  <c r="L62" i="30"/>
  <c r="K62" i="30"/>
  <c r="J62" i="30"/>
  <c r="I62" i="30"/>
  <c r="H62" i="30"/>
  <c r="G62" i="30"/>
  <c r="F62" i="30"/>
  <c r="E62" i="30"/>
  <c r="C65" i="29" s="1"/>
  <c r="N65" i="29" s="1"/>
  <c r="D62" i="30"/>
  <c r="C62" i="30"/>
  <c r="O61" i="30"/>
  <c r="N61" i="30"/>
  <c r="M61" i="30"/>
  <c r="L61" i="30"/>
  <c r="K61" i="30"/>
  <c r="J61" i="30"/>
  <c r="I61" i="30"/>
  <c r="H61" i="30"/>
  <c r="G61" i="30"/>
  <c r="F61" i="30"/>
  <c r="E61" i="30"/>
  <c r="D61" i="30"/>
  <c r="C61" i="30"/>
  <c r="O60" i="30"/>
  <c r="N60" i="30"/>
  <c r="M60" i="30"/>
  <c r="L60" i="30"/>
  <c r="K60" i="30"/>
  <c r="J60" i="30"/>
  <c r="I60" i="30"/>
  <c r="C69" i="29" s="1"/>
  <c r="H60" i="30"/>
  <c r="G60" i="30"/>
  <c r="F60" i="30"/>
  <c r="E60" i="30"/>
  <c r="D60" i="30"/>
  <c r="C60" i="30"/>
  <c r="O59" i="30"/>
  <c r="N59" i="30"/>
  <c r="M59" i="30"/>
  <c r="L59" i="30"/>
  <c r="K59" i="30"/>
  <c r="J59" i="30"/>
  <c r="I59" i="30"/>
  <c r="H59" i="30"/>
  <c r="G59" i="30"/>
  <c r="C67" i="29" s="1"/>
  <c r="N67" i="29" s="1"/>
  <c r="F59" i="30"/>
  <c r="C66" i="29" s="1"/>
  <c r="N66" i="29" s="1"/>
  <c r="E59" i="30"/>
  <c r="D59" i="30"/>
  <c r="C64" i="29" s="1"/>
  <c r="N64" i="29" s="1"/>
  <c r="C59" i="30"/>
  <c r="O58" i="30"/>
  <c r="N58" i="30"/>
  <c r="M58" i="30"/>
  <c r="L58" i="30"/>
  <c r="K58" i="30"/>
  <c r="J58" i="30"/>
  <c r="I58" i="30"/>
  <c r="H58" i="30"/>
  <c r="G58" i="30"/>
  <c r="F58" i="30"/>
  <c r="E58" i="30"/>
  <c r="D58" i="30"/>
  <c r="C58" i="30"/>
  <c r="O57" i="30"/>
  <c r="N57" i="30"/>
  <c r="M57" i="30"/>
  <c r="L57" i="30"/>
  <c r="K57" i="30"/>
  <c r="J57" i="30"/>
  <c r="I57" i="30"/>
  <c r="H57" i="30"/>
  <c r="G57" i="30"/>
  <c r="F57" i="30"/>
  <c r="E57" i="30"/>
  <c r="D57" i="30"/>
  <c r="C57" i="30"/>
  <c r="O56" i="30"/>
  <c r="N56" i="30"/>
  <c r="M56" i="30"/>
  <c r="L56" i="30"/>
  <c r="K56" i="30"/>
  <c r="J56" i="30"/>
  <c r="I56" i="30"/>
  <c r="H56" i="30"/>
  <c r="G56" i="30"/>
  <c r="F56" i="30"/>
  <c r="E56" i="30"/>
  <c r="D56" i="30"/>
  <c r="C56" i="30"/>
  <c r="O55" i="30"/>
  <c r="N55" i="30"/>
  <c r="M55" i="30"/>
  <c r="L55" i="30"/>
  <c r="K55" i="30"/>
  <c r="J55" i="30"/>
  <c r="I55" i="30"/>
  <c r="H55" i="30"/>
  <c r="G55" i="30"/>
  <c r="F55" i="30"/>
  <c r="E55" i="30"/>
  <c r="D55" i="30"/>
  <c r="C55" i="30"/>
  <c r="O54" i="30"/>
  <c r="N54" i="30"/>
  <c r="M54" i="30"/>
  <c r="L54" i="30"/>
  <c r="K54" i="30"/>
  <c r="J54" i="30"/>
  <c r="I54" i="30"/>
  <c r="H54" i="30"/>
  <c r="G54" i="30"/>
  <c r="F54" i="30"/>
  <c r="E54" i="30"/>
  <c r="D54" i="30"/>
  <c r="C54" i="30"/>
  <c r="O53" i="30"/>
  <c r="N53" i="30"/>
  <c r="M53" i="30"/>
  <c r="L53" i="30"/>
  <c r="K53" i="30"/>
  <c r="J53" i="30"/>
  <c r="I53" i="30"/>
  <c r="H53" i="30"/>
  <c r="G53" i="30"/>
  <c r="F53" i="30"/>
  <c r="E53" i="30"/>
  <c r="D53" i="30"/>
  <c r="C53" i="30"/>
  <c r="O52" i="30"/>
  <c r="N52" i="30"/>
  <c r="M52" i="30"/>
  <c r="L52" i="30"/>
  <c r="K52" i="30"/>
  <c r="J52" i="30"/>
  <c r="I52" i="30"/>
  <c r="H52" i="30"/>
  <c r="G52" i="30"/>
  <c r="F52" i="30"/>
  <c r="E52" i="30"/>
  <c r="D52" i="30"/>
  <c r="C52" i="30"/>
  <c r="O51" i="30"/>
  <c r="N51" i="30"/>
  <c r="M51" i="30"/>
  <c r="L51" i="30"/>
  <c r="K51" i="30"/>
  <c r="J51" i="30"/>
  <c r="I51" i="30"/>
  <c r="H51" i="30"/>
  <c r="G51" i="30"/>
  <c r="F51" i="30"/>
  <c r="E51" i="30"/>
  <c r="D51" i="30"/>
  <c r="C51" i="30"/>
  <c r="O50" i="30"/>
  <c r="N50" i="30"/>
  <c r="M50" i="30"/>
  <c r="L50" i="30"/>
  <c r="K50" i="30"/>
  <c r="J50" i="30"/>
  <c r="I50" i="30"/>
  <c r="H50" i="30"/>
  <c r="G50" i="30"/>
  <c r="F50" i="30"/>
  <c r="E50" i="30"/>
  <c r="D50" i="30"/>
  <c r="C50" i="30"/>
  <c r="O49" i="30"/>
  <c r="N49" i="30"/>
  <c r="M49" i="30"/>
  <c r="L49" i="30"/>
  <c r="K49" i="30"/>
  <c r="J49" i="30"/>
  <c r="I49" i="30"/>
  <c r="H49" i="30"/>
  <c r="G49" i="30"/>
  <c r="F49" i="30"/>
  <c r="E49" i="30"/>
  <c r="D49" i="30"/>
  <c r="C49" i="30"/>
  <c r="O48" i="30"/>
  <c r="N48" i="30"/>
  <c r="M48" i="30"/>
  <c r="L48" i="30"/>
  <c r="K48" i="30"/>
  <c r="J48" i="30"/>
  <c r="I48" i="30"/>
  <c r="H48" i="30"/>
  <c r="G48" i="30"/>
  <c r="F48" i="30"/>
  <c r="E48" i="30"/>
  <c r="D48" i="30"/>
  <c r="C48" i="30"/>
  <c r="O47" i="30"/>
  <c r="N47" i="30"/>
  <c r="M47" i="30"/>
  <c r="L47" i="30"/>
  <c r="K47" i="30"/>
  <c r="J47" i="30"/>
  <c r="I47" i="30"/>
  <c r="H47" i="30"/>
  <c r="G47" i="30"/>
  <c r="F47" i="30"/>
  <c r="E47" i="30"/>
  <c r="D47" i="30"/>
  <c r="C47" i="30"/>
  <c r="O46" i="30"/>
  <c r="N46" i="30"/>
  <c r="M46" i="30"/>
  <c r="L46" i="30"/>
  <c r="K46" i="30"/>
  <c r="J46" i="30"/>
  <c r="I46" i="30"/>
  <c r="H46" i="30"/>
  <c r="G46" i="30"/>
  <c r="F46" i="30"/>
  <c r="E46" i="30"/>
  <c r="D46" i="30"/>
  <c r="C46" i="30"/>
  <c r="O45" i="30"/>
  <c r="N45" i="30"/>
  <c r="M45" i="30"/>
  <c r="L45" i="30"/>
  <c r="K45" i="30"/>
  <c r="J45" i="30"/>
  <c r="I45" i="30"/>
  <c r="H45" i="30"/>
  <c r="G45" i="30"/>
  <c r="F45" i="30"/>
  <c r="E45" i="30"/>
  <c r="C113" i="29" s="1"/>
  <c r="N113" i="29" s="1"/>
  <c r="D45" i="30"/>
  <c r="C45" i="30"/>
  <c r="O44" i="30"/>
  <c r="N44" i="30"/>
  <c r="M44" i="30"/>
  <c r="L44" i="30"/>
  <c r="K44" i="30"/>
  <c r="J44" i="30"/>
  <c r="I44" i="30"/>
  <c r="H44" i="30"/>
  <c r="G44" i="30"/>
  <c r="F44" i="30"/>
  <c r="E44" i="30"/>
  <c r="D44" i="30"/>
  <c r="C44" i="30"/>
  <c r="O43" i="30"/>
  <c r="N43" i="30"/>
  <c r="M43" i="30"/>
  <c r="L43" i="30"/>
  <c r="K43" i="30"/>
  <c r="J43" i="30"/>
  <c r="I43" i="30"/>
  <c r="H43" i="30"/>
  <c r="G43" i="30"/>
  <c r="F43" i="30"/>
  <c r="E43" i="30"/>
  <c r="D43" i="30"/>
  <c r="C43" i="30"/>
  <c r="O42" i="30"/>
  <c r="N42" i="30"/>
  <c r="M42" i="30"/>
  <c r="L42" i="30"/>
  <c r="K42" i="30"/>
  <c r="J42" i="30"/>
  <c r="I42" i="30"/>
  <c r="H42" i="30"/>
  <c r="G42" i="30"/>
  <c r="F42" i="30"/>
  <c r="E42" i="30"/>
  <c r="D42" i="30"/>
  <c r="C112" i="29" s="1"/>
  <c r="N112" i="29" s="1"/>
  <c r="C42" i="30"/>
  <c r="O41" i="30"/>
  <c r="N41" i="30"/>
  <c r="M41" i="30"/>
  <c r="L41" i="30"/>
  <c r="K41" i="30"/>
  <c r="J41" i="30"/>
  <c r="I41" i="30"/>
  <c r="C117" i="29" s="1"/>
  <c r="N117" i="29" s="1"/>
  <c r="H41" i="30"/>
  <c r="G41" i="30"/>
  <c r="F41" i="30"/>
  <c r="E41" i="30"/>
  <c r="D41" i="30"/>
  <c r="C41" i="30"/>
  <c r="O40" i="30"/>
  <c r="N40" i="30"/>
  <c r="M40" i="30"/>
  <c r="L40" i="30"/>
  <c r="K40" i="30"/>
  <c r="J40" i="30"/>
  <c r="I40" i="30"/>
  <c r="H40" i="30"/>
  <c r="G40" i="30"/>
  <c r="F40" i="30"/>
  <c r="C60" i="29" s="1"/>
  <c r="N60" i="29" s="1"/>
  <c r="E40" i="30"/>
  <c r="D40" i="30"/>
  <c r="C40" i="30"/>
  <c r="O39" i="30"/>
  <c r="N39" i="30"/>
  <c r="M39" i="30"/>
  <c r="L39" i="30"/>
  <c r="K39" i="30"/>
  <c r="J39" i="30"/>
  <c r="I39" i="30"/>
  <c r="H39" i="30"/>
  <c r="G39" i="30"/>
  <c r="F39" i="30"/>
  <c r="E39" i="30"/>
  <c r="D39" i="30"/>
  <c r="C39" i="30"/>
  <c r="O38" i="30"/>
  <c r="N38" i="30"/>
  <c r="M38" i="30"/>
  <c r="L38" i="30"/>
  <c r="K38" i="30"/>
  <c r="J38" i="30"/>
  <c r="I38" i="30"/>
  <c r="H38" i="30"/>
  <c r="C62" i="29" s="1"/>
  <c r="N62" i="29" s="1"/>
  <c r="G38" i="30"/>
  <c r="F38" i="30"/>
  <c r="E38" i="30"/>
  <c r="D38" i="30"/>
  <c r="C38" i="30"/>
  <c r="O37" i="30"/>
  <c r="N37" i="30"/>
  <c r="M37" i="30"/>
  <c r="L37" i="30"/>
  <c r="K37" i="30"/>
  <c r="J37" i="30"/>
  <c r="I37" i="30"/>
  <c r="C63" i="29" s="1"/>
  <c r="N63" i="29" s="1"/>
  <c r="H37" i="30"/>
  <c r="G37" i="30"/>
  <c r="F37" i="30"/>
  <c r="E37" i="30"/>
  <c r="C59" i="29" s="1"/>
  <c r="N59" i="29" s="1"/>
  <c r="D37" i="30"/>
  <c r="C58" i="29" s="1"/>
  <c r="C37" i="30"/>
  <c r="O36" i="30"/>
  <c r="N36" i="30"/>
  <c r="M36" i="30"/>
  <c r="L36" i="30"/>
  <c r="K36" i="30"/>
  <c r="J36" i="30"/>
  <c r="I36" i="30"/>
  <c r="H36" i="30"/>
  <c r="G36" i="30"/>
  <c r="F36" i="30"/>
  <c r="E36" i="30"/>
  <c r="D36" i="30"/>
  <c r="C36" i="30"/>
  <c r="O35" i="30"/>
  <c r="N35" i="30"/>
  <c r="M35" i="30"/>
  <c r="L35" i="30"/>
  <c r="K35" i="30"/>
  <c r="J35" i="30"/>
  <c r="I35" i="30"/>
  <c r="H35" i="30"/>
  <c r="G35" i="30"/>
  <c r="F35" i="30"/>
  <c r="E35" i="30"/>
  <c r="D35" i="30"/>
  <c r="C35" i="30"/>
  <c r="O34" i="30"/>
  <c r="N34" i="30"/>
  <c r="M34" i="30"/>
  <c r="L34" i="30"/>
  <c r="K34" i="30"/>
  <c r="J34" i="30"/>
  <c r="I34" i="30"/>
  <c r="H34" i="30"/>
  <c r="G34" i="30"/>
  <c r="F34" i="30"/>
  <c r="E34" i="30"/>
  <c r="D34" i="30"/>
  <c r="C50" i="29" s="1"/>
  <c r="N50" i="29" s="1"/>
  <c r="C34" i="30"/>
  <c r="O33" i="30"/>
  <c r="N33" i="30"/>
  <c r="M33" i="30"/>
  <c r="L33" i="30"/>
  <c r="K33" i="30"/>
  <c r="J33" i="30"/>
  <c r="I33" i="30"/>
  <c r="C55" i="29" s="1"/>
  <c r="N55" i="29" s="1"/>
  <c r="H33" i="30"/>
  <c r="G33" i="30"/>
  <c r="F33" i="30"/>
  <c r="E33" i="30"/>
  <c r="D33" i="30"/>
  <c r="C33" i="30"/>
  <c r="O32" i="30"/>
  <c r="N32" i="30"/>
  <c r="M32" i="30"/>
  <c r="L32" i="30"/>
  <c r="K32" i="30"/>
  <c r="J32" i="30"/>
  <c r="I32" i="30"/>
  <c r="H32" i="30"/>
  <c r="G32" i="30"/>
  <c r="F32" i="30"/>
  <c r="E32" i="30"/>
  <c r="C51" i="29" s="1"/>
  <c r="N51" i="29" s="1"/>
  <c r="D32" i="30"/>
  <c r="C32" i="30"/>
  <c r="O31" i="30"/>
  <c r="N31" i="30"/>
  <c r="M31" i="30"/>
  <c r="L31" i="30"/>
  <c r="K31" i="30"/>
  <c r="J31" i="30"/>
  <c r="I31" i="30"/>
  <c r="H31" i="30"/>
  <c r="G31" i="30"/>
  <c r="F31" i="30"/>
  <c r="E31" i="30"/>
  <c r="D31" i="30"/>
  <c r="C31" i="30"/>
  <c r="O30" i="30"/>
  <c r="N30" i="30"/>
  <c r="M30" i="30"/>
  <c r="L30" i="30"/>
  <c r="K30" i="30"/>
  <c r="J30" i="30"/>
  <c r="I30" i="30"/>
  <c r="H30" i="30"/>
  <c r="C48" i="29" s="1"/>
  <c r="N48" i="29" s="1"/>
  <c r="G30" i="30"/>
  <c r="F30" i="30"/>
  <c r="E30" i="30"/>
  <c r="C45" i="29" s="1"/>
  <c r="N45" i="29" s="1"/>
  <c r="D30" i="30"/>
  <c r="C30" i="30"/>
  <c r="O29" i="30"/>
  <c r="N29" i="30"/>
  <c r="M29" i="30"/>
  <c r="L29" i="30"/>
  <c r="K29" i="30"/>
  <c r="J29" i="30"/>
  <c r="I29" i="30"/>
  <c r="H29" i="30"/>
  <c r="G29" i="30"/>
  <c r="F29" i="30"/>
  <c r="E29" i="30"/>
  <c r="D29" i="30"/>
  <c r="C29" i="30"/>
  <c r="O28" i="30"/>
  <c r="N28" i="30"/>
  <c r="M28" i="30"/>
  <c r="L28" i="30"/>
  <c r="K28" i="30"/>
  <c r="J28" i="30"/>
  <c r="I28" i="30"/>
  <c r="H28" i="30"/>
  <c r="C42" i="29" s="1"/>
  <c r="N42" i="29" s="1"/>
  <c r="G28" i="30"/>
  <c r="F28" i="30"/>
  <c r="E28" i="30"/>
  <c r="D28" i="30"/>
  <c r="C28" i="30"/>
  <c r="O27" i="30"/>
  <c r="N27" i="30"/>
  <c r="M27" i="30"/>
  <c r="L27" i="30"/>
  <c r="K27" i="30"/>
  <c r="J27" i="30"/>
  <c r="I27" i="30"/>
  <c r="H27" i="30"/>
  <c r="G27" i="30"/>
  <c r="F27" i="30"/>
  <c r="E27" i="30"/>
  <c r="C39" i="29" s="1"/>
  <c r="D27" i="30"/>
  <c r="C38" i="29" s="1"/>
  <c r="N38" i="29" s="1"/>
  <c r="C27" i="30"/>
  <c r="O26" i="30"/>
  <c r="N26" i="30"/>
  <c r="M26" i="30"/>
  <c r="L26" i="30"/>
  <c r="K26" i="30"/>
  <c r="J26" i="30"/>
  <c r="I26" i="30"/>
  <c r="C37" i="29" s="1"/>
  <c r="N37" i="29" s="1"/>
  <c r="H26" i="30"/>
  <c r="G26" i="30"/>
  <c r="F26" i="30"/>
  <c r="E26" i="30"/>
  <c r="D26" i="30"/>
  <c r="C26" i="30"/>
  <c r="O25" i="30"/>
  <c r="N25" i="30"/>
  <c r="M25" i="30"/>
  <c r="L25" i="30"/>
  <c r="K25" i="30"/>
  <c r="J25" i="30"/>
  <c r="I25" i="30"/>
  <c r="H25" i="30"/>
  <c r="G25" i="30"/>
  <c r="F25" i="30"/>
  <c r="C34" i="29" s="1"/>
  <c r="N34" i="29" s="1"/>
  <c r="E25" i="30"/>
  <c r="C33" i="29" s="1"/>
  <c r="D25" i="30"/>
  <c r="C25" i="30"/>
  <c r="O24" i="30"/>
  <c r="N24" i="30"/>
  <c r="M24" i="30"/>
  <c r="L24" i="30"/>
  <c r="K24" i="30"/>
  <c r="J24" i="30"/>
  <c r="I24" i="30"/>
  <c r="H24" i="30"/>
  <c r="G24" i="30"/>
  <c r="F24" i="30"/>
  <c r="E24" i="30"/>
  <c r="D24" i="30"/>
  <c r="C24" i="30"/>
  <c r="O23" i="30"/>
  <c r="N23" i="30"/>
  <c r="M23" i="30"/>
  <c r="L23" i="30"/>
  <c r="K23" i="30"/>
  <c r="J23" i="30"/>
  <c r="I23" i="30"/>
  <c r="H23" i="30"/>
  <c r="G23" i="30"/>
  <c r="F23" i="30"/>
  <c r="E23" i="30"/>
  <c r="D23" i="30"/>
  <c r="C23" i="30"/>
  <c r="O22" i="30"/>
  <c r="N22" i="30"/>
  <c r="M22" i="30"/>
  <c r="L22" i="30"/>
  <c r="K22" i="30"/>
  <c r="J22" i="30"/>
  <c r="I22" i="30"/>
  <c r="H22" i="30"/>
  <c r="G22" i="30"/>
  <c r="F22" i="30"/>
  <c r="E22" i="30"/>
  <c r="D22" i="30"/>
  <c r="C22" i="30"/>
  <c r="O21" i="30"/>
  <c r="N21" i="30"/>
  <c r="M21" i="30"/>
  <c r="L21" i="30"/>
  <c r="K21" i="30"/>
  <c r="J21" i="30"/>
  <c r="I21" i="30"/>
  <c r="H21" i="30"/>
  <c r="G21" i="30"/>
  <c r="F21" i="30"/>
  <c r="E21" i="30"/>
  <c r="D21" i="30"/>
  <c r="C21" i="30"/>
  <c r="O20" i="30"/>
  <c r="N20" i="30"/>
  <c r="M20" i="30"/>
  <c r="L20" i="30"/>
  <c r="K20" i="30"/>
  <c r="J20" i="30"/>
  <c r="I20" i="30"/>
  <c r="C31" i="29" s="1"/>
  <c r="N31" i="29" s="1"/>
  <c r="H20" i="30"/>
  <c r="G20" i="30"/>
  <c r="F20" i="30"/>
  <c r="C28" i="29" s="1"/>
  <c r="E20" i="30"/>
  <c r="D20" i="30"/>
  <c r="C20" i="30"/>
  <c r="O19" i="30"/>
  <c r="N19" i="30"/>
  <c r="M19" i="30"/>
  <c r="L19" i="30"/>
  <c r="K19" i="30"/>
  <c r="J19" i="30"/>
  <c r="I19" i="30"/>
  <c r="H19" i="30"/>
  <c r="G19" i="30"/>
  <c r="C23" i="29" s="1"/>
  <c r="N23" i="29" s="1"/>
  <c r="F19" i="30"/>
  <c r="C22" i="29" s="1"/>
  <c r="N22" i="29" s="1"/>
  <c r="E19" i="30"/>
  <c r="D19" i="30"/>
  <c r="C20" i="29" s="1"/>
  <c r="N20" i="29" s="1"/>
  <c r="C19" i="30"/>
  <c r="O18" i="30"/>
  <c r="N18" i="30"/>
  <c r="M18" i="30"/>
  <c r="L18" i="30"/>
  <c r="K18" i="30"/>
  <c r="J18" i="30"/>
  <c r="I18" i="30"/>
  <c r="H18" i="30"/>
  <c r="G18" i="30"/>
  <c r="F18" i="30"/>
  <c r="E18" i="30"/>
  <c r="D18" i="30"/>
  <c r="C18" i="30"/>
  <c r="O17" i="30"/>
  <c r="N17" i="30"/>
  <c r="M17" i="30"/>
  <c r="L17" i="30"/>
  <c r="K17" i="30"/>
  <c r="J17" i="30"/>
  <c r="I17" i="30"/>
  <c r="H17" i="30"/>
  <c r="G17" i="30"/>
  <c r="F17" i="30"/>
  <c r="E17" i="30"/>
  <c r="D17" i="30"/>
  <c r="C17" i="30"/>
  <c r="O16" i="30"/>
  <c r="N16" i="30"/>
  <c r="M16" i="30"/>
  <c r="L16" i="30"/>
  <c r="K16" i="30"/>
  <c r="J16" i="30"/>
  <c r="I16" i="30"/>
  <c r="H16" i="30"/>
  <c r="G16" i="30"/>
  <c r="F16" i="30"/>
  <c r="E16" i="30"/>
  <c r="D16" i="30"/>
  <c r="C16" i="30"/>
  <c r="O15" i="30"/>
  <c r="N15" i="30"/>
  <c r="M15" i="30"/>
  <c r="L15" i="30"/>
  <c r="K15" i="30"/>
  <c r="J15" i="30"/>
  <c r="I15" i="30"/>
  <c r="C19" i="29" s="1"/>
  <c r="N19" i="29" s="1"/>
  <c r="H15" i="30"/>
  <c r="C18" i="29" s="1"/>
  <c r="N18" i="29" s="1"/>
  <c r="G15" i="30"/>
  <c r="F15" i="30"/>
  <c r="E15" i="30"/>
  <c r="D15" i="30"/>
  <c r="C15" i="30"/>
  <c r="O14" i="30"/>
  <c r="N14" i="30"/>
  <c r="M14" i="30"/>
  <c r="L14" i="30"/>
  <c r="K14" i="30"/>
  <c r="J14" i="30"/>
  <c r="I14" i="30"/>
  <c r="H14" i="30"/>
  <c r="G14" i="30"/>
  <c r="F14" i="30"/>
  <c r="E14" i="30"/>
  <c r="C15" i="29" s="1"/>
  <c r="N15" i="29" s="1"/>
  <c r="D14" i="30"/>
  <c r="C14" i="29" s="1"/>
  <c r="C14" i="30"/>
  <c r="O13" i="30"/>
  <c r="N13" i="30"/>
  <c r="M13" i="30"/>
  <c r="L13" i="30"/>
  <c r="K13" i="30"/>
  <c r="J13" i="30"/>
  <c r="I13" i="30"/>
  <c r="H13" i="30"/>
  <c r="G13" i="30"/>
  <c r="F13" i="30"/>
  <c r="E13" i="30"/>
  <c r="D13" i="30"/>
  <c r="C13" i="30"/>
  <c r="O12" i="30"/>
  <c r="N12" i="30"/>
  <c r="M12" i="30"/>
  <c r="L12" i="30"/>
  <c r="K12" i="30"/>
  <c r="J12" i="30"/>
  <c r="I12" i="30"/>
  <c r="H12" i="30"/>
  <c r="G12" i="30"/>
  <c r="F12" i="30"/>
  <c r="E12" i="30"/>
  <c r="D12" i="30"/>
  <c r="C12" i="30"/>
  <c r="O11" i="30"/>
  <c r="N11" i="30"/>
  <c r="M11" i="30"/>
  <c r="L11" i="30"/>
  <c r="K11" i="30"/>
  <c r="J11" i="30"/>
  <c r="I11" i="30"/>
  <c r="H11" i="30"/>
  <c r="G11" i="30"/>
  <c r="F11" i="30"/>
  <c r="C10" i="29" s="1"/>
  <c r="N10" i="29" s="1"/>
  <c r="E11" i="30"/>
  <c r="C9" i="29" s="1"/>
  <c r="N9" i="29" s="1"/>
  <c r="D11" i="30"/>
  <c r="C8" i="29" s="1"/>
  <c r="C11" i="30"/>
  <c r="O10" i="30"/>
  <c r="N10" i="30"/>
  <c r="M10" i="30"/>
  <c r="L10" i="30"/>
  <c r="K10" i="30"/>
  <c r="J10" i="30"/>
  <c r="I10" i="30"/>
  <c r="H10" i="30"/>
  <c r="G10" i="30"/>
  <c r="F10" i="30"/>
  <c r="E10" i="30"/>
  <c r="D10" i="30"/>
  <c r="C10" i="30"/>
  <c r="O9" i="30"/>
  <c r="N9" i="30"/>
  <c r="M9" i="30"/>
  <c r="L9" i="30"/>
  <c r="K9" i="30"/>
  <c r="J9" i="30"/>
  <c r="I9" i="30"/>
  <c r="H9" i="30"/>
  <c r="C6" i="29" s="1"/>
  <c r="N6" i="29" s="1"/>
  <c r="G9" i="30"/>
  <c r="C5" i="29" s="1"/>
  <c r="F9" i="30"/>
  <c r="C4" i="29" s="1"/>
  <c r="N4" i="29" s="1"/>
  <c r="E9" i="30"/>
  <c r="D9" i="30"/>
  <c r="C9" i="30"/>
  <c r="O8" i="30"/>
  <c r="N8" i="30"/>
  <c r="M8" i="30"/>
  <c r="L8" i="30"/>
  <c r="K8" i="30"/>
  <c r="J8" i="30"/>
  <c r="I8" i="30"/>
  <c r="H8" i="30"/>
  <c r="G8" i="30"/>
  <c r="F8" i="30"/>
  <c r="E8" i="30"/>
  <c r="D8" i="30"/>
  <c r="C8" i="30"/>
  <c r="O7" i="30"/>
  <c r="N7" i="30"/>
  <c r="M7" i="30"/>
  <c r="L7" i="30"/>
  <c r="K7" i="30"/>
  <c r="J7" i="30"/>
  <c r="I7" i="30"/>
  <c r="H7" i="30"/>
  <c r="G7" i="30"/>
  <c r="F7" i="30"/>
  <c r="E7" i="30"/>
  <c r="D7" i="30"/>
  <c r="C7" i="30"/>
  <c r="O6" i="30"/>
  <c r="N6" i="30"/>
  <c r="M6" i="30"/>
  <c r="L6" i="30"/>
  <c r="K6" i="30"/>
  <c r="J6" i="30"/>
  <c r="I6" i="30"/>
  <c r="H6" i="30"/>
  <c r="C128" i="29" s="1"/>
  <c r="N128" i="29" s="1"/>
  <c r="G6" i="30"/>
  <c r="C127" i="29" s="1"/>
  <c r="N127" i="29" s="1"/>
  <c r="F6" i="30"/>
  <c r="E6" i="30"/>
  <c r="C125" i="29" s="1"/>
  <c r="N125" i="29" s="1"/>
  <c r="D6" i="30"/>
  <c r="C6" i="30"/>
  <c r="O5" i="30"/>
  <c r="N5" i="30"/>
  <c r="M5" i="30"/>
  <c r="L5" i="30"/>
  <c r="K5" i="30"/>
  <c r="J5" i="30"/>
  <c r="I5" i="30"/>
  <c r="H5" i="30"/>
  <c r="G5" i="30"/>
  <c r="F5" i="30"/>
  <c r="E5" i="30"/>
  <c r="C107" i="29" s="1"/>
  <c r="N107" i="29" s="1"/>
  <c r="D5" i="30"/>
  <c r="C106" i="29" s="1"/>
  <c r="C5" i="30"/>
  <c r="O4" i="30"/>
  <c r="N4" i="30"/>
  <c r="M4" i="30"/>
  <c r="L4" i="30"/>
  <c r="K4" i="30"/>
  <c r="J4" i="30"/>
  <c r="I4" i="30"/>
  <c r="C111" i="29" s="1"/>
  <c r="N111" i="29" s="1"/>
  <c r="H4" i="30"/>
  <c r="C110" i="29" s="1"/>
  <c r="N110" i="29" s="1"/>
  <c r="G4" i="30"/>
  <c r="C109" i="29" s="1"/>
  <c r="N109" i="29" s="1"/>
  <c r="F4" i="30"/>
  <c r="E4" i="30"/>
  <c r="D4" i="30"/>
  <c r="C4" i="30"/>
  <c r="H2" i="30"/>
  <c r="F2" i="30"/>
  <c r="D2" i="30"/>
  <c r="Q129" i="29"/>
  <c r="O129" i="29"/>
  <c r="M129" i="29"/>
  <c r="H129" i="29"/>
  <c r="G129" i="29"/>
  <c r="F129" i="29"/>
  <c r="E129" i="29"/>
  <c r="B129" i="29"/>
  <c r="Q128" i="29"/>
  <c r="O128" i="29"/>
  <c r="M128" i="29"/>
  <c r="H128" i="29"/>
  <c r="G128" i="29"/>
  <c r="F128" i="29"/>
  <c r="E128" i="29"/>
  <c r="A128" i="29"/>
  <c r="Q127" i="29"/>
  <c r="O127" i="29"/>
  <c r="M127" i="29"/>
  <c r="H127" i="29"/>
  <c r="G127" i="29"/>
  <c r="F127" i="29"/>
  <c r="E127" i="29"/>
  <c r="B127" i="29"/>
  <c r="Q126" i="29"/>
  <c r="O126" i="29"/>
  <c r="M126" i="29"/>
  <c r="H126" i="29"/>
  <c r="G126" i="29"/>
  <c r="F126" i="29"/>
  <c r="E126" i="29"/>
  <c r="A126" i="29"/>
  <c r="Q125" i="29"/>
  <c r="O125" i="29"/>
  <c r="M125" i="29"/>
  <c r="H125" i="29"/>
  <c r="G125" i="29"/>
  <c r="F125" i="29"/>
  <c r="E125" i="29"/>
  <c r="B125" i="29"/>
  <c r="Q124" i="29"/>
  <c r="O124" i="29"/>
  <c r="M124" i="29"/>
  <c r="H124" i="29"/>
  <c r="G124" i="29"/>
  <c r="F124" i="29"/>
  <c r="E124" i="29"/>
  <c r="A124" i="29"/>
  <c r="Q123" i="29"/>
  <c r="O123" i="29"/>
  <c r="N123" i="29"/>
  <c r="M123" i="29"/>
  <c r="H123" i="29"/>
  <c r="G123" i="29"/>
  <c r="F123" i="29"/>
  <c r="E123" i="29"/>
  <c r="B123" i="29"/>
  <c r="A123" i="29"/>
  <c r="Q122" i="29"/>
  <c r="O122" i="29"/>
  <c r="N122" i="29"/>
  <c r="M122" i="29"/>
  <c r="H122" i="29"/>
  <c r="G122" i="29"/>
  <c r="F122" i="29"/>
  <c r="E122" i="29"/>
  <c r="C122" i="29"/>
  <c r="B122" i="29"/>
  <c r="A122" i="29"/>
  <c r="Q121" i="29"/>
  <c r="O121" i="29"/>
  <c r="M121" i="29"/>
  <c r="H121" i="29"/>
  <c r="G121" i="29"/>
  <c r="F121" i="29"/>
  <c r="E121" i="29"/>
  <c r="B121" i="29"/>
  <c r="A121" i="29"/>
  <c r="Q120" i="29"/>
  <c r="O120" i="29"/>
  <c r="N120" i="29"/>
  <c r="M120" i="29"/>
  <c r="H120" i="29"/>
  <c r="G120" i="29"/>
  <c r="F120" i="29"/>
  <c r="E120" i="29"/>
  <c r="B120" i="29"/>
  <c r="A120" i="29"/>
  <c r="Q119" i="29"/>
  <c r="O119" i="29"/>
  <c r="M119" i="29"/>
  <c r="H119" i="29"/>
  <c r="G119" i="29"/>
  <c r="F119" i="29"/>
  <c r="E119" i="29"/>
  <c r="C119" i="29"/>
  <c r="B119" i="29"/>
  <c r="A119" i="29"/>
  <c r="Q118" i="29"/>
  <c r="O118" i="29"/>
  <c r="N118" i="29"/>
  <c r="M118" i="29"/>
  <c r="H118" i="29"/>
  <c r="G118" i="29"/>
  <c r="F118" i="29"/>
  <c r="E118" i="29"/>
  <c r="B118" i="29"/>
  <c r="A118" i="29"/>
  <c r="Q117" i="29"/>
  <c r="O117" i="29"/>
  <c r="M117" i="29"/>
  <c r="H117" i="29"/>
  <c r="G117" i="29"/>
  <c r="F117" i="29"/>
  <c r="E117" i="29"/>
  <c r="B117" i="29"/>
  <c r="Q116" i="29"/>
  <c r="O116" i="29"/>
  <c r="M116" i="29"/>
  <c r="H116" i="29"/>
  <c r="G116" i="29"/>
  <c r="F116" i="29"/>
  <c r="E116" i="29"/>
  <c r="A116" i="29"/>
  <c r="Q115" i="29"/>
  <c r="O115" i="29"/>
  <c r="M115" i="29"/>
  <c r="H115" i="29"/>
  <c r="G115" i="29"/>
  <c r="F115" i="29"/>
  <c r="E115" i="29"/>
  <c r="B115" i="29"/>
  <c r="Q114" i="29"/>
  <c r="O114" i="29"/>
  <c r="M114" i="29"/>
  <c r="H114" i="29"/>
  <c r="G114" i="29"/>
  <c r="F114" i="29"/>
  <c r="E114" i="29"/>
  <c r="A114" i="29"/>
  <c r="Q113" i="29"/>
  <c r="O113" i="29"/>
  <c r="M113" i="29"/>
  <c r="H113" i="29"/>
  <c r="G113" i="29"/>
  <c r="F113" i="29"/>
  <c r="E113" i="29"/>
  <c r="B113" i="29"/>
  <c r="Q112" i="29"/>
  <c r="O112" i="29"/>
  <c r="M112" i="29"/>
  <c r="H112" i="29"/>
  <c r="G112" i="29"/>
  <c r="F112" i="29"/>
  <c r="E112" i="29"/>
  <c r="A112" i="29"/>
  <c r="Q111" i="29"/>
  <c r="O111" i="29"/>
  <c r="M111" i="29"/>
  <c r="H111" i="29"/>
  <c r="G111" i="29"/>
  <c r="F111" i="29"/>
  <c r="E111" i="29"/>
  <c r="B111" i="29"/>
  <c r="Q110" i="29"/>
  <c r="O110" i="29"/>
  <c r="M110" i="29"/>
  <c r="H110" i="29"/>
  <c r="G110" i="29"/>
  <c r="F110" i="29"/>
  <c r="E110" i="29"/>
  <c r="A110" i="29"/>
  <c r="Q109" i="29"/>
  <c r="O109" i="29"/>
  <c r="M109" i="29"/>
  <c r="H109" i="29"/>
  <c r="G109" i="29"/>
  <c r="F109" i="29"/>
  <c r="E109" i="29"/>
  <c r="B109" i="29"/>
  <c r="Q108" i="29"/>
  <c r="O108" i="29"/>
  <c r="M108" i="29"/>
  <c r="H108" i="29"/>
  <c r="G108" i="29"/>
  <c r="F108" i="29"/>
  <c r="E108" i="29"/>
  <c r="A108" i="29"/>
  <c r="Q107" i="29"/>
  <c r="O107" i="29"/>
  <c r="M107" i="29"/>
  <c r="H107" i="29"/>
  <c r="G107" i="29"/>
  <c r="F107" i="29"/>
  <c r="E107" i="29"/>
  <c r="B107" i="29"/>
  <c r="Q106" i="29"/>
  <c r="O106" i="29"/>
  <c r="N106" i="29"/>
  <c r="M106" i="29"/>
  <c r="H106" i="29"/>
  <c r="G106" i="29"/>
  <c r="F106" i="29"/>
  <c r="E106" i="29"/>
  <c r="A106" i="29"/>
  <c r="Q105" i="29"/>
  <c r="O105" i="29"/>
  <c r="M105" i="29"/>
  <c r="H105" i="29"/>
  <c r="G105" i="29"/>
  <c r="F105" i="29"/>
  <c r="E105" i="29"/>
  <c r="N105" i="29" s="1"/>
  <c r="C105" i="29"/>
  <c r="B105" i="29"/>
  <c r="A105" i="29"/>
  <c r="Q104" i="29"/>
  <c r="O104" i="29"/>
  <c r="M104" i="29"/>
  <c r="H104" i="29"/>
  <c r="G104" i="29"/>
  <c r="F104" i="29"/>
  <c r="E104" i="29"/>
  <c r="C104" i="29"/>
  <c r="B104" i="29"/>
  <c r="A104" i="29"/>
  <c r="Q103" i="29"/>
  <c r="O103" i="29"/>
  <c r="N103" i="29"/>
  <c r="M103" i="29"/>
  <c r="H103" i="29"/>
  <c r="G103" i="29"/>
  <c r="F103" i="29"/>
  <c r="E103" i="29"/>
  <c r="C103" i="29"/>
  <c r="B103" i="29"/>
  <c r="A103" i="29"/>
  <c r="Q102" i="29"/>
  <c r="O102" i="29"/>
  <c r="M102" i="29"/>
  <c r="H102" i="29"/>
  <c r="G102" i="29"/>
  <c r="F102" i="29"/>
  <c r="E102" i="29"/>
  <c r="N102" i="29" s="1"/>
  <c r="C102" i="29"/>
  <c r="B102" i="29"/>
  <c r="A102" i="29"/>
  <c r="Q101" i="29"/>
  <c r="O101" i="29"/>
  <c r="M101" i="29"/>
  <c r="H101" i="29"/>
  <c r="G101" i="29"/>
  <c r="F101" i="29"/>
  <c r="E101" i="29"/>
  <c r="B101" i="29"/>
  <c r="A101" i="29"/>
  <c r="Q100" i="29"/>
  <c r="O100" i="29"/>
  <c r="M100" i="29"/>
  <c r="H100" i="29"/>
  <c r="G100" i="29"/>
  <c r="F100" i="29"/>
  <c r="E100" i="29"/>
  <c r="B100" i="29"/>
  <c r="A100" i="29"/>
  <c r="Q99" i="29"/>
  <c r="O99" i="29"/>
  <c r="M99" i="29"/>
  <c r="H99" i="29"/>
  <c r="G99" i="29"/>
  <c r="F99" i="29"/>
  <c r="E99" i="29"/>
  <c r="C99" i="29"/>
  <c r="N99" i="29" s="1"/>
  <c r="B99" i="29"/>
  <c r="A99" i="29"/>
  <c r="Q98" i="29"/>
  <c r="O98" i="29"/>
  <c r="N98" i="29"/>
  <c r="M98" i="29"/>
  <c r="H98" i="29"/>
  <c r="G98" i="29"/>
  <c r="F98" i="29"/>
  <c r="E98" i="29"/>
  <c r="B98" i="29"/>
  <c r="A98" i="29"/>
  <c r="Q97" i="29"/>
  <c r="O97" i="29"/>
  <c r="M97" i="29"/>
  <c r="H97" i="29"/>
  <c r="G97" i="29"/>
  <c r="F97" i="29"/>
  <c r="E97" i="29"/>
  <c r="C97" i="29"/>
  <c r="B97" i="29"/>
  <c r="A97" i="29"/>
  <c r="Q96" i="29"/>
  <c r="O96" i="29"/>
  <c r="M96" i="29"/>
  <c r="H96" i="29"/>
  <c r="G96" i="29"/>
  <c r="F96" i="29"/>
  <c r="E96" i="29"/>
  <c r="B96" i="29"/>
  <c r="A96" i="29"/>
  <c r="Q95" i="29"/>
  <c r="O95" i="29"/>
  <c r="M95" i="29"/>
  <c r="H95" i="29"/>
  <c r="G95" i="29"/>
  <c r="F95" i="29"/>
  <c r="E95" i="29"/>
  <c r="B95" i="29"/>
  <c r="A95" i="29"/>
  <c r="Q94" i="29"/>
  <c r="O94" i="29"/>
  <c r="M94" i="29"/>
  <c r="H94" i="29"/>
  <c r="G94" i="29"/>
  <c r="F94" i="29"/>
  <c r="E94" i="29"/>
  <c r="N94" i="29" s="1"/>
  <c r="C94" i="29"/>
  <c r="B94" i="29"/>
  <c r="A94" i="29"/>
  <c r="Q93" i="29"/>
  <c r="O93" i="29"/>
  <c r="M93" i="29"/>
  <c r="H93" i="29"/>
  <c r="G93" i="29"/>
  <c r="F93" i="29"/>
  <c r="E93" i="29"/>
  <c r="C93" i="29"/>
  <c r="B93" i="29"/>
  <c r="A93" i="29"/>
  <c r="Q92" i="29"/>
  <c r="O92" i="29"/>
  <c r="M92" i="29"/>
  <c r="H92" i="29"/>
  <c r="G92" i="29"/>
  <c r="F92" i="29"/>
  <c r="E92" i="29"/>
  <c r="B92" i="29"/>
  <c r="A92" i="29"/>
  <c r="Q91" i="29"/>
  <c r="O91" i="29"/>
  <c r="M91" i="29"/>
  <c r="H91" i="29"/>
  <c r="G91" i="29"/>
  <c r="F91" i="29"/>
  <c r="E91" i="29"/>
  <c r="C91" i="29"/>
  <c r="B91" i="29"/>
  <c r="A91" i="29"/>
  <c r="Q90" i="29"/>
  <c r="O90" i="29"/>
  <c r="N90" i="29"/>
  <c r="M90" i="29"/>
  <c r="H90" i="29"/>
  <c r="G90" i="29"/>
  <c r="F90" i="29"/>
  <c r="E90" i="29"/>
  <c r="B90" i="29"/>
  <c r="A90" i="29"/>
  <c r="Q89" i="29"/>
  <c r="O89" i="29"/>
  <c r="N89" i="29"/>
  <c r="M89" i="29"/>
  <c r="H89" i="29"/>
  <c r="G89" i="29"/>
  <c r="F89" i="29"/>
  <c r="E89" i="29"/>
  <c r="C89" i="29"/>
  <c r="B89" i="29"/>
  <c r="A89" i="29"/>
  <c r="Q88" i="29"/>
  <c r="O88" i="29"/>
  <c r="M88" i="29"/>
  <c r="H88" i="29"/>
  <c r="G88" i="29"/>
  <c r="F88" i="29"/>
  <c r="E88" i="29"/>
  <c r="C88" i="29"/>
  <c r="N88" i="29" s="1"/>
  <c r="B88" i="29"/>
  <c r="A88" i="29"/>
  <c r="Q87" i="29"/>
  <c r="O87" i="29"/>
  <c r="N87" i="29"/>
  <c r="M87" i="29"/>
  <c r="H87" i="29"/>
  <c r="G87" i="29"/>
  <c r="F87" i="29"/>
  <c r="E87" i="29"/>
  <c r="C87" i="29"/>
  <c r="B87" i="29"/>
  <c r="A87" i="29"/>
  <c r="Q86" i="29"/>
  <c r="O86" i="29"/>
  <c r="N86" i="29"/>
  <c r="M86" i="29"/>
  <c r="H86" i="29"/>
  <c r="G86" i="29"/>
  <c r="F86" i="29"/>
  <c r="E86" i="29"/>
  <c r="C86" i="29"/>
  <c r="B86" i="29"/>
  <c r="A86" i="29"/>
  <c r="Q85" i="29"/>
  <c r="O85" i="29"/>
  <c r="M85" i="29"/>
  <c r="H85" i="29"/>
  <c r="G85" i="29"/>
  <c r="F85" i="29"/>
  <c r="E85" i="29"/>
  <c r="C85" i="29"/>
  <c r="N85" i="29" s="1"/>
  <c r="B85" i="29"/>
  <c r="A85" i="29"/>
  <c r="Q84" i="29"/>
  <c r="O84" i="29"/>
  <c r="M84" i="29"/>
  <c r="H84" i="29"/>
  <c r="G84" i="29"/>
  <c r="F84" i="29"/>
  <c r="E84" i="29"/>
  <c r="B84" i="29"/>
  <c r="A84" i="29"/>
  <c r="Q83" i="29"/>
  <c r="O83" i="29"/>
  <c r="M83" i="29"/>
  <c r="H83" i="29"/>
  <c r="G83" i="29"/>
  <c r="F83" i="29"/>
  <c r="E83" i="29"/>
  <c r="B83" i="29"/>
  <c r="A83" i="29"/>
  <c r="Q82" i="29"/>
  <c r="O82" i="29"/>
  <c r="N82" i="29"/>
  <c r="M82" i="29"/>
  <c r="H82" i="29"/>
  <c r="G82" i="29"/>
  <c r="F82" i="29"/>
  <c r="E82" i="29"/>
  <c r="B82" i="29"/>
  <c r="A82" i="29"/>
  <c r="Q81" i="29"/>
  <c r="O81" i="29"/>
  <c r="M81" i="29"/>
  <c r="H81" i="29"/>
  <c r="G81" i="29"/>
  <c r="F81" i="29"/>
  <c r="E81" i="29"/>
  <c r="C81" i="29"/>
  <c r="N81" i="29" s="1"/>
  <c r="B81" i="29"/>
  <c r="A81" i="29"/>
  <c r="Q80" i="29"/>
  <c r="O80" i="29"/>
  <c r="M80" i="29"/>
  <c r="H80" i="29"/>
  <c r="G80" i="29"/>
  <c r="F80" i="29"/>
  <c r="E80" i="29"/>
  <c r="C80" i="29"/>
  <c r="B80" i="29"/>
  <c r="A80" i="29"/>
  <c r="Q79" i="29"/>
  <c r="O79" i="29"/>
  <c r="M79" i="29"/>
  <c r="H79" i="29"/>
  <c r="G79" i="29"/>
  <c r="F79" i="29"/>
  <c r="E79" i="29"/>
  <c r="B79" i="29"/>
  <c r="A79" i="29"/>
  <c r="Q78" i="29"/>
  <c r="O78" i="29"/>
  <c r="M78" i="29"/>
  <c r="H78" i="29"/>
  <c r="G78" i="29"/>
  <c r="F78" i="29"/>
  <c r="E78" i="29"/>
  <c r="B78" i="29"/>
  <c r="A78" i="29"/>
  <c r="Q77" i="29"/>
  <c r="O77" i="29"/>
  <c r="M77" i="29"/>
  <c r="H77" i="29"/>
  <c r="G77" i="29"/>
  <c r="F77" i="29"/>
  <c r="E77" i="29"/>
  <c r="B77" i="29"/>
  <c r="A77" i="29"/>
  <c r="Q76" i="29"/>
  <c r="O76" i="29"/>
  <c r="M76" i="29"/>
  <c r="H76" i="29"/>
  <c r="G76" i="29"/>
  <c r="F76" i="29"/>
  <c r="E76" i="29"/>
  <c r="B76" i="29"/>
  <c r="A76" i="29"/>
  <c r="Q75" i="29"/>
  <c r="O75" i="29"/>
  <c r="M75" i="29"/>
  <c r="H75" i="29"/>
  <c r="G75" i="29"/>
  <c r="F75" i="29"/>
  <c r="E75" i="29"/>
  <c r="B75" i="29"/>
  <c r="A75" i="29"/>
  <c r="Q74" i="29"/>
  <c r="O74" i="29"/>
  <c r="M74" i="29"/>
  <c r="H74" i="29"/>
  <c r="G74" i="29"/>
  <c r="F74" i="29"/>
  <c r="E74" i="29"/>
  <c r="B74" i="29"/>
  <c r="A74" i="29"/>
  <c r="Q73" i="29"/>
  <c r="O73" i="29"/>
  <c r="M73" i="29"/>
  <c r="H73" i="29"/>
  <c r="G73" i="29"/>
  <c r="F73" i="29"/>
  <c r="E73" i="29"/>
  <c r="B73" i="29"/>
  <c r="A73" i="29"/>
  <c r="Q72" i="29"/>
  <c r="O72" i="29"/>
  <c r="M72" i="29"/>
  <c r="H72" i="29"/>
  <c r="G72" i="29"/>
  <c r="F72" i="29"/>
  <c r="E72" i="29"/>
  <c r="C72" i="29"/>
  <c r="N72" i="29" s="1"/>
  <c r="B72" i="29"/>
  <c r="A72" i="29"/>
  <c r="Q71" i="29"/>
  <c r="O71" i="29"/>
  <c r="M71" i="29"/>
  <c r="H71" i="29"/>
  <c r="G71" i="29"/>
  <c r="F71" i="29"/>
  <c r="E71" i="29"/>
  <c r="B71" i="29"/>
  <c r="A71" i="29"/>
  <c r="Q70" i="29"/>
  <c r="O70" i="29"/>
  <c r="M70" i="29"/>
  <c r="H70" i="29"/>
  <c r="G70" i="29"/>
  <c r="F70" i="29"/>
  <c r="E70" i="29"/>
  <c r="B70" i="29"/>
  <c r="A70" i="29"/>
  <c r="Q69" i="29"/>
  <c r="O69" i="29"/>
  <c r="M69" i="29"/>
  <c r="H69" i="29"/>
  <c r="G69" i="29"/>
  <c r="F69" i="29"/>
  <c r="E69" i="29"/>
  <c r="B69" i="29"/>
  <c r="A69" i="29"/>
  <c r="Q68" i="29"/>
  <c r="O68" i="29"/>
  <c r="M68" i="29"/>
  <c r="H68" i="29"/>
  <c r="G68" i="29"/>
  <c r="F68" i="29"/>
  <c r="E68" i="29"/>
  <c r="C68" i="29"/>
  <c r="N68" i="29" s="1"/>
  <c r="B68" i="29"/>
  <c r="A68" i="29"/>
  <c r="Q67" i="29"/>
  <c r="O67" i="29"/>
  <c r="M67" i="29"/>
  <c r="H67" i="29"/>
  <c r="G67" i="29"/>
  <c r="F67" i="29"/>
  <c r="E67" i="29"/>
  <c r="B67" i="29"/>
  <c r="A67" i="29"/>
  <c r="Q66" i="29"/>
  <c r="O66" i="29"/>
  <c r="M66" i="29"/>
  <c r="H66" i="29"/>
  <c r="G66" i="29"/>
  <c r="F66" i="29"/>
  <c r="E66" i="29"/>
  <c r="B66" i="29"/>
  <c r="A66" i="29"/>
  <c r="Q65" i="29"/>
  <c r="O65" i="29"/>
  <c r="M65" i="29"/>
  <c r="H65" i="29"/>
  <c r="G65" i="29"/>
  <c r="F65" i="29"/>
  <c r="E65" i="29"/>
  <c r="B65" i="29"/>
  <c r="A65" i="29"/>
  <c r="Q64" i="29"/>
  <c r="O64" i="29"/>
  <c r="M64" i="29"/>
  <c r="H64" i="29"/>
  <c r="G64" i="29"/>
  <c r="F64" i="29"/>
  <c r="E64" i="29"/>
  <c r="B64" i="29"/>
  <c r="A64" i="29"/>
  <c r="Q63" i="29"/>
  <c r="O63" i="29"/>
  <c r="M63" i="29"/>
  <c r="H63" i="29"/>
  <c r="G63" i="29"/>
  <c r="F63" i="29"/>
  <c r="E63" i="29"/>
  <c r="B63" i="29"/>
  <c r="A63" i="29"/>
  <c r="Q62" i="29"/>
  <c r="O62" i="29"/>
  <c r="M62" i="29"/>
  <c r="H62" i="29"/>
  <c r="G62" i="29"/>
  <c r="F62" i="29"/>
  <c r="E62" i="29"/>
  <c r="B62" i="29"/>
  <c r="A62" i="29"/>
  <c r="Q61" i="29"/>
  <c r="O61" i="29"/>
  <c r="M61" i="29"/>
  <c r="H61" i="29"/>
  <c r="G61" i="29"/>
  <c r="F61" i="29"/>
  <c r="E61" i="29"/>
  <c r="C61" i="29"/>
  <c r="B61" i="29"/>
  <c r="A61" i="29"/>
  <c r="Q60" i="29"/>
  <c r="O60" i="29"/>
  <c r="M60" i="29"/>
  <c r="H60" i="29"/>
  <c r="G60" i="29"/>
  <c r="F60" i="29"/>
  <c r="E60" i="29"/>
  <c r="B60" i="29"/>
  <c r="A60" i="29"/>
  <c r="Q59" i="29"/>
  <c r="O59" i="29"/>
  <c r="M59" i="29"/>
  <c r="H59" i="29"/>
  <c r="G59" i="29"/>
  <c r="F59" i="29"/>
  <c r="E59" i="29"/>
  <c r="B59" i="29"/>
  <c r="A59" i="29"/>
  <c r="Q58" i="29"/>
  <c r="O58" i="29"/>
  <c r="N58" i="29"/>
  <c r="M58" i="29"/>
  <c r="H58" i="29"/>
  <c r="G58" i="29"/>
  <c r="F58" i="29"/>
  <c r="E58" i="29"/>
  <c r="B58" i="29"/>
  <c r="A58" i="29"/>
  <c r="Q57" i="29"/>
  <c r="O57" i="29"/>
  <c r="M57" i="29"/>
  <c r="H57" i="29"/>
  <c r="G57" i="29"/>
  <c r="F57" i="29"/>
  <c r="E57" i="29"/>
  <c r="N57" i="29" s="1"/>
  <c r="B57" i="29"/>
  <c r="A57" i="29"/>
  <c r="Q56" i="29"/>
  <c r="O56" i="29"/>
  <c r="M56" i="29"/>
  <c r="H56" i="29"/>
  <c r="G56" i="29"/>
  <c r="F56" i="29"/>
  <c r="E56" i="29"/>
  <c r="N56" i="29" s="1"/>
  <c r="B56" i="29"/>
  <c r="A56" i="29"/>
  <c r="Q55" i="29"/>
  <c r="O55" i="29"/>
  <c r="M55" i="29"/>
  <c r="H55" i="29"/>
  <c r="G55" i="29"/>
  <c r="F55" i="29"/>
  <c r="E55" i="29"/>
  <c r="B55" i="29"/>
  <c r="A55" i="29"/>
  <c r="Q54" i="29"/>
  <c r="O54" i="29"/>
  <c r="M54" i="29"/>
  <c r="H54" i="29"/>
  <c r="G54" i="29"/>
  <c r="F54" i="29"/>
  <c r="E54" i="29"/>
  <c r="C54" i="29"/>
  <c r="N54" i="29" s="1"/>
  <c r="B54" i="29"/>
  <c r="A54" i="29"/>
  <c r="Q53" i="29"/>
  <c r="O53" i="29"/>
  <c r="M53" i="29"/>
  <c r="H53" i="29"/>
  <c r="G53" i="29"/>
  <c r="F53" i="29"/>
  <c r="E53" i="29"/>
  <c r="C53" i="29"/>
  <c r="B53" i="29"/>
  <c r="A53" i="29"/>
  <c r="Q52" i="29"/>
  <c r="O52" i="29"/>
  <c r="M52" i="29"/>
  <c r="H52" i="29"/>
  <c r="G52" i="29"/>
  <c r="F52" i="29"/>
  <c r="E52" i="29"/>
  <c r="B52" i="29"/>
  <c r="A52" i="29"/>
  <c r="Q51" i="29"/>
  <c r="O51" i="29"/>
  <c r="M51" i="29"/>
  <c r="H51" i="29"/>
  <c r="G51" i="29"/>
  <c r="F51" i="29"/>
  <c r="E51" i="29"/>
  <c r="B51" i="29"/>
  <c r="A51" i="29"/>
  <c r="Q50" i="29"/>
  <c r="O50" i="29"/>
  <c r="M50" i="29"/>
  <c r="H50" i="29"/>
  <c r="G50" i="29"/>
  <c r="F50" i="29"/>
  <c r="E50" i="29"/>
  <c r="B50" i="29"/>
  <c r="A50" i="29"/>
  <c r="Q49" i="29"/>
  <c r="O49" i="29"/>
  <c r="M49" i="29"/>
  <c r="H49" i="29"/>
  <c r="G49" i="29"/>
  <c r="F49" i="29"/>
  <c r="E49" i="29"/>
  <c r="B49" i="29"/>
  <c r="A49" i="29"/>
  <c r="Q48" i="29"/>
  <c r="O48" i="29"/>
  <c r="M48" i="29"/>
  <c r="H48" i="29"/>
  <c r="G48" i="29"/>
  <c r="F48" i="29"/>
  <c r="E48" i="29"/>
  <c r="B48" i="29"/>
  <c r="A48" i="29"/>
  <c r="Q47" i="29"/>
  <c r="O47" i="29"/>
  <c r="M47" i="29"/>
  <c r="H47" i="29"/>
  <c r="G47" i="29"/>
  <c r="F47" i="29"/>
  <c r="E47" i="29"/>
  <c r="C47" i="29"/>
  <c r="N47" i="29" s="1"/>
  <c r="B47" i="29"/>
  <c r="A47" i="29"/>
  <c r="Q46" i="29"/>
  <c r="O46" i="29"/>
  <c r="M46" i="29"/>
  <c r="H46" i="29"/>
  <c r="G46" i="29"/>
  <c r="F46" i="29"/>
  <c r="E46" i="29"/>
  <c r="C46" i="29"/>
  <c r="N46" i="29" s="1"/>
  <c r="B46" i="29"/>
  <c r="A46" i="29"/>
  <c r="Q45" i="29"/>
  <c r="O45" i="29"/>
  <c r="M45" i="29"/>
  <c r="H45" i="29"/>
  <c r="G45" i="29"/>
  <c r="F45" i="29"/>
  <c r="E45" i="29"/>
  <c r="B45" i="29"/>
  <c r="A45" i="29"/>
  <c r="Q44" i="29"/>
  <c r="O44" i="29"/>
  <c r="M44" i="29"/>
  <c r="H44" i="29"/>
  <c r="G44" i="29"/>
  <c r="F44" i="29"/>
  <c r="E44" i="29"/>
  <c r="B44" i="29"/>
  <c r="A44" i="29"/>
  <c r="Q43" i="29"/>
  <c r="O43" i="29"/>
  <c r="M43" i="29"/>
  <c r="H43" i="29"/>
  <c r="G43" i="29"/>
  <c r="F43" i="29"/>
  <c r="E43" i="29"/>
  <c r="C43" i="29"/>
  <c r="N43" i="29" s="1"/>
  <c r="B43" i="29"/>
  <c r="A43" i="29"/>
  <c r="Q42" i="29"/>
  <c r="O42" i="29"/>
  <c r="M42" i="29"/>
  <c r="H42" i="29"/>
  <c r="G42" i="29"/>
  <c r="F42" i="29"/>
  <c r="E42" i="29"/>
  <c r="B42" i="29"/>
  <c r="A42" i="29"/>
  <c r="Q41" i="29"/>
  <c r="O41" i="29"/>
  <c r="M41" i="29"/>
  <c r="H41" i="29"/>
  <c r="G41" i="29"/>
  <c r="F41" i="29"/>
  <c r="E41" i="29"/>
  <c r="B41" i="29"/>
  <c r="A41" i="29"/>
  <c r="Q40" i="29"/>
  <c r="O40" i="29"/>
  <c r="M40" i="29"/>
  <c r="H40" i="29"/>
  <c r="G40" i="29"/>
  <c r="F40" i="29"/>
  <c r="E40" i="29"/>
  <c r="C40" i="29"/>
  <c r="B40" i="29"/>
  <c r="A40" i="29"/>
  <c r="Q39" i="29"/>
  <c r="O39" i="29"/>
  <c r="M39" i="29"/>
  <c r="H39" i="29"/>
  <c r="G39" i="29"/>
  <c r="F39" i="29"/>
  <c r="E39" i="29"/>
  <c r="B39" i="29"/>
  <c r="A39" i="29"/>
  <c r="Q38" i="29"/>
  <c r="O38" i="29"/>
  <c r="M38" i="29"/>
  <c r="H38" i="29"/>
  <c r="G38" i="29"/>
  <c r="F38" i="29"/>
  <c r="E38" i="29"/>
  <c r="B38" i="29"/>
  <c r="A38" i="29"/>
  <c r="Q37" i="29"/>
  <c r="O37" i="29"/>
  <c r="M37" i="29"/>
  <c r="H37" i="29"/>
  <c r="G37" i="29"/>
  <c r="F37" i="29"/>
  <c r="E37" i="29"/>
  <c r="B37" i="29"/>
  <c r="A37" i="29"/>
  <c r="Q36" i="29"/>
  <c r="O36" i="29"/>
  <c r="M36" i="29"/>
  <c r="H36" i="29"/>
  <c r="G36" i="29"/>
  <c r="F36" i="29"/>
  <c r="E36" i="29"/>
  <c r="B36" i="29"/>
  <c r="A36" i="29"/>
  <c r="Q35" i="29"/>
  <c r="O35" i="29"/>
  <c r="M35" i="29"/>
  <c r="H35" i="29"/>
  <c r="G35" i="29"/>
  <c r="F35" i="29"/>
  <c r="E35" i="29"/>
  <c r="C35" i="29"/>
  <c r="N35" i="29" s="1"/>
  <c r="B35" i="29"/>
  <c r="A35" i="29"/>
  <c r="Q34" i="29"/>
  <c r="O34" i="29"/>
  <c r="M34" i="29"/>
  <c r="H34" i="29"/>
  <c r="G34" i="29"/>
  <c r="F34" i="29"/>
  <c r="E34" i="29"/>
  <c r="B34" i="29"/>
  <c r="A34" i="29"/>
  <c r="Q33" i="29"/>
  <c r="O33" i="29"/>
  <c r="N33" i="29"/>
  <c r="M33" i="29"/>
  <c r="H33" i="29"/>
  <c r="G33" i="29"/>
  <c r="F33" i="29"/>
  <c r="E33" i="29"/>
  <c r="B33" i="29"/>
  <c r="A33" i="29"/>
  <c r="Q32" i="29"/>
  <c r="O32" i="29"/>
  <c r="M32" i="29"/>
  <c r="H32" i="29"/>
  <c r="G32" i="29"/>
  <c r="F32" i="29"/>
  <c r="E32" i="29"/>
  <c r="C32" i="29"/>
  <c r="N32" i="29" s="1"/>
  <c r="B32" i="29"/>
  <c r="A32" i="29"/>
  <c r="Q31" i="29"/>
  <c r="O31" i="29"/>
  <c r="M31" i="29"/>
  <c r="H31" i="29"/>
  <c r="G31" i="29"/>
  <c r="F31" i="29"/>
  <c r="E31" i="29"/>
  <c r="B31" i="29"/>
  <c r="A31" i="29"/>
  <c r="Q30" i="29"/>
  <c r="O30" i="29"/>
  <c r="M30" i="29"/>
  <c r="H30" i="29"/>
  <c r="G30" i="29"/>
  <c r="F30" i="29"/>
  <c r="E30" i="29"/>
  <c r="C30" i="29"/>
  <c r="N30" i="29" s="1"/>
  <c r="B30" i="29"/>
  <c r="A30" i="29"/>
  <c r="Q29" i="29"/>
  <c r="O29" i="29"/>
  <c r="M29" i="29"/>
  <c r="H29" i="29"/>
  <c r="G29" i="29"/>
  <c r="F29" i="29"/>
  <c r="E29" i="29"/>
  <c r="C29" i="29"/>
  <c r="N29" i="29" s="1"/>
  <c r="B29" i="29"/>
  <c r="A29" i="29"/>
  <c r="Q28" i="29"/>
  <c r="O28" i="29"/>
  <c r="N28" i="29"/>
  <c r="M28" i="29"/>
  <c r="H28" i="29"/>
  <c r="G28" i="29"/>
  <c r="F28" i="29"/>
  <c r="E28" i="29"/>
  <c r="B28" i="29"/>
  <c r="A28" i="29"/>
  <c r="Q27" i="29"/>
  <c r="O27" i="29"/>
  <c r="M27" i="29"/>
  <c r="H27" i="29"/>
  <c r="G27" i="29"/>
  <c r="F27" i="29"/>
  <c r="E27" i="29"/>
  <c r="C27" i="29"/>
  <c r="N27" i="29" s="1"/>
  <c r="B27" i="29"/>
  <c r="A27" i="29"/>
  <c r="Q26" i="29"/>
  <c r="O26" i="29"/>
  <c r="M26" i="29"/>
  <c r="H26" i="29"/>
  <c r="G26" i="29"/>
  <c r="F26" i="29"/>
  <c r="E26" i="29"/>
  <c r="C26" i="29"/>
  <c r="N26" i="29" s="1"/>
  <c r="B26" i="29"/>
  <c r="A26" i="29"/>
  <c r="Q25" i="29"/>
  <c r="O25" i="29"/>
  <c r="N25" i="29"/>
  <c r="M25" i="29"/>
  <c r="H25" i="29"/>
  <c r="G25" i="29"/>
  <c r="F25" i="29"/>
  <c r="E25" i="29"/>
  <c r="C25" i="29"/>
  <c r="B25" i="29"/>
  <c r="A25" i="29"/>
  <c r="Q24" i="29"/>
  <c r="O24" i="29"/>
  <c r="M24" i="29"/>
  <c r="H24" i="29"/>
  <c r="G24" i="29"/>
  <c r="F24" i="29"/>
  <c r="E24" i="29"/>
  <c r="C24" i="29"/>
  <c r="N24" i="29" s="1"/>
  <c r="B24" i="29"/>
  <c r="A24" i="29"/>
  <c r="Q23" i="29"/>
  <c r="O23" i="29"/>
  <c r="M23" i="29"/>
  <c r="H23" i="29"/>
  <c r="G23" i="29"/>
  <c r="F23" i="29"/>
  <c r="E23" i="29"/>
  <c r="B23" i="29"/>
  <c r="A23" i="29"/>
  <c r="Q22" i="29"/>
  <c r="O22" i="29"/>
  <c r="M22" i="29"/>
  <c r="H22" i="29"/>
  <c r="G22" i="29"/>
  <c r="F22" i="29"/>
  <c r="E22" i="29"/>
  <c r="B22" i="29"/>
  <c r="A22" i="29"/>
  <c r="Q21" i="29"/>
  <c r="O21" i="29"/>
  <c r="M21" i="29"/>
  <c r="H21" i="29"/>
  <c r="G21" i="29"/>
  <c r="F21" i="29"/>
  <c r="E21" i="29"/>
  <c r="C21" i="29"/>
  <c r="N21" i="29" s="1"/>
  <c r="B21" i="29"/>
  <c r="A21" i="29"/>
  <c r="Q20" i="29"/>
  <c r="O20" i="29"/>
  <c r="M20" i="29"/>
  <c r="H20" i="29"/>
  <c r="G20" i="29"/>
  <c r="F20" i="29"/>
  <c r="E20" i="29"/>
  <c r="B20" i="29"/>
  <c r="A20" i="29"/>
  <c r="Q19" i="29"/>
  <c r="O19" i="29"/>
  <c r="M19" i="29"/>
  <c r="H19" i="29"/>
  <c r="G19" i="29"/>
  <c r="F19" i="29"/>
  <c r="E19" i="29"/>
  <c r="B19" i="29"/>
  <c r="A19" i="29"/>
  <c r="Q18" i="29"/>
  <c r="O18" i="29"/>
  <c r="M18" i="29"/>
  <c r="H18" i="29"/>
  <c r="G18" i="29"/>
  <c r="F18" i="29"/>
  <c r="E18" i="29"/>
  <c r="B18" i="29"/>
  <c r="A18" i="29"/>
  <c r="Q17" i="29"/>
  <c r="O17" i="29"/>
  <c r="M17" i="29"/>
  <c r="H17" i="29"/>
  <c r="G17" i="29"/>
  <c r="F17" i="29"/>
  <c r="E17" i="29"/>
  <c r="B17" i="29"/>
  <c r="A17" i="29"/>
  <c r="Q16" i="29"/>
  <c r="O16" i="29"/>
  <c r="M16" i="29"/>
  <c r="H16" i="29"/>
  <c r="G16" i="29"/>
  <c r="F16" i="29"/>
  <c r="E16" i="29"/>
  <c r="C16" i="29"/>
  <c r="N16" i="29" s="1"/>
  <c r="B16" i="29"/>
  <c r="A16" i="29"/>
  <c r="Q15" i="29"/>
  <c r="O15" i="29"/>
  <c r="M15" i="29"/>
  <c r="H15" i="29"/>
  <c r="G15" i="29"/>
  <c r="F15" i="29"/>
  <c r="E15" i="29"/>
  <c r="B15" i="29"/>
  <c r="A15" i="29"/>
  <c r="Q14" i="29"/>
  <c r="O14" i="29"/>
  <c r="N14" i="29"/>
  <c r="M14" i="29"/>
  <c r="H14" i="29"/>
  <c r="G14" i="29"/>
  <c r="F14" i="29"/>
  <c r="E14" i="29"/>
  <c r="B14" i="29"/>
  <c r="A14" i="29"/>
  <c r="Q13" i="29"/>
  <c r="O13" i="29"/>
  <c r="M13" i="29"/>
  <c r="H13" i="29"/>
  <c r="G13" i="29"/>
  <c r="F13" i="29"/>
  <c r="E13" i="29"/>
  <c r="C13" i="29"/>
  <c r="N13" i="29" s="1"/>
  <c r="B13" i="29"/>
  <c r="A13" i="29"/>
  <c r="Q12" i="29"/>
  <c r="O12" i="29"/>
  <c r="M12" i="29"/>
  <c r="H12" i="29"/>
  <c r="G12" i="29"/>
  <c r="F12" i="29"/>
  <c r="E12" i="29"/>
  <c r="N12" i="29" s="1"/>
  <c r="C12" i="29"/>
  <c r="B12" i="29"/>
  <c r="A12" i="29"/>
  <c r="Q11" i="29"/>
  <c r="O11" i="29"/>
  <c r="M11" i="29"/>
  <c r="H11" i="29"/>
  <c r="G11" i="29"/>
  <c r="F11" i="29"/>
  <c r="E11" i="29"/>
  <c r="C11" i="29"/>
  <c r="N11" i="29" s="1"/>
  <c r="B11" i="29"/>
  <c r="A11" i="29"/>
  <c r="Q10" i="29"/>
  <c r="O10" i="29"/>
  <c r="M10" i="29"/>
  <c r="H10" i="29"/>
  <c r="G10" i="29"/>
  <c r="F10" i="29"/>
  <c r="E10" i="29"/>
  <c r="B10" i="29"/>
  <c r="A10" i="29"/>
  <c r="Q9" i="29"/>
  <c r="O9" i="29"/>
  <c r="M9" i="29"/>
  <c r="H9" i="29"/>
  <c r="G9" i="29"/>
  <c r="F9" i="29"/>
  <c r="E9" i="29"/>
  <c r="B9" i="29"/>
  <c r="A9" i="29"/>
  <c r="Q8" i="29"/>
  <c r="O8" i="29"/>
  <c r="N8" i="29"/>
  <c r="M8" i="29"/>
  <c r="H8" i="29"/>
  <c r="G8" i="29"/>
  <c r="F8" i="29"/>
  <c r="E8" i="29"/>
  <c r="B8" i="29"/>
  <c r="A8" i="29"/>
  <c r="Q7" i="29"/>
  <c r="O7" i="29"/>
  <c r="M7" i="29"/>
  <c r="H7" i="29"/>
  <c r="G7" i="29"/>
  <c r="F7" i="29"/>
  <c r="E7" i="29"/>
  <c r="C7" i="29"/>
  <c r="N7" i="29" s="1"/>
  <c r="B7" i="29"/>
  <c r="A7" i="29"/>
  <c r="Q6" i="29"/>
  <c r="O6" i="29"/>
  <c r="M6" i="29"/>
  <c r="H6" i="29"/>
  <c r="G6" i="29"/>
  <c r="F6" i="29"/>
  <c r="E6" i="29"/>
  <c r="B6" i="29"/>
  <c r="A6" i="29"/>
  <c r="Q5" i="29"/>
  <c r="O5" i="29"/>
  <c r="M5" i="29"/>
  <c r="H5" i="29"/>
  <c r="G5" i="29"/>
  <c r="F5" i="29"/>
  <c r="E5" i="29"/>
  <c r="N5" i="29" s="1"/>
  <c r="B5" i="29"/>
  <c r="A5" i="29"/>
  <c r="Q4" i="29"/>
  <c r="O4" i="29"/>
  <c r="M4" i="29"/>
  <c r="H4" i="29"/>
  <c r="G4" i="29"/>
  <c r="F4" i="29"/>
  <c r="E4" i="29"/>
  <c r="B4" i="29"/>
  <c r="A4" i="29"/>
  <c r="Q3" i="29"/>
  <c r="O3" i="29"/>
  <c r="N3" i="29"/>
  <c r="M3" i="29"/>
  <c r="H3" i="29"/>
  <c r="G3" i="29"/>
  <c r="F3" i="29"/>
  <c r="E3" i="29"/>
  <c r="C3" i="29"/>
  <c r="B3" i="29"/>
  <c r="A3" i="29"/>
  <c r="Q2" i="29"/>
  <c r="O2" i="29"/>
  <c r="M2" i="29"/>
  <c r="H2" i="29"/>
  <c r="G2" i="29"/>
  <c r="F2" i="29"/>
  <c r="E2" i="29"/>
  <c r="C2" i="29"/>
  <c r="N2" i="29" s="1"/>
  <c r="B2" i="29"/>
  <c r="A2" i="29"/>
  <c r="Q1" i="29"/>
  <c r="P1" i="29"/>
  <c r="O1" i="29"/>
  <c r="N1" i="29"/>
  <c r="M1" i="29"/>
  <c r="L1" i="29"/>
  <c r="K1" i="29"/>
  <c r="J1" i="29"/>
  <c r="I1" i="29"/>
  <c r="H1" i="29"/>
  <c r="G1" i="29"/>
  <c r="F1" i="29"/>
  <c r="E1" i="29"/>
  <c r="F15" i="27"/>
  <c r="D36" i="25" s="1"/>
  <c r="P37" i="25" s="1"/>
  <c r="E15" i="27"/>
  <c r="D15" i="27"/>
  <c r="F14" i="27"/>
  <c r="E14" i="27"/>
  <c r="D14" i="27"/>
  <c r="F13" i="27"/>
  <c r="D32" i="25" s="1"/>
  <c r="P33" i="25" s="1"/>
  <c r="D13" i="27"/>
  <c r="E13" i="27" s="1"/>
  <c r="D20" i="25" s="1"/>
  <c r="P21" i="25" s="1"/>
  <c r="F12" i="27"/>
  <c r="D12" i="27"/>
  <c r="E12" i="27" s="1"/>
  <c r="D11" i="27"/>
  <c r="D4" i="25" s="1"/>
  <c r="P5" i="25" s="1"/>
  <c r="F10" i="27"/>
  <c r="D26" i="25" s="1"/>
  <c r="D10" i="27"/>
  <c r="E10" i="27" s="1"/>
  <c r="D14" i="25" s="1"/>
  <c r="P15" i="25" s="1"/>
  <c r="A2" i="26" a="1"/>
  <c r="K15" i="26"/>
  <c r="E8" i="26"/>
  <c r="H2" i="26"/>
  <c r="E1" i="26" a="1"/>
  <c r="Q39" i="25"/>
  <c r="O9" i="80" s="1"/>
  <c r="O39" i="25"/>
  <c r="M9" i="80" s="1"/>
  <c r="J39" i="25"/>
  <c r="H9" i="80" s="1"/>
  <c r="I39" i="25"/>
  <c r="G9" i="80" s="1"/>
  <c r="G39" i="25"/>
  <c r="E9" i="80" s="1"/>
  <c r="C39" i="25"/>
  <c r="B39" i="25"/>
  <c r="A9" i="80" s="1"/>
  <c r="J38" i="25"/>
  <c r="I38" i="25"/>
  <c r="G38" i="25"/>
  <c r="C38" i="25"/>
  <c r="B38" i="25"/>
  <c r="Q37" i="25"/>
  <c r="O37" i="25"/>
  <c r="J37" i="25"/>
  <c r="I37" i="25"/>
  <c r="H37" i="25"/>
  <c r="G37" i="25"/>
  <c r="C37" i="25"/>
  <c r="B37" i="25"/>
  <c r="J36" i="25"/>
  <c r="I36" i="25"/>
  <c r="H36" i="25"/>
  <c r="G36" i="25"/>
  <c r="C36" i="25"/>
  <c r="B36" i="25"/>
  <c r="Q35" i="25"/>
  <c r="O35" i="25"/>
  <c r="J35" i="25"/>
  <c r="I35" i="25"/>
  <c r="H35" i="25"/>
  <c r="G35" i="25"/>
  <c r="C35" i="25"/>
  <c r="B35" i="25"/>
  <c r="J34" i="25"/>
  <c r="I34" i="25"/>
  <c r="H34" i="25"/>
  <c r="G34" i="25"/>
  <c r="D34" i="25"/>
  <c r="P35" i="25" s="1"/>
  <c r="C34" i="25"/>
  <c r="B34" i="25"/>
  <c r="Q33" i="25"/>
  <c r="O33" i="25"/>
  <c r="J33" i="25"/>
  <c r="I33" i="25"/>
  <c r="H33" i="25"/>
  <c r="G33" i="25"/>
  <c r="C33" i="25"/>
  <c r="B33" i="25"/>
  <c r="J32" i="25"/>
  <c r="I32" i="25"/>
  <c r="H32" i="25"/>
  <c r="G32" i="25"/>
  <c r="C32" i="25"/>
  <c r="B32" i="25"/>
  <c r="Q31" i="25"/>
  <c r="O31" i="25"/>
  <c r="I4" i="26" s="1"/>
  <c r="J31" i="25"/>
  <c r="I31" i="25"/>
  <c r="H31" i="25"/>
  <c r="G31" i="25"/>
  <c r="C31" i="25"/>
  <c r="B31" i="25"/>
  <c r="J30" i="25"/>
  <c r="I30" i="25"/>
  <c r="H30" i="25"/>
  <c r="G30" i="25"/>
  <c r="D30" i="25"/>
  <c r="P31" i="25" s="1"/>
  <c r="C30" i="25"/>
  <c r="B30" i="25"/>
  <c r="Q29" i="25"/>
  <c r="O29" i="25"/>
  <c r="J29" i="25"/>
  <c r="I29" i="25"/>
  <c r="H29" i="25"/>
  <c r="G29" i="25"/>
  <c r="C29" i="25"/>
  <c r="B29" i="25"/>
  <c r="J28" i="25"/>
  <c r="I28" i="25"/>
  <c r="H28" i="25"/>
  <c r="G28" i="25"/>
  <c r="C28" i="25"/>
  <c r="B28" i="25"/>
  <c r="Q27" i="25"/>
  <c r="P27" i="25"/>
  <c r="O27" i="25"/>
  <c r="J27" i="25"/>
  <c r="I27" i="25"/>
  <c r="H27" i="25"/>
  <c r="G27" i="25"/>
  <c r="C27" i="25"/>
  <c r="B27" i="25"/>
  <c r="J26" i="25"/>
  <c r="I26" i="25"/>
  <c r="H26" i="25"/>
  <c r="G26" i="25"/>
  <c r="C26" i="25"/>
  <c r="B26" i="25"/>
  <c r="Q25" i="25"/>
  <c r="O25" i="25"/>
  <c r="J25" i="25"/>
  <c r="I25" i="25"/>
  <c r="H25" i="25"/>
  <c r="G25" i="25"/>
  <c r="C25" i="25"/>
  <c r="B25" i="25"/>
  <c r="J24" i="25"/>
  <c r="I24" i="25"/>
  <c r="H24" i="25"/>
  <c r="G24" i="25"/>
  <c r="D24" i="25"/>
  <c r="P25" i="25" s="1"/>
  <c r="C24" i="25"/>
  <c r="B24" i="25"/>
  <c r="Q23" i="25"/>
  <c r="O23" i="25"/>
  <c r="J23" i="25"/>
  <c r="I23" i="25"/>
  <c r="H23" i="25"/>
  <c r="G23" i="25"/>
  <c r="C23" i="25"/>
  <c r="B23" i="25"/>
  <c r="J22" i="25"/>
  <c r="I22" i="25"/>
  <c r="H22" i="25"/>
  <c r="G22" i="25"/>
  <c r="D22" i="25"/>
  <c r="P23" i="25" s="1"/>
  <c r="C22" i="25"/>
  <c r="B22" i="25"/>
  <c r="Q21" i="25"/>
  <c r="O21" i="25"/>
  <c r="J21" i="25"/>
  <c r="I21" i="25"/>
  <c r="H21" i="25"/>
  <c r="G21" i="25"/>
  <c r="C21" i="25"/>
  <c r="B21" i="25"/>
  <c r="J20" i="25"/>
  <c r="I20" i="25"/>
  <c r="H20" i="25"/>
  <c r="G20" i="25"/>
  <c r="C20" i="25"/>
  <c r="B20" i="25"/>
  <c r="Q19" i="25"/>
  <c r="O19" i="25"/>
  <c r="J19" i="25"/>
  <c r="I19" i="25"/>
  <c r="H19" i="25"/>
  <c r="G19" i="25"/>
  <c r="C19" i="25"/>
  <c r="B19" i="25"/>
  <c r="J18" i="25"/>
  <c r="I18" i="25"/>
  <c r="H18" i="25"/>
  <c r="G18" i="25"/>
  <c r="D18" i="25"/>
  <c r="P19" i="25" s="1"/>
  <c r="C18" i="25"/>
  <c r="B18" i="25"/>
  <c r="Q17" i="25"/>
  <c r="O17" i="25"/>
  <c r="J17" i="25"/>
  <c r="I17" i="25"/>
  <c r="H17" i="25"/>
  <c r="G17" i="25"/>
  <c r="C17" i="25"/>
  <c r="B17" i="25"/>
  <c r="J16" i="25"/>
  <c r="I16" i="25"/>
  <c r="H16" i="25"/>
  <c r="G16" i="25"/>
  <c r="C16" i="25"/>
  <c r="B16" i="25"/>
  <c r="Q15" i="25"/>
  <c r="O15" i="25"/>
  <c r="J15" i="25"/>
  <c r="I15" i="25"/>
  <c r="H15" i="25"/>
  <c r="G15" i="25"/>
  <c r="C15" i="25"/>
  <c r="B15" i="25"/>
  <c r="J14" i="25"/>
  <c r="I14" i="25"/>
  <c r="H14" i="25"/>
  <c r="G14" i="25"/>
  <c r="C14" i="25"/>
  <c r="B14" i="25"/>
  <c r="Q13" i="25"/>
  <c r="P13" i="25"/>
  <c r="O13" i="25"/>
  <c r="J13" i="25"/>
  <c r="I13" i="25"/>
  <c r="H13" i="25"/>
  <c r="G13" i="25"/>
  <c r="C13" i="25"/>
  <c r="B13" i="25"/>
  <c r="J12" i="25"/>
  <c r="I12" i="25"/>
  <c r="H12" i="25"/>
  <c r="G12" i="25"/>
  <c r="D12" i="25"/>
  <c r="C12" i="25"/>
  <c r="B12" i="25"/>
  <c r="Q11" i="25"/>
  <c r="O11" i="25"/>
  <c r="J11" i="25"/>
  <c r="I11" i="25"/>
  <c r="H11" i="25"/>
  <c r="G11" i="25"/>
  <c r="C11" i="25"/>
  <c r="B11" i="25"/>
  <c r="J10" i="25"/>
  <c r="I10" i="25"/>
  <c r="H10" i="25"/>
  <c r="G10" i="25"/>
  <c r="D10" i="25"/>
  <c r="P11" i="25" s="1"/>
  <c r="C10" i="25"/>
  <c r="B10" i="25"/>
  <c r="Q9" i="25"/>
  <c r="O9" i="25"/>
  <c r="J9" i="25"/>
  <c r="I9" i="25"/>
  <c r="H9" i="25"/>
  <c r="G9" i="25"/>
  <c r="C9" i="25"/>
  <c r="B9" i="25"/>
  <c r="J8" i="25"/>
  <c r="I8" i="25"/>
  <c r="H8" i="25"/>
  <c r="G8" i="25"/>
  <c r="C8" i="25"/>
  <c r="B8" i="25"/>
  <c r="Q7" i="25"/>
  <c r="O7" i="25"/>
  <c r="J7" i="25"/>
  <c r="I7" i="25"/>
  <c r="H7" i="25"/>
  <c r="G7" i="25"/>
  <c r="C7" i="25"/>
  <c r="B7" i="25"/>
  <c r="J6" i="25"/>
  <c r="I6" i="25"/>
  <c r="H6" i="25"/>
  <c r="G6" i="25"/>
  <c r="D6" i="25"/>
  <c r="P7" i="25" s="1"/>
  <c r="C6" i="25"/>
  <c r="B6" i="25"/>
  <c r="Q5" i="25"/>
  <c r="O5" i="25"/>
  <c r="J5" i="25"/>
  <c r="I5" i="25"/>
  <c r="H5" i="25"/>
  <c r="G5" i="25"/>
  <c r="C5" i="25"/>
  <c r="B5" i="25"/>
  <c r="J4" i="25"/>
  <c r="I4" i="25"/>
  <c r="H4" i="25"/>
  <c r="G4" i="25"/>
  <c r="C4" i="25"/>
  <c r="B4" i="25"/>
  <c r="Q3" i="25"/>
  <c r="O8" i="80" s="1"/>
  <c r="O3" i="25"/>
  <c r="M8" i="80" s="1"/>
  <c r="J3" i="25"/>
  <c r="H8" i="80" s="1"/>
  <c r="I3" i="25"/>
  <c r="H3" i="25"/>
  <c r="G3" i="25"/>
  <c r="E8" i="80" s="1"/>
  <c r="C3" i="25"/>
  <c r="B3" i="25"/>
  <c r="A8" i="80" s="1"/>
  <c r="J2" i="25"/>
  <c r="I2" i="25"/>
  <c r="H2" i="25"/>
  <c r="G2" i="25"/>
  <c r="D2" i="25"/>
  <c r="P3" i="25" s="1"/>
  <c r="C2" i="25"/>
  <c r="B2" i="25"/>
  <c r="S1" i="25"/>
  <c r="R1" i="25"/>
  <c r="Q1" i="25"/>
  <c r="P1" i="25"/>
  <c r="O1" i="25"/>
  <c r="M12" i="26" s="1"/>
  <c r="N1" i="25"/>
  <c r="L1" i="25"/>
  <c r="K1" i="25"/>
  <c r="J1" i="25"/>
  <c r="I1" i="25"/>
  <c r="N2" i="26" s="1"/>
  <c r="H1" i="25"/>
  <c r="G1" i="25"/>
  <c r="B5" i="23"/>
  <c r="A5" i="23"/>
  <c r="A3" i="23"/>
  <c r="A2" i="23" a="1"/>
  <c r="B2" i="23" s="1"/>
  <c r="G5" i="23"/>
  <c r="Q1" i="23"/>
  <c r="E1" i="23" a="1"/>
  <c r="P3" i="23" s="1"/>
  <c r="Q9" i="22"/>
  <c r="P9" i="22"/>
  <c r="O9" i="22"/>
  <c r="J9" i="22"/>
  <c r="I9" i="22"/>
  <c r="G9" i="22"/>
  <c r="C9" i="22"/>
  <c r="B9" i="22"/>
  <c r="J8" i="22"/>
  <c r="I8" i="22"/>
  <c r="G8" i="22"/>
  <c r="D8" i="22"/>
  <c r="C8" i="22"/>
  <c r="B8" i="22"/>
  <c r="Q7" i="22"/>
  <c r="O7" i="22"/>
  <c r="B4" i="23" s="1"/>
  <c r="J7" i="22"/>
  <c r="I7" i="22"/>
  <c r="H7" i="22"/>
  <c r="G7" i="22"/>
  <c r="C7" i="22"/>
  <c r="B7" i="22"/>
  <c r="J6" i="22"/>
  <c r="I6" i="22"/>
  <c r="H6" i="22"/>
  <c r="G6" i="22"/>
  <c r="D6" i="22"/>
  <c r="P7" i="22" s="1"/>
  <c r="C6" i="22"/>
  <c r="B6" i="22"/>
  <c r="Q5" i="22"/>
  <c r="O5" i="22"/>
  <c r="J5" i="22"/>
  <c r="I5" i="22"/>
  <c r="G5" i="22"/>
  <c r="C5" i="22"/>
  <c r="B5" i="22"/>
  <c r="J4" i="22"/>
  <c r="I4" i="22"/>
  <c r="G4" i="22"/>
  <c r="D4" i="22"/>
  <c r="P5" i="22" s="1"/>
  <c r="C4" i="22"/>
  <c r="B4" i="22"/>
  <c r="Q3" i="22"/>
  <c r="O3" i="22"/>
  <c r="J3" i="22"/>
  <c r="I3" i="22"/>
  <c r="G3" i="22"/>
  <c r="C3" i="22"/>
  <c r="B3" i="22"/>
  <c r="A3" i="22"/>
  <c r="A5" i="22" s="1"/>
  <c r="A7" i="22" s="1"/>
  <c r="A9" i="22" s="1"/>
  <c r="A3" i="25" s="1"/>
  <c r="A5" i="25" s="1"/>
  <c r="A7" i="25" s="1"/>
  <c r="A9" i="25" s="1"/>
  <c r="A11" i="25" s="1"/>
  <c r="A13" i="25" s="1"/>
  <c r="A15" i="25" s="1"/>
  <c r="A17" i="25" s="1"/>
  <c r="A19" i="25" s="1"/>
  <c r="A21" i="25" s="1"/>
  <c r="A23" i="25" s="1"/>
  <c r="A25" i="25" s="1"/>
  <c r="A27" i="25" s="1"/>
  <c r="A29" i="25" s="1"/>
  <c r="A31" i="25" s="1"/>
  <c r="A33" i="25" s="1"/>
  <c r="A35" i="25" s="1"/>
  <c r="A37" i="25" s="1"/>
  <c r="A39" i="25" s="1"/>
  <c r="A3" i="34" s="1"/>
  <c r="A5" i="34" s="1"/>
  <c r="A3" i="37" s="1"/>
  <c r="A5" i="37" s="1"/>
  <c r="A7" i="37" s="1"/>
  <c r="A9" i="37" s="1"/>
  <c r="A11" i="37" s="1"/>
  <c r="A13" i="37" s="1"/>
  <c r="A3" i="48" s="1"/>
  <c r="A5" i="48" s="1"/>
  <c r="A7" i="48" s="1"/>
  <c r="A9" i="48" s="1"/>
  <c r="A11" i="48" s="1"/>
  <c r="A13" i="48" s="1"/>
  <c r="A15" i="48" s="1"/>
  <c r="A17" i="48" s="1"/>
  <c r="A19" i="48" s="1"/>
  <c r="A21" i="48" s="1"/>
  <c r="A3" i="57" s="1"/>
  <c r="A5" i="57" s="1"/>
  <c r="A7" i="57" s="1"/>
  <c r="A9" i="57" s="1"/>
  <c r="A11" i="57" s="1"/>
  <c r="A13" i="57" s="1"/>
  <c r="A15" i="57" s="1"/>
  <c r="A17" i="57" s="1"/>
  <c r="A19" i="57" s="1"/>
  <c r="A21" i="57" s="1"/>
  <c r="A23" i="57" s="1"/>
  <c r="A25" i="57" s="1"/>
  <c r="A3" i="61" s="1"/>
  <c r="A5" i="61" s="1"/>
  <c r="A7" i="61" s="1"/>
  <c r="A9" i="61" s="1"/>
  <c r="A3" i="64" s="1"/>
  <c r="A5" i="64" s="1"/>
  <c r="A7" i="64" s="1"/>
  <c r="A9" i="64" s="1"/>
  <c r="A11" i="64" s="1"/>
  <c r="A13" i="64" s="1"/>
  <c r="A15" i="64" s="1"/>
  <c r="A17" i="64" s="1"/>
  <c r="A19" i="64" s="1"/>
  <c r="A21" i="64" s="1"/>
  <c r="A23" i="64" s="1"/>
  <c r="A25" i="64" s="1"/>
  <c r="A3" i="67" s="1"/>
  <c r="A5" i="67" s="1"/>
  <c r="A7" i="67" s="1"/>
  <c r="A9" i="67" s="1"/>
  <c r="A11" i="67" s="1"/>
  <c r="A13" i="67" s="1"/>
  <c r="A15" i="67" s="1"/>
  <c r="A3" i="70" s="1"/>
  <c r="A5" i="70" s="1"/>
  <c r="A7" i="70" s="1"/>
  <c r="A9" i="70" s="1"/>
  <c r="A11" i="70" s="1"/>
  <c r="A13" i="70" s="1"/>
  <c r="A15" i="70" s="1"/>
  <c r="A17" i="70" s="1"/>
  <c r="J2" i="22"/>
  <c r="I2" i="22"/>
  <c r="G2" i="22"/>
  <c r="D2" i="22"/>
  <c r="P3" i="22" s="1"/>
  <c r="C2" i="22"/>
  <c r="B2" i="22"/>
  <c r="A2" i="22"/>
  <c r="A4" i="22" s="1"/>
  <c r="A6" i="22" s="1"/>
  <c r="A8" i="22" s="1"/>
  <c r="A2" i="25" s="1"/>
  <c r="A4" i="25" s="1"/>
  <c r="A6" i="25" s="1"/>
  <c r="A8" i="25" s="1"/>
  <c r="A10" i="25" s="1"/>
  <c r="A12" i="25" s="1"/>
  <c r="A14" i="25" s="1"/>
  <c r="A16" i="25" s="1"/>
  <c r="A18" i="25" s="1"/>
  <c r="A20" i="25" s="1"/>
  <c r="A22" i="25" s="1"/>
  <c r="A24" i="25" s="1"/>
  <c r="A26" i="25" s="1"/>
  <c r="A28" i="25" s="1"/>
  <c r="A30" i="25" s="1"/>
  <c r="A32" i="25" s="1"/>
  <c r="A34" i="25" s="1"/>
  <c r="A36" i="25" s="1"/>
  <c r="A38" i="25" s="1"/>
  <c r="A2" i="34" s="1"/>
  <c r="A4" i="34" s="1"/>
  <c r="A2" i="37" s="1"/>
  <c r="A4" i="37" s="1"/>
  <c r="A6" i="37" s="1"/>
  <c r="A8" i="37" s="1"/>
  <c r="A10" i="37" s="1"/>
  <c r="A12" i="37" s="1"/>
  <c r="A2" i="48" s="1"/>
  <c r="A4" i="48" s="1"/>
  <c r="A6" i="48" s="1"/>
  <c r="A8" i="48" s="1"/>
  <c r="A10" i="48" s="1"/>
  <c r="A12" i="48" s="1"/>
  <c r="A14" i="48" s="1"/>
  <c r="A16" i="48" s="1"/>
  <c r="A18" i="48" s="1"/>
  <c r="A20" i="48" s="1"/>
  <c r="A2" i="57" s="1"/>
  <c r="A4" i="57" s="1"/>
  <c r="A6" i="57" s="1"/>
  <c r="A8" i="57" s="1"/>
  <c r="A10" i="57" s="1"/>
  <c r="A12" i="57" s="1"/>
  <c r="A14" i="57" s="1"/>
  <c r="A16" i="57" s="1"/>
  <c r="A18" i="57" s="1"/>
  <c r="A20" i="57" s="1"/>
  <c r="A22" i="57" s="1"/>
  <c r="A24" i="57" s="1"/>
  <c r="A2" i="61" s="1"/>
  <c r="A4" i="61" s="1"/>
  <c r="A6" i="61" s="1"/>
  <c r="A8" i="61" s="1"/>
  <c r="A2" i="64" s="1"/>
  <c r="A4" i="64" s="1"/>
  <c r="A6" i="64" s="1"/>
  <c r="A8" i="64" s="1"/>
  <c r="A10" i="64" s="1"/>
  <c r="A12" i="64" s="1"/>
  <c r="A14" i="64" s="1"/>
  <c r="A16" i="64" s="1"/>
  <c r="A18" i="64" s="1"/>
  <c r="A20" i="64" s="1"/>
  <c r="A22" i="64" s="1"/>
  <c r="A24" i="64" s="1"/>
  <c r="A2" i="67" s="1"/>
  <c r="A4" i="67" s="1"/>
  <c r="A6" i="67" s="1"/>
  <c r="A8" i="67" s="1"/>
  <c r="A10" i="67" s="1"/>
  <c r="A12" i="67" s="1"/>
  <c r="A14" i="67" s="1"/>
  <c r="A2" i="70" s="1"/>
  <c r="A4" i="70" s="1"/>
  <c r="A6" i="70" s="1"/>
  <c r="A8" i="70" s="1"/>
  <c r="A10" i="70" s="1"/>
  <c r="A12" i="70" s="1"/>
  <c r="A14" i="70" s="1"/>
  <c r="A16" i="70" s="1"/>
  <c r="S1" i="22"/>
  <c r="R1" i="22"/>
  <c r="Q1" i="22"/>
  <c r="P1" i="22"/>
  <c r="O1" i="22"/>
  <c r="N1" i="22"/>
  <c r="L1" i="22"/>
  <c r="K1" i="22"/>
  <c r="J1" i="22"/>
  <c r="I1" i="22"/>
  <c r="H1" i="22"/>
  <c r="G1" i="22"/>
  <c r="K3" i="23" s="1"/>
  <c r="B18" i="20"/>
  <c r="B17" i="20"/>
  <c r="A17" i="20"/>
  <c r="B14" i="20"/>
  <c r="A14" i="20"/>
  <c r="B13" i="20"/>
  <c r="B12" i="20"/>
  <c r="A11" i="20"/>
  <c r="B9" i="20"/>
  <c r="A9" i="20"/>
  <c r="B8" i="20"/>
  <c r="B6" i="20"/>
  <c r="A6" i="20"/>
  <c r="B4" i="20"/>
  <c r="A3" i="20"/>
  <c r="B2" i="20"/>
  <c r="A2" i="20" a="1"/>
  <c r="A2" i="20"/>
  <c r="Q18" i="20"/>
  <c r="P18" i="20"/>
  <c r="L18" i="20"/>
  <c r="K18" i="20"/>
  <c r="J18" i="20"/>
  <c r="I18" i="20"/>
  <c r="H18" i="20"/>
  <c r="E18" i="20"/>
  <c r="Q17" i="20"/>
  <c r="O17" i="20"/>
  <c r="N17" i="20"/>
  <c r="M17" i="20"/>
  <c r="J17" i="20"/>
  <c r="I17" i="20"/>
  <c r="H17" i="20"/>
  <c r="G17" i="20"/>
  <c r="E17" i="20"/>
  <c r="O16" i="20"/>
  <c r="N16" i="20"/>
  <c r="M16" i="20"/>
  <c r="L16" i="20"/>
  <c r="K16" i="20"/>
  <c r="J16" i="20"/>
  <c r="F16" i="20"/>
  <c r="E16" i="20"/>
  <c r="Q15" i="20"/>
  <c r="P15" i="20"/>
  <c r="O15" i="20"/>
  <c r="L15" i="20"/>
  <c r="K15" i="20"/>
  <c r="I15" i="20"/>
  <c r="H15" i="20"/>
  <c r="G15" i="20"/>
  <c r="Q14" i="20"/>
  <c r="P14" i="20"/>
  <c r="O14" i="20"/>
  <c r="N14" i="20"/>
  <c r="L14" i="20"/>
  <c r="I14" i="20"/>
  <c r="H14" i="20"/>
  <c r="G14" i="20"/>
  <c r="F14" i="20"/>
  <c r="E14" i="20"/>
  <c r="Q13" i="20"/>
  <c r="M13" i="20"/>
  <c r="L13" i="20"/>
  <c r="K13" i="20"/>
  <c r="J13" i="20"/>
  <c r="I13" i="20"/>
  <c r="F13" i="20"/>
  <c r="E13" i="20"/>
  <c r="P12" i="20"/>
  <c r="O12" i="20"/>
  <c r="N12" i="20"/>
  <c r="K12" i="20"/>
  <c r="J12" i="20"/>
  <c r="I12" i="20"/>
  <c r="H12" i="20"/>
  <c r="F12" i="20"/>
  <c r="P11" i="20"/>
  <c r="O11" i="20"/>
  <c r="N11" i="20"/>
  <c r="M11" i="20"/>
  <c r="L11" i="20"/>
  <c r="K11" i="20"/>
  <c r="G11" i="20"/>
  <c r="F11" i="20"/>
  <c r="E11" i="20"/>
  <c r="Q10" i="20"/>
  <c r="P10" i="20"/>
  <c r="M10" i="20"/>
  <c r="L10" i="20"/>
  <c r="J10" i="20"/>
  <c r="I10" i="20"/>
  <c r="H10" i="20"/>
  <c r="E10" i="20"/>
  <c r="Q9" i="20"/>
  <c r="P9" i="20"/>
  <c r="O9" i="20"/>
  <c r="M9" i="20"/>
  <c r="J9" i="20"/>
  <c r="I9" i="20"/>
  <c r="H9" i="20"/>
  <c r="G9" i="20"/>
  <c r="F9" i="20"/>
  <c r="E9" i="20"/>
  <c r="N8" i="20"/>
  <c r="M8" i="20"/>
  <c r="L8" i="20"/>
  <c r="K8" i="20"/>
  <c r="J8" i="20"/>
  <c r="G8" i="20"/>
  <c r="F8" i="20"/>
  <c r="Q7" i="20"/>
  <c r="P7" i="20"/>
  <c r="O7" i="20"/>
  <c r="M7" i="20"/>
  <c r="L7" i="20"/>
  <c r="K7" i="20"/>
  <c r="J7" i="20"/>
  <c r="H7" i="20"/>
  <c r="G7" i="20"/>
  <c r="E7" i="20"/>
  <c r="Q6" i="20"/>
  <c r="P6" i="20"/>
  <c r="O6" i="20"/>
  <c r="N6" i="20"/>
  <c r="L6" i="20"/>
  <c r="J6" i="20"/>
  <c r="I6" i="20"/>
  <c r="H6" i="20"/>
  <c r="G6" i="20"/>
  <c r="F6" i="20"/>
  <c r="E6" i="20"/>
  <c r="O5" i="20"/>
  <c r="N5" i="20"/>
  <c r="M5" i="20"/>
  <c r="L5" i="20"/>
  <c r="K5" i="20"/>
  <c r="J5" i="20"/>
  <c r="I5" i="20"/>
  <c r="F5" i="20"/>
  <c r="E5" i="20"/>
  <c r="Q4" i="20"/>
  <c r="P4" i="20"/>
  <c r="O4" i="20"/>
  <c r="N4" i="20"/>
  <c r="L4" i="20"/>
  <c r="J4" i="20"/>
  <c r="I4" i="20"/>
  <c r="H4" i="20"/>
  <c r="G4" i="20"/>
  <c r="F4" i="20"/>
  <c r="Q3" i="20"/>
  <c r="P3" i="20"/>
  <c r="N3" i="20"/>
  <c r="M3" i="20"/>
  <c r="L3" i="20"/>
  <c r="K3" i="20"/>
  <c r="I3" i="20"/>
  <c r="H3" i="20"/>
  <c r="G3" i="20"/>
  <c r="E3" i="20"/>
  <c r="Q2" i="20"/>
  <c r="P2" i="20"/>
  <c r="N2" i="20"/>
  <c r="M2" i="20"/>
  <c r="L2" i="20"/>
  <c r="K2" i="20"/>
  <c r="I2" i="20"/>
  <c r="H2" i="20"/>
  <c r="F2" i="20"/>
  <c r="E2" i="20"/>
  <c r="Q1" i="20"/>
  <c r="P1" i="20"/>
  <c r="O1" i="20"/>
  <c r="M1" i="20"/>
  <c r="K1" i="20"/>
  <c r="J1" i="20"/>
  <c r="I1" i="20"/>
  <c r="H1" i="20"/>
  <c r="G1" i="20"/>
  <c r="F1" i="20"/>
  <c r="E1" i="20" a="1"/>
  <c r="Q26" i="17"/>
  <c r="O26" i="17"/>
  <c r="N26" i="17"/>
  <c r="M26" i="17"/>
  <c r="H26" i="17"/>
  <c r="G26" i="17"/>
  <c r="F26" i="17"/>
  <c r="E26" i="17"/>
  <c r="B26" i="17"/>
  <c r="A26" i="17"/>
  <c r="Q25" i="17"/>
  <c r="O25" i="17"/>
  <c r="M25" i="17"/>
  <c r="H25" i="17"/>
  <c r="G25" i="17"/>
  <c r="F25" i="17"/>
  <c r="E25" i="17"/>
  <c r="C25" i="17"/>
  <c r="N25" i="17" s="1"/>
  <c r="B25" i="17"/>
  <c r="A25" i="17"/>
  <c r="Q24" i="17"/>
  <c r="O24" i="17"/>
  <c r="M24" i="17"/>
  <c r="H24" i="17"/>
  <c r="G24" i="17"/>
  <c r="F24" i="17"/>
  <c r="E24" i="17"/>
  <c r="C24" i="17"/>
  <c r="N24" i="17" s="1"/>
  <c r="B24" i="17"/>
  <c r="A24" i="17"/>
  <c r="Q23" i="17"/>
  <c r="O23" i="17"/>
  <c r="N23" i="17"/>
  <c r="M23" i="17"/>
  <c r="H23" i="17"/>
  <c r="G23" i="17"/>
  <c r="F23" i="17"/>
  <c r="E23" i="17"/>
  <c r="C23" i="17"/>
  <c r="B23" i="17"/>
  <c r="A23" i="17"/>
  <c r="Q22" i="17"/>
  <c r="O22" i="17"/>
  <c r="M22" i="17"/>
  <c r="H22" i="17"/>
  <c r="G22" i="17"/>
  <c r="F22" i="17"/>
  <c r="E22" i="17"/>
  <c r="C22" i="17"/>
  <c r="N22" i="17" s="1"/>
  <c r="B22" i="17"/>
  <c r="A22" i="17"/>
  <c r="Q21" i="17"/>
  <c r="O21" i="17"/>
  <c r="M21" i="17"/>
  <c r="H21" i="17"/>
  <c r="G21" i="17"/>
  <c r="F21" i="17"/>
  <c r="E21" i="17"/>
  <c r="C21" i="17"/>
  <c r="N21" i="17" s="1"/>
  <c r="B21" i="17"/>
  <c r="A21" i="17"/>
  <c r="Q20" i="17"/>
  <c r="O20" i="17"/>
  <c r="N20" i="17"/>
  <c r="M20" i="17"/>
  <c r="H20" i="17"/>
  <c r="G20" i="17"/>
  <c r="F20" i="17"/>
  <c r="E20" i="17"/>
  <c r="C20" i="17"/>
  <c r="B20" i="17"/>
  <c r="A20" i="17"/>
  <c r="Q19" i="17"/>
  <c r="O19" i="17"/>
  <c r="M19" i="17"/>
  <c r="H19" i="17"/>
  <c r="G19" i="17"/>
  <c r="F19" i="17"/>
  <c r="E19" i="17"/>
  <c r="N19" i="17" s="1"/>
  <c r="C19" i="17"/>
  <c r="B19" i="17"/>
  <c r="A19" i="17"/>
  <c r="Q18" i="17"/>
  <c r="O18" i="17"/>
  <c r="M18" i="17"/>
  <c r="H18" i="17"/>
  <c r="G18" i="17"/>
  <c r="F18" i="17"/>
  <c r="E18" i="17"/>
  <c r="N18" i="17" s="1"/>
  <c r="C18" i="17"/>
  <c r="B18" i="17"/>
  <c r="A18" i="17"/>
  <c r="Q17" i="17"/>
  <c r="O17" i="17"/>
  <c r="M17" i="17"/>
  <c r="H17" i="17"/>
  <c r="G17" i="17"/>
  <c r="F17" i="17"/>
  <c r="E17" i="17"/>
  <c r="C17" i="17"/>
  <c r="N17" i="17" s="1"/>
  <c r="B17" i="17"/>
  <c r="A17" i="17"/>
  <c r="Q16" i="17"/>
  <c r="O16" i="17"/>
  <c r="M16" i="17"/>
  <c r="H16" i="17"/>
  <c r="G16" i="17"/>
  <c r="F16" i="17"/>
  <c r="E16" i="17"/>
  <c r="C16" i="17"/>
  <c r="B16" i="17"/>
  <c r="A16" i="17"/>
  <c r="Q15" i="17"/>
  <c r="O15" i="17"/>
  <c r="N15" i="17"/>
  <c r="M15" i="17"/>
  <c r="H15" i="17"/>
  <c r="G15" i="17"/>
  <c r="F15" i="17"/>
  <c r="E15" i="17"/>
  <c r="C15" i="17"/>
  <c r="B15" i="17"/>
  <c r="A15" i="17"/>
  <c r="Q14" i="17"/>
  <c r="O14" i="17"/>
  <c r="M14" i="17"/>
  <c r="H14" i="17"/>
  <c r="G14" i="17"/>
  <c r="F14" i="17"/>
  <c r="E14" i="17"/>
  <c r="C14" i="17"/>
  <c r="N14" i="17" s="1"/>
  <c r="B14" i="17"/>
  <c r="A14" i="17"/>
  <c r="Q13" i="17"/>
  <c r="O13" i="17"/>
  <c r="M13" i="17"/>
  <c r="H13" i="17"/>
  <c r="G13" i="17"/>
  <c r="F13" i="17"/>
  <c r="E13" i="17"/>
  <c r="C13" i="17"/>
  <c r="N13" i="17" s="1"/>
  <c r="B13" i="17"/>
  <c r="A13" i="17"/>
  <c r="Q12" i="17"/>
  <c r="O12" i="17"/>
  <c r="N12" i="17"/>
  <c r="M12" i="17"/>
  <c r="H12" i="17"/>
  <c r="G12" i="17"/>
  <c r="F12" i="17"/>
  <c r="E12" i="17"/>
  <c r="C12" i="17"/>
  <c r="B12" i="17"/>
  <c r="A12" i="17"/>
  <c r="Q11" i="17"/>
  <c r="O11" i="17"/>
  <c r="N11" i="17"/>
  <c r="M11" i="17"/>
  <c r="H11" i="17"/>
  <c r="G11" i="17"/>
  <c r="F11" i="17"/>
  <c r="E11" i="17"/>
  <c r="C11" i="17"/>
  <c r="B11" i="17"/>
  <c r="A11" i="17"/>
  <c r="Q10" i="17"/>
  <c r="O10" i="17"/>
  <c r="M10" i="17"/>
  <c r="H10" i="17"/>
  <c r="G10" i="17"/>
  <c r="F10" i="17"/>
  <c r="E10" i="17"/>
  <c r="N10" i="17" s="1"/>
  <c r="C10" i="17"/>
  <c r="B10" i="17"/>
  <c r="A10" i="17"/>
  <c r="Q9" i="17"/>
  <c r="Q24" i="79" s="1"/>
  <c r="O9" i="17"/>
  <c r="O24" i="79" s="1"/>
  <c r="N9" i="17"/>
  <c r="N24" i="79" s="1"/>
  <c r="M9" i="17"/>
  <c r="M24" i="79" s="1"/>
  <c r="H9" i="17"/>
  <c r="H24" i="79" s="1"/>
  <c r="G9" i="17"/>
  <c r="F9" i="17"/>
  <c r="F24" i="79" s="1"/>
  <c r="E9" i="17"/>
  <c r="E24" i="79" s="1"/>
  <c r="C9" i="17"/>
  <c r="B9" i="17"/>
  <c r="A9" i="17"/>
  <c r="A24" i="79" s="1"/>
  <c r="Q8" i="17"/>
  <c r="O8" i="17"/>
  <c r="M8" i="17"/>
  <c r="H8" i="17"/>
  <c r="G8" i="17"/>
  <c r="F8" i="17"/>
  <c r="E8" i="17"/>
  <c r="C8" i="17"/>
  <c r="B8" i="17"/>
  <c r="A8" i="17"/>
  <c r="Q7" i="17"/>
  <c r="O7" i="17"/>
  <c r="M7" i="17"/>
  <c r="H7" i="17"/>
  <c r="G7" i="17"/>
  <c r="F7" i="17"/>
  <c r="E7" i="17"/>
  <c r="C7" i="17"/>
  <c r="N7" i="17" s="1"/>
  <c r="B7" i="17"/>
  <c r="A7" i="17"/>
  <c r="Q6" i="17"/>
  <c r="Q11" i="79" s="1"/>
  <c r="O6" i="17"/>
  <c r="O11" i="79" s="1"/>
  <c r="N6" i="17"/>
  <c r="N11" i="79" s="1"/>
  <c r="M6" i="17"/>
  <c r="M11" i="79" s="1"/>
  <c r="H6" i="17"/>
  <c r="H11" i="79" s="1"/>
  <c r="G6" i="17"/>
  <c r="F6" i="17"/>
  <c r="F11" i="79" s="1"/>
  <c r="E6" i="17"/>
  <c r="E11" i="79" s="1"/>
  <c r="C6" i="17"/>
  <c r="B6" i="17"/>
  <c r="A6" i="17"/>
  <c r="A11" i="79" s="1"/>
  <c r="Q5" i="17"/>
  <c r="Q10" i="79" s="1"/>
  <c r="O5" i="17"/>
  <c r="O10" i="79" s="1"/>
  <c r="M5" i="17"/>
  <c r="M10" i="79" s="1"/>
  <c r="H5" i="17"/>
  <c r="H10" i="79" s="1"/>
  <c r="G5" i="17"/>
  <c r="F5" i="17"/>
  <c r="F10" i="79" s="1"/>
  <c r="E5" i="17"/>
  <c r="C5" i="17"/>
  <c r="B5" i="17"/>
  <c r="B10" i="79" s="1"/>
  <c r="A5" i="17"/>
  <c r="Q4" i="17"/>
  <c r="O4" i="17"/>
  <c r="M4" i="17"/>
  <c r="H4" i="17"/>
  <c r="G4" i="17"/>
  <c r="F4" i="17"/>
  <c r="E4" i="17"/>
  <c r="N4" i="17" s="1"/>
  <c r="C4" i="17"/>
  <c r="B4" i="17"/>
  <c r="A4" i="17"/>
  <c r="Q3" i="17"/>
  <c r="O3" i="17"/>
  <c r="M3" i="17"/>
  <c r="H3" i="17"/>
  <c r="G3" i="17"/>
  <c r="F3" i="17"/>
  <c r="E3" i="17"/>
  <c r="C3" i="17"/>
  <c r="N3" i="17" s="1"/>
  <c r="B3" i="17"/>
  <c r="A3" i="17"/>
  <c r="Q2" i="17"/>
  <c r="O2" i="17"/>
  <c r="N2" i="17"/>
  <c r="M2" i="17"/>
  <c r="H2" i="17"/>
  <c r="G2" i="17"/>
  <c r="F2" i="17"/>
  <c r="E2" i="17"/>
  <c r="C2" i="17"/>
  <c r="B2" i="17"/>
  <c r="A2" i="17"/>
  <c r="Q1" i="17"/>
  <c r="P1" i="17"/>
  <c r="O1" i="17"/>
  <c r="N1" i="17"/>
  <c r="M1" i="17"/>
  <c r="L1" i="17"/>
  <c r="K1" i="17"/>
  <c r="J1" i="17"/>
  <c r="I1" i="17"/>
  <c r="H1" i="17"/>
  <c r="G1" i="17"/>
  <c r="F1" i="17"/>
  <c r="E1" i="17"/>
  <c r="Q25" i="15"/>
  <c r="O25" i="15"/>
  <c r="M25" i="15"/>
  <c r="H25" i="15"/>
  <c r="G25" i="15"/>
  <c r="F25" i="15"/>
  <c r="E25" i="15"/>
  <c r="C25" i="15"/>
  <c r="N25" i="15" s="1"/>
  <c r="B25" i="15"/>
  <c r="A25" i="15"/>
  <c r="Q24" i="15"/>
  <c r="O24" i="15"/>
  <c r="N24" i="15"/>
  <c r="M24" i="15"/>
  <c r="H24" i="15"/>
  <c r="G24" i="15"/>
  <c r="F24" i="15"/>
  <c r="E24" i="15"/>
  <c r="C24" i="15"/>
  <c r="B24" i="15"/>
  <c r="A24" i="15"/>
  <c r="Q23" i="15"/>
  <c r="O23" i="15"/>
  <c r="M23" i="15"/>
  <c r="H23" i="15"/>
  <c r="G23" i="15"/>
  <c r="F23" i="15"/>
  <c r="E23" i="15"/>
  <c r="C23" i="15"/>
  <c r="N23" i="15" s="1"/>
  <c r="B23" i="15"/>
  <c r="A23" i="15"/>
  <c r="Q22" i="15"/>
  <c r="O22" i="15"/>
  <c r="M22" i="15"/>
  <c r="H22" i="15"/>
  <c r="G22" i="15"/>
  <c r="F22" i="15"/>
  <c r="E22" i="15"/>
  <c r="C22" i="15"/>
  <c r="B22" i="15"/>
  <c r="A22" i="15"/>
  <c r="Q21" i="15"/>
  <c r="O21" i="15"/>
  <c r="N21" i="15"/>
  <c r="M21" i="15"/>
  <c r="H21" i="15"/>
  <c r="G21" i="15"/>
  <c r="F21" i="15"/>
  <c r="E21" i="15"/>
  <c r="C21" i="15"/>
  <c r="B21" i="15"/>
  <c r="A21" i="15"/>
  <c r="Q20" i="15"/>
  <c r="O20" i="15"/>
  <c r="M20" i="15"/>
  <c r="H20" i="15"/>
  <c r="G20" i="15"/>
  <c r="F20" i="15"/>
  <c r="E20" i="15"/>
  <c r="N20" i="15" s="1"/>
  <c r="C20" i="15"/>
  <c r="B20" i="15"/>
  <c r="A20" i="15"/>
  <c r="Q19" i="15"/>
  <c r="O19" i="15"/>
  <c r="H19" i="15"/>
  <c r="G19" i="15"/>
  <c r="F19" i="15"/>
  <c r="E19" i="15"/>
  <c r="B19" i="15"/>
  <c r="A19" i="15"/>
  <c r="Q18" i="15"/>
  <c r="O18" i="15"/>
  <c r="M18" i="15"/>
  <c r="H18" i="15"/>
  <c r="G18" i="15"/>
  <c r="F18" i="15"/>
  <c r="E18" i="15"/>
  <c r="N18" i="15" s="1"/>
  <c r="C18" i="15"/>
  <c r="B18" i="15"/>
  <c r="A18" i="15"/>
  <c r="Q17" i="15"/>
  <c r="O17" i="15"/>
  <c r="M17" i="15"/>
  <c r="H17" i="15"/>
  <c r="G17" i="15"/>
  <c r="F17" i="15"/>
  <c r="E17" i="15"/>
  <c r="C17" i="15"/>
  <c r="N17" i="15" s="1"/>
  <c r="B17" i="15"/>
  <c r="A17" i="15"/>
  <c r="Q16" i="15"/>
  <c r="O16" i="15"/>
  <c r="M16" i="15"/>
  <c r="H16" i="15"/>
  <c r="G16" i="15"/>
  <c r="F16" i="15"/>
  <c r="E16" i="15"/>
  <c r="C16" i="15"/>
  <c r="N16" i="15" s="1"/>
  <c r="B16" i="15"/>
  <c r="A16" i="15"/>
  <c r="Q15" i="15"/>
  <c r="O15" i="15"/>
  <c r="N15" i="15"/>
  <c r="M15" i="15"/>
  <c r="H15" i="15"/>
  <c r="G15" i="15"/>
  <c r="F15" i="15"/>
  <c r="E15" i="15"/>
  <c r="C15" i="15"/>
  <c r="B15" i="15"/>
  <c r="A15" i="15"/>
  <c r="Q14" i="15"/>
  <c r="O14" i="15"/>
  <c r="M14" i="15"/>
  <c r="H14" i="15"/>
  <c r="G14" i="15"/>
  <c r="F14" i="15"/>
  <c r="E14" i="15"/>
  <c r="C14" i="15"/>
  <c r="N14" i="15" s="1"/>
  <c r="B14" i="15"/>
  <c r="A14" i="15"/>
  <c r="Q13" i="15"/>
  <c r="O13" i="15"/>
  <c r="M13" i="15"/>
  <c r="H13" i="15"/>
  <c r="G13" i="15"/>
  <c r="F13" i="15"/>
  <c r="E13" i="15"/>
  <c r="C13" i="15"/>
  <c r="B13" i="15"/>
  <c r="A13" i="15"/>
  <c r="Q12" i="15"/>
  <c r="O12" i="15"/>
  <c r="N12" i="15"/>
  <c r="M12" i="15"/>
  <c r="H12" i="15"/>
  <c r="G12" i="15"/>
  <c r="F12" i="15"/>
  <c r="E12" i="15"/>
  <c r="C12" i="15"/>
  <c r="B12" i="15"/>
  <c r="A12" i="15"/>
  <c r="Q11" i="15"/>
  <c r="O11" i="15"/>
  <c r="H11" i="15"/>
  <c r="G11" i="15"/>
  <c r="F11" i="15"/>
  <c r="E11" i="15"/>
  <c r="B11" i="15"/>
  <c r="A11" i="15"/>
  <c r="Q10" i="15"/>
  <c r="O10" i="15"/>
  <c r="M10" i="15"/>
  <c r="H10" i="15"/>
  <c r="G10" i="15"/>
  <c r="F10" i="15"/>
  <c r="E10" i="15"/>
  <c r="N10" i="15" s="1"/>
  <c r="C10" i="15"/>
  <c r="B10" i="15"/>
  <c r="A10" i="15"/>
  <c r="Q9" i="15"/>
  <c r="Q23" i="79" s="1"/>
  <c r="O9" i="15"/>
  <c r="O23" i="79" s="1"/>
  <c r="M9" i="15"/>
  <c r="M23" i="79" s="1"/>
  <c r="H9" i="15"/>
  <c r="H23" i="79" s="1"/>
  <c r="G9" i="15"/>
  <c r="F9" i="15"/>
  <c r="F23" i="79" s="1"/>
  <c r="E9" i="15"/>
  <c r="E23" i="79" s="1"/>
  <c r="C9" i="15"/>
  <c r="B9" i="15"/>
  <c r="A9" i="15"/>
  <c r="A23" i="79" s="1"/>
  <c r="Q8" i="15"/>
  <c r="O8" i="15"/>
  <c r="M8" i="15"/>
  <c r="H8" i="15"/>
  <c r="G8" i="15"/>
  <c r="F8" i="15"/>
  <c r="E8" i="15"/>
  <c r="C8" i="15"/>
  <c r="N8" i="15" s="1"/>
  <c r="B8" i="15"/>
  <c r="A8" i="15"/>
  <c r="Q7" i="15"/>
  <c r="O7" i="15"/>
  <c r="M7" i="15"/>
  <c r="H7" i="15"/>
  <c r="G7" i="15"/>
  <c r="F7" i="15"/>
  <c r="E7" i="15"/>
  <c r="C7" i="15"/>
  <c r="N7" i="15" s="1"/>
  <c r="B7" i="15"/>
  <c r="A7" i="15"/>
  <c r="Q6" i="15"/>
  <c r="Q9" i="79" s="1"/>
  <c r="O6" i="15"/>
  <c r="O9" i="79" s="1"/>
  <c r="N6" i="15"/>
  <c r="N9" i="79" s="1"/>
  <c r="M6" i="15"/>
  <c r="M9" i="79" s="1"/>
  <c r="H6" i="15"/>
  <c r="H9" i="79" s="1"/>
  <c r="G6" i="15"/>
  <c r="F6" i="15"/>
  <c r="F9" i="79" s="1"/>
  <c r="E6" i="15"/>
  <c r="E9" i="79" s="1"/>
  <c r="C6" i="15"/>
  <c r="B6" i="15"/>
  <c r="A6" i="15"/>
  <c r="A9" i="79" s="1"/>
  <c r="Q5" i="15"/>
  <c r="Q8" i="79" s="1"/>
  <c r="O5" i="15"/>
  <c r="O8" i="79" s="1"/>
  <c r="N5" i="15"/>
  <c r="N8" i="79" s="1"/>
  <c r="M5" i="15"/>
  <c r="M8" i="79" s="1"/>
  <c r="H5" i="15"/>
  <c r="H8" i="79" s="1"/>
  <c r="G5" i="15"/>
  <c r="F5" i="15"/>
  <c r="F8" i="79" s="1"/>
  <c r="E5" i="15"/>
  <c r="E8" i="79" s="1"/>
  <c r="C5" i="15"/>
  <c r="B5" i="15"/>
  <c r="B8" i="79" s="1"/>
  <c r="A5" i="15"/>
  <c r="Q4" i="15"/>
  <c r="O4" i="15"/>
  <c r="M4" i="15"/>
  <c r="H4" i="15"/>
  <c r="G4" i="15"/>
  <c r="F4" i="15"/>
  <c r="E4" i="15"/>
  <c r="C4" i="15"/>
  <c r="N4" i="15" s="1"/>
  <c r="B4" i="15"/>
  <c r="A4" i="15"/>
  <c r="Q3" i="15"/>
  <c r="O3" i="15"/>
  <c r="H3" i="15"/>
  <c r="G3" i="15"/>
  <c r="F3" i="15"/>
  <c r="E3" i="15"/>
  <c r="B3" i="15"/>
  <c r="A3" i="15"/>
  <c r="Q2" i="15"/>
  <c r="O2" i="15"/>
  <c r="N2" i="15"/>
  <c r="M2" i="15"/>
  <c r="H2" i="15"/>
  <c r="G2" i="15"/>
  <c r="F2" i="15"/>
  <c r="E2" i="15"/>
  <c r="C2" i="15"/>
  <c r="B2" i="15"/>
  <c r="A2" i="15"/>
  <c r="Q1" i="15"/>
  <c r="P1" i="15"/>
  <c r="O1" i="15"/>
  <c r="N1" i="15"/>
  <c r="M1" i="15"/>
  <c r="L1" i="15"/>
  <c r="K1" i="15"/>
  <c r="J1" i="15"/>
  <c r="I1" i="15"/>
  <c r="H1" i="15"/>
  <c r="G1" i="15"/>
  <c r="F1" i="15"/>
  <c r="E1" i="15"/>
  <c r="O39" i="14"/>
  <c r="O27" i="14"/>
  <c r="C16" i="13" s="1"/>
  <c r="N16" i="13" s="1"/>
  <c r="O9" i="14"/>
  <c r="O8" i="14"/>
  <c r="O5" i="14"/>
  <c r="Q28" i="13"/>
  <c r="O28" i="13"/>
  <c r="M28" i="13"/>
  <c r="H28" i="13"/>
  <c r="G28" i="13"/>
  <c r="F28" i="13"/>
  <c r="E28" i="13"/>
  <c r="C28" i="13"/>
  <c r="N28" i="13" s="1"/>
  <c r="B28" i="13"/>
  <c r="A28" i="13"/>
  <c r="Q27" i="13"/>
  <c r="Q29" i="80" s="1"/>
  <c r="O27" i="13"/>
  <c r="O29" i="80" s="1"/>
  <c r="N27" i="13"/>
  <c r="N29" i="80" s="1"/>
  <c r="M27" i="13"/>
  <c r="M29" i="80" s="1"/>
  <c r="H27" i="13"/>
  <c r="H29" i="80" s="1"/>
  <c r="G27" i="13"/>
  <c r="F27" i="13"/>
  <c r="F29" i="80" s="1"/>
  <c r="E27" i="13"/>
  <c r="E29" i="80" s="1"/>
  <c r="C27" i="13"/>
  <c r="B27" i="13"/>
  <c r="A27" i="13"/>
  <c r="A29" i="80" s="1"/>
  <c r="Q26" i="13"/>
  <c r="O26" i="13"/>
  <c r="M26" i="13"/>
  <c r="H26" i="13"/>
  <c r="G26" i="13"/>
  <c r="F26" i="13"/>
  <c r="E26" i="13"/>
  <c r="N26" i="13" s="1"/>
  <c r="C26" i="13"/>
  <c r="B26" i="13"/>
  <c r="A26" i="13"/>
  <c r="Q25" i="13"/>
  <c r="O25" i="13"/>
  <c r="M25" i="13"/>
  <c r="H25" i="13"/>
  <c r="G25" i="13"/>
  <c r="F25" i="13"/>
  <c r="E25" i="13"/>
  <c r="N25" i="13" s="1"/>
  <c r="C25" i="13"/>
  <c r="B25" i="13"/>
  <c r="A25" i="13"/>
  <c r="Q24" i="13"/>
  <c r="O24" i="13"/>
  <c r="M24" i="13"/>
  <c r="H24" i="13"/>
  <c r="G24" i="13"/>
  <c r="F24" i="13"/>
  <c r="E24" i="13"/>
  <c r="C24" i="13"/>
  <c r="N24" i="13" s="1"/>
  <c r="B24" i="13"/>
  <c r="A24" i="13"/>
  <c r="Q23" i="13"/>
  <c r="O23" i="13"/>
  <c r="M23" i="13"/>
  <c r="H23" i="13"/>
  <c r="G23" i="13"/>
  <c r="F23" i="13"/>
  <c r="E23" i="13"/>
  <c r="C23" i="13"/>
  <c r="N23" i="13" s="1"/>
  <c r="B23" i="13"/>
  <c r="A23" i="13"/>
  <c r="Q22" i="13"/>
  <c r="O22" i="13"/>
  <c r="N22" i="13"/>
  <c r="M22" i="13"/>
  <c r="H22" i="13"/>
  <c r="G22" i="13"/>
  <c r="F22" i="13"/>
  <c r="E22" i="13"/>
  <c r="C22" i="13"/>
  <c r="B22" i="13"/>
  <c r="A22" i="13"/>
  <c r="Q21" i="13"/>
  <c r="O21" i="13"/>
  <c r="M21" i="13"/>
  <c r="H21" i="13"/>
  <c r="G21" i="13"/>
  <c r="F21" i="13"/>
  <c r="E21" i="13"/>
  <c r="C21" i="13"/>
  <c r="N21" i="13" s="1"/>
  <c r="B21" i="13"/>
  <c r="A21" i="13"/>
  <c r="Q20" i="13"/>
  <c r="O20" i="13"/>
  <c r="M20" i="13"/>
  <c r="H20" i="13"/>
  <c r="G20" i="13"/>
  <c r="F20" i="13"/>
  <c r="E20" i="13"/>
  <c r="C20" i="13"/>
  <c r="B20" i="13"/>
  <c r="A20" i="13"/>
  <c r="Q19" i="13"/>
  <c r="O19" i="13"/>
  <c r="N19" i="13"/>
  <c r="M19" i="13"/>
  <c r="H19" i="13"/>
  <c r="G19" i="13"/>
  <c r="F19" i="13"/>
  <c r="E19" i="13"/>
  <c r="C19" i="13"/>
  <c r="B19" i="13"/>
  <c r="A19" i="13"/>
  <c r="Q18" i="13"/>
  <c r="O18" i="13"/>
  <c r="M18" i="13"/>
  <c r="H18" i="13"/>
  <c r="G18" i="13"/>
  <c r="F18" i="13"/>
  <c r="E18" i="13"/>
  <c r="N18" i="13" s="1"/>
  <c r="C18" i="13"/>
  <c r="B18" i="13"/>
  <c r="A18" i="13"/>
  <c r="Q17" i="13"/>
  <c r="O17" i="13"/>
  <c r="M17" i="13"/>
  <c r="H17" i="13"/>
  <c r="G17" i="13"/>
  <c r="F17" i="13"/>
  <c r="E17" i="13"/>
  <c r="N17" i="13" s="1"/>
  <c r="C17" i="13"/>
  <c r="B17" i="13"/>
  <c r="A17" i="13"/>
  <c r="Q16" i="13"/>
  <c r="O16" i="13"/>
  <c r="M16" i="13"/>
  <c r="H16" i="13"/>
  <c r="G16" i="13"/>
  <c r="F16" i="13"/>
  <c r="E16" i="13"/>
  <c r="B16" i="13"/>
  <c r="A16" i="13"/>
  <c r="Q15" i="13"/>
  <c r="O15" i="13"/>
  <c r="M15" i="13"/>
  <c r="H15" i="13"/>
  <c r="G15" i="13"/>
  <c r="F15" i="13"/>
  <c r="E15" i="13"/>
  <c r="C15" i="13"/>
  <c r="N15" i="13" s="1"/>
  <c r="B15" i="13"/>
  <c r="A15" i="13"/>
  <c r="Q14" i="13"/>
  <c r="O14" i="13"/>
  <c r="N14" i="13"/>
  <c r="M14" i="13"/>
  <c r="H14" i="13"/>
  <c r="G14" i="13"/>
  <c r="F14" i="13"/>
  <c r="E14" i="13"/>
  <c r="C14" i="13"/>
  <c r="B14" i="13"/>
  <c r="A14" i="13"/>
  <c r="Q13" i="13"/>
  <c r="O13" i="13"/>
  <c r="M13" i="13"/>
  <c r="H13" i="13"/>
  <c r="G13" i="13"/>
  <c r="F13" i="13"/>
  <c r="E13" i="13"/>
  <c r="C13" i="13"/>
  <c r="N13" i="13" s="1"/>
  <c r="B13" i="13"/>
  <c r="A13" i="13"/>
  <c r="Q12" i="13"/>
  <c r="O12" i="13"/>
  <c r="M12" i="13"/>
  <c r="H12" i="13"/>
  <c r="G12" i="13"/>
  <c r="F12" i="13"/>
  <c r="E12" i="13"/>
  <c r="C12" i="13"/>
  <c r="B12" i="13"/>
  <c r="A12" i="13"/>
  <c r="Q11" i="13"/>
  <c r="O11" i="13"/>
  <c r="N11" i="13"/>
  <c r="M11" i="13"/>
  <c r="H11" i="13"/>
  <c r="G11" i="13"/>
  <c r="F11" i="13"/>
  <c r="E11" i="13"/>
  <c r="C11" i="13"/>
  <c r="B11" i="13"/>
  <c r="A11" i="13"/>
  <c r="Q10" i="13"/>
  <c r="Q22" i="79" s="1"/>
  <c r="O10" i="13"/>
  <c r="O22" i="79" s="1"/>
  <c r="M10" i="13"/>
  <c r="M22" i="79" s="1"/>
  <c r="H10" i="13"/>
  <c r="H22" i="79" s="1"/>
  <c r="G10" i="13"/>
  <c r="F10" i="13"/>
  <c r="F22" i="79" s="1"/>
  <c r="E10" i="13"/>
  <c r="C10" i="13"/>
  <c r="B10" i="13"/>
  <c r="A10" i="13"/>
  <c r="A22" i="79" s="1"/>
  <c r="Q9" i="13"/>
  <c r="O9" i="13"/>
  <c r="M9" i="13"/>
  <c r="H9" i="13"/>
  <c r="G9" i="13"/>
  <c r="F9" i="13"/>
  <c r="E9" i="13"/>
  <c r="N9" i="13" s="1"/>
  <c r="C9" i="13"/>
  <c r="B9" i="13"/>
  <c r="A9" i="13"/>
  <c r="Q8" i="13"/>
  <c r="O8" i="13"/>
  <c r="M8" i="13"/>
  <c r="H8" i="13"/>
  <c r="G8" i="13"/>
  <c r="F8" i="13"/>
  <c r="E8" i="13"/>
  <c r="C8" i="13"/>
  <c r="N8" i="13" s="1"/>
  <c r="B8" i="13"/>
  <c r="A8" i="13"/>
  <c r="Q7" i="13"/>
  <c r="O7" i="13"/>
  <c r="M7" i="13"/>
  <c r="H7" i="13"/>
  <c r="G7" i="13"/>
  <c r="F7" i="13"/>
  <c r="E7" i="13"/>
  <c r="C7" i="13"/>
  <c r="N7" i="13" s="1"/>
  <c r="B7" i="13"/>
  <c r="A7" i="13"/>
  <c r="Q6" i="13"/>
  <c r="Q7" i="79" s="1"/>
  <c r="O6" i="13"/>
  <c r="O7" i="79" s="1"/>
  <c r="N6" i="13"/>
  <c r="N7" i="79" s="1"/>
  <c r="M6" i="13"/>
  <c r="M7" i="79" s="1"/>
  <c r="H6" i="13"/>
  <c r="H7" i="79" s="1"/>
  <c r="G6" i="13"/>
  <c r="F6" i="13"/>
  <c r="F7" i="79" s="1"/>
  <c r="E6" i="13"/>
  <c r="E7" i="79" s="1"/>
  <c r="C6" i="13"/>
  <c r="B6" i="13"/>
  <c r="A6" i="13"/>
  <c r="A7" i="79" s="1"/>
  <c r="Q5" i="13"/>
  <c r="Q6" i="79" s="1"/>
  <c r="O5" i="13"/>
  <c r="O6" i="79" s="1"/>
  <c r="N5" i="13"/>
  <c r="N6" i="79" s="1"/>
  <c r="M5" i="13"/>
  <c r="M6" i="79" s="1"/>
  <c r="H5" i="13"/>
  <c r="H6" i="79" s="1"/>
  <c r="G5" i="13"/>
  <c r="F5" i="13"/>
  <c r="F6" i="79" s="1"/>
  <c r="E5" i="13"/>
  <c r="E6" i="79" s="1"/>
  <c r="C5" i="13"/>
  <c r="B5" i="13"/>
  <c r="B6" i="79" s="1"/>
  <c r="A5" i="13"/>
  <c r="Q4" i="13"/>
  <c r="O4" i="13"/>
  <c r="M4" i="13"/>
  <c r="H4" i="13"/>
  <c r="G4" i="13"/>
  <c r="F4" i="13"/>
  <c r="E4" i="13"/>
  <c r="C4" i="13"/>
  <c r="N4" i="13" s="1"/>
  <c r="B4" i="13"/>
  <c r="A4" i="13"/>
  <c r="Q3" i="13"/>
  <c r="O3" i="13"/>
  <c r="N3" i="13"/>
  <c r="M3" i="13"/>
  <c r="H3" i="13"/>
  <c r="G3" i="13"/>
  <c r="F3" i="13"/>
  <c r="E3" i="13"/>
  <c r="C3" i="13"/>
  <c r="B3" i="13"/>
  <c r="A3" i="13"/>
  <c r="Q2" i="13"/>
  <c r="O2" i="13"/>
  <c r="M2" i="13"/>
  <c r="H2" i="13"/>
  <c r="G2" i="13"/>
  <c r="F2" i="13"/>
  <c r="E2" i="13"/>
  <c r="N2" i="13" s="1"/>
  <c r="C2" i="13"/>
  <c r="B2" i="13"/>
  <c r="A2" i="13"/>
  <c r="Q1" i="13"/>
  <c r="P1" i="13"/>
  <c r="O1" i="13"/>
  <c r="N1" i="13"/>
  <c r="M1" i="13"/>
  <c r="L1" i="13"/>
  <c r="K1" i="13"/>
  <c r="J1" i="13"/>
  <c r="I1" i="13"/>
  <c r="H1" i="13"/>
  <c r="G1" i="13"/>
  <c r="F1" i="13"/>
  <c r="E1" i="13"/>
  <c r="Q28" i="11"/>
  <c r="O28" i="11"/>
  <c r="M28" i="11"/>
  <c r="H28" i="11"/>
  <c r="G28" i="11"/>
  <c r="F28" i="11"/>
  <c r="E28" i="11"/>
  <c r="N28" i="11" s="1"/>
  <c r="C28" i="11"/>
  <c r="B28" i="11"/>
  <c r="A28" i="11"/>
  <c r="Q27" i="11"/>
  <c r="O27" i="11"/>
  <c r="M27" i="11"/>
  <c r="H27" i="11"/>
  <c r="G27" i="11"/>
  <c r="F27" i="11"/>
  <c r="E27" i="11"/>
  <c r="N27" i="11" s="1"/>
  <c r="C27" i="11"/>
  <c r="B27" i="11"/>
  <c r="A27" i="11"/>
  <c r="Q26" i="11"/>
  <c r="O26" i="11"/>
  <c r="M26" i="11"/>
  <c r="H26" i="11"/>
  <c r="G26" i="11"/>
  <c r="F26" i="11"/>
  <c r="E26" i="11"/>
  <c r="C26" i="11"/>
  <c r="N26" i="11" s="1"/>
  <c r="B26" i="11"/>
  <c r="A26" i="11"/>
  <c r="Q25" i="11"/>
  <c r="O25" i="11"/>
  <c r="M25" i="11"/>
  <c r="H25" i="11"/>
  <c r="G25" i="11"/>
  <c r="F25" i="11"/>
  <c r="E25" i="11"/>
  <c r="C25" i="11"/>
  <c r="N25" i="11" s="1"/>
  <c r="B25" i="11"/>
  <c r="A25" i="11"/>
  <c r="Q24" i="11"/>
  <c r="O24" i="11"/>
  <c r="N24" i="11"/>
  <c r="M24" i="11"/>
  <c r="H24" i="11"/>
  <c r="G24" i="11"/>
  <c r="F24" i="11"/>
  <c r="E24" i="11"/>
  <c r="C24" i="11"/>
  <c r="B24" i="11"/>
  <c r="A24" i="11"/>
  <c r="Q23" i="11"/>
  <c r="O23" i="11"/>
  <c r="M23" i="11"/>
  <c r="H23" i="11"/>
  <c r="G23" i="11"/>
  <c r="F23" i="11"/>
  <c r="E23" i="11"/>
  <c r="C23" i="11"/>
  <c r="N23" i="11" s="1"/>
  <c r="B23" i="11"/>
  <c r="A23" i="11"/>
  <c r="Q22" i="11"/>
  <c r="O22" i="11"/>
  <c r="M22" i="11"/>
  <c r="H22" i="11"/>
  <c r="G22" i="11"/>
  <c r="F22" i="11"/>
  <c r="E22" i="11"/>
  <c r="C22" i="11"/>
  <c r="B22" i="11"/>
  <c r="A22" i="11"/>
  <c r="Q21" i="11"/>
  <c r="O21" i="11"/>
  <c r="N21" i="11"/>
  <c r="M21" i="11"/>
  <c r="H21" i="11"/>
  <c r="G21" i="11"/>
  <c r="F21" i="11"/>
  <c r="E21" i="11"/>
  <c r="C21" i="11"/>
  <c r="B21" i="11"/>
  <c r="A21" i="11"/>
  <c r="Q20" i="11"/>
  <c r="O20" i="11"/>
  <c r="M20" i="11"/>
  <c r="H20" i="11"/>
  <c r="G20" i="11"/>
  <c r="F20" i="11"/>
  <c r="E20" i="11"/>
  <c r="N20" i="11" s="1"/>
  <c r="C20" i="11"/>
  <c r="B20" i="11"/>
  <c r="A20" i="11"/>
  <c r="Q19" i="11"/>
  <c r="O19" i="11"/>
  <c r="M19" i="11"/>
  <c r="H19" i="11"/>
  <c r="G19" i="11"/>
  <c r="F19" i="11"/>
  <c r="E19" i="11"/>
  <c r="N19" i="11" s="1"/>
  <c r="C19" i="11"/>
  <c r="B19" i="11"/>
  <c r="A19" i="11"/>
  <c r="Q18" i="11"/>
  <c r="O18" i="11"/>
  <c r="M18" i="11"/>
  <c r="H18" i="11"/>
  <c r="G18" i="11"/>
  <c r="F18" i="11"/>
  <c r="E18" i="11"/>
  <c r="C18" i="11"/>
  <c r="N18" i="11" s="1"/>
  <c r="B18" i="11"/>
  <c r="A18" i="11"/>
  <c r="Q17" i="11"/>
  <c r="O17" i="11"/>
  <c r="M17" i="11"/>
  <c r="H17" i="11"/>
  <c r="G17" i="11"/>
  <c r="F17" i="11"/>
  <c r="E17" i="11"/>
  <c r="C17" i="11"/>
  <c r="N17" i="11" s="1"/>
  <c r="B17" i="11"/>
  <c r="A17" i="11"/>
  <c r="Q16" i="11"/>
  <c r="O16" i="11"/>
  <c r="N16" i="11"/>
  <c r="M16" i="11"/>
  <c r="H16" i="11"/>
  <c r="G16" i="11"/>
  <c r="F16" i="11"/>
  <c r="E16" i="11"/>
  <c r="C16" i="11"/>
  <c r="B16" i="11"/>
  <c r="A16" i="11"/>
  <c r="Q15" i="11"/>
  <c r="O15" i="11"/>
  <c r="N15" i="11"/>
  <c r="M15" i="11"/>
  <c r="H15" i="11"/>
  <c r="G15" i="11"/>
  <c r="F15" i="11"/>
  <c r="E15" i="11"/>
  <c r="C15" i="11"/>
  <c r="B15" i="11"/>
  <c r="A15" i="11"/>
  <c r="Q14" i="11"/>
  <c r="O14" i="11"/>
  <c r="M14" i="11"/>
  <c r="H14" i="11"/>
  <c r="G14" i="11"/>
  <c r="F14" i="11"/>
  <c r="E14" i="11"/>
  <c r="C14" i="11"/>
  <c r="B14" i="11"/>
  <c r="A14" i="11"/>
  <c r="Q13" i="11"/>
  <c r="O13" i="11"/>
  <c r="N13" i="11"/>
  <c r="M13" i="11"/>
  <c r="H13" i="11"/>
  <c r="G13" i="11"/>
  <c r="F13" i="11"/>
  <c r="E13" i="11"/>
  <c r="C13" i="11"/>
  <c r="B13" i="11"/>
  <c r="A13" i="11"/>
  <c r="Q12" i="11"/>
  <c r="O12" i="11"/>
  <c r="M12" i="11"/>
  <c r="H12" i="11"/>
  <c r="G12" i="11"/>
  <c r="F12" i="11"/>
  <c r="E12" i="11"/>
  <c r="N12" i="11" s="1"/>
  <c r="C12" i="11"/>
  <c r="B12" i="11"/>
  <c r="A12" i="11"/>
  <c r="Q11" i="11"/>
  <c r="O11" i="11"/>
  <c r="M11" i="11"/>
  <c r="H11" i="11"/>
  <c r="G11" i="11"/>
  <c r="F11" i="11"/>
  <c r="E11" i="11"/>
  <c r="N11" i="11" s="1"/>
  <c r="C11" i="11"/>
  <c r="B11" i="11"/>
  <c r="A11" i="11"/>
  <c r="Q10" i="11"/>
  <c r="Q21" i="79" s="1"/>
  <c r="O10" i="11"/>
  <c r="O21" i="79" s="1"/>
  <c r="M10" i="11"/>
  <c r="M21" i="79" s="1"/>
  <c r="H10" i="11"/>
  <c r="H21" i="79" s="1"/>
  <c r="G10" i="11"/>
  <c r="F10" i="11"/>
  <c r="F21" i="79" s="1"/>
  <c r="E10" i="11"/>
  <c r="E21" i="79" s="1"/>
  <c r="C10" i="11"/>
  <c r="N10" i="11" s="1"/>
  <c r="N21" i="79" s="1"/>
  <c r="B10" i="11"/>
  <c r="A10" i="11"/>
  <c r="A21" i="79" s="1"/>
  <c r="Q9" i="11"/>
  <c r="O9" i="11"/>
  <c r="M9" i="11"/>
  <c r="H9" i="11"/>
  <c r="G9" i="11"/>
  <c r="F9" i="11"/>
  <c r="E9" i="11"/>
  <c r="C9" i="11"/>
  <c r="N9" i="11" s="1"/>
  <c r="B9" i="11"/>
  <c r="A9" i="11"/>
  <c r="Q8" i="11"/>
  <c r="O8" i="11"/>
  <c r="N8" i="11"/>
  <c r="M8" i="11"/>
  <c r="H8" i="11"/>
  <c r="G8" i="11"/>
  <c r="F8" i="11"/>
  <c r="E8" i="11"/>
  <c r="C8" i="11"/>
  <c r="B8" i="11"/>
  <c r="A8" i="11"/>
  <c r="Q7" i="11"/>
  <c r="O7" i="11"/>
  <c r="N7" i="11"/>
  <c r="M7" i="11"/>
  <c r="H7" i="11"/>
  <c r="G7" i="11"/>
  <c r="F7" i="11"/>
  <c r="E7" i="11"/>
  <c r="C7" i="11"/>
  <c r="B7" i="11"/>
  <c r="A7" i="11"/>
  <c r="Q6" i="11"/>
  <c r="Q5" i="79" s="1"/>
  <c r="O6" i="11"/>
  <c r="O5" i="79" s="1"/>
  <c r="M6" i="11"/>
  <c r="M5" i="79" s="1"/>
  <c r="H6" i="11"/>
  <c r="H5" i="79" s="1"/>
  <c r="G6" i="11"/>
  <c r="F6" i="11"/>
  <c r="F5" i="79" s="1"/>
  <c r="E6" i="11"/>
  <c r="E5" i="79" s="1"/>
  <c r="C6" i="11"/>
  <c r="N6" i="11" s="1"/>
  <c r="N5" i="79" s="1"/>
  <c r="B6" i="11"/>
  <c r="A6" i="11"/>
  <c r="A5" i="79" s="1"/>
  <c r="Q5" i="11"/>
  <c r="Q4" i="79" s="1"/>
  <c r="O5" i="11"/>
  <c r="O4" i="79" s="1"/>
  <c r="N5" i="11"/>
  <c r="N4" i="79" s="1"/>
  <c r="M5" i="11"/>
  <c r="M4" i="79" s="1"/>
  <c r="H5" i="11"/>
  <c r="H4" i="79" s="1"/>
  <c r="G5" i="11"/>
  <c r="F5" i="11"/>
  <c r="F4" i="79" s="1"/>
  <c r="E5" i="11"/>
  <c r="E4" i="79" s="1"/>
  <c r="C5" i="11"/>
  <c r="B5" i="11"/>
  <c r="B4" i="79" s="1"/>
  <c r="A5" i="11"/>
  <c r="Q4" i="11"/>
  <c r="O4" i="11"/>
  <c r="M4" i="11"/>
  <c r="H4" i="11"/>
  <c r="G4" i="11"/>
  <c r="F4" i="11"/>
  <c r="E4" i="11"/>
  <c r="N4" i="11" s="1"/>
  <c r="C4" i="11"/>
  <c r="B4" i="11"/>
  <c r="A4" i="11"/>
  <c r="Q3" i="11"/>
  <c r="O3" i="11"/>
  <c r="M3" i="11"/>
  <c r="H3" i="11"/>
  <c r="G3" i="11"/>
  <c r="F3" i="11"/>
  <c r="E3" i="11"/>
  <c r="N3" i="11" s="1"/>
  <c r="C3" i="11"/>
  <c r="B3" i="11"/>
  <c r="A3" i="11"/>
  <c r="Q2" i="11"/>
  <c r="O2" i="11"/>
  <c r="M2" i="11"/>
  <c r="H2" i="11"/>
  <c r="G2" i="11"/>
  <c r="F2" i="11"/>
  <c r="E2" i="11"/>
  <c r="C2" i="11"/>
  <c r="N2" i="11" s="1"/>
  <c r="B2" i="11"/>
  <c r="A2" i="11"/>
  <c r="Q1" i="11"/>
  <c r="P1" i="11"/>
  <c r="O1" i="11"/>
  <c r="N1" i="11"/>
  <c r="M1" i="11"/>
  <c r="L1" i="11"/>
  <c r="K1" i="11"/>
  <c r="J1" i="11"/>
  <c r="I1" i="11"/>
  <c r="H1" i="11"/>
  <c r="G1" i="11"/>
  <c r="F1" i="11"/>
  <c r="E1" i="11"/>
  <c r="Q25" i="9"/>
  <c r="O25" i="9"/>
  <c r="M25" i="9"/>
  <c r="H25" i="9"/>
  <c r="G25" i="9"/>
  <c r="F25" i="9"/>
  <c r="E25" i="9"/>
  <c r="C25" i="9"/>
  <c r="N25" i="9" s="1"/>
  <c r="B25" i="9"/>
  <c r="A25" i="9"/>
  <c r="Q24" i="9"/>
  <c r="O24" i="9"/>
  <c r="M24" i="9"/>
  <c r="H24" i="9"/>
  <c r="G24" i="9"/>
  <c r="F24" i="9"/>
  <c r="E24" i="9"/>
  <c r="C24" i="9"/>
  <c r="N24" i="9" s="1"/>
  <c r="B24" i="9"/>
  <c r="A24" i="9"/>
  <c r="Q23" i="9"/>
  <c r="O23" i="9"/>
  <c r="N23" i="9"/>
  <c r="M23" i="9"/>
  <c r="H23" i="9"/>
  <c r="G23" i="9"/>
  <c r="F23" i="9"/>
  <c r="E23" i="9"/>
  <c r="C23" i="9"/>
  <c r="B23" i="9"/>
  <c r="A23" i="9"/>
  <c r="Q22" i="9"/>
  <c r="O22" i="9"/>
  <c r="M22" i="9"/>
  <c r="H22" i="9"/>
  <c r="G22" i="9"/>
  <c r="F22" i="9"/>
  <c r="E22" i="9"/>
  <c r="C22" i="9"/>
  <c r="N22" i="9" s="1"/>
  <c r="B22" i="9"/>
  <c r="A22" i="9"/>
  <c r="Q21" i="9"/>
  <c r="O21" i="9"/>
  <c r="M21" i="9"/>
  <c r="H21" i="9"/>
  <c r="G21" i="9"/>
  <c r="F21" i="9"/>
  <c r="E21" i="9"/>
  <c r="C21" i="9"/>
  <c r="B21" i="9"/>
  <c r="A21" i="9"/>
  <c r="Q20" i="9"/>
  <c r="O20" i="9"/>
  <c r="N20" i="9"/>
  <c r="M20" i="9"/>
  <c r="H20" i="9"/>
  <c r="G20" i="9"/>
  <c r="F20" i="9"/>
  <c r="E20" i="9"/>
  <c r="C20" i="9"/>
  <c r="B20" i="9"/>
  <c r="A20" i="9"/>
  <c r="Q19" i="9"/>
  <c r="O19" i="9"/>
  <c r="M19" i="9"/>
  <c r="H19" i="9"/>
  <c r="G19" i="9"/>
  <c r="F19" i="9"/>
  <c r="E19" i="9"/>
  <c r="N19" i="9" s="1"/>
  <c r="C19" i="9"/>
  <c r="B19" i="9"/>
  <c r="A19" i="9"/>
  <c r="Q18" i="9"/>
  <c r="O18" i="9"/>
  <c r="M18" i="9"/>
  <c r="H18" i="9"/>
  <c r="G18" i="9"/>
  <c r="F18" i="9"/>
  <c r="E18" i="9"/>
  <c r="N18" i="9" s="1"/>
  <c r="C18" i="9"/>
  <c r="B18" i="9"/>
  <c r="A18" i="9"/>
  <c r="Q17" i="9"/>
  <c r="O17" i="9"/>
  <c r="M17" i="9"/>
  <c r="H17" i="9"/>
  <c r="G17" i="9"/>
  <c r="F17" i="9"/>
  <c r="E17" i="9"/>
  <c r="C17" i="9"/>
  <c r="N17" i="9" s="1"/>
  <c r="B17" i="9"/>
  <c r="A17" i="9"/>
  <c r="Q16" i="9"/>
  <c r="O16" i="9"/>
  <c r="M16" i="9"/>
  <c r="H16" i="9"/>
  <c r="G16" i="9"/>
  <c r="F16" i="9"/>
  <c r="E16" i="9"/>
  <c r="C16" i="9"/>
  <c r="N16" i="9" s="1"/>
  <c r="B16" i="9"/>
  <c r="A16" i="9"/>
  <c r="Q15" i="9"/>
  <c r="O15" i="9"/>
  <c r="N15" i="9"/>
  <c r="M15" i="9"/>
  <c r="H15" i="9"/>
  <c r="G15" i="9"/>
  <c r="F15" i="9"/>
  <c r="E15" i="9"/>
  <c r="C15" i="9"/>
  <c r="B15" i="9"/>
  <c r="A15" i="9"/>
  <c r="Q14" i="9"/>
  <c r="O14" i="9"/>
  <c r="N14" i="9"/>
  <c r="M14" i="9"/>
  <c r="H14" i="9"/>
  <c r="G14" i="9"/>
  <c r="F14" i="9"/>
  <c r="E14" i="9"/>
  <c r="C14" i="9"/>
  <c r="B14" i="9"/>
  <c r="A14" i="9"/>
  <c r="Q13" i="9"/>
  <c r="O13" i="9"/>
  <c r="M13" i="9"/>
  <c r="H13" i="9"/>
  <c r="G13" i="9"/>
  <c r="F13" i="9"/>
  <c r="E13" i="9"/>
  <c r="C13" i="9"/>
  <c r="B13" i="9"/>
  <c r="A13" i="9"/>
  <c r="Q12" i="9"/>
  <c r="O12" i="9"/>
  <c r="N12" i="9"/>
  <c r="M12" i="9"/>
  <c r="H12" i="9"/>
  <c r="G12" i="9"/>
  <c r="F12" i="9"/>
  <c r="E12" i="9"/>
  <c r="C12" i="9"/>
  <c r="B12" i="9"/>
  <c r="A12" i="9"/>
  <c r="Q11" i="9"/>
  <c r="O11" i="9"/>
  <c r="M11" i="9"/>
  <c r="H11" i="9"/>
  <c r="G11" i="9"/>
  <c r="F11" i="9"/>
  <c r="E11" i="9"/>
  <c r="N11" i="9" s="1"/>
  <c r="C11" i="9"/>
  <c r="B11" i="9"/>
  <c r="A11" i="9"/>
  <c r="Q10" i="9"/>
  <c r="O10" i="9"/>
  <c r="M10" i="9"/>
  <c r="H10" i="9"/>
  <c r="G10" i="9"/>
  <c r="F10" i="9"/>
  <c r="E10" i="9"/>
  <c r="N10" i="9" s="1"/>
  <c r="C10" i="9"/>
  <c r="B10" i="9"/>
  <c r="A10" i="9"/>
  <c r="Q9" i="9"/>
  <c r="Q20" i="79" s="1"/>
  <c r="O9" i="9"/>
  <c r="O20" i="79" s="1"/>
  <c r="M9" i="9"/>
  <c r="M20" i="79" s="1"/>
  <c r="H9" i="9"/>
  <c r="H20" i="79" s="1"/>
  <c r="G9" i="9"/>
  <c r="F9" i="9"/>
  <c r="F20" i="79" s="1"/>
  <c r="E9" i="9"/>
  <c r="E20" i="79" s="1"/>
  <c r="C9" i="9"/>
  <c r="N9" i="9" s="1"/>
  <c r="N20" i="79" s="1"/>
  <c r="B9" i="9"/>
  <c r="A9" i="9"/>
  <c r="A20" i="79" s="1"/>
  <c r="Q8" i="9"/>
  <c r="O8" i="9"/>
  <c r="M8" i="9"/>
  <c r="H8" i="9"/>
  <c r="G8" i="9"/>
  <c r="F8" i="9"/>
  <c r="E8" i="9"/>
  <c r="C8" i="9"/>
  <c r="N8" i="9" s="1"/>
  <c r="B8" i="9"/>
  <c r="A8" i="9"/>
  <c r="Q7" i="9"/>
  <c r="O7" i="9"/>
  <c r="N7" i="9"/>
  <c r="M7" i="9"/>
  <c r="H7" i="9"/>
  <c r="G7" i="9"/>
  <c r="F7" i="9"/>
  <c r="E7" i="9"/>
  <c r="C7" i="9"/>
  <c r="B7" i="9"/>
  <c r="A7" i="9"/>
  <c r="Q6" i="9"/>
  <c r="Q3" i="79" s="1"/>
  <c r="O6" i="9"/>
  <c r="O3" i="79" s="1"/>
  <c r="M6" i="9"/>
  <c r="M3" i="79" s="1"/>
  <c r="H6" i="9"/>
  <c r="H3" i="79" s="1"/>
  <c r="G6" i="9"/>
  <c r="F6" i="9"/>
  <c r="F3" i="79" s="1"/>
  <c r="E6" i="9"/>
  <c r="E3" i="79" s="1"/>
  <c r="C6" i="9"/>
  <c r="B6" i="9"/>
  <c r="A6" i="9"/>
  <c r="A3" i="79" s="1"/>
  <c r="Q5" i="9"/>
  <c r="Q2" i="79" s="1"/>
  <c r="O5" i="9"/>
  <c r="O2" i="79" s="1"/>
  <c r="M5" i="9"/>
  <c r="M2" i="79" s="1"/>
  <c r="H5" i="9"/>
  <c r="H2" i="79" s="1"/>
  <c r="G5" i="9"/>
  <c r="F5" i="9"/>
  <c r="F2" i="79" s="1"/>
  <c r="E5" i="9"/>
  <c r="E2" i="79" s="1"/>
  <c r="C5" i="9"/>
  <c r="N5" i="9" s="1"/>
  <c r="N2" i="79" s="1"/>
  <c r="B5" i="9"/>
  <c r="B2" i="79" s="1"/>
  <c r="A5" i="9"/>
  <c r="Q4" i="9"/>
  <c r="O4" i="9"/>
  <c r="N4" i="9"/>
  <c r="M4" i="9"/>
  <c r="H4" i="9"/>
  <c r="G4" i="9"/>
  <c r="F4" i="9"/>
  <c r="E4" i="9"/>
  <c r="C4" i="9"/>
  <c r="B4" i="9"/>
  <c r="A4" i="9"/>
  <c r="Q3" i="9"/>
  <c r="O3" i="9"/>
  <c r="M3" i="9"/>
  <c r="H3" i="9"/>
  <c r="G3" i="9"/>
  <c r="F3" i="9"/>
  <c r="E3" i="9"/>
  <c r="N3" i="9" s="1"/>
  <c r="C3" i="9"/>
  <c r="B3" i="9"/>
  <c r="A3" i="9"/>
  <c r="Q2" i="9"/>
  <c r="O2" i="9"/>
  <c r="M2" i="9"/>
  <c r="H2" i="9"/>
  <c r="G2" i="9"/>
  <c r="F2" i="9"/>
  <c r="E2" i="9"/>
  <c r="N2" i="9" s="1"/>
  <c r="C2" i="9"/>
  <c r="B2" i="9"/>
  <c r="A2" i="9"/>
  <c r="Q1" i="9"/>
  <c r="P1" i="9"/>
  <c r="O1" i="9"/>
  <c r="N1" i="9"/>
  <c r="M1" i="9"/>
  <c r="L1" i="9"/>
  <c r="K1" i="9"/>
  <c r="J1" i="9"/>
  <c r="I1" i="9"/>
  <c r="H1" i="9"/>
  <c r="G1" i="9"/>
  <c r="F1" i="9"/>
  <c r="E1" i="9"/>
  <c r="B29" i="8"/>
  <c r="A29" i="8"/>
  <c r="R28" i="8"/>
  <c r="B28" i="8"/>
  <c r="A28" i="8"/>
  <c r="B27" i="8"/>
  <c r="A27" i="8"/>
  <c r="R26" i="8"/>
  <c r="B26" i="8"/>
  <c r="A26" i="8"/>
  <c r="B25" i="8"/>
  <c r="A25" i="8"/>
  <c r="B24" i="8"/>
  <c r="A24" i="8"/>
  <c r="B23" i="8"/>
  <c r="A23" i="8"/>
  <c r="B22" i="8"/>
  <c r="A22" i="8"/>
  <c r="B21" i="8"/>
  <c r="A21" i="8"/>
  <c r="B20" i="8"/>
  <c r="A20" i="8"/>
  <c r="B19" i="8"/>
  <c r="A19" i="8"/>
  <c r="B18" i="8"/>
  <c r="A18" i="8"/>
  <c r="B17" i="8"/>
  <c r="A17" i="8"/>
  <c r="B16" i="8"/>
  <c r="A16" i="8"/>
  <c r="B15" i="8"/>
  <c r="B14" i="8"/>
  <c r="B13" i="8"/>
  <c r="B12" i="8"/>
  <c r="B11" i="8"/>
  <c r="B10" i="8"/>
  <c r="B9" i="8"/>
  <c r="B8" i="8"/>
  <c r="B7" i="8"/>
  <c r="A7" i="8"/>
  <c r="B6" i="8"/>
  <c r="A6" i="8"/>
  <c r="B5" i="8"/>
  <c r="A5" i="8"/>
  <c r="B4" i="8"/>
  <c r="A4" i="8"/>
  <c r="B3" i="8"/>
  <c r="A3" i="8"/>
  <c r="R2" i="8"/>
  <c r="B2" i="8"/>
  <c r="A2" i="8"/>
  <c r="Q1" i="8"/>
  <c r="P1" i="8"/>
  <c r="O1" i="8"/>
  <c r="N1" i="8"/>
  <c r="M1" i="8"/>
  <c r="L1" i="8"/>
  <c r="K1" i="8"/>
  <c r="J1" i="8"/>
  <c r="I1" i="8"/>
  <c r="H1" i="8"/>
  <c r="G1" i="8"/>
  <c r="F1" i="8"/>
  <c r="E1" i="8"/>
  <c r="B49" i="2"/>
  <c r="B48" i="2"/>
  <c r="B47" i="2"/>
  <c r="B46" i="2"/>
  <c r="B45" i="2"/>
  <c r="B44" i="2"/>
  <c r="B43" i="2"/>
  <c r="B42" i="2"/>
  <c r="B41" i="2"/>
  <c r="B40" i="2"/>
  <c r="B11" i="2"/>
  <c r="B10" i="2"/>
  <c r="G2" i="23" l="1"/>
  <c r="J5" i="23"/>
  <c r="P8" i="26"/>
  <c r="I16" i="26"/>
  <c r="E10" i="79"/>
  <c r="N5" i="17"/>
  <c r="N10" i="79" s="1"/>
  <c r="N21" i="9"/>
  <c r="N22" i="11"/>
  <c r="N20" i="13"/>
  <c r="N22" i="15"/>
  <c r="N2" i="23"/>
  <c r="Q5" i="23"/>
  <c r="H3" i="26"/>
  <c r="P9" i="26"/>
  <c r="J17" i="26"/>
  <c r="E22" i="79"/>
  <c r="N10" i="13"/>
  <c r="N22" i="79" s="1"/>
  <c r="Q2" i="23"/>
  <c r="N3" i="26"/>
  <c r="O10" i="26"/>
  <c r="N6" i="9"/>
  <c r="N3" i="79" s="1"/>
  <c r="O11" i="26"/>
  <c r="G5" i="26"/>
  <c r="L5" i="23"/>
  <c r="Q4" i="23"/>
  <c r="I4" i="23"/>
  <c r="N3" i="23"/>
  <c r="F3" i="23"/>
  <c r="K2" i="23"/>
  <c r="P1" i="23"/>
  <c r="H1" i="23"/>
  <c r="K5" i="23"/>
  <c r="P4" i="23"/>
  <c r="H4" i="23"/>
  <c r="M3" i="23"/>
  <c r="E3" i="23"/>
  <c r="J2" i="23"/>
  <c r="O1" i="23"/>
  <c r="G1" i="23"/>
  <c r="P5" i="23"/>
  <c r="F5" i="23"/>
  <c r="G4" i="23"/>
  <c r="J3" i="23"/>
  <c r="M2" i="23"/>
  <c r="N1" i="23"/>
  <c r="E1" i="23"/>
  <c r="O5" i="23"/>
  <c r="E5" i="23"/>
  <c r="F4" i="23"/>
  <c r="I3" i="23"/>
  <c r="L2" i="23"/>
  <c r="M1" i="23"/>
  <c r="N5" i="23"/>
  <c r="O4" i="23"/>
  <c r="E4" i="23"/>
  <c r="H3" i="23"/>
  <c r="I2" i="23"/>
  <c r="L1" i="23"/>
  <c r="M5" i="23"/>
  <c r="N4" i="23"/>
  <c r="Q3" i="23"/>
  <c r="G3" i="23"/>
  <c r="H2" i="23"/>
  <c r="K1" i="23"/>
  <c r="I5" i="23"/>
  <c r="L4" i="23"/>
  <c r="O3" i="23"/>
  <c r="P2" i="23"/>
  <c r="F2" i="23"/>
  <c r="I1" i="23"/>
  <c r="H5" i="23"/>
  <c r="K4" i="23"/>
  <c r="L3" i="23"/>
  <c r="O2" i="23"/>
  <c r="E2" i="23"/>
  <c r="F1" i="23"/>
  <c r="J4" i="23"/>
  <c r="E20" i="26"/>
  <c r="G19" i="26"/>
  <c r="G18" i="26"/>
  <c r="H17" i="26"/>
  <c r="H16" i="26"/>
  <c r="J15" i="26"/>
  <c r="J14" i="26"/>
  <c r="L13" i="26"/>
  <c r="L12" i="26"/>
  <c r="N11" i="26"/>
  <c r="M10" i="26"/>
  <c r="M9" i="26"/>
  <c r="O8" i="26"/>
  <c r="O7" i="26"/>
  <c r="Q6" i="26"/>
  <c r="Q5" i="26"/>
  <c r="F5" i="26"/>
  <c r="E4" i="26"/>
  <c r="G3" i="26"/>
  <c r="G2" i="26"/>
  <c r="I1" i="26"/>
  <c r="M18" i="26"/>
  <c r="O16" i="26"/>
  <c r="P13" i="26"/>
  <c r="G11" i="26"/>
  <c r="I9" i="26"/>
  <c r="J6" i="26"/>
  <c r="Q20" i="26"/>
  <c r="Q19" i="26"/>
  <c r="F19" i="26"/>
  <c r="E18" i="26"/>
  <c r="E17" i="26"/>
  <c r="G16" i="26"/>
  <c r="G15" i="26"/>
  <c r="I14" i="26"/>
  <c r="I13" i="26"/>
  <c r="K12" i="26"/>
  <c r="J11" i="26"/>
  <c r="L10" i="26"/>
  <c r="L9" i="26"/>
  <c r="N8" i="26"/>
  <c r="N7" i="26"/>
  <c r="P6" i="26"/>
  <c r="P5" i="26"/>
  <c r="Q4" i="26"/>
  <c r="Q3" i="26"/>
  <c r="F3" i="26"/>
  <c r="F2" i="26"/>
  <c r="H1" i="26"/>
  <c r="K20" i="26"/>
  <c r="O15" i="26"/>
  <c r="E13" i="26"/>
  <c r="I8" i="26"/>
  <c r="L5" i="26"/>
  <c r="M20" i="26"/>
  <c r="N19" i="26"/>
  <c r="N18" i="26"/>
  <c r="P17" i="26"/>
  <c r="P16" i="26"/>
  <c r="E16" i="26"/>
  <c r="E15" i="26"/>
  <c r="G14" i="26"/>
  <c r="F13" i="26"/>
  <c r="F12" i="26"/>
  <c r="H11" i="26"/>
  <c r="H10" i="26"/>
  <c r="J9" i="26"/>
  <c r="J8" i="26"/>
  <c r="L7" i="26"/>
  <c r="K6" i="26"/>
  <c r="M5" i="26"/>
  <c r="M4" i="26"/>
  <c r="O3" i="26"/>
  <c r="O2" i="26"/>
  <c r="Q1" i="26"/>
  <c r="E1" i="26"/>
  <c r="K19" i="26"/>
  <c r="M17" i="26"/>
  <c r="Q14" i="26"/>
  <c r="E12" i="26"/>
  <c r="G10" i="26"/>
  <c r="J7" i="26"/>
  <c r="L4" i="26"/>
  <c r="J20" i="26"/>
  <c r="J19" i="26"/>
  <c r="L18" i="26"/>
  <c r="L17" i="26"/>
  <c r="N16" i="26"/>
  <c r="N15" i="26"/>
  <c r="O14" i="26"/>
  <c r="O13" i="26"/>
  <c r="Q12" i="26"/>
  <c r="Q11" i="26"/>
  <c r="F11" i="26"/>
  <c r="F10" i="26"/>
  <c r="H9" i="26"/>
  <c r="G8" i="26"/>
  <c r="G7" i="26"/>
  <c r="I6" i="26"/>
  <c r="I5" i="26"/>
  <c r="K4" i="26"/>
  <c r="K3" i="26"/>
  <c r="M2" i="26"/>
  <c r="L1" i="26"/>
  <c r="I20" i="26"/>
  <c r="I19" i="26"/>
  <c r="K18" i="26"/>
  <c r="K17" i="26"/>
  <c r="M16" i="26"/>
  <c r="L15" i="26"/>
  <c r="L14" i="26"/>
  <c r="N13" i="26"/>
  <c r="N12" i="26"/>
  <c r="P11" i="26"/>
  <c r="P10" i="26"/>
  <c r="E10" i="26"/>
  <c r="Q8" i="26"/>
  <c r="F8" i="26"/>
  <c r="F7" i="26"/>
  <c r="H6" i="26"/>
  <c r="H5" i="26"/>
  <c r="J4" i="26"/>
  <c r="J3" i="26"/>
  <c r="K2" i="26"/>
  <c r="K1" i="26"/>
  <c r="F20" i="26"/>
  <c r="H19" i="26"/>
  <c r="H18" i="26"/>
  <c r="J1" i="26"/>
  <c r="G6" i="26"/>
  <c r="M13" i="26"/>
  <c r="N13" i="9"/>
  <c r="N14" i="11"/>
  <c r="N12" i="13"/>
  <c r="N13" i="15"/>
  <c r="N8" i="17"/>
  <c r="J1" i="23"/>
  <c r="M4" i="23"/>
  <c r="P1" i="26"/>
  <c r="E7" i="26"/>
  <c r="K14" i="26"/>
  <c r="B20" i="26"/>
  <c r="B16" i="26"/>
  <c r="B12" i="26"/>
  <c r="B8" i="26"/>
  <c r="B4" i="26"/>
  <c r="A20" i="26"/>
  <c r="A16" i="26"/>
  <c r="A12" i="26"/>
  <c r="A8" i="26"/>
  <c r="A4" i="26"/>
  <c r="B19" i="26"/>
  <c r="B14" i="26"/>
  <c r="B9" i="26"/>
  <c r="B3" i="26"/>
  <c r="B7" i="26"/>
  <c r="A14" i="26"/>
  <c r="C41" i="29"/>
  <c r="N41" i="29" s="1"/>
  <c r="C52" i="29"/>
  <c r="N52" i="29" s="1"/>
  <c r="C114" i="29"/>
  <c r="N114" i="29" s="1"/>
  <c r="J1" i="38"/>
  <c r="E5" i="38"/>
  <c r="N16" i="17"/>
  <c r="A16" i="20"/>
  <c r="A12" i="20"/>
  <c r="A8" i="20"/>
  <c r="A4" i="20"/>
  <c r="B15" i="20"/>
  <c r="B11" i="20"/>
  <c r="B7" i="20"/>
  <c r="B3" i="20"/>
  <c r="A7" i="20"/>
  <c r="A13" i="20"/>
  <c r="A18" i="20"/>
  <c r="A2" i="23"/>
  <c r="D8" i="25"/>
  <c r="P9" i="25" s="1"/>
  <c r="B2" i="26"/>
  <c r="A9" i="26"/>
  <c r="A15" i="26"/>
  <c r="N53" i="29"/>
  <c r="N80" i="29"/>
  <c r="C126" i="29"/>
  <c r="N126" i="29" s="1"/>
  <c r="N39" i="29"/>
  <c r="C49" i="29"/>
  <c r="N49" i="29" s="1"/>
  <c r="C115" i="29"/>
  <c r="N115" i="29" s="1"/>
  <c r="C71" i="29"/>
  <c r="N71" i="29" s="1"/>
  <c r="N77" i="29"/>
  <c r="A3" i="35"/>
  <c r="B2" i="35"/>
  <c r="O3" i="35"/>
  <c r="G3" i="35"/>
  <c r="L2" i="35"/>
  <c r="Q1" i="35"/>
  <c r="N3" i="35"/>
  <c r="F3" i="35"/>
  <c r="K2" i="35"/>
  <c r="P1" i="35"/>
  <c r="H1" i="35"/>
  <c r="I3" i="35"/>
  <c r="J2" i="35"/>
  <c r="M1" i="35"/>
  <c r="E1" i="35"/>
  <c r="H3" i="35"/>
  <c r="I2" i="35"/>
  <c r="L1" i="35"/>
  <c r="Q3" i="35"/>
  <c r="E3" i="35"/>
  <c r="H2" i="35"/>
  <c r="K1" i="35"/>
  <c r="Q2" i="35"/>
  <c r="O1" i="35"/>
  <c r="P2" i="35"/>
  <c r="N1" i="35"/>
  <c r="O2" i="35"/>
  <c r="J1" i="35"/>
  <c r="P3" i="35"/>
  <c r="N2" i="35"/>
  <c r="I1" i="35"/>
  <c r="M3" i="35"/>
  <c r="M2" i="35"/>
  <c r="G1" i="35"/>
  <c r="M10" i="80"/>
  <c r="J7" i="38"/>
  <c r="E6" i="38"/>
  <c r="P4" i="38"/>
  <c r="K3" i="38"/>
  <c r="I2" i="38"/>
  <c r="I7" i="38"/>
  <c r="Q5" i="38"/>
  <c r="O4" i="38"/>
  <c r="H3" i="38"/>
  <c r="P1" i="38"/>
  <c r="H7" i="38"/>
  <c r="N5" i="38"/>
  <c r="I4" i="38"/>
  <c r="G3" i="38"/>
  <c r="O1" i="38"/>
  <c r="M6" i="38"/>
  <c r="M1" i="38"/>
  <c r="F5" i="38"/>
  <c r="G5" i="49"/>
  <c r="B6" i="49"/>
  <c r="A3" i="26"/>
  <c r="A10" i="26"/>
  <c r="B15" i="26"/>
  <c r="N40" i="29"/>
  <c r="N61" i="29"/>
  <c r="N91" i="29"/>
  <c r="C116" i="29"/>
  <c r="N116" i="29" s="1"/>
  <c r="N69" i="29"/>
  <c r="N83" i="29"/>
  <c r="N121" i="29"/>
  <c r="N23" i="33"/>
  <c r="F1" i="35"/>
  <c r="K2" i="38"/>
  <c r="L5" i="38"/>
  <c r="L6" i="38"/>
  <c r="E7" i="49"/>
  <c r="F2" i="35"/>
  <c r="M2" i="38"/>
  <c r="N6" i="38"/>
  <c r="B10" i="26"/>
  <c r="N101" i="29"/>
  <c r="B3" i="23"/>
  <c r="B5" i="26"/>
  <c r="A11" i="26"/>
  <c r="B17" i="26"/>
  <c r="O18" i="20"/>
  <c r="G18" i="20"/>
  <c r="L17" i="20"/>
  <c r="Q16" i="20"/>
  <c r="I16" i="20"/>
  <c r="N15" i="20"/>
  <c r="F15" i="20"/>
  <c r="K14" i="20"/>
  <c r="P13" i="20"/>
  <c r="H13" i="20"/>
  <c r="M12" i="20"/>
  <c r="E12" i="20"/>
  <c r="J11" i="20"/>
  <c r="O10" i="20"/>
  <c r="G10" i="20"/>
  <c r="L9" i="20"/>
  <c r="Q8" i="20"/>
  <c r="I8" i="20"/>
  <c r="N7" i="20"/>
  <c r="F7" i="20"/>
  <c r="K6" i="20"/>
  <c r="P5" i="20"/>
  <c r="H5" i="20"/>
  <c r="M4" i="20"/>
  <c r="E4" i="20"/>
  <c r="J3" i="20"/>
  <c r="O2" i="20"/>
  <c r="G2" i="20"/>
  <c r="L1" i="20"/>
  <c r="E1" i="20"/>
  <c r="N18" i="20"/>
  <c r="F18" i="20"/>
  <c r="K17" i="20"/>
  <c r="P16" i="20"/>
  <c r="H16" i="20"/>
  <c r="M15" i="20"/>
  <c r="E15" i="20"/>
  <c r="J14" i="20"/>
  <c r="O13" i="20"/>
  <c r="G13" i="20"/>
  <c r="L12" i="20"/>
  <c r="Q11" i="20"/>
  <c r="I11" i="20"/>
  <c r="N10" i="20"/>
  <c r="F10" i="20"/>
  <c r="K9" i="20"/>
  <c r="P8" i="20"/>
  <c r="H8" i="20"/>
  <c r="N1" i="20"/>
  <c r="J2" i="20"/>
  <c r="F3" i="20"/>
  <c r="O3" i="20"/>
  <c r="K4" i="20"/>
  <c r="G5" i="20"/>
  <c r="Q5" i="20"/>
  <c r="M6" i="20"/>
  <c r="I7" i="20"/>
  <c r="E8" i="20"/>
  <c r="O8" i="20"/>
  <c r="N9" i="20"/>
  <c r="K10" i="20"/>
  <c r="H11" i="20"/>
  <c r="G12" i="20"/>
  <c r="Q12" i="20"/>
  <c r="N13" i="20"/>
  <c r="M14" i="20"/>
  <c r="J15" i="20"/>
  <c r="G16" i="20"/>
  <c r="F17" i="20"/>
  <c r="P17" i="20"/>
  <c r="M18" i="20"/>
  <c r="A5" i="20"/>
  <c r="A10" i="20"/>
  <c r="A15" i="20"/>
  <c r="A4" i="23"/>
  <c r="P20" i="26"/>
  <c r="H20" i="26"/>
  <c r="M19" i="26"/>
  <c r="E19" i="26"/>
  <c r="J18" i="26"/>
  <c r="O17" i="26"/>
  <c r="G17" i="26"/>
  <c r="L16" i="26"/>
  <c r="Q15" i="26"/>
  <c r="I15" i="26"/>
  <c r="N14" i="26"/>
  <c r="F14" i="26"/>
  <c r="K13" i="26"/>
  <c r="P12" i="26"/>
  <c r="H12" i="26"/>
  <c r="M11" i="26"/>
  <c r="E11" i="26"/>
  <c r="J10" i="26"/>
  <c r="O9" i="26"/>
  <c r="G9" i="26"/>
  <c r="L8" i="26"/>
  <c r="Q7" i="26"/>
  <c r="I7" i="26"/>
  <c r="N6" i="26"/>
  <c r="F6" i="26"/>
  <c r="K5" i="26"/>
  <c r="P4" i="26"/>
  <c r="H4" i="26"/>
  <c r="M3" i="26"/>
  <c r="E3" i="26"/>
  <c r="J2" i="26"/>
  <c r="O1" i="26"/>
  <c r="G1" i="26"/>
  <c r="O20" i="26"/>
  <c r="G20" i="26"/>
  <c r="L19" i="26"/>
  <c r="Q18" i="26"/>
  <c r="I18" i="26"/>
  <c r="N17" i="26"/>
  <c r="F17" i="26"/>
  <c r="K16" i="26"/>
  <c r="P15" i="26"/>
  <c r="H15" i="26"/>
  <c r="M14" i="26"/>
  <c r="E14" i="26"/>
  <c r="J13" i="26"/>
  <c r="O12" i="26"/>
  <c r="G12" i="26"/>
  <c r="L11" i="26"/>
  <c r="Q10" i="26"/>
  <c r="I10" i="26"/>
  <c r="N9" i="26"/>
  <c r="F9" i="26"/>
  <c r="K8" i="26"/>
  <c r="P7" i="26"/>
  <c r="H7" i="26"/>
  <c r="M6" i="26"/>
  <c r="E6" i="26"/>
  <c r="J5" i="26"/>
  <c r="O4" i="26"/>
  <c r="G4" i="26"/>
  <c r="L3" i="26"/>
  <c r="Q2" i="26"/>
  <c r="I2" i="26"/>
  <c r="N1" i="26"/>
  <c r="F1" i="26"/>
  <c r="L20" i="26"/>
  <c r="O19" i="26"/>
  <c r="P18" i="26"/>
  <c r="F18" i="26"/>
  <c r="I17" i="26"/>
  <c r="J16" i="26"/>
  <c r="M15" i="26"/>
  <c r="P14" i="26"/>
  <c r="Q13" i="26"/>
  <c r="G13" i="26"/>
  <c r="J12" i="26"/>
  <c r="K11" i="26"/>
  <c r="N10" i="26"/>
  <c r="Q9" i="26"/>
  <c r="E9" i="26"/>
  <c r="H8" i="26"/>
  <c r="K7" i="26"/>
  <c r="L6" i="26"/>
  <c r="O5" i="26"/>
  <c r="E5" i="26"/>
  <c r="F4" i="26"/>
  <c r="I3" i="26"/>
  <c r="L2" i="26"/>
  <c r="M1" i="26"/>
  <c r="E2" i="26"/>
  <c r="P2" i="26"/>
  <c r="P3" i="26"/>
  <c r="N4" i="26"/>
  <c r="N5" i="26"/>
  <c r="O6" i="26"/>
  <c r="M7" i="26"/>
  <c r="M8" i="26"/>
  <c r="K9" i="26"/>
  <c r="K10" i="26"/>
  <c r="I11" i="26"/>
  <c r="I12" i="26"/>
  <c r="H13" i="26"/>
  <c r="H14" i="26"/>
  <c r="F15" i="26"/>
  <c r="F16" i="26"/>
  <c r="Q16" i="26"/>
  <c r="Q17" i="26"/>
  <c r="O18" i="26"/>
  <c r="P19" i="26"/>
  <c r="N20" i="26"/>
  <c r="A6" i="26"/>
  <c r="B11" i="26"/>
  <c r="A18" i="26"/>
  <c r="F11" i="27"/>
  <c r="D28" i="25" s="1"/>
  <c r="P29" i="25" s="1"/>
  <c r="G2" i="35"/>
  <c r="P3" i="38"/>
  <c r="L7" i="38"/>
  <c r="H1" i="49"/>
  <c r="B10" i="49"/>
  <c r="G11" i="49"/>
  <c r="I9" i="49"/>
  <c r="Q6" i="49"/>
  <c r="L4" i="49"/>
  <c r="N2" i="49"/>
  <c r="J9" i="49"/>
  <c r="A5" i="26"/>
  <c r="A17" i="26"/>
  <c r="N24" i="33"/>
  <c r="N9" i="15"/>
  <c r="N23" i="79" s="1"/>
  <c r="B5" i="20"/>
  <c r="B10" i="20"/>
  <c r="B16" i="20"/>
  <c r="B6" i="26"/>
  <c r="A13" i="26"/>
  <c r="B18" i="26"/>
  <c r="J3" i="35"/>
  <c r="O6" i="38"/>
  <c r="F4" i="38"/>
  <c r="B7" i="38"/>
  <c r="B3" i="38"/>
  <c r="A7" i="38"/>
  <c r="A3" i="38"/>
  <c r="A6" i="38"/>
  <c r="B5" i="38"/>
  <c r="A5" i="38"/>
  <c r="B6" i="38"/>
  <c r="B4" i="38"/>
  <c r="A4" i="38"/>
  <c r="B2" i="38"/>
  <c r="A2" i="38"/>
  <c r="F2" i="49"/>
  <c r="F11" i="49"/>
  <c r="A2" i="26"/>
  <c r="A7" i="26"/>
  <c r="B13" i="26"/>
  <c r="A19" i="26"/>
  <c r="N93" i="29"/>
  <c r="N97" i="29"/>
  <c r="N104" i="29"/>
  <c r="N119" i="29"/>
  <c r="C108" i="29"/>
  <c r="N108" i="29" s="1"/>
  <c r="C124" i="29"/>
  <c r="N124" i="29" s="1"/>
  <c r="C17" i="29"/>
  <c r="N17" i="29" s="1"/>
  <c r="C36" i="29"/>
  <c r="N36" i="29" s="1"/>
  <c r="C44" i="29"/>
  <c r="N44" i="29" s="1"/>
  <c r="C74" i="29"/>
  <c r="N74" i="29" s="1"/>
  <c r="G4" i="38"/>
  <c r="Q2" i="49"/>
  <c r="O11" i="49"/>
  <c r="N11" i="44"/>
  <c r="N18" i="47"/>
  <c r="N33" i="47"/>
  <c r="N14" i="33"/>
  <c r="N1" i="38"/>
  <c r="F3" i="38"/>
  <c r="H4" i="38"/>
  <c r="M5" i="38"/>
  <c r="T46" i="43"/>
  <c r="C7" i="42" s="1"/>
  <c r="N7" i="42" s="1"/>
  <c r="L46" i="43"/>
  <c r="C3" i="42" s="1"/>
  <c r="N3" i="42" s="1"/>
  <c r="D46" i="43"/>
  <c r="S46" i="43"/>
  <c r="K46" i="43"/>
  <c r="C46" i="43"/>
  <c r="Q46" i="43"/>
  <c r="G46" i="43"/>
  <c r="P46" i="43"/>
  <c r="C5" i="42" s="1"/>
  <c r="N5" i="42" s="1"/>
  <c r="F46" i="43"/>
  <c r="O46" i="43"/>
  <c r="E46" i="43"/>
  <c r="U46" i="43"/>
  <c r="N2" i="44"/>
  <c r="M6" i="80"/>
  <c r="B7" i="49"/>
  <c r="B2" i="49"/>
  <c r="Q3" i="49"/>
  <c r="G3" i="49"/>
  <c r="J2" i="49"/>
  <c r="K1" i="49"/>
  <c r="A7" i="49"/>
  <c r="A11" i="49"/>
  <c r="G1" i="49"/>
  <c r="E3" i="49"/>
  <c r="J5" i="49"/>
  <c r="M7" i="49"/>
  <c r="K9" i="49"/>
  <c r="P11" i="49"/>
  <c r="D4" i="34"/>
  <c r="P5" i="34" s="1"/>
  <c r="M3" i="49"/>
  <c r="K5" i="49"/>
  <c r="P7" i="49"/>
  <c r="F10" i="49"/>
  <c r="Q11" i="49"/>
  <c r="N19" i="47"/>
  <c r="A2" i="35"/>
  <c r="I1" i="49"/>
  <c r="N3" i="49"/>
  <c r="F6" i="49"/>
  <c r="Q7" i="49"/>
  <c r="I10" i="49"/>
  <c r="N44" i="47"/>
  <c r="N27" i="79" s="1"/>
  <c r="N11" i="49"/>
  <c r="Q1" i="49"/>
  <c r="O3" i="49"/>
  <c r="G6" i="49"/>
  <c r="L8" i="49"/>
  <c r="J10" i="49"/>
  <c r="B4" i="49"/>
  <c r="N22" i="33"/>
  <c r="N26" i="33"/>
  <c r="N7" i="38"/>
  <c r="F7" i="38"/>
  <c r="K6" i="38"/>
  <c r="P5" i="38"/>
  <c r="H5" i="38"/>
  <c r="M4" i="38"/>
  <c r="E4" i="38"/>
  <c r="J3" i="38"/>
  <c r="O2" i="38"/>
  <c r="G2" i="38"/>
  <c r="L1" i="38"/>
  <c r="E1" i="38"/>
  <c r="M7" i="38"/>
  <c r="E7" i="38"/>
  <c r="J6" i="38"/>
  <c r="O5" i="38"/>
  <c r="G5" i="38"/>
  <c r="L4" i="38"/>
  <c r="Q3" i="38"/>
  <c r="I3" i="38"/>
  <c r="N2" i="38"/>
  <c r="F2" i="38"/>
  <c r="K1" i="38"/>
  <c r="Q7" i="38"/>
  <c r="G7" i="38"/>
  <c r="H6" i="38"/>
  <c r="K5" i="38"/>
  <c r="N4" i="38"/>
  <c r="O3" i="38"/>
  <c r="E3" i="38"/>
  <c r="H2" i="38"/>
  <c r="I1" i="38"/>
  <c r="P7" i="38"/>
  <c r="Q6" i="38"/>
  <c r="G6" i="38"/>
  <c r="J5" i="38"/>
  <c r="K4" i="38"/>
  <c r="N3" i="38"/>
  <c r="Q2" i="38"/>
  <c r="E2" i="38"/>
  <c r="H1" i="38"/>
  <c r="O7" i="38"/>
  <c r="P6" i="38"/>
  <c r="F6" i="38"/>
  <c r="I5" i="38"/>
  <c r="J4" i="38"/>
  <c r="M3" i="38"/>
  <c r="P2" i="38"/>
  <c r="Q1" i="38"/>
  <c r="G1" i="38"/>
  <c r="J2" i="38"/>
  <c r="L3" i="38"/>
  <c r="Q4" i="38"/>
  <c r="I6" i="38"/>
  <c r="K7" i="38"/>
  <c r="J46" i="43"/>
  <c r="E16" i="79"/>
  <c r="N42" i="47"/>
  <c r="N16" i="79" s="1"/>
  <c r="E2" i="49"/>
  <c r="J4" i="49"/>
  <c r="H6" i="49"/>
  <c r="M8" i="49"/>
  <c r="E11" i="49"/>
  <c r="A5" i="49"/>
  <c r="J1" i="49"/>
  <c r="I2" i="49"/>
  <c r="F3" i="49"/>
  <c r="P3" i="49"/>
  <c r="O4" i="49"/>
  <c r="L5" i="49"/>
  <c r="I6" i="49"/>
  <c r="H7" i="49"/>
  <c r="E8" i="49"/>
  <c r="O8" i="49"/>
  <c r="N9" i="49"/>
  <c r="K10" i="49"/>
  <c r="H11" i="49"/>
  <c r="A10" i="49"/>
  <c r="P4" i="49"/>
  <c r="M5" i="49"/>
  <c r="J6" i="49"/>
  <c r="I7" i="49"/>
  <c r="F8" i="49"/>
  <c r="P8" i="49"/>
  <c r="O9" i="49"/>
  <c r="L10" i="49"/>
  <c r="I11" i="49"/>
  <c r="N1" i="49"/>
  <c r="K2" i="49"/>
  <c r="H3" i="49"/>
  <c r="G4" i="49"/>
  <c r="Q4" i="49"/>
  <c r="N5" i="49"/>
  <c r="M6" i="49"/>
  <c r="J7" i="49"/>
  <c r="G8" i="49"/>
  <c r="F9" i="49"/>
  <c r="P9" i="49"/>
  <c r="M10" i="49"/>
  <c r="L11" i="49"/>
  <c r="A3" i="49"/>
  <c r="A8" i="49"/>
  <c r="N7" i="33"/>
  <c r="N10" i="44"/>
  <c r="N13" i="44"/>
  <c r="N24" i="47"/>
  <c r="N26" i="79" s="1"/>
  <c r="K11" i="49"/>
  <c r="O1" i="49"/>
  <c r="L2" i="49"/>
  <c r="I3" i="49"/>
  <c r="H4" i="49"/>
  <c r="E5" i="49"/>
  <c r="O5" i="49"/>
  <c r="N6" i="49"/>
  <c r="K7" i="49"/>
  <c r="H8" i="49"/>
  <c r="G9" i="49"/>
  <c r="Q9" i="49"/>
  <c r="N10" i="49"/>
  <c r="M11" i="49"/>
  <c r="B3" i="49"/>
  <c r="B8" i="49"/>
  <c r="N3" i="33"/>
  <c r="B3" i="35"/>
  <c r="F1" i="49"/>
  <c r="P1" i="49"/>
  <c r="M2" i="49"/>
  <c r="L3" i="49"/>
  <c r="I4" i="49"/>
  <c r="F5" i="49"/>
  <c r="E6" i="49"/>
  <c r="O6" i="49"/>
  <c r="L7" i="49"/>
  <c r="K8" i="49"/>
  <c r="H9" i="49"/>
  <c r="E10" i="49"/>
  <c r="Q10" i="49"/>
  <c r="A4" i="49"/>
  <c r="K1" i="58"/>
  <c r="G3" i="58"/>
  <c r="M4" i="58"/>
  <c r="K6" i="58"/>
  <c r="Q8" i="58"/>
  <c r="J11" i="58"/>
  <c r="P13" i="58"/>
  <c r="F14" i="59"/>
  <c r="E17" i="59"/>
  <c r="D22" i="57" s="1"/>
  <c r="P23" i="57" s="1"/>
  <c r="T22" i="60"/>
  <c r="S22" i="60"/>
  <c r="S48" i="60"/>
  <c r="T48" i="60"/>
  <c r="F2" i="62"/>
  <c r="E5" i="62"/>
  <c r="A8" i="71"/>
  <c r="B9" i="71"/>
  <c r="A2" i="71"/>
  <c r="B8" i="71"/>
  <c r="B7" i="71"/>
  <c r="M3" i="71"/>
  <c r="M2" i="71"/>
  <c r="N1" i="71"/>
  <c r="B5" i="71"/>
  <c r="B4" i="71"/>
  <c r="B3" i="71"/>
  <c r="G9" i="71"/>
  <c r="H7" i="71"/>
  <c r="H3" i="71"/>
  <c r="E7" i="71"/>
  <c r="F3" i="71"/>
  <c r="G6" i="71"/>
  <c r="I2" i="71"/>
  <c r="A4" i="71"/>
  <c r="F6" i="71"/>
  <c r="F2" i="71"/>
  <c r="G5" i="71"/>
  <c r="H1" i="71"/>
  <c r="H9" i="71"/>
  <c r="F5" i="71"/>
  <c r="G1" i="71"/>
  <c r="G8" i="71"/>
  <c r="H4" i="71"/>
  <c r="E8" i="71"/>
  <c r="N8" i="56"/>
  <c r="L1" i="58"/>
  <c r="I3" i="58"/>
  <c r="E5" i="58"/>
  <c r="E7" i="58"/>
  <c r="K9" i="58"/>
  <c r="A10" i="58"/>
  <c r="F17" i="59"/>
  <c r="D24" i="57" s="1"/>
  <c r="P25" i="57" s="1"/>
  <c r="S39" i="60"/>
  <c r="B3" i="62"/>
  <c r="G2" i="62"/>
  <c r="O5" i="65"/>
  <c r="N13" i="65"/>
  <c r="B7" i="58"/>
  <c r="B3" i="58"/>
  <c r="N13" i="58"/>
  <c r="F13" i="58"/>
  <c r="K12" i="58"/>
  <c r="P11" i="58"/>
  <c r="H11" i="58"/>
  <c r="M10" i="58"/>
  <c r="E10" i="58"/>
  <c r="J9" i="58"/>
  <c r="O8" i="58"/>
  <c r="G8" i="58"/>
  <c r="L7" i="58"/>
  <c r="Q6" i="58"/>
  <c r="I6" i="58"/>
  <c r="N5" i="58"/>
  <c r="F5" i="58"/>
  <c r="K4" i="58"/>
  <c r="P3" i="58"/>
  <c r="H3" i="58"/>
  <c r="M2" i="58"/>
  <c r="E2" i="58"/>
  <c r="J1" i="58"/>
  <c r="A11" i="58"/>
  <c r="A7" i="58"/>
  <c r="A3" i="58"/>
  <c r="M13" i="58"/>
  <c r="E13" i="58"/>
  <c r="J12" i="58"/>
  <c r="O11" i="58"/>
  <c r="G11" i="58"/>
  <c r="L10" i="58"/>
  <c r="Q9" i="58"/>
  <c r="I9" i="58"/>
  <c r="N8" i="58"/>
  <c r="F8" i="58"/>
  <c r="K7" i="58"/>
  <c r="P6" i="58"/>
  <c r="H6" i="58"/>
  <c r="J7" i="58"/>
  <c r="O6" i="58"/>
  <c r="G6" i="58"/>
  <c r="L5" i="58"/>
  <c r="Q4" i="58"/>
  <c r="I4" i="58"/>
  <c r="N3" i="58"/>
  <c r="F3" i="58"/>
  <c r="K2" i="58"/>
  <c r="P1" i="58"/>
  <c r="H1" i="58"/>
  <c r="B13" i="58"/>
  <c r="B9" i="58"/>
  <c r="B5" i="58"/>
  <c r="A2" i="58"/>
  <c r="J13" i="58"/>
  <c r="O12" i="58"/>
  <c r="G12" i="58"/>
  <c r="L11" i="58"/>
  <c r="Q10" i="58"/>
  <c r="I10" i="58"/>
  <c r="N9" i="58"/>
  <c r="F9" i="58"/>
  <c r="K8" i="58"/>
  <c r="P7" i="58"/>
  <c r="H7" i="58"/>
  <c r="M6" i="58"/>
  <c r="E6" i="58"/>
  <c r="J5" i="58"/>
  <c r="O4" i="58"/>
  <c r="G4" i="58"/>
  <c r="L3" i="58"/>
  <c r="Q2" i="58"/>
  <c r="I2" i="58"/>
  <c r="N1" i="58"/>
  <c r="F1" i="58"/>
  <c r="Q1" i="58"/>
  <c r="J3" i="58"/>
  <c r="G5" i="58"/>
  <c r="F7" i="58"/>
  <c r="L9" i="58"/>
  <c r="E12" i="58"/>
  <c r="A4" i="58"/>
  <c r="O2" i="62"/>
  <c r="B4" i="62"/>
  <c r="E32" i="80"/>
  <c r="N31" i="56"/>
  <c r="N32" i="80" s="1"/>
  <c r="F2" i="58"/>
  <c r="O3" i="58"/>
  <c r="H5" i="58"/>
  <c r="M7" i="58"/>
  <c r="F10" i="58"/>
  <c r="L12" i="58"/>
  <c r="B4" i="58"/>
  <c r="G7" i="59"/>
  <c r="C16" i="59" s="1"/>
  <c r="D10" i="57" s="1"/>
  <c r="P11" i="57" s="1"/>
  <c r="M5" i="62"/>
  <c r="Q4" i="62"/>
  <c r="K5" i="62"/>
  <c r="N4" i="62"/>
  <c r="E4" i="62"/>
  <c r="I3" i="62"/>
  <c r="M2" i="62"/>
  <c r="Q1" i="62"/>
  <c r="H1" i="62"/>
  <c r="I5" i="62"/>
  <c r="M4" i="62"/>
  <c r="Q3" i="62"/>
  <c r="H3" i="62"/>
  <c r="L2" i="62"/>
  <c r="P1" i="62"/>
  <c r="G1" i="62"/>
  <c r="P5" i="62"/>
  <c r="G5" i="62"/>
  <c r="K4" i="62"/>
  <c r="O3" i="62"/>
  <c r="F3" i="62"/>
  <c r="J2" i="62"/>
  <c r="M1" i="62"/>
  <c r="E1" i="62"/>
  <c r="P2" i="62"/>
  <c r="G13" i="65"/>
  <c r="O7" i="65"/>
  <c r="A5" i="65"/>
  <c r="G45" i="43"/>
  <c r="O45" i="43"/>
  <c r="E1" i="49"/>
  <c r="L1" i="49"/>
  <c r="G2" i="49"/>
  <c r="O2" i="49"/>
  <c r="J3" i="49"/>
  <c r="E4" i="49"/>
  <c r="M4" i="49"/>
  <c r="H5" i="49"/>
  <c r="P5" i="49"/>
  <c r="K6" i="49"/>
  <c r="F7" i="49"/>
  <c r="N7" i="49"/>
  <c r="I8" i="49"/>
  <c r="Q8" i="49"/>
  <c r="L9" i="49"/>
  <c r="G10" i="49"/>
  <c r="O10" i="49"/>
  <c r="J11" i="49"/>
  <c r="A2" i="49"/>
  <c r="B5" i="49"/>
  <c r="B9" i="49"/>
  <c r="N16" i="56"/>
  <c r="B11" i="58"/>
  <c r="G2" i="58"/>
  <c r="Q3" i="58"/>
  <c r="M5" i="58"/>
  <c r="N7" i="58"/>
  <c r="G10" i="58"/>
  <c r="M12" i="58"/>
  <c r="A8" i="58"/>
  <c r="D4" i="59"/>
  <c r="D7" i="59"/>
  <c r="C17" i="59"/>
  <c r="D18" i="57" s="1"/>
  <c r="P19" i="57" s="1"/>
  <c r="F9" i="59"/>
  <c r="S36" i="60"/>
  <c r="T45" i="60"/>
  <c r="S45" i="60"/>
  <c r="K3" i="62"/>
  <c r="G1" i="65"/>
  <c r="O8" i="65"/>
  <c r="B11" i="65"/>
  <c r="H45" i="43"/>
  <c r="M1" i="49"/>
  <c r="H2" i="49"/>
  <c r="P2" i="49"/>
  <c r="K3" i="49"/>
  <c r="F4" i="49"/>
  <c r="N4" i="49"/>
  <c r="I5" i="49"/>
  <c r="Q5" i="49"/>
  <c r="L6" i="49"/>
  <c r="G7" i="49"/>
  <c r="O7" i="49"/>
  <c r="J8" i="49"/>
  <c r="E9" i="49"/>
  <c r="M9" i="49"/>
  <c r="H10" i="49"/>
  <c r="P10" i="49"/>
  <c r="A6" i="49"/>
  <c r="L13" i="58"/>
  <c r="E1" i="58"/>
  <c r="L2" i="58"/>
  <c r="E4" i="58"/>
  <c r="O5" i="58"/>
  <c r="H8" i="58"/>
  <c r="N10" i="58"/>
  <c r="G13" i="58"/>
  <c r="B8" i="58"/>
  <c r="D17" i="59"/>
  <c r="D20" i="57" s="1"/>
  <c r="P21" i="57" s="1"/>
  <c r="F6" i="59"/>
  <c r="X15" i="60"/>
  <c r="X14" i="60" s="1"/>
  <c r="O5" i="62"/>
  <c r="M3" i="62"/>
  <c r="E2" i="65"/>
  <c r="N9" i="65"/>
  <c r="N30" i="56"/>
  <c r="N31" i="80" s="1"/>
  <c r="Q13" i="58"/>
  <c r="N2" i="58"/>
  <c r="J4" i="58"/>
  <c r="P5" i="58"/>
  <c r="I8" i="58"/>
  <c r="O10" i="58"/>
  <c r="H13" i="58"/>
  <c r="A12" i="58"/>
  <c r="T25" i="60"/>
  <c r="F7" i="59" s="1"/>
  <c r="S25" i="60"/>
  <c r="S42" i="60"/>
  <c r="J1" i="62"/>
  <c r="H4" i="62"/>
  <c r="M13" i="65"/>
  <c r="P2" i="65"/>
  <c r="N10" i="65"/>
  <c r="N2" i="56"/>
  <c r="N3" i="56"/>
  <c r="I1" i="58"/>
  <c r="O2" i="58"/>
  <c r="L4" i="58"/>
  <c r="J6" i="58"/>
  <c r="P8" i="58"/>
  <c r="I11" i="58"/>
  <c r="O13" i="58"/>
  <c r="B12" i="58"/>
  <c r="E14" i="59"/>
  <c r="K1" i="62"/>
  <c r="I4" i="62"/>
  <c r="P3" i="65"/>
  <c r="O11" i="65"/>
  <c r="G4" i="71"/>
  <c r="M1" i="58"/>
  <c r="H2" i="58"/>
  <c r="P2" i="58"/>
  <c r="K3" i="58"/>
  <c r="F4" i="58"/>
  <c r="N4" i="58"/>
  <c r="I5" i="58"/>
  <c r="Q5" i="58"/>
  <c r="L6" i="58"/>
  <c r="G7" i="58"/>
  <c r="O7" i="58"/>
  <c r="J8" i="58"/>
  <c r="E9" i="58"/>
  <c r="M9" i="58"/>
  <c r="H10" i="58"/>
  <c r="P10" i="58"/>
  <c r="K11" i="58"/>
  <c r="F12" i="58"/>
  <c r="N12" i="58"/>
  <c r="I13" i="58"/>
  <c r="A5" i="58"/>
  <c r="A9" i="58"/>
  <c r="A13" i="58"/>
  <c r="G5" i="59"/>
  <c r="L1" i="62"/>
  <c r="H2" i="62"/>
  <c r="E3" i="62"/>
  <c r="N3" i="62"/>
  <c r="J4" i="62"/>
  <c r="F5" i="62"/>
  <c r="I1" i="65"/>
  <c r="F2" i="65"/>
  <c r="Q2" i="65"/>
  <c r="Q3" i="65"/>
  <c r="E5" i="65"/>
  <c r="Q5" i="65"/>
  <c r="Q6" i="65"/>
  <c r="P7" i="65"/>
  <c r="P8" i="65"/>
  <c r="Q9" i="65"/>
  <c r="P10" i="65"/>
  <c r="P11" i="65"/>
  <c r="O12" i="65"/>
  <c r="O13" i="65"/>
  <c r="B5" i="65"/>
  <c r="A12" i="65"/>
  <c r="G2" i="68"/>
  <c r="O3" i="68"/>
  <c r="J5" i="68"/>
  <c r="F7" i="68"/>
  <c r="Q8" i="68"/>
  <c r="A5" i="62"/>
  <c r="H2" i="65"/>
  <c r="G3" i="65"/>
  <c r="F4" i="65"/>
  <c r="F5" i="65"/>
  <c r="E6" i="65"/>
  <c r="E7" i="65"/>
  <c r="F8" i="65"/>
  <c r="E9" i="65"/>
  <c r="E10" i="65"/>
  <c r="Q10" i="65"/>
  <c r="Q11" i="65"/>
  <c r="E13" i="65"/>
  <c r="Q13" i="65"/>
  <c r="A7" i="65"/>
  <c r="A13" i="65"/>
  <c r="H2" i="68"/>
  <c r="Q3" i="68"/>
  <c r="L5" i="68"/>
  <c r="G7" i="68"/>
  <c r="A2" i="68"/>
  <c r="G1" i="58"/>
  <c r="O1" i="58"/>
  <c r="J2" i="58"/>
  <c r="E3" i="58"/>
  <c r="M3" i="58"/>
  <c r="H4" i="58"/>
  <c r="P4" i="58"/>
  <c r="K5" i="58"/>
  <c r="F6" i="58"/>
  <c r="N6" i="58"/>
  <c r="I7" i="58"/>
  <c r="Q7" i="58"/>
  <c r="L8" i="58"/>
  <c r="G9" i="58"/>
  <c r="O9" i="58"/>
  <c r="J10" i="58"/>
  <c r="E11" i="58"/>
  <c r="M11" i="58"/>
  <c r="H12" i="58"/>
  <c r="P12" i="58"/>
  <c r="K13" i="58"/>
  <c r="A6" i="58"/>
  <c r="D6" i="59"/>
  <c r="S37" i="60"/>
  <c r="T40" i="60"/>
  <c r="F4" i="59" s="1"/>
  <c r="S46" i="60"/>
  <c r="S49" i="60"/>
  <c r="J5" i="62"/>
  <c r="O4" i="62"/>
  <c r="G4" i="62"/>
  <c r="L3" i="62"/>
  <c r="Q2" i="62"/>
  <c r="I2" i="62"/>
  <c r="N1" i="62"/>
  <c r="F1" i="62"/>
  <c r="O1" i="62"/>
  <c r="K2" i="62"/>
  <c r="G3" i="62"/>
  <c r="P3" i="62"/>
  <c r="L4" i="62"/>
  <c r="H5" i="62"/>
  <c r="Q5" i="62"/>
  <c r="K1" i="65"/>
  <c r="I2" i="65"/>
  <c r="H3" i="65"/>
  <c r="G4" i="65"/>
  <c r="G5" i="65"/>
  <c r="H6" i="65"/>
  <c r="G7" i="65"/>
  <c r="G8" i="65"/>
  <c r="F9" i="65"/>
  <c r="F10" i="65"/>
  <c r="G11" i="65"/>
  <c r="F12" i="65"/>
  <c r="F13" i="65"/>
  <c r="A2" i="65"/>
  <c r="B7" i="65"/>
  <c r="B13" i="65"/>
  <c r="I2" i="68"/>
  <c r="E4" i="68"/>
  <c r="M5" i="68"/>
  <c r="A6" i="68"/>
  <c r="E8" i="58"/>
  <c r="M8" i="58"/>
  <c r="H9" i="58"/>
  <c r="P9" i="58"/>
  <c r="K10" i="58"/>
  <c r="F11" i="58"/>
  <c r="N11" i="58"/>
  <c r="I12" i="58"/>
  <c r="Q12" i="58"/>
  <c r="B2" i="58"/>
  <c r="B6" i="58"/>
  <c r="B10" i="58"/>
  <c r="B5" i="62"/>
  <c r="A2" i="62"/>
  <c r="M1" i="65"/>
  <c r="J2" i="65"/>
  <c r="I3" i="65"/>
  <c r="J4" i="65"/>
  <c r="I5" i="65"/>
  <c r="I6" i="65"/>
  <c r="H7" i="65"/>
  <c r="H8" i="65"/>
  <c r="I9" i="65"/>
  <c r="H10" i="65"/>
  <c r="H11" i="65"/>
  <c r="G12" i="65"/>
  <c r="A10" i="65"/>
  <c r="A8" i="65"/>
  <c r="P8" i="68"/>
  <c r="H8" i="68"/>
  <c r="O8" i="68"/>
  <c r="G8" i="68"/>
  <c r="L7" i="68"/>
  <c r="Q6" i="68"/>
  <c r="I6" i="68"/>
  <c r="N5" i="68"/>
  <c r="F5" i="68"/>
  <c r="K4" i="68"/>
  <c r="P3" i="68"/>
  <c r="H3" i="68"/>
  <c r="M2" i="68"/>
  <c r="E2" i="68"/>
  <c r="J1" i="68"/>
  <c r="L8" i="68"/>
  <c r="Q7" i="68"/>
  <c r="I7" i="68"/>
  <c r="N6" i="68"/>
  <c r="F6" i="68"/>
  <c r="K5" i="68"/>
  <c r="P4" i="68"/>
  <c r="H4" i="68"/>
  <c r="M3" i="68"/>
  <c r="E3" i="68"/>
  <c r="J2" i="68"/>
  <c r="O1" i="68"/>
  <c r="M8" i="68"/>
  <c r="N7" i="68"/>
  <c r="P6" i="68"/>
  <c r="E6" i="68"/>
  <c r="H5" i="68"/>
  <c r="J4" i="68"/>
  <c r="L3" i="68"/>
  <c r="O2" i="68"/>
  <c r="Q1" i="68"/>
  <c r="G1" i="68"/>
  <c r="K8" i="68"/>
  <c r="M7" i="68"/>
  <c r="O6" i="68"/>
  <c r="Q5" i="68"/>
  <c r="G5" i="68"/>
  <c r="I4" i="68"/>
  <c r="K3" i="68"/>
  <c r="N2" i="68"/>
  <c r="P1" i="68"/>
  <c r="F1" i="68"/>
  <c r="I8" i="68"/>
  <c r="J7" i="68"/>
  <c r="L6" i="68"/>
  <c r="O5" i="68"/>
  <c r="Q4" i="68"/>
  <c r="F4" i="68"/>
  <c r="I3" i="68"/>
  <c r="K2" i="68"/>
  <c r="M1" i="68"/>
  <c r="E1" i="68"/>
  <c r="N8" i="68"/>
  <c r="O7" i="68"/>
  <c r="E7" i="68"/>
  <c r="G6" i="68"/>
  <c r="I5" i="68"/>
  <c r="L4" i="68"/>
  <c r="N3" i="68"/>
  <c r="P2" i="68"/>
  <c r="F2" i="68"/>
  <c r="H1" i="68"/>
  <c r="L2" i="68"/>
  <c r="G4" i="68"/>
  <c r="P5" i="68"/>
  <c r="K7" i="68"/>
  <c r="B3" i="68"/>
  <c r="B2" i="62"/>
  <c r="N1" i="65"/>
  <c r="L2" i="65"/>
  <c r="K3" i="65"/>
  <c r="K4" i="65"/>
  <c r="J5" i="65"/>
  <c r="J6" i="65"/>
  <c r="K7" i="65"/>
  <c r="J8" i="65"/>
  <c r="J9" i="65"/>
  <c r="I10" i="65"/>
  <c r="I11" i="65"/>
  <c r="J12" i="65"/>
  <c r="I13" i="65"/>
  <c r="A3" i="65"/>
  <c r="A9" i="65"/>
  <c r="I1" i="68"/>
  <c r="Q2" i="68"/>
  <c r="M4" i="68"/>
  <c r="H6" i="68"/>
  <c r="P7" i="68"/>
  <c r="A7" i="68"/>
  <c r="I1" i="62"/>
  <c r="E2" i="62"/>
  <c r="N2" i="62"/>
  <c r="J3" i="62"/>
  <c r="F4" i="62"/>
  <c r="P4" i="62"/>
  <c r="L5" i="62"/>
  <c r="A3" i="62"/>
  <c r="K13" i="65"/>
  <c r="P12" i="65"/>
  <c r="H12" i="65"/>
  <c r="M11" i="65"/>
  <c r="E11" i="65"/>
  <c r="J10" i="65"/>
  <c r="O9" i="65"/>
  <c r="G9" i="65"/>
  <c r="L8" i="65"/>
  <c r="Q7" i="65"/>
  <c r="I7" i="65"/>
  <c r="N6" i="65"/>
  <c r="F6" i="65"/>
  <c r="K5" i="65"/>
  <c r="P4" i="65"/>
  <c r="H4" i="65"/>
  <c r="M3" i="65"/>
  <c r="E3" i="65"/>
  <c r="P13" i="65"/>
  <c r="H13" i="65"/>
  <c r="M12" i="65"/>
  <c r="E12" i="65"/>
  <c r="J11" i="65"/>
  <c r="O10" i="65"/>
  <c r="G10" i="65"/>
  <c r="L9" i="65"/>
  <c r="Q8" i="65"/>
  <c r="I8" i="65"/>
  <c r="N7" i="65"/>
  <c r="F7" i="65"/>
  <c r="K6" i="65"/>
  <c r="P5" i="65"/>
  <c r="H5" i="65"/>
  <c r="M4" i="65"/>
  <c r="E4" i="65"/>
  <c r="J3" i="65"/>
  <c r="O2" i="65"/>
  <c r="G2" i="65"/>
  <c r="L1" i="65"/>
  <c r="E1" i="65"/>
  <c r="L13" i="65"/>
  <c r="Q12" i="65"/>
  <c r="I12" i="65"/>
  <c r="N11" i="65"/>
  <c r="F11" i="65"/>
  <c r="K10" i="65"/>
  <c r="P9" i="65"/>
  <c r="H9" i="65"/>
  <c r="M8" i="65"/>
  <c r="E8" i="65"/>
  <c r="J7" i="65"/>
  <c r="O6" i="65"/>
  <c r="G6" i="65"/>
  <c r="L5" i="65"/>
  <c r="Q4" i="65"/>
  <c r="I4" i="65"/>
  <c r="N3" i="65"/>
  <c r="F3" i="65"/>
  <c r="K2" i="65"/>
  <c r="P1" i="65"/>
  <c r="H1" i="65"/>
  <c r="O1" i="65"/>
  <c r="M2" i="65"/>
  <c r="L3" i="65"/>
  <c r="L4" i="65"/>
  <c r="M5" i="65"/>
  <c r="L6" i="65"/>
  <c r="L7" i="65"/>
  <c r="K8" i="65"/>
  <c r="K9" i="65"/>
  <c r="L10" i="65"/>
  <c r="K11" i="65"/>
  <c r="K12" i="65"/>
  <c r="J13" i="65"/>
  <c r="B3" i="65"/>
  <c r="B9" i="65"/>
  <c r="K1" i="68"/>
  <c r="F3" i="68"/>
  <c r="N4" i="68"/>
  <c r="J6" i="68"/>
  <c r="E8" i="68"/>
  <c r="F9" i="71"/>
  <c r="F1" i="65"/>
  <c r="Q1" i="65"/>
  <c r="N2" i="65"/>
  <c r="O3" i="65"/>
  <c r="N4" i="65"/>
  <c r="N5" i="65"/>
  <c r="M6" i="65"/>
  <c r="M7" i="65"/>
  <c r="N8" i="65"/>
  <c r="M9" i="65"/>
  <c r="M10" i="65"/>
  <c r="L11" i="65"/>
  <c r="L12" i="65"/>
  <c r="A4" i="65"/>
  <c r="L1" i="68"/>
  <c r="G3" i="68"/>
  <c r="O4" i="68"/>
  <c r="K6" i="68"/>
  <c r="F8" i="68"/>
  <c r="B2" i="65"/>
  <c r="B6" i="65"/>
  <c r="B10" i="65"/>
  <c r="F1" i="71"/>
  <c r="E2" i="71"/>
  <c r="E3" i="71"/>
  <c r="Q3" i="71"/>
  <c r="Q4" i="71"/>
  <c r="E6" i="71"/>
  <c r="Q6" i="71"/>
  <c r="Q7" i="71"/>
  <c r="A7" i="71"/>
  <c r="B8" i="68"/>
  <c r="B4" i="68"/>
  <c r="A8" i="68"/>
  <c r="A4" i="68"/>
  <c r="B6" i="68"/>
  <c r="B2" i="68"/>
  <c r="P8" i="71"/>
  <c r="J1" i="71"/>
  <c r="J2" i="71"/>
  <c r="I3" i="71"/>
  <c r="I4" i="71"/>
  <c r="J5" i="71"/>
  <c r="I6" i="71"/>
  <c r="I7" i="71"/>
  <c r="H8" i="71"/>
  <c r="J9" i="71"/>
  <c r="B4" i="65"/>
  <c r="B8" i="65"/>
  <c r="B12" i="65"/>
  <c r="A3" i="68"/>
  <c r="K1" i="71"/>
  <c r="K2" i="71"/>
  <c r="L3" i="71"/>
  <c r="K4" i="71"/>
  <c r="K5" i="71"/>
  <c r="J6" i="71"/>
  <c r="J7" i="71"/>
  <c r="K8" i="71"/>
  <c r="N9" i="71"/>
  <c r="L4" i="71"/>
  <c r="L5" i="71"/>
  <c r="M6" i="71"/>
  <c r="L7" i="71"/>
  <c r="L8" i="71"/>
  <c r="O9" i="71"/>
  <c r="A5" i="68"/>
  <c r="O1" i="71"/>
  <c r="N2" i="71"/>
  <c r="N3" i="71"/>
  <c r="O4" i="71"/>
  <c r="N5" i="71"/>
  <c r="N6" i="71"/>
  <c r="M7" i="71"/>
  <c r="M8" i="71"/>
  <c r="P9" i="71"/>
  <c r="A6" i="65"/>
  <c r="B5" i="68"/>
  <c r="M9" i="71"/>
  <c r="P1" i="71"/>
  <c r="Q2" i="71"/>
  <c r="P3" i="71"/>
  <c r="P4" i="71"/>
  <c r="O5" i="71"/>
  <c r="O6" i="71"/>
  <c r="P7" i="71"/>
  <c r="O8" i="71"/>
  <c r="I1" i="71"/>
  <c r="Q1" i="71"/>
  <c r="L2" i="71"/>
  <c r="G3" i="71"/>
  <c r="O3" i="71"/>
  <c r="J4" i="71"/>
  <c r="E5" i="71"/>
  <c r="M5" i="71"/>
  <c r="H6" i="71"/>
  <c r="P6" i="71"/>
  <c r="K7" i="71"/>
  <c r="F8" i="71"/>
  <c r="N8" i="71"/>
  <c r="I9" i="71"/>
  <c r="Q9" i="71"/>
  <c r="A5" i="71"/>
  <c r="A9" i="71"/>
  <c r="K9" i="71"/>
  <c r="A6" i="71"/>
  <c r="E1" i="71"/>
  <c r="L1" i="71"/>
  <c r="G2" i="71"/>
  <c r="O2" i="71"/>
  <c r="J3" i="71"/>
  <c r="E4" i="71"/>
  <c r="M4" i="71"/>
  <c r="H5" i="71"/>
  <c r="P5" i="71"/>
  <c r="K6" i="71"/>
  <c r="F7" i="71"/>
  <c r="N7" i="71"/>
  <c r="I8" i="71"/>
  <c r="Q8" i="71"/>
  <c r="L9" i="71"/>
  <c r="B2" i="71"/>
  <c r="B6" i="71"/>
  <c r="M1" i="71"/>
  <c r="H2" i="71"/>
  <c r="P2" i="71"/>
  <c r="K3" i="71"/>
  <c r="F4" i="71"/>
  <c r="N4" i="71"/>
  <c r="I5" i="71"/>
  <c r="Q5" i="71"/>
  <c r="L6" i="71"/>
  <c r="G7" i="71"/>
  <c r="O7" i="71"/>
  <c r="J8" i="71"/>
  <c r="E9" i="71"/>
  <c r="A3" i="71"/>
  <c r="G4" i="59" l="1"/>
  <c r="F16" i="59"/>
  <c r="D16" i="57" s="1"/>
  <c r="P17" i="57" s="1"/>
  <c r="C13" i="56"/>
  <c r="N13" i="56" s="1"/>
  <c r="C9" i="56"/>
  <c r="N9" i="56" s="1"/>
  <c r="D16" i="59"/>
  <c r="D12" i="57" s="1"/>
  <c r="P13" i="57" s="1"/>
  <c r="C11" i="56"/>
  <c r="N11" i="56" s="1"/>
  <c r="F3" i="59"/>
  <c r="G14" i="59"/>
  <c r="C14" i="59"/>
  <c r="D14" i="59"/>
  <c r="D13" i="59"/>
  <c r="D15" i="59"/>
  <c r="D4" i="57" s="1"/>
  <c r="P5" i="57" s="1"/>
  <c r="C7" i="56"/>
  <c r="N7" i="56" s="1"/>
  <c r="G16" i="59"/>
  <c r="E16" i="59"/>
  <c r="D14" i="57" s="1"/>
  <c r="P15" i="57" s="1"/>
  <c r="G9" i="59"/>
  <c r="F18" i="59"/>
  <c r="G6" i="59"/>
  <c r="F15" i="59" s="1"/>
  <c r="D8" i="57" s="1"/>
  <c r="P9" i="57" s="1"/>
  <c r="E11" i="27"/>
  <c r="D16" i="25" s="1"/>
  <c r="P17" i="25" s="1"/>
  <c r="G15" i="59" l="1"/>
  <c r="E15" i="59"/>
  <c r="D6" i="57" s="1"/>
  <c r="P7" i="57" s="1"/>
  <c r="C15" i="59"/>
  <c r="D2" i="57" s="1"/>
  <c r="P3" i="57" s="1"/>
  <c r="D18" i="59"/>
  <c r="C18" i="59"/>
  <c r="G18" i="59"/>
  <c r="E18" i="59"/>
  <c r="G13" i="59"/>
  <c r="E13" i="59"/>
  <c r="C13" i="59"/>
  <c r="F12" i="59"/>
  <c r="C5" i="56"/>
  <c r="N5" i="56" s="1"/>
  <c r="C21" i="56"/>
  <c r="N21" i="56" s="1"/>
  <c r="G3" i="59"/>
  <c r="F13" i="59"/>
  <c r="G12" i="59" l="1"/>
  <c r="E12" i="59"/>
  <c r="D12" i="59"/>
  <c r="C12" i="59"/>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<sst xmlns="http://schemas.openxmlformats.org/spreadsheetml/2006/main" count="159078" uniqueCount="2030">
  <si>
    <t>Informations générales</t>
  </si>
  <si>
    <t>Analyse de Flux de Matière (AFM) de la filière française oléoprotéagineux</t>
  </si>
  <si>
    <t>Projet :</t>
  </si>
  <si>
    <t>SOCLE</t>
  </si>
  <si>
    <t>Collaborateurs :</t>
  </si>
  <si>
    <t>TerriFlux (Alexandre Pannier, Julien Alapetite), Terres Univia (Isabelle de la Borde, Lucile Finot, Anne-Hélène Leroy)</t>
  </si>
  <si>
    <t>Filière :</t>
  </si>
  <si>
    <t>Oléoprotéagineux</t>
  </si>
  <si>
    <t>Période étudiée :</t>
  </si>
  <si>
    <t>2015-16, 2019-20, 2023-24</t>
  </si>
  <si>
    <t>Zone géographique :</t>
  </si>
  <si>
    <t>France entière</t>
  </si>
  <si>
    <t>Unité :</t>
  </si>
  <si>
    <t>kt</t>
  </si>
  <si>
    <t>Dernière mise à jour :</t>
  </si>
  <si>
    <t>SOMMAIRE</t>
  </si>
  <si>
    <t>Description</t>
  </si>
  <si>
    <t>Présentation du fichier et de l'AFM</t>
  </si>
  <si>
    <t>Lecture du fichier</t>
  </si>
  <si>
    <t>Modélisation de l'AFM</t>
  </si>
  <si>
    <t>Etiquettes</t>
  </si>
  <si>
    <t>Liste des étiquettes</t>
  </si>
  <si>
    <t>Produits</t>
  </si>
  <si>
    <t>Secteurs</t>
  </si>
  <si>
    <t>Données</t>
  </si>
  <si>
    <t xml:space="preserve"> Données</t>
  </si>
  <si>
    <t xml:space="preserve">Données </t>
  </si>
  <si>
    <t xml:space="preserve">Données  </t>
  </si>
  <si>
    <t xml:space="preserve">Données   </t>
  </si>
  <si>
    <t xml:space="preserve">Données    </t>
  </si>
  <si>
    <t xml:space="preserve">Données     </t>
  </si>
  <si>
    <t>Contraintes</t>
  </si>
  <si>
    <t xml:space="preserve">Contraintes </t>
  </si>
  <si>
    <t xml:space="preserve">Contraintes  </t>
  </si>
  <si>
    <t xml:space="preserve">Données      </t>
  </si>
  <si>
    <t xml:space="preserve">Données        </t>
  </si>
  <si>
    <t xml:space="preserve">Contraintes   </t>
  </si>
  <si>
    <t xml:space="preserve">Contraintes    </t>
  </si>
  <si>
    <t xml:space="preserve">Données         </t>
  </si>
  <si>
    <t xml:space="preserve">Données          </t>
  </si>
  <si>
    <t xml:space="preserve">Données           </t>
  </si>
  <si>
    <t xml:space="preserve">Contraintes     </t>
  </si>
  <si>
    <t xml:space="preserve">Données            </t>
  </si>
  <si>
    <t xml:space="preserve">Contraintes      </t>
  </si>
  <si>
    <t xml:space="preserve">Contraintes       </t>
  </si>
  <si>
    <t xml:space="preserve">Contraintes        </t>
  </si>
  <si>
    <t xml:space="preserve">Contraintes         </t>
  </si>
  <si>
    <t xml:space="preserve">Contraintes          </t>
  </si>
  <si>
    <t xml:space="preserve">Données              </t>
  </si>
  <si>
    <t>Sources et prétraitements des données</t>
  </si>
  <si>
    <t>Bilans Colza - FAM</t>
  </si>
  <si>
    <t>BIlans Tournesol - FAM</t>
  </si>
  <si>
    <t>Bilans Soja - FAM</t>
  </si>
  <si>
    <t>Bilans Pois - FAM</t>
  </si>
  <si>
    <t>Bilans Féverole - FAM</t>
  </si>
  <si>
    <t>Issues de silo - ONRB</t>
  </si>
  <si>
    <t>Pertes ferme - TERRES UNIVIA</t>
  </si>
  <si>
    <t>Semences fermières - AGRESTE</t>
  </si>
  <si>
    <t>Comext mensuel - EUROSTAT</t>
  </si>
  <si>
    <t>Comext annuel - EUROSTAT</t>
  </si>
  <si>
    <t>Huiles et tourteaux - FEDIOL</t>
  </si>
  <si>
    <t>Usages tourteaux - ONRB</t>
  </si>
  <si>
    <t>Biocarburants - CARBURE</t>
  </si>
  <si>
    <t>Conso huile GMS -NIELSEN</t>
  </si>
  <si>
    <t>Marché olive - AFIDOL, FAM</t>
  </si>
  <si>
    <t>Récoltes olive - AGRESTE</t>
  </si>
  <si>
    <t>Récoltes - AGRESTE</t>
  </si>
  <si>
    <t>Collectes, stocks - FAM</t>
  </si>
  <si>
    <t>Collectes, stocks protéa - FAM</t>
  </si>
  <si>
    <t>FAB - FAM</t>
  </si>
  <si>
    <t>FAB protéagineux - FAM</t>
  </si>
  <si>
    <t>Consommation - OléoProtéines</t>
  </si>
  <si>
    <t>Fab. ingrédients - Diverses</t>
  </si>
  <si>
    <t>Rend. trituration-TERRES UNIVIA</t>
  </si>
  <si>
    <t>Usages huiles - TERRES UNIVIA</t>
  </si>
  <si>
    <t>Usages tourteaux -TERRES UNIVIA</t>
  </si>
  <si>
    <t>Ce fichier sert à construire l'Analyse de Flux de Matière (AFM) d'une filière.</t>
  </si>
  <si>
    <t>Ci-dessous, une explication générale des différentes feuilles le composant.</t>
  </si>
  <si>
    <t>NB : L'AFM d'une filière est généralement construite de la manière suivante : des secteurs (de production, transformation ou distribution) sont reliés par l'intermédiaire de produits. Ainsi, chaque flux a systématiquement pour origine un secteur et pour destination un produit, ou l'inverse (pas de flux secteur -&gt; secteur ou produit -&gt; produit).</t>
  </si>
  <si>
    <t>1 feuille permet d'expliquer comment l'AFM a été réalisée :</t>
  </si>
  <si>
    <t>Méthodologie</t>
  </si>
  <si>
    <t>Description du périmètre étudié, sources de données, hypothèses, etc.</t>
  </si>
  <si>
    <t>4 feuilles permettent de déterminer la structure de la filière :</t>
  </si>
  <si>
    <t>Définition des nœuds :</t>
  </si>
  <si>
    <t>Liste de tous les produits présents dans l'AFM.</t>
  </si>
  <si>
    <t>Liste tous les secteurs présents dans l'AFM.</t>
  </si>
  <si>
    <t>Echanges territoires</t>
  </si>
  <si>
    <t>Liste des territoires extérieurs à la zone géographique étudiée.</t>
  </si>
  <si>
    <t>Définition des flux :</t>
  </si>
  <si>
    <t>Table emplois ressources</t>
  </si>
  <si>
    <t>Tableaux des flux existants entre produits et secteurs : un tableau ressources (produits sortant des secteurs) et un tableau emplois (produits entrant dans les secteurs).</t>
  </si>
  <si>
    <t>3 feuilles permettent de renseigner les données relatives à la filière :</t>
  </si>
  <si>
    <t>Valeurs/Quantités :</t>
  </si>
  <si>
    <t>Liste de toutes les valeurs de flux connues.</t>
  </si>
  <si>
    <t>Min Max</t>
  </si>
  <si>
    <t>Liste de toutes les bornes min et max de flux connues.</t>
  </si>
  <si>
    <t>Coefficients :</t>
  </si>
  <si>
    <t>Liste de toutes les contraintes entre plusieurs flux (ex : rendements ou répartitions).</t>
  </si>
  <si>
    <t>1 feuille permet de rassembler les étiquettes (groupes) qui ont été utilisées :</t>
  </si>
  <si>
    <t>Liste de tous les groupes d'étiquettes appliqués sur les nœuds et flux.</t>
  </si>
  <si>
    <t>Après réconciliation, le fichier ayant pour suffixe "_reconciled" contient 2 feuilles supplémentaires de résultats donnant :</t>
  </si>
  <si>
    <t>Résultats</t>
  </si>
  <si>
    <t>Liste de toutes les valeurs de tous les flux après réconciliation : ce sont ces valeurs qui sont tracées sur le diagramme de Sankey.</t>
  </si>
  <si>
    <t>Analyse des résultats</t>
  </si>
  <si>
    <t>Liste de toutes les valeurs de tous les flux après réconciliation accompagnés de quelques indicateurs permettant d'analyser les résultats (= différence entre avant et après réconciliation).</t>
  </si>
  <si>
    <t>Les feuilles restantes permettent d'intégrer dans le fichier les données brutes (non transformées) directement tirées des sources ainsi que, lorsque c'est nécessaire, un prétraitement de celles-ci pour pouvoir les exploiter dans les feuilles de données.</t>
  </si>
  <si>
    <t>Vous trouverez ci-dessous une explication plus détaillée des différentes feuilles composant ce fichier.</t>
  </si>
  <si>
    <t>Cette feuille présente en plusieurs parties comment l'AFM a été réalisée : déroulement du travail, phases du projet, explications détaillées par zone de la filière, synthèse de ce qui é été modélisé et synthèse de ce qui a pu être déterminé.</t>
  </si>
  <si>
    <t>Ces 3 feuilles permettent de lister repectivement tous les produits, secteurs et échanges (= secteurs avec la possibilité de les scinder en plusieurs sans représenter ces secteurs) présents dans l'AFM de la filière et, par conséquent, tous les noeuds qu'il sera possible de visualiser sur le diagramme.</t>
  </si>
  <si>
    <t>Colonne B :</t>
  </si>
  <si>
    <t>Liste de tous les nœuds (= nomenclature de l'AFM).</t>
  </si>
  <si>
    <t>Colonne A :</t>
  </si>
  <si>
    <t>Permet de renseigner le niveau d'agrégation de chaque noeud : plus le chiffre est élevé, plus le noeud est détaillé dans la hiérachie. Tous les noeuds de niveau n+1 écrits sous un noeud de niveau n, jusqu'à ce qu'un noeud de niveau n ou moins apparaisse, s'ajoutent pour donner le noeud de niveau n.</t>
  </si>
  <si>
    <t>Colonne C :</t>
  </si>
  <si>
    <t>Permet de renseigner si l'on souhaite que le bilan matière soit respecté sur le noeud (autant de quantité de matière entrante que sortante) : 1 pour oui, 0 pour non. Sauf pour les échanges puisque ceux-ci ne seront systématiquement pas respectés (de par la nature des flux).</t>
  </si>
  <si>
    <t>Colonnes suivantes :</t>
  </si>
  <si>
    <t>Etiquettes attribuées aux nœuds (voir partie "Etiquettes"). Remarque : une cellule vide indique que toutes les étiquettes sont attribuées au nœud tandis qu'un 0 indique, au contraire, qu'aucune étiquette n'est attribuée au noeud : le noeud ne sera donc pas affiché sur le diagramme.</t>
  </si>
  <si>
    <t>Dernières colonnes :</t>
  </si>
  <si>
    <t>Précisions que l'on souhaite apporter concernant le nœud (ex : une définition, un code de nomenclature, une hypothèse, une remarque, etc.) : il est possible d'afficher ces précisions sur le diagramme en passant le curseur de la souris sur les nœuds par exemple.</t>
  </si>
  <si>
    <t>Structure des flux</t>
  </si>
  <si>
    <t>Cette feuille comporte 2 tableaux : on retrouve systématiquement la liste des produits à gauche des lignes et la liste des secteurs en haut des colonnes. Elle permet d'indiquer si les flux existent ou non entre les produits et les secteurs.</t>
  </si>
  <si>
    <t>Un 1 dans la cellule à l'intersection d'un produit (en ligne) et d'un secteur (en colonne) signifie qu'il existe un flux entre les 2 ; un 0 ou rien signifie qu'il n'existe pas de flux entre les 2.</t>
  </si>
  <si>
    <t>Ensuite, suivant que l'on se trouve dans la table Emplois ou dans la table Ressources, cela n'aura pas la même signification :</t>
  </si>
  <si>
    <t>- Dans la table ressources, un 1 signifie que le flux a pour origine le secteur et pour destination le produit (le produit sort du secteur).</t>
  </si>
  <si>
    <t>- Dans la table emplois, c'est l'inverse : un 1 signifie que le flux a pour origine le produit et pour destination le secteur (le produit entre dans le secteur).</t>
  </si>
  <si>
    <t>Remarque : il n'est pas obligatoire de renseigner plusieurs fois un même nœud dans les TER même si celui-ci est répété plusieurs fois dans les listes de nœuds, ni de renseigner les flux des nœuds agrégés (le programme de réconciliation s'en charge automatiquement)</t>
  </si>
  <si>
    <t>Ces 2 feuilles permettent de renseigner les valeurs ou bornes connues des flux composant l'AFM.</t>
  </si>
  <si>
    <t xml:space="preserve">Colonne A : </t>
  </si>
  <si>
    <t>Nœud d'origine du flux.</t>
  </si>
  <si>
    <t xml:space="preserve">Colonne B : </t>
  </si>
  <si>
    <t>Nœud de destination du flux.</t>
  </si>
  <si>
    <t>Ces 2 colonnes permettent donc de cibler le flux auquel on souhaite associer une valeur.</t>
  </si>
  <si>
    <t xml:space="preserve">Colonne C (ou D et E) : </t>
  </si>
  <si>
    <t>Valeur du flux (pour "Données") ou bornes minimales et maximales du flux (pour "Min Max").</t>
  </si>
  <si>
    <t>Colonne D (ou C) :</t>
  </si>
  <si>
    <t>Etiquettes attribuées aux flux (voir partie "Etiquettes"). Remarque : une cellule vide indique que toutes les étiquettes sont attribuées au flux tandis qu'un 0 indique, au contraire, qu'aucune étiquette n'est attribuée au flux : le flux ne sera donc pas affiché sur le diagramme.</t>
  </si>
  <si>
    <t>Colonne "Incertitude" :</t>
  </si>
  <si>
    <t>Incertitude relative de la valeur. Remarque : pour les minimums et maximums, il n'est pas possible de leur attribuer une incertitude : ceux-ci seront donc strictement respectés lors de la réconciliation.</t>
  </si>
  <si>
    <t>Précisions que l'on souhaite apporter concernant la valeur du flux (ex : une source, une hypothèse, une remarque, etc.) : il est possible d'afficher ces précisions sur le diagramme en passant le curseur de la souris sur les flux par exemple.</t>
  </si>
  <si>
    <t>Cette feuille permet de renseigner les liens entre plusieurs flux en sous forme de ratio (ex : le flux A vaut X % du flux B). Elle est généralement utilisée pour renseigner des rendements de transformation ou des ventilations des débouchés.</t>
  </si>
  <si>
    <t>Pour ce faire, les données renseignées dans cette feuille servent à construire des équations (d'égalité ou d'inégalité) qui seront respectées lors de la réconciliation.</t>
  </si>
  <si>
    <t>N° d'identifiant de l'équation : toutes les lignes ayant le même n° d'identifiant appartiennent à la même équation.</t>
  </si>
  <si>
    <t xml:space="preserve">Colonne C : </t>
  </si>
  <si>
    <t>Colonne D :</t>
  </si>
  <si>
    <t>Etiquettes attribuées à la contrainte (voir partie "Etiquettes"). Remarque : une cellule vide indique que toutes les étiquettes sont attribuées à la contrainte tandis qu'un 0 indique, au contraire, qu'aucune étiquette n'est attribuée à la contrainte flux : la contrainte ne sera donc pas utilisée.</t>
  </si>
  <si>
    <t>Colonne E :</t>
  </si>
  <si>
    <t>Coefficients devant les termes (valeurs des flux) dans l'équation d'égalité : la somme de tous les termes multipliés par leurs coefficients vaut 0. Sert à renseigner : le/les flux … vaut/valent X % du/des flux … .</t>
  </si>
  <si>
    <t>Précisions que l'on souhaite apporter concernant la valeur de la contrainte (ex : une source, une hypothèse, une remarque, etc.).</t>
  </si>
  <si>
    <t>Cette feuille permet de recenser tous les groupes d'étiquettes et les étiquettes utilisés dans le fichier. Il existe 4 types de groupes d'étiquettes :</t>
  </si>
  <si>
    <t>- LevelTags :</t>
  </si>
  <si>
    <t>Ce type de groupe d'étiquettes permet d'attribuer des étiquettes aux nœuds afin de les agréger/désagréger dans un ordre qui peut être différent du niveau d'agrégation. /!\ Contrairement aux niveaux d'agrégation, il faut renseigner toutes les niveaux auquel le noeud appartient (ex : il n'est pas automatique qu'un noeud de niveau n appartient au niveau n+1 s'il n'est pas suivi désagrégé en d'autres noeuds). Il est notamment utilisé pour agréger/désagréger les noeuds par zone du diagramme, ou bien dans des ordres différents, ou encore selon une carctéristique ou une autre mais pas les 2.</t>
  </si>
  <si>
    <t>- NodeTags :</t>
  </si>
  <si>
    <t>Ce type de groupe d'étiquettes permet d'afficher/masquer les nœuds appartenant à la même étiquette. De plus, il permet également de leur attribuer des couleurs. Il est donc utilisé pour filtrer les nœuds sur le diagramme en fonction de l'étiquette à laquelle ils appartiennent mais aussi d'afficher d'une même couleur tous les noeuds appartenant à une même étiquette. Fait intéressant, ces caractéristiques se répercutent sur les flux qui sont liés à ces noeuds : il seront de la même couleur que le noeud et seront masqués si le noeud est masqué.</t>
  </si>
  <si>
    <t>- DataTags :</t>
  </si>
  <si>
    <t>Ce type de groupe d'étiquettes permet d'attribuer des étiquettes aux flux afin de renseigner plusieurs valeurs pour un même flux, selon l'étiquette à laquelle il appartient : ajoute une dimension à l'AFM. Il est notamment utilisé pour faire plusieurs AFM pour des années différentes, pour des territoires différents, dans des unités différentes : dans tous ces cas, la structure de la filière est identique, seules les valeurs des flux changent d'une étiquette à l'autre.</t>
  </si>
  <si>
    <t>- FluxTags :</t>
  </si>
  <si>
    <t>Ce type de groupe d'étiquettes permet d'afficher/masquer les flux appartenant à la même étiquette. De plus, il permet également de leur attribuer des couleurs. Il est donc utilisé pour filtrer les flux sur le diagramme en fonction de l'étiquette à laquelle ils appartiennent mais aussi d'afficher d'une même couleur tous les flux appartenant à une même étiquette.</t>
  </si>
  <si>
    <t>Nom du groupe d'étiquette : c'est sous ce nom qu'il est possible de sélectionner les étiquettes du diagramme. Remarque : 2 noms séparés d'un "/" indiquent que l'on ne peut sélectionner que l'un ou l'autre sur le diagramme mais pas les 2 en même temps (cela concerne exclusivement les levelTags).</t>
  </si>
  <si>
    <t>Type d'étiquette (voir ci-dessus les 4 types d'étiquette possibles).</t>
  </si>
  <si>
    <t>Etiquettes : liste de toutes les étiquettes qu'il est possible d'attribuer aux nœuds ou flux. Les noms d'étiquettes sont séparés par des ":". Remarque : 2 listes d'étiquettes séparées d'un "/" correspondent aux étiquettes des 2 groupes d'étiquettes séparées d'un "/", dans le même ordre (1ère liste pour le 1er groupe et 2nde liste pour le 2nd groupe) (cela concerne exclusivement les levelTags).</t>
  </si>
  <si>
    <t>Un 1 dans cette colonne permet de déterminer quelle sera la palette de couleur du groupe d'étiquette par défaut à l'ouverture du diagramme.</t>
  </si>
  <si>
    <t>Permet de choisir une palette de couleur.</t>
  </si>
  <si>
    <t>Colonne F :</t>
  </si>
  <si>
    <t>Dans cette colonne sont présentes les listes de couleurs attribuées aux étiquettes, également séparées par des ":" et dans le même ordre (1ère couleur = 1ère étiquette, 2ème couleur = 2ème étiquette, etc.) : ici, elles sont par exemple renseignées dans le format hexadécimal. Remarque : si aucune couleur n'est renseignée, le programme attribue au hasard des couleurs aux étiquettes.</t>
  </si>
  <si>
    <t>Colonne G :</t>
  </si>
  <si>
    <t>Description de l'utilité du groupe d'étiquette.</t>
  </si>
  <si>
    <t>Cette feuille recense tous les résultats de tous les flux après réconciliation, pour tous les niveaux d'agrégation et tous les dataTags.</t>
  </si>
  <si>
    <t>Premières colonnes :</t>
  </si>
  <si>
    <t>Les étiquettes des dataTags auxquels appartient la valeur du flux.</t>
  </si>
  <si>
    <t>Valeur réconciliée du flux.</t>
  </si>
  <si>
    <t>Borne inférieure si la valeur du flux est libre après réconciliation.</t>
  </si>
  <si>
    <t>Borne supérieure si la valeur du flux est libre après réconciliation.</t>
  </si>
  <si>
    <t>Type de donnée. Il existe 2 types de données : "collectée" et "calculée", "collectée" signifie que la valeur du flux a été renseignée dans les feuilles de données (ce qui ne veut pas pour autant dire qu'elle soit restée la même après réconciliation) et "calculée" signifie, au contraire, que celle-ci n'avait pas été renseignée dans les feuilles de données.</t>
  </si>
  <si>
    <t>Les étiquettes des fluxTags auxquels appartient la valeur du flux.</t>
  </si>
  <si>
    <t>Cette feuille recense tous les résultats de tous les flux après réconciliation, pour tous les niveaux d'agrégation et tous les dataTags, avec quelques indicateurs permettant une 1ère analyse des résultats.</t>
  </si>
  <si>
    <t>Les étiquettes des dataTags auxquels appartient la valeur du flux (il n'y a, pour le moment, qu'un dataTags maximum).</t>
  </si>
  <si>
    <t>Valeur du flux avant réconciliation (si aucune valeur n'est renseignée, c'est qu'elle n'avait pas été renseignée dans les feuilles de données).</t>
  </si>
  <si>
    <t>Demi-incertitude d'entrée en valeur absolue.</t>
  </si>
  <si>
    <t>Incertitude d'entrée en valeur relative.</t>
  </si>
  <si>
    <t>Colonne H :</t>
  </si>
  <si>
    <t>Borne minimum du flux : borne minimum renseignée dans l'onglet Min Max, sinon 0 par défaut.</t>
  </si>
  <si>
    <t>Colonne I :</t>
  </si>
  <si>
    <t>Borne maximum du flux : borne maximum renseignée dans l'onglet Min Max, sinon 0 par défaut.</t>
  </si>
  <si>
    <t>Colonne J :</t>
  </si>
  <si>
    <t>Nombre d'écart-type : indicateur permettant de comparer l'écart entre la valeur du flux avant réconciliation et après réconciliation, en tenant compte de son incertitude. Cet indicateur ne devrait raisonnablement pas dépasser 2, au-delà de 3 cela indique que la valeur de sortie du modèle ne respecte pas du tout la valeur d'entrée associée à son incertitude : il faut donc revoir soit l'incertitude de la donnée d'entrée, soit carrément la source de données, ou bien l'ensemble du modèle (structure, valeurs d'entrée ou contraintes) qui pousse le programme de réconciliation à ne pas respecter la donnée d'entrée telle qu'elle a été renseignée.</t>
  </si>
  <si>
    <t>Colonne K :</t>
  </si>
  <si>
    <t xml:space="preserve">Le type de variable du flux après réconciliation est renseigné dans cette colonne, il en existe 8 : mesuré (la donnée était collectée), redondant (la donnée était collectée mais pouvait également être calculée à partir des contraintes renseignées : c'est cette dernière qui l'emporte), déterminé (la donnée n'a pas été collectée mais a pu être calculée à partir des contraintes), libre (la valeur du flux n'a pas pu être déterminée mais est comprise dans un intervalle), libre unbounded (la valeur du flux n'a pas pu être déterminée et n'est même pas comprise dans un intervalle = totalement libre). Remarque : il est parfois rajouté "pp" (post-processing) à ces types de variables, ce qui indique précise que la variable a été obtenue par simple agrégation des résultats après réconciliation (= la variable était inutile pour la réconciliation). </t>
  </si>
  <si>
    <t>Sources et prétraitement des sources</t>
  </si>
  <si>
    <t>Feuilles dans lesquelles sont répertoriées toutes les données tirées des sources. Dans certains cas, il peut y avoir une opération de prétraitement pour que la donnée soit exploitable dans le format requis des feuilles de données. Remarque : en effet, chaque cellule renseignée dans les feuilles de données fait directement référence à ces feuilles source. De plus, un dernier léger prétraitement peut être réalisé dans les cellules des feuilles de données (ex : conversion dans l'unité de référence, application d'un taux de couverture, etc.).</t>
  </si>
  <si>
    <t>Nom du groupe d'étiquette</t>
  </si>
  <si>
    <t>Type d'étiquette</t>
  </si>
  <si>
    <t>Palette visible</t>
  </si>
  <si>
    <t>Palette de couleur</t>
  </si>
  <si>
    <t>Couleur</t>
  </si>
  <si>
    <t>Utilité</t>
  </si>
  <si>
    <t>Type de noeud</t>
  </si>
  <si>
    <t>nodeTags</t>
  </si>
  <si>
    <t>produit:secteur:echange</t>
  </si>
  <si>
    <t>Type de matière</t>
  </si>
  <si>
    <t>Matière première:Produit:Coproduit:Intrant externe:Rejet</t>
  </si>
  <si>
    <t>#b5e6a2:#94dcf8:#ffdc6d:#f2ceef:#f7c7ac</t>
  </si>
  <si>
    <t>Matière issue directement de la production agricole, sans transformation préalable, constituant le point d’entrée principal de la filière.:Matière issue d’une transformation et destinée à être valorisée comme résultat principal du procédé.:Matière secondaire issue d’une transformation, présentant une valeur économique ou d’usage et pouvant être valorisée dans une autre chaîne ou un autre usage.:Matière introduite dans le procédé mais non issue de la filière considérée ; elle contribue à la transformation sans provenir de la matière première principale.:Matière issue d’une transformation ne faisant l’objet d’aucune valorisation et évacuée du système (pertes, effluents, émissions).</t>
  </si>
  <si>
    <t>Unité</t>
  </si>
  <si>
    <t>dataTags</t>
  </si>
  <si>
    <t>Territoire</t>
  </si>
  <si>
    <t>La France entière, comprend la France métropolitaine et les cinq départements et régions d'outre-mer (DROM : Guyane, Martinique, Guadeloupe, Mayotte et La Réunion).</t>
  </si>
  <si>
    <t>Campagne</t>
  </si>
  <si>
    <t>2015-16:2019-20:2023-24</t>
  </si>
  <si>
    <t>#B5E6A2:#B5E6A2:#B5E6A2</t>
  </si>
  <si>
    <t>Permet d'afficher le diagramme pour la période sélectionnée.</t>
  </si>
  <si>
    <t>Colza:Tournesol:Soja:Lin:Pois:Féverole:Lupin:Lentille:Pois chiche:Haricot sec:Olive</t>
  </si>
  <si>
    <t>#fac55c:#f7c7ac:#c15940:#996633:#deddc2:#698763:#ffd757:#cb9763:#ffcc99:#81e3c5:#8e8e8e</t>
  </si>
  <si>
    <t>Permet de filtrer par oléoprotéagineux.</t>
  </si>
  <si>
    <t>Volume collecté, hors volume d'échange</t>
  </si>
  <si>
    <t>fluxTags</t>
  </si>
  <si>
    <t>Récolte = 5334 kt (Bilans par campagne - FranceAgriMer):Autoconsommation à la ferme = 128 kt (Bilans par campagne - FranceAgriMer):Collecte = 5206 kt (Bilans par campagne - FranceAgriMer):Stock initial collecteurs = 61 kt (Bilans par campagne - FranceAgriMer):Stock final collecteurs = 115 kt (Bilans par campagne - FranceAgriMer):Consommation de graines par la Trituration = 4780 kt (Bilans par campagne - FranceAgriMer):Consommation de graines par les FAB = 56 kt (Bilans par campagne - FranceAgriMer):Production de semences certifiées = 10 kt (Bilans par campagne - FranceAgriMer):Récolte = 3523 kt (Bilans par campagne - FranceAgriMer):Autoconsommation à la ferme = 54 kt (Bilans par campagne - FranceAgriMer):Collecte = 3469 kt (Bilans par campagne - FranceAgriMer):Stock initial collecteurs = 191 kt (Bilans par campagne - FranceAgriMer):Stock final collecteurs = 146 kt (Bilans par campagne - FranceAgriMer):Consommation de graines par la Trituration = 3894 kt (Bilans par campagne - FranceAgriMer):Consommation de graines par les FAB = 21 kt (Bilans par campagne - FranceAgriMer):Production de semences certifiées = 5 kt (Bilans par campagne - FranceAgriMer):Récolte = 4277 kt (Bilans par campagne - FranceAgriMer):Autoconsommation à la ferme = 84 kt (Bilans par campagne - FranceAgriMer):Collecte = 4193 kt (Bilans par campagne - FranceAgriMer):Stock initial collecteurs = 173 kt (Bilans par campagne - FranceAgriMer):Stock final collecteurs = 225 kt (Bilans par campagne - FranceAgriMer):Consommation de graines par la Trituration = 4207 kt (Bilans par campagne - FranceAgriMer):Consommation de graines par les FAB = 19 kt (Bilans par campagne - FranceAgriMer):Récolte = 1187 kt (Bilans par campagne - FranceAgriMer):Autoconsommation à la ferme = 63 kt (Bilans par campagne - FranceAgriMer):Collecte = 1124 kt (Bilans par campagne - FranceAgriMer):Stock initial collecteurs = 79 kt (Bilans par campagne - FranceAgriMer):Stock final collecteurs = 82 kt (Bilans par campagne - FranceAgriMer):Consommation de graines par la Trituration = 1080 kt (Bilans par campagne - FranceAgriMer):Consommation de graines par les FAB = 7 kt (Bilans par campagne - FranceAgriMer):Consommation de graines en alimentation humaine = 10 kt (Bilans par campagne - FranceAgriMer):Récolte = 1298 kt (Bilans par campagne - FranceAgriMer):Autoconsommation à la ferme = 123 kt (Bilans par campagne - FranceAgriMer):Collecte = 1175 kt (Bilans par campagne - FranceAgriMer):Stock initial collecteurs = 80 kt (Bilans par campagne - FranceAgriMer):Stock final collecteurs = 118 kt (Bilans par campagne - FranceAgriMer):Consommation de graines par la Trituration = 914 kt (Bilans par campagne - FranceAgriMer):Consommation de graines par les FAB = 12 kt (Bilans par campagne - FranceAgriMer):Production de semences certifiées = 6 kt (Bilans par campagne - FranceAgriMer):Récolte = 2061 kt (Bilans par campagne - FranceAgriMer):Autoconsommation à la ferme = 169 kt (Bilans par campagne - FranceAgriMer):Collecte = 1892 kt (Bilans par campagne - FranceAgriMer):Stock initial collecteurs = 243 kt (Bilans par campagne - FranceAgriMer):Stock final collecteurs = 214 kt (Bilans par campagne - FranceAgriMer):Consommation de graines par la Trituration = 1491 kt (Bilans par campagne - FranceAgriMer):Consommation de graines par les FAB = 10 kt (Bilans par campagne - FranceAgriMer):Production de semences certifiées = 8 kt (Bilans par campagne - FranceAgriMer):Récolte = 337 kt (Bilans par campagne - FranceAgriMer):Autoconsommation à la ferme = 68 kt (Bilans par campagne - FranceAgriMer):Collecte = 269 kt (Bilans par campagne - FranceAgriMer):Stock initial collecteurs = 44 kt (Bilans par campagne - FranceAgriMer):Stock final collecteurs = 41 kt (Bilans par campagne - FranceAgriMer):Consommation de graines par la Trituration = 678 kt (Bilans par campagne - FranceAgriMer):Consommation de graines par les FAB = 150 kt (Bilans par campagne - FranceAgriMer):Consommation de graines en alimentation humaine = 50 kt (Bilans par campagne - FranceAgriMer):Récolte = 429 kt (Bilans par campagne - FranceAgriMer):Autoconsommation à la ferme = 67 kt (Bilans par campagne - FranceAgriMer):Collecte = 362 kt (Bilans par campagne - FranceAgriMer):Stock initial collecteurs = 92 kt (Bilans par campagne - FranceAgriMer):Stock final collecteurs = 72 kt (Bilans par campagne - FranceAgriMer):Consommation de graines par la Trituration = 670 kt (Bilans par campagne - FranceAgriMer):Consommation de graines par les FAB = 155 kt (Bilans par campagne - FranceAgriMer):Consommation de graines en alimentation humaine = 45 kt (Bilans par campagne - FranceAgriMer):Production de semences certifiées = 9 kt (Bilans par campagne - FranceAgriMer):Récolte = 388 kt (Bilans par campagne - FranceAgriMer):Collecte = 320 kt (Bilans par campagne - FranceAgriMer):Stock initial collecteurs = 103 kt (Bilans par campagne - FranceAgriMer):Stock final collecteurs = 65 kt (Bilans par campagne - FranceAgriMer):Consommation de graines par la Trituration = 510 kt (Bilans par campagne - FranceAgriMer):Consommation de graines par les FAB = 78 kt (Bilans par campagne - FranceAgriMer):Production de semences certifiées = 12 kt (Bilans par campagne - FranceAgriMer):Récolte de pois (hors mélanges de pois) = 557 kt (Statistique Agricole Annuelle - SSP):Collecte = 507 kt (Bilans par campagne - FranceAgriMer):Stock initial collecteurs = 57 kt (Bilans par campagne - FranceAgriMer):Consommation de graines par les FAB = 27 kt (Bilans par campagne - FranceAgriMer):Consommation de graines en alimentation humaine = 120 kt (Bilans par campagne - FranceAgriMer):Production de semences certifiées = 25 kt (Bilans par campagne - FranceAgriMer):Récolte de pois (hors mélanges de pois) = 595 kt (Statistique Agricole Annuelle - SSP):Collecte = 540 kt (Bilans par campagne - FranceAgriMer):Stock initial collecteurs = 82 kt (Bilans par campagne - FranceAgriMer):Stock final collecteurs = 53 kt (Bilans par campagne - FranceAgriMer):Consommation de graines par les FAB = 100 kt (Bilans par campagne - FranceAgriMer):Consommation de graines en alimentation humaine = 140 kt (Bilans par campagne - FranceAgriMer):Production de semences certifiées = 21 kt (Bilans par campagne - FranceAgriMer):Récolte de pois (hors mélanges de pois) = 485 kt (Statistique Agricole Annuelle - SSP):Collecte = 413 kt (Bilans par campagne - FranceAgriMer):Stock initial collecteurs = 54 kt (Bilans par campagne - FranceAgriMer):Stock final collecteurs = 57 kt (Bilans par campagne - FranceAgriMer):Consommation de graines par les FAB = 84 kt (Bilans par campagne - FranceAgriMer):Production de semences certifiées = 18 kt (Bilans par campagne - FranceAgriMer):Récolte = 253 kt (Bilans par campagne - FranceAgriMer):Autoconsommation à la ferme = 62 kt (Bilans par campagne - FranceAgriMer):Collecte = 191 kt (Bilans par campagne - FranceAgriMer):Stock initial collecteurs = 34 kt (Bilans par campagne - FranceAgriMer):Stock final collecteurs = 59 kt (Bilans par campagne - FranceAgriMer):Consommation de graines par les FAB = 29 kt (Bilans par campagne - FranceAgriMer):Récolte = 177 kt (Bilans par campagne - FranceAgriMer):Autoconsommation à la ferme = 81 kt (Bilans par campagne - FranceAgriMer):Collecte = 96 kt (Bilans par campagne - FranceAgriMer):Stock initial collecteurs = 13 kt (Bilans par campagne - FranceAgriMer):Stock final collecteurs = 14 kt (Bilans par campagne - FranceAgriMer):Consommation de graines par les FAB = 22 kt (Bilans par campagne - FranceAgriMer):Consommation de graines en alimentation humaine = 12 kt (Bilans par campagne - FranceAgriMer):Récolte = 216 kt (Bilans par campagne - FranceAgriMer):Autoconsommation à la ferme = 70 kt (Bilans par campagne - FranceAgriMer):Collecte = 146 kt (Bilans par campagne - FranceAgriMer):Stock initial collecteurs = 14 kt (Bilans par campagne - FranceAgriMer):Stock final collecteurs = 18 kt (Bilans par campagne - FranceAgriMer):Consommation de graines par les FAB = 33 kt (Bilans par campagne - FranceAgriMer):Production de semences certifiées = 7 kt (Bilans par campagne - FranceAgriMer):Consommation de grains en Petfood = 20 kt (ORIFLAAM - Terres Univia):Production d'huile brute = 126 kt (FEDIOL):Production d'huile brute = 2024 kt (FEDIOL):Production d'huile brute = 554 kt (FEDIOL):Production d'huile brute = 141 kt (FEDIOL):Production d'huile brute = 1685 kt (FEDIOL):Production d'huile brute = 521 kt (FEDIOL):Production d'huile brute = 9 kt (FEDIOL):Production d'huile brute = 99 kt (FEDIOL):Production d'huile brute = 1865 kt (FEDIOL):Production d'huile brute = 598 kt (FEDIOL):Production d'huile brute = 11 kt (FEDIOL):Production de tourteaux = 541 kt (FEDIOL):Production de tourteaux = 2559 kt (FEDIOL):Production de tourteaux = 673 kt (FEDIOL):Production de tourteaux = 596 kt (FEDIOL):Production de tourteaux = 2280 kt (FEDIOL):Production de tourteaux = 677 kt (FEDIOL):Production de tourteaux = 16 kt (FEDIOL):Production de tourteaux = 420 kt (FEDIOL):Production de tourteaux = 2479 kt (FEDIOL):Production de tourteaux = 737 kt (FEDIOL):Production de tourteaux = 19 kt (FEDIOL):Consommation de graines par la Trituration = 12 kt (FEDIOL):Consommation de graines par la Trituration = 25 kt (FEDIOL):Consommation de graines par la Trituration = 31 kt (FEDIOL):Consommation d'huile pour la fabrication de biodiesel = 1985 kt (Carbure):Consommation d'huile pour la fabrication de biodiesel = 0 kt (Carbure):Consommation d'huile pour la fabrication de biodiesel = 1460 kt (Carbure):Consommation d'huile pour la fabrication de biodiesel = 531 kt (Carbure):Consommation d'huile pour la fabrication de biodiesel = 2176 kt (Carbure):Consommation d'huile pour la fabrication de biodiesel = 90 kt (Carbure):Consommation d'huile par les GMS = 27 kt (Nielsen):Consommation d'huile par les GMS = 120 kt (Nielsen):Consommation d'huile par les GMS = 102 kt (Nielsen):Consommation d'huile par les GMS = 30 kt (Nielsen):Consommation d'huile par les GMS = 89 kt (Nielsen):Récolte = 35 kt (Statistique Agricole Annuelle - SSP):Récolte = 25 kt (Statistique Agricole Annuelle - SSP):Récolte = 30 kt (Statistique Agricole Annuelle - SSP):Consommation d'olives par les moulins = 37 kt (FranceAgriMer):Consommation d'olives par les moulins = 22 kt (FranceAgriMer):Consommation d'olives par les moulins = 41 kt (FranceAgriMer):Production d'huile d'olive = 6 kt (FranceAgriMer):Production d'huile d'olive = 3 kt (FranceAgriMer):Production d'huile d'olive = 7 kt (FranceAgriMer):Consommation d'huile d'olive par les GMS = 66 kt (Nielsen):Consommation d'huile d'olive par les GMS = 63 kt (Nielsen):Consommation totale d'huile d'olive = 99 kt (AFIDOL):Consommation totale d'huile d'olive = 114 kt (AFIDOL):Consommation totale d'huile d'olive = 100 kt (AFIDOL):Production d'olives de table = 2 kt (FranceAgriMer):Production d'olives de table = 1 kt (FranceAgriMer):Consommation d'olives de table par les GMS = 28 kt (Nielsen):Consommation d'olives de table par les GMS = 32 kt (Nielsen):Consommation totale d'olives de table = 67 kt (AFIDOL):Consommation totale d'olives de table = 87 kt (AFIDOL):Consommation totale d'olives de table = 91 kt (AFIDOL):Récolte = 43 kt (Statistique Agricole Annuelle - SSP):Collecte = 32 kt (Collectes, stocks - FranceAgriMer):Stock initial collecteurs = 2 kt (Collectes, stocks - FranceAgriMer):Stock final collecteurs = 6 kt (Collectes, stocks - FranceAgriMer):Production de semences certifiées = 1 kt (Collectes, stocks - FranceAgriMer):Consommation de graines par les FAB = 0 kt (Etat 13 - FranceAgriMer):Récolte = 46 kt (Statistique Agricole Annuelle - SSP):Collecte = 31 kt (Collectes, stocks - FranceAgriMer):Stock initial collecteurs = 6 kt (Collectes, stocks - FranceAgriMer):Stock final collecteurs = 4 kt (Collectes, stocks - FranceAgriMer):Production de semences certifiées = 2 kt (Collectes, stocks - FranceAgriMer):Consommation de graines par les FAB = 4 kt (Etat 13 - FranceAgriMer):Récolte = 52 kt (Statistique Agricole Annuelle - SSP):Collecte = 35 kt (Collectes, stocks - FranceAgriMer):Stock final collecteurs = 7 kt (Collectes, stocks - FranceAgriMer):Consommation de graines par les FAB = 6 kt (Etat 13 - FranceAgriMer):Récolte = 16 kt (Statistique Agricole Annuelle - SSP):Collecte = 12 kt (Collectes, stocks - FranceAgriMer):Stock initial collecteurs = 3 kt (Collectes, stocks - FranceAgriMer):Stock final collecteurs = 11 kt (Collectes, stocks - FranceAgriMer):Récolte = 7 kt (Statistique Agricole Annuelle - SSP):Collecte = 4 kt (Collectes, stocks - FranceAgriMer):Stock initial collecteurs = 9 kt (Collectes, stocks - FranceAgriMer):Stock final collecteurs = 2 kt (Collectes, stocks - FranceAgriMer):Production de semences certifiées = 0 kt (Collectes, stocks - FranceAgriMer):Récolte = 11 kt (Statistique Agricole Annuelle - SSP):Collecte = 5 kt (Collectes, stocks - FranceAgriMer):Récolte = 23 kt (Statistique Agricole Annuelle - SSP):Récolte = 48 kt (Statistique Agricole Annuelle - SSP):Récolte = 33 kt (Statistique Agricole Annuelle - SSP):Collecte = 16 kt (Collectes, stocks - FranceAgriMer):Stock final collecteurs = 3 kt (Collectes, stocks - FranceAgriMer):Récolte = 51 kt (Statistique Agricole Annuelle - SSP):Récolte = 44 kt (Statistique Agricole Annuelle - SSP):Collecte = 20 kt (Collectes, stocks - FranceAgriMer):Production de semences certifiées = 5 kt (Collectes, stocks - FranceAgriMer):Récolte = 13 kt (Statistique Agricole Annuelle - SSP):Consommation de graines autoconsommées en hors FAB = 56 kt (Estimation - Terres Univia):Consommation de graines autoconsommées en hors FAB = 29 kt (Estimation - Terres Univia):Consommation de produits alimentaires par les GMS (en volume de matière première) = 2 kt (OléoProtéines - Terres Univia):Consommation de produits alimentaires par les circuits spécialisés (en volume de matière première) = 0 kt (OléoProtéines - Terres Univia):Consommation de produits alimentaires par la RHD (en volume de matière première) = 1 kt (OléoProtéines - Terres Univia):Consommation de produits alimentaires par les autres IAA (en volume de matière première) = 2 kt (OléoProtéines - Terres Univia):Consommation de produits alimentaires par les GMS (en volume de matière première) = 52 kt (OléoProtéines - Terres Univia):Consommation de produits alimentaires par les circuits spécialisés (en volume de matière première) = 3 kt (OléoProtéines - Terres Univia):Consommation de produits alimentaires par la RHD (en volume de matière première) = 7 kt (OléoProtéines - Terres Univia):Consommation de produits alimentaires par les autres IAA (en volume de matière première) = 3 kt (OléoProtéines - Terres Univia):Consommation de produits alimentaires par les GMS (en volume de matière première) = 28 kt (OléoProtéines - Terres Univia):Consommation de produits alimentaires par les circuits spécialisés (en volume de matière première) = 1 kt (OléoProtéines - Terres Univia):Consommation de produits alimentaires par la RHD (en volume de matière première) = 5 kt (OléoProtéines - Terres Univia):Consommation de produits alimentaires par les GMS (en volume de matière première) = 55 kt (OléoProtéines - Terres Univia):Consommation de produits alimentaires par la RHD (en volume de matière première) = 11 kt (OléoProtéines - Terres Univia):Consommation de produits alimentaires par les autres IAA (en volume de matière première) = 7 kt (OléoProtéines - Terres Univia):Consommation de LS bruts par la RHD = 3 kt (OléoProtéines - Terres Univia):Consommation de LS appertisés et surgelés par la RHD = 4 kt (OléoProtéines - Terres Univia):Consommation de LS bruts par les ménages = 16 kt (OléoProtéines - Terres Univia):Consommation de LS appertisés et surgelés par les ménages = 36 kt (OléoProtéines - Terres Univia):Consommation de LS bruts par la RHD = 0 kt (OléoProtéines - Terres Univia):Consommation de LS bruts par les ménages = 1 kt (OléoProtéines - Terres Univia):Consommation de LS appertisés et surgelés par les ménages = 29 kt (OléoProtéines - Terres Univia):Consommation de LS bruts par les autres IAA = 0 kt (OléoProtéines - Terres Univia):Consommation de LS appertisés et surgelés par les autres IAA = 0 kt (OléoProtéines - Terres Univia):Consommation d'eau pour la fabrication de produits appertisés = 20 kt (OléoProtéines - Terres Univia):Consommation d'eau pour la fabrication de produits appertisés = 17 kt (OléoProtéines - Terres Univia)</t>
  </si>
  <si>
    <t>Rendement, répartition ou volume d'échange collecté</t>
  </si>
  <si>
    <t>Ratio d'issues de silo = 1,7 % (ONRB - FranceAgriMer):Ratio d'issues de silo = 1 % (ONRB - FranceAgriMer):Part d'issues de silo consommées par les FAF = 56,33 % (ONRB - FranceAgriMer):Part d'issues de silo consommées comme litière = 0,77 % (ONRB - FranceAgriMer):Part d'issues de silo compostées = 0 % (ONRB - FranceAgriMer):Part d'issues de silo consommées comme autres biomatériaux = 0,77 % (ONRB - FranceAgriMer):Part d'issues de silo consommées en méthanisation = 40,72 % (ONRB - FranceAgriMer):Part d'issues de silo brûlées = 1,03 % (ONRB - FranceAgriMer):Ratio de pertes à la ferme = 0,1 % (ORIFLAAM - Terres Univia):Ratio de pertes à la ferme = 2 % (ORIFLAAM - Terres Univia):Part de semences fermières (par rapport aux semences certifiées) = 20,51 % (Enquête Pratiques culturales en grandes cultures - SSP):Part de semences fermières (par rapport aux semences certifiées) = 0,7 % (Enquête Pratiques culturales en grandes cultures - SSP):Part de semences fermières (par rapport aux semences certifiées) = 180,11 % (Enquête Pratiques culturales en grandes cultures - SSP):Part de semences fermières (par rapport aux semences certifiées) = 143,31 % (Enquête Pratiques culturales en grandes cultures - SSP):Part de semences fermières (par rapport aux semences certifiées) = 150 % (Estimation - Terres Univia):Part de semences fermières (par rapport aux semences certifiées) = 428,57 % (Estimation - Terres Univia):Part de semences fermières (par rapport aux semences certifiées) = 17,07 % (Enquête Pratiques culturales en grandes cultures - SSP):Part de semences fermières (par rapport aux semences certifiées) = 140,06 % (Enquête Pratiques culturales en grandes cultures - SSP):Part de semences fermières (par rapport aux semences certifiées) = 76,3 % (Enquête Pratiques culturales en grandes cultures - SSP):Part de semences fermières (par rapport aux semences certifiées) = 13,64 % (Enquête Pratiques culturales en grandes cultures - SSP):Part de semences fermières (par rapport aux semences certifiées) = 100 % (Enquête Pratiques culturales en grandes cultures - SSP):Part de semences fermières (par rapport aux semences certifiées) = 9,29 % (Enquête Pratiques culturales en grandes cultures - SSP):Importation de graines = 9 kt (Douanes françaises - Eurostat):Exportation de graines = 334 kt (Douanes françaises - Eurostat):Importation de graines = 19 kt (Douanes françaises - Eurostat):Exportation de graines = 275 kt (Douanes françaises - Eurostat):Importation de graines = 21 kt (Douanes françaises - Eurostat):Exportation de graines = 219 kt (Bilans par campagne - FranceAgriMer):Importation de graines = 7 kt (Douanes françaises - Eurostat):Exportation de graines = 6 kt (Douanes françaises - Eurostat):Exportation de graines = 16 kt (Douanes françaises - Eurostat):Importation de graines = 13 kt (Douanes françaises - Eurostat):Exportation de graines = 17 kt (Douanes françaises - Eurostat):Importation de graines = 34 kt (Douanes françaises - Eurostat):Exportation de graines = 5 kt (Douanes françaises - Eurostat):Importation de graines = 35 kt (Douanes françaises - Eurostat):Exportation de graines = 8 kt (Douanes françaises - Eurostat):Importation de graines = 29 kt (Douanes françaises - Eurostat):Importation de graines = 28 kt (Douanes françaises - Eurostat):Importation de graines = 38 kt (Douanes françaises - Eurostat):Exportation de graines = 4 kt (Douanes françaises - Eurostat):Importation de graines = 15 kt (Douanes françaises - Eurostat):Exportation de graines = 93 kt (Douanes françaises - Eurostat):Importation de graines = 30 kt (Douanes françaises - Eurostat):Exportation de graines = 46 kt (Douanes françaises - Eurostat):Importation de graines = 36 kt (Douanes françaises - Eurostat):Exportation de graines = 75 kt (Douanes françaises - Eurostat):Importation de graines = 848 kt (Douanes françaises - Eurostat):Exportation de graines = 96 kt (Douanes françaises - Eurostat):Importation de graines = 658 kt (Douanes françaises - Eurostat):Exportation de graines = 164 kt (Douanes françaises - Eurostat):Importation de graines = 403 kt (Douanes françaises - Eurostat):Exportation de graines = 140 kt (Douanes françaises - Eurostat):Importation de graines = 25 kt (Douanes françaises - Eurostat):Exportation de graines = 10 kt (Douanes françaises - Eurostat):Exportation de graines = 13 kt (Douanes françaises - Eurostat):Importation de graines = 1215 kt (Douanes françaises - Eurostat):Exportation de graines = 1511 kt (Douanes françaises - Eurostat):Importation de graines = 1607 kt (Douanes françaises - Eurostat):Exportation de graines = 1157 kt (Douanes françaises - Eurostat):Importation de graines = 1286 kt (Douanes françaises - Eurostat):Exportation de graines = 1154 kt (Douanes françaises - Eurostat):Importation de graines = 236 kt (Douanes françaises - Eurostat):Exportation de graines = 328 kt (Douanes françaises - Eurostat):Importation de graines = 305 kt (Douanes françaises - Eurostat):Exportation de graines = 476 kt (Douanes françaises - Eurostat):Importation de graines = 204 kt (Douanes françaises - Eurostat):Exportation de graines = 569 kt (Douanes françaises - Eurostat):Importation de graines = 0 kt (Douanes françaises - Eurostat):Exportation de graines = 0 kt (Douanes françaises - Eurostat):Importation d'huile = 84 kt (Douanes françaises - Eurostat):Exportation d'huile = 133 kt (Douanes françaises - Eurostat):Importation d'huile = 66 kt (Douanes françaises - Eurostat):Exportation d'huile = 53 kt (Douanes françaises - Eurostat):Importation d'huile = 64 kt (Douanes françaises - Eurostat):Exportation d'huile = 69 kt (Douanes françaises - Eurostat):Importation d'huile = 268 kt (Douanes françaises - Eurostat):Exportation d'huile = 319 kt (Douanes françaises - Eurostat):Importation d'huile = 336 kt (Douanes françaises - Eurostat):Exportation d'huile = 357 kt (Douanes françaises - Eurostat):Importation d'huile = 408 kt (Douanes françaises - Eurostat):Exportation d'huile = 491 kt (Douanes françaises - Eurostat):Importation d'huile = 135 kt (Douanes françaises - Eurostat):Exportation d'huile = 330 kt (Douanes françaises - Eurostat):Importation d'huile = 104 kt (Douanes françaises - Eurostat):Exportation d'huile = 338 kt (Douanes françaises - Eurostat):Importation d'huile = 144 kt (Douanes françaises - Eurostat):Exportation d'huile = 626 kt (Douanes françaises - Eurostat):Importation d'huile = 4 kt (Douanes françaises - Eurostat):Exportation d'huile = 0 kt (Douanes françaises - Eurostat):Importation d'huile = 9 kt (Douanes françaises - Eurostat):Exportation d'huile = 1 kt (Douanes françaises - Eurostat):Importation d'huile = 6 kt (Douanes françaises - Eurostat):Importation de tourteaux = 3432 kt (Douanes françaises - Eurostat):Exportation de tourteaux = 19 kt (Douanes françaises - Eurostat):Importation de tourteaux = 2926 kt (Douanes françaises - Eurostat):Exportation de tourteaux = 62 kt (Douanes françaises - Eurostat):Importation de tourteaux = 2780 kt (Douanes françaises - Eurostat):Exportation de tourteaux = 57 kt (Douanes françaises - Eurostat):Importation de tourteaux = 882 kt (Douanes françaises - Eurostat):Exportation de tourteaux = 54 kt (Douanes françaises - Eurostat):Importation de tourteaux = 986 kt (Douanes françaises - Eurostat):Exportation de tourteaux = 105 kt (Douanes françaises - Eurostat):Importation de tourteaux = 870 kt (Douanes françaises - Eurostat):Exportation de tourteaux = 122 kt (Douanes françaises - Eurostat):Importation de tourteaux = 495 kt (Douanes françaises - Eurostat):Exportation de tourteaux = 552 kt (Douanes françaises - Eurostat):Importation de tourteaux = 526 kt (Douanes françaises - Eurostat):Exportation de tourteaux = 510 kt (Douanes françaises - Eurostat):Importation de tourteaux = 684 kt (Douanes françaises - Eurostat):Exportation de tourteaux = 377 kt (Douanes françaises - Eurostat):Importation de tourteaux = 90 kt (Douanes françaises - Eurostat):Exportation de tourteaux = 0 kt (Douanes françaises - Eurostat):Exportation de tourteaux = 1 kt (Douanes françaises - Eurostat):Importation de tourteaux = 76 kt (Douanes françaises - Eurostat):Importation d'olives = 2 kt (Douanes françaises - Eurostat):Exportation d'olives = 0 kt (Douanes françaises - Eurostat):Importation d'huile d'olive = 118 kt (Douanes françaises - Eurostat):Exportation d'huile d'olive = 10 kt (Douanes françaises - Eurostat):Importation d'huile d'olive = 134 kt (Douanes françaises - Eurostat):Importation d'huile d'olive = 119 kt (Douanes françaises - Eurostat):Exportation d'huile d'olive = 15 kt (Douanes françaises - Eurostat):Importation de grignons d'olive = 9 kt (Douanes françaises - Eurostat):Exportation de grignons d'olive = 0 kt (Douanes françaises - Eurostat):Importation de grignons d'olive = 25 kt (Douanes françaises - Eurostat):Exportation de grignons d'olive = 1 kt (Douanes françaises - Eurostat):Importation de grignons d'olive = 12 kt (Douanes françaises - Eurostat):Importation d'olives de table = 87 kt (Douanes françaises - Eurostat):Exportation d'olives de table = 4 kt (Douanes françaises - Eurostat):Importation d'olives de table = 92 kt (Douanes françaises - Eurostat):Exportation d'olives de table = 3 kt (Douanes françaises - Eurostat):Importation d'olives de table = 89 kt (Douanes françaises - Eurostat):Rendement de production d'huile brute = 36,33 % (FEDIOL):Rendement de production de tourteaux = 63,67 % (FEDIOL):Part de tourteaux consommés par les FAB = 66,66 % (ONRB - FranceAgriMer):Part de tourteaux consommés par les FAB = 75 % (ONRB - FranceAgriMer):Part de tourteaux consommés par les FAB = 33,34 % (ONRB - FranceAgriMer):Part de tourteaux consommés par les FAB = 25 % (ONRB - FranceAgriMer):Part de la collecte = 50 % ():Part du stock initial = 10 % ():Part du stock final = 10 % ():Part de la production de semences certifiées = 10 % ():Ecart statistique relatif = 18,06 % ():Ecart statistique relatif = 14,29 % ():Part de consommation de produits alimentaires par les GMS (en volume de matière première) = 79,82 % (OléoProtéines - Terres Univia):Part de consommation de produits alimentaires par les circuits spécialisés (en volume de matière première) = 3,99 % (OléoProtéines - Terres Univia):Part de consommation de produits alimentaires par la RHD (en volume de matière première) = 10,9 % (OléoProtéines - Terres Univia):Part de consommation de produits alimentaires par les autres IAA (en volume de matière première) = 5,29 % (OléoProtéines - Terres Univia):Part de consommation de produits alimentaires par les GMS (en volume de matière première) = 75,44 % (OléoProtéines - Terres Univia):Part de consommation de produits alimentaires par les circuits spécialisés (en volume de matière première) = 3,77 % (OléoProtéines - Terres Univia):Part de consommation de produits alimentaires par la RHD (en volume de matière première) = 12,53 % (OléoProtéines - Terres Univia):Part de consommation de produits alimentaires par les autres IAA (en volume de matière première) = 8,26 % (OléoProtéines - Terres Univia):Part de consommation de produits alimentaires par les GMS (en volume de matière première) = 73,11 % (OléoProtéines - Terres Univia):Part de consommation de produits alimentaires par les circuits spécialisés (en volume de matière première) = 3,66 % (OléoProtéines - Terres Univia):Part de consommation de produits alimentaires par la RHD (en volume de matière première) = 14,09 % (OléoProtéines - Terres Univia):Part de consommation de produits alimentaires par les autres IAA (en volume de matière première) = 9,15 % (OléoProtéines - Terres Univia):Rendement de production d'amidon = 40 % (Chiffres clés - USIPA):Rendement de production de protéine = 17 % (Composition - Feedtables):Rendement de production de farine = 76,92 % (ONRB - FranceAgriMer):Rendement de production de protéine = 30 % (Composition - Feedtables):Rendement de production d'huile = 42,4 % (Rapport méthodo Ademe calcul ACV - Terres Univia):Rendement de production de tourteau = 55,8 % (Rapport méthodo Ademe calcul ACV - Terres Univia):Rendement de production de coques (+ eau) = 1,8 % (Rapport méthodo Ademe calcul ACV - Terres Univia):Rendement de production d'huile = 44,3 % (Rapport méthodo Ademe calcul ACV - Terres Univia):Rendement de production de tourteau = 54 % (Rapport méthodo Ademe calcul ACV - Terres Univia):Rendement de production de coques (+ eau) = 1,7 % (Rapport méthodo Ademe calcul ACV - Terres Univia):Rendement de production d'huile = 18,8 % (Rapport méthodo Ademe calcul ACV - Terres Univia):Rendement de production de tourteau = 79,4 % (Rapport méthodo Ademe calcul ACV - Terres Univia):Part de la consommation des coques (+ eau) par les FAB = 100 % (Terres Univia):Part de la consommation des coques (+ eau) pour la combustion = 100 % (Terres Univia):Part de consommation d'huile par les ménages = 64,88 % (Terres Univia):Part de consommation d'huile par les autres IAA = 21,8 % (Terres Univia):Part de consommation d'huile par les autres industries = 7,96 % (Terres Univia):Part de consommation d'huile en biocarburants = 5,36 % (Veille concurrentielle biocarburants - FranceAgriMer):Part de consommation d'huile en alimentation humaine = 36,8 % (Terres Univia):Part de consommation d'huile en biocarburants = 61,12 % (Veille concurrentielle biocarburants - FranceAgriMer):Part de consommation d'huile pour des usages non-alimentaires = 2,08 % (Terres Univia):Part de consommation de tourteaux en FAB = 83,04 % (ORIFLAAM):Part de consommation de tourteaux en hors FAB = 16,96 % (ORIFLAAM):Part de consommation de tourteaux en FAB = 92,6 % (ORIFLAAM):Part de consommation de tourteaux en hors FAB = 7,4 % (ORIFLAAM):Part de consommation de tourteaux en FAB = 84,32 % (ORIFLAAM):Part de consommation de tourteaux en hors FAB = 15,68 % (ORIFLAAM):Part de consommation de tourteaux en FAB = 97,59 % (ORIFLAAM):Part de consommation de tourteaux en hors FAB = 2,41 % (ORIFLAAM):Consommation de graines en alimentation humaine = 45 kt (Bilans par campagne - FranceAgriMer):Consommation de LS bruts par les autres IAA = 0 kt (OléoProtéines - Terres Univia):Consommation de LS appertisés et surgelés par les autres IAA = 0 kt (OléoProtéines - Terres Univia)</t>
  </si>
  <si>
    <t>Source</t>
  </si>
  <si>
    <t>Bilans par campagne - FranceAgriMer:Statistique Agricole Annuelle - SSP:ORIFLAAM - Terres Univia:ONRB - FranceAgriMer:Enquête Pratiques culturales en grandes cultures - SSP:Estimation - Terres Univia:Douanes françaises - Eurostat:FEDIOL:Carbure:Nielsen:FranceAgriMer:AFIDOL:Collectes, stocks - FranceAgriMer:Etat 13 - FranceAgriMer:OléoProtéines - Terres Univia:Chiffres clés - USIPA:Composition - Feedtables:Rapport méthodo Ademe calcul ACV - Terres Univia:Terres Univia:Veille concurrentielle biocarburants - FranceAgriMer:ORIFLAAM</t>
  </si>
  <si>
    <t>Hypothèse</t>
  </si>
  <si>
    <t>Le stock à la ferme est négligé:Le reste des graines autoconsommées est consommé en alimentation animale rente hors FAB:Pas de consommation de graines en alimentation animale:Pas de consommation de graines en alimentation humaine:Le reste des graines autoconsommées est consommé en alimentation humaine:Le reste des graines collectées est consommé pour la fabrication de produits alimentaires:Pas de fabrication de produits alimentaires:Pas de consommation de graines en vente directe:Pas de consommation de graines en circuits spécialisés:Pas de consommation de graines en GMS:Pas de consommation de graines en RHD:Pas de trituration:L'huile peut être autoconsommée:L'huile peut être consommée par des circuits spécialisés:L'huile est consommée en RHD:L'huile est consommée par les autres IAA:L'huile est consommée pour des usages techniques:Les grignons d'olive sont valorisés en alimentation animale:Les graines ne sont pas consommées en alimentation animale:Le reste des graines est utilisée pour la fabrication de MPV:Correspond à la catégorie "utilisation humaine et animale":on néglige les utilisations animales (petfood ?):Correspond à la somme des catégories "incorporation" et "extrusion":Même volume qu'en 21-21 et 22-23:Même ratio d'issues de silo que les pois et fèveroles:Mêmes usages que les issues de silo de pois et fèveroles:Même ratio de pertes à la ferme que colza et tournesol:Même ratio de pertes à la ferme que soja, pois et féverole:Autant de semences fermières que de semences certifiées sont produites:Les échanges de lupin sont négligés:Utilisation de la donnée 2015:Utilisation de la donnée 2019:Utilisation de la donnée 2023:Moyenne des rendements de 2019 et 2023:Mêmes usages que les tourteaux de tournesol et de soja:La consommation d'huile pour la fabrication de biodiesel est négligée:Utilisation du volume de 2015:Utilisation du volume de 2019:Utilisation du volume de 2023:50 % de la récolte est collectée:10 % de la récolte est déstockée:10 % de la récolte est stockée:10 % de la récolte sont des semences certifiées:Même écart statistique qu'en 23-24:Même consommation de produits alimentaires en GMS qu'en 2023:Même consommation de produits alimentaires en circuits spécialisés qu'en 2023:Même consommation de produits alimentaires en RHD qu'en 2023:Même consommation de produits alimentaires par les autres IAA qu'en 2023:Même consommation de produits alimentaires par les ménages qu'en 2023:Consommation par les autres IAA négligeable:Même répartition des circuits de distribution des produits alimentaires qu'en 2023:Même répartition des usages d'huile qu'en 2023:Même répartition des usages de tourteaux qu'en 2022-23:Même répartition des usages de tourteaux qu'en 2022-23 et pour les tourteaux autres que colza, tournesol et soja</t>
  </si>
  <si>
    <t>Type de donnée collectée</t>
  </si>
  <si>
    <t>Volume:Rendement:Répartition</t>
  </si>
  <si>
    <t>#b5e6a2:#94dcf8:#f7c7ac</t>
  </si>
  <si>
    <t>Traduction</t>
  </si>
  <si>
    <t>Stock initial à la ferme:Stock final à la ferme:Consommation de graines à la ferme directement:Consommation de graines pour la fabrication de produits alimentaires:Consommation de graines en alimentation humaine:Consommation de graines par la Trituration:Les issues de silo sont éliminées:Production de grignons d'olive:Consommation de grignons d'olive en alimentation animale:Consommation de graines pour la fabrication d'ingrédients:Production de coproduits de l'Amidonnerie:Production de coproduits de la Meunerie:Production de coproduits de la fabrication de MPV:Récolte:Autoconsommation à la ferme:Collecte:Stock initial collecteurs:Stock final collecteurs:Consommation de graines par les FAB:Production de semences certifiées:Récolte de pois (hors mélanges de pois):Consommation de grains en Petfood:Ratio d'issues de silo:Part d'issues de silo consommées par les FAF:Part d'issues de silo consommées comme litière:Part d'issues de silo compostées:Part d'issues de silo consommées comme autres biomatériaux:Part d'issues de silo consommées en méthanisation:Part d'issues de silo brûlées:Part d'issues de silo éliminées:Ratio de pertes à la ferme:Part de semences fermières (par rapport aux semences certifiées):Importation de graines:Exportation de graines:Importation d'huile:Exportation d'huile:Importation de tourteaux:Exportation de tourteaux:Importation d'olives:Exportation d'olives:Importation d'huile d'olive:Exportation d'huile d'olive:Importation de grignons d'olive:Exportation de grignons d'olive:Importation d'olives de table:Exportation d'olives de table:Production d'huile brute:Production de tourteaux:Rendement de production d'huile brute:Rendement de production de tourteaux:Part de tourteaux consommés par les FAB:Consommation d'huile pour la fabrication de biodiesel:Consommation d'huile par les GMS:Consommation d'olives par les moulins:Production d'huile d'olive:Consommation d'huile d'olive par les GMS:Consommation totale d'huile d'olive:Production d'olives de table:Consommation d'olives de table par les GMS:Consommation totale d'olives de table:Consommation de graines autoconsommées en hors FAB:Part de la collecte:Part du stock initial:Part du stock final:Part de la production de semences certifiées:Ecart statistique relatif:Consommation de produits alimentaires par les GMS (en volume de matière première):Consommation de produits alimentaires par les circuits spécialisés (en volume de matière première):Consommation de produits alimentaires par la RHD (en volume de matière première):Consommation de produits alimentaires par les autres IAA (en volume de matière première):Consommation de LS bruts par la RHD:Consommation de LS appertisés et surgelés par la RHD:Consommation de LS bruts par les ménages:Consommation de LS appertisés et surgelés par les ménages:Consommation de LS bruts par les autres IAA:Consommation de LS appertisés et surgelés par les autres IAA:Consommation d'eau pour la fabrication de produits appertisés:Part de consommation de produits alimentaires par les GMS (en volume de matière première):Part de consommation de produits alimentaires par les circuits spécialisés (en volume de matière première):Part de consommation de produits alimentaires par la RHD (en volume de matière première):Part de consommation de produits alimentaires par les autres IAA (en volume de matière première):Rendement de production d'amidon:Rendement de production de protéine:Rendement de production de farine:Rendement de production d'huile:Rendement de production de tourteau:Rendement de production de coques (+ eau):Part de la consommation des coques (+ eau) par les FAB:Part de la consommation des coques (+ eau) pour la combustion:Part de consommation d'huile par les ménages:Part de consommation d'huile par les autres IAA:Part de consommation d'huile par les autres industries:Part de consommation d'huile en biocarburants:Part de consommation d'huile en alimentation humaine:Part de consommation d'huile pour des usages non-alimentaires:Part de consommation de tourteaux en FAB:Part de consommation de tourteaux en hors FAB:Ecart statistique constaté dans les données collectées, demandant une réconciliation</t>
  </si>
  <si>
    <t>Onglet fichier Excel</t>
  </si>
  <si>
    <t>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t>
  </si>
  <si>
    <t>Incohérence données collectées</t>
  </si>
  <si>
    <t>Ecart statistique</t>
  </si>
  <si>
    <t>#FF0000</t>
  </si>
  <si>
    <t>Fiabilité des données</t>
  </si>
  <si>
    <t>Fiable:Robuste:Probable:Approximative:Indicative</t>
  </si>
  <si>
    <t>#808080:#a6a6a6:#bfbfbf:#d9d9d9:#f2f2f2</t>
  </si>
  <si>
    <t>Donnée présentant un très faible niveau d’incertitude, issue de sources validées et cohérentes.:Donnée solide, confirmée par plusieurs éléments ou méthodes, utilisable avec confiance.:Donnée vraisemblable, fondée sur des éléments sérieux mais comportant une incertitude notable.:Donnée donnant le bon ordre de grandeur, mais sans garantie de précision.:Donnée fournie à titre informatif uniquement, avec un niveau d’incertitude élevé.</t>
  </si>
  <si>
    <t>Méthode</t>
  </si>
  <si>
    <t>Données collectées:Complétion des flux:Données réconciliées:Données déterminées:Données indéterminées</t>
  </si>
  <si>
    <t>#ffdc6d:#cb97ff:#ffb7b7:#a7ffa7:#b3e2ff</t>
  </si>
  <si>
    <t>Donnée collectée (valeur du flux ou coefficient):Ecart statistique (ne permet pas de respecter un bilan matière):Donnée déterminée (par bilan matière):Donnée indéterminée (seules une borne minimale et une borne maximale sont déterminées)</t>
  </si>
  <si>
    <t>#ffdc6d:#ffb7b7:#a7ffa7:#b3e2ff</t>
  </si>
  <si>
    <t>Niveau d'aggrégation</t>
  </si>
  <si>
    <t>Liste des produits</t>
  </si>
  <si>
    <t>Contraintes de conservation de la masse</t>
  </si>
  <si>
    <t>Graines récoltées</t>
  </si>
  <si>
    <t>Matière première</t>
  </si>
  <si>
    <t>Olives</t>
  </si>
  <si>
    <t>Graines autoconsommées</t>
  </si>
  <si>
    <t>Stock initial</t>
  </si>
  <si>
    <t>Stock initial à la ferme</t>
  </si>
  <si>
    <t>Stock initial collecteurs</t>
  </si>
  <si>
    <t>Stock final</t>
  </si>
  <si>
    <t>Stock final à la ferme</t>
  </si>
  <si>
    <t>Stock final collecteurs</t>
  </si>
  <si>
    <t>Graines collectées</t>
  </si>
  <si>
    <t>Issues de silo</t>
  </si>
  <si>
    <t>Coproduit</t>
  </si>
  <si>
    <t>Huile</t>
  </si>
  <si>
    <t>Produit</t>
  </si>
  <si>
    <t>Tourteaux</t>
  </si>
  <si>
    <t>Coques (+ eau)</t>
  </si>
  <si>
    <t>Huile d'olive</t>
  </si>
  <si>
    <t>Grignons d'olive</t>
  </si>
  <si>
    <t>Olives de table</t>
  </si>
  <si>
    <t>Produits alimentaires</t>
  </si>
  <si>
    <t>Légumes secs bruts</t>
  </si>
  <si>
    <t>Légumes secs appertisés et surgelés</t>
  </si>
  <si>
    <t>Amidon</t>
  </si>
  <si>
    <t>Protéine</t>
  </si>
  <si>
    <t>Fibres, lipides et sons</t>
  </si>
  <si>
    <t>Farine</t>
  </si>
  <si>
    <t>Sons</t>
  </si>
  <si>
    <t>MPV</t>
  </si>
  <si>
    <t>Amidon, fibres, lipides et sons</t>
  </si>
  <si>
    <t>Eau</t>
  </si>
  <si>
    <t>Intrant externe</t>
  </si>
  <si>
    <t>Liste des secteurs</t>
  </si>
  <si>
    <t>Récolte</t>
  </si>
  <si>
    <t>Ferme</t>
  </si>
  <si>
    <t>OS</t>
  </si>
  <si>
    <t>Trituration</t>
  </si>
  <si>
    <t>Moulin</t>
  </si>
  <si>
    <t>Conservation ou préparation d'olives</t>
  </si>
  <si>
    <t>Fabrication de produits alimentaires</t>
  </si>
  <si>
    <t>Amidonnerie</t>
  </si>
  <si>
    <t>Meunerie</t>
  </si>
  <si>
    <t>Fabrication d'ingrédients</t>
  </si>
  <si>
    <t>Débouchés</t>
  </si>
  <si>
    <t>Usages alimentaires</t>
  </si>
  <si>
    <t>Alimentation humaine</t>
  </si>
  <si>
    <t>Vente directe et autoconsommation</t>
  </si>
  <si>
    <t>Ménages</t>
  </si>
  <si>
    <t>Circuits spécialisés</t>
  </si>
  <si>
    <t>Circuits généralistes</t>
  </si>
  <si>
    <t>GMS</t>
  </si>
  <si>
    <t>RHD</t>
  </si>
  <si>
    <t>Autres IAA</t>
  </si>
  <si>
    <t>Alimentation animale</t>
  </si>
  <si>
    <t>Alimentation animale rente</t>
  </si>
  <si>
    <t>FAB</t>
  </si>
  <si>
    <t>Hors FAB</t>
  </si>
  <si>
    <t>FAF</t>
  </si>
  <si>
    <t>Direct élevage</t>
  </si>
  <si>
    <t>Petfood</t>
  </si>
  <si>
    <t>Aquaculture</t>
  </si>
  <si>
    <t>Usages non-alimentaires</t>
  </si>
  <si>
    <t>Biomatériaux</t>
  </si>
  <si>
    <t>Litière</t>
  </si>
  <si>
    <t>Autres biomatériaux</t>
  </si>
  <si>
    <t>Energie</t>
  </si>
  <si>
    <t>Biocarburants</t>
  </si>
  <si>
    <t>Méthanisation</t>
  </si>
  <si>
    <t>Combustion</t>
  </si>
  <si>
    <t>Fertilisation</t>
  </si>
  <si>
    <t>Epandage</t>
  </si>
  <si>
    <t>Compostage</t>
  </si>
  <si>
    <t>Autres industries</t>
  </si>
  <si>
    <t>Semences</t>
  </si>
  <si>
    <t>Semences fermières</t>
  </si>
  <si>
    <t>Semences certifiées</t>
  </si>
  <si>
    <t>Importations</t>
  </si>
  <si>
    <t>Exportations</t>
  </si>
  <si>
    <t>Elimination/Pertes</t>
  </si>
  <si>
    <t>Indéterminé - Approvisionnement</t>
  </si>
  <si>
    <t>Indéterminé - Débouchés</t>
  </si>
  <si>
    <t>Origine</t>
  </si>
  <si>
    <t>Destination</t>
  </si>
  <si>
    <t>Valeur</t>
  </si>
  <si>
    <t>Incertitude</t>
  </si>
  <si>
    <t>2015-16</t>
  </si>
  <si>
    <t>Colza</t>
  </si>
  <si>
    <t>Collecte = 5206 kt (Bilans par campagne - FranceAgriMer)</t>
  </si>
  <si>
    <t>Bilans par campagne - FranceAgriMer</t>
  </si>
  <si>
    <t>Volume</t>
  </si>
  <si>
    <t>Collecte</t>
  </si>
  <si>
    <t>Robuste</t>
  </si>
  <si>
    <t>Données collectées</t>
  </si>
  <si>
    <t>Donnée collectée (valeur du flux ou coefficient)</t>
  </si>
  <si>
    <t>Pas de consommation de graines en alimentation humaine</t>
  </si>
  <si>
    <t>Consommation de graines à la ferme directement</t>
  </si>
  <si>
    <t>Le stock à la ferme est négligé</t>
  </si>
  <si>
    <t>Stock initial collecteurs = 61 kt (Bilans par campagne - FranceAgriMer)</t>
  </si>
  <si>
    <t>Pas de fabrication de produits alimentaires</t>
  </si>
  <si>
    <t>Consommation de graines pour la fabrication de produits alimentaires</t>
  </si>
  <si>
    <t>Consommation de graines en alimentation humaine</t>
  </si>
  <si>
    <t>Consommation de graines par la Trituration = 4780 kt (Bilans par campagne - FranceAgriMer)</t>
  </si>
  <si>
    <t>Consommation de graines par la Trituration</t>
  </si>
  <si>
    <t>Consommation de graines par les FAB = 56 kt (Bilans par campagne - FranceAgriMer)</t>
  </si>
  <si>
    <t>Consommation de graines par les FAB</t>
  </si>
  <si>
    <t>Probable</t>
  </si>
  <si>
    <t>Production de semences certifiées = 10 kt (Bilans par campagne - FranceAgriMer)</t>
  </si>
  <si>
    <t>Production de semences certifiées</t>
  </si>
  <si>
    <t>Exportation de graines = 1511 kt (Douanes françaises - Eurostat)</t>
  </si>
  <si>
    <t>Douanes françaises - Eurostat</t>
  </si>
  <si>
    <t>Exportation de graines</t>
  </si>
  <si>
    <t>Exportation d'huile = 330 kt (Douanes françaises - Eurostat)</t>
  </si>
  <si>
    <t>Exportation d'huile</t>
  </si>
  <si>
    <t>Consommation d'huile par les GMS = 27 kt (Nielsen)</t>
  </si>
  <si>
    <t>Nielsen</t>
  </si>
  <si>
    <t>Utilisation du volume de 2015</t>
  </si>
  <si>
    <t>Consommation d'huile par les GMS</t>
  </si>
  <si>
    <t>Approximative</t>
  </si>
  <si>
    <t>Exportation de tourteaux = 552 kt (Douanes françaises - Eurostat)</t>
  </si>
  <si>
    <t>Exportation de tourteaux</t>
  </si>
  <si>
    <t>Récolte = 5334 kt (Bilans par campagne - FranceAgriMer)</t>
  </si>
  <si>
    <t>Fiable</t>
  </si>
  <si>
    <t>Autoconsommation à la ferme = 128 kt (Bilans par campagne - FranceAgriMer)</t>
  </si>
  <si>
    <t>Autoconsommation à la ferme</t>
  </si>
  <si>
    <t>Stock final collecteurs = 115 kt (Bilans par campagne - FranceAgriMer)</t>
  </si>
  <si>
    <t>Importation d'huile = 135 kt (Douanes françaises - Eurostat)</t>
  </si>
  <si>
    <t>Importation d'huile</t>
  </si>
  <si>
    <t>Importation de tourteaux = 495 kt (Douanes françaises - Eurostat)</t>
  </si>
  <si>
    <t>Importation de tourteaux</t>
  </si>
  <si>
    <t>Importation de graines = 1215 kt (Douanes françaises - Eurostat)</t>
  </si>
  <si>
    <t>Importation de graines</t>
  </si>
  <si>
    <t>Tournesol</t>
  </si>
  <si>
    <t>Collecte = 1124 kt (Bilans par campagne - FranceAgriMer)</t>
  </si>
  <si>
    <t>Stock initial collecteurs = 79 kt (Bilans par campagne - FranceAgriMer)</t>
  </si>
  <si>
    <t>Consommation de graines en alimentation humaine = 10 kt (Bilans par campagne - FranceAgriMer)</t>
  </si>
  <si>
    <t>Correspond à la catégorie "utilisation humaine et animale":on néglige les utilisations animales (petfood ?)</t>
  </si>
  <si>
    <t>Consommation de graines par la Trituration = 1080 kt (Bilans par campagne - FranceAgriMer)</t>
  </si>
  <si>
    <t>Consommation de graines par les FAB = 7 kt (Bilans par campagne - FranceAgriMer)</t>
  </si>
  <si>
    <t>Exportation de graines = 328 kt (Douanes françaises - Eurostat)</t>
  </si>
  <si>
    <t>Exportation d'huile = 319 kt (Douanes françaises - Eurostat)</t>
  </si>
  <si>
    <t>Consommation d'huile par les GMS = 120 kt (Nielsen)</t>
  </si>
  <si>
    <t>Exportation de tourteaux = 54 kt (Douanes françaises - Eurostat)</t>
  </si>
  <si>
    <t>Récolte = 1187 kt (Bilans par campagne - FranceAgriMer)</t>
  </si>
  <si>
    <t>Autoconsommation à la ferme = 63 kt (Bilans par campagne - FranceAgriMer)</t>
  </si>
  <si>
    <t>Stock final collecteurs = 82 kt (Bilans par campagne - FranceAgriMer)</t>
  </si>
  <si>
    <t>Importation d'huile = 268 kt (Douanes françaises - Eurostat)</t>
  </si>
  <si>
    <t>Importation de tourteaux = 882 kt (Douanes françaises - Eurostat)</t>
  </si>
  <si>
    <t>Importation de graines = 236 kt (Douanes françaises - Eurostat)</t>
  </si>
  <si>
    <t>Soja</t>
  </si>
  <si>
    <t>Collecte = 269 kt (Bilans par campagne - FranceAgriMer)</t>
  </si>
  <si>
    <t>Stock initial collecteurs = 44 kt (Bilans par campagne - FranceAgriMer)</t>
  </si>
  <si>
    <t>Pas de consommation de graines en vente directe</t>
  </si>
  <si>
    <t>Pas de consommation de graines en circuits spécialisés</t>
  </si>
  <si>
    <t>Pas de consommation de graines en GMS</t>
  </si>
  <si>
    <t>Pas de consommation de graines en RHD</t>
  </si>
  <si>
    <t>Consommation de graines par la Trituration = 678 kt (Bilans par campagne - FranceAgriMer)</t>
  </si>
  <si>
    <t>Consommation de graines par les FAB = 150 kt (Bilans par campagne - FranceAgriMer)</t>
  </si>
  <si>
    <t>Correspond à la somme des catégories "incorporation" et "extrusion"</t>
  </si>
  <si>
    <t>Consommation de graines en alimentation humaine = 50 kt (Bilans par campagne - FranceAgriMer)</t>
  </si>
  <si>
    <t>Production de semences certifiées = 8 kt (Bilans par campagne - FranceAgriMer)</t>
  </si>
  <si>
    <t>Exportation de graines = 96 kt (Douanes françaises - Eurostat)</t>
  </si>
  <si>
    <t>Exportation d'huile = 133 kt (Douanes françaises - Eurostat)</t>
  </si>
  <si>
    <t>Exportation de tourteaux = 19 kt (Douanes françaises - Eurostat)</t>
  </si>
  <si>
    <t>Récolte = 337 kt (Bilans par campagne - FranceAgriMer)</t>
  </si>
  <si>
    <t>Autoconsommation à la ferme = 68 kt (Bilans par campagne - FranceAgriMer)</t>
  </si>
  <si>
    <t>Stock final collecteurs = 41 kt (Bilans par campagne - FranceAgriMer)</t>
  </si>
  <si>
    <t>Importation d'huile = 84 kt (Douanes françaises - Eurostat)</t>
  </si>
  <si>
    <t>Importation de tourteaux = 3432 kt (Douanes françaises - Eurostat)</t>
  </si>
  <si>
    <t>Importation de graines = 848 kt (Douanes françaises - Eurostat)</t>
  </si>
  <si>
    <t>Lin</t>
  </si>
  <si>
    <t>Collecte = 32 kt (Collectes, stocks - FranceAgriMer)</t>
  </si>
  <si>
    <t>Collectes, stocks - FranceAgriMer</t>
  </si>
  <si>
    <t>Stock initial collecteurs = 2 kt (Collectes, stocks - FranceAgriMer)</t>
  </si>
  <si>
    <t>Consommation de graines par la Trituration = 12 kt (FEDIOL)</t>
  </si>
  <si>
    <t>FEDIOL</t>
  </si>
  <si>
    <t>Utilisation de la donnée 2015</t>
  </si>
  <si>
    <t>Consommation de graines par les FAB = 0 kt (Etat 13 - FranceAgriMer)</t>
  </si>
  <si>
    <t>Etat 13 - FranceAgriMer</t>
  </si>
  <si>
    <t>Les graines ne sont pas consommées en alimentation animale</t>
  </si>
  <si>
    <t>Production de semences certifiées = 1 kt (Collectes, stocks - FranceAgriMer)</t>
  </si>
  <si>
    <t>Exportation de graines = 10 kt (Douanes françaises - Eurostat)</t>
  </si>
  <si>
    <t>Exportation d'huile = 0 kt (Douanes françaises - Eurostat)</t>
  </si>
  <si>
    <t>Exportation de tourteaux = 0 kt (Douanes françaises - Eurostat)</t>
  </si>
  <si>
    <t>Récolte = 43 kt (Statistique Agricole Annuelle - SSP)</t>
  </si>
  <si>
    <t>Statistique Agricole Annuelle - SSP</t>
  </si>
  <si>
    <t>Stock final collecteurs = 6 kt (Collectes, stocks - FranceAgriMer)</t>
  </si>
  <si>
    <t>Importation d'huile = 4 kt (Douanes françaises - Eurostat)</t>
  </si>
  <si>
    <t>Importation de tourteaux = 90 kt (Douanes françaises - Eurostat)</t>
  </si>
  <si>
    <t>Importation de graines = 25 kt (Douanes françaises - Eurostat)</t>
  </si>
  <si>
    <t>Pois</t>
  </si>
  <si>
    <t>Collecte = 507 kt (Bilans par campagne - FranceAgriMer)</t>
  </si>
  <si>
    <t>Stock initial collecteurs = 57 kt (Bilans par campagne - FranceAgriMer)</t>
  </si>
  <si>
    <t>Pas de trituration</t>
  </si>
  <si>
    <t>Consommation de graines par les FAB = 27 kt (Bilans par campagne - FranceAgriMer)</t>
  </si>
  <si>
    <t>Consommation de graines en alimentation humaine = 120 kt (Bilans par campagne - FranceAgriMer)</t>
  </si>
  <si>
    <t>Production de semences certifiées = 25 kt (Bilans par campagne - FranceAgriMer)</t>
  </si>
  <si>
    <t>Exportation de graines = 334 kt (Douanes françaises - Eurostat)</t>
  </si>
  <si>
    <t>Récolte de pois (hors mélanges de pois) = 557 kt (Statistique Agricole Annuelle - SSP)</t>
  </si>
  <si>
    <t>Récolte de pois (hors mélanges de pois)</t>
  </si>
  <si>
    <t>Stock final collecteurs = 65 kt (Bilans par campagne - FranceAgriMer)</t>
  </si>
  <si>
    <t>Importation de graines = 9 kt (Douanes françaises - Eurostat)</t>
  </si>
  <si>
    <t>Féverole</t>
  </si>
  <si>
    <t>Collecte = 191 kt (Bilans par campagne - FranceAgriMer)</t>
  </si>
  <si>
    <t>Stock initial collecteurs = 34 kt (Bilans par campagne - FranceAgriMer)</t>
  </si>
  <si>
    <t>Consommation de graines par les FAB = 29 kt (Bilans par campagne - FranceAgriMer)</t>
  </si>
  <si>
    <t>Consommation de grains en Petfood = 20 kt (ORIFLAAM - Terres Univia)</t>
  </si>
  <si>
    <t>ORIFLAAM - Terres Univia</t>
  </si>
  <si>
    <t>Même volume qu'en 21-21 et 22-23</t>
  </si>
  <si>
    <t>Consommation de grains en Petfood</t>
  </si>
  <si>
    <t>Exportation de graines = 93 kt (Douanes françaises - Eurostat)</t>
  </si>
  <si>
    <t>Récolte = 253 kt (Bilans par campagne - FranceAgriMer)</t>
  </si>
  <si>
    <t>Autoconsommation à la ferme = 62 kt (Bilans par campagne - FranceAgriMer)</t>
  </si>
  <si>
    <t>Stock final collecteurs = 59 kt (Bilans par campagne - FranceAgriMer)</t>
  </si>
  <si>
    <t>Importation de graines = 15 kt (Douanes françaises - Eurostat)</t>
  </si>
  <si>
    <t>Lupin</t>
  </si>
  <si>
    <t>Collecte = 12 kt (Collectes, stocks - FranceAgriMer)</t>
  </si>
  <si>
    <t>Stock initial collecteurs = 3 kt (Collectes, stocks - FranceAgriMer)</t>
  </si>
  <si>
    <t>Exportation de graines = 0 kt (Douanes françaises - Eurostat)</t>
  </si>
  <si>
    <t>Les échanges de lupin sont négligés</t>
  </si>
  <si>
    <t>Récolte = 16 kt (Statistique Agricole Annuelle - SSP)</t>
  </si>
  <si>
    <t>Stock final collecteurs = 11 kt (Collectes, stocks - FranceAgriMer)</t>
  </si>
  <si>
    <t>Importation de graines = 0 kt (Douanes françaises - Eurostat)</t>
  </si>
  <si>
    <t>Lentille</t>
  </si>
  <si>
    <t>Pas de consommation de graines en alimentation animale</t>
  </si>
  <si>
    <t>Exportation de graines = 5 kt (Douanes françaises - Eurostat)</t>
  </si>
  <si>
    <t>Récolte = 23 kt (Statistique Agricole Annuelle - SSP)</t>
  </si>
  <si>
    <t>Importation de graines = 29 kt (Douanes françaises - Eurostat)</t>
  </si>
  <si>
    <t>Pois chiche</t>
  </si>
  <si>
    <t>Exportation de graines = 6 kt (Douanes françaises - Eurostat)</t>
  </si>
  <si>
    <t>Importation de graines = 7 kt (Douanes françaises - Eurostat)</t>
  </si>
  <si>
    <t>Haricot sec</t>
  </si>
  <si>
    <t>Récolte = 13 kt (Statistique Agricole Annuelle - SSP)</t>
  </si>
  <si>
    <t>Importation de graines = 34 kt (Douanes françaises - Eurostat)</t>
  </si>
  <si>
    <t>Olive</t>
  </si>
  <si>
    <t>Exportation d'olives = 0 kt (Douanes françaises - Eurostat)</t>
  </si>
  <si>
    <t>Exportation d'olives</t>
  </si>
  <si>
    <t>Consommation d'olives par les moulins = 37 kt (FranceAgriMer)</t>
  </si>
  <si>
    <t>FranceAgriMer</t>
  </si>
  <si>
    <t>Consommation d'olives par les moulins</t>
  </si>
  <si>
    <t>Production d'olives de table = 2 kt (FranceAgriMer)</t>
  </si>
  <si>
    <t>Production d'olives de table</t>
  </si>
  <si>
    <t>Consommation totale d'huile d'olive = 99 kt (AFIDOL)</t>
  </si>
  <si>
    <t>AFIDOL</t>
  </si>
  <si>
    <t>Consommation totale d'huile d'olive</t>
  </si>
  <si>
    <t>Exportation d'huile d'olive = 10 kt (Douanes françaises - Eurostat)</t>
  </si>
  <si>
    <t>Exportation d'huile d'olive</t>
  </si>
  <si>
    <t>Consommation d'huile d'olive par les GMS = 66 kt (Nielsen)</t>
  </si>
  <si>
    <t>Consommation d'huile d'olive par les GMS</t>
  </si>
  <si>
    <t>Exportation de grignons d'olive = 0 kt (Douanes françaises - Eurostat)</t>
  </si>
  <si>
    <t>Exportation de grignons d'olive</t>
  </si>
  <si>
    <t>Consommation totale d'olives de table = 67 kt (AFIDOL)</t>
  </si>
  <si>
    <t>Consommation totale d'olives de table</t>
  </si>
  <si>
    <t>Exportation d'olives de table = 4 kt (Douanes françaises - Eurostat)</t>
  </si>
  <si>
    <t>Exportation d'olives de table</t>
  </si>
  <si>
    <t>Consommation d'olives de table par les GMS = 28 kt (Nielsen)</t>
  </si>
  <si>
    <t>Consommation d'olives de table par les GMS</t>
  </si>
  <si>
    <t>Récolte = 35 kt (Statistique Agricole Annuelle - SSP)</t>
  </si>
  <si>
    <t>Production d'huile d'olive = 6 kt (FranceAgriMer)</t>
  </si>
  <si>
    <t>Production d'huile d'olive</t>
  </si>
  <si>
    <t>Importation d'olives = 2 kt (Douanes françaises - Eurostat)</t>
  </si>
  <si>
    <t>Importation d'olives</t>
  </si>
  <si>
    <t>Importation d'huile d'olive = 118 kt (Douanes françaises - Eurostat)</t>
  </si>
  <si>
    <t>Importation d'huile d'olive</t>
  </si>
  <si>
    <t>Importation de grignons d'olive = 9 kt (Douanes françaises - Eurostat)</t>
  </si>
  <si>
    <t>Importation de grignons d'olive</t>
  </si>
  <si>
    <t>Importation d'olives de table = 87 kt (Douanes françaises - Eurostat)</t>
  </si>
  <si>
    <t>Importation d'olives de table</t>
  </si>
  <si>
    <t>2019-20</t>
  </si>
  <si>
    <t>Collecte = 3469 kt (Bilans par campagne - FranceAgriMer)</t>
  </si>
  <si>
    <t>Stock initial collecteurs = 191 kt (Bilans par campagne - FranceAgriMer)</t>
  </si>
  <si>
    <t>Consommation de graines par la Trituration = 3894 kt (Bilans par campagne - FranceAgriMer)</t>
  </si>
  <si>
    <t>Consommation de graines par les FAB = 21 kt (Bilans par campagne - FranceAgriMer)</t>
  </si>
  <si>
    <t>Production de semences certifiées = 5 kt (Bilans par campagne - FranceAgriMer)</t>
  </si>
  <si>
    <t>Exportation de graines = 1157 kt (Douanes françaises - Eurostat)</t>
  </si>
  <si>
    <t>Exportation d'huile = 338 kt (Douanes françaises - Eurostat)</t>
  </si>
  <si>
    <t>Utilisation du volume de 2019</t>
  </si>
  <si>
    <t>Exportation de tourteaux = 510 kt (Douanes françaises - Eurostat)</t>
  </si>
  <si>
    <t>Récolte = 3523 kt (Bilans par campagne - FranceAgriMer)</t>
  </si>
  <si>
    <t>Autoconsommation à la ferme = 54 kt (Bilans par campagne - FranceAgriMer)</t>
  </si>
  <si>
    <t>Stock final collecteurs = 146 kt (Bilans par campagne - FranceAgriMer)</t>
  </si>
  <si>
    <t>Importation d'huile = 104 kt (Douanes françaises - Eurostat)</t>
  </si>
  <si>
    <t>Importation de tourteaux = 526 kt (Douanes françaises - Eurostat)</t>
  </si>
  <si>
    <t>Importation de graines = 1607 kt (Douanes françaises - Eurostat)</t>
  </si>
  <si>
    <t>Collecte = 1175 kt (Bilans par campagne - FranceAgriMer)</t>
  </si>
  <si>
    <t>Stock initial collecteurs = 80 kt (Bilans par campagne - FranceAgriMer)</t>
  </si>
  <si>
    <t>Consommation de graines par la Trituration = 914 kt (Bilans par campagne - FranceAgriMer)</t>
  </si>
  <si>
    <t>Consommation de graines par les FAB = 12 kt (Bilans par campagne - FranceAgriMer)</t>
  </si>
  <si>
    <t>Production de semences certifiées = 6 kt (Bilans par campagne - FranceAgriMer)</t>
  </si>
  <si>
    <t>Exportation de graines = 476 kt (Douanes françaises - Eurostat)</t>
  </si>
  <si>
    <t>Exportation d'huile = 357 kt (Douanes françaises - Eurostat)</t>
  </si>
  <si>
    <t>Consommation d'huile par les GMS = 102 kt (Nielsen)</t>
  </si>
  <si>
    <t>Exportation de tourteaux = 105 kt (Douanes françaises - Eurostat)</t>
  </si>
  <si>
    <t>Récolte = 1298 kt (Bilans par campagne - FranceAgriMer)</t>
  </si>
  <si>
    <t>Autoconsommation à la ferme = 123 kt (Bilans par campagne - FranceAgriMer)</t>
  </si>
  <si>
    <t>Stock final collecteurs = 118 kt (Bilans par campagne - FranceAgriMer)</t>
  </si>
  <si>
    <t>Importation d'huile = 336 kt (Douanes françaises - Eurostat)</t>
  </si>
  <si>
    <t>Importation de tourteaux = 986 kt (Douanes françaises - Eurostat)</t>
  </si>
  <si>
    <t>Importation de graines = 305 kt (Douanes françaises - Eurostat)</t>
  </si>
  <si>
    <t>Collecte = 362 kt (Bilans par campagne - FranceAgriMer)</t>
  </si>
  <si>
    <t>Stock initial collecteurs = 92 kt (Bilans par campagne - FranceAgriMer)</t>
  </si>
  <si>
    <t>Consommation de graines par la Trituration = 670 kt (Bilans par campagne - FranceAgriMer)</t>
  </si>
  <si>
    <t>Consommation de graines par les FAB = 155 kt (Bilans par campagne - FranceAgriMer)</t>
  </si>
  <si>
    <t>Consommation de graines en alimentation humaine = 45 kt (Bilans par campagne - FranceAgriMer)</t>
  </si>
  <si>
    <t>Production de semences certifiées = 9 kt (Bilans par campagne - FranceAgriMer)</t>
  </si>
  <si>
    <t>Exportation de graines = 164 kt (Douanes françaises - Eurostat)</t>
  </si>
  <si>
    <t>Exportation d'huile = 53 kt (Douanes françaises - Eurostat)</t>
  </si>
  <si>
    <t>Exportation de tourteaux = 62 kt (Douanes françaises - Eurostat)</t>
  </si>
  <si>
    <t>Récolte = 429 kt (Bilans par campagne - FranceAgriMer)</t>
  </si>
  <si>
    <t>Autoconsommation à la ferme = 67 kt (Bilans par campagne - FranceAgriMer)</t>
  </si>
  <si>
    <t>Stock final collecteurs = 72 kt (Bilans par campagne - FranceAgriMer)</t>
  </si>
  <si>
    <t>Importation d'huile = 66 kt (Douanes françaises - Eurostat)</t>
  </si>
  <si>
    <t>Importation de tourteaux = 2926 kt (Douanes françaises - Eurostat)</t>
  </si>
  <si>
    <t>Importation de graines = 658 kt (Douanes françaises - Eurostat)</t>
  </si>
  <si>
    <t>Collecte = 31 kt (Collectes, stocks - FranceAgriMer)</t>
  </si>
  <si>
    <t>Stock initial collecteurs = 6 kt (Collectes, stocks - FranceAgriMer)</t>
  </si>
  <si>
    <t>Consommation de graines par la Trituration = 25 kt (FEDIOL)</t>
  </si>
  <si>
    <t>Utilisation de la donnée 2019</t>
  </si>
  <si>
    <t>Consommation de graines par les FAB = 4 kt (Etat 13 - FranceAgriMer)</t>
  </si>
  <si>
    <t>Production de semences certifiées = 2 kt (Collectes, stocks - FranceAgriMer)</t>
  </si>
  <si>
    <t>Exportation de graines = 13 kt (Douanes françaises - Eurostat)</t>
  </si>
  <si>
    <t>Exportation d'huile = 1 kt (Douanes françaises - Eurostat)</t>
  </si>
  <si>
    <t>Exportation de tourteaux = 1 kt (Douanes françaises - Eurostat)</t>
  </si>
  <si>
    <t>Récolte = 46 kt (Statistique Agricole Annuelle - SSP)</t>
  </si>
  <si>
    <t>Stock final collecteurs = 4 kt (Collectes, stocks - FranceAgriMer)</t>
  </si>
  <si>
    <t>Importation d'huile = 9 kt (Douanes françaises - Eurostat)</t>
  </si>
  <si>
    <t>Importation de graines = 35 kt (Douanes françaises - Eurostat)</t>
  </si>
  <si>
    <t>Collecte = 540 kt (Bilans par campagne - FranceAgriMer)</t>
  </si>
  <si>
    <t>Stock initial collecteurs = 82 kt (Bilans par campagne - FranceAgriMer)</t>
  </si>
  <si>
    <t>Consommation de graines par les FAB = 100 kt (Bilans par campagne - FranceAgriMer)</t>
  </si>
  <si>
    <t>Consommation de graines en alimentation humaine = 140 kt (Bilans par campagne - FranceAgriMer)</t>
  </si>
  <si>
    <t>Production de semences certifiées = 21 kt (Bilans par campagne - FranceAgriMer)</t>
  </si>
  <si>
    <t>Exportation de graines = 275 kt (Douanes françaises - Eurostat)</t>
  </si>
  <si>
    <t>Récolte de pois (hors mélanges de pois) = 595 kt (Statistique Agricole Annuelle - SSP)</t>
  </si>
  <si>
    <t>Stock final collecteurs = 53 kt (Bilans par campagne - FranceAgriMer)</t>
  </si>
  <si>
    <t>Importation de graines = 19 kt (Douanes françaises - Eurostat)</t>
  </si>
  <si>
    <t>Collecte = 96 kt (Bilans par campagne - FranceAgriMer)</t>
  </si>
  <si>
    <t>Stock initial collecteurs = 13 kt (Bilans par campagne - FranceAgriMer)</t>
  </si>
  <si>
    <t>Consommation de graines par les FAB = 22 kt (Bilans par campagne - FranceAgriMer)</t>
  </si>
  <si>
    <t>Consommation de graines en alimentation humaine = 12 kt (Bilans par campagne - FranceAgriMer)</t>
  </si>
  <si>
    <t>Exportation de graines = 46 kt (Douanes françaises - Eurostat)</t>
  </si>
  <si>
    <t>Récolte = 177 kt (Bilans par campagne - FranceAgriMer)</t>
  </si>
  <si>
    <t>Autoconsommation à la ferme = 81 kt (Bilans par campagne - FranceAgriMer)</t>
  </si>
  <si>
    <t>Stock final collecteurs = 14 kt (Bilans par campagne - FranceAgriMer)</t>
  </si>
  <si>
    <t>Importation de graines = 30 kt (Douanes françaises - Eurostat)</t>
  </si>
  <si>
    <t>Collecte = 4 kt (Collectes, stocks - FranceAgriMer)</t>
  </si>
  <si>
    <t>Stock initial collecteurs = 9 kt (Collectes, stocks - FranceAgriMer)</t>
  </si>
  <si>
    <t>Production de semences certifiées = 0 kt (Collectes, stocks - FranceAgriMer)</t>
  </si>
  <si>
    <t>Récolte = 7 kt (Statistique Agricole Annuelle - SSP)</t>
  </si>
  <si>
    <t>Stock final collecteurs = 2 kt (Collectes, stocks - FranceAgriMer)</t>
  </si>
  <si>
    <t>Récolte = 48 kt (Statistique Agricole Annuelle - SSP)</t>
  </si>
  <si>
    <t>Importation de graines = 28 kt (Douanes françaises - Eurostat)</t>
  </si>
  <si>
    <t>Exportation de graines = 16 kt (Douanes françaises - Eurostat)</t>
  </si>
  <si>
    <t>Récolte = 51 kt (Statistique Agricole Annuelle - SSP)</t>
  </si>
  <si>
    <t>Exportation de graines = 8 kt (Douanes françaises - Eurostat)</t>
  </si>
  <si>
    <t>Consommation d'olives par les moulins = 22 kt (FranceAgriMer)</t>
  </si>
  <si>
    <t>Production d'olives de table = 1 kt (FranceAgriMer)</t>
  </si>
  <si>
    <t>Consommation totale d'huile d'olive = 114 kt (AFIDOL)</t>
  </si>
  <si>
    <t>Consommation d'huile d'olive par les GMS = 63 kt (Nielsen)</t>
  </si>
  <si>
    <t>Exportation de grignons d'olive = 1 kt (Douanes françaises - Eurostat)</t>
  </si>
  <si>
    <t>Consommation totale d'olives de table = 87 kt (AFIDOL)</t>
  </si>
  <si>
    <t>Exportation d'olives de table = 3 kt (Douanes françaises - Eurostat)</t>
  </si>
  <si>
    <t>Récolte = 25 kt (Statistique Agricole Annuelle - SSP)</t>
  </si>
  <si>
    <t>Production d'huile d'olive = 3 kt (FranceAgriMer)</t>
  </si>
  <si>
    <t>Importation d'huile d'olive = 134 kt (Douanes françaises - Eurostat)</t>
  </si>
  <si>
    <t>Importation de grignons d'olive = 25 kt (Douanes françaises - Eurostat)</t>
  </si>
  <si>
    <t>Importation d'olives de table = 92 kt (Douanes françaises - Eurostat)</t>
  </si>
  <si>
    <t>2023-24</t>
  </si>
  <si>
    <t>Collecte = 4193 kt (Bilans par campagne - FranceAgriMer)</t>
  </si>
  <si>
    <t>Stock initial collecteurs = 173 kt (Bilans par campagne - FranceAgriMer)</t>
  </si>
  <si>
    <t>Consommation de graines par la Trituration = 4207 kt (Bilans par campagne - FranceAgriMer)</t>
  </si>
  <si>
    <t>Consommation de graines par les FAB = 19 kt (Bilans par campagne - FranceAgriMer)</t>
  </si>
  <si>
    <t>Exportation de graines = 1154 kt (Douanes françaises - Eurostat)</t>
  </si>
  <si>
    <t>Exportation d'huile = 626 kt (Douanes françaises - Eurostat)</t>
  </si>
  <si>
    <t>Consommation d'huile par les GMS = 30 kt (Nielsen)</t>
  </si>
  <si>
    <t>Utilisation du volume de 2023</t>
  </si>
  <si>
    <t>Exportation de tourteaux = 377 kt (Douanes françaises - Eurostat)</t>
  </si>
  <si>
    <t>Récolte = 4277 kt (Bilans par campagne - FranceAgriMer)</t>
  </si>
  <si>
    <t>Autoconsommation à la ferme = 84 kt (Bilans par campagne - FranceAgriMer)</t>
  </si>
  <si>
    <t>Stock final collecteurs = 225 kt (Bilans par campagne - FranceAgriMer)</t>
  </si>
  <si>
    <t>Importation d'huile = 144 kt (Douanes françaises - Eurostat)</t>
  </si>
  <si>
    <t>Importation de tourteaux = 684 kt (Douanes françaises - Eurostat)</t>
  </si>
  <si>
    <t>Importation de graines = 1286 kt (Douanes françaises - Eurostat)</t>
  </si>
  <si>
    <t>Collecte = 1892 kt (Bilans par campagne - FranceAgriMer)</t>
  </si>
  <si>
    <t>Stock initial collecteurs = 243 kt (Bilans par campagne - FranceAgriMer)</t>
  </si>
  <si>
    <t>Consommation de graines par la Trituration = 1491 kt (Bilans par campagne - FranceAgriMer)</t>
  </si>
  <si>
    <t>Consommation de graines par les FAB = 10 kt (Bilans par campagne - FranceAgriMer)</t>
  </si>
  <si>
    <t>Exportation de graines = 569 kt (Douanes françaises - Eurostat)</t>
  </si>
  <si>
    <t>Exportation d'huile = 491 kt (Douanes françaises - Eurostat)</t>
  </si>
  <si>
    <t>Consommation d'huile par les GMS = 89 kt (Nielsen)</t>
  </si>
  <si>
    <t>Exportation de tourteaux = 122 kt (Douanes françaises - Eurostat)</t>
  </si>
  <si>
    <t>Récolte = 2061 kt (Bilans par campagne - FranceAgriMer)</t>
  </si>
  <si>
    <t>Autoconsommation à la ferme = 169 kt (Bilans par campagne - FranceAgriMer)</t>
  </si>
  <si>
    <t>Stock final collecteurs = 214 kt (Bilans par campagne - FranceAgriMer)</t>
  </si>
  <si>
    <t>Importation d'huile = 408 kt (Douanes françaises - Eurostat)</t>
  </si>
  <si>
    <t>Importation de tourteaux = 870 kt (Douanes françaises - Eurostat)</t>
  </si>
  <si>
    <t>Importation de graines = 204 kt (Douanes françaises - Eurostat)</t>
  </si>
  <si>
    <t>Collecte = 320 kt (Bilans par campagne - FranceAgriMer)</t>
  </si>
  <si>
    <t>Stock initial collecteurs = 103 kt (Bilans par campagne - FranceAgriMer)</t>
  </si>
  <si>
    <t>Consommation de graines par la Trituration = 510 kt (Bilans par campagne - FranceAgriMer)</t>
  </si>
  <si>
    <t>Consommation de graines par les FAB = 78 kt (Bilans par campagne - FranceAgriMer)</t>
  </si>
  <si>
    <t>Production de semences certifiées = 12 kt (Bilans par campagne - FranceAgriMer)</t>
  </si>
  <si>
    <t>Exportation de graines = 140 kt (Douanes françaises - Eurostat)</t>
  </si>
  <si>
    <t>Exportation d'huile = 69 kt (Douanes françaises - Eurostat)</t>
  </si>
  <si>
    <t>Exportation de tourteaux = 57 kt (Douanes françaises - Eurostat)</t>
  </si>
  <si>
    <t>Récolte = 388 kt (Bilans par campagne - FranceAgriMer)</t>
  </si>
  <si>
    <t>Importation d'huile = 64 kt (Douanes françaises - Eurostat)</t>
  </si>
  <si>
    <t>Importation de tourteaux = 2780 kt (Douanes françaises - Eurostat)</t>
  </si>
  <si>
    <t>Importation de graines = 403 kt (Douanes françaises - Eurostat)</t>
  </si>
  <si>
    <t>Collecte = 35 kt (Collectes, stocks - FranceAgriMer)</t>
  </si>
  <si>
    <t>Consommation de graines par la Trituration = 31 kt (FEDIOL)</t>
  </si>
  <si>
    <t>Utilisation de la donnée 2023</t>
  </si>
  <si>
    <t>Consommation de graines par les FAB = 6 kt (Etat 13 - FranceAgriMer)</t>
  </si>
  <si>
    <t>Récolte = 52 kt (Statistique Agricole Annuelle - SSP)</t>
  </si>
  <si>
    <t>Stock final collecteurs = 7 kt (Collectes, stocks - FranceAgriMer)</t>
  </si>
  <si>
    <t>Importation d'huile = 6 kt (Douanes françaises - Eurostat)</t>
  </si>
  <si>
    <t>Importation de tourteaux = 76 kt (Douanes françaises - Eurostat)</t>
  </si>
  <si>
    <t>Collecte = 413 kt (Bilans par campagne - FranceAgriMer)</t>
  </si>
  <si>
    <t>Consommation de graines autoconsommées en hors FAB = 56 kt (Estimation - Terres Univia)</t>
  </si>
  <si>
    <t>Estimation - Terres Univia</t>
  </si>
  <si>
    <t>Le reste des graines autoconsommées est consommé en alimentation animale rente hors FAB</t>
  </si>
  <si>
    <t>Consommation de graines à la ferme directement:Consommation de graines autoconsommées en hors FAB</t>
  </si>
  <si>
    <t>Prétraitement récolte, collecte</t>
  </si>
  <si>
    <t>Indicative:Approximative</t>
  </si>
  <si>
    <t>Complétion des flux:Données déterminées:Données collectées</t>
  </si>
  <si>
    <t>Donnée déterminée (par bilan matière):Donnée collectée (valeur du flux ou coefficient)</t>
  </si>
  <si>
    <t>Stock initial collecteurs = 54 kt (Bilans par campagne - FranceAgriMer)</t>
  </si>
  <si>
    <t>Consommation de graines par les FAB = 84 kt (Bilans par campagne - FranceAgriMer)</t>
  </si>
  <si>
    <t>Production de semences certifiées = 18 kt (Bilans par campagne - FranceAgriMer)</t>
  </si>
  <si>
    <t>Exportation de graines = 219 kt (Bilans par campagne - FranceAgriMer)</t>
  </si>
  <si>
    <t>Récolte de pois (hors mélanges de pois) = 485 kt (Statistique Agricole Annuelle - SSP)</t>
  </si>
  <si>
    <t>Stock final collecteurs = 57 kt (Bilans par campagne - FranceAgriMer)</t>
  </si>
  <si>
    <t>Importation de graines = 21 kt (Douanes françaises - Eurostat)</t>
  </si>
  <si>
    <t>Collecte = 146 kt (Bilans par campagne - FranceAgriMer)</t>
  </si>
  <si>
    <t>Consommation de graines autoconsommées en hors FAB = 29 kt (Estimation - Terres Univia)</t>
  </si>
  <si>
    <t>Stock initial collecteurs = 14 kt (Bilans par campagne - FranceAgriMer)</t>
  </si>
  <si>
    <t>Consommation de graines par les FAB = 33 kt (Bilans par campagne - FranceAgriMer)</t>
  </si>
  <si>
    <t>Production de semences certifiées = 7 kt (Bilans par campagne - FranceAgriMer)</t>
  </si>
  <si>
    <t>Exportation de graines = 75 kt (Douanes françaises - Eurostat)</t>
  </si>
  <si>
    <t>Récolte = 216 kt (Bilans par campagne - FranceAgriMer)</t>
  </si>
  <si>
    <t>Autoconsommation à la ferme = 70 kt (Bilans par campagne - FranceAgriMer)</t>
  </si>
  <si>
    <t>Stock final collecteurs = 18 kt (Bilans par campagne - FranceAgriMer)</t>
  </si>
  <si>
    <t>Importation de graines = 36 kt (Douanes françaises - Eurostat)</t>
  </si>
  <si>
    <t>Collecte = 5 kt (Collectes, stocks - FranceAgriMer)</t>
  </si>
  <si>
    <t>Récolte = 11 kt (Statistique Agricole Annuelle - SSP)</t>
  </si>
  <si>
    <t>Collecte = 16 kt (Collectes, stocks - FranceAgriMer)</t>
  </si>
  <si>
    <t>Exportation de graines = 4 kt (Douanes françaises - Eurostat)</t>
  </si>
  <si>
    <t>Consommation de LS bruts par les ménages = 16 kt (OléoProtéines - Terres Univia)</t>
  </si>
  <si>
    <t>OléoProtéines - Terres Univia</t>
  </si>
  <si>
    <t>Même consommation de produits alimentaires par les ménages qu'en 2023</t>
  </si>
  <si>
    <t>Consommation de LS bruts par les ménages</t>
  </si>
  <si>
    <t>Consommation de LS bruts par la RHD = 3 kt (OléoProtéines - Terres Univia)</t>
  </si>
  <si>
    <t>Même consommation de produits alimentaires en RHD qu'en 2023</t>
  </si>
  <si>
    <t>Consommation de LS bruts par la RHD</t>
  </si>
  <si>
    <t>Consommation de LS bruts par les autres IAA = 0 kt (OléoProtéines - Terres Univia)</t>
  </si>
  <si>
    <t>Consommation par les autres IAA négligeable</t>
  </si>
  <si>
    <t>Consommation de LS bruts par les autres IAA</t>
  </si>
  <si>
    <t>Consommation de LS appertisés et surgelés par les ménages = 36 kt (OléoProtéines - Terres Univia)</t>
  </si>
  <si>
    <t>Consommation de LS appertisés et surgelés par les ménages</t>
  </si>
  <si>
    <t>Consommation de LS appertisés et surgelés par la RHD = 4 kt (OléoProtéines - Terres Univia)</t>
  </si>
  <si>
    <t>Consommation de LS appertisés et surgelés par la RHD</t>
  </si>
  <si>
    <t>Consommation de LS appertisés et surgelés par les autres IAA = 0 kt (OléoProtéines - Terres Univia)</t>
  </si>
  <si>
    <t>Consommation de LS appertisés et surgelés par les autres IAA</t>
  </si>
  <si>
    <t>Consommation d'eau pour la fabrication de produits appertisés = 20 kt (OléoProtéines - Terres Univia)</t>
  </si>
  <si>
    <t>Consommation d'eau pour la fabrication de produits appertisés</t>
  </si>
  <si>
    <t>Récolte = 33 kt (Statistique Agricole Annuelle - SSP)</t>
  </si>
  <si>
    <t>Stock final collecteurs = 3 kt (Collectes, stocks - FranceAgriMer)</t>
  </si>
  <si>
    <t>Importation de graines = 38 kt (Douanes françaises - Eurostat)</t>
  </si>
  <si>
    <t>Collecte = 20 kt (Collectes, stocks - FranceAgriMer)</t>
  </si>
  <si>
    <t>Production de semences certifiées = 5 kt (Collectes, stocks - FranceAgriMer)</t>
  </si>
  <si>
    <t>Exportation de graines = 17 kt (Douanes françaises - Eurostat)</t>
  </si>
  <si>
    <t>Consommation de LS bruts par les ménages = 1 kt (OléoProtéines - Terres Univia)</t>
  </si>
  <si>
    <t>Consommation de LS bruts par la RHD = 0 kt (OléoProtéines - Terres Univia)</t>
  </si>
  <si>
    <t>Consommation de LS appertisés et surgelés par les ménages = 29 kt (OléoProtéines - Terres Univia)</t>
  </si>
  <si>
    <t>Consommation d'eau pour la fabrication de produits appertisés = 17 kt (OléoProtéines - Terres Univia)</t>
  </si>
  <si>
    <t>Récolte = 44 kt (Statistique Agricole Annuelle - SSP)</t>
  </si>
  <si>
    <t>Importation de graines = 13 kt (Douanes françaises - Eurostat)</t>
  </si>
  <si>
    <t>Consommation d'olives par les moulins = 41 kt (FranceAgriMer)</t>
  </si>
  <si>
    <t>Consommation totale d'huile d'olive = 100 kt (AFIDOL)</t>
  </si>
  <si>
    <t>Exportation d'huile d'olive = 15 kt (Douanes françaises - Eurostat)</t>
  </si>
  <si>
    <t>Consommation totale d'olives de table = 91 kt (AFIDOL)</t>
  </si>
  <si>
    <t>Consommation d'olives de table par les GMS = 32 kt (Nielsen)</t>
  </si>
  <si>
    <t>Récolte = 30 kt (Statistique Agricole Annuelle - SSP)</t>
  </si>
  <si>
    <t>Production d'huile d'olive = 7 kt (FranceAgriMer)</t>
  </si>
  <si>
    <t>Importation d'huile d'olive = 119 kt (Douanes françaises - Eurostat)</t>
  </si>
  <si>
    <t>Importation de grignons d'olive = 12 kt (Douanes françaises - Eurostat)</t>
  </si>
  <si>
    <t>Importation d'olives de table = 89 kt (Douanes françaises - Eurostat)</t>
  </si>
  <si>
    <t>Remarque</t>
  </si>
  <si>
    <t>Zone filière</t>
  </si>
  <si>
    <t>Création de flux désagrégés</t>
  </si>
  <si>
    <t>Tournesol:Lin</t>
  </si>
  <si>
    <t>BILAN COLZA</t>
  </si>
  <si>
    <t>En milliers de tonnes</t>
  </si>
  <si>
    <t>2006/07</t>
  </si>
  <si>
    <t>2007/08</t>
  </si>
  <si>
    <t xml:space="preserve">2008/09 </t>
  </si>
  <si>
    <t xml:space="preserve">2009/10  </t>
  </si>
  <si>
    <t xml:space="preserve">2010/11               </t>
  </si>
  <si>
    <t xml:space="preserve">2011/12 </t>
  </si>
  <si>
    <t>2012/13</t>
  </si>
  <si>
    <t xml:space="preserve">2013/14 </t>
  </si>
  <si>
    <t xml:space="preserve">2014/15 </t>
  </si>
  <si>
    <t>2015/16</t>
  </si>
  <si>
    <t>2016/17</t>
  </si>
  <si>
    <t>2017/18</t>
  </si>
  <si>
    <t>2018/19</t>
  </si>
  <si>
    <t>2019/20</t>
  </si>
  <si>
    <t>2020/21</t>
  </si>
  <si>
    <t>2021/22</t>
  </si>
  <si>
    <t>2022/23</t>
  </si>
  <si>
    <t>2023/24</t>
  </si>
  <si>
    <t>2024/25</t>
  </si>
  <si>
    <t>Provisoire 01/02/18</t>
  </si>
  <si>
    <t>Prev. 23/05/19</t>
  </si>
  <si>
    <t>PROV 06/03/25</t>
  </si>
  <si>
    <t>PREV 13/11/24</t>
  </si>
  <si>
    <t>PREV 06/03/25</t>
  </si>
  <si>
    <t xml:space="preserve">Surfaces (1000 ha) </t>
  </si>
  <si>
    <t xml:space="preserve">Rendement (qx/ha)     </t>
  </si>
  <si>
    <t xml:space="preserve">Production (1000 t)  </t>
  </si>
  <si>
    <t>Autoconsommation et stock à la ferme</t>
  </si>
  <si>
    <t xml:space="preserve">en % de la production </t>
  </si>
  <si>
    <t>Collecte réalisée au 1er avril</t>
  </si>
  <si>
    <t>en % de la production prév</t>
  </si>
  <si>
    <t>% réalisation par rapport à la collecte prévue</t>
  </si>
  <si>
    <t>Ressources pour le marché</t>
  </si>
  <si>
    <t>Stock de report</t>
  </si>
  <si>
    <t xml:space="preserve">Collecte </t>
  </si>
  <si>
    <t>% par rapport à la production</t>
  </si>
  <si>
    <t>ajustement</t>
  </si>
  <si>
    <t>UE (1)</t>
  </si>
  <si>
    <t>pays tiers</t>
  </si>
  <si>
    <t>Total des ressources</t>
  </si>
  <si>
    <t>Utilisations par le marché</t>
  </si>
  <si>
    <t>Utilisations intérieures</t>
  </si>
  <si>
    <t>trituration</t>
  </si>
  <si>
    <t>incorporation</t>
  </si>
  <si>
    <t>semences</t>
  </si>
  <si>
    <t>freinte</t>
  </si>
  <si>
    <t>autres</t>
  </si>
  <si>
    <t>UE</t>
  </si>
  <si>
    <t>Total des utilisations</t>
  </si>
  <si>
    <t>Stocks au 30 juin (2)</t>
  </si>
  <si>
    <t>dont stock dépôt</t>
  </si>
  <si>
    <t>dont stock FAB</t>
  </si>
  <si>
    <t>dont stock Triturateurs</t>
  </si>
  <si>
    <t>Sources: Estimations FranceAgriMer- Commission bilans- Douanes- GNIS</t>
  </si>
  <si>
    <t>(1) Méthodologie douanière : "Dans les échanges intracommunautaires, si le pays d'origine n'est pas connu, le pays de provenance de la marchandise est privilégié".</t>
  </si>
  <si>
    <t>(2) Stock physique d'équilibre, qui peut ne pas être intégralement disponible sur le marché (stock outil, engagements à la vente…).</t>
  </si>
  <si>
    <t>vérification</t>
  </si>
  <si>
    <t>Correspond à la catégorie "utilisation humaine et animale" : on néglige les utilisations animales (petfood ?)</t>
  </si>
  <si>
    <t>BILAN TOURNESOL</t>
  </si>
  <si>
    <t xml:space="preserve">2009/10 </t>
  </si>
  <si>
    <t xml:space="preserve">2010/11       </t>
  </si>
  <si>
    <t>2013/14</t>
  </si>
  <si>
    <t>2014/15</t>
  </si>
  <si>
    <t xml:space="preserve">2015/16 </t>
  </si>
  <si>
    <t>Provisoire 01/02/2019</t>
  </si>
  <si>
    <t>Prév. 23/5/19</t>
  </si>
  <si>
    <t xml:space="preserve">en % de la production prév </t>
  </si>
  <si>
    <t>utilisation humaine et animale</t>
  </si>
  <si>
    <t>Remarque : plus d'extrusion à partir de la campagne 2022-23 (ce qui diminue fortement le volume)</t>
  </si>
  <si>
    <t>BILAN SOJA</t>
  </si>
  <si>
    <t xml:space="preserve">2010/11        </t>
  </si>
  <si>
    <t xml:space="preserve">
2022/23</t>
  </si>
  <si>
    <t xml:space="preserve">
2024/25</t>
  </si>
  <si>
    <t>provisoire 01/02/18</t>
  </si>
  <si>
    <t xml:space="preserve">Rendement (qxha)     </t>
  </si>
  <si>
    <t xml:space="preserve">UE (1)  </t>
  </si>
  <si>
    <t>extrusion</t>
  </si>
  <si>
    <t>divers alimentation humaine</t>
  </si>
  <si>
    <t xml:space="preserve">(1) Méthodologie douanière : "Dans les échanges intracommunautaires, si le pays d'origine n'est pas connu, le pays de provenance de la marchandise est privilégié". </t>
  </si>
  <si>
    <t>Au cas particulier, il s'agit de marchandises originaires de pays tiers transitant par un autre Etat membre de l'UE.</t>
  </si>
  <si>
    <t>(1) Méthodologie douanière : "Dans les échanges intracommunautaires</t>
  </si>
  <si>
    <t xml:space="preserve"> si le pays d'origine n'est pas connu</t>
  </si>
  <si>
    <t xml:space="preserve"> le pays de provenance de la marchandise est privilégié". Au cas particulier</t>
  </si>
  <si>
    <t xml:space="preserve"> il s'agit de marchandises originaires de pays tiers transitant par un autre Etat membre de l'UE.</t>
  </si>
  <si>
    <t>BILAN POIS</t>
  </si>
  <si>
    <t>BILAN POIS PROTEAGINEUX</t>
  </si>
  <si>
    <t>2009/10</t>
  </si>
  <si>
    <t>2010/11</t>
  </si>
  <si>
    <t xml:space="preserve">2012/13 </t>
  </si>
  <si>
    <t xml:space="preserve">2014/15  </t>
  </si>
  <si>
    <t>TOTAL des ressources</t>
  </si>
  <si>
    <t>incorporation (2)</t>
  </si>
  <si>
    <t>alimentation humaine</t>
  </si>
  <si>
    <t>autres (3)</t>
  </si>
  <si>
    <t>STOCKS au 30 juin (4)</t>
  </si>
  <si>
    <t>(1) Méthodologie douanière : "Dans les échanges intracommunautaries, si le pays d'origine n'est pas connu, le pays de provenance de la marchandise est privilégié".</t>
  </si>
  <si>
    <t>(2) Chiffres issus des déclarations des FAB - état 13</t>
  </si>
  <si>
    <t>(3) Y compris achats directs des éleveurs auprès des collecteurs</t>
  </si>
  <si>
    <t>(4) Stock physique d'équilibre, qui peut ne pas être intégralement disponible sur le marché (stock outil, engagements à la vente…).</t>
  </si>
  <si>
    <t>BILAN FEVEROLE</t>
  </si>
  <si>
    <t>Milliers de tonnes</t>
  </si>
  <si>
    <t xml:space="preserve">2011/12     </t>
  </si>
  <si>
    <t>Prov 1/2/19</t>
  </si>
  <si>
    <t>Prév. 23/05/19</t>
  </si>
  <si>
    <t>STOCKS au 30 juin(4)</t>
  </si>
  <si>
    <t>(2) Chiffres issus des déclarations des FAB - "états 13".</t>
  </si>
  <si>
    <t>(3) Y compris achats directs des éleveurs auprès des collecteurs.</t>
  </si>
  <si>
    <t>(3) Stock physique d'équilibre, qui peut ne pas être intégralement disponible sur le marché (stock outil, engagements à la vente…).</t>
  </si>
  <si>
    <t>Identifiant</t>
  </si>
  <si>
    <t>Equation d'égalité (eq = 0)</t>
  </si>
  <si>
    <t>Part de semences fermières (par rapport aux semences certifiées) = 20,51 % (Enquête Pratiques culturales en grandes cultures - SSP)</t>
  </si>
  <si>
    <t>Enquête Pratiques culturales en grandes cultures - SSP</t>
  </si>
  <si>
    <t>0</t>
  </si>
  <si>
    <t>Répartition</t>
  </si>
  <si>
    <t>Part de semences fermières (par rapport aux semences certifiées)</t>
  </si>
  <si>
    <t>Données collectées:Données déterminées</t>
  </si>
  <si>
    <t>Ratio d'issues de silo = 1,7 % (ONRB - FranceAgriMer)</t>
  </si>
  <si>
    <t>ONRB - FranceAgriMer</t>
  </si>
  <si>
    <t>Rendement</t>
  </si>
  <si>
    <t>Ratio d'issues de silo</t>
  </si>
  <si>
    <t>Part d'issues de silo consommées par les FAF = 56,33 % (ONRB - FranceAgriMer)</t>
  </si>
  <si>
    <t>Part d'issues de silo consommées par les FAF</t>
  </si>
  <si>
    <t>Part d'issues de silo consommées comme litière = 0,77 % (ONRB - FranceAgriMer)</t>
  </si>
  <si>
    <t>Part d'issues de silo consommées comme litière</t>
  </si>
  <si>
    <t>Part d'issues de silo compostées = 0 % (ONRB - FranceAgriMer)</t>
  </si>
  <si>
    <t>Part d'issues de silo compostées</t>
  </si>
  <si>
    <t>Part d'issues de silo consommées comme autres biomatériaux = 0,77 % (ONRB - FranceAgriMer)</t>
  </si>
  <si>
    <t>Part d'issues de silo consommées comme autres biomatériaux</t>
  </si>
  <si>
    <t>Part d'issues de silo consommées en méthanisation = 40,72 % (ONRB - FranceAgriMer)</t>
  </si>
  <si>
    <t>Part d'issues de silo consommées en méthanisation</t>
  </si>
  <si>
    <t>Part d'issues de silo brûlées = 1,03 % (ONRB - FranceAgriMer)</t>
  </si>
  <si>
    <t>Part d'issues de silo brûlées</t>
  </si>
  <si>
    <t>Complétion des flux:Données déterminées</t>
  </si>
  <si>
    <t>Donnée déterminée (par bilan matière)</t>
  </si>
  <si>
    <t>Ratio de pertes à la ferme = 0,1 % (ORIFLAAM - Terres Univia)</t>
  </si>
  <si>
    <t>Ratio de pertes à la ferme</t>
  </si>
  <si>
    <t>Rendement de production d'huile = 42,4 % (Rapport méthodo Ademe calcul ACV - Terres Univia)</t>
  </si>
  <si>
    <t>Rapport méthodo Ademe calcul ACV - Terres Univia</t>
  </si>
  <si>
    <t>Rendement de production d'huile</t>
  </si>
  <si>
    <t>Rendement de production de tourteau = 55,8 % (Rapport méthodo Ademe calcul ACV - Terres Univia)</t>
  </si>
  <si>
    <t>Rendement de production de tourteau</t>
  </si>
  <si>
    <t>Rendement de production de coques (+ eau) = 1,8 % (Rapport méthodo Ademe calcul ACV - Terres Univia)</t>
  </si>
  <si>
    <t>Rendement de production de coques (+ eau)</t>
  </si>
  <si>
    <t>Part de la consommation des coques (+ eau) par les FAB = 100 % (Terres Univia)</t>
  </si>
  <si>
    <t>Terres Univia</t>
  </si>
  <si>
    <t>Part de la consommation des coques (+ eau) par les FAB</t>
  </si>
  <si>
    <t>Indicative</t>
  </si>
  <si>
    <t>Part de consommation d'huile en alimentation humaine = 36,8 % (Terres Univia)</t>
  </si>
  <si>
    <t>Même répartition des usages d'huile qu'en 2023</t>
  </si>
  <si>
    <t>Part de consommation d'huile en alimentation humaine</t>
  </si>
  <si>
    <t>Part de consommation d'huile en biocarburants = 61,12 % (Veille concurrentielle biocarburants - FranceAgriMer)</t>
  </si>
  <si>
    <t>Veille concurrentielle biocarburants - FranceAgriMer</t>
  </si>
  <si>
    <t>Part de consommation d'huile en biocarburants</t>
  </si>
  <si>
    <t>Part de consommation d'huile pour des usages non-alimentaires = 2,08 % (Terres Univia)</t>
  </si>
  <si>
    <t>L'huile est consommée pour des usages techniques:Même répartition des usages d'huile qu'en 2023</t>
  </si>
  <si>
    <t>Part de consommation d'huile pour des usages non-alimentaires</t>
  </si>
  <si>
    <t>Part de consommation de tourteaux en FAB = 83,04 % (ORIFLAAM)</t>
  </si>
  <si>
    <t>ORIFLAAM</t>
  </si>
  <si>
    <t>Même répartition des usages de tourteaux qu'en 2022-23</t>
  </si>
  <si>
    <t>Part de consommation de tourteaux en FAB</t>
  </si>
  <si>
    <t>Part de consommation de tourteaux en hors FAB = 16,96 % (ORIFLAAM)</t>
  </si>
  <si>
    <t>Part de consommation de tourteaux en hors FAB</t>
  </si>
  <si>
    <t>Part de semences fermières (par rapport aux semences certifiées) = 0,7 % (Enquête Pratiques culturales en grandes cultures - SSP)</t>
  </si>
  <si>
    <t>Rendement de production d'huile = 44,3 % (Rapport méthodo Ademe calcul ACV - Terres Univia)</t>
  </si>
  <si>
    <t>Rendement de production de tourteau = 54 % (Rapport méthodo Ademe calcul ACV - Terres Univia)</t>
  </si>
  <si>
    <t>Rendement de production de coques (+ eau) = 1,7 % (Rapport méthodo Ademe calcul ACV - Terres Univia)</t>
  </si>
  <si>
    <t>Part de la consommation des coques (+ eau) pour la combustion = 100 % (Terres Univia)</t>
  </si>
  <si>
    <t>Part de la consommation des coques (+ eau) pour la combustion</t>
  </si>
  <si>
    <t>Part de consommation d'huile par les ménages = 64,88 % (Terres Univia)</t>
  </si>
  <si>
    <t>Part de consommation d'huile par les ménages</t>
  </si>
  <si>
    <t>Part de consommation d'huile par les autres IAA = 21,8 % (Terres Univia)</t>
  </si>
  <si>
    <t>L'huile est consommée par les autres IAA:Même répartition des usages d'huile qu'en 2023</t>
  </si>
  <si>
    <t>Part de consommation d'huile par les autres IAA</t>
  </si>
  <si>
    <t>Part de consommation d'huile par les autres industries = 7,96 % (Terres Univia)</t>
  </si>
  <si>
    <t>Part de consommation d'huile par les autres industries</t>
  </si>
  <si>
    <t>Part de consommation d'huile en biocarburants = 5,36 % (Veille concurrentielle biocarburants - FranceAgriMer)</t>
  </si>
  <si>
    <t>Part de consommation de tourteaux en FAB = 92,6 % (ORIFLAAM)</t>
  </si>
  <si>
    <t>Part de consommation de tourteaux en hors FAB = 7,4 % (ORIFLAAM)</t>
  </si>
  <si>
    <t>Part de semences fermières (par rapport aux semences certifiées) = 180,11 % (Enquête Pratiques culturales en grandes cultures - SSP)</t>
  </si>
  <si>
    <t>Ratio de pertes à la ferme = 2 % (ORIFLAAM - Terres Univia)</t>
  </si>
  <si>
    <t>Rendement de production d'huile = 18,8 % (Rapport méthodo Ademe calcul ACV - Terres Univia)</t>
  </si>
  <si>
    <t>Rendement de production de tourteau = 79,4 % (Rapport méthodo Ademe calcul ACV - Terres Univia)</t>
  </si>
  <si>
    <t>Part de consommation de tourteaux en FAB = 84,32 % (ORIFLAAM)</t>
  </si>
  <si>
    <t>Part de consommation de tourteaux en hors FAB = 15,68 % (ORIFLAAM)</t>
  </si>
  <si>
    <t>Part de semences fermières (par rapport aux semences certifiées) = 143,31 % (Enquête Pratiques culturales en grandes cultures - SSP)</t>
  </si>
  <si>
    <t>Même ratio de pertes à la ferme que colza et tournesol</t>
  </si>
  <si>
    <t>Rendement de production d'huile brute = 36,33 % (FEDIOL)</t>
  </si>
  <si>
    <t>Moyenne des rendements de 2019 et 2023</t>
  </si>
  <si>
    <t>Rendement de production d'huile brute</t>
  </si>
  <si>
    <t>Rendement de production de tourteaux = 63,67 % (FEDIOL)</t>
  </si>
  <si>
    <t>Rendement de production de tourteaux</t>
  </si>
  <si>
    <t>Part de consommation de tourteaux en FAB = 97,59 % (ORIFLAAM)</t>
  </si>
  <si>
    <t>Même répartition des usages de tourteaux qu'en 2022-23 et pour les tourteaux autres que colza, tournesol et soja</t>
  </si>
  <si>
    <t>Part de consommation de tourteaux en hors FAB = 2,41 % (ORIFLAAM)</t>
  </si>
  <si>
    <t>Part de semences fermières (par rapport aux semences certifiées) = 150 % (Estimation - Terres Univia)</t>
  </si>
  <si>
    <t>Ratio d'issues de silo = 1 % (ONRB - FranceAgriMer)</t>
  </si>
  <si>
    <t>Ecart statistique relatif = 18,06 % ()</t>
  </si>
  <si>
    <t>Même écart statistique qu'en 23-24</t>
  </si>
  <si>
    <t>Ecart statistique relatif:Ecart statistique constaté dans les données collectées, demandant une réconciliation</t>
  </si>
  <si>
    <t>Données collectées:Données déterminées:Données réconciliées</t>
  </si>
  <si>
    <t>Donnée collectée (valeur du flux ou coefficient):Ecart statistique (ne permet pas de respecter un bilan matière)</t>
  </si>
  <si>
    <t>Ecart statistique relatif</t>
  </si>
  <si>
    <t>Rendement de production d'amidon = 40 % (Chiffres clés - USIPA)</t>
  </si>
  <si>
    <t>Chiffres clés - USIPA</t>
  </si>
  <si>
    <t>Rendement de production d'amidon</t>
  </si>
  <si>
    <t>Rendement de production de protéine = 17 % (Composition - Feedtables)</t>
  </si>
  <si>
    <t>Composition - Feedtables</t>
  </si>
  <si>
    <t>Rendement de production de protéine</t>
  </si>
  <si>
    <t>Part de semences fermières (par rapport aux semences certifiées) = 428,57 % (Estimation - Terres Univia)</t>
  </si>
  <si>
    <t>Ecart statistique relatif = 14,29 % ()</t>
  </si>
  <si>
    <t>Rendement de production de farine = 76,92 % (ONRB - FranceAgriMer)</t>
  </si>
  <si>
    <t>Rendement de production de farine</t>
  </si>
  <si>
    <t>Même ratio d'issues de silo que les pois et fèveroles</t>
  </si>
  <si>
    <t>Mêmes usages que les issues de silo de pois et fèveroles</t>
  </si>
  <si>
    <t>Même ratio de pertes à la ferme que soja, pois et féverole</t>
  </si>
  <si>
    <t>Autant de semences fermières que de semences certifiées sont produites</t>
  </si>
  <si>
    <t>Le reste des graines est utilisée pour la fabrication de MPV</t>
  </si>
  <si>
    <t>Consommation de graines pour la fabrication d'ingrédients</t>
  </si>
  <si>
    <t>Rendement de production de protéine = 30 % (Composition - Feedtables)</t>
  </si>
  <si>
    <t>Part de la collecte = 50 % ()</t>
  </si>
  <si>
    <t>50 % de la récolte est collectée</t>
  </si>
  <si>
    <t>Part de la collecte</t>
  </si>
  <si>
    <t>Part de la production de semences certifiées = 10 % ()</t>
  </si>
  <si>
    <t>10 % de la récolte sont des semences certifiées</t>
  </si>
  <si>
    <t>Part de la production de semences certifiées</t>
  </si>
  <si>
    <t>Part du stock initial = 10 % ()</t>
  </si>
  <si>
    <t>10 % de la récolte est déstockée</t>
  </si>
  <si>
    <t>Part du stock initial</t>
  </si>
  <si>
    <t>Part du stock final = 10 % ()</t>
  </si>
  <si>
    <t>10 % de la récolte est stockée</t>
  </si>
  <si>
    <t>Part du stock final</t>
  </si>
  <si>
    <t>Part de semences fermières (par rapport aux semences certifiées) = 17,07 % (Enquête Pratiques culturales en grandes cultures - SSP)</t>
  </si>
  <si>
    <t>Part de semences fermières (par rapport aux semences certifiées) = 140,06 % (Enquête Pratiques culturales en grandes cultures - SSP)</t>
  </si>
  <si>
    <t>Part de semences fermières (par rapport aux semences certifiées) = 76,3 % (Enquête Pratiques culturales en grandes cultures - SSP)</t>
  </si>
  <si>
    <t>Part de semences fermières (par rapport aux semences certifiées) = 13,64 % (Enquête Pratiques culturales en grandes cultures - SSP)</t>
  </si>
  <si>
    <t>Part de semences fermières (par rapport aux semences certifiées) = 100 % (Enquête Pratiques culturales en grandes cultures - SSP)</t>
  </si>
  <si>
    <t>Part de semences fermières (par rapport aux semences certifiées) = 9,29 % (Enquête Pratiques culturales en grandes cultures - SSP)</t>
  </si>
  <si>
    <t>INFORMATIONS SOURCE</t>
  </si>
  <si>
    <t>Ratios d'issues des oléagineux et protéagineux et ventilation de leurs débouchés</t>
  </si>
  <si>
    <t>Période</t>
  </si>
  <si>
    <t>France</t>
  </si>
  <si>
    <t>ONRB - FAM</t>
  </si>
  <si>
    <t>Fournie par</t>
  </si>
  <si>
    <t>TerriFlux</t>
  </si>
  <si>
    <t>Organisme de publication</t>
  </si>
  <si>
    <t>Outil</t>
  </si>
  <si>
    <t>Visionet</t>
  </si>
  <si>
    <t>Onglet</t>
  </si>
  <si>
    <t>rep:Données et chiffres\multi-filières\Observatoire de la biomasse\agriculture\issues de silos</t>
  </si>
  <si>
    <t>Fichier</t>
  </si>
  <si>
    <t>STA-MUL-ONRBAgriSissuesOleagineux-A22-23 et STA-MUL-ONRBAgriSissuesProteagineux-A22-23</t>
  </si>
  <si>
    <t>Issues d'oléagineux (VTP)</t>
  </si>
  <si>
    <t>Collecte de lin oléagineux, colza, tournesol et soja</t>
  </si>
  <si>
    <t>Ratio d'issues</t>
  </si>
  <si>
    <t>Taux d'humidité</t>
  </si>
  <si>
    <t>Issues de protéagineux (VTP)</t>
  </si>
  <si>
    <t>Collecte de pois, fèves et fèverolles</t>
  </si>
  <si>
    <t>tMS</t>
  </si>
  <si>
    <t>tMB</t>
  </si>
  <si>
    <t>%</t>
  </si>
  <si>
    <t>Sources :</t>
  </si>
  <si>
    <t>Collecte : FranceAgriMer, Collecte grandes cultures, Visionet, campagne 2022/23</t>
  </si>
  <si>
    <t>Ratios d'issues et taux d'humidité : FRCA et Chambre Régionale d’Agriculture d’île de France, « Cartographie et de la quantification des agro-ressources en Île de France », 2007, citée dans l'étude "PANORAMA DES COPRODUITS ET RESIDUS BIOMASSE A USAGE DES FILIERES CHIMIE ET MATERIAUX BIOSOURCES EN FRANCE", Tech2Market, CVG et FRD pour l'Ademe, 2015</t>
  </si>
  <si>
    <t>VU0103</t>
  </si>
  <si>
    <t>VU0202</t>
  </si>
  <si>
    <t>VU0204</t>
  </si>
  <si>
    <t>VU0503</t>
  </si>
  <si>
    <t>VU0501</t>
  </si>
  <si>
    <t>Volumes d'usage alimentation animale - FAF (*)</t>
  </si>
  <si>
    <t>Région administrative</t>
  </si>
  <si>
    <t>Volumes d'usage Litière animale</t>
  </si>
  <si>
    <t>Volumes d'usage compostage</t>
  </si>
  <si>
    <t>Volumes d'usage Matériaux biosourcés - Autres (appâts de chasse)</t>
  </si>
  <si>
    <t>Volumes d'usage méthanisation</t>
  </si>
  <si>
    <t>Volumes d'usage combustion</t>
  </si>
  <si>
    <t>Volumes d'usages Élimination</t>
  </si>
  <si>
    <t>(*) FAF = Fabrication à la ferme d'aliments pour animaux de rente</t>
  </si>
  <si>
    <t>Source : Coop de France, "Maîtrise de la qualité des issues de silos et de leurs débouchés", Les enquêtes de Coop de France, Septembre 2019</t>
  </si>
  <si>
    <t xml:space="preserve">Le ratio d'usage combustion est calculé au prorata des ratios d'usages recensés dans l'enquête "Maîtrise de la qualité des issues de silos et de leurs débouchés" menée par La Coopérative Agricole en 2017, en tenant compte de l'exclusivité des issues de maïs, parmi les issues de silos, sur l'usage compostage : </t>
  </si>
  <si>
    <t>Selon l'enquête source, seule les issues de maïs sont valorisées en compostage ==&gt; voir tableau ressource "Issues de maïs"</t>
  </si>
  <si>
    <t xml:space="preserve">Le ratio d'usage méthanisation est calculé au prorata des ratios d'usages recensés dans l'enquête "Maîtrise de la qualité des issues de silos et de leurs débouchés" menée par La Coopérative Agricole en 2017, en tenant compte de l'exclusivité des issues de maïs, parmi les issues de silos, sur l'usage compostage : </t>
  </si>
  <si>
    <t xml:space="preserve">Le ratio d'usages divers est calculé au prorata des ratios d'usages recensés dans l'enquête "Maîtrise de la qualité des issues de silos et de leurs débouchés" menée par La Coopérative Agricole en 2017, en tenant compte de l'exclusivité des issues de maïs, parmi les issues de silos, sur l'usage compostage : </t>
  </si>
  <si>
    <t xml:space="preserve">Le ratio d'usage alimentation animale est calculé au prorata des ratios d'usages recensés dans l'enquête "Maîtrise de la qualité des issues de silos et de leurs débouchés" menée par La Coopérative Agricole en 2017, en tenant compte de l'exclusivité des issues de maïs, parmi les issues de silos, sur l'usage compostage : </t>
  </si>
  <si>
    <t>Donc le ratio d'usage combustion = (ratio d'usage combustion des issues de silos selon l'enquête / (100 - ratio d'usage compostage des issues de silos selon l'enquête) * (100 - ratio d'usage compostage issues de céréales déduit (*) )</t>
  </si>
  <si>
    <t>Donc le ratio d'usage méthanisation = (ratio d'usage méthanisation des issues de silos selon l'enquête / (100 - ratio d'usage compostage des issues de silos selon l'enquête) * (100 - ratio d'usage compostage issues de céréales déduit (*) )</t>
  </si>
  <si>
    <t>Donc le ratio d'usages divers = (ratio d'usages divers des issues de silos selon l'enquête / (100 - ratio d'usage compostage des issues de silos selon l'enquête) * (100 - ratio d'usage compostage issues de céréales déduit (*) )</t>
  </si>
  <si>
    <t>Donc le ratio d'usage alimentation animale = (ratio d'usage alimentation animale des issues de silos selon l'enquête / (100 - ratio d'usage compostage des issues de silos selon l'enquête) * (100 - ratio d'usage compostage issues de céréales déduit (*) )</t>
  </si>
  <si>
    <t>(*) voir onglet "VU0202-Compostage"</t>
  </si>
  <si>
    <t>Equation d'inégalité borne haute (eq &lt;= 0)</t>
  </si>
  <si>
    <t>Equation d'inégalité borne basse (eq &gt;= 0)</t>
  </si>
  <si>
    <t>Colza:Tournesol</t>
  </si>
  <si>
    <t>Pertes à la ferme</t>
  </si>
  <si>
    <t>Soja:Pois:Féverole</t>
  </si>
  <si>
    <t>Lupin:Lentille:Pois chiche:Haricot sec</t>
  </si>
  <si>
    <t>Proposition de Terres Univia, d'après ORIFLAAM</t>
  </si>
  <si>
    <t>Colza et tournesol</t>
  </si>
  <si>
    <t>entre 0 et 0,1 % d'après ORIFLAAM</t>
  </si>
  <si>
    <t>Soja, pois et féverole</t>
  </si>
  <si>
    <t>entre 1 et 2,6 % d'après ORIFLAAM</t>
  </si>
  <si>
    <t>Production de semences fermières</t>
  </si>
  <si>
    <t>Esrimation de la part de semences fermières</t>
  </si>
  <si>
    <t>2017, 2021</t>
  </si>
  <si>
    <t>SSP - Agreste - Enquête Pratiques culturales en grandes cultures</t>
  </si>
  <si>
    <t>Part de semences fermières par rapport aux semences certifiées</t>
  </si>
  <si>
    <t>2015 (=2017)</t>
  </si>
  <si>
    <t>2019 (=moy 2017, 2021)</t>
  </si>
  <si>
    <t>2023 (=2021)</t>
  </si>
  <si>
    <t>Hyp : même répartition pour 2021 que pour 2017</t>
  </si>
  <si>
    <t>Estimation Terres Univia</t>
  </si>
  <si>
    <t>Remarque : On fait l'hypothèse que les semences mélangées contiennent 50 % de semences certifiées et 50 % de semences fermières.</t>
  </si>
  <si>
    <t>Part de surface utilisant des semences certifiées, fermières ou les 2</t>
  </si>
  <si>
    <t>Agreste - SSP</t>
  </si>
  <si>
    <t>Origine de la semence (ou du plant pour la pomme de terre)</t>
  </si>
  <si>
    <t>Part de surface, en %</t>
  </si>
  <si>
    <t>Espèce</t>
  </si>
  <si>
    <t>Semence certifiée</t>
  </si>
  <si>
    <t>Mélange dans le semoir de semences certifiées et de ferme</t>
  </si>
  <si>
    <t>Semence de ferme</t>
  </si>
  <si>
    <t>Blé tendre</t>
  </si>
  <si>
    <t>Blé dur</t>
  </si>
  <si>
    <t>Orge</t>
  </si>
  <si>
    <t>Triticale</t>
  </si>
  <si>
    <t>ns</t>
  </si>
  <si>
    <t>Pois protéagineux</t>
  </si>
  <si>
    <t>Maïs fourrage</t>
  </si>
  <si>
    <t>Maïs grain</t>
  </si>
  <si>
    <t>Pomme de terre</t>
  </si>
  <si>
    <t>Lin Oléagineux</t>
  </si>
  <si>
    <t>Orge de printemps</t>
  </si>
  <si>
    <t>Source : SSP - Agreste - Enquête Pratiques culturales en grandes cultures 2017</t>
  </si>
  <si>
    <t>Orge d'hiver</t>
  </si>
  <si>
    <t>Avoine de printemps</t>
  </si>
  <si>
    <t>Avoine d'hiver</t>
  </si>
  <si>
    <t>Sorgho</t>
  </si>
  <si>
    <t>Mélange de céréales avec protéagineux</t>
  </si>
  <si>
    <t>Source : SSP - Agreste - Enquête Pratiques culturales en grandes cultures 2021</t>
  </si>
  <si>
    <t>Correction du volume exporté vers le Portugal pas des experts</t>
  </si>
  <si>
    <t>Olives, huile d'olive, olives de table et grignons d'olive</t>
  </si>
  <si>
    <t>Echanges (kt)</t>
  </si>
  <si>
    <t>RefFlux</t>
  </si>
  <si>
    <t>NC8</t>
  </si>
  <si>
    <t>Filière</t>
  </si>
  <si>
    <t>Import</t>
  </si>
  <si>
    <t>Export</t>
  </si>
  <si>
    <t>Graine</t>
  </si>
  <si>
    <t>Olives préparées</t>
  </si>
  <si>
    <t>Pois chiches</t>
  </si>
  <si>
    <t>Haricots secs</t>
  </si>
  <si>
    <t>Lentilles</t>
  </si>
  <si>
    <t>Soja, brute</t>
  </si>
  <si>
    <t>Soja, raffinée</t>
  </si>
  <si>
    <t>Olive, brute</t>
  </si>
  <si>
    <t>Olive, raffinée</t>
  </si>
  <si>
    <t>Palme, brute</t>
  </si>
  <si>
    <t>Palme, raffinée</t>
  </si>
  <si>
    <t>Tournesol, brute</t>
  </si>
  <si>
    <t>Tournesol, raffinée</t>
  </si>
  <si>
    <t>Coton, brute</t>
  </si>
  <si>
    <t>Coton, raffinée</t>
  </si>
  <si>
    <t>Coco, brute</t>
  </si>
  <si>
    <t>Coco, raffinée</t>
  </si>
  <si>
    <t>Palmiste, brute</t>
  </si>
  <si>
    <t>Palmiste, raffinée</t>
  </si>
  <si>
    <t>Colza, brute</t>
  </si>
  <si>
    <t>Colza, raffinée</t>
  </si>
  <si>
    <t>Lin, brute</t>
  </si>
  <si>
    <t>Lin, raffinée</t>
  </si>
  <si>
    <t>Ricin, raffinée</t>
  </si>
  <si>
    <t>Sésame, brute</t>
  </si>
  <si>
    <t>Sésame, raffinée</t>
  </si>
  <si>
    <t>Légumes préparés</t>
  </si>
  <si>
    <t>Sauce soja</t>
  </si>
  <si>
    <t>Résidus de transformation</t>
  </si>
  <si>
    <t>Tourteaux et grignons</t>
  </si>
  <si>
    <t>Arachide</t>
  </si>
  <si>
    <t>Coton</t>
  </si>
  <si>
    <t>Noix de coco</t>
  </si>
  <si>
    <t>Noix ou palmiste</t>
  </si>
  <si>
    <t>Données extraites le14/04/2025 13:35:21 depuis [ESTAT]</t>
  </si>
  <si>
    <t xml:space="preserve">Dataset: </t>
  </si>
  <si>
    <t>Commerce UE depuis 1988 par SH2,4,6 et NC8 [ds-045409__custom_16253793]</t>
  </si>
  <si>
    <t>Dernière mise à jour:</t>
  </si>
  <si>
    <t>18/03/2025 11:00</t>
  </si>
  <si>
    <t>Fréquence</t>
  </si>
  <si>
    <t>Monthly</t>
  </si>
  <si>
    <t>REPORTER</t>
  </si>
  <si>
    <t>France (incl. Saint-Barthélemy 'BL' -&gt; 2012; incl. Guyane française 'GF', Guadeloupe 'GP', Martinique 'MQ', Réunion 'RE' depuis 1997; incl. Mayotte 'YT' depuis 2014)</t>
  </si>
  <si>
    <t>PARTNER</t>
  </si>
  <si>
    <t>Tous les pays du monde</t>
  </si>
  <si>
    <t>INDICATORS</t>
  </si>
  <si>
    <t>QUANTITY_IN_100KG</t>
  </si>
  <si>
    <t>TIME</t>
  </si>
  <si>
    <t>2015-07</t>
  </si>
  <si>
    <t>2015-08</t>
  </si>
  <si>
    <t>2015-09</t>
  </si>
  <si>
    <t>2015-10</t>
  </si>
  <si>
    <t>2015-11</t>
  </si>
  <si>
    <t>2015-12</t>
  </si>
  <si>
    <t>2016-01</t>
  </si>
  <si>
    <t>2016-02</t>
  </si>
  <si>
    <t>2016-03</t>
  </si>
  <si>
    <t>2016-04</t>
  </si>
  <si>
    <t>2016-05</t>
  </si>
  <si>
    <t>2016-06</t>
  </si>
  <si>
    <t>2019-07</t>
  </si>
  <si>
    <t>2019-08</t>
  </si>
  <si>
    <t>2019-09</t>
  </si>
  <si>
    <t>2019-10</t>
  </si>
  <si>
    <t>2019-11</t>
  </si>
  <si>
    <t>2019-12</t>
  </si>
  <si>
    <t>2020-01</t>
  </si>
  <si>
    <t>2020-02</t>
  </si>
  <si>
    <t>2020-03</t>
  </si>
  <si>
    <t>2020-04</t>
  </si>
  <si>
    <t>2020-05</t>
  </si>
  <si>
    <t>2020-06</t>
  </si>
  <si>
    <t>2023-07</t>
  </si>
  <si>
    <t>2023-08</t>
  </si>
  <si>
    <t>2023-09</t>
  </si>
  <si>
    <t>2023-10</t>
  </si>
  <si>
    <t>2023-11</t>
  </si>
  <si>
    <t>2023-12</t>
  </si>
  <si>
    <t>2024-01</t>
  </si>
  <si>
    <t>2024-02</t>
  </si>
  <si>
    <t>2024-03</t>
  </si>
  <si>
    <t>2024-04</t>
  </si>
  <si>
    <t>2024-05</t>
  </si>
  <si>
    <t>2024-06</t>
  </si>
  <si>
    <t>FLOW (Libellés)</t>
  </si>
  <si>
    <t>IMPORTATION</t>
  </si>
  <si>
    <t>EXPORTATION</t>
  </si>
  <si>
    <t>PRODUCT (Libellés)</t>
  </si>
  <si>
    <t>Olives, à l’état frais ou réfrigéré (à l'excl. des olives pour la production de l’huile)</t>
  </si>
  <si>
    <t>Olives, à l’état frais ou réfrigéré, pour la production de l’huile</t>
  </si>
  <si>
    <t>Olives, non cuites ou cuites à l'eau ou à la vapeur, congelées</t>
  </si>
  <si>
    <t>:</t>
  </si>
  <si>
    <t>Olives (autres que pour la production de l'huile), conservées provisoirement {p.ex. au moyen de gaz sulfureux ou dans de l'eau salée, soufrée ou additionnée d'autres substances servant à assurer provisoirement leur conservation}, mais impropres à l'alimentation en l'état</t>
  </si>
  <si>
    <t>Olives destinées à la production de l'huile, conservées provisoirement {p.ex. au moyen de gaz sulfureux ou dans de l'eau salée, soufrée ou additionnée d'autres substances servant à assurer provisoirement leur conservation}, mais impropres à l'alimentation en l'état</t>
  </si>
  <si>
    <t>Pois 'Pisum Sativum', secs, écossés, destinés à l'ensemencement</t>
  </si>
  <si>
    <t>Pois 'Pisum Sativum', secs, écossés, même décortiqués ou cassés (à l'excl. des pois destinés à l'ensemencement)</t>
  </si>
  <si>
    <t>Pois chiches, secs, écossés, même décortiqués ou cassés</t>
  </si>
  <si>
    <t>Haricots des espèces 'Vigna mungo L. Hepper ou Vigna radiata L. Wilczek', secs, écossés, même décortiqués ou cassés</t>
  </si>
  <si>
    <t>Haricots 'petits rouges' {haricots Adzuki} 'Phaseolus ou Vigna angularis', secs, écossés, même décortiqués ou cassés</t>
  </si>
  <si>
    <t>Haricots communs 'Phaseolus vulgaris', secs, écossés, destinés à l'ensemencement</t>
  </si>
  <si>
    <t>Haricots communs 'Phaseolus vulgaris', secs, écossés, même décortiqués ou cassés (à l'excl. des haricots destinés à l'ensemencement)</t>
  </si>
  <si>
    <t>Pois Bambara (pois de terre) {Vigna subterranea ou Voandzeia subterranea}, secs, écossés, même décortiqués ou cassés</t>
  </si>
  <si>
    <t>Doliques à œil noir (pois du Brésil, Niébé) {Vigna unguiculata}, secs, écossés, même décortiqués ou cassés</t>
  </si>
  <si>
    <t>Haricots {Vigna spp., Phaseolus spp.}, secs, écossés, même décortiqués ou cassés (à l'excl. des haricots des espèces {Vigna mungo (L.) Hepper} ou {Vigna radiata (L.) Wilczek}, haricots {petits rouges} {haricots Adzuki}, haricots communs {Phaseolus vulgaris}, pois Bambara (pois de terre) et doliques à œil noir (pois du Brésil, Niébé))(2012-2500);Haricots 'Vigna spp., Phaseolus spp.', secs, écossés, même décortiqués ou cassés (à l'excl. des haricots des espèces 'Vigna mungo L. Hepper ou Vigna radiata L. Wilczek', des haricots 'petits rouges' {haricots Adzuki} et des haricots communs)(1997-2011)</t>
  </si>
  <si>
    <t>Lentilles, séchées, écossées, même décortiquées ou cassées</t>
  </si>
  <si>
    <t>Fèves 'Vicia faba var. major' et féveroles 'Vicia faba var. equina et Vicia faba var. minor', séchées, écossées, même décortiquées ou cassées</t>
  </si>
  <si>
    <t>Pois d’Ambrevade ou pois d’Angole {Cajanus cajan}, secs, écossés, même décortiqués ou cassés</t>
  </si>
  <si>
    <t>Légumes à cosse secs, écossés, même décortiqués ou cassés (à l'excl. des pois, pois chiches, haricots, lentilles, fèves, féveroles et pois d’Ambrevade ou pois d’Angole)(2012-2500);Légumes à cosse secs, écossés, même décortiqués ou cassés (à l'excl. des pois, des pois chiches, des haricots, des lentilles, des fèves et des féveroles)(2004-2011)</t>
  </si>
  <si>
    <t>Farines, semoules et poudres de légumes à cosse secs du n° 0713</t>
  </si>
  <si>
    <t>Amidons et fécules (à l'excl. des amidons et fécules de froment {blé}, de maïs, de pommes de terre, de manioc et de riz)</t>
  </si>
  <si>
    <t>Fèves de soja, destinées à l’ensemencement</t>
  </si>
  <si>
    <t>Fèves de soja, même concassées (à l'excl. des fèves de soja destinées à l'ensemencement)</t>
  </si>
  <si>
    <t>Graines de lin, destinées à l'ensemencement</t>
  </si>
  <si>
    <t>Graines de lin, même concassées (à l'excl. des graines destinées à l'ensemencement)</t>
  </si>
  <si>
    <t>Graines de navette ou de colza, destinées à l'ensemencement</t>
  </si>
  <si>
    <t>Graines de navette ou de colza, même concassées (à l'excl. des graines destinées à l'ensemencement)</t>
  </si>
  <si>
    <t>Graines de navette ou de colza à faible teneur en acide érucique "fournissant une huile fixe dont la teneur en acide érucique est &lt; 2% et un composant solide qui contient &lt; 30 micromoles/g de glucosinolates", destinées à l'ensemencement</t>
  </si>
  <si>
    <t>Graines de navette ou de colza à faible teneur en acide érucique "fournissant une huile fixe dont la teneur en acide érucique est &lt; 2% et un composant solide qui contient &lt; 30 micromoles/g de glucosinolates", même concassées (à l'excl. des graines destinées à l'ensemencement)</t>
  </si>
  <si>
    <t>Graines de navette ou de colza d'une teneur élevée en acide érucique "fournissant une huile fixe dont la teneur en acide érucique est &gt;= 2% et un composant solide qui contient &gt;= 30 micromoles/g de glucosinolates", même concassées</t>
  </si>
  <si>
    <t>Graines de tournesol, destinées à l'ensemencement</t>
  </si>
  <si>
    <t>Graines de tournesol, même concassées, décortiquées et graines de tournesol en coques striées gris et blanc (à l'excl. des graines destinées à l'ensemencement)</t>
  </si>
  <si>
    <t>Graines de tournesol, même concassées (à l'excl. des graines destinées à l'ensemencement, des graines décortiquées et des graines en coques striées gris et blanc)</t>
  </si>
  <si>
    <t>Farine de fèves de soja</t>
  </si>
  <si>
    <t>Farines de graines ou de fruits oléagineux (à l'excl. des farines de moutarde et de fèves de soja)</t>
  </si>
  <si>
    <t>Huile de soja, brute, même dégommée, destinée à des usages techniques ou industriels (autres que la fabrication de produits pour l'alimentation humaine)</t>
  </si>
  <si>
    <t>Huile de soja, brute, même dégommée (à l'excl. de l'huile de soja destinée à des usages techniques ou industriels)</t>
  </si>
  <si>
    <t>Huile de soja et ses fractions, même raffinées, mais non chimiquement modifiées, destinées à des usages techniques ou industriels (à l'excl. de l'huile de soja brute et de l'huile de soja destinée à la fabrication de produits pour l'alimentation humaine)</t>
  </si>
  <si>
    <t>Huile de soja et ses fractions, même raffinées, mais non chimiquement modifiées (à l'excl. de l'huile de soja brute et de l'huile de soja destinée à des usages techniques ou industriels)</t>
  </si>
  <si>
    <t>Huile d'olive vierge lampante</t>
  </si>
  <si>
    <t>Huile d’olive vierge extra, obtenue, à partir des fruits de l’olivier, uniquement par des procédés mécaniques ou physiques, dans des conditions qui n’entraînent pas l’altération de l’huile, non traitée (à l’exclusion de l’huile lampante)</t>
  </si>
  <si>
    <t>Huile d’olive vierge, obtenue, à partir des fruits de l’olivier, uniquement par des procédés mécaniques ou physiques, dans des conditions qui n’entraînent pas l’altération de l’huile, non traitée (à l’exclusion de l’huile lampante et de l’huile vierge extra)</t>
  </si>
  <si>
    <t>Huile d'olive, obtenue, à partir des fruits de l'olivier, uniquement par des procédés mécaniques ou physiques, dans des conditions n'altérant pas l'huile (à l'excl. de l'huile vierge lampante)</t>
  </si>
  <si>
    <t>Huile d’olive vierge extra de la catégorie 1 de l’UE, obtenue à partir du fruit de l’olivier, uniquement par des procédés mécaniques ou d’autres procédés physiques, dans des conditions qui n’entraînent pas d’altération de l’huile, non traitée</t>
  </si>
  <si>
    <t>Huile d’olive vierge de la catégorie 2 de l’UE, obtenue à partir du fruit de l’olivier, uniquement par des procédés mécaniques ou d’autres procédés physiques, dans des conditions qui n’entraînent pas d’altération de l’huile, non traitée</t>
  </si>
  <si>
    <t>Huile d’olive vierge de la catégorie 3 de l’UE, obtenue à partir du fruit de l’olivier, uniquement par des procédés mécaniques ou d’autres procédés physiques, dans des conditions qui n’entraînent pas d’altération de l’huile, non traitée</t>
  </si>
  <si>
    <t>Huile d'olive et ses fractions, traitées mais non chimiquement modifiées, obtenues, à partir des fruits de l'olivier, uniquement par des procédés mécaniques ou physiques, dans des conditions n'altérant pas l'huile</t>
  </si>
  <si>
    <t>Huiles brutes, obtenues exclusivement à partir d'olives et par des procédés autres que ceux mentionnés au n° 1509, et mélanges de ces huiles avec des huiles du n° 1509</t>
  </si>
  <si>
    <t>Huiles et leurs fractions, obtenues exclusivement à partir d'olives et par des procédés autres que ceux mentionnés au n° 1509, même raffinées, mais non chimiquement modifiées et mélanges de ces huiles ou fractions avec des huiles ou fractions du n° 1509 (à l'excl. des huiles brutes)</t>
  </si>
  <si>
    <t>Huile de grignons d’olive brute de la catégorie 6 de l’UE, obtenue exclusivement à partir d’olives, non traitée</t>
  </si>
  <si>
    <t>Autres huiles et leurs fractions, des catégories 7 et 8 de l’UE, obtenues exclusivement à partir d’olives, même raffinées, mais non chimiquement modifiées, y compris mélanges de ces huiles ou fractions avec des huiles ou fractions du nº 1509</t>
  </si>
  <si>
    <t>Huile de palme, brute, destinée à des usages techniques ou industriels (autres que la fabrication de produits pour l'alimentation humaine)</t>
  </si>
  <si>
    <t>Huile de palme, brute (à l'excl. de l'huile destinée à des usages techniques ou industriels)</t>
  </si>
  <si>
    <t>Fractions solides de l'huile de palme, même raffinées, mais non chimiquement modifiées, présentées en emballages immédiats d'un contenu net &lt;= 1 kg</t>
  </si>
  <si>
    <t>Fractions solides de l'huile de palme, même raffinées, mais non chimiquement modifiées, présentées en emballages immédiats d'un contenu net &gt; 1 kg</t>
  </si>
  <si>
    <t>Huile de palme et ses fractions fluides, même raffinées, mais non chimiquement modifiées, destinées à des usages techniques ou industriels (à l'excl. de l'huile de palme brute et de l'huile destinée à la fabrication de produits pour l'alimentation humaine)</t>
  </si>
  <si>
    <t>Huile de palme et ses fractions fluides, même raffinées, mais non chimiquement modifiées (à l'excl. de l'huile de palme brute et de l'huile destinée à des usages techniques ou industriels)</t>
  </si>
  <si>
    <t>Huiles de tournesol ou de carthame, brutes, destinées à des usages techniques ou industriels (autres que la fabrication de produits pour l'alimentation humaine)</t>
  </si>
  <si>
    <t>Huile de tournesol, brute (à l'excl. de l'huile destinée à des usages techniques ou industriels)</t>
  </si>
  <si>
    <t>Huile de carthame, brute (à l'excl. de l'huile destinée à des usages techniques ou industriels)</t>
  </si>
  <si>
    <t>Huiles de tournesol ou de carthame et leurs fractions, même raffinées, mais non chimiquement modifiées, destinées à des usages techniques ou industriels (à l'excl. des huiles brutes et des huiles destinées à la fabrication de produits pour l'alimentation humaine)</t>
  </si>
  <si>
    <t>Huiles de tournesol ou de carthame et leurs fractions, même raffinées, mais non chimiquement modifiées (à l'excl. des huiles brutes et des huiles destinées à des usages techniques ou industriels)</t>
  </si>
  <si>
    <t>Huile de tournesol et ses fractions, même raffinées, mais non chimiquement modifiées (à l'excl. de l'huile de tournesol brute et de l'huile destinée à des usages techniques ou industriels)</t>
  </si>
  <si>
    <t>Huile de carthame et ses fractions, même raffinées, mais non chimiquement modifiées (à l'excl. de l'huile de carthame brute et de l'huile destinée à des usages techniques ou industriels)</t>
  </si>
  <si>
    <t>Huile de coton, brute, même dépourvue de gossipol, destinée à des usages techniques ou industriels (autres que la fabrication de produits pour l'alimentation humaine)</t>
  </si>
  <si>
    <t>Huile de coton, brute, même dépourvue de gossipol (à l'excl. de l'huile destinée à des usages techniques ou industriels)</t>
  </si>
  <si>
    <t>Huile de coton et ses fractions, même dépourvues de gossipol ou raffinées, mais non chimiquement modifiées, destinées à des usages techniques ou industriels (à l'excl. de l'huile de coton brute et de l'huile destinée à la fabrication de produits pour l'alimentation humaine)</t>
  </si>
  <si>
    <t>Huile de coton et ses fractions, même dépourvues de gossipol ou raffinées, mais non chimiquement modifiées (à l'excl. de l'huile de coton brute et de l'huile destinée à des usages techniques ou industriels)</t>
  </si>
  <si>
    <t>Huile de coco {coprah}, brute, destinée à des usages techniques ou industriels (autres que la fabrication de produits pour l'alimentation humaine)</t>
  </si>
  <si>
    <t>Huile de coco {coprah}, brute, présentée en emballages immédiats d'un contenu net &lt;= 1 kg (à l'excl. de l'huile destinée à des usages techniques ou industriels)</t>
  </si>
  <si>
    <t>Huile de coco {coprah}, brute, présentée en emballages immédiats d'un contenu net &gt; 1 kg (à l'excl. de l'huile destinée à des usages techniques ou industriels)</t>
  </si>
  <si>
    <t>Fractions solides de l'huile de coco {coprah}, même raffinées, mais non chimiquement modifiées, présentées en emballages immédiats d'un contenu net &lt;= 1 kg</t>
  </si>
  <si>
    <t>Fractions solides de l'huile de coco {coprah}, même raffinées, mais non chimiquement modifiées, présentées en emballages immédiats d'un contenu net &gt; 1 kg</t>
  </si>
  <si>
    <t>Huile de coco {coprah} et ses fractions fluides, même raffinées, mais non chimiquement modifiées, destinées à des usages techniques ou industriels (à l'excl. de l'huile de coco brute et de l'huile destinée à la fabrication de produits pour l'alimentation humaine)</t>
  </si>
  <si>
    <t>Huile de coco {coprah} et ses fractions fluides, même raffinées, mais non chimiquement modifiées, présentées en emballages immédiats d'un contenu net &lt;= 1 kg (à l'excl. de l'huile de coco brute et de l'huile destinée à des usages techniques ou industriels)</t>
  </si>
  <si>
    <t>Huile de coco {coprah} et ses fractions fluides, même raffinées, mais non chimiquement modifiées, présentées en emballages immédiats d'un contenu net &gt; 1 kg (à l'excl. de l'huile de coco brute et de l'huile destinée à des usages techniques ou industriels)</t>
  </si>
  <si>
    <t>Huile de palmiste, brute, destinée à des usages techniques ou industriels (autres que la fabrication de produits pour l'alimentation humaine)</t>
  </si>
  <si>
    <t>Huile de babassu, brute, destinée à des usages techniques ou industriels (autres que la fabrication de produits pour l'alimentation humaine)</t>
  </si>
  <si>
    <t>Huiles de palmiste ou de babassu, brutes, présentées en emballages immédiats d'un contenu net &lt;= 1 kg (à l'excl. des huiles destinées à des usages techniques ou industriels)</t>
  </si>
  <si>
    <t>Huiles de palmiste ou de babassu, brutes, présentées en emballages immédiats d'un contenu net &gt; 1 kg (à l'excl. des huiles destinées à des usages techniques ou industriels)</t>
  </si>
  <si>
    <t>Huile de palmiste, brute, présentée en emballages immédiats d'un contenu net &gt; 1 kg (à l'excl. de l'huile destinée à des usages techniques ou industriels)</t>
  </si>
  <si>
    <t>Huile de babassu, brute, présentée en emballages immédiats d'un contenu net &gt; 1 kg (à l'excl. de l'huile destinée à des usages techniques ou industriels)</t>
  </si>
  <si>
    <t>Fractions solides des huiles de palmiste ou de babassu, même raffinées, mais non chimiquement modifiées, présentées en emballages immédiats d'un contenu net &lt;= 1 kg</t>
  </si>
  <si>
    <t>Fractions solides des huiles de palmiste ou de babassu, même raffinées, mais non chimiquement modifiées, présentées en emballages immédiats d'un contenu net &gt; 1 kg</t>
  </si>
  <si>
    <t>Huiles de palmiste ou de babassu et leurs fractions fluides, même raffinées, mais non chimiquement modifiées, destinées à des usages techniques ou industriels (à l'excl. des huiles brutes et des huiles destinées à la fabrication de produits pour l'alimentation humaine)</t>
  </si>
  <si>
    <t>Huiles de palmiste ou de babassu et leurs fractions fluides, même raffinées, mais non chimiquement modifiées, présentées en emballages immédiats d'un contenu net &lt;= 1 kg (à l'excl. des huiles brutes et des huiles destinées à des usages techniques ou industriels)</t>
  </si>
  <si>
    <t>Huiles de palmiste ou de babassu et leurs fractions fluides, même raffinées, mais non chimiquement modifiées, présentées en emballages immédiats d'un contenu net &gt; 1 kg (à l'excl. de l'huile brute et de l'huile destinée à des usages techniques ou industriels)</t>
  </si>
  <si>
    <t>Huile de palmiste et ses fractions fluides, même raffinées, mais non chimiquement modifiées, présentées en emballages immédiats d'un contenu net &gt; 1 kg (à l'excl. de l'huile brute et de l'huile destinée à des usages techniques ou industriels)</t>
  </si>
  <si>
    <t>Huile de babassu et ses fractions fluides, même raffinées, mais non chimiquement modifiées, présentées en emballages immédiats d'un contenu net &gt; 1 kg (à l'excl. de l'huile brute et de l'huile destinée à des usages techniques ou industriels)</t>
  </si>
  <si>
    <t>Huiles de navette ou de colza à faible teneur en acide érucique "huiles fixes dont la teneur en acide érucique est &lt; 2%", brutes, destinées à des usages techniques ou industriels (à l'excl. pour la fabrication de produits pour l'alimentation humaine)</t>
  </si>
  <si>
    <t>Huiles de navette ou de colza à faible teneur en acide érucique "huiles fixes dont la teneur en acide érucique est &lt; 2%", brutes (à l'excl. des huiles destinées à des usages techniques ou industriels)</t>
  </si>
  <si>
    <t>Huiles de navette ou de colza à faible teneur en acide érucique "huiles fixes dont la teneur en acide érucique est &lt; 2%" et leurs fractions, même raffinées, mais non chimiquement modifiées, destinées à des usages techniques ou industriels (à l'excl. des huiles brutes et des huiles destinées à la fabrication de produits pour l'alimentation humaine)</t>
  </si>
  <si>
    <t>Huiles de navette ou de colza à faible teneur en acide érucique "huiles fixes dont la teneur en acide érucique est &lt; 2%" et leurs fractions, même raffinées, mais non chimiquement modifiées (à l'excl. des huiles brutes et des huiles destinées à des usages techniques ou industriels)</t>
  </si>
  <si>
    <t>Huiles de navette, de colza ou de moutarde et leurs fractions, même raffinées, mais non chimiquement modifiées, destinées à des usages techniques ou industriels (à l'excl. des huiles brutes et des huiles destinées à la fabrication de produits pour l'alimentation humaine)</t>
  </si>
  <si>
    <t>Huiles de navette, de colza ou de moutarde et leurs fractions, même raffinées, mais non chimiquement modifiées (à l'excl. des huiles brutes et des huiles destinées à des usages techniques ou industriels)</t>
  </si>
  <si>
    <t>Huiles de navette ou de colza d'une teneur élevée en acide érucique "huiles fixes dont la teneur en acide érucique est &gt;= 2%" et huiles de moutarde, brutes, destinées à des usages techniques ou industriels (autres que la fabrication de produits pour l'alimentation humaine)</t>
  </si>
  <si>
    <t>Huiles de navette ou de colza d'une teneur élevée en acide érucique "huiles fixes dont la teneur en acide érucique est &gt;= 2%" et huiles de moutarde, brutes (à l'excl. des huiles destinées à des usages techniques ou industriels)</t>
  </si>
  <si>
    <t>Huiles de navette ou de colza d'une teneur élevée en acide érucique "huiles fixes dont la teneur en acide érucique est &gt;= 2%" et huiles de moutarde, et leurs fractions, même raffinées, mais non chimiquement modifiées, destinées à des usages techniques ou industriels (à l'excl. des huiles brutes et des huiles destinées à la fabrication de produits pour l'alimentation humaine)</t>
  </si>
  <si>
    <t>Huiles de navette ou de colza d'une teneur élevée en acide érucique "huiles fixes dont la teneur en acide érucique est &gt;= 2%" et huiles de moutarde, et leurs fractions, même raffinées, mais non chimiquement modifiées (à l'excl. des huiles brutes et des huiles destinées à des usages techniques ou industriels)</t>
  </si>
  <si>
    <t>Huile de lin, brute</t>
  </si>
  <si>
    <t>Huile de lin et ses fractions, même raffinées, mais non chimiquement modifiées, destinées à des usages techniques ou industriels (à l'excl. de l'huile brute et de l'huile destinée à la fabrication de produits pour l'alimentation humaine)</t>
  </si>
  <si>
    <t>Huile de lin et ses fractions, même raffinées, mais non chimiquement modifiées (à l'excl. de l'huile brute et de l'huile destinée à des usages techniques ou industriels)</t>
  </si>
  <si>
    <t>Huile de ricin et ses fractions, même raffinées, mais non chimiquement modifiées, destinées à la production de l'acide amino-undécanoïque pour la fabrication soit de fibres synthétiques, soit de matières plastiques</t>
  </si>
  <si>
    <t>Huile de ricin et ses fractions, même raffinées, mais non chimiquement modifiées (à l'excl. de l'huile destinée à la production de l'acide amino-undécanoïque pour la fabrication soit de fibres synthétiques, soit de matières plastiques)</t>
  </si>
  <si>
    <t>Huile de tung {abrasin} et ses fractions, même raffinées, mais non chimiquement modifiées</t>
  </si>
  <si>
    <t>Huile de sésame, brute, destinée à des usages techniques ou industriels (autres que la fabrication de produits pour l'alimentation humaine)</t>
  </si>
  <si>
    <t>Huile de sésame, brute (à l'excl. de l'huile destinée à des usages techniques ou industriels)</t>
  </si>
  <si>
    <t>Huile de sésame et ses fractions, même raffinées, mais non chimiquement modifiées, destinées à des usages techniques ou industriels (à l'excl. de l'huile brute)</t>
  </si>
  <si>
    <t>Huile de sésame et ses fractions, même raffinées, mais non chimiquement modifiées (à l'excl. de l'huile brute et de l'huile destinée à des usages techniques ou industriels)</t>
  </si>
  <si>
    <t>Huile de jojoba et ses fractions, même raffinées, mais non chimiquement modifiées</t>
  </si>
  <si>
    <t>Huile de jojoba, brute</t>
  </si>
  <si>
    <t>Huiles brutes d’origine microbienne, destinées à des usages techniques ou industriels (autres que la fabrication de denrées alimentaires)</t>
  </si>
  <si>
    <t>Huiles brutes d’origine microbienne, concrètes, présentées en emballages immédiats d’un contenu net ≤ 1 kg (à l’exclusion des huiles destinées à des usages techniques ou industriels)</t>
  </si>
  <si>
    <t>Huiles brutes d’origine microbienne, concrètes, présentées en emballages immédiats d’un contenu net &gt; 1 kg (à l’exclusion des huiles destinées à des usages techniques ou industriels)</t>
  </si>
  <si>
    <t>Graisses et huiles d’origine microbienne et leurs fractions, même raffinées, mais non chimiquement modifiées, destinées à des usages techniques ou industriels (à l’exclusion des graisses et huiles destinées à la fabrication de denrées alimentaires, ainsi que des huiles brutes)</t>
  </si>
  <si>
    <t>Huile de jojoba et ses fractions, même raffinées, mais non chimiquement modifiées (à l'excl. de l'huile brute)</t>
  </si>
  <si>
    <t>Graisses et huiles d’origine microbienne et leurs fractions, même raffinées, mais non chimiquement modifiées, concrètes, présentées en emballages immédiats d’un contenu net ≤ 1 kg, (à l’exclusion des graisses et huiles destinées à des usages techniques ou industriels, ainsi que des huiles brutes)</t>
  </si>
  <si>
    <t>Graisses et huiles d’origine microbienne et leurs fractions, même raffinées, mais non chimiquement modifiées, concrètes, présentées en emballages immédiats d’un contenu net &gt; 1 kg, et liquides (à l’exclusion des graisses et huiles destinées à des usages techniques ou industriels, ainsi que des huiles brutes)</t>
  </si>
  <si>
    <t>Huiles d'oléococca et d'oïticica et cires de myrica et du Japon et leurs fractions, même raffinées, mais non chimiquement modifiées</t>
  </si>
  <si>
    <t>Huiles de tung {abrasin}, de jojoba et d'oïticica et cires de myrica et du Japon et leurs fractions, même raffinées, mais non chimiquement modifiées</t>
  </si>
  <si>
    <t>Huiles de jojoba et d'oïticica et cires de myrica et du Japon et leurs fractions, même raffinées, mais non chimiquement modifiées</t>
  </si>
  <si>
    <t>Huile de graines de tabac, brute, destinée à des usages techniques ou industriels (autres que la fabrication de produits pour l'alimentation humaine)</t>
  </si>
  <si>
    <t>Huile de graines de tabac, brute (à l'excl. de l'huile destinée à des usages techniques ou industriels)</t>
  </si>
  <si>
    <t>Huile de graines de tabac et ses fractions, même raffinées, mais non chimiquement modifiées, destinées à des usages techniques ou industriels (à l'excl. de l'huile brute et de l'huile destinée à la fabrication de produits pour l'alimentation humaine)</t>
  </si>
  <si>
    <t>Huile de graines de tabac et ses fractions, même raffinées, mais non chimiquement modifiées (à l'excl. de l'huile brute et de l'huile destinée à des usages techniques ou industriels)</t>
  </si>
  <si>
    <t>Graisses et huiles végétales fixes, brutes, pour usages techniques ou industriels (à l'excl. des graisses et huiles destinées à la fabrication de produits pour l'alimentation humaine, des huiles de soja, d'arachide, d'olive, de palme, de babassu, de navette, de colza, de moutarde, de lin, de maïs, de ricin, de tung {abrasin}, de sésame, de jojoba, d'oïticica ou de graines de tabac ainsi que des cires de myrica et du Japon)(2022-2500);Graisses et huiles végétales fixes, brutes, pour usages techniques ou industriels (à l'excl. des graisses et huiles destinées à la fabrication de produits pour l'alimentation humaine, des huiles de soja, d'arachide, d'olive, de palme, de babassu, de navette, de colza, de moutarde, de lin, de maïs, de ricin, de tung {abrasin}, de sésame, de jojoba, d'oïticica ou de graines de tabac ainsi que des cires de myrica et du Japon)(1988-2021)</t>
  </si>
  <si>
    <t>Graisses et huiles végétales fixes, brutes, concrètes, présentées en emballages immédiats d'un contenu net &lt;= 1 kg (à l'excl. des graisses et huiles pour usages techniques ou industriels, des huiles de soja, arachide, olive, palme, tournesol, carthame, coton, coco, palmiste, babassu, navette, colza, moutarde, lin, maïs, ricin, tung, sésame, jojoba, oïticica et graines de tabac, des cires de myrica et du Japon)(2022-2500);Graisses et huiles végétales fixes, brutes, concrètes, présentées en emballages immédiats d'un contenu net &lt;= 1 kg (à l'excl. des graisses et huiles pour usages techniques ou industriels, des huiles de soja, arachide, olive, palme, tournesol, carthame, coton, coco, palmiste, babassu, navette, colza, moutarde, lin, maïs, ricin, tung, sésame, jojoba, oïticica et graines de tabac, des cires de myrica et du Japon)(1988-2021)</t>
  </si>
  <si>
    <t>Graisses et huiles végétales fixes, brutes, concrètes, présentées en emballages immédiats d'un contenu net &gt; 1 kg, et graisses et huiles végétales fixes, brutes, fluides (sauf produits destinés à usages techniques ou industriels; cires de myrica ou du Japon; huiles reprises entre le n°1507 et le n° 1515 90 39)(2022-2500);Graisses et huiles végétales fixes, brutes, concrètes, présentées en emballages immédiats d'un contenu net &gt; 1 kg, et graisses et huiles végétales fixes, brutes, fluides (sauf produits destinés à usages techniques ou industriels; cires de myrica ou du Japon; huiles reprises entre le n°1507 et le n° 1515 90 39)(1988-2021)</t>
  </si>
  <si>
    <t>Graisses et huiles végétales et leurs fractions, fixes, même raffinées, mais non chimiquement modifiées, destinées à des usages techniques ou industriels (sauf produits destinés à la fabrication de produits pour l'alimentation humaine; graisses et huiles brutes; des huiles de soja, d'arachide, d'olive, de palme, de babassu, de navette, de colza, de moutarde, de lin, de maïs, de ricin, de tung {abrasin}, de sésame, de jojoba, d'oïticica ou de graines de tabac ainsi que des cires de myrica et du Japon)(2022-2500);Graisses et huiles végétales et leurs fractions, fixes, même raffinées, mais non chimiquement modifiées, destinées à des usages techniques ou industriels (sauf produits destinés à la fabrication de produits pour l'alimentation humaine; graisses et huiles brutes; des huiles de soja, d'arachide, d'olive, de palme, de babassu, de navette, de colza, de moutarde, de lin, de maïs, de ricin, de tung {abrasin}, de sésame, de jojoba, d'oïticica ou de graines de tabac ainsi que des cires de myrica et du Japon)(1988-2021)</t>
  </si>
  <si>
    <t>Graisses et huiles végétales fixes et leurs fractions, même raffinées, mais non chimiquement modifiées, concrètes, présentées en emballages immédiats d'un contenu net &lt;= 1 kg, n.d.a. (à l'excl. des graisses et huiles brutes ainsi que des graisses et huiles destinées à des usages techniques ou industriels)(2022-2500);Graisses et huiles végétales fixes et leurs fractions, même raffinées, mais non chimiquement modifiées, concrètes, présentées en emballages immédiats d'un contenu net &lt;= 1 kg, n.d.a. (à l'excl. des graisses et huiles brutes ainsi que des graisses et huiles destinées à des usages techniques ou industriels)(1988-2021)</t>
  </si>
  <si>
    <t>Graisses et huiles végétales fixes et leurs fractions, même raffinées, mais non chimiquement modifiées, concrètes, présentées en emballages immédiats d'un contenu net &gt; 1 kg, ou fluides, n.d.a. (à l'excl. des graisses et huiles brutes ainsi que des graisses et huiles destinées à des usages techniques ou industriels)(2022-2500);Graisses et huiles végétales fixes et leurs fractions, même raffinées, mais non chimiquement modifiées, concrètes, présentées en emballages immédiats d'un contenu net &gt; 1 kg, ou fluides, n.d.a. (à l'excl. des graisses et huiles brutes ainsi que des graisses et huiles destinées à des usages techniques ou industriels)(1988-2021)</t>
  </si>
  <si>
    <t>Huiles de ricin hydrogénées, dites 'opalwax'</t>
  </si>
  <si>
    <t>Graisses et huiles végétales et leurs fractions, partiellement ou totalement hydrogénées, interestérifiées, réestérifiées ou élaïdinisées, même raffinées, mais non autrement préparées, présentées en emballages immédiats d'un contenu net &lt;= 1 kg (à l'excl. des huiles de ricin hydrogénées)(2022-2500);Graisses et huiles végétales et leurs fractions, partiellement ou totalement hydrogénées, interestérifiées, réestérifiées ou élaïdinisées, même raffinées, mais non autrement préparées, présentées en emballages immédiats d'un contenu net &lt;= 1 kg (à l'excl. des huiles de ricin hydrogénées)(1988-2021)</t>
  </si>
  <si>
    <t>Huiles d'arachide, de coton, de soja ou de tournesol ainsi que leurs fractions (à l'excl. des produits du nº 1516 20 95); autres huiles ainsi que leurs fractions d'une teneur en acides gras libres &lt; 50% en poids, en emballages immédiats d'un contenu net &gt; 1 kg ou autrement présentées (à l'excl. des huiles de palmiste, d'illipé, de coco, de navette, de colza ou de copaïba ainsi que des huiles du nº 1516 20 95)</t>
  </si>
  <si>
    <t>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1516.20.96)(2022-2500);Graisses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1516.20.96)(1995-2021)</t>
  </si>
  <si>
    <t>Graisses et huiles végétales et leurs fractions, partiellement ou totalement hydrogénées, inter estérifiées, ré estérifiées ou élaïdinisées, même raffinées, mais non autrement préparées, présentées en emballages immédiats d'un contenu net &gt; 1 kg (à l'excl. des huiles de ricin hydrogénées)</t>
  </si>
  <si>
    <t>Olives, préparées ou conservées au vinaigre ou à l'acide acétique</t>
  </si>
  <si>
    <t>Choucroute, câpres et olives, préparées ou conservées autrement qu'au vinaigre ou à l'acide acétique, congelées</t>
  </si>
  <si>
    <t>Haricots {Vigna spp., Phaseolus spp.}, en grains, préparés ou conservés autrement qu'au vinaigre ou à l'acide acétique, non congelés</t>
  </si>
  <si>
    <t>Haricots {Vigna spp., Phaseolus spp.}, préparés ou conservés autrement qu'au vinaigre ou à l'acide acétique, non congelés (à l'excl. des haricots en grains)</t>
  </si>
  <si>
    <t>Olives, préparées ou conservées autrement qu'au vinaigre ou à l'acide acétique, non congelées(2008-2500);Olives, préparées ou conservées autrement qu'au vinaigre ou à l'acide acétique, non-congelées(1988-1993)</t>
  </si>
  <si>
    <t>Sauce de soja</t>
  </si>
  <si>
    <t>Résidus, même agglomérés sous forme de pellets, du criblage, de la mouture ou d'autres traitements des légumineuses</t>
  </si>
  <si>
    <t>Tourteaux et autres résidus solides, même broyés ou agglomérés sous forme de pellets, de l'extraction de l'huile de soja</t>
  </si>
  <si>
    <t>Tourteaux et autres résidus solides, même broyés ou agglomérés sous forme de pellets, de l'extraction de l'huile d'arachide</t>
  </si>
  <si>
    <t>Tourteaux et autres résidus solides, même broyés ou agglomérés sous forme de pellets, de l'extraction des graisses ou huiles de coton</t>
  </si>
  <si>
    <t>Tourteaux et autres résidus solides, même broyés ou agglomérés sous forme de pellets, de l'extraction des graisses ou huiles de lin</t>
  </si>
  <si>
    <t>Tourteaux et autres résidus solides, même broyés ou agglomérés sous forme de pellets, de l'extraction des graisses ou huiles de tournesol</t>
  </si>
  <si>
    <t>Tourteaux et autres résidus solides, même broyés ou agglomérés sous forme de pellets, de l'extraction des graisses ou huiles de navette ou de colza</t>
  </si>
  <si>
    <t>Tourteaux et autres résidus solides, même broyés ou agglomérés sous forme de pellets, de l'extraction des graisses ou huiles de navette ou de colza à faible teneur en acide érucique "fournissant une huile fixe dont la teneur en acide érucique est &lt; 2% et un composant solide qui contient &lt; 30 micromoles/g de glucosinolates"</t>
  </si>
  <si>
    <t>Tourteaux et autres résidus solides, même broyés ou agglomérés sous forme de pellets, de l'extraction des graisses ou huiles de navette ou de colza d'une teneur élevée en acide érucique "fournissant une huile fixe dont la teneur en acide érucique est &gt;= 2% et un composant solide qui contient &gt;= 30 micromoles/g de glucosinolates"</t>
  </si>
  <si>
    <t>Tourteaux et autres résidus solides, même broyés ou agglomérés sous forme de pellets, de l'extraction des graisses ou huiles de noix de coco ou de coprah</t>
  </si>
  <si>
    <t>Tourteaux et autres résidus solides, même broyés ou agglomérés sous forme de pellets, de l'extraction des graisses ou huiles de noix ou d'amandes de palmiste</t>
  </si>
  <si>
    <t>Tourteaux et autres résidus solides, même broyés ou agglomérés sous forme de pellets, de l'extraction de graisses ou huiles végétales (à l'excl. des tourteaux et autres résidus solides de l'extraction des graisses ou huiles de soja, d'arachide, de coton, de lin, de tournesol, de graines de navette ou de colza, de noix de coco ou de coprah et de noix ou d'amandes de palmiste)</t>
  </si>
  <si>
    <t>Grignons d'olives et autres résidus, même broyés ou agglomérés sous forme de pellets, de l'extraction de l'huile d'olive, ayant une teneur en poids d'huile d'olive &lt;= 3%</t>
  </si>
  <si>
    <t>Grignons d'olives et autres résidus, même broyés ou agglomérés sous forme de pellets, de l'extraction de l'huile d'olive, ayant une teneur en poids d'huile d'olive &gt; 3%</t>
  </si>
  <si>
    <t>Tourteaux et autres résidus solides, mêmes broyés ou agglomérés sous forme de pellets, de l'extraction de graisses ou huiles végétales (à l'excl. des tourteaux et autres résidus solides de l'extraction des graisses ou huiles de coton, de lin, de tournesol, de graines de navette ou de colza, de noix de coco ou de coprah, de noix ou d'amandes de palmiste, de germes de maïs ainsi que de l'extraction de l'huile d'olive, de l'huile de soja et de l'huile d'arachide)</t>
  </si>
  <si>
    <t>Tourteaux et autres résidus solides, même broyés ou agglomérés sous forme de pellets, de l'extraction des graisses ou huiles de sésame</t>
  </si>
  <si>
    <t>Tourteaux et autres résidus solides, mêmes broyés ou agglomérés sous forme de pellets, de l'extraction de graisses ou huiles végétales (à l'excl. des tourteaux et autres résidus solides de l'extraction des graisses ou huiles de soja, d'arachide, de coton, de lin, de tournesol, de navette ou de colza, de noix de coco ou de coprah, de noix ou d'amandes de palmiste, d'olive, de germes de maïs et de sésame)</t>
  </si>
  <si>
    <t>Valeur spéciale</t>
  </si>
  <si>
    <t>Non disponible</t>
  </si>
  <si>
    <t>Données extraites le18/02/2025 11:18:27 depuis [ESTAT]</t>
  </si>
  <si>
    <t>Commerce UE depuis 1988 par SH2,4,6 et NC8 [ds-045409__custom_15453478]</t>
  </si>
  <si>
    <t>17/02/2025 11:00</t>
  </si>
  <si>
    <t>Annual</t>
  </si>
  <si>
    <t>2015</t>
  </si>
  <si>
    <t>2019</t>
  </si>
  <si>
    <t>2023</t>
  </si>
  <si>
    <t>PRODUCT (Codes)</t>
  </si>
  <si>
    <t>07099210</t>
  </si>
  <si>
    <t>07099290</t>
  </si>
  <si>
    <t>07108010</t>
  </si>
  <si>
    <t>07112010</t>
  </si>
  <si>
    <t>07112090</t>
  </si>
  <si>
    <t>07131010</t>
  </si>
  <si>
    <t>07131011</t>
  </si>
  <si>
    <t>Pois fourragers 'pisum arvense l.', secs, écossés, destinés à l'ensemencement</t>
  </si>
  <si>
    <t>07131019</t>
  </si>
  <si>
    <t>Pois 'pisum sativum', secs, écossés, destinés à l'ensemencement (à l'excl. des pois fourragers)</t>
  </si>
  <si>
    <t>07131090</t>
  </si>
  <si>
    <t>07132000</t>
  </si>
  <si>
    <t>07132010</t>
  </si>
  <si>
    <t>Pois chiches, secs, écossés, destinés à l'ensemencement</t>
  </si>
  <si>
    <t>07132090</t>
  </si>
  <si>
    <t>Pois chiches, secs, écossés, même décortiqués ou casses (à l'excl. des pois chiches destinés à l'ensemencement)</t>
  </si>
  <si>
    <t>07133100</t>
  </si>
  <si>
    <t>07133110</t>
  </si>
  <si>
    <t>Haricots des espèces 'vigna mungo l. hepper ou vigna radiata l. wilczek', secs, écossés, destinés à l'ensemencement</t>
  </si>
  <si>
    <t>07133190</t>
  </si>
  <si>
    <t>Haricots des espèces 'vigna mungo l. hepper ou vigna radiata l. wilczek', secs, écossés, même décortiqués ou casses (à l'excl. des haricots destinés à l'ensemencement)</t>
  </si>
  <si>
    <t>07133200</t>
  </si>
  <si>
    <t>07133210</t>
  </si>
  <si>
    <t>Haricots 'petits rouges' {haricots adzuki} 'phaseolus ou vigna angularis', secs, écossés, destinés à l'ensemencement</t>
  </si>
  <si>
    <t>07133290</t>
  </si>
  <si>
    <t>Haricots 'petits rouges' {haricots adzuki} 'phaseolus ou vigna angularis', secs, écossés, même décortiqués ou casses (à l'excl. des haricots destinés à l'ensemencement)</t>
  </si>
  <si>
    <t>07133310</t>
  </si>
  <si>
    <t>07133390</t>
  </si>
  <si>
    <t>07133400</t>
  </si>
  <si>
    <t>07133500</t>
  </si>
  <si>
    <t>07133900</t>
  </si>
  <si>
    <t>07133910</t>
  </si>
  <si>
    <t>Haricots 'vigna spp., phaseolus spp.', secs, écossés, destinés à l'ensemencement (à l'excl. des haricots des espèces 'vigna mungo l. hepper ou vigna radiata l. wilczek', des haricots 'petits rouges' {haricots adzuki} et des haricots communs)</t>
  </si>
  <si>
    <t>07133990</t>
  </si>
  <si>
    <t>Haricots 'vigna spp., phaseolus spp.', secs, écossés, même décortiqués ou casses (à l'excl. des haricots destinés à l'ensemencement ainsi que des haricots des espèces 'vigna mungo l. hepper ou vigna radiata l. wilczek', des haricots 'petits rouges' {haricots adzuki} et des haricots communs)</t>
  </si>
  <si>
    <t>07134000</t>
  </si>
  <si>
    <t>07134010</t>
  </si>
  <si>
    <t>Lentilles, séchées, écossées, destinées à l'ensemencement</t>
  </si>
  <si>
    <t>07134090</t>
  </si>
  <si>
    <t>Lentilles, séchées, écossées, même décortiquées ou cassées (à l'excl. des lentilles destinées à l'ensemencement)</t>
  </si>
  <si>
    <t>07135000</t>
  </si>
  <si>
    <t>07135010</t>
  </si>
  <si>
    <t>Fèves 'vicia faba var. major' et Fèveroles 'vicia faba var. equina et vicia faba var. minor', séchées, écossées, destinées à l'ensemencement</t>
  </si>
  <si>
    <t>07135090</t>
  </si>
  <si>
    <t>Fèves 'vicia faba var. major' et Fèveroles 'vicia faba var. equina et vicia faba var. minor', séchées, écossées, même décortiquées ou cassées (à l'excl. des Fèves et Fèveroles destinées à l'ensemencement)</t>
  </si>
  <si>
    <t>07136000</t>
  </si>
  <si>
    <t>07139000</t>
  </si>
  <si>
    <t>07139010</t>
  </si>
  <si>
    <t>Légumes à cosse secs, écossés, destinés à l'ensemencement (à l'excl. des pois, des pois chiches, des haricots, des lentilles, des fèves et des féveroles)</t>
  </si>
  <si>
    <t>07139090</t>
  </si>
  <si>
    <t>Légumes à cosse secs, écossés, même décortiqués ou cassés (à l'excl. des légumes destinés à l'ensemencement, des pois, des pois chiches, des haricots, des lentilles, des fèves et des féveroles)</t>
  </si>
  <si>
    <t>11061000</t>
  </si>
  <si>
    <t>11081990</t>
  </si>
  <si>
    <t>12011000</t>
  </si>
  <si>
    <t>12019000</t>
  </si>
  <si>
    <t>12040010</t>
  </si>
  <si>
    <t>12040090</t>
  </si>
  <si>
    <t>120500</t>
  </si>
  <si>
    <t>Graines de navette ou de colza, même concassées</t>
  </si>
  <si>
    <t>12050010</t>
  </si>
  <si>
    <t>12050090</t>
  </si>
  <si>
    <t>12051010</t>
  </si>
  <si>
    <t>12051090</t>
  </si>
  <si>
    <t>12059000</t>
  </si>
  <si>
    <t>12060010</t>
  </si>
  <si>
    <t>12060090</t>
  </si>
  <si>
    <t>Graines de tournesol, même concassées (à l'excl. des graines destinées à l'ensemencement)</t>
  </si>
  <si>
    <t>12060091</t>
  </si>
  <si>
    <t>12060099</t>
  </si>
  <si>
    <t>12081000</t>
  </si>
  <si>
    <t>12089000</t>
  </si>
  <si>
    <t>15071010</t>
  </si>
  <si>
    <t>15071090</t>
  </si>
  <si>
    <t>15079010</t>
  </si>
  <si>
    <t>15079090</t>
  </si>
  <si>
    <t>15091010</t>
  </si>
  <si>
    <t>15091020</t>
  </si>
  <si>
    <t>15091080</t>
  </si>
  <si>
    <t>15091090</t>
  </si>
  <si>
    <t>15092000</t>
  </si>
  <si>
    <t>15093000</t>
  </si>
  <si>
    <t>15094000</t>
  </si>
  <si>
    <t>15099000</t>
  </si>
  <si>
    <t>15100010</t>
  </si>
  <si>
    <t>15100090</t>
  </si>
  <si>
    <t>15101000</t>
  </si>
  <si>
    <t>15109000</t>
  </si>
  <si>
    <t>15111010</t>
  </si>
  <si>
    <t>15111090</t>
  </si>
  <si>
    <t>15119011</t>
  </si>
  <si>
    <t>15119019</t>
  </si>
  <si>
    <t>15119091</t>
  </si>
  <si>
    <t>15119099</t>
  </si>
  <si>
    <t>15121110</t>
  </si>
  <si>
    <t>15121191</t>
  </si>
  <si>
    <t>15121199</t>
  </si>
  <si>
    <t>15121910</t>
  </si>
  <si>
    <t>15121990</t>
  </si>
  <si>
    <t>15121991</t>
  </si>
  <si>
    <t>15121999</t>
  </si>
  <si>
    <t>15122110</t>
  </si>
  <si>
    <t>15122190</t>
  </si>
  <si>
    <t>15122910</t>
  </si>
  <si>
    <t>15122990</t>
  </si>
  <si>
    <t>15131110</t>
  </si>
  <si>
    <t>15131191</t>
  </si>
  <si>
    <t>15131199</t>
  </si>
  <si>
    <t>15131911</t>
  </si>
  <si>
    <t>15131919</t>
  </si>
  <si>
    <t>15131930</t>
  </si>
  <si>
    <t>15131991</t>
  </si>
  <si>
    <t>15131999</t>
  </si>
  <si>
    <t>15132110</t>
  </si>
  <si>
    <t>Huiles de palmiste ou de babassu, brutes, destinées à des usages techniques ou industriels (autres que la fabrication de produits pour l'alimentation humaine)</t>
  </si>
  <si>
    <t>15132111</t>
  </si>
  <si>
    <t>15132119</t>
  </si>
  <si>
    <t>15132130</t>
  </si>
  <si>
    <t>15132190</t>
  </si>
  <si>
    <t>15132191</t>
  </si>
  <si>
    <t>15132199</t>
  </si>
  <si>
    <t>15132911</t>
  </si>
  <si>
    <t>15132919</t>
  </si>
  <si>
    <t>15132930</t>
  </si>
  <si>
    <t>15132950</t>
  </si>
  <si>
    <t>15132990</t>
  </si>
  <si>
    <t>15132991</t>
  </si>
  <si>
    <t>15132999</t>
  </si>
  <si>
    <t>15141010</t>
  </si>
  <si>
    <t>Huiles de navette, de colza ou de moutarde, brutes, destinées à des usages techniques ou industriels (autres que la fabrication de produits pour l'alimentation humaine)</t>
  </si>
  <si>
    <t>15141090</t>
  </si>
  <si>
    <t>Huiles de navette, de colza ou de moutarde, brutes (à l'excl. des huiles destinées à des usages techniques ou industriels)</t>
  </si>
  <si>
    <t>15141110</t>
  </si>
  <si>
    <t>15141190</t>
  </si>
  <si>
    <t>15141910</t>
  </si>
  <si>
    <t>15141990</t>
  </si>
  <si>
    <t>15149010</t>
  </si>
  <si>
    <t>15149090</t>
  </si>
  <si>
    <t>15149110</t>
  </si>
  <si>
    <t>15149190</t>
  </si>
  <si>
    <t>15149910</t>
  </si>
  <si>
    <t>15149990</t>
  </si>
  <si>
    <t>15151100</t>
  </si>
  <si>
    <t>15151910</t>
  </si>
  <si>
    <t>15151990</t>
  </si>
  <si>
    <t>15153010</t>
  </si>
  <si>
    <t>15153090</t>
  </si>
  <si>
    <t>15154000</t>
  </si>
  <si>
    <t>15155011</t>
  </si>
  <si>
    <t>15155019</t>
  </si>
  <si>
    <t>15155091</t>
  </si>
  <si>
    <t>15155099</t>
  </si>
  <si>
    <t>15156000</t>
  </si>
  <si>
    <t>15156010</t>
  </si>
  <si>
    <t>15156011</t>
  </si>
  <si>
    <t>15156051</t>
  </si>
  <si>
    <t>15156059</t>
  </si>
  <si>
    <t>15156060</t>
  </si>
  <si>
    <t>15156090</t>
  </si>
  <si>
    <t>15156091</t>
  </si>
  <si>
    <t>15156099</t>
  </si>
  <si>
    <t>15159010</t>
  </si>
  <si>
    <t>15159011</t>
  </si>
  <si>
    <t>15159015</t>
  </si>
  <si>
    <t>15159021</t>
  </si>
  <si>
    <t>15159029</t>
  </si>
  <si>
    <t>15159031</t>
  </si>
  <si>
    <t>15159039</t>
  </si>
  <si>
    <t>15159040</t>
  </si>
  <si>
    <t>15159051</t>
  </si>
  <si>
    <t>15159059</t>
  </si>
  <si>
    <t>15159060</t>
  </si>
  <si>
    <t>15159091</t>
  </si>
  <si>
    <t>15159099</t>
  </si>
  <si>
    <t>15162010</t>
  </si>
  <si>
    <t>15162091</t>
  </si>
  <si>
    <t>15162095</t>
  </si>
  <si>
    <t>Huiles de navette, de colza, de lin, de tournesol, d'illipé, de karité, de makoré, de touloucouna ou de babassu ainsi que leurs fractions, partiellement ou totalement hydrogénées, interestérifiées, réestérifiées ou élaïdinisées, même raffinées, destinées à des usages techniques ou industriels, présentées en emballages immédiats d'un contenu net &gt; 1 kg ou autrement présentées (à l'excl. des huiles destinées à la fabrication de produits pour l'alimentation humaine)</t>
  </si>
  <si>
    <t>15162096</t>
  </si>
  <si>
    <t>15162098</t>
  </si>
  <si>
    <t>15162099</t>
  </si>
  <si>
    <t>20019065</t>
  </si>
  <si>
    <t>20049030</t>
  </si>
  <si>
    <t>20054000</t>
  </si>
  <si>
    <t>Pois {Pisum sativum}, préparés ou conservés autrement qu'au vinaigre ou à l'acide acétique, non congelés</t>
  </si>
  <si>
    <t>20055100</t>
  </si>
  <si>
    <t>20057000</t>
  </si>
  <si>
    <t>20057010</t>
  </si>
  <si>
    <t>Olives, préparées ou conservées autrement qu'au vinaigre ou à l'acide acétique, non-congelées, en emballages immédiats d'un contenu net &lt;= 5 kg</t>
  </si>
  <si>
    <t>20057090</t>
  </si>
  <si>
    <t>Olives, préparées ou conservées autrement qu'au vinaigre ou à l'acide acétique, non-congelées, en emballages immédiats d'un contenu net &gt; 5 kg</t>
  </si>
  <si>
    <t>21031000</t>
  </si>
  <si>
    <t>23025000</t>
  </si>
  <si>
    <t>23040000</t>
  </si>
  <si>
    <t>23061000</t>
  </si>
  <si>
    <t>23062000</t>
  </si>
  <si>
    <t>23063000</t>
  </si>
  <si>
    <t>23064000</t>
  </si>
  <si>
    <t>23064100</t>
  </si>
  <si>
    <t>23064900</t>
  </si>
  <si>
    <t>23065000</t>
  </si>
  <si>
    <t>23066000</t>
  </si>
  <si>
    <t>23067000</t>
  </si>
  <si>
    <t>Tourteaux et autres résidus solides, même broyés ou agglomérés sous forme de pellets, de l'extraction des graisses ou huiles de germes de maïs</t>
  </si>
  <si>
    <t>23069011</t>
  </si>
  <si>
    <t>23069019</t>
  </si>
  <si>
    <t>23069090</t>
  </si>
  <si>
    <t>23069091</t>
  </si>
  <si>
    <t>Tourteaux et autres résidus solides, même broyés ou agglomérés sous forme de pellets, de l'extraction des graisses ou huiles de germes de mais</t>
  </si>
  <si>
    <t>23069093</t>
  </si>
  <si>
    <t>23069099</t>
  </si>
  <si>
    <t>Production d'huile brute</t>
  </si>
  <si>
    <t>Production de tourteaux</t>
  </si>
  <si>
    <t>Rendement de trituration</t>
  </si>
  <si>
    <t>Copra</t>
  </si>
  <si>
    <t>Palmiste</t>
  </si>
  <si>
    <t>Graines de lin</t>
  </si>
  <si>
    <t>Ricin</t>
  </si>
  <si>
    <t>Sésame</t>
  </si>
  <si>
    <t>Germes de maïs</t>
  </si>
  <si>
    <t>Pépins de raisin</t>
  </si>
  <si>
    <t>Palme</t>
  </si>
  <si>
    <t>Tourteau</t>
  </si>
  <si>
    <t>Autres</t>
  </si>
  <si>
    <t>Graines</t>
  </si>
  <si>
    <t>Tournesol:Soja</t>
  </si>
  <si>
    <t>Usages des tourteaux</t>
  </si>
  <si>
    <t>Part de tourteaux consommés par les FAB</t>
  </si>
  <si>
    <t>Mêmes usages que les tourteaux de tournesol et de soja</t>
  </si>
  <si>
    <t>VU0102- Fabrication industrielle d'aliments pour animaux de rente - FAB</t>
  </si>
  <si>
    <t>VU0103- Fabrication à la ferme d'aliments pour animaux de rente  - FAF</t>
  </si>
  <si>
    <t>Tournsesol + Soja</t>
  </si>
  <si>
    <t>Source : Enquête sur les "Gisements et valorisations des coproduits des industries agroalimentaires", Reseda pour le compte de l'Institut de l'élevage, FranceAgriMer et Valoria, 2017 (données collectées auprès de la FNCG et Terres Univia en 2016)</t>
  </si>
  <si>
    <t>Consommation d'huile pour la fabrication de biodiesel</t>
  </si>
  <si>
    <t>Carbure</t>
  </si>
  <si>
    <t>Tournesol:Soja:Lin</t>
  </si>
  <si>
    <t>La consommation d'huile pour la fabrication de biodiesel est négligée</t>
  </si>
  <si>
    <t>Soja:Lin</t>
  </si>
  <si>
    <t>Gazole</t>
  </si>
  <si>
    <t>kg/m3</t>
  </si>
  <si>
    <t>m3</t>
  </si>
  <si>
    <t>Huile alimentaire usagée</t>
  </si>
  <si>
    <t>Huile de palme</t>
  </si>
  <si>
    <t>Autre</t>
  </si>
  <si>
    <t>Essence</t>
  </si>
  <si>
    <t>Betterave</t>
  </si>
  <si>
    <t>Blé</t>
  </si>
  <si>
    <t>Maïs</t>
  </si>
  <si>
    <t>Résidus viniques</t>
  </si>
  <si>
    <t>Déchets industriels</t>
  </si>
  <si>
    <t>Huiles ou graisses animales (catégorie III)</t>
  </si>
  <si>
    <t>Canne à sucre</t>
  </si>
  <si>
    <t>Egouts peuvres de 2ème extraction</t>
  </si>
  <si>
    <t>Marc de raisin</t>
  </si>
  <si>
    <t>en Ml</t>
  </si>
  <si>
    <t>Pépins de raisins</t>
  </si>
  <si>
    <t>Pour friture</t>
  </si>
  <si>
    <t>Combinées/Mélanges</t>
  </si>
  <si>
    <t>Masse volumique de l'huile moyenne</t>
  </si>
  <si>
    <t>en kt</t>
  </si>
  <si>
    <t>Tableau fournit par Terres Univia</t>
  </si>
  <si>
    <t>Ventes Volume = GMS</t>
  </si>
  <si>
    <t>Source : NIELSEN</t>
  </si>
  <si>
    <t>En litres</t>
  </si>
  <si>
    <t>2005</t>
  </si>
  <si>
    <t>2006</t>
  </si>
  <si>
    <t>2007</t>
  </si>
  <si>
    <t>2008</t>
  </si>
  <si>
    <t>2009</t>
  </si>
  <si>
    <t>2010</t>
  </si>
  <si>
    <t>2011</t>
  </si>
  <si>
    <t>2012</t>
  </si>
  <si>
    <t>2013</t>
  </si>
  <si>
    <t>2014</t>
  </si>
  <si>
    <t>2016</t>
  </si>
  <si>
    <t>2017</t>
  </si>
  <si>
    <t>2018</t>
  </si>
  <si>
    <t>2020</t>
  </si>
  <si>
    <t>2021</t>
  </si>
  <si>
    <t>2022</t>
  </si>
  <si>
    <t>2024</t>
  </si>
  <si>
    <t>COLZA</t>
  </si>
  <si>
    <t>TOURNESOL</t>
  </si>
  <si>
    <t>Masse volumique colza</t>
  </si>
  <si>
    <t>916x10^-9 kt/L</t>
  </si>
  <si>
    <t>Masse volumique tournesol</t>
  </si>
  <si>
    <t>920x10^-9 kt/L</t>
  </si>
  <si>
    <t>Vente volume en kt</t>
  </si>
  <si>
    <t>En kt</t>
  </si>
  <si>
    <t>SAA - SSP</t>
  </si>
  <si>
    <t>Marché de l'huile d'olive Monde, Europe, France, Campagne 2019-20 - FAM</t>
  </si>
  <si>
    <t>Fiche Oléiculture, 2025 - FAM</t>
  </si>
  <si>
    <t>Ventes huile française</t>
  </si>
  <si>
    <t>Variation de stock</t>
  </si>
  <si>
    <t>France Olive</t>
  </si>
  <si>
    <t>Ventes d'huile en GMS</t>
  </si>
  <si>
    <t>Consommation totale</t>
  </si>
  <si>
    <t>Ventes d'olives en GMS</t>
  </si>
  <si>
    <t>Market Olea, 2016 - FAM</t>
  </si>
  <si>
    <t>Rapport d'activités 2015, AFIDOL</t>
  </si>
  <si>
    <t>Rapport d'activités 2019, AFIDOL</t>
  </si>
  <si>
    <t>Rapport d'activités 2023, AFIDOL</t>
  </si>
  <si>
    <t>Rapport d'activités 2016, AFIDOL</t>
  </si>
  <si>
    <t>Rapport d'activités 2020, AFIDOL</t>
  </si>
  <si>
    <t>Statistique agricole annuelle par région administrative : séries 2010 - 2023</t>
  </si>
  <si>
    <t>Les superficies développées sont exprimées en hectare, les productions récoltées en quintal et les rendements en quintal par hectare.</t>
  </si>
  <si>
    <t>Données arrêtées au 22/10/2024. Données 2023 définitives.</t>
  </si>
  <si>
    <t>Source : Agreste - Statistique agricole annuelle - SSP/ Ministère en charge de l'agriculture</t>
  </si>
  <si>
    <t>LIB_REG2</t>
  </si>
  <si>
    <t>LIB_SAA</t>
  </si>
  <si>
    <t>PROD_2015</t>
  </si>
  <si>
    <t>PROD_2019</t>
  </si>
  <si>
    <t>PROD_2023</t>
  </si>
  <si>
    <t>FRANCE MÉTROPOLITAINE</t>
  </si>
  <si>
    <t>17 - Olive</t>
  </si>
  <si>
    <t>97 - DOM</t>
  </si>
  <si>
    <t>Consommation de graines autoconsommées en hors FAB</t>
  </si>
  <si>
    <t>Lentille:Pois chiche:Haricot sec</t>
  </si>
  <si>
    <t>2015-16:2019-20</t>
  </si>
  <si>
    <t>Reconstitution filières sans données</t>
  </si>
  <si>
    <t>Récolte (Agreste)</t>
  </si>
  <si>
    <t>Collecte (FAM)</t>
  </si>
  <si>
    <t>Stock initial (FAM)</t>
  </si>
  <si>
    <t>Stock final (FAM)</t>
  </si>
  <si>
    <t>Semences certifiées (FAM)</t>
  </si>
  <si>
    <t>FAB (FAM)</t>
  </si>
  <si>
    <t>IAA</t>
  </si>
  <si>
    <t>50 % de la récolte</t>
  </si>
  <si>
    <t>10 % de la récolte</t>
  </si>
  <si>
    <t>Graines autoconsommées en hors FAB</t>
  </si>
  <si>
    <t>Ecart statistique vers graines autoconsommées</t>
  </si>
  <si>
    <t>On applique le même écart statistique qu'en 23/24 pour les autres campagnes afin de déterminer le volume de graines autoconsommées en hors FAB : cela traduit la faible fiabilité des données concernant les volumes de graines autoconsommées</t>
  </si>
  <si>
    <t>Graines autoconsommées vers écart statistique</t>
  </si>
  <si>
    <t>Produits étudiés dans la filière</t>
  </si>
  <si>
    <t>29 - Colza grain d'hiver</t>
  </si>
  <si>
    <t>30 - Colza grain de printemps et navette</t>
  </si>
  <si>
    <t>31 - Total colza grain et navette (29 + 30)</t>
  </si>
  <si>
    <t>32 - Tournesol</t>
  </si>
  <si>
    <t>33 - Soja</t>
  </si>
  <si>
    <t>34 - Lin oléagineux</t>
  </si>
  <si>
    <t>35 - Autres oléagineux (hors chanvre)</t>
  </si>
  <si>
    <t>36 - Total oléagineux (31 + … + 35)</t>
  </si>
  <si>
    <t>37 - Légumes à cosse d'origine tropicale</t>
  </si>
  <si>
    <t>38 - Féveroles et fèves</t>
  </si>
  <si>
    <t>39 - Haricots secs (y compris semences)</t>
  </si>
  <si>
    <t>40 - Lentilles (y compris semences)</t>
  </si>
  <si>
    <t>41 - Pois protéagineux</t>
  </si>
  <si>
    <t>Pois (on néglige les mélanges avec les céréales et les pois de casserie, d'après OléoPro)</t>
  </si>
  <si>
    <t>42 - Mélange de pois</t>
  </si>
  <si>
    <t>43 - Pois chiches (y compris semences)</t>
  </si>
  <si>
    <t>44 - Lupin doux</t>
  </si>
  <si>
    <t>45 - Autres protéagineux</t>
  </si>
  <si>
    <t>46 - Total protéagineux et légumes secs cultivés pour leur graine (37 + … + 45)</t>
  </si>
  <si>
    <t>Série historique de la collecte,des stocks jusqu'à fin décembre 2024 par campagne</t>
  </si>
  <si>
    <t>Données arrêtées au 07/02/2025</t>
  </si>
  <si>
    <t>ESPECES</t>
  </si>
  <si>
    <t>ANNEE</t>
  </si>
  <si>
    <t>CAMPAGNE</t>
  </si>
  <si>
    <t>MOIS</t>
  </si>
  <si>
    <t>GRAINS
CONSOMMATION</t>
  </si>
  <si>
    <t>COLLECTE
SEMENCES</t>
  </si>
  <si>
    <t>TOTAL
COLLECTE</t>
  </si>
  <si>
    <t>STOCKS
CONSOMMATION</t>
  </si>
  <si>
    <t>STOCKS
SEMENCES</t>
  </si>
  <si>
    <t>TOTAL
STOCKS</t>
  </si>
  <si>
    <t>STOCKS
DEPOTS</t>
  </si>
  <si>
    <t>ENTREES
DEPOTS</t>
  </si>
  <si>
    <t>SORTIES
DEPOTS</t>
  </si>
  <si>
    <t>REPRISE
DEPOTS</t>
  </si>
  <si>
    <t>2000/01</t>
  </si>
  <si>
    <t>2003/04</t>
  </si>
  <si>
    <t>2001/02</t>
  </si>
  <si>
    <t>2002/03</t>
  </si>
  <si>
    <t>2004/05</t>
  </si>
  <si>
    <t>2005/06</t>
  </si>
  <si>
    <t>2008/09</t>
  </si>
  <si>
    <t>2011/12</t>
  </si>
  <si>
    <t xml:space="preserve">Collecte : grains achetés par les collecteurs aux producteurs, y compris semences et bio	</t>
  </si>
  <si>
    <t>Depuis 2012 la collecte départementale est déclarée à partir du département de la commune du siège de l''exploitation de production au lieu du département du silo de collecte.</t>
  </si>
  <si>
    <t>Stocks : propriété du collecteur, que les silos lui appartiennent ou non</t>
  </si>
  <si>
    <t>Sauf stocks dépôt : stocks de grains achetés aux producteurs dans les silos du collecteur et appartenant toujours au livreur</t>
  </si>
  <si>
    <t>Entrées dépôt : quantités de grains apportés en dépôt chez les collecteurs, mais restant la propriété du livreur</t>
  </si>
  <si>
    <t>Sorties dépôt : quantités de grains en dépôts qui deviennent la propriété du collecteur</t>
  </si>
  <si>
    <t>Campagnes n/n+1 : de juillet n à juin n+1 et Unité : en tonnes</t>
  </si>
  <si>
    <t>Juin : collecte et stocks de la récolte n uniquement (stock de fin de campagne) en cohérence avec les bilans de campagne</t>
  </si>
  <si>
    <t>Juillet : collecte de la récolte précoce n+1 réaliséee juin inclue en cohérence avec les bilans de campagne</t>
  </si>
  <si>
    <t>Chiffres provisoires arrêtés le 07/02/2025</t>
  </si>
  <si>
    <t>Série historique grains mis en oeuvre par les fabricants d'aliments du bétail pour animaux en France</t>
  </si>
  <si>
    <t>Données arrêtées au 21/01/2025</t>
  </si>
  <si>
    <t>LIB</t>
  </si>
  <si>
    <t>ESPECE</t>
  </si>
  <si>
    <t>GRAINS MIS OEUVRE</t>
  </si>
  <si>
    <t>STOCKS</t>
  </si>
  <si>
    <t>OLEAGINEUX</t>
  </si>
  <si>
    <t>Unité : en tonnes</t>
  </si>
  <si>
    <t>Chiffres arrêtés le 21/01/2025</t>
  </si>
  <si>
    <t>Source : FranceAgriMer, Unité Système d'information économique - Etat-13</t>
  </si>
  <si>
    <t>LEGUMINEUSES</t>
  </si>
  <si>
    <t>Consommation de produits alimentaires par les GMS (en volume de matière première)</t>
  </si>
  <si>
    <t>Consommation de produits alimentaires par les circuits spécialisés (en volume de matière première)</t>
  </si>
  <si>
    <t>Consommation de produits alimentaires par la RHD (en volume de matière première)</t>
  </si>
  <si>
    <t>Consommation de produits alimentaires par les autres IAA (en volume de matière première)</t>
  </si>
  <si>
    <t>Même consommation de produits alimentaires en GMS qu'en 2023</t>
  </si>
  <si>
    <t>Même consommation de produits alimentaires en circuits spécialisés qu'en 2023</t>
  </si>
  <si>
    <t>Même consommation de produits alimentaires par les autres IAA qu'en 2023</t>
  </si>
  <si>
    <t>Lentille:Pois chiche</t>
  </si>
  <si>
    <t>Part de consommation de produits alimentaires par les GMS (en volume de matière première)</t>
  </si>
  <si>
    <t>Même répartition des circuits de distribution des produits alimentaires qu'en 2023</t>
  </si>
  <si>
    <t>Part de consommation de produits alimentaires par les circuits spécialisés (en volume de matière première)</t>
  </si>
  <si>
    <t>Part de consommation de produits alimentaires par la RHD (en volume de matière première)</t>
  </si>
  <si>
    <t>Part de consommation de produits alimentaires par les autres IAA (en volume de matière première)</t>
  </si>
  <si>
    <t>Spécialisés</t>
  </si>
  <si>
    <t>Total</t>
  </si>
  <si>
    <t>Fève</t>
  </si>
  <si>
    <t>Remarque : Les parts de marché RHD/GMS semblent être sensiblement les mêmes entre 2023 et 2019 pour les produits pour lesquels des volumes 2019 étaient connus (légumes secs bruts et appertisés)</t>
  </si>
  <si>
    <t>Hypothèse : Même répartition des circuits de distribution en 2015 et 2019 qu'en 2023</t>
  </si>
  <si>
    <t>légumes secs Bruts -&gt; RHD</t>
  </si>
  <si>
    <t>Circuits spécialisés/GMS</t>
  </si>
  <si>
    <t>Maximum 100 %</t>
  </si>
  <si>
    <t>Minimum 10 %</t>
  </si>
  <si>
    <t>Moyenne 20 % (arbitraire)</t>
  </si>
  <si>
    <t>Comparaison estimation des consommations de produits alimentaires à base de lentilles (en équivalent lentille pour Terres Univia VS kt de produit pour SOCLE actuel)</t>
  </si>
  <si>
    <t>2023/2019</t>
  </si>
  <si>
    <t>2023 (max)</t>
  </si>
  <si>
    <t>2023 (min)</t>
  </si>
  <si>
    <t>2023 (moy)</t>
  </si>
  <si>
    <t>Lentilles (2023), source OléoProtéines</t>
  </si>
  <si>
    <t>Calcul SOCLE</t>
  </si>
  <si>
    <t>SOCLE (kt produits)</t>
  </si>
  <si>
    <t>Terres Univia (kt lentilles)</t>
  </si>
  <si>
    <t>Calcul Terres Univia</t>
  </si>
  <si>
    <t>Légumes secs appertisés</t>
  </si>
  <si>
    <t>=3,886*0,5</t>
  </si>
  <si>
    <t>0,5 étant le coefficient de cuisson (= autant d'eau que de grazines dans le produit final)</t>
  </si>
  <si>
    <t>nd</t>
  </si>
  <si>
    <t>Légumes secs surgelés</t>
  </si>
  <si>
    <t>/</t>
  </si>
  <si>
    <t>=35,474*0,5</t>
  </si>
  <si>
    <t>Vrac</t>
  </si>
  <si>
    <t>=51,54*0,05</t>
  </si>
  <si>
    <t>5% étant la répartition Circuits spécialisés/GMS pour l'ensemble des espèces</t>
  </si>
  <si>
    <t>Fabrication de plats préparés (Autres IAA)</t>
  </si>
  <si>
    <t>Plats cuisinés appertisés (&gt; 10 %)</t>
  </si>
  <si>
    <t>=13,5*0,2</t>
  </si>
  <si>
    <t>Les produits contenant des lentilles en contiennent en moyenne 20 % (hypothèse personnelle)</t>
  </si>
  <si>
    <t>Plats traiteurs libre-service (&gt; 10 %)</t>
  </si>
  <si>
    <t>=2,3*0,2</t>
  </si>
  <si>
    <t>Alternatives végétales (&gt; 10 %)</t>
  </si>
  <si>
    <t>=0,18*0,2</t>
  </si>
  <si>
    <t>Produits au soja</t>
  </si>
  <si>
    <t>Boissons au soja</t>
  </si>
  <si>
    <t>Produits surgelés salés (&gt; 10 %)</t>
  </si>
  <si>
    <t>=0,24*0,2</t>
  </si>
  <si>
    <t>Desserts au soja</t>
  </si>
  <si>
    <t>Pâtes alimentaires sèches (&gt; 10 %)</t>
  </si>
  <si>
    <t>Aides culinaires</t>
  </si>
  <si>
    <t>Snacks apéritifs salés (&gt; 10 %)</t>
  </si>
  <si>
    <t>=0,52*0,2</t>
  </si>
  <si>
    <t>Alternatives végétales</t>
  </si>
  <si>
    <t>Mentionne au moins une légumineuse</t>
  </si>
  <si>
    <t>Farines (&gt; 10 %)</t>
  </si>
  <si>
    <t>=0,16*0,2</t>
  </si>
  <si>
    <t>Tableau fourni par Terres Univia</t>
  </si>
  <si>
    <t>légumes secs Appertisés -&gt; RHD</t>
  </si>
  <si>
    <t>Coeffcient eq. graine sèche (appertisé)</t>
  </si>
  <si>
    <t>Détail</t>
  </si>
  <si>
    <t>LS bruts</t>
  </si>
  <si>
    <t>LS appertisés &amp; surgelés</t>
  </si>
  <si>
    <t>LS appertisés</t>
  </si>
  <si>
    <t>légumes secs Surgelés -&gt; RHD</t>
  </si>
  <si>
    <t>Houmous</t>
  </si>
  <si>
    <t>Hyp : 50 % de pois chiches dans le houmous</t>
  </si>
  <si>
    <t>Produits au soja -&gt; RHD</t>
  </si>
  <si>
    <t>Alternatives végétales -&gt; RHD</t>
  </si>
  <si>
    <t>Répartition GMS/Spécialisés (en valeur)</t>
  </si>
  <si>
    <t>Légumes secs Bruts -&gt; GMS</t>
  </si>
  <si>
    <t>Légumes secs Appertisés -&gt; GMS</t>
  </si>
  <si>
    <t>Produits au soja -&gt; GMS</t>
  </si>
  <si>
    <t>Plats cuisinés Appertisés, contenant des légumineuses (&gt; 10 %) -&gt; GMS</t>
  </si>
  <si>
    <t>Plats traiteurs libre-service, contenant des légumineuses (&gt; 10 %) -&gt; GMS</t>
  </si>
  <si>
    <t>Alternatives végétales, contenant des légumineuses (&gt; 10 %) -&gt; GMS</t>
  </si>
  <si>
    <t>Produits surgelés salés, contenant des légumineuses (&gt; 10 %) -&gt; GMS</t>
  </si>
  <si>
    <t>Pâtes alimentaires sèches, contenant des légumineuses (&gt; 10 %) -&gt; GMS</t>
  </si>
  <si>
    <t>Snacks apéritifs salés, contenant des légumineuses (&gt; 10 %) -&gt; GMS</t>
  </si>
  <si>
    <t>Farines, contenant des légumineuses (&gt; 10 %) -&gt; GMS</t>
  </si>
  <si>
    <t>Autres produits (houmous et vrac), contenant des légumineuses -&gt; GMS</t>
  </si>
  <si>
    <t>Amidonnerie (Pois)</t>
  </si>
  <si>
    <t>USIPA</t>
  </si>
  <si>
    <t>Remarque : il n'est pas possible d'en extraire la totalité</t>
  </si>
  <si>
    <t>Feedtables</t>
  </si>
  <si>
    <t>Meunerie (Féverole)</t>
  </si>
  <si>
    <t>ONRB</t>
  </si>
  <si>
    <t>Rendement de meunerie</t>
  </si>
  <si>
    <t>Fabrication d'ingrédients (Lupin)</t>
  </si>
  <si>
    <t>Protéines de lupin</t>
  </si>
  <si>
    <t>Usages des coques (+ eau)</t>
  </si>
  <si>
    <t>Rendements trituration par type de graine</t>
  </si>
  <si>
    <t>(données isuues rapport méthodo Ademe calcul ACV)</t>
  </si>
  <si>
    <t>Pertes (coques + eau), plutôt valorisées en alimentation animale</t>
  </si>
  <si>
    <t>Pertes (coques + eau), plutôt valorisées en chaudière cogénération (Energie)</t>
  </si>
  <si>
    <t>Usages des huiles</t>
  </si>
  <si>
    <t>Usage des huiles :</t>
  </si>
  <si>
    <t>Huile de tournesol (2023):</t>
  </si>
  <si>
    <t>Répartition hors export</t>
  </si>
  <si>
    <t>Répartition corrigée</t>
  </si>
  <si>
    <t>Huile brute Export</t>
  </si>
  <si>
    <t>Huile brute AH conso des ménages</t>
  </si>
  <si>
    <t>Huile brute AH IAA</t>
  </si>
  <si>
    <t>Huile brute cosmétiques et chimie verte</t>
  </si>
  <si>
    <t>Huile brute biocarburants</t>
  </si>
  <si>
    <t>Huile de colza (2023) :</t>
  </si>
  <si>
    <t>Huile brute AH</t>
  </si>
  <si>
    <t>Huile brute Biocarburants</t>
  </si>
  <si>
    <t>Huile brute autres usages nons alimentaires</t>
  </si>
  <si>
    <t>I</t>
  </si>
  <si>
    <t>Huile brute exportée</t>
  </si>
  <si>
    <t>P</t>
  </si>
  <si>
    <t>E</t>
  </si>
  <si>
    <t>C</t>
  </si>
  <si>
    <t>Huile de soja (2023) :</t>
  </si>
  <si>
    <t>biocar</t>
  </si>
  <si>
    <t>Pas d'huile de soja en biocarburants et pas beaucoup d'infos sur cette partie.</t>
  </si>
  <si>
    <t>autres industries</t>
  </si>
  <si>
    <t>ménages</t>
  </si>
  <si>
    <t>alim hum</t>
  </si>
  <si>
    <t>autres IAA</t>
  </si>
  <si>
    <t>Campagne 21_22 Répartion consommation de tourteaux</t>
  </si>
  <si>
    <t>Fab</t>
  </si>
  <si>
    <t>hors fab</t>
  </si>
  <si>
    <t>TOURTEAUX</t>
  </si>
  <si>
    <t>Tourteaux de colza</t>
  </si>
  <si>
    <t>Tourteaux de soja</t>
  </si>
  <si>
    <t>Tourteaux de tournesol</t>
  </si>
  <si>
    <t>Tourteaux hors colza/tns/soja</t>
  </si>
  <si>
    <t>Campagne 22_23 Répartion consommation de tourteaux</t>
  </si>
  <si>
    <t>Ratio issues de silo des oléoprotéagineux</t>
  </si>
  <si>
    <t xml:space="preserve">Pertes alimentaires dans la filière protéagineuse - Gérard Duc, Marc Anton, Alain Baranger, Véronique Biarnès, Julia Buitink, et al.. Pertes alimentaires dans la filière protéagineuse. Innovations Agronomiques, INRAE, 2015, 48, pp.127-141. ET "Pertes alimentaires dans la filière oléagineuse" - F. Fine, J.L Lucas, Jean-Michel Chardigny, Barbara Redlingshofer, Michel M. Renard. </t>
  </si>
  <si>
    <t>"Pertes alimentaires dans la filière protéagineuse" - Gérard Duc, Marc Anton, Alain Baranger, Véronique Biarnès, Julia Buitink, et al.. Pertes alimentaires dans la filière protéagineuse. Innovations Agronomiques, INRAE, 2015, 48, pp.127-141.
ff10.15454/1.4622740546392378E12ff. ffhal-02633195f</t>
  </si>
  <si>
    <t>Toutes années</t>
  </si>
  <si>
    <t>Ecarts tri collecte</t>
  </si>
  <si>
    <t>"Pertes alimentaires dans la filière oléagineuse" - F. Fine, J.L Lucas, Jean-Michel Chardigny, Barbara Redlingshofer, Michel M. Renard. Pertes alimentaires dans la filière oléagineuse. Innovations Agronomiques, 2015, 48, pp.97-114.
ff10.15454/1.4622709266161074E12ff. ffhal-02629820f</t>
  </si>
  <si>
    <t>Etude Pertes et gaspillages</t>
  </si>
  <si>
    <t>Données extraites le17/02/2025 12:51:58 depuis [ESTAT]</t>
  </si>
  <si>
    <t>Production vendue, exportations et importations [ds-056120__custom_15447409]</t>
  </si>
  <si>
    <t>06/02/2025 11:00</t>
  </si>
  <si>
    <t>DECL</t>
  </si>
  <si>
    <t>PRODQNT</t>
  </si>
  <si>
    <t>PRCCODE (Codes)</t>
  </si>
  <si>
    <t>PRCCODE (Libellés)</t>
  </si>
  <si>
    <t>10391770</t>
  </si>
  <si>
    <t>Olives, non congelées, conservées autrement qu’au vinaigre ou à l’acide acétique (à l’exclusion des plats préparés et des olives séchées)</t>
  </si>
  <si>
    <t>10412100</t>
  </si>
  <si>
    <t>Huile de soja brute et ses fractions (non chimiquement modifiées)</t>
  </si>
  <si>
    <t>10412110</t>
  </si>
  <si>
    <t>Huile d’arachide brute et ses fractions (non chimiquement modifiées)</t>
  </si>
  <si>
    <t>10412200</t>
  </si>
  <si>
    <t>10412210</t>
  </si>
  <si>
    <t>Huile d’olive vierge et ses fractions (non chimiquement modifiées)</t>
  </si>
  <si>
    <t>10412220</t>
  </si>
  <si>
    <t>Huiles brutes et leurs fractions obtenues exclusivement à partir d’olives, y compris les mélanges de ces huiles avec des huiles d’olive vierges raffinées (à l’exclusion de l’huile d’olive vierge et des huiles chimiquement modifiées)</t>
  </si>
  <si>
    <t>10412221</t>
  </si>
  <si>
    <t>Huile de grignons d’olive brute et ses fractions non chimiquement modifiées, y compris les mélanges de cette huile avec de l’huile d’olive vierge ou ses fractions (à l’exclusion de l’huile d’olive vierge)</t>
  </si>
  <si>
    <t>10412300</t>
  </si>
  <si>
    <t>Huiles de tournesol et de carthame brutes et leurs fractions (non chimiquement modifiées)</t>
  </si>
  <si>
    <t>10412310</t>
  </si>
  <si>
    <t>10412330</t>
  </si>
  <si>
    <t>10412400</t>
  </si>
  <si>
    <t>10412410</t>
  </si>
  <si>
    <t>Huiles de navette, de colza et de moutarde brutes et leurs fractions (non chimiquement modifiées)</t>
  </si>
  <si>
    <t>10412500</t>
  </si>
  <si>
    <t>Huile de coton brute et ses fractions (non chimiquement modifiées)</t>
  </si>
  <si>
    <t>10412510</t>
  </si>
  <si>
    <t>Huile de palme brute et ses fractions (non chimiquement modifiées)</t>
  </si>
  <si>
    <t>10412600</t>
  </si>
  <si>
    <t>10412700</t>
  </si>
  <si>
    <t>10412800</t>
  </si>
  <si>
    <t>Huile de coco (coprah) brute et ses fractions (non chimiquement modifiées)</t>
  </si>
  <si>
    <t>10412900</t>
  </si>
  <si>
    <t>Autres huiles végétales brutes (non chimiquement modifiées)</t>
  </si>
  <si>
    <t>10412910</t>
  </si>
  <si>
    <t>10414130</t>
  </si>
  <si>
    <t>Tourteaux et autres résidus solides de l’extraction de l’huile de soja</t>
  </si>
  <si>
    <t>10414150</t>
  </si>
  <si>
    <t>Tourteaux et autres résidus solides de l’extraction de l’huile de tournesol</t>
  </si>
  <si>
    <t>10414170</t>
  </si>
  <si>
    <t>Tourteaux et autres résidus solides de l’extraction de l’huile de navette et de colza</t>
  </si>
  <si>
    <t>10414190</t>
  </si>
  <si>
    <t>Tourteaux et autres résidus solides de l’extraction de graisses et d’huiles végétales, y compris les graisses et huiles de coton, de lin, de noix de coco (coprah), de noix de palmiste et d’amande de palmiste, mais à l’exclusion des graisses et huiles de soja, de tournesol, de navette et de colza</t>
  </si>
  <si>
    <t>10414200</t>
  </si>
  <si>
    <t>Farines et poudres de graines ou de fruits oléagineux (à l’exclusion de la moutarde)</t>
  </si>
  <si>
    <t>10415100</t>
  </si>
  <si>
    <t>Huile de soja raffinée et ses fractions (non chimiquement modifiées)</t>
  </si>
  <si>
    <t>10415200</t>
  </si>
  <si>
    <t>Huile d’arachide raffinée et fractions (non chimiquement modifiées)</t>
  </si>
  <si>
    <t>10415310</t>
  </si>
  <si>
    <t>Huile d’olive raffinée et fractions (non chimiquement modifiées)</t>
  </si>
  <si>
    <t>10415330</t>
  </si>
  <si>
    <t>Huiles brutes et leurs fractions, obtenues exclusivement à partir d’olives, y compris les mélanges de ces huiles avec des huiles d’olive vierges raffinées (à l’exclusion des huiles brutes, de l’huile d’olive vierge et des huiles chimiquement modifiées)</t>
  </si>
  <si>
    <t>10415331</t>
  </si>
  <si>
    <t>Autres huiles et leurs fractions obtenues exclusivement à partir d’olives non chimiquement modifiées, y compris les mélanges de ces huiles avec de l’huile d’olive vierge ou ses fractions (à l’exclusion de l’huile de grignons d’olive brute et de l’huile d’olive vierge)</t>
  </si>
  <si>
    <t>10415400</t>
  </si>
  <si>
    <t>Huiles de tournesol et de carthame et leurs fractions, raffinées (non chimiquement modifiées)</t>
  </si>
  <si>
    <t>10415500</t>
  </si>
  <si>
    <t>Huile de coton et ses fractions, raffinées (non chimiquement modifiées)</t>
  </si>
  <si>
    <t>10415600</t>
  </si>
  <si>
    <t>Huile de navette, de colza, de moutarde et leurs fractions (non chimiquement modifiées)</t>
  </si>
  <si>
    <t>10415700</t>
  </si>
  <si>
    <t>Huile de palme et ses fractions, raffinées (non chimiquement modifiées)</t>
  </si>
  <si>
    <t>10415800</t>
  </si>
  <si>
    <t>Huile de coco (coprah) et ses fractions (non chimiquement modifiées)</t>
  </si>
  <si>
    <t>10415900</t>
  </si>
  <si>
    <t>Autres huiles et leurs fractions, raffinées, non chimiquement modifiées; autres graisses et huiles végétales fixes (à l’exclusion de l’huile de maïs) et leurs fractions n.c.a., raffinées, non chimiquement modifiées</t>
  </si>
  <si>
    <t>10416050</t>
  </si>
  <si>
    <t>Graisses et huiles végétales et leurs fractions, partiellement ou totalement hydrogénées, interestérifiées, réestérifiées ou élaïdinisées, même raffinées</t>
  </si>
  <si>
    <t>10417100</t>
  </si>
  <si>
    <t>Cires végétales, y compris raffinées (à l’exclusion des triglycérides)</t>
  </si>
  <si>
    <t>10417200</t>
  </si>
  <si>
    <t>Dégras; résidus provenant du traitement des corps gras ou des cires animales ou végétales</t>
  </si>
  <si>
    <t>10621119</t>
  </si>
  <si>
    <t>Autres amidons et fécules, y compris de riz, de manioc, d’arrow-root et de salep (à l’exclusion du froment {blé}, du maïs et des pommes de terre)</t>
  </si>
  <si>
    <t>10622000</t>
  </si>
  <si>
    <t>Résidus de l’amidonnerie et résidus similaires</t>
  </si>
  <si>
    <t>Bio</t>
  </si>
  <si>
    <t>Usages</t>
  </si>
  <si>
    <t>MP trituration</t>
  </si>
  <si>
    <t>Consommation d'autres huiles</t>
  </si>
  <si>
    <t>Consommation d'autres tourteaux</t>
  </si>
  <si>
    <t>Production/consommation de coproduits</t>
  </si>
  <si>
    <t>MP biodiesel (ou peut-être plutôt consommation de biodiesel)</t>
  </si>
  <si>
    <t>Matières premières utilisées dans la production des biocarburants incorporés dans la filière gazole</t>
  </si>
  <si>
    <t xml:space="preserve">Les volumes paraissent trop élevés par rapport au disponible (surtout pour le colza, et j'ai le même problème pour le maïs et le blé pour le bioéthanol) </t>
  </si>
  <si>
    <t>2 sources d'erreurs éventuelles :</t>
  </si>
  <si>
    <t>Le rendement de transformation de l'huile en biodiesel serait supérieur à 100 % (en masse)</t>
  </si>
  <si>
    <t>Il n'y aurait pas toutes les importations d'huile dans la filière : pas celles pour produire du biodiesel notemment</t>
  </si>
  <si>
    <t>Conso huile GMS</t>
  </si>
  <si>
    <t>Production/consommation d'olives et huile d'olive</t>
  </si>
  <si>
    <t>Utilisations pois, féverole</t>
  </si>
  <si>
    <t>bio protéagineux</t>
  </si>
  <si>
    <t>utilisations bio</t>
  </si>
  <si>
    <t>Fourrages déshydratés</t>
  </si>
  <si>
    <t>Ecart statistique constaté dans les données collectées, demandant une réconciliation</t>
  </si>
  <si>
    <t>Données réconciliées</t>
  </si>
  <si>
    <t>2019-20:2023-24</t>
  </si>
  <si>
    <t>Pas d'écart stat les autres années</t>
  </si>
  <si>
    <t>2015-16:2023-24</t>
  </si>
  <si>
    <t>Lin:Lupin:Haricot sec:Olive</t>
  </si>
  <si>
    <t>Pas d'écart stat pour les autres oléoprotéagineux</t>
  </si>
  <si>
    <t>Ecart stat sur les olives</t>
  </si>
  <si>
    <t>Colza:Tournesol:Soja:Lin:Féverole:Lupin:Lentille:Pois chiche:Haricot sec:Olive</t>
  </si>
  <si>
    <t>Colza:Tournesol:Soja:Lin:Pois:Lupin:Lentille:Pois chiche:Haricot sec:Olive</t>
  </si>
  <si>
    <t>Etiquettes de flux pour flux agrégés</t>
  </si>
  <si>
    <t>Colza:Tournesol:Soja:Lin:Pois:Féverole</t>
  </si>
  <si>
    <t>x</t>
  </si>
  <si>
    <t>Valeur reconciliée</t>
  </si>
  <si>
    <t>Borne inférieure</t>
  </si>
  <si>
    <t>Borne supérieure</t>
  </si>
  <si>
    <t>Les issues de silo sont éliminées:Part d'issues de silo éliminées</t>
  </si>
  <si>
    <t>Part d'issues de silo consommées comme litière:Part d'issues de silo consommées comme autres biomatériaux</t>
  </si>
  <si>
    <t>Part d'issues de silo consommées en méthanisation:Part d'issues de silo brûlées</t>
  </si>
  <si>
    <t>L'huile peut être autoconsommée</t>
  </si>
  <si>
    <t>L'huile peut être consommée par des circuits spécialisés</t>
  </si>
  <si>
    <t>L'huile est consommée en RHD</t>
  </si>
  <si>
    <t>L'huile est consommée par les autres IAA</t>
  </si>
  <si>
    <t>Les grignons d'olive sont valorisés en alimentation animale</t>
  </si>
  <si>
    <t>Consommation de grignons d'olive en alimentation animale</t>
  </si>
  <si>
    <t>Production de grignons d'olive</t>
  </si>
  <si>
    <t>Ecart statistique (ne permet pas de respecter un bilan matière)</t>
  </si>
  <si>
    <t>L'huile est consommée pour des usages techniques</t>
  </si>
  <si>
    <t>Complétion des flux:Données indéterminées</t>
  </si>
  <si>
    <t>Donnée indéterminée (seules une borne minimale et une borne maximale sont déterminées)</t>
  </si>
  <si>
    <t>Le reste des graines collectées est consommé pour la fabrication de produits alimentaires</t>
  </si>
  <si>
    <t>Production de coproduits de l'Amidonnerie</t>
  </si>
  <si>
    <t>Production de coproduits de la Meunerie</t>
  </si>
  <si>
    <t>Production de coproduits de la fabrication de MPV</t>
  </si>
  <si>
    <t>Le reste des graines autoconsommées est consommé en alimentation humaine</t>
  </si>
  <si>
    <t>Les issues de silo sont éliminées</t>
  </si>
  <si>
    <t>origin</t>
  </si>
  <si>
    <t>destination</t>
  </si>
  <si>
    <t>value</t>
  </si>
  <si>
    <t>free min</t>
  </si>
  <si>
    <t>free max</t>
  </si>
  <si>
    <t>value in</t>
  </si>
  <si>
    <t>sigma in</t>
  </si>
  <si>
    <t>sigma in %</t>
  </si>
  <si>
    <t>min in</t>
  </si>
  <si>
    <t>max in</t>
  </si>
  <si>
    <t>nb_sigmas</t>
  </si>
  <si>
    <t>classif</t>
  </si>
  <si>
    <t>déterminé</t>
  </si>
  <si>
    <t>redondant</t>
  </si>
  <si>
    <t>libre unbounded</t>
  </si>
  <si>
    <t>mesuré</t>
  </si>
  <si>
    <t>libre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</si>
</sst>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 ###\ ##0"/>
    <numFmt numFmtId="165" formatCode="####0"/>
    <numFmt numFmtId="166" formatCode="##0"/>
    <numFmt numFmtId="167" formatCode="#,##0.##########"/>
    <numFmt numFmtId="168" formatCode="0.0"/>
    <numFmt numFmtId="169" formatCode="#,##0.0"/>
    <numFmt numFmtId="170" formatCode="0.0%"/>
    <numFmt numFmtId="171" formatCode="_-* #,##0\ _€_-;\-* #,##0\ _€_-;_-* &quot;-&quot;??\ _€_-;_-@_-"/>
    <numFmt numFmtId="172" formatCode="\ #,##0"/>
    <numFmt numFmtId="173" formatCode="_-* #,##0_-;\-* #,##0_-;_-* &quot;-&quot;??_-;_-@_-"/>
    <numFmt numFmtId="174" formatCode="0.000"/>
    <numFmt numFmtId="175" formatCode="_-* #,##0.000_-;\-* #,##0.000_-;_-* &quot;-&quot;??_-;_-@_-"/>
    <numFmt numFmtId="176" formatCode="_(* #,##0_);_(* \(#,##0\);_(* &quot;-&quot;??_);_(@_)"/>
    <numFmt numFmtId="177" formatCode="#,##0.0000000000"/>
    <numFmt numFmtId="178" formatCode="#,##0.00&quot; &quot;[$€-40C];[Red]&quot;-&quot;#,##0.00&quot; &quot;[$€-40C]"/>
    <numFmt numFmtId="179" formatCode="_-* #,##0.00\ _€_-;\-* #,##0.00\ _€_-;_-* &quot;-&quot;??\ _€_-;_-@_-"/>
  </numFmts>
  <fonts count="136">
    <font>
      <sz val="11"/>
      <color theme="1"/>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Calibri"/>
      <family val="2"/>
    </font>
    <font>
      <b/>
      <sz val="10"/>
      <color rgb="FFFFFFFF"/>
      <name val="Verdana"/>
      <family val="2"/>
    </font>
    <font>
      <b/>
      <sz val="11"/>
      <color theme="1"/>
      <name val="Calibri"/>
      <family val="2"/>
    </font>
    <font>
      <b/>
      <sz val="10"/>
      <color theme="0"/>
      <name val="Verdana"/>
      <family val="2"/>
    </font>
    <font>
      <sz val="11"/>
      <name val="Calibri"/>
      <family val="2"/>
    </font>
    <font>
      <b/>
      <sz val="11"/>
      <color theme="1"/>
      <name val="Arial"/>
      <family val="2"/>
    </font>
    <font>
      <sz val="11"/>
      <color theme="1"/>
      <name val="Arial1"/>
      <family val="2"/>
    </font>
    <font>
      <sz val="11"/>
      <color indexed="8"/>
      <name val="Aptos Narrow"/>
      <family val="2"/>
      <scheme val="minor"/>
    </font>
    <font>
      <sz val="11"/>
      <color theme="1"/>
      <name val="Liberation Sans"/>
    </font>
    <font>
      <sz val="11"/>
      <color rgb="FF000000"/>
      <name val="Aptos Narrow"/>
      <family val="2"/>
      <scheme val="minor"/>
    </font>
    <font>
      <b/>
      <sz val="15"/>
      <color rgb="FF000000"/>
      <name val="Calibri"/>
      <family val="2"/>
    </font>
    <font>
      <sz val="11"/>
      <color rgb="FF000000"/>
      <name val="Calibri"/>
      <family val="2"/>
    </font>
    <font>
      <b/>
      <sz val="12"/>
      <color rgb="FF000000"/>
      <name val="Calibri"/>
      <family val="2"/>
    </font>
    <font>
      <sz val="9.5"/>
      <color rgb="FF003399"/>
      <name val="Helvetica"/>
    </font>
    <font>
      <b/>
      <sz val="12.5"/>
      <color rgb="FF000000"/>
      <name val="Helvetica"/>
    </font>
    <font>
      <b/>
      <sz val="10"/>
      <color rgb="FF000000"/>
      <name val="Helvetica"/>
    </font>
    <font>
      <b/>
      <sz val="10"/>
      <color rgb="FF808080"/>
      <name val="Helvetica"/>
    </font>
    <font>
      <b/>
      <sz val="7"/>
      <color rgb="FFFFFFFF"/>
      <name val="Helvetica"/>
    </font>
    <font>
      <sz val="7"/>
      <color rgb="FF000000"/>
      <name val="Helvetica"/>
    </font>
    <font>
      <sz val="8"/>
      <color rgb="FF000000"/>
      <name val="Helvetica"/>
    </font>
    <font>
      <b/>
      <sz val="11"/>
      <color rgb="FF000000"/>
      <name val="Helvetica"/>
    </font>
    <font>
      <b/>
      <i/>
      <sz val="8"/>
      <color rgb="FF808080"/>
      <name val="Arial"/>
      <family val="2"/>
    </font>
    <font>
      <b/>
      <u/>
      <sz val="11"/>
      <color theme="1"/>
      <name val="Aptos Narrow"/>
      <family val="2"/>
      <scheme val="minor"/>
    </font>
    <font>
      <b/>
      <sz val="11"/>
      <color rgb="FF000000"/>
      <name val="Arial1"/>
    </font>
    <font>
      <sz val="11"/>
      <color rgb="FF000000"/>
      <name val="Arial1"/>
    </font>
    <font>
      <i/>
      <sz val="9"/>
      <color rgb="FF000000"/>
      <name val="Arial1"/>
    </font>
    <font>
      <sz val="10"/>
      <color rgb="FF000000"/>
      <name val="Arial1"/>
    </font>
    <font>
      <b/>
      <i/>
      <u/>
      <sz val="11"/>
      <color rgb="FF000000"/>
      <name val="Arial"/>
      <family val="2"/>
    </font>
    <font>
      <b/>
      <sz val="10"/>
      <color rgb="FFFFFFFF"/>
      <name val="Arial1"/>
    </font>
    <font>
      <sz val="9"/>
      <name val="Arial"/>
      <family val="2"/>
    </font>
    <font>
      <b/>
      <sz val="9"/>
      <name val="Arial"/>
      <family val="2"/>
    </font>
    <font>
      <b/>
      <sz val="9"/>
      <color indexed="9"/>
      <name val="Arial"/>
      <family val="2"/>
    </font>
    <font>
      <b/>
      <sz val="20"/>
      <name val="Arial"/>
      <family val="2"/>
    </font>
    <font>
      <sz val="10"/>
      <name val="Arial"/>
      <family val="2"/>
    </font>
    <font>
      <b/>
      <sz val="16"/>
      <name val="Arial"/>
      <family val="2"/>
    </font>
    <font>
      <sz val="8"/>
      <name val="Arial"/>
      <family val="2"/>
    </font>
    <font>
      <i/>
      <sz val="9"/>
      <name val="Arial"/>
      <family val="2"/>
    </font>
    <font>
      <b/>
      <sz val="10"/>
      <name val="Arial"/>
      <family val="2"/>
    </font>
    <font>
      <b/>
      <i/>
      <sz val="10"/>
      <name val="Arial"/>
      <family val="2"/>
    </font>
    <font>
      <b/>
      <sz val="11"/>
      <name val="Arial"/>
      <family val="2"/>
    </font>
    <font>
      <b/>
      <sz val="11"/>
      <color rgb="FFFF0000"/>
      <name val="Arial"/>
      <family val="2"/>
    </font>
    <font>
      <sz val="11"/>
      <name val="Arial"/>
      <family val="2"/>
    </font>
    <font>
      <i/>
      <sz val="11"/>
      <name val="Arial"/>
      <family val="2"/>
    </font>
    <font>
      <sz val="9"/>
      <color indexed="9"/>
      <name val="Arial"/>
      <family val="2"/>
    </font>
    <font>
      <sz val="9"/>
      <color indexed="8"/>
      <name val="Arial"/>
      <family val="2"/>
    </font>
    <font>
      <b/>
      <sz val="9"/>
      <color indexed="8"/>
      <name val="Arial"/>
      <family val="2"/>
    </font>
    <font>
      <b/>
      <sz val="14"/>
      <name val="Arial"/>
      <family val="2"/>
    </font>
    <font>
      <sz val="11"/>
      <color indexed="8"/>
      <name val="Arial"/>
      <family val="2"/>
    </font>
    <font>
      <b/>
      <sz val="14"/>
      <color indexed="9"/>
      <name val="Arial"/>
      <family val="2"/>
    </font>
    <font>
      <vertAlign val="superscript"/>
      <sz val="10"/>
      <name val="Arial"/>
      <family val="2"/>
    </font>
    <font>
      <sz val="11"/>
      <color indexed="9"/>
      <name val="Arial"/>
      <family val="2"/>
    </font>
    <font>
      <sz val="10"/>
      <color indexed="9"/>
      <name val="Arial"/>
      <family val="2"/>
    </font>
    <font>
      <b/>
      <sz val="11"/>
      <color indexed="8"/>
      <name val="Arial"/>
      <family val="2"/>
    </font>
    <font>
      <b/>
      <sz val="9"/>
      <color indexed="10"/>
      <name val="Arial"/>
      <family val="2"/>
    </font>
    <font>
      <vertAlign val="superscript"/>
      <sz val="11"/>
      <name val="Arial"/>
      <family val="2"/>
    </font>
    <font>
      <sz val="20"/>
      <name val="Arial"/>
      <family val="2"/>
    </font>
    <font>
      <b/>
      <sz val="11"/>
      <color indexed="9"/>
      <name val="Arial"/>
      <family val="2"/>
    </font>
    <font>
      <b/>
      <sz val="20"/>
      <name val="Marianne"/>
      <family val="3"/>
    </font>
    <font>
      <b/>
      <sz val="16"/>
      <name val="Marianne"/>
      <family val="3"/>
    </font>
    <font>
      <b/>
      <sz val="16"/>
      <color rgb="FF0070C0"/>
      <name val="Marianne"/>
      <family val="3"/>
    </font>
    <font>
      <sz val="10"/>
      <name val="Marianne"/>
      <family val="3"/>
    </font>
    <font>
      <i/>
      <sz val="9"/>
      <name val="Marianne"/>
      <family val="3"/>
    </font>
    <font>
      <b/>
      <i/>
      <sz val="9"/>
      <color rgb="FF0070C0"/>
      <name val="Marianne"/>
      <family val="3"/>
    </font>
    <font>
      <b/>
      <i/>
      <sz val="9"/>
      <name val="Marianne"/>
      <family val="3"/>
    </font>
    <font>
      <b/>
      <sz val="11"/>
      <name val="Marianne"/>
      <family val="3"/>
    </font>
    <font>
      <b/>
      <sz val="11"/>
      <color theme="4" tint="-0.249977111117893"/>
      <name val="Marianne"/>
      <family val="3"/>
    </font>
    <font>
      <sz val="11"/>
      <color theme="4" tint="-0.249977111117893"/>
      <name val="Marianne"/>
      <family val="3"/>
    </font>
    <font>
      <sz val="11"/>
      <name val="Marianne"/>
      <family val="3"/>
    </font>
    <font>
      <sz val="9"/>
      <name val="Marianne"/>
      <family val="3"/>
    </font>
    <font>
      <b/>
      <sz val="9"/>
      <name val="Marianne"/>
      <family val="3"/>
    </font>
    <font>
      <sz val="11"/>
      <color rgb="FFFF0000"/>
      <name val="Marianne"/>
      <family val="3"/>
    </font>
    <font>
      <b/>
      <sz val="14"/>
      <color theme="4" tint="-0.249977111117893"/>
      <name val="Marianne"/>
      <family val="3"/>
    </font>
    <font>
      <b/>
      <sz val="9"/>
      <color rgb="FFFF0000"/>
      <name val="Marianne"/>
      <family val="3"/>
    </font>
    <font>
      <sz val="11"/>
      <color theme="3" tint="-0.249977111117893"/>
      <name val="Marianne"/>
      <family val="3"/>
    </font>
    <font>
      <b/>
      <sz val="11"/>
      <color rgb="FFFF0000"/>
      <name val="Marianne"/>
      <family val="3"/>
    </font>
    <font>
      <sz val="11"/>
      <color theme="1"/>
      <name val="Marianne"/>
      <family val="3"/>
    </font>
    <font>
      <b/>
      <sz val="10"/>
      <color rgb="FFFF0000"/>
      <name val="Helvetica"/>
    </font>
    <font>
      <i/>
      <sz val="9"/>
      <color rgb="FF0070C0"/>
      <name val="Marianne"/>
      <family val="3"/>
    </font>
    <font>
      <b/>
      <sz val="11"/>
      <color theme="3" tint="-0.249977111117893"/>
      <name val="Marianne"/>
      <family val="3"/>
    </font>
    <font>
      <b/>
      <sz val="14"/>
      <color theme="3" tint="-0.249977111117893"/>
      <name val="Marianne"/>
      <family val="3"/>
    </font>
    <font>
      <b/>
      <sz val="9"/>
      <color rgb="FFFF0000"/>
      <name val="Helvetica"/>
    </font>
    <font>
      <sz val="9"/>
      <color rgb="FFFF0000"/>
      <name val="Marianne"/>
      <family val="3"/>
    </font>
    <font>
      <i/>
      <sz val="11"/>
      <name val="Marianne"/>
      <family val="3"/>
    </font>
    <font>
      <sz val="11"/>
      <color rgb="FFFF0000"/>
      <name val="Arial"/>
      <family val="2"/>
    </font>
    <font>
      <i/>
      <sz val="11"/>
      <color theme="1"/>
      <name val="Calibri"/>
      <family val="2"/>
    </font>
    <font>
      <b/>
      <sz val="9"/>
      <color theme="0"/>
      <name val="Marianne"/>
      <family val="3"/>
    </font>
    <font>
      <b/>
      <sz val="11"/>
      <color theme="0"/>
      <name val="Arial"/>
      <family val="2"/>
    </font>
    <font>
      <sz val="8"/>
      <color theme="0"/>
      <name val="Arial"/>
      <family val="2"/>
    </font>
    <font>
      <sz val="8"/>
      <color rgb="FFFF0000"/>
      <name val="Arial"/>
      <family val="2"/>
    </font>
    <font>
      <b/>
      <sz val="8"/>
      <name val="Marianne"/>
      <family val="3"/>
    </font>
    <font>
      <sz val="8"/>
      <name val="Marianne"/>
      <family val="3"/>
    </font>
    <font>
      <b/>
      <i/>
      <sz val="8"/>
      <name val="Marianne"/>
      <family val="3"/>
    </font>
    <font>
      <sz val="9"/>
      <color theme="0"/>
      <name val="Arial"/>
      <family val="2"/>
    </font>
    <font>
      <sz val="11"/>
      <color rgb="FFFF0000"/>
      <name val="Calibri"/>
      <family val="2"/>
    </font>
    <font>
      <b/>
      <sz val="14"/>
      <color theme="1"/>
      <name val="Aptos Narrow"/>
      <family val="2"/>
      <scheme val="minor"/>
    </font>
    <font>
      <i/>
      <sz val="11"/>
      <color theme="1"/>
      <name val="Aptos Narrow"/>
      <family val="2"/>
      <scheme val="minor"/>
    </font>
    <font>
      <b/>
      <sz val="11"/>
      <color rgb="FFFFFFFF"/>
      <name val="Aptos Narrow"/>
      <family val="2"/>
      <scheme val="minor"/>
    </font>
    <font>
      <sz val="10"/>
      <color rgb="FFFF0000"/>
      <name val="Arial1"/>
    </font>
    <font>
      <sz val="10"/>
      <name val="Arial1"/>
    </font>
    <font>
      <b/>
      <sz val="10"/>
      <color theme="0"/>
      <name val="Marianne"/>
      <family val="3"/>
    </font>
    <font>
      <u/>
      <sz val="11"/>
      <color theme="1"/>
      <name val="Calibri"/>
      <family val="2"/>
    </font>
    <font>
      <b/>
      <i/>
      <sz val="11"/>
      <color theme="1"/>
      <name val="Calibri"/>
      <family val="2"/>
    </font>
    <font>
      <b/>
      <sz val="11"/>
      <color theme="1"/>
      <name val="Aptos Narrow"/>
      <family val="2"/>
      <scheme val="minor"/>
    </font>
    <font>
      <i/>
      <sz val="8"/>
      <color theme="1"/>
      <name val="Calibri"/>
      <family val="2"/>
    </font>
    <font>
      <b/>
      <i/>
      <u/>
      <sz val="11"/>
      <color theme="1"/>
      <name val="Calibri"/>
      <family val="2"/>
    </font>
    <font>
      <b/>
      <u/>
      <sz val="11"/>
      <color theme="1"/>
      <name val="Calibri"/>
      <family val="2"/>
    </font>
    <font>
      <sz val="11"/>
      <color theme="4"/>
      <name val="Calibri"/>
      <family val="2"/>
    </font>
    <font>
      <b/>
      <u/>
      <sz val="12"/>
      <color theme="3"/>
      <name val="Verdana"/>
      <family val="2"/>
    </font>
    <font>
      <b/>
      <sz val="10"/>
      <color theme="3"/>
      <name val="Verdana"/>
      <family val="2"/>
    </font>
    <font>
      <sz val="12"/>
      <color theme="1"/>
      <name val="Calibri"/>
      <family val="2"/>
    </font>
    <font>
      <sz val="11"/>
      <color rgb="FFC00000"/>
      <name val="Calibri"/>
      <family val="2"/>
    </font>
    <font>
      <b/>
      <sz val="12"/>
      <color theme="1"/>
      <name val="Calibri"/>
      <family val="2"/>
    </font>
    <font>
      <u/>
      <sz val="12"/>
      <color theme="1"/>
      <name val="Calibri"/>
      <family val="2"/>
    </font>
    <font>
      <u/>
      <sz val="11"/>
      <color theme="10"/>
      <name val="Calibri"/>
      <family val="2"/>
    </font>
    <font>
      <b/>
      <sz val="18"/>
      <color theme="1"/>
      <name val="Calibri"/>
      <family val="2"/>
    </font>
    <font>
      <i/>
      <u/>
      <sz val="11"/>
      <color theme="1"/>
      <name val="Aptos Narrow"/>
      <family val="2"/>
      <scheme val="minor"/>
    </font>
    <font>
      <u/>
      <sz val="11"/>
      <color theme="10"/>
      <name val="Aptos Narrow"/>
      <family val="2"/>
      <scheme val="minor"/>
    </font>
    <font>
      <i/>
      <u/>
      <sz val="11"/>
      <color theme="10"/>
      <name val="Aptos Narrow"/>
      <family val="2"/>
      <scheme val="minor"/>
    </font>
    <font>
      <b/>
      <sz val="11"/>
      <color rgb="FFD7D200"/>
      <name val="Calibri"/>
      <family val="2"/>
    </font>
    <font>
      <b/>
      <sz val="12"/>
      <color rgb="FF0070C0"/>
      <name val="Calibri"/>
      <family val="2"/>
    </font>
    <font>
      <b/>
      <sz val="11"/>
      <color theme="4"/>
      <name val="Calibri"/>
      <family val="2"/>
    </font>
    <font>
      <b/>
      <u/>
      <sz val="11"/>
      <name val="Calibri"/>
      <family val="2"/>
    </font>
    <font>
      <b/>
      <sz val="11"/>
      <name val="Calibri"/>
      <family val="2"/>
    </font>
    <font>
      <b/>
      <sz val="12"/>
      <color rgb="FF92D050"/>
      <name val="Calibri"/>
      <family val="2"/>
    </font>
    <font>
      <b/>
      <sz val="12"/>
      <name val="Calibri"/>
      <family val="2"/>
    </font>
    <font>
      <b/>
      <sz val="12"/>
      <color rgb="FFFF0000"/>
      <name val="Calibri"/>
      <family val="2"/>
    </font>
    <font>
      <b/>
      <sz val="12"/>
      <color theme="7"/>
      <name val="Calibri"/>
      <family val="2"/>
    </font>
    <font>
      <sz val="12"/>
      <color rgb="FF0000FF"/>
      <name val="Calibri"/>
      <family val="2"/>
    </font>
    <font>
      <b/>
      <sz val="11"/>
      <color rgb="FFFFC000"/>
      <name val="Calibri"/>
      <family val="2"/>
    </font>
    <font>
      <sz val="11"/>
      <color rgb="FF0000FF"/>
      <name val="Calibri"/>
      <family val="2"/>
    </font>
    <font>
      <b/>
      <sz val="11"/>
      <color rgb="FF000000"/>
      <name val="Calibri"/>
      <family val="2"/>
    </font>
    <font>
      <sz val="11"/>
      <color rgb="FF000000"/>
      <name val="Calibri"/>
      <family val="2"/>
    </font>
  </fonts>
  <fills count="54">
    <fill>
      <patternFill patternType="none"/>
    </fill>
    <fill>
      <patternFill patternType="gray125"/>
    </fill>
    <fill>
      <patternFill patternType="solid">
        <fgColor theme="4" tint="0.79998168889431442"/>
        <bgColor indexed="64"/>
      </patternFill>
    </fill>
    <fill>
      <patternFill patternType="solid">
        <fgColor rgb="FF799939"/>
      </patternFill>
    </fill>
    <fill>
      <patternFill patternType="solid">
        <fgColor theme="6"/>
        <bgColor rgb="FFB4C7DC"/>
      </patternFill>
    </fill>
    <fill>
      <patternFill patternType="solid">
        <fgColor theme="8" tint="0.79998168889431442"/>
        <bgColor indexed="64"/>
      </patternFill>
    </fill>
    <fill>
      <patternFill patternType="solid">
        <fgColor rgb="FFB2B2B2"/>
        <bgColor rgb="FFB2B2B2"/>
      </patternFill>
    </fill>
    <fill>
      <patternFill patternType="solid">
        <fgColor theme="9" tint="0.39997558519241921"/>
        <bgColor indexed="64"/>
      </patternFill>
    </fill>
    <fill>
      <patternFill patternType="solid">
        <fgColor rgb="FFFFFFFF"/>
        <bgColor indexed="64"/>
      </patternFill>
    </fill>
    <fill>
      <patternFill patternType="solid">
        <fgColor rgb="FFD56714"/>
        <bgColor indexed="64"/>
      </patternFill>
    </fill>
    <fill>
      <patternFill patternType="solid">
        <fgColor rgb="FFED6B0B"/>
        <bgColor indexed="64"/>
      </patternFill>
    </fill>
    <fill>
      <patternFill patternType="solid">
        <fgColor theme="1"/>
        <bgColor indexed="64"/>
      </patternFill>
    </fill>
    <fill>
      <patternFill patternType="solid">
        <fgColor rgb="FFFFFF00"/>
        <bgColor indexed="64"/>
      </patternFill>
    </fill>
    <fill>
      <patternFill patternType="solid">
        <fgColor rgb="FFB2004C"/>
        <bgColor rgb="FFB2004C"/>
      </patternFill>
    </fill>
    <fill>
      <patternFill patternType="solid">
        <fgColor rgb="FF4669AF"/>
      </patternFill>
    </fill>
    <fill>
      <patternFill patternType="solid">
        <fgColor rgb="FF0096DC"/>
      </patternFill>
    </fill>
    <fill>
      <patternFill patternType="mediumGray">
        <bgColor indexed="22"/>
      </patternFill>
    </fill>
    <fill>
      <patternFill patternType="solid">
        <fgColor rgb="FFDCE6F1"/>
      </patternFill>
    </fill>
    <fill>
      <patternFill patternType="solid">
        <fgColor rgb="FFF6F6F6"/>
      </patternFill>
    </fill>
    <fill>
      <patternFill patternType="solid">
        <fgColor rgb="FF92D050"/>
        <bgColor indexed="64"/>
      </patternFill>
    </fill>
    <fill>
      <patternFill patternType="solid">
        <fgColor rgb="FFFFC00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indexed="9"/>
        <bgColor indexed="64"/>
      </patternFill>
    </fill>
    <fill>
      <patternFill patternType="solid">
        <fgColor rgb="FFFFC000"/>
        <bgColor indexed="27"/>
      </patternFill>
    </fill>
    <fill>
      <patternFill patternType="solid">
        <fgColor indexed="9"/>
        <bgColor indexed="26"/>
      </patternFill>
    </fill>
    <fill>
      <patternFill patternType="solid">
        <fgColor theme="0" tint="-4.9989318521683403E-2"/>
        <bgColor indexed="64"/>
      </patternFill>
    </fill>
    <fill>
      <patternFill patternType="solid">
        <fgColor theme="3" tint="0.59999389629810485"/>
        <bgColor indexed="64"/>
      </patternFill>
    </fill>
    <fill>
      <patternFill patternType="solid">
        <fgColor rgb="FFFFC000"/>
        <bgColor indexed="26"/>
      </patternFill>
    </fill>
    <fill>
      <patternFill patternType="solid">
        <fgColor rgb="FF92D050"/>
        <bgColor indexed="27"/>
      </patternFill>
    </fill>
    <fill>
      <patternFill patternType="solid">
        <fgColor rgb="FF92D050"/>
        <bgColor indexed="26"/>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indexed="26"/>
      </patternFill>
    </fill>
    <fill>
      <patternFill patternType="solid">
        <fgColor theme="1" tint="0.34998626667073579"/>
        <bgColor indexed="64"/>
      </patternFill>
    </fill>
    <fill>
      <patternFill patternType="solid">
        <fgColor theme="1" tint="0.34998626667073579"/>
        <bgColor indexed="26"/>
      </patternFill>
    </fill>
    <fill>
      <patternFill patternType="solid">
        <fgColor theme="0"/>
        <bgColor indexed="26"/>
      </patternFill>
    </fill>
    <fill>
      <patternFill patternType="solid">
        <fgColor rgb="FFB2004C"/>
      </patternFill>
    </fill>
    <fill>
      <patternFill patternType="solid">
        <fgColor theme="7"/>
        <bgColor indexed="64"/>
      </patternFill>
    </fill>
    <fill>
      <patternFill patternType="solid">
        <fgColor indexed="65"/>
        <bgColor rgb="FFF9F9F9"/>
      </patternFill>
    </fill>
    <fill>
      <patternFill patternType="solid">
        <fgColor theme="0"/>
        <bgColor rgb="FFB4C7DC"/>
      </patternFill>
    </fill>
    <fill>
      <patternFill patternType="solid">
        <fgColor rgb="FF9BBB59"/>
      </patternFill>
    </fill>
    <fill>
      <patternFill patternType="solid">
        <fgColor rgb="FFFFFFFF"/>
      </patternFill>
    </fill>
    <fill>
      <patternFill patternType="solid">
        <fgColor rgb="FF4F81BD"/>
      </patternFill>
    </fill>
    <fill>
      <patternFill patternType="solid">
        <fgColor rgb="FFFFFFFF"/>
      </patternFill>
    </fill>
    <fill>
      <patternFill patternType="solid">
        <fgColor rgb="FFE2EAF4"/>
      </patternFill>
    </fill>
    <fill>
      <patternFill patternType="solid">
        <fgColor rgb="FFC4D5E9"/>
      </patternFill>
    </fill>
    <fill>
      <patternFill patternType="solid">
        <fgColor rgb="FFA7C0DE"/>
      </patternFill>
    </fill>
    <fill>
      <patternFill patternType="solid">
        <fgColor rgb="FF8AABD3"/>
      </patternFill>
    </fill>
    <fill>
      <patternFill patternType="solid">
        <fgColor rgb="FF6C96C8"/>
      </patternFill>
    </fill>
    <fill>
      <patternFill patternType="solid">
        <fgColor rgb="FF87A9D2"/>
      </patternFill>
    </fill>
    <fill>
      <patternFill patternType="solid">
        <fgColor rgb="FFCFCFCF"/>
      </patternFill>
    </fill>
    <fill>
      <patternFill patternType="solid">
        <fgColor rgb="FF8064A2"/>
      </patternFill>
    </fill>
  </fills>
  <borders count="8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B0B0B0"/>
      </left>
      <right style="thin">
        <color rgb="FFB0B0B0"/>
      </right>
      <top style="thin">
        <color rgb="FFB0B0B0"/>
      </top>
      <bottom style="thin">
        <color rgb="FFB0B0B0"/>
      </bottom>
      <diagonal/>
    </border>
    <border>
      <left/>
      <right/>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diagonal/>
    </border>
    <border>
      <left style="medium">
        <color rgb="FF0070C0"/>
      </left>
      <right style="medium">
        <color rgb="FF0070C0"/>
      </right>
      <top style="medium">
        <color rgb="FF0070C0"/>
      </top>
      <bottom/>
      <diagonal/>
    </border>
    <border>
      <left style="medium">
        <color rgb="FF0070C0"/>
      </left>
      <right style="medium">
        <color rgb="FF0070C0"/>
      </right>
      <top style="thin">
        <color indexed="64"/>
      </top>
      <bottom/>
      <diagonal/>
    </border>
    <border>
      <left style="hair">
        <color indexed="64"/>
      </left>
      <right/>
      <top/>
      <bottom style="thin">
        <color indexed="64"/>
      </bottom>
      <diagonal/>
    </border>
    <border>
      <left style="medium">
        <color rgb="FF0070C0"/>
      </left>
      <right style="medium">
        <color rgb="FF0070C0"/>
      </right>
      <top/>
      <bottom style="medium">
        <color rgb="FF0070C0"/>
      </bottom>
      <diagonal/>
    </border>
    <border>
      <left style="medium">
        <color rgb="FF0070C0"/>
      </left>
      <right style="medium">
        <color rgb="FF0070C0"/>
      </right>
      <top/>
      <bottom style="thin">
        <color indexed="64"/>
      </bottom>
      <diagonal/>
    </border>
    <border>
      <left/>
      <right style="thin">
        <color indexed="64"/>
      </right>
      <top/>
      <bottom style="thin">
        <color indexed="64"/>
      </bottom>
      <diagonal/>
    </border>
    <border>
      <left style="hair">
        <color indexed="64"/>
      </left>
      <right/>
      <top/>
      <bottom/>
      <diagonal/>
    </border>
    <border>
      <left style="medium">
        <color rgb="FF0070C0"/>
      </left>
      <right style="medium">
        <color rgb="FF0070C0"/>
      </right>
      <top/>
      <bottom/>
      <diagonal/>
    </border>
    <border>
      <left/>
      <right style="hair">
        <color auto="1"/>
      </right>
      <top/>
      <bottom/>
      <diagonal/>
    </border>
    <border>
      <left style="hair">
        <color auto="1"/>
      </left>
      <right style="hair">
        <color auto="1"/>
      </right>
      <top/>
      <bottom style="hair">
        <color indexed="64"/>
      </bottom>
      <diagonal/>
    </border>
    <border>
      <left style="hair">
        <color auto="1"/>
      </left>
      <right/>
      <top/>
      <bottom style="hair">
        <color indexed="64"/>
      </bottom>
      <diagonal/>
    </border>
    <border>
      <left style="medium">
        <color rgb="FF0070C0"/>
      </left>
      <right style="medium">
        <color rgb="FF0070C0"/>
      </right>
      <top/>
      <bottom style="hair">
        <color indexed="64"/>
      </bottom>
      <diagonal/>
    </border>
    <border>
      <left style="hair">
        <color indexed="64"/>
      </left>
      <right/>
      <top style="hair">
        <color indexed="64"/>
      </top>
      <bottom style="thin">
        <color indexed="64"/>
      </bottom>
      <diagonal/>
    </border>
    <border>
      <left style="medium">
        <color rgb="FF0070C0"/>
      </left>
      <right style="medium">
        <color rgb="FF0070C0"/>
      </right>
      <top style="hair">
        <color indexed="64"/>
      </top>
      <bottom style="thin">
        <color indexed="64"/>
      </bottom>
      <diagonal/>
    </border>
    <border>
      <left/>
      <right/>
      <top style="hair">
        <color indexed="64"/>
      </top>
      <bottom style="thin">
        <color indexed="64"/>
      </bottom>
      <diagonal/>
    </border>
    <border>
      <left/>
      <right style="hair">
        <color auto="1"/>
      </right>
      <top style="hair">
        <color indexed="64"/>
      </top>
      <bottom style="thin">
        <color indexed="64"/>
      </bottom>
      <diagonal/>
    </border>
    <border>
      <left/>
      <right style="medium">
        <color rgb="FF0070C0"/>
      </right>
      <top/>
      <bottom style="medium">
        <color rgb="FF0070C0"/>
      </bottom>
      <diagonal/>
    </border>
    <border>
      <left/>
      <right style="medium">
        <color rgb="FF0070C0"/>
      </right>
      <top style="medium">
        <color rgb="FF0070C0"/>
      </top>
      <bottom/>
      <diagonal/>
    </border>
    <border>
      <left/>
      <right style="medium">
        <color rgb="FF0070C0"/>
      </right>
      <top/>
      <bottom/>
      <diagonal/>
    </border>
    <border>
      <left/>
      <right style="medium">
        <color rgb="FF0070C0"/>
      </right>
      <top style="hair">
        <color indexed="64"/>
      </top>
      <bottom style="thin">
        <color indexed="64"/>
      </bottom>
      <diagonal/>
    </border>
    <border>
      <left style="medium">
        <color rgb="FF0070C0"/>
      </left>
      <right style="hair">
        <color indexed="64"/>
      </right>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thin">
        <color theme="5" tint="-0.499984740745262"/>
      </left>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style="thin">
        <color theme="5" tint="-0.499984740745262"/>
      </right>
      <top/>
      <bottom/>
      <diagonal/>
    </border>
    <border>
      <left style="thin">
        <color theme="5" tint="-0.499984740745262"/>
      </left>
      <right style="thin">
        <color theme="5" tint="-0.499984740745262"/>
      </right>
      <top/>
      <bottom style="thick">
        <color theme="5" tint="-0.499984740745262"/>
      </bottom>
      <diagonal/>
    </border>
    <border>
      <left style="thin">
        <color theme="5" tint="-0.499984740745262"/>
      </left>
      <right style="thin">
        <color theme="5" tint="-0.499984740745262"/>
      </right>
      <top style="thick">
        <color theme="5" tint="-0.499984740745262"/>
      </top>
      <bottom style="thin">
        <color theme="5" tint="-0.499984740745262"/>
      </bottom>
      <diagonal/>
    </border>
    <border>
      <left style="thin">
        <color theme="5" tint="-0.499984740745262"/>
      </left>
      <right style="thin">
        <color theme="5" tint="-0.499984740745262"/>
      </right>
      <top/>
      <bottom style="thin">
        <color theme="5" tint="-0.4999847407452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theme="5" tint="-0.499984740745262"/>
      </top>
      <bottom/>
      <diagonal/>
    </border>
    <border>
      <left style="thin">
        <color indexed="64"/>
      </left>
      <right/>
      <top style="thin">
        <color theme="5" tint="-0.499984740745262"/>
      </top>
      <bottom/>
      <diagonal/>
    </border>
    <border>
      <left/>
      <right/>
      <top/>
      <bottom style="thin">
        <color theme="4" tint="0.39997558519241921"/>
      </bottom>
      <diagonal/>
    </border>
    <border>
      <left style="medium">
        <color indexed="64"/>
      </left>
      <right style="medium">
        <color indexed="64"/>
      </right>
      <top style="medium">
        <color indexed="64"/>
      </top>
      <bottom style="medium">
        <color indexed="64"/>
      </bottom>
      <diagonal/>
    </border>
    <border>
      <left style="thin">
        <color theme="5" tint="-0.499984740745262"/>
      </left>
      <right style="thin">
        <color theme="5" tint="-0.499984740745262"/>
      </right>
      <top style="thin">
        <color theme="5" tint="-0.499984740745262"/>
      </top>
      <bottom style="thick">
        <color theme="5" tint="-0.499984740745262"/>
      </bottom>
      <diagonal/>
    </border>
    <border>
      <left/>
      <right style="thin">
        <color rgb="FFB0B0B0"/>
      </right>
      <top style="thin">
        <color rgb="FFB0B0B0"/>
      </top>
      <bottom style="thin">
        <color rgb="FFB0B0B0"/>
      </bottom>
      <diagonal/>
    </border>
    <border>
      <left/>
      <right style="thin">
        <color theme="0"/>
      </right>
      <top style="thin">
        <color theme="0"/>
      </top>
      <bottom style="thin">
        <color theme="0"/>
      </bottom>
      <diagonal/>
    </border>
    <border>
      <left style="thin">
        <color rgb="FF000000"/>
      </left>
      <right style="thin">
        <color rgb="FF000000"/>
      </right>
      <top/>
      <bottom style="thick">
        <color rgb="FF000000"/>
      </bottom>
      <diagonal/>
    </border>
    <border>
      <left style="thin">
        <color rgb="FF000000"/>
      </left>
      <right style="thin">
        <color rgb="FF000000"/>
      </right>
      <top/>
      <bottom style="dashed">
        <color rgb="FF000000"/>
      </bottom>
      <diagonal/>
    </border>
    <border>
      <left/>
      <right style="thin">
        <color rgb="FF000000"/>
      </right>
      <top/>
      <bottom style="thin">
        <color rgb="FF000000"/>
      </bottom>
      <diagonal/>
    </border>
    <border>
      <left/>
      <right style="dashed">
        <color rgb="FF000000"/>
      </right>
      <top/>
      <bottom style="thick">
        <color rgb="FF000000"/>
      </bottom>
      <diagonal/>
    </border>
    <border>
      <left/>
      <right style="thick">
        <color rgb="FF000000"/>
      </right>
      <top/>
      <bottom style="dashed">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s>
  <cellStyleXfs count="33">
    <xf numFmtId="0" fontId="0" fillId="0" borderId="0"/>
    <xf numFmtId="43" fontId="3" fillId="0" borderId="0"/>
    <xf numFmtId="0" fontId="9" fillId="6" borderId="6"/>
    <xf numFmtId="0" fontId="10" fillId="0" borderId="6"/>
    <xf numFmtId="0" fontId="11" fillId="0" borderId="0"/>
    <xf numFmtId="0" fontId="12" fillId="0" borderId="0"/>
    <xf numFmtId="0" fontId="3" fillId="0" borderId="0"/>
    <xf numFmtId="9" fontId="3" fillId="0" borderId="0"/>
    <xf numFmtId="43" fontId="3" fillId="0" borderId="0"/>
    <xf numFmtId="0" fontId="13" fillId="0" borderId="0"/>
    <xf numFmtId="0" fontId="17" fillId="0" borderId="0"/>
    <xf numFmtId="0" fontId="11" fillId="0" borderId="0"/>
    <xf numFmtId="0" fontId="4" fillId="0" borderId="0"/>
    <xf numFmtId="0" fontId="3" fillId="0" borderId="0"/>
    <xf numFmtId="178" fontId="31" fillId="0" borderId="0"/>
    <xf numFmtId="9" fontId="4" fillId="0" borderId="0"/>
    <xf numFmtId="0" fontId="3" fillId="0" borderId="0"/>
    <xf numFmtId="0" fontId="37" fillId="0" borderId="0"/>
    <xf numFmtId="0" fontId="37" fillId="0" borderId="0"/>
    <xf numFmtId="0" fontId="42" fillId="0" borderId="0"/>
    <xf numFmtId="0" fontId="42" fillId="0" borderId="0"/>
    <xf numFmtId="9" fontId="3" fillId="0" borderId="0"/>
    <xf numFmtId="179" fontId="3" fillId="0" borderId="0"/>
    <xf numFmtId="0" fontId="37" fillId="0" borderId="0"/>
    <xf numFmtId="0" fontId="3" fillId="0" borderId="0"/>
    <xf numFmtId="0" fontId="37" fillId="0" borderId="0"/>
    <xf numFmtId="179" fontId="37" fillId="0" borderId="0"/>
    <xf numFmtId="9" fontId="37" fillId="0" borderId="0"/>
    <xf numFmtId="0" fontId="3" fillId="0" borderId="0"/>
    <xf numFmtId="43" fontId="3" fillId="0" borderId="0"/>
    <xf numFmtId="0" fontId="3" fillId="0" borderId="0"/>
    <xf numFmtId="0" fontId="117" fillId="0" borderId="0"/>
    <xf numFmtId="0" fontId="120" fillId="0" borderId="0"/>
  </cellStyleXfs>
  <cellXfs count="1040">
    <xf numFmtId="0" fontId="0" fillId="0" borderId="0" xfId="0"/>
    <xf numFmtId="0" fontId="0" fillId="2" borderId="0" xfId="0" applyFill="1" applyAlignment="1">
      <alignment horizontal="center"/>
    </xf>
    <xf numFmtId="0" fontId="0" fillId="0" borderId="0" xfId="0" applyAlignment="1">
      <alignment horizontal="center"/>
    </xf>
    <xf numFmtId="0" fontId="4" fillId="0" borderId="0" xfId="0" applyFont="1"/>
    <xf numFmtId="0" fontId="5" fillId="3" borderId="1" xfId="0" applyFont="1" applyFill="1" applyBorder="1" applyAlignment="1">
      <alignment horizontal="center" vertical="center" wrapText="1" shrinkToFit="1"/>
    </xf>
    <xf numFmtId="0" fontId="5" fillId="3" borderId="2" xfId="0" applyFont="1" applyFill="1" applyBorder="1" applyAlignment="1">
      <alignment horizontal="center" vertical="center" wrapText="1" shrinkToFit="1"/>
    </xf>
    <xf numFmtId="0" fontId="7" fillId="4" borderId="2" xfId="0" applyFont="1" applyFill="1" applyBorder="1" applyAlignment="1">
      <alignment horizontal="center" vertical="center" wrapText="1"/>
    </xf>
    <xf numFmtId="0" fontId="5" fillId="3" borderId="3" xfId="0" applyFont="1" applyFill="1" applyBorder="1" applyAlignment="1">
      <alignment horizontal="center" vertical="center" wrapText="1" shrinkToFit="1"/>
    </xf>
    <xf numFmtId="2" fontId="0" fillId="0" borderId="0" xfId="0" applyNumberFormat="1" applyAlignment="1">
      <alignment horizontal="center"/>
    </xf>
    <xf numFmtId="9" fontId="0" fillId="0" borderId="0" xfId="0" applyNumberFormat="1"/>
    <xf numFmtId="0" fontId="0" fillId="0" borderId="0" xfId="0" applyAlignment="1">
      <alignment horizontal="left"/>
    </xf>
    <xf numFmtId="0" fontId="14" fillId="0" borderId="0" xfId="9" applyFont="1"/>
    <xf numFmtId="0" fontId="13" fillId="0" borderId="0" xfId="9"/>
    <xf numFmtId="164" fontId="15" fillId="0" borderId="0" xfId="9" applyNumberFormat="1" applyFont="1"/>
    <xf numFmtId="0" fontId="16" fillId="0" borderId="0" xfId="9" applyFont="1"/>
    <xf numFmtId="0" fontId="17" fillId="8" borderId="0" xfId="10" applyFill="1" applyAlignment="1">
      <alignment horizontal="left"/>
    </xf>
    <xf numFmtId="0" fontId="21" fillId="9" borderId="0" xfId="10" applyFont="1" applyFill="1" applyAlignment="1">
      <alignment horizontal="center" vertical="center"/>
    </xf>
    <xf numFmtId="0" fontId="21" fillId="9" borderId="0" xfId="10" applyFont="1" applyFill="1" applyAlignment="1">
      <alignment horizontal="center" vertical="center" wrapText="1"/>
    </xf>
    <xf numFmtId="0" fontId="22" fillId="8" borderId="0" xfId="10" applyFont="1" applyFill="1" applyAlignment="1">
      <alignment horizontal="left"/>
    </xf>
    <xf numFmtId="165" fontId="22" fillId="8" borderId="0" xfId="10" applyNumberFormat="1" applyFont="1" applyFill="1" applyAlignment="1">
      <alignment horizontal="right"/>
    </xf>
    <xf numFmtId="166" fontId="22" fillId="8" borderId="0" xfId="10" applyNumberFormat="1" applyFont="1" applyFill="1" applyAlignment="1">
      <alignment horizontal="right"/>
    </xf>
    <xf numFmtId="3" fontId="22" fillId="8" borderId="0" xfId="10" applyNumberFormat="1" applyFont="1" applyFill="1" applyAlignment="1">
      <alignment horizontal="right"/>
    </xf>
    <xf numFmtId="0" fontId="21" fillId="10" borderId="0" xfId="10" applyFont="1" applyFill="1" applyAlignment="1">
      <alignment horizontal="center" vertical="center"/>
    </xf>
    <xf numFmtId="0" fontId="0" fillId="11" borderId="0" xfId="0" applyFill="1"/>
    <xf numFmtId="0" fontId="6" fillId="0" borderId="8" xfId="12" applyFont="1" applyBorder="1"/>
    <xf numFmtId="0" fontId="4" fillId="0" borderId="9" xfId="12" applyBorder="1"/>
    <xf numFmtId="0" fontId="6" fillId="0" borderId="10" xfId="12" applyFont="1" applyBorder="1"/>
    <xf numFmtId="0" fontId="4" fillId="0" borderId="11" xfId="12" applyBorder="1"/>
    <xf numFmtId="0" fontId="6" fillId="0" borderId="12" xfId="12" applyFont="1" applyBorder="1"/>
    <xf numFmtId="0" fontId="4" fillId="0" borderId="13" xfId="12" applyBorder="1"/>
    <xf numFmtId="10" fontId="0" fillId="12" borderId="0" xfId="0" applyNumberFormat="1" applyFill="1"/>
    <xf numFmtId="0" fontId="4" fillId="0" borderId="11" xfId="12" applyBorder="1" applyAlignment="1">
      <alignment horizontal="left"/>
    </xf>
    <xf numFmtId="0" fontId="27" fillId="0" borderId="0" xfId="0" applyFont="1"/>
    <xf numFmtId="0" fontId="28" fillId="0" borderId="0" xfId="0" applyFont="1"/>
    <xf numFmtId="0" fontId="29" fillId="0" borderId="0" xfId="0" applyFont="1"/>
    <xf numFmtId="0" fontId="32" fillId="13" borderId="6" xfId="14" applyNumberFormat="1" applyFont="1" applyFill="1" applyBorder="1" applyAlignment="1">
      <alignment horizontal="center" vertical="center" wrapText="1"/>
    </xf>
    <xf numFmtId="0" fontId="30" fillId="0" borderId="6" xfId="0" applyFont="1" applyBorder="1"/>
    <xf numFmtId="1" fontId="30" fillId="0" borderId="6" xfId="0" applyNumberFormat="1" applyFont="1" applyBorder="1"/>
    <xf numFmtId="0" fontId="33" fillId="0" borderId="0" xfId="4" applyFont="1" applyAlignment="1">
      <alignment horizontal="left" vertical="center"/>
    </xf>
    <xf numFmtId="0" fontId="11" fillId="0" borderId="0" xfId="4"/>
    <xf numFmtId="0" fontId="34" fillId="0" borderId="0" xfId="4" applyFont="1" applyAlignment="1">
      <alignment horizontal="left" vertical="center"/>
    </xf>
    <xf numFmtId="0" fontId="35" fillId="14" borderId="14" xfId="4" applyFont="1" applyFill="1" applyBorder="1" applyAlignment="1">
      <alignment horizontal="right" vertical="center"/>
    </xf>
    <xf numFmtId="0" fontId="35" fillId="14" borderId="14" xfId="4" applyFont="1" applyFill="1" applyBorder="1" applyAlignment="1">
      <alignment horizontal="left" vertical="center"/>
    </xf>
    <xf numFmtId="0" fontId="34" fillId="15" borderId="14" xfId="4" applyFont="1" applyFill="1" applyBorder="1" applyAlignment="1">
      <alignment horizontal="left" vertical="center"/>
    </xf>
    <xf numFmtId="0" fontId="11" fillId="16" borderId="0" xfId="4" applyFill="1"/>
    <xf numFmtId="0" fontId="34" fillId="17" borderId="14" xfId="4" applyFont="1" applyFill="1" applyBorder="1" applyAlignment="1">
      <alignment horizontal="left" vertical="center"/>
    </xf>
    <xf numFmtId="3" fontId="33" fillId="0" borderId="0" xfId="4" applyNumberFormat="1" applyFont="1" applyAlignment="1">
      <alignment horizontal="right" vertical="center" shrinkToFit="1"/>
    </xf>
    <xf numFmtId="3" fontId="33" fillId="18" borderId="0" xfId="4" applyNumberFormat="1" applyFont="1" applyFill="1" applyAlignment="1">
      <alignment horizontal="right" vertical="center" shrinkToFit="1"/>
    </xf>
    <xf numFmtId="167" fontId="33" fillId="0" borderId="0" xfId="4" applyNumberFormat="1" applyFont="1" applyAlignment="1">
      <alignment horizontal="right" vertical="center" shrinkToFit="1"/>
    </xf>
    <xf numFmtId="167" fontId="33" fillId="18" borderId="0" xfId="4" applyNumberFormat="1" applyFont="1" applyFill="1" applyAlignment="1">
      <alignment horizontal="right" vertical="center" shrinkToFit="1"/>
    </xf>
    <xf numFmtId="4" fontId="33" fillId="18" borderId="0" xfId="4" applyNumberFormat="1" applyFont="1" applyFill="1" applyAlignment="1">
      <alignment horizontal="right" vertical="center" shrinkToFit="1"/>
    </xf>
    <xf numFmtId="4" fontId="33" fillId="0" borderId="0" xfId="4" applyNumberFormat="1" applyFont="1" applyAlignment="1">
      <alignment horizontal="right" vertical="center" shrinkToFit="1"/>
    </xf>
    <xf numFmtId="0" fontId="0" fillId="20" borderId="0" xfId="0" applyFill="1"/>
    <xf numFmtId="3" fontId="0" fillId="0" borderId="0" xfId="0" applyNumberFormat="1"/>
    <xf numFmtId="2" fontId="0" fillId="0" borderId="0" xfId="0" applyNumberFormat="1" applyAlignment="1">
      <alignment horizontal="left"/>
    </xf>
    <xf numFmtId="0" fontId="2" fillId="24" borderId="0" xfId="16" applyFont="1" applyFill="1"/>
    <xf numFmtId="0" fontId="2" fillId="0" borderId="0" xfId="16" applyFont="1" applyAlignment="1">
      <alignment horizontal="center" vertical="center"/>
    </xf>
    <xf numFmtId="0" fontId="2" fillId="0" borderId="0" xfId="16" applyFont="1"/>
    <xf numFmtId="0" fontId="38" fillId="25" borderId="16" xfId="17" applyFont="1" applyFill="1" applyBorder="1" applyAlignment="1">
      <alignment horizontal="left"/>
    </xf>
    <xf numFmtId="0" fontId="38" fillId="25" borderId="17" xfId="17" applyFont="1" applyFill="1" applyBorder="1" applyAlignment="1" applyProtection="1">
      <alignment horizontal="center"/>
      <protection locked="0"/>
    </xf>
    <xf numFmtId="0" fontId="38" fillId="25" borderId="18" xfId="17" applyFont="1" applyFill="1" applyBorder="1" applyAlignment="1" applyProtection="1">
      <alignment horizontal="center"/>
      <protection locked="0"/>
    </xf>
    <xf numFmtId="0" fontId="40" fillId="20" borderId="19" xfId="18" applyFont="1" applyFill="1" applyBorder="1" applyAlignment="1">
      <alignment vertical="center" wrapText="1"/>
    </xf>
    <xf numFmtId="0" fontId="38" fillId="20" borderId="20" xfId="17" applyFont="1" applyFill="1" applyBorder="1" applyAlignment="1" applyProtection="1">
      <alignment horizontal="right" wrapText="1"/>
      <protection locked="0"/>
    </xf>
    <xf numFmtId="0" fontId="38" fillId="20" borderId="21" xfId="17" applyFont="1" applyFill="1" applyBorder="1" applyAlignment="1" applyProtection="1">
      <alignment horizontal="right" wrapText="1"/>
      <protection locked="0"/>
    </xf>
    <xf numFmtId="0" fontId="41" fillId="20" borderId="21" xfId="17" applyFont="1" applyFill="1" applyBorder="1" applyAlignment="1" applyProtection="1">
      <alignment horizontal="right" wrapText="1"/>
      <protection locked="0"/>
    </xf>
    <xf numFmtId="0" fontId="40" fillId="20" borderId="21" xfId="18" applyFont="1" applyFill="1" applyBorder="1" applyAlignment="1">
      <alignment horizontal="right" vertical="center" wrapText="1"/>
    </xf>
    <xf numFmtId="0" fontId="40" fillId="20" borderId="21" xfId="18" applyFont="1" applyFill="1" applyBorder="1" applyAlignment="1">
      <alignment horizontal="center" vertical="center" wrapText="1"/>
    </xf>
    <xf numFmtId="0" fontId="40" fillId="20" borderId="22" xfId="18" applyFont="1" applyFill="1" applyBorder="1" applyAlignment="1">
      <alignment horizontal="center" vertical="center" wrapText="1"/>
    </xf>
    <xf numFmtId="0" fontId="2" fillId="24" borderId="19" xfId="16" applyFont="1" applyFill="1" applyBorder="1"/>
    <xf numFmtId="0" fontId="2" fillId="24" borderId="20" xfId="16" applyFont="1" applyFill="1" applyBorder="1"/>
    <xf numFmtId="0" fontId="2" fillId="24" borderId="21" xfId="16" applyFont="1" applyFill="1" applyBorder="1"/>
    <xf numFmtId="0" fontId="43" fillId="24" borderId="19" xfId="19" applyFont="1" applyFill="1" applyBorder="1" applyAlignment="1" applyProtection="1">
      <alignment horizontal="left"/>
      <protection locked="0"/>
    </xf>
    <xf numFmtId="3" fontId="43" fillId="0" borderId="20" xfId="16" applyNumberFormat="1" applyFont="1" applyBorder="1" applyAlignment="1">
      <alignment vertical="center"/>
    </xf>
    <xf numFmtId="3" fontId="43" fillId="0" borderId="21" xfId="16" applyNumberFormat="1" applyFont="1" applyBorder="1" applyAlignment="1">
      <alignment vertical="center"/>
    </xf>
    <xf numFmtId="3" fontId="43" fillId="0" borderId="21" xfId="16" applyNumberFormat="1" applyFont="1" applyBorder="1" applyAlignment="1">
      <alignment horizontal="right"/>
    </xf>
    <xf numFmtId="3" fontId="44" fillId="0" borderId="21" xfId="16" applyNumberFormat="1" applyFont="1" applyBorder="1" applyAlignment="1">
      <alignment horizontal="right"/>
    </xf>
    <xf numFmtId="168" fontId="43" fillId="0" borderId="20" xfId="16" applyNumberFormat="1" applyFont="1" applyBorder="1" applyAlignment="1">
      <alignment vertical="center"/>
    </xf>
    <xf numFmtId="168" fontId="43" fillId="0" borderId="21" xfId="16" applyNumberFormat="1" applyFont="1" applyBorder="1" applyAlignment="1">
      <alignment vertical="center"/>
    </xf>
    <xf numFmtId="169" fontId="43" fillId="0" borderId="21" xfId="16" applyNumberFormat="1" applyFont="1" applyBorder="1" applyAlignment="1">
      <alignment horizontal="right" vertical="center"/>
    </xf>
    <xf numFmtId="168" fontId="44" fillId="0" borderId="21" xfId="16" applyNumberFormat="1" applyFont="1" applyBorder="1" applyAlignment="1">
      <alignment vertical="center"/>
    </xf>
    <xf numFmtId="3" fontId="43" fillId="26" borderId="21" xfId="16" applyNumberFormat="1" applyFont="1" applyFill="1" applyBorder="1" applyAlignment="1">
      <alignment vertical="center"/>
    </xf>
    <xf numFmtId="0" fontId="45" fillId="27" borderId="19" xfId="17" applyFont="1" applyFill="1" applyBorder="1" applyProtection="1">
      <protection locked="0"/>
    </xf>
    <xf numFmtId="1" fontId="45" fillId="27" borderId="20" xfId="18" applyNumberFormat="1" applyFont="1" applyFill="1" applyBorder="1" applyAlignment="1">
      <alignment vertical="center"/>
    </xf>
    <xf numFmtId="1" fontId="45" fillId="27" borderId="21" xfId="18" applyNumberFormat="1" applyFont="1" applyFill="1" applyBorder="1" applyAlignment="1">
      <alignment vertical="center"/>
    </xf>
    <xf numFmtId="0" fontId="46" fillId="27" borderId="19" xfId="19" applyFont="1" applyFill="1" applyBorder="1" applyProtection="1">
      <protection locked="0"/>
    </xf>
    <xf numFmtId="9" fontId="45" fillId="27" borderId="20" xfId="18" applyNumberFormat="1" applyFont="1" applyFill="1" applyBorder="1" applyAlignment="1">
      <alignment vertical="center"/>
    </xf>
    <xf numFmtId="9" fontId="45" fillId="27" borderId="21" xfId="18" applyNumberFormat="1" applyFont="1" applyFill="1" applyBorder="1" applyAlignment="1">
      <alignment vertical="center"/>
    </xf>
    <xf numFmtId="0" fontId="45" fillId="28" borderId="19" xfId="17" applyFont="1" applyFill="1" applyBorder="1" applyProtection="1">
      <protection locked="0"/>
    </xf>
    <xf numFmtId="1" fontId="47" fillId="22" borderId="20" xfId="18" applyNumberFormat="1" applyFont="1" applyFill="1" applyBorder="1" applyAlignment="1">
      <alignment horizontal="left" vertical="center" wrapText="1"/>
    </xf>
    <xf numFmtId="0" fontId="35" fillId="22" borderId="21" xfId="18" applyFont="1" applyFill="1" applyBorder="1"/>
    <xf numFmtId="0" fontId="35" fillId="22" borderId="21" xfId="18" applyFont="1" applyFill="1" applyBorder="1" applyAlignment="1">
      <alignment horizontal="right" vertical="center" indent="1"/>
    </xf>
    <xf numFmtId="10" fontId="35" fillId="22" borderId="21" xfId="18" applyNumberFormat="1" applyFont="1" applyFill="1" applyBorder="1" applyAlignment="1">
      <alignment horizontal="right" vertical="center" indent="1"/>
    </xf>
    <xf numFmtId="9" fontId="33" fillId="22" borderId="21" xfId="18" applyNumberFormat="1" applyFont="1" applyFill="1" applyBorder="1" applyAlignment="1">
      <alignment horizontal="right" vertical="center" indent="1"/>
    </xf>
    <xf numFmtId="3" fontId="45" fillId="22" borderId="21" xfId="18" applyNumberFormat="1" applyFont="1" applyFill="1" applyBorder="1" applyAlignment="1">
      <alignment vertical="center"/>
    </xf>
    <xf numFmtId="3" fontId="45" fillId="22" borderId="21" xfId="16" applyNumberFormat="1" applyFont="1" applyFill="1" applyBorder="1" applyProtection="1">
      <protection locked="0"/>
    </xf>
    <xf numFmtId="3" fontId="45" fillId="28" borderId="21" xfId="16" applyNumberFormat="1" applyFont="1" applyFill="1" applyBorder="1" applyProtection="1">
      <protection locked="0"/>
    </xf>
    <xf numFmtId="0" fontId="46" fillId="22" borderId="19" xfId="19" applyFont="1" applyFill="1" applyBorder="1" applyAlignment="1" applyProtection="1">
      <alignment horizontal="left"/>
      <protection locked="0"/>
    </xf>
    <xf numFmtId="9" fontId="45" fillId="22" borderId="21" xfId="18" applyNumberFormat="1" applyFont="1" applyFill="1" applyBorder="1" applyAlignment="1">
      <alignment vertical="center"/>
    </xf>
    <xf numFmtId="0" fontId="46" fillId="24" borderId="19" xfId="19" applyFont="1" applyFill="1" applyBorder="1" applyAlignment="1" applyProtection="1">
      <alignment horizontal="left"/>
      <protection locked="0"/>
    </xf>
    <xf numFmtId="1" fontId="47" fillId="0" borderId="20" xfId="18" applyNumberFormat="1" applyFont="1" applyBorder="1" applyAlignment="1">
      <alignment horizontal="left" vertical="center" wrapText="1"/>
    </xf>
    <xf numFmtId="0" fontId="35" fillId="0" borderId="21" xfId="18" applyFont="1" applyBorder="1"/>
    <xf numFmtId="0" fontId="35" fillId="0" borderId="21" xfId="18" applyFont="1" applyBorder="1" applyAlignment="1">
      <alignment horizontal="right" vertical="center" indent="1"/>
    </xf>
    <xf numFmtId="10" fontId="35" fillId="0" borderId="21" xfId="18" applyNumberFormat="1" applyFont="1" applyBorder="1" applyAlignment="1">
      <alignment horizontal="right" vertical="center" indent="1"/>
    </xf>
    <xf numFmtId="9" fontId="33" fillId="0" borderId="21" xfId="18" applyNumberFormat="1" applyFont="1" applyBorder="1" applyAlignment="1">
      <alignment horizontal="right" vertical="center" indent="1"/>
    </xf>
    <xf numFmtId="9" fontId="45" fillId="0" borderId="21" xfId="18" applyNumberFormat="1" applyFont="1" applyBorder="1" applyAlignment="1">
      <alignment vertical="center"/>
    </xf>
    <xf numFmtId="1" fontId="48" fillId="0" borderId="20" xfId="18" applyNumberFormat="1" applyFont="1" applyBorder="1" applyAlignment="1">
      <alignment horizontal="left" vertical="center" wrapText="1"/>
    </xf>
    <xf numFmtId="0" fontId="49" fillId="0" borderId="21" xfId="18" applyFont="1" applyBorder="1"/>
    <xf numFmtId="0" fontId="34" fillId="0" borderId="21" xfId="18" applyFont="1" applyBorder="1" applyAlignment="1">
      <alignment horizontal="right" vertical="center" indent="1"/>
    </xf>
    <xf numFmtId="10" fontId="34" fillId="0" borderId="21" xfId="18" applyNumberFormat="1" applyFont="1" applyBorder="1" applyAlignment="1">
      <alignment horizontal="right" vertical="center" indent="1"/>
    </xf>
    <xf numFmtId="0" fontId="50" fillId="20" borderId="19" xfId="17" applyFont="1" applyFill="1" applyBorder="1" applyAlignment="1" applyProtection="1">
      <alignment horizontal="left"/>
      <protection locked="0"/>
    </xf>
    <xf numFmtId="1" fontId="48" fillId="20" borderId="20" xfId="18" applyNumberFormat="1" applyFont="1" applyFill="1" applyBorder="1" applyAlignment="1">
      <alignment horizontal="left" vertical="center" wrapText="1"/>
    </xf>
    <xf numFmtId="0" fontId="49" fillId="20" borderId="21" xfId="18" applyFont="1" applyFill="1" applyBorder="1"/>
    <xf numFmtId="0" fontId="34" fillId="20" borderId="21" xfId="18" applyFont="1" applyFill="1" applyBorder="1" applyAlignment="1">
      <alignment horizontal="right" vertical="center" indent="1"/>
    </xf>
    <xf numFmtId="0" fontId="43" fillId="24" borderId="19" xfId="17" applyFont="1" applyFill="1" applyBorder="1" applyAlignment="1">
      <alignment horizontal="left"/>
    </xf>
    <xf numFmtId="1" fontId="43" fillId="0" borderId="20" xfId="18" applyNumberFormat="1" applyFont="1" applyBorder="1" applyAlignment="1">
      <alignment vertical="center"/>
    </xf>
    <xf numFmtId="1" fontId="43" fillId="0" borderId="21" xfId="18" applyNumberFormat="1" applyFont="1" applyBorder="1" applyAlignment="1">
      <alignment vertical="center"/>
    </xf>
    <xf numFmtId="3" fontId="43" fillId="0" borderId="21" xfId="18" applyNumberFormat="1" applyFont="1" applyBorder="1" applyAlignment="1">
      <alignment vertical="center"/>
    </xf>
    <xf numFmtId="3" fontId="43" fillId="26" borderId="21" xfId="18" applyNumberFormat="1" applyFont="1" applyFill="1" applyBorder="1" applyAlignment="1">
      <alignment vertical="center"/>
    </xf>
    <xf numFmtId="0" fontId="43" fillId="24" borderId="19" xfId="17" applyFont="1" applyFill="1" applyBorder="1" applyAlignment="1" applyProtection="1">
      <alignment horizontal="left"/>
      <protection locked="0"/>
    </xf>
    <xf numFmtId="3" fontId="43" fillId="0" borderId="20" xfId="18" applyNumberFormat="1" applyFont="1" applyBorder="1" applyAlignment="1">
      <alignment vertical="center"/>
    </xf>
    <xf numFmtId="3" fontId="43" fillId="0" borderId="21" xfId="16" applyNumberFormat="1" applyFont="1" applyBorder="1"/>
    <xf numFmtId="9" fontId="45" fillId="0" borderId="20" xfId="18" applyNumberFormat="1" applyFont="1" applyBorder="1" applyAlignment="1">
      <alignment vertical="center"/>
    </xf>
    <xf numFmtId="9" fontId="45" fillId="26" borderId="21" xfId="18" applyNumberFormat="1" applyFont="1" applyFill="1" applyBorder="1" applyAlignment="1">
      <alignment vertical="center"/>
    </xf>
    <xf numFmtId="0" fontId="51" fillId="0" borderId="19" xfId="18" applyFont="1" applyBorder="1" applyAlignment="1">
      <alignment vertical="center" wrapText="1"/>
    </xf>
    <xf numFmtId="1" fontId="45" fillId="0" borderId="20" xfId="18" applyNumberFormat="1" applyFont="1" applyBorder="1" applyAlignment="1">
      <alignment vertical="center"/>
    </xf>
    <xf numFmtId="1" fontId="45" fillId="0" borderId="21" xfId="18" applyNumberFormat="1" applyFont="1" applyBorder="1" applyAlignment="1">
      <alignment vertical="center"/>
    </xf>
    <xf numFmtId="1" fontId="45" fillId="26" borderId="21" xfId="18" applyNumberFormat="1" applyFont="1" applyFill="1" applyBorder="1" applyAlignment="1">
      <alignment vertical="center"/>
    </xf>
    <xf numFmtId="0" fontId="43" fillId="0" borderId="19" xfId="17" applyFont="1" applyBorder="1" applyAlignment="1" applyProtection="1">
      <alignment horizontal="left"/>
      <protection locked="0"/>
    </xf>
    <xf numFmtId="0" fontId="51" fillId="24" borderId="19" xfId="18" applyFont="1" applyFill="1" applyBorder="1" applyAlignment="1">
      <alignment horizontal="left" vertical="center" wrapText="1" indent="1"/>
    </xf>
    <xf numFmtId="1" fontId="51" fillId="0" borderId="20" xfId="18" applyNumberFormat="1" applyFont="1" applyBorder="1" applyAlignment="1">
      <alignment vertical="center" wrapText="1"/>
    </xf>
    <xf numFmtId="1" fontId="51" fillId="0" borderId="21" xfId="18" applyNumberFormat="1" applyFont="1" applyBorder="1" applyAlignment="1">
      <alignment vertical="center" wrapText="1"/>
    </xf>
    <xf numFmtId="1" fontId="51" fillId="24" borderId="21" xfId="18" applyNumberFormat="1" applyFont="1" applyFill="1" applyBorder="1" applyAlignment="1">
      <alignment vertical="center" wrapText="1"/>
    </xf>
    <xf numFmtId="3" fontId="51" fillId="0" borderId="21" xfId="18" applyNumberFormat="1" applyFont="1" applyBorder="1" applyAlignment="1">
      <alignment vertical="center" wrapText="1"/>
    </xf>
    <xf numFmtId="3" fontId="51" fillId="24" borderId="21" xfId="18" applyNumberFormat="1" applyFont="1" applyFill="1" applyBorder="1" applyAlignment="1">
      <alignment vertical="center" wrapText="1"/>
    </xf>
    <xf numFmtId="0" fontId="50" fillId="0" borderId="23" xfId="17" applyFont="1" applyBorder="1" applyAlignment="1" applyProtection="1">
      <alignment horizontal="left"/>
      <protection locked="0"/>
    </xf>
    <xf numFmtId="3" fontId="50" fillId="0" borderId="24" xfId="17" applyNumberFormat="1" applyFont="1" applyBorder="1" applyAlignment="1" applyProtection="1">
      <alignment horizontal="right" vertical="center"/>
      <protection locked="0"/>
    </xf>
    <xf numFmtId="3" fontId="50" fillId="0" borderId="25" xfId="17" applyNumberFormat="1" applyFont="1" applyBorder="1" applyAlignment="1" applyProtection="1">
      <alignment horizontal="right" vertical="center"/>
      <protection locked="0"/>
    </xf>
    <xf numFmtId="0" fontId="49" fillId="0" borderId="19" xfId="18" applyFont="1" applyBorder="1"/>
    <xf numFmtId="1" fontId="49" fillId="0" borderId="20" xfId="18" applyNumberFormat="1" applyFont="1" applyBorder="1"/>
    <xf numFmtId="1" fontId="49" fillId="0" borderId="21" xfId="18" applyNumberFormat="1" applyFont="1" applyBorder="1"/>
    <xf numFmtId="1" fontId="49" fillId="0" borderId="21" xfId="18" applyNumberFormat="1" applyFont="1" applyBorder="1" applyAlignment="1">
      <alignment horizontal="right"/>
    </xf>
    <xf numFmtId="1" fontId="49" fillId="26" borderId="21" xfId="18" applyNumberFormat="1" applyFont="1" applyFill="1" applyBorder="1"/>
    <xf numFmtId="1" fontId="34" fillId="26" borderId="21" xfId="18" applyNumberFormat="1" applyFont="1" applyFill="1" applyBorder="1"/>
    <xf numFmtId="0" fontId="50" fillId="20" borderId="19" xfId="20" applyFont="1" applyFill="1" applyBorder="1" applyAlignment="1">
      <alignment horizontal="left"/>
    </xf>
    <xf numFmtId="1" fontId="34" fillId="20" borderId="20" xfId="18" applyNumberFormat="1" applyFont="1" applyFill="1" applyBorder="1"/>
    <xf numFmtId="1" fontId="34" fillId="20" borderId="21" xfId="18" applyNumberFormat="1" applyFont="1" applyFill="1" applyBorder="1"/>
    <xf numFmtId="1" fontId="34" fillId="20" borderId="21" xfId="18" applyNumberFormat="1" applyFont="1" applyFill="1" applyBorder="1" applyAlignment="1">
      <alignment horizontal="right"/>
    </xf>
    <xf numFmtId="1" fontId="34" fillId="29" borderId="21" xfId="18" applyNumberFormat="1" applyFont="1" applyFill="1" applyBorder="1"/>
    <xf numFmtId="0" fontId="52" fillId="0" borderId="19" xfId="20" applyFont="1" applyBorder="1" applyAlignment="1">
      <alignment horizontal="center"/>
    </xf>
    <xf numFmtId="1" fontId="34" fillId="0" borderId="21" xfId="18" applyNumberFormat="1" applyFont="1" applyBorder="1"/>
    <xf numFmtId="0" fontId="45" fillId="24" borderId="19" xfId="17" applyFont="1" applyFill="1" applyBorder="1" applyProtection="1">
      <protection locked="0"/>
    </xf>
    <xf numFmtId="3" fontId="45" fillId="0" borderId="20" xfId="18" applyNumberFormat="1" applyFont="1" applyBorder="1" applyAlignment="1">
      <alignment vertical="center"/>
    </xf>
    <xf numFmtId="3" fontId="45" fillId="0" borderId="21" xfId="18" applyNumberFormat="1" applyFont="1" applyBorder="1" applyAlignment="1">
      <alignment vertical="center"/>
    </xf>
    <xf numFmtId="3" fontId="45" fillId="26" borderId="21" xfId="18" applyNumberFormat="1" applyFont="1" applyFill="1" applyBorder="1" applyAlignment="1">
      <alignment vertical="center"/>
    </xf>
    <xf numFmtId="0" fontId="45" fillId="0" borderId="19" xfId="17" applyFont="1" applyBorder="1" applyProtection="1">
      <protection locked="0"/>
    </xf>
    <xf numFmtId="0" fontId="49" fillId="0" borderId="19" xfId="18" applyFont="1" applyBorder="1" applyAlignment="1">
      <alignment horizontal="center"/>
    </xf>
    <xf numFmtId="3" fontId="34" fillId="26" borderId="20" xfId="16" applyNumberFormat="1" applyFont="1" applyFill="1" applyBorder="1" applyAlignment="1">
      <alignment horizontal="right" vertical="center" indent="1"/>
    </xf>
    <xf numFmtId="3" fontId="34" fillId="26" borderId="21" xfId="16" applyNumberFormat="1" applyFont="1" applyFill="1" applyBorder="1" applyAlignment="1">
      <alignment horizontal="right" vertical="center" indent="1"/>
    </xf>
    <xf numFmtId="0" fontId="50" fillId="25" borderId="19" xfId="17" applyFont="1" applyFill="1" applyBorder="1" applyAlignment="1" applyProtection="1">
      <alignment horizontal="left"/>
      <protection locked="0"/>
    </xf>
    <xf numFmtId="1" fontId="50" fillId="25" borderId="20" xfId="17" applyNumberFormat="1" applyFont="1" applyFill="1" applyBorder="1" applyAlignment="1" applyProtection="1">
      <alignment vertical="center"/>
      <protection locked="0"/>
    </xf>
    <xf numFmtId="3" fontId="50" fillId="25" borderId="20" xfId="17" applyNumberFormat="1" applyFont="1" applyFill="1" applyBorder="1" applyAlignment="1" applyProtection="1">
      <alignment vertical="center"/>
      <protection locked="0"/>
    </xf>
    <xf numFmtId="3" fontId="45" fillId="0" borderId="20" xfId="16" applyNumberFormat="1" applyFont="1" applyBorder="1" applyAlignment="1" applyProtection="1">
      <alignment vertical="center"/>
      <protection locked="0"/>
    </xf>
    <xf numFmtId="3" fontId="45" fillId="0" borderId="21" xfId="16" applyNumberFormat="1" applyFont="1" applyBorder="1" applyAlignment="1" applyProtection="1">
      <alignment vertical="center"/>
      <protection locked="0"/>
    </xf>
    <xf numFmtId="3" fontId="45" fillId="26" borderId="21" xfId="16" applyNumberFormat="1" applyFont="1" applyFill="1" applyBorder="1" applyAlignment="1" applyProtection="1">
      <alignment vertical="center"/>
      <protection locked="0"/>
    </xf>
    <xf numFmtId="0" fontId="45" fillId="24" borderId="26" xfId="17" applyFont="1" applyFill="1" applyBorder="1" applyProtection="1">
      <protection locked="0"/>
    </xf>
    <xf numFmtId="3" fontId="45" fillId="0" borderId="27" xfId="16" applyNumberFormat="1" applyFont="1" applyBorder="1" applyAlignment="1" applyProtection="1">
      <alignment vertical="center"/>
      <protection locked="0"/>
    </xf>
    <xf numFmtId="3" fontId="45" fillId="0" borderId="22" xfId="16" applyNumberFormat="1" applyFont="1" applyBorder="1" applyAlignment="1" applyProtection="1">
      <alignment vertical="center"/>
      <protection locked="0"/>
    </xf>
    <xf numFmtId="3" fontId="45" fillId="26" borderId="22" xfId="16" applyNumberFormat="1" applyFont="1" applyFill="1" applyBorder="1" applyAlignment="1" applyProtection="1">
      <alignment vertical="center"/>
      <protection locked="0"/>
    </xf>
    <xf numFmtId="0" fontId="37" fillId="24" borderId="28" xfId="17" applyFill="1" applyBorder="1" applyProtection="1">
      <protection locked="0"/>
    </xf>
    <xf numFmtId="0" fontId="37" fillId="0" borderId="0" xfId="16" applyFont="1"/>
    <xf numFmtId="0" fontId="45" fillId="0" borderId="0" xfId="16" applyFont="1"/>
    <xf numFmtId="3" fontId="45" fillId="0" borderId="0" xfId="16" applyNumberFormat="1" applyFont="1"/>
    <xf numFmtId="49" fontId="53" fillId="0" borderId="0" xfId="16" applyNumberFormat="1" applyFont="1"/>
    <xf numFmtId="0" fontId="53" fillId="0" borderId="29" xfId="17" applyFont="1" applyBorder="1" applyProtection="1">
      <protection locked="0"/>
    </xf>
    <xf numFmtId="3" fontId="2" fillId="0" borderId="0" xfId="16" applyNumberFormat="1" applyFont="1"/>
    <xf numFmtId="0" fontId="41" fillId="0" borderId="0" xfId="16" applyFont="1"/>
    <xf numFmtId="0" fontId="47" fillId="0" borderId="0" xfId="18" applyFont="1" applyAlignment="1">
      <alignment horizontal="left" vertical="center" wrapText="1" indent="1"/>
    </xf>
    <xf numFmtId="1" fontId="54" fillId="0" borderId="0" xfId="16" applyNumberFormat="1" applyFont="1"/>
    <xf numFmtId="0" fontId="54" fillId="0" borderId="0" xfId="16" applyFont="1"/>
    <xf numFmtId="0" fontId="55" fillId="0" borderId="0" xfId="16" applyFont="1"/>
    <xf numFmtId="0" fontId="38" fillId="25" borderId="30" xfId="17" applyFont="1" applyFill="1" applyBorder="1" applyAlignment="1">
      <alignment horizontal="left"/>
    </xf>
    <xf numFmtId="0" fontId="38" fillId="25" borderId="18" xfId="17" applyFont="1" applyFill="1" applyBorder="1" applyAlignment="1" applyProtection="1">
      <alignment horizontal="center" wrapText="1"/>
      <protection locked="0"/>
    </xf>
    <xf numFmtId="0" fontId="40" fillId="20" borderId="31" xfId="18" applyFont="1" applyFill="1" applyBorder="1" applyAlignment="1">
      <alignment vertical="center"/>
    </xf>
    <xf numFmtId="0" fontId="34" fillId="20" borderId="20" xfId="18" applyFont="1" applyFill="1" applyBorder="1" applyAlignment="1">
      <alignment horizontal="center" vertical="center" wrapText="1"/>
    </xf>
    <xf numFmtId="0" fontId="34" fillId="20" borderId="21" xfId="18" applyFont="1" applyFill="1" applyBorder="1" applyAlignment="1">
      <alignment horizontal="center" vertical="center" wrapText="1"/>
    </xf>
    <xf numFmtId="0" fontId="40" fillId="20" borderId="21" xfId="18" applyFont="1" applyFill="1" applyBorder="1" applyAlignment="1">
      <alignment vertical="center"/>
    </xf>
    <xf numFmtId="0" fontId="2" fillId="20" borderId="21" xfId="16" applyFont="1" applyFill="1" applyBorder="1"/>
    <xf numFmtId="0" fontId="40" fillId="20" borderId="21" xfId="18" applyFont="1" applyFill="1" applyBorder="1" applyAlignment="1">
      <alignment horizontal="center" vertical="center"/>
    </xf>
    <xf numFmtId="0" fontId="40" fillId="0" borderId="31" xfId="18" applyFont="1" applyBorder="1" applyAlignment="1">
      <alignment vertical="center"/>
    </xf>
    <xf numFmtId="0" fontId="34" fillId="0" borderId="20" xfId="18" applyFont="1" applyBorder="1" applyAlignment="1">
      <alignment horizontal="center" vertical="center" wrapText="1"/>
    </xf>
    <xf numFmtId="0" fontId="34" fillId="0" borderId="21" xfId="18" applyFont="1" applyBorder="1" applyAlignment="1">
      <alignment horizontal="center" vertical="center" wrapText="1"/>
    </xf>
    <xf numFmtId="0" fontId="40" fillId="0" borderId="21" xfId="18" applyFont="1" applyBorder="1" applyAlignment="1">
      <alignment vertical="center"/>
    </xf>
    <xf numFmtId="0" fontId="33" fillId="0" borderId="21" xfId="18" applyFont="1" applyBorder="1" applyAlignment="1">
      <alignment vertical="center"/>
    </xf>
    <xf numFmtId="0" fontId="43" fillId="24" borderId="31" xfId="19" applyFont="1" applyFill="1" applyBorder="1" applyAlignment="1" applyProtection="1">
      <alignment horizontal="left"/>
      <protection locked="0"/>
    </xf>
    <xf numFmtId="3" fontId="43" fillId="0" borderId="21" xfId="16" applyNumberFormat="1" applyFont="1" applyBorder="1" applyAlignment="1">
      <alignment horizontal="right" vertical="center" indent="1"/>
    </xf>
    <xf numFmtId="3" fontId="44" fillId="0" borderId="21" xfId="16" applyNumberFormat="1" applyFont="1" applyBorder="1"/>
    <xf numFmtId="168" fontId="43" fillId="0" borderId="21" xfId="16" applyNumberFormat="1" applyFont="1" applyBorder="1" applyAlignment="1">
      <alignment horizontal="right" vertical="center" indent="1"/>
    </xf>
    <xf numFmtId="169" fontId="43" fillId="0" borderId="21" xfId="16" applyNumberFormat="1" applyFont="1" applyBorder="1" applyAlignment="1" applyProtection="1">
      <alignment vertical="center"/>
      <protection locked="0"/>
    </xf>
    <xf numFmtId="169" fontId="44" fillId="0" borderId="21" xfId="16" applyNumberFormat="1" applyFont="1" applyBorder="1" applyAlignment="1" applyProtection="1">
      <alignment vertical="center"/>
      <protection locked="0"/>
    </xf>
    <xf numFmtId="3" fontId="43" fillId="0" borderId="20" xfId="16" applyNumberFormat="1" applyFont="1" applyBorder="1" applyAlignment="1">
      <alignment horizontal="right" vertical="center" indent="1"/>
    </xf>
    <xf numFmtId="3" fontId="43" fillId="26" borderId="21" xfId="16" applyNumberFormat="1" applyFont="1" applyFill="1" applyBorder="1" applyAlignment="1">
      <alignment horizontal="right" vertical="center" indent="1"/>
    </xf>
    <xf numFmtId="3" fontId="46" fillId="22" borderId="21" xfId="16" applyNumberFormat="1" applyFont="1" applyFill="1" applyBorder="1" applyAlignment="1">
      <alignment vertical="center"/>
    </xf>
    <xf numFmtId="169" fontId="45" fillId="28" borderId="21" xfId="16" applyNumberFormat="1" applyFont="1" applyFill="1" applyBorder="1" applyProtection="1">
      <protection locked="0"/>
    </xf>
    <xf numFmtId="0" fontId="46" fillId="24" borderId="31" xfId="19" applyFont="1" applyFill="1" applyBorder="1" applyAlignment="1" applyProtection="1">
      <alignment horizontal="left"/>
      <protection locked="0"/>
    </xf>
    <xf numFmtId="1" fontId="51" fillId="0" borderId="20" xfId="18" applyNumberFormat="1" applyFont="1" applyBorder="1" applyAlignment="1">
      <alignment horizontal="left" vertical="center" wrapText="1"/>
    </xf>
    <xf numFmtId="0" fontId="56" fillId="0" borderId="21" xfId="18" applyFont="1" applyBorder="1"/>
    <xf numFmtId="0" fontId="43" fillId="0" borderId="21" xfId="18" applyFont="1" applyBorder="1" applyAlignment="1">
      <alignment horizontal="right" vertical="center" indent="1"/>
    </xf>
    <xf numFmtId="0" fontId="43" fillId="0" borderId="21" xfId="18" applyFont="1" applyBorder="1" applyAlignment="1">
      <alignment vertical="center"/>
    </xf>
    <xf numFmtId="9" fontId="45" fillId="0" borderId="21" xfId="18" applyNumberFormat="1" applyFont="1" applyBorder="1" applyAlignment="1">
      <alignment horizontal="right" vertical="center" indent="1"/>
    </xf>
    <xf numFmtId="9" fontId="54" fillId="0" borderId="21" xfId="18" applyNumberFormat="1" applyFont="1" applyBorder="1" applyAlignment="1">
      <alignment vertical="center"/>
    </xf>
    <xf numFmtId="170" fontId="45" fillId="0" borderId="21" xfId="18" applyNumberFormat="1" applyFont="1" applyBorder="1" applyAlignment="1">
      <alignment vertical="center"/>
    </xf>
    <xf numFmtId="0" fontId="43" fillId="24" borderId="31" xfId="17" applyFont="1" applyFill="1" applyBorder="1" applyAlignment="1">
      <alignment horizontal="left"/>
    </xf>
    <xf numFmtId="3" fontId="43" fillId="0" borderId="20" xfId="18" applyNumberFormat="1" applyFont="1" applyBorder="1" applyAlignment="1">
      <alignment vertical="center" wrapText="1"/>
    </xf>
    <xf numFmtId="3" fontId="43" fillId="0" borderId="21" xfId="18" applyNumberFormat="1" applyFont="1" applyBorder="1" applyAlignment="1">
      <alignment vertical="center" wrapText="1"/>
    </xf>
    <xf numFmtId="1" fontId="43" fillId="0" borderId="21" xfId="18" applyNumberFormat="1" applyFont="1" applyBorder="1" applyAlignment="1">
      <alignment horizontal="right" vertical="center" indent="1"/>
    </xf>
    <xf numFmtId="0" fontId="43" fillId="24" borderId="31" xfId="17" applyFont="1" applyFill="1" applyBorder="1" applyAlignment="1" applyProtection="1">
      <alignment horizontal="left"/>
      <protection locked="0"/>
    </xf>
    <xf numFmtId="3" fontId="43" fillId="0" borderId="21" xfId="18" applyNumberFormat="1" applyFont="1" applyBorder="1" applyAlignment="1">
      <alignment horizontal="right" vertical="center" wrapText="1" indent="1"/>
    </xf>
    <xf numFmtId="0" fontId="51" fillId="24" borderId="31" xfId="18" applyFont="1" applyFill="1" applyBorder="1" applyAlignment="1">
      <alignment vertical="center" wrapText="1"/>
    </xf>
    <xf numFmtId="3" fontId="45" fillId="0" borderId="20" xfId="18" applyNumberFormat="1" applyFont="1" applyBorder="1" applyAlignment="1">
      <alignment vertical="center" wrapText="1"/>
    </xf>
    <xf numFmtId="0" fontId="51" fillId="0" borderId="21" xfId="18" applyFont="1" applyBorder="1" applyAlignment="1">
      <alignment vertical="center" wrapText="1"/>
    </xf>
    <xf numFmtId="0" fontId="45" fillId="0" borderId="21" xfId="18" applyFont="1" applyBorder="1" applyAlignment="1">
      <alignment vertical="center" wrapText="1"/>
    </xf>
    <xf numFmtId="1" fontId="45" fillId="0" borderId="21" xfId="18" applyNumberFormat="1" applyFont="1" applyBorder="1" applyAlignment="1">
      <alignment vertical="center" wrapText="1"/>
    </xf>
    <xf numFmtId="0" fontId="45" fillId="0" borderId="21" xfId="18" applyFont="1" applyBorder="1" applyAlignment="1">
      <alignment vertical="center"/>
    </xf>
    <xf numFmtId="0" fontId="51" fillId="0" borderId="31" xfId="18" applyFont="1" applyBorder="1" applyAlignment="1">
      <alignment horizontal="left" vertical="center" wrapText="1" indent="1"/>
    </xf>
    <xf numFmtId="1" fontId="45" fillId="0" borderId="21" xfId="18" applyNumberFormat="1" applyFont="1" applyBorder="1" applyAlignment="1">
      <alignment horizontal="right" vertical="center" indent="1"/>
    </xf>
    <xf numFmtId="0" fontId="49" fillId="0" borderId="31" xfId="18" applyFont="1" applyBorder="1"/>
    <xf numFmtId="1" fontId="56" fillId="0" borderId="20" xfId="18" applyNumberFormat="1" applyFont="1" applyBorder="1"/>
    <xf numFmtId="1" fontId="56" fillId="0" borderId="21" xfId="18" applyNumberFormat="1" applyFont="1" applyBorder="1"/>
    <xf numFmtId="1" fontId="56" fillId="0" borderId="21" xfId="18" applyNumberFormat="1" applyFont="1" applyBorder="1" applyAlignment="1">
      <alignment horizontal="right"/>
    </xf>
    <xf numFmtId="1" fontId="56" fillId="26" borderId="21" xfId="18" applyNumberFormat="1" applyFont="1" applyFill="1" applyBorder="1"/>
    <xf numFmtId="1" fontId="43" fillId="26" borderId="21" xfId="18" applyNumberFormat="1" applyFont="1" applyFill="1" applyBorder="1"/>
    <xf numFmtId="0" fontId="52" fillId="0" borderId="31" xfId="20" applyFont="1" applyBorder="1" applyAlignment="1">
      <alignment horizontal="center"/>
    </xf>
    <xf numFmtId="1" fontId="43" fillId="0" borderId="21" xfId="18" applyNumberFormat="1" applyFont="1" applyBorder="1"/>
    <xf numFmtId="1" fontId="43" fillId="0" borderId="21" xfId="18" applyNumberFormat="1" applyFont="1" applyBorder="1" applyAlignment="1">
      <alignment horizontal="right"/>
    </xf>
    <xf numFmtId="0" fontId="45" fillId="24" borderId="31" xfId="17" applyFont="1" applyFill="1" applyBorder="1" applyProtection="1">
      <protection locked="0"/>
    </xf>
    <xf numFmtId="3" fontId="45" fillId="0" borderId="21" xfId="18" applyNumberFormat="1" applyFont="1" applyBorder="1" applyAlignment="1">
      <alignment horizontal="right" vertical="center" wrapText="1" indent="1"/>
    </xf>
    <xf numFmtId="3" fontId="45" fillId="0" borderId="21" xfId="18" applyNumberFormat="1" applyFont="1" applyBorder="1" applyAlignment="1">
      <alignment vertical="center" wrapText="1"/>
    </xf>
    <xf numFmtId="0" fontId="45" fillId="0" borderId="31" xfId="17" applyFont="1" applyBorder="1" applyProtection="1">
      <protection locked="0"/>
    </xf>
    <xf numFmtId="0" fontId="49" fillId="0" borderId="31" xfId="18" applyFont="1" applyBorder="1" applyAlignment="1">
      <alignment horizontal="center"/>
    </xf>
    <xf numFmtId="3" fontId="43" fillId="26" borderId="20" xfId="16" applyNumberFormat="1" applyFont="1" applyFill="1" applyBorder="1" applyAlignment="1">
      <alignment horizontal="right" vertical="center" indent="1"/>
    </xf>
    <xf numFmtId="3" fontId="50" fillId="25" borderId="21" xfId="17" applyNumberFormat="1" applyFont="1" applyFill="1" applyBorder="1" applyAlignment="1" applyProtection="1">
      <alignment vertical="center"/>
      <protection locked="0"/>
    </xf>
    <xf numFmtId="3" fontId="45" fillId="0" borderId="20" xfId="16" applyNumberFormat="1" applyFont="1" applyBorder="1" applyAlignment="1">
      <alignment vertical="center"/>
    </xf>
    <xf numFmtId="3" fontId="45" fillId="0" borderId="21" xfId="16" applyNumberFormat="1" applyFont="1" applyBorder="1" applyAlignment="1">
      <alignment vertical="center"/>
    </xf>
    <xf numFmtId="3" fontId="45" fillId="0" borderId="21" xfId="16" applyNumberFormat="1" applyFont="1" applyBorder="1" applyAlignment="1" applyProtection="1">
      <alignment vertical="center" wrapText="1"/>
      <protection locked="0"/>
    </xf>
    <xf numFmtId="3" fontId="45" fillId="26" borderId="21" xfId="16" applyNumberFormat="1" applyFont="1" applyFill="1" applyBorder="1" applyAlignment="1" applyProtection="1">
      <alignment vertical="center" wrapText="1"/>
      <protection locked="0"/>
    </xf>
    <xf numFmtId="3" fontId="45" fillId="26" borderId="21" xfId="16" applyNumberFormat="1" applyFont="1" applyFill="1" applyBorder="1" applyAlignment="1">
      <alignment vertical="center"/>
    </xf>
    <xf numFmtId="0" fontId="45" fillId="24" borderId="32" xfId="17" applyFont="1" applyFill="1" applyBorder="1" applyProtection="1">
      <protection locked="0"/>
    </xf>
    <xf numFmtId="0" fontId="45" fillId="0" borderId="27" xfId="16" applyFont="1" applyBorder="1"/>
    <xf numFmtId="0" fontId="45" fillId="0" borderId="22" xfId="16" applyFont="1" applyBorder="1"/>
    <xf numFmtId="3" fontId="45" fillId="0" borderId="22" xfId="16" applyNumberFormat="1" applyFont="1" applyBorder="1" applyAlignment="1">
      <alignment vertical="center"/>
    </xf>
    <xf numFmtId="0" fontId="45" fillId="0" borderId="22" xfId="16" applyFont="1" applyBorder="1" applyAlignment="1">
      <alignment vertical="center"/>
    </xf>
    <xf numFmtId="0" fontId="45" fillId="24" borderId="22" xfId="16" applyFont="1" applyFill="1" applyBorder="1"/>
    <xf numFmtId="0" fontId="37" fillId="24" borderId="33" xfId="17" applyFill="1" applyBorder="1" applyProtection="1">
      <protection locked="0"/>
    </xf>
    <xf numFmtId="0" fontId="53" fillId="0" borderId="0" xfId="17" applyFont="1" applyProtection="1">
      <protection locked="0"/>
    </xf>
    <xf numFmtId="1" fontId="45" fillId="0" borderId="0" xfId="16" applyNumberFormat="1" applyFont="1"/>
    <xf numFmtId="0" fontId="38" fillId="25" borderId="18" xfId="17" applyFont="1" applyFill="1" applyBorder="1" applyAlignment="1" applyProtection="1">
      <alignment vertical="center"/>
      <protection locked="0"/>
    </xf>
    <xf numFmtId="0" fontId="38" fillId="25" borderId="18" xfId="17" applyFont="1" applyFill="1" applyBorder="1" applyProtection="1">
      <protection locked="0"/>
    </xf>
    <xf numFmtId="0" fontId="2" fillId="20" borderId="31" xfId="16" applyFont="1" applyFill="1" applyBorder="1"/>
    <xf numFmtId="0" fontId="2" fillId="20" borderId="20" xfId="16" applyFont="1" applyFill="1" applyBorder="1"/>
    <xf numFmtId="0" fontId="40" fillId="20" borderId="22" xfId="18" applyFont="1" applyFill="1" applyBorder="1" applyAlignment="1">
      <alignment horizontal="center" vertical="center"/>
    </xf>
    <xf numFmtId="14" fontId="40" fillId="20" borderId="21" xfId="18" applyNumberFormat="1" applyFont="1" applyFill="1" applyBorder="1" applyAlignment="1">
      <alignment horizontal="center" vertical="center"/>
    </xf>
    <xf numFmtId="1" fontId="43" fillId="0" borderId="21" xfId="16" applyNumberFormat="1" applyFont="1" applyBorder="1" applyAlignment="1">
      <alignment horizontal="right"/>
    </xf>
    <xf numFmtId="0" fontId="49" fillId="0" borderId="31" xfId="18" applyFont="1" applyBorder="1" applyAlignment="1">
      <alignment horizontal="left" vertical="center" wrapText="1" indent="1"/>
    </xf>
    <xf numFmtId="1" fontId="33" fillId="0" borderId="20" xfId="18" applyNumberFormat="1" applyFont="1" applyBorder="1" applyAlignment="1">
      <alignment horizontal="right" vertical="center" indent="1"/>
    </xf>
    <xf numFmtId="1" fontId="33" fillId="0" borderId="21" xfId="18" applyNumberFormat="1" applyFont="1" applyBorder="1" applyAlignment="1">
      <alignment vertical="center"/>
    </xf>
    <xf numFmtId="1" fontId="45" fillId="0" borderId="20" xfId="18" applyNumberFormat="1" applyFont="1" applyBorder="1" applyAlignment="1">
      <alignment horizontal="right" vertical="center"/>
    </xf>
    <xf numFmtId="1" fontId="54" fillId="0" borderId="21" xfId="18" applyNumberFormat="1" applyFont="1" applyBorder="1" applyAlignment="1">
      <alignment vertical="center"/>
    </xf>
    <xf numFmtId="0" fontId="43" fillId="0" borderId="31" xfId="17" applyFont="1" applyBorder="1" applyAlignment="1">
      <alignment horizontal="left"/>
    </xf>
    <xf numFmtId="1" fontId="43" fillId="0" borderId="20" xfId="18" applyNumberFormat="1" applyFont="1" applyBorder="1" applyAlignment="1">
      <alignment horizontal="right" vertical="center"/>
    </xf>
    <xf numFmtId="0" fontId="43" fillId="0" borderId="31" xfId="17" applyFont="1" applyBorder="1" applyAlignment="1" applyProtection="1">
      <alignment horizontal="left"/>
      <protection locked="0"/>
    </xf>
    <xf numFmtId="1" fontId="43" fillId="0" borderId="21" xfId="17" applyNumberFormat="1" applyFont="1" applyBorder="1" applyAlignment="1" applyProtection="1">
      <alignment horizontal="right" vertical="center"/>
      <protection locked="0"/>
    </xf>
    <xf numFmtId="0" fontId="46" fillId="0" borderId="31" xfId="19" applyFont="1" applyBorder="1" applyAlignment="1" applyProtection="1">
      <alignment horizontal="left"/>
      <protection locked="0"/>
    </xf>
    <xf numFmtId="0" fontId="51" fillId="0" borderId="31" xfId="18" applyFont="1" applyBorder="1" applyAlignment="1">
      <alignment vertical="center" wrapText="1"/>
    </xf>
    <xf numFmtId="1" fontId="45" fillId="0" borderId="21" xfId="18" applyNumberFormat="1" applyFont="1" applyBorder="1" applyAlignment="1">
      <alignment horizontal="right" vertical="center"/>
    </xf>
    <xf numFmtId="1" fontId="2" fillId="0" borderId="21" xfId="16" applyNumberFormat="1" applyFont="1" applyBorder="1" applyAlignment="1">
      <alignment horizontal="right" vertical="center"/>
    </xf>
    <xf numFmtId="170" fontId="2" fillId="0" borderId="0" xfId="21" applyNumberFormat="1" applyFont="1"/>
    <xf numFmtId="1" fontId="49" fillId="0" borderId="20" xfId="18" applyNumberFormat="1" applyFont="1" applyBorder="1" applyAlignment="1">
      <alignment horizontal="right"/>
    </xf>
    <xf numFmtId="1" fontId="49" fillId="0" borderId="21" xfId="18" applyNumberFormat="1" applyFont="1" applyBorder="1" applyAlignment="1">
      <alignment vertical="center"/>
    </xf>
    <xf numFmtId="1" fontId="49" fillId="26" borderId="21" xfId="18" applyNumberFormat="1" applyFont="1" applyFill="1" applyBorder="1" applyAlignment="1">
      <alignment vertical="center"/>
    </xf>
    <xf numFmtId="1" fontId="34" fillId="26" borderId="21" xfId="18" applyNumberFormat="1" applyFont="1" applyFill="1" applyBorder="1" applyAlignment="1">
      <alignment vertical="center"/>
    </xf>
    <xf numFmtId="0" fontId="49" fillId="0" borderId="21" xfId="18" applyFont="1" applyBorder="1" applyAlignment="1">
      <alignment vertical="center"/>
    </xf>
    <xf numFmtId="171" fontId="0" fillId="0" borderId="0" xfId="22" applyNumberFormat="1" applyFont="1"/>
    <xf numFmtId="3" fontId="45" fillId="0" borderId="21" xfId="16" applyNumberFormat="1" applyFont="1" applyBorder="1" applyAlignment="1">
      <alignment horizontal="right" vertical="center"/>
    </xf>
    <xf numFmtId="3" fontId="45" fillId="26" borderId="20" xfId="18" applyNumberFormat="1" applyFont="1" applyFill="1" applyBorder="1" applyAlignment="1">
      <alignment vertical="center"/>
    </xf>
    <xf numFmtId="1" fontId="34" fillId="26" borderId="20" xfId="16" applyNumberFormat="1" applyFont="1" applyFill="1" applyBorder="1" applyAlignment="1">
      <alignment horizontal="right" vertical="center" indent="1"/>
    </xf>
    <xf numFmtId="1" fontId="34" fillId="26" borderId="21" xfId="16" applyNumberFormat="1" applyFont="1" applyFill="1" applyBorder="1" applyAlignment="1">
      <alignment vertical="center"/>
    </xf>
    <xf numFmtId="0" fontId="45" fillId="0" borderId="32" xfId="17" applyFont="1" applyBorder="1" applyProtection="1">
      <protection locked="0"/>
    </xf>
    <xf numFmtId="3" fontId="45" fillId="0" borderId="27" xfId="18" applyNumberFormat="1" applyFont="1" applyBorder="1" applyAlignment="1">
      <alignment vertical="center"/>
    </xf>
    <xf numFmtId="3" fontId="45" fillId="0" borderId="22" xfId="18" applyNumberFormat="1" applyFont="1" applyBorder="1" applyAlignment="1">
      <alignment vertical="center"/>
    </xf>
    <xf numFmtId="49" fontId="37" fillId="0" borderId="0" xfId="16" applyNumberFormat="1" applyFont="1"/>
    <xf numFmtId="0" fontId="47" fillId="0" borderId="0" xfId="18" applyFont="1" applyAlignment="1">
      <alignment horizontal="right" vertical="center" wrapText="1" indent="1"/>
    </xf>
    <xf numFmtId="1" fontId="55" fillId="0" borderId="0" xfId="16" applyNumberFormat="1" applyFont="1"/>
    <xf numFmtId="1" fontId="2" fillId="0" borderId="0" xfId="16" applyNumberFormat="1" applyFont="1"/>
    <xf numFmtId="0" fontId="38" fillId="30" borderId="30" xfId="17" applyFont="1" applyFill="1" applyBorder="1" applyAlignment="1">
      <alignment horizontal="left"/>
    </xf>
    <xf numFmtId="0" fontId="38" fillId="30" borderId="17" xfId="17" applyFont="1" applyFill="1" applyBorder="1" applyAlignment="1" applyProtection="1">
      <alignment horizontal="center"/>
      <protection locked="0"/>
    </xf>
    <xf numFmtId="0" fontId="38" fillId="30" borderId="18" xfId="17" applyFont="1" applyFill="1" applyBorder="1" applyAlignment="1" applyProtection="1">
      <alignment horizontal="center"/>
      <protection locked="0"/>
    </xf>
    <xf numFmtId="0" fontId="38" fillId="30" borderId="18" xfId="17" applyFont="1" applyFill="1" applyBorder="1" applyAlignment="1" applyProtection="1">
      <alignment horizontal="center" wrapText="1"/>
      <protection locked="0"/>
    </xf>
    <xf numFmtId="0" fontId="2" fillId="19" borderId="31" xfId="16" applyFont="1" applyFill="1" applyBorder="1"/>
    <xf numFmtId="0" fontId="2" fillId="19" borderId="20" xfId="16" applyFont="1" applyFill="1" applyBorder="1"/>
    <xf numFmtId="0" fontId="2" fillId="19" borderId="21" xfId="16" applyFont="1" applyFill="1" applyBorder="1"/>
    <xf numFmtId="0" fontId="40" fillId="19" borderId="21" xfId="18" applyFont="1" applyFill="1" applyBorder="1" applyAlignment="1">
      <alignment horizontal="center" vertical="center"/>
    </xf>
    <xf numFmtId="3" fontId="43" fillId="0" borderId="20" xfId="17" applyNumberFormat="1" applyFont="1" applyBorder="1" applyAlignment="1" applyProtection="1">
      <alignment horizontal="right"/>
      <protection locked="0"/>
    </xf>
    <xf numFmtId="3" fontId="43" fillId="0" borderId="21" xfId="17" applyNumberFormat="1" applyFont="1" applyBorder="1" applyAlignment="1" applyProtection="1">
      <alignment horizontal="right"/>
      <protection locked="0"/>
    </xf>
    <xf numFmtId="169" fontId="43" fillId="0" borderId="20" xfId="17" applyNumberFormat="1" applyFont="1" applyBorder="1" applyAlignment="1" applyProtection="1">
      <alignment horizontal="right"/>
      <protection locked="0"/>
    </xf>
    <xf numFmtId="169" fontId="43" fillId="0" borderId="21" xfId="17" applyNumberFormat="1" applyFont="1" applyBorder="1" applyAlignment="1" applyProtection="1">
      <alignment horizontal="right"/>
      <protection locked="0"/>
    </xf>
    <xf numFmtId="169" fontId="43" fillId="24" borderId="21" xfId="17" applyNumberFormat="1" applyFont="1" applyFill="1" applyBorder="1" applyAlignment="1" applyProtection="1">
      <alignment horizontal="right"/>
      <protection locked="0"/>
    </xf>
    <xf numFmtId="169" fontId="44" fillId="24" borderId="21" xfId="17" applyNumberFormat="1" applyFont="1" applyFill="1" applyBorder="1" applyAlignment="1" applyProtection="1">
      <alignment horizontal="right"/>
      <protection locked="0"/>
    </xf>
    <xf numFmtId="3" fontId="43" fillId="0" borderId="20" xfId="17" applyNumberFormat="1" applyFont="1" applyBorder="1" applyAlignment="1">
      <alignment horizontal="right"/>
    </xf>
    <xf numFmtId="3" fontId="43" fillId="0" borderId="21" xfId="17" applyNumberFormat="1" applyFont="1" applyBorder="1" applyAlignment="1">
      <alignment horizontal="right"/>
    </xf>
    <xf numFmtId="3" fontId="43" fillId="0" borderId="21" xfId="17" applyNumberFormat="1" applyFont="1" applyBorder="1"/>
    <xf numFmtId="3" fontId="43" fillId="24" borderId="21" xfId="17" applyNumberFormat="1" applyFont="1" applyFill="1" applyBorder="1"/>
    <xf numFmtId="9" fontId="33" fillId="26" borderId="20" xfId="18" applyNumberFormat="1" applyFont="1" applyFill="1" applyBorder="1" applyAlignment="1">
      <alignment horizontal="right" vertical="center" indent="1"/>
    </xf>
    <xf numFmtId="9" fontId="33" fillId="26" borderId="21" xfId="18" applyNumberFormat="1" applyFont="1" applyFill="1" applyBorder="1" applyAlignment="1">
      <alignment horizontal="right" vertical="center" indent="1"/>
    </xf>
    <xf numFmtId="0" fontId="33" fillId="0" borderId="31" xfId="18" applyFont="1" applyBorder="1" applyAlignment="1">
      <alignment horizontal="left" vertical="center" indent="1"/>
    </xf>
    <xf numFmtId="1" fontId="48" fillId="24" borderId="20" xfId="18" applyNumberFormat="1" applyFont="1" applyFill="1" applyBorder="1" applyAlignment="1">
      <alignment horizontal="left" vertical="center" wrapText="1"/>
    </xf>
    <xf numFmtId="0" fontId="34" fillId="26" borderId="21" xfId="18" applyFont="1" applyFill="1" applyBorder="1" applyAlignment="1">
      <alignment horizontal="right" vertical="center" indent="1"/>
    </xf>
    <xf numFmtId="0" fontId="50" fillId="19" borderId="19" xfId="17" applyFont="1" applyFill="1" applyBorder="1" applyAlignment="1" applyProtection="1">
      <alignment horizontal="left"/>
      <protection locked="0"/>
    </xf>
    <xf numFmtId="1" fontId="48" fillId="19" borderId="20" xfId="18" applyNumberFormat="1" applyFont="1" applyFill="1" applyBorder="1" applyAlignment="1">
      <alignment horizontal="left" vertical="center" wrapText="1"/>
    </xf>
    <xf numFmtId="0" fontId="49" fillId="19" borderId="21" xfId="18" applyFont="1" applyFill="1" applyBorder="1"/>
    <xf numFmtId="0" fontId="34" fillId="19" borderId="21" xfId="18" applyFont="1" applyFill="1" applyBorder="1" applyAlignment="1">
      <alignment horizontal="right" vertical="center" indent="1"/>
    </xf>
    <xf numFmtId="172" fontId="43" fillId="0" borderId="20" xfId="17" applyNumberFormat="1" applyFont="1" applyBorder="1"/>
    <xf numFmtId="172" fontId="43" fillId="0" borderId="21" xfId="17" applyNumberFormat="1" applyFont="1" applyBorder="1"/>
    <xf numFmtId="9" fontId="45" fillId="0" borderId="20" xfId="18" applyNumberFormat="1" applyFont="1" applyBorder="1" applyAlignment="1">
      <alignment vertical="center" wrapText="1"/>
    </xf>
    <xf numFmtId="9" fontId="45" fillId="0" borderId="21" xfId="18" applyNumberFormat="1" applyFont="1" applyBorder="1" applyAlignment="1">
      <alignment vertical="center" wrapText="1"/>
    </xf>
    <xf numFmtId="3" fontId="33" fillId="0" borderId="20" xfId="18" applyNumberFormat="1" applyFont="1" applyBorder="1" applyAlignment="1">
      <alignment vertical="center" wrapText="1"/>
    </xf>
    <xf numFmtId="3" fontId="33" fillId="0" borderId="21" xfId="18" applyNumberFormat="1" applyFont="1" applyBorder="1" applyAlignment="1">
      <alignment vertical="center" wrapText="1"/>
    </xf>
    <xf numFmtId="14" fontId="41" fillId="0" borderId="0" xfId="16" applyNumberFormat="1" applyFont="1"/>
    <xf numFmtId="1" fontId="57" fillId="0" borderId="21" xfId="18" applyNumberFormat="1" applyFont="1" applyBorder="1"/>
    <xf numFmtId="0" fontId="50" fillId="19" borderId="19" xfId="20" applyFont="1" applyFill="1" applyBorder="1" applyAlignment="1">
      <alignment horizontal="left"/>
    </xf>
    <xf numFmtId="1" fontId="34" fillId="19" borderId="20" xfId="18" applyNumberFormat="1" applyFont="1" applyFill="1" applyBorder="1"/>
    <xf numFmtId="1" fontId="34" fillId="19" borderId="21" xfId="18" applyNumberFormat="1" applyFont="1" applyFill="1" applyBorder="1"/>
    <xf numFmtId="1" fontId="34" fillId="19" borderId="21" xfId="18" applyNumberFormat="1" applyFont="1" applyFill="1" applyBorder="1" applyAlignment="1">
      <alignment horizontal="right"/>
    </xf>
    <xf numFmtId="1" fontId="34" fillId="31" borderId="21" xfId="18" applyNumberFormat="1" applyFont="1" applyFill="1" applyBorder="1"/>
    <xf numFmtId="1" fontId="45" fillId="26" borderId="20" xfId="18" applyNumberFormat="1" applyFont="1" applyFill="1" applyBorder="1" applyAlignment="1">
      <alignment vertical="center"/>
    </xf>
    <xf numFmtId="3" fontId="33" fillId="26" borderId="20" xfId="18" applyNumberFormat="1" applyFont="1" applyFill="1" applyBorder="1" applyAlignment="1">
      <alignment horizontal="right" vertical="center" wrapText="1" indent="1"/>
    </xf>
    <xf numFmtId="3" fontId="33" fillId="26" borderId="21" xfId="18" applyNumberFormat="1" applyFont="1" applyFill="1" applyBorder="1" applyAlignment="1">
      <alignment horizontal="right" vertical="center" wrapText="1" indent="1"/>
    </xf>
    <xf numFmtId="3" fontId="33" fillId="26" borderId="21" xfId="18" applyNumberFormat="1" applyFont="1" applyFill="1" applyBorder="1" applyAlignment="1">
      <alignment vertical="center" wrapText="1"/>
    </xf>
    <xf numFmtId="3" fontId="57" fillId="26" borderId="21" xfId="16" applyNumberFormat="1" applyFont="1" applyFill="1" applyBorder="1" applyAlignment="1">
      <alignment horizontal="right" vertical="center" indent="1"/>
    </xf>
    <xf numFmtId="0" fontId="49" fillId="0" borderId="21" xfId="18" applyFont="1" applyBorder="1" applyAlignment="1">
      <alignment horizontal="center"/>
    </xf>
    <xf numFmtId="0" fontId="50" fillId="30" borderId="19" xfId="17" applyFont="1" applyFill="1" applyBorder="1" applyAlignment="1" applyProtection="1">
      <alignment horizontal="left"/>
      <protection locked="0"/>
    </xf>
    <xf numFmtId="1" fontId="50" fillId="30" borderId="20" xfId="17" applyNumberFormat="1" applyFont="1" applyFill="1" applyBorder="1" applyAlignment="1" applyProtection="1">
      <alignment vertical="center"/>
      <protection locked="0"/>
    </xf>
    <xf numFmtId="3" fontId="50" fillId="30" borderId="21" xfId="17" applyNumberFormat="1" applyFont="1" applyFill="1" applyBorder="1" applyAlignment="1" applyProtection="1">
      <alignment vertical="center"/>
      <protection locked="0"/>
    </xf>
    <xf numFmtId="1" fontId="45" fillId="0" borderId="27" xfId="18" applyNumberFormat="1" applyFont="1" applyBorder="1" applyAlignment="1">
      <alignment vertical="center"/>
    </xf>
    <xf numFmtId="1" fontId="45" fillId="0" borderId="22" xfId="18" applyNumberFormat="1" applyFont="1" applyBorder="1" applyAlignment="1">
      <alignment vertical="center"/>
    </xf>
    <xf numFmtId="1" fontId="45" fillId="26" borderId="22" xfId="18" applyNumberFormat="1" applyFont="1" applyFill="1" applyBorder="1" applyAlignment="1">
      <alignment vertical="center"/>
    </xf>
    <xf numFmtId="0" fontId="37" fillId="0" borderId="28" xfId="17" applyBorder="1" applyProtection="1">
      <protection locked="0"/>
    </xf>
    <xf numFmtId="49" fontId="41" fillId="0" borderId="0" xfId="16" applyNumberFormat="1" applyFont="1" applyAlignment="1">
      <alignment horizontal="right" vertical="center"/>
    </xf>
    <xf numFmtId="49" fontId="41" fillId="0" borderId="0" xfId="16" applyNumberFormat="1" applyFont="1" applyAlignment="1">
      <alignment horizontal="right" vertical="center" wrapText="1"/>
    </xf>
    <xf numFmtId="172" fontId="2" fillId="0" borderId="0" xfId="16" applyNumberFormat="1" applyFont="1"/>
    <xf numFmtId="0" fontId="39" fillId="0" borderId="0" xfId="16" applyFont="1"/>
    <xf numFmtId="172" fontId="39" fillId="0" borderId="0" xfId="16" applyNumberFormat="1" applyFont="1"/>
    <xf numFmtId="3" fontId="39" fillId="0" borderId="0" xfId="16" applyNumberFormat="1" applyFont="1"/>
    <xf numFmtId="0" fontId="45" fillId="0" borderId="15" xfId="16" applyFont="1" applyBorder="1"/>
    <xf numFmtId="0" fontId="59" fillId="0" borderId="0" xfId="16" applyFont="1" applyAlignment="1">
      <alignment horizontal="center" vertical="center"/>
    </xf>
    <xf numFmtId="0" fontId="43" fillId="30" borderId="30" xfId="17" applyFont="1" applyFill="1" applyBorder="1" applyAlignment="1">
      <alignment horizontal="left"/>
    </xf>
    <xf numFmtId="0" fontId="45" fillId="19" borderId="31" xfId="16" applyFont="1" applyFill="1" applyBorder="1"/>
    <xf numFmtId="0" fontId="45" fillId="19" borderId="20" xfId="16" applyFont="1" applyFill="1" applyBorder="1"/>
    <xf numFmtId="0" fontId="45" fillId="19" borderId="21" xfId="16" applyFont="1" applyFill="1" applyBorder="1"/>
    <xf numFmtId="0" fontId="46" fillId="19" borderId="21" xfId="18" applyFont="1" applyFill="1" applyBorder="1" applyAlignment="1">
      <alignment horizontal="center" vertical="center"/>
    </xf>
    <xf numFmtId="3" fontId="43" fillId="0" borderId="27" xfId="17" applyNumberFormat="1" applyFont="1" applyBorder="1" applyProtection="1">
      <protection locked="0"/>
    </xf>
    <xf numFmtId="3" fontId="43" fillId="0" borderId="22" xfId="17" applyNumberFormat="1" applyFont="1" applyBorder="1" applyProtection="1">
      <protection locked="0"/>
    </xf>
    <xf numFmtId="3" fontId="43" fillId="0" borderId="22" xfId="17" applyNumberFormat="1" applyFont="1" applyBorder="1" applyAlignment="1" applyProtection="1">
      <alignment horizontal="right"/>
      <protection locked="0"/>
    </xf>
    <xf numFmtId="1" fontId="43" fillId="0" borderId="22" xfId="16" applyNumberFormat="1" applyFont="1" applyBorder="1"/>
    <xf numFmtId="1" fontId="44" fillId="0" borderId="22" xfId="16" applyNumberFormat="1" applyFont="1" applyBorder="1"/>
    <xf numFmtId="169" fontId="43" fillId="0" borderId="34" xfId="17" applyNumberFormat="1" applyFont="1" applyBorder="1" applyAlignment="1" applyProtection="1">
      <alignment horizontal="right"/>
      <protection locked="0"/>
    </xf>
    <xf numFmtId="169" fontId="43" fillId="0" borderId="35" xfId="17" applyNumberFormat="1" applyFont="1" applyBorder="1" applyAlignment="1" applyProtection="1">
      <alignment horizontal="right"/>
      <protection locked="0"/>
    </xf>
    <xf numFmtId="169" fontId="43" fillId="24" borderId="35" xfId="17" applyNumberFormat="1" applyFont="1" applyFill="1" applyBorder="1" applyAlignment="1" applyProtection="1">
      <alignment horizontal="right"/>
      <protection locked="0"/>
    </xf>
    <xf numFmtId="169" fontId="44" fillId="24" borderId="35" xfId="17" applyNumberFormat="1" applyFont="1" applyFill="1" applyBorder="1" applyAlignment="1" applyProtection="1">
      <alignment horizontal="right"/>
      <protection locked="0"/>
    </xf>
    <xf numFmtId="3" fontId="43" fillId="0" borderId="34" xfId="17" applyNumberFormat="1" applyFont="1" applyBorder="1"/>
    <xf numFmtId="3" fontId="43" fillId="0" borderId="35" xfId="17" applyNumberFormat="1" applyFont="1" applyBorder="1"/>
    <xf numFmtId="3" fontId="43" fillId="0" borderId="35" xfId="17" applyNumberFormat="1" applyFont="1" applyBorder="1" applyAlignment="1">
      <alignment horizontal="right"/>
    </xf>
    <xf numFmtId="1" fontId="43" fillId="0" borderId="22" xfId="16" applyNumberFormat="1" applyFont="1" applyBorder="1" applyAlignment="1">
      <alignment horizontal="right"/>
    </xf>
    <xf numFmtId="1" fontId="44" fillId="0" borderId="22" xfId="16" applyNumberFormat="1" applyFont="1" applyBorder="1" applyAlignment="1">
      <alignment horizontal="right"/>
    </xf>
    <xf numFmtId="0" fontId="51" fillId="24" borderId="31" xfId="18" applyFont="1" applyFill="1" applyBorder="1" applyAlignment="1">
      <alignment horizontal="right" vertical="center" wrapText="1" indent="1"/>
    </xf>
    <xf numFmtId="1" fontId="45" fillId="26" borderId="20" xfId="18" applyNumberFormat="1" applyFont="1" applyFill="1" applyBorder="1" applyAlignment="1">
      <alignment horizontal="right" vertical="center" indent="1"/>
    </xf>
    <xf numFmtId="1" fontId="45" fillId="26" borderId="21" xfId="18" applyNumberFormat="1" applyFont="1" applyFill="1" applyBorder="1" applyAlignment="1">
      <alignment horizontal="right" vertical="center" indent="1"/>
    </xf>
    <xf numFmtId="0" fontId="45" fillId="0" borderId="21" xfId="16" applyFont="1" applyBorder="1" applyAlignment="1">
      <alignment horizontal="right"/>
    </xf>
    <xf numFmtId="1" fontId="54" fillId="22" borderId="20" xfId="18" applyNumberFormat="1" applyFont="1" applyFill="1" applyBorder="1" applyAlignment="1">
      <alignment horizontal="left" vertical="center" wrapText="1"/>
    </xf>
    <xf numFmtId="0" fontId="60" fillId="22" borderId="21" xfId="18" applyFont="1" applyFill="1" applyBorder="1"/>
    <xf numFmtId="0" fontId="60" fillId="22" borderId="21" xfId="18" applyFont="1" applyFill="1" applyBorder="1" applyAlignment="1">
      <alignment horizontal="right" vertical="center" indent="1"/>
    </xf>
    <xf numFmtId="10" fontId="60" fillId="22" borderId="21" xfId="18" applyNumberFormat="1" applyFont="1" applyFill="1" applyBorder="1" applyAlignment="1">
      <alignment horizontal="right" vertical="center" indent="1"/>
    </xf>
    <xf numFmtId="9" fontId="45" fillId="22" borderId="21" xfId="18" applyNumberFormat="1" applyFont="1" applyFill="1" applyBorder="1" applyAlignment="1">
      <alignment horizontal="right" vertical="center" indent="1"/>
    </xf>
    <xf numFmtId="9" fontId="45" fillId="26" borderId="20" xfId="18" applyNumberFormat="1" applyFont="1" applyFill="1" applyBorder="1" applyAlignment="1">
      <alignment horizontal="right" vertical="center" indent="1"/>
    </xf>
    <xf numFmtId="9" fontId="45" fillId="26" borderId="21" xfId="18" applyNumberFormat="1" applyFont="1" applyFill="1" applyBorder="1" applyAlignment="1">
      <alignment horizontal="right" vertical="center" indent="1"/>
    </xf>
    <xf numFmtId="9" fontId="45" fillId="26" borderId="21" xfId="16" applyNumberFormat="1" applyFont="1" applyFill="1" applyBorder="1" applyAlignment="1">
      <alignment vertical="center"/>
    </xf>
    <xf numFmtId="9" fontId="45" fillId="0" borderId="21" xfId="16" applyNumberFormat="1" applyFont="1" applyBorder="1" applyAlignment="1">
      <alignment vertical="center"/>
    </xf>
    <xf numFmtId="0" fontId="45" fillId="24" borderId="31" xfId="18" applyFont="1" applyFill="1" applyBorder="1" applyAlignment="1">
      <alignment horizontal="left" vertical="center" indent="1"/>
    </xf>
    <xf numFmtId="1" fontId="51" fillId="24" borderId="20" xfId="18" applyNumberFormat="1" applyFont="1" applyFill="1" applyBorder="1" applyAlignment="1">
      <alignment horizontal="left" vertical="center" wrapText="1"/>
    </xf>
    <xf numFmtId="0" fontId="56" fillId="24" borderId="21" xfId="18" applyFont="1" applyFill="1" applyBorder="1"/>
    <xf numFmtId="0" fontId="43" fillId="26" borderId="21" xfId="18" applyFont="1" applyFill="1" applyBorder="1" applyAlignment="1">
      <alignment horizontal="right" vertical="center" indent="1"/>
    </xf>
    <xf numFmtId="0" fontId="43" fillId="19" borderId="19" xfId="17" applyFont="1" applyFill="1" applyBorder="1" applyAlignment="1" applyProtection="1">
      <alignment horizontal="left"/>
      <protection locked="0"/>
    </xf>
    <xf numFmtId="1" fontId="51" fillId="19" borderId="20" xfId="18" applyNumberFormat="1" applyFont="1" applyFill="1" applyBorder="1" applyAlignment="1">
      <alignment horizontal="left" vertical="center" wrapText="1"/>
    </xf>
    <xf numFmtId="0" fontId="56" fillId="19" borderId="21" xfId="18" applyFont="1" applyFill="1" applyBorder="1"/>
    <xf numFmtId="0" fontId="43" fillId="19" borderId="21" xfId="18" applyFont="1" applyFill="1" applyBorder="1" applyAlignment="1">
      <alignment horizontal="right" vertical="center" indent="1"/>
    </xf>
    <xf numFmtId="1" fontId="43" fillId="26" borderId="21" xfId="18" applyNumberFormat="1" applyFont="1" applyFill="1" applyBorder="1" applyAlignment="1">
      <alignment vertical="center"/>
    </xf>
    <xf numFmtId="1" fontId="43" fillId="0" borderId="21" xfId="16" applyNumberFormat="1" applyFont="1" applyBorder="1"/>
    <xf numFmtId="9" fontId="45" fillId="26" borderId="21" xfId="18" applyNumberFormat="1" applyFont="1" applyFill="1" applyBorder="1" applyAlignment="1">
      <alignment vertical="center" wrapText="1"/>
    </xf>
    <xf numFmtId="3" fontId="45" fillId="0" borderId="20" xfId="18" applyNumberFormat="1" applyFont="1" applyBorder="1" applyAlignment="1">
      <alignment horizontal="right" vertical="center" wrapText="1" indent="1"/>
    </xf>
    <xf numFmtId="0" fontId="46" fillId="0" borderId="21" xfId="18" applyFont="1" applyBorder="1" applyAlignment="1">
      <alignment vertical="center" wrapText="1"/>
    </xf>
    <xf numFmtId="3" fontId="43" fillId="26" borderId="21" xfId="18" applyNumberFormat="1" applyFont="1" applyFill="1" applyBorder="1" applyAlignment="1">
      <alignment vertical="center" wrapText="1"/>
    </xf>
    <xf numFmtId="0" fontId="43" fillId="0" borderId="23" xfId="17" applyFont="1" applyBorder="1" applyAlignment="1" applyProtection="1">
      <alignment horizontal="left"/>
      <protection locked="0"/>
    </xf>
    <xf numFmtId="3" fontId="43" fillId="0" borderId="24" xfId="17" applyNumberFormat="1" applyFont="1" applyBorder="1" applyAlignment="1" applyProtection="1">
      <alignment horizontal="right" vertical="center"/>
      <protection locked="0"/>
    </xf>
    <xf numFmtId="3" fontId="43" fillId="0" borderId="25" xfId="17" applyNumberFormat="1" applyFont="1" applyBorder="1" applyAlignment="1" applyProtection="1">
      <alignment horizontal="right" vertical="center"/>
      <protection locked="0"/>
    </xf>
    <xf numFmtId="0" fontId="56" fillId="0" borderId="31" xfId="18" applyFont="1" applyBorder="1"/>
    <xf numFmtId="0" fontId="43" fillId="19" borderId="19" xfId="20" applyFont="1" applyFill="1" applyBorder="1" applyAlignment="1">
      <alignment horizontal="left"/>
    </xf>
    <xf numFmtId="1" fontId="43" fillId="19" borderId="20" xfId="18" applyNumberFormat="1" applyFont="1" applyFill="1" applyBorder="1"/>
    <xf numFmtId="1" fontId="43" fillId="19" borderId="21" xfId="18" applyNumberFormat="1" applyFont="1" applyFill="1" applyBorder="1"/>
    <xf numFmtId="1" fontId="43" fillId="19" borderId="21" xfId="18" applyNumberFormat="1" applyFont="1" applyFill="1" applyBorder="1" applyAlignment="1">
      <alignment horizontal="right"/>
    </xf>
    <xf numFmtId="1" fontId="43" fillId="31" borderId="21" xfId="18" applyNumberFormat="1" applyFont="1" applyFill="1" applyBorder="1"/>
    <xf numFmtId="0" fontId="60" fillId="0" borderId="31" xfId="20" applyFont="1" applyBorder="1" applyAlignment="1">
      <alignment horizontal="center"/>
    </xf>
    <xf numFmtId="0" fontId="54" fillId="0" borderId="20" xfId="17" applyFont="1" applyBorder="1" applyAlignment="1" applyProtection="1">
      <alignment horizontal="center"/>
      <protection locked="0"/>
    </xf>
    <xf numFmtId="0" fontId="54" fillId="0" borderId="21" xfId="17" applyFont="1" applyBorder="1" applyAlignment="1" applyProtection="1">
      <alignment horizontal="center"/>
      <protection locked="0"/>
    </xf>
    <xf numFmtId="1" fontId="45" fillId="26" borderId="21" xfId="18" applyNumberFormat="1" applyFont="1" applyFill="1" applyBorder="1" applyAlignment="1">
      <alignment horizontal="right" vertical="center"/>
    </xf>
    <xf numFmtId="0" fontId="56" fillId="0" borderId="31" xfId="18" applyFont="1" applyBorder="1" applyAlignment="1">
      <alignment horizontal="center"/>
    </xf>
    <xf numFmtId="1" fontId="43" fillId="26" borderId="21" xfId="16" applyNumberFormat="1" applyFont="1" applyFill="1" applyBorder="1" applyAlignment="1">
      <alignment horizontal="right" vertical="center" indent="1"/>
    </xf>
    <xf numFmtId="0" fontId="43" fillId="30" borderId="19" xfId="17" applyFont="1" applyFill="1" applyBorder="1" applyAlignment="1" applyProtection="1">
      <alignment horizontal="left"/>
      <protection locked="0"/>
    </xf>
    <xf numFmtId="1" fontId="43" fillId="30" borderId="20" xfId="17" applyNumberFormat="1" applyFont="1" applyFill="1" applyBorder="1" applyAlignment="1" applyProtection="1">
      <alignment vertical="center"/>
      <protection locked="0"/>
    </xf>
    <xf numFmtId="1" fontId="45" fillId="0" borderId="21" xfId="16" applyNumberFormat="1" applyFont="1" applyBorder="1" applyAlignment="1">
      <alignment vertical="center"/>
    </xf>
    <xf numFmtId="3" fontId="45" fillId="0" borderId="27" xfId="16" applyNumberFormat="1" applyFont="1" applyBorder="1" applyAlignment="1">
      <alignment vertical="center"/>
    </xf>
    <xf numFmtId="1" fontId="45" fillId="0" borderId="22" xfId="16" applyNumberFormat="1" applyFont="1" applyBorder="1" applyAlignment="1">
      <alignment vertical="center"/>
    </xf>
    <xf numFmtId="0" fontId="45" fillId="0" borderId="28" xfId="17" applyFont="1" applyBorder="1" applyProtection="1">
      <protection locked="0"/>
    </xf>
    <xf numFmtId="0" fontId="45" fillId="0" borderId="0" xfId="16" applyFont="1" applyAlignment="1">
      <alignment vertical="center"/>
    </xf>
    <xf numFmtId="49" fontId="58" fillId="0" borderId="0" xfId="16" applyNumberFormat="1" applyFont="1"/>
    <xf numFmtId="0" fontId="58" fillId="0" borderId="29" xfId="17" applyFont="1" applyBorder="1" applyProtection="1">
      <protection locked="0"/>
    </xf>
    <xf numFmtId="49" fontId="43" fillId="0" borderId="0" xfId="16" applyNumberFormat="1" applyFont="1" applyAlignment="1">
      <alignment horizontal="right" vertical="center"/>
    </xf>
    <xf numFmtId="49" fontId="43" fillId="0" borderId="0" xfId="16" applyNumberFormat="1" applyFont="1" applyAlignment="1">
      <alignment horizontal="right" vertical="center" wrapText="1"/>
    </xf>
    <xf numFmtId="0" fontId="62" fillId="25" borderId="36" xfId="17" applyFont="1" applyFill="1" applyBorder="1" applyAlignment="1" applyProtection="1">
      <alignment horizontal="center" wrapText="1"/>
      <protection locked="0"/>
    </xf>
    <xf numFmtId="0" fontId="62" fillId="25" borderId="36" xfId="23" applyFont="1" applyFill="1" applyBorder="1" applyAlignment="1" applyProtection="1">
      <alignment horizontal="center" wrapText="1"/>
      <protection locked="0"/>
    </xf>
    <xf numFmtId="0" fontId="63" fillId="25" borderId="37" xfId="23" applyFont="1" applyFill="1" applyBorder="1" applyAlignment="1" applyProtection="1">
      <alignment horizontal="center" wrapText="1"/>
      <protection locked="0"/>
    </xf>
    <xf numFmtId="0" fontId="62" fillId="25" borderId="38" xfId="23" applyFont="1" applyFill="1" applyBorder="1" applyAlignment="1" applyProtection="1">
      <alignment horizontal="center" wrapText="1"/>
      <protection locked="0"/>
    </xf>
    <xf numFmtId="0" fontId="65" fillId="20" borderId="39" xfId="18" applyFont="1" applyFill="1" applyBorder="1" applyAlignment="1">
      <alignment horizontal="center" vertical="center" wrapText="1"/>
    </xf>
    <xf numFmtId="14" fontId="66" fillId="20" borderId="40" xfId="18" applyNumberFormat="1" applyFont="1" applyFill="1" applyBorder="1" applyAlignment="1">
      <alignment horizontal="center" vertical="center" wrapText="1"/>
    </xf>
    <xf numFmtId="14" fontId="67" fillId="20" borderId="41" xfId="18" applyNumberFormat="1" applyFont="1" applyFill="1" applyBorder="1" applyAlignment="1">
      <alignment horizontal="center" vertical="center" wrapText="1"/>
    </xf>
    <xf numFmtId="0" fontId="64" fillId="24" borderId="43" xfId="0" applyFont="1" applyFill="1" applyBorder="1"/>
    <xf numFmtId="0" fontId="64" fillId="24" borderId="18" xfId="0" applyFont="1" applyFill="1" applyBorder="1"/>
    <xf numFmtId="0" fontId="64" fillId="24" borderId="44" xfId="0" applyFont="1" applyFill="1" applyBorder="1"/>
    <xf numFmtId="3" fontId="68" fillId="0" borderId="43" xfId="0" applyNumberFormat="1" applyFont="1" applyBorder="1" applyAlignment="1">
      <alignment horizontal="right"/>
    </xf>
    <xf numFmtId="3" fontId="68" fillId="0" borderId="21" xfId="0" applyNumberFormat="1" applyFont="1" applyBorder="1" applyAlignment="1">
      <alignment horizontal="right"/>
    </xf>
    <xf numFmtId="3" fontId="68" fillId="26" borderId="44" xfId="0" applyNumberFormat="1" applyFont="1" applyFill="1" applyBorder="1" applyAlignment="1">
      <alignment vertical="center"/>
    </xf>
    <xf numFmtId="168" fontId="69" fillId="0" borderId="45" xfId="0" applyNumberFormat="1" applyFont="1" applyBorder="1" applyAlignment="1">
      <alignment vertical="center"/>
    </xf>
    <xf numFmtId="168" fontId="69" fillId="0" borderId="43" xfId="0" applyNumberFormat="1" applyFont="1" applyBorder="1" applyAlignment="1">
      <alignment vertical="center"/>
    </xf>
    <xf numFmtId="168" fontId="69" fillId="0" borderId="21" xfId="0" applyNumberFormat="1" applyFont="1" applyBorder="1" applyAlignment="1">
      <alignment vertical="center"/>
    </xf>
    <xf numFmtId="168" fontId="69" fillId="0" borderId="44" xfId="0" applyNumberFormat="1" applyFont="1" applyBorder="1" applyAlignment="1">
      <alignment vertical="center"/>
    </xf>
    <xf numFmtId="3" fontId="68" fillId="0" borderId="44" xfId="0" applyNumberFormat="1" applyFont="1" applyBorder="1" applyAlignment="1">
      <alignment vertical="center"/>
    </xf>
    <xf numFmtId="3" fontId="68" fillId="26" borderId="43" xfId="0" applyNumberFormat="1" applyFont="1" applyFill="1" applyBorder="1" applyAlignment="1">
      <alignment vertical="center"/>
    </xf>
    <xf numFmtId="3" fontId="68" fillId="26" borderId="21" xfId="0" applyNumberFormat="1" applyFont="1" applyFill="1" applyBorder="1" applyAlignment="1">
      <alignment vertical="center"/>
    </xf>
    <xf numFmtId="1" fontId="70" fillId="27" borderId="43" xfId="18" applyNumberFormat="1" applyFont="1" applyFill="1" applyBorder="1" applyAlignment="1">
      <alignment vertical="center"/>
    </xf>
    <xf numFmtId="1" fontId="70" fillId="27" borderId="21" xfId="18" applyNumberFormat="1" applyFont="1" applyFill="1" applyBorder="1" applyAlignment="1">
      <alignment vertical="center"/>
    </xf>
    <xf numFmtId="1" fontId="70" fillId="27" borderId="44" xfId="18" applyNumberFormat="1" applyFont="1" applyFill="1" applyBorder="1" applyAlignment="1">
      <alignment vertical="center"/>
    </xf>
    <xf numFmtId="9" fontId="70" fillId="27" borderId="43" xfId="18" applyNumberFormat="1" applyFont="1" applyFill="1" applyBorder="1" applyAlignment="1">
      <alignment vertical="center"/>
    </xf>
    <xf numFmtId="9" fontId="70" fillId="27" borderId="44" xfId="18" applyNumberFormat="1" applyFont="1" applyFill="1" applyBorder="1" applyAlignment="1">
      <alignment vertical="center"/>
    </xf>
    <xf numFmtId="3" fontId="71" fillId="5" borderId="43" xfId="18" applyNumberFormat="1" applyFont="1" applyFill="1" applyBorder="1" applyAlignment="1">
      <alignment vertical="center"/>
    </xf>
    <xf numFmtId="3" fontId="71" fillId="5" borderId="21" xfId="18" applyNumberFormat="1" applyFont="1" applyFill="1" applyBorder="1" applyAlignment="1">
      <alignment vertical="center"/>
    </xf>
    <xf numFmtId="3" fontId="71" fillId="5" borderId="44" xfId="0" applyNumberFormat="1" applyFont="1" applyFill="1" applyBorder="1" applyProtection="1">
      <protection locked="0"/>
    </xf>
    <xf numFmtId="9" fontId="71" fillId="22" borderId="43" xfId="18" applyNumberFormat="1" applyFont="1" applyFill="1" applyBorder="1" applyAlignment="1">
      <alignment vertical="center"/>
    </xf>
    <xf numFmtId="9" fontId="71" fillId="22" borderId="21" xfId="18" applyNumberFormat="1" applyFont="1" applyFill="1" applyBorder="1" applyAlignment="1">
      <alignment vertical="center"/>
    </xf>
    <xf numFmtId="9" fontId="71" fillId="22" borderId="44" xfId="18" applyNumberFormat="1" applyFont="1" applyFill="1" applyBorder="1" applyAlignment="1">
      <alignment vertical="center"/>
    </xf>
    <xf numFmtId="9" fontId="71" fillId="23" borderId="43" xfId="18" applyNumberFormat="1" applyFont="1" applyFill="1" applyBorder="1" applyAlignment="1">
      <alignment vertical="center"/>
    </xf>
    <xf numFmtId="9" fontId="71" fillId="23" borderId="21" xfId="18" applyNumberFormat="1" applyFont="1" applyFill="1" applyBorder="1" applyAlignment="1">
      <alignment vertical="center"/>
    </xf>
    <xf numFmtId="9" fontId="71" fillId="23" borderId="44" xfId="18" applyNumberFormat="1" applyFont="1" applyFill="1" applyBorder="1" applyAlignment="1">
      <alignment vertical="center"/>
    </xf>
    <xf numFmtId="171" fontId="72" fillId="0" borderId="43" xfId="1" applyNumberFormat="1" applyFont="1" applyBorder="1" applyAlignment="1">
      <alignment horizontal="right" vertical="center" indent="1"/>
    </xf>
    <xf numFmtId="171" fontId="72" fillId="0" borderId="21" xfId="1" applyNumberFormat="1" applyFont="1" applyBorder="1" applyAlignment="1">
      <alignment horizontal="right" vertical="center" indent="1"/>
    </xf>
    <xf numFmtId="9" fontId="72" fillId="0" borderId="44" xfId="18" applyNumberFormat="1" applyFont="1" applyBorder="1" applyAlignment="1">
      <alignment horizontal="right" vertical="center" indent="1"/>
    </xf>
    <xf numFmtId="0" fontId="73" fillId="20" borderId="43" xfId="18" applyFont="1" applyFill="1" applyBorder="1" applyAlignment="1">
      <alignment horizontal="right" vertical="center" indent="1"/>
    </xf>
    <xf numFmtId="0" fontId="73" fillId="20" borderId="21" xfId="18" applyFont="1" applyFill="1" applyBorder="1" applyAlignment="1">
      <alignment horizontal="right" vertical="center" indent="1"/>
    </xf>
    <xf numFmtId="0" fontId="73" fillId="20" borderId="44" xfId="18" applyFont="1" applyFill="1" applyBorder="1" applyAlignment="1">
      <alignment horizontal="right" vertical="center" indent="1"/>
    </xf>
    <xf numFmtId="3" fontId="69" fillId="26" borderId="43" xfId="18" applyNumberFormat="1" applyFont="1" applyFill="1" applyBorder="1" applyAlignment="1">
      <alignment vertical="center"/>
    </xf>
    <xf numFmtId="3" fontId="69" fillId="26" borderId="21" xfId="18" applyNumberFormat="1" applyFont="1" applyFill="1" applyBorder="1" applyAlignment="1">
      <alignment vertical="center"/>
    </xf>
    <xf numFmtId="3" fontId="69" fillId="0" borderId="44" xfId="18" applyNumberFormat="1" applyFont="1" applyBorder="1" applyAlignment="1">
      <alignment vertical="center"/>
    </xf>
    <xf numFmtId="3" fontId="68" fillId="0" borderId="43" xfId="18" applyNumberFormat="1" applyFont="1" applyBorder="1" applyAlignment="1">
      <alignment vertical="center"/>
    </xf>
    <xf numFmtId="3" fontId="68" fillId="0" borderId="21" xfId="18" applyNumberFormat="1" applyFont="1" applyBorder="1" applyAlignment="1">
      <alignment vertical="center"/>
    </xf>
    <xf numFmtId="9" fontId="70" fillId="27" borderId="21" xfId="18" applyNumberFormat="1" applyFont="1" applyFill="1" applyBorder="1" applyAlignment="1">
      <alignment vertical="center"/>
    </xf>
    <xf numFmtId="1" fontId="74" fillId="26" borderId="43" xfId="18" applyNumberFormat="1" applyFont="1" applyFill="1" applyBorder="1" applyAlignment="1">
      <alignment vertical="center"/>
    </xf>
    <xf numFmtId="1" fontId="71" fillId="26" borderId="21" xfId="18" applyNumberFormat="1" applyFont="1" applyFill="1" applyBorder="1" applyAlignment="1">
      <alignment vertical="center"/>
    </xf>
    <xf numFmtId="1" fontId="74" fillId="26" borderId="44" xfId="18" applyNumberFormat="1" applyFont="1" applyFill="1" applyBorder="1" applyAlignment="1">
      <alignment vertical="center"/>
    </xf>
    <xf numFmtId="3" fontId="69" fillId="0" borderId="21" xfId="18" applyNumberFormat="1" applyFont="1" applyBorder="1" applyAlignment="1">
      <alignment vertical="center"/>
    </xf>
    <xf numFmtId="3" fontId="69" fillId="0" borderId="43" xfId="18" applyNumberFormat="1" applyFont="1" applyBorder="1" applyAlignment="1">
      <alignment vertical="center"/>
    </xf>
    <xf numFmtId="3" fontId="71" fillId="0" borderId="21" xfId="18" applyNumberFormat="1" applyFont="1" applyBorder="1" applyAlignment="1">
      <alignment vertical="center"/>
    </xf>
    <xf numFmtId="3" fontId="71" fillId="0" borderId="43" xfId="18" applyNumberFormat="1" applyFont="1" applyBorder="1" applyAlignment="1">
      <alignment vertical="center"/>
    </xf>
    <xf numFmtId="3" fontId="71" fillId="0" borderId="44" xfId="18" applyNumberFormat="1" applyFont="1" applyBorder="1" applyAlignment="1">
      <alignment vertical="center"/>
    </xf>
    <xf numFmtId="1" fontId="71" fillId="0" borderId="44" xfId="18" applyNumberFormat="1" applyFont="1" applyBorder="1" applyAlignment="1">
      <alignment vertical="center" wrapText="1"/>
    </xf>
    <xf numFmtId="3" fontId="71" fillId="0" borderId="46" xfId="18" applyNumberFormat="1" applyFont="1" applyBorder="1" applyAlignment="1">
      <alignment vertical="center"/>
    </xf>
    <xf numFmtId="3" fontId="71" fillId="0" borderId="47" xfId="18" applyNumberFormat="1" applyFont="1" applyBorder="1" applyAlignment="1">
      <alignment vertical="center"/>
    </xf>
    <xf numFmtId="3" fontId="71" fillId="0" borderId="48" xfId="18" applyNumberFormat="1" applyFont="1" applyBorder="1" applyAlignment="1">
      <alignment vertical="center"/>
    </xf>
    <xf numFmtId="3" fontId="71" fillId="0" borderId="44" xfId="18" applyNumberFormat="1" applyFont="1" applyBorder="1" applyAlignment="1">
      <alignment vertical="center" wrapText="1"/>
    </xf>
    <xf numFmtId="3" fontId="75" fillId="0" borderId="49" xfId="23" applyNumberFormat="1" applyFont="1" applyBorder="1" applyAlignment="1" applyProtection="1">
      <alignment horizontal="right" vertical="center"/>
      <protection locked="0"/>
    </xf>
    <xf numFmtId="3" fontId="75" fillId="0" borderId="25" xfId="23" applyNumberFormat="1" applyFont="1" applyBorder="1" applyAlignment="1" applyProtection="1">
      <alignment horizontal="right" vertical="center"/>
      <protection locked="0"/>
    </xf>
    <xf numFmtId="3" fontId="75" fillId="0" borderId="50" xfId="23" applyNumberFormat="1" applyFont="1" applyBorder="1" applyAlignment="1" applyProtection="1">
      <alignment horizontal="right" vertical="center"/>
      <protection locked="0"/>
    </xf>
    <xf numFmtId="1" fontId="76" fillId="26" borderId="43" xfId="18" applyNumberFormat="1" applyFont="1" applyFill="1" applyBorder="1"/>
    <xf numFmtId="1" fontId="76" fillId="26" borderId="21" xfId="18" applyNumberFormat="1" applyFont="1" applyFill="1" applyBorder="1"/>
    <xf numFmtId="1" fontId="76" fillId="26" borderId="44" xfId="18" applyNumberFormat="1" applyFont="1" applyFill="1" applyBorder="1"/>
    <xf numFmtId="1" fontId="76" fillId="29" borderId="43" xfId="18" applyNumberFormat="1" applyFont="1" applyFill="1" applyBorder="1"/>
    <xf numFmtId="1" fontId="76" fillId="29" borderId="21" xfId="18" applyNumberFormat="1" applyFont="1" applyFill="1" applyBorder="1"/>
    <xf numFmtId="1" fontId="76" fillId="29" borderId="44" xfId="18" applyNumberFormat="1" applyFont="1" applyFill="1" applyBorder="1"/>
    <xf numFmtId="1" fontId="76" fillId="0" borderId="43" xfId="18" applyNumberFormat="1" applyFont="1" applyBorder="1"/>
    <xf numFmtId="1" fontId="76" fillId="0" borderId="21" xfId="18" applyNumberFormat="1" applyFont="1" applyBorder="1"/>
    <xf numFmtId="1" fontId="76" fillId="0" borderId="44" xfId="18" applyNumberFormat="1" applyFont="1" applyBorder="1"/>
    <xf numFmtId="3" fontId="69" fillId="0" borderId="43" xfId="0" applyNumberFormat="1" applyFont="1" applyBorder="1" applyAlignment="1">
      <alignment vertical="center"/>
    </xf>
    <xf numFmtId="3" fontId="69" fillId="0" borderId="21" xfId="0" applyNumberFormat="1" applyFont="1" applyBorder="1" applyAlignment="1">
      <alignment vertical="center"/>
    </xf>
    <xf numFmtId="3" fontId="69" fillId="0" borderId="44" xfId="0" applyNumberFormat="1" applyFont="1" applyBorder="1" applyAlignment="1">
      <alignment vertical="center"/>
    </xf>
    <xf numFmtId="3" fontId="70" fillId="7" borderId="43" xfId="18" applyNumberFormat="1" applyFont="1" applyFill="1" applyBorder="1" applyAlignment="1">
      <alignment vertical="center" wrapText="1"/>
    </xf>
    <xf numFmtId="3" fontId="70" fillId="7" borderId="21" xfId="18" applyNumberFormat="1" applyFont="1" applyFill="1" applyBorder="1" applyAlignment="1">
      <alignment vertical="center" wrapText="1"/>
    </xf>
    <xf numFmtId="3" fontId="70" fillId="7" borderId="44" xfId="18" applyNumberFormat="1" applyFont="1" applyFill="1" applyBorder="1" applyAlignment="1">
      <alignment vertical="center" wrapText="1"/>
    </xf>
    <xf numFmtId="3" fontId="71" fillId="26" borderId="43" xfId="18" applyNumberFormat="1" applyFont="1" applyFill="1" applyBorder="1" applyAlignment="1">
      <alignment vertical="center"/>
    </xf>
    <xf numFmtId="3" fontId="71" fillId="26" borderId="21" xfId="18" applyNumberFormat="1" applyFont="1" applyFill="1" applyBorder="1" applyAlignment="1">
      <alignment vertical="center"/>
    </xf>
    <xf numFmtId="3" fontId="77" fillId="0" borderId="43" xfId="18" applyNumberFormat="1" applyFont="1" applyBorder="1" applyAlignment="1">
      <alignment vertical="center"/>
    </xf>
    <xf numFmtId="3" fontId="77" fillId="0" borderId="21" xfId="18" applyNumberFormat="1" applyFont="1" applyBorder="1" applyAlignment="1">
      <alignment vertical="center"/>
    </xf>
    <xf numFmtId="3" fontId="77" fillId="0" borderId="44" xfId="18" applyNumberFormat="1" applyFont="1" applyBorder="1" applyAlignment="1">
      <alignment vertical="center"/>
    </xf>
    <xf numFmtId="3" fontId="74" fillId="26" borderId="44" xfId="18" applyNumberFormat="1" applyFont="1" applyFill="1" applyBorder="1" applyAlignment="1">
      <alignment vertical="center"/>
    </xf>
    <xf numFmtId="3" fontId="74" fillId="26" borderId="43" xfId="18" applyNumberFormat="1" applyFont="1" applyFill="1" applyBorder="1" applyAlignment="1">
      <alignment vertical="center"/>
    </xf>
    <xf numFmtId="3" fontId="74" fillId="26" borderId="21" xfId="18" applyNumberFormat="1" applyFont="1" applyFill="1" applyBorder="1" applyAlignment="1">
      <alignment vertical="center"/>
    </xf>
    <xf numFmtId="3" fontId="69" fillId="26" borderId="44" xfId="0" applyNumberFormat="1" applyFont="1" applyFill="1" applyBorder="1" applyAlignment="1">
      <alignment vertical="center"/>
    </xf>
    <xf numFmtId="3" fontId="76" fillId="26" borderId="43" xfId="0" applyNumberFormat="1" applyFont="1" applyFill="1" applyBorder="1" applyAlignment="1">
      <alignment horizontal="right" vertical="center" indent="1"/>
    </xf>
    <xf numFmtId="3" fontId="76" fillId="26" borderId="21" xfId="0" applyNumberFormat="1" applyFont="1" applyFill="1" applyBorder="1" applyAlignment="1">
      <alignment horizontal="right" vertical="center" indent="1"/>
    </xf>
    <xf numFmtId="3" fontId="76" fillId="26" borderId="44" xfId="0" applyNumberFormat="1" applyFont="1" applyFill="1" applyBorder="1" applyAlignment="1">
      <alignment horizontal="right" vertical="center" indent="1"/>
    </xf>
    <xf numFmtId="3" fontId="75" fillId="25" borderId="43" xfId="23" applyNumberFormat="1" applyFont="1" applyFill="1" applyBorder="1" applyAlignment="1" applyProtection="1">
      <alignment vertical="center"/>
      <protection locked="0"/>
    </xf>
    <xf numFmtId="3" fontId="75" fillId="25" borderId="21" xfId="23" applyNumberFormat="1" applyFont="1" applyFill="1" applyBorder="1" applyAlignment="1" applyProtection="1">
      <alignment vertical="center"/>
      <protection locked="0"/>
    </xf>
    <xf numFmtId="3" fontId="75" fillId="25" borderId="44" xfId="23" applyNumberFormat="1" applyFont="1" applyFill="1" applyBorder="1" applyAlignment="1" applyProtection="1">
      <alignment vertical="center"/>
      <protection locked="0"/>
    </xf>
    <xf numFmtId="1" fontId="75" fillId="29" borderId="44" xfId="18" applyNumberFormat="1" applyFont="1" applyFill="1" applyBorder="1"/>
    <xf numFmtId="3" fontId="71" fillId="0" borderId="43" xfId="0" applyNumberFormat="1" applyFont="1" applyBorder="1" applyAlignment="1" applyProtection="1">
      <alignment vertical="center"/>
      <protection locked="0"/>
    </xf>
    <xf numFmtId="3" fontId="71" fillId="0" borderId="21" xfId="0" applyNumberFormat="1" applyFont="1" applyBorder="1" applyAlignment="1" applyProtection="1">
      <alignment vertical="center"/>
      <protection locked="0"/>
    </xf>
    <xf numFmtId="3" fontId="71" fillId="26" borderId="44" xfId="0" applyNumberFormat="1" applyFont="1" applyFill="1" applyBorder="1" applyAlignment="1" applyProtection="1">
      <alignment vertical="center"/>
      <protection locked="0"/>
    </xf>
    <xf numFmtId="3" fontId="71" fillId="0" borderId="0" xfId="0" applyNumberFormat="1" applyFont="1" applyAlignment="1" applyProtection="1">
      <alignment vertical="center"/>
      <protection locked="0"/>
    </xf>
    <xf numFmtId="3" fontId="71" fillId="0" borderId="44" xfId="0" applyNumberFormat="1" applyFont="1" applyBorder="1" applyAlignment="1" applyProtection="1">
      <alignment vertical="center"/>
      <protection locked="0"/>
    </xf>
    <xf numFmtId="3" fontId="74" fillId="26" borderId="39" xfId="0" applyNumberFormat="1" applyFont="1" applyFill="1" applyBorder="1" applyAlignment="1" applyProtection="1">
      <alignment vertical="center"/>
      <protection locked="0"/>
    </xf>
    <xf numFmtId="3" fontId="74" fillId="26" borderId="22" xfId="0" applyNumberFormat="1" applyFont="1" applyFill="1" applyBorder="1" applyAlignment="1" applyProtection="1">
      <alignment vertical="center"/>
      <protection locked="0"/>
    </xf>
    <xf numFmtId="3" fontId="74" fillId="26" borderId="40" xfId="0" applyNumberFormat="1" applyFont="1" applyFill="1" applyBorder="1" applyAlignment="1" applyProtection="1">
      <alignment vertical="center"/>
      <protection locked="0"/>
    </xf>
    <xf numFmtId="3" fontId="74" fillId="26" borderId="41" xfId="0" applyNumberFormat="1" applyFont="1" applyFill="1" applyBorder="1" applyAlignment="1" applyProtection="1">
      <alignment vertical="center"/>
      <protection locked="0"/>
    </xf>
    <xf numFmtId="0" fontId="62" fillId="25" borderId="18" xfId="23" applyFont="1" applyFill="1" applyBorder="1" applyAlignment="1" applyProtection="1">
      <alignment horizontal="center" wrapText="1"/>
      <protection locked="0"/>
    </xf>
    <xf numFmtId="0" fontId="65" fillId="20" borderId="22" xfId="18" applyFont="1" applyFill="1" applyBorder="1" applyAlignment="1">
      <alignment horizontal="center" vertical="center" wrapText="1"/>
    </xf>
    <xf numFmtId="0" fontId="65" fillId="0" borderId="43" xfId="18" applyFont="1" applyBorder="1" applyAlignment="1">
      <alignment vertical="center"/>
    </xf>
    <xf numFmtId="0" fontId="65" fillId="0" borderId="18" xfId="18" applyFont="1" applyBorder="1" applyAlignment="1">
      <alignment vertical="center"/>
    </xf>
    <xf numFmtId="0" fontId="64" fillId="24" borderId="37" xfId="0" applyFont="1" applyFill="1" applyBorder="1"/>
    <xf numFmtId="3" fontId="68" fillId="0" borderId="43" xfId="0" applyNumberFormat="1" applyFont="1" applyBorder="1"/>
    <xf numFmtId="3" fontId="68" fillId="0" borderId="21" xfId="0" applyNumberFormat="1" applyFont="1" applyBorder="1"/>
    <xf numFmtId="3" fontId="68" fillId="0" borderId="44" xfId="0" applyNumberFormat="1" applyFont="1" applyBorder="1"/>
    <xf numFmtId="169" fontId="69" fillId="0" borderId="43" xfId="0" applyNumberFormat="1" applyFont="1" applyBorder="1" applyAlignment="1" applyProtection="1">
      <alignment vertical="center"/>
      <protection locked="0"/>
    </xf>
    <xf numFmtId="169" fontId="69" fillId="0" borderId="21" xfId="0" applyNumberFormat="1" applyFont="1" applyBorder="1" applyAlignment="1" applyProtection="1">
      <alignment vertical="center"/>
      <protection locked="0"/>
    </xf>
    <xf numFmtId="169" fontId="69" fillId="0" borderId="44" xfId="0" applyNumberFormat="1" applyFont="1" applyBorder="1" applyAlignment="1" applyProtection="1">
      <alignment vertical="center"/>
      <protection locked="0"/>
    </xf>
    <xf numFmtId="3" fontId="68" fillId="26" borderId="43" xfId="0" applyNumberFormat="1" applyFont="1" applyFill="1" applyBorder="1" applyAlignment="1">
      <alignment horizontal="right" vertical="center" indent="1"/>
    </xf>
    <xf numFmtId="3" fontId="68" fillId="26" borderId="21" xfId="0" applyNumberFormat="1" applyFont="1" applyFill="1" applyBorder="1" applyAlignment="1">
      <alignment horizontal="right" vertical="center" indent="1"/>
    </xf>
    <xf numFmtId="9" fontId="71" fillId="0" borderId="43" xfId="18" applyNumberFormat="1" applyFont="1" applyBorder="1" applyAlignment="1">
      <alignment horizontal="right" vertical="center" indent="1"/>
    </xf>
    <xf numFmtId="9" fontId="71" fillId="0" borderId="21" xfId="18" applyNumberFormat="1" applyFont="1" applyBorder="1" applyAlignment="1">
      <alignment horizontal="right" vertical="center" indent="1"/>
    </xf>
    <xf numFmtId="1" fontId="71" fillId="32" borderId="44" xfId="18" applyNumberFormat="1" applyFont="1" applyFill="1" applyBorder="1" applyAlignment="1">
      <alignment vertical="center"/>
    </xf>
    <xf numFmtId="9" fontId="70" fillId="26" borderId="43" xfId="18" applyNumberFormat="1" applyFont="1" applyFill="1" applyBorder="1" applyAlignment="1">
      <alignment vertical="center"/>
    </xf>
    <xf numFmtId="9" fontId="70" fillId="26" borderId="21" xfId="18" applyNumberFormat="1" applyFont="1" applyFill="1" applyBorder="1" applyAlignment="1">
      <alignment vertical="center"/>
    </xf>
    <xf numFmtId="1" fontId="74" fillId="26" borderId="21" xfId="18" applyNumberFormat="1" applyFont="1" applyFill="1" applyBorder="1" applyAlignment="1">
      <alignment vertical="center"/>
    </xf>
    <xf numFmtId="1" fontId="69" fillId="0" borderId="44" xfId="18" applyNumberFormat="1" applyFont="1" applyBorder="1" applyAlignment="1">
      <alignment vertical="center"/>
    </xf>
    <xf numFmtId="3" fontId="71" fillId="26" borderId="47" xfId="18" applyNumberFormat="1" applyFont="1" applyFill="1" applyBorder="1" applyAlignment="1">
      <alignment vertical="center"/>
    </xf>
    <xf numFmtId="3" fontId="75" fillId="0" borderId="51" xfId="23" applyNumberFormat="1" applyFont="1" applyBorder="1" applyAlignment="1" applyProtection="1">
      <alignment horizontal="right" vertical="center"/>
      <protection locked="0"/>
    </xf>
    <xf numFmtId="3" fontId="75" fillId="0" borderId="52" xfId="23" applyNumberFormat="1" applyFont="1" applyBorder="1" applyAlignment="1" applyProtection="1">
      <alignment horizontal="right" vertical="center"/>
      <protection locked="0"/>
    </xf>
    <xf numFmtId="1" fontId="78" fillId="26" borderId="43" xfId="18" applyNumberFormat="1" applyFont="1" applyFill="1" applyBorder="1"/>
    <xf numFmtId="1" fontId="78" fillId="26" borderId="21" xfId="18" applyNumberFormat="1" applyFont="1" applyFill="1" applyBorder="1"/>
    <xf numFmtId="3" fontId="78" fillId="0" borderId="43" xfId="0" applyNumberFormat="1" applyFont="1" applyBorder="1" applyAlignment="1">
      <alignment horizontal="right" vertical="center" indent="1"/>
    </xf>
    <xf numFmtId="3" fontId="78" fillId="0" borderId="21" xfId="0" applyNumberFormat="1" applyFont="1" applyBorder="1" applyAlignment="1">
      <alignment horizontal="right" vertical="center" indent="1"/>
    </xf>
    <xf numFmtId="3" fontId="69" fillId="0" borderId="0" xfId="0" applyNumberFormat="1" applyFont="1" applyAlignment="1">
      <alignment vertical="center"/>
    </xf>
    <xf numFmtId="3" fontId="69" fillId="0" borderId="45" xfId="0" applyNumberFormat="1" applyFont="1" applyBorder="1" applyAlignment="1">
      <alignment vertical="center"/>
    </xf>
    <xf numFmtId="3" fontId="79" fillId="0" borderId="44" xfId="18" applyNumberFormat="1" applyFont="1" applyBorder="1" applyAlignment="1">
      <alignment vertical="center" wrapText="1"/>
    </xf>
    <xf numFmtId="3" fontId="79" fillId="33" borderId="44" xfId="18" applyNumberFormat="1" applyFont="1" applyFill="1" applyBorder="1" applyAlignment="1">
      <alignment vertical="center" wrapText="1"/>
    </xf>
    <xf numFmtId="3" fontId="71" fillId="33" borderId="44" xfId="18" applyNumberFormat="1" applyFont="1" applyFill="1" applyBorder="1" applyAlignment="1">
      <alignment vertical="center"/>
    </xf>
    <xf numFmtId="3" fontId="71" fillId="26" borderId="44" xfId="18" applyNumberFormat="1" applyFont="1" applyFill="1" applyBorder="1" applyAlignment="1">
      <alignment vertical="center"/>
    </xf>
    <xf numFmtId="3" fontId="70" fillId="26" borderId="43" xfId="18" applyNumberFormat="1" applyFont="1" applyFill="1" applyBorder="1" applyAlignment="1">
      <alignment vertical="center"/>
    </xf>
    <xf numFmtId="3" fontId="70" fillId="26" borderId="21" xfId="18" applyNumberFormat="1" applyFont="1" applyFill="1" applyBorder="1" applyAlignment="1">
      <alignment vertical="center"/>
    </xf>
    <xf numFmtId="3" fontId="70" fillId="26" borderId="44" xfId="18" applyNumberFormat="1" applyFont="1" applyFill="1" applyBorder="1" applyAlignment="1">
      <alignment vertical="center"/>
    </xf>
    <xf numFmtId="3" fontId="74" fillId="0" borderId="43" xfId="18" applyNumberFormat="1" applyFont="1" applyBorder="1" applyAlignment="1">
      <alignment vertical="center"/>
    </xf>
    <xf numFmtId="3" fontId="74" fillId="0" borderId="21" xfId="18" applyNumberFormat="1" applyFont="1" applyBorder="1" applyAlignment="1">
      <alignment vertical="center"/>
    </xf>
    <xf numFmtId="3" fontId="78" fillId="0" borderId="44" xfId="18" applyNumberFormat="1" applyFont="1" applyBorder="1" applyAlignment="1">
      <alignment vertical="center"/>
    </xf>
    <xf numFmtId="1" fontId="69" fillId="34" borderId="44" xfId="18" applyNumberFormat="1" applyFont="1" applyFill="1" applyBorder="1" applyAlignment="1">
      <alignment vertical="center"/>
    </xf>
    <xf numFmtId="1" fontId="71" fillId="33" borderId="44" xfId="18" applyNumberFormat="1" applyFont="1" applyFill="1" applyBorder="1" applyAlignment="1">
      <alignment vertical="center" wrapText="1"/>
    </xf>
    <xf numFmtId="3" fontId="71" fillId="33" borderId="44" xfId="18" applyNumberFormat="1" applyFont="1" applyFill="1" applyBorder="1" applyAlignment="1">
      <alignment vertical="center" wrapText="1"/>
    </xf>
    <xf numFmtId="3" fontId="78" fillId="26" borderId="43" xfId="0" applyNumberFormat="1" applyFont="1" applyFill="1" applyBorder="1" applyAlignment="1">
      <alignment horizontal="right" vertical="center" indent="1"/>
    </xf>
    <xf numFmtId="3" fontId="78" fillId="26" borderId="21" xfId="0" applyNumberFormat="1" applyFont="1" applyFill="1" applyBorder="1" applyAlignment="1">
      <alignment horizontal="right" vertical="center" indent="1"/>
    </xf>
    <xf numFmtId="169" fontId="80" fillId="8" borderId="44" xfId="0" applyNumberFormat="1" applyFont="1" applyFill="1" applyBorder="1" applyAlignment="1">
      <alignment horizontal="right"/>
    </xf>
    <xf numFmtId="3" fontId="75" fillId="25" borderId="43" xfId="17" applyNumberFormat="1" applyFont="1" applyFill="1" applyBorder="1" applyAlignment="1" applyProtection="1">
      <alignment vertical="center"/>
      <protection locked="0"/>
    </xf>
    <xf numFmtId="3" fontId="71" fillId="26" borderId="43" xfId="0" applyNumberFormat="1" applyFont="1" applyFill="1" applyBorder="1" applyAlignment="1" applyProtection="1">
      <alignment vertical="center" wrapText="1"/>
      <protection locked="0"/>
    </xf>
    <xf numFmtId="3" fontId="71" fillId="26" borderId="21" xfId="0" applyNumberFormat="1" applyFont="1" applyFill="1" applyBorder="1" applyAlignment="1" applyProtection="1">
      <alignment vertical="center" wrapText="1"/>
      <protection locked="0"/>
    </xf>
    <xf numFmtId="3" fontId="71" fillId="26" borderId="44" xfId="0" applyNumberFormat="1" applyFont="1" applyFill="1" applyBorder="1" applyAlignment="1" applyProtection="1">
      <alignment vertical="center" wrapText="1"/>
      <protection locked="0"/>
    </xf>
    <xf numFmtId="3" fontId="71" fillId="26" borderId="43" xfId="0" applyNumberFormat="1" applyFont="1" applyFill="1" applyBorder="1" applyAlignment="1">
      <alignment vertical="center"/>
    </xf>
    <xf numFmtId="3" fontId="71" fillId="26" borderId="21" xfId="0" applyNumberFormat="1" applyFont="1" applyFill="1" applyBorder="1" applyAlignment="1">
      <alignment vertical="center"/>
    </xf>
    <xf numFmtId="169" fontId="71" fillId="26" borderId="44" xfId="0" applyNumberFormat="1" applyFont="1" applyFill="1" applyBorder="1" applyAlignment="1">
      <alignment vertical="center"/>
    </xf>
    <xf numFmtId="3" fontId="71" fillId="26" borderId="44" xfId="0" applyNumberFormat="1" applyFont="1" applyFill="1" applyBorder="1" applyAlignment="1">
      <alignment vertical="center"/>
    </xf>
    <xf numFmtId="0" fontId="74" fillId="24" borderId="39" xfId="0" applyFont="1" applyFill="1" applyBorder="1"/>
    <xf numFmtId="0" fontId="74" fillId="24" borderId="22" xfId="0" applyFont="1" applyFill="1" applyBorder="1"/>
    <xf numFmtId="0" fontId="74" fillId="24" borderId="40" xfId="0" applyFont="1" applyFill="1" applyBorder="1"/>
    <xf numFmtId="0" fontId="61" fillId="20" borderId="0" xfId="0" applyFont="1" applyFill="1" applyAlignment="1">
      <alignment horizontal="centerContinuous" vertical="center"/>
    </xf>
    <xf numFmtId="0" fontId="62" fillId="25" borderId="36" xfId="17" applyFont="1" applyFill="1" applyBorder="1" applyAlignment="1" applyProtection="1">
      <alignment horizontal="center"/>
      <protection locked="0"/>
    </xf>
    <xf numFmtId="0" fontId="62" fillId="25" borderId="18" xfId="17" applyFont="1" applyFill="1" applyBorder="1" applyAlignment="1" applyProtection="1">
      <alignment horizontal="center"/>
      <protection locked="0"/>
    </xf>
    <xf numFmtId="0" fontId="62" fillId="25" borderId="33" xfId="17" applyFont="1" applyFill="1" applyBorder="1" applyAlignment="1" applyProtection="1">
      <alignment horizontal="center"/>
      <protection locked="0"/>
    </xf>
    <xf numFmtId="14" fontId="81" fillId="20" borderId="53" xfId="18" applyNumberFormat="1" applyFont="1" applyFill="1" applyBorder="1" applyAlignment="1">
      <alignment horizontal="center" vertical="center" wrapText="1"/>
    </xf>
    <xf numFmtId="14" fontId="67" fillId="20" borderId="40" xfId="18" applyNumberFormat="1" applyFont="1" applyFill="1" applyBorder="1" applyAlignment="1">
      <alignment horizontal="center" vertical="center" wrapText="1"/>
    </xf>
    <xf numFmtId="3" fontId="68" fillId="0" borderId="54" xfId="0" applyNumberFormat="1" applyFont="1" applyBorder="1"/>
    <xf numFmtId="3" fontId="68" fillId="0" borderId="37" xfId="0" applyNumberFormat="1" applyFont="1" applyBorder="1"/>
    <xf numFmtId="169" fontId="69" fillId="0" borderId="55" xfId="0" applyNumberFormat="1" applyFont="1" applyBorder="1" applyAlignment="1" applyProtection="1">
      <alignment vertical="center"/>
      <protection locked="0"/>
    </xf>
    <xf numFmtId="3" fontId="68" fillId="0" borderId="55" xfId="0" applyNumberFormat="1" applyFont="1" applyBorder="1"/>
    <xf numFmtId="1" fontId="72" fillId="0" borderId="55" xfId="18" applyNumberFormat="1" applyFont="1" applyBorder="1" applyAlignment="1">
      <alignment vertical="center"/>
    </xf>
    <xf numFmtId="1" fontId="72" fillId="0" borderId="44" xfId="18" applyNumberFormat="1" applyFont="1" applyBorder="1" applyAlignment="1">
      <alignment vertical="center"/>
    </xf>
    <xf numFmtId="1" fontId="70" fillId="27" borderId="55" xfId="18" applyNumberFormat="1" applyFont="1" applyFill="1" applyBorder="1" applyAlignment="1">
      <alignment vertical="center"/>
    </xf>
    <xf numFmtId="9" fontId="70" fillId="27" borderId="55" xfId="18" applyNumberFormat="1" applyFont="1" applyFill="1" applyBorder="1" applyAlignment="1">
      <alignment vertical="center"/>
    </xf>
    <xf numFmtId="3" fontId="71" fillId="5" borderId="55" xfId="18" applyNumberFormat="1" applyFont="1" applyFill="1" applyBorder="1" applyAlignment="1">
      <alignment vertical="center"/>
    </xf>
    <xf numFmtId="3" fontId="71" fillId="5" borderId="44" xfId="18" applyNumberFormat="1" applyFont="1" applyFill="1" applyBorder="1" applyAlignment="1">
      <alignment vertical="center"/>
    </xf>
    <xf numFmtId="9" fontId="71" fillId="22" borderId="55" xfId="18" applyNumberFormat="1" applyFont="1" applyFill="1" applyBorder="1" applyAlignment="1">
      <alignment vertical="center"/>
    </xf>
    <xf numFmtId="9" fontId="71" fillId="23" borderId="55" xfId="18" applyNumberFormat="1" applyFont="1" applyFill="1" applyBorder="1" applyAlignment="1">
      <alignment vertical="center"/>
    </xf>
    <xf numFmtId="1" fontId="71" fillId="0" borderId="55" xfId="18" applyNumberFormat="1" applyFont="1" applyBorder="1" applyAlignment="1">
      <alignment vertical="center"/>
    </xf>
    <xf numFmtId="1" fontId="71" fillId="0" borderId="44" xfId="18" applyNumberFormat="1" applyFont="1" applyBorder="1" applyAlignment="1">
      <alignment vertical="center"/>
    </xf>
    <xf numFmtId="0" fontId="73" fillId="20" borderId="55" xfId="18" applyFont="1" applyFill="1" applyBorder="1" applyAlignment="1">
      <alignment horizontal="right" vertical="center" indent="1"/>
    </xf>
    <xf numFmtId="3" fontId="82" fillId="26" borderId="43" xfId="18" applyNumberFormat="1" applyFont="1" applyFill="1" applyBorder="1" applyAlignment="1">
      <alignment vertical="center"/>
    </xf>
    <xf numFmtId="3" fontId="82" fillId="26" borderId="21" xfId="18" applyNumberFormat="1" applyFont="1" applyFill="1" applyBorder="1" applyAlignment="1">
      <alignment vertical="center"/>
    </xf>
    <xf numFmtId="3" fontId="82" fillId="26" borderId="55" xfId="18" applyNumberFormat="1" applyFont="1" applyFill="1" applyBorder="1" applyAlignment="1">
      <alignment vertical="center"/>
    </xf>
    <xf numFmtId="3" fontId="82" fillId="26" borderId="44" xfId="18" applyNumberFormat="1" applyFont="1" applyFill="1" applyBorder="1" applyAlignment="1">
      <alignment vertical="center"/>
    </xf>
    <xf numFmtId="3" fontId="82" fillId="0" borderId="44" xfId="18" applyNumberFormat="1" applyFont="1" applyBorder="1" applyAlignment="1">
      <alignment vertical="center"/>
    </xf>
    <xf numFmtId="1" fontId="68" fillId="32" borderId="55" xfId="18" applyNumberFormat="1" applyFont="1" applyFill="1" applyBorder="1" applyAlignment="1">
      <alignment vertical="center"/>
    </xf>
    <xf numFmtId="1" fontId="68" fillId="0" borderId="44" xfId="18" applyNumberFormat="1" applyFont="1" applyBorder="1" applyAlignment="1">
      <alignment vertical="center"/>
    </xf>
    <xf numFmtId="9" fontId="71" fillId="26" borderId="43" xfId="18" applyNumberFormat="1" applyFont="1" applyFill="1" applyBorder="1" applyAlignment="1">
      <alignment vertical="center"/>
    </xf>
    <xf numFmtId="9" fontId="71" fillId="26" borderId="21" xfId="18" applyNumberFormat="1" applyFont="1" applyFill="1" applyBorder="1" applyAlignment="1">
      <alignment vertical="center"/>
    </xf>
    <xf numFmtId="9" fontId="71" fillId="26" borderId="55" xfId="18" applyNumberFormat="1" applyFont="1" applyFill="1" applyBorder="1" applyAlignment="1">
      <alignment vertical="center"/>
    </xf>
    <xf numFmtId="9" fontId="71" fillId="26" borderId="44" xfId="18" applyNumberFormat="1" applyFont="1" applyFill="1" applyBorder="1" applyAlignment="1">
      <alignment vertical="center"/>
    </xf>
    <xf numFmtId="9" fontId="71" fillId="0" borderId="44" xfId="18" applyNumberFormat="1" applyFont="1" applyBorder="1" applyAlignment="1">
      <alignment vertical="center"/>
    </xf>
    <xf numFmtId="1" fontId="74" fillId="0" borderId="55" xfId="18" applyNumberFormat="1" applyFont="1" applyBorder="1" applyAlignment="1">
      <alignment vertical="center"/>
    </xf>
    <xf numFmtId="1" fontId="74" fillId="0" borderId="44" xfId="18" applyNumberFormat="1" applyFont="1" applyBorder="1" applyAlignment="1">
      <alignment vertical="center"/>
    </xf>
    <xf numFmtId="3" fontId="82" fillId="0" borderId="43" xfId="0" applyNumberFormat="1" applyFont="1" applyBorder="1" applyAlignment="1">
      <alignment vertical="center"/>
    </xf>
    <xf numFmtId="3" fontId="82" fillId="0" borderId="21" xfId="0" applyNumberFormat="1" applyFont="1" applyBorder="1" applyAlignment="1">
      <alignment vertical="center"/>
    </xf>
    <xf numFmtId="3" fontId="82" fillId="0" borderId="55" xfId="0" applyNumberFormat="1" applyFont="1" applyBorder="1" applyAlignment="1">
      <alignment vertical="center"/>
    </xf>
    <xf numFmtId="3" fontId="82" fillId="0" borderId="44" xfId="0" applyNumberFormat="1" applyFont="1" applyBorder="1" applyAlignment="1">
      <alignment vertical="center"/>
    </xf>
    <xf numFmtId="3" fontId="71" fillId="0" borderId="43" xfId="18" applyNumberFormat="1" applyFont="1" applyBorder="1" applyAlignment="1">
      <alignment vertical="center" wrapText="1"/>
    </xf>
    <xf numFmtId="3" fontId="71" fillId="0" borderId="21" xfId="18" applyNumberFormat="1" applyFont="1" applyBorder="1" applyAlignment="1">
      <alignment vertical="center" wrapText="1"/>
    </xf>
    <xf numFmtId="1" fontId="71" fillId="0" borderId="55" xfId="18" applyNumberFormat="1" applyFont="1" applyBorder="1" applyAlignment="1">
      <alignment horizontal="right" vertical="center"/>
    </xf>
    <xf numFmtId="1" fontId="71" fillId="0" borderId="44" xfId="18" applyNumberFormat="1" applyFont="1" applyBorder="1" applyAlignment="1">
      <alignment horizontal="right" vertical="center"/>
    </xf>
    <xf numFmtId="3" fontId="83" fillId="0" borderId="49" xfId="17" applyNumberFormat="1" applyFont="1" applyBorder="1" applyAlignment="1" applyProtection="1">
      <alignment horizontal="right" vertical="center"/>
      <protection locked="0"/>
    </xf>
    <xf numFmtId="3" fontId="83" fillId="0" borderId="25" xfId="17" applyNumberFormat="1" applyFont="1" applyBorder="1" applyAlignment="1" applyProtection="1">
      <alignment horizontal="right" vertical="center"/>
      <protection locked="0"/>
    </xf>
    <xf numFmtId="3" fontId="83" fillId="0" borderId="56" xfId="23" applyNumberFormat="1" applyFont="1" applyBorder="1" applyAlignment="1" applyProtection="1">
      <alignment horizontal="right" vertical="center"/>
      <protection locked="0"/>
    </xf>
    <xf numFmtId="3" fontId="83" fillId="0" borderId="50" xfId="23" applyNumberFormat="1" applyFont="1" applyBorder="1" applyAlignment="1" applyProtection="1">
      <alignment horizontal="right" vertical="center"/>
      <protection locked="0"/>
    </xf>
    <xf numFmtId="0" fontId="76" fillId="0" borderId="55" xfId="18" applyFont="1" applyBorder="1" applyAlignment="1">
      <alignment vertical="center"/>
    </xf>
    <xf numFmtId="0" fontId="76" fillId="0" borderId="44" xfId="18" applyFont="1" applyBorder="1" applyAlignment="1">
      <alignment vertical="center"/>
    </xf>
    <xf numFmtId="1" fontId="76" fillId="29" borderId="55" xfId="18" applyNumberFormat="1" applyFont="1" applyFill="1" applyBorder="1"/>
    <xf numFmtId="1" fontId="76" fillId="0" borderId="55" xfId="18" applyNumberFormat="1" applyFont="1" applyBorder="1" applyAlignment="1">
      <alignment vertical="center"/>
    </xf>
    <xf numFmtId="1" fontId="76" fillId="0" borderId="44" xfId="18" applyNumberFormat="1" applyFont="1" applyBorder="1" applyAlignment="1">
      <alignment vertical="center"/>
    </xf>
    <xf numFmtId="3" fontId="82" fillId="0" borderId="0" xfId="0" applyNumberFormat="1" applyFont="1" applyAlignment="1">
      <alignment vertical="center"/>
    </xf>
    <xf numFmtId="3" fontId="77" fillId="7" borderId="43" xfId="18" applyNumberFormat="1" applyFont="1" applyFill="1" applyBorder="1" applyAlignment="1">
      <alignment vertical="center" wrapText="1"/>
    </xf>
    <xf numFmtId="3" fontId="77" fillId="7" borderId="21" xfId="18" applyNumberFormat="1" applyFont="1" applyFill="1" applyBorder="1" applyAlignment="1">
      <alignment vertical="center" wrapText="1"/>
    </xf>
    <xf numFmtId="3" fontId="77" fillId="7" borderId="0" xfId="18" applyNumberFormat="1" applyFont="1" applyFill="1" applyAlignment="1">
      <alignment vertical="center" wrapText="1"/>
    </xf>
    <xf numFmtId="3" fontId="71" fillId="35" borderId="55" xfId="0" applyNumberFormat="1" applyFont="1" applyFill="1" applyBorder="1" applyAlignment="1">
      <alignment vertical="center"/>
    </xf>
    <xf numFmtId="3" fontId="71" fillId="36" borderId="44" xfId="0" applyNumberFormat="1" applyFont="1" applyFill="1" applyBorder="1" applyAlignment="1">
      <alignment vertical="center"/>
    </xf>
    <xf numFmtId="3" fontId="71" fillId="0" borderId="55" xfId="0" applyNumberFormat="1" applyFont="1" applyBorder="1" applyAlignment="1">
      <alignment vertical="center"/>
    </xf>
    <xf numFmtId="3" fontId="71" fillId="0" borderId="44" xfId="0" applyNumberFormat="1" applyFont="1" applyBorder="1" applyAlignment="1">
      <alignment vertical="center"/>
    </xf>
    <xf numFmtId="3" fontId="71" fillId="0" borderId="43" xfId="0" applyNumberFormat="1" applyFont="1" applyBorder="1" applyAlignment="1">
      <alignment vertical="center"/>
    </xf>
    <xf numFmtId="3" fontId="71" fillId="0" borderId="21" xfId="0" applyNumberFormat="1" applyFont="1" applyBorder="1" applyAlignment="1">
      <alignment vertical="center"/>
    </xf>
    <xf numFmtId="3" fontId="74" fillId="0" borderId="55" xfId="0" applyNumberFormat="1" applyFont="1" applyBorder="1" applyAlignment="1">
      <alignment vertical="center"/>
    </xf>
    <xf numFmtId="3" fontId="74" fillId="0" borderId="44" xfId="0" applyNumberFormat="1" applyFont="1" applyBorder="1" applyAlignment="1">
      <alignment vertical="center"/>
    </xf>
    <xf numFmtId="3" fontId="74" fillId="0" borderId="55" xfId="18" applyNumberFormat="1" applyFont="1" applyBorder="1" applyAlignment="1">
      <alignment vertical="center"/>
    </xf>
    <xf numFmtId="3" fontId="74" fillId="0" borderId="44" xfId="18" applyNumberFormat="1" applyFont="1" applyBorder="1" applyAlignment="1">
      <alignment vertical="center"/>
    </xf>
    <xf numFmtId="3" fontId="83" fillId="0" borderId="51" xfId="23" applyNumberFormat="1" applyFont="1" applyBorder="1" applyAlignment="1" applyProtection="1">
      <alignment horizontal="right" vertical="center"/>
      <protection locked="0"/>
    </xf>
    <xf numFmtId="3" fontId="83" fillId="0" borderId="49" xfId="23" applyNumberFormat="1" applyFont="1" applyBorder="1" applyAlignment="1" applyProtection="1">
      <alignment horizontal="right" vertical="center"/>
      <protection locked="0"/>
    </xf>
    <xf numFmtId="169" fontId="84" fillId="8" borderId="55" xfId="0" applyNumberFormat="1" applyFont="1" applyFill="1" applyBorder="1" applyAlignment="1">
      <alignment horizontal="right"/>
    </xf>
    <xf numFmtId="169" fontId="84" fillId="8" borderId="44" xfId="0" applyNumberFormat="1" applyFont="1" applyFill="1" applyBorder="1" applyAlignment="1">
      <alignment horizontal="right"/>
    </xf>
    <xf numFmtId="169" fontId="84" fillId="0" borderId="44" xfId="0" applyNumberFormat="1" applyFont="1" applyBorder="1" applyAlignment="1">
      <alignment horizontal="right"/>
    </xf>
    <xf numFmtId="3" fontId="83" fillId="25" borderId="43" xfId="23" applyNumberFormat="1" applyFont="1" applyFill="1" applyBorder="1" applyAlignment="1" applyProtection="1">
      <alignment vertical="center"/>
      <protection locked="0"/>
    </xf>
    <xf numFmtId="3" fontId="83" fillId="25" borderId="21" xfId="23" applyNumberFormat="1" applyFont="1" applyFill="1" applyBorder="1" applyAlignment="1" applyProtection="1">
      <alignment vertical="center"/>
      <protection locked="0"/>
    </xf>
    <xf numFmtId="3" fontId="83" fillId="25" borderId="0" xfId="23" applyNumberFormat="1" applyFont="1" applyFill="1" applyAlignment="1" applyProtection="1">
      <alignment vertical="center"/>
      <protection locked="0"/>
    </xf>
    <xf numFmtId="3" fontId="83" fillId="20" borderId="44" xfId="23" applyNumberFormat="1" applyFont="1" applyFill="1" applyBorder="1" applyAlignment="1" applyProtection="1">
      <alignment vertical="center"/>
      <protection locked="0"/>
    </xf>
    <xf numFmtId="3" fontId="71" fillId="26" borderId="55" xfId="18" applyNumberFormat="1" applyFont="1" applyFill="1" applyBorder="1" applyAlignment="1">
      <alignment vertical="center"/>
    </xf>
    <xf numFmtId="0" fontId="74" fillId="24" borderId="53" xfId="0" applyFont="1" applyFill="1" applyBorder="1"/>
    <xf numFmtId="0" fontId="74" fillId="24" borderId="41" xfId="0" applyFont="1" applyFill="1" applyBorder="1"/>
    <xf numFmtId="0" fontId="74" fillId="0" borderId="40" xfId="0" applyFont="1" applyBorder="1"/>
    <xf numFmtId="0" fontId="61" fillId="19" borderId="0" xfId="0" applyFont="1" applyFill="1" applyAlignment="1">
      <alignment horizontal="centerContinuous" vertical="center"/>
    </xf>
    <xf numFmtId="0" fontId="62" fillId="30" borderId="36" xfId="17" applyFont="1" applyFill="1" applyBorder="1" applyAlignment="1" applyProtection="1">
      <alignment horizontal="center" wrapText="1"/>
      <protection locked="0"/>
    </xf>
    <xf numFmtId="0" fontId="62" fillId="30" borderId="18" xfId="17" applyFont="1" applyFill="1" applyBorder="1" applyAlignment="1" applyProtection="1">
      <alignment horizontal="center" wrapText="1"/>
      <protection locked="0"/>
    </xf>
    <xf numFmtId="0" fontId="62" fillId="30" borderId="36" xfId="23" applyFont="1" applyFill="1" applyBorder="1" applyAlignment="1" applyProtection="1">
      <alignment horizontal="center" wrapText="1"/>
      <protection locked="0"/>
    </xf>
    <xf numFmtId="0" fontId="63" fillId="30" borderId="37" xfId="23" applyFont="1" applyFill="1" applyBorder="1" applyAlignment="1" applyProtection="1">
      <alignment horizontal="center" wrapText="1"/>
      <protection locked="0"/>
    </xf>
    <xf numFmtId="0" fontId="62" fillId="30" borderId="38" xfId="23" applyFont="1" applyFill="1" applyBorder="1" applyAlignment="1" applyProtection="1">
      <alignment horizontal="center" wrapText="1"/>
      <protection locked="0"/>
    </xf>
    <xf numFmtId="0" fontId="65" fillId="19" borderId="43" xfId="18" applyFont="1" applyFill="1" applyBorder="1" applyAlignment="1">
      <alignment horizontal="center" vertical="center"/>
    </xf>
    <xf numFmtId="0" fontId="65" fillId="19" borderId="21" xfId="18" applyFont="1" applyFill="1" applyBorder="1" applyAlignment="1">
      <alignment horizontal="center" vertical="center"/>
    </xf>
    <xf numFmtId="14" fontId="66" fillId="19" borderId="40" xfId="18" applyNumberFormat="1" applyFont="1" applyFill="1" applyBorder="1" applyAlignment="1">
      <alignment horizontal="center" vertical="center" wrapText="1"/>
    </xf>
    <xf numFmtId="0" fontId="67" fillId="19" borderId="44" xfId="18" applyFont="1" applyFill="1" applyBorder="1" applyAlignment="1">
      <alignment horizontal="center" vertical="center" wrapText="1"/>
    </xf>
    <xf numFmtId="0" fontId="66" fillId="19" borderId="40" xfId="18" applyFont="1" applyFill="1" applyBorder="1" applyAlignment="1">
      <alignment horizontal="center" vertical="center" wrapText="1"/>
    </xf>
    <xf numFmtId="3" fontId="68" fillId="24" borderId="43" xfId="17" applyNumberFormat="1" applyFont="1" applyFill="1" applyBorder="1"/>
    <xf numFmtId="3" fontId="68" fillId="24" borderId="21" xfId="17" applyNumberFormat="1" applyFont="1" applyFill="1" applyBorder="1"/>
    <xf numFmtId="3" fontId="68" fillId="24" borderId="43" xfId="23" applyNumberFormat="1" applyFont="1" applyFill="1" applyBorder="1"/>
    <xf numFmtId="3" fontId="68" fillId="0" borderId="44" xfId="0" applyNumberFormat="1" applyFont="1" applyBorder="1" applyAlignment="1">
      <alignment horizontal="right"/>
    </xf>
    <xf numFmtId="1" fontId="70" fillId="27" borderId="0" xfId="18" applyNumberFormat="1" applyFont="1" applyFill="1" applyAlignment="1">
      <alignment vertical="center"/>
    </xf>
    <xf numFmtId="9" fontId="70" fillId="27" borderId="0" xfId="18" applyNumberFormat="1" applyFont="1" applyFill="1" applyAlignment="1">
      <alignment vertical="center"/>
    </xf>
    <xf numFmtId="0" fontId="73" fillId="26" borderId="43" xfId="18" applyFont="1" applyFill="1" applyBorder="1" applyAlignment="1">
      <alignment horizontal="right" vertical="center" indent="1"/>
    </xf>
    <xf numFmtId="0" fontId="73" fillId="26" borderId="21" xfId="18" applyFont="1" applyFill="1" applyBorder="1" applyAlignment="1">
      <alignment horizontal="right" vertical="center" indent="1"/>
    </xf>
    <xf numFmtId="0" fontId="73" fillId="19" borderId="43" xfId="18" applyFont="1" applyFill="1" applyBorder="1" applyAlignment="1">
      <alignment horizontal="right" vertical="center" indent="1"/>
    </xf>
    <xf numFmtId="0" fontId="73" fillId="19" borderId="21" xfId="18" applyFont="1" applyFill="1" applyBorder="1" applyAlignment="1">
      <alignment horizontal="right" vertical="center" indent="1"/>
    </xf>
    <xf numFmtId="0" fontId="73" fillId="19" borderId="44" xfId="18" applyFont="1" applyFill="1" applyBorder="1" applyAlignment="1">
      <alignment horizontal="right" vertical="center" indent="1"/>
    </xf>
    <xf numFmtId="172" fontId="82" fillId="0" borderId="43" xfId="17" applyNumberFormat="1" applyFont="1" applyBorder="1"/>
    <xf numFmtId="172" fontId="82" fillId="0" borderId="21" xfId="17" applyNumberFormat="1" applyFont="1" applyBorder="1"/>
    <xf numFmtId="172" fontId="82" fillId="0" borderId="43" xfId="23" applyNumberFormat="1" applyFont="1" applyBorder="1"/>
    <xf numFmtId="172" fontId="82" fillId="0" borderId="44" xfId="23" applyNumberFormat="1" applyFont="1" applyBorder="1"/>
    <xf numFmtId="3" fontId="68" fillId="0" borderId="21" xfId="18" applyNumberFormat="1" applyFont="1" applyBorder="1" applyAlignment="1">
      <alignment vertical="center" wrapText="1"/>
    </xf>
    <xf numFmtId="3" fontId="68" fillId="0" borderId="43" xfId="18" applyNumberFormat="1" applyFont="1" applyBorder="1" applyAlignment="1">
      <alignment vertical="center" wrapText="1"/>
    </xf>
    <xf numFmtId="9" fontId="71" fillId="0" borderId="43" xfId="18" applyNumberFormat="1" applyFont="1" applyBorder="1" applyAlignment="1">
      <alignment vertical="center" wrapText="1"/>
    </xf>
    <xf numFmtId="9" fontId="71" fillId="0" borderId="21" xfId="18" applyNumberFormat="1" applyFont="1" applyBorder="1" applyAlignment="1">
      <alignment vertical="center" wrapText="1"/>
    </xf>
    <xf numFmtId="9" fontId="71" fillId="0" borderId="44" xfId="18" applyNumberFormat="1" applyFont="1" applyBorder="1" applyAlignment="1">
      <alignment vertical="center" wrapText="1"/>
    </xf>
    <xf numFmtId="3" fontId="77" fillId="0" borderId="43" xfId="18" applyNumberFormat="1" applyFont="1" applyBorder="1" applyAlignment="1">
      <alignment vertical="center" wrapText="1"/>
    </xf>
    <xf numFmtId="3" fontId="77" fillId="0" borderId="21" xfId="18" applyNumberFormat="1" applyFont="1" applyBorder="1" applyAlignment="1">
      <alignment vertical="center" wrapText="1"/>
    </xf>
    <xf numFmtId="3" fontId="77" fillId="0" borderId="57" xfId="18" applyNumberFormat="1" applyFont="1" applyBorder="1" applyAlignment="1">
      <alignment vertical="center" wrapText="1"/>
    </xf>
    <xf numFmtId="3" fontId="82" fillId="0" borderId="43" xfId="18" applyNumberFormat="1" applyFont="1" applyBorder="1" applyAlignment="1">
      <alignment vertical="center"/>
    </xf>
    <xf numFmtId="3" fontId="82" fillId="0" borderId="21" xfId="18" applyNumberFormat="1" applyFont="1" applyBorder="1" applyAlignment="1">
      <alignment vertical="center"/>
    </xf>
    <xf numFmtId="1" fontId="71" fillId="0" borderId="43" xfId="18" applyNumberFormat="1" applyFont="1" applyBorder="1" applyAlignment="1">
      <alignment vertical="center"/>
    </xf>
    <xf numFmtId="1" fontId="71" fillId="0" borderId="21" xfId="18" applyNumberFormat="1" applyFont="1" applyBorder="1" applyAlignment="1">
      <alignment vertical="center"/>
    </xf>
    <xf numFmtId="3" fontId="83" fillId="0" borderId="23" xfId="23" applyNumberFormat="1" applyFont="1" applyBorder="1" applyAlignment="1" applyProtection="1">
      <alignment horizontal="right" vertical="center"/>
      <protection locked="0"/>
    </xf>
    <xf numFmtId="3" fontId="83" fillId="0" borderId="25" xfId="23" applyNumberFormat="1" applyFont="1" applyBorder="1" applyAlignment="1" applyProtection="1">
      <alignment horizontal="right" vertical="center"/>
      <protection locked="0"/>
    </xf>
    <xf numFmtId="3" fontId="76" fillId="0" borderId="43" xfId="18" applyNumberFormat="1" applyFont="1" applyBorder="1"/>
    <xf numFmtId="3" fontId="76" fillId="0" borderId="21" xfId="18" applyNumberFormat="1" applyFont="1" applyBorder="1"/>
    <xf numFmtId="0" fontId="76" fillId="0" borderId="44" xfId="18" applyFont="1" applyBorder="1"/>
    <xf numFmtId="1" fontId="76" fillId="31" borderId="43" xfId="18" applyNumberFormat="1" applyFont="1" applyFill="1" applyBorder="1"/>
    <xf numFmtId="1" fontId="76" fillId="31" borderId="21" xfId="18" applyNumberFormat="1" applyFont="1" applyFill="1" applyBorder="1"/>
    <xf numFmtId="1" fontId="76" fillId="31" borderId="44" xfId="18" applyNumberFormat="1" applyFont="1" applyFill="1" applyBorder="1"/>
    <xf numFmtId="1" fontId="71" fillId="26" borderId="43" xfId="18" applyNumberFormat="1" applyFont="1" applyFill="1" applyBorder="1" applyAlignment="1">
      <alignment vertical="center"/>
    </xf>
    <xf numFmtId="3" fontId="85" fillId="26" borderId="43" xfId="18" applyNumberFormat="1" applyFont="1" applyFill="1" applyBorder="1" applyAlignment="1">
      <alignment vertical="center" wrapText="1"/>
    </xf>
    <xf numFmtId="3" fontId="85" fillId="26" borderId="21" xfId="18" applyNumberFormat="1" applyFont="1" applyFill="1" applyBorder="1" applyAlignment="1">
      <alignment vertical="center" wrapText="1"/>
    </xf>
    <xf numFmtId="3" fontId="85" fillId="0" borderId="43" xfId="18" applyNumberFormat="1" applyFont="1" applyBorder="1" applyAlignment="1">
      <alignment vertical="center" wrapText="1"/>
    </xf>
    <xf numFmtId="3" fontId="85" fillId="0" borderId="44" xfId="18" applyNumberFormat="1" applyFont="1" applyBorder="1" applyAlignment="1">
      <alignment vertical="center" wrapText="1"/>
    </xf>
    <xf numFmtId="3" fontId="85" fillId="26" borderId="44" xfId="18" applyNumberFormat="1" applyFont="1" applyFill="1" applyBorder="1" applyAlignment="1">
      <alignment vertical="center" wrapText="1"/>
    </xf>
    <xf numFmtId="1" fontId="71" fillId="33" borderId="44" xfId="18" applyNumberFormat="1" applyFont="1" applyFill="1" applyBorder="1" applyAlignment="1">
      <alignment horizontal="right" vertical="center"/>
    </xf>
    <xf numFmtId="1" fontId="71" fillId="34" borderId="44" xfId="18" applyNumberFormat="1" applyFont="1" applyFill="1" applyBorder="1" applyAlignment="1">
      <alignment vertical="center"/>
    </xf>
    <xf numFmtId="0" fontId="76" fillId="0" borderId="36" xfId="18" applyFont="1" applyBorder="1" applyAlignment="1">
      <alignment horizontal="center"/>
    </xf>
    <xf numFmtId="0" fontId="76" fillId="0" borderId="18" xfId="18" applyFont="1" applyBorder="1" applyAlignment="1">
      <alignment horizontal="center"/>
    </xf>
    <xf numFmtId="1" fontId="76" fillId="0" borderId="44" xfId="18" applyNumberFormat="1" applyFont="1" applyBorder="1" applyAlignment="1">
      <alignment horizontal="center"/>
    </xf>
    <xf numFmtId="3" fontId="83" fillId="30" borderId="43" xfId="23" applyNumberFormat="1" applyFont="1" applyFill="1" applyBorder="1" applyAlignment="1" applyProtection="1">
      <alignment vertical="center"/>
      <protection locked="0"/>
    </xf>
    <xf numFmtId="3" fontId="83" fillId="30" borderId="21" xfId="23" applyNumberFormat="1" applyFont="1" applyFill="1" applyBorder="1" applyAlignment="1" applyProtection="1">
      <alignment vertical="center"/>
      <protection locked="0"/>
    </xf>
    <xf numFmtId="3" fontId="83" fillId="30" borderId="44" xfId="23" applyNumberFormat="1" applyFont="1" applyFill="1" applyBorder="1" applyAlignment="1" applyProtection="1">
      <alignment vertical="center"/>
      <protection locked="0"/>
    </xf>
    <xf numFmtId="1" fontId="71" fillId="26" borderId="44" xfId="18" applyNumberFormat="1" applyFont="1" applyFill="1" applyBorder="1" applyAlignment="1">
      <alignment vertical="center"/>
    </xf>
    <xf numFmtId="1" fontId="71" fillId="26" borderId="22" xfId="18" applyNumberFormat="1" applyFont="1" applyFill="1" applyBorder="1" applyAlignment="1">
      <alignment vertical="center"/>
    </xf>
    <xf numFmtId="1" fontId="71" fillId="26" borderId="39" xfId="18" applyNumberFormat="1" applyFont="1" applyFill="1" applyBorder="1" applyAlignment="1">
      <alignment vertical="center"/>
    </xf>
    <xf numFmtId="1" fontId="71" fillId="0" borderId="40" xfId="18" applyNumberFormat="1" applyFont="1" applyBorder="1" applyAlignment="1">
      <alignment vertical="center"/>
    </xf>
    <xf numFmtId="1" fontId="71" fillId="0" borderId="41" xfId="18" applyNumberFormat="1" applyFont="1" applyBorder="1" applyAlignment="1">
      <alignment vertical="center"/>
    </xf>
    <xf numFmtId="0" fontId="62" fillId="30" borderId="18" xfId="23" applyFont="1" applyFill="1" applyBorder="1" applyAlignment="1" applyProtection="1">
      <alignment horizontal="center" wrapText="1"/>
      <protection locked="0"/>
    </xf>
    <xf numFmtId="0" fontId="86" fillId="19" borderId="43" xfId="18" applyFont="1" applyFill="1" applyBorder="1" applyAlignment="1">
      <alignment horizontal="center" vertical="center"/>
    </xf>
    <xf numFmtId="0" fontId="86" fillId="19" borderId="21" xfId="18" applyFont="1" applyFill="1" applyBorder="1" applyAlignment="1">
      <alignment horizontal="center" vertical="center"/>
    </xf>
    <xf numFmtId="0" fontId="65" fillId="19" borderId="55" xfId="18" applyFont="1" applyFill="1" applyBorder="1" applyAlignment="1">
      <alignment horizontal="center" vertical="center" wrapText="1"/>
    </xf>
    <xf numFmtId="1" fontId="68" fillId="0" borderId="21" xfId="0" applyNumberFormat="1" applyFont="1" applyBorder="1"/>
    <xf numFmtId="1" fontId="68" fillId="0" borderId="21" xfId="0" applyNumberFormat="1" applyFont="1" applyBorder="1" applyAlignment="1">
      <alignment horizontal="right"/>
    </xf>
    <xf numFmtId="0" fontId="71" fillId="0" borderId="21" xfId="0" applyFont="1" applyBorder="1" applyAlignment="1">
      <alignment horizontal="right"/>
    </xf>
    <xf numFmtId="3" fontId="71" fillId="0" borderId="21" xfId="18" applyNumberFormat="1" applyFont="1" applyBorder="1" applyAlignment="1">
      <alignment horizontal="right" vertical="center" indent="1"/>
    </xf>
    <xf numFmtId="0" fontId="68" fillId="19" borderId="21" xfId="18" applyFont="1" applyFill="1" applyBorder="1" applyAlignment="1">
      <alignment horizontal="right" vertical="center" indent="1"/>
    </xf>
    <xf numFmtId="0" fontId="68" fillId="19" borderId="44" xfId="18" applyFont="1" applyFill="1" applyBorder="1" applyAlignment="1">
      <alignment horizontal="right" vertical="center" indent="1"/>
    </xf>
    <xf numFmtId="1" fontId="82" fillId="0" borderId="21" xfId="18" applyNumberFormat="1" applyFont="1" applyBorder="1" applyAlignment="1">
      <alignment vertical="center"/>
    </xf>
    <xf numFmtId="1" fontId="82" fillId="0" borderId="44" xfId="18" applyNumberFormat="1" applyFont="1" applyBorder="1" applyAlignment="1">
      <alignment vertical="center"/>
    </xf>
    <xf numFmtId="1" fontId="68" fillId="0" borderId="44" xfId="0" applyNumberFormat="1" applyFont="1" applyBorder="1"/>
    <xf numFmtId="9" fontId="71" fillId="26" borderId="21" xfId="18" applyNumberFormat="1" applyFont="1" applyFill="1" applyBorder="1" applyAlignment="1">
      <alignment vertical="center" wrapText="1"/>
    </xf>
    <xf numFmtId="9" fontId="71" fillId="26" borderId="44" xfId="18" applyNumberFormat="1" applyFont="1" applyFill="1" applyBorder="1" applyAlignment="1">
      <alignment vertical="center" wrapText="1"/>
    </xf>
    <xf numFmtId="3" fontId="77" fillId="26" borderId="21" xfId="18" applyNumberFormat="1" applyFont="1" applyFill="1" applyBorder="1" applyAlignment="1">
      <alignment vertical="center" wrapText="1"/>
    </xf>
    <xf numFmtId="3" fontId="82" fillId="26" borderId="44" xfId="18" applyNumberFormat="1" applyFont="1" applyFill="1" applyBorder="1" applyAlignment="1">
      <alignment vertical="center" wrapText="1"/>
    </xf>
    <xf numFmtId="3" fontId="82" fillId="0" borderId="44" xfId="18" applyNumberFormat="1" applyFont="1" applyBorder="1" applyAlignment="1">
      <alignment vertical="center" wrapText="1"/>
    </xf>
    <xf numFmtId="1" fontId="71" fillId="0" borderId="46" xfId="18" applyNumberFormat="1" applyFont="1" applyBorder="1" applyAlignment="1">
      <alignment vertical="center"/>
    </xf>
    <xf numFmtId="3" fontId="82" fillId="0" borderId="25" xfId="23" applyNumberFormat="1" applyFont="1" applyBorder="1" applyAlignment="1" applyProtection="1">
      <alignment horizontal="right" vertical="center"/>
      <protection locked="0"/>
    </xf>
    <xf numFmtId="3" fontId="82" fillId="0" borderId="50" xfId="23" applyNumberFormat="1" applyFont="1" applyBorder="1" applyAlignment="1" applyProtection="1">
      <alignment horizontal="right" vertical="center"/>
      <protection locked="0"/>
    </xf>
    <xf numFmtId="1" fontId="78" fillId="26" borderId="44" xfId="18" applyNumberFormat="1" applyFont="1" applyFill="1" applyBorder="1"/>
    <xf numFmtId="1" fontId="78" fillId="31" borderId="21" xfId="18" applyNumberFormat="1" applyFont="1" applyFill="1" applyBorder="1"/>
    <xf numFmtId="1" fontId="78" fillId="31" borderId="44" xfId="18" applyNumberFormat="1" applyFont="1" applyFill="1" applyBorder="1"/>
    <xf numFmtId="0" fontId="74" fillId="0" borderId="21" xfId="17" applyFont="1" applyBorder="1" applyAlignment="1" applyProtection="1">
      <alignment horizontal="center"/>
      <protection locked="0"/>
    </xf>
    <xf numFmtId="0" fontId="74" fillId="0" borderId="21" xfId="23" applyFont="1" applyBorder="1" applyAlignment="1" applyProtection="1">
      <alignment horizontal="center"/>
      <protection locked="0"/>
    </xf>
    <xf numFmtId="0" fontId="74" fillId="0" borderId="44" xfId="23" applyFont="1" applyBorder="1" applyAlignment="1" applyProtection="1">
      <alignment horizontal="center"/>
      <protection locked="0"/>
    </xf>
    <xf numFmtId="3" fontId="77" fillId="7" borderId="57" xfId="18" applyNumberFormat="1" applyFont="1" applyFill="1" applyBorder="1" applyAlignment="1">
      <alignment vertical="center" wrapText="1"/>
    </xf>
    <xf numFmtId="1" fontId="77" fillId="7" borderId="44" xfId="18" applyNumberFormat="1" applyFont="1" applyFill="1" applyBorder="1" applyAlignment="1">
      <alignment vertical="center"/>
    </xf>
    <xf numFmtId="1" fontId="71" fillId="26" borderId="46" xfId="18" applyNumberFormat="1" applyFont="1" applyFill="1" applyBorder="1" applyAlignment="1">
      <alignment vertical="center"/>
    </xf>
    <xf numFmtId="3" fontId="78" fillId="37" borderId="44" xfId="0" applyNumberFormat="1" applyFont="1" applyFill="1" applyBorder="1" applyAlignment="1">
      <alignment horizontal="right" vertical="center" indent="1"/>
    </xf>
    <xf numFmtId="1" fontId="82" fillId="30" borderId="21" xfId="23" applyNumberFormat="1" applyFont="1" applyFill="1" applyBorder="1" applyAlignment="1" applyProtection="1">
      <alignment vertical="center"/>
      <protection locked="0"/>
    </xf>
    <xf numFmtId="1" fontId="82" fillId="30" borderId="57" xfId="23" applyNumberFormat="1" applyFont="1" applyFill="1" applyBorder="1" applyAlignment="1" applyProtection="1">
      <alignment vertical="center"/>
      <protection locked="0"/>
    </xf>
    <xf numFmtId="1" fontId="82" fillId="30" borderId="44" xfId="23" applyNumberFormat="1" applyFont="1" applyFill="1" applyBorder="1" applyAlignment="1" applyProtection="1">
      <alignment vertical="center"/>
      <protection locked="0"/>
    </xf>
    <xf numFmtId="1" fontId="71" fillId="0" borderId="22" xfId="18" applyNumberFormat="1" applyFont="1" applyBorder="1" applyAlignment="1">
      <alignment vertical="center"/>
    </xf>
    <xf numFmtId="1" fontId="71" fillId="26" borderId="41" xfId="18" applyNumberFormat="1" applyFont="1" applyFill="1" applyBorder="1" applyAlignment="1">
      <alignment vertical="center"/>
    </xf>
    <xf numFmtId="1" fontId="71" fillId="26" borderId="40" xfId="18" applyNumberFormat="1" applyFont="1" applyFill="1" applyBorder="1" applyAlignment="1">
      <alignment vertical="center"/>
    </xf>
    <xf numFmtId="3" fontId="44" fillId="0" borderId="21" xfId="16" applyNumberFormat="1" applyFont="1" applyBorder="1" applyAlignment="1">
      <alignment vertical="center"/>
    </xf>
    <xf numFmtId="1" fontId="87" fillId="27" borderId="21" xfId="18" applyNumberFormat="1" applyFont="1" applyFill="1" applyBorder="1" applyAlignment="1">
      <alignment vertical="center"/>
    </xf>
    <xf numFmtId="3" fontId="78" fillId="0" borderId="43" xfId="0" applyNumberFormat="1" applyFont="1" applyBorder="1" applyAlignment="1">
      <alignment horizontal="right"/>
    </xf>
    <xf numFmtId="1" fontId="74" fillId="27" borderId="43" xfId="18" applyNumberFormat="1" applyFont="1" applyFill="1" applyBorder="1" applyAlignment="1">
      <alignment vertical="center"/>
    </xf>
    <xf numFmtId="3" fontId="78" fillId="26" borderId="44" xfId="0" applyNumberFormat="1" applyFont="1" applyFill="1" applyBorder="1" applyAlignment="1">
      <alignment vertical="center"/>
    </xf>
    <xf numFmtId="1" fontId="74" fillId="27" borderId="44" xfId="18" applyNumberFormat="1" applyFont="1" applyFill="1" applyBorder="1" applyAlignment="1">
      <alignment vertical="center"/>
    </xf>
    <xf numFmtId="3" fontId="44" fillId="0" borderId="21" xfId="18" applyNumberFormat="1" applyFont="1" applyBorder="1" applyAlignment="1">
      <alignment vertical="center"/>
    </xf>
    <xf numFmtId="3" fontId="78" fillId="0" borderId="43" xfId="18" applyNumberFormat="1" applyFont="1" applyBorder="1" applyAlignment="1">
      <alignment vertical="center"/>
    </xf>
    <xf numFmtId="3" fontId="87" fillId="0" borderId="21" xfId="18" applyNumberFormat="1" applyFont="1" applyBorder="1" applyAlignment="1">
      <alignment vertical="center"/>
    </xf>
    <xf numFmtId="3" fontId="74" fillId="7" borderId="43" xfId="18" applyNumberFormat="1" applyFont="1" applyFill="1" applyBorder="1" applyAlignment="1">
      <alignment vertical="center" wrapText="1"/>
    </xf>
    <xf numFmtId="3" fontId="74" fillId="7" borderId="44" xfId="18" applyNumberFormat="1" applyFont="1" applyFill="1" applyBorder="1" applyAlignment="1">
      <alignment vertical="center" wrapText="1"/>
    </xf>
    <xf numFmtId="3" fontId="87" fillId="0" borderId="21" xfId="16" applyNumberFormat="1" applyFont="1" applyBorder="1" applyAlignment="1" applyProtection="1">
      <alignment vertical="center"/>
      <protection locked="0"/>
    </xf>
    <xf numFmtId="3" fontId="74" fillId="0" borderId="43" xfId="0" applyNumberFormat="1" applyFont="1" applyBorder="1" applyAlignment="1" applyProtection="1">
      <alignment vertical="center"/>
      <protection locked="0"/>
    </xf>
    <xf numFmtId="3" fontId="87" fillId="26" borderId="21" xfId="16" applyNumberFormat="1" applyFont="1" applyFill="1" applyBorder="1" applyAlignment="1" applyProtection="1">
      <alignment vertical="center"/>
      <protection locked="0"/>
    </xf>
    <xf numFmtId="3" fontId="74" fillId="0" borderId="44" xfId="0" applyNumberFormat="1" applyFont="1" applyBorder="1" applyAlignment="1" applyProtection="1">
      <alignment vertical="center" wrapText="1"/>
      <protection locked="0"/>
    </xf>
    <xf numFmtId="3" fontId="74" fillId="0" borderId="21" xfId="0" applyNumberFormat="1" applyFont="1" applyBorder="1" applyAlignment="1" applyProtection="1">
      <alignment vertical="center"/>
      <protection locked="0"/>
    </xf>
    <xf numFmtId="3" fontId="44" fillId="0" borderId="21" xfId="16" applyNumberFormat="1" applyFont="1" applyBorder="1" applyAlignment="1">
      <alignment horizontal="right" vertical="center" indent="1"/>
    </xf>
    <xf numFmtId="3" fontId="87" fillId="0" borderId="21" xfId="16" applyNumberFormat="1" applyFont="1" applyBorder="1" applyAlignment="1" applyProtection="1">
      <alignment vertical="center" wrapText="1"/>
      <protection locked="0"/>
    </xf>
    <xf numFmtId="3" fontId="78" fillId="0" borderId="43" xfId="0" applyNumberFormat="1" applyFont="1" applyBorder="1"/>
    <xf numFmtId="3" fontId="74" fillId="26" borderId="43" xfId="0" applyNumberFormat="1" applyFont="1" applyFill="1" applyBorder="1" applyAlignment="1" applyProtection="1">
      <alignment vertical="center" wrapText="1"/>
      <protection locked="0"/>
    </xf>
    <xf numFmtId="3" fontId="74" fillId="26" borderId="44" xfId="0" applyNumberFormat="1" applyFont="1" applyFill="1" applyBorder="1" applyAlignment="1" applyProtection="1">
      <alignment vertical="center" wrapText="1"/>
      <protection locked="0"/>
    </xf>
    <xf numFmtId="3" fontId="74" fillId="26" borderId="21" xfId="0" applyNumberFormat="1" applyFont="1" applyFill="1" applyBorder="1" applyAlignment="1" applyProtection="1">
      <alignment vertical="center" wrapText="1"/>
      <protection locked="0"/>
    </xf>
    <xf numFmtId="3" fontId="87" fillId="26" borderId="21" xfId="16" applyNumberFormat="1" applyFont="1" applyFill="1" applyBorder="1" applyAlignment="1" applyProtection="1">
      <alignment vertical="center" wrapText="1"/>
      <protection locked="0"/>
    </xf>
    <xf numFmtId="1" fontId="44" fillId="0" borderId="21" xfId="18" applyNumberFormat="1" applyFont="1" applyBorder="1" applyAlignment="1">
      <alignment vertical="center"/>
    </xf>
    <xf numFmtId="3" fontId="87" fillId="0" borderId="21" xfId="16" applyNumberFormat="1" applyFont="1" applyBorder="1" applyAlignment="1">
      <alignment vertical="center"/>
    </xf>
    <xf numFmtId="3" fontId="87" fillId="26" borderId="21" xfId="16" applyNumberFormat="1" applyFont="1" applyFill="1" applyBorder="1" applyAlignment="1">
      <alignment vertical="center"/>
    </xf>
    <xf numFmtId="3" fontId="74" fillId="26" borderId="43" xfId="0" applyNumberFormat="1" applyFont="1" applyFill="1" applyBorder="1" applyAlignment="1">
      <alignment vertical="center"/>
    </xf>
    <xf numFmtId="3" fontId="74" fillId="0" borderId="43" xfId="0" applyNumberFormat="1" applyFont="1" applyBorder="1" applyAlignment="1">
      <alignment vertical="center"/>
    </xf>
    <xf numFmtId="3" fontId="78" fillId="0" borderId="44" xfId="0" applyNumberFormat="1" applyFont="1" applyBorder="1"/>
    <xf numFmtId="1" fontId="78" fillId="32" borderId="44" xfId="18" applyNumberFormat="1" applyFont="1" applyFill="1" applyBorder="1" applyAlignment="1">
      <alignment vertical="center"/>
    </xf>
    <xf numFmtId="3" fontId="74" fillId="35" borderId="55" xfId="0" applyNumberFormat="1" applyFont="1" applyFill="1" applyBorder="1" applyAlignment="1">
      <alignment vertical="center"/>
    </xf>
    <xf numFmtId="3" fontId="74" fillId="26" borderId="55" xfId="18" applyNumberFormat="1" applyFont="1" applyFill="1" applyBorder="1" applyAlignment="1">
      <alignment vertical="center"/>
    </xf>
    <xf numFmtId="3" fontId="44" fillId="0" borderId="21" xfId="18" applyNumberFormat="1" applyFont="1" applyBorder="1" applyAlignment="1">
      <alignment vertical="center" wrapText="1"/>
    </xf>
    <xf numFmtId="1" fontId="87" fillId="0" borderId="21" xfId="18" applyNumberFormat="1" applyFont="1" applyBorder="1" applyAlignment="1">
      <alignment vertical="center"/>
    </xf>
    <xf numFmtId="1" fontId="87" fillId="26" borderId="21" xfId="18" applyNumberFormat="1" applyFont="1" applyFill="1" applyBorder="1" applyAlignment="1">
      <alignment vertical="center"/>
    </xf>
    <xf numFmtId="3" fontId="78" fillId="0" borderId="21" xfId="18" applyNumberFormat="1" applyFont="1" applyBorder="1" applyAlignment="1">
      <alignment vertical="center" wrapText="1"/>
    </xf>
    <xf numFmtId="1" fontId="74" fillId="0" borderId="43" xfId="18" applyNumberFormat="1" applyFont="1" applyBorder="1" applyAlignment="1">
      <alignment vertical="center"/>
    </xf>
    <xf numFmtId="1" fontId="74" fillId="0" borderId="44" xfId="18" applyNumberFormat="1" applyFont="1" applyBorder="1" applyAlignment="1">
      <alignment horizontal="right" vertical="center"/>
    </xf>
    <xf numFmtId="3" fontId="74" fillId="0" borderId="44" xfId="18" applyNumberFormat="1" applyFont="1" applyBorder="1" applyAlignment="1">
      <alignment vertical="center" wrapText="1"/>
    </xf>
    <xf numFmtId="3" fontId="44" fillId="0" borderId="22" xfId="17" applyNumberFormat="1" applyFont="1" applyBorder="1" applyAlignment="1">
      <alignment horizontal="right"/>
    </xf>
    <xf numFmtId="1" fontId="78" fillId="0" borderId="21" xfId="0" applyNumberFormat="1" applyFont="1" applyBorder="1" applyAlignment="1">
      <alignment horizontal="right"/>
    </xf>
    <xf numFmtId="1" fontId="74" fillId="27" borderId="21" xfId="18" applyNumberFormat="1" applyFont="1" applyFill="1" applyBorder="1" applyAlignment="1">
      <alignment vertical="center"/>
    </xf>
    <xf numFmtId="1" fontId="78" fillId="0" borderId="21" xfId="0" applyNumberFormat="1" applyFont="1" applyBorder="1"/>
    <xf numFmtId="1" fontId="74" fillId="0" borderId="21" xfId="18" applyNumberFormat="1" applyFont="1" applyBorder="1" applyAlignment="1">
      <alignment vertical="center"/>
    </xf>
    <xf numFmtId="1" fontId="78" fillId="0" borderId="44" xfId="0" applyNumberFormat="1" applyFont="1" applyBorder="1"/>
    <xf numFmtId="1" fontId="74" fillId="37" borderId="44" xfId="18" applyNumberFormat="1" applyFont="1" applyFill="1" applyBorder="1" applyAlignment="1">
      <alignment vertical="center"/>
    </xf>
    <xf numFmtId="1" fontId="0" fillId="0" borderId="0" xfId="0" applyNumberFormat="1"/>
    <xf numFmtId="3" fontId="71" fillId="7" borderId="43" xfId="18" applyNumberFormat="1" applyFont="1" applyFill="1" applyBorder="1" applyAlignment="1">
      <alignment vertical="center" wrapText="1"/>
    </xf>
    <xf numFmtId="3" fontId="71" fillId="7" borderId="21" xfId="18" applyNumberFormat="1" applyFont="1" applyFill="1" applyBorder="1" applyAlignment="1">
      <alignment vertical="center" wrapText="1"/>
    </xf>
    <xf numFmtId="3" fontId="71" fillId="7" borderId="57" xfId="18" applyNumberFormat="1" applyFont="1" applyFill="1" applyBorder="1" applyAlignment="1">
      <alignment vertical="center" wrapText="1"/>
    </xf>
    <xf numFmtId="0" fontId="88" fillId="0" borderId="0" xfId="0" applyFont="1"/>
    <xf numFmtId="0" fontId="0" fillId="32" borderId="0" xfId="0" applyFill="1"/>
    <xf numFmtId="0" fontId="89" fillId="9" borderId="58" xfId="0" applyFont="1" applyFill="1" applyBorder="1" applyAlignment="1">
      <alignment horizontal="center" vertical="center" wrapText="1"/>
    </xf>
    <xf numFmtId="0" fontId="41" fillId="21" borderId="0" xfId="0" applyFont="1" applyFill="1" applyAlignment="1">
      <alignment horizontal="center" vertical="center" wrapText="1"/>
    </xf>
    <xf numFmtId="0" fontId="0" fillId="11" borderId="0" xfId="0" applyFill="1" applyAlignment="1">
      <alignment vertical="center"/>
    </xf>
    <xf numFmtId="0" fontId="0" fillId="32" borderId="0" xfId="0" applyFill="1" applyAlignment="1">
      <alignment vertical="center"/>
    </xf>
    <xf numFmtId="0" fontId="89" fillId="9" borderId="58" xfId="0" applyFont="1" applyFill="1" applyBorder="1" applyAlignment="1">
      <alignment horizontal="center" vertical="center"/>
    </xf>
    <xf numFmtId="0" fontId="41" fillId="21" borderId="0" xfId="0" applyFont="1" applyFill="1" applyAlignment="1">
      <alignment horizontal="center" vertical="center"/>
    </xf>
    <xf numFmtId="0" fontId="39" fillId="32" borderId="4" xfId="0" applyFont="1" applyFill="1" applyBorder="1" applyAlignment="1">
      <alignment horizontal="center" vertical="center"/>
    </xf>
    <xf numFmtId="3" fontId="91" fillId="9" borderId="58" xfId="0" applyNumberFormat="1" applyFont="1" applyFill="1" applyBorder="1" applyAlignment="1">
      <alignment horizontal="center" vertical="center"/>
    </xf>
    <xf numFmtId="3" fontId="37" fillId="21" borderId="0" xfId="0" applyNumberFormat="1" applyFont="1" applyFill="1" applyAlignment="1">
      <alignment horizontal="center" vertical="center"/>
    </xf>
    <xf numFmtId="3" fontId="39" fillId="32" borderId="4" xfId="0" applyNumberFormat="1" applyFont="1" applyFill="1" applyBorder="1" applyAlignment="1">
      <alignment horizontal="center" vertical="center"/>
    </xf>
    <xf numFmtId="10" fontId="39" fillId="32" borderId="4" xfId="0" applyNumberFormat="1" applyFont="1" applyFill="1" applyBorder="1" applyAlignment="1">
      <alignment horizontal="center" vertical="center"/>
    </xf>
    <xf numFmtId="14" fontId="95" fillId="0" borderId="0" xfId="0" applyNumberFormat="1" applyFont="1" applyAlignment="1">
      <alignment vertical="center"/>
    </xf>
    <xf numFmtId="0" fontId="89" fillId="9" borderId="62" xfId="0" applyFont="1" applyFill="1" applyBorder="1" applyAlignment="1">
      <alignment horizontal="center" vertical="center" wrapText="1"/>
    </xf>
    <xf numFmtId="0" fontId="89" fillId="9" borderId="63" xfId="0" applyFont="1" applyFill="1" applyBorder="1" applyAlignment="1">
      <alignment horizontal="center" vertical="center" wrapText="1"/>
    </xf>
    <xf numFmtId="3" fontId="96" fillId="9" borderId="58" xfId="0" applyNumberFormat="1" applyFont="1" applyFill="1" applyBorder="1" applyAlignment="1">
      <alignment horizontal="center" vertical="center"/>
    </xf>
    <xf numFmtId="0" fontId="90" fillId="9" borderId="69" xfId="0" applyFont="1" applyFill="1" applyBorder="1" applyAlignment="1">
      <alignment vertical="center"/>
    </xf>
    <xf numFmtId="10" fontId="92" fillId="0" borderId="70" xfId="15" applyNumberFormat="1" applyFont="1" applyBorder="1" applyAlignment="1">
      <alignment horizontal="center" vertical="center"/>
    </xf>
    <xf numFmtId="1" fontId="39" fillId="32" borderId="32" xfId="15" applyNumberFormat="1" applyFont="1" applyFill="1" applyBorder="1" applyAlignment="1">
      <alignment horizontal="center" vertical="center"/>
    </xf>
    <xf numFmtId="0" fontId="94" fillId="32" borderId="0" xfId="0" applyFont="1" applyFill="1"/>
    <xf numFmtId="0" fontId="37" fillId="32" borderId="0" xfId="0" applyFont="1" applyFill="1"/>
    <xf numFmtId="10" fontId="0" fillId="0" borderId="0" xfId="0" applyNumberFormat="1"/>
    <xf numFmtId="0" fontId="39" fillId="32" borderId="4" xfId="25" applyFont="1" applyFill="1" applyBorder="1" applyAlignment="1">
      <alignment horizontal="center" vertical="center"/>
    </xf>
    <xf numFmtId="0" fontId="89" fillId="9" borderId="58" xfId="25" applyFont="1" applyFill="1" applyBorder="1" applyAlignment="1">
      <alignment horizontal="center" vertical="center" wrapText="1"/>
    </xf>
    <xf numFmtId="0" fontId="89" fillId="9" borderId="58" xfId="25" applyFont="1" applyFill="1" applyBorder="1" applyAlignment="1">
      <alignment horizontal="center" vertical="center"/>
    </xf>
    <xf numFmtId="9" fontId="0" fillId="0" borderId="0" xfId="15" applyFont="1"/>
    <xf numFmtId="10" fontId="92" fillId="32" borderId="4" xfId="25" applyNumberFormat="1" applyFont="1" applyFill="1" applyBorder="1" applyAlignment="1">
      <alignment horizontal="center" vertical="center"/>
    </xf>
    <xf numFmtId="0" fontId="0" fillId="0" borderId="5" xfId="0" applyBorder="1" applyAlignment="1">
      <alignment vertical="center" wrapText="1"/>
    </xf>
    <xf numFmtId="0" fontId="0" fillId="0" borderId="0" xfId="0" applyAlignment="1">
      <alignment vertical="center" wrapText="1"/>
    </xf>
    <xf numFmtId="9" fontId="97" fillId="0" borderId="0" xfId="0" applyNumberFormat="1" applyFont="1"/>
    <xf numFmtId="170" fontId="97" fillId="0" borderId="0" xfId="0" applyNumberFormat="1" applyFont="1"/>
    <xf numFmtId="0" fontId="6" fillId="0" borderId="0" xfId="0" applyFont="1"/>
    <xf numFmtId="170" fontId="0" fillId="0" borderId="0" xfId="15" applyNumberFormat="1" applyFont="1"/>
    <xf numFmtId="9" fontId="97" fillId="0" borderId="0" xfId="15" applyFont="1"/>
    <xf numFmtId="0" fontId="98" fillId="0" borderId="0" xfId="0" applyFont="1"/>
    <xf numFmtId="0" fontId="99" fillId="0" borderId="0" xfId="0" applyFont="1"/>
    <xf numFmtId="0" fontId="100" fillId="38" borderId="4" xfId="0" applyFont="1" applyFill="1" applyBorder="1" applyAlignment="1">
      <alignment horizontal="left" vertical="center" wrapText="1"/>
    </xf>
    <xf numFmtId="0" fontId="100" fillId="38" borderId="4" xfId="0" applyFont="1" applyFill="1" applyBorder="1" applyAlignment="1">
      <alignment horizontal="center" vertical="center" wrapText="1"/>
    </xf>
    <xf numFmtId="1" fontId="101" fillId="0" borderId="6" xfId="0" applyNumberFormat="1" applyFont="1" applyBorder="1"/>
    <xf numFmtId="0" fontId="0" fillId="0" borderId="4" xfId="0" applyBorder="1"/>
    <xf numFmtId="0" fontId="97" fillId="0" borderId="4" xfId="0" applyFont="1" applyBorder="1" applyAlignment="1">
      <alignment horizontal="center"/>
    </xf>
    <xf numFmtId="0" fontId="8" fillId="0" borderId="4" xfId="0" applyFont="1" applyBorder="1" applyAlignment="1">
      <alignment horizontal="center"/>
    </xf>
    <xf numFmtId="0" fontId="0" fillId="0" borderId="4" xfId="0" applyBorder="1" applyAlignment="1">
      <alignment horizontal="center"/>
    </xf>
    <xf numFmtId="1" fontId="102" fillId="0" borderId="6" xfId="0" applyNumberFormat="1" applyFont="1" applyBorder="1"/>
    <xf numFmtId="0" fontId="0" fillId="0" borderId="0" xfId="0" applyAlignment="1">
      <alignment vertical="center"/>
    </xf>
    <xf numFmtId="173" fontId="0" fillId="0" borderId="0" xfId="29" applyNumberFormat="1" applyFont="1"/>
    <xf numFmtId="173" fontId="97" fillId="0" borderId="0" xfId="29" applyNumberFormat="1" applyFont="1"/>
    <xf numFmtId="173" fontId="0" fillId="0" borderId="0" xfId="1" applyNumberFormat="1" applyFont="1"/>
    <xf numFmtId="0" fontId="97" fillId="0" borderId="0" xfId="0" applyFont="1"/>
    <xf numFmtId="1" fontId="0" fillId="0" borderId="0" xfId="0" applyNumberFormat="1" applyAlignment="1">
      <alignment horizontal="center"/>
    </xf>
    <xf numFmtId="173" fontId="97" fillId="0" borderId="0" xfId="1" applyNumberFormat="1" applyFont="1"/>
    <xf numFmtId="0" fontId="0" fillId="0" borderId="0" xfId="1" applyNumberFormat="1" applyFont="1"/>
    <xf numFmtId="164" fontId="97" fillId="0" borderId="0" xfId="9" applyNumberFormat="1" applyFont="1"/>
    <xf numFmtId="174" fontId="0" fillId="0" borderId="0" xfId="0" applyNumberFormat="1"/>
    <xf numFmtId="168" fontId="0" fillId="0" borderId="0" xfId="0" applyNumberFormat="1"/>
    <xf numFmtId="175" fontId="97" fillId="0" borderId="0" xfId="1" applyNumberFormat="1" applyFont="1"/>
    <xf numFmtId="174" fontId="97" fillId="0" borderId="0" xfId="0" applyNumberFormat="1" applyFont="1"/>
    <xf numFmtId="173" fontId="8" fillId="0" borderId="0" xfId="1" applyNumberFormat="1" applyFont="1"/>
    <xf numFmtId="0" fontId="103" fillId="9" borderId="58" xfId="25" applyFont="1" applyFill="1" applyBorder="1" applyAlignment="1">
      <alignment horizontal="center" vertical="center" wrapText="1"/>
    </xf>
    <xf numFmtId="0" fontId="103" fillId="9" borderId="58" xfId="0" applyFont="1" applyFill="1" applyBorder="1" applyAlignment="1">
      <alignment horizontal="center" vertical="center" wrapText="1"/>
    </xf>
    <xf numFmtId="9" fontId="92" fillId="32" borderId="74" xfId="27" applyFont="1" applyFill="1" applyBorder="1" applyAlignment="1">
      <alignment horizontal="center" vertical="center"/>
    </xf>
    <xf numFmtId="9" fontId="92" fillId="32" borderId="75" xfId="27" applyFont="1" applyFill="1" applyBorder="1" applyAlignment="1">
      <alignment horizontal="center" vertical="center"/>
    </xf>
    <xf numFmtId="9" fontId="92" fillId="32" borderId="19" xfId="27" applyFont="1" applyFill="1" applyBorder="1" applyAlignment="1">
      <alignment horizontal="center" vertical="center"/>
    </xf>
    <xf numFmtId="168" fontId="97" fillId="0" borderId="0" xfId="0" applyNumberFormat="1" applyFont="1"/>
    <xf numFmtId="0" fontId="8" fillId="0" borderId="0" xfId="0" applyFont="1"/>
    <xf numFmtId="0" fontId="104" fillId="0" borderId="0" xfId="0" applyFont="1" applyAlignment="1">
      <alignment horizontal="center"/>
    </xf>
    <xf numFmtId="0" fontId="105" fillId="0" borderId="0" xfId="0" applyFont="1"/>
    <xf numFmtId="1" fontId="88" fillId="0" borderId="0" xfId="0" applyNumberFormat="1" applyFont="1"/>
    <xf numFmtId="1" fontId="97" fillId="0" borderId="0" xfId="0" applyNumberFormat="1" applyFont="1"/>
    <xf numFmtId="168" fontId="88" fillId="0" borderId="0" xfId="0" applyNumberFormat="1" applyFont="1"/>
    <xf numFmtId="0" fontId="0" fillId="0" borderId="0" xfId="0" quotePrefix="1"/>
    <xf numFmtId="0" fontId="108" fillId="0" borderId="0" xfId="0" applyFont="1"/>
    <xf numFmtId="173" fontId="106" fillId="0" borderId="76" xfId="0" applyNumberFormat="1" applyFont="1" applyBorder="1" applyAlignment="1">
      <alignment horizontal="left"/>
    </xf>
    <xf numFmtId="1" fontId="106" fillId="0" borderId="76" xfId="0" applyNumberFormat="1" applyFont="1" applyBorder="1" applyAlignment="1">
      <alignment horizontal="center"/>
    </xf>
    <xf numFmtId="173" fontId="0" fillId="0" borderId="0" xfId="0" applyNumberFormat="1" applyAlignment="1">
      <alignment horizontal="left" indent="1"/>
    </xf>
    <xf numFmtId="0" fontId="109" fillId="0" borderId="0" xfId="0" applyFont="1"/>
    <xf numFmtId="1" fontId="0" fillId="20" borderId="0" xfId="0" applyNumberFormat="1" applyFill="1"/>
    <xf numFmtId="1" fontId="110" fillId="20" borderId="0" xfId="0" applyNumberFormat="1" applyFont="1" applyFill="1"/>
    <xf numFmtId="9" fontId="110" fillId="20" borderId="0" xfId="0" applyNumberFormat="1" applyFont="1" applyFill="1"/>
    <xf numFmtId="170" fontId="110" fillId="20" borderId="0" xfId="0" applyNumberFormat="1" applyFont="1" applyFill="1"/>
    <xf numFmtId="9" fontId="8" fillId="0" borderId="0" xfId="15" applyFont="1"/>
    <xf numFmtId="176" fontId="106" fillId="0" borderId="0" xfId="1" quotePrefix="1" applyNumberFormat="1" applyFont="1"/>
    <xf numFmtId="176" fontId="0" fillId="0" borderId="0" xfId="1" applyNumberFormat="1" applyFont="1"/>
    <xf numFmtId="176" fontId="106" fillId="0" borderId="0" xfId="1" applyNumberFormat="1" applyFont="1"/>
    <xf numFmtId="0" fontId="0" fillId="39" borderId="0" xfId="0" applyFill="1" applyAlignment="1">
      <alignment horizontal="center"/>
    </xf>
    <xf numFmtId="0" fontId="106" fillId="39" borderId="0" xfId="0" applyFont="1" applyFill="1" applyAlignment="1">
      <alignment horizontal="center"/>
    </xf>
    <xf numFmtId="0" fontId="106" fillId="39" borderId="0" xfId="1" quotePrefix="1" applyNumberFormat="1" applyFont="1" applyFill="1" applyAlignment="1">
      <alignment horizontal="center"/>
    </xf>
    <xf numFmtId="0" fontId="0" fillId="23" borderId="0" xfId="0" quotePrefix="1" applyFill="1" applyAlignment="1">
      <alignment horizontal="left" indent="1"/>
    </xf>
    <xf numFmtId="3" fontId="0" fillId="23" borderId="0" xfId="0" quotePrefix="1" applyNumberFormat="1" applyFill="1" applyAlignment="1">
      <alignment horizontal="right" indent="1"/>
    </xf>
    <xf numFmtId="176" fontId="0" fillId="23" borderId="0" xfId="1" applyNumberFormat="1" applyFont="1" applyFill="1"/>
    <xf numFmtId="1" fontId="0" fillId="0" borderId="0" xfId="1" applyNumberFormat="1" applyFont="1"/>
    <xf numFmtId="0" fontId="104" fillId="0" borderId="0" xfId="0" applyFont="1"/>
    <xf numFmtId="177" fontId="11" fillId="0" borderId="0" xfId="4" applyNumberFormat="1"/>
    <xf numFmtId="1" fontId="71" fillId="27" borderId="44" xfId="18" applyNumberFormat="1" applyFont="1" applyFill="1" applyBorder="1" applyAlignment="1">
      <alignment vertical="center"/>
    </xf>
    <xf numFmtId="1" fontId="71" fillId="27" borderId="0" xfId="18" applyNumberFormat="1" applyFont="1" applyFill="1" applyAlignment="1">
      <alignment vertical="center"/>
    </xf>
    <xf numFmtId="2" fontId="11" fillId="0" borderId="0" xfId="4" applyNumberFormat="1" applyAlignment="1">
      <alignment horizontal="left"/>
    </xf>
    <xf numFmtId="0" fontId="111" fillId="32" borderId="0" xfId="30" applyFont="1" applyFill="1" applyAlignment="1">
      <alignment horizontal="left"/>
    </xf>
    <xf numFmtId="0" fontId="112" fillId="32" borderId="0" xfId="30" applyFont="1" applyFill="1" applyAlignment="1">
      <alignment horizontal="left"/>
    </xf>
    <xf numFmtId="0" fontId="113" fillId="40" borderId="0" xfId="30" applyFont="1" applyFill="1"/>
    <xf numFmtId="0" fontId="1" fillId="40" borderId="0" xfId="30" applyFont="1" applyFill="1"/>
    <xf numFmtId="0" fontId="114" fillId="40" borderId="0" xfId="30" applyFont="1" applyFill="1"/>
    <xf numFmtId="0" fontId="1" fillId="0" borderId="0" xfId="30" applyFont="1"/>
    <xf numFmtId="0" fontId="115" fillId="40" borderId="0" xfId="30" applyFont="1" applyFill="1"/>
    <xf numFmtId="0" fontId="116" fillId="40" borderId="0" xfId="30" applyFont="1" applyFill="1"/>
    <xf numFmtId="0" fontId="88" fillId="40" borderId="0" xfId="30" applyFont="1" applyFill="1"/>
    <xf numFmtId="0" fontId="88" fillId="40" borderId="0" xfId="30" quotePrefix="1" applyFont="1" applyFill="1"/>
    <xf numFmtId="14" fontId="88" fillId="40" borderId="0" xfId="30" applyNumberFormat="1" applyFont="1" applyFill="1" applyAlignment="1">
      <alignment horizontal="left"/>
    </xf>
    <xf numFmtId="14" fontId="1" fillId="0" borderId="0" xfId="30" applyNumberFormat="1" applyFont="1"/>
    <xf numFmtId="0" fontId="118" fillId="0" borderId="0" xfId="30" applyFont="1" applyAlignment="1">
      <alignment horizontal="center"/>
    </xf>
    <xf numFmtId="0" fontId="99" fillId="0" borderId="0" xfId="30" applyFont="1"/>
    <xf numFmtId="0" fontId="119" fillId="0" borderId="0" xfId="30" applyFont="1"/>
    <xf numFmtId="0" fontId="109" fillId="0" borderId="0" xfId="30" applyFont="1"/>
    <xf numFmtId="0" fontId="120" fillId="0" borderId="0" xfId="32"/>
    <xf numFmtId="0" fontId="121" fillId="0" borderId="0" xfId="32" applyFont="1"/>
    <xf numFmtId="0" fontId="4" fillId="0" borderId="0" xfId="30" applyFont="1"/>
    <xf numFmtId="0" fontId="120" fillId="0" borderId="0" xfId="32" quotePrefix="1"/>
    <xf numFmtId="0" fontId="88" fillId="0" borderId="0" xfId="30" applyFont="1"/>
    <xf numFmtId="0" fontId="111" fillId="41" borderId="0" xfId="30" applyFont="1" applyFill="1" applyAlignment="1">
      <alignment horizontal="left"/>
    </xf>
    <xf numFmtId="0" fontId="112" fillId="41" borderId="0" xfId="30" applyFont="1" applyFill="1" applyAlignment="1">
      <alignment horizontal="left"/>
    </xf>
    <xf numFmtId="0" fontId="6" fillId="40" borderId="0" xfId="30" applyFont="1" applyFill="1"/>
    <xf numFmtId="0" fontId="4" fillId="40" borderId="0" xfId="30" applyFont="1" applyFill="1"/>
    <xf numFmtId="0" fontId="105" fillId="40" borderId="0" xfId="30" applyFont="1" applyFill="1"/>
    <xf numFmtId="0" fontId="105" fillId="40" borderId="0" xfId="30" applyFont="1" applyFill="1" applyAlignment="1">
      <alignment wrapText="1"/>
    </xf>
    <xf numFmtId="0" fontId="105" fillId="40" borderId="0" xfId="30" applyFont="1" applyFill="1" applyAlignment="1">
      <alignment horizontal="left" wrapText="1"/>
    </xf>
    <xf numFmtId="0" fontId="122" fillId="40" borderId="0" xfId="30" applyFont="1" applyFill="1" applyAlignment="1">
      <alignment horizontal="left"/>
    </xf>
    <xf numFmtId="0" fontId="120" fillId="40" borderId="0" xfId="32" applyFill="1" applyAlignment="1">
      <alignment horizontal="left"/>
    </xf>
    <xf numFmtId="0" fontId="4" fillId="40" borderId="0" xfId="30" applyFont="1" applyFill="1" applyAlignment="1">
      <alignment horizontal="left"/>
    </xf>
    <xf numFmtId="0" fontId="123" fillId="40" borderId="0" xfId="30" applyFont="1" applyFill="1"/>
    <xf numFmtId="0" fontId="124" fillId="40" borderId="0" xfId="30" applyFont="1" applyFill="1"/>
    <xf numFmtId="0" fontId="120" fillId="40" borderId="0" xfId="32" applyFill="1"/>
    <xf numFmtId="0" fontId="125" fillId="40" borderId="0" xfId="30" applyFont="1" applyFill="1"/>
    <xf numFmtId="0" fontId="8" fillId="40" borderId="0" xfId="30" applyFont="1" applyFill="1"/>
    <xf numFmtId="0" fontId="126" fillId="40" borderId="0" xfId="30" applyFont="1" applyFill="1"/>
    <xf numFmtId="0" fontId="127" fillId="40" borderId="0" xfId="30" applyFont="1" applyFill="1"/>
    <xf numFmtId="0" fontId="128" fillId="40" borderId="0" xfId="30" applyFont="1" applyFill="1"/>
    <xf numFmtId="0" fontId="129" fillId="40" borderId="0" xfId="30" applyFont="1" applyFill="1"/>
    <xf numFmtId="0" fontId="130" fillId="40" borderId="0" xfId="30" applyFont="1" applyFill="1"/>
    <xf numFmtId="0" fontId="131" fillId="40" borderId="0" xfId="30" applyFont="1" applyFill="1"/>
    <xf numFmtId="0" fontId="132" fillId="0" borderId="0" xfId="30" applyFont="1"/>
    <xf numFmtId="0" fontId="1" fillId="40" borderId="33" xfId="30" applyFont="1" applyFill="1" applyBorder="1"/>
    <xf numFmtId="0" fontId="1" fillId="0" borderId="33" xfId="30" applyFont="1" applyBorder="1"/>
    <xf numFmtId="0" fontId="104" fillId="40" borderId="0" xfId="30" applyFont="1" applyFill="1"/>
    <xf numFmtId="0" fontId="4" fillId="40" borderId="0" xfId="30" quotePrefix="1" applyFont="1" applyFill="1"/>
    <xf numFmtId="0" fontId="133" fillId="40" borderId="0" xfId="30" applyFont="1" applyFill="1"/>
    <xf numFmtId="0" fontId="117" fillId="0" borderId="0" xfId="31" quotePrefix="1"/>
    <xf numFmtId="0" fontId="134" fillId="42" borderId="81" xfId="0" applyFont="1" applyFill="1" applyBorder="1" applyAlignment="1">
      <alignment horizontal="left" vertical="center" wrapText="1"/>
    </xf>
    <xf numFmtId="0" fontId="135" fillId="43" borderId="82" xfId="0" applyFont="1" applyFill="1" applyBorder="1" applyAlignment="1">
      <alignment horizontal="left" vertical="center" wrapText="1"/>
    </xf>
    <xf numFmtId="0" fontId="134" fillId="44" borderId="81" xfId="0" applyFont="1" applyFill="1" applyBorder="1" applyAlignment="1">
      <alignment horizontal="left" vertical="center" wrapText="1"/>
    </xf>
    <xf numFmtId="0" fontId="135" fillId="45" borderId="82" xfId="0" applyFont="1" applyFill="1" applyBorder="1" applyAlignment="1">
      <alignment horizontal="left" vertical="center" wrapText="1"/>
    </xf>
    <xf numFmtId="0" fontId="135" fillId="46" borderId="82" xfId="0" applyFont="1" applyFill="1" applyBorder="1" applyAlignment="1">
      <alignment horizontal="left" vertical="center" wrapText="1"/>
    </xf>
    <xf numFmtId="0" fontId="135" fillId="47" borderId="82" xfId="0" applyFont="1" applyFill="1" applyBorder="1" applyAlignment="1">
      <alignment horizontal="left" vertical="center" wrapText="1"/>
    </xf>
    <xf numFmtId="0" fontId="135" fillId="48" borderId="82" xfId="0" applyFont="1" applyFill="1" applyBorder="1" applyAlignment="1">
      <alignment horizontal="left" vertical="center" wrapText="1"/>
    </xf>
    <xf numFmtId="0" fontId="135" fillId="49" borderId="82" xfId="0" applyFont="1" applyFill="1" applyBorder="1" applyAlignment="1">
      <alignment horizontal="left" vertical="center" wrapText="1"/>
    </xf>
    <xf numFmtId="0" fontId="135" fillId="50" borderId="82" xfId="0" applyFont="1" applyFill="1" applyBorder="1" applyAlignment="1">
      <alignment horizontal="left" vertical="center" wrapText="1"/>
    </xf>
    <xf numFmtId="0" fontId="134" fillId="53" borderId="81" xfId="0" applyFont="1" applyFill="1" applyBorder="1" applyAlignment="1">
      <alignment horizontal="left" vertical="center" wrapText="1"/>
    </xf>
    <xf numFmtId="0" fontId="135" fillId="43" borderId="88" xfId="0" applyFont="1" applyFill="1" applyBorder="1" applyAlignment="1">
      <alignment horizontal="left" vertical="center" wrapText="1"/>
    </xf>
    <xf numFmtId="0" fontId="134" fillId="43" borderId="83" xfId="0" applyFont="1" applyFill="1" applyBorder="1" applyAlignment="1">
      <alignment horizontal="left" vertical="center" wrapText="1"/>
    </xf>
    <xf numFmtId="0" fontId="134" fillId="45" borderId="84" xfId="0" applyFont="1" applyFill="1" applyBorder="1" applyAlignment="1">
      <alignment horizontal="left" textRotation="90"/>
    </xf>
    <xf numFmtId="0" fontId="134" fillId="46" borderId="84" xfId="0" applyFont="1" applyFill="1" applyBorder="1" applyAlignment="1">
      <alignment horizontal="left" textRotation="90"/>
    </xf>
    <xf numFmtId="0" fontId="134" fillId="47" borderId="84" xfId="0" applyFont="1" applyFill="1" applyBorder="1" applyAlignment="1">
      <alignment horizontal="left" textRotation="90"/>
    </xf>
    <xf numFmtId="0" fontId="134" fillId="48" borderId="84" xfId="0" applyFont="1" applyFill="1" applyBorder="1" applyAlignment="1">
      <alignment horizontal="left" textRotation="90"/>
    </xf>
    <xf numFmtId="0" fontId="134" fillId="49" borderId="84" xfId="0" applyFont="1" applyFill="1" applyBorder="1" applyAlignment="1">
      <alignment horizontal="left" textRotation="90"/>
    </xf>
    <xf numFmtId="0" fontId="134" fillId="50" borderId="84" xfId="0" applyFont="1" applyFill="1" applyBorder="1" applyAlignment="1">
      <alignment horizontal="left" textRotation="90"/>
    </xf>
    <xf numFmtId="0" fontId="134" fillId="45" borderId="85" xfId="0" applyFont="1" applyFill="1" applyBorder="1" applyAlignment="1">
      <alignment horizontal="right" vertical="center" indent="1"/>
    </xf>
    <xf numFmtId="0" fontId="135" fillId="51" borderId="86" xfId="0" applyFont="1" applyFill="1" applyBorder="1" applyAlignment="1">
      <alignment horizontal="center" vertical="center"/>
    </xf>
    <xf numFmtId="0" fontId="135" fillId="52" borderId="87" xfId="0" applyFont="1" applyFill="1" applyBorder="1" applyAlignment="1">
      <alignment horizontal="left" vertical="center" wrapText="1"/>
    </xf>
    <xf numFmtId="0" fontId="134" fillId="46" borderId="85" xfId="0" applyFont="1" applyFill="1" applyBorder="1" applyAlignment="1">
      <alignment horizontal="right" vertical="center" indent="1"/>
    </xf>
    <xf numFmtId="0" fontId="0" fillId="0" borderId="0" xfId="0" applyAlignment="1">
      <alignment horizontal="center" vertical="center" wrapText="1"/>
    </xf>
    <xf numFmtId="0" fontId="0" fillId="0" borderId="0" xfId="0"/>
    <xf numFmtId="0" fontId="0" fillId="0" borderId="5" xfId="0" applyBorder="1" applyAlignment="1">
      <alignment horizontal="center" vertical="center" wrapText="1"/>
    </xf>
    <xf numFmtId="0" fontId="61" fillId="20" borderId="0" xfId="0" applyFont="1" applyFill="1" applyAlignment="1">
      <alignment horizontal="center" vertical="center"/>
    </xf>
    <xf numFmtId="0" fontId="2" fillId="0" borderId="0" xfId="16" applyFont="1"/>
    <xf numFmtId="0" fontId="36" fillId="20" borderId="15" xfId="16" applyFont="1" applyFill="1" applyBorder="1" applyAlignment="1">
      <alignment horizontal="center" vertical="center"/>
    </xf>
    <xf numFmtId="0" fontId="0" fillId="0" borderId="15" xfId="0" applyBorder="1"/>
    <xf numFmtId="0" fontId="36" fillId="19" borderId="15" xfId="16" applyFont="1" applyFill="1" applyBorder="1" applyAlignment="1">
      <alignment horizontal="center" vertical="center"/>
    </xf>
    <xf numFmtId="0" fontId="94" fillId="32" borderId="0" xfId="0" applyFont="1" applyFill="1" applyAlignment="1">
      <alignment horizontal="left" vertical="center" wrapText="1"/>
    </xf>
    <xf numFmtId="0" fontId="0" fillId="32" borderId="0" xfId="0" applyFill="1"/>
    <xf numFmtId="0" fontId="89" fillId="9" borderId="58" xfId="0" applyFont="1" applyFill="1" applyBorder="1" applyAlignment="1">
      <alignment horizontal="center" vertical="center" wrapText="1"/>
    </xf>
    <xf numFmtId="0" fontId="0" fillId="0" borderId="63" xfId="0" applyBorder="1"/>
    <xf numFmtId="0" fontId="0" fillId="0" borderId="65" xfId="0" applyBorder="1"/>
    <xf numFmtId="0" fontId="0" fillId="0" borderId="66" xfId="0" applyBorder="1"/>
    <xf numFmtId="0" fontId="93" fillId="32" borderId="59" xfId="0" applyFont="1" applyFill="1" applyBorder="1" applyAlignment="1">
      <alignment horizontal="left" vertical="center" wrapText="1"/>
    </xf>
    <xf numFmtId="0" fontId="0" fillId="0" borderId="60" xfId="0" applyBorder="1"/>
    <xf numFmtId="0" fontId="0" fillId="0" borderId="61" xfId="0" applyBorder="1"/>
    <xf numFmtId="0" fontId="26" fillId="0" borderId="77" xfId="24" applyFont="1" applyBorder="1" applyAlignment="1">
      <alignment horizontal="center"/>
    </xf>
    <xf numFmtId="0" fontId="0" fillId="0" borderId="7" xfId="0" applyBorder="1"/>
    <xf numFmtId="0" fontId="89" fillId="9" borderId="58" xfId="0" applyFont="1" applyFill="1" applyBorder="1" applyAlignment="1">
      <alignment horizontal="center" vertical="center"/>
    </xf>
    <xf numFmtId="0" fontId="0" fillId="0" borderId="67" xfId="0" applyBorder="1"/>
    <xf numFmtId="0" fontId="0" fillId="0" borderId="70" xfId="0" applyBorder="1"/>
    <xf numFmtId="0" fontId="93" fillId="32" borderId="32" xfId="0" applyFont="1" applyFill="1" applyBorder="1" applyAlignment="1">
      <alignment vertical="center" wrapText="1"/>
    </xf>
    <xf numFmtId="0" fontId="0" fillId="0" borderId="42" xfId="0" applyBorder="1"/>
    <xf numFmtId="0" fontId="94" fillId="32" borderId="59" xfId="0" applyFont="1" applyFill="1" applyBorder="1" applyAlignment="1">
      <alignment horizontal="left" vertical="center" wrapText="1"/>
    </xf>
    <xf numFmtId="0" fontId="89" fillId="9" borderId="64" xfId="0" applyFont="1" applyFill="1" applyBorder="1" applyAlignment="1">
      <alignment horizontal="center" vertical="center" wrapText="1"/>
    </xf>
    <xf numFmtId="0" fontId="89" fillId="9" borderId="78" xfId="0" applyFont="1" applyFill="1" applyBorder="1" applyAlignment="1">
      <alignment horizontal="center" vertical="center"/>
    </xf>
    <xf numFmtId="0" fontId="0" fillId="0" borderId="68" xfId="0" applyBorder="1"/>
    <xf numFmtId="0" fontId="94" fillId="32" borderId="30" xfId="0" applyFont="1" applyFill="1" applyBorder="1" applyAlignment="1">
      <alignment horizontal="left" vertical="center" wrapText="1"/>
    </xf>
    <xf numFmtId="0" fontId="0" fillId="0" borderId="33" xfId="0" applyBorder="1"/>
    <xf numFmtId="0" fontId="0" fillId="0" borderId="28" xfId="0" applyBorder="1"/>
    <xf numFmtId="0" fontId="94" fillId="32" borderId="30" xfId="0" applyFont="1" applyFill="1" applyBorder="1" applyAlignment="1">
      <alignment vertical="center" wrapText="1"/>
    </xf>
    <xf numFmtId="0" fontId="94" fillId="32" borderId="32" xfId="0" applyFont="1" applyFill="1" applyBorder="1" applyAlignment="1">
      <alignment horizontal="left" vertical="center" wrapText="1"/>
    </xf>
    <xf numFmtId="0" fontId="94" fillId="32" borderId="4" xfId="0" applyFont="1" applyFill="1" applyBorder="1" applyAlignment="1">
      <alignment horizontal="left" vertical="center" wrapText="1"/>
    </xf>
    <xf numFmtId="0" fontId="0" fillId="0" borderId="71" xfId="0" applyBorder="1"/>
    <xf numFmtId="0" fontId="0" fillId="0" borderId="72" xfId="0" applyBorder="1"/>
    <xf numFmtId="0" fontId="26" fillId="0" borderId="77" xfId="28" applyFont="1" applyBorder="1" applyAlignment="1">
      <alignment horizontal="center"/>
    </xf>
    <xf numFmtId="0" fontId="0" fillId="0" borderId="0" xfId="0" applyAlignment="1">
      <alignment horizontal="center"/>
    </xf>
    <xf numFmtId="0" fontId="0" fillId="0" borderId="0" xfId="0" applyAlignment="1">
      <alignment horizontal="center" vertical="center"/>
    </xf>
    <xf numFmtId="0" fontId="35" fillId="14" borderId="14" xfId="4" applyFont="1" applyFill="1" applyBorder="1" applyAlignment="1">
      <alignment horizontal="center" vertical="center"/>
    </xf>
    <xf numFmtId="0" fontId="0" fillId="0" borderId="79" xfId="0" applyBorder="1"/>
    <xf numFmtId="0" fontId="35" fillId="14" borderId="14" xfId="4" applyFont="1" applyFill="1" applyBorder="1" applyAlignment="1">
      <alignment horizontal="right" vertical="center"/>
    </xf>
    <xf numFmtId="0" fontId="93" fillId="32" borderId="73" xfId="25" applyFont="1" applyFill="1" applyBorder="1" applyAlignment="1">
      <alignment horizontal="left" vertical="center" wrapText="1"/>
    </xf>
    <xf numFmtId="0" fontId="0" fillId="0" borderId="80" xfId="0" applyBorder="1"/>
    <xf numFmtId="0" fontId="23" fillId="8" borderId="0" xfId="10" applyFont="1" applyFill="1" applyAlignment="1">
      <alignment horizontal="left" wrapText="1"/>
    </xf>
    <xf numFmtId="0" fontId="17" fillId="8" borderId="0" xfId="10" applyFill="1" applyAlignment="1">
      <alignment horizontal="left"/>
    </xf>
    <xf numFmtId="0" fontId="20" fillId="8" borderId="0" xfId="10" applyFont="1" applyFill="1" applyAlignment="1">
      <alignment horizontal="left" vertical="top" wrapText="1"/>
    </xf>
    <xf numFmtId="0" fontId="19" fillId="8" borderId="0" xfId="10" applyFont="1" applyFill="1" applyAlignment="1">
      <alignment horizontal="left" vertical="top" wrapText="1"/>
    </xf>
    <xf numFmtId="0" fontId="18" fillId="8" borderId="0" xfId="10" applyFont="1" applyFill="1" applyAlignment="1">
      <alignment horizontal="left" wrapText="1"/>
    </xf>
    <xf numFmtId="0" fontId="25" fillId="8" borderId="0" xfId="10" applyFont="1" applyFill="1" applyAlignment="1">
      <alignment horizontal="left" vertical="top" wrapText="1"/>
    </xf>
    <xf numFmtId="0" fontId="24" fillId="8" borderId="0" xfId="10" applyFont="1" applyFill="1" applyAlignment="1">
      <alignment horizontal="left" vertical="top" wrapText="1"/>
    </xf>
    <xf numFmtId="9" fontId="0" fillId="0" borderId="0" xfId="0" applyNumberFormat="1" applyAlignment="1">
      <alignment horizontal="center" vertical="center" wrapText="1"/>
    </xf>
    <xf numFmtId="0" fontId="6" fillId="0" borderId="0" xfId="0" applyFont="1" applyAlignment="1">
      <alignment horizontal="center"/>
    </xf>
    <xf numFmtId="9" fontId="0" fillId="0" borderId="0" xfId="0" applyNumberFormat="1" applyAlignment="1">
      <alignment horizontal="center"/>
    </xf>
    <xf numFmtId="168" fontId="0" fillId="0" borderId="0" xfId="0" applyNumberFormat="1" applyAlignment="1">
      <alignment horizontal="center" vertical="center" wrapText="1"/>
    </xf>
    <xf numFmtId="0" fontId="107" fillId="0" borderId="0" xfId="0" applyFont="1" applyAlignment="1">
      <alignment horizontal="center" wrapText="1"/>
    </xf>
    <xf numFmtId="0" fontId="26" fillId="0" borderId="77" xfId="11" applyFont="1" applyBorder="1" applyAlignment="1">
      <alignment horizontal="center"/>
    </xf>
  </cellXfs>
  <cellStyles count="33">
    <cellStyle name="Body" xfId="3" xr:uid="{00000000-0005-0000-0000-000003000000}"/>
    <cellStyle name="Excel Built-in Explanatory Text" xfId="14" xr:uid="{00000000-0005-0000-0000-00000E000000}"/>
    <cellStyle name="Header" xfId="2" xr:uid="{00000000-0005-0000-0000-000002000000}"/>
    <cellStyle name="Lien hypertexte" xfId="31" builtinId="8"/>
    <cellStyle name="Lien hypertexte 2" xfId="32" xr:uid="{00000000-0005-0000-0000-000020000000}"/>
    <cellStyle name="Milliers" xfId="1" builtinId="3"/>
    <cellStyle name="Milliers 2" xfId="8" xr:uid="{00000000-0005-0000-0000-000008000000}"/>
    <cellStyle name="Milliers 3" xfId="22" xr:uid="{00000000-0005-0000-0000-000016000000}"/>
    <cellStyle name="Milliers 4" xfId="26" xr:uid="{00000000-0005-0000-0000-00001A000000}"/>
    <cellStyle name="Milliers 5" xfId="29" xr:uid="{00000000-0005-0000-0000-00001D000000}"/>
    <cellStyle name="Normal" xfId="0" builtinId="0"/>
    <cellStyle name="Normal 2" xfId="4" xr:uid="{00000000-0005-0000-0000-000004000000}"/>
    <cellStyle name="Normal 2 2" xfId="5" xr:uid="{00000000-0005-0000-0000-000005000000}"/>
    <cellStyle name="Normal 3" xfId="6" xr:uid="{00000000-0005-0000-0000-000006000000}"/>
    <cellStyle name="Normal 4" xfId="9" xr:uid="{00000000-0005-0000-0000-000009000000}"/>
    <cellStyle name="Normal 5" xfId="10" xr:uid="{00000000-0005-0000-0000-00000A000000}"/>
    <cellStyle name="Normal 6" xfId="16" xr:uid="{00000000-0005-0000-0000-000010000000}"/>
    <cellStyle name="Normal 7" xfId="25" xr:uid="{00000000-0005-0000-0000-000019000000}"/>
    <cellStyle name="Normal 8" xfId="30" xr:uid="{00000000-0005-0000-0000-00001E000000}"/>
    <cellStyle name="Normal 8 2" xfId="12" xr:uid="{00000000-0005-0000-0000-00000C000000}"/>
    <cellStyle name="Normal 9" xfId="11" xr:uid="{00000000-0005-0000-0000-00000B000000}"/>
    <cellStyle name="Normal 9 2" xfId="13" xr:uid="{00000000-0005-0000-0000-00000D000000}"/>
    <cellStyle name="Normal 9 2 2" xfId="28" xr:uid="{00000000-0005-0000-0000-00001C000000}"/>
    <cellStyle name="Normal 9 3" xfId="24" xr:uid="{00000000-0005-0000-0000-000018000000}"/>
    <cellStyle name="Normal_bilan oleo 2009 et 2010 V2" xfId="18" xr:uid="{00000000-0005-0000-0000-000012000000}"/>
    <cellStyle name="Normal_Bilans_BLET_Simul" xfId="19" xr:uid="{00000000-0005-0000-0000-000013000000}"/>
    <cellStyle name="Normal_Bilans_Maïs_Simul" xfId="20" xr:uid="{00000000-0005-0000-0000-000014000000}"/>
    <cellStyle name="Normal_Bilans_Orges_Simul" xfId="17" xr:uid="{00000000-0005-0000-0000-000011000000}"/>
    <cellStyle name="Normal_Bilans_Orges_Simul 2" xfId="23" xr:uid="{00000000-0005-0000-0000-000017000000}"/>
    <cellStyle name="Pourcentage" xfId="15" builtinId="5"/>
    <cellStyle name="Pourcentage 2" xfId="7" xr:uid="{00000000-0005-0000-0000-000007000000}"/>
    <cellStyle name="Pourcentage 3" xfId="21" xr:uid="{00000000-0005-0000-0000-000015000000}"/>
    <cellStyle name="Pourcentage 4" xfId="27" xr:uid="{00000000-0005-0000-0000-00001B000000}"/>
  </cellStyles>
  <dxfs count="9">
    <dxf>
      <font>
        <condense val="0"/>
        <extend val="0"/>
        <color indexed="9"/>
      </font>
    </dxf>
    <dxf>
      <font>
        <color rgb="FF9C0006"/>
      </font>
      <fill>
        <patternFill>
          <bgColor rgb="FFFFC7CE"/>
        </patternFill>
      </fill>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89" Type="http://schemas.microsoft.com/office/2017/06/relationships/rdRichValueStructure" Target="richData/rdrichvaluestructure.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microsoft.com/office/2017/06/relationships/rdRichValueTypes" Target="richData/rdRichValueTyp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microsoft.com/office/2017/06/relationships/rdRichValue" Target="richData/rdrichvalue.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eetMetadata" Target="metadata.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image" Target="../media/image46.png"/><Relationship Id="rId13" Type="http://schemas.openxmlformats.org/officeDocument/2006/relationships/image" Target="../media/image51.png"/><Relationship Id="rId18" Type="http://schemas.openxmlformats.org/officeDocument/2006/relationships/image" Target="../media/image56.png"/><Relationship Id="rId3" Type="http://schemas.openxmlformats.org/officeDocument/2006/relationships/image" Target="../media/image41.png"/><Relationship Id="rId21" Type="http://schemas.openxmlformats.org/officeDocument/2006/relationships/image" Target="../media/image59.png"/><Relationship Id="rId7" Type="http://schemas.openxmlformats.org/officeDocument/2006/relationships/image" Target="../media/image45.png"/><Relationship Id="rId12" Type="http://schemas.openxmlformats.org/officeDocument/2006/relationships/image" Target="../media/image50.png"/><Relationship Id="rId17" Type="http://schemas.openxmlformats.org/officeDocument/2006/relationships/image" Target="../media/image55.png"/><Relationship Id="rId2" Type="http://schemas.openxmlformats.org/officeDocument/2006/relationships/image" Target="../media/image40.png"/><Relationship Id="rId16" Type="http://schemas.openxmlformats.org/officeDocument/2006/relationships/image" Target="../media/image54.png"/><Relationship Id="rId20" Type="http://schemas.openxmlformats.org/officeDocument/2006/relationships/image" Target="../media/image58.png"/><Relationship Id="rId1" Type="http://schemas.openxmlformats.org/officeDocument/2006/relationships/image" Target="../media/image39.png"/><Relationship Id="rId6" Type="http://schemas.openxmlformats.org/officeDocument/2006/relationships/image" Target="../media/image44.png"/><Relationship Id="rId11" Type="http://schemas.openxmlformats.org/officeDocument/2006/relationships/image" Target="../media/image49.png"/><Relationship Id="rId5" Type="http://schemas.openxmlformats.org/officeDocument/2006/relationships/image" Target="../media/image43.png"/><Relationship Id="rId15" Type="http://schemas.openxmlformats.org/officeDocument/2006/relationships/image" Target="../media/image53.png"/><Relationship Id="rId10" Type="http://schemas.openxmlformats.org/officeDocument/2006/relationships/image" Target="../media/image48.png"/><Relationship Id="rId19" Type="http://schemas.openxmlformats.org/officeDocument/2006/relationships/image" Target="../media/image57.png"/><Relationship Id="rId4" Type="http://schemas.openxmlformats.org/officeDocument/2006/relationships/image" Target="../media/image42.png"/><Relationship Id="rId9" Type="http://schemas.openxmlformats.org/officeDocument/2006/relationships/image" Target="../media/image47.png"/><Relationship Id="rId14" Type="http://schemas.openxmlformats.org/officeDocument/2006/relationships/image" Target="../media/image52.png"/><Relationship Id="rId22" Type="http://schemas.openxmlformats.org/officeDocument/2006/relationships/image" Target="../media/image6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3.png"/><Relationship Id="rId2" Type="http://schemas.openxmlformats.org/officeDocument/2006/relationships/image" Target="../media/image62.png"/><Relationship Id="rId1" Type="http://schemas.openxmlformats.org/officeDocument/2006/relationships/image" Target="../media/image6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7.png"/><Relationship Id="rId2" Type="http://schemas.openxmlformats.org/officeDocument/2006/relationships/image" Target="../media/image66.png"/><Relationship Id="rId1" Type="http://schemas.openxmlformats.org/officeDocument/2006/relationships/image" Target="../media/image65.png"/><Relationship Id="rId4" Type="http://schemas.openxmlformats.org/officeDocument/2006/relationships/image" Target="../media/image68.png"/></Relationships>
</file>

<file path=xl/drawings/_rels/drawing14.xml.rels><?xml version="1.0" encoding="UTF-8" standalone="yes"?>
<Relationships xmlns="http://schemas.openxmlformats.org/package/2006/relationships"><Relationship Id="rId8" Type="http://schemas.openxmlformats.org/officeDocument/2006/relationships/image" Target="../media/image76.png"/><Relationship Id="rId13" Type="http://schemas.openxmlformats.org/officeDocument/2006/relationships/image" Target="../media/image80.png"/><Relationship Id="rId3" Type="http://schemas.openxmlformats.org/officeDocument/2006/relationships/image" Target="../media/image71.png"/><Relationship Id="rId7" Type="http://schemas.openxmlformats.org/officeDocument/2006/relationships/image" Target="../media/image75.png"/><Relationship Id="rId12" Type="http://schemas.openxmlformats.org/officeDocument/2006/relationships/image" Target="../media/image79.png"/><Relationship Id="rId2" Type="http://schemas.openxmlformats.org/officeDocument/2006/relationships/image" Target="../media/image70.png"/><Relationship Id="rId1" Type="http://schemas.openxmlformats.org/officeDocument/2006/relationships/image" Target="../media/image69.png"/><Relationship Id="rId6" Type="http://schemas.openxmlformats.org/officeDocument/2006/relationships/image" Target="../media/image74.png"/><Relationship Id="rId11" Type="http://schemas.openxmlformats.org/officeDocument/2006/relationships/image" Target="../media/image78.png"/><Relationship Id="rId5" Type="http://schemas.openxmlformats.org/officeDocument/2006/relationships/image" Target="../media/image73.png"/><Relationship Id="rId15" Type="http://schemas.openxmlformats.org/officeDocument/2006/relationships/image" Target="../media/image82.png"/><Relationship Id="rId10" Type="http://schemas.openxmlformats.org/officeDocument/2006/relationships/image" Target="../media/image22.png"/><Relationship Id="rId4" Type="http://schemas.openxmlformats.org/officeDocument/2006/relationships/image" Target="../media/image72.png"/><Relationship Id="rId9" Type="http://schemas.openxmlformats.org/officeDocument/2006/relationships/image" Target="../media/image77.png"/><Relationship Id="rId14" Type="http://schemas.openxmlformats.org/officeDocument/2006/relationships/image" Target="../media/image8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4.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 Id="rId9" Type="http://schemas.openxmlformats.org/officeDocument/2006/relationships/image" Target="../media/image1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1.png"/><Relationship Id="rId5" Type="http://schemas.openxmlformats.org/officeDocument/2006/relationships/image" Target="../media/image20.png"/><Relationship Id="rId4" Type="http://schemas.openxmlformats.org/officeDocument/2006/relationships/image" Target="../media/image19.png"/></Relationships>
</file>

<file path=xl/drawings/_rels/drawing8.xml.rels><?xml version="1.0" encoding="UTF-8" standalone="yes"?>
<Relationships xmlns="http://schemas.openxmlformats.org/package/2006/relationships"><Relationship Id="rId1" Type="http://schemas.openxmlformats.org/officeDocument/2006/relationships/image" Target="../media/image22.png"/></Relationships>
</file>

<file path=xl/drawings/_rels/drawing9.xml.rels><?xml version="1.0" encoding="UTF-8" standalone="yes"?>
<Relationships xmlns="http://schemas.openxmlformats.org/package/2006/relationships"><Relationship Id="rId8" Type="http://schemas.openxmlformats.org/officeDocument/2006/relationships/image" Target="../media/image30.png"/><Relationship Id="rId13" Type="http://schemas.openxmlformats.org/officeDocument/2006/relationships/image" Target="../media/image35.png"/><Relationship Id="rId3" Type="http://schemas.openxmlformats.org/officeDocument/2006/relationships/image" Target="../media/image25.png"/><Relationship Id="rId7" Type="http://schemas.openxmlformats.org/officeDocument/2006/relationships/image" Target="../media/image29.png"/><Relationship Id="rId12" Type="http://schemas.openxmlformats.org/officeDocument/2006/relationships/image" Target="../media/image34.png"/><Relationship Id="rId2" Type="http://schemas.openxmlformats.org/officeDocument/2006/relationships/image" Target="../media/image24.png"/><Relationship Id="rId16" Type="http://schemas.openxmlformats.org/officeDocument/2006/relationships/image" Target="../media/image38.png"/><Relationship Id="rId1" Type="http://schemas.openxmlformats.org/officeDocument/2006/relationships/image" Target="../media/image23.png"/><Relationship Id="rId6" Type="http://schemas.openxmlformats.org/officeDocument/2006/relationships/image" Target="../media/image28.png"/><Relationship Id="rId11" Type="http://schemas.openxmlformats.org/officeDocument/2006/relationships/image" Target="../media/image33.png"/><Relationship Id="rId5" Type="http://schemas.openxmlformats.org/officeDocument/2006/relationships/image" Target="../media/image27.png"/><Relationship Id="rId15" Type="http://schemas.openxmlformats.org/officeDocument/2006/relationships/image" Target="../media/image37.png"/><Relationship Id="rId10" Type="http://schemas.openxmlformats.org/officeDocument/2006/relationships/image" Target="../media/image32.png"/><Relationship Id="rId4" Type="http://schemas.openxmlformats.org/officeDocument/2006/relationships/image" Target="../media/image26.png"/><Relationship Id="rId9" Type="http://schemas.openxmlformats.org/officeDocument/2006/relationships/image" Target="../media/image31.png"/><Relationship Id="rId14" Type="http://schemas.openxmlformats.org/officeDocument/2006/relationships/image" Target="../media/image3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1828800</xdr:colOff>
      <xdr:row>0</xdr:row>
      <xdr:rowOff>741045</xdr:rowOff>
    </xdr:to>
    <xdr:pic>
      <xdr:nvPicPr>
        <xdr:cNvPr id="2" name="Picture 1" descr="logoFAM">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1828800" cy="752474"/>
        </a:xfrm>
        <a:prstGeom prst="rect">
          <a:avLst/>
        </a:prstGeom>
        <a:noFill/>
        <a:ln>
          <a:noFill/>
          <a:prstDash val="soli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627781</xdr:colOff>
      <xdr:row>22</xdr:row>
      <xdr:rowOff>98572</xdr:rowOff>
    </xdr:to>
    <xdr:pic>
      <xdr:nvPicPr>
        <xdr:cNvPr id="2" name="Image 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0" y="180975"/>
          <a:ext cx="6952381" cy="3904762"/>
        </a:xfrm>
        <a:prstGeom prst="rect">
          <a:avLst/>
        </a:prstGeom>
        <a:ln>
          <a:prstDash val="solid"/>
        </a:ln>
      </xdr:spPr>
    </xdr:pic>
    <xdr:clientData/>
  </xdr:twoCellAnchor>
  <xdr:twoCellAnchor editAs="oneCell">
    <xdr:from>
      <xdr:col>0</xdr:col>
      <xdr:colOff>0</xdr:colOff>
      <xdr:row>25</xdr:row>
      <xdr:rowOff>0</xdr:rowOff>
    </xdr:from>
    <xdr:to>
      <xdr:col>8</xdr:col>
      <xdr:colOff>209550</xdr:colOff>
      <xdr:row>45</xdr:row>
      <xdr:rowOff>174639</xdr:rowOff>
    </xdr:to>
    <xdr:pic>
      <xdr:nvPicPr>
        <xdr:cNvPr id="3" name="Image 2">
          <a:extLst>
            <a:ext uri="{FF2B5EF4-FFF2-40B4-BE49-F238E27FC236}">
              <a16:creationId xmlns:a16="http://schemas.microsoft.com/office/drawing/2014/main" id="{00000000-0008-0000-3B00-000003000000}"/>
            </a:ext>
          </a:extLst>
        </xdr:cNvPr>
        <xdr:cNvPicPr>
          <a:picLocks noChangeAspect="1"/>
        </xdr:cNvPicPr>
      </xdr:nvPicPr>
      <xdr:blipFill>
        <a:blip xmlns:r="http://schemas.openxmlformats.org/officeDocument/2006/relationships" r:embed="rId2"/>
        <a:stretch>
          <a:fillRect/>
        </a:stretch>
      </xdr:blipFill>
      <xdr:spPr>
        <a:xfrm>
          <a:off x="0" y="4524375"/>
          <a:ext cx="6534150" cy="3794139"/>
        </a:xfrm>
        <a:prstGeom prst="rect">
          <a:avLst/>
        </a:prstGeom>
        <a:ln>
          <a:prstDash val="solid"/>
        </a:ln>
      </xdr:spPr>
    </xdr:pic>
    <xdr:clientData/>
  </xdr:twoCellAnchor>
  <xdr:twoCellAnchor editAs="oneCell">
    <xdr:from>
      <xdr:col>0</xdr:col>
      <xdr:colOff>0</xdr:colOff>
      <xdr:row>46</xdr:row>
      <xdr:rowOff>180974</xdr:rowOff>
    </xdr:from>
    <xdr:to>
      <xdr:col>7</xdr:col>
      <xdr:colOff>208495</xdr:colOff>
      <xdr:row>65</xdr:row>
      <xdr:rowOff>137159</xdr:rowOff>
    </xdr:to>
    <xdr:pic>
      <xdr:nvPicPr>
        <xdr:cNvPr id="4" name="Image 3">
          <a:extLst>
            <a:ext uri="{FF2B5EF4-FFF2-40B4-BE49-F238E27FC236}">
              <a16:creationId xmlns:a16="http://schemas.microsoft.com/office/drawing/2014/main" id="{00000000-0008-0000-3B00-000004000000}"/>
            </a:ext>
          </a:extLst>
        </xdr:cNvPr>
        <xdr:cNvPicPr>
          <a:picLocks noChangeAspect="1"/>
        </xdr:cNvPicPr>
      </xdr:nvPicPr>
      <xdr:blipFill>
        <a:blip xmlns:r="http://schemas.openxmlformats.org/officeDocument/2006/relationships" r:embed="rId3"/>
        <a:stretch>
          <a:fillRect/>
        </a:stretch>
      </xdr:blipFill>
      <xdr:spPr>
        <a:xfrm>
          <a:off x="0" y="8505824"/>
          <a:ext cx="5742520" cy="3400425"/>
        </a:xfrm>
        <a:prstGeom prst="rect">
          <a:avLst/>
        </a:prstGeom>
        <a:ln>
          <a:prstDash val="solid"/>
        </a:ln>
      </xdr:spPr>
    </xdr:pic>
    <xdr:clientData/>
  </xdr:twoCellAnchor>
  <xdr:twoCellAnchor editAs="oneCell">
    <xdr:from>
      <xdr:col>0</xdr:col>
      <xdr:colOff>0</xdr:colOff>
      <xdr:row>68</xdr:row>
      <xdr:rowOff>0</xdr:rowOff>
    </xdr:from>
    <xdr:to>
      <xdr:col>4</xdr:col>
      <xdr:colOff>94843</xdr:colOff>
      <xdr:row>97</xdr:row>
      <xdr:rowOff>18392</xdr:rowOff>
    </xdr:to>
    <xdr:pic>
      <xdr:nvPicPr>
        <xdr:cNvPr id="5" name="Image 4">
          <a:extLst>
            <a:ext uri="{FF2B5EF4-FFF2-40B4-BE49-F238E27FC236}">
              <a16:creationId xmlns:a16="http://schemas.microsoft.com/office/drawing/2014/main" id="{00000000-0008-0000-3B00-000005000000}"/>
            </a:ext>
          </a:extLst>
        </xdr:cNvPr>
        <xdr:cNvPicPr>
          <a:picLocks noChangeAspect="1"/>
        </xdr:cNvPicPr>
      </xdr:nvPicPr>
      <xdr:blipFill>
        <a:blip xmlns:r="http://schemas.openxmlformats.org/officeDocument/2006/relationships" r:embed="rId4"/>
        <a:stretch>
          <a:fillRect/>
        </a:stretch>
      </xdr:blipFill>
      <xdr:spPr>
        <a:xfrm>
          <a:off x="0" y="13030200"/>
          <a:ext cx="3257143" cy="5266667"/>
        </a:xfrm>
        <a:prstGeom prst="rect">
          <a:avLst/>
        </a:prstGeom>
        <a:ln>
          <a:prstDash val="solid"/>
        </a:ln>
      </xdr:spPr>
    </xdr:pic>
    <xdr:clientData/>
  </xdr:twoCellAnchor>
  <xdr:twoCellAnchor editAs="oneCell">
    <xdr:from>
      <xdr:col>4</xdr:col>
      <xdr:colOff>0</xdr:colOff>
      <xdr:row>67</xdr:row>
      <xdr:rowOff>0</xdr:rowOff>
    </xdr:from>
    <xdr:to>
      <xdr:col>11</xdr:col>
      <xdr:colOff>361213</xdr:colOff>
      <xdr:row>68</xdr:row>
      <xdr:rowOff>59026</xdr:rowOff>
    </xdr:to>
    <xdr:pic>
      <xdr:nvPicPr>
        <xdr:cNvPr id="6" name="Image 5">
          <a:extLst>
            <a:ext uri="{FF2B5EF4-FFF2-40B4-BE49-F238E27FC236}">
              <a16:creationId xmlns:a16="http://schemas.microsoft.com/office/drawing/2014/main" id="{00000000-0008-0000-3B00-000006000000}"/>
            </a:ext>
          </a:extLst>
        </xdr:cNvPr>
        <xdr:cNvPicPr>
          <a:picLocks noChangeAspect="1"/>
        </xdr:cNvPicPr>
      </xdr:nvPicPr>
      <xdr:blipFill>
        <a:blip xmlns:r="http://schemas.openxmlformats.org/officeDocument/2006/relationships" r:embed="rId5"/>
        <a:stretch>
          <a:fillRect/>
        </a:stretch>
      </xdr:blipFill>
      <xdr:spPr>
        <a:xfrm>
          <a:off x="3162300" y="12849225"/>
          <a:ext cx="5895238" cy="228571"/>
        </a:xfrm>
        <a:prstGeom prst="rect">
          <a:avLst/>
        </a:prstGeom>
        <a:ln>
          <a:prstDash val="solid"/>
        </a:ln>
      </xdr:spPr>
    </xdr:pic>
    <xdr:clientData/>
  </xdr:twoCellAnchor>
  <xdr:twoCellAnchor editAs="oneCell">
    <xdr:from>
      <xdr:col>4</xdr:col>
      <xdr:colOff>0</xdr:colOff>
      <xdr:row>98</xdr:row>
      <xdr:rowOff>0</xdr:rowOff>
    </xdr:from>
    <xdr:to>
      <xdr:col>11</xdr:col>
      <xdr:colOff>479308</xdr:colOff>
      <xdr:row>99</xdr:row>
      <xdr:rowOff>173312</xdr:rowOff>
    </xdr:to>
    <xdr:pic>
      <xdr:nvPicPr>
        <xdr:cNvPr id="7" name="Image 6">
          <a:extLst>
            <a:ext uri="{FF2B5EF4-FFF2-40B4-BE49-F238E27FC236}">
              <a16:creationId xmlns:a16="http://schemas.microsoft.com/office/drawing/2014/main" id="{00000000-0008-0000-3B00-000007000000}"/>
            </a:ext>
          </a:extLst>
        </xdr:cNvPr>
        <xdr:cNvPicPr>
          <a:picLocks noChangeAspect="1"/>
        </xdr:cNvPicPr>
      </xdr:nvPicPr>
      <xdr:blipFill>
        <a:blip xmlns:r="http://schemas.openxmlformats.org/officeDocument/2006/relationships" r:embed="rId6"/>
        <a:stretch>
          <a:fillRect/>
        </a:stretch>
      </xdr:blipFill>
      <xdr:spPr>
        <a:xfrm>
          <a:off x="3162300" y="18459450"/>
          <a:ext cx="6019048" cy="342857"/>
        </a:xfrm>
        <a:prstGeom prst="rect">
          <a:avLst/>
        </a:prstGeom>
        <a:ln>
          <a:prstDash val="solid"/>
        </a:ln>
      </xdr:spPr>
    </xdr:pic>
    <xdr:clientData/>
  </xdr:twoCellAnchor>
  <xdr:twoCellAnchor editAs="oneCell">
    <xdr:from>
      <xdr:col>0</xdr:col>
      <xdr:colOff>0</xdr:colOff>
      <xdr:row>99</xdr:row>
      <xdr:rowOff>0</xdr:rowOff>
    </xdr:from>
    <xdr:to>
      <xdr:col>4</xdr:col>
      <xdr:colOff>96749</xdr:colOff>
      <xdr:row>121</xdr:row>
      <xdr:rowOff>60454</xdr:rowOff>
    </xdr:to>
    <xdr:pic>
      <xdr:nvPicPr>
        <xdr:cNvPr id="8" name="Image 7">
          <a:extLst>
            <a:ext uri="{FF2B5EF4-FFF2-40B4-BE49-F238E27FC236}">
              <a16:creationId xmlns:a16="http://schemas.microsoft.com/office/drawing/2014/main" id="{00000000-0008-0000-3B00-000008000000}"/>
            </a:ext>
          </a:extLst>
        </xdr:cNvPr>
        <xdr:cNvPicPr>
          <a:picLocks noChangeAspect="1"/>
        </xdr:cNvPicPr>
      </xdr:nvPicPr>
      <xdr:blipFill>
        <a:blip xmlns:r="http://schemas.openxmlformats.org/officeDocument/2006/relationships" r:embed="rId7"/>
        <a:stretch>
          <a:fillRect/>
        </a:stretch>
      </xdr:blipFill>
      <xdr:spPr>
        <a:xfrm>
          <a:off x="0" y="18640425"/>
          <a:ext cx="3247619" cy="4047619"/>
        </a:xfrm>
        <a:prstGeom prst="rect">
          <a:avLst/>
        </a:prstGeom>
        <a:ln>
          <a:prstDash val="solid"/>
        </a:ln>
      </xdr:spPr>
    </xdr:pic>
    <xdr:clientData/>
  </xdr:twoCellAnchor>
  <xdr:twoCellAnchor editAs="oneCell">
    <xdr:from>
      <xdr:col>0</xdr:col>
      <xdr:colOff>0</xdr:colOff>
      <xdr:row>141</xdr:row>
      <xdr:rowOff>0</xdr:rowOff>
    </xdr:from>
    <xdr:to>
      <xdr:col>8</xdr:col>
      <xdr:colOff>591592</xdr:colOff>
      <xdr:row>160</xdr:row>
      <xdr:rowOff>134810</xdr:rowOff>
    </xdr:to>
    <xdr:pic>
      <xdr:nvPicPr>
        <xdr:cNvPr id="9" name="Image 8">
          <a:extLst>
            <a:ext uri="{FF2B5EF4-FFF2-40B4-BE49-F238E27FC236}">
              <a16:creationId xmlns:a16="http://schemas.microsoft.com/office/drawing/2014/main" id="{00000000-0008-0000-3B00-000009000000}"/>
            </a:ext>
          </a:extLst>
        </xdr:cNvPr>
        <xdr:cNvPicPr>
          <a:picLocks noChangeAspect="1"/>
        </xdr:cNvPicPr>
      </xdr:nvPicPr>
      <xdr:blipFill>
        <a:blip xmlns:r="http://schemas.openxmlformats.org/officeDocument/2006/relationships" r:embed="rId8"/>
        <a:stretch>
          <a:fillRect/>
        </a:stretch>
      </xdr:blipFill>
      <xdr:spPr>
        <a:xfrm>
          <a:off x="0" y="22983825"/>
          <a:ext cx="6904762" cy="3561905"/>
        </a:xfrm>
        <a:prstGeom prst="rect">
          <a:avLst/>
        </a:prstGeom>
        <a:ln>
          <a:prstDash val="solid"/>
        </a:ln>
      </xdr:spPr>
    </xdr:pic>
    <xdr:clientData/>
  </xdr:twoCellAnchor>
  <xdr:twoCellAnchor editAs="oneCell">
    <xdr:from>
      <xdr:col>9</xdr:col>
      <xdr:colOff>0</xdr:colOff>
      <xdr:row>141</xdr:row>
      <xdr:rowOff>0</xdr:rowOff>
    </xdr:from>
    <xdr:to>
      <xdr:col>17</xdr:col>
      <xdr:colOff>326828</xdr:colOff>
      <xdr:row>155</xdr:row>
      <xdr:rowOff>173018</xdr:rowOff>
    </xdr:to>
    <xdr:pic>
      <xdr:nvPicPr>
        <xdr:cNvPr id="10" name="Image 9">
          <a:extLst>
            <a:ext uri="{FF2B5EF4-FFF2-40B4-BE49-F238E27FC236}">
              <a16:creationId xmlns:a16="http://schemas.microsoft.com/office/drawing/2014/main" id="{00000000-0008-0000-3B00-00000A000000}"/>
            </a:ext>
          </a:extLst>
        </xdr:cNvPr>
        <xdr:cNvPicPr>
          <a:picLocks noChangeAspect="1"/>
        </xdr:cNvPicPr>
      </xdr:nvPicPr>
      <xdr:blipFill>
        <a:blip xmlns:r="http://schemas.openxmlformats.org/officeDocument/2006/relationships" r:embed="rId9"/>
        <a:stretch>
          <a:fillRect/>
        </a:stretch>
      </xdr:blipFill>
      <xdr:spPr>
        <a:xfrm>
          <a:off x="7115175" y="22983825"/>
          <a:ext cx="6657143" cy="2695238"/>
        </a:xfrm>
        <a:prstGeom prst="rect">
          <a:avLst/>
        </a:prstGeom>
        <a:ln>
          <a:prstDash val="solid"/>
        </a:ln>
      </xdr:spPr>
    </xdr:pic>
    <xdr:clientData/>
  </xdr:twoCellAnchor>
  <xdr:twoCellAnchor editAs="oneCell">
    <xdr:from>
      <xdr:col>0</xdr:col>
      <xdr:colOff>0</xdr:colOff>
      <xdr:row>162</xdr:row>
      <xdr:rowOff>0</xdr:rowOff>
    </xdr:from>
    <xdr:to>
      <xdr:col>8</xdr:col>
      <xdr:colOff>555400</xdr:colOff>
      <xdr:row>183</xdr:row>
      <xdr:rowOff>98573</xdr:rowOff>
    </xdr:to>
    <xdr:pic>
      <xdr:nvPicPr>
        <xdr:cNvPr id="11" name="Image 10">
          <a:extLst>
            <a:ext uri="{FF2B5EF4-FFF2-40B4-BE49-F238E27FC236}">
              <a16:creationId xmlns:a16="http://schemas.microsoft.com/office/drawing/2014/main" id="{00000000-0008-0000-3B00-00000B000000}"/>
            </a:ext>
          </a:extLst>
        </xdr:cNvPr>
        <xdr:cNvPicPr>
          <a:picLocks noChangeAspect="1"/>
        </xdr:cNvPicPr>
      </xdr:nvPicPr>
      <xdr:blipFill>
        <a:blip xmlns:r="http://schemas.openxmlformats.org/officeDocument/2006/relationships" r:embed="rId10"/>
        <a:stretch>
          <a:fillRect/>
        </a:stretch>
      </xdr:blipFill>
      <xdr:spPr>
        <a:xfrm>
          <a:off x="0" y="26784300"/>
          <a:ext cx="6876190" cy="3895238"/>
        </a:xfrm>
        <a:prstGeom prst="rect">
          <a:avLst/>
        </a:prstGeom>
        <a:ln>
          <a:prstDash val="solid"/>
        </a:ln>
      </xdr:spPr>
    </xdr:pic>
    <xdr:clientData/>
  </xdr:twoCellAnchor>
  <xdr:twoCellAnchor editAs="oneCell">
    <xdr:from>
      <xdr:col>9</xdr:col>
      <xdr:colOff>0</xdr:colOff>
      <xdr:row>162</xdr:row>
      <xdr:rowOff>0</xdr:rowOff>
    </xdr:from>
    <xdr:to>
      <xdr:col>17</xdr:col>
      <xdr:colOff>323018</xdr:colOff>
      <xdr:row>176</xdr:row>
      <xdr:rowOff>174922</xdr:rowOff>
    </xdr:to>
    <xdr:pic>
      <xdr:nvPicPr>
        <xdr:cNvPr id="12" name="Image 11">
          <a:extLst>
            <a:ext uri="{FF2B5EF4-FFF2-40B4-BE49-F238E27FC236}">
              <a16:creationId xmlns:a16="http://schemas.microsoft.com/office/drawing/2014/main" id="{00000000-0008-0000-3B00-00000C000000}"/>
            </a:ext>
          </a:extLst>
        </xdr:cNvPr>
        <xdr:cNvPicPr>
          <a:picLocks noChangeAspect="1"/>
        </xdr:cNvPicPr>
      </xdr:nvPicPr>
      <xdr:blipFill>
        <a:blip xmlns:r="http://schemas.openxmlformats.org/officeDocument/2006/relationships" r:embed="rId11"/>
        <a:stretch>
          <a:fillRect/>
        </a:stretch>
      </xdr:blipFill>
      <xdr:spPr>
        <a:xfrm>
          <a:off x="7115175" y="26784300"/>
          <a:ext cx="6657143" cy="2704762"/>
        </a:xfrm>
        <a:prstGeom prst="rect">
          <a:avLst/>
        </a:prstGeom>
        <a:ln>
          <a:prstDash val="solid"/>
        </a:ln>
      </xdr:spPr>
    </xdr:pic>
    <xdr:clientData/>
  </xdr:twoCellAnchor>
  <xdr:twoCellAnchor editAs="oneCell">
    <xdr:from>
      <xdr:col>0</xdr:col>
      <xdr:colOff>0</xdr:colOff>
      <xdr:row>123</xdr:row>
      <xdr:rowOff>57150</xdr:rowOff>
    </xdr:from>
    <xdr:to>
      <xdr:col>8</xdr:col>
      <xdr:colOff>98258</xdr:colOff>
      <xdr:row>139</xdr:row>
      <xdr:rowOff>16788</xdr:rowOff>
    </xdr:to>
    <xdr:pic>
      <xdr:nvPicPr>
        <xdr:cNvPr id="13" name="Image 12">
          <a:extLst>
            <a:ext uri="{FF2B5EF4-FFF2-40B4-BE49-F238E27FC236}">
              <a16:creationId xmlns:a16="http://schemas.microsoft.com/office/drawing/2014/main" id="{00000000-0008-0000-3B00-00000D000000}"/>
            </a:ext>
          </a:extLst>
        </xdr:cNvPr>
        <xdr:cNvPicPr>
          <a:picLocks noChangeAspect="1"/>
        </xdr:cNvPicPr>
      </xdr:nvPicPr>
      <xdr:blipFill>
        <a:blip xmlns:r="http://schemas.openxmlformats.org/officeDocument/2006/relationships" r:embed="rId12"/>
        <a:stretch>
          <a:fillRect/>
        </a:stretch>
      </xdr:blipFill>
      <xdr:spPr>
        <a:xfrm>
          <a:off x="0" y="23221950"/>
          <a:ext cx="6419048" cy="2851428"/>
        </a:xfrm>
        <a:prstGeom prst="rect">
          <a:avLst/>
        </a:prstGeom>
        <a:ln>
          <a:prstDash val="solid"/>
        </a:ln>
      </xdr:spPr>
    </xdr:pic>
    <xdr:clientData/>
  </xdr:twoCellAnchor>
  <xdr:twoCellAnchor editAs="oneCell">
    <xdr:from>
      <xdr:col>0</xdr:col>
      <xdr:colOff>0</xdr:colOff>
      <xdr:row>185</xdr:row>
      <xdr:rowOff>0</xdr:rowOff>
    </xdr:from>
    <xdr:to>
      <xdr:col>8</xdr:col>
      <xdr:colOff>517304</xdr:colOff>
      <xdr:row>204</xdr:row>
      <xdr:rowOff>37665</xdr:rowOff>
    </xdr:to>
    <xdr:pic>
      <xdr:nvPicPr>
        <xdr:cNvPr id="14" name="Image 13">
          <a:extLst>
            <a:ext uri="{FF2B5EF4-FFF2-40B4-BE49-F238E27FC236}">
              <a16:creationId xmlns:a16="http://schemas.microsoft.com/office/drawing/2014/main" id="{00000000-0008-0000-3B00-00000E000000}"/>
            </a:ext>
          </a:extLst>
        </xdr:cNvPr>
        <xdr:cNvPicPr>
          <a:picLocks noChangeAspect="1"/>
        </xdr:cNvPicPr>
      </xdr:nvPicPr>
      <xdr:blipFill>
        <a:blip xmlns:r="http://schemas.openxmlformats.org/officeDocument/2006/relationships" r:embed="rId13"/>
        <a:stretch>
          <a:fillRect/>
        </a:stretch>
      </xdr:blipFill>
      <xdr:spPr>
        <a:xfrm>
          <a:off x="0" y="34204275"/>
          <a:ext cx="6847619" cy="3476190"/>
        </a:xfrm>
        <a:prstGeom prst="rect">
          <a:avLst/>
        </a:prstGeom>
        <a:ln>
          <a:prstDash val="solid"/>
        </a:ln>
      </xdr:spPr>
    </xdr:pic>
    <xdr:clientData/>
  </xdr:twoCellAnchor>
  <xdr:twoCellAnchor editAs="oneCell">
    <xdr:from>
      <xdr:col>0</xdr:col>
      <xdr:colOff>0</xdr:colOff>
      <xdr:row>207</xdr:row>
      <xdr:rowOff>0</xdr:rowOff>
    </xdr:from>
    <xdr:to>
      <xdr:col>8</xdr:col>
      <xdr:colOff>629687</xdr:colOff>
      <xdr:row>230</xdr:row>
      <xdr:rowOff>96624</xdr:rowOff>
    </xdr:to>
    <xdr:pic>
      <xdr:nvPicPr>
        <xdr:cNvPr id="17" name="Image 16">
          <a:extLst>
            <a:ext uri="{FF2B5EF4-FFF2-40B4-BE49-F238E27FC236}">
              <a16:creationId xmlns:a16="http://schemas.microsoft.com/office/drawing/2014/main" id="{00000000-0008-0000-3B00-000011000000}"/>
            </a:ext>
          </a:extLst>
        </xdr:cNvPr>
        <xdr:cNvPicPr>
          <a:picLocks noChangeAspect="1"/>
        </xdr:cNvPicPr>
      </xdr:nvPicPr>
      <xdr:blipFill>
        <a:blip xmlns:r="http://schemas.openxmlformats.org/officeDocument/2006/relationships" r:embed="rId14"/>
        <a:stretch>
          <a:fillRect/>
        </a:stretch>
      </xdr:blipFill>
      <xdr:spPr>
        <a:xfrm>
          <a:off x="0" y="40900350"/>
          <a:ext cx="6942857" cy="4247619"/>
        </a:xfrm>
        <a:prstGeom prst="rect">
          <a:avLst/>
        </a:prstGeom>
        <a:ln>
          <a:prstDash val="solid"/>
        </a:ln>
      </xdr:spPr>
    </xdr:pic>
    <xdr:clientData/>
  </xdr:twoCellAnchor>
  <xdr:twoCellAnchor editAs="oneCell">
    <xdr:from>
      <xdr:col>0</xdr:col>
      <xdr:colOff>0</xdr:colOff>
      <xdr:row>232</xdr:row>
      <xdr:rowOff>0</xdr:rowOff>
    </xdr:from>
    <xdr:to>
      <xdr:col>8</xdr:col>
      <xdr:colOff>646828</xdr:colOff>
      <xdr:row>255</xdr:row>
      <xdr:rowOff>94718</xdr:rowOff>
    </xdr:to>
    <xdr:pic>
      <xdr:nvPicPr>
        <xdr:cNvPr id="18" name="Image 17">
          <a:extLst>
            <a:ext uri="{FF2B5EF4-FFF2-40B4-BE49-F238E27FC236}">
              <a16:creationId xmlns:a16="http://schemas.microsoft.com/office/drawing/2014/main" id="{00000000-0008-0000-3B00-000012000000}"/>
            </a:ext>
          </a:extLst>
        </xdr:cNvPr>
        <xdr:cNvPicPr>
          <a:picLocks noChangeAspect="1"/>
        </xdr:cNvPicPr>
      </xdr:nvPicPr>
      <xdr:blipFill>
        <a:blip xmlns:r="http://schemas.openxmlformats.org/officeDocument/2006/relationships" r:embed="rId15"/>
        <a:stretch>
          <a:fillRect/>
        </a:stretch>
      </xdr:blipFill>
      <xdr:spPr>
        <a:xfrm>
          <a:off x="0" y="45424725"/>
          <a:ext cx="6971428" cy="4257143"/>
        </a:xfrm>
        <a:prstGeom prst="rect">
          <a:avLst/>
        </a:prstGeom>
        <a:ln>
          <a:prstDash val="solid"/>
        </a:ln>
      </xdr:spPr>
    </xdr:pic>
    <xdr:clientData/>
  </xdr:twoCellAnchor>
  <xdr:twoCellAnchor editAs="oneCell">
    <xdr:from>
      <xdr:col>0</xdr:col>
      <xdr:colOff>0</xdr:colOff>
      <xdr:row>257</xdr:row>
      <xdr:rowOff>0</xdr:rowOff>
    </xdr:from>
    <xdr:to>
      <xdr:col>8</xdr:col>
      <xdr:colOff>549687</xdr:colOff>
      <xdr:row>280</xdr:row>
      <xdr:rowOff>37575</xdr:rowOff>
    </xdr:to>
    <xdr:pic>
      <xdr:nvPicPr>
        <xdr:cNvPr id="19" name="Image 18">
          <a:extLst>
            <a:ext uri="{FF2B5EF4-FFF2-40B4-BE49-F238E27FC236}">
              <a16:creationId xmlns:a16="http://schemas.microsoft.com/office/drawing/2014/main" id="{00000000-0008-0000-3B00-000013000000}"/>
            </a:ext>
          </a:extLst>
        </xdr:cNvPr>
        <xdr:cNvPicPr>
          <a:picLocks noChangeAspect="1"/>
        </xdr:cNvPicPr>
      </xdr:nvPicPr>
      <xdr:blipFill>
        <a:blip xmlns:r="http://schemas.openxmlformats.org/officeDocument/2006/relationships" r:embed="rId16"/>
        <a:stretch>
          <a:fillRect/>
        </a:stretch>
      </xdr:blipFill>
      <xdr:spPr>
        <a:xfrm>
          <a:off x="0" y="47234475"/>
          <a:ext cx="6866667" cy="4200000"/>
        </a:xfrm>
        <a:prstGeom prst="rect">
          <a:avLst/>
        </a:prstGeom>
        <a:ln>
          <a:prstDash val="solid"/>
        </a:ln>
      </xdr:spPr>
    </xdr:pic>
    <xdr:clientData/>
  </xdr:twoCellAnchor>
  <xdr:twoCellAnchor editAs="oneCell">
    <xdr:from>
      <xdr:col>0</xdr:col>
      <xdr:colOff>0</xdr:colOff>
      <xdr:row>282</xdr:row>
      <xdr:rowOff>0</xdr:rowOff>
    </xdr:from>
    <xdr:to>
      <xdr:col>8</xdr:col>
      <xdr:colOff>589686</xdr:colOff>
      <xdr:row>305</xdr:row>
      <xdr:rowOff>94718</xdr:rowOff>
    </xdr:to>
    <xdr:pic>
      <xdr:nvPicPr>
        <xdr:cNvPr id="20" name="Image 19">
          <a:extLst>
            <a:ext uri="{FF2B5EF4-FFF2-40B4-BE49-F238E27FC236}">
              <a16:creationId xmlns:a16="http://schemas.microsoft.com/office/drawing/2014/main" id="{00000000-0008-0000-3B00-000014000000}"/>
            </a:ext>
          </a:extLst>
        </xdr:cNvPr>
        <xdr:cNvPicPr>
          <a:picLocks noChangeAspect="1"/>
        </xdr:cNvPicPr>
      </xdr:nvPicPr>
      <xdr:blipFill>
        <a:blip xmlns:r="http://schemas.openxmlformats.org/officeDocument/2006/relationships" r:embed="rId17"/>
        <a:stretch>
          <a:fillRect/>
        </a:stretch>
      </xdr:blipFill>
      <xdr:spPr>
        <a:xfrm>
          <a:off x="0" y="51758850"/>
          <a:ext cx="6914286" cy="4257143"/>
        </a:xfrm>
        <a:prstGeom prst="rect">
          <a:avLst/>
        </a:prstGeom>
        <a:ln>
          <a:prstDash val="solid"/>
        </a:ln>
      </xdr:spPr>
    </xdr:pic>
    <xdr:clientData/>
  </xdr:twoCellAnchor>
  <xdr:twoCellAnchor editAs="oneCell">
    <xdr:from>
      <xdr:col>0</xdr:col>
      <xdr:colOff>0</xdr:colOff>
      <xdr:row>307</xdr:row>
      <xdr:rowOff>0</xdr:rowOff>
    </xdr:from>
    <xdr:to>
      <xdr:col>8</xdr:col>
      <xdr:colOff>723019</xdr:colOff>
      <xdr:row>330</xdr:row>
      <xdr:rowOff>56621</xdr:rowOff>
    </xdr:to>
    <xdr:pic>
      <xdr:nvPicPr>
        <xdr:cNvPr id="21" name="Image 20">
          <a:extLst>
            <a:ext uri="{FF2B5EF4-FFF2-40B4-BE49-F238E27FC236}">
              <a16:creationId xmlns:a16="http://schemas.microsoft.com/office/drawing/2014/main" id="{00000000-0008-0000-3B00-000015000000}"/>
            </a:ext>
          </a:extLst>
        </xdr:cNvPr>
        <xdr:cNvPicPr>
          <a:picLocks noChangeAspect="1"/>
        </xdr:cNvPicPr>
      </xdr:nvPicPr>
      <xdr:blipFill>
        <a:blip xmlns:r="http://schemas.openxmlformats.org/officeDocument/2006/relationships" r:embed="rId18"/>
        <a:stretch>
          <a:fillRect/>
        </a:stretch>
      </xdr:blipFill>
      <xdr:spPr>
        <a:xfrm>
          <a:off x="0" y="56283225"/>
          <a:ext cx="7047619" cy="4228571"/>
        </a:xfrm>
        <a:prstGeom prst="rect">
          <a:avLst/>
        </a:prstGeom>
        <a:ln>
          <a:prstDash val="solid"/>
        </a:ln>
      </xdr:spPr>
    </xdr:pic>
    <xdr:clientData/>
  </xdr:twoCellAnchor>
  <xdr:twoCellAnchor editAs="oneCell">
    <xdr:from>
      <xdr:col>0</xdr:col>
      <xdr:colOff>0</xdr:colOff>
      <xdr:row>332</xdr:row>
      <xdr:rowOff>0</xdr:rowOff>
    </xdr:from>
    <xdr:to>
      <xdr:col>8</xdr:col>
      <xdr:colOff>570638</xdr:colOff>
      <xdr:row>355</xdr:row>
      <xdr:rowOff>22336</xdr:rowOff>
    </xdr:to>
    <xdr:pic>
      <xdr:nvPicPr>
        <xdr:cNvPr id="22" name="Image 21">
          <a:extLst>
            <a:ext uri="{FF2B5EF4-FFF2-40B4-BE49-F238E27FC236}">
              <a16:creationId xmlns:a16="http://schemas.microsoft.com/office/drawing/2014/main" id="{00000000-0008-0000-3B00-000016000000}"/>
            </a:ext>
          </a:extLst>
        </xdr:cNvPr>
        <xdr:cNvPicPr>
          <a:picLocks noChangeAspect="1"/>
        </xdr:cNvPicPr>
      </xdr:nvPicPr>
      <xdr:blipFill>
        <a:blip xmlns:r="http://schemas.openxmlformats.org/officeDocument/2006/relationships" r:embed="rId19"/>
        <a:stretch>
          <a:fillRect/>
        </a:stretch>
      </xdr:blipFill>
      <xdr:spPr>
        <a:xfrm>
          <a:off x="0" y="60807600"/>
          <a:ext cx="6895238" cy="4190476"/>
        </a:xfrm>
        <a:prstGeom prst="rect">
          <a:avLst/>
        </a:prstGeom>
        <a:ln>
          <a:prstDash val="solid"/>
        </a:ln>
      </xdr:spPr>
    </xdr:pic>
    <xdr:clientData/>
  </xdr:twoCellAnchor>
  <xdr:twoCellAnchor editAs="oneCell">
    <xdr:from>
      <xdr:col>0</xdr:col>
      <xdr:colOff>0</xdr:colOff>
      <xdr:row>357</xdr:row>
      <xdr:rowOff>0</xdr:rowOff>
    </xdr:from>
    <xdr:to>
      <xdr:col>8</xdr:col>
      <xdr:colOff>517304</xdr:colOff>
      <xdr:row>388</xdr:row>
      <xdr:rowOff>134538</xdr:rowOff>
    </xdr:to>
    <xdr:pic>
      <xdr:nvPicPr>
        <xdr:cNvPr id="23" name="Image 22">
          <a:extLst>
            <a:ext uri="{FF2B5EF4-FFF2-40B4-BE49-F238E27FC236}">
              <a16:creationId xmlns:a16="http://schemas.microsoft.com/office/drawing/2014/main" id="{00000000-0008-0000-3B00-000017000000}"/>
            </a:ext>
          </a:extLst>
        </xdr:cNvPr>
        <xdr:cNvPicPr>
          <a:picLocks noChangeAspect="1"/>
        </xdr:cNvPicPr>
      </xdr:nvPicPr>
      <xdr:blipFill>
        <a:blip xmlns:r="http://schemas.openxmlformats.org/officeDocument/2006/relationships" r:embed="rId20"/>
        <a:stretch>
          <a:fillRect/>
        </a:stretch>
      </xdr:blipFill>
      <xdr:spPr>
        <a:xfrm>
          <a:off x="0" y="65331975"/>
          <a:ext cx="6847619" cy="5733333"/>
        </a:xfrm>
        <a:prstGeom prst="rect">
          <a:avLst/>
        </a:prstGeom>
        <a:ln>
          <a:prstDash val="solid"/>
        </a:ln>
      </xdr:spPr>
    </xdr:pic>
    <xdr:clientData/>
  </xdr:twoCellAnchor>
  <xdr:twoCellAnchor editAs="oneCell">
    <xdr:from>
      <xdr:col>0</xdr:col>
      <xdr:colOff>0</xdr:colOff>
      <xdr:row>390</xdr:row>
      <xdr:rowOff>0</xdr:rowOff>
    </xdr:from>
    <xdr:to>
      <xdr:col>6</xdr:col>
      <xdr:colOff>570836</xdr:colOff>
      <xdr:row>431</xdr:row>
      <xdr:rowOff>174311</xdr:rowOff>
    </xdr:to>
    <xdr:pic>
      <xdr:nvPicPr>
        <xdr:cNvPr id="24" name="Image 23">
          <a:extLst>
            <a:ext uri="{FF2B5EF4-FFF2-40B4-BE49-F238E27FC236}">
              <a16:creationId xmlns:a16="http://schemas.microsoft.com/office/drawing/2014/main" id="{00000000-0008-0000-3B00-000018000000}"/>
            </a:ext>
          </a:extLst>
        </xdr:cNvPr>
        <xdr:cNvPicPr>
          <a:picLocks noChangeAspect="1"/>
        </xdr:cNvPicPr>
      </xdr:nvPicPr>
      <xdr:blipFill>
        <a:blip xmlns:r="http://schemas.openxmlformats.org/officeDocument/2006/relationships" r:embed="rId21"/>
        <a:stretch>
          <a:fillRect/>
        </a:stretch>
      </xdr:blipFill>
      <xdr:spPr>
        <a:xfrm>
          <a:off x="0" y="71304150"/>
          <a:ext cx="5314286" cy="7590476"/>
        </a:xfrm>
        <a:prstGeom prst="rect">
          <a:avLst/>
        </a:prstGeom>
        <a:ln>
          <a:prstDash val="solid"/>
        </a:ln>
      </xdr:spPr>
    </xdr:pic>
    <xdr:clientData/>
  </xdr:twoCellAnchor>
  <xdr:twoCellAnchor editAs="oneCell">
    <xdr:from>
      <xdr:col>21</xdr:col>
      <xdr:colOff>0</xdr:colOff>
      <xdr:row>23</xdr:row>
      <xdr:rowOff>1</xdr:rowOff>
    </xdr:from>
    <xdr:to>
      <xdr:col>25</xdr:col>
      <xdr:colOff>0</xdr:colOff>
      <xdr:row>27</xdr:row>
      <xdr:rowOff>79491</xdr:rowOff>
    </xdr:to>
    <xdr:pic>
      <xdr:nvPicPr>
        <xdr:cNvPr id="15" name="Image 14">
          <a:extLst>
            <a:ext uri="{FF2B5EF4-FFF2-40B4-BE49-F238E27FC236}">
              <a16:creationId xmlns:a16="http://schemas.microsoft.com/office/drawing/2014/main" id="{00000000-0008-0000-3B00-00000F000000}"/>
            </a:ext>
          </a:extLst>
        </xdr:cNvPr>
        <xdr:cNvPicPr>
          <a:picLocks noChangeAspect="1"/>
        </xdr:cNvPicPr>
      </xdr:nvPicPr>
      <xdr:blipFill>
        <a:blip xmlns:r="http://schemas.openxmlformats.org/officeDocument/2006/relationships" r:embed="rId22"/>
        <a:stretch>
          <a:fillRect/>
        </a:stretch>
      </xdr:blipFill>
      <xdr:spPr>
        <a:xfrm>
          <a:off x="16602075" y="4162426"/>
          <a:ext cx="5591175" cy="803390"/>
        </a:xfrm>
        <a:prstGeom prst="rect">
          <a:avLst/>
        </a:prstGeom>
        <a:ln>
          <a:prstDash val="soli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2</xdr:row>
      <xdr:rowOff>95250</xdr:rowOff>
    </xdr:from>
    <xdr:to>
      <xdr:col>5</xdr:col>
      <xdr:colOff>247220</xdr:colOff>
      <xdr:row>7</xdr:row>
      <xdr:rowOff>117996</xdr:rowOff>
    </xdr:to>
    <xdr:pic>
      <xdr:nvPicPr>
        <xdr:cNvPr id="2" name="Image 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xfrm>
          <a:off x="790575" y="457200"/>
          <a:ext cx="3409520" cy="927621"/>
        </a:xfrm>
        <a:prstGeom prst="rect">
          <a:avLst/>
        </a:prstGeom>
        <a:ln>
          <a:prstDash val="solid"/>
        </a:ln>
      </xdr:spPr>
    </xdr:pic>
    <xdr:clientData/>
  </xdr:twoCellAnchor>
  <xdr:twoCellAnchor editAs="oneCell">
    <xdr:from>
      <xdr:col>1</xdr:col>
      <xdr:colOff>1</xdr:colOff>
      <xdr:row>9</xdr:row>
      <xdr:rowOff>87630</xdr:rowOff>
    </xdr:from>
    <xdr:to>
      <xdr:col>5</xdr:col>
      <xdr:colOff>419101</xdr:colOff>
      <xdr:row>22</xdr:row>
      <xdr:rowOff>172924</xdr:rowOff>
    </xdr:to>
    <xdr:pic>
      <xdr:nvPicPr>
        <xdr:cNvPr id="3" name="Image 2">
          <a:extLst>
            <a:ext uri="{FF2B5EF4-FFF2-40B4-BE49-F238E27FC236}">
              <a16:creationId xmlns:a16="http://schemas.microsoft.com/office/drawing/2014/main" id="{00000000-0008-0000-3E00-000003000000}"/>
            </a:ext>
          </a:extLst>
        </xdr:cNvPr>
        <xdr:cNvPicPr>
          <a:picLocks noChangeAspect="1"/>
        </xdr:cNvPicPr>
      </xdr:nvPicPr>
      <xdr:blipFill>
        <a:blip xmlns:r="http://schemas.openxmlformats.org/officeDocument/2006/relationships" r:embed="rId2"/>
        <a:stretch>
          <a:fillRect/>
        </a:stretch>
      </xdr:blipFill>
      <xdr:spPr>
        <a:xfrm>
          <a:off x="790576" y="1716405"/>
          <a:ext cx="3581400" cy="2437969"/>
        </a:xfrm>
        <a:prstGeom prst="rect">
          <a:avLst/>
        </a:prstGeom>
        <a:ln>
          <a:prstDash val="solid"/>
        </a:ln>
      </xdr:spPr>
    </xdr:pic>
    <xdr:clientData/>
  </xdr:twoCellAnchor>
  <xdr:twoCellAnchor editAs="oneCell">
    <xdr:from>
      <xdr:col>1</xdr:col>
      <xdr:colOff>0</xdr:colOff>
      <xdr:row>29</xdr:row>
      <xdr:rowOff>0</xdr:rowOff>
    </xdr:from>
    <xdr:to>
      <xdr:col>5</xdr:col>
      <xdr:colOff>552664</xdr:colOff>
      <xdr:row>42</xdr:row>
      <xdr:rowOff>129540</xdr:rowOff>
    </xdr:to>
    <xdr:pic>
      <xdr:nvPicPr>
        <xdr:cNvPr id="4" name="Image 3">
          <a:extLst>
            <a:ext uri="{FF2B5EF4-FFF2-40B4-BE49-F238E27FC236}">
              <a16:creationId xmlns:a16="http://schemas.microsoft.com/office/drawing/2014/main" id="{00000000-0008-0000-3E00-000004000000}"/>
            </a:ext>
          </a:extLst>
        </xdr:cNvPr>
        <xdr:cNvPicPr>
          <a:picLocks noChangeAspect="1"/>
        </xdr:cNvPicPr>
      </xdr:nvPicPr>
      <xdr:blipFill>
        <a:blip xmlns:r="http://schemas.openxmlformats.org/officeDocument/2006/relationships" r:embed="rId3"/>
        <a:stretch>
          <a:fillRect/>
        </a:stretch>
      </xdr:blipFill>
      <xdr:spPr>
        <a:xfrm>
          <a:off x="790575" y="5610225"/>
          <a:ext cx="3701629" cy="2486025"/>
        </a:xfrm>
        <a:prstGeom prst="rect">
          <a:avLst/>
        </a:prstGeom>
        <a:ln>
          <a:prstDash val="soli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266700</xdr:colOff>
      <xdr:row>4</xdr:row>
      <xdr:rowOff>19050</xdr:rowOff>
    </xdr:from>
    <xdr:to>
      <xdr:col>14</xdr:col>
      <xdr:colOff>740944</xdr:colOff>
      <xdr:row>11</xdr:row>
      <xdr:rowOff>15240</xdr:rowOff>
    </xdr:to>
    <xdr:pic>
      <xdr:nvPicPr>
        <xdr:cNvPr id="2" name="Image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7019925" y="742950"/>
          <a:ext cx="6789319" cy="1253490"/>
        </a:xfrm>
        <a:prstGeom prst="rect">
          <a:avLst/>
        </a:prstGeom>
        <a:ln>
          <a:prstDash val="soli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11</xdr:col>
      <xdr:colOff>589587</xdr:colOff>
      <xdr:row>21</xdr:row>
      <xdr:rowOff>165446</xdr:rowOff>
    </xdr:to>
    <xdr:pic>
      <xdr:nvPicPr>
        <xdr:cNvPr id="2" name="Image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3451860" y="1661160"/>
          <a:ext cx="7704762" cy="2329526"/>
        </a:xfrm>
        <a:prstGeom prst="rect">
          <a:avLst/>
        </a:prstGeom>
        <a:ln>
          <a:prstDash val="solid"/>
        </a:ln>
      </xdr:spPr>
    </xdr:pic>
    <xdr:clientData/>
  </xdr:twoCellAnchor>
  <xdr:twoCellAnchor editAs="oneCell">
    <xdr:from>
      <xdr:col>2</xdr:col>
      <xdr:colOff>0</xdr:colOff>
      <xdr:row>24</xdr:row>
      <xdr:rowOff>0</xdr:rowOff>
    </xdr:from>
    <xdr:to>
      <xdr:col>10</xdr:col>
      <xdr:colOff>608732</xdr:colOff>
      <xdr:row>39</xdr:row>
      <xdr:rowOff>58710</xdr:rowOff>
    </xdr:to>
    <xdr:pic>
      <xdr:nvPicPr>
        <xdr:cNvPr id="3" name="Image 2">
          <a:extLst>
            <a:ext uri="{FF2B5EF4-FFF2-40B4-BE49-F238E27FC236}">
              <a16:creationId xmlns:a16="http://schemas.microsoft.com/office/drawing/2014/main" id="{00000000-0008-0000-4800-000003000000}"/>
            </a:ext>
          </a:extLst>
        </xdr:cNvPr>
        <xdr:cNvPicPr>
          <a:picLocks noChangeAspect="1"/>
        </xdr:cNvPicPr>
      </xdr:nvPicPr>
      <xdr:blipFill>
        <a:blip xmlns:r="http://schemas.openxmlformats.org/officeDocument/2006/relationships" r:embed="rId2"/>
        <a:stretch>
          <a:fillRect/>
        </a:stretch>
      </xdr:blipFill>
      <xdr:spPr>
        <a:xfrm>
          <a:off x="3451860" y="4404360"/>
          <a:ext cx="6933332" cy="2761905"/>
        </a:xfrm>
        <a:prstGeom prst="rect">
          <a:avLst/>
        </a:prstGeom>
        <a:ln>
          <a:prstDash val="solid"/>
        </a:ln>
      </xdr:spPr>
    </xdr:pic>
    <xdr:clientData/>
  </xdr:twoCellAnchor>
  <xdr:twoCellAnchor editAs="oneCell">
    <xdr:from>
      <xdr:col>2</xdr:col>
      <xdr:colOff>0</xdr:colOff>
      <xdr:row>40</xdr:row>
      <xdr:rowOff>0</xdr:rowOff>
    </xdr:from>
    <xdr:to>
      <xdr:col>10</xdr:col>
      <xdr:colOff>606829</xdr:colOff>
      <xdr:row>43</xdr:row>
      <xdr:rowOff>135172</xdr:rowOff>
    </xdr:to>
    <xdr:pic>
      <xdr:nvPicPr>
        <xdr:cNvPr id="4" name="Image 3">
          <a:extLst>
            <a:ext uri="{FF2B5EF4-FFF2-40B4-BE49-F238E27FC236}">
              <a16:creationId xmlns:a16="http://schemas.microsoft.com/office/drawing/2014/main" id="{00000000-0008-0000-4800-000004000000}"/>
            </a:ext>
          </a:extLst>
        </xdr:cNvPr>
        <xdr:cNvPicPr>
          <a:picLocks noChangeAspect="1"/>
        </xdr:cNvPicPr>
      </xdr:nvPicPr>
      <xdr:blipFill>
        <a:blip xmlns:r="http://schemas.openxmlformats.org/officeDocument/2006/relationships" r:embed="rId3"/>
        <a:stretch>
          <a:fillRect/>
        </a:stretch>
      </xdr:blipFill>
      <xdr:spPr>
        <a:xfrm>
          <a:off x="3451860" y="7330440"/>
          <a:ext cx="6931429" cy="666667"/>
        </a:xfrm>
        <a:prstGeom prst="rect">
          <a:avLst/>
        </a:prstGeom>
        <a:ln>
          <a:prstDash val="solid"/>
        </a:ln>
      </xdr:spPr>
    </xdr:pic>
    <xdr:clientData/>
  </xdr:twoCellAnchor>
  <xdr:twoCellAnchor editAs="oneCell">
    <xdr:from>
      <xdr:col>2</xdr:col>
      <xdr:colOff>123825</xdr:colOff>
      <xdr:row>47</xdr:row>
      <xdr:rowOff>123825</xdr:rowOff>
    </xdr:from>
    <xdr:to>
      <xdr:col>12</xdr:col>
      <xdr:colOff>339979</xdr:colOff>
      <xdr:row>73</xdr:row>
      <xdr:rowOff>45141</xdr:rowOff>
    </xdr:to>
    <xdr:pic>
      <xdr:nvPicPr>
        <xdr:cNvPr id="5" name="Image 4">
          <a:extLst>
            <a:ext uri="{FF2B5EF4-FFF2-40B4-BE49-F238E27FC236}">
              <a16:creationId xmlns:a16="http://schemas.microsoft.com/office/drawing/2014/main" id="{00000000-0008-0000-4800-000005000000}"/>
            </a:ext>
          </a:extLst>
        </xdr:cNvPr>
        <xdr:cNvPicPr>
          <a:picLocks noChangeAspect="1"/>
        </xdr:cNvPicPr>
      </xdr:nvPicPr>
      <xdr:blipFill>
        <a:blip xmlns:r="http://schemas.openxmlformats.org/officeDocument/2006/relationships" r:embed="rId4"/>
        <a:stretch>
          <a:fillRect/>
        </a:stretch>
      </xdr:blipFill>
      <xdr:spPr>
        <a:xfrm>
          <a:off x="3571875" y="8648700"/>
          <a:ext cx="8121904" cy="4626666"/>
        </a:xfrm>
        <a:prstGeom prst="rect">
          <a:avLst/>
        </a:prstGeom>
        <a:ln>
          <a:prstDash val="soli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87630</xdr:rowOff>
    </xdr:from>
    <xdr:to>
      <xdr:col>12</xdr:col>
      <xdr:colOff>54015</xdr:colOff>
      <xdr:row>24</xdr:row>
      <xdr:rowOff>54729</xdr:rowOff>
    </xdr:to>
    <xdr:pic>
      <xdr:nvPicPr>
        <xdr:cNvPr id="3" name="Image 2">
          <a:extLst>
            <a:ext uri="{FF2B5EF4-FFF2-40B4-BE49-F238E27FC236}">
              <a16:creationId xmlns:a16="http://schemas.microsoft.com/office/drawing/2014/main" id="{00000000-0008-0000-4A00-000003000000}"/>
            </a:ext>
          </a:extLst>
        </xdr:cNvPr>
        <xdr:cNvPicPr>
          <a:picLocks noChangeAspect="1"/>
        </xdr:cNvPicPr>
      </xdr:nvPicPr>
      <xdr:blipFill>
        <a:blip xmlns:r="http://schemas.openxmlformats.org/officeDocument/2006/relationships" r:embed="rId1"/>
        <a:stretch>
          <a:fillRect/>
        </a:stretch>
      </xdr:blipFill>
      <xdr:spPr>
        <a:xfrm>
          <a:off x="0" y="268605"/>
          <a:ext cx="9845715" cy="4129524"/>
        </a:xfrm>
        <a:prstGeom prst="rect">
          <a:avLst/>
        </a:prstGeom>
        <a:ln>
          <a:prstDash val="solid"/>
        </a:ln>
      </xdr:spPr>
    </xdr:pic>
    <xdr:clientData/>
  </xdr:twoCellAnchor>
  <xdr:twoCellAnchor editAs="oneCell">
    <xdr:from>
      <xdr:col>0</xdr:col>
      <xdr:colOff>0</xdr:colOff>
      <xdr:row>26</xdr:row>
      <xdr:rowOff>76200</xdr:rowOff>
    </xdr:from>
    <xdr:to>
      <xdr:col>12</xdr:col>
      <xdr:colOff>663537</xdr:colOff>
      <xdr:row>62</xdr:row>
      <xdr:rowOff>172529</xdr:rowOff>
    </xdr:to>
    <xdr:pic>
      <xdr:nvPicPr>
        <xdr:cNvPr id="4" name="Image 3">
          <a:extLst>
            <a:ext uri="{FF2B5EF4-FFF2-40B4-BE49-F238E27FC236}">
              <a16:creationId xmlns:a16="http://schemas.microsoft.com/office/drawing/2014/main" id="{00000000-0008-0000-4A00-000004000000}"/>
            </a:ext>
          </a:extLst>
        </xdr:cNvPr>
        <xdr:cNvPicPr>
          <a:picLocks noChangeAspect="1"/>
        </xdr:cNvPicPr>
      </xdr:nvPicPr>
      <xdr:blipFill>
        <a:blip xmlns:r="http://schemas.openxmlformats.org/officeDocument/2006/relationships" r:embed="rId2"/>
        <a:stretch>
          <a:fillRect/>
        </a:stretch>
      </xdr:blipFill>
      <xdr:spPr>
        <a:xfrm>
          <a:off x="0" y="4781550"/>
          <a:ext cx="10466667" cy="6611429"/>
        </a:xfrm>
        <a:prstGeom prst="rect">
          <a:avLst/>
        </a:prstGeom>
        <a:ln>
          <a:prstDash val="solid"/>
        </a:ln>
      </xdr:spPr>
    </xdr:pic>
    <xdr:clientData/>
  </xdr:twoCellAnchor>
  <xdr:twoCellAnchor editAs="oneCell">
    <xdr:from>
      <xdr:col>0</xdr:col>
      <xdr:colOff>0</xdr:colOff>
      <xdr:row>64</xdr:row>
      <xdr:rowOff>0</xdr:rowOff>
    </xdr:from>
    <xdr:to>
      <xdr:col>9</xdr:col>
      <xdr:colOff>361008</xdr:colOff>
      <xdr:row>81</xdr:row>
      <xdr:rowOff>20569</xdr:rowOff>
    </xdr:to>
    <xdr:pic>
      <xdr:nvPicPr>
        <xdr:cNvPr id="5" name="Image 4">
          <a:extLst>
            <a:ext uri="{FF2B5EF4-FFF2-40B4-BE49-F238E27FC236}">
              <a16:creationId xmlns:a16="http://schemas.microsoft.com/office/drawing/2014/main" id="{00000000-0008-0000-4A00-000005000000}"/>
            </a:ext>
          </a:extLst>
        </xdr:cNvPr>
        <xdr:cNvPicPr>
          <a:picLocks noChangeAspect="1"/>
        </xdr:cNvPicPr>
      </xdr:nvPicPr>
      <xdr:blipFill>
        <a:blip xmlns:r="http://schemas.openxmlformats.org/officeDocument/2006/relationships" r:embed="rId3"/>
        <a:stretch>
          <a:fillRect/>
        </a:stretch>
      </xdr:blipFill>
      <xdr:spPr>
        <a:xfrm>
          <a:off x="0" y="11582400"/>
          <a:ext cx="7533333" cy="3085714"/>
        </a:xfrm>
        <a:prstGeom prst="rect">
          <a:avLst/>
        </a:prstGeom>
        <a:ln>
          <a:prstDash val="solid"/>
        </a:ln>
      </xdr:spPr>
    </xdr:pic>
    <xdr:clientData/>
  </xdr:twoCellAnchor>
  <xdr:twoCellAnchor editAs="oneCell">
    <xdr:from>
      <xdr:col>0</xdr:col>
      <xdr:colOff>0</xdr:colOff>
      <xdr:row>83</xdr:row>
      <xdr:rowOff>0</xdr:rowOff>
    </xdr:from>
    <xdr:to>
      <xdr:col>8</xdr:col>
      <xdr:colOff>132543</xdr:colOff>
      <xdr:row>100</xdr:row>
      <xdr:rowOff>22472</xdr:rowOff>
    </xdr:to>
    <xdr:pic>
      <xdr:nvPicPr>
        <xdr:cNvPr id="6" name="Image 5">
          <a:extLst>
            <a:ext uri="{FF2B5EF4-FFF2-40B4-BE49-F238E27FC236}">
              <a16:creationId xmlns:a16="http://schemas.microsoft.com/office/drawing/2014/main" id="{00000000-0008-0000-4A00-000006000000}"/>
            </a:ext>
          </a:extLst>
        </xdr:cNvPr>
        <xdr:cNvPicPr>
          <a:picLocks noChangeAspect="1"/>
        </xdr:cNvPicPr>
      </xdr:nvPicPr>
      <xdr:blipFill>
        <a:blip xmlns:r="http://schemas.openxmlformats.org/officeDocument/2006/relationships" r:embed="rId4"/>
        <a:stretch>
          <a:fillRect/>
        </a:stretch>
      </xdr:blipFill>
      <xdr:spPr>
        <a:xfrm>
          <a:off x="0" y="15020925"/>
          <a:ext cx="6457143" cy="3104762"/>
        </a:xfrm>
        <a:prstGeom prst="rect">
          <a:avLst/>
        </a:prstGeom>
        <a:ln>
          <a:prstDash val="solid"/>
        </a:ln>
      </xdr:spPr>
    </xdr:pic>
    <xdr:clientData/>
  </xdr:twoCellAnchor>
  <xdr:twoCellAnchor editAs="oneCell">
    <xdr:from>
      <xdr:col>0</xdr:col>
      <xdr:colOff>0</xdr:colOff>
      <xdr:row>124</xdr:row>
      <xdr:rowOff>34290</xdr:rowOff>
    </xdr:from>
    <xdr:to>
      <xdr:col>8</xdr:col>
      <xdr:colOff>534448</xdr:colOff>
      <xdr:row>140</xdr:row>
      <xdr:rowOff>113927</xdr:rowOff>
    </xdr:to>
    <xdr:pic>
      <xdr:nvPicPr>
        <xdr:cNvPr id="7" name="Image 6">
          <a:extLst>
            <a:ext uri="{FF2B5EF4-FFF2-40B4-BE49-F238E27FC236}">
              <a16:creationId xmlns:a16="http://schemas.microsoft.com/office/drawing/2014/main" id="{00000000-0008-0000-4A00-000007000000}"/>
            </a:ext>
          </a:extLst>
        </xdr:cNvPr>
        <xdr:cNvPicPr>
          <a:picLocks noChangeAspect="1"/>
        </xdr:cNvPicPr>
      </xdr:nvPicPr>
      <xdr:blipFill>
        <a:blip xmlns:r="http://schemas.openxmlformats.org/officeDocument/2006/relationships" r:embed="rId5"/>
        <a:stretch>
          <a:fillRect/>
        </a:stretch>
      </xdr:blipFill>
      <xdr:spPr>
        <a:xfrm>
          <a:off x="0" y="22475190"/>
          <a:ext cx="6859048" cy="2975237"/>
        </a:xfrm>
        <a:prstGeom prst="rect">
          <a:avLst/>
        </a:prstGeom>
        <a:ln>
          <a:prstDash val="solid"/>
        </a:ln>
      </xdr:spPr>
    </xdr:pic>
    <xdr:clientData/>
  </xdr:twoCellAnchor>
  <xdr:twoCellAnchor editAs="oneCell">
    <xdr:from>
      <xdr:col>0</xdr:col>
      <xdr:colOff>40005</xdr:colOff>
      <xdr:row>102</xdr:row>
      <xdr:rowOff>68580</xdr:rowOff>
    </xdr:from>
    <xdr:to>
      <xdr:col>5</xdr:col>
      <xdr:colOff>155702</xdr:colOff>
      <xdr:row>122</xdr:row>
      <xdr:rowOff>56699</xdr:rowOff>
    </xdr:to>
    <xdr:pic>
      <xdr:nvPicPr>
        <xdr:cNvPr id="8" name="Image 7">
          <a:extLst>
            <a:ext uri="{FF2B5EF4-FFF2-40B4-BE49-F238E27FC236}">
              <a16:creationId xmlns:a16="http://schemas.microsoft.com/office/drawing/2014/main" id="{00000000-0008-0000-4A00-000008000000}"/>
            </a:ext>
          </a:extLst>
        </xdr:cNvPr>
        <xdr:cNvPicPr>
          <a:picLocks noChangeAspect="1"/>
        </xdr:cNvPicPr>
      </xdr:nvPicPr>
      <xdr:blipFill>
        <a:blip xmlns:r="http://schemas.openxmlformats.org/officeDocument/2006/relationships" r:embed="rId6"/>
        <a:stretch>
          <a:fillRect/>
        </a:stretch>
      </xdr:blipFill>
      <xdr:spPr>
        <a:xfrm>
          <a:off x="40005" y="18528030"/>
          <a:ext cx="4068572" cy="3619049"/>
        </a:xfrm>
        <a:prstGeom prst="rect">
          <a:avLst/>
        </a:prstGeom>
        <a:ln>
          <a:prstDash val="solid"/>
        </a:ln>
      </xdr:spPr>
    </xdr:pic>
    <xdr:clientData/>
  </xdr:twoCellAnchor>
  <xdr:twoCellAnchor editAs="oneCell">
    <xdr:from>
      <xdr:col>0</xdr:col>
      <xdr:colOff>0</xdr:colOff>
      <xdr:row>142</xdr:row>
      <xdr:rowOff>0</xdr:rowOff>
    </xdr:from>
    <xdr:to>
      <xdr:col>4</xdr:col>
      <xdr:colOff>435796</xdr:colOff>
      <xdr:row>163</xdr:row>
      <xdr:rowOff>92859</xdr:rowOff>
    </xdr:to>
    <xdr:pic>
      <xdr:nvPicPr>
        <xdr:cNvPr id="9" name="Image 8">
          <a:extLst>
            <a:ext uri="{FF2B5EF4-FFF2-40B4-BE49-F238E27FC236}">
              <a16:creationId xmlns:a16="http://schemas.microsoft.com/office/drawing/2014/main" id="{00000000-0008-0000-4A00-000009000000}"/>
            </a:ext>
          </a:extLst>
        </xdr:cNvPr>
        <xdr:cNvPicPr>
          <a:picLocks noChangeAspect="1"/>
        </xdr:cNvPicPr>
      </xdr:nvPicPr>
      <xdr:blipFill>
        <a:blip xmlns:r="http://schemas.openxmlformats.org/officeDocument/2006/relationships" r:embed="rId7"/>
        <a:stretch>
          <a:fillRect/>
        </a:stretch>
      </xdr:blipFill>
      <xdr:spPr>
        <a:xfrm>
          <a:off x="0" y="25698450"/>
          <a:ext cx="3590476" cy="3885714"/>
        </a:xfrm>
        <a:prstGeom prst="rect">
          <a:avLst/>
        </a:prstGeom>
        <a:ln>
          <a:prstDash val="solid"/>
        </a:ln>
      </xdr:spPr>
    </xdr:pic>
    <xdr:clientData/>
  </xdr:twoCellAnchor>
  <xdr:twoCellAnchor editAs="oneCell">
    <xdr:from>
      <xdr:col>0</xdr:col>
      <xdr:colOff>0</xdr:colOff>
      <xdr:row>165</xdr:row>
      <xdr:rowOff>0</xdr:rowOff>
    </xdr:from>
    <xdr:to>
      <xdr:col>12</xdr:col>
      <xdr:colOff>92107</xdr:colOff>
      <xdr:row>195</xdr:row>
      <xdr:rowOff>170749</xdr:rowOff>
    </xdr:to>
    <xdr:pic>
      <xdr:nvPicPr>
        <xdr:cNvPr id="10" name="Image 9">
          <a:extLst>
            <a:ext uri="{FF2B5EF4-FFF2-40B4-BE49-F238E27FC236}">
              <a16:creationId xmlns:a16="http://schemas.microsoft.com/office/drawing/2014/main" id="{00000000-0008-0000-4A00-00000A000000}"/>
            </a:ext>
          </a:extLst>
        </xdr:cNvPr>
        <xdr:cNvPicPr>
          <a:picLocks noChangeAspect="1"/>
        </xdr:cNvPicPr>
      </xdr:nvPicPr>
      <xdr:blipFill>
        <a:blip xmlns:r="http://schemas.openxmlformats.org/officeDocument/2006/relationships" r:embed="rId8"/>
        <a:stretch>
          <a:fillRect/>
        </a:stretch>
      </xdr:blipFill>
      <xdr:spPr>
        <a:xfrm>
          <a:off x="0" y="29860875"/>
          <a:ext cx="9904762" cy="5609524"/>
        </a:xfrm>
        <a:prstGeom prst="rect">
          <a:avLst/>
        </a:prstGeom>
        <a:ln>
          <a:prstDash val="solid"/>
        </a:ln>
      </xdr:spPr>
    </xdr:pic>
    <xdr:clientData/>
  </xdr:twoCellAnchor>
  <xdr:twoCellAnchor editAs="oneCell">
    <xdr:from>
      <xdr:col>0</xdr:col>
      <xdr:colOff>0</xdr:colOff>
      <xdr:row>198</xdr:row>
      <xdr:rowOff>104775</xdr:rowOff>
    </xdr:from>
    <xdr:to>
      <xdr:col>6</xdr:col>
      <xdr:colOff>666074</xdr:colOff>
      <xdr:row>220</xdr:row>
      <xdr:rowOff>115706</xdr:rowOff>
    </xdr:to>
    <xdr:pic>
      <xdr:nvPicPr>
        <xdr:cNvPr id="11" name="Image 10">
          <a:extLst>
            <a:ext uri="{FF2B5EF4-FFF2-40B4-BE49-F238E27FC236}">
              <a16:creationId xmlns:a16="http://schemas.microsoft.com/office/drawing/2014/main" id="{00000000-0008-0000-4A00-00000B000000}"/>
            </a:ext>
          </a:extLst>
        </xdr:cNvPr>
        <xdr:cNvPicPr>
          <a:picLocks noChangeAspect="1"/>
        </xdr:cNvPicPr>
      </xdr:nvPicPr>
      <xdr:blipFill>
        <a:blip xmlns:r="http://schemas.openxmlformats.org/officeDocument/2006/relationships" r:embed="rId9"/>
        <a:stretch>
          <a:fillRect/>
        </a:stretch>
      </xdr:blipFill>
      <xdr:spPr>
        <a:xfrm>
          <a:off x="0" y="35937825"/>
          <a:ext cx="5413334" cy="3992381"/>
        </a:xfrm>
        <a:prstGeom prst="rect">
          <a:avLst/>
        </a:prstGeom>
        <a:ln>
          <a:prstDash val="solid"/>
        </a:ln>
      </xdr:spPr>
    </xdr:pic>
    <xdr:clientData/>
  </xdr:twoCellAnchor>
  <xdr:twoCellAnchor editAs="oneCell">
    <xdr:from>
      <xdr:col>0</xdr:col>
      <xdr:colOff>0</xdr:colOff>
      <xdr:row>222</xdr:row>
      <xdr:rowOff>38100</xdr:rowOff>
    </xdr:from>
    <xdr:to>
      <xdr:col>12</xdr:col>
      <xdr:colOff>549252</xdr:colOff>
      <xdr:row>252</xdr:row>
      <xdr:rowOff>134566</xdr:rowOff>
    </xdr:to>
    <xdr:pic>
      <xdr:nvPicPr>
        <xdr:cNvPr id="12" name="Image 11">
          <a:extLst>
            <a:ext uri="{FF2B5EF4-FFF2-40B4-BE49-F238E27FC236}">
              <a16:creationId xmlns:a16="http://schemas.microsoft.com/office/drawing/2014/main" id="{00000000-0008-0000-4A00-00000C000000}"/>
            </a:ext>
          </a:extLst>
        </xdr:cNvPr>
        <xdr:cNvPicPr>
          <a:picLocks noChangeAspect="1"/>
        </xdr:cNvPicPr>
      </xdr:nvPicPr>
      <xdr:blipFill>
        <a:blip xmlns:r="http://schemas.openxmlformats.org/officeDocument/2006/relationships" r:embed="rId10"/>
        <a:stretch>
          <a:fillRect/>
        </a:stretch>
      </xdr:blipFill>
      <xdr:spPr>
        <a:xfrm>
          <a:off x="0" y="40214550"/>
          <a:ext cx="10340952" cy="5516191"/>
        </a:xfrm>
        <a:prstGeom prst="rect">
          <a:avLst/>
        </a:prstGeom>
        <a:ln>
          <a:prstDash val="solid"/>
        </a:ln>
      </xdr:spPr>
    </xdr:pic>
    <xdr:clientData/>
  </xdr:twoCellAnchor>
  <xdr:twoCellAnchor editAs="oneCell">
    <xdr:from>
      <xdr:col>0</xdr:col>
      <xdr:colOff>0</xdr:colOff>
      <xdr:row>254</xdr:row>
      <xdr:rowOff>0</xdr:rowOff>
    </xdr:from>
    <xdr:to>
      <xdr:col>12</xdr:col>
      <xdr:colOff>358775</xdr:colOff>
      <xdr:row>265</xdr:row>
      <xdr:rowOff>75942</xdr:rowOff>
    </xdr:to>
    <xdr:pic>
      <xdr:nvPicPr>
        <xdr:cNvPr id="13" name="Image 12">
          <a:extLst>
            <a:ext uri="{FF2B5EF4-FFF2-40B4-BE49-F238E27FC236}">
              <a16:creationId xmlns:a16="http://schemas.microsoft.com/office/drawing/2014/main" id="{00000000-0008-0000-4A00-00000D000000}"/>
            </a:ext>
          </a:extLst>
        </xdr:cNvPr>
        <xdr:cNvPicPr>
          <a:picLocks noChangeAspect="1"/>
        </xdr:cNvPicPr>
      </xdr:nvPicPr>
      <xdr:blipFill>
        <a:blip xmlns:r="http://schemas.openxmlformats.org/officeDocument/2006/relationships" r:embed="rId11"/>
        <a:stretch>
          <a:fillRect/>
        </a:stretch>
      </xdr:blipFill>
      <xdr:spPr>
        <a:xfrm>
          <a:off x="0" y="45967650"/>
          <a:ext cx="10161905" cy="2066667"/>
        </a:xfrm>
        <a:prstGeom prst="rect">
          <a:avLst/>
        </a:prstGeom>
        <a:ln>
          <a:prstDash val="solid"/>
        </a:ln>
      </xdr:spPr>
    </xdr:pic>
    <xdr:clientData/>
  </xdr:twoCellAnchor>
  <xdr:twoCellAnchor editAs="oneCell">
    <xdr:from>
      <xdr:col>0</xdr:col>
      <xdr:colOff>0</xdr:colOff>
      <xdr:row>267</xdr:row>
      <xdr:rowOff>0</xdr:rowOff>
    </xdr:from>
    <xdr:to>
      <xdr:col>12</xdr:col>
      <xdr:colOff>206394</xdr:colOff>
      <xdr:row>300</xdr:row>
      <xdr:rowOff>130683</xdr:rowOff>
    </xdr:to>
    <xdr:pic>
      <xdr:nvPicPr>
        <xdr:cNvPr id="14" name="Image 13">
          <a:extLst>
            <a:ext uri="{FF2B5EF4-FFF2-40B4-BE49-F238E27FC236}">
              <a16:creationId xmlns:a16="http://schemas.microsoft.com/office/drawing/2014/main" id="{00000000-0008-0000-4A00-00000E000000}"/>
            </a:ext>
          </a:extLst>
        </xdr:cNvPr>
        <xdr:cNvPicPr>
          <a:picLocks noChangeAspect="1"/>
        </xdr:cNvPicPr>
      </xdr:nvPicPr>
      <xdr:blipFill>
        <a:blip xmlns:r="http://schemas.openxmlformats.org/officeDocument/2006/relationships" r:embed="rId12"/>
        <a:stretch>
          <a:fillRect/>
        </a:stretch>
      </xdr:blipFill>
      <xdr:spPr>
        <a:xfrm>
          <a:off x="0" y="48320325"/>
          <a:ext cx="10009524" cy="6095238"/>
        </a:xfrm>
        <a:prstGeom prst="rect">
          <a:avLst/>
        </a:prstGeom>
        <a:ln>
          <a:prstDash val="solid"/>
        </a:ln>
      </xdr:spPr>
    </xdr:pic>
    <xdr:clientData/>
  </xdr:twoCellAnchor>
  <xdr:twoCellAnchor editAs="oneCell">
    <xdr:from>
      <xdr:col>0</xdr:col>
      <xdr:colOff>0</xdr:colOff>
      <xdr:row>302</xdr:row>
      <xdr:rowOff>0</xdr:rowOff>
    </xdr:from>
    <xdr:to>
      <xdr:col>12</xdr:col>
      <xdr:colOff>358775</xdr:colOff>
      <xdr:row>326</xdr:row>
      <xdr:rowOff>16601</xdr:rowOff>
    </xdr:to>
    <xdr:pic>
      <xdr:nvPicPr>
        <xdr:cNvPr id="15" name="Image 14">
          <a:extLst>
            <a:ext uri="{FF2B5EF4-FFF2-40B4-BE49-F238E27FC236}">
              <a16:creationId xmlns:a16="http://schemas.microsoft.com/office/drawing/2014/main" id="{00000000-0008-0000-4A00-00000F000000}"/>
            </a:ext>
          </a:extLst>
        </xdr:cNvPr>
        <xdr:cNvPicPr>
          <a:picLocks noChangeAspect="1"/>
        </xdr:cNvPicPr>
      </xdr:nvPicPr>
      <xdr:blipFill>
        <a:blip xmlns:r="http://schemas.openxmlformats.org/officeDocument/2006/relationships" r:embed="rId13"/>
        <a:stretch>
          <a:fillRect/>
        </a:stretch>
      </xdr:blipFill>
      <xdr:spPr>
        <a:xfrm>
          <a:off x="0" y="54654450"/>
          <a:ext cx="10161905" cy="4352381"/>
        </a:xfrm>
        <a:prstGeom prst="rect">
          <a:avLst/>
        </a:prstGeom>
        <a:ln>
          <a:prstDash val="solid"/>
        </a:ln>
      </xdr:spPr>
    </xdr:pic>
    <xdr:clientData/>
  </xdr:twoCellAnchor>
  <xdr:twoCellAnchor editAs="oneCell">
    <xdr:from>
      <xdr:col>0</xdr:col>
      <xdr:colOff>0</xdr:colOff>
      <xdr:row>328</xdr:row>
      <xdr:rowOff>123825</xdr:rowOff>
    </xdr:from>
    <xdr:to>
      <xdr:col>12</xdr:col>
      <xdr:colOff>282585</xdr:colOff>
      <xdr:row>362</xdr:row>
      <xdr:rowOff>58295</xdr:rowOff>
    </xdr:to>
    <xdr:pic>
      <xdr:nvPicPr>
        <xdr:cNvPr id="16" name="Image 15">
          <a:extLst>
            <a:ext uri="{FF2B5EF4-FFF2-40B4-BE49-F238E27FC236}">
              <a16:creationId xmlns:a16="http://schemas.microsoft.com/office/drawing/2014/main" id="{00000000-0008-0000-4A00-000010000000}"/>
            </a:ext>
          </a:extLst>
        </xdr:cNvPr>
        <xdr:cNvPicPr>
          <a:picLocks noChangeAspect="1"/>
        </xdr:cNvPicPr>
      </xdr:nvPicPr>
      <xdr:blipFill>
        <a:blip xmlns:r="http://schemas.openxmlformats.org/officeDocument/2006/relationships" r:embed="rId14"/>
        <a:stretch>
          <a:fillRect/>
        </a:stretch>
      </xdr:blipFill>
      <xdr:spPr>
        <a:xfrm>
          <a:off x="0" y="59483625"/>
          <a:ext cx="10080000" cy="6074285"/>
        </a:xfrm>
        <a:prstGeom prst="rect">
          <a:avLst/>
        </a:prstGeom>
        <a:ln>
          <a:prstDash val="solid"/>
        </a:ln>
      </xdr:spPr>
    </xdr:pic>
    <xdr:clientData/>
  </xdr:twoCellAnchor>
  <xdr:twoCellAnchor editAs="oneCell">
    <xdr:from>
      <xdr:col>0</xdr:col>
      <xdr:colOff>0</xdr:colOff>
      <xdr:row>364</xdr:row>
      <xdr:rowOff>0</xdr:rowOff>
    </xdr:from>
    <xdr:to>
      <xdr:col>12</xdr:col>
      <xdr:colOff>473060</xdr:colOff>
      <xdr:row>386</xdr:row>
      <xdr:rowOff>92837</xdr:rowOff>
    </xdr:to>
    <xdr:pic>
      <xdr:nvPicPr>
        <xdr:cNvPr id="17" name="Image 16">
          <a:extLst>
            <a:ext uri="{FF2B5EF4-FFF2-40B4-BE49-F238E27FC236}">
              <a16:creationId xmlns:a16="http://schemas.microsoft.com/office/drawing/2014/main" id="{00000000-0008-0000-4A00-000011000000}"/>
            </a:ext>
          </a:extLst>
        </xdr:cNvPr>
        <xdr:cNvPicPr>
          <a:picLocks noChangeAspect="1"/>
        </xdr:cNvPicPr>
      </xdr:nvPicPr>
      <xdr:blipFill>
        <a:blip xmlns:r="http://schemas.openxmlformats.org/officeDocument/2006/relationships" r:embed="rId15"/>
        <a:stretch>
          <a:fillRect/>
        </a:stretch>
      </xdr:blipFill>
      <xdr:spPr>
        <a:xfrm>
          <a:off x="0" y="65874900"/>
          <a:ext cx="10276190" cy="4066667"/>
        </a:xfrm>
        <a:prstGeom prst="rect">
          <a:avLst/>
        </a:prstGeom>
        <a:ln>
          <a:prstDash val="soli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353495</xdr:colOff>
      <xdr:row>30</xdr:row>
      <xdr:rowOff>48845</xdr:rowOff>
    </xdr:to>
    <xdr:pic>
      <xdr:nvPicPr>
        <xdr:cNvPr id="2" name="Image 1">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a:stretch>
          <a:fillRect/>
        </a:stretch>
      </xdr:blipFill>
      <xdr:spPr>
        <a:xfrm>
          <a:off x="0" y="0"/>
          <a:ext cx="6676190" cy="5476190"/>
        </a:xfrm>
        <a:prstGeom prst="rect">
          <a:avLst/>
        </a:prstGeom>
        <a:ln>
          <a:prstDash val="soli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608733</xdr:colOff>
      <xdr:row>34</xdr:row>
      <xdr:rowOff>37349</xdr:rowOff>
    </xdr:to>
    <xdr:pic>
      <xdr:nvPicPr>
        <xdr:cNvPr id="2" name="Image 1">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a:stretch>
          <a:fillRect/>
        </a:stretch>
      </xdr:blipFill>
      <xdr:spPr>
        <a:xfrm>
          <a:off x="0" y="180975"/>
          <a:ext cx="6933333" cy="6009524"/>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0</xdr:col>
      <xdr:colOff>1443990</xdr:colOff>
      <xdr:row>0</xdr:row>
      <xdr:rowOff>720091</xdr:rowOff>
    </xdr:to>
    <xdr:pic>
      <xdr:nvPicPr>
        <xdr:cNvPr id="2" name="Picture 1" descr="logoFAM">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19051"/>
          <a:ext cx="1428750" cy="704850"/>
        </a:xfrm>
        <a:prstGeom prst="rect">
          <a:avLst/>
        </a:prstGeom>
        <a:noFill/>
        <a:ln>
          <a:noFill/>
          <a:prstDash val="solid"/>
        </a:ln>
      </xdr:spPr>
    </xdr:pic>
    <xdr:clientData/>
  </xdr:twoCellAnchor>
  <xdr:twoCellAnchor editAs="oneCell">
    <xdr:from>
      <xdr:col>13</xdr:col>
      <xdr:colOff>0</xdr:colOff>
      <xdr:row>0</xdr:row>
      <xdr:rowOff>0</xdr:rowOff>
    </xdr:from>
    <xdr:to>
      <xdr:col>16</xdr:col>
      <xdr:colOff>93232</xdr:colOff>
      <xdr:row>0</xdr:row>
      <xdr:rowOff>759996</xdr:rowOff>
    </xdr:to>
    <xdr:pic>
      <xdr:nvPicPr>
        <xdr:cNvPr id="3" name="Image 2" descr="http://portail-intranet.franceagrimer.fr/OutilsCommunication/B+F%20COULEUR%20INT.jpg">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2655457" cy="759996"/>
        </a:xfrm>
        <a:prstGeom prst="rect">
          <a:avLst/>
        </a:prstGeom>
        <a:noFill/>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0</xdr:col>
      <xdr:colOff>1482090</xdr:colOff>
      <xdr:row>0</xdr:row>
      <xdr:rowOff>758190</xdr:rowOff>
    </xdr:to>
    <xdr:pic>
      <xdr:nvPicPr>
        <xdr:cNvPr id="2" name="Picture 1" descr="logoFAM">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19051"/>
          <a:ext cx="1466850" cy="742949"/>
        </a:xfrm>
        <a:prstGeom prst="rect">
          <a:avLst/>
        </a:prstGeom>
        <a:noFill/>
        <a:ln>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0</xdr:col>
      <xdr:colOff>1464945</xdr:colOff>
      <xdr:row>0</xdr:row>
      <xdr:rowOff>758191</xdr:rowOff>
    </xdr:to>
    <xdr:pic>
      <xdr:nvPicPr>
        <xdr:cNvPr id="2" name="Picture 1" descr="logoFAM">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19051"/>
          <a:ext cx="1457325" cy="742950"/>
        </a:xfrm>
        <a:prstGeom prst="rect">
          <a:avLst/>
        </a:prstGeom>
        <a:noFill/>
        <a:ln>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1504950</xdr:colOff>
      <xdr:row>1</xdr:row>
      <xdr:rowOff>19050</xdr:rowOff>
    </xdr:to>
    <xdr:pic>
      <xdr:nvPicPr>
        <xdr:cNvPr id="2" name="Picture 2" descr="logoFAM">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19050"/>
          <a:ext cx="1485900" cy="762000"/>
        </a:xfrm>
        <a:prstGeom prst="rect">
          <a:avLst/>
        </a:prstGeom>
        <a:noFill/>
        <a:ln>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18</xdr:col>
      <xdr:colOff>666794</xdr:colOff>
      <xdr:row>24</xdr:row>
      <xdr:rowOff>132836</xdr:rowOff>
    </xdr:to>
    <xdr:pic>
      <xdr:nvPicPr>
        <xdr:cNvPr id="3" name="Imag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1"/>
        <a:stretch>
          <a:fillRect/>
        </a:stretch>
      </xdr:blipFill>
      <xdr:spPr>
        <a:xfrm>
          <a:off x="0" y="361950"/>
          <a:ext cx="14885714" cy="4114286"/>
        </a:xfrm>
        <a:prstGeom prst="rect">
          <a:avLst/>
        </a:prstGeom>
        <a:ln>
          <a:prstDash val="solid"/>
        </a:ln>
      </xdr:spPr>
    </xdr:pic>
    <xdr:clientData/>
  </xdr:twoCellAnchor>
  <xdr:twoCellAnchor editAs="oneCell">
    <xdr:from>
      <xdr:col>0</xdr:col>
      <xdr:colOff>0</xdr:colOff>
      <xdr:row>25</xdr:row>
      <xdr:rowOff>0</xdr:rowOff>
    </xdr:from>
    <xdr:to>
      <xdr:col>18</xdr:col>
      <xdr:colOff>628699</xdr:colOff>
      <xdr:row>46</xdr:row>
      <xdr:rowOff>132858</xdr:rowOff>
    </xdr:to>
    <xdr:pic>
      <xdr:nvPicPr>
        <xdr:cNvPr id="4" name="Image 3">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2"/>
        <a:stretch>
          <a:fillRect/>
        </a:stretch>
      </xdr:blipFill>
      <xdr:spPr>
        <a:xfrm>
          <a:off x="0" y="4524375"/>
          <a:ext cx="14847619" cy="3933333"/>
        </a:xfrm>
        <a:prstGeom prst="rect">
          <a:avLst/>
        </a:prstGeom>
        <a:ln>
          <a:prstDash val="solid"/>
        </a:ln>
      </xdr:spPr>
    </xdr:pic>
    <xdr:clientData/>
  </xdr:twoCellAnchor>
  <xdr:twoCellAnchor editAs="oneCell">
    <xdr:from>
      <xdr:col>0</xdr:col>
      <xdr:colOff>9525</xdr:colOff>
      <xdr:row>62</xdr:row>
      <xdr:rowOff>104775</xdr:rowOff>
    </xdr:from>
    <xdr:to>
      <xdr:col>18</xdr:col>
      <xdr:colOff>607695</xdr:colOff>
      <xdr:row>89</xdr:row>
      <xdr:rowOff>135768</xdr:rowOff>
    </xdr:to>
    <xdr:pic>
      <xdr:nvPicPr>
        <xdr:cNvPr id="5" name="Image 4">
          <a:extLst>
            <a:ext uri="{FF2B5EF4-FFF2-40B4-BE49-F238E27FC236}">
              <a16:creationId xmlns:a16="http://schemas.microsoft.com/office/drawing/2014/main" id="{00000000-0008-0000-2300-000005000000}"/>
            </a:ext>
          </a:extLst>
        </xdr:cNvPr>
        <xdr:cNvPicPr>
          <a:picLocks noChangeAspect="1"/>
        </xdr:cNvPicPr>
      </xdr:nvPicPr>
      <xdr:blipFill>
        <a:blip xmlns:r="http://schemas.openxmlformats.org/officeDocument/2006/relationships" r:embed="rId3"/>
        <a:stretch>
          <a:fillRect/>
        </a:stretch>
      </xdr:blipFill>
      <xdr:spPr>
        <a:xfrm>
          <a:off x="9525" y="11325225"/>
          <a:ext cx="14828520" cy="4923033"/>
        </a:xfrm>
        <a:prstGeom prst="rect">
          <a:avLst/>
        </a:prstGeom>
        <a:ln>
          <a:prstDash val="solid"/>
        </a:ln>
      </xdr:spPr>
    </xdr:pic>
    <xdr:clientData/>
  </xdr:twoCellAnchor>
  <xdr:twoCellAnchor editAs="oneCell">
    <xdr:from>
      <xdr:col>0</xdr:col>
      <xdr:colOff>133350</xdr:colOff>
      <xdr:row>89</xdr:row>
      <xdr:rowOff>142875</xdr:rowOff>
    </xdr:from>
    <xdr:to>
      <xdr:col>18</xdr:col>
      <xdr:colOff>552450</xdr:colOff>
      <xdr:row>112</xdr:row>
      <xdr:rowOff>114785</xdr:rowOff>
    </xdr:to>
    <xdr:pic>
      <xdr:nvPicPr>
        <xdr:cNvPr id="6" name="Image 5">
          <a:extLst>
            <a:ext uri="{FF2B5EF4-FFF2-40B4-BE49-F238E27FC236}">
              <a16:creationId xmlns:a16="http://schemas.microsoft.com/office/drawing/2014/main" id="{00000000-0008-0000-2300-000006000000}"/>
            </a:ext>
          </a:extLst>
        </xdr:cNvPr>
        <xdr:cNvPicPr>
          <a:picLocks noChangeAspect="1"/>
        </xdr:cNvPicPr>
      </xdr:nvPicPr>
      <xdr:blipFill>
        <a:blip xmlns:r="http://schemas.openxmlformats.org/officeDocument/2006/relationships" r:embed="rId4"/>
        <a:stretch>
          <a:fillRect/>
        </a:stretch>
      </xdr:blipFill>
      <xdr:spPr>
        <a:xfrm>
          <a:off x="133350" y="16249650"/>
          <a:ext cx="14649450" cy="4134335"/>
        </a:xfrm>
        <a:prstGeom prst="rect">
          <a:avLst/>
        </a:prstGeom>
        <a:ln>
          <a:prstDash val="solid"/>
        </a:ln>
      </xdr:spPr>
    </xdr:pic>
    <xdr:clientData/>
  </xdr:twoCellAnchor>
  <xdr:twoCellAnchor editAs="oneCell">
    <xdr:from>
      <xdr:col>0</xdr:col>
      <xdr:colOff>220980</xdr:colOff>
      <xdr:row>128</xdr:row>
      <xdr:rowOff>123825</xdr:rowOff>
    </xdr:from>
    <xdr:to>
      <xdr:col>18</xdr:col>
      <xdr:colOff>741045</xdr:colOff>
      <xdr:row>152</xdr:row>
      <xdr:rowOff>95789</xdr:rowOff>
    </xdr:to>
    <xdr:pic>
      <xdr:nvPicPr>
        <xdr:cNvPr id="7" name="Image 6">
          <a:extLst>
            <a:ext uri="{FF2B5EF4-FFF2-40B4-BE49-F238E27FC236}">
              <a16:creationId xmlns:a16="http://schemas.microsoft.com/office/drawing/2014/main" id="{00000000-0008-0000-2300-000007000000}"/>
            </a:ext>
          </a:extLst>
        </xdr:cNvPr>
        <xdr:cNvPicPr>
          <a:picLocks noChangeAspect="1"/>
        </xdr:cNvPicPr>
      </xdr:nvPicPr>
      <xdr:blipFill>
        <a:blip xmlns:r="http://schemas.openxmlformats.org/officeDocument/2006/relationships" r:embed="rId5"/>
        <a:stretch>
          <a:fillRect/>
        </a:stretch>
      </xdr:blipFill>
      <xdr:spPr>
        <a:xfrm>
          <a:off x="220980" y="23288625"/>
          <a:ext cx="14750415" cy="4315364"/>
        </a:xfrm>
        <a:prstGeom prst="rect">
          <a:avLst/>
        </a:prstGeom>
        <a:ln>
          <a:prstDash val="solid"/>
        </a:ln>
      </xdr:spPr>
    </xdr:pic>
    <xdr:clientData/>
  </xdr:twoCellAnchor>
  <xdr:twoCellAnchor editAs="oneCell">
    <xdr:from>
      <xdr:col>0</xdr:col>
      <xdr:colOff>363856</xdr:colOff>
      <xdr:row>152</xdr:row>
      <xdr:rowOff>177165</xdr:rowOff>
    </xdr:from>
    <xdr:to>
      <xdr:col>18</xdr:col>
      <xdr:colOff>588646</xdr:colOff>
      <xdr:row>175</xdr:row>
      <xdr:rowOff>20435</xdr:rowOff>
    </xdr:to>
    <xdr:pic>
      <xdr:nvPicPr>
        <xdr:cNvPr id="8" name="Image 7">
          <a:extLst>
            <a:ext uri="{FF2B5EF4-FFF2-40B4-BE49-F238E27FC236}">
              <a16:creationId xmlns:a16="http://schemas.microsoft.com/office/drawing/2014/main" id="{00000000-0008-0000-2300-000008000000}"/>
            </a:ext>
          </a:extLst>
        </xdr:cNvPr>
        <xdr:cNvPicPr>
          <a:picLocks noChangeAspect="1"/>
        </xdr:cNvPicPr>
      </xdr:nvPicPr>
      <xdr:blipFill>
        <a:blip xmlns:r="http://schemas.openxmlformats.org/officeDocument/2006/relationships" r:embed="rId6"/>
        <a:stretch>
          <a:fillRect/>
        </a:stretch>
      </xdr:blipFill>
      <xdr:spPr>
        <a:xfrm>
          <a:off x="363856" y="27685365"/>
          <a:ext cx="14466570" cy="3990455"/>
        </a:xfrm>
        <a:prstGeom prst="rect">
          <a:avLst/>
        </a:prstGeom>
        <a:ln>
          <a:prstDash val="solid"/>
        </a:ln>
      </xdr:spPr>
    </xdr:pic>
    <xdr:clientData/>
  </xdr:twoCellAnchor>
  <xdr:twoCellAnchor editAs="oneCell">
    <xdr:from>
      <xdr:col>0</xdr:col>
      <xdr:colOff>249556</xdr:colOff>
      <xdr:row>176</xdr:row>
      <xdr:rowOff>15240</xdr:rowOff>
    </xdr:from>
    <xdr:to>
      <xdr:col>18</xdr:col>
      <xdr:colOff>739141</xdr:colOff>
      <xdr:row>191</xdr:row>
      <xdr:rowOff>135979</xdr:rowOff>
    </xdr:to>
    <xdr:pic>
      <xdr:nvPicPr>
        <xdr:cNvPr id="9" name="Image 8">
          <a:extLst>
            <a:ext uri="{FF2B5EF4-FFF2-40B4-BE49-F238E27FC236}">
              <a16:creationId xmlns:a16="http://schemas.microsoft.com/office/drawing/2014/main" id="{00000000-0008-0000-2300-000009000000}"/>
            </a:ext>
          </a:extLst>
        </xdr:cNvPr>
        <xdr:cNvPicPr>
          <a:picLocks noChangeAspect="1"/>
        </xdr:cNvPicPr>
      </xdr:nvPicPr>
      <xdr:blipFill>
        <a:blip xmlns:r="http://schemas.openxmlformats.org/officeDocument/2006/relationships" r:embed="rId7"/>
        <a:stretch>
          <a:fillRect/>
        </a:stretch>
      </xdr:blipFill>
      <xdr:spPr>
        <a:xfrm>
          <a:off x="249556" y="31866840"/>
          <a:ext cx="14714220" cy="2844889"/>
        </a:xfrm>
        <a:prstGeom prst="rect">
          <a:avLst/>
        </a:prstGeom>
        <a:ln>
          <a:prstDash val="solid"/>
        </a:ln>
      </xdr:spPr>
    </xdr:pic>
    <xdr:clientData/>
  </xdr:twoCellAnchor>
  <xdr:twoCellAnchor editAs="oneCell">
    <xdr:from>
      <xdr:col>0</xdr:col>
      <xdr:colOff>0</xdr:colOff>
      <xdr:row>47</xdr:row>
      <xdr:rowOff>0</xdr:rowOff>
    </xdr:from>
    <xdr:to>
      <xdr:col>18</xdr:col>
      <xdr:colOff>533460</xdr:colOff>
      <xdr:row>62</xdr:row>
      <xdr:rowOff>54900</xdr:rowOff>
    </xdr:to>
    <xdr:pic>
      <xdr:nvPicPr>
        <xdr:cNvPr id="12" name="Image 11">
          <a:extLst>
            <a:ext uri="{FF2B5EF4-FFF2-40B4-BE49-F238E27FC236}">
              <a16:creationId xmlns:a16="http://schemas.microsoft.com/office/drawing/2014/main" id="{00000000-0008-0000-2300-00000C000000}"/>
            </a:ext>
          </a:extLst>
        </xdr:cNvPr>
        <xdr:cNvPicPr>
          <a:picLocks noChangeAspect="1"/>
        </xdr:cNvPicPr>
      </xdr:nvPicPr>
      <xdr:blipFill>
        <a:blip xmlns:r="http://schemas.openxmlformats.org/officeDocument/2006/relationships" r:embed="rId8"/>
        <a:stretch>
          <a:fillRect/>
        </a:stretch>
      </xdr:blipFill>
      <xdr:spPr>
        <a:xfrm>
          <a:off x="0" y="8505825"/>
          <a:ext cx="14763810" cy="2769525"/>
        </a:xfrm>
        <a:prstGeom prst="rect">
          <a:avLst/>
        </a:prstGeom>
        <a:ln>
          <a:prstDash val="solid"/>
        </a:ln>
      </xdr:spPr>
    </xdr:pic>
    <xdr:clientData/>
  </xdr:twoCellAnchor>
  <xdr:twoCellAnchor editAs="oneCell">
    <xdr:from>
      <xdr:col>0</xdr:col>
      <xdr:colOff>0</xdr:colOff>
      <xdr:row>113</xdr:row>
      <xdr:rowOff>0</xdr:rowOff>
    </xdr:from>
    <xdr:to>
      <xdr:col>18</xdr:col>
      <xdr:colOff>402030</xdr:colOff>
      <xdr:row>128</xdr:row>
      <xdr:rowOff>20614</xdr:rowOff>
    </xdr:to>
    <xdr:pic>
      <xdr:nvPicPr>
        <xdr:cNvPr id="13" name="Image 12">
          <a:extLst>
            <a:ext uri="{FF2B5EF4-FFF2-40B4-BE49-F238E27FC236}">
              <a16:creationId xmlns:a16="http://schemas.microsoft.com/office/drawing/2014/main" id="{00000000-0008-0000-2300-00000D000000}"/>
            </a:ext>
          </a:extLst>
        </xdr:cNvPr>
        <xdr:cNvPicPr>
          <a:picLocks noChangeAspect="1"/>
        </xdr:cNvPicPr>
      </xdr:nvPicPr>
      <xdr:blipFill>
        <a:blip xmlns:r="http://schemas.openxmlformats.org/officeDocument/2006/relationships" r:embed="rId9"/>
        <a:stretch>
          <a:fillRect/>
        </a:stretch>
      </xdr:blipFill>
      <xdr:spPr>
        <a:xfrm>
          <a:off x="0" y="20450175"/>
          <a:ext cx="14632380" cy="2719999"/>
        </a:xfrm>
        <a:prstGeom prst="rect">
          <a:avLst/>
        </a:prstGeom>
        <a:ln>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426720</xdr:colOff>
      <xdr:row>1</xdr:row>
      <xdr:rowOff>125730</xdr:rowOff>
    </xdr:from>
    <xdr:to>
      <xdr:col>3</xdr:col>
      <xdr:colOff>510540</xdr:colOff>
      <xdr:row>19</xdr:row>
      <xdr:rowOff>19099</xdr:rowOff>
    </xdr:to>
    <xdr:pic>
      <xdr:nvPicPr>
        <xdr:cNvPr id="2" name="Imag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426720" y="306705"/>
          <a:ext cx="2451735" cy="3147109"/>
        </a:xfrm>
        <a:prstGeom prst="rect">
          <a:avLst/>
        </a:prstGeom>
        <a:ln>
          <a:prstDash val="solid"/>
        </a:ln>
      </xdr:spPr>
    </xdr:pic>
    <xdr:clientData/>
  </xdr:twoCellAnchor>
  <xdr:twoCellAnchor editAs="oneCell">
    <xdr:from>
      <xdr:col>3</xdr:col>
      <xdr:colOff>760095</xdr:colOff>
      <xdr:row>1</xdr:row>
      <xdr:rowOff>114300</xdr:rowOff>
    </xdr:from>
    <xdr:to>
      <xdr:col>6</xdr:col>
      <xdr:colOff>478155</xdr:colOff>
      <xdr:row>19</xdr:row>
      <xdr:rowOff>22166</xdr:rowOff>
    </xdr:to>
    <xdr:pic>
      <xdr:nvPicPr>
        <xdr:cNvPr id="4" name="Image 3">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2"/>
        <a:stretch>
          <a:fillRect/>
        </a:stretch>
      </xdr:blipFill>
      <xdr:spPr>
        <a:xfrm>
          <a:off x="3131820" y="295275"/>
          <a:ext cx="2084070" cy="3169226"/>
        </a:xfrm>
        <a:prstGeom prst="rect">
          <a:avLst/>
        </a:prstGeom>
        <a:ln>
          <a:prstDash val="solid"/>
        </a:ln>
      </xdr:spPr>
    </xdr:pic>
    <xdr:clientData/>
  </xdr:twoCellAnchor>
  <xdr:twoCellAnchor editAs="oneCell">
    <xdr:from>
      <xdr:col>0</xdr:col>
      <xdr:colOff>293371</xdr:colOff>
      <xdr:row>19</xdr:row>
      <xdr:rowOff>125731</xdr:rowOff>
    </xdr:from>
    <xdr:to>
      <xdr:col>3</xdr:col>
      <xdr:colOff>401955</xdr:colOff>
      <xdr:row>38</xdr:row>
      <xdr:rowOff>72758</xdr:rowOff>
    </xdr:to>
    <xdr:pic>
      <xdr:nvPicPr>
        <xdr:cNvPr id="5" name="Image 4">
          <a:extLst>
            <a:ext uri="{FF2B5EF4-FFF2-40B4-BE49-F238E27FC236}">
              <a16:creationId xmlns:a16="http://schemas.microsoft.com/office/drawing/2014/main" id="{00000000-0008-0000-2800-000005000000}"/>
            </a:ext>
          </a:extLst>
        </xdr:cNvPr>
        <xdr:cNvPicPr>
          <a:picLocks noChangeAspect="1"/>
        </xdr:cNvPicPr>
      </xdr:nvPicPr>
      <xdr:blipFill>
        <a:blip xmlns:r="http://schemas.openxmlformats.org/officeDocument/2006/relationships" r:embed="rId3"/>
        <a:stretch>
          <a:fillRect/>
        </a:stretch>
      </xdr:blipFill>
      <xdr:spPr>
        <a:xfrm>
          <a:off x="293371" y="3564256"/>
          <a:ext cx="2487929" cy="3385552"/>
        </a:xfrm>
        <a:prstGeom prst="rect">
          <a:avLst/>
        </a:prstGeom>
        <a:ln>
          <a:prstDash val="solid"/>
        </a:ln>
      </xdr:spPr>
    </xdr:pic>
    <xdr:clientData/>
  </xdr:twoCellAnchor>
  <xdr:twoCellAnchor editAs="oneCell">
    <xdr:from>
      <xdr:col>3</xdr:col>
      <xdr:colOff>695325</xdr:colOff>
      <xdr:row>20</xdr:row>
      <xdr:rowOff>1</xdr:rowOff>
    </xdr:from>
    <xdr:to>
      <xdr:col>6</xdr:col>
      <xdr:colOff>534080</xdr:colOff>
      <xdr:row>38</xdr:row>
      <xdr:rowOff>76201</xdr:rowOff>
    </xdr:to>
    <xdr:pic>
      <xdr:nvPicPr>
        <xdr:cNvPr id="6" name="Image 5">
          <a:extLst>
            <a:ext uri="{FF2B5EF4-FFF2-40B4-BE49-F238E27FC236}">
              <a16:creationId xmlns:a16="http://schemas.microsoft.com/office/drawing/2014/main" id="{00000000-0008-0000-2800-000006000000}"/>
            </a:ext>
          </a:extLst>
        </xdr:cNvPr>
        <xdr:cNvPicPr>
          <a:picLocks noChangeAspect="1"/>
        </xdr:cNvPicPr>
      </xdr:nvPicPr>
      <xdr:blipFill>
        <a:blip xmlns:r="http://schemas.openxmlformats.org/officeDocument/2006/relationships" r:embed="rId4"/>
        <a:stretch>
          <a:fillRect/>
        </a:stretch>
      </xdr:blipFill>
      <xdr:spPr>
        <a:xfrm>
          <a:off x="3067050" y="3619501"/>
          <a:ext cx="2200955" cy="3333750"/>
        </a:xfrm>
        <a:prstGeom prst="rect">
          <a:avLst/>
        </a:prstGeom>
        <a:ln>
          <a:prstDash val="solid"/>
        </a:ln>
      </xdr:spPr>
    </xdr:pic>
    <xdr:clientData/>
  </xdr:twoCellAnchor>
  <xdr:twoCellAnchor editAs="oneCell">
    <xdr:from>
      <xdr:col>0</xdr:col>
      <xdr:colOff>133351</xdr:colOff>
      <xdr:row>38</xdr:row>
      <xdr:rowOff>152400</xdr:rowOff>
    </xdr:from>
    <xdr:to>
      <xdr:col>3</xdr:col>
      <xdr:colOff>514351</xdr:colOff>
      <xdr:row>59</xdr:row>
      <xdr:rowOff>174398</xdr:rowOff>
    </xdr:to>
    <xdr:pic>
      <xdr:nvPicPr>
        <xdr:cNvPr id="7" name="Image 6">
          <a:extLst>
            <a:ext uri="{FF2B5EF4-FFF2-40B4-BE49-F238E27FC236}">
              <a16:creationId xmlns:a16="http://schemas.microsoft.com/office/drawing/2014/main" id="{00000000-0008-0000-2800-000007000000}"/>
            </a:ext>
          </a:extLst>
        </xdr:cNvPr>
        <xdr:cNvPicPr>
          <a:picLocks noChangeAspect="1"/>
        </xdr:cNvPicPr>
      </xdr:nvPicPr>
      <xdr:blipFill>
        <a:blip xmlns:r="http://schemas.openxmlformats.org/officeDocument/2006/relationships" r:embed="rId5"/>
        <a:stretch>
          <a:fillRect/>
        </a:stretch>
      </xdr:blipFill>
      <xdr:spPr>
        <a:xfrm>
          <a:off x="133351" y="7029450"/>
          <a:ext cx="2741295" cy="3828188"/>
        </a:xfrm>
        <a:prstGeom prst="rect">
          <a:avLst/>
        </a:prstGeom>
        <a:ln>
          <a:prstDash val="solid"/>
        </a:ln>
      </xdr:spPr>
    </xdr:pic>
    <xdr:clientData/>
  </xdr:twoCellAnchor>
  <xdr:twoCellAnchor editAs="oneCell">
    <xdr:from>
      <xdr:col>3</xdr:col>
      <xdr:colOff>624841</xdr:colOff>
      <xdr:row>38</xdr:row>
      <xdr:rowOff>152400</xdr:rowOff>
    </xdr:from>
    <xdr:to>
      <xdr:col>6</xdr:col>
      <xdr:colOff>669867</xdr:colOff>
      <xdr:row>58</xdr:row>
      <xdr:rowOff>167640</xdr:rowOff>
    </xdr:to>
    <xdr:pic>
      <xdr:nvPicPr>
        <xdr:cNvPr id="8" name="Image 7">
          <a:extLst>
            <a:ext uri="{FF2B5EF4-FFF2-40B4-BE49-F238E27FC236}">
              <a16:creationId xmlns:a16="http://schemas.microsoft.com/office/drawing/2014/main" id="{00000000-0008-0000-2800-000008000000}"/>
            </a:ext>
          </a:extLst>
        </xdr:cNvPr>
        <xdr:cNvPicPr>
          <a:picLocks noChangeAspect="1"/>
        </xdr:cNvPicPr>
      </xdr:nvPicPr>
      <xdr:blipFill>
        <a:blip xmlns:r="http://schemas.openxmlformats.org/officeDocument/2006/relationships" r:embed="rId6"/>
        <a:stretch>
          <a:fillRect/>
        </a:stretch>
      </xdr:blipFill>
      <xdr:spPr>
        <a:xfrm>
          <a:off x="2996566" y="7029450"/>
          <a:ext cx="2414846" cy="3638550"/>
        </a:xfrm>
        <a:prstGeom prst="rect">
          <a:avLst/>
        </a:prstGeom>
        <a:ln>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516867</xdr:colOff>
      <xdr:row>30</xdr:row>
      <xdr:rowOff>96466</xdr:rowOff>
    </xdr:to>
    <xdr:pic>
      <xdr:nvPicPr>
        <xdr:cNvPr id="2" name="Image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0" y="0"/>
          <a:ext cx="10350477" cy="5525716"/>
        </a:xfrm>
        <a:prstGeom prst="rect">
          <a:avLst/>
        </a:prstGeom>
        <a:ln>
          <a:prstDash val="soli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687705</xdr:colOff>
      <xdr:row>2</xdr:row>
      <xdr:rowOff>116205</xdr:rowOff>
    </xdr:from>
    <xdr:to>
      <xdr:col>20</xdr:col>
      <xdr:colOff>53340</xdr:colOff>
      <xdr:row>12</xdr:row>
      <xdr:rowOff>77899</xdr:rowOff>
    </xdr:to>
    <xdr:pic>
      <xdr:nvPicPr>
        <xdr:cNvPr id="2" name="Image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11755755" y="1564005"/>
          <a:ext cx="4101465" cy="1771444"/>
        </a:xfrm>
        <a:prstGeom prst="rect">
          <a:avLst/>
        </a:prstGeom>
        <a:ln>
          <a:prstDash val="solid"/>
        </a:ln>
      </xdr:spPr>
    </xdr:pic>
    <xdr:clientData/>
  </xdr:twoCellAnchor>
  <xdr:twoCellAnchor editAs="oneCell">
    <xdr:from>
      <xdr:col>15</xdr:col>
      <xdr:colOff>0</xdr:colOff>
      <xdr:row>13</xdr:row>
      <xdr:rowOff>0</xdr:rowOff>
    </xdr:from>
    <xdr:to>
      <xdr:col>22</xdr:col>
      <xdr:colOff>624840</xdr:colOff>
      <xdr:row>29</xdr:row>
      <xdr:rowOff>18731</xdr:rowOff>
    </xdr:to>
    <xdr:pic>
      <xdr:nvPicPr>
        <xdr:cNvPr id="4" name="Image 3">
          <a:extLst>
            <a:ext uri="{FF2B5EF4-FFF2-40B4-BE49-F238E27FC236}">
              <a16:creationId xmlns:a16="http://schemas.microsoft.com/office/drawing/2014/main" id="{00000000-0008-0000-2C00-000004000000}"/>
            </a:ext>
          </a:extLst>
        </xdr:cNvPr>
        <xdr:cNvPicPr>
          <a:picLocks noChangeAspect="1"/>
        </xdr:cNvPicPr>
      </xdr:nvPicPr>
      <xdr:blipFill>
        <a:blip xmlns:r="http://schemas.openxmlformats.org/officeDocument/2006/relationships" r:embed="rId2"/>
        <a:stretch>
          <a:fillRect/>
        </a:stretch>
      </xdr:blipFill>
      <xdr:spPr>
        <a:xfrm>
          <a:off x="11858625" y="3438525"/>
          <a:ext cx="6162675" cy="2923856"/>
        </a:xfrm>
        <a:prstGeom prst="rect">
          <a:avLst/>
        </a:prstGeom>
        <a:ln>
          <a:prstDash val="solid"/>
        </a:ln>
      </xdr:spPr>
    </xdr:pic>
    <xdr:clientData/>
  </xdr:twoCellAnchor>
  <xdr:twoCellAnchor editAs="oneCell">
    <xdr:from>
      <xdr:col>9</xdr:col>
      <xdr:colOff>720091</xdr:colOff>
      <xdr:row>11</xdr:row>
      <xdr:rowOff>62865</xdr:rowOff>
    </xdr:from>
    <xdr:to>
      <xdr:col>14</xdr:col>
      <xdr:colOff>457201</xdr:colOff>
      <xdr:row>24</xdr:row>
      <xdr:rowOff>22020</xdr:rowOff>
    </xdr:to>
    <xdr:pic>
      <xdr:nvPicPr>
        <xdr:cNvPr id="5" name="Image 4">
          <a:extLst>
            <a:ext uri="{FF2B5EF4-FFF2-40B4-BE49-F238E27FC236}">
              <a16:creationId xmlns:a16="http://schemas.microsoft.com/office/drawing/2014/main" id="{00000000-0008-0000-2C00-000005000000}"/>
            </a:ext>
          </a:extLst>
        </xdr:cNvPr>
        <xdr:cNvPicPr>
          <a:picLocks noChangeAspect="1"/>
        </xdr:cNvPicPr>
      </xdr:nvPicPr>
      <xdr:blipFill>
        <a:blip xmlns:r="http://schemas.openxmlformats.org/officeDocument/2006/relationships" r:embed="rId3"/>
        <a:stretch>
          <a:fillRect/>
        </a:stretch>
      </xdr:blipFill>
      <xdr:spPr>
        <a:xfrm>
          <a:off x="7835266" y="3139440"/>
          <a:ext cx="3689985" cy="2315640"/>
        </a:xfrm>
        <a:prstGeom prst="rect">
          <a:avLst/>
        </a:prstGeom>
        <a:ln>
          <a:prstDash val="solid"/>
        </a:ln>
      </xdr:spPr>
    </xdr:pic>
    <xdr:clientData/>
  </xdr:twoCellAnchor>
  <xdr:twoCellAnchor editAs="oneCell">
    <xdr:from>
      <xdr:col>10</xdr:col>
      <xdr:colOff>0</xdr:colOff>
      <xdr:row>3</xdr:row>
      <xdr:rowOff>0</xdr:rowOff>
    </xdr:from>
    <xdr:to>
      <xdr:col>14</xdr:col>
      <xdr:colOff>666750</xdr:colOff>
      <xdr:row>10</xdr:row>
      <xdr:rowOff>96549</xdr:rowOff>
    </xdr:to>
    <xdr:pic>
      <xdr:nvPicPr>
        <xdr:cNvPr id="6" name="Image 5">
          <a:extLst>
            <a:ext uri="{FF2B5EF4-FFF2-40B4-BE49-F238E27FC236}">
              <a16:creationId xmlns:a16="http://schemas.microsoft.com/office/drawing/2014/main" id="{00000000-0008-0000-2C00-000006000000}"/>
            </a:ext>
          </a:extLst>
        </xdr:cNvPr>
        <xdr:cNvPicPr>
          <a:picLocks noChangeAspect="1"/>
        </xdr:cNvPicPr>
      </xdr:nvPicPr>
      <xdr:blipFill>
        <a:blip xmlns:r="http://schemas.openxmlformats.org/officeDocument/2006/relationships" r:embed="rId4"/>
        <a:stretch>
          <a:fillRect/>
        </a:stretch>
      </xdr:blipFill>
      <xdr:spPr>
        <a:xfrm>
          <a:off x="7905750" y="1628775"/>
          <a:ext cx="3819525" cy="1353849"/>
        </a:xfrm>
        <a:prstGeom prst="rect">
          <a:avLst/>
        </a:prstGeom>
        <a:ln>
          <a:prstDash val="solid"/>
        </a:ln>
      </xdr:spPr>
    </xdr:pic>
    <xdr:clientData/>
  </xdr:twoCellAnchor>
  <xdr:twoCellAnchor editAs="oneCell">
    <xdr:from>
      <xdr:col>10</xdr:col>
      <xdr:colOff>0</xdr:colOff>
      <xdr:row>25</xdr:row>
      <xdr:rowOff>0</xdr:rowOff>
    </xdr:from>
    <xdr:to>
      <xdr:col>14</xdr:col>
      <xdr:colOff>662940</xdr:colOff>
      <xdr:row>34</xdr:row>
      <xdr:rowOff>98839</xdr:rowOff>
    </xdr:to>
    <xdr:pic>
      <xdr:nvPicPr>
        <xdr:cNvPr id="8" name="Image 7">
          <a:extLst>
            <a:ext uri="{FF2B5EF4-FFF2-40B4-BE49-F238E27FC236}">
              <a16:creationId xmlns:a16="http://schemas.microsoft.com/office/drawing/2014/main" id="{00000000-0008-0000-2C00-000008000000}"/>
            </a:ext>
          </a:extLst>
        </xdr:cNvPr>
        <xdr:cNvPicPr>
          <a:picLocks noChangeAspect="1"/>
        </xdr:cNvPicPr>
      </xdr:nvPicPr>
      <xdr:blipFill>
        <a:blip xmlns:r="http://schemas.openxmlformats.org/officeDocument/2006/relationships" r:embed="rId5"/>
        <a:stretch>
          <a:fillRect/>
        </a:stretch>
      </xdr:blipFill>
      <xdr:spPr>
        <a:xfrm>
          <a:off x="7905750" y="5610225"/>
          <a:ext cx="3819525" cy="1733329"/>
        </a:xfrm>
        <a:prstGeom prst="rect">
          <a:avLst/>
        </a:prstGeom>
        <a:ln>
          <a:prstDash val="solid"/>
        </a:ln>
      </xdr:spPr>
    </xdr:pic>
    <xdr:clientData/>
  </xdr:twoCellAnchor>
  <xdr:twoCellAnchor editAs="oneCell">
    <xdr:from>
      <xdr:col>3</xdr:col>
      <xdr:colOff>495301</xdr:colOff>
      <xdr:row>20</xdr:row>
      <xdr:rowOff>17145</xdr:rowOff>
    </xdr:from>
    <xdr:to>
      <xdr:col>9</xdr:col>
      <xdr:colOff>399832</xdr:colOff>
      <xdr:row>35</xdr:row>
      <xdr:rowOff>0</xdr:rowOff>
    </xdr:to>
    <xdr:pic>
      <xdr:nvPicPr>
        <xdr:cNvPr id="9" name="Image 8">
          <a:extLst>
            <a:ext uri="{FF2B5EF4-FFF2-40B4-BE49-F238E27FC236}">
              <a16:creationId xmlns:a16="http://schemas.microsoft.com/office/drawing/2014/main" id="{00000000-0008-0000-2C00-000009000000}"/>
            </a:ext>
          </a:extLst>
        </xdr:cNvPr>
        <xdr:cNvPicPr>
          <a:picLocks noChangeAspect="1"/>
        </xdr:cNvPicPr>
      </xdr:nvPicPr>
      <xdr:blipFill>
        <a:blip xmlns:r="http://schemas.openxmlformats.org/officeDocument/2006/relationships" r:embed="rId6"/>
        <a:stretch>
          <a:fillRect/>
        </a:stretch>
      </xdr:blipFill>
      <xdr:spPr>
        <a:xfrm>
          <a:off x="2867026" y="4722495"/>
          <a:ext cx="4647981" cy="2697480"/>
        </a:xfrm>
        <a:prstGeom prst="rect">
          <a:avLst/>
        </a:prstGeom>
        <a:ln>
          <a:prstDash val="solid"/>
        </a:ln>
      </xdr:spPr>
    </xdr:pic>
    <xdr:clientData/>
  </xdr:twoCellAnchor>
  <xdr:twoCellAnchor editAs="oneCell">
    <xdr:from>
      <xdr:col>3</xdr:col>
      <xdr:colOff>752476</xdr:colOff>
      <xdr:row>15</xdr:row>
      <xdr:rowOff>19051</xdr:rowOff>
    </xdr:from>
    <xdr:to>
      <xdr:col>6</xdr:col>
      <xdr:colOff>739141</xdr:colOff>
      <xdr:row>19</xdr:row>
      <xdr:rowOff>115397</xdr:rowOff>
    </xdr:to>
    <xdr:pic>
      <xdr:nvPicPr>
        <xdr:cNvPr id="10" name="Image 9">
          <a:extLst>
            <a:ext uri="{FF2B5EF4-FFF2-40B4-BE49-F238E27FC236}">
              <a16:creationId xmlns:a16="http://schemas.microsoft.com/office/drawing/2014/main" id="{00000000-0008-0000-2C00-00000A000000}"/>
            </a:ext>
          </a:extLst>
        </xdr:cNvPr>
        <xdr:cNvPicPr>
          <a:picLocks noChangeAspect="1"/>
        </xdr:cNvPicPr>
      </xdr:nvPicPr>
      <xdr:blipFill>
        <a:blip xmlns:r="http://schemas.openxmlformats.org/officeDocument/2006/relationships" r:embed="rId7"/>
        <a:stretch>
          <a:fillRect/>
        </a:stretch>
      </xdr:blipFill>
      <xdr:spPr>
        <a:xfrm>
          <a:off x="3124201" y="3819526"/>
          <a:ext cx="2358390" cy="820246"/>
        </a:xfrm>
        <a:prstGeom prst="rect">
          <a:avLst/>
        </a:prstGeom>
        <a:ln>
          <a:prstDash val="solid"/>
        </a:ln>
      </xdr:spPr>
    </xdr:pic>
    <xdr:clientData/>
  </xdr:twoCellAnchor>
  <xdr:twoCellAnchor editAs="oneCell">
    <xdr:from>
      <xdr:col>3</xdr:col>
      <xdr:colOff>152400</xdr:colOff>
      <xdr:row>37</xdr:row>
      <xdr:rowOff>95250</xdr:rowOff>
    </xdr:from>
    <xdr:to>
      <xdr:col>9</xdr:col>
      <xdr:colOff>587804</xdr:colOff>
      <xdr:row>50</xdr:row>
      <xdr:rowOff>17145</xdr:rowOff>
    </xdr:to>
    <xdr:pic>
      <xdr:nvPicPr>
        <xdr:cNvPr id="11" name="Image 10">
          <a:extLst>
            <a:ext uri="{FF2B5EF4-FFF2-40B4-BE49-F238E27FC236}">
              <a16:creationId xmlns:a16="http://schemas.microsoft.com/office/drawing/2014/main" id="{00000000-0008-0000-2C00-00000B000000}"/>
            </a:ext>
          </a:extLst>
        </xdr:cNvPr>
        <xdr:cNvPicPr>
          <a:picLocks noChangeAspect="1"/>
        </xdr:cNvPicPr>
      </xdr:nvPicPr>
      <xdr:blipFill>
        <a:blip xmlns:r="http://schemas.openxmlformats.org/officeDocument/2006/relationships" r:embed="rId8"/>
        <a:stretch>
          <a:fillRect/>
        </a:stretch>
      </xdr:blipFill>
      <xdr:spPr>
        <a:xfrm>
          <a:off x="3152775" y="7877175"/>
          <a:ext cx="5178854" cy="2274570"/>
        </a:xfrm>
        <a:prstGeom prst="rect">
          <a:avLst/>
        </a:prstGeom>
        <a:ln>
          <a:prstDash val="solid"/>
        </a:ln>
      </xdr:spPr>
    </xdr:pic>
    <xdr:clientData/>
  </xdr:twoCellAnchor>
  <xdr:twoCellAnchor editAs="oneCell">
    <xdr:from>
      <xdr:col>10</xdr:col>
      <xdr:colOff>129541</xdr:colOff>
      <xdr:row>37</xdr:row>
      <xdr:rowOff>15240</xdr:rowOff>
    </xdr:from>
    <xdr:to>
      <xdr:col>16</xdr:col>
      <xdr:colOff>76201</xdr:colOff>
      <xdr:row>54</xdr:row>
      <xdr:rowOff>57432</xdr:rowOff>
    </xdr:to>
    <xdr:pic>
      <xdr:nvPicPr>
        <xdr:cNvPr id="12" name="Image 11">
          <a:extLst>
            <a:ext uri="{FF2B5EF4-FFF2-40B4-BE49-F238E27FC236}">
              <a16:creationId xmlns:a16="http://schemas.microsoft.com/office/drawing/2014/main" id="{00000000-0008-0000-2C00-00000C000000}"/>
            </a:ext>
          </a:extLst>
        </xdr:cNvPr>
        <xdr:cNvPicPr>
          <a:picLocks noChangeAspect="1"/>
        </xdr:cNvPicPr>
      </xdr:nvPicPr>
      <xdr:blipFill>
        <a:blip xmlns:r="http://schemas.openxmlformats.org/officeDocument/2006/relationships" r:embed="rId9"/>
        <a:stretch>
          <a:fillRect/>
        </a:stretch>
      </xdr:blipFill>
      <xdr:spPr>
        <a:xfrm>
          <a:off x="8663941" y="7797165"/>
          <a:ext cx="4690110" cy="3107337"/>
        </a:xfrm>
        <a:prstGeom prst="rect">
          <a:avLst/>
        </a:prstGeom>
        <a:ln>
          <a:prstDash val="solid"/>
        </a:ln>
      </xdr:spPr>
    </xdr:pic>
    <xdr:clientData/>
  </xdr:twoCellAnchor>
  <xdr:twoCellAnchor editAs="oneCell">
    <xdr:from>
      <xdr:col>10</xdr:col>
      <xdr:colOff>91440</xdr:colOff>
      <xdr:row>62</xdr:row>
      <xdr:rowOff>121921</xdr:rowOff>
    </xdr:from>
    <xdr:to>
      <xdr:col>11</xdr:col>
      <xdr:colOff>701040</xdr:colOff>
      <xdr:row>67</xdr:row>
      <xdr:rowOff>94604</xdr:rowOff>
    </xdr:to>
    <xdr:pic>
      <xdr:nvPicPr>
        <xdr:cNvPr id="13" name="Image 12">
          <a:extLst>
            <a:ext uri="{FF2B5EF4-FFF2-40B4-BE49-F238E27FC236}">
              <a16:creationId xmlns:a16="http://schemas.microsoft.com/office/drawing/2014/main" id="{00000000-0008-0000-2C00-00000D000000}"/>
            </a:ext>
          </a:extLst>
        </xdr:cNvPr>
        <xdr:cNvPicPr>
          <a:picLocks noChangeAspect="1"/>
        </xdr:cNvPicPr>
      </xdr:nvPicPr>
      <xdr:blipFill>
        <a:blip xmlns:r="http://schemas.openxmlformats.org/officeDocument/2006/relationships" r:embed="rId10"/>
        <a:stretch>
          <a:fillRect/>
        </a:stretch>
      </xdr:blipFill>
      <xdr:spPr>
        <a:xfrm>
          <a:off x="8625840" y="12428221"/>
          <a:ext cx="1400175" cy="885178"/>
        </a:xfrm>
        <a:prstGeom prst="rect">
          <a:avLst/>
        </a:prstGeom>
        <a:ln>
          <a:prstDash val="solid"/>
        </a:ln>
      </xdr:spPr>
    </xdr:pic>
    <xdr:clientData/>
  </xdr:twoCellAnchor>
  <xdr:twoCellAnchor editAs="oneCell">
    <xdr:from>
      <xdr:col>10</xdr:col>
      <xdr:colOff>0</xdr:colOff>
      <xdr:row>55</xdr:row>
      <xdr:rowOff>1</xdr:rowOff>
    </xdr:from>
    <xdr:to>
      <xdr:col>13</xdr:col>
      <xdr:colOff>662940</xdr:colOff>
      <xdr:row>60</xdr:row>
      <xdr:rowOff>17703</xdr:rowOff>
    </xdr:to>
    <xdr:pic>
      <xdr:nvPicPr>
        <xdr:cNvPr id="14" name="Image 13">
          <a:extLst>
            <a:ext uri="{FF2B5EF4-FFF2-40B4-BE49-F238E27FC236}">
              <a16:creationId xmlns:a16="http://schemas.microsoft.com/office/drawing/2014/main" id="{00000000-0008-0000-2C00-00000E000000}"/>
            </a:ext>
          </a:extLst>
        </xdr:cNvPr>
        <xdr:cNvPicPr>
          <a:picLocks noChangeAspect="1"/>
        </xdr:cNvPicPr>
      </xdr:nvPicPr>
      <xdr:blipFill>
        <a:blip xmlns:r="http://schemas.openxmlformats.org/officeDocument/2006/relationships" r:embed="rId11"/>
        <a:stretch>
          <a:fillRect/>
        </a:stretch>
      </xdr:blipFill>
      <xdr:spPr>
        <a:xfrm>
          <a:off x="8534400" y="11039476"/>
          <a:ext cx="3038475" cy="932102"/>
        </a:xfrm>
        <a:prstGeom prst="rect">
          <a:avLst/>
        </a:prstGeom>
        <a:ln>
          <a:prstDash val="solid"/>
        </a:ln>
      </xdr:spPr>
    </xdr:pic>
    <xdr:clientData/>
  </xdr:twoCellAnchor>
  <xdr:twoCellAnchor editAs="oneCell">
    <xdr:from>
      <xdr:col>17</xdr:col>
      <xdr:colOff>28575</xdr:colOff>
      <xdr:row>37</xdr:row>
      <xdr:rowOff>57150</xdr:rowOff>
    </xdr:from>
    <xdr:to>
      <xdr:col>21</xdr:col>
      <xdr:colOff>57150</xdr:colOff>
      <xdr:row>40</xdr:row>
      <xdr:rowOff>134087</xdr:rowOff>
    </xdr:to>
    <xdr:pic>
      <xdr:nvPicPr>
        <xdr:cNvPr id="15" name="Image 14">
          <a:extLst>
            <a:ext uri="{FF2B5EF4-FFF2-40B4-BE49-F238E27FC236}">
              <a16:creationId xmlns:a16="http://schemas.microsoft.com/office/drawing/2014/main" id="{00000000-0008-0000-2C00-00000F000000}"/>
            </a:ext>
          </a:extLst>
        </xdr:cNvPr>
        <xdr:cNvPicPr>
          <a:picLocks noChangeAspect="1"/>
        </xdr:cNvPicPr>
      </xdr:nvPicPr>
      <xdr:blipFill>
        <a:blip xmlns:r="http://schemas.openxmlformats.org/officeDocument/2006/relationships" r:embed="rId12"/>
        <a:stretch>
          <a:fillRect/>
        </a:stretch>
      </xdr:blipFill>
      <xdr:spPr>
        <a:xfrm>
          <a:off x="14097000" y="7839075"/>
          <a:ext cx="3181350" cy="606527"/>
        </a:xfrm>
        <a:prstGeom prst="rect">
          <a:avLst/>
        </a:prstGeom>
        <a:ln>
          <a:prstDash val="solid"/>
        </a:ln>
      </xdr:spPr>
    </xdr:pic>
    <xdr:clientData/>
  </xdr:twoCellAnchor>
  <xdr:twoCellAnchor editAs="oneCell">
    <xdr:from>
      <xdr:col>17</xdr:col>
      <xdr:colOff>1</xdr:colOff>
      <xdr:row>41</xdr:row>
      <xdr:rowOff>0</xdr:rowOff>
    </xdr:from>
    <xdr:to>
      <xdr:col>21</xdr:col>
      <xdr:colOff>19051</xdr:colOff>
      <xdr:row>44</xdr:row>
      <xdr:rowOff>167732</xdr:rowOff>
    </xdr:to>
    <xdr:pic>
      <xdr:nvPicPr>
        <xdr:cNvPr id="16" name="Image 15">
          <a:extLst>
            <a:ext uri="{FF2B5EF4-FFF2-40B4-BE49-F238E27FC236}">
              <a16:creationId xmlns:a16="http://schemas.microsoft.com/office/drawing/2014/main" id="{00000000-0008-0000-2C00-000010000000}"/>
            </a:ext>
          </a:extLst>
        </xdr:cNvPr>
        <xdr:cNvPicPr>
          <a:picLocks noChangeAspect="1"/>
        </xdr:cNvPicPr>
      </xdr:nvPicPr>
      <xdr:blipFill>
        <a:blip xmlns:r="http://schemas.openxmlformats.org/officeDocument/2006/relationships" r:embed="rId13"/>
        <a:stretch>
          <a:fillRect/>
        </a:stretch>
      </xdr:blipFill>
      <xdr:spPr>
        <a:xfrm>
          <a:off x="14068426" y="8505825"/>
          <a:ext cx="3181350" cy="710657"/>
        </a:xfrm>
        <a:prstGeom prst="rect">
          <a:avLst/>
        </a:prstGeom>
        <a:ln>
          <a:prstDash val="solid"/>
        </a:ln>
      </xdr:spPr>
    </xdr:pic>
    <xdr:clientData/>
  </xdr:twoCellAnchor>
  <xdr:twoCellAnchor editAs="oneCell">
    <xdr:from>
      <xdr:col>17</xdr:col>
      <xdr:colOff>1</xdr:colOff>
      <xdr:row>46</xdr:row>
      <xdr:rowOff>0</xdr:rowOff>
    </xdr:from>
    <xdr:to>
      <xdr:col>20</xdr:col>
      <xdr:colOff>741046</xdr:colOff>
      <xdr:row>51</xdr:row>
      <xdr:rowOff>17212</xdr:rowOff>
    </xdr:to>
    <xdr:pic>
      <xdr:nvPicPr>
        <xdr:cNvPr id="17" name="Image 16">
          <a:extLst>
            <a:ext uri="{FF2B5EF4-FFF2-40B4-BE49-F238E27FC236}">
              <a16:creationId xmlns:a16="http://schemas.microsoft.com/office/drawing/2014/main" id="{00000000-0008-0000-2C00-000011000000}"/>
            </a:ext>
          </a:extLst>
        </xdr:cNvPr>
        <xdr:cNvPicPr>
          <a:picLocks noChangeAspect="1"/>
        </xdr:cNvPicPr>
      </xdr:nvPicPr>
      <xdr:blipFill>
        <a:blip xmlns:r="http://schemas.openxmlformats.org/officeDocument/2006/relationships" r:embed="rId14"/>
        <a:stretch>
          <a:fillRect/>
        </a:stretch>
      </xdr:blipFill>
      <xdr:spPr>
        <a:xfrm>
          <a:off x="14068426" y="9410700"/>
          <a:ext cx="3124200" cy="929707"/>
        </a:xfrm>
        <a:prstGeom prst="rect">
          <a:avLst/>
        </a:prstGeom>
        <a:ln>
          <a:prstDash val="solid"/>
        </a:ln>
      </xdr:spPr>
    </xdr:pic>
    <xdr:clientData/>
  </xdr:twoCellAnchor>
  <xdr:twoCellAnchor editAs="oneCell">
    <xdr:from>
      <xdr:col>14</xdr:col>
      <xdr:colOff>1</xdr:colOff>
      <xdr:row>55</xdr:row>
      <xdr:rowOff>0</xdr:rowOff>
    </xdr:from>
    <xdr:to>
      <xdr:col>15</xdr:col>
      <xdr:colOff>55246</xdr:colOff>
      <xdr:row>59</xdr:row>
      <xdr:rowOff>169672</xdr:rowOff>
    </xdr:to>
    <xdr:pic>
      <xdr:nvPicPr>
        <xdr:cNvPr id="18" name="Image 17">
          <a:extLst>
            <a:ext uri="{FF2B5EF4-FFF2-40B4-BE49-F238E27FC236}">
              <a16:creationId xmlns:a16="http://schemas.microsoft.com/office/drawing/2014/main" id="{00000000-0008-0000-2C00-000012000000}"/>
            </a:ext>
          </a:extLst>
        </xdr:cNvPr>
        <xdr:cNvPicPr>
          <a:picLocks noChangeAspect="1"/>
        </xdr:cNvPicPr>
      </xdr:nvPicPr>
      <xdr:blipFill>
        <a:blip xmlns:r="http://schemas.openxmlformats.org/officeDocument/2006/relationships" r:embed="rId15"/>
        <a:stretch>
          <a:fillRect/>
        </a:stretch>
      </xdr:blipFill>
      <xdr:spPr>
        <a:xfrm>
          <a:off x="11696701" y="11039475"/>
          <a:ext cx="857250" cy="901192"/>
        </a:xfrm>
        <a:prstGeom prst="rect">
          <a:avLst/>
        </a:prstGeom>
        <a:ln>
          <a:prstDash val="solid"/>
        </a:ln>
      </xdr:spPr>
    </xdr:pic>
    <xdr:clientData/>
  </xdr:twoCellAnchor>
  <xdr:twoCellAnchor editAs="oneCell">
    <xdr:from>
      <xdr:col>4</xdr:col>
      <xdr:colOff>0</xdr:colOff>
      <xdr:row>52</xdr:row>
      <xdr:rowOff>1</xdr:rowOff>
    </xdr:from>
    <xdr:to>
      <xdr:col>10</xdr:col>
      <xdr:colOff>17145</xdr:colOff>
      <xdr:row>56</xdr:row>
      <xdr:rowOff>174993</xdr:rowOff>
    </xdr:to>
    <xdr:pic>
      <xdr:nvPicPr>
        <xdr:cNvPr id="19" name="Image 18">
          <a:extLst>
            <a:ext uri="{FF2B5EF4-FFF2-40B4-BE49-F238E27FC236}">
              <a16:creationId xmlns:a16="http://schemas.microsoft.com/office/drawing/2014/main" id="{00000000-0008-0000-2C00-000013000000}"/>
            </a:ext>
          </a:extLst>
        </xdr:cNvPr>
        <xdr:cNvPicPr>
          <a:picLocks noChangeAspect="1"/>
        </xdr:cNvPicPr>
      </xdr:nvPicPr>
      <xdr:blipFill>
        <a:blip xmlns:r="http://schemas.openxmlformats.org/officeDocument/2006/relationships" r:embed="rId16"/>
        <a:stretch>
          <a:fillRect/>
        </a:stretch>
      </xdr:blipFill>
      <xdr:spPr>
        <a:xfrm>
          <a:off x="3790950" y="10496551"/>
          <a:ext cx="4772025" cy="898892"/>
        </a:xfrm>
        <a:prstGeom prst="rect">
          <a:avLst/>
        </a:prstGeom>
        <a:ln>
          <a:prstDash val="solid"/>
        </a:ln>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8" displayName="Table8" ref="A6:E8" totalsRowShown="0">
  <autoFilter ref="A6:E8" xr:uid="{00000000-0009-0000-0100-000001000000}"/>
  <tableColumns count="5">
    <tableColumn id="1" xr3:uid="{00000000-0010-0000-0000-000001000000}" name="LIB_REG2"/>
    <tableColumn id="2" xr3:uid="{00000000-0010-0000-0000-000002000000}" name="LIB_SAA"/>
    <tableColumn id="36" xr3:uid="{00000000-0010-0000-0000-000024000000}" name="PROD_2015"/>
    <tableColumn id="40" xr3:uid="{00000000-0010-0000-0000-000028000000}" name="PROD_2019"/>
    <tableColumn id="44" xr3:uid="{00000000-0010-0000-0000-00002C000000}" name="PROD_2023"/>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 displayName="Table3" ref="A6:E42" totalsRowShown="0">
  <autoFilter ref="A6:E42" xr:uid="{00000000-0009-0000-0100-000002000000}"/>
  <tableColumns count="5">
    <tableColumn id="1" xr3:uid="{00000000-0010-0000-0100-000001000000}" name="LIB_REG2"/>
    <tableColumn id="2" xr3:uid="{00000000-0010-0000-0100-000002000000}" name="LIB_SAA"/>
    <tableColumn id="36" xr3:uid="{00000000-0010-0000-0100-000024000000}" name="PROD_2015"/>
    <tableColumn id="40" xr3:uid="{00000000-0010-0000-0100-000028000000}" name="PROD_2019"/>
    <tableColumn id="44" xr3:uid="{00000000-0010-0000-0100-00002C000000}" name="PROD_2023"/>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7D200"/>
  </sheetPr>
  <dimension ref="A1:AMH14"/>
  <sheetViews>
    <sheetView tabSelected="1" workbookViewId="0">
      <selection activeCell="B13" sqref="B13"/>
    </sheetView>
  </sheetViews>
  <sheetFormatPr baseColWidth="10" defaultColWidth="11.44140625" defaultRowHeight="14.4"/>
  <cols>
    <col min="1" max="1" width="21.33203125" style="917" customWidth="1"/>
    <col min="2" max="2" width="11.44140625" style="917" customWidth="1"/>
    <col min="3" max="16384" width="11.44140625" style="917"/>
  </cols>
  <sheetData>
    <row r="1" spans="1:1022" s="913" customFormat="1" ht="16.2" customHeight="1">
      <c r="A1" s="912" t="s">
        <v>0</v>
      </c>
    </row>
    <row r="2" spans="1:1022" ht="15.6" customHeight="1">
      <c r="A2" s="914"/>
      <c r="B2" s="915"/>
      <c r="C2" s="915"/>
      <c r="D2" s="915"/>
      <c r="E2" s="915"/>
      <c r="F2" s="915"/>
      <c r="G2" s="915"/>
      <c r="H2" s="916"/>
      <c r="I2" s="915"/>
      <c r="J2" s="915"/>
      <c r="K2" s="915"/>
      <c r="L2" s="915"/>
      <c r="M2" s="915"/>
      <c r="N2" s="916"/>
      <c r="O2" s="916"/>
      <c r="P2" s="916"/>
      <c r="Q2" s="916"/>
      <c r="R2" s="916"/>
      <c r="S2" s="916"/>
      <c r="T2" s="915"/>
      <c r="U2" s="915"/>
      <c r="V2" s="915"/>
      <c r="W2" s="915"/>
      <c r="X2" s="915"/>
      <c r="Y2" s="915"/>
      <c r="Z2" s="915"/>
      <c r="AA2" s="915"/>
      <c r="AB2" s="915"/>
      <c r="AC2" s="915"/>
      <c r="AD2" s="915"/>
      <c r="AE2" s="915"/>
      <c r="AF2" s="915"/>
      <c r="AG2" s="915"/>
      <c r="AH2" s="915"/>
      <c r="AI2" s="915"/>
      <c r="AJ2" s="915"/>
      <c r="AK2" s="915"/>
      <c r="AL2" s="915"/>
      <c r="AM2" s="915"/>
      <c r="AN2" s="915"/>
      <c r="AO2" s="915"/>
      <c r="AP2" s="915"/>
      <c r="AQ2" s="915"/>
      <c r="AR2" s="915"/>
      <c r="AS2" s="915"/>
      <c r="AT2" s="915"/>
      <c r="AU2" s="915"/>
      <c r="AV2" s="915"/>
      <c r="AW2" s="915"/>
      <c r="AX2" s="915"/>
      <c r="AY2" s="915"/>
      <c r="AZ2" s="915"/>
      <c r="BA2" s="915"/>
      <c r="BB2" s="915"/>
      <c r="BC2" s="915"/>
      <c r="BD2" s="915"/>
      <c r="BE2" s="915"/>
      <c r="BF2" s="915"/>
      <c r="BG2" s="915"/>
      <c r="BH2" s="915"/>
      <c r="BI2" s="915"/>
      <c r="BJ2" s="915"/>
      <c r="BK2" s="915"/>
      <c r="BL2" s="915"/>
      <c r="BM2" s="915"/>
      <c r="BN2" s="915"/>
      <c r="BO2" s="915"/>
      <c r="BP2" s="915"/>
      <c r="BQ2" s="915"/>
      <c r="BR2" s="915"/>
      <c r="BS2" s="915"/>
      <c r="BT2" s="915"/>
      <c r="BU2" s="915"/>
      <c r="BV2" s="915"/>
      <c r="BW2" s="915"/>
      <c r="BX2" s="915"/>
      <c r="BY2" s="915"/>
      <c r="BZ2" s="915"/>
      <c r="CA2" s="915"/>
      <c r="CB2" s="915"/>
      <c r="CC2" s="915"/>
      <c r="CD2" s="915"/>
      <c r="CE2" s="915"/>
      <c r="CF2" s="915"/>
      <c r="CG2" s="915"/>
      <c r="CH2" s="915"/>
      <c r="CI2" s="915"/>
      <c r="CJ2" s="915"/>
      <c r="CK2" s="915"/>
      <c r="CL2" s="915"/>
      <c r="CM2" s="915"/>
      <c r="CN2" s="915"/>
      <c r="CO2" s="915"/>
      <c r="CP2" s="915"/>
      <c r="CQ2" s="915"/>
      <c r="CR2" s="915"/>
      <c r="CS2" s="915"/>
      <c r="CT2" s="915"/>
      <c r="CU2" s="915"/>
      <c r="CV2" s="915"/>
      <c r="CW2" s="915"/>
      <c r="CX2" s="915"/>
      <c r="CY2" s="915"/>
      <c r="CZ2" s="915"/>
      <c r="DA2" s="915"/>
      <c r="DB2" s="915"/>
      <c r="DC2" s="915"/>
      <c r="DD2" s="915"/>
      <c r="DE2" s="915"/>
      <c r="DF2" s="915"/>
      <c r="DG2" s="915"/>
      <c r="DH2" s="915"/>
      <c r="DI2" s="915"/>
      <c r="DJ2" s="915"/>
      <c r="DK2" s="915"/>
      <c r="DL2" s="915"/>
      <c r="DM2" s="915"/>
      <c r="DN2" s="915"/>
      <c r="DO2" s="915"/>
      <c r="DP2" s="915"/>
      <c r="DQ2" s="915"/>
      <c r="DR2" s="915"/>
      <c r="DS2" s="915"/>
      <c r="DT2" s="915"/>
      <c r="DU2" s="915"/>
      <c r="DV2" s="915"/>
      <c r="DW2" s="915"/>
      <c r="DX2" s="915"/>
      <c r="DY2" s="915"/>
      <c r="DZ2" s="915"/>
      <c r="EA2" s="915"/>
      <c r="EB2" s="915"/>
      <c r="EC2" s="915"/>
      <c r="ED2" s="915"/>
      <c r="EE2" s="915"/>
      <c r="EF2" s="915"/>
      <c r="EG2" s="915"/>
      <c r="EH2" s="915"/>
      <c r="EI2" s="915"/>
      <c r="EJ2" s="915"/>
      <c r="EK2" s="915"/>
      <c r="EL2" s="915"/>
      <c r="EM2" s="915"/>
      <c r="EN2" s="915"/>
      <c r="EO2" s="915"/>
      <c r="EP2" s="915"/>
      <c r="EQ2" s="915"/>
      <c r="ER2" s="915"/>
      <c r="ES2" s="915"/>
      <c r="ET2" s="915"/>
      <c r="EU2" s="915"/>
      <c r="EV2" s="915"/>
      <c r="EW2" s="915"/>
      <c r="EX2" s="915"/>
      <c r="EY2" s="915"/>
      <c r="EZ2" s="915"/>
      <c r="FA2" s="915"/>
      <c r="FB2" s="915"/>
      <c r="FC2" s="915"/>
      <c r="FD2" s="915"/>
      <c r="FE2" s="915"/>
      <c r="FF2" s="915"/>
      <c r="FG2" s="915"/>
      <c r="FH2" s="915"/>
      <c r="FI2" s="915"/>
      <c r="FJ2" s="915"/>
      <c r="FK2" s="915"/>
      <c r="FL2" s="915"/>
      <c r="FM2" s="915"/>
      <c r="FN2" s="915"/>
      <c r="FO2" s="915"/>
      <c r="FP2" s="915"/>
      <c r="FQ2" s="915"/>
      <c r="FR2" s="915"/>
      <c r="FS2" s="915"/>
      <c r="FT2" s="915"/>
      <c r="FU2" s="915"/>
      <c r="FV2" s="915"/>
      <c r="FW2" s="915"/>
      <c r="FX2" s="915"/>
      <c r="FY2" s="915"/>
      <c r="FZ2" s="915"/>
      <c r="GA2" s="915"/>
      <c r="GB2" s="915"/>
      <c r="GC2" s="915"/>
      <c r="GD2" s="915"/>
      <c r="GE2" s="915"/>
      <c r="GF2" s="915"/>
      <c r="GG2" s="915"/>
      <c r="GH2" s="915"/>
      <c r="GI2" s="915"/>
      <c r="GJ2" s="915"/>
      <c r="GK2" s="915"/>
      <c r="GL2" s="915"/>
      <c r="GM2" s="915"/>
      <c r="GN2" s="915"/>
      <c r="GO2" s="915"/>
      <c r="GP2" s="915"/>
      <c r="GQ2" s="915"/>
      <c r="GR2" s="915"/>
      <c r="GS2" s="915"/>
      <c r="GT2" s="915"/>
      <c r="GU2" s="915"/>
      <c r="GV2" s="915"/>
      <c r="GW2" s="915"/>
      <c r="GX2" s="915"/>
      <c r="GY2" s="915"/>
      <c r="GZ2" s="915"/>
      <c r="HA2" s="915"/>
      <c r="HB2" s="915"/>
      <c r="HC2" s="915"/>
      <c r="HD2" s="915"/>
      <c r="HE2" s="915"/>
      <c r="HF2" s="915"/>
      <c r="HG2" s="915"/>
      <c r="HH2" s="915"/>
      <c r="HI2" s="915"/>
      <c r="HJ2" s="915"/>
      <c r="HK2" s="915"/>
      <c r="HL2" s="915"/>
      <c r="HM2" s="915"/>
      <c r="HN2" s="915"/>
      <c r="HO2" s="915"/>
      <c r="HP2" s="915"/>
      <c r="HQ2" s="915"/>
      <c r="HR2" s="915"/>
      <c r="HS2" s="915"/>
      <c r="HT2" s="915"/>
      <c r="HU2" s="915"/>
      <c r="HV2" s="915"/>
      <c r="HW2" s="915"/>
      <c r="HX2" s="915"/>
      <c r="HY2" s="915"/>
      <c r="HZ2" s="915"/>
      <c r="IA2" s="915"/>
      <c r="IB2" s="915"/>
      <c r="IC2" s="915"/>
      <c r="ID2" s="915"/>
      <c r="IE2" s="915"/>
      <c r="IF2" s="915"/>
      <c r="IG2" s="915"/>
      <c r="IH2" s="915"/>
      <c r="II2" s="915"/>
      <c r="IJ2" s="915"/>
      <c r="IK2" s="915"/>
      <c r="IL2" s="915"/>
      <c r="IM2" s="915"/>
      <c r="IN2" s="915"/>
      <c r="IO2" s="915"/>
      <c r="IP2" s="915"/>
      <c r="IQ2" s="915"/>
      <c r="IR2" s="915"/>
      <c r="IS2" s="915"/>
      <c r="IT2" s="915"/>
      <c r="IU2" s="915"/>
      <c r="IV2" s="915"/>
      <c r="IW2" s="915"/>
      <c r="IX2" s="915"/>
      <c r="IY2" s="915"/>
      <c r="IZ2" s="915"/>
      <c r="JA2" s="915"/>
      <c r="JB2" s="915"/>
      <c r="JC2" s="915"/>
      <c r="JD2" s="915"/>
      <c r="JE2" s="915"/>
      <c r="JF2" s="915"/>
      <c r="JG2" s="915"/>
      <c r="JH2" s="915"/>
      <c r="JI2" s="915"/>
      <c r="JJ2" s="915"/>
      <c r="JK2" s="915"/>
      <c r="JL2" s="915"/>
      <c r="JM2" s="915"/>
      <c r="JN2" s="915"/>
      <c r="JO2" s="915"/>
      <c r="JP2" s="915"/>
      <c r="JQ2" s="915"/>
      <c r="JR2" s="915"/>
      <c r="JS2" s="915"/>
      <c r="JT2" s="915"/>
      <c r="JU2" s="915"/>
      <c r="JV2" s="915"/>
      <c r="JW2" s="915"/>
      <c r="JX2" s="915"/>
      <c r="JY2" s="915"/>
      <c r="JZ2" s="915"/>
      <c r="KA2" s="915"/>
      <c r="KB2" s="915"/>
      <c r="KC2" s="915"/>
      <c r="KD2" s="915"/>
      <c r="KE2" s="915"/>
      <c r="KF2" s="915"/>
      <c r="KG2" s="915"/>
      <c r="KH2" s="915"/>
      <c r="KI2" s="915"/>
      <c r="KJ2" s="915"/>
      <c r="KK2" s="915"/>
      <c r="KL2" s="915"/>
      <c r="KM2" s="915"/>
      <c r="KN2" s="915"/>
      <c r="KO2" s="915"/>
      <c r="KP2" s="915"/>
      <c r="KQ2" s="915"/>
      <c r="KR2" s="915"/>
      <c r="KS2" s="915"/>
      <c r="KT2" s="915"/>
      <c r="KU2" s="915"/>
      <c r="KV2" s="915"/>
      <c r="KW2" s="915"/>
      <c r="KX2" s="915"/>
      <c r="KY2" s="915"/>
      <c r="KZ2" s="915"/>
      <c r="LA2" s="915"/>
      <c r="LB2" s="915"/>
      <c r="LC2" s="915"/>
      <c r="LD2" s="915"/>
      <c r="LE2" s="915"/>
      <c r="LF2" s="915"/>
      <c r="LG2" s="915"/>
      <c r="LH2" s="915"/>
      <c r="LI2" s="915"/>
      <c r="LJ2" s="915"/>
      <c r="LK2" s="915"/>
      <c r="LL2" s="915"/>
      <c r="LM2" s="915"/>
      <c r="LN2" s="915"/>
      <c r="LO2" s="915"/>
      <c r="LP2" s="915"/>
      <c r="LQ2" s="915"/>
      <c r="LR2" s="915"/>
      <c r="LS2" s="915"/>
      <c r="LT2" s="915"/>
      <c r="LU2" s="915"/>
      <c r="LV2" s="915"/>
      <c r="LW2" s="915"/>
      <c r="LX2" s="915"/>
      <c r="LY2" s="915"/>
      <c r="LZ2" s="915"/>
      <c r="MA2" s="915"/>
      <c r="MB2" s="915"/>
      <c r="MC2" s="915"/>
      <c r="MD2" s="915"/>
      <c r="ME2" s="915"/>
      <c r="MF2" s="915"/>
      <c r="MG2" s="915"/>
      <c r="MH2" s="915"/>
      <c r="MI2" s="915"/>
      <c r="MJ2" s="915"/>
      <c r="MK2" s="915"/>
      <c r="ML2" s="915"/>
      <c r="MM2" s="915"/>
      <c r="MN2" s="915"/>
      <c r="MO2" s="915"/>
      <c r="MP2" s="915"/>
      <c r="MQ2" s="915"/>
      <c r="MR2" s="915"/>
      <c r="MS2" s="915"/>
      <c r="MT2" s="915"/>
      <c r="MU2" s="915"/>
      <c r="MV2" s="915"/>
      <c r="MW2" s="915"/>
      <c r="MX2" s="915"/>
      <c r="MY2" s="915"/>
      <c r="MZ2" s="915"/>
      <c r="NA2" s="915"/>
      <c r="NB2" s="915"/>
      <c r="NC2" s="915"/>
      <c r="ND2" s="915"/>
      <c r="NE2" s="915"/>
      <c r="NF2" s="915"/>
      <c r="NG2" s="915"/>
      <c r="NH2" s="915"/>
      <c r="NI2" s="915"/>
      <c r="NJ2" s="915"/>
      <c r="NK2" s="915"/>
      <c r="NL2" s="915"/>
      <c r="NM2" s="915"/>
      <c r="NN2" s="915"/>
      <c r="NO2" s="915"/>
      <c r="NP2" s="915"/>
      <c r="NQ2" s="915"/>
      <c r="NR2" s="915"/>
      <c r="NS2" s="915"/>
      <c r="NT2" s="915"/>
      <c r="NU2" s="915"/>
      <c r="NV2" s="915"/>
      <c r="NW2" s="915"/>
      <c r="NX2" s="915"/>
      <c r="NY2" s="915"/>
      <c r="NZ2" s="915"/>
      <c r="OA2" s="915"/>
      <c r="OB2" s="915"/>
      <c r="OC2" s="915"/>
      <c r="OD2" s="915"/>
      <c r="OE2" s="915"/>
      <c r="OF2" s="915"/>
      <c r="OG2" s="915"/>
      <c r="OH2" s="915"/>
      <c r="OI2" s="915"/>
      <c r="OJ2" s="915"/>
      <c r="OK2" s="915"/>
      <c r="OL2" s="915"/>
      <c r="OM2" s="915"/>
      <c r="ON2" s="915"/>
      <c r="OO2" s="915"/>
      <c r="OP2" s="915"/>
      <c r="OQ2" s="915"/>
      <c r="OR2" s="915"/>
      <c r="OS2" s="915"/>
      <c r="OT2" s="915"/>
      <c r="OU2" s="915"/>
      <c r="OV2" s="915"/>
      <c r="OW2" s="915"/>
      <c r="OX2" s="915"/>
      <c r="OY2" s="915"/>
      <c r="OZ2" s="915"/>
      <c r="PA2" s="915"/>
      <c r="PB2" s="915"/>
      <c r="PC2" s="915"/>
      <c r="PD2" s="915"/>
      <c r="PE2" s="915"/>
      <c r="PF2" s="915"/>
      <c r="PG2" s="915"/>
      <c r="PH2" s="915"/>
      <c r="PI2" s="915"/>
      <c r="PJ2" s="915"/>
      <c r="PK2" s="915"/>
      <c r="PL2" s="915"/>
      <c r="PM2" s="915"/>
      <c r="PN2" s="915"/>
      <c r="PO2" s="915"/>
      <c r="PP2" s="915"/>
      <c r="PQ2" s="915"/>
      <c r="PR2" s="915"/>
      <c r="PS2" s="915"/>
      <c r="PT2" s="915"/>
      <c r="PU2" s="915"/>
      <c r="PV2" s="915"/>
      <c r="PW2" s="915"/>
      <c r="PX2" s="915"/>
      <c r="PY2" s="915"/>
      <c r="PZ2" s="915"/>
      <c r="QA2" s="915"/>
      <c r="QB2" s="915"/>
      <c r="QC2" s="915"/>
      <c r="QD2" s="915"/>
      <c r="QE2" s="915"/>
      <c r="QF2" s="915"/>
      <c r="QG2" s="915"/>
      <c r="QH2" s="915"/>
      <c r="QI2" s="915"/>
      <c r="QJ2" s="915"/>
      <c r="QK2" s="915"/>
      <c r="QL2" s="915"/>
      <c r="QM2" s="915"/>
      <c r="QN2" s="915"/>
      <c r="QO2" s="915"/>
      <c r="QP2" s="915"/>
      <c r="QQ2" s="915"/>
      <c r="QR2" s="915"/>
      <c r="QS2" s="915"/>
      <c r="QT2" s="915"/>
      <c r="QU2" s="915"/>
      <c r="QV2" s="915"/>
      <c r="QW2" s="915"/>
      <c r="QX2" s="915"/>
      <c r="QY2" s="915"/>
      <c r="QZ2" s="915"/>
      <c r="RA2" s="915"/>
      <c r="RB2" s="915"/>
      <c r="RC2" s="915"/>
      <c r="RD2" s="915"/>
      <c r="RE2" s="915"/>
      <c r="RF2" s="915"/>
      <c r="RG2" s="915"/>
      <c r="RH2" s="915"/>
      <c r="RI2" s="915"/>
      <c r="RJ2" s="915"/>
      <c r="RK2" s="915"/>
      <c r="RL2" s="915"/>
      <c r="RM2" s="915"/>
      <c r="RN2" s="915"/>
      <c r="RO2" s="915"/>
      <c r="RP2" s="915"/>
      <c r="RQ2" s="915"/>
      <c r="RR2" s="915"/>
      <c r="RS2" s="915"/>
      <c r="RT2" s="915"/>
      <c r="RU2" s="915"/>
      <c r="RV2" s="915"/>
      <c r="RW2" s="915"/>
      <c r="RX2" s="915"/>
      <c r="RY2" s="915"/>
      <c r="RZ2" s="915"/>
      <c r="SA2" s="915"/>
      <c r="SB2" s="915"/>
      <c r="SC2" s="915"/>
      <c r="SD2" s="915"/>
      <c r="SE2" s="915"/>
      <c r="SF2" s="915"/>
      <c r="SG2" s="915"/>
      <c r="SH2" s="915"/>
      <c r="SI2" s="915"/>
      <c r="SJ2" s="915"/>
      <c r="SK2" s="915"/>
      <c r="SL2" s="915"/>
      <c r="SM2" s="915"/>
      <c r="SN2" s="915"/>
      <c r="SO2" s="915"/>
      <c r="SP2" s="915"/>
      <c r="SQ2" s="915"/>
      <c r="SR2" s="915"/>
      <c r="SS2" s="915"/>
      <c r="ST2" s="915"/>
      <c r="SU2" s="915"/>
      <c r="SV2" s="915"/>
      <c r="SW2" s="915"/>
      <c r="SX2" s="915"/>
      <c r="SY2" s="915"/>
      <c r="SZ2" s="915"/>
      <c r="TA2" s="915"/>
      <c r="TB2" s="915"/>
      <c r="TC2" s="915"/>
      <c r="TD2" s="915"/>
      <c r="TE2" s="915"/>
      <c r="TF2" s="915"/>
      <c r="TG2" s="915"/>
      <c r="TH2" s="915"/>
      <c r="TI2" s="915"/>
      <c r="TJ2" s="915"/>
      <c r="TK2" s="915"/>
      <c r="TL2" s="915"/>
      <c r="TM2" s="915"/>
      <c r="TN2" s="915"/>
      <c r="TO2" s="915"/>
      <c r="TP2" s="915"/>
      <c r="TQ2" s="915"/>
      <c r="TR2" s="915"/>
      <c r="TS2" s="915"/>
      <c r="TT2" s="915"/>
      <c r="TU2" s="915"/>
      <c r="TV2" s="915"/>
      <c r="TW2" s="915"/>
      <c r="TX2" s="915"/>
      <c r="TY2" s="915"/>
      <c r="TZ2" s="915"/>
      <c r="UA2" s="915"/>
      <c r="UB2" s="915"/>
      <c r="UC2" s="915"/>
      <c r="UD2" s="915"/>
      <c r="UE2" s="915"/>
      <c r="UF2" s="915"/>
      <c r="UG2" s="915"/>
      <c r="UH2" s="915"/>
      <c r="UI2" s="915"/>
      <c r="UJ2" s="915"/>
      <c r="UK2" s="915"/>
      <c r="UL2" s="915"/>
      <c r="UM2" s="915"/>
      <c r="UN2" s="915"/>
      <c r="UO2" s="915"/>
      <c r="UP2" s="915"/>
      <c r="UQ2" s="915"/>
      <c r="UR2" s="915"/>
      <c r="US2" s="915"/>
      <c r="UT2" s="915"/>
      <c r="UU2" s="915"/>
      <c r="UV2" s="915"/>
      <c r="UW2" s="915"/>
      <c r="UX2" s="915"/>
      <c r="UY2" s="915"/>
      <c r="UZ2" s="915"/>
      <c r="VA2" s="915"/>
      <c r="VB2" s="915"/>
      <c r="VC2" s="915"/>
      <c r="VD2" s="915"/>
      <c r="VE2" s="915"/>
      <c r="VF2" s="915"/>
      <c r="VG2" s="915"/>
      <c r="VH2" s="915"/>
      <c r="VI2" s="915"/>
      <c r="VJ2" s="915"/>
      <c r="VK2" s="915"/>
      <c r="VL2" s="915"/>
      <c r="VM2" s="915"/>
      <c r="VN2" s="915"/>
      <c r="VO2" s="915"/>
      <c r="VP2" s="915"/>
      <c r="VQ2" s="915"/>
      <c r="VR2" s="915"/>
      <c r="VS2" s="915"/>
      <c r="VT2" s="915"/>
      <c r="VU2" s="915"/>
      <c r="VV2" s="915"/>
      <c r="VW2" s="915"/>
      <c r="VX2" s="915"/>
      <c r="VY2" s="915"/>
      <c r="VZ2" s="915"/>
      <c r="WA2" s="915"/>
      <c r="WB2" s="915"/>
      <c r="WC2" s="915"/>
      <c r="WD2" s="915"/>
      <c r="WE2" s="915"/>
      <c r="WF2" s="915"/>
      <c r="WG2" s="915"/>
      <c r="WH2" s="915"/>
      <c r="WI2" s="915"/>
      <c r="WJ2" s="915"/>
      <c r="WK2" s="915"/>
      <c r="WL2" s="915"/>
      <c r="WM2" s="915"/>
      <c r="WN2" s="915"/>
      <c r="WO2" s="915"/>
      <c r="WP2" s="915"/>
      <c r="WQ2" s="915"/>
      <c r="WR2" s="915"/>
      <c r="WS2" s="915"/>
      <c r="WT2" s="915"/>
      <c r="WU2" s="915"/>
      <c r="WV2" s="915"/>
      <c r="WW2" s="915"/>
      <c r="WX2" s="915"/>
      <c r="WY2" s="915"/>
      <c r="WZ2" s="915"/>
      <c r="XA2" s="915"/>
      <c r="XB2" s="915"/>
      <c r="XC2" s="915"/>
      <c r="XD2" s="915"/>
      <c r="XE2" s="915"/>
      <c r="XF2" s="915"/>
      <c r="XG2" s="915"/>
      <c r="XH2" s="915"/>
      <c r="XI2" s="915"/>
      <c r="XJ2" s="915"/>
      <c r="XK2" s="915"/>
      <c r="XL2" s="915"/>
      <c r="XM2" s="915"/>
      <c r="XN2" s="915"/>
      <c r="XO2" s="915"/>
      <c r="XP2" s="915"/>
      <c r="XQ2" s="915"/>
      <c r="XR2" s="915"/>
      <c r="XS2" s="915"/>
      <c r="XT2" s="915"/>
      <c r="XU2" s="915"/>
      <c r="XV2" s="915"/>
      <c r="XW2" s="915"/>
      <c r="XX2" s="915"/>
      <c r="XY2" s="915"/>
      <c r="XZ2" s="915"/>
      <c r="YA2" s="915"/>
      <c r="YB2" s="915"/>
      <c r="YC2" s="915"/>
      <c r="YD2" s="915"/>
      <c r="YE2" s="915"/>
      <c r="YF2" s="915"/>
      <c r="YG2" s="915"/>
      <c r="YH2" s="915"/>
      <c r="YI2" s="915"/>
      <c r="YJ2" s="915"/>
      <c r="YK2" s="915"/>
      <c r="YL2" s="915"/>
      <c r="YM2" s="915"/>
      <c r="YN2" s="915"/>
      <c r="YO2" s="915"/>
      <c r="YP2" s="915"/>
      <c r="YQ2" s="915"/>
      <c r="YR2" s="915"/>
      <c r="YS2" s="915"/>
      <c r="YT2" s="915"/>
      <c r="YU2" s="915"/>
      <c r="YV2" s="915"/>
      <c r="YW2" s="915"/>
      <c r="YX2" s="915"/>
      <c r="YY2" s="915"/>
      <c r="YZ2" s="915"/>
      <c r="ZA2" s="915"/>
      <c r="ZB2" s="915"/>
      <c r="ZC2" s="915"/>
      <c r="ZD2" s="915"/>
      <c r="ZE2" s="915"/>
      <c r="ZF2" s="915"/>
      <c r="ZG2" s="915"/>
      <c r="ZH2" s="915"/>
      <c r="ZI2" s="915"/>
      <c r="ZJ2" s="915"/>
      <c r="ZK2" s="915"/>
      <c r="ZL2" s="915"/>
      <c r="ZM2" s="915"/>
      <c r="ZN2" s="915"/>
      <c r="ZO2" s="915"/>
      <c r="ZP2" s="915"/>
      <c r="ZQ2" s="915"/>
      <c r="ZR2" s="915"/>
      <c r="ZS2" s="915"/>
      <c r="ZT2" s="915"/>
      <c r="ZU2" s="915"/>
      <c r="ZV2" s="915"/>
      <c r="ZW2" s="915"/>
      <c r="ZX2" s="915"/>
      <c r="ZY2" s="915"/>
      <c r="ZZ2" s="915"/>
      <c r="AAA2" s="915"/>
      <c r="AAB2" s="915"/>
      <c r="AAC2" s="915"/>
      <c r="AAD2" s="915"/>
      <c r="AAE2" s="915"/>
      <c r="AAF2" s="915"/>
      <c r="AAG2" s="915"/>
      <c r="AAH2" s="915"/>
      <c r="AAI2" s="915"/>
      <c r="AAJ2" s="915"/>
      <c r="AAK2" s="915"/>
      <c r="AAL2" s="915"/>
      <c r="AAM2" s="915"/>
      <c r="AAN2" s="915"/>
      <c r="AAO2" s="915"/>
      <c r="AAP2" s="915"/>
      <c r="AAQ2" s="915"/>
      <c r="AAR2" s="915"/>
      <c r="AAS2" s="915"/>
      <c r="AAT2" s="915"/>
      <c r="AAU2" s="915"/>
      <c r="AAV2" s="915"/>
      <c r="AAW2" s="915"/>
      <c r="AAX2" s="915"/>
      <c r="AAY2" s="915"/>
      <c r="AAZ2" s="915"/>
      <c r="ABA2" s="915"/>
      <c r="ABB2" s="915"/>
      <c r="ABC2" s="915"/>
      <c r="ABD2" s="915"/>
      <c r="ABE2" s="915"/>
      <c r="ABF2" s="915"/>
      <c r="ABG2" s="915"/>
      <c r="ABH2" s="915"/>
      <c r="ABI2" s="915"/>
      <c r="ABJ2" s="915"/>
      <c r="ABK2" s="915"/>
      <c r="ABL2" s="915"/>
      <c r="ABM2" s="915"/>
      <c r="ABN2" s="915"/>
      <c r="ABO2" s="915"/>
      <c r="ABP2" s="915"/>
      <c r="ABQ2" s="915"/>
      <c r="ABR2" s="915"/>
      <c r="ABS2" s="915"/>
      <c r="ABT2" s="915"/>
      <c r="ABU2" s="915"/>
      <c r="ABV2" s="915"/>
      <c r="ABW2" s="915"/>
      <c r="ABX2" s="915"/>
      <c r="ABY2" s="915"/>
      <c r="ABZ2" s="915"/>
      <c r="ACA2" s="915"/>
      <c r="ACB2" s="915"/>
      <c r="ACC2" s="915"/>
      <c r="ACD2" s="915"/>
      <c r="ACE2" s="915"/>
      <c r="ACF2" s="915"/>
      <c r="ACG2" s="915"/>
      <c r="ACH2" s="915"/>
      <c r="ACI2" s="915"/>
      <c r="ACJ2" s="915"/>
      <c r="ACK2" s="915"/>
      <c r="ACL2" s="915"/>
      <c r="ACM2" s="915"/>
      <c r="ACN2" s="915"/>
      <c r="ACO2" s="915"/>
      <c r="ACP2" s="915"/>
      <c r="ACQ2" s="915"/>
      <c r="ACR2" s="915"/>
      <c r="ACS2" s="915"/>
      <c r="ACT2" s="915"/>
      <c r="ACU2" s="915"/>
      <c r="ACV2" s="915"/>
      <c r="ACW2" s="915"/>
      <c r="ACX2" s="915"/>
      <c r="ACY2" s="915"/>
      <c r="ACZ2" s="915"/>
      <c r="ADA2" s="915"/>
      <c r="ADB2" s="915"/>
      <c r="ADC2" s="915"/>
      <c r="ADD2" s="915"/>
      <c r="ADE2" s="915"/>
      <c r="ADF2" s="915"/>
      <c r="ADG2" s="915"/>
      <c r="ADH2" s="915"/>
      <c r="ADI2" s="915"/>
      <c r="ADJ2" s="915"/>
      <c r="ADK2" s="915"/>
      <c r="ADL2" s="915"/>
      <c r="ADM2" s="915"/>
      <c r="ADN2" s="915"/>
      <c r="ADO2" s="915"/>
      <c r="ADP2" s="915"/>
      <c r="ADQ2" s="915"/>
      <c r="ADR2" s="915"/>
      <c r="ADS2" s="915"/>
      <c r="ADT2" s="915"/>
      <c r="ADU2" s="915"/>
      <c r="ADV2" s="915"/>
      <c r="ADW2" s="915"/>
      <c r="ADX2" s="915"/>
      <c r="ADY2" s="915"/>
      <c r="ADZ2" s="915"/>
      <c r="AEA2" s="915"/>
      <c r="AEB2" s="915"/>
      <c r="AEC2" s="915"/>
      <c r="AED2" s="915"/>
      <c r="AEE2" s="915"/>
      <c r="AEF2" s="915"/>
      <c r="AEG2" s="915"/>
      <c r="AEH2" s="915"/>
      <c r="AEI2" s="915"/>
      <c r="AEJ2" s="915"/>
      <c r="AEK2" s="915"/>
      <c r="AEL2" s="915"/>
      <c r="AEM2" s="915"/>
      <c r="AEN2" s="915"/>
      <c r="AEO2" s="915"/>
      <c r="AEP2" s="915"/>
      <c r="AEQ2" s="915"/>
      <c r="AER2" s="915"/>
      <c r="AES2" s="915"/>
      <c r="AET2" s="915"/>
      <c r="AEU2" s="915"/>
      <c r="AEV2" s="915"/>
      <c r="AEW2" s="915"/>
      <c r="AEX2" s="915"/>
      <c r="AEY2" s="915"/>
      <c r="AEZ2" s="915"/>
      <c r="AFA2" s="915"/>
      <c r="AFB2" s="915"/>
      <c r="AFC2" s="915"/>
      <c r="AFD2" s="915"/>
      <c r="AFE2" s="915"/>
      <c r="AFF2" s="915"/>
      <c r="AFG2" s="915"/>
      <c r="AFH2" s="915"/>
      <c r="AFI2" s="915"/>
      <c r="AFJ2" s="915"/>
      <c r="AFK2" s="915"/>
      <c r="AFL2" s="915"/>
      <c r="AFM2" s="915"/>
      <c r="AFN2" s="915"/>
      <c r="AFO2" s="915"/>
      <c r="AFP2" s="915"/>
      <c r="AFQ2" s="915"/>
      <c r="AFR2" s="915"/>
      <c r="AFS2" s="915"/>
      <c r="AFT2" s="915"/>
      <c r="AFU2" s="915"/>
      <c r="AFV2" s="915"/>
      <c r="AFW2" s="915"/>
      <c r="AFX2" s="915"/>
      <c r="AFY2" s="915"/>
      <c r="AFZ2" s="915"/>
      <c r="AGA2" s="915"/>
      <c r="AGB2" s="915"/>
      <c r="AGC2" s="915"/>
      <c r="AGD2" s="915"/>
      <c r="AGE2" s="915"/>
      <c r="AGF2" s="915"/>
      <c r="AGG2" s="915"/>
      <c r="AGH2" s="915"/>
      <c r="AGI2" s="915"/>
      <c r="AGJ2" s="915"/>
      <c r="AGK2" s="915"/>
      <c r="AGL2" s="915"/>
      <c r="AGM2" s="915"/>
      <c r="AGN2" s="915"/>
      <c r="AGO2" s="915"/>
      <c r="AGP2" s="915"/>
      <c r="AGQ2" s="915"/>
      <c r="AGR2" s="915"/>
      <c r="AGS2" s="915"/>
      <c r="AGT2" s="915"/>
      <c r="AGU2" s="915"/>
      <c r="AGV2" s="915"/>
      <c r="AGW2" s="915"/>
      <c r="AGX2" s="915"/>
      <c r="AGY2" s="915"/>
      <c r="AGZ2" s="915"/>
      <c r="AHA2" s="915"/>
      <c r="AHB2" s="915"/>
      <c r="AHC2" s="915"/>
      <c r="AHD2" s="915"/>
      <c r="AHE2" s="915"/>
      <c r="AHF2" s="915"/>
      <c r="AHG2" s="915"/>
      <c r="AHH2" s="915"/>
      <c r="AHI2" s="915"/>
      <c r="AHJ2" s="915"/>
      <c r="AHK2" s="915"/>
      <c r="AHL2" s="915"/>
      <c r="AHM2" s="915"/>
      <c r="AHN2" s="915"/>
      <c r="AHO2" s="915"/>
      <c r="AHP2" s="915"/>
      <c r="AHQ2" s="915"/>
      <c r="AHR2" s="915"/>
      <c r="AHS2" s="915"/>
      <c r="AHT2" s="915"/>
      <c r="AHU2" s="915"/>
      <c r="AHV2" s="915"/>
      <c r="AHW2" s="915"/>
      <c r="AHX2" s="915"/>
      <c r="AHY2" s="915"/>
      <c r="AHZ2" s="915"/>
      <c r="AIA2" s="915"/>
      <c r="AIB2" s="915"/>
      <c r="AIC2" s="915"/>
      <c r="AID2" s="915"/>
      <c r="AIE2" s="915"/>
      <c r="AIF2" s="915"/>
      <c r="AIG2" s="915"/>
      <c r="AIH2" s="915"/>
      <c r="AII2" s="915"/>
      <c r="AIJ2" s="915"/>
      <c r="AIK2" s="915"/>
      <c r="AIL2" s="915"/>
      <c r="AIM2" s="915"/>
      <c r="AIN2" s="915"/>
      <c r="AIO2" s="915"/>
      <c r="AIP2" s="915"/>
      <c r="AIQ2" s="915"/>
      <c r="AIR2" s="915"/>
      <c r="AIS2" s="915"/>
      <c r="AIT2" s="915"/>
      <c r="AIU2" s="915"/>
      <c r="AIV2" s="915"/>
      <c r="AIW2" s="915"/>
      <c r="AIX2" s="915"/>
      <c r="AIY2" s="915"/>
      <c r="AIZ2" s="915"/>
      <c r="AJA2" s="915"/>
      <c r="AJB2" s="915"/>
      <c r="AJC2" s="915"/>
      <c r="AJD2" s="915"/>
      <c r="AJE2" s="915"/>
      <c r="AJF2" s="915"/>
      <c r="AJG2" s="915"/>
      <c r="AJH2" s="915"/>
      <c r="AJI2" s="915"/>
      <c r="AJJ2" s="915"/>
      <c r="AJK2" s="915"/>
      <c r="AJL2" s="915"/>
      <c r="AJM2" s="915"/>
      <c r="AJN2" s="915"/>
      <c r="AJO2" s="915"/>
      <c r="AJP2" s="915"/>
      <c r="AJQ2" s="915"/>
      <c r="AJR2" s="915"/>
      <c r="AJS2" s="915"/>
      <c r="AJT2" s="915"/>
      <c r="AJU2" s="915"/>
      <c r="AJV2" s="915"/>
      <c r="AJW2" s="915"/>
      <c r="AJX2" s="915"/>
      <c r="AJY2" s="915"/>
      <c r="AJZ2" s="915"/>
      <c r="AKA2" s="915"/>
      <c r="AKB2" s="915"/>
      <c r="AKC2" s="915"/>
      <c r="AKD2" s="915"/>
      <c r="AKE2" s="915"/>
      <c r="AKF2" s="915"/>
      <c r="AKG2" s="915"/>
      <c r="AKH2" s="915"/>
      <c r="AKI2" s="915"/>
      <c r="AKJ2" s="915"/>
      <c r="AKK2" s="915"/>
      <c r="AKL2" s="915"/>
      <c r="AKM2" s="915"/>
      <c r="AKN2" s="915"/>
      <c r="AKO2" s="915"/>
      <c r="AKP2" s="915"/>
      <c r="AKQ2" s="915"/>
      <c r="AKR2" s="915"/>
      <c r="AKS2" s="915"/>
      <c r="AKT2" s="915"/>
      <c r="AKU2" s="915"/>
      <c r="AKV2" s="915"/>
      <c r="AKW2" s="915"/>
      <c r="AKX2" s="915"/>
      <c r="AKY2" s="915"/>
      <c r="AKZ2" s="915"/>
      <c r="ALA2" s="915"/>
      <c r="ALB2" s="915"/>
      <c r="ALC2" s="915"/>
      <c r="ALD2" s="915"/>
      <c r="ALE2" s="915"/>
      <c r="ALF2" s="915"/>
      <c r="ALG2" s="915"/>
      <c r="ALH2" s="915"/>
      <c r="ALI2" s="915"/>
      <c r="ALJ2" s="915"/>
      <c r="ALK2" s="915"/>
      <c r="ALL2" s="915"/>
      <c r="ALM2" s="915"/>
      <c r="ALN2" s="915"/>
      <c r="ALO2" s="915"/>
      <c r="ALP2" s="915"/>
      <c r="ALQ2" s="915"/>
      <c r="ALR2" s="915"/>
      <c r="ALS2" s="915"/>
      <c r="ALT2" s="915"/>
      <c r="ALU2" s="915"/>
      <c r="ALV2" s="915"/>
      <c r="ALW2" s="915"/>
      <c r="ALX2" s="915"/>
      <c r="ALY2" s="915"/>
      <c r="ALZ2" s="915"/>
      <c r="AMA2" s="915"/>
      <c r="AMB2" s="915"/>
      <c r="AMC2" s="915"/>
      <c r="AMD2" s="915"/>
      <c r="AME2" s="915"/>
      <c r="AMF2" s="915"/>
      <c r="AMG2" s="915"/>
      <c r="AMH2" s="915"/>
    </row>
    <row r="3" spans="1:1022" ht="15.6" customHeight="1">
      <c r="A3" s="918" t="s">
        <v>1</v>
      </c>
      <c r="B3" s="915"/>
      <c r="C3" s="915"/>
      <c r="D3" s="915"/>
      <c r="E3" s="915"/>
      <c r="F3" s="915"/>
      <c r="G3" s="915"/>
      <c r="H3" s="916"/>
      <c r="I3" s="915"/>
      <c r="J3" s="915"/>
      <c r="K3" s="915"/>
      <c r="L3" s="915"/>
      <c r="M3" s="915"/>
      <c r="N3" s="916"/>
      <c r="O3" s="916"/>
      <c r="P3" s="916"/>
      <c r="Q3" s="916"/>
      <c r="R3" s="916"/>
      <c r="S3" s="916"/>
      <c r="T3" s="915"/>
      <c r="U3" s="915"/>
      <c r="V3" s="915"/>
      <c r="W3" s="915"/>
      <c r="X3" s="915"/>
      <c r="Y3" s="915"/>
      <c r="Z3" s="915"/>
      <c r="AA3" s="915"/>
      <c r="AB3" s="915"/>
      <c r="AC3" s="915"/>
      <c r="AD3" s="915"/>
      <c r="AE3" s="915"/>
      <c r="AF3" s="915"/>
      <c r="AG3" s="915"/>
      <c r="AH3" s="915"/>
      <c r="AI3" s="915"/>
      <c r="AJ3" s="915"/>
      <c r="AK3" s="915"/>
      <c r="AL3" s="915"/>
      <c r="AM3" s="915"/>
      <c r="AN3" s="915"/>
      <c r="AO3" s="915"/>
      <c r="AP3" s="915"/>
      <c r="AQ3" s="915"/>
      <c r="AR3" s="915"/>
      <c r="AS3" s="915"/>
      <c r="AT3" s="915"/>
      <c r="AU3" s="915"/>
      <c r="AV3" s="915"/>
      <c r="AW3" s="915"/>
      <c r="AX3" s="915"/>
      <c r="AY3" s="915"/>
      <c r="AZ3" s="915"/>
      <c r="BA3" s="915"/>
      <c r="BB3" s="915"/>
      <c r="BC3" s="915"/>
      <c r="BD3" s="915"/>
      <c r="BE3" s="915"/>
      <c r="BF3" s="915"/>
      <c r="BG3" s="915"/>
      <c r="BH3" s="915"/>
      <c r="BI3" s="915"/>
      <c r="BJ3" s="915"/>
      <c r="BK3" s="915"/>
      <c r="BL3" s="915"/>
      <c r="BM3" s="915"/>
      <c r="BN3" s="915"/>
      <c r="BO3" s="915"/>
      <c r="BP3" s="915"/>
      <c r="BQ3" s="915"/>
      <c r="BR3" s="915"/>
      <c r="BS3" s="915"/>
      <c r="BT3" s="915"/>
      <c r="BU3" s="915"/>
      <c r="BV3" s="915"/>
      <c r="BW3" s="915"/>
      <c r="BX3" s="915"/>
      <c r="BY3" s="915"/>
      <c r="BZ3" s="915"/>
      <c r="CA3" s="915"/>
      <c r="CB3" s="915"/>
      <c r="CC3" s="915"/>
      <c r="CD3" s="915"/>
      <c r="CE3" s="915"/>
      <c r="CF3" s="915"/>
      <c r="CG3" s="915"/>
      <c r="CH3" s="915"/>
      <c r="CI3" s="915"/>
      <c r="CJ3" s="915"/>
      <c r="CK3" s="915"/>
      <c r="CL3" s="915"/>
      <c r="CM3" s="915"/>
      <c r="CN3" s="915"/>
      <c r="CO3" s="915"/>
      <c r="CP3" s="915"/>
      <c r="CQ3" s="915"/>
      <c r="CR3" s="915"/>
      <c r="CS3" s="915"/>
      <c r="CT3" s="915"/>
      <c r="CU3" s="915"/>
      <c r="CV3" s="915"/>
      <c r="CW3" s="915"/>
      <c r="CX3" s="915"/>
      <c r="CY3" s="915"/>
      <c r="CZ3" s="915"/>
      <c r="DA3" s="915"/>
      <c r="DB3" s="915"/>
      <c r="DC3" s="915"/>
      <c r="DD3" s="915"/>
      <c r="DE3" s="915"/>
      <c r="DF3" s="915"/>
      <c r="DG3" s="915"/>
      <c r="DH3" s="915"/>
      <c r="DI3" s="915"/>
      <c r="DJ3" s="915"/>
      <c r="DK3" s="915"/>
      <c r="DL3" s="915"/>
      <c r="DM3" s="915"/>
      <c r="DN3" s="915"/>
      <c r="DO3" s="915"/>
      <c r="DP3" s="915"/>
      <c r="DQ3" s="915"/>
      <c r="DR3" s="915"/>
      <c r="DS3" s="915"/>
      <c r="DT3" s="915"/>
      <c r="DU3" s="915"/>
      <c r="DV3" s="915"/>
      <c r="DW3" s="915"/>
      <c r="DX3" s="915"/>
      <c r="DY3" s="915"/>
      <c r="DZ3" s="915"/>
      <c r="EA3" s="915"/>
      <c r="EB3" s="915"/>
      <c r="EC3" s="915"/>
      <c r="ED3" s="915"/>
      <c r="EE3" s="915"/>
      <c r="EF3" s="915"/>
      <c r="EG3" s="915"/>
      <c r="EH3" s="915"/>
      <c r="EI3" s="915"/>
      <c r="EJ3" s="915"/>
      <c r="EK3" s="915"/>
      <c r="EL3" s="915"/>
      <c r="EM3" s="915"/>
      <c r="EN3" s="915"/>
      <c r="EO3" s="915"/>
      <c r="EP3" s="915"/>
      <c r="EQ3" s="915"/>
      <c r="ER3" s="915"/>
      <c r="ES3" s="915"/>
      <c r="ET3" s="915"/>
      <c r="EU3" s="915"/>
      <c r="EV3" s="915"/>
      <c r="EW3" s="915"/>
      <c r="EX3" s="915"/>
      <c r="EY3" s="915"/>
      <c r="EZ3" s="915"/>
      <c r="FA3" s="915"/>
      <c r="FB3" s="915"/>
      <c r="FC3" s="915"/>
      <c r="FD3" s="915"/>
      <c r="FE3" s="915"/>
      <c r="FF3" s="915"/>
      <c r="FG3" s="915"/>
      <c r="FH3" s="915"/>
      <c r="FI3" s="915"/>
      <c r="FJ3" s="915"/>
      <c r="FK3" s="915"/>
      <c r="FL3" s="915"/>
      <c r="FM3" s="915"/>
      <c r="FN3" s="915"/>
      <c r="FO3" s="915"/>
      <c r="FP3" s="915"/>
      <c r="FQ3" s="915"/>
      <c r="FR3" s="915"/>
      <c r="FS3" s="915"/>
      <c r="FT3" s="915"/>
      <c r="FU3" s="915"/>
      <c r="FV3" s="915"/>
      <c r="FW3" s="915"/>
      <c r="FX3" s="915"/>
      <c r="FY3" s="915"/>
      <c r="FZ3" s="915"/>
      <c r="GA3" s="915"/>
      <c r="GB3" s="915"/>
      <c r="GC3" s="915"/>
      <c r="GD3" s="915"/>
      <c r="GE3" s="915"/>
      <c r="GF3" s="915"/>
      <c r="GG3" s="915"/>
      <c r="GH3" s="915"/>
      <c r="GI3" s="915"/>
      <c r="GJ3" s="915"/>
      <c r="GK3" s="915"/>
      <c r="GL3" s="915"/>
      <c r="GM3" s="915"/>
      <c r="GN3" s="915"/>
      <c r="GO3" s="915"/>
      <c r="GP3" s="915"/>
      <c r="GQ3" s="915"/>
      <c r="GR3" s="915"/>
      <c r="GS3" s="915"/>
      <c r="GT3" s="915"/>
      <c r="GU3" s="915"/>
      <c r="GV3" s="915"/>
      <c r="GW3" s="915"/>
      <c r="GX3" s="915"/>
      <c r="GY3" s="915"/>
      <c r="GZ3" s="915"/>
      <c r="HA3" s="915"/>
      <c r="HB3" s="915"/>
      <c r="HC3" s="915"/>
      <c r="HD3" s="915"/>
      <c r="HE3" s="915"/>
      <c r="HF3" s="915"/>
      <c r="HG3" s="915"/>
      <c r="HH3" s="915"/>
      <c r="HI3" s="915"/>
      <c r="HJ3" s="915"/>
      <c r="HK3" s="915"/>
      <c r="HL3" s="915"/>
      <c r="HM3" s="915"/>
      <c r="HN3" s="915"/>
      <c r="HO3" s="915"/>
      <c r="HP3" s="915"/>
      <c r="HQ3" s="915"/>
      <c r="HR3" s="915"/>
      <c r="HS3" s="915"/>
      <c r="HT3" s="915"/>
      <c r="HU3" s="915"/>
      <c r="HV3" s="915"/>
      <c r="HW3" s="915"/>
      <c r="HX3" s="915"/>
      <c r="HY3" s="915"/>
      <c r="HZ3" s="915"/>
      <c r="IA3" s="915"/>
      <c r="IB3" s="915"/>
      <c r="IC3" s="915"/>
      <c r="ID3" s="915"/>
      <c r="IE3" s="915"/>
      <c r="IF3" s="915"/>
      <c r="IG3" s="915"/>
      <c r="IH3" s="915"/>
      <c r="II3" s="915"/>
      <c r="IJ3" s="915"/>
      <c r="IK3" s="915"/>
      <c r="IL3" s="915"/>
      <c r="IM3" s="915"/>
      <c r="IN3" s="915"/>
      <c r="IO3" s="915"/>
      <c r="IP3" s="915"/>
      <c r="IQ3" s="915"/>
      <c r="IR3" s="915"/>
      <c r="IS3" s="915"/>
      <c r="IT3" s="915"/>
      <c r="IU3" s="915"/>
      <c r="IV3" s="915"/>
      <c r="IW3" s="915"/>
      <c r="IX3" s="915"/>
      <c r="IY3" s="915"/>
      <c r="IZ3" s="915"/>
      <c r="JA3" s="915"/>
      <c r="JB3" s="915"/>
      <c r="JC3" s="915"/>
      <c r="JD3" s="915"/>
      <c r="JE3" s="915"/>
      <c r="JF3" s="915"/>
      <c r="JG3" s="915"/>
      <c r="JH3" s="915"/>
      <c r="JI3" s="915"/>
      <c r="JJ3" s="915"/>
      <c r="JK3" s="915"/>
      <c r="JL3" s="915"/>
      <c r="JM3" s="915"/>
      <c r="JN3" s="915"/>
      <c r="JO3" s="915"/>
      <c r="JP3" s="915"/>
      <c r="JQ3" s="915"/>
      <c r="JR3" s="915"/>
      <c r="JS3" s="915"/>
      <c r="JT3" s="915"/>
      <c r="JU3" s="915"/>
      <c r="JV3" s="915"/>
      <c r="JW3" s="915"/>
      <c r="JX3" s="915"/>
      <c r="JY3" s="915"/>
      <c r="JZ3" s="915"/>
      <c r="KA3" s="915"/>
      <c r="KB3" s="915"/>
      <c r="KC3" s="915"/>
      <c r="KD3" s="915"/>
      <c r="KE3" s="915"/>
      <c r="KF3" s="915"/>
      <c r="KG3" s="915"/>
      <c r="KH3" s="915"/>
      <c r="KI3" s="915"/>
      <c r="KJ3" s="915"/>
      <c r="KK3" s="915"/>
      <c r="KL3" s="915"/>
      <c r="KM3" s="915"/>
      <c r="KN3" s="915"/>
      <c r="KO3" s="915"/>
      <c r="KP3" s="915"/>
      <c r="KQ3" s="915"/>
      <c r="KR3" s="915"/>
      <c r="KS3" s="915"/>
      <c r="KT3" s="915"/>
      <c r="KU3" s="915"/>
      <c r="KV3" s="915"/>
      <c r="KW3" s="915"/>
      <c r="KX3" s="915"/>
      <c r="KY3" s="915"/>
      <c r="KZ3" s="915"/>
      <c r="LA3" s="915"/>
      <c r="LB3" s="915"/>
      <c r="LC3" s="915"/>
      <c r="LD3" s="915"/>
      <c r="LE3" s="915"/>
      <c r="LF3" s="915"/>
      <c r="LG3" s="915"/>
      <c r="LH3" s="915"/>
      <c r="LI3" s="915"/>
      <c r="LJ3" s="915"/>
      <c r="LK3" s="915"/>
      <c r="LL3" s="915"/>
      <c r="LM3" s="915"/>
      <c r="LN3" s="915"/>
      <c r="LO3" s="915"/>
      <c r="LP3" s="915"/>
      <c r="LQ3" s="915"/>
      <c r="LR3" s="915"/>
      <c r="LS3" s="915"/>
      <c r="LT3" s="915"/>
      <c r="LU3" s="915"/>
      <c r="LV3" s="915"/>
      <c r="LW3" s="915"/>
      <c r="LX3" s="915"/>
      <c r="LY3" s="915"/>
      <c r="LZ3" s="915"/>
      <c r="MA3" s="915"/>
      <c r="MB3" s="915"/>
      <c r="MC3" s="915"/>
      <c r="MD3" s="915"/>
      <c r="ME3" s="915"/>
      <c r="MF3" s="915"/>
      <c r="MG3" s="915"/>
      <c r="MH3" s="915"/>
      <c r="MI3" s="915"/>
      <c r="MJ3" s="915"/>
      <c r="MK3" s="915"/>
      <c r="ML3" s="915"/>
      <c r="MM3" s="915"/>
      <c r="MN3" s="915"/>
      <c r="MO3" s="915"/>
      <c r="MP3" s="915"/>
      <c r="MQ3" s="915"/>
      <c r="MR3" s="915"/>
      <c r="MS3" s="915"/>
      <c r="MT3" s="915"/>
      <c r="MU3" s="915"/>
      <c r="MV3" s="915"/>
      <c r="MW3" s="915"/>
      <c r="MX3" s="915"/>
      <c r="MY3" s="915"/>
      <c r="MZ3" s="915"/>
      <c r="NA3" s="915"/>
      <c r="NB3" s="915"/>
      <c r="NC3" s="915"/>
      <c r="ND3" s="915"/>
      <c r="NE3" s="915"/>
      <c r="NF3" s="915"/>
      <c r="NG3" s="915"/>
      <c r="NH3" s="915"/>
      <c r="NI3" s="915"/>
      <c r="NJ3" s="915"/>
      <c r="NK3" s="915"/>
      <c r="NL3" s="915"/>
      <c r="NM3" s="915"/>
      <c r="NN3" s="915"/>
      <c r="NO3" s="915"/>
      <c r="NP3" s="915"/>
      <c r="NQ3" s="915"/>
      <c r="NR3" s="915"/>
      <c r="NS3" s="915"/>
      <c r="NT3" s="915"/>
      <c r="NU3" s="915"/>
      <c r="NV3" s="915"/>
      <c r="NW3" s="915"/>
      <c r="NX3" s="915"/>
      <c r="NY3" s="915"/>
      <c r="NZ3" s="915"/>
      <c r="OA3" s="915"/>
      <c r="OB3" s="915"/>
      <c r="OC3" s="915"/>
      <c r="OD3" s="915"/>
      <c r="OE3" s="915"/>
      <c r="OF3" s="915"/>
      <c r="OG3" s="915"/>
      <c r="OH3" s="915"/>
      <c r="OI3" s="915"/>
      <c r="OJ3" s="915"/>
      <c r="OK3" s="915"/>
      <c r="OL3" s="915"/>
      <c r="OM3" s="915"/>
      <c r="ON3" s="915"/>
      <c r="OO3" s="915"/>
      <c r="OP3" s="915"/>
      <c r="OQ3" s="915"/>
      <c r="OR3" s="915"/>
      <c r="OS3" s="915"/>
      <c r="OT3" s="915"/>
      <c r="OU3" s="915"/>
      <c r="OV3" s="915"/>
      <c r="OW3" s="915"/>
      <c r="OX3" s="915"/>
      <c r="OY3" s="915"/>
      <c r="OZ3" s="915"/>
      <c r="PA3" s="915"/>
      <c r="PB3" s="915"/>
      <c r="PC3" s="915"/>
      <c r="PD3" s="915"/>
      <c r="PE3" s="915"/>
      <c r="PF3" s="915"/>
      <c r="PG3" s="915"/>
      <c r="PH3" s="915"/>
      <c r="PI3" s="915"/>
      <c r="PJ3" s="915"/>
      <c r="PK3" s="915"/>
      <c r="PL3" s="915"/>
      <c r="PM3" s="915"/>
      <c r="PN3" s="915"/>
      <c r="PO3" s="915"/>
      <c r="PP3" s="915"/>
      <c r="PQ3" s="915"/>
      <c r="PR3" s="915"/>
      <c r="PS3" s="915"/>
      <c r="PT3" s="915"/>
      <c r="PU3" s="915"/>
      <c r="PV3" s="915"/>
      <c r="PW3" s="915"/>
      <c r="PX3" s="915"/>
      <c r="PY3" s="915"/>
      <c r="PZ3" s="915"/>
      <c r="QA3" s="915"/>
      <c r="QB3" s="915"/>
      <c r="QC3" s="915"/>
      <c r="QD3" s="915"/>
      <c r="QE3" s="915"/>
      <c r="QF3" s="915"/>
      <c r="QG3" s="915"/>
      <c r="QH3" s="915"/>
      <c r="QI3" s="915"/>
      <c r="QJ3" s="915"/>
      <c r="QK3" s="915"/>
      <c r="QL3" s="915"/>
      <c r="QM3" s="915"/>
      <c r="QN3" s="915"/>
      <c r="QO3" s="915"/>
      <c r="QP3" s="915"/>
      <c r="QQ3" s="915"/>
      <c r="QR3" s="915"/>
      <c r="QS3" s="915"/>
      <c r="QT3" s="915"/>
      <c r="QU3" s="915"/>
      <c r="QV3" s="915"/>
      <c r="QW3" s="915"/>
      <c r="QX3" s="915"/>
      <c r="QY3" s="915"/>
      <c r="QZ3" s="915"/>
      <c r="RA3" s="915"/>
      <c r="RB3" s="915"/>
      <c r="RC3" s="915"/>
      <c r="RD3" s="915"/>
      <c r="RE3" s="915"/>
      <c r="RF3" s="915"/>
      <c r="RG3" s="915"/>
      <c r="RH3" s="915"/>
      <c r="RI3" s="915"/>
      <c r="RJ3" s="915"/>
      <c r="RK3" s="915"/>
      <c r="RL3" s="915"/>
      <c r="RM3" s="915"/>
      <c r="RN3" s="915"/>
      <c r="RO3" s="915"/>
      <c r="RP3" s="915"/>
      <c r="RQ3" s="915"/>
      <c r="RR3" s="915"/>
      <c r="RS3" s="915"/>
      <c r="RT3" s="915"/>
      <c r="RU3" s="915"/>
      <c r="RV3" s="915"/>
      <c r="RW3" s="915"/>
      <c r="RX3" s="915"/>
      <c r="RY3" s="915"/>
      <c r="RZ3" s="915"/>
      <c r="SA3" s="915"/>
      <c r="SB3" s="915"/>
      <c r="SC3" s="915"/>
      <c r="SD3" s="915"/>
      <c r="SE3" s="915"/>
      <c r="SF3" s="915"/>
      <c r="SG3" s="915"/>
      <c r="SH3" s="915"/>
      <c r="SI3" s="915"/>
      <c r="SJ3" s="915"/>
      <c r="SK3" s="915"/>
      <c r="SL3" s="915"/>
      <c r="SM3" s="915"/>
      <c r="SN3" s="915"/>
      <c r="SO3" s="915"/>
      <c r="SP3" s="915"/>
      <c r="SQ3" s="915"/>
      <c r="SR3" s="915"/>
      <c r="SS3" s="915"/>
      <c r="ST3" s="915"/>
      <c r="SU3" s="915"/>
      <c r="SV3" s="915"/>
      <c r="SW3" s="915"/>
      <c r="SX3" s="915"/>
      <c r="SY3" s="915"/>
      <c r="SZ3" s="915"/>
      <c r="TA3" s="915"/>
      <c r="TB3" s="915"/>
      <c r="TC3" s="915"/>
      <c r="TD3" s="915"/>
      <c r="TE3" s="915"/>
      <c r="TF3" s="915"/>
      <c r="TG3" s="915"/>
      <c r="TH3" s="915"/>
      <c r="TI3" s="915"/>
      <c r="TJ3" s="915"/>
      <c r="TK3" s="915"/>
      <c r="TL3" s="915"/>
      <c r="TM3" s="915"/>
      <c r="TN3" s="915"/>
      <c r="TO3" s="915"/>
      <c r="TP3" s="915"/>
      <c r="TQ3" s="915"/>
      <c r="TR3" s="915"/>
      <c r="TS3" s="915"/>
      <c r="TT3" s="915"/>
      <c r="TU3" s="915"/>
      <c r="TV3" s="915"/>
      <c r="TW3" s="915"/>
      <c r="TX3" s="915"/>
      <c r="TY3" s="915"/>
      <c r="TZ3" s="915"/>
      <c r="UA3" s="915"/>
      <c r="UB3" s="915"/>
      <c r="UC3" s="915"/>
      <c r="UD3" s="915"/>
      <c r="UE3" s="915"/>
      <c r="UF3" s="915"/>
      <c r="UG3" s="915"/>
      <c r="UH3" s="915"/>
      <c r="UI3" s="915"/>
      <c r="UJ3" s="915"/>
      <c r="UK3" s="915"/>
      <c r="UL3" s="915"/>
      <c r="UM3" s="915"/>
      <c r="UN3" s="915"/>
      <c r="UO3" s="915"/>
      <c r="UP3" s="915"/>
      <c r="UQ3" s="915"/>
      <c r="UR3" s="915"/>
      <c r="US3" s="915"/>
      <c r="UT3" s="915"/>
      <c r="UU3" s="915"/>
      <c r="UV3" s="915"/>
      <c r="UW3" s="915"/>
      <c r="UX3" s="915"/>
      <c r="UY3" s="915"/>
      <c r="UZ3" s="915"/>
      <c r="VA3" s="915"/>
      <c r="VB3" s="915"/>
      <c r="VC3" s="915"/>
      <c r="VD3" s="915"/>
      <c r="VE3" s="915"/>
      <c r="VF3" s="915"/>
      <c r="VG3" s="915"/>
      <c r="VH3" s="915"/>
      <c r="VI3" s="915"/>
      <c r="VJ3" s="915"/>
      <c r="VK3" s="915"/>
      <c r="VL3" s="915"/>
      <c r="VM3" s="915"/>
      <c r="VN3" s="915"/>
      <c r="VO3" s="915"/>
      <c r="VP3" s="915"/>
      <c r="VQ3" s="915"/>
      <c r="VR3" s="915"/>
      <c r="VS3" s="915"/>
      <c r="VT3" s="915"/>
      <c r="VU3" s="915"/>
      <c r="VV3" s="915"/>
      <c r="VW3" s="915"/>
      <c r="VX3" s="915"/>
      <c r="VY3" s="915"/>
      <c r="VZ3" s="915"/>
      <c r="WA3" s="915"/>
      <c r="WB3" s="915"/>
      <c r="WC3" s="915"/>
      <c r="WD3" s="915"/>
      <c r="WE3" s="915"/>
      <c r="WF3" s="915"/>
      <c r="WG3" s="915"/>
      <c r="WH3" s="915"/>
      <c r="WI3" s="915"/>
      <c r="WJ3" s="915"/>
      <c r="WK3" s="915"/>
      <c r="WL3" s="915"/>
      <c r="WM3" s="915"/>
      <c r="WN3" s="915"/>
      <c r="WO3" s="915"/>
      <c r="WP3" s="915"/>
      <c r="WQ3" s="915"/>
      <c r="WR3" s="915"/>
      <c r="WS3" s="915"/>
      <c r="WT3" s="915"/>
      <c r="WU3" s="915"/>
      <c r="WV3" s="915"/>
      <c r="WW3" s="915"/>
      <c r="WX3" s="915"/>
      <c r="WY3" s="915"/>
      <c r="WZ3" s="915"/>
      <c r="XA3" s="915"/>
      <c r="XB3" s="915"/>
      <c r="XC3" s="915"/>
      <c r="XD3" s="915"/>
      <c r="XE3" s="915"/>
      <c r="XF3" s="915"/>
      <c r="XG3" s="915"/>
      <c r="XH3" s="915"/>
      <c r="XI3" s="915"/>
      <c r="XJ3" s="915"/>
      <c r="XK3" s="915"/>
      <c r="XL3" s="915"/>
      <c r="XM3" s="915"/>
      <c r="XN3" s="915"/>
      <c r="XO3" s="915"/>
      <c r="XP3" s="915"/>
      <c r="XQ3" s="915"/>
      <c r="XR3" s="915"/>
      <c r="XS3" s="915"/>
      <c r="XT3" s="915"/>
      <c r="XU3" s="915"/>
      <c r="XV3" s="915"/>
      <c r="XW3" s="915"/>
      <c r="XX3" s="915"/>
      <c r="XY3" s="915"/>
      <c r="XZ3" s="915"/>
      <c r="YA3" s="915"/>
      <c r="YB3" s="915"/>
      <c r="YC3" s="915"/>
      <c r="YD3" s="915"/>
      <c r="YE3" s="915"/>
      <c r="YF3" s="915"/>
      <c r="YG3" s="915"/>
      <c r="YH3" s="915"/>
      <c r="YI3" s="915"/>
      <c r="YJ3" s="915"/>
      <c r="YK3" s="915"/>
      <c r="YL3" s="915"/>
      <c r="YM3" s="915"/>
      <c r="YN3" s="915"/>
      <c r="YO3" s="915"/>
      <c r="YP3" s="915"/>
      <c r="YQ3" s="915"/>
      <c r="YR3" s="915"/>
      <c r="YS3" s="915"/>
      <c r="YT3" s="915"/>
      <c r="YU3" s="915"/>
      <c r="YV3" s="915"/>
      <c r="YW3" s="915"/>
      <c r="YX3" s="915"/>
      <c r="YY3" s="915"/>
      <c r="YZ3" s="915"/>
      <c r="ZA3" s="915"/>
      <c r="ZB3" s="915"/>
      <c r="ZC3" s="915"/>
      <c r="ZD3" s="915"/>
      <c r="ZE3" s="915"/>
      <c r="ZF3" s="915"/>
      <c r="ZG3" s="915"/>
      <c r="ZH3" s="915"/>
      <c r="ZI3" s="915"/>
      <c r="ZJ3" s="915"/>
      <c r="ZK3" s="915"/>
      <c r="ZL3" s="915"/>
      <c r="ZM3" s="915"/>
      <c r="ZN3" s="915"/>
      <c r="ZO3" s="915"/>
      <c r="ZP3" s="915"/>
      <c r="ZQ3" s="915"/>
      <c r="ZR3" s="915"/>
      <c r="ZS3" s="915"/>
      <c r="ZT3" s="915"/>
      <c r="ZU3" s="915"/>
      <c r="ZV3" s="915"/>
      <c r="ZW3" s="915"/>
      <c r="ZX3" s="915"/>
      <c r="ZY3" s="915"/>
      <c r="ZZ3" s="915"/>
      <c r="AAA3" s="915"/>
      <c r="AAB3" s="915"/>
      <c r="AAC3" s="915"/>
      <c r="AAD3" s="915"/>
      <c r="AAE3" s="915"/>
      <c r="AAF3" s="915"/>
      <c r="AAG3" s="915"/>
      <c r="AAH3" s="915"/>
      <c r="AAI3" s="915"/>
      <c r="AAJ3" s="915"/>
      <c r="AAK3" s="915"/>
      <c r="AAL3" s="915"/>
      <c r="AAM3" s="915"/>
      <c r="AAN3" s="915"/>
      <c r="AAO3" s="915"/>
      <c r="AAP3" s="915"/>
      <c r="AAQ3" s="915"/>
      <c r="AAR3" s="915"/>
      <c r="AAS3" s="915"/>
      <c r="AAT3" s="915"/>
      <c r="AAU3" s="915"/>
      <c r="AAV3" s="915"/>
      <c r="AAW3" s="915"/>
      <c r="AAX3" s="915"/>
      <c r="AAY3" s="915"/>
      <c r="AAZ3" s="915"/>
      <c r="ABA3" s="915"/>
      <c r="ABB3" s="915"/>
      <c r="ABC3" s="915"/>
      <c r="ABD3" s="915"/>
      <c r="ABE3" s="915"/>
      <c r="ABF3" s="915"/>
      <c r="ABG3" s="915"/>
      <c r="ABH3" s="915"/>
      <c r="ABI3" s="915"/>
      <c r="ABJ3" s="915"/>
      <c r="ABK3" s="915"/>
      <c r="ABL3" s="915"/>
      <c r="ABM3" s="915"/>
      <c r="ABN3" s="915"/>
      <c r="ABO3" s="915"/>
      <c r="ABP3" s="915"/>
      <c r="ABQ3" s="915"/>
      <c r="ABR3" s="915"/>
      <c r="ABS3" s="915"/>
      <c r="ABT3" s="915"/>
      <c r="ABU3" s="915"/>
      <c r="ABV3" s="915"/>
      <c r="ABW3" s="915"/>
      <c r="ABX3" s="915"/>
      <c r="ABY3" s="915"/>
      <c r="ABZ3" s="915"/>
      <c r="ACA3" s="915"/>
      <c r="ACB3" s="915"/>
      <c r="ACC3" s="915"/>
      <c r="ACD3" s="915"/>
      <c r="ACE3" s="915"/>
      <c r="ACF3" s="915"/>
      <c r="ACG3" s="915"/>
      <c r="ACH3" s="915"/>
      <c r="ACI3" s="915"/>
      <c r="ACJ3" s="915"/>
      <c r="ACK3" s="915"/>
      <c r="ACL3" s="915"/>
      <c r="ACM3" s="915"/>
      <c r="ACN3" s="915"/>
      <c r="ACO3" s="915"/>
      <c r="ACP3" s="915"/>
      <c r="ACQ3" s="915"/>
      <c r="ACR3" s="915"/>
      <c r="ACS3" s="915"/>
      <c r="ACT3" s="915"/>
      <c r="ACU3" s="915"/>
      <c r="ACV3" s="915"/>
      <c r="ACW3" s="915"/>
      <c r="ACX3" s="915"/>
      <c r="ACY3" s="915"/>
      <c r="ACZ3" s="915"/>
      <c r="ADA3" s="915"/>
      <c r="ADB3" s="915"/>
      <c r="ADC3" s="915"/>
      <c r="ADD3" s="915"/>
      <c r="ADE3" s="915"/>
      <c r="ADF3" s="915"/>
      <c r="ADG3" s="915"/>
      <c r="ADH3" s="915"/>
      <c r="ADI3" s="915"/>
      <c r="ADJ3" s="915"/>
      <c r="ADK3" s="915"/>
      <c r="ADL3" s="915"/>
      <c r="ADM3" s="915"/>
      <c r="ADN3" s="915"/>
      <c r="ADO3" s="915"/>
      <c r="ADP3" s="915"/>
      <c r="ADQ3" s="915"/>
      <c r="ADR3" s="915"/>
      <c r="ADS3" s="915"/>
      <c r="ADT3" s="915"/>
      <c r="ADU3" s="915"/>
      <c r="ADV3" s="915"/>
      <c r="ADW3" s="915"/>
      <c r="ADX3" s="915"/>
      <c r="ADY3" s="915"/>
      <c r="ADZ3" s="915"/>
      <c r="AEA3" s="915"/>
      <c r="AEB3" s="915"/>
      <c r="AEC3" s="915"/>
      <c r="AED3" s="915"/>
      <c r="AEE3" s="915"/>
      <c r="AEF3" s="915"/>
      <c r="AEG3" s="915"/>
      <c r="AEH3" s="915"/>
      <c r="AEI3" s="915"/>
      <c r="AEJ3" s="915"/>
      <c r="AEK3" s="915"/>
      <c r="AEL3" s="915"/>
      <c r="AEM3" s="915"/>
      <c r="AEN3" s="915"/>
      <c r="AEO3" s="915"/>
      <c r="AEP3" s="915"/>
      <c r="AEQ3" s="915"/>
      <c r="AER3" s="915"/>
      <c r="AES3" s="915"/>
      <c r="AET3" s="915"/>
      <c r="AEU3" s="915"/>
      <c r="AEV3" s="915"/>
      <c r="AEW3" s="915"/>
      <c r="AEX3" s="915"/>
      <c r="AEY3" s="915"/>
      <c r="AEZ3" s="915"/>
      <c r="AFA3" s="915"/>
      <c r="AFB3" s="915"/>
      <c r="AFC3" s="915"/>
      <c r="AFD3" s="915"/>
      <c r="AFE3" s="915"/>
      <c r="AFF3" s="915"/>
      <c r="AFG3" s="915"/>
      <c r="AFH3" s="915"/>
      <c r="AFI3" s="915"/>
      <c r="AFJ3" s="915"/>
      <c r="AFK3" s="915"/>
      <c r="AFL3" s="915"/>
      <c r="AFM3" s="915"/>
      <c r="AFN3" s="915"/>
      <c r="AFO3" s="915"/>
      <c r="AFP3" s="915"/>
      <c r="AFQ3" s="915"/>
      <c r="AFR3" s="915"/>
      <c r="AFS3" s="915"/>
      <c r="AFT3" s="915"/>
      <c r="AFU3" s="915"/>
      <c r="AFV3" s="915"/>
      <c r="AFW3" s="915"/>
      <c r="AFX3" s="915"/>
      <c r="AFY3" s="915"/>
      <c r="AFZ3" s="915"/>
      <c r="AGA3" s="915"/>
      <c r="AGB3" s="915"/>
      <c r="AGC3" s="915"/>
      <c r="AGD3" s="915"/>
      <c r="AGE3" s="915"/>
      <c r="AGF3" s="915"/>
      <c r="AGG3" s="915"/>
      <c r="AGH3" s="915"/>
      <c r="AGI3" s="915"/>
      <c r="AGJ3" s="915"/>
      <c r="AGK3" s="915"/>
      <c r="AGL3" s="915"/>
      <c r="AGM3" s="915"/>
      <c r="AGN3" s="915"/>
      <c r="AGO3" s="915"/>
      <c r="AGP3" s="915"/>
      <c r="AGQ3" s="915"/>
      <c r="AGR3" s="915"/>
      <c r="AGS3" s="915"/>
      <c r="AGT3" s="915"/>
      <c r="AGU3" s="915"/>
      <c r="AGV3" s="915"/>
      <c r="AGW3" s="915"/>
      <c r="AGX3" s="915"/>
      <c r="AGY3" s="915"/>
      <c r="AGZ3" s="915"/>
      <c r="AHA3" s="915"/>
      <c r="AHB3" s="915"/>
      <c r="AHC3" s="915"/>
      <c r="AHD3" s="915"/>
      <c r="AHE3" s="915"/>
      <c r="AHF3" s="915"/>
      <c r="AHG3" s="915"/>
      <c r="AHH3" s="915"/>
      <c r="AHI3" s="915"/>
      <c r="AHJ3" s="915"/>
      <c r="AHK3" s="915"/>
      <c r="AHL3" s="915"/>
      <c r="AHM3" s="915"/>
      <c r="AHN3" s="915"/>
      <c r="AHO3" s="915"/>
      <c r="AHP3" s="915"/>
      <c r="AHQ3" s="915"/>
      <c r="AHR3" s="915"/>
      <c r="AHS3" s="915"/>
      <c r="AHT3" s="915"/>
      <c r="AHU3" s="915"/>
      <c r="AHV3" s="915"/>
      <c r="AHW3" s="915"/>
      <c r="AHX3" s="915"/>
      <c r="AHY3" s="915"/>
      <c r="AHZ3" s="915"/>
      <c r="AIA3" s="915"/>
      <c r="AIB3" s="915"/>
      <c r="AIC3" s="915"/>
      <c r="AID3" s="915"/>
      <c r="AIE3" s="915"/>
      <c r="AIF3" s="915"/>
      <c r="AIG3" s="915"/>
      <c r="AIH3" s="915"/>
      <c r="AII3" s="915"/>
      <c r="AIJ3" s="915"/>
      <c r="AIK3" s="915"/>
      <c r="AIL3" s="915"/>
      <c r="AIM3" s="915"/>
      <c r="AIN3" s="915"/>
      <c r="AIO3" s="915"/>
      <c r="AIP3" s="915"/>
      <c r="AIQ3" s="915"/>
      <c r="AIR3" s="915"/>
      <c r="AIS3" s="915"/>
      <c r="AIT3" s="915"/>
      <c r="AIU3" s="915"/>
      <c r="AIV3" s="915"/>
      <c r="AIW3" s="915"/>
      <c r="AIX3" s="915"/>
      <c r="AIY3" s="915"/>
      <c r="AIZ3" s="915"/>
      <c r="AJA3" s="915"/>
      <c r="AJB3" s="915"/>
      <c r="AJC3" s="915"/>
      <c r="AJD3" s="915"/>
      <c r="AJE3" s="915"/>
      <c r="AJF3" s="915"/>
      <c r="AJG3" s="915"/>
      <c r="AJH3" s="915"/>
      <c r="AJI3" s="915"/>
      <c r="AJJ3" s="915"/>
      <c r="AJK3" s="915"/>
      <c r="AJL3" s="915"/>
      <c r="AJM3" s="915"/>
      <c r="AJN3" s="915"/>
      <c r="AJO3" s="915"/>
      <c r="AJP3" s="915"/>
      <c r="AJQ3" s="915"/>
      <c r="AJR3" s="915"/>
      <c r="AJS3" s="915"/>
      <c r="AJT3" s="915"/>
      <c r="AJU3" s="915"/>
      <c r="AJV3" s="915"/>
      <c r="AJW3" s="915"/>
      <c r="AJX3" s="915"/>
      <c r="AJY3" s="915"/>
      <c r="AJZ3" s="915"/>
      <c r="AKA3" s="915"/>
      <c r="AKB3" s="915"/>
      <c r="AKC3" s="915"/>
      <c r="AKD3" s="915"/>
      <c r="AKE3" s="915"/>
      <c r="AKF3" s="915"/>
      <c r="AKG3" s="915"/>
      <c r="AKH3" s="915"/>
      <c r="AKI3" s="915"/>
      <c r="AKJ3" s="915"/>
      <c r="AKK3" s="915"/>
      <c r="AKL3" s="915"/>
      <c r="AKM3" s="915"/>
      <c r="AKN3" s="915"/>
      <c r="AKO3" s="915"/>
      <c r="AKP3" s="915"/>
      <c r="AKQ3" s="915"/>
      <c r="AKR3" s="915"/>
      <c r="AKS3" s="915"/>
      <c r="AKT3" s="915"/>
      <c r="AKU3" s="915"/>
      <c r="AKV3" s="915"/>
      <c r="AKW3" s="915"/>
      <c r="AKX3" s="915"/>
      <c r="AKY3" s="915"/>
      <c r="AKZ3" s="915"/>
      <c r="ALA3" s="915"/>
      <c r="ALB3" s="915"/>
      <c r="ALC3" s="915"/>
      <c r="ALD3" s="915"/>
      <c r="ALE3" s="915"/>
      <c r="ALF3" s="915"/>
      <c r="ALG3" s="915"/>
      <c r="ALH3" s="915"/>
      <c r="ALI3" s="915"/>
      <c r="ALJ3" s="915"/>
      <c r="ALK3" s="915"/>
      <c r="ALL3" s="915"/>
      <c r="ALM3" s="915"/>
      <c r="ALN3" s="915"/>
      <c r="ALO3" s="915"/>
      <c r="ALP3" s="915"/>
      <c r="ALQ3" s="915"/>
      <c r="ALR3" s="915"/>
      <c r="ALS3" s="915"/>
      <c r="ALT3" s="915"/>
      <c r="ALU3" s="915"/>
      <c r="ALV3" s="915"/>
      <c r="ALW3" s="915"/>
      <c r="ALX3" s="915"/>
      <c r="ALY3" s="915"/>
      <c r="ALZ3" s="915"/>
      <c r="AMA3" s="915"/>
      <c r="AMB3" s="915"/>
      <c r="AMC3" s="915"/>
      <c r="AMD3" s="915"/>
      <c r="AME3" s="915"/>
      <c r="AMF3" s="915"/>
      <c r="AMG3" s="915"/>
      <c r="AMH3" s="915"/>
    </row>
    <row r="4" spans="1:1022" ht="15.6" customHeight="1">
      <c r="A4" s="918"/>
      <c r="B4" s="915"/>
      <c r="C4" s="915"/>
      <c r="D4" s="915"/>
      <c r="E4" s="915"/>
      <c r="F4" s="915"/>
      <c r="G4" s="915"/>
      <c r="H4" s="916"/>
      <c r="I4" s="915"/>
      <c r="J4" s="915"/>
      <c r="K4" s="915"/>
      <c r="L4" s="915"/>
      <c r="M4" s="915"/>
      <c r="N4" s="916"/>
      <c r="O4" s="916"/>
      <c r="P4" s="916"/>
      <c r="Q4" s="916"/>
      <c r="R4" s="916"/>
      <c r="S4" s="916"/>
      <c r="T4" s="915"/>
      <c r="U4" s="915"/>
      <c r="V4" s="915"/>
      <c r="W4" s="915"/>
      <c r="X4" s="915"/>
      <c r="Y4" s="915"/>
      <c r="Z4" s="915"/>
      <c r="AA4" s="915"/>
      <c r="AB4" s="915"/>
      <c r="AC4" s="915"/>
      <c r="AD4" s="915"/>
      <c r="AE4" s="915"/>
      <c r="AF4" s="915"/>
      <c r="AG4" s="915"/>
      <c r="AH4" s="915"/>
      <c r="AI4" s="915"/>
      <c r="AJ4" s="915"/>
      <c r="AK4" s="915"/>
      <c r="AL4" s="915"/>
      <c r="AM4" s="915"/>
      <c r="AN4" s="915"/>
      <c r="AO4" s="915"/>
      <c r="AP4" s="915"/>
      <c r="AQ4" s="915"/>
      <c r="AR4" s="915"/>
      <c r="AS4" s="915"/>
      <c r="AT4" s="915"/>
      <c r="AU4" s="915"/>
      <c r="AV4" s="915"/>
      <c r="AW4" s="915"/>
      <c r="AX4" s="915"/>
      <c r="AY4" s="915"/>
      <c r="AZ4" s="915"/>
      <c r="BA4" s="915"/>
      <c r="BB4" s="915"/>
      <c r="BC4" s="915"/>
      <c r="BD4" s="915"/>
      <c r="BE4" s="915"/>
      <c r="BF4" s="915"/>
      <c r="BG4" s="915"/>
      <c r="BH4" s="915"/>
      <c r="BI4" s="915"/>
      <c r="BJ4" s="915"/>
      <c r="BK4" s="915"/>
      <c r="BL4" s="915"/>
      <c r="BM4" s="915"/>
      <c r="BN4" s="915"/>
      <c r="BO4" s="915"/>
      <c r="BP4" s="915"/>
      <c r="BQ4" s="915"/>
      <c r="BR4" s="915"/>
      <c r="BS4" s="915"/>
      <c r="BT4" s="915"/>
      <c r="BU4" s="915"/>
      <c r="BV4" s="915"/>
      <c r="BW4" s="915"/>
      <c r="BX4" s="915"/>
      <c r="BY4" s="915"/>
      <c r="BZ4" s="915"/>
      <c r="CA4" s="915"/>
      <c r="CB4" s="915"/>
      <c r="CC4" s="915"/>
      <c r="CD4" s="915"/>
      <c r="CE4" s="915"/>
      <c r="CF4" s="915"/>
      <c r="CG4" s="915"/>
      <c r="CH4" s="915"/>
      <c r="CI4" s="915"/>
      <c r="CJ4" s="915"/>
      <c r="CK4" s="915"/>
      <c r="CL4" s="915"/>
      <c r="CM4" s="915"/>
      <c r="CN4" s="915"/>
      <c r="CO4" s="915"/>
      <c r="CP4" s="915"/>
      <c r="CQ4" s="915"/>
      <c r="CR4" s="915"/>
      <c r="CS4" s="915"/>
      <c r="CT4" s="915"/>
      <c r="CU4" s="915"/>
      <c r="CV4" s="915"/>
      <c r="CW4" s="915"/>
      <c r="CX4" s="915"/>
      <c r="CY4" s="915"/>
      <c r="CZ4" s="915"/>
      <c r="DA4" s="915"/>
      <c r="DB4" s="915"/>
      <c r="DC4" s="915"/>
      <c r="DD4" s="915"/>
      <c r="DE4" s="915"/>
      <c r="DF4" s="915"/>
      <c r="DG4" s="915"/>
      <c r="DH4" s="915"/>
      <c r="DI4" s="915"/>
      <c r="DJ4" s="915"/>
      <c r="DK4" s="915"/>
      <c r="DL4" s="915"/>
      <c r="DM4" s="915"/>
      <c r="DN4" s="915"/>
      <c r="DO4" s="915"/>
      <c r="DP4" s="915"/>
      <c r="DQ4" s="915"/>
      <c r="DR4" s="915"/>
      <c r="DS4" s="915"/>
      <c r="DT4" s="915"/>
      <c r="DU4" s="915"/>
      <c r="DV4" s="915"/>
      <c r="DW4" s="915"/>
      <c r="DX4" s="915"/>
      <c r="DY4" s="915"/>
      <c r="DZ4" s="915"/>
      <c r="EA4" s="915"/>
      <c r="EB4" s="915"/>
      <c r="EC4" s="915"/>
      <c r="ED4" s="915"/>
      <c r="EE4" s="915"/>
      <c r="EF4" s="915"/>
      <c r="EG4" s="915"/>
      <c r="EH4" s="915"/>
      <c r="EI4" s="915"/>
      <c r="EJ4" s="915"/>
      <c r="EK4" s="915"/>
      <c r="EL4" s="915"/>
      <c r="EM4" s="915"/>
      <c r="EN4" s="915"/>
      <c r="EO4" s="915"/>
      <c r="EP4" s="915"/>
      <c r="EQ4" s="915"/>
      <c r="ER4" s="915"/>
      <c r="ES4" s="915"/>
      <c r="ET4" s="915"/>
      <c r="EU4" s="915"/>
      <c r="EV4" s="915"/>
      <c r="EW4" s="915"/>
      <c r="EX4" s="915"/>
      <c r="EY4" s="915"/>
      <c r="EZ4" s="915"/>
      <c r="FA4" s="915"/>
      <c r="FB4" s="915"/>
      <c r="FC4" s="915"/>
      <c r="FD4" s="915"/>
      <c r="FE4" s="915"/>
      <c r="FF4" s="915"/>
      <c r="FG4" s="915"/>
      <c r="FH4" s="915"/>
      <c r="FI4" s="915"/>
      <c r="FJ4" s="915"/>
      <c r="FK4" s="915"/>
      <c r="FL4" s="915"/>
      <c r="FM4" s="915"/>
      <c r="FN4" s="915"/>
      <c r="FO4" s="915"/>
      <c r="FP4" s="915"/>
      <c r="FQ4" s="915"/>
      <c r="FR4" s="915"/>
      <c r="FS4" s="915"/>
      <c r="FT4" s="915"/>
      <c r="FU4" s="915"/>
      <c r="FV4" s="915"/>
      <c r="FW4" s="915"/>
      <c r="FX4" s="915"/>
      <c r="FY4" s="915"/>
      <c r="FZ4" s="915"/>
      <c r="GA4" s="915"/>
      <c r="GB4" s="915"/>
      <c r="GC4" s="915"/>
      <c r="GD4" s="915"/>
      <c r="GE4" s="915"/>
      <c r="GF4" s="915"/>
      <c r="GG4" s="915"/>
      <c r="GH4" s="915"/>
      <c r="GI4" s="915"/>
      <c r="GJ4" s="915"/>
      <c r="GK4" s="915"/>
      <c r="GL4" s="915"/>
      <c r="GM4" s="915"/>
      <c r="GN4" s="915"/>
      <c r="GO4" s="915"/>
      <c r="GP4" s="915"/>
      <c r="GQ4" s="915"/>
      <c r="GR4" s="915"/>
      <c r="GS4" s="915"/>
      <c r="GT4" s="915"/>
      <c r="GU4" s="915"/>
      <c r="GV4" s="915"/>
      <c r="GW4" s="915"/>
      <c r="GX4" s="915"/>
      <c r="GY4" s="915"/>
      <c r="GZ4" s="915"/>
      <c r="HA4" s="915"/>
      <c r="HB4" s="915"/>
      <c r="HC4" s="915"/>
      <c r="HD4" s="915"/>
      <c r="HE4" s="915"/>
      <c r="HF4" s="915"/>
      <c r="HG4" s="915"/>
      <c r="HH4" s="915"/>
      <c r="HI4" s="915"/>
      <c r="HJ4" s="915"/>
      <c r="HK4" s="915"/>
      <c r="HL4" s="915"/>
      <c r="HM4" s="915"/>
      <c r="HN4" s="915"/>
      <c r="HO4" s="915"/>
      <c r="HP4" s="915"/>
      <c r="HQ4" s="915"/>
      <c r="HR4" s="915"/>
      <c r="HS4" s="915"/>
      <c r="HT4" s="915"/>
      <c r="HU4" s="915"/>
      <c r="HV4" s="915"/>
      <c r="HW4" s="915"/>
      <c r="HX4" s="915"/>
      <c r="HY4" s="915"/>
      <c r="HZ4" s="915"/>
      <c r="IA4" s="915"/>
      <c r="IB4" s="915"/>
      <c r="IC4" s="915"/>
      <c r="ID4" s="915"/>
      <c r="IE4" s="915"/>
      <c r="IF4" s="915"/>
      <c r="IG4" s="915"/>
      <c r="IH4" s="915"/>
      <c r="II4" s="915"/>
      <c r="IJ4" s="915"/>
      <c r="IK4" s="915"/>
      <c r="IL4" s="915"/>
      <c r="IM4" s="915"/>
      <c r="IN4" s="915"/>
      <c r="IO4" s="915"/>
      <c r="IP4" s="915"/>
      <c r="IQ4" s="915"/>
      <c r="IR4" s="915"/>
      <c r="IS4" s="915"/>
      <c r="IT4" s="915"/>
      <c r="IU4" s="915"/>
      <c r="IV4" s="915"/>
      <c r="IW4" s="915"/>
      <c r="IX4" s="915"/>
      <c r="IY4" s="915"/>
      <c r="IZ4" s="915"/>
      <c r="JA4" s="915"/>
      <c r="JB4" s="915"/>
      <c r="JC4" s="915"/>
      <c r="JD4" s="915"/>
      <c r="JE4" s="915"/>
      <c r="JF4" s="915"/>
      <c r="JG4" s="915"/>
      <c r="JH4" s="915"/>
      <c r="JI4" s="915"/>
      <c r="JJ4" s="915"/>
      <c r="JK4" s="915"/>
      <c r="JL4" s="915"/>
      <c r="JM4" s="915"/>
      <c r="JN4" s="915"/>
      <c r="JO4" s="915"/>
      <c r="JP4" s="915"/>
      <c r="JQ4" s="915"/>
      <c r="JR4" s="915"/>
      <c r="JS4" s="915"/>
      <c r="JT4" s="915"/>
      <c r="JU4" s="915"/>
      <c r="JV4" s="915"/>
      <c r="JW4" s="915"/>
      <c r="JX4" s="915"/>
      <c r="JY4" s="915"/>
      <c r="JZ4" s="915"/>
      <c r="KA4" s="915"/>
      <c r="KB4" s="915"/>
      <c r="KC4" s="915"/>
      <c r="KD4" s="915"/>
      <c r="KE4" s="915"/>
      <c r="KF4" s="915"/>
      <c r="KG4" s="915"/>
      <c r="KH4" s="915"/>
      <c r="KI4" s="915"/>
      <c r="KJ4" s="915"/>
      <c r="KK4" s="915"/>
      <c r="KL4" s="915"/>
      <c r="KM4" s="915"/>
      <c r="KN4" s="915"/>
      <c r="KO4" s="915"/>
      <c r="KP4" s="915"/>
      <c r="KQ4" s="915"/>
      <c r="KR4" s="915"/>
      <c r="KS4" s="915"/>
      <c r="KT4" s="915"/>
      <c r="KU4" s="915"/>
      <c r="KV4" s="915"/>
      <c r="KW4" s="915"/>
      <c r="KX4" s="915"/>
      <c r="KY4" s="915"/>
      <c r="KZ4" s="915"/>
      <c r="LA4" s="915"/>
      <c r="LB4" s="915"/>
      <c r="LC4" s="915"/>
      <c r="LD4" s="915"/>
      <c r="LE4" s="915"/>
      <c r="LF4" s="915"/>
      <c r="LG4" s="915"/>
      <c r="LH4" s="915"/>
      <c r="LI4" s="915"/>
      <c r="LJ4" s="915"/>
      <c r="LK4" s="915"/>
      <c r="LL4" s="915"/>
      <c r="LM4" s="915"/>
      <c r="LN4" s="915"/>
      <c r="LO4" s="915"/>
      <c r="LP4" s="915"/>
      <c r="LQ4" s="915"/>
      <c r="LR4" s="915"/>
      <c r="LS4" s="915"/>
      <c r="LT4" s="915"/>
      <c r="LU4" s="915"/>
      <c r="LV4" s="915"/>
      <c r="LW4" s="915"/>
      <c r="LX4" s="915"/>
      <c r="LY4" s="915"/>
      <c r="LZ4" s="915"/>
      <c r="MA4" s="915"/>
      <c r="MB4" s="915"/>
      <c r="MC4" s="915"/>
      <c r="MD4" s="915"/>
      <c r="ME4" s="915"/>
      <c r="MF4" s="915"/>
      <c r="MG4" s="915"/>
      <c r="MH4" s="915"/>
      <c r="MI4" s="915"/>
      <c r="MJ4" s="915"/>
      <c r="MK4" s="915"/>
      <c r="ML4" s="915"/>
      <c r="MM4" s="915"/>
      <c r="MN4" s="915"/>
      <c r="MO4" s="915"/>
      <c r="MP4" s="915"/>
      <c r="MQ4" s="915"/>
      <c r="MR4" s="915"/>
      <c r="MS4" s="915"/>
      <c r="MT4" s="915"/>
      <c r="MU4" s="915"/>
      <c r="MV4" s="915"/>
      <c r="MW4" s="915"/>
      <c r="MX4" s="915"/>
      <c r="MY4" s="915"/>
      <c r="MZ4" s="915"/>
      <c r="NA4" s="915"/>
      <c r="NB4" s="915"/>
      <c r="NC4" s="915"/>
      <c r="ND4" s="915"/>
      <c r="NE4" s="915"/>
      <c r="NF4" s="915"/>
      <c r="NG4" s="915"/>
      <c r="NH4" s="915"/>
      <c r="NI4" s="915"/>
      <c r="NJ4" s="915"/>
      <c r="NK4" s="915"/>
      <c r="NL4" s="915"/>
      <c r="NM4" s="915"/>
      <c r="NN4" s="915"/>
      <c r="NO4" s="915"/>
      <c r="NP4" s="915"/>
      <c r="NQ4" s="915"/>
      <c r="NR4" s="915"/>
      <c r="NS4" s="915"/>
      <c r="NT4" s="915"/>
      <c r="NU4" s="915"/>
      <c r="NV4" s="915"/>
      <c r="NW4" s="915"/>
      <c r="NX4" s="915"/>
      <c r="NY4" s="915"/>
      <c r="NZ4" s="915"/>
      <c r="OA4" s="915"/>
      <c r="OB4" s="915"/>
      <c r="OC4" s="915"/>
      <c r="OD4" s="915"/>
      <c r="OE4" s="915"/>
      <c r="OF4" s="915"/>
      <c r="OG4" s="915"/>
      <c r="OH4" s="915"/>
      <c r="OI4" s="915"/>
      <c r="OJ4" s="915"/>
      <c r="OK4" s="915"/>
      <c r="OL4" s="915"/>
      <c r="OM4" s="915"/>
      <c r="ON4" s="915"/>
      <c r="OO4" s="915"/>
      <c r="OP4" s="915"/>
      <c r="OQ4" s="915"/>
      <c r="OR4" s="915"/>
      <c r="OS4" s="915"/>
      <c r="OT4" s="915"/>
      <c r="OU4" s="915"/>
      <c r="OV4" s="915"/>
      <c r="OW4" s="915"/>
      <c r="OX4" s="915"/>
      <c r="OY4" s="915"/>
      <c r="OZ4" s="915"/>
      <c r="PA4" s="915"/>
      <c r="PB4" s="915"/>
      <c r="PC4" s="915"/>
      <c r="PD4" s="915"/>
      <c r="PE4" s="915"/>
      <c r="PF4" s="915"/>
      <c r="PG4" s="915"/>
      <c r="PH4" s="915"/>
      <c r="PI4" s="915"/>
      <c r="PJ4" s="915"/>
      <c r="PK4" s="915"/>
      <c r="PL4" s="915"/>
      <c r="PM4" s="915"/>
      <c r="PN4" s="915"/>
      <c r="PO4" s="915"/>
      <c r="PP4" s="915"/>
      <c r="PQ4" s="915"/>
      <c r="PR4" s="915"/>
      <c r="PS4" s="915"/>
      <c r="PT4" s="915"/>
      <c r="PU4" s="915"/>
      <c r="PV4" s="915"/>
      <c r="PW4" s="915"/>
      <c r="PX4" s="915"/>
      <c r="PY4" s="915"/>
      <c r="PZ4" s="915"/>
      <c r="QA4" s="915"/>
      <c r="QB4" s="915"/>
      <c r="QC4" s="915"/>
      <c r="QD4" s="915"/>
      <c r="QE4" s="915"/>
      <c r="QF4" s="915"/>
      <c r="QG4" s="915"/>
      <c r="QH4" s="915"/>
      <c r="QI4" s="915"/>
      <c r="QJ4" s="915"/>
      <c r="QK4" s="915"/>
      <c r="QL4" s="915"/>
      <c r="QM4" s="915"/>
      <c r="QN4" s="915"/>
      <c r="QO4" s="915"/>
      <c r="QP4" s="915"/>
      <c r="QQ4" s="915"/>
      <c r="QR4" s="915"/>
      <c r="QS4" s="915"/>
      <c r="QT4" s="915"/>
      <c r="QU4" s="915"/>
      <c r="QV4" s="915"/>
      <c r="QW4" s="915"/>
      <c r="QX4" s="915"/>
      <c r="QY4" s="915"/>
      <c r="QZ4" s="915"/>
      <c r="RA4" s="915"/>
      <c r="RB4" s="915"/>
      <c r="RC4" s="915"/>
      <c r="RD4" s="915"/>
      <c r="RE4" s="915"/>
      <c r="RF4" s="915"/>
      <c r="RG4" s="915"/>
      <c r="RH4" s="915"/>
      <c r="RI4" s="915"/>
      <c r="RJ4" s="915"/>
      <c r="RK4" s="915"/>
      <c r="RL4" s="915"/>
      <c r="RM4" s="915"/>
      <c r="RN4" s="915"/>
      <c r="RO4" s="915"/>
      <c r="RP4" s="915"/>
      <c r="RQ4" s="915"/>
      <c r="RR4" s="915"/>
      <c r="RS4" s="915"/>
      <c r="RT4" s="915"/>
      <c r="RU4" s="915"/>
      <c r="RV4" s="915"/>
      <c r="RW4" s="915"/>
      <c r="RX4" s="915"/>
      <c r="RY4" s="915"/>
      <c r="RZ4" s="915"/>
      <c r="SA4" s="915"/>
      <c r="SB4" s="915"/>
      <c r="SC4" s="915"/>
      <c r="SD4" s="915"/>
      <c r="SE4" s="915"/>
      <c r="SF4" s="915"/>
      <c r="SG4" s="915"/>
      <c r="SH4" s="915"/>
      <c r="SI4" s="915"/>
      <c r="SJ4" s="915"/>
      <c r="SK4" s="915"/>
      <c r="SL4" s="915"/>
      <c r="SM4" s="915"/>
      <c r="SN4" s="915"/>
      <c r="SO4" s="915"/>
      <c r="SP4" s="915"/>
      <c r="SQ4" s="915"/>
      <c r="SR4" s="915"/>
      <c r="SS4" s="915"/>
      <c r="ST4" s="915"/>
      <c r="SU4" s="915"/>
      <c r="SV4" s="915"/>
      <c r="SW4" s="915"/>
      <c r="SX4" s="915"/>
      <c r="SY4" s="915"/>
      <c r="SZ4" s="915"/>
      <c r="TA4" s="915"/>
      <c r="TB4" s="915"/>
      <c r="TC4" s="915"/>
      <c r="TD4" s="915"/>
      <c r="TE4" s="915"/>
      <c r="TF4" s="915"/>
      <c r="TG4" s="915"/>
      <c r="TH4" s="915"/>
      <c r="TI4" s="915"/>
      <c r="TJ4" s="915"/>
      <c r="TK4" s="915"/>
      <c r="TL4" s="915"/>
      <c r="TM4" s="915"/>
      <c r="TN4" s="915"/>
      <c r="TO4" s="915"/>
      <c r="TP4" s="915"/>
      <c r="TQ4" s="915"/>
      <c r="TR4" s="915"/>
      <c r="TS4" s="915"/>
      <c r="TT4" s="915"/>
      <c r="TU4" s="915"/>
      <c r="TV4" s="915"/>
      <c r="TW4" s="915"/>
      <c r="TX4" s="915"/>
      <c r="TY4" s="915"/>
      <c r="TZ4" s="915"/>
      <c r="UA4" s="915"/>
      <c r="UB4" s="915"/>
      <c r="UC4" s="915"/>
      <c r="UD4" s="915"/>
      <c r="UE4" s="915"/>
      <c r="UF4" s="915"/>
      <c r="UG4" s="915"/>
      <c r="UH4" s="915"/>
      <c r="UI4" s="915"/>
      <c r="UJ4" s="915"/>
      <c r="UK4" s="915"/>
      <c r="UL4" s="915"/>
      <c r="UM4" s="915"/>
      <c r="UN4" s="915"/>
      <c r="UO4" s="915"/>
      <c r="UP4" s="915"/>
      <c r="UQ4" s="915"/>
      <c r="UR4" s="915"/>
      <c r="US4" s="915"/>
      <c r="UT4" s="915"/>
      <c r="UU4" s="915"/>
      <c r="UV4" s="915"/>
      <c r="UW4" s="915"/>
      <c r="UX4" s="915"/>
      <c r="UY4" s="915"/>
      <c r="UZ4" s="915"/>
      <c r="VA4" s="915"/>
      <c r="VB4" s="915"/>
      <c r="VC4" s="915"/>
      <c r="VD4" s="915"/>
      <c r="VE4" s="915"/>
      <c r="VF4" s="915"/>
      <c r="VG4" s="915"/>
      <c r="VH4" s="915"/>
      <c r="VI4" s="915"/>
      <c r="VJ4" s="915"/>
      <c r="VK4" s="915"/>
      <c r="VL4" s="915"/>
      <c r="VM4" s="915"/>
      <c r="VN4" s="915"/>
      <c r="VO4" s="915"/>
      <c r="VP4" s="915"/>
      <c r="VQ4" s="915"/>
      <c r="VR4" s="915"/>
      <c r="VS4" s="915"/>
      <c r="VT4" s="915"/>
      <c r="VU4" s="915"/>
      <c r="VV4" s="915"/>
      <c r="VW4" s="915"/>
      <c r="VX4" s="915"/>
      <c r="VY4" s="915"/>
      <c r="VZ4" s="915"/>
      <c r="WA4" s="915"/>
      <c r="WB4" s="915"/>
      <c r="WC4" s="915"/>
      <c r="WD4" s="915"/>
      <c r="WE4" s="915"/>
      <c r="WF4" s="915"/>
      <c r="WG4" s="915"/>
      <c r="WH4" s="915"/>
      <c r="WI4" s="915"/>
      <c r="WJ4" s="915"/>
      <c r="WK4" s="915"/>
      <c r="WL4" s="915"/>
      <c r="WM4" s="915"/>
      <c r="WN4" s="915"/>
      <c r="WO4" s="915"/>
      <c r="WP4" s="915"/>
      <c r="WQ4" s="915"/>
      <c r="WR4" s="915"/>
      <c r="WS4" s="915"/>
      <c r="WT4" s="915"/>
      <c r="WU4" s="915"/>
      <c r="WV4" s="915"/>
      <c r="WW4" s="915"/>
      <c r="WX4" s="915"/>
      <c r="WY4" s="915"/>
      <c r="WZ4" s="915"/>
      <c r="XA4" s="915"/>
      <c r="XB4" s="915"/>
      <c r="XC4" s="915"/>
      <c r="XD4" s="915"/>
      <c r="XE4" s="915"/>
      <c r="XF4" s="915"/>
      <c r="XG4" s="915"/>
      <c r="XH4" s="915"/>
      <c r="XI4" s="915"/>
      <c r="XJ4" s="915"/>
      <c r="XK4" s="915"/>
      <c r="XL4" s="915"/>
      <c r="XM4" s="915"/>
      <c r="XN4" s="915"/>
      <c r="XO4" s="915"/>
      <c r="XP4" s="915"/>
      <c r="XQ4" s="915"/>
      <c r="XR4" s="915"/>
      <c r="XS4" s="915"/>
      <c r="XT4" s="915"/>
      <c r="XU4" s="915"/>
      <c r="XV4" s="915"/>
      <c r="XW4" s="915"/>
      <c r="XX4" s="915"/>
      <c r="XY4" s="915"/>
      <c r="XZ4" s="915"/>
      <c r="YA4" s="915"/>
      <c r="YB4" s="915"/>
      <c r="YC4" s="915"/>
      <c r="YD4" s="915"/>
      <c r="YE4" s="915"/>
      <c r="YF4" s="915"/>
      <c r="YG4" s="915"/>
      <c r="YH4" s="915"/>
      <c r="YI4" s="915"/>
      <c r="YJ4" s="915"/>
      <c r="YK4" s="915"/>
      <c r="YL4" s="915"/>
      <c r="YM4" s="915"/>
      <c r="YN4" s="915"/>
      <c r="YO4" s="915"/>
      <c r="YP4" s="915"/>
      <c r="YQ4" s="915"/>
      <c r="YR4" s="915"/>
      <c r="YS4" s="915"/>
      <c r="YT4" s="915"/>
      <c r="YU4" s="915"/>
      <c r="YV4" s="915"/>
      <c r="YW4" s="915"/>
      <c r="YX4" s="915"/>
      <c r="YY4" s="915"/>
      <c r="YZ4" s="915"/>
      <c r="ZA4" s="915"/>
      <c r="ZB4" s="915"/>
      <c r="ZC4" s="915"/>
      <c r="ZD4" s="915"/>
      <c r="ZE4" s="915"/>
      <c r="ZF4" s="915"/>
      <c r="ZG4" s="915"/>
      <c r="ZH4" s="915"/>
      <c r="ZI4" s="915"/>
      <c r="ZJ4" s="915"/>
      <c r="ZK4" s="915"/>
      <c r="ZL4" s="915"/>
      <c r="ZM4" s="915"/>
      <c r="ZN4" s="915"/>
      <c r="ZO4" s="915"/>
      <c r="ZP4" s="915"/>
      <c r="ZQ4" s="915"/>
      <c r="ZR4" s="915"/>
      <c r="ZS4" s="915"/>
      <c r="ZT4" s="915"/>
      <c r="ZU4" s="915"/>
      <c r="ZV4" s="915"/>
      <c r="ZW4" s="915"/>
      <c r="ZX4" s="915"/>
      <c r="ZY4" s="915"/>
      <c r="ZZ4" s="915"/>
      <c r="AAA4" s="915"/>
      <c r="AAB4" s="915"/>
      <c r="AAC4" s="915"/>
      <c r="AAD4" s="915"/>
      <c r="AAE4" s="915"/>
      <c r="AAF4" s="915"/>
      <c r="AAG4" s="915"/>
      <c r="AAH4" s="915"/>
      <c r="AAI4" s="915"/>
      <c r="AAJ4" s="915"/>
      <c r="AAK4" s="915"/>
      <c r="AAL4" s="915"/>
      <c r="AAM4" s="915"/>
      <c r="AAN4" s="915"/>
      <c r="AAO4" s="915"/>
      <c r="AAP4" s="915"/>
      <c r="AAQ4" s="915"/>
      <c r="AAR4" s="915"/>
      <c r="AAS4" s="915"/>
      <c r="AAT4" s="915"/>
      <c r="AAU4" s="915"/>
      <c r="AAV4" s="915"/>
      <c r="AAW4" s="915"/>
      <c r="AAX4" s="915"/>
      <c r="AAY4" s="915"/>
      <c r="AAZ4" s="915"/>
      <c r="ABA4" s="915"/>
      <c r="ABB4" s="915"/>
      <c r="ABC4" s="915"/>
      <c r="ABD4" s="915"/>
      <c r="ABE4" s="915"/>
      <c r="ABF4" s="915"/>
      <c r="ABG4" s="915"/>
      <c r="ABH4" s="915"/>
      <c r="ABI4" s="915"/>
      <c r="ABJ4" s="915"/>
      <c r="ABK4" s="915"/>
      <c r="ABL4" s="915"/>
      <c r="ABM4" s="915"/>
      <c r="ABN4" s="915"/>
      <c r="ABO4" s="915"/>
      <c r="ABP4" s="915"/>
      <c r="ABQ4" s="915"/>
      <c r="ABR4" s="915"/>
      <c r="ABS4" s="915"/>
      <c r="ABT4" s="915"/>
      <c r="ABU4" s="915"/>
      <c r="ABV4" s="915"/>
      <c r="ABW4" s="915"/>
      <c r="ABX4" s="915"/>
      <c r="ABY4" s="915"/>
      <c r="ABZ4" s="915"/>
      <c r="ACA4" s="915"/>
      <c r="ACB4" s="915"/>
      <c r="ACC4" s="915"/>
      <c r="ACD4" s="915"/>
      <c r="ACE4" s="915"/>
      <c r="ACF4" s="915"/>
      <c r="ACG4" s="915"/>
      <c r="ACH4" s="915"/>
      <c r="ACI4" s="915"/>
      <c r="ACJ4" s="915"/>
      <c r="ACK4" s="915"/>
      <c r="ACL4" s="915"/>
      <c r="ACM4" s="915"/>
      <c r="ACN4" s="915"/>
      <c r="ACO4" s="915"/>
      <c r="ACP4" s="915"/>
      <c r="ACQ4" s="915"/>
      <c r="ACR4" s="915"/>
      <c r="ACS4" s="915"/>
      <c r="ACT4" s="915"/>
      <c r="ACU4" s="915"/>
      <c r="ACV4" s="915"/>
      <c r="ACW4" s="915"/>
      <c r="ACX4" s="915"/>
      <c r="ACY4" s="915"/>
      <c r="ACZ4" s="915"/>
      <c r="ADA4" s="915"/>
      <c r="ADB4" s="915"/>
      <c r="ADC4" s="915"/>
      <c r="ADD4" s="915"/>
      <c r="ADE4" s="915"/>
      <c r="ADF4" s="915"/>
      <c r="ADG4" s="915"/>
      <c r="ADH4" s="915"/>
      <c r="ADI4" s="915"/>
      <c r="ADJ4" s="915"/>
      <c r="ADK4" s="915"/>
      <c r="ADL4" s="915"/>
      <c r="ADM4" s="915"/>
      <c r="ADN4" s="915"/>
      <c r="ADO4" s="915"/>
      <c r="ADP4" s="915"/>
      <c r="ADQ4" s="915"/>
      <c r="ADR4" s="915"/>
      <c r="ADS4" s="915"/>
      <c r="ADT4" s="915"/>
      <c r="ADU4" s="915"/>
      <c r="ADV4" s="915"/>
      <c r="ADW4" s="915"/>
      <c r="ADX4" s="915"/>
      <c r="ADY4" s="915"/>
      <c r="ADZ4" s="915"/>
      <c r="AEA4" s="915"/>
      <c r="AEB4" s="915"/>
      <c r="AEC4" s="915"/>
      <c r="AED4" s="915"/>
      <c r="AEE4" s="915"/>
      <c r="AEF4" s="915"/>
      <c r="AEG4" s="915"/>
      <c r="AEH4" s="915"/>
      <c r="AEI4" s="915"/>
      <c r="AEJ4" s="915"/>
      <c r="AEK4" s="915"/>
      <c r="AEL4" s="915"/>
      <c r="AEM4" s="915"/>
      <c r="AEN4" s="915"/>
      <c r="AEO4" s="915"/>
      <c r="AEP4" s="915"/>
      <c r="AEQ4" s="915"/>
      <c r="AER4" s="915"/>
      <c r="AES4" s="915"/>
      <c r="AET4" s="915"/>
      <c r="AEU4" s="915"/>
      <c r="AEV4" s="915"/>
      <c r="AEW4" s="915"/>
      <c r="AEX4" s="915"/>
      <c r="AEY4" s="915"/>
      <c r="AEZ4" s="915"/>
      <c r="AFA4" s="915"/>
      <c r="AFB4" s="915"/>
      <c r="AFC4" s="915"/>
      <c r="AFD4" s="915"/>
      <c r="AFE4" s="915"/>
      <c r="AFF4" s="915"/>
      <c r="AFG4" s="915"/>
      <c r="AFH4" s="915"/>
      <c r="AFI4" s="915"/>
      <c r="AFJ4" s="915"/>
      <c r="AFK4" s="915"/>
      <c r="AFL4" s="915"/>
      <c r="AFM4" s="915"/>
      <c r="AFN4" s="915"/>
      <c r="AFO4" s="915"/>
      <c r="AFP4" s="915"/>
      <c r="AFQ4" s="915"/>
      <c r="AFR4" s="915"/>
      <c r="AFS4" s="915"/>
      <c r="AFT4" s="915"/>
      <c r="AFU4" s="915"/>
      <c r="AFV4" s="915"/>
      <c r="AFW4" s="915"/>
      <c r="AFX4" s="915"/>
      <c r="AFY4" s="915"/>
      <c r="AFZ4" s="915"/>
      <c r="AGA4" s="915"/>
      <c r="AGB4" s="915"/>
      <c r="AGC4" s="915"/>
      <c r="AGD4" s="915"/>
      <c r="AGE4" s="915"/>
      <c r="AGF4" s="915"/>
      <c r="AGG4" s="915"/>
      <c r="AGH4" s="915"/>
      <c r="AGI4" s="915"/>
      <c r="AGJ4" s="915"/>
      <c r="AGK4" s="915"/>
      <c r="AGL4" s="915"/>
      <c r="AGM4" s="915"/>
      <c r="AGN4" s="915"/>
      <c r="AGO4" s="915"/>
      <c r="AGP4" s="915"/>
      <c r="AGQ4" s="915"/>
      <c r="AGR4" s="915"/>
      <c r="AGS4" s="915"/>
      <c r="AGT4" s="915"/>
      <c r="AGU4" s="915"/>
      <c r="AGV4" s="915"/>
      <c r="AGW4" s="915"/>
      <c r="AGX4" s="915"/>
      <c r="AGY4" s="915"/>
      <c r="AGZ4" s="915"/>
      <c r="AHA4" s="915"/>
      <c r="AHB4" s="915"/>
      <c r="AHC4" s="915"/>
      <c r="AHD4" s="915"/>
      <c r="AHE4" s="915"/>
      <c r="AHF4" s="915"/>
      <c r="AHG4" s="915"/>
      <c r="AHH4" s="915"/>
      <c r="AHI4" s="915"/>
      <c r="AHJ4" s="915"/>
      <c r="AHK4" s="915"/>
      <c r="AHL4" s="915"/>
      <c r="AHM4" s="915"/>
      <c r="AHN4" s="915"/>
      <c r="AHO4" s="915"/>
      <c r="AHP4" s="915"/>
      <c r="AHQ4" s="915"/>
      <c r="AHR4" s="915"/>
      <c r="AHS4" s="915"/>
      <c r="AHT4" s="915"/>
      <c r="AHU4" s="915"/>
      <c r="AHV4" s="915"/>
      <c r="AHW4" s="915"/>
      <c r="AHX4" s="915"/>
      <c r="AHY4" s="915"/>
      <c r="AHZ4" s="915"/>
      <c r="AIA4" s="915"/>
      <c r="AIB4" s="915"/>
      <c r="AIC4" s="915"/>
      <c r="AID4" s="915"/>
      <c r="AIE4" s="915"/>
      <c r="AIF4" s="915"/>
      <c r="AIG4" s="915"/>
      <c r="AIH4" s="915"/>
      <c r="AII4" s="915"/>
      <c r="AIJ4" s="915"/>
      <c r="AIK4" s="915"/>
      <c r="AIL4" s="915"/>
      <c r="AIM4" s="915"/>
      <c r="AIN4" s="915"/>
      <c r="AIO4" s="915"/>
      <c r="AIP4" s="915"/>
      <c r="AIQ4" s="915"/>
      <c r="AIR4" s="915"/>
      <c r="AIS4" s="915"/>
      <c r="AIT4" s="915"/>
      <c r="AIU4" s="915"/>
      <c r="AIV4" s="915"/>
      <c r="AIW4" s="915"/>
      <c r="AIX4" s="915"/>
      <c r="AIY4" s="915"/>
      <c r="AIZ4" s="915"/>
      <c r="AJA4" s="915"/>
      <c r="AJB4" s="915"/>
      <c r="AJC4" s="915"/>
      <c r="AJD4" s="915"/>
      <c r="AJE4" s="915"/>
      <c r="AJF4" s="915"/>
      <c r="AJG4" s="915"/>
      <c r="AJH4" s="915"/>
      <c r="AJI4" s="915"/>
      <c r="AJJ4" s="915"/>
      <c r="AJK4" s="915"/>
      <c r="AJL4" s="915"/>
      <c r="AJM4" s="915"/>
      <c r="AJN4" s="915"/>
      <c r="AJO4" s="915"/>
      <c r="AJP4" s="915"/>
      <c r="AJQ4" s="915"/>
      <c r="AJR4" s="915"/>
      <c r="AJS4" s="915"/>
      <c r="AJT4" s="915"/>
      <c r="AJU4" s="915"/>
      <c r="AJV4" s="915"/>
      <c r="AJW4" s="915"/>
      <c r="AJX4" s="915"/>
      <c r="AJY4" s="915"/>
      <c r="AJZ4" s="915"/>
      <c r="AKA4" s="915"/>
      <c r="AKB4" s="915"/>
      <c r="AKC4" s="915"/>
      <c r="AKD4" s="915"/>
      <c r="AKE4" s="915"/>
      <c r="AKF4" s="915"/>
      <c r="AKG4" s="915"/>
      <c r="AKH4" s="915"/>
      <c r="AKI4" s="915"/>
      <c r="AKJ4" s="915"/>
      <c r="AKK4" s="915"/>
      <c r="AKL4" s="915"/>
      <c r="AKM4" s="915"/>
      <c r="AKN4" s="915"/>
      <c r="AKO4" s="915"/>
      <c r="AKP4" s="915"/>
      <c r="AKQ4" s="915"/>
      <c r="AKR4" s="915"/>
      <c r="AKS4" s="915"/>
      <c r="AKT4" s="915"/>
      <c r="AKU4" s="915"/>
      <c r="AKV4" s="915"/>
      <c r="AKW4" s="915"/>
      <c r="AKX4" s="915"/>
      <c r="AKY4" s="915"/>
      <c r="AKZ4" s="915"/>
      <c r="ALA4" s="915"/>
      <c r="ALB4" s="915"/>
      <c r="ALC4" s="915"/>
      <c r="ALD4" s="915"/>
      <c r="ALE4" s="915"/>
      <c r="ALF4" s="915"/>
      <c r="ALG4" s="915"/>
      <c r="ALH4" s="915"/>
      <c r="ALI4" s="915"/>
      <c r="ALJ4" s="915"/>
      <c r="ALK4" s="915"/>
      <c r="ALL4" s="915"/>
      <c r="ALM4" s="915"/>
      <c r="ALN4" s="915"/>
      <c r="ALO4" s="915"/>
      <c r="ALP4" s="915"/>
      <c r="ALQ4" s="915"/>
      <c r="ALR4" s="915"/>
      <c r="ALS4" s="915"/>
      <c r="ALT4" s="915"/>
      <c r="ALU4" s="915"/>
      <c r="ALV4" s="915"/>
      <c r="ALW4" s="915"/>
      <c r="ALX4" s="915"/>
      <c r="ALY4" s="915"/>
      <c r="ALZ4" s="915"/>
      <c r="AMA4" s="915"/>
      <c r="AMB4" s="915"/>
      <c r="AMC4" s="915"/>
      <c r="AMD4" s="915"/>
      <c r="AME4" s="915"/>
      <c r="AMF4" s="915"/>
      <c r="AMG4" s="915"/>
      <c r="AMH4" s="915"/>
    </row>
    <row r="5" spans="1:1022" ht="15.6" customHeight="1">
      <c r="A5" s="919" t="s">
        <v>2</v>
      </c>
      <c r="B5" s="920" t="s">
        <v>3</v>
      </c>
      <c r="C5" s="915"/>
      <c r="D5" s="915"/>
      <c r="E5" s="915"/>
      <c r="F5" s="915"/>
      <c r="G5" s="915"/>
      <c r="H5" s="916"/>
      <c r="I5" s="915"/>
      <c r="J5" s="915"/>
      <c r="K5" s="915"/>
      <c r="L5" s="915"/>
      <c r="M5" s="915"/>
      <c r="N5" s="916"/>
      <c r="O5" s="916"/>
      <c r="P5" s="916"/>
      <c r="Q5" s="916"/>
      <c r="R5" s="916"/>
      <c r="S5" s="916"/>
      <c r="T5" s="915"/>
      <c r="U5" s="915"/>
      <c r="V5" s="915"/>
      <c r="W5" s="915"/>
      <c r="X5" s="915"/>
      <c r="Y5" s="915"/>
      <c r="Z5" s="915"/>
      <c r="AA5" s="915"/>
      <c r="AB5" s="915"/>
      <c r="AC5" s="915"/>
      <c r="AD5" s="915"/>
      <c r="AE5" s="915"/>
      <c r="AF5" s="915"/>
      <c r="AG5" s="915"/>
      <c r="AH5" s="915"/>
      <c r="AI5" s="915"/>
      <c r="AJ5" s="915"/>
      <c r="AK5" s="915"/>
      <c r="AL5" s="915"/>
      <c r="AM5" s="915"/>
      <c r="AN5" s="915"/>
      <c r="AO5" s="915"/>
      <c r="AP5" s="915"/>
      <c r="AQ5" s="915"/>
      <c r="AR5" s="915"/>
      <c r="AS5" s="915"/>
      <c r="AT5" s="915"/>
      <c r="AU5" s="915"/>
      <c r="AV5" s="915"/>
      <c r="AW5" s="915"/>
      <c r="AX5" s="915"/>
      <c r="AY5" s="915"/>
      <c r="AZ5" s="915"/>
      <c r="BA5" s="915"/>
      <c r="BB5" s="915"/>
      <c r="BC5" s="915"/>
      <c r="BD5" s="915"/>
      <c r="BE5" s="915"/>
      <c r="BF5" s="915"/>
      <c r="BG5" s="915"/>
      <c r="BH5" s="915"/>
      <c r="BI5" s="915"/>
      <c r="BJ5" s="915"/>
      <c r="BK5" s="915"/>
      <c r="BL5" s="915"/>
      <c r="BM5" s="915"/>
      <c r="BN5" s="915"/>
      <c r="BO5" s="915"/>
      <c r="BP5" s="915"/>
      <c r="BQ5" s="915"/>
      <c r="BR5" s="915"/>
      <c r="BS5" s="915"/>
      <c r="BT5" s="915"/>
      <c r="BU5" s="915"/>
      <c r="BV5" s="915"/>
      <c r="BW5" s="915"/>
      <c r="BX5" s="915"/>
      <c r="BY5" s="915"/>
      <c r="BZ5" s="915"/>
      <c r="CA5" s="915"/>
      <c r="CB5" s="915"/>
      <c r="CC5" s="915"/>
      <c r="CD5" s="915"/>
      <c r="CE5" s="915"/>
      <c r="CF5" s="915"/>
      <c r="CG5" s="915"/>
      <c r="CH5" s="915"/>
      <c r="CI5" s="915"/>
      <c r="CJ5" s="915"/>
      <c r="CK5" s="915"/>
      <c r="CL5" s="915"/>
      <c r="CM5" s="915"/>
      <c r="CN5" s="915"/>
      <c r="CO5" s="915"/>
      <c r="CP5" s="915"/>
      <c r="CQ5" s="915"/>
      <c r="CR5" s="915"/>
      <c r="CS5" s="915"/>
      <c r="CT5" s="915"/>
      <c r="CU5" s="915"/>
      <c r="CV5" s="915"/>
      <c r="CW5" s="915"/>
      <c r="CX5" s="915"/>
      <c r="CY5" s="915"/>
      <c r="CZ5" s="915"/>
      <c r="DA5" s="915"/>
      <c r="DB5" s="915"/>
      <c r="DC5" s="915"/>
      <c r="DD5" s="915"/>
      <c r="DE5" s="915"/>
      <c r="DF5" s="915"/>
      <c r="DG5" s="915"/>
      <c r="DH5" s="915"/>
      <c r="DI5" s="915"/>
      <c r="DJ5" s="915"/>
      <c r="DK5" s="915"/>
      <c r="DL5" s="915"/>
      <c r="DM5" s="915"/>
      <c r="DN5" s="915"/>
      <c r="DO5" s="915"/>
      <c r="DP5" s="915"/>
      <c r="DQ5" s="915"/>
      <c r="DR5" s="915"/>
      <c r="DS5" s="915"/>
      <c r="DT5" s="915"/>
      <c r="DU5" s="915"/>
      <c r="DV5" s="915"/>
      <c r="DW5" s="915"/>
      <c r="DX5" s="915"/>
      <c r="DY5" s="915"/>
      <c r="DZ5" s="915"/>
      <c r="EA5" s="915"/>
      <c r="EB5" s="915"/>
      <c r="EC5" s="915"/>
      <c r="ED5" s="915"/>
      <c r="EE5" s="915"/>
      <c r="EF5" s="915"/>
      <c r="EG5" s="915"/>
      <c r="EH5" s="915"/>
      <c r="EI5" s="915"/>
      <c r="EJ5" s="915"/>
      <c r="EK5" s="915"/>
      <c r="EL5" s="915"/>
      <c r="EM5" s="915"/>
      <c r="EN5" s="915"/>
      <c r="EO5" s="915"/>
      <c r="EP5" s="915"/>
      <c r="EQ5" s="915"/>
      <c r="ER5" s="915"/>
      <c r="ES5" s="915"/>
      <c r="ET5" s="915"/>
      <c r="EU5" s="915"/>
      <c r="EV5" s="915"/>
      <c r="EW5" s="915"/>
      <c r="EX5" s="915"/>
      <c r="EY5" s="915"/>
      <c r="EZ5" s="915"/>
      <c r="FA5" s="915"/>
      <c r="FB5" s="915"/>
      <c r="FC5" s="915"/>
      <c r="FD5" s="915"/>
      <c r="FE5" s="915"/>
      <c r="FF5" s="915"/>
      <c r="FG5" s="915"/>
      <c r="FH5" s="915"/>
      <c r="FI5" s="915"/>
      <c r="FJ5" s="915"/>
      <c r="FK5" s="915"/>
      <c r="FL5" s="915"/>
      <c r="FM5" s="915"/>
      <c r="FN5" s="915"/>
      <c r="FO5" s="915"/>
      <c r="FP5" s="915"/>
      <c r="FQ5" s="915"/>
      <c r="FR5" s="915"/>
      <c r="FS5" s="915"/>
      <c r="FT5" s="915"/>
      <c r="FU5" s="915"/>
      <c r="FV5" s="915"/>
      <c r="FW5" s="915"/>
      <c r="FX5" s="915"/>
      <c r="FY5" s="915"/>
      <c r="FZ5" s="915"/>
      <c r="GA5" s="915"/>
      <c r="GB5" s="915"/>
      <c r="GC5" s="915"/>
      <c r="GD5" s="915"/>
      <c r="GE5" s="915"/>
      <c r="GF5" s="915"/>
      <c r="GG5" s="915"/>
      <c r="GH5" s="915"/>
      <c r="GI5" s="915"/>
      <c r="GJ5" s="915"/>
      <c r="GK5" s="915"/>
      <c r="GL5" s="915"/>
      <c r="GM5" s="915"/>
      <c r="GN5" s="915"/>
      <c r="GO5" s="915"/>
      <c r="GP5" s="915"/>
      <c r="GQ5" s="915"/>
      <c r="GR5" s="915"/>
      <c r="GS5" s="915"/>
      <c r="GT5" s="915"/>
      <c r="GU5" s="915"/>
      <c r="GV5" s="915"/>
      <c r="GW5" s="915"/>
      <c r="GX5" s="915"/>
      <c r="GY5" s="915"/>
      <c r="GZ5" s="915"/>
      <c r="HA5" s="915"/>
      <c r="HB5" s="915"/>
      <c r="HC5" s="915"/>
      <c r="HD5" s="915"/>
      <c r="HE5" s="915"/>
      <c r="HF5" s="915"/>
      <c r="HG5" s="915"/>
      <c r="HH5" s="915"/>
      <c r="HI5" s="915"/>
      <c r="HJ5" s="915"/>
      <c r="HK5" s="915"/>
      <c r="HL5" s="915"/>
      <c r="HM5" s="915"/>
      <c r="HN5" s="915"/>
      <c r="HO5" s="915"/>
      <c r="HP5" s="915"/>
      <c r="HQ5" s="915"/>
      <c r="HR5" s="915"/>
      <c r="HS5" s="915"/>
      <c r="HT5" s="915"/>
      <c r="HU5" s="915"/>
      <c r="HV5" s="915"/>
      <c r="HW5" s="915"/>
      <c r="HX5" s="915"/>
      <c r="HY5" s="915"/>
      <c r="HZ5" s="915"/>
      <c r="IA5" s="915"/>
      <c r="IB5" s="915"/>
      <c r="IC5" s="915"/>
      <c r="ID5" s="915"/>
      <c r="IE5" s="915"/>
      <c r="IF5" s="915"/>
      <c r="IG5" s="915"/>
      <c r="IH5" s="915"/>
      <c r="II5" s="915"/>
      <c r="IJ5" s="915"/>
      <c r="IK5" s="915"/>
      <c r="IL5" s="915"/>
      <c r="IM5" s="915"/>
      <c r="IN5" s="915"/>
      <c r="IO5" s="915"/>
      <c r="IP5" s="915"/>
      <c r="IQ5" s="915"/>
      <c r="IR5" s="915"/>
      <c r="IS5" s="915"/>
      <c r="IT5" s="915"/>
      <c r="IU5" s="915"/>
      <c r="IV5" s="915"/>
      <c r="IW5" s="915"/>
      <c r="IX5" s="915"/>
      <c r="IY5" s="915"/>
      <c r="IZ5" s="915"/>
      <c r="JA5" s="915"/>
      <c r="JB5" s="915"/>
      <c r="JC5" s="915"/>
      <c r="JD5" s="915"/>
      <c r="JE5" s="915"/>
      <c r="JF5" s="915"/>
      <c r="JG5" s="915"/>
      <c r="JH5" s="915"/>
      <c r="JI5" s="915"/>
      <c r="JJ5" s="915"/>
      <c r="JK5" s="915"/>
      <c r="JL5" s="915"/>
      <c r="JM5" s="915"/>
      <c r="JN5" s="915"/>
      <c r="JO5" s="915"/>
      <c r="JP5" s="915"/>
      <c r="JQ5" s="915"/>
      <c r="JR5" s="915"/>
      <c r="JS5" s="915"/>
      <c r="JT5" s="915"/>
      <c r="JU5" s="915"/>
      <c r="JV5" s="915"/>
      <c r="JW5" s="915"/>
      <c r="JX5" s="915"/>
      <c r="JY5" s="915"/>
      <c r="JZ5" s="915"/>
      <c r="KA5" s="915"/>
      <c r="KB5" s="915"/>
      <c r="KC5" s="915"/>
      <c r="KD5" s="915"/>
      <c r="KE5" s="915"/>
      <c r="KF5" s="915"/>
      <c r="KG5" s="915"/>
      <c r="KH5" s="915"/>
      <c r="KI5" s="915"/>
      <c r="KJ5" s="915"/>
      <c r="KK5" s="915"/>
      <c r="KL5" s="915"/>
      <c r="KM5" s="915"/>
      <c r="KN5" s="915"/>
      <c r="KO5" s="915"/>
      <c r="KP5" s="915"/>
      <c r="KQ5" s="915"/>
      <c r="KR5" s="915"/>
      <c r="KS5" s="915"/>
      <c r="KT5" s="915"/>
      <c r="KU5" s="915"/>
      <c r="KV5" s="915"/>
      <c r="KW5" s="915"/>
      <c r="KX5" s="915"/>
      <c r="KY5" s="915"/>
      <c r="KZ5" s="915"/>
      <c r="LA5" s="915"/>
      <c r="LB5" s="915"/>
      <c r="LC5" s="915"/>
      <c r="LD5" s="915"/>
      <c r="LE5" s="915"/>
      <c r="LF5" s="915"/>
      <c r="LG5" s="915"/>
      <c r="LH5" s="915"/>
      <c r="LI5" s="915"/>
      <c r="LJ5" s="915"/>
      <c r="LK5" s="915"/>
      <c r="LL5" s="915"/>
      <c r="LM5" s="915"/>
      <c r="LN5" s="915"/>
      <c r="LO5" s="915"/>
      <c r="LP5" s="915"/>
      <c r="LQ5" s="915"/>
      <c r="LR5" s="915"/>
      <c r="LS5" s="915"/>
      <c r="LT5" s="915"/>
      <c r="LU5" s="915"/>
      <c r="LV5" s="915"/>
      <c r="LW5" s="915"/>
      <c r="LX5" s="915"/>
      <c r="LY5" s="915"/>
      <c r="LZ5" s="915"/>
      <c r="MA5" s="915"/>
      <c r="MB5" s="915"/>
      <c r="MC5" s="915"/>
      <c r="MD5" s="915"/>
      <c r="ME5" s="915"/>
      <c r="MF5" s="915"/>
      <c r="MG5" s="915"/>
      <c r="MH5" s="915"/>
      <c r="MI5" s="915"/>
      <c r="MJ5" s="915"/>
      <c r="MK5" s="915"/>
      <c r="ML5" s="915"/>
      <c r="MM5" s="915"/>
      <c r="MN5" s="915"/>
      <c r="MO5" s="915"/>
      <c r="MP5" s="915"/>
      <c r="MQ5" s="915"/>
      <c r="MR5" s="915"/>
      <c r="MS5" s="915"/>
      <c r="MT5" s="915"/>
      <c r="MU5" s="915"/>
      <c r="MV5" s="915"/>
      <c r="MW5" s="915"/>
      <c r="MX5" s="915"/>
      <c r="MY5" s="915"/>
      <c r="MZ5" s="915"/>
      <c r="NA5" s="915"/>
      <c r="NB5" s="915"/>
      <c r="NC5" s="915"/>
      <c r="ND5" s="915"/>
      <c r="NE5" s="915"/>
      <c r="NF5" s="915"/>
      <c r="NG5" s="915"/>
      <c r="NH5" s="915"/>
      <c r="NI5" s="915"/>
      <c r="NJ5" s="915"/>
      <c r="NK5" s="915"/>
      <c r="NL5" s="915"/>
      <c r="NM5" s="915"/>
      <c r="NN5" s="915"/>
      <c r="NO5" s="915"/>
      <c r="NP5" s="915"/>
      <c r="NQ5" s="915"/>
      <c r="NR5" s="915"/>
      <c r="NS5" s="915"/>
      <c r="NT5" s="915"/>
      <c r="NU5" s="915"/>
      <c r="NV5" s="915"/>
      <c r="NW5" s="915"/>
      <c r="NX5" s="915"/>
      <c r="NY5" s="915"/>
      <c r="NZ5" s="915"/>
      <c r="OA5" s="915"/>
      <c r="OB5" s="915"/>
      <c r="OC5" s="915"/>
      <c r="OD5" s="915"/>
      <c r="OE5" s="915"/>
      <c r="OF5" s="915"/>
      <c r="OG5" s="915"/>
      <c r="OH5" s="915"/>
      <c r="OI5" s="915"/>
      <c r="OJ5" s="915"/>
      <c r="OK5" s="915"/>
      <c r="OL5" s="915"/>
      <c r="OM5" s="915"/>
      <c r="ON5" s="915"/>
      <c r="OO5" s="915"/>
      <c r="OP5" s="915"/>
      <c r="OQ5" s="915"/>
      <c r="OR5" s="915"/>
      <c r="OS5" s="915"/>
      <c r="OT5" s="915"/>
      <c r="OU5" s="915"/>
      <c r="OV5" s="915"/>
      <c r="OW5" s="915"/>
      <c r="OX5" s="915"/>
      <c r="OY5" s="915"/>
      <c r="OZ5" s="915"/>
      <c r="PA5" s="915"/>
      <c r="PB5" s="915"/>
      <c r="PC5" s="915"/>
      <c r="PD5" s="915"/>
      <c r="PE5" s="915"/>
      <c r="PF5" s="915"/>
      <c r="PG5" s="915"/>
      <c r="PH5" s="915"/>
      <c r="PI5" s="915"/>
      <c r="PJ5" s="915"/>
      <c r="PK5" s="915"/>
      <c r="PL5" s="915"/>
      <c r="PM5" s="915"/>
      <c r="PN5" s="915"/>
      <c r="PO5" s="915"/>
      <c r="PP5" s="915"/>
      <c r="PQ5" s="915"/>
      <c r="PR5" s="915"/>
      <c r="PS5" s="915"/>
      <c r="PT5" s="915"/>
      <c r="PU5" s="915"/>
      <c r="PV5" s="915"/>
      <c r="PW5" s="915"/>
      <c r="PX5" s="915"/>
      <c r="PY5" s="915"/>
      <c r="PZ5" s="915"/>
      <c r="QA5" s="915"/>
      <c r="QB5" s="915"/>
      <c r="QC5" s="915"/>
      <c r="QD5" s="915"/>
      <c r="QE5" s="915"/>
      <c r="QF5" s="915"/>
      <c r="QG5" s="915"/>
      <c r="QH5" s="915"/>
      <c r="QI5" s="915"/>
      <c r="QJ5" s="915"/>
      <c r="QK5" s="915"/>
      <c r="QL5" s="915"/>
      <c r="QM5" s="915"/>
      <c r="QN5" s="915"/>
      <c r="QO5" s="915"/>
      <c r="QP5" s="915"/>
      <c r="QQ5" s="915"/>
      <c r="QR5" s="915"/>
      <c r="QS5" s="915"/>
      <c r="QT5" s="915"/>
      <c r="QU5" s="915"/>
      <c r="QV5" s="915"/>
      <c r="QW5" s="915"/>
      <c r="QX5" s="915"/>
      <c r="QY5" s="915"/>
      <c r="QZ5" s="915"/>
      <c r="RA5" s="915"/>
      <c r="RB5" s="915"/>
      <c r="RC5" s="915"/>
      <c r="RD5" s="915"/>
      <c r="RE5" s="915"/>
      <c r="RF5" s="915"/>
      <c r="RG5" s="915"/>
      <c r="RH5" s="915"/>
      <c r="RI5" s="915"/>
      <c r="RJ5" s="915"/>
      <c r="RK5" s="915"/>
      <c r="RL5" s="915"/>
      <c r="RM5" s="915"/>
      <c r="RN5" s="915"/>
      <c r="RO5" s="915"/>
      <c r="RP5" s="915"/>
      <c r="RQ5" s="915"/>
      <c r="RR5" s="915"/>
      <c r="RS5" s="915"/>
      <c r="RT5" s="915"/>
      <c r="RU5" s="915"/>
      <c r="RV5" s="915"/>
      <c r="RW5" s="915"/>
      <c r="RX5" s="915"/>
      <c r="RY5" s="915"/>
      <c r="RZ5" s="915"/>
      <c r="SA5" s="915"/>
      <c r="SB5" s="915"/>
      <c r="SC5" s="915"/>
      <c r="SD5" s="915"/>
      <c r="SE5" s="915"/>
      <c r="SF5" s="915"/>
      <c r="SG5" s="915"/>
      <c r="SH5" s="915"/>
      <c r="SI5" s="915"/>
      <c r="SJ5" s="915"/>
      <c r="SK5" s="915"/>
      <c r="SL5" s="915"/>
      <c r="SM5" s="915"/>
      <c r="SN5" s="915"/>
      <c r="SO5" s="915"/>
      <c r="SP5" s="915"/>
      <c r="SQ5" s="915"/>
      <c r="SR5" s="915"/>
      <c r="SS5" s="915"/>
      <c r="ST5" s="915"/>
      <c r="SU5" s="915"/>
      <c r="SV5" s="915"/>
      <c r="SW5" s="915"/>
      <c r="SX5" s="915"/>
      <c r="SY5" s="915"/>
      <c r="SZ5" s="915"/>
      <c r="TA5" s="915"/>
      <c r="TB5" s="915"/>
      <c r="TC5" s="915"/>
      <c r="TD5" s="915"/>
      <c r="TE5" s="915"/>
      <c r="TF5" s="915"/>
      <c r="TG5" s="915"/>
      <c r="TH5" s="915"/>
      <c r="TI5" s="915"/>
      <c r="TJ5" s="915"/>
      <c r="TK5" s="915"/>
      <c r="TL5" s="915"/>
      <c r="TM5" s="915"/>
      <c r="TN5" s="915"/>
      <c r="TO5" s="915"/>
      <c r="TP5" s="915"/>
      <c r="TQ5" s="915"/>
      <c r="TR5" s="915"/>
      <c r="TS5" s="915"/>
      <c r="TT5" s="915"/>
      <c r="TU5" s="915"/>
      <c r="TV5" s="915"/>
      <c r="TW5" s="915"/>
      <c r="TX5" s="915"/>
      <c r="TY5" s="915"/>
      <c r="TZ5" s="915"/>
      <c r="UA5" s="915"/>
      <c r="UB5" s="915"/>
      <c r="UC5" s="915"/>
      <c r="UD5" s="915"/>
      <c r="UE5" s="915"/>
      <c r="UF5" s="915"/>
      <c r="UG5" s="915"/>
      <c r="UH5" s="915"/>
      <c r="UI5" s="915"/>
      <c r="UJ5" s="915"/>
      <c r="UK5" s="915"/>
      <c r="UL5" s="915"/>
      <c r="UM5" s="915"/>
      <c r="UN5" s="915"/>
      <c r="UO5" s="915"/>
      <c r="UP5" s="915"/>
      <c r="UQ5" s="915"/>
      <c r="UR5" s="915"/>
      <c r="US5" s="915"/>
      <c r="UT5" s="915"/>
      <c r="UU5" s="915"/>
      <c r="UV5" s="915"/>
      <c r="UW5" s="915"/>
      <c r="UX5" s="915"/>
      <c r="UY5" s="915"/>
      <c r="UZ5" s="915"/>
      <c r="VA5" s="915"/>
      <c r="VB5" s="915"/>
      <c r="VC5" s="915"/>
      <c r="VD5" s="915"/>
      <c r="VE5" s="915"/>
      <c r="VF5" s="915"/>
      <c r="VG5" s="915"/>
      <c r="VH5" s="915"/>
      <c r="VI5" s="915"/>
      <c r="VJ5" s="915"/>
      <c r="VK5" s="915"/>
      <c r="VL5" s="915"/>
      <c r="VM5" s="915"/>
      <c r="VN5" s="915"/>
      <c r="VO5" s="915"/>
      <c r="VP5" s="915"/>
      <c r="VQ5" s="915"/>
      <c r="VR5" s="915"/>
      <c r="VS5" s="915"/>
      <c r="VT5" s="915"/>
      <c r="VU5" s="915"/>
      <c r="VV5" s="915"/>
      <c r="VW5" s="915"/>
      <c r="VX5" s="915"/>
      <c r="VY5" s="915"/>
      <c r="VZ5" s="915"/>
      <c r="WA5" s="915"/>
      <c r="WB5" s="915"/>
      <c r="WC5" s="915"/>
      <c r="WD5" s="915"/>
      <c r="WE5" s="915"/>
      <c r="WF5" s="915"/>
      <c r="WG5" s="915"/>
      <c r="WH5" s="915"/>
      <c r="WI5" s="915"/>
      <c r="WJ5" s="915"/>
      <c r="WK5" s="915"/>
      <c r="WL5" s="915"/>
      <c r="WM5" s="915"/>
      <c r="WN5" s="915"/>
      <c r="WO5" s="915"/>
      <c r="WP5" s="915"/>
      <c r="WQ5" s="915"/>
      <c r="WR5" s="915"/>
      <c r="WS5" s="915"/>
      <c r="WT5" s="915"/>
      <c r="WU5" s="915"/>
      <c r="WV5" s="915"/>
      <c r="WW5" s="915"/>
      <c r="WX5" s="915"/>
      <c r="WY5" s="915"/>
      <c r="WZ5" s="915"/>
      <c r="XA5" s="915"/>
      <c r="XB5" s="915"/>
      <c r="XC5" s="915"/>
      <c r="XD5" s="915"/>
      <c r="XE5" s="915"/>
      <c r="XF5" s="915"/>
      <c r="XG5" s="915"/>
      <c r="XH5" s="915"/>
      <c r="XI5" s="915"/>
      <c r="XJ5" s="915"/>
      <c r="XK5" s="915"/>
      <c r="XL5" s="915"/>
      <c r="XM5" s="915"/>
      <c r="XN5" s="915"/>
      <c r="XO5" s="915"/>
      <c r="XP5" s="915"/>
      <c r="XQ5" s="915"/>
      <c r="XR5" s="915"/>
      <c r="XS5" s="915"/>
      <c r="XT5" s="915"/>
      <c r="XU5" s="915"/>
      <c r="XV5" s="915"/>
      <c r="XW5" s="915"/>
      <c r="XX5" s="915"/>
      <c r="XY5" s="915"/>
      <c r="XZ5" s="915"/>
      <c r="YA5" s="915"/>
      <c r="YB5" s="915"/>
      <c r="YC5" s="915"/>
      <c r="YD5" s="915"/>
      <c r="YE5" s="915"/>
      <c r="YF5" s="915"/>
      <c r="YG5" s="915"/>
      <c r="YH5" s="915"/>
      <c r="YI5" s="915"/>
      <c r="YJ5" s="915"/>
      <c r="YK5" s="915"/>
      <c r="YL5" s="915"/>
      <c r="YM5" s="915"/>
      <c r="YN5" s="915"/>
      <c r="YO5" s="915"/>
      <c r="YP5" s="915"/>
      <c r="YQ5" s="915"/>
      <c r="YR5" s="915"/>
      <c r="YS5" s="915"/>
      <c r="YT5" s="915"/>
      <c r="YU5" s="915"/>
      <c r="YV5" s="915"/>
      <c r="YW5" s="915"/>
      <c r="YX5" s="915"/>
      <c r="YY5" s="915"/>
      <c r="YZ5" s="915"/>
      <c r="ZA5" s="915"/>
      <c r="ZB5" s="915"/>
      <c r="ZC5" s="915"/>
      <c r="ZD5" s="915"/>
      <c r="ZE5" s="915"/>
      <c r="ZF5" s="915"/>
      <c r="ZG5" s="915"/>
      <c r="ZH5" s="915"/>
      <c r="ZI5" s="915"/>
      <c r="ZJ5" s="915"/>
      <c r="ZK5" s="915"/>
      <c r="ZL5" s="915"/>
      <c r="ZM5" s="915"/>
      <c r="ZN5" s="915"/>
      <c r="ZO5" s="915"/>
      <c r="ZP5" s="915"/>
      <c r="ZQ5" s="915"/>
      <c r="ZR5" s="915"/>
      <c r="ZS5" s="915"/>
      <c r="ZT5" s="915"/>
      <c r="ZU5" s="915"/>
      <c r="ZV5" s="915"/>
      <c r="ZW5" s="915"/>
      <c r="ZX5" s="915"/>
      <c r="ZY5" s="915"/>
      <c r="ZZ5" s="915"/>
      <c r="AAA5" s="915"/>
      <c r="AAB5" s="915"/>
      <c r="AAC5" s="915"/>
      <c r="AAD5" s="915"/>
      <c r="AAE5" s="915"/>
      <c r="AAF5" s="915"/>
      <c r="AAG5" s="915"/>
      <c r="AAH5" s="915"/>
      <c r="AAI5" s="915"/>
      <c r="AAJ5" s="915"/>
      <c r="AAK5" s="915"/>
      <c r="AAL5" s="915"/>
      <c r="AAM5" s="915"/>
      <c r="AAN5" s="915"/>
      <c r="AAO5" s="915"/>
      <c r="AAP5" s="915"/>
      <c r="AAQ5" s="915"/>
      <c r="AAR5" s="915"/>
      <c r="AAS5" s="915"/>
      <c r="AAT5" s="915"/>
      <c r="AAU5" s="915"/>
      <c r="AAV5" s="915"/>
      <c r="AAW5" s="915"/>
      <c r="AAX5" s="915"/>
      <c r="AAY5" s="915"/>
      <c r="AAZ5" s="915"/>
      <c r="ABA5" s="915"/>
      <c r="ABB5" s="915"/>
      <c r="ABC5" s="915"/>
      <c r="ABD5" s="915"/>
      <c r="ABE5" s="915"/>
      <c r="ABF5" s="915"/>
      <c r="ABG5" s="915"/>
      <c r="ABH5" s="915"/>
      <c r="ABI5" s="915"/>
      <c r="ABJ5" s="915"/>
      <c r="ABK5" s="915"/>
      <c r="ABL5" s="915"/>
      <c r="ABM5" s="915"/>
      <c r="ABN5" s="915"/>
      <c r="ABO5" s="915"/>
      <c r="ABP5" s="915"/>
      <c r="ABQ5" s="915"/>
      <c r="ABR5" s="915"/>
      <c r="ABS5" s="915"/>
      <c r="ABT5" s="915"/>
      <c r="ABU5" s="915"/>
      <c r="ABV5" s="915"/>
      <c r="ABW5" s="915"/>
      <c r="ABX5" s="915"/>
      <c r="ABY5" s="915"/>
      <c r="ABZ5" s="915"/>
      <c r="ACA5" s="915"/>
      <c r="ACB5" s="915"/>
      <c r="ACC5" s="915"/>
      <c r="ACD5" s="915"/>
      <c r="ACE5" s="915"/>
      <c r="ACF5" s="915"/>
      <c r="ACG5" s="915"/>
      <c r="ACH5" s="915"/>
      <c r="ACI5" s="915"/>
      <c r="ACJ5" s="915"/>
      <c r="ACK5" s="915"/>
      <c r="ACL5" s="915"/>
      <c r="ACM5" s="915"/>
      <c r="ACN5" s="915"/>
      <c r="ACO5" s="915"/>
      <c r="ACP5" s="915"/>
      <c r="ACQ5" s="915"/>
      <c r="ACR5" s="915"/>
      <c r="ACS5" s="915"/>
      <c r="ACT5" s="915"/>
      <c r="ACU5" s="915"/>
      <c r="ACV5" s="915"/>
      <c r="ACW5" s="915"/>
      <c r="ACX5" s="915"/>
      <c r="ACY5" s="915"/>
      <c r="ACZ5" s="915"/>
      <c r="ADA5" s="915"/>
      <c r="ADB5" s="915"/>
      <c r="ADC5" s="915"/>
      <c r="ADD5" s="915"/>
      <c r="ADE5" s="915"/>
      <c r="ADF5" s="915"/>
      <c r="ADG5" s="915"/>
      <c r="ADH5" s="915"/>
      <c r="ADI5" s="915"/>
      <c r="ADJ5" s="915"/>
      <c r="ADK5" s="915"/>
      <c r="ADL5" s="915"/>
      <c r="ADM5" s="915"/>
      <c r="ADN5" s="915"/>
      <c r="ADO5" s="915"/>
      <c r="ADP5" s="915"/>
      <c r="ADQ5" s="915"/>
      <c r="ADR5" s="915"/>
      <c r="ADS5" s="915"/>
      <c r="ADT5" s="915"/>
      <c r="ADU5" s="915"/>
      <c r="ADV5" s="915"/>
      <c r="ADW5" s="915"/>
      <c r="ADX5" s="915"/>
      <c r="ADY5" s="915"/>
      <c r="ADZ5" s="915"/>
      <c r="AEA5" s="915"/>
      <c r="AEB5" s="915"/>
      <c r="AEC5" s="915"/>
      <c r="AED5" s="915"/>
      <c r="AEE5" s="915"/>
      <c r="AEF5" s="915"/>
      <c r="AEG5" s="915"/>
      <c r="AEH5" s="915"/>
      <c r="AEI5" s="915"/>
      <c r="AEJ5" s="915"/>
      <c r="AEK5" s="915"/>
      <c r="AEL5" s="915"/>
      <c r="AEM5" s="915"/>
      <c r="AEN5" s="915"/>
      <c r="AEO5" s="915"/>
      <c r="AEP5" s="915"/>
      <c r="AEQ5" s="915"/>
      <c r="AER5" s="915"/>
      <c r="AES5" s="915"/>
      <c r="AET5" s="915"/>
      <c r="AEU5" s="915"/>
      <c r="AEV5" s="915"/>
      <c r="AEW5" s="915"/>
      <c r="AEX5" s="915"/>
      <c r="AEY5" s="915"/>
      <c r="AEZ5" s="915"/>
      <c r="AFA5" s="915"/>
      <c r="AFB5" s="915"/>
      <c r="AFC5" s="915"/>
      <c r="AFD5" s="915"/>
      <c r="AFE5" s="915"/>
      <c r="AFF5" s="915"/>
      <c r="AFG5" s="915"/>
      <c r="AFH5" s="915"/>
      <c r="AFI5" s="915"/>
      <c r="AFJ5" s="915"/>
      <c r="AFK5" s="915"/>
      <c r="AFL5" s="915"/>
      <c r="AFM5" s="915"/>
      <c r="AFN5" s="915"/>
      <c r="AFO5" s="915"/>
      <c r="AFP5" s="915"/>
      <c r="AFQ5" s="915"/>
      <c r="AFR5" s="915"/>
      <c r="AFS5" s="915"/>
      <c r="AFT5" s="915"/>
      <c r="AFU5" s="915"/>
      <c r="AFV5" s="915"/>
      <c r="AFW5" s="915"/>
      <c r="AFX5" s="915"/>
      <c r="AFY5" s="915"/>
      <c r="AFZ5" s="915"/>
      <c r="AGA5" s="915"/>
      <c r="AGB5" s="915"/>
      <c r="AGC5" s="915"/>
      <c r="AGD5" s="915"/>
      <c r="AGE5" s="915"/>
      <c r="AGF5" s="915"/>
      <c r="AGG5" s="915"/>
      <c r="AGH5" s="915"/>
      <c r="AGI5" s="915"/>
      <c r="AGJ5" s="915"/>
      <c r="AGK5" s="915"/>
      <c r="AGL5" s="915"/>
      <c r="AGM5" s="915"/>
      <c r="AGN5" s="915"/>
      <c r="AGO5" s="915"/>
      <c r="AGP5" s="915"/>
      <c r="AGQ5" s="915"/>
      <c r="AGR5" s="915"/>
      <c r="AGS5" s="915"/>
      <c r="AGT5" s="915"/>
      <c r="AGU5" s="915"/>
      <c r="AGV5" s="915"/>
      <c r="AGW5" s="915"/>
      <c r="AGX5" s="915"/>
      <c r="AGY5" s="915"/>
      <c r="AGZ5" s="915"/>
      <c r="AHA5" s="915"/>
      <c r="AHB5" s="915"/>
      <c r="AHC5" s="915"/>
      <c r="AHD5" s="915"/>
      <c r="AHE5" s="915"/>
      <c r="AHF5" s="915"/>
      <c r="AHG5" s="915"/>
      <c r="AHH5" s="915"/>
      <c r="AHI5" s="915"/>
      <c r="AHJ5" s="915"/>
      <c r="AHK5" s="915"/>
      <c r="AHL5" s="915"/>
      <c r="AHM5" s="915"/>
      <c r="AHN5" s="915"/>
      <c r="AHO5" s="915"/>
      <c r="AHP5" s="915"/>
      <c r="AHQ5" s="915"/>
      <c r="AHR5" s="915"/>
      <c r="AHS5" s="915"/>
      <c r="AHT5" s="915"/>
      <c r="AHU5" s="915"/>
      <c r="AHV5" s="915"/>
      <c r="AHW5" s="915"/>
      <c r="AHX5" s="915"/>
      <c r="AHY5" s="915"/>
      <c r="AHZ5" s="915"/>
      <c r="AIA5" s="915"/>
      <c r="AIB5" s="915"/>
      <c r="AIC5" s="915"/>
      <c r="AID5" s="915"/>
      <c r="AIE5" s="915"/>
      <c r="AIF5" s="915"/>
      <c r="AIG5" s="915"/>
      <c r="AIH5" s="915"/>
      <c r="AII5" s="915"/>
      <c r="AIJ5" s="915"/>
      <c r="AIK5" s="915"/>
      <c r="AIL5" s="915"/>
      <c r="AIM5" s="915"/>
      <c r="AIN5" s="915"/>
      <c r="AIO5" s="915"/>
      <c r="AIP5" s="915"/>
      <c r="AIQ5" s="915"/>
      <c r="AIR5" s="915"/>
      <c r="AIS5" s="915"/>
      <c r="AIT5" s="915"/>
      <c r="AIU5" s="915"/>
      <c r="AIV5" s="915"/>
      <c r="AIW5" s="915"/>
      <c r="AIX5" s="915"/>
      <c r="AIY5" s="915"/>
      <c r="AIZ5" s="915"/>
      <c r="AJA5" s="915"/>
      <c r="AJB5" s="915"/>
      <c r="AJC5" s="915"/>
      <c r="AJD5" s="915"/>
      <c r="AJE5" s="915"/>
      <c r="AJF5" s="915"/>
      <c r="AJG5" s="915"/>
      <c r="AJH5" s="915"/>
      <c r="AJI5" s="915"/>
      <c r="AJJ5" s="915"/>
      <c r="AJK5" s="915"/>
      <c r="AJL5" s="915"/>
      <c r="AJM5" s="915"/>
      <c r="AJN5" s="915"/>
      <c r="AJO5" s="915"/>
      <c r="AJP5" s="915"/>
      <c r="AJQ5" s="915"/>
      <c r="AJR5" s="915"/>
      <c r="AJS5" s="915"/>
      <c r="AJT5" s="915"/>
      <c r="AJU5" s="915"/>
      <c r="AJV5" s="915"/>
      <c r="AJW5" s="915"/>
      <c r="AJX5" s="915"/>
      <c r="AJY5" s="915"/>
      <c r="AJZ5" s="915"/>
      <c r="AKA5" s="915"/>
      <c r="AKB5" s="915"/>
      <c r="AKC5" s="915"/>
      <c r="AKD5" s="915"/>
      <c r="AKE5" s="915"/>
      <c r="AKF5" s="915"/>
      <c r="AKG5" s="915"/>
      <c r="AKH5" s="915"/>
      <c r="AKI5" s="915"/>
      <c r="AKJ5" s="915"/>
      <c r="AKK5" s="915"/>
      <c r="AKL5" s="915"/>
      <c r="AKM5" s="915"/>
      <c r="AKN5" s="915"/>
      <c r="AKO5" s="915"/>
      <c r="AKP5" s="915"/>
      <c r="AKQ5" s="915"/>
      <c r="AKR5" s="915"/>
      <c r="AKS5" s="915"/>
      <c r="AKT5" s="915"/>
      <c r="AKU5" s="915"/>
      <c r="AKV5" s="915"/>
      <c r="AKW5" s="915"/>
      <c r="AKX5" s="915"/>
      <c r="AKY5" s="915"/>
      <c r="AKZ5" s="915"/>
      <c r="ALA5" s="915"/>
      <c r="ALB5" s="915"/>
      <c r="ALC5" s="915"/>
      <c r="ALD5" s="915"/>
      <c r="ALE5" s="915"/>
      <c r="ALF5" s="915"/>
      <c r="ALG5" s="915"/>
      <c r="ALH5" s="915"/>
      <c r="ALI5" s="915"/>
      <c r="ALJ5" s="915"/>
      <c r="ALK5" s="915"/>
      <c r="ALL5" s="915"/>
      <c r="ALM5" s="915"/>
      <c r="ALN5" s="915"/>
      <c r="ALO5" s="915"/>
      <c r="ALP5" s="915"/>
      <c r="ALQ5" s="915"/>
      <c r="ALR5" s="915"/>
      <c r="ALS5" s="915"/>
      <c r="ALT5" s="915"/>
      <c r="ALU5" s="915"/>
      <c r="ALV5" s="915"/>
      <c r="ALW5" s="915"/>
      <c r="ALX5" s="915"/>
      <c r="ALY5" s="915"/>
      <c r="ALZ5" s="915"/>
      <c r="AMA5" s="915"/>
      <c r="AMB5" s="915"/>
      <c r="AMC5" s="915"/>
      <c r="AMD5" s="915"/>
      <c r="AME5" s="915"/>
      <c r="AMF5" s="915"/>
      <c r="AMG5" s="915"/>
      <c r="AMH5" s="915"/>
    </row>
    <row r="6" spans="1:1022" ht="15.6" customHeight="1">
      <c r="A6" s="919" t="s">
        <v>4</v>
      </c>
      <c r="B6" s="921" t="s">
        <v>5</v>
      </c>
      <c r="C6" s="915"/>
      <c r="D6" s="915"/>
      <c r="E6" s="915"/>
      <c r="F6" s="915"/>
      <c r="G6" s="915"/>
      <c r="H6" s="916"/>
      <c r="I6" s="915"/>
      <c r="J6" s="915"/>
      <c r="K6" s="915"/>
      <c r="L6" s="915"/>
      <c r="M6" s="915"/>
      <c r="N6" s="916"/>
      <c r="O6" s="916"/>
      <c r="P6" s="916"/>
      <c r="Q6" s="916"/>
      <c r="R6" s="916"/>
      <c r="S6" s="916"/>
      <c r="T6" s="915"/>
      <c r="U6" s="915"/>
      <c r="V6" s="915"/>
      <c r="W6" s="915"/>
      <c r="X6" s="915"/>
      <c r="Y6" s="915"/>
      <c r="Z6" s="915"/>
      <c r="AA6" s="915"/>
      <c r="AB6" s="915"/>
      <c r="AC6" s="915"/>
      <c r="AD6" s="915"/>
      <c r="AE6" s="915"/>
      <c r="AF6" s="915"/>
      <c r="AG6" s="915"/>
      <c r="AH6" s="915"/>
      <c r="AI6" s="915"/>
      <c r="AJ6" s="915"/>
      <c r="AK6" s="915"/>
      <c r="AL6" s="915"/>
      <c r="AM6" s="915"/>
      <c r="AN6" s="915"/>
      <c r="AO6" s="915"/>
      <c r="AP6" s="915"/>
      <c r="AQ6" s="915"/>
      <c r="AR6" s="915"/>
      <c r="AS6" s="915"/>
      <c r="AT6" s="915"/>
      <c r="AU6" s="915"/>
      <c r="AV6" s="915"/>
      <c r="AW6" s="915"/>
      <c r="AX6" s="915"/>
      <c r="AY6" s="915"/>
      <c r="AZ6" s="915"/>
      <c r="BA6" s="915"/>
      <c r="BB6" s="915"/>
      <c r="BC6" s="915"/>
      <c r="BD6" s="915"/>
      <c r="BE6" s="915"/>
      <c r="BF6" s="915"/>
      <c r="BG6" s="915"/>
      <c r="BH6" s="915"/>
      <c r="BI6" s="915"/>
      <c r="BJ6" s="915"/>
      <c r="BK6" s="915"/>
      <c r="BL6" s="915"/>
      <c r="BM6" s="915"/>
      <c r="BN6" s="915"/>
      <c r="BO6" s="915"/>
      <c r="BP6" s="915"/>
      <c r="BQ6" s="915"/>
      <c r="BR6" s="915"/>
      <c r="BS6" s="915"/>
      <c r="BT6" s="915"/>
      <c r="BU6" s="915"/>
      <c r="BV6" s="915"/>
      <c r="BW6" s="915"/>
      <c r="BX6" s="915"/>
      <c r="BY6" s="915"/>
      <c r="BZ6" s="915"/>
      <c r="CA6" s="915"/>
      <c r="CB6" s="915"/>
      <c r="CC6" s="915"/>
      <c r="CD6" s="915"/>
      <c r="CE6" s="915"/>
      <c r="CF6" s="915"/>
      <c r="CG6" s="915"/>
      <c r="CH6" s="915"/>
      <c r="CI6" s="915"/>
      <c r="CJ6" s="915"/>
      <c r="CK6" s="915"/>
      <c r="CL6" s="915"/>
      <c r="CM6" s="915"/>
      <c r="CN6" s="915"/>
      <c r="CO6" s="915"/>
      <c r="CP6" s="915"/>
      <c r="CQ6" s="915"/>
      <c r="CR6" s="915"/>
      <c r="CS6" s="915"/>
      <c r="CT6" s="915"/>
      <c r="CU6" s="915"/>
      <c r="CV6" s="915"/>
      <c r="CW6" s="915"/>
      <c r="CX6" s="915"/>
      <c r="CY6" s="915"/>
      <c r="CZ6" s="915"/>
      <c r="DA6" s="915"/>
      <c r="DB6" s="915"/>
      <c r="DC6" s="915"/>
      <c r="DD6" s="915"/>
      <c r="DE6" s="915"/>
      <c r="DF6" s="915"/>
      <c r="DG6" s="915"/>
      <c r="DH6" s="915"/>
      <c r="DI6" s="915"/>
      <c r="DJ6" s="915"/>
      <c r="DK6" s="915"/>
      <c r="DL6" s="915"/>
      <c r="DM6" s="915"/>
      <c r="DN6" s="915"/>
      <c r="DO6" s="915"/>
      <c r="DP6" s="915"/>
      <c r="DQ6" s="915"/>
      <c r="DR6" s="915"/>
      <c r="DS6" s="915"/>
      <c r="DT6" s="915"/>
      <c r="DU6" s="915"/>
      <c r="DV6" s="915"/>
      <c r="DW6" s="915"/>
      <c r="DX6" s="915"/>
      <c r="DY6" s="915"/>
      <c r="DZ6" s="915"/>
      <c r="EA6" s="915"/>
      <c r="EB6" s="915"/>
      <c r="EC6" s="915"/>
      <c r="ED6" s="915"/>
      <c r="EE6" s="915"/>
      <c r="EF6" s="915"/>
      <c r="EG6" s="915"/>
      <c r="EH6" s="915"/>
      <c r="EI6" s="915"/>
      <c r="EJ6" s="915"/>
      <c r="EK6" s="915"/>
      <c r="EL6" s="915"/>
      <c r="EM6" s="915"/>
      <c r="EN6" s="915"/>
      <c r="EO6" s="915"/>
      <c r="EP6" s="915"/>
      <c r="EQ6" s="915"/>
      <c r="ER6" s="915"/>
      <c r="ES6" s="915"/>
      <c r="ET6" s="915"/>
      <c r="EU6" s="915"/>
      <c r="EV6" s="915"/>
      <c r="EW6" s="915"/>
      <c r="EX6" s="915"/>
      <c r="EY6" s="915"/>
      <c r="EZ6" s="915"/>
      <c r="FA6" s="915"/>
      <c r="FB6" s="915"/>
      <c r="FC6" s="915"/>
      <c r="FD6" s="915"/>
      <c r="FE6" s="915"/>
      <c r="FF6" s="915"/>
      <c r="FG6" s="915"/>
      <c r="FH6" s="915"/>
      <c r="FI6" s="915"/>
      <c r="FJ6" s="915"/>
      <c r="FK6" s="915"/>
      <c r="FL6" s="915"/>
      <c r="FM6" s="915"/>
      <c r="FN6" s="915"/>
      <c r="FO6" s="915"/>
      <c r="FP6" s="915"/>
      <c r="FQ6" s="915"/>
      <c r="FR6" s="915"/>
      <c r="FS6" s="915"/>
      <c r="FT6" s="915"/>
      <c r="FU6" s="915"/>
      <c r="FV6" s="915"/>
      <c r="FW6" s="915"/>
      <c r="FX6" s="915"/>
      <c r="FY6" s="915"/>
      <c r="FZ6" s="915"/>
      <c r="GA6" s="915"/>
      <c r="GB6" s="915"/>
      <c r="GC6" s="915"/>
      <c r="GD6" s="915"/>
      <c r="GE6" s="915"/>
      <c r="GF6" s="915"/>
      <c r="GG6" s="915"/>
      <c r="GH6" s="915"/>
      <c r="GI6" s="915"/>
      <c r="GJ6" s="915"/>
      <c r="GK6" s="915"/>
      <c r="GL6" s="915"/>
      <c r="GM6" s="915"/>
      <c r="GN6" s="915"/>
      <c r="GO6" s="915"/>
      <c r="GP6" s="915"/>
      <c r="GQ6" s="915"/>
      <c r="GR6" s="915"/>
      <c r="GS6" s="915"/>
      <c r="GT6" s="915"/>
      <c r="GU6" s="915"/>
      <c r="GV6" s="915"/>
      <c r="GW6" s="915"/>
      <c r="GX6" s="915"/>
      <c r="GY6" s="915"/>
      <c r="GZ6" s="915"/>
      <c r="HA6" s="915"/>
      <c r="HB6" s="915"/>
      <c r="HC6" s="915"/>
      <c r="HD6" s="915"/>
      <c r="HE6" s="915"/>
      <c r="HF6" s="915"/>
      <c r="HG6" s="915"/>
      <c r="HH6" s="915"/>
      <c r="HI6" s="915"/>
      <c r="HJ6" s="915"/>
      <c r="HK6" s="915"/>
      <c r="HL6" s="915"/>
      <c r="HM6" s="915"/>
      <c r="HN6" s="915"/>
      <c r="HO6" s="915"/>
      <c r="HP6" s="915"/>
      <c r="HQ6" s="915"/>
      <c r="HR6" s="915"/>
      <c r="HS6" s="915"/>
      <c r="HT6" s="915"/>
      <c r="HU6" s="915"/>
      <c r="HV6" s="915"/>
      <c r="HW6" s="915"/>
      <c r="HX6" s="915"/>
      <c r="HY6" s="915"/>
      <c r="HZ6" s="915"/>
      <c r="IA6" s="915"/>
      <c r="IB6" s="915"/>
      <c r="IC6" s="915"/>
      <c r="ID6" s="915"/>
      <c r="IE6" s="915"/>
      <c r="IF6" s="915"/>
      <c r="IG6" s="915"/>
      <c r="IH6" s="915"/>
      <c r="II6" s="915"/>
      <c r="IJ6" s="915"/>
      <c r="IK6" s="915"/>
      <c r="IL6" s="915"/>
      <c r="IM6" s="915"/>
      <c r="IN6" s="915"/>
      <c r="IO6" s="915"/>
      <c r="IP6" s="915"/>
      <c r="IQ6" s="915"/>
      <c r="IR6" s="915"/>
      <c r="IS6" s="915"/>
      <c r="IT6" s="915"/>
      <c r="IU6" s="915"/>
      <c r="IV6" s="915"/>
      <c r="IW6" s="915"/>
      <c r="IX6" s="915"/>
      <c r="IY6" s="915"/>
      <c r="IZ6" s="915"/>
      <c r="JA6" s="915"/>
      <c r="JB6" s="915"/>
      <c r="JC6" s="915"/>
      <c r="JD6" s="915"/>
      <c r="JE6" s="915"/>
      <c r="JF6" s="915"/>
      <c r="JG6" s="915"/>
      <c r="JH6" s="915"/>
      <c r="JI6" s="915"/>
      <c r="JJ6" s="915"/>
      <c r="JK6" s="915"/>
      <c r="JL6" s="915"/>
      <c r="JM6" s="915"/>
      <c r="JN6" s="915"/>
      <c r="JO6" s="915"/>
      <c r="JP6" s="915"/>
      <c r="JQ6" s="915"/>
      <c r="JR6" s="915"/>
      <c r="JS6" s="915"/>
      <c r="JT6" s="915"/>
      <c r="JU6" s="915"/>
      <c r="JV6" s="915"/>
      <c r="JW6" s="915"/>
      <c r="JX6" s="915"/>
      <c r="JY6" s="915"/>
      <c r="JZ6" s="915"/>
      <c r="KA6" s="915"/>
      <c r="KB6" s="915"/>
      <c r="KC6" s="915"/>
      <c r="KD6" s="915"/>
      <c r="KE6" s="915"/>
      <c r="KF6" s="915"/>
      <c r="KG6" s="915"/>
      <c r="KH6" s="915"/>
      <c r="KI6" s="915"/>
      <c r="KJ6" s="915"/>
      <c r="KK6" s="915"/>
      <c r="KL6" s="915"/>
      <c r="KM6" s="915"/>
      <c r="KN6" s="915"/>
      <c r="KO6" s="915"/>
      <c r="KP6" s="915"/>
      <c r="KQ6" s="915"/>
      <c r="KR6" s="915"/>
      <c r="KS6" s="915"/>
      <c r="KT6" s="915"/>
      <c r="KU6" s="915"/>
      <c r="KV6" s="915"/>
      <c r="KW6" s="915"/>
      <c r="KX6" s="915"/>
      <c r="KY6" s="915"/>
      <c r="KZ6" s="915"/>
      <c r="LA6" s="915"/>
      <c r="LB6" s="915"/>
      <c r="LC6" s="915"/>
      <c r="LD6" s="915"/>
      <c r="LE6" s="915"/>
      <c r="LF6" s="915"/>
      <c r="LG6" s="915"/>
      <c r="LH6" s="915"/>
      <c r="LI6" s="915"/>
      <c r="LJ6" s="915"/>
      <c r="LK6" s="915"/>
      <c r="LL6" s="915"/>
      <c r="LM6" s="915"/>
      <c r="LN6" s="915"/>
      <c r="LO6" s="915"/>
      <c r="LP6" s="915"/>
      <c r="LQ6" s="915"/>
      <c r="LR6" s="915"/>
      <c r="LS6" s="915"/>
      <c r="LT6" s="915"/>
      <c r="LU6" s="915"/>
      <c r="LV6" s="915"/>
      <c r="LW6" s="915"/>
      <c r="LX6" s="915"/>
      <c r="LY6" s="915"/>
      <c r="LZ6" s="915"/>
      <c r="MA6" s="915"/>
      <c r="MB6" s="915"/>
      <c r="MC6" s="915"/>
      <c r="MD6" s="915"/>
      <c r="ME6" s="915"/>
      <c r="MF6" s="915"/>
      <c r="MG6" s="915"/>
      <c r="MH6" s="915"/>
      <c r="MI6" s="915"/>
      <c r="MJ6" s="915"/>
      <c r="MK6" s="915"/>
      <c r="ML6" s="915"/>
      <c r="MM6" s="915"/>
      <c r="MN6" s="915"/>
      <c r="MO6" s="915"/>
      <c r="MP6" s="915"/>
      <c r="MQ6" s="915"/>
      <c r="MR6" s="915"/>
      <c r="MS6" s="915"/>
      <c r="MT6" s="915"/>
      <c r="MU6" s="915"/>
      <c r="MV6" s="915"/>
      <c r="MW6" s="915"/>
      <c r="MX6" s="915"/>
      <c r="MY6" s="915"/>
      <c r="MZ6" s="915"/>
      <c r="NA6" s="915"/>
      <c r="NB6" s="915"/>
      <c r="NC6" s="915"/>
      <c r="ND6" s="915"/>
      <c r="NE6" s="915"/>
      <c r="NF6" s="915"/>
      <c r="NG6" s="915"/>
      <c r="NH6" s="915"/>
      <c r="NI6" s="915"/>
      <c r="NJ6" s="915"/>
      <c r="NK6" s="915"/>
      <c r="NL6" s="915"/>
      <c r="NM6" s="915"/>
      <c r="NN6" s="915"/>
      <c r="NO6" s="915"/>
      <c r="NP6" s="915"/>
      <c r="NQ6" s="915"/>
      <c r="NR6" s="915"/>
      <c r="NS6" s="915"/>
      <c r="NT6" s="915"/>
      <c r="NU6" s="915"/>
      <c r="NV6" s="915"/>
      <c r="NW6" s="915"/>
      <c r="NX6" s="915"/>
      <c r="NY6" s="915"/>
      <c r="NZ6" s="915"/>
      <c r="OA6" s="915"/>
      <c r="OB6" s="915"/>
      <c r="OC6" s="915"/>
      <c r="OD6" s="915"/>
      <c r="OE6" s="915"/>
      <c r="OF6" s="915"/>
      <c r="OG6" s="915"/>
      <c r="OH6" s="915"/>
      <c r="OI6" s="915"/>
      <c r="OJ6" s="915"/>
      <c r="OK6" s="915"/>
      <c r="OL6" s="915"/>
      <c r="OM6" s="915"/>
      <c r="ON6" s="915"/>
      <c r="OO6" s="915"/>
      <c r="OP6" s="915"/>
      <c r="OQ6" s="915"/>
      <c r="OR6" s="915"/>
      <c r="OS6" s="915"/>
      <c r="OT6" s="915"/>
      <c r="OU6" s="915"/>
      <c r="OV6" s="915"/>
      <c r="OW6" s="915"/>
      <c r="OX6" s="915"/>
      <c r="OY6" s="915"/>
      <c r="OZ6" s="915"/>
      <c r="PA6" s="915"/>
      <c r="PB6" s="915"/>
      <c r="PC6" s="915"/>
      <c r="PD6" s="915"/>
      <c r="PE6" s="915"/>
      <c r="PF6" s="915"/>
      <c r="PG6" s="915"/>
      <c r="PH6" s="915"/>
      <c r="PI6" s="915"/>
      <c r="PJ6" s="915"/>
      <c r="PK6" s="915"/>
      <c r="PL6" s="915"/>
      <c r="PM6" s="915"/>
      <c r="PN6" s="915"/>
      <c r="PO6" s="915"/>
      <c r="PP6" s="915"/>
      <c r="PQ6" s="915"/>
      <c r="PR6" s="915"/>
      <c r="PS6" s="915"/>
      <c r="PT6" s="915"/>
      <c r="PU6" s="915"/>
      <c r="PV6" s="915"/>
      <c r="PW6" s="915"/>
      <c r="PX6" s="915"/>
      <c r="PY6" s="915"/>
      <c r="PZ6" s="915"/>
      <c r="QA6" s="915"/>
      <c r="QB6" s="915"/>
      <c r="QC6" s="915"/>
      <c r="QD6" s="915"/>
      <c r="QE6" s="915"/>
      <c r="QF6" s="915"/>
      <c r="QG6" s="915"/>
      <c r="QH6" s="915"/>
      <c r="QI6" s="915"/>
      <c r="QJ6" s="915"/>
      <c r="QK6" s="915"/>
      <c r="QL6" s="915"/>
      <c r="QM6" s="915"/>
      <c r="QN6" s="915"/>
      <c r="QO6" s="915"/>
      <c r="QP6" s="915"/>
      <c r="QQ6" s="915"/>
      <c r="QR6" s="915"/>
      <c r="QS6" s="915"/>
      <c r="QT6" s="915"/>
      <c r="QU6" s="915"/>
      <c r="QV6" s="915"/>
      <c r="QW6" s="915"/>
      <c r="QX6" s="915"/>
      <c r="QY6" s="915"/>
      <c r="QZ6" s="915"/>
      <c r="RA6" s="915"/>
      <c r="RB6" s="915"/>
      <c r="RC6" s="915"/>
      <c r="RD6" s="915"/>
      <c r="RE6" s="915"/>
      <c r="RF6" s="915"/>
      <c r="RG6" s="915"/>
      <c r="RH6" s="915"/>
      <c r="RI6" s="915"/>
      <c r="RJ6" s="915"/>
      <c r="RK6" s="915"/>
      <c r="RL6" s="915"/>
      <c r="RM6" s="915"/>
      <c r="RN6" s="915"/>
      <c r="RO6" s="915"/>
      <c r="RP6" s="915"/>
      <c r="RQ6" s="915"/>
      <c r="RR6" s="915"/>
      <c r="RS6" s="915"/>
      <c r="RT6" s="915"/>
      <c r="RU6" s="915"/>
      <c r="RV6" s="915"/>
      <c r="RW6" s="915"/>
      <c r="RX6" s="915"/>
      <c r="RY6" s="915"/>
      <c r="RZ6" s="915"/>
      <c r="SA6" s="915"/>
      <c r="SB6" s="915"/>
      <c r="SC6" s="915"/>
      <c r="SD6" s="915"/>
      <c r="SE6" s="915"/>
      <c r="SF6" s="915"/>
      <c r="SG6" s="915"/>
      <c r="SH6" s="915"/>
      <c r="SI6" s="915"/>
      <c r="SJ6" s="915"/>
      <c r="SK6" s="915"/>
      <c r="SL6" s="915"/>
      <c r="SM6" s="915"/>
      <c r="SN6" s="915"/>
      <c r="SO6" s="915"/>
      <c r="SP6" s="915"/>
      <c r="SQ6" s="915"/>
      <c r="SR6" s="915"/>
      <c r="SS6" s="915"/>
      <c r="ST6" s="915"/>
      <c r="SU6" s="915"/>
      <c r="SV6" s="915"/>
      <c r="SW6" s="915"/>
      <c r="SX6" s="915"/>
      <c r="SY6" s="915"/>
      <c r="SZ6" s="915"/>
      <c r="TA6" s="915"/>
      <c r="TB6" s="915"/>
      <c r="TC6" s="915"/>
      <c r="TD6" s="915"/>
      <c r="TE6" s="915"/>
      <c r="TF6" s="915"/>
      <c r="TG6" s="915"/>
      <c r="TH6" s="915"/>
      <c r="TI6" s="915"/>
      <c r="TJ6" s="915"/>
      <c r="TK6" s="915"/>
      <c r="TL6" s="915"/>
      <c r="TM6" s="915"/>
      <c r="TN6" s="915"/>
      <c r="TO6" s="915"/>
      <c r="TP6" s="915"/>
      <c r="TQ6" s="915"/>
      <c r="TR6" s="915"/>
      <c r="TS6" s="915"/>
      <c r="TT6" s="915"/>
      <c r="TU6" s="915"/>
      <c r="TV6" s="915"/>
      <c r="TW6" s="915"/>
      <c r="TX6" s="915"/>
      <c r="TY6" s="915"/>
      <c r="TZ6" s="915"/>
      <c r="UA6" s="915"/>
      <c r="UB6" s="915"/>
      <c r="UC6" s="915"/>
      <c r="UD6" s="915"/>
      <c r="UE6" s="915"/>
      <c r="UF6" s="915"/>
      <c r="UG6" s="915"/>
      <c r="UH6" s="915"/>
      <c r="UI6" s="915"/>
      <c r="UJ6" s="915"/>
      <c r="UK6" s="915"/>
      <c r="UL6" s="915"/>
      <c r="UM6" s="915"/>
      <c r="UN6" s="915"/>
      <c r="UO6" s="915"/>
      <c r="UP6" s="915"/>
      <c r="UQ6" s="915"/>
      <c r="UR6" s="915"/>
      <c r="US6" s="915"/>
      <c r="UT6" s="915"/>
      <c r="UU6" s="915"/>
      <c r="UV6" s="915"/>
      <c r="UW6" s="915"/>
      <c r="UX6" s="915"/>
      <c r="UY6" s="915"/>
      <c r="UZ6" s="915"/>
      <c r="VA6" s="915"/>
      <c r="VB6" s="915"/>
      <c r="VC6" s="915"/>
      <c r="VD6" s="915"/>
      <c r="VE6" s="915"/>
      <c r="VF6" s="915"/>
      <c r="VG6" s="915"/>
      <c r="VH6" s="915"/>
      <c r="VI6" s="915"/>
      <c r="VJ6" s="915"/>
      <c r="VK6" s="915"/>
      <c r="VL6" s="915"/>
      <c r="VM6" s="915"/>
      <c r="VN6" s="915"/>
      <c r="VO6" s="915"/>
      <c r="VP6" s="915"/>
      <c r="VQ6" s="915"/>
      <c r="VR6" s="915"/>
      <c r="VS6" s="915"/>
      <c r="VT6" s="915"/>
      <c r="VU6" s="915"/>
      <c r="VV6" s="915"/>
      <c r="VW6" s="915"/>
      <c r="VX6" s="915"/>
      <c r="VY6" s="915"/>
      <c r="VZ6" s="915"/>
      <c r="WA6" s="915"/>
      <c r="WB6" s="915"/>
      <c r="WC6" s="915"/>
      <c r="WD6" s="915"/>
      <c r="WE6" s="915"/>
      <c r="WF6" s="915"/>
      <c r="WG6" s="915"/>
      <c r="WH6" s="915"/>
      <c r="WI6" s="915"/>
      <c r="WJ6" s="915"/>
      <c r="WK6" s="915"/>
      <c r="WL6" s="915"/>
      <c r="WM6" s="915"/>
      <c r="WN6" s="915"/>
      <c r="WO6" s="915"/>
      <c r="WP6" s="915"/>
      <c r="WQ6" s="915"/>
      <c r="WR6" s="915"/>
      <c r="WS6" s="915"/>
      <c r="WT6" s="915"/>
      <c r="WU6" s="915"/>
      <c r="WV6" s="915"/>
      <c r="WW6" s="915"/>
      <c r="WX6" s="915"/>
      <c r="WY6" s="915"/>
      <c r="WZ6" s="915"/>
      <c r="XA6" s="915"/>
      <c r="XB6" s="915"/>
      <c r="XC6" s="915"/>
      <c r="XD6" s="915"/>
      <c r="XE6" s="915"/>
      <c r="XF6" s="915"/>
      <c r="XG6" s="915"/>
      <c r="XH6" s="915"/>
      <c r="XI6" s="915"/>
      <c r="XJ6" s="915"/>
      <c r="XK6" s="915"/>
      <c r="XL6" s="915"/>
      <c r="XM6" s="915"/>
      <c r="XN6" s="915"/>
      <c r="XO6" s="915"/>
      <c r="XP6" s="915"/>
      <c r="XQ6" s="915"/>
      <c r="XR6" s="915"/>
      <c r="XS6" s="915"/>
      <c r="XT6" s="915"/>
      <c r="XU6" s="915"/>
      <c r="XV6" s="915"/>
      <c r="XW6" s="915"/>
      <c r="XX6" s="915"/>
      <c r="XY6" s="915"/>
      <c r="XZ6" s="915"/>
      <c r="YA6" s="915"/>
      <c r="YB6" s="915"/>
      <c r="YC6" s="915"/>
      <c r="YD6" s="915"/>
      <c r="YE6" s="915"/>
      <c r="YF6" s="915"/>
      <c r="YG6" s="915"/>
      <c r="YH6" s="915"/>
      <c r="YI6" s="915"/>
      <c r="YJ6" s="915"/>
      <c r="YK6" s="915"/>
      <c r="YL6" s="915"/>
      <c r="YM6" s="915"/>
      <c r="YN6" s="915"/>
      <c r="YO6" s="915"/>
      <c r="YP6" s="915"/>
      <c r="YQ6" s="915"/>
      <c r="YR6" s="915"/>
      <c r="YS6" s="915"/>
      <c r="YT6" s="915"/>
      <c r="YU6" s="915"/>
      <c r="YV6" s="915"/>
      <c r="YW6" s="915"/>
      <c r="YX6" s="915"/>
      <c r="YY6" s="915"/>
      <c r="YZ6" s="915"/>
      <c r="ZA6" s="915"/>
      <c r="ZB6" s="915"/>
      <c r="ZC6" s="915"/>
      <c r="ZD6" s="915"/>
      <c r="ZE6" s="915"/>
      <c r="ZF6" s="915"/>
      <c r="ZG6" s="915"/>
      <c r="ZH6" s="915"/>
      <c r="ZI6" s="915"/>
      <c r="ZJ6" s="915"/>
      <c r="ZK6" s="915"/>
      <c r="ZL6" s="915"/>
      <c r="ZM6" s="915"/>
      <c r="ZN6" s="915"/>
      <c r="ZO6" s="915"/>
      <c r="ZP6" s="915"/>
      <c r="ZQ6" s="915"/>
      <c r="ZR6" s="915"/>
      <c r="ZS6" s="915"/>
      <c r="ZT6" s="915"/>
      <c r="ZU6" s="915"/>
      <c r="ZV6" s="915"/>
      <c r="ZW6" s="915"/>
      <c r="ZX6" s="915"/>
      <c r="ZY6" s="915"/>
      <c r="ZZ6" s="915"/>
      <c r="AAA6" s="915"/>
      <c r="AAB6" s="915"/>
      <c r="AAC6" s="915"/>
      <c r="AAD6" s="915"/>
      <c r="AAE6" s="915"/>
      <c r="AAF6" s="915"/>
      <c r="AAG6" s="915"/>
      <c r="AAH6" s="915"/>
      <c r="AAI6" s="915"/>
      <c r="AAJ6" s="915"/>
      <c r="AAK6" s="915"/>
      <c r="AAL6" s="915"/>
      <c r="AAM6" s="915"/>
      <c r="AAN6" s="915"/>
      <c r="AAO6" s="915"/>
      <c r="AAP6" s="915"/>
      <c r="AAQ6" s="915"/>
      <c r="AAR6" s="915"/>
      <c r="AAS6" s="915"/>
      <c r="AAT6" s="915"/>
      <c r="AAU6" s="915"/>
      <c r="AAV6" s="915"/>
      <c r="AAW6" s="915"/>
      <c r="AAX6" s="915"/>
      <c r="AAY6" s="915"/>
      <c r="AAZ6" s="915"/>
      <c r="ABA6" s="915"/>
      <c r="ABB6" s="915"/>
      <c r="ABC6" s="915"/>
      <c r="ABD6" s="915"/>
      <c r="ABE6" s="915"/>
      <c r="ABF6" s="915"/>
      <c r="ABG6" s="915"/>
      <c r="ABH6" s="915"/>
      <c r="ABI6" s="915"/>
      <c r="ABJ6" s="915"/>
      <c r="ABK6" s="915"/>
      <c r="ABL6" s="915"/>
      <c r="ABM6" s="915"/>
      <c r="ABN6" s="915"/>
      <c r="ABO6" s="915"/>
      <c r="ABP6" s="915"/>
      <c r="ABQ6" s="915"/>
      <c r="ABR6" s="915"/>
      <c r="ABS6" s="915"/>
      <c r="ABT6" s="915"/>
      <c r="ABU6" s="915"/>
      <c r="ABV6" s="915"/>
      <c r="ABW6" s="915"/>
      <c r="ABX6" s="915"/>
      <c r="ABY6" s="915"/>
      <c r="ABZ6" s="915"/>
      <c r="ACA6" s="915"/>
      <c r="ACB6" s="915"/>
      <c r="ACC6" s="915"/>
      <c r="ACD6" s="915"/>
      <c r="ACE6" s="915"/>
      <c r="ACF6" s="915"/>
      <c r="ACG6" s="915"/>
      <c r="ACH6" s="915"/>
      <c r="ACI6" s="915"/>
      <c r="ACJ6" s="915"/>
      <c r="ACK6" s="915"/>
      <c r="ACL6" s="915"/>
      <c r="ACM6" s="915"/>
      <c r="ACN6" s="915"/>
      <c r="ACO6" s="915"/>
      <c r="ACP6" s="915"/>
      <c r="ACQ6" s="915"/>
      <c r="ACR6" s="915"/>
      <c r="ACS6" s="915"/>
      <c r="ACT6" s="915"/>
      <c r="ACU6" s="915"/>
      <c r="ACV6" s="915"/>
      <c r="ACW6" s="915"/>
      <c r="ACX6" s="915"/>
      <c r="ACY6" s="915"/>
      <c r="ACZ6" s="915"/>
      <c r="ADA6" s="915"/>
      <c r="ADB6" s="915"/>
      <c r="ADC6" s="915"/>
      <c r="ADD6" s="915"/>
      <c r="ADE6" s="915"/>
      <c r="ADF6" s="915"/>
      <c r="ADG6" s="915"/>
      <c r="ADH6" s="915"/>
      <c r="ADI6" s="915"/>
      <c r="ADJ6" s="915"/>
      <c r="ADK6" s="915"/>
      <c r="ADL6" s="915"/>
      <c r="ADM6" s="915"/>
      <c r="ADN6" s="915"/>
      <c r="ADO6" s="915"/>
      <c r="ADP6" s="915"/>
      <c r="ADQ6" s="915"/>
      <c r="ADR6" s="915"/>
      <c r="ADS6" s="915"/>
      <c r="ADT6" s="915"/>
      <c r="ADU6" s="915"/>
      <c r="ADV6" s="915"/>
      <c r="ADW6" s="915"/>
      <c r="ADX6" s="915"/>
      <c r="ADY6" s="915"/>
      <c r="ADZ6" s="915"/>
      <c r="AEA6" s="915"/>
      <c r="AEB6" s="915"/>
      <c r="AEC6" s="915"/>
      <c r="AED6" s="915"/>
      <c r="AEE6" s="915"/>
      <c r="AEF6" s="915"/>
      <c r="AEG6" s="915"/>
      <c r="AEH6" s="915"/>
      <c r="AEI6" s="915"/>
      <c r="AEJ6" s="915"/>
      <c r="AEK6" s="915"/>
      <c r="AEL6" s="915"/>
      <c r="AEM6" s="915"/>
      <c r="AEN6" s="915"/>
      <c r="AEO6" s="915"/>
      <c r="AEP6" s="915"/>
      <c r="AEQ6" s="915"/>
      <c r="AER6" s="915"/>
      <c r="AES6" s="915"/>
      <c r="AET6" s="915"/>
      <c r="AEU6" s="915"/>
      <c r="AEV6" s="915"/>
      <c r="AEW6" s="915"/>
      <c r="AEX6" s="915"/>
      <c r="AEY6" s="915"/>
      <c r="AEZ6" s="915"/>
      <c r="AFA6" s="915"/>
      <c r="AFB6" s="915"/>
      <c r="AFC6" s="915"/>
      <c r="AFD6" s="915"/>
      <c r="AFE6" s="915"/>
      <c r="AFF6" s="915"/>
      <c r="AFG6" s="915"/>
      <c r="AFH6" s="915"/>
      <c r="AFI6" s="915"/>
      <c r="AFJ6" s="915"/>
      <c r="AFK6" s="915"/>
      <c r="AFL6" s="915"/>
      <c r="AFM6" s="915"/>
      <c r="AFN6" s="915"/>
      <c r="AFO6" s="915"/>
      <c r="AFP6" s="915"/>
      <c r="AFQ6" s="915"/>
      <c r="AFR6" s="915"/>
      <c r="AFS6" s="915"/>
      <c r="AFT6" s="915"/>
      <c r="AFU6" s="915"/>
      <c r="AFV6" s="915"/>
      <c r="AFW6" s="915"/>
      <c r="AFX6" s="915"/>
      <c r="AFY6" s="915"/>
      <c r="AFZ6" s="915"/>
      <c r="AGA6" s="915"/>
      <c r="AGB6" s="915"/>
      <c r="AGC6" s="915"/>
      <c r="AGD6" s="915"/>
      <c r="AGE6" s="915"/>
      <c r="AGF6" s="915"/>
      <c r="AGG6" s="915"/>
      <c r="AGH6" s="915"/>
      <c r="AGI6" s="915"/>
      <c r="AGJ6" s="915"/>
      <c r="AGK6" s="915"/>
      <c r="AGL6" s="915"/>
      <c r="AGM6" s="915"/>
      <c r="AGN6" s="915"/>
      <c r="AGO6" s="915"/>
      <c r="AGP6" s="915"/>
      <c r="AGQ6" s="915"/>
      <c r="AGR6" s="915"/>
      <c r="AGS6" s="915"/>
      <c r="AGT6" s="915"/>
      <c r="AGU6" s="915"/>
      <c r="AGV6" s="915"/>
      <c r="AGW6" s="915"/>
      <c r="AGX6" s="915"/>
      <c r="AGY6" s="915"/>
      <c r="AGZ6" s="915"/>
      <c r="AHA6" s="915"/>
      <c r="AHB6" s="915"/>
      <c r="AHC6" s="915"/>
      <c r="AHD6" s="915"/>
      <c r="AHE6" s="915"/>
      <c r="AHF6" s="915"/>
      <c r="AHG6" s="915"/>
      <c r="AHH6" s="915"/>
      <c r="AHI6" s="915"/>
      <c r="AHJ6" s="915"/>
      <c r="AHK6" s="915"/>
      <c r="AHL6" s="915"/>
      <c r="AHM6" s="915"/>
      <c r="AHN6" s="915"/>
      <c r="AHO6" s="915"/>
      <c r="AHP6" s="915"/>
      <c r="AHQ6" s="915"/>
      <c r="AHR6" s="915"/>
      <c r="AHS6" s="915"/>
      <c r="AHT6" s="915"/>
      <c r="AHU6" s="915"/>
      <c r="AHV6" s="915"/>
      <c r="AHW6" s="915"/>
      <c r="AHX6" s="915"/>
      <c r="AHY6" s="915"/>
      <c r="AHZ6" s="915"/>
      <c r="AIA6" s="915"/>
      <c r="AIB6" s="915"/>
      <c r="AIC6" s="915"/>
      <c r="AID6" s="915"/>
      <c r="AIE6" s="915"/>
      <c r="AIF6" s="915"/>
      <c r="AIG6" s="915"/>
      <c r="AIH6" s="915"/>
      <c r="AII6" s="915"/>
      <c r="AIJ6" s="915"/>
      <c r="AIK6" s="915"/>
      <c r="AIL6" s="915"/>
      <c r="AIM6" s="915"/>
      <c r="AIN6" s="915"/>
      <c r="AIO6" s="915"/>
      <c r="AIP6" s="915"/>
      <c r="AIQ6" s="915"/>
      <c r="AIR6" s="915"/>
      <c r="AIS6" s="915"/>
      <c r="AIT6" s="915"/>
      <c r="AIU6" s="915"/>
      <c r="AIV6" s="915"/>
      <c r="AIW6" s="915"/>
      <c r="AIX6" s="915"/>
      <c r="AIY6" s="915"/>
      <c r="AIZ6" s="915"/>
      <c r="AJA6" s="915"/>
      <c r="AJB6" s="915"/>
      <c r="AJC6" s="915"/>
      <c r="AJD6" s="915"/>
      <c r="AJE6" s="915"/>
      <c r="AJF6" s="915"/>
      <c r="AJG6" s="915"/>
      <c r="AJH6" s="915"/>
      <c r="AJI6" s="915"/>
      <c r="AJJ6" s="915"/>
      <c r="AJK6" s="915"/>
      <c r="AJL6" s="915"/>
      <c r="AJM6" s="915"/>
      <c r="AJN6" s="915"/>
      <c r="AJO6" s="915"/>
      <c r="AJP6" s="915"/>
      <c r="AJQ6" s="915"/>
      <c r="AJR6" s="915"/>
      <c r="AJS6" s="915"/>
      <c r="AJT6" s="915"/>
      <c r="AJU6" s="915"/>
      <c r="AJV6" s="915"/>
      <c r="AJW6" s="915"/>
      <c r="AJX6" s="915"/>
      <c r="AJY6" s="915"/>
      <c r="AJZ6" s="915"/>
      <c r="AKA6" s="915"/>
      <c r="AKB6" s="915"/>
      <c r="AKC6" s="915"/>
      <c r="AKD6" s="915"/>
      <c r="AKE6" s="915"/>
      <c r="AKF6" s="915"/>
      <c r="AKG6" s="915"/>
      <c r="AKH6" s="915"/>
      <c r="AKI6" s="915"/>
      <c r="AKJ6" s="915"/>
      <c r="AKK6" s="915"/>
      <c r="AKL6" s="915"/>
      <c r="AKM6" s="915"/>
      <c r="AKN6" s="915"/>
      <c r="AKO6" s="915"/>
      <c r="AKP6" s="915"/>
      <c r="AKQ6" s="915"/>
      <c r="AKR6" s="915"/>
      <c r="AKS6" s="915"/>
      <c r="AKT6" s="915"/>
      <c r="AKU6" s="915"/>
      <c r="AKV6" s="915"/>
      <c r="AKW6" s="915"/>
      <c r="AKX6" s="915"/>
      <c r="AKY6" s="915"/>
      <c r="AKZ6" s="915"/>
      <c r="ALA6" s="915"/>
      <c r="ALB6" s="915"/>
      <c r="ALC6" s="915"/>
      <c r="ALD6" s="915"/>
      <c r="ALE6" s="915"/>
      <c r="ALF6" s="915"/>
      <c r="ALG6" s="915"/>
      <c r="ALH6" s="915"/>
      <c r="ALI6" s="915"/>
      <c r="ALJ6" s="915"/>
      <c r="ALK6" s="915"/>
      <c r="ALL6" s="915"/>
      <c r="ALM6" s="915"/>
      <c r="ALN6" s="915"/>
      <c r="ALO6" s="915"/>
      <c r="ALP6" s="915"/>
      <c r="ALQ6" s="915"/>
      <c r="ALR6" s="915"/>
      <c r="ALS6" s="915"/>
      <c r="ALT6" s="915"/>
      <c r="ALU6" s="915"/>
      <c r="ALV6" s="915"/>
      <c r="ALW6" s="915"/>
      <c r="ALX6" s="915"/>
      <c r="ALY6" s="915"/>
      <c r="ALZ6" s="915"/>
      <c r="AMA6" s="915"/>
      <c r="AMB6" s="915"/>
      <c r="AMC6" s="915"/>
      <c r="AMD6" s="915"/>
      <c r="AME6" s="915"/>
      <c r="AMF6" s="915"/>
      <c r="AMG6" s="915"/>
      <c r="AMH6" s="915"/>
    </row>
    <row r="7" spans="1:1022" ht="15.6" customHeight="1">
      <c r="A7" s="919" t="s">
        <v>6</v>
      </c>
      <c r="B7" s="920" t="s">
        <v>7</v>
      </c>
      <c r="C7" s="915"/>
      <c r="D7" s="915"/>
      <c r="E7" s="915"/>
      <c r="F7" s="915"/>
      <c r="G7" s="915"/>
      <c r="H7" s="916"/>
      <c r="I7" s="915"/>
      <c r="J7" s="915"/>
      <c r="K7" s="915"/>
      <c r="L7" s="915"/>
      <c r="M7" s="915"/>
      <c r="N7" s="916"/>
      <c r="O7" s="916"/>
      <c r="P7" s="916"/>
      <c r="Q7" s="916"/>
      <c r="R7" s="915"/>
      <c r="S7" s="916"/>
      <c r="T7" s="915"/>
      <c r="U7" s="915"/>
      <c r="V7" s="915"/>
      <c r="W7" s="915"/>
      <c r="X7" s="915"/>
      <c r="Y7" s="915"/>
      <c r="Z7" s="915"/>
      <c r="AA7" s="915"/>
      <c r="AB7" s="915"/>
      <c r="AC7" s="915"/>
      <c r="AD7" s="915"/>
      <c r="AE7" s="915"/>
      <c r="AF7" s="915"/>
      <c r="AG7" s="915"/>
      <c r="AH7" s="915"/>
      <c r="AI7" s="915"/>
      <c r="AJ7" s="915"/>
      <c r="AK7" s="915"/>
      <c r="AL7" s="915"/>
      <c r="AM7" s="915"/>
      <c r="AN7" s="915"/>
      <c r="AO7" s="915"/>
      <c r="AP7" s="915"/>
      <c r="AQ7" s="915"/>
      <c r="AR7" s="915"/>
      <c r="AS7" s="915"/>
      <c r="AT7" s="915"/>
      <c r="AU7" s="915"/>
      <c r="AV7" s="915"/>
      <c r="AW7" s="915"/>
      <c r="AX7" s="915"/>
      <c r="AY7" s="915"/>
      <c r="AZ7" s="915"/>
      <c r="BA7" s="915"/>
      <c r="BB7" s="915"/>
      <c r="BC7" s="915"/>
      <c r="BD7" s="915"/>
      <c r="BE7" s="915"/>
      <c r="BF7" s="915"/>
      <c r="BG7" s="915"/>
      <c r="BH7" s="915"/>
      <c r="BI7" s="915"/>
      <c r="BJ7" s="915"/>
      <c r="BK7" s="915"/>
      <c r="BL7" s="915"/>
      <c r="BM7" s="915"/>
      <c r="BN7" s="915"/>
      <c r="BO7" s="915"/>
      <c r="BP7" s="915"/>
      <c r="BQ7" s="915"/>
      <c r="BR7" s="915"/>
      <c r="BS7" s="915"/>
      <c r="BT7" s="915"/>
      <c r="BU7" s="915"/>
      <c r="BV7" s="915"/>
      <c r="BW7" s="915"/>
      <c r="BX7" s="915"/>
      <c r="BY7" s="915"/>
      <c r="BZ7" s="915"/>
      <c r="CA7" s="915"/>
      <c r="CB7" s="915"/>
      <c r="CC7" s="915"/>
      <c r="CD7" s="915"/>
      <c r="CE7" s="915"/>
      <c r="CF7" s="915"/>
      <c r="CG7" s="915"/>
      <c r="CH7" s="915"/>
      <c r="CI7" s="915"/>
      <c r="CJ7" s="915"/>
      <c r="CK7" s="915"/>
      <c r="CL7" s="915"/>
      <c r="CM7" s="915"/>
      <c r="CN7" s="915"/>
      <c r="CO7" s="915"/>
      <c r="CP7" s="915"/>
      <c r="CQ7" s="915"/>
      <c r="CR7" s="915"/>
      <c r="CS7" s="915"/>
      <c r="CT7" s="915"/>
      <c r="CU7" s="915"/>
      <c r="CV7" s="915"/>
      <c r="CW7" s="915"/>
      <c r="CX7" s="915"/>
      <c r="CY7" s="915"/>
      <c r="CZ7" s="915"/>
      <c r="DA7" s="915"/>
      <c r="DB7" s="915"/>
      <c r="DC7" s="915"/>
      <c r="DD7" s="915"/>
      <c r="DE7" s="915"/>
      <c r="DF7" s="915"/>
      <c r="DG7" s="915"/>
      <c r="DH7" s="915"/>
      <c r="DI7" s="915"/>
      <c r="DJ7" s="915"/>
      <c r="DK7" s="915"/>
      <c r="DL7" s="915"/>
      <c r="DM7" s="915"/>
      <c r="DN7" s="915"/>
      <c r="DO7" s="915"/>
      <c r="DP7" s="915"/>
      <c r="DQ7" s="915"/>
      <c r="DR7" s="915"/>
      <c r="DS7" s="915"/>
      <c r="DT7" s="915"/>
      <c r="DU7" s="915"/>
      <c r="DV7" s="915"/>
      <c r="DW7" s="915"/>
      <c r="DX7" s="915"/>
      <c r="DY7" s="915"/>
      <c r="DZ7" s="915"/>
      <c r="EA7" s="915"/>
      <c r="EB7" s="915"/>
      <c r="EC7" s="915"/>
      <c r="ED7" s="915"/>
      <c r="EE7" s="915"/>
      <c r="EF7" s="915"/>
      <c r="EG7" s="915"/>
      <c r="EH7" s="915"/>
      <c r="EI7" s="915"/>
      <c r="EJ7" s="915"/>
      <c r="EK7" s="915"/>
      <c r="EL7" s="915"/>
      <c r="EM7" s="915"/>
      <c r="EN7" s="915"/>
      <c r="EO7" s="915"/>
      <c r="EP7" s="915"/>
      <c r="EQ7" s="915"/>
      <c r="ER7" s="915"/>
      <c r="ES7" s="915"/>
      <c r="ET7" s="915"/>
      <c r="EU7" s="915"/>
      <c r="EV7" s="915"/>
      <c r="EW7" s="915"/>
      <c r="EX7" s="915"/>
      <c r="EY7" s="915"/>
      <c r="EZ7" s="915"/>
      <c r="FA7" s="915"/>
      <c r="FB7" s="915"/>
      <c r="FC7" s="915"/>
      <c r="FD7" s="915"/>
      <c r="FE7" s="915"/>
      <c r="FF7" s="915"/>
      <c r="FG7" s="915"/>
      <c r="FH7" s="915"/>
      <c r="FI7" s="915"/>
      <c r="FJ7" s="915"/>
      <c r="FK7" s="915"/>
      <c r="FL7" s="915"/>
      <c r="FM7" s="915"/>
      <c r="FN7" s="915"/>
      <c r="FO7" s="915"/>
      <c r="FP7" s="915"/>
      <c r="FQ7" s="915"/>
      <c r="FR7" s="915"/>
      <c r="FS7" s="915"/>
      <c r="FT7" s="915"/>
      <c r="FU7" s="915"/>
      <c r="FV7" s="915"/>
      <c r="FW7" s="915"/>
      <c r="FX7" s="915"/>
      <c r="FY7" s="915"/>
      <c r="FZ7" s="915"/>
      <c r="GA7" s="915"/>
      <c r="GB7" s="915"/>
      <c r="GC7" s="915"/>
      <c r="GD7" s="915"/>
      <c r="GE7" s="915"/>
      <c r="GF7" s="915"/>
      <c r="GG7" s="915"/>
      <c r="GH7" s="915"/>
      <c r="GI7" s="915"/>
      <c r="GJ7" s="915"/>
      <c r="GK7" s="915"/>
      <c r="GL7" s="915"/>
      <c r="GM7" s="915"/>
      <c r="GN7" s="915"/>
      <c r="GO7" s="915"/>
      <c r="GP7" s="915"/>
      <c r="GQ7" s="915"/>
      <c r="GR7" s="915"/>
      <c r="GS7" s="915"/>
      <c r="GT7" s="915"/>
      <c r="GU7" s="915"/>
      <c r="GV7" s="915"/>
      <c r="GW7" s="915"/>
      <c r="GX7" s="915"/>
      <c r="GY7" s="915"/>
      <c r="GZ7" s="915"/>
      <c r="HA7" s="915"/>
      <c r="HB7" s="915"/>
      <c r="HC7" s="915"/>
      <c r="HD7" s="915"/>
      <c r="HE7" s="915"/>
      <c r="HF7" s="915"/>
      <c r="HG7" s="915"/>
      <c r="HH7" s="915"/>
      <c r="HI7" s="915"/>
      <c r="HJ7" s="915"/>
      <c r="HK7" s="915"/>
      <c r="HL7" s="915"/>
      <c r="HM7" s="915"/>
      <c r="HN7" s="915"/>
      <c r="HO7" s="915"/>
      <c r="HP7" s="915"/>
      <c r="HQ7" s="915"/>
      <c r="HR7" s="915"/>
      <c r="HS7" s="915"/>
      <c r="HT7" s="915"/>
      <c r="HU7" s="915"/>
      <c r="HV7" s="915"/>
      <c r="HW7" s="915"/>
      <c r="HX7" s="915"/>
      <c r="HY7" s="915"/>
      <c r="HZ7" s="915"/>
      <c r="IA7" s="915"/>
      <c r="IB7" s="915"/>
      <c r="IC7" s="915"/>
      <c r="ID7" s="915"/>
      <c r="IE7" s="915"/>
      <c r="IF7" s="915"/>
      <c r="IG7" s="915"/>
      <c r="IH7" s="915"/>
      <c r="II7" s="915"/>
      <c r="IJ7" s="915"/>
      <c r="IK7" s="915"/>
      <c r="IL7" s="915"/>
      <c r="IM7" s="915"/>
      <c r="IN7" s="915"/>
      <c r="IO7" s="915"/>
      <c r="IP7" s="915"/>
      <c r="IQ7" s="915"/>
      <c r="IR7" s="915"/>
      <c r="IS7" s="915"/>
      <c r="IT7" s="915"/>
      <c r="IU7" s="915"/>
      <c r="IV7" s="915"/>
      <c r="IW7" s="915"/>
      <c r="IX7" s="915"/>
      <c r="IY7" s="915"/>
      <c r="IZ7" s="915"/>
      <c r="JA7" s="915"/>
      <c r="JB7" s="915"/>
      <c r="JC7" s="915"/>
      <c r="JD7" s="915"/>
      <c r="JE7" s="915"/>
      <c r="JF7" s="915"/>
      <c r="JG7" s="915"/>
      <c r="JH7" s="915"/>
      <c r="JI7" s="915"/>
      <c r="JJ7" s="915"/>
      <c r="JK7" s="915"/>
      <c r="JL7" s="915"/>
      <c r="JM7" s="915"/>
      <c r="JN7" s="915"/>
      <c r="JO7" s="915"/>
      <c r="JP7" s="915"/>
      <c r="JQ7" s="915"/>
      <c r="JR7" s="915"/>
      <c r="JS7" s="915"/>
      <c r="JT7" s="915"/>
      <c r="JU7" s="915"/>
      <c r="JV7" s="915"/>
      <c r="JW7" s="915"/>
      <c r="JX7" s="915"/>
      <c r="JY7" s="915"/>
      <c r="JZ7" s="915"/>
      <c r="KA7" s="915"/>
      <c r="KB7" s="915"/>
      <c r="KC7" s="915"/>
      <c r="KD7" s="915"/>
      <c r="KE7" s="915"/>
      <c r="KF7" s="915"/>
      <c r="KG7" s="915"/>
      <c r="KH7" s="915"/>
      <c r="KI7" s="915"/>
      <c r="KJ7" s="915"/>
      <c r="KK7" s="915"/>
      <c r="KL7" s="915"/>
      <c r="KM7" s="915"/>
      <c r="KN7" s="915"/>
      <c r="KO7" s="915"/>
      <c r="KP7" s="915"/>
      <c r="KQ7" s="915"/>
      <c r="KR7" s="915"/>
      <c r="KS7" s="915"/>
      <c r="KT7" s="915"/>
      <c r="KU7" s="915"/>
      <c r="KV7" s="915"/>
      <c r="KW7" s="915"/>
      <c r="KX7" s="915"/>
      <c r="KY7" s="915"/>
      <c r="KZ7" s="915"/>
      <c r="LA7" s="915"/>
      <c r="LB7" s="915"/>
      <c r="LC7" s="915"/>
      <c r="LD7" s="915"/>
      <c r="LE7" s="915"/>
      <c r="LF7" s="915"/>
      <c r="LG7" s="915"/>
      <c r="LH7" s="915"/>
      <c r="LI7" s="915"/>
      <c r="LJ7" s="915"/>
      <c r="LK7" s="915"/>
      <c r="LL7" s="915"/>
      <c r="LM7" s="915"/>
      <c r="LN7" s="915"/>
      <c r="LO7" s="915"/>
      <c r="LP7" s="915"/>
      <c r="LQ7" s="915"/>
      <c r="LR7" s="915"/>
      <c r="LS7" s="915"/>
      <c r="LT7" s="915"/>
      <c r="LU7" s="915"/>
      <c r="LV7" s="915"/>
      <c r="LW7" s="915"/>
      <c r="LX7" s="915"/>
      <c r="LY7" s="915"/>
      <c r="LZ7" s="915"/>
      <c r="MA7" s="915"/>
      <c r="MB7" s="915"/>
      <c r="MC7" s="915"/>
      <c r="MD7" s="915"/>
      <c r="ME7" s="915"/>
      <c r="MF7" s="915"/>
      <c r="MG7" s="915"/>
      <c r="MH7" s="915"/>
      <c r="MI7" s="915"/>
      <c r="MJ7" s="915"/>
      <c r="MK7" s="915"/>
      <c r="ML7" s="915"/>
      <c r="MM7" s="915"/>
      <c r="MN7" s="915"/>
      <c r="MO7" s="915"/>
      <c r="MP7" s="915"/>
      <c r="MQ7" s="915"/>
      <c r="MR7" s="915"/>
      <c r="MS7" s="915"/>
      <c r="MT7" s="915"/>
      <c r="MU7" s="915"/>
      <c r="MV7" s="915"/>
      <c r="MW7" s="915"/>
      <c r="MX7" s="915"/>
      <c r="MY7" s="915"/>
      <c r="MZ7" s="915"/>
      <c r="NA7" s="915"/>
      <c r="NB7" s="915"/>
      <c r="NC7" s="915"/>
      <c r="ND7" s="915"/>
      <c r="NE7" s="915"/>
      <c r="NF7" s="915"/>
      <c r="NG7" s="915"/>
      <c r="NH7" s="915"/>
      <c r="NI7" s="915"/>
      <c r="NJ7" s="915"/>
      <c r="NK7" s="915"/>
      <c r="NL7" s="915"/>
      <c r="NM7" s="915"/>
      <c r="NN7" s="915"/>
      <c r="NO7" s="915"/>
      <c r="NP7" s="915"/>
      <c r="NQ7" s="915"/>
      <c r="NR7" s="915"/>
      <c r="NS7" s="915"/>
      <c r="NT7" s="915"/>
      <c r="NU7" s="915"/>
      <c r="NV7" s="915"/>
      <c r="NW7" s="915"/>
      <c r="NX7" s="915"/>
      <c r="NY7" s="915"/>
      <c r="NZ7" s="915"/>
      <c r="OA7" s="915"/>
      <c r="OB7" s="915"/>
      <c r="OC7" s="915"/>
      <c r="OD7" s="915"/>
      <c r="OE7" s="915"/>
      <c r="OF7" s="915"/>
      <c r="OG7" s="915"/>
      <c r="OH7" s="915"/>
      <c r="OI7" s="915"/>
      <c r="OJ7" s="915"/>
      <c r="OK7" s="915"/>
      <c r="OL7" s="915"/>
      <c r="OM7" s="915"/>
      <c r="ON7" s="915"/>
      <c r="OO7" s="915"/>
      <c r="OP7" s="915"/>
      <c r="OQ7" s="915"/>
      <c r="OR7" s="915"/>
      <c r="OS7" s="915"/>
      <c r="OT7" s="915"/>
      <c r="OU7" s="915"/>
      <c r="OV7" s="915"/>
      <c r="OW7" s="915"/>
      <c r="OX7" s="915"/>
      <c r="OY7" s="915"/>
      <c r="OZ7" s="915"/>
      <c r="PA7" s="915"/>
      <c r="PB7" s="915"/>
      <c r="PC7" s="915"/>
      <c r="PD7" s="915"/>
      <c r="PE7" s="915"/>
      <c r="PF7" s="915"/>
      <c r="PG7" s="915"/>
      <c r="PH7" s="915"/>
      <c r="PI7" s="915"/>
      <c r="PJ7" s="915"/>
      <c r="PK7" s="915"/>
      <c r="PL7" s="915"/>
      <c r="PM7" s="915"/>
      <c r="PN7" s="915"/>
      <c r="PO7" s="915"/>
      <c r="PP7" s="915"/>
      <c r="PQ7" s="915"/>
      <c r="PR7" s="915"/>
      <c r="PS7" s="915"/>
      <c r="PT7" s="915"/>
      <c r="PU7" s="915"/>
      <c r="PV7" s="915"/>
      <c r="PW7" s="915"/>
      <c r="PX7" s="915"/>
      <c r="PY7" s="915"/>
      <c r="PZ7" s="915"/>
      <c r="QA7" s="915"/>
      <c r="QB7" s="915"/>
      <c r="QC7" s="915"/>
      <c r="QD7" s="915"/>
      <c r="QE7" s="915"/>
      <c r="QF7" s="915"/>
      <c r="QG7" s="915"/>
      <c r="QH7" s="915"/>
      <c r="QI7" s="915"/>
      <c r="QJ7" s="915"/>
      <c r="QK7" s="915"/>
      <c r="QL7" s="915"/>
      <c r="QM7" s="915"/>
      <c r="QN7" s="915"/>
      <c r="QO7" s="915"/>
      <c r="QP7" s="915"/>
      <c r="QQ7" s="915"/>
      <c r="QR7" s="915"/>
      <c r="QS7" s="915"/>
      <c r="QT7" s="915"/>
      <c r="QU7" s="915"/>
      <c r="QV7" s="915"/>
      <c r="QW7" s="915"/>
      <c r="QX7" s="915"/>
      <c r="QY7" s="915"/>
      <c r="QZ7" s="915"/>
      <c r="RA7" s="915"/>
      <c r="RB7" s="915"/>
      <c r="RC7" s="915"/>
      <c r="RD7" s="915"/>
      <c r="RE7" s="915"/>
      <c r="RF7" s="915"/>
      <c r="RG7" s="915"/>
      <c r="RH7" s="915"/>
      <c r="RI7" s="915"/>
      <c r="RJ7" s="915"/>
      <c r="RK7" s="915"/>
      <c r="RL7" s="915"/>
      <c r="RM7" s="915"/>
      <c r="RN7" s="915"/>
      <c r="RO7" s="915"/>
      <c r="RP7" s="915"/>
      <c r="RQ7" s="915"/>
      <c r="RR7" s="915"/>
      <c r="RS7" s="915"/>
      <c r="RT7" s="915"/>
      <c r="RU7" s="915"/>
      <c r="RV7" s="915"/>
      <c r="RW7" s="915"/>
      <c r="RX7" s="915"/>
      <c r="RY7" s="915"/>
      <c r="RZ7" s="915"/>
      <c r="SA7" s="915"/>
      <c r="SB7" s="915"/>
      <c r="SC7" s="915"/>
      <c r="SD7" s="915"/>
      <c r="SE7" s="915"/>
      <c r="SF7" s="915"/>
      <c r="SG7" s="915"/>
      <c r="SH7" s="915"/>
      <c r="SI7" s="915"/>
      <c r="SJ7" s="915"/>
      <c r="SK7" s="915"/>
      <c r="SL7" s="915"/>
      <c r="SM7" s="915"/>
      <c r="SN7" s="915"/>
      <c r="SO7" s="915"/>
      <c r="SP7" s="915"/>
      <c r="SQ7" s="915"/>
      <c r="SR7" s="915"/>
      <c r="SS7" s="915"/>
      <c r="ST7" s="915"/>
      <c r="SU7" s="915"/>
      <c r="SV7" s="915"/>
      <c r="SW7" s="915"/>
      <c r="SX7" s="915"/>
      <c r="SY7" s="915"/>
      <c r="SZ7" s="915"/>
      <c r="TA7" s="915"/>
      <c r="TB7" s="915"/>
      <c r="TC7" s="915"/>
      <c r="TD7" s="915"/>
      <c r="TE7" s="915"/>
      <c r="TF7" s="915"/>
      <c r="TG7" s="915"/>
      <c r="TH7" s="915"/>
      <c r="TI7" s="915"/>
      <c r="TJ7" s="915"/>
      <c r="TK7" s="915"/>
      <c r="TL7" s="915"/>
      <c r="TM7" s="915"/>
      <c r="TN7" s="915"/>
      <c r="TO7" s="915"/>
      <c r="TP7" s="915"/>
      <c r="TQ7" s="915"/>
      <c r="TR7" s="915"/>
      <c r="TS7" s="915"/>
      <c r="TT7" s="915"/>
      <c r="TU7" s="915"/>
      <c r="TV7" s="915"/>
      <c r="TW7" s="915"/>
      <c r="TX7" s="915"/>
      <c r="TY7" s="915"/>
      <c r="TZ7" s="915"/>
      <c r="UA7" s="915"/>
      <c r="UB7" s="915"/>
      <c r="UC7" s="915"/>
      <c r="UD7" s="915"/>
      <c r="UE7" s="915"/>
      <c r="UF7" s="915"/>
      <c r="UG7" s="915"/>
      <c r="UH7" s="915"/>
      <c r="UI7" s="915"/>
      <c r="UJ7" s="915"/>
      <c r="UK7" s="915"/>
      <c r="UL7" s="915"/>
      <c r="UM7" s="915"/>
      <c r="UN7" s="915"/>
      <c r="UO7" s="915"/>
      <c r="UP7" s="915"/>
      <c r="UQ7" s="915"/>
      <c r="UR7" s="915"/>
      <c r="US7" s="915"/>
      <c r="UT7" s="915"/>
      <c r="UU7" s="915"/>
      <c r="UV7" s="915"/>
      <c r="UW7" s="915"/>
      <c r="UX7" s="915"/>
      <c r="UY7" s="915"/>
      <c r="UZ7" s="915"/>
      <c r="VA7" s="915"/>
      <c r="VB7" s="915"/>
      <c r="VC7" s="915"/>
      <c r="VD7" s="915"/>
      <c r="VE7" s="915"/>
      <c r="VF7" s="915"/>
      <c r="VG7" s="915"/>
      <c r="VH7" s="915"/>
      <c r="VI7" s="915"/>
      <c r="VJ7" s="915"/>
      <c r="VK7" s="915"/>
      <c r="VL7" s="915"/>
      <c r="VM7" s="915"/>
      <c r="VN7" s="915"/>
      <c r="VO7" s="915"/>
      <c r="VP7" s="915"/>
      <c r="VQ7" s="915"/>
      <c r="VR7" s="915"/>
      <c r="VS7" s="915"/>
      <c r="VT7" s="915"/>
      <c r="VU7" s="915"/>
      <c r="VV7" s="915"/>
      <c r="VW7" s="915"/>
      <c r="VX7" s="915"/>
      <c r="VY7" s="915"/>
      <c r="VZ7" s="915"/>
      <c r="WA7" s="915"/>
      <c r="WB7" s="915"/>
      <c r="WC7" s="915"/>
      <c r="WD7" s="915"/>
      <c r="WE7" s="915"/>
      <c r="WF7" s="915"/>
      <c r="WG7" s="915"/>
      <c r="WH7" s="915"/>
      <c r="WI7" s="915"/>
      <c r="WJ7" s="915"/>
      <c r="WK7" s="915"/>
      <c r="WL7" s="915"/>
      <c r="WM7" s="915"/>
      <c r="WN7" s="915"/>
      <c r="WO7" s="915"/>
      <c r="WP7" s="915"/>
      <c r="WQ7" s="915"/>
      <c r="WR7" s="915"/>
      <c r="WS7" s="915"/>
      <c r="WT7" s="915"/>
      <c r="WU7" s="915"/>
      <c r="WV7" s="915"/>
      <c r="WW7" s="915"/>
      <c r="WX7" s="915"/>
      <c r="WY7" s="915"/>
      <c r="WZ7" s="915"/>
      <c r="XA7" s="915"/>
      <c r="XB7" s="915"/>
      <c r="XC7" s="915"/>
      <c r="XD7" s="915"/>
      <c r="XE7" s="915"/>
      <c r="XF7" s="915"/>
      <c r="XG7" s="915"/>
      <c r="XH7" s="915"/>
      <c r="XI7" s="915"/>
      <c r="XJ7" s="915"/>
      <c r="XK7" s="915"/>
      <c r="XL7" s="915"/>
      <c r="XM7" s="915"/>
      <c r="XN7" s="915"/>
      <c r="XO7" s="915"/>
      <c r="XP7" s="915"/>
      <c r="XQ7" s="915"/>
      <c r="XR7" s="915"/>
      <c r="XS7" s="915"/>
      <c r="XT7" s="915"/>
      <c r="XU7" s="915"/>
      <c r="XV7" s="915"/>
      <c r="XW7" s="915"/>
      <c r="XX7" s="915"/>
      <c r="XY7" s="915"/>
      <c r="XZ7" s="915"/>
      <c r="YA7" s="915"/>
      <c r="YB7" s="915"/>
      <c r="YC7" s="915"/>
      <c r="YD7" s="915"/>
      <c r="YE7" s="915"/>
      <c r="YF7" s="915"/>
      <c r="YG7" s="915"/>
      <c r="YH7" s="915"/>
      <c r="YI7" s="915"/>
      <c r="YJ7" s="915"/>
      <c r="YK7" s="915"/>
      <c r="YL7" s="915"/>
      <c r="YM7" s="915"/>
      <c r="YN7" s="915"/>
      <c r="YO7" s="915"/>
      <c r="YP7" s="915"/>
      <c r="YQ7" s="915"/>
      <c r="YR7" s="915"/>
      <c r="YS7" s="915"/>
      <c r="YT7" s="915"/>
      <c r="YU7" s="915"/>
      <c r="YV7" s="915"/>
      <c r="YW7" s="915"/>
      <c r="YX7" s="915"/>
      <c r="YY7" s="915"/>
      <c r="YZ7" s="915"/>
      <c r="ZA7" s="915"/>
      <c r="ZB7" s="915"/>
      <c r="ZC7" s="915"/>
      <c r="ZD7" s="915"/>
      <c r="ZE7" s="915"/>
      <c r="ZF7" s="915"/>
      <c r="ZG7" s="915"/>
      <c r="ZH7" s="915"/>
      <c r="ZI7" s="915"/>
      <c r="ZJ7" s="915"/>
      <c r="ZK7" s="915"/>
      <c r="ZL7" s="915"/>
      <c r="ZM7" s="915"/>
      <c r="ZN7" s="915"/>
      <c r="ZO7" s="915"/>
      <c r="ZP7" s="915"/>
      <c r="ZQ7" s="915"/>
      <c r="ZR7" s="915"/>
      <c r="ZS7" s="915"/>
      <c r="ZT7" s="915"/>
      <c r="ZU7" s="915"/>
      <c r="ZV7" s="915"/>
      <c r="ZW7" s="915"/>
      <c r="ZX7" s="915"/>
      <c r="ZY7" s="915"/>
      <c r="ZZ7" s="915"/>
      <c r="AAA7" s="915"/>
      <c r="AAB7" s="915"/>
      <c r="AAC7" s="915"/>
      <c r="AAD7" s="915"/>
      <c r="AAE7" s="915"/>
      <c r="AAF7" s="915"/>
      <c r="AAG7" s="915"/>
      <c r="AAH7" s="915"/>
      <c r="AAI7" s="915"/>
      <c r="AAJ7" s="915"/>
      <c r="AAK7" s="915"/>
      <c r="AAL7" s="915"/>
      <c r="AAM7" s="915"/>
      <c r="AAN7" s="915"/>
      <c r="AAO7" s="915"/>
      <c r="AAP7" s="915"/>
      <c r="AAQ7" s="915"/>
      <c r="AAR7" s="915"/>
      <c r="AAS7" s="915"/>
      <c r="AAT7" s="915"/>
      <c r="AAU7" s="915"/>
      <c r="AAV7" s="915"/>
      <c r="AAW7" s="915"/>
      <c r="AAX7" s="915"/>
      <c r="AAY7" s="915"/>
      <c r="AAZ7" s="915"/>
      <c r="ABA7" s="915"/>
      <c r="ABB7" s="915"/>
      <c r="ABC7" s="915"/>
      <c r="ABD7" s="915"/>
      <c r="ABE7" s="915"/>
      <c r="ABF7" s="915"/>
      <c r="ABG7" s="915"/>
      <c r="ABH7" s="915"/>
      <c r="ABI7" s="915"/>
      <c r="ABJ7" s="915"/>
      <c r="ABK7" s="915"/>
      <c r="ABL7" s="915"/>
      <c r="ABM7" s="915"/>
      <c r="ABN7" s="915"/>
      <c r="ABO7" s="915"/>
      <c r="ABP7" s="915"/>
      <c r="ABQ7" s="915"/>
      <c r="ABR7" s="915"/>
      <c r="ABS7" s="915"/>
      <c r="ABT7" s="915"/>
      <c r="ABU7" s="915"/>
      <c r="ABV7" s="915"/>
      <c r="ABW7" s="915"/>
      <c r="ABX7" s="915"/>
      <c r="ABY7" s="915"/>
      <c r="ABZ7" s="915"/>
      <c r="ACA7" s="915"/>
      <c r="ACB7" s="915"/>
      <c r="ACC7" s="915"/>
      <c r="ACD7" s="915"/>
      <c r="ACE7" s="915"/>
      <c r="ACF7" s="915"/>
      <c r="ACG7" s="915"/>
      <c r="ACH7" s="915"/>
      <c r="ACI7" s="915"/>
      <c r="ACJ7" s="915"/>
      <c r="ACK7" s="915"/>
      <c r="ACL7" s="915"/>
      <c r="ACM7" s="915"/>
      <c r="ACN7" s="915"/>
      <c r="ACO7" s="915"/>
      <c r="ACP7" s="915"/>
      <c r="ACQ7" s="915"/>
      <c r="ACR7" s="915"/>
      <c r="ACS7" s="915"/>
      <c r="ACT7" s="915"/>
      <c r="ACU7" s="915"/>
      <c r="ACV7" s="915"/>
      <c r="ACW7" s="915"/>
      <c r="ACX7" s="915"/>
      <c r="ACY7" s="915"/>
      <c r="ACZ7" s="915"/>
      <c r="ADA7" s="915"/>
      <c r="ADB7" s="915"/>
      <c r="ADC7" s="915"/>
      <c r="ADD7" s="915"/>
      <c r="ADE7" s="915"/>
      <c r="ADF7" s="915"/>
      <c r="ADG7" s="915"/>
      <c r="ADH7" s="915"/>
      <c r="ADI7" s="915"/>
      <c r="ADJ7" s="915"/>
      <c r="ADK7" s="915"/>
      <c r="ADL7" s="915"/>
      <c r="ADM7" s="915"/>
      <c r="ADN7" s="915"/>
      <c r="ADO7" s="915"/>
      <c r="ADP7" s="915"/>
      <c r="ADQ7" s="915"/>
      <c r="ADR7" s="915"/>
      <c r="ADS7" s="915"/>
      <c r="ADT7" s="915"/>
      <c r="ADU7" s="915"/>
      <c r="ADV7" s="915"/>
      <c r="ADW7" s="915"/>
      <c r="ADX7" s="915"/>
      <c r="ADY7" s="915"/>
      <c r="ADZ7" s="915"/>
      <c r="AEA7" s="915"/>
      <c r="AEB7" s="915"/>
      <c r="AEC7" s="915"/>
      <c r="AED7" s="915"/>
      <c r="AEE7" s="915"/>
      <c r="AEF7" s="915"/>
      <c r="AEG7" s="915"/>
      <c r="AEH7" s="915"/>
      <c r="AEI7" s="915"/>
      <c r="AEJ7" s="915"/>
      <c r="AEK7" s="915"/>
      <c r="AEL7" s="915"/>
      <c r="AEM7" s="915"/>
      <c r="AEN7" s="915"/>
      <c r="AEO7" s="915"/>
      <c r="AEP7" s="915"/>
      <c r="AEQ7" s="915"/>
      <c r="AER7" s="915"/>
      <c r="AES7" s="915"/>
      <c r="AET7" s="915"/>
      <c r="AEU7" s="915"/>
      <c r="AEV7" s="915"/>
      <c r="AEW7" s="915"/>
      <c r="AEX7" s="915"/>
      <c r="AEY7" s="915"/>
      <c r="AEZ7" s="915"/>
      <c r="AFA7" s="915"/>
      <c r="AFB7" s="915"/>
      <c r="AFC7" s="915"/>
      <c r="AFD7" s="915"/>
      <c r="AFE7" s="915"/>
      <c r="AFF7" s="915"/>
      <c r="AFG7" s="915"/>
      <c r="AFH7" s="915"/>
      <c r="AFI7" s="915"/>
      <c r="AFJ7" s="915"/>
      <c r="AFK7" s="915"/>
      <c r="AFL7" s="915"/>
      <c r="AFM7" s="915"/>
      <c r="AFN7" s="915"/>
      <c r="AFO7" s="915"/>
      <c r="AFP7" s="915"/>
      <c r="AFQ7" s="915"/>
      <c r="AFR7" s="915"/>
      <c r="AFS7" s="915"/>
      <c r="AFT7" s="915"/>
      <c r="AFU7" s="915"/>
      <c r="AFV7" s="915"/>
      <c r="AFW7" s="915"/>
      <c r="AFX7" s="915"/>
      <c r="AFY7" s="915"/>
      <c r="AFZ7" s="915"/>
      <c r="AGA7" s="915"/>
      <c r="AGB7" s="915"/>
      <c r="AGC7" s="915"/>
      <c r="AGD7" s="915"/>
      <c r="AGE7" s="915"/>
      <c r="AGF7" s="915"/>
      <c r="AGG7" s="915"/>
      <c r="AGH7" s="915"/>
      <c r="AGI7" s="915"/>
      <c r="AGJ7" s="915"/>
      <c r="AGK7" s="915"/>
      <c r="AGL7" s="915"/>
      <c r="AGM7" s="915"/>
      <c r="AGN7" s="915"/>
      <c r="AGO7" s="915"/>
      <c r="AGP7" s="915"/>
      <c r="AGQ7" s="915"/>
      <c r="AGR7" s="915"/>
      <c r="AGS7" s="915"/>
      <c r="AGT7" s="915"/>
      <c r="AGU7" s="915"/>
      <c r="AGV7" s="915"/>
      <c r="AGW7" s="915"/>
      <c r="AGX7" s="915"/>
      <c r="AGY7" s="915"/>
      <c r="AGZ7" s="915"/>
      <c r="AHA7" s="915"/>
      <c r="AHB7" s="915"/>
      <c r="AHC7" s="915"/>
      <c r="AHD7" s="915"/>
      <c r="AHE7" s="915"/>
      <c r="AHF7" s="915"/>
      <c r="AHG7" s="915"/>
      <c r="AHH7" s="915"/>
      <c r="AHI7" s="915"/>
      <c r="AHJ7" s="915"/>
      <c r="AHK7" s="915"/>
      <c r="AHL7" s="915"/>
      <c r="AHM7" s="915"/>
      <c r="AHN7" s="915"/>
      <c r="AHO7" s="915"/>
      <c r="AHP7" s="915"/>
      <c r="AHQ7" s="915"/>
      <c r="AHR7" s="915"/>
      <c r="AHS7" s="915"/>
      <c r="AHT7" s="915"/>
      <c r="AHU7" s="915"/>
      <c r="AHV7" s="915"/>
      <c r="AHW7" s="915"/>
      <c r="AHX7" s="915"/>
      <c r="AHY7" s="915"/>
      <c r="AHZ7" s="915"/>
      <c r="AIA7" s="915"/>
      <c r="AIB7" s="915"/>
      <c r="AIC7" s="915"/>
      <c r="AID7" s="915"/>
      <c r="AIE7" s="915"/>
      <c r="AIF7" s="915"/>
      <c r="AIG7" s="915"/>
      <c r="AIH7" s="915"/>
      <c r="AII7" s="915"/>
      <c r="AIJ7" s="915"/>
      <c r="AIK7" s="915"/>
      <c r="AIL7" s="915"/>
      <c r="AIM7" s="915"/>
      <c r="AIN7" s="915"/>
      <c r="AIO7" s="915"/>
      <c r="AIP7" s="915"/>
      <c r="AIQ7" s="915"/>
      <c r="AIR7" s="915"/>
      <c r="AIS7" s="915"/>
      <c r="AIT7" s="915"/>
      <c r="AIU7" s="915"/>
      <c r="AIV7" s="915"/>
      <c r="AIW7" s="915"/>
      <c r="AIX7" s="915"/>
      <c r="AIY7" s="915"/>
      <c r="AIZ7" s="915"/>
      <c r="AJA7" s="915"/>
      <c r="AJB7" s="915"/>
      <c r="AJC7" s="915"/>
      <c r="AJD7" s="915"/>
      <c r="AJE7" s="915"/>
      <c r="AJF7" s="915"/>
      <c r="AJG7" s="915"/>
      <c r="AJH7" s="915"/>
      <c r="AJI7" s="915"/>
      <c r="AJJ7" s="915"/>
      <c r="AJK7" s="915"/>
      <c r="AJL7" s="915"/>
      <c r="AJM7" s="915"/>
      <c r="AJN7" s="915"/>
      <c r="AJO7" s="915"/>
      <c r="AJP7" s="915"/>
      <c r="AJQ7" s="915"/>
      <c r="AJR7" s="915"/>
      <c r="AJS7" s="915"/>
      <c r="AJT7" s="915"/>
      <c r="AJU7" s="915"/>
      <c r="AJV7" s="915"/>
      <c r="AJW7" s="915"/>
      <c r="AJX7" s="915"/>
      <c r="AJY7" s="915"/>
      <c r="AJZ7" s="915"/>
      <c r="AKA7" s="915"/>
      <c r="AKB7" s="915"/>
      <c r="AKC7" s="915"/>
      <c r="AKD7" s="915"/>
      <c r="AKE7" s="915"/>
      <c r="AKF7" s="915"/>
      <c r="AKG7" s="915"/>
      <c r="AKH7" s="915"/>
      <c r="AKI7" s="915"/>
      <c r="AKJ7" s="915"/>
      <c r="AKK7" s="915"/>
      <c r="AKL7" s="915"/>
      <c r="AKM7" s="915"/>
      <c r="AKN7" s="915"/>
      <c r="AKO7" s="915"/>
      <c r="AKP7" s="915"/>
      <c r="AKQ7" s="915"/>
      <c r="AKR7" s="915"/>
      <c r="AKS7" s="915"/>
      <c r="AKT7" s="915"/>
      <c r="AKU7" s="915"/>
      <c r="AKV7" s="915"/>
      <c r="AKW7" s="915"/>
      <c r="AKX7" s="915"/>
      <c r="AKY7" s="915"/>
      <c r="AKZ7" s="915"/>
      <c r="ALA7" s="915"/>
      <c r="ALB7" s="915"/>
      <c r="ALC7" s="915"/>
      <c r="ALD7" s="915"/>
      <c r="ALE7" s="915"/>
      <c r="ALF7" s="915"/>
      <c r="ALG7" s="915"/>
      <c r="ALH7" s="915"/>
      <c r="ALI7" s="915"/>
      <c r="ALJ7" s="915"/>
      <c r="ALK7" s="915"/>
      <c r="ALL7" s="915"/>
      <c r="ALM7" s="915"/>
      <c r="ALN7" s="915"/>
      <c r="ALO7" s="915"/>
      <c r="ALP7" s="915"/>
      <c r="ALQ7" s="915"/>
      <c r="ALR7" s="915"/>
      <c r="ALS7" s="915"/>
      <c r="ALT7" s="915"/>
      <c r="ALU7" s="915"/>
      <c r="ALV7" s="915"/>
      <c r="ALW7" s="915"/>
      <c r="ALX7" s="915"/>
      <c r="ALY7" s="915"/>
      <c r="ALZ7" s="915"/>
      <c r="AMA7" s="915"/>
      <c r="AMB7" s="915"/>
      <c r="AMC7" s="915"/>
      <c r="AMD7" s="915"/>
      <c r="AME7" s="915"/>
      <c r="AMF7" s="915"/>
      <c r="AMG7" s="915"/>
      <c r="AMH7" s="915"/>
    </row>
    <row r="8" spans="1:1022" ht="15.6" customHeight="1">
      <c r="A8" s="919" t="s">
        <v>8</v>
      </c>
      <c r="B8" s="920" t="s">
        <v>9</v>
      </c>
      <c r="C8" s="915"/>
      <c r="D8" s="915"/>
      <c r="E8" s="915"/>
      <c r="F8" s="915"/>
      <c r="G8" s="915"/>
      <c r="H8" s="916"/>
      <c r="I8" s="915"/>
      <c r="J8" s="915"/>
      <c r="K8" s="915"/>
      <c r="L8" s="915"/>
      <c r="M8" s="915"/>
      <c r="N8" s="916"/>
      <c r="O8" s="916"/>
      <c r="P8" s="916"/>
      <c r="Q8" s="916"/>
      <c r="R8" s="915"/>
      <c r="S8" s="916"/>
      <c r="T8" s="915"/>
      <c r="U8" s="915"/>
      <c r="V8" s="915"/>
      <c r="W8" s="915"/>
      <c r="X8" s="915"/>
      <c r="Y8" s="915"/>
      <c r="Z8" s="915"/>
      <c r="AA8" s="915"/>
      <c r="AB8" s="915"/>
      <c r="AC8" s="915"/>
      <c r="AD8" s="915"/>
      <c r="AE8" s="915"/>
      <c r="AF8" s="915"/>
      <c r="AG8" s="915"/>
      <c r="AH8" s="915"/>
      <c r="AI8" s="915"/>
      <c r="AJ8" s="915"/>
      <c r="AK8" s="915"/>
      <c r="AL8" s="915"/>
      <c r="AM8" s="915"/>
      <c r="AN8" s="915"/>
      <c r="AO8" s="915"/>
      <c r="AP8" s="915"/>
      <c r="AQ8" s="915"/>
      <c r="AR8" s="915"/>
      <c r="AS8" s="915"/>
      <c r="AT8" s="915"/>
      <c r="AU8" s="915"/>
      <c r="AV8" s="915"/>
      <c r="AW8" s="915"/>
      <c r="AX8" s="915"/>
      <c r="AY8" s="915"/>
      <c r="AZ8" s="915"/>
      <c r="BA8" s="915"/>
      <c r="BB8" s="915"/>
      <c r="BC8" s="915"/>
      <c r="BD8" s="915"/>
      <c r="BE8" s="915"/>
      <c r="BF8" s="915"/>
      <c r="BG8" s="915"/>
      <c r="BH8" s="915"/>
      <c r="BI8" s="915"/>
      <c r="BJ8" s="915"/>
      <c r="BK8" s="915"/>
      <c r="BL8" s="915"/>
      <c r="BM8" s="915"/>
      <c r="BN8" s="915"/>
      <c r="BO8" s="915"/>
      <c r="BP8" s="915"/>
      <c r="BQ8" s="915"/>
      <c r="BR8" s="915"/>
      <c r="BS8" s="915"/>
      <c r="BT8" s="915"/>
      <c r="BU8" s="915"/>
      <c r="BV8" s="915"/>
      <c r="BW8" s="915"/>
      <c r="BX8" s="915"/>
      <c r="BY8" s="915"/>
      <c r="BZ8" s="915"/>
      <c r="CA8" s="915"/>
      <c r="CB8" s="915"/>
      <c r="CC8" s="915"/>
      <c r="CD8" s="915"/>
      <c r="CE8" s="915"/>
      <c r="CF8" s="915"/>
      <c r="CG8" s="915"/>
      <c r="CH8" s="915"/>
      <c r="CI8" s="915"/>
      <c r="CJ8" s="915"/>
      <c r="CK8" s="915"/>
      <c r="CL8" s="915"/>
      <c r="CM8" s="915"/>
      <c r="CN8" s="915"/>
      <c r="CO8" s="915"/>
      <c r="CP8" s="915"/>
      <c r="CQ8" s="915"/>
      <c r="CR8" s="915"/>
      <c r="CS8" s="915"/>
      <c r="CT8" s="915"/>
      <c r="CU8" s="915"/>
      <c r="CV8" s="915"/>
      <c r="CW8" s="915"/>
      <c r="CX8" s="915"/>
      <c r="CY8" s="915"/>
      <c r="CZ8" s="915"/>
      <c r="DA8" s="915"/>
      <c r="DB8" s="915"/>
      <c r="DC8" s="915"/>
      <c r="DD8" s="915"/>
      <c r="DE8" s="915"/>
      <c r="DF8" s="915"/>
      <c r="DG8" s="915"/>
      <c r="DH8" s="915"/>
      <c r="DI8" s="915"/>
      <c r="DJ8" s="915"/>
      <c r="DK8" s="915"/>
      <c r="DL8" s="915"/>
      <c r="DM8" s="915"/>
      <c r="DN8" s="915"/>
      <c r="DO8" s="915"/>
      <c r="DP8" s="915"/>
      <c r="DQ8" s="915"/>
      <c r="DR8" s="915"/>
      <c r="DS8" s="915"/>
      <c r="DT8" s="915"/>
      <c r="DU8" s="915"/>
      <c r="DV8" s="915"/>
      <c r="DW8" s="915"/>
      <c r="DX8" s="915"/>
      <c r="DY8" s="915"/>
      <c r="DZ8" s="915"/>
      <c r="EA8" s="915"/>
      <c r="EB8" s="915"/>
      <c r="EC8" s="915"/>
      <c r="ED8" s="915"/>
      <c r="EE8" s="915"/>
      <c r="EF8" s="915"/>
      <c r="EG8" s="915"/>
      <c r="EH8" s="915"/>
      <c r="EI8" s="915"/>
      <c r="EJ8" s="915"/>
      <c r="EK8" s="915"/>
      <c r="EL8" s="915"/>
      <c r="EM8" s="915"/>
      <c r="EN8" s="915"/>
      <c r="EO8" s="915"/>
      <c r="EP8" s="915"/>
      <c r="EQ8" s="915"/>
      <c r="ER8" s="915"/>
      <c r="ES8" s="915"/>
      <c r="ET8" s="915"/>
      <c r="EU8" s="915"/>
      <c r="EV8" s="915"/>
      <c r="EW8" s="915"/>
      <c r="EX8" s="915"/>
      <c r="EY8" s="915"/>
      <c r="EZ8" s="915"/>
      <c r="FA8" s="915"/>
      <c r="FB8" s="915"/>
      <c r="FC8" s="915"/>
      <c r="FD8" s="915"/>
      <c r="FE8" s="915"/>
      <c r="FF8" s="915"/>
      <c r="FG8" s="915"/>
      <c r="FH8" s="915"/>
      <c r="FI8" s="915"/>
      <c r="FJ8" s="915"/>
      <c r="FK8" s="915"/>
      <c r="FL8" s="915"/>
      <c r="FM8" s="915"/>
      <c r="FN8" s="915"/>
      <c r="FO8" s="915"/>
      <c r="FP8" s="915"/>
      <c r="FQ8" s="915"/>
      <c r="FR8" s="915"/>
      <c r="FS8" s="915"/>
      <c r="FT8" s="915"/>
      <c r="FU8" s="915"/>
      <c r="FV8" s="915"/>
      <c r="FW8" s="915"/>
      <c r="FX8" s="915"/>
      <c r="FY8" s="915"/>
      <c r="FZ8" s="915"/>
      <c r="GA8" s="915"/>
      <c r="GB8" s="915"/>
      <c r="GC8" s="915"/>
      <c r="GD8" s="915"/>
      <c r="GE8" s="915"/>
      <c r="GF8" s="915"/>
      <c r="GG8" s="915"/>
      <c r="GH8" s="915"/>
      <c r="GI8" s="915"/>
      <c r="GJ8" s="915"/>
      <c r="GK8" s="915"/>
      <c r="GL8" s="915"/>
      <c r="GM8" s="915"/>
      <c r="GN8" s="915"/>
      <c r="GO8" s="915"/>
      <c r="GP8" s="915"/>
      <c r="GQ8" s="915"/>
      <c r="GR8" s="915"/>
      <c r="GS8" s="915"/>
      <c r="GT8" s="915"/>
      <c r="GU8" s="915"/>
      <c r="GV8" s="915"/>
      <c r="GW8" s="915"/>
      <c r="GX8" s="915"/>
      <c r="GY8" s="915"/>
      <c r="GZ8" s="915"/>
      <c r="HA8" s="915"/>
      <c r="HB8" s="915"/>
      <c r="HC8" s="915"/>
      <c r="HD8" s="915"/>
      <c r="HE8" s="915"/>
      <c r="HF8" s="915"/>
      <c r="HG8" s="915"/>
      <c r="HH8" s="915"/>
      <c r="HI8" s="915"/>
      <c r="HJ8" s="915"/>
      <c r="HK8" s="915"/>
      <c r="HL8" s="915"/>
      <c r="HM8" s="915"/>
      <c r="HN8" s="915"/>
      <c r="HO8" s="915"/>
      <c r="HP8" s="915"/>
      <c r="HQ8" s="915"/>
      <c r="HR8" s="915"/>
      <c r="HS8" s="915"/>
      <c r="HT8" s="915"/>
      <c r="HU8" s="915"/>
      <c r="HV8" s="915"/>
      <c r="HW8" s="915"/>
      <c r="HX8" s="915"/>
      <c r="HY8" s="915"/>
      <c r="HZ8" s="915"/>
      <c r="IA8" s="915"/>
      <c r="IB8" s="915"/>
      <c r="IC8" s="915"/>
      <c r="ID8" s="915"/>
      <c r="IE8" s="915"/>
      <c r="IF8" s="915"/>
      <c r="IG8" s="915"/>
      <c r="IH8" s="915"/>
      <c r="II8" s="915"/>
      <c r="IJ8" s="915"/>
      <c r="IK8" s="915"/>
      <c r="IL8" s="915"/>
      <c r="IM8" s="915"/>
      <c r="IN8" s="915"/>
      <c r="IO8" s="915"/>
      <c r="IP8" s="915"/>
      <c r="IQ8" s="915"/>
      <c r="IR8" s="915"/>
      <c r="IS8" s="915"/>
      <c r="IT8" s="915"/>
      <c r="IU8" s="915"/>
      <c r="IV8" s="915"/>
      <c r="IW8" s="915"/>
      <c r="IX8" s="915"/>
      <c r="IY8" s="915"/>
      <c r="IZ8" s="915"/>
      <c r="JA8" s="915"/>
      <c r="JB8" s="915"/>
      <c r="JC8" s="915"/>
      <c r="JD8" s="915"/>
      <c r="JE8" s="915"/>
      <c r="JF8" s="915"/>
      <c r="JG8" s="915"/>
      <c r="JH8" s="915"/>
      <c r="JI8" s="915"/>
      <c r="JJ8" s="915"/>
      <c r="JK8" s="915"/>
      <c r="JL8" s="915"/>
      <c r="JM8" s="915"/>
      <c r="JN8" s="915"/>
      <c r="JO8" s="915"/>
      <c r="JP8" s="915"/>
      <c r="JQ8" s="915"/>
      <c r="JR8" s="915"/>
      <c r="JS8" s="915"/>
      <c r="JT8" s="915"/>
      <c r="JU8" s="915"/>
      <c r="JV8" s="915"/>
      <c r="JW8" s="915"/>
      <c r="JX8" s="915"/>
      <c r="JY8" s="915"/>
      <c r="JZ8" s="915"/>
      <c r="KA8" s="915"/>
      <c r="KB8" s="915"/>
      <c r="KC8" s="915"/>
      <c r="KD8" s="915"/>
      <c r="KE8" s="915"/>
      <c r="KF8" s="915"/>
      <c r="KG8" s="915"/>
      <c r="KH8" s="915"/>
      <c r="KI8" s="915"/>
      <c r="KJ8" s="915"/>
      <c r="KK8" s="915"/>
      <c r="KL8" s="915"/>
      <c r="KM8" s="915"/>
      <c r="KN8" s="915"/>
      <c r="KO8" s="915"/>
      <c r="KP8" s="915"/>
      <c r="KQ8" s="915"/>
      <c r="KR8" s="915"/>
      <c r="KS8" s="915"/>
      <c r="KT8" s="915"/>
      <c r="KU8" s="915"/>
      <c r="KV8" s="915"/>
      <c r="KW8" s="915"/>
      <c r="KX8" s="915"/>
      <c r="KY8" s="915"/>
      <c r="KZ8" s="915"/>
      <c r="LA8" s="915"/>
      <c r="LB8" s="915"/>
      <c r="LC8" s="915"/>
      <c r="LD8" s="915"/>
      <c r="LE8" s="915"/>
      <c r="LF8" s="915"/>
      <c r="LG8" s="915"/>
      <c r="LH8" s="915"/>
      <c r="LI8" s="915"/>
      <c r="LJ8" s="915"/>
      <c r="LK8" s="915"/>
      <c r="LL8" s="915"/>
      <c r="LM8" s="915"/>
      <c r="LN8" s="915"/>
      <c r="LO8" s="915"/>
      <c r="LP8" s="915"/>
      <c r="LQ8" s="915"/>
      <c r="LR8" s="915"/>
      <c r="LS8" s="915"/>
      <c r="LT8" s="915"/>
      <c r="LU8" s="915"/>
      <c r="LV8" s="915"/>
      <c r="LW8" s="915"/>
      <c r="LX8" s="915"/>
      <c r="LY8" s="915"/>
      <c r="LZ8" s="915"/>
      <c r="MA8" s="915"/>
      <c r="MB8" s="915"/>
      <c r="MC8" s="915"/>
      <c r="MD8" s="915"/>
      <c r="ME8" s="915"/>
      <c r="MF8" s="915"/>
      <c r="MG8" s="915"/>
      <c r="MH8" s="915"/>
      <c r="MI8" s="915"/>
      <c r="MJ8" s="915"/>
      <c r="MK8" s="915"/>
      <c r="ML8" s="915"/>
      <c r="MM8" s="915"/>
      <c r="MN8" s="915"/>
      <c r="MO8" s="915"/>
      <c r="MP8" s="915"/>
      <c r="MQ8" s="915"/>
      <c r="MR8" s="915"/>
      <c r="MS8" s="915"/>
      <c r="MT8" s="915"/>
      <c r="MU8" s="915"/>
      <c r="MV8" s="915"/>
      <c r="MW8" s="915"/>
      <c r="MX8" s="915"/>
      <c r="MY8" s="915"/>
      <c r="MZ8" s="915"/>
      <c r="NA8" s="915"/>
      <c r="NB8" s="915"/>
      <c r="NC8" s="915"/>
      <c r="ND8" s="915"/>
      <c r="NE8" s="915"/>
      <c r="NF8" s="915"/>
      <c r="NG8" s="915"/>
      <c r="NH8" s="915"/>
      <c r="NI8" s="915"/>
      <c r="NJ8" s="915"/>
      <c r="NK8" s="915"/>
      <c r="NL8" s="915"/>
      <c r="NM8" s="915"/>
      <c r="NN8" s="915"/>
      <c r="NO8" s="915"/>
      <c r="NP8" s="915"/>
      <c r="NQ8" s="915"/>
      <c r="NR8" s="915"/>
      <c r="NS8" s="915"/>
      <c r="NT8" s="915"/>
      <c r="NU8" s="915"/>
      <c r="NV8" s="915"/>
      <c r="NW8" s="915"/>
      <c r="NX8" s="915"/>
      <c r="NY8" s="915"/>
      <c r="NZ8" s="915"/>
      <c r="OA8" s="915"/>
      <c r="OB8" s="915"/>
      <c r="OC8" s="915"/>
      <c r="OD8" s="915"/>
      <c r="OE8" s="915"/>
      <c r="OF8" s="915"/>
      <c r="OG8" s="915"/>
      <c r="OH8" s="915"/>
      <c r="OI8" s="915"/>
      <c r="OJ8" s="915"/>
      <c r="OK8" s="915"/>
      <c r="OL8" s="915"/>
      <c r="OM8" s="915"/>
      <c r="ON8" s="915"/>
      <c r="OO8" s="915"/>
      <c r="OP8" s="915"/>
      <c r="OQ8" s="915"/>
      <c r="OR8" s="915"/>
      <c r="OS8" s="915"/>
      <c r="OT8" s="915"/>
      <c r="OU8" s="915"/>
      <c r="OV8" s="915"/>
      <c r="OW8" s="915"/>
      <c r="OX8" s="915"/>
      <c r="OY8" s="915"/>
      <c r="OZ8" s="915"/>
      <c r="PA8" s="915"/>
      <c r="PB8" s="915"/>
      <c r="PC8" s="915"/>
      <c r="PD8" s="915"/>
      <c r="PE8" s="915"/>
      <c r="PF8" s="915"/>
      <c r="PG8" s="915"/>
      <c r="PH8" s="915"/>
      <c r="PI8" s="915"/>
      <c r="PJ8" s="915"/>
      <c r="PK8" s="915"/>
      <c r="PL8" s="915"/>
      <c r="PM8" s="915"/>
      <c r="PN8" s="915"/>
      <c r="PO8" s="915"/>
      <c r="PP8" s="915"/>
      <c r="PQ8" s="915"/>
      <c r="PR8" s="915"/>
      <c r="PS8" s="915"/>
      <c r="PT8" s="915"/>
      <c r="PU8" s="915"/>
      <c r="PV8" s="915"/>
      <c r="PW8" s="915"/>
      <c r="PX8" s="915"/>
      <c r="PY8" s="915"/>
      <c r="PZ8" s="915"/>
      <c r="QA8" s="915"/>
      <c r="QB8" s="915"/>
      <c r="QC8" s="915"/>
      <c r="QD8" s="915"/>
      <c r="QE8" s="915"/>
      <c r="QF8" s="915"/>
      <c r="QG8" s="915"/>
      <c r="QH8" s="915"/>
      <c r="QI8" s="915"/>
      <c r="QJ8" s="915"/>
      <c r="QK8" s="915"/>
      <c r="QL8" s="915"/>
      <c r="QM8" s="915"/>
      <c r="QN8" s="915"/>
      <c r="QO8" s="915"/>
      <c r="QP8" s="915"/>
      <c r="QQ8" s="915"/>
      <c r="QR8" s="915"/>
      <c r="QS8" s="915"/>
      <c r="QT8" s="915"/>
      <c r="QU8" s="915"/>
      <c r="QV8" s="915"/>
      <c r="QW8" s="915"/>
      <c r="QX8" s="915"/>
      <c r="QY8" s="915"/>
      <c r="QZ8" s="915"/>
      <c r="RA8" s="915"/>
      <c r="RB8" s="915"/>
      <c r="RC8" s="915"/>
      <c r="RD8" s="915"/>
      <c r="RE8" s="915"/>
      <c r="RF8" s="915"/>
      <c r="RG8" s="915"/>
      <c r="RH8" s="915"/>
      <c r="RI8" s="915"/>
      <c r="RJ8" s="915"/>
      <c r="RK8" s="915"/>
      <c r="RL8" s="915"/>
      <c r="RM8" s="915"/>
      <c r="RN8" s="915"/>
      <c r="RO8" s="915"/>
      <c r="RP8" s="915"/>
      <c r="RQ8" s="915"/>
      <c r="RR8" s="915"/>
      <c r="RS8" s="915"/>
      <c r="RT8" s="915"/>
      <c r="RU8" s="915"/>
      <c r="RV8" s="915"/>
      <c r="RW8" s="915"/>
      <c r="RX8" s="915"/>
      <c r="RY8" s="915"/>
      <c r="RZ8" s="915"/>
      <c r="SA8" s="915"/>
      <c r="SB8" s="915"/>
      <c r="SC8" s="915"/>
      <c r="SD8" s="915"/>
      <c r="SE8" s="915"/>
      <c r="SF8" s="915"/>
      <c r="SG8" s="915"/>
      <c r="SH8" s="915"/>
      <c r="SI8" s="915"/>
      <c r="SJ8" s="915"/>
      <c r="SK8" s="915"/>
      <c r="SL8" s="915"/>
      <c r="SM8" s="915"/>
      <c r="SN8" s="915"/>
      <c r="SO8" s="915"/>
      <c r="SP8" s="915"/>
      <c r="SQ8" s="915"/>
      <c r="SR8" s="915"/>
      <c r="SS8" s="915"/>
      <c r="ST8" s="915"/>
      <c r="SU8" s="915"/>
      <c r="SV8" s="915"/>
      <c r="SW8" s="915"/>
      <c r="SX8" s="915"/>
      <c r="SY8" s="915"/>
      <c r="SZ8" s="915"/>
      <c r="TA8" s="915"/>
      <c r="TB8" s="915"/>
      <c r="TC8" s="915"/>
      <c r="TD8" s="915"/>
      <c r="TE8" s="915"/>
      <c r="TF8" s="915"/>
      <c r="TG8" s="915"/>
      <c r="TH8" s="915"/>
      <c r="TI8" s="915"/>
      <c r="TJ8" s="915"/>
      <c r="TK8" s="915"/>
      <c r="TL8" s="915"/>
      <c r="TM8" s="915"/>
      <c r="TN8" s="915"/>
      <c r="TO8" s="915"/>
      <c r="TP8" s="915"/>
      <c r="TQ8" s="915"/>
      <c r="TR8" s="915"/>
      <c r="TS8" s="915"/>
      <c r="TT8" s="915"/>
      <c r="TU8" s="915"/>
      <c r="TV8" s="915"/>
      <c r="TW8" s="915"/>
      <c r="TX8" s="915"/>
      <c r="TY8" s="915"/>
      <c r="TZ8" s="915"/>
      <c r="UA8" s="915"/>
      <c r="UB8" s="915"/>
      <c r="UC8" s="915"/>
      <c r="UD8" s="915"/>
      <c r="UE8" s="915"/>
      <c r="UF8" s="915"/>
      <c r="UG8" s="915"/>
      <c r="UH8" s="915"/>
      <c r="UI8" s="915"/>
      <c r="UJ8" s="915"/>
      <c r="UK8" s="915"/>
      <c r="UL8" s="915"/>
      <c r="UM8" s="915"/>
      <c r="UN8" s="915"/>
      <c r="UO8" s="915"/>
      <c r="UP8" s="915"/>
      <c r="UQ8" s="915"/>
      <c r="UR8" s="915"/>
      <c r="US8" s="915"/>
      <c r="UT8" s="915"/>
      <c r="UU8" s="915"/>
      <c r="UV8" s="915"/>
      <c r="UW8" s="915"/>
      <c r="UX8" s="915"/>
      <c r="UY8" s="915"/>
      <c r="UZ8" s="915"/>
      <c r="VA8" s="915"/>
      <c r="VB8" s="915"/>
      <c r="VC8" s="915"/>
      <c r="VD8" s="915"/>
      <c r="VE8" s="915"/>
      <c r="VF8" s="915"/>
      <c r="VG8" s="915"/>
      <c r="VH8" s="915"/>
      <c r="VI8" s="915"/>
      <c r="VJ8" s="915"/>
      <c r="VK8" s="915"/>
      <c r="VL8" s="915"/>
      <c r="VM8" s="915"/>
      <c r="VN8" s="915"/>
      <c r="VO8" s="915"/>
      <c r="VP8" s="915"/>
      <c r="VQ8" s="915"/>
      <c r="VR8" s="915"/>
      <c r="VS8" s="915"/>
      <c r="VT8" s="915"/>
      <c r="VU8" s="915"/>
      <c r="VV8" s="915"/>
      <c r="VW8" s="915"/>
      <c r="VX8" s="915"/>
      <c r="VY8" s="915"/>
      <c r="VZ8" s="915"/>
      <c r="WA8" s="915"/>
      <c r="WB8" s="915"/>
      <c r="WC8" s="915"/>
      <c r="WD8" s="915"/>
      <c r="WE8" s="915"/>
      <c r="WF8" s="915"/>
      <c r="WG8" s="915"/>
      <c r="WH8" s="915"/>
      <c r="WI8" s="915"/>
      <c r="WJ8" s="915"/>
      <c r="WK8" s="915"/>
      <c r="WL8" s="915"/>
      <c r="WM8" s="915"/>
      <c r="WN8" s="915"/>
      <c r="WO8" s="915"/>
      <c r="WP8" s="915"/>
      <c r="WQ8" s="915"/>
      <c r="WR8" s="915"/>
      <c r="WS8" s="915"/>
      <c r="WT8" s="915"/>
      <c r="WU8" s="915"/>
      <c r="WV8" s="915"/>
      <c r="WW8" s="915"/>
      <c r="WX8" s="915"/>
      <c r="WY8" s="915"/>
      <c r="WZ8" s="915"/>
      <c r="XA8" s="915"/>
      <c r="XB8" s="915"/>
      <c r="XC8" s="915"/>
      <c r="XD8" s="915"/>
      <c r="XE8" s="915"/>
      <c r="XF8" s="915"/>
      <c r="XG8" s="915"/>
      <c r="XH8" s="915"/>
      <c r="XI8" s="915"/>
      <c r="XJ8" s="915"/>
      <c r="XK8" s="915"/>
      <c r="XL8" s="915"/>
      <c r="XM8" s="915"/>
      <c r="XN8" s="915"/>
      <c r="XO8" s="915"/>
      <c r="XP8" s="915"/>
      <c r="XQ8" s="915"/>
      <c r="XR8" s="915"/>
      <c r="XS8" s="915"/>
      <c r="XT8" s="915"/>
      <c r="XU8" s="915"/>
      <c r="XV8" s="915"/>
      <c r="XW8" s="915"/>
      <c r="XX8" s="915"/>
      <c r="XY8" s="915"/>
      <c r="XZ8" s="915"/>
      <c r="YA8" s="915"/>
      <c r="YB8" s="915"/>
      <c r="YC8" s="915"/>
      <c r="YD8" s="915"/>
      <c r="YE8" s="915"/>
      <c r="YF8" s="915"/>
      <c r="YG8" s="915"/>
      <c r="YH8" s="915"/>
      <c r="YI8" s="915"/>
      <c r="YJ8" s="915"/>
      <c r="YK8" s="915"/>
      <c r="YL8" s="915"/>
      <c r="YM8" s="915"/>
      <c r="YN8" s="915"/>
      <c r="YO8" s="915"/>
      <c r="YP8" s="915"/>
      <c r="YQ8" s="915"/>
      <c r="YR8" s="915"/>
      <c r="YS8" s="915"/>
      <c r="YT8" s="915"/>
      <c r="YU8" s="915"/>
      <c r="YV8" s="915"/>
      <c r="YW8" s="915"/>
      <c r="YX8" s="915"/>
      <c r="YY8" s="915"/>
      <c r="YZ8" s="915"/>
      <c r="ZA8" s="915"/>
      <c r="ZB8" s="915"/>
      <c r="ZC8" s="915"/>
      <c r="ZD8" s="915"/>
      <c r="ZE8" s="915"/>
      <c r="ZF8" s="915"/>
      <c r="ZG8" s="915"/>
      <c r="ZH8" s="915"/>
      <c r="ZI8" s="915"/>
      <c r="ZJ8" s="915"/>
      <c r="ZK8" s="915"/>
      <c r="ZL8" s="915"/>
      <c r="ZM8" s="915"/>
      <c r="ZN8" s="915"/>
      <c r="ZO8" s="915"/>
      <c r="ZP8" s="915"/>
      <c r="ZQ8" s="915"/>
      <c r="ZR8" s="915"/>
      <c r="ZS8" s="915"/>
      <c r="ZT8" s="915"/>
      <c r="ZU8" s="915"/>
      <c r="ZV8" s="915"/>
      <c r="ZW8" s="915"/>
      <c r="ZX8" s="915"/>
      <c r="ZY8" s="915"/>
      <c r="ZZ8" s="915"/>
      <c r="AAA8" s="915"/>
      <c r="AAB8" s="915"/>
      <c r="AAC8" s="915"/>
      <c r="AAD8" s="915"/>
      <c r="AAE8" s="915"/>
      <c r="AAF8" s="915"/>
      <c r="AAG8" s="915"/>
      <c r="AAH8" s="915"/>
      <c r="AAI8" s="915"/>
      <c r="AAJ8" s="915"/>
      <c r="AAK8" s="915"/>
      <c r="AAL8" s="915"/>
      <c r="AAM8" s="915"/>
      <c r="AAN8" s="915"/>
      <c r="AAO8" s="915"/>
      <c r="AAP8" s="915"/>
      <c r="AAQ8" s="915"/>
      <c r="AAR8" s="915"/>
      <c r="AAS8" s="915"/>
      <c r="AAT8" s="915"/>
      <c r="AAU8" s="915"/>
      <c r="AAV8" s="915"/>
      <c r="AAW8" s="915"/>
      <c r="AAX8" s="915"/>
      <c r="AAY8" s="915"/>
      <c r="AAZ8" s="915"/>
      <c r="ABA8" s="915"/>
      <c r="ABB8" s="915"/>
      <c r="ABC8" s="915"/>
      <c r="ABD8" s="915"/>
      <c r="ABE8" s="915"/>
      <c r="ABF8" s="915"/>
      <c r="ABG8" s="915"/>
      <c r="ABH8" s="915"/>
      <c r="ABI8" s="915"/>
      <c r="ABJ8" s="915"/>
      <c r="ABK8" s="915"/>
      <c r="ABL8" s="915"/>
      <c r="ABM8" s="915"/>
      <c r="ABN8" s="915"/>
      <c r="ABO8" s="915"/>
      <c r="ABP8" s="915"/>
      <c r="ABQ8" s="915"/>
      <c r="ABR8" s="915"/>
      <c r="ABS8" s="915"/>
      <c r="ABT8" s="915"/>
      <c r="ABU8" s="915"/>
      <c r="ABV8" s="915"/>
      <c r="ABW8" s="915"/>
      <c r="ABX8" s="915"/>
      <c r="ABY8" s="915"/>
      <c r="ABZ8" s="915"/>
      <c r="ACA8" s="915"/>
      <c r="ACB8" s="915"/>
      <c r="ACC8" s="915"/>
      <c r="ACD8" s="915"/>
      <c r="ACE8" s="915"/>
      <c r="ACF8" s="915"/>
      <c r="ACG8" s="915"/>
      <c r="ACH8" s="915"/>
      <c r="ACI8" s="915"/>
      <c r="ACJ8" s="915"/>
      <c r="ACK8" s="915"/>
      <c r="ACL8" s="915"/>
      <c r="ACM8" s="915"/>
      <c r="ACN8" s="915"/>
      <c r="ACO8" s="915"/>
      <c r="ACP8" s="915"/>
      <c r="ACQ8" s="915"/>
      <c r="ACR8" s="915"/>
      <c r="ACS8" s="915"/>
      <c r="ACT8" s="915"/>
      <c r="ACU8" s="915"/>
      <c r="ACV8" s="915"/>
      <c r="ACW8" s="915"/>
      <c r="ACX8" s="915"/>
      <c r="ACY8" s="915"/>
      <c r="ACZ8" s="915"/>
      <c r="ADA8" s="915"/>
      <c r="ADB8" s="915"/>
      <c r="ADC8" s="915"/>
      <c r="ADD8" s="915"/>
      <c r="ADE8" s="915"/>
      <c r="ADF8" s="915"/>
      <c r="ADG8" s="915"/>
      <c r="ADH8" s="915"/>
      <c r="ADI8" s="915"/>
      <c r="ADJ8" s="915"/>
      <c r="ADK8" s="915"/>
      <c r="ADL8" s="915"/>
      <c r="ADM8" s="915"/>
      <c r="ADN8" s="915"/>
      <c r="ADO8" s="915"/>
      <c r="ADP8" s="915"/>
      <c r="ADQ8" s="915"/>
      <c r="ADR8" s="915"/>
      <c r="ADS8" s="915"/>
      <c r="ADT8" s="915"/>
      <c r="ADU8" s="915"/>
      <c r="ADV8" s="915"/>
      <c r="ADW8" s="915"/>
      <c r="ADX8" s="915"/>
      <c r="ADY8" s="915"/>
      <c r="ADZ8" s="915"/>
      <c r="AEA8" s="915"/>
      <c r="AEB8" s="915"/>
      <c r="AEC8" s="915"/>
      <c r="AED8" s="915"/>
      <c r="AEE8" s="915"/>
      <c r="AEF8" s="915"/>
      <c r="AEG8" s="915"/>
      <c r="AEH8" s="915"/>
      <c r="AEI8" s="915"/>
      <c r="AEJ8" s="915"/>
      <c r="AEK8" s="915"/>
      <c r="AEL8" s="915"/>
      <c r="AEM8" s="915"/>
      <c r="AEN8" s="915"/>
      <c r="AEO8" s="915"/>
      <c r="AEP8" s="915"/>
      <c r="AEQ8" s="915"/>
      <c r="AER8" s="915"/>
      <c r="AES8" s="915"/>
      <c r="AET8" s="915"/>
      <c r="AEU8" s="915"/>
      <c r="AEV8" s="915"/>
      <c r="AEW8" s="915"/>
      <c r="AEX8" s="915"/>
      <c r="AEY8" s="915"/>
      <c r="AEZ8" s="915"/>
      <c r="AFA8" s="915"/>
      <c r="AFB8" s="915"/>
      <c r="AFC8" s="915"/>
      <c r="AFD8" s="915"/>
      <c r="AFE8" s="915"/>
      <c r="AFF8" s="915"/>
      <c r="AFG8" s="915"/>
      <c r="AFH8" s="915"/>
      <c r="AFI8" s="915"/>
      <c r="AFJ8" s="915"/>
      <c r="AFK8" s="915"/>
      <c r="AFL8" s="915"/>
      <c r="AFM8" s="915"/>
      <c r="AFN8" s="915"/>
      <c r="AFO8" s="915"/>
      <c r="AFP8" s="915"/>
      <c r="AFQ8" s="915"/>
      <c r="AFR8" s="915"/>
      <c r="AFS8" s="915"/>
      <c r="AFT8" s="915"/>
      <c r="AFU8" s="915"/>
      <c r="AFV8" s="915"/>
      <c r="AFW8" s="915"/>
      <c r="AFX8" s="915"/>
      <c r="AFY8" s="915"/>
      <c r="AFZ8" s="915"/>
      <c r="AGA8" s="915"/>
      <c r="AGB8" s="915"/>
      <c r="AGC8" s="915"/>
      <c r="AGD8" s="915"/>
      <c r="AGE8" s="915"/>
      <c r="AGF8" s="915"/>
      <c r="AGG8" s="915"/>
      <c r="AGH8" s="915"/>
      <c r="AGI8" s="915"/>
      <c r="AGJ8" s="915"/>
      <c r="AGK8" s="915"/>
      <c r="AGL8" s="915"/>
      <c r="AGM8" s="915"/>
      <c r="AGN8" s="915"/>
      <c r="AGO8" s="915"/>
      <c r="AGP8" s="915"/>
      <c r="AGQ8" s="915"/>
      <c r="AGR8" s="915"/>
      <c r="AGS8" s="915"/>
      <c r="AGT8" s="915"/>
      <c r="AGU8" s="915"/>
      <c r="AGV8" s="915"/>
      <c r="AGW8" s="915"/>
      <c r="AGX8" s="915"/>
      <c r="AGY8" s="915"/>
      <c r="AGZ8" s="915"/>
      <c r="AHA8" s="915"/>
      <c r="AHB8" s="915"/>
      <c r="AHC8" s="915"/>
      <c r="AHD8" s="915"/>
      <c r="AHE8" s="915"/>
      <c r="AHF8" s="915"/>
      <c r="AHG8" s="915"/>
      <c r="AHH8" s="915"/>
      <c r="AHI8" s="915"/>
      <c r="AHJ8" s="915"/>
      <c r="AHK8" s="915"/>
      <c r="AHL8" s="915"/>
      <c r="AHM8" s="915"/>
      <c r="AHN8" s="915"/>
      <c r="AHO8" s="915"/>
      <c r="AHP8" s="915"/>
      <c r="AHQ8" s="915"/>
      <c r="AHR8" s="915"/>
      <c r="AHS8" s="915"/>
      <c r="AHT8" s="915"/>
      <c r="AHU8" s="915"/>
      <c r="AHV8" s="915"/>
      <c r="AHW8" s="915"/>
      <c r="AHX8" s="915"/>
      <c r="AHY8" s="915"/>
      <c r="AHZ8" s="915"/>
      <c r="AIA8" s="915"/>
      <c r="AIB8" s="915"/>
      <c r="AIC8" s="915"/>
      <c r="AID8" s="915"/>
      <c r="AIE8" s="915"/>
      <c r="AIF8" s="915"/>
      <c r="AIG8" s="915"/>
      <c r="AIH8" s="915"/>
      <c r="AII8" s="915"/>
      <c r="AIJ8" s="915"/>
      <c r="AIK8" s="915"/>
      <c r="AIL8" s="915"/>
      <c r="AIM8" s="915"/>
      <c r="AIN8" s="915"/>
      <c r="AIO8" s="915"/>
      <c r="AIP8" s="915"/>
      <c r="AIQ8" s="915"/>
      <c r="AIR8" s="915"/>
      <c r="AIS8" s="915"/>
      <c r="AIT8" s="915"/>
      <c r="AIU8" s="915"/>
      <c r="AIV8" s="915"/>
      <c r="AIW8" s="915"/>
      <c r="AIX8" s="915"/>
      <c r="AIY8" s="915"/>
      <c r="AIZ8" s="915"/>
      <c r="AJA8" s="915"/>
      <c r="AJB8" s="915"/>
      <c r="AJC8" s="915"/>
      <c r="AJD8" s="915"/>
      <c r="AJE8" s="915"/>
      <c r="AJF8" s="915"/>
      <c r="AJG8" s="915"/>
      <c r="AJH8" s="915"/>
      <c r="AJI8" s="915"/>
      <c r="AJJ8" s="915"/>
      <c r="AJK8" s="915"/>
      <c r="AJL8" s="915"/>
      <c r="AJM8" s="915"/>
      <c r="AJN8" s="915"/>
      <c r="AJO8" s="915"/>
      <c r="AJP8" s="915"/>
      <c r="AJQ8" s="915"/>
      <c r="AJR8" s="915"/>
      <c r="AJS8" s="915"/>
      <c r="AJT8" s="915"/>
      <c r="AJU8" s="915"/>
      <c r="AJV8" s="915"/>
      <c r="AJW8" s="915"/>
      <c r="AJX8" s="915"/>
      <c r="AJY8" s="915"/>
      <c r="AJZ8" s="915"/>
      <c r="AKA8" s="915"/>
      <c r="AKB8" s="915"/>
      <c r="AKC8" s="915"/>
      <c r="AKD8" s="915"/>
      <c r="AKE8" s="915"/>
      <c r="AKF8" s="915"/>
      <c r="AKG8" s="915"/>
      <c r="AKH8" s="915"/>
      <c r="AKI8" s="915"/>
      <c r="AKJ8" s="915"/>
      <c r="AKK8" s="915"/>
      <c r="AKL8" s="915"/>
      <c r="AKM8" s="915"/>
      <c r="AKN8" s="915"/>
      <c r="AKO8" s="915"/>
      <c r="AKP8" s="915"/>
      <c r="AKQ8" s="915"/>
      <c r="AKR8" s="915"/>
      <c r="AKS8" s="915"/>
      <c r="AKT8" s="915"/>
      <c r="AKU8" s="915"/>
      <c r="AKV8" s="915"/>
      <c r="AKW8" s="915"/>
      <c r="AKX8" s="915"/>
      <c r="AKY8" s="915"/>
      <c r="AKZ8" s="915"/>
      <c r="ALA8" s="915"/>
      <c r="ALB8" s="915"/>
      <c r="ALC8" s="915"/>
      <c r="ALD8" s="915"/>
      <c r="ALE8" s="915"/>
      <c r="ALF8" s="915"/>
      <c r="ALG8" s="915"/>
      <c r="ALH8" s="915"/>
      <c r="ALI8" s="915"/>
      <c r="ALJ8" s="915"/>
      <c r="ALK8" s="915"/>
      <c r="ALL8" s="915"/>
      <c r="ALM8" s="915"/>
      <c r="ALN8" s="915"/>
      <c r="ALO8" s="915"/>
      <c r="ALP8" s="915"/>
      <c r="ALQ8" s="915"/>
      <c r="ALR8" s="915"/>
      <c r="ALS8" s="915"/>
      <c r="ALT8" s="915"/>
      <c r="ALU8" s="915"/>
      <c r="ALV8" s="915"/>
      <c r="ALW8" s="915"/>
      <c r="ALX8" s="915"/>
      <c r="ALY8" s="915"/>
      <c r="ALZ8" s="915"/>
      <c r="AMA8" s="915"/>
      <c r="AMB8" s="915"/>
      <c r="AMC8" s="915"/>
      <c r="AMD8" s="915"/>
      <c r="AME8" s="915"/>
      <c r="AMF8" s="915"/>
      <c r="AMG8" s="915"/>
      <c r="AMH8" s="915"/>
    </row>
    <row r="9" spans="1:1022" ht="15.6" customHeight="1">
      <c r="A9" s="919" t="s">
        <v>10</v>
      </c>
      <c r="B9" s="920" t="s">
        <v>11</v>
      </c>
      <c r="C9" s="915"/>
      <c r="D9" s="915"/>
      <c r="E9" s="915"/>
      <c r="F9" s="915"/>
      <c r="G9" s="915"/>
      <c r="H9" s="916"/>
      <c r="I9" s="915"/>
      <c r="J9" s="915"/>
      <c r="K9" s="915"/>
      <c r="L9" s="915"/>
      <c r="M9" s="915"/>
      <c r="N9" s="916"/>
      <c r="O9" s="916"/>
      <c r="P9" s="916"/>
      <c r="Q9" s="916"/>
      <c r="R9" s="915"/>
      <c r="S9" s="916"/>
      <c r="T9" s="915"/>
      <c r="U9" s="915"/>
      <c r="V9" s="915"/>
      <c r="W9" s="915"/>
      <c r="X9" s="915"/>
      <c r="Y9" s="915"/>
      <c r="Z9" s="915"/>
      <c r="AA9" s="915"/>
      <c r="AB9" s="915"/>
      <c r="AC9" s="915"/>
      <c r="AD9" s="915"/>
      <c r="AE9" s="915"/>
      <c r="AF9" s="915"/>
      <c r="AG9" s="915"/>
      <c r="AH9" s="915"/>
      <c r="AI9" s="915"/>
      <c r="AJ9" s="915"/>
      <c r="AK9" s="915"/>
      <c r="AL9" s="915"/>
      <c r="AM9" s="915"/>
      <c r="AN9" s="915"/>
      <c r="AO9" s="915"/>
      <c r="AP9" s="915"/>
      <c r="AQ9" s="915"/>
      <c r="AR9" s="915"/>
      <c r="AS9" s="915"/>
      <c r="AT9" s="915"/>
      <c r="AU9" s="915"/>
      <c r="AV9" s="915"/>
      <c r="AW9" s="915"/>
      <c r="AX9" s="915"/>
      <c r="AY9" s="915"/>
      <c r="AZ9" s="915"/>
      <c r="BA9" s="915"/>
      <c r="BB9" s="915"/>
      <c r="BC9" s="915"/>
      <c r="BD9" s="915"/>
      <c r="BE9" s="915"/>
      <c r="BF9" s="915"/>
      <c r="BG9" s="915"/>
      <c r="BH9" s="915"/>
      <c r="BI9" s="915"/>
      <c r="BJ9" s="915"/>
      <c r="BK9" s="915"/>
      <c r="BL9" s="915"/>
      <c r="BM9" s="915"/>
      <c r="BN9" s="915"/>
      <c r="BO9" s="915"/>
      <c r="BP9" s="915"/>
      <c r="BQ9" s="915"/>
      <c r="BR9" s="915"/>
      <c r="BS9" s="915"/>
      <c r="BT9" s="915"/>
      <c r="BU9" s="915"/>
      <c r="BV9" s="915"/>
      <c r="BW9" s="915"/>
      <c r="BX9" s="915"/>
      <c r="BY9" s="915"/>
      <c r="BZ9" s="915"/>
      <c r="CA9" s="915"/>
      <c r="CB9" s="915"/>
      <c r="CC9" s="915"/>
      <c r="CD9" s="915"/>
      <c r="CE9" s="915"/>
      <c r="CF9" s="915"/>
      <c r="CG9" s="915"/>
      <c r="CH9" s="915"/>
      <c r="CI9" s="915"/>
      <c r="CJ9" s="915"/>
      <c r="CK9" s="915"/>
      <c r="CL9" s="915"/>
      <c r="CM9" s="915"/>
      <c r="CN9" s="915"/>
      <c r="CO9" s="915"/>
      <c r="CP9" s="915"/>
      <c r="CQ9" s="915"/>
      <c r="CR9" s="915"/>
      <c r="CS9" s="915"/>
      <c r="CT9" s="915"/>
      <c r="CU9" s="915"/>
      <c r="CV9" s="915"/>
      <c r="CW9" s="915"/>
      <c r="CX9" s="915"/>
      <c r="CY9" s="915"/>
      <c r="CZ9" s="915"/>
      <c r="DA9" s="915"/>
      <c r="DB9" s="915"/>
      <c r="DC9" s="915"/>
      <c r="DD9" s="915"/>
      <c r="DE9" s="915"/>
      <c r="DF9" s="915"/>
      <c r="DG9" s="915"/>
      <c r="DH9" s="915"/>
      <c r="DI9" s="915"/>
      <c r="DJ9" s="915"/>
      <c r="DK9" s="915"/>
      <c r="DL9" s="915"/>
      <c r="DM9" s="915"/>
      <c r="DN9" s="915"/>
      <c r="DO9" s="915"/>
      <c r="DP9" s="915"/>
      <c r="DQ9" s="915"/>
      <c r="DR9" s="915"/>
      <c r="DS9" s="915"/>
      <c r="DT9" s="915"/>
      <c r="DU9" s="915"/>
      <c r="DV9" s="915"/>
      <c r="DW9" s="915"/>
      <c r="DX9" s="915"/>
      <c r="DY9" s="915"/>
      <c r="DZ9" s="915"/>
      <c r="EA9" s="915"/>
      <c r="EB9" s="915"/>
      <c r="EC9" s="915"/>
      <c r="ED9" s="915"/>
      <c r="EE9" s="915"/>
      <c r="EF9" s="915"/>
      <c r="EG9" s="915"/>
      <c r="EH9" s="915"/>
      <c r="EI9" s="915"/>
      <c r="EJ9" s="915"/>
      <c r="EK9" s="915"/>
      <c r="EL9" s="915"/>
      <c r="EM9" s="915"/>
      <c r="EN9" s="915"/>
      <c r="EO9" s="915"/>
      <c r="EP9" s="915"/>
      <c r="EQ9" s="915"/>
      <c r="ER9" s="915"/>
      <c r="ES9" s="915"/>
      <c r="ET9" s="915"/>
      <c r="EU9" s="915"/>
      <c r="EV9" s="915"/>
      <c r="EW9" s="915"/>
      <c r="EX9" s="915"/>
      <c r="EY9" s="915"/>
      <c r="EZ9" s="915"/>
      <c r="FA9" s="915"/>
      <c r="FB9" s="915"/>
      <c r="FC9" s="915"/>
      <c r="FD9" s="915"/>
      <c r="FE9" s="915"/>
      <c r="FF9" s="915"/>
      <c r="FG9" s="915"/>
      <c r="FH9" s="915"/>
      <c r="FI9" s="915"/>
      <c r="FJ9" s="915"/>
      <c r="FK9" s="915"/>
      <c r="FL9" s="915"/>
      <c r="FM9" s="915"/>
      <c r="FN9" s="915"/>
      <c r="FO9" s="915"/>
      <c r="FP9" s="915"/>
      <c r="FQ9" s="915"/>
      <c r="FR9" s="915"/>
      <c r="FS9" s="915"/>
      <c r="FT9" s="915"/>
      <c r="FU9" s="915"/>
      <c r="FV9" s="915"/>
      <c r="FW9" s="915"/>
      <c r="FX9" s="915"/>
      <c r="FY9" s="915"/>
      <c r="FZ9" s="915"/>
      <c r="GA9" s="915"/>
      <c r="GB9" s="915"/>
      <c r="GC9" s="915"/>
      <c r="GD9" s="915"/>
      <c r="GE9" s="915"/>
      <c r="GF9" s="915"/>
      <c r="GG9" s="915"/>
      <c r="GH9" s="915"/>
      <c r="GI9" s="915"/>
      <c r="GJ9" s="915"/>
      <c r="GK9" s="915"/>
      <c r="GL9" s="915"/>
      <c r="GM9" s="915"/>
      <c r="GN9" s="915"/>
      <c r="GO9" s="915"/>
      <c r="GP9" s="915"/>
      <c r="GQ9" s="915"/>
      <c r="GR9" s="915"/>
      <c r="GS9" s="915"/>
      <c r="GT9" s="915"/>
      <c r="GU9" s="915"/>
      <c r="GV9" s="915"/>
      <c r="GW9" s="915"/>
      <c r="GX9" s="915"/>
      <c r="GY9" s="915"/>
      <c r="GZ9" s="915"/>
      <c r="HA9" s="915"/>
      <c r="HB9" s="915"/>
      <c r="HC9" s="915"/>
      <c r="HD9" s="915"/>
      <c r="HE9" s="915"/>
      <c r="HF9" s="915"/>
      <c r="HG9" s="915"/>
      <c r="HH9" s="915"/>
      <c r="HI9" s="915"/>
      <c r="HJ9" s="915"/>
      <c r="HK9" s="915"/>
      <c r="HL9" s="915"/>
      <c r="HM9" s="915"/>
      <c r="HN9" s="915"/>
      <c r="HO9" s="915"/>
      <c r="HP9" s="915"/>
      <c r="HQ9" s="915"/>
      <c r="HR9" s="915"/>
      <c r="HS9" s="915"/>
      <c r="HT9" s="915"/>
      <c r="HU9" s="915"/>
      <c r="HV9" s="915"/>
      <c r="HW9" s="915"/>
      <c r="HX9" s="915"/>
      <c r="HY9" s="915"/>
      <c r="HZ9" s="915"/>
      <c r="IA9" s="915"/>
      <c r="IB9" s="915"/>
      <c r="IC9" s="915"/>
      <c r="ID9" s="915"/>
      <c r="IE9" s="915"/>
      <c r="IF9" s="915"/>
      <c r="IG9" s="915"/>
      <c r="IH9" s="915"/>
      <c r="II9" s="915"/>
      <c r="IJ9" s="915"/>
      <c r="IK9" s="915"/>
      <c r="IL9" s="915"/>
      <c r="IM9" s="915"/>
      <c r="IN9" s="915"/>
      <c r="IO9" s="915"/>
      <c r="IP9" s="915"/>
      <c r="IQ9" s="915"/>
      <c r="IR9" s="915"/>
      <c r="IS9" s="915"/>
      <c r="IT9" s="915"/>
      <c r="IU9" s="915"/>
      <c r="IV9" s="915"/>
      <c r="IW9" s="915"/>
      <c r="IX9" s="915"/>
      <c r="IY9" s="915"/>
      <c r="IZ9" s="915"/>
      <c r="JA9" s="915"/>
      <c r="JB9" s="915"/>
      <c r="JC9" s="915"/>
      <c r="JD9" s="915"/>
      <c r="JE9" s="915"/>
      <c r="JF9" s="915"/>
      <c r="JG9" s="915"/>
      <c r="JH9" s="915"/>
      <c r="JI9" s="915"/>
      <c r="JJ9" s="915"/>
      <c r="JK9" s="915"/>
      <c r="JL9" s="915"/>
      <c r="JM9" s="915"/>
      <c r="JN9" s="915"/>
      <c r="JO9" s="915"/>
      <c r="JP9" s="915"/>
      <c r="JQ9" s="915"/>
      <c r="JR9" s="915"/>
      <c r="JS9" s="915"/>
      <c r="JT9" s="915"/>
      <c r="JU9" s="915"/>
      <c r="JV9" s="915"/>
      <c r="JW9" s="915"/>
      <c r="JX9" s="915"/>
      <c r="JY9" s="915"/>
      <c r="JZ9" s="915"/>
      <c r="KA9" s="915"/>
      <c r="KB9" s="915"/>
      <c r="KC9" s="915"/>
      <c r="KD9" s="915"/>
      <c r="KE9" s="915"/>
      <c r="KF9" s="915"/>
      <c r="KG9" s="915"/>
      <c r="KH9" s="915"/>
      <c r="KI9" s="915"/>
      <c r="KJ9" s="915"/>
      <c r="KK9" s="915"/>
      <c r="KL9" s="915"/>
      <c r="KM9" s="915"/>
      <c r="KN9" s="915"/>
      <c r="KO9" s="915"/>
      <c r="KP9" s="915"/>
      <c r="KQ9" s="915"/>
      <c r="KR9" s="915"/>
      <c r="KS9" s="915"/>
      <c r="KT9" s="915"/>
      <c r="KU9" s="915"/>
      <c r="KV9" s="915"/>
      <c r="KW9" s="915"/>
      <c r="KX9" s="915"/>
      <c r="KY9" s="915"/>
      <c r="KZ9" s="915"/>
      <c r="LA9" s="915"/>
      <c r="LB9" s="915"/>
      <c r="LC9" s="915"/>
      <c r="LD9" s="915"/>
      <c r="LE9" s="915"/>
      <c r="LF9" s="915"/>
      <c r="LG9" s="915"/>
      <c r="LH9" s="915"/>
      <c r="LI9" s="915"/>
      <c r="LJ9" s="915"/>
      <c r="LK9" s="915"/>
      <c r="LL9" s="915"/>
      <c r="LM9" s="915"/>
      <c r="LN9" s="915"/>
      <c r="LO9" s="915"/>
      <c r="LP9" s="915"/>
      <c r="LQ9" s="915"/>
      <c r="LR9" s="915"/>
      <c r="LS9" s="915"/>
      <c r="LT9" s="915"/>
      <c r="LU9" s="915"/>
      <c r="LV9" s="915"/>
      <c r="LW9" s="915"/>
      <c r="LX9" s="915"/>
      <c r="LY9" s="915"/>
      <c r="LZ9" s="915"/>
      <c r="MA9" s="915"/>
      <c r="MB9" s="915"/>
      <c r="MC9" s="915"/>
      <c r="MD9" s="915"/>
      <c r="ME9" s="915"/>
      <c r="MF9" s="915"/>
      <c r="MG9" s="915"/>
      <c r="MH9" s="915"/>
      <c r="MI9" s="915"/>
      <c r="MJ9" s="915"/>
      <c r="MK9" s="915"/>
      <c r="ML9" s="915"/>
      <c r="MM9" s="915"/>
      <c r="MN9" s="915"/>
      <c r="MO9" s="915"/>
      <c r="MP9" s="915"/>
      <c r="MQ9" s="915"/>
      <c r="MR9" s="915"/>
      <c r="MS9" s="915"/>
      <c r="MT9" s="915"/>
      <c r="MU9" s="915"/>
      <c r="MV9" s="915"/>
      <c r="MW9" s="915"/>
      <c r="MX9" s="915"/>
      <c r="MY9" s="915"/>
      <c r="MZ9" s="915"/>
      <c r="NA9" s="915"/>
      <c r="NB9" s="915"/>
      <c r="NC9" s="915"/>
      <c r="ND9" s="915"/>
      <c r="NE9" s="915"/>
      <c r="NF9" s="915"/>
      <c r="NG9" s="915"/>
      <c r="NH9" s="915"/>
      <c r="NI9" s="915"/>
      <c r="NJ9" s="915"/>
      <c r="NK9" s="915"/>
      <c r="NL9" s="915"/>
      <c r="NM9" s="915"/>
      <c r="NN9" s="915"/>
      <c r="NO9" s="915"/>
      <c r="NP9" s="915"/>
      <c r="NQ9" s="915"/>
      <c r="NR9" s="915"/>
      <c r="NS9" s="915"/>
      <c r="NT9" s="915"/>
      <c r="NU9" s="915"/>
      <c r="NV9" s="915"/>
      <c r="NW9" s="915"/>
      <c r="NX9" s="915"/>
      <c r="NY9" s="915"/>
      <c r="NZ9" s="915"/>
      <c r="OA9" s="915"/>
      <c r="OB9" s="915"/>
      <c r="OC9" s="915"/>
      <c r="OD9" s="915"/>
      <c r="OE9" s="915"/>
      <c r="OF9" s="915"/>
      <c r="OG9" s="915"/>
      <c r="OH9" s="915"/>
      <c r="OI9" s="915"/>
      <c r="OJ9" s="915"/>
      <c r="OK9" s="915"/>
      <c r="OL9" s="915"/>
      <c r="OM9" s="915"/>
      <c r="ON9" s="915"/>
      <c r="OO9" s="915"/>
      <c r="OP9" s="915"/>
      <c r="OQ9" s="915"/>
      <c r="OR9" s="915"/>
      <c r="OS9" s="915"/>
      <c r="OT9" s="915"/>
      <c r="OU9" s="915"/>
      <c r="OV9" s="915"/>
      <c r="OW9" s="915"/>
      <c r="OX9" s="915"/>
      <c r="OY9" s="915"/>
      <c r="OZ9" s="915"/>
      <c r="PA9" s="915"/>
      <c r="PB9" s="915"/>
      <c r="PC9" s="915"/>
      <c r="PD9" s="915"/>
      <c r="PE9" s="915"/>
      <c r="PF9" s="915"/>
      <c r="PG9" s="915"/>
      <c r="PH9" s="915"/>
      <c r="PI9" s="915"/>
      <c r="PJ9" s="915"/>
      <c r="PK9" s="915"/>
      <c r="PL9" s="915"/>
      <c r="PM9" s="915"/>
      <c r="PN9" s="915"/>
      <c r="PO9" s="915"/>
      <c r="PP9" s="915"/>
      <c r="PQ9" s="915"/>
      <c r="PR9" s="915"/>
      <c r="PS9" s="915"/>
      <c r="PT9" s="915"/>
      <c r="PU9" s="915"/>
      <c r="PV9" s="915"/>
      <c r="PW9" s="915"/>
      <c r="PX9" s="915"/>
      <c r="PY9" s="915"/>
      <c r="PZ9" s="915"/>
      <c r="QA9" s="915"/>
      <c r="QB9" s="915"/>
      <c r="QC9" s="915"/>
      <c r="QD9" s="915"/>
      <c r="QE9" s="915"/>
      <c r="QF9" s="915"/>
      <c r="QG9" s="915"/>
      <c r="QH9" s="915"/>
      <c r="QI9" s="915"/>
      <c r="QJ9" s="915"/>
      <c r="QK9" s="915"/>
      <c r="QL9" s="915"/>
      <c r="QM9" s="915"/>
      <c r="QN9" s="915"/>
      <c r="QO9" s="915"/>
      <c r="QP9" s="915"/>
      <c r="QQ9" s="915"/>
      <c r="QR9" s="915"/>
      <c r="QS9" s="915"/>
      <c r="QT9" s="915"/>
      <c r="QU9" s="915"/>
      <c r="QV9" s="915"/>
      <c r="QW9" s="915"/>
      <c r="QX9" s="915"/>
      <c r="QY9" s="915"/>
      <c r="QZ9" s="915"/>
      <c r="RA9" s="915"/>
      <c r="RB9" s="915"/>
      <c r="RC9" s="915"/>
      <c r="RD9" s="915"/>
      <c r="RE9" s="915"/>
      <c r="RF9" s="915"/>
      <c r="RG9" s="915"/>
      <c r="RH9" s="915"/>
      <c r="RI9" s="915"/>
      <c r="RJ9" s="915"/>
      <c r="RK9" s="915"/>
      <c r="RL9" s="915"/>
      <c r="RM9" s="915"/>
      <c r="RN9" s="915"/>
      <c r="RO9" s="915"/>
      <c r="RP9" s="915"/>
      <c r="RQ9" s="915"/>
      <c r="RR9" s="915"/>
      <c r="RS9" s="915"/>
      <c r="RT9" s="915"/>
      <c r="RU9" s="915"/>
      <c r="RV9" s="915"/>
      <c r="RW9" s="915"/>
      <c r="RX9" s="915"/>
      <c r="RY9" s="915"/>
      <c r="RZ9" s="915"/>
      <c r="SA9" s="915"/>
      <c r="SB9" s="915"/>
      <c r="SC9" s="915"/>
      <c r="SD9" s="915"/>
      <c r="SE9" s="915"/>
      <c r="SF9" s="915"/>
      <c r="SG9" s="915"/>
      <c r="SH9" s="915"/>
      <c r="SI9" s="915"/>
      <c r="SJ9" s="915"/>
      <c r="SK9" s="915"/>
      <c r="SL9" s="915"/>
      <c r="SM9" s="915"/>
      <c r="SN9" s="915"/>
      <c r="SO9" s="915"/>
      <c r="SP9" s="915"/>
      <c r="SQ9" s="915"/>
      <c r="SR9" s="915"/>
      <c r="SS9" s="915"/>
      <c r="ST9" s="915"/>
      <c r="SU9" s="915"/>
      <c r="SV9" s="915"/>
      <c r="SW9" s="915"/>
      <c r="SX9" s="915"/>
      <c r="SY9" s="915"/>
      <c r="SZ9" s="915"/>
      <c r="TA9" s="915"/>
      <c r="TB9" s="915"/>
      <c r="TC9" s="915"/>
      <c r="TD9" s="915"/>
      <c r="TE9" s="915"/>
      <c r="TF9" s="915"/>
      <c r="TG9" s="915"/>
      <c r="TH9" s="915"/>
      <c r="TI9" s="915"/>
      <c r="TJ9" s="915"/>
      <c r="TK9" s="915"/>
      <c r="TL9" s="915"/>
      <c r="TM9" s="915"/>
      <c r="TN9" s="915"/>
      <c r="TO9" s="915"/>
      <c r="TP9" s="915"/>
      <c r="TQ9" s="915"/>
      <c r="TR9" s="915"/>
      <c r="TS9" s="915"/>
      <c r="TT9" s="915"/>
      <c r="TU9" s="915"/>
      <c r="TV9" s="915"/>
      <c r="TW9" s="915"/>
      <c r="TX9" s="915"/>
      <c r="TY9" s="915"/>
      <c r="TZ9" s="915"/>
      <c r="UA9" s="915"/>
      <c r="UB9" s="915"/>
      <c r="UC9" s="915"/>
      <c r="UD9" s="915"/>
      <c r="UE9" s="915"/>
      <c r="UF9" s="915"/>
      <c r="UG9" s="915"/>
      <c r="UH9" s="915"/>
      <c r="UI9" s="915"/>
      <c r="UJ9" s="915"/>
      <c r="UK9" s="915"/>
      <c r="UL9" s="915"/>
      <c r="UM9" s="915"/>
      <c r="UN9" s="915"/>
      <c r="UO9" s="915"/>
      <c r="UP9" s="915"/>
      <c r="UQ9" s="915"/>
      <c r="UR9" s="915"/>
      <c r="US9" s="915"/>
      <c r="UT9" s="915"/>
      <c r="UU9" s="915"/>
      <c r="UV9" s="915"/>
      <c r="UW9" s="915"/>
      <c r="UX9" s="915"/>
      <c r="UY9" s="915"/>
      <c r="UZ9" s="915"/>
      <c r="VA9" s="915"/>
      <c r="VB9" s="915"/>
      <c r="VC9" s="915"/>
      <c r="VD9" s="915"/>
      <c r="VE9" s="915"/>
      <c r="VF9" s="915"/>
      <c r="VG9" s="915"/>
      <c r="VH9" s="915"/>
      <c r="VI9" s="915"/>
      <c r="VJ9" s="915"/>
      <c r="VK9" s="915"/>
      <c r="VL9" s="915"/>
      <c r="VM9" s="915"/>
      <c r="VN9" s="915"/>
      <c r="VO9" s="915"/>
      <c r="VP9" s="915"/>
      <c r="VQ9" s="915"/>
      <c r="VR9" s="915"/>
      <c r="VS9" s="915"/>
      <c r="VT9" s="915"/>
      <c r="VU9" s="915"/>
      <c r="VV9" s="915"/>
      <c r="VW9" s="915"/>
      <c r="VX9" s="915"/>
      <c r="VY9" s="915"/>
      <c r="VZ9" s="915"/>
      <c r="WA9" s="915"/>
      <c r="WB9" s="915"/>
      <c r="WC9" s="915"/>
      <c r="WD9" s="915"/>
      <c r="WE9" s="915"/>
      <c r="WF9" s="915"/>
      <c r="WG9" s="915"/>
      <c r="WH9" s="915"/>
      <c r="WI9" s="915"/>
      <c r="WJ9" s="915"/>
      <c r="WK9" s="915"/>
      <c r="WL9" s="915"/>
      <c r="WM9" s="915"/>
      <c r="WN9" s="915"/>
      <c r="WO9" s="915"/>
      <c r="WP9" s="915"/>
      <c r="WQ9" s="915"/>
      <c r="WR9" s="915"/>
      <c r="WS9" s="915"/>
      <c r="WT9" s="915"/>
      <c r="WU9" s="915"/>
      <c r="WV9" s="915"/>
      <c r="WW9" s="915"/>
      <c r="WX9" s="915"/>
      <c r="WY9" s="915"/>
      <c r="WZ9" s="915"/>
      <c r="XA9" s="915"/>
      <c r="XB9" s="915"/>
      <c r="XC9" s="915"/>
      <c r="XD9" s="915"/>
      <c r="XE9" s="915"/>
      <c r="XF9" s="915"/>
      <c r="XG9" s="915"/>
      <c r="XH9" s="915"/>
      <c r="XI9" s="915"/>
      <c r="XJ9" s="915"/>
      <c r="XK9" s="915"/>
      <c r="XL9" s="915"/>
      <c r="XM9" s="915"/>
      <c r="XN9" s="915"/>
      <c r="XO9" s="915"/>
      <c r="XP9" s="915"/>
      <c r="XQ9" s="915"/>
      <c r="XR9" s="915"/>
      <c r="XS9" s="915"/>
      <c r="XT9" s="915"/>
      <c r="XU9" s="915"/>
      <c r="XV9" s="915"/>
      <c r="XW9" s="915"/>
      <c r="XX9" s="915"/>
      <c r="XY9" s="915"/>
      <c r="XZ9" s="915"/>
      <c r="YA9" s="915"/>
      <c r="YB9" s="915"/>
      <c r="YC9" s="915"/>
      <c r="YD9" s="915"/>
      <c r="YE9" s="915"/>
      <c r="YF9" s="915"/>
      <c r="YG9" s="915"/>
      <c r="YH9" s="915"/>
      <c r="YI9" s="915"/>
      <c r="YJ9" s="915"/>
      <c r="YK9" s="915"/>
      <c r="YL9" s="915"/>
      <c r="YM9" s="915"/>
      <c r="YN9" s="915"/>
      <c r="YO9" s="915"/>
      <c r="YP9" s="915"/>
      <c r="YQ9" s="915"/>
      <c r="YR9" s="915"/>
      <c r="YS9" s="915"/>
      <c r="YT9" s="915"/>
      <c r="YU9" s="915"/>
      <c r="YV9" s="915"/>
      <c r="YW9" s="915"/>
      <c r="YX9" s="915"/>
      <c r="YY9" s="915"/>
      <c r="YZ9" s="915"/>
      <c r="ZA9" s="915"/>
      <c r="ZB9" s="915"/>
      <c r="ZC9" s="915"/>
      <c r="ZD9" s="915"/>
      <c r="ZE9" s="915"/>
      <c r="ZF9" s="915"/>
      <c r="ZG9" s="915"/>
      <c r="ZH9" s="915"/>
      <c r="ZI9" s="915"/>
      <c r="ZJ9" s="915"/>
      <c r="ZK9" s="915"/>
      <c r="ZL9" s="915"/>
      <c r="ZM9" s="915"/>
      <c r="ZN9" s="915"/>
      <c r="ZO9" s="915"/>
      <c r="ZP9" s="915"/>
      <c r="ZQ9" s="915"/>
      <c r="ZR9" s="915"/>
      <c r="ZS9" s="915"/>
      <c r="ZT9" s="915"/>
      <c r="ZU9" s="915"/>
      <c r="ZV9" s="915"/>
      <c r="ZW9" s="915"/>
      <c r="ZX9" s="915"/>
      <c r="ZY9" s="915"/>
      <c r="ZZ9" s="915"/>
      <c r="AAA9" s="915"/>
      <c r="AAB9" s="915"/>
      <c r="AAC9" s="915"/>
      <c r="AAD9" s="915"/>
      <c r="AAE9" s="915"/>
      <c r="AAF9" s="915"/>
      <c r="AAG9" s="915"/>
      <c r="AAH9" s="915"/>
      <c r="AAI9" s="915"/>
      <c r="AAJ9" s="915"/>
      <c r="AAK9" s="915"/>
      <c r="AAL9" s="915"/>
      <c r="AAM9" s="915"/>
      <c r="AAN9" s="915"/>
      <c r="AAO9" s="915"/>
      <c r="AAP9" s="915"/>
      <c r="AAQ9" s="915"/>
      <c r="AAR9" s="915"/>
      <c r="AAS9" s="915"/>
      <c r="AAT9" s="915"/>
      <c r="AAU9" s="915"/>
      <c r="AAV9" s="915"/>
      <c r="AAW9" s="915"/>
      <c r="AAX9" s="915"/>
      <c r="AAY9" s="915"/>
      <c r="AAZ9" s="915"/>
      <c r="ABA9" s="915"/>
      <c r="ABB9" s="915"/>
      <c r="ABC9" s="915"/>
      <c r="ABD9" s="915"/>
      <c r="ABE9" s="915"/>
      <c r="ABF9" s="915"/>
      <c r="ABG9" s="915"/>
      <c r="ABH9" s="915"/>
      <c r="ABI9" s="915"/>
      <c r="ABJ9" s="915"/>
      <c r="ABK9" s="915"/>
      <c r="ABL9" s="915"/>
      <c r="ABM9" s="915"/>
      <c r="ABN9" s="915"/>
      <c r="ABO9" s="915"/>
      <c r="ABP9" s="915"/>
      <c r="ABQ9" s="915"/>
      <c r="ABR9" s="915"/>
      <c r="ABS9" s="915"/>
      <c r="ABT9" s="915"/>
      <c r="ABU9" s="915"/>
      <c r="ABV9" s="915"/>
      <c r="ABW9" s="915"/>
      <c r="ABX9" s="915"/>
      <c r="ABY9" s="915"/>
      <c r="ABZ9" s="915"/>
      <c r="ACA9" s="915"/>
      <c r="ACB9" s="915"/>
      <c r="ACC9" s="915"/>
      <c r="ACD9" s="915"/>
      <c r="ACE9" s="915"/>
      <c r="ACF9" s="915"/>
      <c r="ACG9" s="915"/>
      <c r="ACH9" s="915"/>
      <c r="ACI9" s="915"/>
      <c r="ACJ9" s="915"/>
      <c r="ACK9" s="915"/>
      <c r="ACL9" s="915"/>
      <c r="ACM9" s="915"/>
      <c r="ACN9" s="915"/>
      <c r="ACO9" s="915"/>
      <c r="ACP9" s="915"/>
      <c r="ACQ9" s="915"/>
      <c r="ACR9" s="915"/>
      <c r="ACS9" s="915"/>
      <c r="ACT9" s="915"/>
      <c r="ACU9" s="915"/>
      <c r="ACV9" s="915"/>
      <c r="ACW9" s="915"/>
      <c r="ACX9" s="915"/>
      <c r="ACY9" s="915"/>
      <c r="ACZ9" s="915"/>
      <c r="ADA9" s="915"/>
      <c r="ADB9" s="915"/>
      <c r="ADC9" s="915"/>
      <c r="ADD9" s="915"/>
      <c r="ADE9" s="915"/>
      <c r="ADF9" s="915"/>
      <c r="ADG9" s="915"/>
      <c r="ADH9" s="915"/>
      <c r="ADI9" s="915"/>
      <c r="ADJ9" s="915"/>
      <c r="ADK9" s="915"/>
      <c r="ADL9" s="915"/>
      <c r="ADM9" s="915"/>
      <c r="ADN9" s="915"/>
      <c r="ADO9" s="915"/>
      <c r="ADP9" s="915"/>
      <c r="ADQ9" s="915"/>
      <c r="ADR9" s="915"/>
      <c r="ADS9" s="915"/>
      <c r="ADT9" s="915"/>
      <c r="ADU9" s="915"/>
      <c r="ADV9" s="915"/>
      <c r="ADW9" s="915"/>
      <c r="ADX9" s="915"/>
      <c r="ADY9" s="915"/>
      <c r="ADZ9" s="915"/>
      <c r="AEA9" s="915"/>
      <c r="AEB9" s="915"/>
      <c r="AEC9" s="915"/>
      <c r="AED9" s="915"/>
      <c r="AEE9" s="915"/>
      <c r="AEF9" s="915"/>
      <c r="AEG9" s="915"/>
      <c r="AEH9" s="915"/>
      <c r="AEI9" s="915"/>
      <c r="AEJ9" s="915"/>
      <c r="AEK9" s="915"/>
      <c r="AEL9" s="915"/>
      <c r="AEM9" s="915"/>
      <c r="AEN9" s="915"/>
      <c r="AEO9" s="915"/>
      <c r="AEP9" s="915"/>
      <c r="AEQ9" s="915"/>
      <c r="AER9" s="915"/>
      <c r="AES9" s="915"/>
      <c r="AET9" s="915"/>
      <c r="AEU9" s="915"/>
      <c r="AEV9" s="915"/>
      <c r="AEW9" s="915"/>
      <c r="AEX9" s="915"/>
      <c r="AEY9" s="915"/>
      <c r="AEZ9" s="915"/>
      <c r="AFA9" s="915"/>
      <c r="AFB9" s="915"/>
      <c r="AFC9" s="915"/>
      <c r="AFD9" s="915"/>
      <c r="AFE9" s="915"/>
      <c r="AFF9" s="915"/>
      <c r="AFG9" s="915"/>
      <c r="AFH9" s="915"/>
      <c r="AFI9" s="915"/>
      <c r="AFJ9" s="915"/>
      <c r="AFK9" s="915"/>
      <c r="AFL9" s="915"/>
      <c r="AFM9" s="915"/>
      <c r="AFN9" s="915"/>
      <c r="AFO9" s="915"/>
      <c r="AFP9" s="915"/>
      <c r="AFQ9" s="915"/>
      <c r="AFR9" s="915"/>
      <c r="AFS9" s="915"/>
      <c r="AFT9" s="915"/>
      <c r="AFU9" s="915"/>
      <c r="AFV9" s="915"/>
      <c r="AFW9" s="915"/>
      <c r="AFX9" s="915"/>
      <c r="AFY9" s="915"/>
      <c r="AFZ9" s="915"/>
      <c r="AGA9" s="915"/>
      <c r="AGB9" s="915"/>
      <c r="AGC9" s="915"/>
      <c r="AGD9" s="915"/>
      <c r="AGE9" s="915"/>
      <c r="AGF9" s="915"/>
      <c r="AGG9" s="915"/>
      <c r="AGH9" s="915"/>
      <c r="AGI9" s="915"/>
      <c r="AGJ9" s="915"/>
      <c r="AGK9" s="915"/>
      <c r="AGL9" s="915"/>
      <c r="AGM9" s="915"/>
      <c r="AGN9" s="915"/>
      <c r="AGO9" s="915"/>
      <c r="AGP9" s="915"/>
      <c r="AGQ9" s="915"/>
      <c r="AGR9" s="915"/>
      <c r="AGS9" s="915"/>
      <c r="AGT9" s="915"/>
      <c r="AGU9" s="915"/>
      <c r="AGV9" s="915"/>
      <c r="AGW9" s="915"/>
      <c r="AGX9" s="915"/>
      <c r="AGY9" s="915"/>
      <c r="AGZ9" s="915"/>
      <c r="AHA9" s="915"/>
      <c r="AHB9" s="915"/>
      <c r="AHC9" s="915"/>
      <c r="AHD9" s="915"/>
      <c r="AHE9" s="915"/>
      <c r="AHF9" s="915"/>
      <c r="AHG9" s="915"/>
      <c r="AHH9" s="915"/>
      <c r="AHI9" s="915"/>
      <c r="AHJ9" s="915"/>
      <c r="AHK9" s="915"/>
      <c r="AHL9" s="915"/>
      <c r="AHM9" s="915"/>
      <c r="AHN9" s="915"/>
      <c r="AHO9" s="915"/>
      <c r="AHP9" s="915"/>
      <c r="AHQ9" s="915"/>
      <c r="AHR9" s="915"/>
      <c r="AHS9" s="915"/>
      <c r="AHT9" s="915"/>
      <c r="AHU9" s="915"/>
      <c r="AHV9" s="915"/>
      <c r="AHW9" s="915"/>
      <c r="AHX9" s="915"/>
      <c r="AHY9" s="915"/>
      <c r="AHZ9" s="915"/>
      <c r="AIA9" s="915"/>
      <c r="AIB9" s="915"/>
      <c r="AIC9" s="915"/>
      <c r="AID9" s="915"/>
      <c r="AIE9" s="915"/>
      <c r="AIF9" s="915"/>
      <c r="AIG9" s="915"/>
      <c r="AIH9" s="915"/>
      <c r="AII9" s="915"/>
      <c r="AIJ9" s="915"/>
      <c r="AIK9" s="915"/>
      <c r="AIL9" s="915"/>
      <c r="AIM9" s="915"/>
      <c r="AIN9" s="915"/>
      <c r="AIO9" s="915"/>
      <c r="AIP9" s="915"/>
      <c r="AIQ9" s="915"/>
      <c r="AIR9" s="915"/>
      <c r="AIS9" s="915"/>
      <c r="AIT9" s="915"/>
      <c r="AIU9" s="915"/>
      <c r="AIV9" s="915"/>
      <c r="AIW9" s="915"/>
      <c r="AIX9" s="915"/>
      <c r="AIY9" s="915"/>
      <c r="AIZ9" s="915"/>
      <c r="AJA9" s="915"/>
      <c r="AJB9" s="915"/>
      <c r="AJC9" s="915"/>
      <c r="AJD9" s="915"/>
      <c r="AJE9" s="915"/>
      <c r="AJF9" s="915"/>
      <c r="AJG9" s="915"/>
      <c r="AJH9" s="915"/>
      <c r="AJI9" s="915"/>
      <c r="AJJ9" s="915"/>
      <c r="AJK9" s="915"/>
      <c r="AJL9" s="915"/>
      <c r="AJM9" s="915"/>
      <c r="AJN9" s="915"/>
      <c r="AJO9" s="915"/>
      <c r="AJP9" s="915"/>
      <c r="AJQ9" s="915"/>
      <c r="AJR9" s="915"/>
      <c r="AJS9" s="915"/>
      <c r="AJT9" s="915"/>
      <c r="AJU9" s="915"/>
      <c r="AJV9" s="915"/>
      <c r="AJW9" s="915"/>
      <c r="AJX9" s="915"/>
      <c r="AJY9" s="915"/>
      <c r="AJZ9" s="915"/>
      <c r="AKA9" s="915"/>
      <c r="AKB9" s="915"/>
      <c r="AKC9" s="915"/>
      <c r="AKD9" s="915"/>
      <c r="AKE9" s="915"/>
      <c r="AKF9" s="915"/>
      <c r="AKG9" s="915"/>
      <c r="AKH9" s="915"/>
      <c r="AKI9" s="915"/>
      <c r="AKJ9" s="915"/>
      <c r="AKK9" s="915"/>
      <c r="AKL9" s="915"/>
      <c r="AKM9" s="915"/>
      <c r="AKN9" s="915"/>
      <c r="AKO9" s="915"/>
      <c r="AKP9" s="915"/>
      <c r="AKQ9" s="915"/>
      <c r="AKR9" s="915"/>
      <c r="AKS9" s="915"/>
      <c r="AKT9" s="915"/>
      <c r="AKU9" s="915"/>
      <c r="AKV9" s="915"/>
      <c r="AKW9" s="915"/>
      <c r="AKX9" s="915"/>
      <c r="AKY9" s="915"/>
      <c r="AKZ9" s="915"/>
      <c r="ALA9" s="915"/>
      <c r="ALB9" s="915"/>
      <c r="ALC9" s="915"/>
      <c r="ALD9" s="915"/>
      <c r="ALE9" s="915"/>
      <c r="ALF9" s="915"/>
      <c r="ALG9" s="915"/>
      <c r="ALH9" s="915"/>
      <c r="ALI9" s="915"/>
      <c r="ALJ9" s="915"/>
      <c r="ALK9" s="915"/>
      <c r="ALL9" s="915"/>
      <c r="ALM9" s="915"/>
      <c r="ALN9" s="915"/>
      <c r="ALO9" s="915"/>
      <c r="ALP9" s="915"/>
      <c r="ALQ9" s="915"/>
      <c r="ALR9" s="915"/>
      <c r="ALS9" s="915"/>
      <c r="ALT9" s="915"/>
      <c r="ALU9" s="915"/>
      <c r="ALV9" s="915"/>
      <c r="ALW9" s="915"/>
      <c r="ALX9" s="915"/>
      <c r="ALY9" s="915"/>
      <c r="ALZ9" s="915"/>
      <c r="AMA9" s="915"/>
      <c r="AMB9" s="915"/>
      <c r="AMC9" s="915"/>
      <c r="AMD9" s="915"/>
      <c r="AME9" s="915"/>
      <c r="AMF9" s="915"/>
      <c r="AMG9" s="915"/>
      <c r="AMH9" s="915"/>
    </row>
    <row r="10" spans="1:1022" ht="15.6" customHeight="1">
      <c r="A10" s="919" t="s">
        <v>12</v>
      </c>
      <c r="B10" s="920" t="s">
        <v>13</v>
      </c>
      <c r="C10" s="915"/>
      <c r="D10" s="915"/>
      <c r="E10" s="915"/>
      <c r="F10" s="915"/>
      <c r="G10" s="915"/>
      <c r="H10" s="916"/>
      <c r="I10" s="915"/>
      <c r="J10" s="915"/>
      <c r="K10" s="915"/>
      <c r="L10" s="915"/>
      <c r="M10" s="915"/>
      <c r="N10" s="916"/>
      <c r="O10" s="916"/>
      <c r="P10" s="916"/>
      <c r="Q10" s="916"/>
      <c r="R10" s="915"/>
      <c r="S10" s="916"/>
      <c r="T10" s="915"/>
      <c r="U10" s="915"/>
      <c r="V10" s="915"/>
      <c r="W10" s="915"/>
      <c r="X10" s="915"/>
      <c r="Y10" s="915"/>
      <c r="Z10" s="915"/>
      <c r="AA10" s="915"/>
      <c r="AB10" s="915"/>
      <c r="AC10" s="915"/>
      <c r="AD10" s="915"/>
      <c r="AE10" s="915"/>
      <c r="AF10" s="915"/>
      <c r="AG10" s="915"/>
      <c r="AH10" s="915"/>
      <c r="AI10" s="915"/>
      <c r="AJ10" s="915"/>
      <c r="AK10" s="915"/>
      <c r="AL10" s="915"/>
      <c r="AM10" s="915"/>
      <c r="AN10" s="915"/>
      <c r="AO10" s="915"/>
      <c r="AP10" s="915"/>
      <c r="AQ10" s="915"/>
      <c r="AR10" s="915"/>
      <c r="AS10" s="915"/>
      <c r="AT10" s="915"/>
      <c r="AU10" s="915"/>
      <c r="AV10" s="915"/>
      <c r="AW10" s="915"/>
      <c r="AX10" s="915"/>
      <c r="AY10" s="915"/>
      <c r="AZ10" s="915"/>
      <c r="BA10" s="915"/>
      <c r="BB10" s="915"/>
      <c r="BC10" s="915"/>
      <c r="BD10" s="915"/>
      <c r="BE10" s="915"/>
      <c r="BF10" s="915"/>
      <c r="BG10" s="915"/>
      <c r="BH10" s="915"/>
      <c r="BI10" s="915"/>
      <c r="BJ10" s="915"/>
      <c r="BK10" s="915"/>
      <c r="BL10" s="915"/>
      <c r="BM10" s="915"/>
      <c r="BN10" s="915"/>
      <c r="BO10" s="915"/>
      <c r="BP10" s="915"/>
      <c r="BQ10" s="915"/>
      <c r="BR10" s="915"/>
      <c r="BS10" s="915"/>
      <c r="BT10" s="915"/>
      <c r="BU10" s="915"/>
      <c r="BV10" s="915"/>
      <c r="BW10" s="915"/>
      <c r="BX10" s="915"/>
      <c r="BY10" s="915"/>
      <c r="BZ10" s="915"/>
      <c r="CA10" s="915"/>
      <c r="CB10" s="915"/>
      <c r="CC10" s="915"/>
      <c r="CD10" s="915"/>
      <c r="CE10" s="915"/>
      <c r="CF10" s="915"/>
      <c r="CG10" s="915"/>
      <c r="CH10" s="915"/>
      <c r="CI10" s="915"/>
      <c r="CJ10" s="915"/>
      <c r="CK10" s="915"/>
      <c r="CL10" s="915"/>
      <c r="CM10" s="915"/>
      <c r="CN10" s="915"/>
      <c r="CO10" s="915"/>
      <c r="CP10" s="915"/>
      <c r="CQ10" s="915"/>
      <c r="CR10" s="915"/>
      <c r="CS10" s="915"/>
      <c r="CT10" s="915"/>
      <c r="CU10" s="915"/>
      <c r="CV10" s="915"/>
      <c r="CW10" s="915"/>
      <c r="CX10" s="915"/>
      <c r="CY10" s="915"/>
      <c r="CZ10" s="915"/>
      <c r="DA10" s="915"/>
      <c r="DB10" s="915"/>
      <c r="DC10" s="915"/>
      <c r="DD10" s="915"/>
      <c r="DE10" s="915"/>
      <c r="DF10" s="915"/>
      <c r="DG10" s="915"/>
      <c r="DH10" s="915"/>
      <c r="DI10" s="915"/>
      <c r="DJ10" s="915"/>
      <c r="DK10" s="915"/>
      <c r="DL10" s="915"/>
      <c r="DM10" s="915"/>
      <c r="DN10" s="915"/>
      <c r="DO10" s="915"/>
      <c r="DP10" s="915"/>
      <c r="DQ10" s="915"/>
      <c r="DR10" s="915"/>
      <c r="DS10" s="915"/>
      <c r="DT10" s="915"/>
      <c r="DU10" s="915"/>
      <c r="DV10" s="915"/>
      <c r="DW10" s="915"/>
      <c r="DX10" s="915"/>
      <c r="DY10" s="915"/>
      <c r="DZ10" s="915"/>
      <c r="EA10" s="915"/>
      <c r="EB10" s="915"/>
      <c r="EC10" s="915"/>
      <c r="ED10" s="915"/>
      <c r="EE10" s="915"/>
      <c r="EF10" s="915"/>
      <c r="EG10" s="915"/>
      <c r="EH10" s="915"/>
      <c r="EI10" s="915"/>
      <c r="EJ10" s="915"/>
      <c r="EK10" s="915"/>
      <c r="EL10" s="915"/>
      <c r="EM10" s="915"/>
      <c r="EN10" s="915"/>
      <c r="EO10" s="915"/>
      <c r="EP10" s="915"/>
      <c r="EQ10" s="915"/>
      <c r="ER10" s="915"/>
      <c r="ES10" s="915"/>
      <c r="ET10" s="915"/>
      <c r="EU10" s="915"/>
      <c r="EV10" s="915"/>
      <c r="EW10" s="915"/>
      <c r="EX10" s="915"/>
      <c r="EY10" s="915"/>
      <c r="EZ10" s="915"/>
      <c r="FA10" s="915"/>
      <c r="FB10" s="915"/>
      <c r="FC10" s="915"/>
      <c r="FD10" s="915"/>
      <c r="FE10" s="915"/>
      <c r="FF10" s="915"/>
      <c r="FG10" s="915"/>
      <c r="FH10" s="915"/>
      <c r="FI10" s="915"/>
      <c r="FJ10" s="915"/>
      <c r="FK10" s="915"/>
      <c r="FL10" s="915"/>
      <c r="FM10" s="915"/>
      <c r="FN10" s="915"/>
      <c r="FO10" s="915"/>
      <c r="FP10" s="915"/>
      <c r="FQ10" s="915"/>
      <c r="FR10" s="915"/>
      <c r="FS10" s="915"/>
      <c r="FT10" s="915"/>
      <c r="FU10" s="915"/>
      <c r="FV10" s="915"/>
      <c r="FW10" s="915"/>
      <c r="FX10" s="915"/>
      <c r="FY10" s="915"/>
      <c r="FZ10" s="915"/>
      <c r="GA10" s="915"/>
      <c r="GB10" s="915"/>
      <c r="GC10" s="915"/>
      <c r="GD10" s="915"/>
      <c r="GE10" s="915"/>
      <c r="GF10" s="915"/>
      <c r="GG10" s="915"/>
      <c r="GH10" s="915"/>
      <c r="GI10" s="915"/>
      <c r="GJ10" s="915"/>
      <c r="GK10" s="915"/>
      <c r="GL10" s="915"/>
      <c r="GM10" s="915"/>
      <c r="GN10" s="915"/>
      <c r="GO10" s="915"/>
      <c r="GP10" s="915"/>
      <c r="GQ10" s="915"/>
      <c r="GR10" s="915"/>
      <c r="GS10" s="915"/>
      <c r="GT10" s="915"/>
      <c r="GU10" s="915"/>
      <c r="GV10" s="915"/>
      <c r="GW10" s="915"/>
      <c r="GX10" s="915"/>
      <c r="GY10" s="915"/>
      <c r="GZ10" s="915"/>
      <c r="HA10" s="915"/>
      <c r="HB10" s="915"/>
      <c r="HC10" s="915"/>
      <c r="HD10" s="915"/>
      <c r="HE10" s="915"/>
      <c r="HF10" s="915"/>
      <c r="HG10" s="915"/>
      <c r="HH10" s="915"/>
      <c r="HI10" s="915"/>
      <c r="HJ10" s="915"/>
      <c r="HK10" s="915"/>
      <c r="HL10" s="915"/>
      <c r="HM10" s="915"/>
      <c r="HN10" s="915"/>
      <c r="HO10" s="915"/>
      <c r="HP10" s="915"/>
      <c r="HQ10" s="915"/>
      <c r="HR10" s="915"/>
      <c r="HS10" s="915"/>
      <c r="HT10" s="915"/>
      <c r="HU10" s="915"/>
      <c r="HV10" s="915"/>
      <c r="HW10" s="915"/>
      <c r="HX10" s="915"/>
      <c r="HY10" s="915"/>
      <c r="HZ10" s="915"/>
      <c r="IA10" s="915"/>
      <c r="IB10" s="915"/>
      <c r="IC10" s="915"/>
      <c r="ID10" s="915"/>
      <c r="IE10" s="915"/>
      <c r="IF10" s="915"/>
      <c r="IG10" s="915"/>
      <c r="IH10" s="915"/>
      <c r="II10" s="915"/>
      <c r="IJ10" s="915"/>
      <c r="IK10" s="915"/>
      <c r="IL10" s="915"/>
      <c r="IM10" s="915"/>
      <c r="IN10" s="915"/>
      <c r="IO10" s="915"/>
      <c r="IP10" s="915"/>
      <c r="IQ10" s="915"/>
      <c r="IR10" s="915"/>
      <c r="IS10" s="915"/>
      <c r="IT10" s="915"/>
      <c r="IU10" s="915"/>
      <c r="IV10" s="915"/>
      <c r="IW10" s="915"/>
      <c r="IX10" s="915"/>
      <c r="IY10" s="915"/>
      <c r="IZ10" s="915"/>
      <c r="JA10" s="915"/>
      <c r="JB10" s="915"/>
      <c r="JC10" s="915"/>
      <c r="JD10" s="915"/>
      <c r="JE10" s="915"/>
      <c r="JF10" s="915"/>
      <c r="JG10" s="915"/>
      <c r="JH10" s="915"/>
      <c r="JI10" s="915"/>
      <c r="JJ10" s="915"/>
      <c r="JK10" s="915"/>
      <c r="JL10" s="915"/>
      <c r="JM10" s="915"/>
      <c r="JN10" s="915"/>
      <c r="JO10" s="915"/>
      <c r="JP10" s="915"/>
      <c r="JQ10" s="915"/>
      <c r="JR10" s="915"/>
      <c r="JS10" s="915"/>
      <c r="JT10" s="915"/>
      <c r="JU10" s="915"/>
      <c r="JV10" s="915"/>
      <c r="JW10" s="915"/>
      <c r="JX10" s="915"/>
      <c r="JY10" s="915"/>
      <c r="JZ10" s="915"/>
      <c r="KA10" s="915"/>
      <c r="KB10" s="915"/>
      <c r="KC10" s="915"/>
      <c r="KD10" s="915"/>
      <c r="KE10" s="915"/>
      <c r="KF10" s="915"/>
      <c r="KG10" s="915"/>
      <c r="KH10" s="915"/>
      <c r="KI10" s="915"/>
      <c r="KJ10" s="915"/>
      <c r="KK10" s="915"/>
      <c r="KL10" s="915"/>
      <c r="KM10" s="915"/>
      <c r="KN10" s="915"/>
      <c r="KO10" s="915"/>
      <c r="KP10" s="915"/>
      <c r="KQ10" s="915"/>
      <c r="KR10" s="915"/>
      <c r="KS10" s="915"/>
      <c r="KT10" s="915"/>
      <c r="KU10" s="915"/>
      <c r="KV10" s="915"/>
      <c r="KW10" s="915"/>
      <c r="KX10" s="915"/>
      <c r="KY10" s="915"/>
      <c r="KZ10" s="915"/>
      <c r="LA10" s="915"/>
      <c r="LB10" s="915"/>
      <c r="LC10" s="915"/>
      <c r="LD10" s="915"/>
      <c r="LE10" s="915"/>
      <c r="LF10" s="915"/>
      <c r="LG10" s="915"/>
      <c r="LH10" s="915"/>
      <c r="LI10" s="915"/>
      <c r="LJ10" s="915"/>
      <c r="LK10" s="915"/>
      <c r="LL10" s="915"/>
      <c r="LM10" s="915"/>
      <c r="LN10" s="915"/>
      <c r="LO10" s="915"/>
      <c r="LP10" s="915"/>
      <c r="LQ10" s="915"/>
      <c r="LR10" s="915"/>
      <c r="LS10" s="915"/>
      <c r="LT10" s="915"/>
      <c r="LU10" s="915"/>
      <c r="LV10" s="915"/>
      <c r="LW10" s="915"/>
      <c r="LX10" s="915"/>
      <c r="LY10" s="915"/>
      <c r="LZ10" s="915"/>
      <c r="MA10" s="915"/>
      <c r="MB10" s="915"/>
      <c r="MC10" s="915"/>
      <c r="MD10" s="915"/>
      <c r="ME10" s="915"/>
      <c r="MF10" s="915"/>
      <c r="MG10" s="915"/>
      <c r="MH10" s="915"/>
      <c r="MI10" s="915"/>
      <c r="MJ10" s="915"/>
      <c r="MK10" s="915"/>
      <c r="ML10" s="915"/>
      <c r="MM10" s="915"/>
      <c r="MN10" s="915"/>
      <c r="MO10" s="915"/>
      <c r="MP10" s="915"/>
      <c r="MQ10" s="915"/>
      <c r="MR10" s="915"/>
      <c r="MS10" s="915"/>
      <c r="MT10" s="915"/>
      <c r="MU10" s="915"/>
      <c r="MV10" s="915"/>
      <c r="MW10" s="915"/>
      <c r="MX10" s="915"/>
      <c r="MY10" s="915"/>
      <c r="MZ10" s="915"/>
      <c r="NA10" s="915"/>
      <c r="NB10" s="915"/>
      <c r="NC10" s="915"/>
      <c r="ND10" s="915"/>
      <c r="NE10" s="915"/>
      <c r="NF10" s="915"/>
      <c r="NG10" s="915"/>
      <c r="NH10" s="915"/>
      <c r="NI10" s="915"/>
      <c r="NJ10" s="915"/>
      <c r="NK10" s="915"/>
      <c r="NL10" s="915"/>
      <c r="NM10" s="915"/>
      <c r="NN10" s="915"/>
      <c r="NO10" s="915"/>
      <c r="NP10" s="915"/>
      <c r="NQ10" s="915"/>
      <c r="NR10" s="915"/>
      <c r="NS10" s="915"/>
      <c r="NT10" s="915"/>
      <c r="NU10" s="915"/>
      <c r="NV10" s="915"/>
      <c r="NW10" s="915"/>
      <c r="NX10" s="915"/>
      <c r="NY10" s="915"/>
      <c r="NZ10" s="915"/>
      <c r="OA10" s="915"/>
      <c r="OB10" s="915"/>
      <c r="OC10" s="915"/>
      <c r="OD10" s="915"/>
      <c r="OE10" s="915"/>
      <c r="OF10" s="915"/>
      <c r="OG10" s="915"/>
      <c r="OH10" s="915"/>
      <c r="OI10" s="915"/>
      <c r="OJ10" s="915"/>
      <c r="OK10" s="915"/>
      <c r="OL10" s="915"/>
      <c r="OM10" s="915"/>
      <c r="ON10" s="915"/>
      <c r="OO10" s="915"/>
      <c r="OP10" s="915"/>
      <c r="OQ10" s="915"/>
      <c r="OR10" s="915"/>
      <c r="OS10" s="915"/>
      <c r="OT10" s="915"/>
      <c r="OU10" s="915"/>
      <c r="OV10" s="915"/>
      <c r="OW10" s="915"/>
      <c r="OX10" s="915"/>
      <c r="OY10" s="915"/>
      <c r="OZ10" s="915"/>
      <c r="PA10" s="915"/>
      <c r="PB10" s="915"/>
      <c r="PC10" s="915"/>
      <c r="PD10" s="915"/>
      <c r="PE10" s="915"/>
      <c r="PF10" s="915"/>
      <c r="PG10" s="915"/>
      <c r="PH10" s="915"/>
      <c r="PI10" s="915"/>
      <c r="PJ10" s="915"/>
      <c r="PK10" s="915"/>
      <c r="PL10" s="915"/>
      <c r="PM10" s="915"/>
      <c r="PN10" s="915"/>
      <c r="PO10" s="915"/>
      <c r="PP10" s="915"/>
      <c r="PQ10" s="915"/>
      <c r="PR10" s="915"/>
      <c r="PS10" s="915"/>
      <c r="PT10" s="915"/>
      <c r="PU10" s="915"/>
      <c r="PV10" s="915"/>
      <c r="PW10" s="915"/>
      <c r="PX10" s="915"/>
      <c r="PY10" s="915"/>
      <c r="PZ10" s="915"/>
      <c r="QA10" s="915"/>
      <c r="QB10" s="915"/>
      <c r="QC10" s="915"/>
      <c r="QD10" s="915"/>
      <c r="QE10" s="915"/>
      <c r="QF10" s="915"/>
      <c r="QG10" s="915"/>
      <c r="QH10" s="915"/>
      <c r="QI10" s="915"/>
      <c r="QJ10" s="915"/>
      <c r="QK10" s="915"/>
      <c r="QL10" s="915"/>
      <c r="QM10" s="915"/>
      <c r="QN10" s="915"/>
      <c r="QO10" s="915"/>
      <c r="QP10" s="915"/>
      <c r="QQ10" s="915"/>
      <c r="QR10" s="915"/>
      <c r="QS10" s="915"/>
      <c r="QT10" s="915"/>
      <c r="QU10" s="915"/>
      <c r="QV10" s="915"/>
      <c r="QW10" s="915"/>
      <c r="QX10" s="915"/>
      <c r="QY10" s="915"/>
      <c r="QZ10" s="915"/>
      <c r="RA10" s="915"/>
      <c r="RB10" s="915"/>
      <c r="RC10" s="915"/>
      <c r="RD10" s="915"/>
      <c r="RE10" s="915"/>
      <c r="RF10" s="915"/>
      <c r="RG10" s="915"/>
      <c r="RH10" s="915"/>
      <c r="RI10" s="915"/>
      <c r="RJ10" s="915"/>
      <c r="RK10" s="915"/>
      <c r="RL10" s="915"/>
      <c r="RM10" s="915"/>
      <c r="RN10" s="915"/>
      <c r="RO10" s="915"/>
      <c r="RP10" s="915"/>
      <c r="RQ10" s="915"/>
      <c r="RR10" s="915"/>
      <c r="RS10" s="915"/>
      <c r="RT10" s="915"/>
      <c r="RU10" s="915"/>
      <c r="RV10" s="915"/>
      <c r="RW10" s="915"/>
      <c r="RX10" s="915"/>
      <c r="RY10" s="915"/>
      <c r="RZ10" s="915"/>
      <c r="SA10" s="915"/>
      <c r="SB10" s="915"/>
      <c r="SC10" s="915"/>
      <c r="SD10" s="915"/>
      <c r="SE10" s="915"/>
      <c r="SF10" s="915"/>
      <c r="SG10" s="915"/>
      <c r="SH10" s="915"/>
      <c r="SI10" s="915"/>
      <c r="SJ10" s="915"/>
      <c r="SK10" s="915"/>
      <c r="SL10" s="915"/>
      <c r="SM10" s="915"/>
      <c r="SN10" s="915"/>
      <c r="SO10" s="915"/>
      <c r="SP10" s="915"/>
      <c r="SQ10" s="915"/>
      <c r="SR10" s="915"/>
      <c r="SS10" s="915"/>
      <c r="ST10" s="915"/>
      <c r="SU10" s="915"/>
      <c r="SV10" s="915"/>
      <c r="SW10" s="915"/>
      <c r="SX10" s="915"/>
      <c r="SY10" s="915"/>
      <c r="SZ10" s="915"/>
      <c r="TA10" s="915"/>
      <c r="TB10" s="915"/>
      <c r="TC10" s="915"/>
      <c r="TD10" s="915"/>
      <c r="TE10" s="915"/>
      <c r="TF10" s="915"/>
      <c r="TG10" s="915"/>
      <c r="TH10" s="915"/>
      <c r="TI10" s="915"/>
      <c r="TJ10" s="915"/>
      <c r="TK10" s="915"/>
      <c r="TL10" s="915"/>
      <c r="TM10" s="915"/>
      <c r="TN10" s="915"/>
      <c r="TO10" s="915"/>
      <c r="TP10" s="915"/>
      <c r="TQ10" s="915"/>
      <c r="TR10" s="915"/>
      <c r="TS10" s="915"/>
      <c r="TT10" s="915"/>
      <c r="TU10" s="915"/>
      <c r="TV10" s="915"/>
      <c r="TW10" s="915"/>
      <c r="TX10" s="915"/>
      <c r="TY10" s="915"/>
      <c r="TZ10" s="915"/>
      <c r="UA10" s="915"/>
      <c r="UB10" s="915"/>
      <c r="UC10" s="915"/>
      <c r="UD10" s="915"/>
      <c r="UE10" s="915"/>
      <c r="UF10" s="915"/>
      <c r="UG10" s="915"/>
      <c r="UH10" s="915"/>
      <c r="UI10" s="915"/>
      <c r="UJ10" s="915"/>
      <c r="UK10" s="915"/>
      <c r="UL10" s="915"/>
      <c r="UM10" s="915"/>
      <c r="UN10" s="915"/>
      <c r="UO10" s="915"/>
      <c r="UP10" s="915"/>
      <c r="UQ10" s="915"/>
      <c r="UR10" s="915"/>
      <c r="US10" s="915"/>
      <c r="UT10" s="915"/>
      <c r="UU10" s="915"/>
      <c r="UV10" s="915"/>
      <c r="UW10" s="915"/>
      <c r="UX10" s="915"/>
      <c r="UY10" s="915"/>
      <c r="UZ10" s="915"/>
      <c r="VA10" s="915"/>
      <c r="VB10" s="915"/>
      <c r="VC10" s="915"/>
      <c r="VD10" s="915"/>
      <c r="VE10" s="915"/>
      <c r="VF10" s="915"/>
      <c r="VG10" s="915"/>
      <c r="VH10" s="915"/>
      <c r="VI10" s="915"/>
      <c r="VJ10" s="915"/>
      <c r="VK10" s="915"/>
      <c r="VL10" s="915"/>
      <c r="VM10" s="915"/>
      <c r="VN10" s="915"/>
      <c r="VO10" s="915"/>
      <c r="VP10" s="915"/>
      <c r="VQ10" s="915"/>
      <c r="VR10" s="915"/>
      <c r="VS10" s="915"/>
      <c r="VT10" s="915"/>
      <c r="VU10" s="915"/>
      <c r="VV10" s="915"/>
      <c r="VW10" s="915"/>
      <c r="VX10" s="915"/>
      <c r="VY10" s="915"/>
      <c r="VZ10" s="915"/>
      <c r="WA10" s="915"/>
      <c r="WB10" s="915"/>
      <c r="WC10" s="915"/>
      <c r="WD10" s="915"/>
      <c r="WE10" s="915"/>
      <c r="WF10" s="915"/>
      <c r="WG10" s="915"/>
      <c r="WH10" s="915"/>
      <c r="WI10" s="915"/>
      <c r="WJ10" s="915"/>
      <c r="WK10" s="915"/>
      <c r="WL10" s="915"/>
      <c r="WM10" s="915"/>
      <c r="WN10" s="915"/>
      <c r="WO10" s="915"/>
      <c r="WP10" s="915"/>
      <c r="WQ10" s="915"/>
      <c r="WR10" s="915"/>
      <c r="WS10" s="915"/>
      <c r="WT10" s="915"/>
      <c r="WU10" s="915"/>
      <c r="WV10" s="915"/>
      <c r="WW10" s="915"/>
      <c r="WX10" s="915"/>
      <c r="WY10" s="915"/>
      <c r="WZ10" s="915"/>
      <c r="XA10" s="915"/>
      <c r="XB10" s="915"/>
      <c r="XC10" s="915"/>
      <c r="XD10" s="915"/>
      <c r="XE10" s="915"/>
      <c r="XF10" s="915"/>
      <c r="XG10" s="915"/>
      <c r="XH10" s="915"/>
      <c r="XI10" s="915"/>
      <c r="XJ10" s="915"/>
      <c r="XK10" s="915"/>
      <c r="XL10" s="915"/>
      <c r="XM10" s="915"/>
      <c r="XN10" s="915"/>
      <c r="XO10" s="915"/>
      <c r="XP10" s="915"/>
      <c r="XQ10" s="915"/>
      <c r="XR10" s="915"/>
      <c r="XS10" s="915"/>
      <c r="XT10" s="915"/>
      <c r="XU10" s="915"/>
      <c r="XV10" s="915"/>
      <c r="XW10" s="915"/>
      <c r="XX10" s="915"/>
      <c r="XY10" s="915"/>
      <c r="XZ10" s="915"/>
      <c r="YA10" s="915"/>
      <c r="YB10" s="915"/>
      <c r="YC10" s="915"/>
      <c r="YD10" s="915"/>
      <c r="YE10" s="915"/>
      <c r="YF10" s="915"/>
      <c r="YG10" s="915"/>
      <c r="YH10" s="915"/>
      <c r="YI10" s="915"/>
      <c r="YJ10" s="915"/>
      <c r="YK10" s="915"/>
      <c r="YL10" s="915"/>
      <c r="YM10" s="915"/>
      <c r="YN10" s="915"/>
      <c r="YO10" s="915"/>
      <c r="YP10" s="915"/>
      <c r="YQ10" s="915"/>
      <c r="YR10" s="915"/>
      <c r="YS10" s="915"/>
      <c r="YT10" s="915"/>
      <c r="YU10" s="915"/>
      <c r="YV10" s="915"/>
      <c r="YW10" s="915"/>
      <c r="YX10" s="915"/>
      <c r="YY10" s="915"/>
      <c r="YZ10" s="915"/>
      <c r="ZA10" s="915"/>
      <c r="ZB10" s="915"/>
      <c r="ZC10" s="915"/>
      <c r="ZD10" s="915"/>
      <c r="ZE10" s="915"/>
      <c r="ZF10" s="915"/>
      <c r="ZG10" s="915"/>
      <c r="ZH10" s="915"/>
      <c r="ZI10" s="915"/>
      <c r="ZJ10" s="915"/>
      <c r="ZK10" s="915"/>
      <c r="ZL10" s="915"/>
      <c r="ZM10" s="915"/>
      <c r="ZN10" s="915"/>
      <c r="ZO10" s="915"/>
      <c r="ZP10" s="915"/>
      <c r="ZQ10" s="915"/>
      <c r="ZR10" s="915"/>
      <c r="ZS10" s="915"/>
      <c r="ZT10" s="915"/>
      <c r="ZU10" s="915"/>
      <c r="ZV10" s="915"/>
      <c r="ZW10" s="915"/>
      <c r="ZX10" s="915"/>
      <c r="ZY10" s="915"/>
      <c r="ZZ10" s="915"/>
      <c r="AAA10" s="915"/>
      <c r="AAB10" s="915"/>
      <c r="AAC10" s="915"/>
      <c r="AAD10" s="915"/>
      <c r="AAE10" s="915"/>
      <c r="AAF10" s="915"/>
      <c r="AAG10" s="915"/>
      <c r="AAH10" s="915"/>
      <c r="AAI10" s="915"/>
      <c r="AAJ10" s="915"/>
      <c r="AAK10" s="915"/>
      <c r="AAL10" s="915"/>
      <c r="AAM10" s="915"/>
      <c r="AAN10" s="915"/>
      <c r="AAO10" s="915"/>
      <c r="AAP10" s="915"/>
      <c r="AAQ10" s="915"/>
      <c r="AAR10" s="915"/>
      <c r="AAS10" s="915"/>
      <c r="AAT10" s="915"/>
      <c r="AAU10" s="915"/>
      <c r="AAV10" s="915"/>
      <c r="AAW10" s="915"/>
      <c r="AAX10" s="915"/>
      <c r="AAY10" s="915"/>
      <c r="AAZ10" s="915"/>
      <c r="ABA10" s="915"/>
      <c r="ABB10" s="915"/>
      <c r="ABC10" s="915"/>
      <c r="ABD10" s="915"/>
      <c r="ABE10" s="915"/>
      <c r="ABF10" s="915"/>
      <c r="ABG10" s="915"/>
      <c r="ABH10" s="915"/>
      <c r="ABI10" s="915"/>
      <c r="ABJ10" s="915"/>
      <c r="ABK10" s="915"/>
      <c r="ABL10" s="915"/>
      <c r="ABM10" s="915"/>
      <c r="ABN10" s="915"/>
      <c r="ABO10" s="915"/>
      <c r="ABP10" s="915"/>
      <c r="ABQ10" s="915"/>
      <c r="ABR10" s="915"/>
      <c r="ABS10" s="915"/>
      <c r="ABT10" s="915"/>
      <c r="ABU10" s="915"/>
      <c r="ABV10" s="915"/>
      <c r="ABW10" s="915"/>
      <c r="ABX10" s="915"/>
      <c r="ABY10" s="915"/>
      <c r="ABZ10" s="915"/>
      <c r="ACA10" s="915"/>
      <c r="ACB10" s="915"/>
      <c r="ACC10" s="915"/>
      <c r="ACD10" s="915"/>
      <c r="ACE10" s="915"/>
      <c r="ACF10" s="915"/>
      <c r="ACG10" s="915"/>
      <c r="ACH10" s="915"/>
      <c r="ACI10" s="915"/>
      <c r="ACJ10" s="915"/>
      <c r="ACK10" s="915"/>
      <c r="ACL10" s="915"/>
      <c r="ACM10" s="915"/>
      <c r="ACN10" s="915"/>
      <c r="ACO10" s="915"/>
      <c r="ACP10" s="915"/>
      <c r="ACQ10" s="915"/>
      <c r="ACR10" s="915"/>
      <c r="ACS10" s="915"/>
      <c r="ACT10" s="915"/>
      <c r="ACU10" s="915"/>
      <c r="ACV10" s="915"/>
      <c r="ACW10" s="915"/>
      <c r="ACX10" s="915"/>
      <c r="ACY10" s="915"/>
      <c r="ACZ10" s="915"/>
      <c r="ADA10" s="915"/>
      <c r="ADB10" s="915"/>
      <c r="ADC10" s="915"/>
      <c r="ADD10" s="915"/>
      <c r="ADE10" s="915"/>
      <c r="ADF10" s="915"/>
      <c r="ADG10" s="915"/>
      <c r="ADH10" s="915"/>
      <c r="ADI10" s="915"/>
      <c r="ADJ10" s="915"/>
      <c r="ADK10" s="915"/>
      <c r="ADL10" s="915"/>
      <c r="ADM10" s="915"/>
      <c r="ADN10" s="915"/>
      <c r="ADO10" s="915"/>
      <c r="ADP10" s="915"/>
      <c r="ADQ10" s="915"/>
      <c r="ADR10" s="915"/>
      <c r="ADS10" s="915"/>
      <c r="ADT10" s="915"/>
      <c r="ADU10" s="915"/>
      <c r="ADV10" s="915"/>
      <c r="ADW10" s="915"/>
      <c r="ADX10" s="915"/>
      <c r="ADY10" s="915"/>
      <c r="ADZ10" s="915"/>
      <c r="AEA10" s="915"/>
      <c r="AEB10" s="915"/>
      <c r="AEC10" s="915"/>
      <c r="AED10" s="915"/>
      <c r="AEE10" s="915"/>
      <c r="AEF10" s="915"/>
      <c r="AEG10" s="915"/>
      <c r="AEH10" s="915"/>
      <c r="AEI10" s="915"/>
      <c r="AEJ10" s="915"/>
      <c r="AEK10" s="915"/>
      <c r="AEL10" s="915"/>
      <c r="AEM10" s="915"/>
      <c r="AEN10" s="915"/>
      <c r="AEO10" s="915"/>
      <c r="AEP10" s="915"/>
      <c r="AEQ10" s="915"/>
      <c r="AER10" s="915"/>
      <c r="AES10" s="915"/>
      <c r="AET10" s="915"/>
      <c r="AEU10" s="915"/>
      <c r="AEV10" s="915"/>
      <c r="AEW10" s="915"/>
      <c r="AEX10" s="915"/>
      <c r="AEY10" s="915"/>
      <c r="AEZ10" s="915"/>
      <c r="AFA10" s="915"/>
      <c r="AFB10" s="915"/>
      <c r="AFC10" s="915"/>
      <c r="AFD10" s="915"/>
      <c r="AFE10" s="915"/>
      <c r="AFF10" s="915"/>
      <c r="AFG10" s="915"/>
      <c r="AFH10" s="915"/>
      <c r="AFI10" s="915"/>
      <c r="AFJ10" s="915"/>
      <c r="AFK10" s="915"/>
      <c r="AFL10" s="915"/>
      <c r="AFM10" s="915"/>
      <c r="AFN10" s="915"/>
      <c r="AFO10" s="915"/>
      <c r="AFP10" s="915"/>
      <c r="AFQ10" s="915"/>
      <c r="AFR10" s="915"/>
      <c r="AFS10" s="915"/>
      <c r="AFT10" s="915"/>
      <c r="AFU10" s="915"/>
      <c r="AFV10" s="915"/>
      <c r="AFW10" s="915"/>
      <c r="AFX10" s="915"/>
      <c r="AFY10" s="915"/>
      <c r="AFZ10" s="915"/>
      <c r="AGA10" s="915"/>
      <c r="AGB10" s="915"/>
      <c r="AGC10" s="915"/>
      <c r="AGD10" s="915"/>
      <c r="AGE10" s="915"/>
      <c r="AGF10" s="915"/>
      <c r="AGG10" s="915"/>
      <c r="AGH10" s="915"/>
      <c r="AGI10" s="915"/>
      <c r="AGJ10" s="915"/>
      <c r="AGK10" s="915"/>
      <c r="AGL10" s="915"/>
      <c r="AGM10" s="915"/>
      <c r="AGN10" s="915"/>
      <c r="AGO10" s="915"/>
      <c r="AGP10" s="915"/>
      <c r="AGQ10" s="915"/>
      <c r="AGR10" s="915"/>
      <c r="AGS10" s="915"/>
      <c r="AGT10" s="915"/>
      <c r="AGU10" s="915"/>
      <c r="AGV10" s="915"/>
      <c r="AGW10" s="915"/>
      <c r="AGX10" s="915"/>
      <c r="AGY10" s="915"/>
      <c r="AGZ10" s="915"/>
      <c r="AHA10" s="915"/>
      <c r="AHB10" s="915"/>
      <c r="AHC10" s="915"/>
      <c r="AHD10" s="915"/>
      <c r="AHE10" s="915"/>
      <c r="AHF10" s="915"/>
      <c r="AHG10" s="915"/>
      <c r="AHH10" s="915"/>
      <c r="AHI10" s="915"/>
      <c r="AHJ10" s="915"/>
      <c r="AHK10" s="915"/>
      <c r="AHL10" s="915"/>
      <c r="AHM10" s="915"/>
      <c r="AHN10" s="915"/>
      <c r="AHO10" s="915"/>
      <c r="AHP10" s="915"/>
      <c r="AHQ10" s="915"/>
      <c r="AHR10" s="915"/>
      <c r="AHS10" s="915"/>
      <c r="AHT10" s="915"/>
      <c r="AHU10" s="915"/>
      <c r="AHV10" s="915"/>
      <c r="AHW10" s="915"/>
      <c r="AHX10" s="915"/>
      <c r="AHY10" s="915"/>
      <c r="AHZ10" s="915"/>
      <c r="AIA10" s="915"/>
      <c r="AIB10" s="915"/>
      <c r="AIC10" s="915"/>
      <c r="AID10" s="915"/>
      <c r="AIE10" s="915"/>
      <c r="AIF10" s="915"/>
      <c r="AIG10" s="915"/>
      <c r="AIH10" s="915"/>
      <c r="AII10" s="915"/>
      <c r="AIJ10" s="915"/>
      <c r="AIK10" s="915"/>
      <c r="AIL10" s="915"/>
      <c r="AIM10" s="915"/>
      <c r="AIN10" s="915"/>
      <c r="AIO10" s="915"/>
      <c r="AIP10" s="915"/>
      <c r="AIQ10" s="915"/>
      <c r="AIR10" s="915"/>
      <c r="AIS10" s="915"/>
      <c r="AIT10" s="915"/>
      <c r="AIU10" s="915"/>
      <c r="AIV10" s="915"/>
      <c r="AIW10" s="915"/>
      <c r="AIX10" s="915"/>
      <c r="AIY10" s="915"/>
      <c r="AIZ10" s="915"/>
      <c r="AJA10" s="915"/>
      <c r="AJB10" s="915"/>
      <c r="AJC10" s="915"/>
      <c r="AJD10" s="915"/>
      <c r="AJE10" s="915"/>
      <c r="AJF10" s="915"/>
      <c r="AJG10" s="915"/>
      <c r="AJH10" s="915"/>
      <c r="AJI10" s="915"/>
      <c r="AJJ10" s="915"/>
      <c r="AJK10" s="915"/>
      <c r="AJL10" s="915"/>
      <c r="AJM10" s="915"/>
      <c r="AJN10" s="915"/>
      <c r="AJO10" s="915"/>
      <c r="AJP10" s="915"/>
      <c r="AJQ10" s="915"/>
      <c r="AJR10" s="915"/>
      <c r="AJS10" s="915"/>
      <c r="AJT10" s="915"/>
      <c r="AJU10" s="915"/>
      <c r="AJV10" s="915"/>
      <c r="AJW10" s="915"/>
      <c r="AJX10" s="915"/>
      <c r="AJY10" s="915"/>
      <c r="AJZ10" s="915"/>
      <c r="AKA10" s="915"/>
      <c r="AKB10" s="915"/>
      <c r="AKC10" s="915"/>
      <c r="AKD10" s="915"/>
      <c r="AKE10" s="915"/>
      <c r="AKF10" s="915"/>
      <c r="AKG10" s="915"/>
      <c r="AKH10" s="915"/>
      <c r="AKI10" s="915"/>
      <c r="AKJ10" s="915"/>
      <c r="AKK10" s="915"/>
      <c r="AKL10" s="915"/>
      <c r="AKM10" s="915"/>
      <c r="AKN10" s="915"/>
      <c r="AKO10" s="915"/>
      <c r="AKP10" s="915"/>
      <c r="AKQ10" s="915"/>
      <c r="AKR10" s="915"/>
      <c r="AKS10" s="915"/>
      <c r="AKT10" s="915"/>
      <c r="AKU10" s="915"/>
      <c r="AKV10" s="915"/>
      <c r="AKW10" s="915"/>
      <c r="AKX10" s="915"/>
      <c r="AKY10" s="915"/>
      <c r="AKZ10" s="915"/>
      <c r="ALA10" s="915"/>
      <c r="ALB10" s="915"/>
      <c r="ALC10" s="915"/>
      <c r="ALD10" s="915"/>
      <c r="ALE10" s="915"/>
      <c r="ALF10" s="915"/>
      <c r="ALG10" s="915"/>
      <c r="ALH10" s="915"/>
      <c r="ALI10" s="915"/>
      <c r="ALJ10" s="915"/>
      <c r="ALK10" s="915"/>
      <c r="ALL10" s="915"/>
      <c r="ALM10" s="915"/>
      <c r="ALN10" s="915"/>
      <c r="ALO10" s="915"/>
      <c r="ALP10" s="915"/>
      <c r="ALQ10" s="915"/>
      <c r="ALR10" s="915"/>
      <c r="ALS10" s="915"/>
      <c r="ALT10" s="915"/>
      <c r="ALU10" s="915"/>
      <c r="ALV10" s="915"/>
      <c r="ALW10" s="915"/>
      <c r="ALX10" s="915"/>
      <c r="ALY10" s="915"/>
      <c r="ALZ10" s="915"/>
      <c r="AMA10" s="915"/>
      <c r="AMB10" s="915"/>
      <c r="AMC10" s="915"/>
      <c r="AMD10" s="915"/>
      <c r="AME10" s="915"/>
      <c r="AMF10" s="915"/>
      <c r="AMG10" s="915"/>
      <c r="AMH10" s="915"/>
    </row>
    <row r="11" spans="1:1022" ht="15.6" customHeight="1">
      <c r="A11" s="919" t="s">
        <v>14</v>
      </c>
      <c r="B11" s="922">
        <v>46038</v>
      </c>
      <c r="C11" s="915"/>
      <c r="D11" s="915"/>
      <c r="E11" s="915"/>
      <c r="F11" s="915"/>
      <c r="G11" s="915"/>
      <c r="H11" s="916"/>
      <c r="I11" s="915"/>
      <c r="J11" s="915"/>
      <c r="K11" s="915"/>
      <c r="L11" s="915"/>
      <c r="M11" s="915"/>
      <c r="N11" s="916"/>
      <c r="O11" s="916"/>
      <c r="P11" s="916"/>
      <c r="Q11" s="916"/>
      <c r="R11" s="915"/>
      <c r="S11" s="916"/>
      <c r="T11" s="915"/>
      <c r="U11" s="915"/>
      <c r="V11" s="915"/>
      <c r="W11" s="915"/>
      <c r="X11" s="915"/>
      <c r="Y11" s="915"/>
      <c r="Z11" s="915"/>
      <c r="AA11" s="915"/>
      <c r="AB11" s="915"/>
      <c r="AC11" s="915"/>
      <c r="AD11" s="915"/>
      <c r="AE11" s="915"/>
      <c r="AF11" s="915"/>
      <c r="AG11" s="915"/>
      <c r="AH11" s="915"/>
      <c r="AI11" s="915"/>
      <c r="AJ11" s="915"/>
      <c r="AK11" s="915"/>
      <c r="AL11" s="915"/>
      <c r="AM11" s="915"/>
      <c r="AN11" s="915"/>
      <c r="AO11" s="915"/>
      <c r="AP11" s="915"/>
      <c r="AQ11" s="915"/>
      <c r="AR11" s="915"/>
      <c r="AS11" s="915"/>
      <c r="AT11" s="915"/>
      <c r="AU11" s="915"/>
      <c r="AV11" s="915"/>
      <c r="AW11" s="915"/>
      <c r="AX11" s="915"/>
      <c r="AY11" s="915"/>
      <c r="AZ11" s="915"/>
      <c r="BA11" s="915"/>
      <c r="BB11" s="915"/>
      <c r="BC11" s="915"/>
      <c r="BD11" s="915"/>
      <c r="BE11" s="915"/>
      <c r="BF11" s="915"/>
      <c r="BG11" s="915"/>
      <c r="BH11" s="915"/>
      <c r="BI11" s="915"/>
      <c r="BJ11" s="915"/>
      <c r="BK11" s="915"/>
      <c r="BL11" s="915"/>
      <c r="BM11" s="915"/>
      <c r="BN11" s="915"/>
      <c r="BO11" s="915"/>
      <c r="BP11" s="915"/>
      <c r="BQ11" s="915"/>
      <c r="BR11" s="915"/>
      <c r="BS11" s="915"/>
      <c r="BT11" s="915"/>
      <c r="BU11" s="915"/>
      <c r="BV11" s="915"/>
      <c r="BW11" s="915"/>
      <c r="BX11" s="915"/>
      <c r="BY11" s="915"/>
      <c r="BZ11" s="915"/>
      <c r="CA11" s="915"/>
      <c r="CB11" s="915"/>
      <c r="CC11" s="915"/>
      <c r="CD11" s="915"/>
      <c r="CE11" s="915"/>
      <c r="CF11" s="915"/>
      <c r="CG11" s="915"/>
      <c r="CH11" s="915"/>
      <c r="CI11" s="915"/>
      <c r="CJ11" s="915"/>
      <c r="CK11" s="915"/>
      <c r="CL11" s="915"/>
      <c r="CM11" s="915"/>
      <c r="CN11" s="915"/>
      <c r="CO11" s="915"/>
      <c r="CP11" s="915"/>
      <c r="CQ11" s="915"/>
      <c r="CR11" s="915"/>
      <c r="CS11" s="915"/>
      <c r="CT11" s="915"/>
      <c r="CU11" s="915"/>
      <c r="CV11" s="915"/>
      <c r="CW11" s="915"/>
      <c r="CX11" s="915"/>
      <c r="CY11" s="915"/>
      <c r="CZ11" s="915"/>
      <c r="DA11" s="915"/>
      <c r="DB11" s="915"/>
      <c r="DC11" s="915"/>
      <c r="DD11" s="915"/>
      <c r="DE11" s="915"/>
      <c r="DF11" s="915"/>
      <c r="DG11" s="915"/>
      <c r="DH11" s="915"/>
      <c r="DI11" s="915"/>
      <c r="DJ11" s="915"/>
      <c r="DK11" s="915"/>
      <c r="DL11" s="915"/>
      <c r="DM11" s="915"/>
      <c r="DN11" s="915"/>
      <c r="DO11" s="915"/>
      <c r="DP11" s="915"/>
      <c r="DQ11" s="915"/>
      <c r="DR11" s="915"/>
      <c r="DS11" s="915"/>
      <c r="DT11" s="915"/>
      <c r="DU11" s="915"/>
      <c r="DV11" s="915"/>
      <c r="DW11" s="915"/>
      <c r="DX11" s="915"/>
      <c r="DY11" s="915"/>
      <c r="DZ11" s="915"/>
      <c r="EA11" s="915"/>
      <c r="EB11" s="915"/>
      <c r="EC11" s="915"/>
      <c r="ED11" s="915"/>
      <c r="EE11" s="915"/>
      <c r="EF11" s="915"/>
      <c r="EG11" s="915"/>
      <c r="EH11" s="915"/>
      <c r="EI11" s="915"/>
      <c r="EJ11" s="915"/>
      <c r="EK11" s="915"/>
      <c r="EL11" s="915"/>
      <c r="EM11" s="915"/>
      <c r="EN11" s="915"/>
      <c r="EO11" s="915"/>
      <c r="EP11" s="915"/>
      <c r="EQ11" s="915"/>
      <c r="ER11" s="915"/>
      <c r="ES11" s="915"/>
      <c r="ET11" s="915"/>
      <c r="EU11" s="915"/>
      <c r="EV11" s="915"/>
      <c r="EW11" s="915"/>
      <c r="EX11" s="915"/>
      <c r="EY11" s="915"/>
      <c r="EZ11" s="915"/>
      <c r="FA11" s="915"/>
      <c r="FB11" s="915"/>
      <c r="FC11" s="915"/>
      <c r="FD11" s="915"/>
      <c r="FE11" s="915"/>
      <c r="FF11" s="915"/>
      <c r="FG11" s="915"/>
      <c r="FH11" s="915"/>
      <c r="FI11" s="915"/>
      <c r="FJ11" s="915"/>
      <c r="FK11" s="915"/>
      <c r="FL11" s="915"/>
      <c r="FM11" s="915"/>
      <c r="FN11" s="915"/>
      <c r="FO11" s="915"/>
      <c r="FP11" s="915"/>
      <c r="FQ11" s="915"/>
      <c r="FR11" s="915"/>
      <c r="FS11" s="915"/>
      <c r="FT11" s="915"/>
      <c r="FU11" s="915"/>
      <c r="FV11" s="915"/>
      <c r="FW11" s="915"/>
      <c r="FX11" s="915"/>
      <c r="FY11" s="915"/>
      <c r="FZ11" s="915"/>
      <c r="GA11" s="915"/>
      <c r="GB11" s="915"/>
      <c r="GC11" s="915"/>
      <c r="GD11" s="915"/>
      <c r="GE11" s="915"/>
      <c r="GF11" s="915"/>
      <c r="GG11" s="915"/>
      <c r="GH11" s="915"/>
      <c r="GI11" s="915"/>
      <c r="GJ11" s="915"/>
      <c r="GK11" s="915"/>
      <c r="GL11" s="915"/>
      <c r="GM11" s="915"/>
      <c r="GN11" s="915"/>
      <c r="GO11" s="915"/>
      <c r="GP11" s="915"/>
      <c r="GQ11" s="915"/>
      <c r="GR11" s="915"/>
      <c r="GS11" s="915"/>
      <c r="GT11" s="915"/>
      <c r="GU11" s="915"/>
      <c r="GV11" s="915"/>
      <c r="GW11" s="915"/>
      <c r="GX11" s="915"/>
      <c r="GY11" s="915"/>
      <c r="GZ11" s="915"/>
      <c r="HA11" s="915"/>
      <c r="HB11" s="915"/>
      <c r="HC11" s="915"/>
      <c r="HD11" s="915"/>
      <c r="HE11" s="915"/>
      <c r="HF11" s="915"/>
      <c r="HG11" s="915"/>
      <c r="HH11" s="915"/>
      <c r="HI11" s="915"/>
      <c r="HJ11" s="915"/>
      <c r="HK11" s="915"/>
      <c r="HL11" s="915"/>
      <c r="HM11" s="915"/>
      <c r="HN11" s="915"/>
      <c r="HO11" s="915"/>
      <c r="HP11" s="915"/>
      <c r="HQ11" s="915"/>
      <c r="HR11" s="915"/>
      <c r="HS11" s="915"/>
      <c r="HT11" s="915"/>
      <c r="HU11" s="915"/>
      <c r="HV11" s="915"/>
      <c r="HW11" s="915"/>
      <c r="HX11" s="915"/>
      <c r="HY11" s="915"/>
      <c r="HZ11" s="915"/>
      <c r="IA11" s="915"/>
      <c r="IB11" s="915"/>
      <c r="IC11" s="915"/>
      <c r="ID11" s="915"/>
      <c r="IE11" s="915"/>
      <c r="IF11" s="915"/>
      <c r="IG11" s="915"/>
      <c r="IH11" s="915"/>
      <c r="II11" s="915"/>
      <c r="IJ11" s="915"/>
      <c r="IK11" s="915"/>
      <c r="IL11" s="915"/>
      <c r="IM11" s="915"/>
      <c r="IN11" s="915"/>
      <c r="IO11" s="915"/>
      <c r="IP11" s="915"/>
      <c r="IQ11" s="915"/>
      <c r="IR11" s="915"/>
      <c r="IS11" s="915"/>
      <c r="IT11" s="915"/>
      <c r="IU11" s="915"/>
      <c r="IV11" s="915"/>
      <c r="IW11" s="915"/>
      <c r="IX11" s="915"/>
      <c r="IY11" s="915"/>
      <c r="IZ11" s="915"/>
      <c r="JA11" s="915"/>
      <c r="JB11" s="915"/>
      <c r="JC11" s="915"/>
      <c r="JD11" s="915"/>
      <c r="JE11" s="915"/>
      <c r="JF11" s="915"/>
      <c r="JG11" s="915"/>
      <c r="JH11" s="915"/>
      <c r="JI11" s="915"/>
      <c r="JJ11" s="915"/>
      <c r="JK11" s="915"/>
      <c r="JL11" s="915"/>
      <c r="JM11" s="915"/>
      <c r="JN11" s="915"/>
      <c r="JO11" s="915"/>
      <c r="JP11" s="915"/>
      <c r="JQ11" s="915"/>
      <c r="JR11" s="915"/>
      <c r="JS11" s="915"/>
      <c r="JT11" s="915"/>
      <c r="JU11" s="915"/>
      <c r="JV11" s="915"/>
      <c r="JW11" s="915"/>
      <c r="JX11" s="915"/>
      <c r="JY11" s="915"/>
      <c r="JZ11" s="915"/>
      <c r="KA11" s="915"/>
      <c r="KB11" s="915"/>
      <c r="KC11" s="915"/>
      <c r="KD11" s="915"/>
      <c r="KE11" s="915"/>
      <c r="KF11" s="915"/>
      <c r="KG11" s="915"/>
      <c r="KH11" s="915"/>
      <c r="KI11" s="915"/>
      <c r="KJ11" s="915"/>
      <c r="KK11" s="915"/>
      <c r="KL11" s="915"/>
      <c r="KM11" s="915"/>
      <c r="KN11" s="915"/>
      <c r="KO11" s="915"/>
      <c r="KP11" s="915"/>
      <c r="KQ11" s="915"/>
      <c r="KR11" s="915"/>
      <c r="KS11" s="915"/>
      <c r="KT11" s="915"/>
      <c r="KU11" s="915"/>
      <c r="KV11" s="915"/>
      <c r="KW11" s="915"/>
      <c r="KX11" s="915"/>
      <c r="KY11" s="915"/>
      <c r="KZ11" s="915"/>
      <c r="LA11" s="915"/>
      <c r="LB11" s="915"/>
      <c r="LC11" s="915"/>
      <c r="LD11" s="915"/>
      <c r="LE11" s="915"/>
      <c r="LF11" s="915"/>
      <c r="LG11" s="915"/>
      <c r="LH11" s="915"/>
      <c r="LI11" s="915"/>
      <c r="LJ11" s="915"/>
      <c r="LK11" s="915"/>
      <c r="LL11" s="915"/>
      <c r="LM11" s="915"/>
      <c r="LN11" s="915"/>
      <c r="LO11" s="915"/>
      <c r="LP11" s="915"/>
      <c r="LQ11" s="915"/>
      <c r="LR11" s="915"/>
      <c r="LS11" s="915"/>
      <c r="LT11" s="915"/>
      <c r="LU11" s="915"/>
      <c r="LV11" s="915"/>
      <c r="LW11" s="915"/>
      <c r="LX11" s="915"/>
      <c r="LY11" s="915"/>
      <c r="LZ11" s="915"/>
      <c r="MA11" s="915"/>
      <c r="MB11" s="915"/>
      <c r="MC11" s="915"/>
      <c r="MD11" s="915"/>
      <c r="ME11" s="915"/>
      <c r="MF11" s="915"/>
      <c r="MG11" s="915"/>
      <c r="MH11" s="915"/>
      <c r="MI11" s="915"/>
      <c r="MJ11" s="915"/>
      <c r="MK11" s="915"/>
      <c r="ML11" s="915"/>
      <c r="MM11" s="915"/>
      <c r="MN11" s="915"/>
      <c r="MO11" s="915"/>
      <c r="MP11" s="915"/>
      <c r="MQ11" s="915"/>
      <c r="MR11" s="915"/>
      <c r="MS11" s="915"/>
      <c r="MT11" s="915"/>
      <c r="MU11" s="915"/>
      <c r="MV11" s="915"/>
      <c r="MW11" s="915"/>
      <c r="MX11" s="915"/>
      <c r="MY11" s="915"/>
      <c r="MZ11" s="915"/>
      <c r="NA11" s="915"/>
      <c r="NB11" s="915"/>
      <c r="NC11" s="915"/>
      <c r="ND11" s="915"/>
      <c r="NE11" s="915"/>
      <c r="NF11" s="915"/>
      <c r="NG11" s="915"/>
      <c r="NH11" s="915"/>
      <c r="NI11" s="915"/>
      <c r="NJ11" s="915"/>
      <c r="NK11" s="915"/>
      <c r="NL11" s="915"/>
      <c r="NM11" s="915"/>
      <c r="NN11" s="915"/>
      <c r="NO11" s="915"/>
      <c r="NP11" s="915"/>
      <c r="NQ11" s="915"/>
      <c r="NR11" s="915"/>
      <c r="NS11" s="915"/>
      <c r="NT11" s="915"/>
      <c r="NU11" s="915"/>
      <c r="NV11" s="915"/>
      <c r="NW11" s="915"/>
      <c r="NX11" s="915"/>
      <c r="NY11" s="915"/>
      <c r="NZ11" s="915"/>
      <c r="OA11" s="915"/>
      <c r="OB11" s="915"/>
      <c r="OC11" s="915"/>
      <c r="OD11" s="915"/>
      <c r="OE11" s="915"/>
      <c r="OF11" s="915"/>
      <c r="OG11" s="915"/>
      <c r="OH11" s="915"/>
      <c r="OI11" s="915"/>
      <c r="OJ11" s="915"/>
      <c r="OK11" s="915"/>
      <c r="OL11" s="915"/>
      <c r="OM11" s="915"/>
      <c r="ON11" s="915"/>
      <c r="OO11" s="915"/>
      <c r="OP11" s="915"/>
      <c r="OQ11" s="915"/>
      <c r="OR11" s="915"/>
      <c r="OS11" s="915"/>
      <c r="OT11" s="915"/>
      <c r="OU11" s="915"/>
      <c r="OV11" s="915"/>
      <c r="OW11" s="915"/>
      <c r="OX11" s="915"/>
      <c r="OY11" s="915"/>
      <c r="OZ11" s="915"/>
      <c r="PA11" s="915"/>
      <c r="PB11" s="915"/>
      <c r="PC11" s="915"/>
      <c r="PD11" s="915"/>
      <c r="PE11" s="915"/>
      <c r="PF11" s="915"/>
      <c r="PG11" s="915"/>
      <c r="PH11" s="915"/>
      <c r="PI11" s="915"/>
      <c r="PJ11" s="915"/>
      <c r="PK11" s="915"/>
      <c r="PL11" s="915"/>
      <c r="PM11" s="915"/>
      <c r="PN11" s="915"/>
      <c r="PO11" s="915"/>
      <c r="PP11" s="915"/>
      <c r="PQ11" s="915"/>
      <c r="PR11" s="915"/>
      <c r="PS11" s="915"/>
      <c r="PT11" s="915"/>
      <c r="PU11" s="915"/>
      <c r="PV11" s="915"/>
      <c r="PW11" s="915"/>
      <c r="PX11" s="915"/>
      <c r="PY11" s="915"/>
      <c r="PZ11" s="915"/>
      <c r="QA11" s="915"/>
      <c r="QB11" s="915"/>
      <c r="QC11" s="915"/>
      <c r="QD11" s="915"/>
      <c r="QE11" s="915"/>
      <c r="QF11" s="915"/>
      <c r="QG11" s="915"/>
      <c r="QH11" s="915"/>
      <c r="QI11" s="915"/>
      <c r="QJ11" s="915"/>
      <c r="QK11" s="915"/>
      <c r="QL11" s="915"/>
      <c r="QM11" s="915"/>
      <c r="QN11" s="915"/>
      <c r="QO11" s="915"/>
      <c r="QP11" s="915"/>
      <c r="QQ11" s="915"/>
      <c r="QR11" s="915"/>
      <c r="QS11" s="915"/>
      <c r="QT11" s="915"/>
      <c r="QU11" s="915"/>
      <c r="QV11" s="915"/>
      <c r="QW11" s="915"/>
      <c r="QX11" s="915"/>
      <c r="QY11" s="915"/>
      <c r="QZ11" s="915"/>
      <c r="RA11" s="915"/>
      <c r="RB11" s="915"/>
      <c r="RC11" s="915"/>
      <c r="RD11" s="915"/>
      <c r="RE11" s="915"/>
      <c r="RF11" s="915"/>
      <c r="RG11" s="915"/>
      <c r="RH11" s="915"/>
      <c r="RI11" s="915"/>
      <c r="RJ11" s="915"/>
      <c r="RK11" s="915"/>
      <c r="RL11" s="915"/>
      <c r="RM11" s="915"/>
      <c r="RN11" s="915"/>
      <c r="RO11" s="915"/>
      <c r="RP11" s="915"/>
      <c r="RQ11" s="915"/>
      <c r="RR11" s="915"/>
      <c r="RS11" s="915"/>
      <c r="RT11" s="915"/>
      <c r="RU11" s="915"/>
      <c r="RV11" s="915"/>
      <c r="RW11" s="915"/>
      <c r="RX11" s="915"/>
      <c r="RY11" s="915"/>
      <c r="RZ11" s="915"/>
      <c r="SA11" s="915"/>
      <c r="SB11" s="915"/>
      <c r="SC11" s="915"/>
      <c r="SD11" s="915"/>
      <c r="SE11" s="915"/>
      <c r="SF11" s="915"/>
      <c r="SG11" s="915"/>
      <c r="SH11" s="915"/>
      <c r="SI11" s="915"/>
      <c r="SJ11" s="915"/>
      <c r="SK11" s="915"/>
      <c r="SL11" s="915"/>
      <c r="SM11" s="915"/>
      <c r="SN11" s="915"/>
      <c r="SO11" s="915"/>
      <c r="SP11" s="915"/>
      <c r="SQ11" s="915"/>
      <c r="SR11" s="915"/>
      <c r="SS11" s="915"/>
      <c r="ST11" s="915"/>
      <c r="SU11" s="915"/>
      <c r="SV11" s="915"/>
      <c r="SW11" s="915"/>
      <c r="SX11" s="915"/>
      <c r="SY11" s="915"/>
      <c r="SZ11" s="915"/>
      <c r="TA11" s="915"/>
      <c r="TB11" s="915"/>
      <c r="TC11" s="915"/>
      <c r="TD11" s="915"/>
      <c r="TE11" s="915"/>
      <c r="TF11" s="915"/>
      <c r="TG11" s="915"/>
      <c r="TH11" s="915"/>
      <c r="TI11" s="915"/>
      <c r="TJ11" s="915"/>
      <c r="TK11" s="915"/>
      <c r="TL11" s="915"/>
      <c r="TM11" s="915"/>
      <c r="TN11" s="915"/>
      <c r="TO11" s="915"/>
      <c r="TP11" s="915"/>
      <c r="TQ11" s="915"/>
      <c r="TR11" s="915"/>
      <c r="TS11" s="915"/>
      <c r="TT11" s="915"/>
      <c r="TU11" s="915"/>
      <c r="TV11" s="915"/>
      <c r="TW11" s="915"/>
      <c r="TX11" s="915"/>
      <c r="TY11" s="915"/>
      <c r="TZ11" s="915"/>
      <c r="UA11" s="915"/>
      <c r="UB11" s="915"/>
      <c r="UC11" s="915"/>
      <c r="UD11" s="915"/>
      <c r="UE11" s="915"/>
      <c r="UF11" s="915"/>
      <c r="UG11" s="915"/>
      <c r="UH11" s="915"/>
      <c r="UI11" s="915"/>
      <c r="UJ11" s="915"/>
      <c r="UK11" s="915"/>
      <c r="UL11" s="915"/>
      <c r="UM11" s="915"/>
      <c r="UN11" s="915"/>
      <c r="UO11" s="915"/>
      <c r="UP11" s="915"/>
      <c r="UQ11" s="915"/>
      <c r="UR11" s="915"/>
      <c r="US11" s="915"/>
      <c r="UT11" s="915"/>
      <c r="UU11" s="915"/>
      <c r="UV11" s="915"/>
      <c r="UW11" s="915"/>
      <c r="UX11" s="915"/>
      <c r="UY11" s="915"/>
      <c r="UZ11" s="915"/>
      <c r="VA11" s="915"/>
      <c r="VB11" s="915"/>
      <c r="VC11" s="915"/>
      <c r="VD11" s="915"/>
      <c r="VE11" s="915"/>
      <c r="VF11" s="915"/>
      <c r="VG11" s="915"/>
      <c r="VH11" s="915"/>
      <c r="VI11" s="915"/>
      <c r="VJ11" s="915"/>
      <c r="VK11" s="915"/>
      <c r="VL11" s="915"/>
      <c r="VM11" s="915"/>
      <c r="VN11" s="915"/>
      <c r="VO11" s="915"/>
      <c r="VP11" s="915"/>
      <c r="VQ11" s="915"/>
      <c r="VR11" s="915"/>
      <c r="VS11" s="915"/>
      <c r="VT11" s="915"/>
      <c r="VU11" s="915"/>
      <c r="VV11" s="915"/>
      <c r="VW11" s="915"/>
      <c r="VX11" s="915"/>
      <c r="VY11" s="915"/>
      <c r="VZ11" s="915"/>
      <c r="WA11" s="915"/>
      <c r="WB11" s="915"/>
      <c r="WC11" s="915"/>
      <c r="WD11" s="915"/>
      <c r="WE11" s="915"/>
      <c r="WF11" s="915"/>
      <c r="WG11" s="915"/>
      <c r="WH11" s="915"/>
      <c r="WI11" s="915"/>
      <c r="WJ11" s="915"/>
      <c r="WK11" s="915"/>
      <c r="WL11" s="915"/>
      <c r="WM11" s="915"/>
      <c r="WN11" s="915"/>
      <c r="WO11" s="915"/>
      <c r="WP11" s="915"/>
      <c r="WQ11" s="915"/>
      <c r="WR11" s="915"/>
      <c r="WS11" s="915"/>
      <c r="WT11" s="915"/>
      <c r="WU11" s="915"/>
      <c r="WV11" s="915"/>
      <c r="WW11" s="915"/>
      <c r="WX11" s="915"/>
      <c r="WY11" s="915"/>
      <c r="WZ11" s="915"/>
      <c r="XA11" s="915"/>
      <c r="XB11" s="915"/>
      <c r="XC11" s="915"/>
      <c r="XD11" s="915"/>
      <c r="XE11" s="915"/>
      <c r="XF11" s="915"/>
      <c r="XG11" s="915"/>
      <c r="XH11" s="915"/>
      <c r="XI11" s="915"/>
      <c r="XJ11" s="915"/>
      <c r="XK11" s="915"/>
      <c r="XL11" s="915"/>
      <c r="XM11" s="915"/>
      <c r="XN11" s="915"/>
      <c r="XO11" s="915"/>
      <c r="XP11" s="915"/>
      <c r="XQ11" s="915"/>
      <c r="XR11" s="915"/>
      <c r="XS11" s="915"/>
      <c r="XT11" s="915"/>
      <c r="XU11" s="915"/>
      <c r="XV11" s="915"/>
      <c r="XW11" s="915"/>
      <c r="XX11" s="915"/>
      <c r="XY11" s="915"/>
      <c r="XZ11" s="915"/>
      <c r="YA11" s="915"/>
      <c r="YB11" s="915"/>
      <c r="YC11" s="915"/>
      <c r="YD11" s="915"/>
      <c r="YE11" s="915"/>
      <c r="YF11" s="915"/>
      <c r="YG11" s="915"/>
      <c r="YH11" s="915"/>
      <c r="YI11" s="915"/>
      <c r="YJ11" s="915"/>
      <c r="YK11" s="915"/>
      <c r="YL11" s="915"/>
      <c r="YM11" s="915"/>
      <c r="YN11" s="915"/>
      <c r="YO11" s="915"/>
      <c r="YP11" s="915"/>
      <c r="YQ11" s="915"/>
      <c r="YR11" s="915"/>
      <c r="YS11" s="915"/>
      <c r="YT11" s="915"/>
      <c r="YU11" s="915"/>
      <c r="YV11" s="915"/>
      <c r="YW11" s="915"/>
      <c r="YX11" s="915"/>
      <c r="YY11" s="915"/>
      <c r="YZ11" s="915"/>
      <c r="ZA11" s="915"/>
      <c r="ZB11" s="915"/>
      <c r="ZC11" s="915"/>
      <c r="ZD11" s="915"/>
      <c r="ZE11" s="915"/>
      <c r="ZF11" s="915"/>
      <c r="ZG11" s="915"/>
      <c r="ZH11" s="915"/>
      <c r="ZI11" s="915"/>
      <c r="ZJ11" s="915"/>
      <c r="ZK11" s="915"/>
      <c r="ZL11" s="915"/>
      <c r="ZM11" s="915"/>
      <c r="ZN11" s="915"/>
      <c r="ZO11" s="915"/>
      <c r="ZP11" s="915"/>
      <c r="ZQ11" s="915"/>
      <c r="ZR11" s="915"/>
      <c r="ZS11" s="915"/>
      <c r="ZT11" s="915"/>
      <c r="ZU11" s="915"/>
      <c r="ZV11" s="915"/>
      <c r="ZW11" s="915"/>
      <c r="ZX11" s="915"/>
      <c r="ZY11" s="915"/>
      <c r="ZZ11" s="915"/>
      <c r="AAA11" s="915"/>
      <c r="AAB11" s="915"/>
      <c r="AAC11" s="915"/>
      <c r="AAD11" s="915"/>
      <c r="AAE11" s="915"/>
      <c r="AAF11" s="915"/>
      <c r="AAG11" s="915"/>
      <c r="AAH11" s="915"/>
      <c r="AAI11" s="915"/>
      <c r="AAJ11" s="915"/>
      <c r="AAK11" s="915"/>
      <c r="AAL11" s="915"/>
      <c r="AAM11" s="915"/>
      <c r="AAN11" s="915"/>
      <c r="AAO11" s="915"/>
      <c r="AAP11" s="915"/>
      <c r="AAQ11" s="915"/>
      <c r="AAR11" s="915"/>
      <c r="AAS11" s="915"/>
      <c r="AAT11" s="915"/>
      <c r="AAU11" s="915"/>
      <c r="AAV11" s="915"/>
      <c r="AAW11" s="915"/>
      <c r="AAX11" s="915"/>
      <c r="AAY11" s="915"/>
      <c r="AAZ11" s="915"/>
      <c r="ABA11" s="915"/>
      <c r="ABB11" s="915"/>
      <c r="ABC11" s="915"/>
      <c r="ABD11" s="915"/>
      <c r="ABE11" s="915"/>
      <c r="ABF11" s="915"/>
      <c r="ABG11" s="915"/>
      <c r="ABH11" s="915"/>
      <c r="ABI11" s="915"/>
      <c r="ABJ11" s="915"/>
      <c r="ABK11" s="915"/>
      <c r="ABL11" s="915"/>
      <c r="ABM11" s="915"/>
      <c r="ABN11" s="915"/>
      <c r="ABO11" s="915"/>
      <c r="ABP11" s="915"/>
      <c r="ABQ11" s="915"/>
      <c r="ABR11" s="915"/>
      <c r="ABS11" s="915"/>
      <c r="ABT11" s="915"/>
      <c r="ABU11" s="915"/>
      <c r="ABV11" s="915"/>
      <c r="ABW11" s="915"/>
      <c r="ABX11" s="915"/>
      <c r="ABY11" s="915"/>
      <c r="ABZ11" s="915"/>
      <c r="ACA11" s="915"/>
      <c r="ACB11" s="915"/>
      <c r="ACC11" s="915"/>
      <c r="ACD11" s="915"/>
      <c r="ACE11" s="915"/>
      <c r="ACF11" s="915"/>
      <c r="ACG11" s="915"/>
      <c r="ACH11" s="915"/>
      <c r="ACI11" s="915"/>
      <c r="ACJ11" s="915"/>
      <c r="ACK11" s="915"/>
      <c r="ACL11" s="915"/>
      <c r="ACM11" s="915"/>
      <c r="ACN11" s="915"/>
      <c r="ACO11" s="915"/>
      <c r="ACP11" s="915"/>
      <c r="ACQ11" s="915"/>
      <c r="ACR11" s="915"/>
      <c r="ACS11" s="915"/>
      <c r="ACT11" s="915"/>
      <c r="ACU11" s="915"/>
      <c r="ACV11" s="915"/>
      <c r="ACW11" s="915"/>
      <c r="ACX11" s="915"/>
      <c r="ACY11" s="915"/>
      <c r="ACZ11" s="915"/>
      <c r="ADA11" s="915"/>
      <c r="ADB11" s="915"/>
      <c r="ADC11" s="915"/>
      <c r="ADD11" s="915"/>
      <c r="ADE11" s="915"/>
      <c r="ADF11" s="915"/>
      <c r="ADG11" s="915"/>
      <c r="ADH11" s="915"/>
      <c r="ADI11" s="915"/>
      <c r="ADJ11" s="915"/>
      <c r="ADK11" s="915"/>
      <c r="ADL11" s="915"/>
      <c r="ADM11" s="915"/>
      <c r="ADN11" s="915"/>
      <c r="ADO11" s="915"/>
      <c r="ADP11" s="915"/>
      <c r="ADQ11" s="915"/>
      <c r="ADR11" s="915"/>
      <c r="ADS11" s="915"/>
      <c r="ADT11" s="915"/>
      <c r="ADU11" s="915"/>
      <c r="ADV11" s="915"/>
      <c r="ADW11" s="915"/>
      <c r="ADX11" s="915"/>
      <c r="ADY11" s="915"/>
      <c r="ADZ11" s="915"/>
      <c r="AEA11" s="915"/>
      <c r="AEB11" s="915"/>
      <c r="AEC11" s="915"/>
      <c r="AED11" s="915"/>
      <c r="AEE11" s="915"/>
      <c r="AEF11" s="915"/>
      <c r="AEG11" s="915"/>
      <c r="AEH11" s="915"/>
      <c r="AEI11" s="915"/>
      <c r="AEJ11" s="915"/>
      <c r="AEK11" s="915"/>
      <c r="AEL11" s="915"/>
      <c r="AEM11" s="915"/>
      <c r="AEN11" s="915"/>
      <c r="AEO11" s="915"/>
      <c r="AEP11" s="915"/>
      <c r="AEQ11" s="915"/>
      <c r="AER11" s="915"/>
      <c r="AES11" s="915"/>
      <c r="AET11" s="915"/>
      <c r="AEU11" s="915"/>
      <c r="AEV11" s="915"/>
      <c r="AEW11" s="915"/>
      <c r="AEX11" s="915"/>
      <c r="AEY11" s="915"/>
      <c r="AEZ11" s="915"/>
      <c r="AFA11" s="915"/>
      <c r="AFB11" s="915"/>
      <c r="AFC11" s="915"/>
      <c r="AFD11" s="915"/>
      <c r="AFE11" s="915"/>
      <c r="AFF11" s="915"/>
      <c r="AFG11" s="915"/>
      <c r="AFH11" s="915"/>
      <c r="AFI11" s="915"/>
      <c r="AFJ11" s="915"/>
      <c r="AFK11" s="915"/>
      <c r="AFL11" s="915"/>
      <c r="AFM11" s="915"/>
      <c r="AFN11" s="915"/>
      <c r="AFO11" s="915"/>
      <c r="AFP11" s="915"/>
      <c r="AFQ11" s="915"/>
      <c r="AFR11" s="915"/>
      <c r="AFS11" s="915"/>
      <c r="AFT11" s="915"/>
      <c r="AFU11" s="915"/>
      <c r="AFV11" s="915"/>
      <c r="AFW11" s="915"/>
      <c r="AFX11" s="915"/>
      <c r="AFY11" s="915"/>
      <c r="AFZ11" s="915"/>
      <c r="AGA11" s="915"/>
      <c r="AGB11" s="915"/>
      <c r="AGC11" s="915"/>
      <c r="AGD11" s="915"/>
      <c r="AGE11" s="915"/>
      <c r="AGF11" s="915"/>
      <c r="AGG11" s="915"/>
      <c r="AGH11" s="915"/>
      <c r="AGI11" s="915"/>
      <c r="AGJ11" s="915"/>
      <c r="AGK11" s="915"/>
      <c r="AGL11" s="915"/>
      <c r="AGM11" s="915"/>
      <c r="AGN11" s="915"/>
      <c r="AGO11" s="915"/>
      <c r="AGP11" s="915"/>
      <c r="AGQ11" s="915"/>
      <c r="AGR11" s="915"/>
      <c r="AGS11" s="915"/>
      <c r="AGT11" s="915"/>
      <c r="AGU11" s="915"/>
      <c r="AGV11" s="915"/>
      <c r="AGW11" s="915"/>
      <c r="AGX11" s="915"/>
      <c r="AGY11" s="915"/>
      <c r="AGZ11" s="915"/>
      <c r="AHA11" s="915"/>
      <c r="AHB11" s="915"/>
      <c r="AHC11" s="915"/>
      <c r="AHD11" s="915"/>
      <c r="AHE11" s="915"/>
      <c r="AHF11" s="915"/>
      <c r="AHG11" s="915"/>
      <c r="AHH11" s="915"/>
      <c r="AHI11" s="915"/>
      <c r="AHJ11" s="915"/>
      <c r="AHK11" s="915"/>
      <c r="AHL11" s="915"/>
      <c r="AHM11" s="915"/>
      <c r="AHN11" s="915"/>
      <c r="AHO11" s="915"/>
      <c r="AHP11" s="915"/>
      <c r="AHQ11" s="915"/>
      <c r="AHR11" s="915"/>
      <c r="AHS11" s="915"/>
      <c r="AHT11" s="915"/>
      <c r="AHU11" s="915"/>
      <c r="AHV11" s="915"/>
      <c r="AHW11" s="915"/>
      <c r="AHX11" s="915"/>
      <c r="AHY11" s="915"/>
      <c r="AHZ11" s="915"/>
      <c r="AIA11" s="915"/>
      <c r="AIB11" s="915"/>
      <c r="AIC11" s="915"/>
      <c r="AID11" s="915"/>
      <c r="AIE11" s="915"/>
      <c r="AIF11" s="915"/>
      <c r="AIG11" s="915"/>
      <c r="AIH11" s="915"/>
      <c r="AII11" s="915"/>
      <c r="AIJ11" s="915"/>
      <c r="AIK11" s="915"/>
      <c r="AIL11" s="915"/>
      <c r="AIM11" s="915"/>
      <c r="AIN11" s="915"/>
      <c r="AIO11" s="915"/>
      <c r="AIP11" s="915"/>
      <c r="AIQ11" s="915"/>
      <c r="AIR11" s="915"/>
      <c r="AIS11" s="915"/>
      <c r="AIT11" s="915"/>
      <c r="AIU11" s="915"/>
      <c r="AIV11" s="915"/>
      <c r="AIW11" s="915"/>
      <c r="AIX11" s="915"/>
      <c r="AIY11" s="915"/>
      <c r="AIZ11" s="915"/>
      <c r="AJA11" s="915"/>
      <c r="AJB11" s="915"/>
      <c r="AJC11" s="915"/>
      <c r="AJD11" s="915"/>
      <c r="AJE11" s="915"/>
      <c r="AJF11" s="915"/>
      <c r="AJG11" s="915"/>
      <c r="AJH11" s="915"/>
      <c r="AJI11" s="915"/>
      <c r="AJJ11" s="915"/>
      <c r="AJK11" s="915"/>
      <c r="AJL11" s="915"/>
      <c r="AJM11" s="915"/>
      <c r="AJN11" s="915"/>
      <c r="AJO11" s="915"/>
      <c r="AJP11" s="915"/>
      <c r="AJQ11" s="915"/>
      <c r="AJR11" s="915"/>
      <c r="AJS11" s="915"/>
      <c r="AJT11" s="915"/>
      <c r="AJU11" s="915"/>
      <c r="AJV11" s="915"/>
      <c r="AJW11" s="915"/>
      <c r="AJX11" s="915"/>
      <c r="AJY11" s="915"/>
      <c r="AJZ11" s="915"/>
      <c r="AKA11" s="915"/>
      <c r="AKB11" s="915"/>
      <c r="AKC11" s="915"/>
      <c r="AKD11" s="915"/>
      <c r="AKE11" s="915"/>
      <c r="AKF11" s="915"/>
      <c r="AKG11" s="915"/>
      <c r="AKH11" s="915"/>
      <c r="AKI11" s="915"/>
      <c r="AKJ11" s="915"/>
      <c r="AKK11" s="915"/>
      <c r="AKL11" s="915"/>
      <c r="AKM11" s="915"/>
      <c r="AKN11" s="915"/>
      <c r="AKO11" s="915"/>
      <c r="AKP11" s="915"/>
      <c r="AKQ11" s="915"/>
      <c r="AKR11" s="915"/>
      <c r="AKS11" s="915"/>
      <c r="AKT11" s="915"/>
      <c r="AKU11" s="915"/>
      <c r="AKV11" s="915"/>
      <c r="AKW11" s="915"/>
      <c r="AKX11" s="915"/>
      <c r="AKY11" s="915"/>
      <c r="AKZ11" s="915"/>
      <c r="ALA11" s="915"/>
      <c r="ALB11" s="915"/>
      <c r="ALC11" s="915"/>
      <c r="ALD11" s="915"/>
      <c r="ALE11" s="915"/>
      <c r="ALF11" s="915"/>
      <c r="ALG11" s="915"/>
      <c r="ALH11" s="915"/>
      <c r="ALI11" s="915"/>
      <c r="ALJ11" s="915"/>
      <c r="ALK11" s="915"/>
      <c r="ALL11" s="915"/>
      <c r="ALM11" s="915"/>
      <c r="ALN11" s="915"/>
      <c r="ALO11" s="915"/>
      <c r="ALP11" s="915"/>
      <c r="ALQ11" s="915"/>
      <c r="ALR11" s="915"/>
      <c r="ALS11" s="915"/>
      <c r="ALT11" s="915"/>
      <c r="ALU11" s="915"/>
      <c r="ALV11" s="915"/>
      <c r="ALW11" s="915"/>
      <c r="ALX11" s="915"/>
      <c r="ALY11" s="915"/>
      <c r="ALZ11" s="915"/>
      <c r="AMA11" s="915"/>
      <c r="AMB11" s="915"/>
      <c r="AMC11" s="915"/>
      <c r="AMD11" s="915"/>
      <c r="AME11" s="915"/>
      <c r="AMF11" s="915"/>
      <c r="AMG11" s="915"/>
      <c r="AMH11" s="915"/>
    </row>
    <row r="14" spans="1:1022">
      <c r="B14" s="92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A1:U51"/>
  <sheetViews>
    <sheetView zoomScale="85" zoomScaleNormal="85" workbookViewId="0">
      <selection activeCell="P1" sqref="P1:Q1048576"/>
    </sheetView>
  </sheetViews>
  <sheetFormatPr baseColWidth="10" defaultRowHeight="14.4"/>
  <cols>
    <col min="1" max="1" width="47.6640625" style="57" customWidth="1"/>
    <col min="2" max="3" width="12.44140625" style="57" customWidth="1"/>
    <col min="4" max="4" width="13.33203125" style="57" customWidth="1"/>
    <col min="5" max="5" width="14.109375" style="57" customWidth="1"/>
    <col min="6" max="6" width="12.44140625" style="57" customWidth="1"/>
    <col min="7" max="7" width="13.33203125" style="57" customWidth="1"/>
    <col min="8" max="8" width="11.33203125" style="57" customWidth="1" collapsed="1"/>
    <col min="9" max="9" width="14.33203125" style="57" customWidth="1" collapsed="1"/>
    <col min="10" max="10" width="14.44140625" style="57" customWidth="1"/>
    <col min="11" max="14" width="13" style="57" customWidth="1"/>
    <col min="15" max="15" width="11.5546875" style="57" customWidth="1"/>
    <col min="16" max="16384" width="11.5546875" style="57"/>
  </cols>
  <sheetData>
    <row r="1" spans="1:21" ht="60" customHeight="1" thickBot="1">
      <c r="A1" s="55"/>
      <c r="B1" s="988" t="s">
        <v>734</v>
      </c>
      <c r="C1" s="989"/>
      <c r="D1" s="989"/>
      <c r="E1" s="989"/>
      <c r="F1" s="989"/>
      <c r="G1" s="989"/>
      <c r="H1" s="989"/>
      <c r="I1" s="989"/>
      <c r="J1" s="989"/>
      <c r="K1" s="989"/>
      <c r="L1" s="989"/>
      <c r="M1" s="989"/>
      <c r="N1" s="56"/>
      <c r="O1" s="986" t="s">
        <v>734</v>
      </c>
      <c r="P1" s="987"/>
      <c r="Q1" s="987"/>
      <c r="R1" s="987"/>
      <c r="S1" s="987"/>
      <c r="T1" s="987"/>
      <c r="U1" s="987"/>
    </row>
    <row r="2" spans="1:21" ht="43.2" customHeight="1">
      <c r="A2" s="58" t="s">
        <v>735</v>
      </c>
      <c r="B2" s="59" t="s">
        <v>736</v>
      </c>
      <c r="C2" s="60" t="s">
        <v>737</v>
      </c>
      <c r="D2" s="60" t="s">
        <v>738</v>
      </c>
      <c r="E2" s="60" t="s">
        <v>739</v>
      </c>
      <c r="F2" s="60" t="s">
        <v>740</v>
      </c>
      <c r="G2" s="60" t="s">
        <v>741</v>
      </c>
      <c r="H2" s="60" t="s">
        <v>742</v>
      </c>
      <c r="I2" s="60" t="s">
        <v>743</v>
      </c>
      <c r="J2" s="60" t="s">
        <v>744</v>
      </c>
      <c r="K2" s="60" t="s">
        <v>745</v>
      </c>
      <c r="L2" s="60" t="s">
        <v>746</v>
      </c>
      <c r="M2" s="60" t="s">
        <v>747</v>
      </c>
      <c r="N2" s="60" t="s">
        <v>748</v>
      </c>
      <c r="O2" s="426" t="s">
        <v>749</v>
      </c>
      <c r="P2" s="426" t="s">
        <v>750</v>
      </c>
      <c r="Q2" s="426" t="s">
        <v>751</v>
      </c>
      <c r="R2" s="427" t="s">
        <v>752</v>
      </c>
      <c r="S2" s="428" t="s">
        <v>753</v>
      </c>
      <c r="T2" s="429" t="s">
        <v>753</v>
      </c>
      <c r="U2" s="428" t="s">
        <v>754</v>
      </c>
    </row>
    <row r="3" spans="1:21" ht="25.8" customHeight="1" thickBot="1">
      <c r="A3" s="61"/>
      <c r="B3" s="62"/>
      <c r="C3" s="63"/>
      <c r="D3" s="63"/>
      <c r="E3" s="63"/>
      <c r="F3" s="64"/>
      <c r="G3" s="64"/>
      <c r="H3" s="64"/>
      <c r="I3" s="64"/>
      <c r="J3" s="65"/>
      <c r="K3" s="66"/>
      <c r="L3" s="67"/>
      <c r="M3" s="67" t="s">
        <v>755</v>
      </c>
      <c r="N3" s="67" t="s">
        <v>756</v>
      </c>
      <c r="O3" s="430"/>
      <c r="P3" s="430"/>
      <c r="Q3" s="430"/>
      <c r="R3" s="430"/>
      <c r="S3" s="431" t="s">
        <v>757</v>
      </c>
      <c r="T3" s="432" t="s">
        <v>758</v>
      </c>
      <c r="U3" s="431" t="s">
        <v>759</v>
      </c>
    </row>
    <row r="4" spans="1:21">
      <c r="A4" s="68"/>
      <c r="B4" s="69"/>
      <c r="C4" s="70"/>
      <c r="D4" s="70"/>
      <c r="E4" s="70"/>
      <c r="F4" s="70"/>
      <c r="G4" s="70"/>
      <c r="H4" s="70"/>
      <c r="I4" s="70"/>
      <c r="J4" s="70"/>
      <c r="K4" s="70"/>
      <c r="L4" s="70"/>
      <c r="M4" s="70"/>
      <c r="N4" s="70"/>
      <c r="O4" s="433"/>
      <c r="P4" s="434"/>
      <c r="Q4" s="434"/>
      <c r="R4" s="434"/>
      <c r="S4" s="435"/>
      <c r="T4" s="435"/>
      <c r="U4" s="435"/>
    </row>
    <row r="5" spans="1:21">
      <c r="A5" s="71" t="s">
        <v>760</v>
      </c>
      <c r="B5" s="72">
        <v>1405.4269999999999</v>
      </c>
      <c r="C5" s="73">
        <v>1618.162</v>
      </c>
      <c r="D5" s="73">
        <v>1419.8019999999999</v>
      </c>
      <c r="E5" s="73">
        <v>1479.865</v>
      </c>
      <c r="F5" s="73">
        <v>1463.7909999999999</v>
      </c>
      <c r="G5" s="73">
        <v>1556.0260000000001</v>
      </c>
      <c r="H5" s="73">
        <v>1607.1859999999999</v>
      </c>
      <c r="I5" s="73">
        <v>1436.596</v>
      </c>
      <c r="J5" s="73">
        <v>1503.0119999999999</v>
      </c>
      <c r="K5" s="73">
        <v>1506</v>
      </c>
      <c r="L5" s="74">
        <v>1550.4590000000001</v>
      </c>
      <c r="M5" s="75">
        <v>1401</v>
      </c>
      <c r="N5" s="75">
        <v>1615.5</v>
      </c>
      <c r="O5" s="436">
        <v>1107.0409999999999</v>
      </c>
      <c r="P5" s="436">
        <v>1112.9280000000001</v>
      </c>
      <c r="Q5" s="437">
        <v>980.12699999999995</v>
      </c>
      <c r="R5" s="437">
        <v>1230.1510000000001</v>
      </c>
      <c r="S5" s="438">
        <v>1345.7339999999999</v>
      </c>
      <c r="T5" s="438">
        <v>1330.2550000000001</v>
      </c>
      <c r="U5" s="438">
        <v>1326.8579999999999</v>
      </c>
    </row>
    <row r="6" spans="1:21">
      <c r="A6" s="71" t="s">
        <v>761</v>
      </c>
      <c r="B6" s="76">
        <v>29.491101280963012</v>
      </c>
      <c r="C6" s="77">
        <v>28.986411743694379</v>
      </c>
      <c r="D6" s="77">
        <v>33.215152535353518</v>
      </c>
      <c r="E6" s="77">
        <v>37.743334696070249</v>
      </c>
      <c r="F6" s="77">
        <v>32.867301411198738</v>
      </c>
      <c r="G6" s="77">
        <v>34.504635526655733</v>
      </c>
      <c r="H6" s="77">
        <v>33.992238608350249</v>
      </c>
      <c r="I6" s="77">
        <v>30.392678247746751</v>
      </c>
      <c r="J6" s="77">
        <v>36.75349232075326</v>
      </c>
      <c r="K6" s="77">
        <v>35.421009296148739</v>
      </c>
      <c r="L6" s="78">
        <v>29.904692739375889</v>
      </c>
      <c r="M6" s="79">
        <v>38.211991434689509</v>
      </c>
      <c r="N6" s="79">
        <v>30.640668523676879</v>
      </c>
      <c r="O6" s="439">
        <v>31.826272920334478</v>
      </c>
      <c r="P6" s="440">
        <v>29.561322924753441</v>
      </c>
      <c r="Q6" s="441">
        <v>33.735602631087609</v>
      </c>
      <c r="R6" s="441">
        <v>36.71529755290203</v>
      </c>
      <c r="S6" s="442">
        <v>31.781123164013099</v>
      </c>
      <c r="T6" s="442">
        <v>29.155438618911401</v>
      </c>
      <c r="U6" s="442">
        <v>29.40218018808342</v>
      </c>
    </row>
    <row r="7" spans="1:21">
      <c r="A7" s="71" t="s">
        <v>762</v>
      </c>
      <c r="B7" s="72">
        <v>4144.759</v>
      </c>
      <c r="C7" s="73">
        <v>4690.4709999999995</v>
      </c>
      <c r="D7" s="73">
        <v>4715.8940000000002</v>
      </c>
      <c r="E7" s="73">
        <v>5585.5039999999999</v>
      </c>
      <c r="F7" s="73">
        <v>4811.0860000000002</v>
      </c>
      <c r="G7" s="73">
        <v>5369.0110000000004</v>
      </c>
      <c r="H7" s="73">
        <v>5463.1850000000004</v>
      </c>
      <c r="I7" s="73">
        <v>4366.2</v>
      </c>
      <c r="J7" s="73">
        <v>5524.0940000000001</v>
      </c>
      <c r="K7" s="765">
        <v>5334.4040000000005</v>
      </c>
      <c r="L7" s="74">
        <v>4636.6000000000004</v>
      </c>
      <c r="M7" s="75">
        <v>5353.5</v>
      </c>
      <c r="N7" s="75">
        <v>4950</v>
      </c>
      <c r="O7" s="767">
        <v>3523.2988999999998</v>
      </c>
      <c r="P7" s="436">
        <v>3289.9623999999999</v>
      </c>
      <c r="Q7" s="437">
        <v>3306.5174999999999</v>
      </c>
      <c r="R7" s="437">
        <v>4516.5359999999991</v>
      </c>
      <c r="S7" s="769">
        <v>4276.8937999999998</v>
      </c>
      <c r="T7" s="438">
        <v>3878.4168</v>
      </c>
      <c r="U7" s="443">
        <v>3901.2518</v>
      </c>
    </row>
    <row r="8" spans="1:21">
      <c r="A8" s="71"/>
      <c r="B8" s="72"/>
      <c r="C8" s="73"/>
      <c r="D8" s="73"/>
      <c r="E8" s="73"/>
      <c r="F8" s="73"/>
      <c r="G8" s="73"/>
      <c r="H8" s="73"/>
      <c r="I8" s="73"/>
      <c r="J8" s="73"/>
      <c r="K8" s="73"/>
      <c r="L8" s="73"/>
      <c r="M8" s="80"/>
      <c r="N8" s="80"/>
      <c r="O8" s="444"/>
      <c r="P8" s="444"/>
      <c r="Q8" s="445"/>
      <c r="R8" s="445"/>
      <c r="S8" s="438"/>
      <c r="T8" s="438"/>
      <c r="U8" s="438"/>
    </row>
    <row r="9" spans="1:21">
      <c r="A9" s="81" t="s">
        <v>763</v>
      </c>
      <c r="B9" s="82">
        <v>141.49200000000019</v>
      </c>
      <c r="C9" s="83">
        <v>197.44399999999951</v>
      </c>
      <c r="D9" s="83">
        <v>228.0790000000006</v>
      </c>
      <c r="E9" s="83">
        <v>123.56999999999969</v>
      </c>
      <c r="F9" s="83">
        <v>97.554000000000087</v>
      </c>
      <c r="G9" s="83">
        <v>81.186000000000604</v>
      </c>
      <c r="H9" s="83">
        <v>106.1440000000002</v>
      </c>
      <c r="I9" s="83">
        <v>52.359999999999673</v>
      </c>
      <c r="J9" s="83">
        <v>109.9070000000002</v>
      </c>
      <c r="K9" s="766">
        <v>128.44500000000059</v>
      </c>
      <c r="L9" s="83">
        <v>-6.3999999999996362</v>
      </c>
      <c r="M9" s="83">
        <v>254.5</v>
      </c>
      <c r="N9" s="83">
        <v>164</v>
      </c>
      <c r="O9" s="768">
        <v>54.222700000000259</v>
      </c>
      <c r="P9" s="446">
        <v>23.96240000000034</v>
      </c>
      <c r="Q9" s="447">
        <v>85.381700000000365</v>
      </c>
      <c r="R9" s="447">
        <v>246.29279999999929</v>
      </c>
      <c r="S9" s="770">
        <v>84</v>
      </c>
      <c r="T9" s="448">
        <v>44</v>
      </c>
      <c r="U9" s="448">
        <v>132</v>
      </c>
    </row>
    <row r="10" spans="1:21">
      <c r="A10" s="84" t="s">
        <v>764</v>
      </c>
      <c r="B10" s="85">
        <v>3.4137569880420111E-2</v>
      </c>
      <c r="C10" s="86">
        <v>4.2094706480436513E-2</v>
      </c>
      <c r="D10" s="86">
        <v>4.8363894523498749E-2</v>
      </c>
      <c r="E10" s="86">
        <v>2.212333927251681E-2</v>
      </c>
      <c r="F10" s="86">
        <v>2.0276918766365861E-2</v>
      </c>
      <c r="G10" s="86">
        <v>1.5121220649389731E-2</v>
      </c>
      <c r="H10" s="86">
        <v>1.9428959480596069E-2</v>
      </c>
      <c r="I10" s="86">
        <v>1.199212129540554E-2</v>
      </c>
      <c r="J10" s="86">
        <v>1.9895932256040569E-2</v>
      </c>
      <c r="K10" s="86">
        <v>2.4078603720303259E-2</v>
      </c>
      <c r="L10" s="86">
        <v>-1.380321787516636E-3</v>
      </c>
      <c r="M10" s="86">
        <v>4.7538993182030448E-2</v>
      </c>
      <c r="N10" s="86">
        <v>3.313131313131313E-2</v>
      </c>
      <c r="O10" s="449">
        <v>1.4164991792209231E-2</v>
      </c>
      <c r="P10" s="449">
        <v>7.28348749517634E-3</v>
      </c>
      <c r="Q10" s="449">
        <v>2.582224349334318E-2</v>
      </c>
      <c r="R10" s="449">
        <v>5.4531348803596232E-2</v>
      </c>
      <c r="S10" s="450">
        <v>1.9650312570304921E-2</v>
      </c>
      <c r="T10" s="449">
        <v>1.1392483654670641E-2</v>
      </c>
      <c r="U10" s="450">
        <v>3.3847289734028473E-2</v>
      </c>
    </row>
    <row r="11" spans="1:21">
      <c r="A11" s="87" t="s">
        <v>765</v>
      </c>
      <c r="B11" s="88"/>
      <c r="C11" s="89"/>
      <c r="D11" s="90"/>
      <c r="E11" s="90"/>
      <c r="F11" s="91"/>
      <c r="G11" s="91"/>
      <c r="H11" s="92"/>
      <c r="I11" s="92"/>
      <c r="J11" s="93"/>
      <c r="K11" s="93"/>
      <c r="L11" s="93"/>
      <c r="M11" s="94"/>
      <c r="N11" s="95">
        <v>4377</v>
      </c>
      <c r="O11" s="451"/>
      <c r="P11" s="451"/>
      <c r="Q11" s="452"/>
      <c r="R11" s="452"/>
      <c r="S11" s="453"/>
      <c r="T11" s="453"/>
      <c r="U11" s="453">
        <v>3290.7719000000002</v>
      </c>
    </row>
    <row r="12" spans="1:21">
      <c r="A12" s="96" t="s">
        <v>766</v>
      </c>
      <c r="B12" s="88"/>
      <c r="C12" s="89"/>
      <c r="D12" s="90"/>
      <c r="E12" s="90"/>
      <c r="F12" s="91"/>
      <c r="G12" s="91"/>
      <c r="H12" s="92"/>
      <c r="I12" s="92"/>
      <c r="J12" s="97"/>
      <c r="K12" s="97"/>
      <c r="L12" s="97"/>
      <c r="M12" s="97">
        <v>0</v>
      </c>
      <c r="N12" s="97">
        <v>0.88424242424242427</v>
      </c>
      <c r="O12" s="454"/>
      <c r="P12" s="454"/>
      <c r="Q12" s="455"/>
      <c r="R12" s="455"/>
      <c r="S12" s="456"/>
      <c r="T12" s="456"/>
      <c r="U12" s="456">
        <v>0.8435169193641896</v>
      </c>
    </row>
    <row r="13" spans="1:21">
      <c r="A13" s="98" t="s">
        <v>767</v>
      </c>
      <c r="B13" s="99"/>
      <c r="C13" s="100"/>
      <c r="D13" s="101"/>
      <c r="E13" s="101"/>
      <c r="F13" s="102"/>
      <c r="G13" s="102"/>
      <c r="H13" s="103"/>
      <c r="I13" s="103"/>
      <c r="J13" s="104"/>
      <c r="K13" s="104"/>
      <c r="L13" s="104"/>
      <c r="M13" s="104">
        <v>0</v>
      </c>
      <c r="N13" s="104">
        <v>0.91454241537818637</v>
      </c>
      <c r="O13" s="457"/>
      <c r="P13" s="457"/>
      <c r="Q13" s="458"/>
      <c r="R13" s="458"/>
      <c r="S13" s="459"/>
      <c r="T13" s="459"/>
      <c r="U13" s="459">
        <v>0.87306790158667402</v>
      </c>
    </row>
    <row r="14" spans="1:21">
      <c r="A14" s="98"/>
      <c r="B14" s="105"/>
      <c r="C14" s="106"/>
      <c r="D14" s="107"/>
      <c r="E14" s="107"/>
      <c r="F14" s="108"/>
      <c r="G14" s="108"/>
      <c r="H14" s="103"/>
      <c r="I14" s="103"/>
      <c r="J14" s="103"/>
      <c r="K14" s="103"/>
      <c r="L14" s="103"/>
      <c r="M14" s="103"/>
      <c r="N14" s="103"/>
      <c r="O14" s="460"/>
      <c r="P14" s="460"/>
      <c r="Q14" s="461"/>
      <c r="R14" s="461"/>
      <c r="S14" s="462"/>
      <c r="T14" s="462"/>
      <c r="U14" s="462"/>
    </row>
    <row r="15" spans="1:21" ht="17.399999999999999" customHeight="1">
      <c r="A15" s="109" t="s">
        <v>768</v>
      </c>
      <c r="B15" s="110"/>
      <c r="C15" s="111"/>
      <c r="D15" s="112"/>
      <c r="E15" s="112"/>
      <c r="F15" s="112"/>
      <c r="G15" s="112"/>
      <c r="H15" s="112"/>
      <c r="I15" s="112"/>
      <c r="J15" s="112"/>
      <c r="K15" s="112"/>
      <c r="L15" s="112"/>
      <c r="M15" s="112"/>
      <c r="N15" s="112"/>
      <c r="O15" s="463"/>
      <c r="P15" s="463"/>
      <c r="Q15" s="464"/>
      <c r="R15" s="464"/>
      <c r="S15" s="465"/>
      <c r="T15" s="465"/>
      <c r="U15" s="465"/>
    </row>
    <row r="16" spans="1:21">
      <c r="A16" s="113" t="s">
        <v>769</v>
      </c>
      <c r="B16" s="114">
        <v>374.55500000000001</v>
      </c>
      <c r="C16" s="115">
        <v>258.36200000000002</v>
      </c>
      <c r="D16" s="115">
        <v>189.661</v>
      </c>
      <c r="E16" s="115">
        <v>208.90100000000001</v>
      </c>
      <c r="F16" s="115">
        <v>329.77</v>
      </c>
      <c r="G16" s="115">
        <v>259.91699999999997</v>
      </c>
      <c r="H16" s="115">
        <v>109.633</v>
      </c>
      <c r="I16" s="115">
        <v>122.661</v>
      </c>
      <c r="J16" s="115">
        <v>63.383000000000003</v>
      </c>
      <c r="K16" s="115">
        <v>63.36</v>
      </c>
      <c r="L16" s="116">
        <v>136.83099999999999</v>
      </c>
      <c r="M16" s="117">
        <v>139</v>
      </c>
      <c r="N16" s="117">
        <v>221</v>
      </c>
      <c r="O16" s="466">
        <v>202.292495</v>
      </c>
      <c r="P16" s="466">
        <v>147.10169999999999</v>
      </c>
      <c r="Q16" s="467">
        <v>59.947366000000002</v>
      </c>
      <c r="R16" s="467">
        <v>90.059640000000002</v>
      </c>
      <c r="S16" s="468">
        <v>175.24045000000001</v>
      </c>
      <c r="T16" s="468">
        <v>226</v>
      </c>
      <c r="U16" s="468">
        <v>225.55160000000001</v>
      </c>
    </row>
    <row r="17" spans="1:21">
      <c r="A17" s="118" t="s">
        <v>770</v>
      </c>
      <c r="B17" s="119">
        <v>4003.2669999999998</v>
      </c>
      <c r="C17" s="116">
        <v>4493.027</v>
      </c>
      <c r="D17" s="116">
        <v>4487.8149999999996</v>
      </c>
      <c r="E17" s="116">
        <v>5461.9340000000002</v>
      </c>
      <c r="F17" s="116">
        <v>4713.5320000000002</v>
      </c>
      <c r="G17" s="116">
        <v>5287.8249999999998</v>
      </c>
      <c r="H17" s="116">
        <v>5357.0410000000002</v>
      </c>
      <c r="I17" s="116">
        <v>4313.84</v>
      </c>
      <c r="J17" s="116">
        <v>5414.1869999999999</v>
      </c>
      <c r="K17" s="771">
        <v>5205.9589999999998</v>
      </c>
      <c r="L17" s="120">
        <v>4643</v>
      </c>
      <c r="M17" s="120">
        <v>5099</v>
      </c>
      <c r="N17" s="120">
        <v>4786</v>
      </c>
      <c r="O17" s="772">
        <v>3469.0762</v>
      </c>
      <c r="P17" s="469">
        <v>3266</v>
      </c>
      <c r="Q17" s="470">
        <v>3221.1358</v>
      </c>
      <c r="R17" s="470">
        <v>4270.2431999999999</v>
      </c>
      <c r="S17" s="769">
        <v>4192.8515000000007</v>
      </c>
      <c r="T17" s="438">
        <v>3834.232</v>
      </c>
      <c r="U17" s="443">
        <v>3769.2049999999999</v>
      </c>
    </row>
    <row r="18" spans="1:21">
      <c r="A18" s="98" t="s">
        <v>771</v>
      </c>
      <c r="B18" s="121">
        <v>0.96586243011957984</v>
      </c>
      <c r="C18" s="104">
        <v>0.95790529351956344</v>
      </c>
      <c r="D18" s="104">
        <v>0.95163610547650124</v>
      </c>
      <c r="E18" s="104">
        <v>0.97787666072748325</v>
      </c>
      <c r="F18" s="104">
        <v>0.97972308123363416</v>
      </c>
      <c r="G18" s="104">
        <v>0.9848787793506103</v>
      </c>
      <c r="H18" s="104">
        <v>0.98057104051940391</v>
      </c>
      <c r="I18" s="104">
        <v>0.9880078787045945</v>
      </c>
      <c r="J18" s="104">
        <v>0.98010406774395942</v>
      </c>
      <c r="K18" s="104">
        <v>0.97592139627969676</v>
      </c>
      <c r="L18" s="104">
        <v>1.001380321787517</v>
      </c>
      <c r="M18" s="122">
        <v>0.95246100681796952</v>
      </c>
      <c r="N18" s="122">
        <v>0.96686868686868688</v>
      </c>
      <c r="O18" s="449">
        <v>0.9858350082077908</v>
      </c>
      <c r="P18" s="449">
        <v>0.99271651250482362</v>
      </c>
      <c r="Q18" s="471">
        <v>0.97417775650665683</v>
      </c>
      <c r="R18" s="471">
        <v>0.94546865119640378</v>
      </c>
      <c r="S18" s="450">
        <v>0.98034968742969508</v>
      </c>
      <c r="T18" s="450">
        <v>0.9886075163453294</v>
      </c>
      <c r="U18" s="450">
        <v>0.96615271026597149</v>
      </c>
    </row>
    <row r="19" spans="1:21">
      <c r="A19" s="123" t="s">
        <v>772</v>
      </c>
      <c r="B19" s="124">
        <v>96</v>
      </c>
      <c r="C19" s="125">
        <v>103</v>
      </c>
      <c r="D19" s="125">
        <v>182</v>
      </c>
      <c r="E19" s="125">
        <v>221</v>
      </c>
      <c r="F19" s="125">
        <v>172</v>
      </c>
      <c r="G19" s="125"/>
      <c r="H19" s="125">
        <v>228</v>
      </c>
      <c r="I19" s="125">
        <v>129</v>
      </c>
      <c r="J19" s="125">
        <v>205</v>
      </c>
      <c r="K19" s="125">
        <v>86</v>
      </c>
      <c r="L19" s="125">
        <v>9</v>
      </c>
      <c r="M19" s="126"/>
      <c r="N19" s="126"/>
      <c r="O19" s="472"/>
      <c r="P19" s="472"/>
      <c r="Q19" s="473">
        <v>100</v>
      </c>
      <c r="R19" s="473"/>
      <c r="S19" s="474"/>
      <c r="T19" s="474"/>
      <c r="U19" s="474"/>
    </row>
    <row r="20" spans="1:21">
      <c r="A20" s="127" t="s">
        <v>320</v>
      </c>
      <c r="B20" s="119">
        <v>106.742</v>
      </c>
      <c r="C20" s="116">
        <v>286.601</v>
      </c>
      <c r="D20" s="116">
        <v>920.57300000000009</v>
      </c>
      <c r="E20" s="116">
        <v>551.63699999999994</v>
      </c>
      <c r="F20" s="116">
        <v>942.42800000000011</v>
      </c>
      <c r="G20" s="116">
        <v>691.54899999999998</v>
      </c>
      <c r="H20" s="116">
        <v>684.74800000000005</v>
      </c>
      <c r="I20" s="116">
        <v>1174.3150000000001</v>
      </c>
      <c r="J20" s="116">
        <v>723.96199999999999</v>
      </c>
      <c r="K20" s="116">
        <v>1190.49</v>
      </c>
      <c r="L20" s="116">
        <v>1283</v>
      </c>
      <c r="M20" s="116">
        <v>872</v>
      </c>
      <c r="N20" s="116">
        <v>1050</v>
      </c>
      <c r="O20" s="475">
        <v>1586.4692</v>
      </c>
      <c r="P20" s="476">
        <v>1680</v>
      </c>
      <c r="Q20" s="475">
        <v>1553.3802000000001</v>
      </c>
      <c r="R20" s="475">
        <v>1428.3137999999999</v>
      </c>
      <c r="S20" s="468">
        <v>1285.797</v>
      </c>
      <c r="T20" s="468">
        <v>1450</v>
      </c>
      <c r="U20" s="468">
        <v>1470</v>
      </c>
    </row>
    <row r="21" spans="1:21" ht="15.6" customHeight="1">
      <c r="A21" s="128" t="s">
        <v>773</v>
      </c>
      <c r="B21" s="129">
        <v>86.444999999999993</v>
      </c>
      <c r="C21" s="130">
        <v>137.096</v>
      </c>
      <c r="D21" s="130">
        <v>316.30900000000003</v>
      </c>
      <c r="E21" s="130">
        <v>192.62200000000001</v>
      </c>
      <c r="F21" s="130">
        <v>420.68</v>
      </c>
      <c r="G21" s="130">
        <v>296.76799999999997</v>
      </c>
      <c r="H21" s="130">
        <v>82.59</v>
      </c>
      <c r="I21" s="130">
        <v>261.44400000000002</v>
      </c>
      <c r="J21" s="130">
        <v>252.01599999999999</v>
      </c>
      <c r="K21" s="130">
        <v>302.74599999999998</v>
      </c>
      <c r="L21" s="130">
        <v>297</v>
      </c>
      <c r="M21" s="131">
        <v>172</v>
      </c>
      <c r="N21" s="131">
        <v>150</v>
      </c>
      <c r="O21" s="477">
        <v>99.27500000000002</v>
      </c>
      <c r="P21" s="478">
        <v>91</v>
      </c>
      <c r="Q21" s="477">
        <v>347.56850000000009</v>
      </c>
      <c r="R21" s="477">
        <v>195.69820000000001</v>
      </c>
      <c r="S21" s="479">
        <v>292.09100000000001</v>
      </c>
      <c r="T21" s="480">
        <v>230</v>
      </c>
      <c r="U21" s="480">
        <v>120</v>
      </c>
    </row>
    <row r="22" spans="1:21">
      <c r="A22" s="128" t="s">
        <v>774</v>
      </c>
      <c r="B22" s="129">
        <v>20.297000000000001</v>
      </c>
      <c r="C22" s="130">
        <v>149.505</v>
      </c>
      <c r="D22" s="130">
        <v>604.26400000000001</v>
      </c>
      <c r="E22" s="130">
        <v>359.01499999999999</v>
      </c>
      <c r="F22" s="130">
        <v>521.74800000000005</v>
      </c>
      <c r="G22" s="130">
        <v>394.78100000000001</v>
      </c>
      <c r="H22" s="130">
        <v>602.15800000000002</v>
      </c>
      <c r="I22" s="130">
        <v>912.87099999999998</v>
      </c>
      <c r="J22" s="130">
        <v>471.94600000000003</v>
      </c>
      <c r="K22" s="130">
        <v>887.74400000000003</v>
      </c>
      <c r="L22" s="132">
        <v>986</v>
      </c>
      <c r="M22" s="133">
        <v>700</v>
      </c>
      <c r="N22" s="133">
        <v>900</v>
      </c>
      <c r="O22" s="481">
        <v>1487.1941999999999</v>
      </c>
      <c r="P22" s="482">
        <v>1589</v>
      </c>
      <c r="Q22" s="481">
        <v>1205.8117</v>
      </c>
      <c r="R22" s="481">
        <v>1232.6156000000001</v>
      </c>
      <c r="S22" s="483">
        <v>993.70600000000002</v>
      </c>
      <c r="T22" s="484">
        <v>1220</v>
      </c>
      <c r="U22" s="484">
        <v>1350</v>
      </c>
    </row>
    <row r="23" spans="1:21" ht="18.600000000000001" customHeight="1">
      <c r="A23" s="134" t="s">
        <v>775</v>
      </c>
      <c r="B23" s="135">
        <v>4580.5640000000003</v>
      </c>
      <c r="C23" s="136">
        <v>5140.99</v>
      </c>
      <c r="D23" s="136">
        <v>5780.049</v>
      </c>
      <c r="E23" s="136">
        <v>6443.4719999999998</v>
      </c>
      <c r="F23" s="136">
        <v>6157.73</v>
      </c>
      <c r="G23" s="136">
        <v>6239.2910000000002</v>
      </c>
      <c r="H23" s="136">
        <v>6379.4219999999996</v>
      </c>
      <c r="I23" s="136">
        <v>5739.8160000000007</v>
      </c>
      <c r="J23" s="136">
        <v>6406.5319999999992</v>
      </c>
      <c r="K23" s="136">
        <v>6545.8089999999993</v>
      </c>
      <c r="L23" s="136">
        <v>6071.8310000000001</v>
      </c>
      <c r="M23" s="136">
        <v>6110</v>
      </c>
      <c r="N23" s="136">
        <v>6057</v>
      </c>
      <c r="O23" s="485">
        <v>5257.8378949999997</v>
      </c>
      <c r="P23" s="485">
        <v>5093.1017000000002</v>
      </c>
      <c r="Q23" s="486">
        <v>4934.4633660000009</v>
      </c>
      <c r="R23" s="486">
        <v>5788.6166400000002</v>
      </c>
      <c r="S23" s="487">
        <v>5653.8889500000014</v>
      </c>
      <c r="T23" s="487">
        <v>5509.7835999999998</v>
      </c>
      <c r="U23" s="487">
        <v>5464.7565999999997</v>
      </c>
    </row>
    <row r="24" spans="1:21">
      <c r="A24" s="137"/>
      <c r="B24" s="138"/>
      <c r="C24" s="139"/>
      <c r="D24" s="140"/>
      <c r="E24" s="141"/>
      <c r="F24" s="142"/>
      <c r="G24" s="142"/>
      <c r="H24" s="142"/>
      <c r="I24" s="142"/>
      <c r="J24" s="142"/>
      <c r="K24" s="142"/>
      <c r="L24" s="142"/>
      <c r="M24" s="142"/>
      <c r="N24" s="142"/>
      <c r="O24" s="488"/>
      <c r="P24" s="488"/>
      <c r="Q24" s="489"/>
      <c r="R24" s="489"/>
      <c r="S24" s="490"/>
      <c r="T24" s="490"/>
      <c r="U24" s="490"/>
    </row>
    <row r="25" spans="1:21" ht="17.399999999999999" customHeight="1">
      <c r="A25" s="143" t="s">
        <v>776</v>
      </c>
      <c r="B25" s="144"/>
      <c r="C25" s="145"/>
      <c r="D25" s="146"/>
      <c r="E25" s="147"/>
      <c r="F25" s="147"/>
      <c r="G25" s="147"/>
      <c r="H25" s="147"/>
      <c r="I25" s="147"/>
      <c r="J25" s="147"/>
      <c r="K25" s="147"/>
      <c r="L25" s="147"/>
      <c r="M25" s="147"/>
      <c r="N25" s="147"/>
      <c r="O25" s="491"/>
      <c r="P25" s="491"/>
      <c r="Q25" s="492"/>
      <c r="R25" s="492"/>
      <c r="S25" s="493"/>
      <c r="T25" s="493"/>
      <c r="U25" s="493"/>
    </row>
    <row r="26" spans="1:21" ht="17.399999999999999" customHeight="1">
      <c r="A26" s="148"/>
      <c r="B26" s="138"/>
      <c r="C26" s="139"/>
      <c r="D26" s="140"/>
      <c r="E26" s="139"/>
      <c r="F26" s="149"/>
      <c r="G26" s="149"/>
      <c r="H26" s="149"/>
      <c r="I26" s="149"/>
      <c r="J26" s="149"/>
      <c r="K26" s="149"/>
      <c r="L26" s="149"/>
      <c r="M26" s="149"/>
      <c r="N26" s="149"/>
      <c r="O26" s="494"/>
      <c r="P26" s="494"/>
      <c r="Q26" s="495"/>
      <c r="R26" s="495"/>
      <c r="S26" s="496"/>
      <c r="T26" s="496"/>
      <c r="U26" s="496"/>
    </row>
    <row r="27" spans="1:21">
      <c r="A27" s="127" t="s">
        <v>777</v>
      </c>
      <c r="B27" s="72">
        <v>2489.04567</v>
      </c>
      <c r="C27" s="73">
        <v>2942.3112700000001</v>
      </c>
      <c r="D27" s="73">
        <v>3910.1311500000002</v>
      </c>
      <c r="E27" s="73">
        <v>4464.4723400000003</v>
      </c>
      <c r="F27" s="73">
        <v>4689.1463200000007</v>
      </c>
      <c r="G27" s="73">
        <v>4353.6502499999997</v>
      </c>
      <c r="H27" s="73">
        <v>4792.6804099999999</v>
      </c>
      <c r="I27" s="73">
        <v>4436.7074000000002</v>
      </c>
      <c r="J27" s="73">
        <v>4775.6158700000015</v>
      </c>
      <c r="K27" s="73">
        <v>4898.4475899999998</v>
      </c>
      <c r="L27" s="73">
        <v>4554.43</v>
      </c>
      <c r="M27" s="73">
        <v>4406.1899999999996</v>
      </c>
      <c r="N27" s="73">
        <v>4202</v>
      </c>
      <c r="O27" s="497">
        <v>3954.091195</v>
      </c>
      <c r="P27" s="497">
        <v>4006.2678000000001</v>
      </c>
      <c r="Q27" s="498">
        <v>3938.454326</v>
      </c>
      <c r="R27" s="498">
        <v>4310.1310899999999</v>
      </c>
      <c r="S27" s="499">
        <v>4273.1933500000014</v>
      </c>
      <c r="T27" s="499">
        <v>4262.4630200000001</v>
      </c>
      <c r="U27" s="499">
        <v>4358.8127500000001</v>
      </c>
    </row>
    <row r="28" spans="1:21">
      <c r="A28" s="150" t="s">
        <v>778</v>
      </c>
      <c r="B28" s="151">
        <v>2336.6709999999998</v>
      </c>
      <c r="C28" s="152">
        <v>2784.3359999999998</v>
      </c>
      <c r="D28" s="152">
        <v>3721.0169999999998</v>
      </c>
      <c r="E28" s="152">
        <v>4220.8879999999999</v>
      </c>
      <c r="F28" s="152">
        <v>4502.6260000000002</v>
      </c>
      <c r="G28" s="152">
        <v>4239.6819999999998</v>
      </c>
      <c r="H28" s="152">
        <v>4687</v>
      </c>
      <c r="I28" s="152">
        <v>4325</v>
      </c>
      <c r="J28" s="152">
        <v>4640</v>
      </c>
      <c r="K28" s="773">
        <v>4780</v>
      </c>
      <c r="L28" s="152">
        <v>4450</v>
      </c>
      <c r="M28" s="153">
        <v>4300</v>
      </c>
      <c r="N28" s="153">
        <v>4100</v>
      </c>
      <c r="O28" s="774">
        <v>3893.6621220000002</v>
      </c>
      <c r="P28" s="500">
        <v>3948</v>
      </c>
      <c r="Q28" s="501">
        <v>3883.0493940000001</v>
      </c>
      <c r="R28" s="501">
        <v>4248.6465879999996</v>
      </c>
      <c r="S28" s="775">
        <v>4207.1141350000016</v>
      </c>
      <c r="T28" s="502">
        <v>4200</v>
      </c>
      <c r="U28" s="502">
        <v>4300</v>
      </c>
    </row>
    <row r="29" spans="1:21">
      <c r="A29" s="150" t="s">
        <v>779</v>
      </c>
      <c r="B29" s="151">
        <v>106.342</v>
      </c>
      <c r="C29" s="152">
        <v>109.045</v>
      </c>
      <c r="D29" s="152">
        <v>120.236</v>
      </c>
      <c r="E29" s="152">
        <v>161.965</v>
      </c>
      <c r="F29" s="152">
        <v>114.38500000000001</v>
      </c>
      <c r="G29" s="152">
        <v>51.09</v>
      </c>
      <c r="H29" s="152">
        <v>42.11</v>
      </c>
      <c r="I29" s="152">
        <v>58.569000000000003</v>
      </c>
      <c r="J29" s="152">
        <v>71.474000000000004</v>
      </c>
      <c r="K29" s="773">
        <v>56.387999999999998</v>
      </c>
      <c r="L29" s="152">
        <v>48</v>
      </c>
      <c r="M29" s="153">
        <v>45.2</v>
      </c>
      <c r="N29" s="153">
        <v>45</v>
      </c>
      <c r="O29" s="509">
        <v>20.630310999999999</v>
      </c>
      <c r="P29" s="503">
        <v>21.800999999999998</v>
      </c>
      <c r="Q29" s="504">
        <v>18.072873999999999</v>
      </c>
      <c r="R29" s="504">
        <v>13.66137</v>
      </c>
      <c r="S29" s="649">
        <v>19.03</v>
      </c>
      <c r="T29" s="479">
        <v>19</v>
      </c>
      <c r="U29" s="479">
        <v>16</v>
      </c>
    </row>
    <row r="30" spans="1:21">
      <c r="A30" s="150" t="s">
        <v>780</v>
      </c>
      <c r="B30" s="151">
        <v>6</v>
      </c>
      <c r="C30" s="152">
        <v>4</v>
      </c>
      <c r="D30" s="152">
        <v>24</v>
      </c>
      <c r="E30" s="152">
        <v>27</v>
      </c>
      <c r="F30" s="152">
        <v>25</v>
      </c>
      <c r="G30" s="152">
        <v>10</v>
      </c>
      <c r="H30" s="152">
        <v>10</v>
      </c>
      <c r="I30" s="152">
        <v>10</v>
      </c>
      <c r="J30" s="152">
        <v>10</v>
      </c>
      <c r="K30" s="773">
        <v>10</v>
      </c>
      <c r="L30" s="152">
        <v>10</v>
      </c>
      <c r="M30" s="153">
        <v>10</v>
      </c>
      <c r="N30" s="153">
        <v>10</v>
      </c>
      <c r="O30" s="564">
        <v>5.1079999999999997</v>
      </c>
      <c r="P30" s="478">
        <v>3.8068</v>
      </c>
      <c r="Q30" s="477">
        <v>5.1207000000000003</v>
      </c>
      <c r="R30" s="477">
        <v>5.1207000000000003</v>
      </c>
      <c r="S30" s="649">
        <v>5.1207000000000003</v>
      </c>
      <c r="T30" s="479">
        <v>5.1207000000000003</v>
      </c>
      <c r="U30" s="479">
        <v>5.1207000000000003</v>
      </c>
    </row>
    <row r="31" spans="1:21">
      <c r="A31" s="150" t="s">
        <v>781</v>
      </c>
      <c r="B31" s="151">
        <v>40.032670000000003</v>
      </c>
      <c r="C31" s="152">
        <v>44.93027</v>
      </c>
      <c r="D31" s="152">
        <v>44.878149999999998</v>
      </c>
      <c r="E31" s="152">
        <v>54.619340000000001</v>
      </c>
      <c r="F31" s="152">
        <v>47.13532</v>
      </c>
      <c r="G31" s="152">
        <v>52.878250000000001</v>
      </c>
      <c r="H31" s="152">
        <v>53.570410000000003</v>
      </c>
      <c r="I31" s="152">
        <v>43.138399999999997</v>
      </c>
      <c r="J31" s="152">
        <v>54.141869999999997</v>
      </c>
      <c r="K31" s="152">
        <v>52.05959</v>
      </c>
      <c r="L31" s="152">
        <v>46.43</v>
      </c>
      <c r="M31" s="153">
        <v>50.99</v>
      </c>
      <c r="N31" s="153">
        <v>47</v>
      </c>
      <c r="O31" s="505">
        <v>34.690761999999999</v>
      </c>
      <c r="P31" s="505">
        <v>32.659999999999997</v>
      </c>
      <c r="Q31" s="506">
        <v>32.211357999999997</v>
      </c>
      <c r="R31" s="506">
        <v>42.702432000000002</v>
      </c>
      <c r="S31" s="507">
        <v>41.928514999999997</v>
      </c>
      <c r="T31" s="507">
        <v>38.342320000000001</v>
      </c>
      <c r="U31" s="507">
        <v>37.692050000000002</v>
      </c>
    </row>
    <row r="32" spans="1:21">
      <c r="A32" s="150" t="s">
        <v>782</v>
      </c>
      <c r="B32" s="151"/>
      <c r="C32" s="152"/>
      <c r="D32" s="152"/>
      <c r="E32" s="152"/>
      <c r="F32" s="152"/>
      <c r="G32" s="152">
        <v>67</v>
      </c>
      <c r="H32" s="152"/>
      <c r="I32" s="152"/>
      <c r="J32" s="152"/>
      <c r="K32" s="152"/>
      <c r="L32" s="152"/>
      <c r="M32" s="153">
        <v>18</v>
      </c>
      <c r="N32" s="153"/>
      <c r="O32" s="503"/>
      <c r="P32" s="503"/>
      <c r="Q32" s="504"/>
      <c r="R32" s="504"/>
      <c r="S32" s="508"/>
      <c r="T32" s="508"/>
      <c r="U32" s="508"/>
    </row>
    <row r="33" spans="1:21">
      <c r="A33" s="150"/>
      <c r="B33" s="151"/>
      <c r="C33" s="152"/>
      <c r="D33" s="152"/>
      <c r="E33" s="152"/>
      <c r="F33" s="152"/>
      <c r="G33" s="152"/>
      <c r="H33" s="152"/>
      <c r="I33" s="152"/>
      <c r="J33" s="152"/>
      <c r="K33" s="152"/>
      <c r="L33" s="152"/>
      <c r="M33" s="153"/>
      <c r="N33" s="153"/>
      <c r="O33" s="509"/>
      <c r="P33" s="509"/>
      <c r="Q33" s="510"/>
      <c r="R33" s="510"/>
      <c r="S33" s="508"/>
      <c r="T33" s="508"/>
      <c r="U33" s="508"/>
    </row>
    <row r="34" spans="1:21">
      <c r="A34" s="127" t="s">
        <v>321</v>
      </c>
      <c r="B34" s="72">
        <v>1833.386</v>
      </c>
      <c r="C34" s="73">
        <v>2009.009</v>
      </c>
      <c r="D34" s="73">
        <v>1661.0150000000001</v>
      </c>
      <c r="E34" s="73">
        <v>1648.998</v>
      </c>
      <c r="F34" s="73">
        <v>1209.049</v>
      </c>
      <c r="G34" s="73">
        <v>1709.0129999999999</v>
      </c>
      <c r="H34" s="73">
        <v>1464.127</v>
      </c>
      <c r="I34" s="73">
        <v>1239.616</v>
      </c>
      <c r="J34" s="73">
        <v>1567.6289999999999</v>
      </c>
      <c r="K34" s="73">
        <v>1510.9870000000001</v>
      </c>
      <c r="L34" s="73">
        <v>1376</v>
      </c>
      <c r="M34" s="73">
        <v>1466.3</v>
      </c>
      <c r="N34" s="73">
        <v>1603</v>
      </c>
      <c r="O34" s="476">
        <v>1156.645</v>
      </c>
      <c r="P34" s="476">
        <v>1027</v>
      </c>
      <c r="Q34" s="475">
        <v>905.94940000000031</v>
      </c>
      <c r="R34" s="475">
        <v>1303.2451000000001</v>
      </c>
      <c r="S34" s="511">
        <v>1155.144</v>
      </c>
      <c r="T34" s="511">
        <v>1110</v>
      </c>
      <c r="U34" s="511">
        <v>980</v>
      </c>
    </row>
    <row r="35" spans="1:21">
      <c r="A35" s="154" t="s">
        <v>783</v>
      </c>
      <c r="B35" s="151">
        <v>1800.8989999999999</v>
      </c>
      <c r="C35" s="152">
        <v>1956.8430000000001</v>
      </c>
      <c r="D35" s="152">
        <v>1650.317</v>
      </c>
      <c r="E35" s="152">
        <v>1637.98</v>
      </c>
      <c r="F35" s="152">
        <v>1203.386</v>
      </c>
      <c r="G35" s="152">
        <v>1696.3620000000001</v>
      </c>
      <c r="H35" s="152">
        <v>1458.9659999999999</v>
      </c>
      <c r="I35" s="152">
        <v>1144.027</v>
      </c>
      <c r="J35" s="152">
        <v>1531.05</v>
      </c>
      <c r="K35" s="152">
        <v>1489.9770000000001</v>
      </c>
      <c r="L35" s="152">
        <v>1375</v>
      </c>
      <c r="M35" s="153">
        <v>1464</v>
      </c>
      <c r="N35" s="153">
        <v>1600</v>
      </c>
      <c r="O35" s="478">
        <v>1051.8662999999999</v>
      </c>
      <c r="P35" s="478">
        <v>980</v>
      </c>
      <c r="Q35" s="477">
        <v>821.11220000000037</v>
      </c>
      <c r="R35" s="477">
        <v>1233.8702000000001</v>
      </c>
      <c r="S35" s="479">
        <v>1092.3430000000001</v>
      </c>
      <c r="T35" s="480">
        <v>1100</v>
      </c>
      <c r="U35" s="480">
        <v>930</v>
      </c>
    </row>
    <row r="36" spans="1:21">
      <c r="A36" s="154" t="s">
        <v>774</v>
      </c>
      <c r="B36" s="151">
        <v>32.487000000000002</v>
      </c>
      <c r="C36" s="152">
        <v>52.165999999999997</v>
      </c>
      <c r="D36" s="152">
        <v>10.698</v>
      </c>
      <c r="E36" s="152">
        <v>11.018000000000001</v>
      </c>
      <c r="F36" s="152">
        <v>5.6630000000000003</v>
      </c>
      <c r="G36" s="152">
        <v>12.651</v>
      </c>
      <c r="H36" s="152">
        <v>5.1609999999999996</v>
      </c>
      <c r="I36" s="152">
        <v>95.588999999999999</v>
      </c>
      <c r="J36" s="152">
        <v>36.579000000000001</v>
      </c>
      <c r="K36" s="152">
        <v>21.01</v>
      </c>
      <c r="L36" s="152">
        <v>1</v>
      </c>
      <c r="M36" s="153">
        <v>2.2999999999999998</v>
      </c>
      <c r="N36" s="153">
        <v>3</v>
      </c>
      <c r="O36" s="478">
        <v>104.7787</v>
      </c>
      <c r="P36" s="478">
        <v>47</v>
      </c>
      <c r="Q36" s="477">
        <v>84.837199999999982</v>
      </c>
      <c r="R36" s="477">
        <v>69.374899999999997</v>
      </c>
      <c r="S36" s="479">
        <v>62.801000000000002</v>
      </c>
      <c r="T36" s="484">
        <v>10</v>
      </c>
      <c r="U36" s="484">
        <v>50</v>
      </c>
    </row>
    <row r="37" spans="1:21" ht="18.600000000000001" customHeight="1">
      <c r="A37" s="134" t="s">
        <v>784</v>
      </c>
      <c r="B37" s="135">
        <v>4322.4316699999999</v>
      </c>
      <c r="C37" s="136">
        <v>4951.3202700000002</v>
      </c>
      <c r="D37" s="136">
        <v>5571.1461499999996</v>
      </c>
      <c r="E37" s="136">
        <v>6113.4703399999999</v>
      </c>
      <c r="F37" s="136">
        <v>5898.1953200000007</v>
      </c>
      <c r="G37" s="136">
        <v>6062.6632499999996</v>
      </c>
      <c r="H37" s="136">
        <v>6256.8074099999994</v>
      </c>
      <c r="I37" s="136">
        <v>5676.3234000000002</v>
      </c>
      <c r="J37" s="136">
        <v>6343.2448700000004</v>
      </c>
      <c r="K37" s="136">
        <v>6409.4345899999998</v>
      </c>
      <c r="L37" s="136">
        <v>5930.43</v>
      </c>
      <c r="M37" s="136">
        <v>5872.49</v>
      </c>
      <c r="N37" s="136">
        <v>5805</v>
      </c>
      <c r="O37" s="485">
        <v>5110.7361949999986</v>
      </c>
      <c r="P37" s="485">
        <v>5033.2677999999996</v>
      </c>
      <c r="Q37" s="486">
        <v>4844.4037259999996</v>
      </c>
      <c r="R37" s="486">
        <v>5613.37619</v>
      </c>
      <c r="S37" s="487">
        <v>5428.3373500000016</v>
      </c>
      <c r="T37" s="487">
        <v>5372.4630200000001</v>
      </c>
      <c r="U37" s="487">
        <v>5338.8127500000001</v>
      </c>
    </row>
    <row r="38" spans="1:21">
      <c r="A38" s="155"/>
      <c r="B38" s="156"/>
      <c r="C38" s="157"/>
      <c r="D38" s="157"/>
      <c r="E38" s="157"/>
      <c r="F38" s="157"/>
      <c r="G38" s="157"/>
      <c r="H38" s="157"/>
      <c r="I38" s="157"/>
      <c r="J38" s="157"/>
      <c r="K38" s="157"/>
      <c r="L38" s="157"/>
      <c r="M38" s="157"/>
      <c r="N38" s="157"/>
      <c r="O38" s="512"/>
      <c r="P38" s="512"/>
      <c r="Q38" s="513"/>
      <c r="R38" s="513"/>
      <c r="S38" s="514"/>
      <c r="T38" s="514"/>
      <c r="U38" s="514"/>
    </row>
    <row r="39" spans="1:21" ht="20.399999999999999" customHeight="1">
      <c r="A39" s="158" t="s">
        <v>785</v>
      </c>
      <c r="B39" s="159">
        <v>258.36200000000002</v>
      </c>
      <c r="C39" s="159">
        <v>189.661</v>
      </c>
      <c r="D39" s="159">
        <v>208.90100000000001</v>
      </c>
      <c r="E39" s="159">
        <v>329.77</v>
      </c>
      <c r="F39" s="159">
        <v>259.91699999999997</v>
      </c>
      <c r="G39" s="159">
        <v>109.633</v>
      </c>
      <c r="H39" s="159">
        <v>122.661</v>
      </c>
      <c r="I39" s="159">
        <v>63.383000000000003</v>
      </c>
      <c r="J39" s="159">
        <v>63.36</v>
      </c>
      <c r="K39" s="159">
        <v>136.83099999999999</v>
      </c>
      <c r="L39" s="159">
        <v>138.80000000000001</v>
      </c>
      <c r="M39" s="160">
        <v>221</v>
      </c>
      <c r="N39" s="160">
        <v>252</v>
      </c>
      <c r="O39" s="515">
        <v>147.10169999999999</v>
      </c>
      <c r="P39" s="515">
        <v>59.947366000000002</v>
      </c>
      <c r="Q39" s="516">
        <v>90.059640000000002</v>
      </c>
      <c r="R39" s="516">
        <v>175.24045000000001</v>
      </c>
      <c r="S39" s="517">
        <v>225.55160000000001</v>
      </c>
      <c r="T39" s="518">
        <v>137</v>
      </c>
      <c r="U39" s="518">
        <v>126</v>
      </c>
    </row>
    <row r="40" spans="1:21">
      <c r="A40" s="150" t="s">
        <v>786</v>
      </c>
      <c r="B40" s="161">
        <v>253.24199999999999</v>
      </c>
      <c r="C40" s="162">
        <v>186.887</v>
      </c>
      <c r="D40" s="162">
        <v>205.00200000000001</v>
      </c>
      <c r="E40" s="162">
        <v>250.13499999999999</v>
      </c>
      <c r="F40" s="162">
        <v>191.821</v>
      </c>
      <c r="G40" s="162">
        <v>108.184</v>
      </c>
      <c r="H40" s="162">
        <v>120.3</v>
      </c>
      <c r="I40" s="162">
        <v>60.886000000000003</v>
      </c>
      <c r="J40" s="776">
        <v>61.488999999999997</v>
      </c>
      <c r="K40" s="776">
        <v>115.098</v>
      </c>
      <c r="L40" s="162">
        <v>136</v>
      </c>
      <c r="M40" s="163">
        <v>64</v>
      </c>
      <c r="N40" s="778">
        <v>191</v>
      </c>
      <c r="O40" s="777">
        <v>145.63730000000001</v>
      </c>
      <c r="P40" s="519">
        <v>59</v>
      </c>
      <c r="Q40" s="520">
        <v>89.024500000000003</v>
      </c>
      <c r="R40" s="780">
        <v>172.8109</v>
      </c>
      <c r="S40" s="779">
        <v>224.56129999999999</v>
      </c>
      <c r="T40" s="521"/>
      <c r="U40" s="521"/>
    </row>
    <row r="41" spans="1:21">
      <c r="A41" s="150" t="s">
        <v>787</v>
      </c>
      <c r="B41" s="161">
        <v>5.12</v>
      </c>
      <c r="C41" s="162">
        <v>2.774</v>
      </c>
      <c r="D41" s="162">
        <v>3.899</v>
      </c>
      <c r="E41" s="162">
        <v>4.6349999999999998</v>
      </c>
      <c r="F41" s="162">
        <v>3.0960000000000001</v>
      </c>
      <c r="G41" s="162">
        <v>1.4490000000000001</v>
      </c>
      <c r="H41" s="162">
        <v>2.3610000000000002</v>
      </c>
      <c r="I41" s="162">
        <v>2.4969999999999999</v>
      </c>
      <c r="J41" s="162">
        <v>1.871</v>
      </c>
      <c r="K41" s="162">
        <v>6.7329999999999997</v>
      </c>
      <c r="L41" s="162">
        <v>2.8</v>
      </c>
      <c r="M41" s="163"/>
      <c r="N41" s="163"/>
      <c r="O41" s="520">
        <v>1.4643999999999999</v>
      </c>
      <c r="P41" s="522">
        <v>0.94736599999999993</v>
      </c>
      <c r="Q41" s="520">
        <v>1.0351399999999999</v>
      </c>
      <c r="R41" s="520">
        <v>2.4295499999999999</v>
      </c>
      <c r="S41" s="523">
        <v>0.99029999999999996</v>
      </c>
      <c r="T41" s="523"/>
      <c r="U41" s="523"/>
    </row>
    <row r="42" spans="1:21" ht="15" customHeight="1" thickBot="1">
      <c r="A42" s="164" t="s">
        <v>788</v>
      </c>
      <c r="B42" s="165"/>
      <c r="C42" s="166"/>
      <c r="D42" s="166"/>
      <c r="E42" s="166">
        <v>75</v>
      </c>
      <c r="F42" s="166">
        <v>65</v>
      </c>
      <c r="G42" s="166"/>
      <c r="H42" s="166"/>
      <c r="I42" s="166"/>
      <c r="J42" s="166"/>
      <c r="K42" s="166">
        <v>15</v>
      </c>
      <c r="L42" s="166"/>
      <c r="M42" s="167"/>
      <c r="N42" s="167"/>
      <c r="O42" s="524"/>
      <c r="P42" s="524"/>
      <c r="Q42" s="525"/>
      <c r="R42" s="525"/>
      <c r="S42" s="526"/>
      <c r="T42" s="527"/>
      <c r="U42" s="526"/>
    </row>
    <row r="43" spans="1:21">
      <c r="A43" s="168" t="s">
        <v>789</v>
      </c>
      <c r="B43" s="169"/>
      <c r="C43" s="169"/>
      <c r="D43" s="169"/>
      <c r="E43" s="169"/>
      <c r="F43" s="169"/>
      <c r="G43" s="169"/>
      <c r="H43" s="169"/>
      <c r="I43" s="170"/>
      <c r="J43" s="170"/>
      <c r="K43" s="171"/>
      <c r="L43" s="170"/>
      <c r="M43" s="170"/>
      <c r="N43" s="170"/>
    </row>
    <row r="44" spans="1:21" ht="16.2" customHeight="1">
      <c r="A44" s="172" t="s">
        <v>790</v>
      </c>
    </row>
    <row r="45" spans="1:21" ht="16.2" customHeight="1">
      <c r="A45" s="173" t="s">
        <v>791</v>
      </c>
      <c r="L45" s="174"/>
    </row>
    <row r="46" spans="1:21">
      <c r="H46" s="174"/>
      <c r="I46" s="174"/>
      <c r="J46" s="174"/>
      <c r="K46" s="174"/>
      <c r="L46" s="174"/>
      <c r="M46" s="174"/>
      <c r="N46" s="174"/>
    </row>
    <row r="47" spans="1:21">
      <c r="J47" s="175"/>
    </row>
    <row r="48" spans="1:21" s="179" customFormat="1" ht="13.8" hidden="1" customHeight="1">
      <c r="A48" s="176" t="s">
        <v>792</v>
      </c>
      <c r="B48" s="177">
        <v>-0.2296699999996008</v>
      </c>
      <c r="C48" s="178">
        <v>8.7300000000709588E-3</v>
      </c>
      <c r="D48" s="178">
        <v>1.85000000016089E-3</v>
      </c>
      <c r="E48" s="178">
        <v>0.2316599999994651</v>
      </c>
      <c r="F48" s="178">
        <v>-0.3823200000011866</v>
      </c>
      <c r="G48" s="177">
        <v>66.994750000000337</v>
      </c>
      <c r="H48" s="178">
        <v>-4.6409999999411873E-2</v>
      </c>
      <c r="I48" s="178">
        <v>0.1096000000004906</v>
      </c>
      <c r="J48" s="178">
        <v>-7.2870000001202584E-2</v>
      </c>
      <c r="K48" s="177"/>
      <c r="L48" s="177"/>
      <c r="M48" s="177"/>
      <c r="N48" s="177"/>
    </row>
    <row r="49" spans="7:14">
      <c r="I49" s="174"/>
      <c r="J49" s="174"/>
      <c r="K49" s="174"/>
      <c r="L49" s="174"/>
      <c r="M49" s="174"/>
      <c r="N49" s="174"/>
    </row>
    <row r="51" spans="7:14">
      <c r="G51" s="174"/>
    </row>
  </sheetData>
  <mergeCells count="2">
    <mergeCell ref="O1:U1"/>
    <mergeCell ref="B1:M1"/>
  </mergeCells>
  <conditionalFormatting sqref="L5:R5">
    <cfRule type="expression" dxfId="8" priority="2" stopIfTrue="1">
      <formula>ISERROR(L5)</formula>
    </cfRule>
  </conditionalFormatting>
  <conditionalFormatting sqref="L7:R7">
    <cfRule type="expression" dxfId="7" priority="1" stopIfTrue="1">
      <formula>ISERROR(L7)</formula>
    </cfRule>
  </conditionalFormatting>
  <pageMargins left="0.7" right="0.7" top="0.75" bottom="0.75" header="0.3" footer="0.3"/>
  <pageSetup paperSize="9" scale="60"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S28"/>
  <sheetViews>
    <sheetView workbookViewId="0">
      <pane xSplit="2" ySplit="1" topLeftCell="C2" activePane="bottomRight" state="frozen"/>
      <selection activeCell="P1" sqref="P1:Q1048576"/>
      <selection pane="topRight" activeCell="P1" sqref="P1:Q1048576"/>
      <selection pane="bottomLeft" activeCell="P1" sqref="P1:Q1048576"/>
      <selection pane="bottomRight" activeCell="P1" sqref="P1:Q1048576"/>
    </sheetView>
  </sheetViews>
  <sheetFormatPr baseColWidth="10" defaultColWidth="9.109375" defaultRowHeight="14.4"/>
  <cols>
    <col min="1" max="2" width="21.21875" bestFit="1" customWidth="1"/>
    <col min="3" max="3" width="11"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30.21875" style="8"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tr">
        <f>Secteurs!$B$2</f>
        <v>Récolte</v>
      </c>
      <c r="B2" t="str">
        <f>Produits!$B$2</f>
        <v>Graines récoltées</v>
      </c>
      <c r="C2" s="53">
        <f>'BIlans Tournesol - FAM'!K7</f>
        <v>1186.913</v>
      </c>
      <c r="E2" t="str">
        <f>Etiquettes!$C$3</f>
        <v>Matière première:Produit:Coproduit:Intrant externe:Rejet</v>
      </c>
      <c r="F2" s="8">
        <f>Etiquettes!$I$6</f>
        <v>0</v>
      </c>
      <c r="G2" s="8">
        <f>Etiquettes!$H$5</f>
        <v>0</v>
      </c>
      <c r="H2" t="str">
        <f>Etiquettes!$C$4</f>
        <v>kt</v>
      </c>
      <c r="I2" s="54" t="s">
        <v>277</v>
      </c>
      <c r="J2" s="54"/>
      <c r="K2" t="s">
        <v>332</v>
      </c>
      <c r="L2" s="54" t="s">
        <v>51</v>
      </c>
      <c r="M2" s="8">
        <f>Etiquettes!$H$11</f>
        <v>0</v>
      </c>
      <c r="N2" s="8" t="str">
        <f t="shared" ref="N2:N28" si="0">_xlfn.CONCAT(I2,IF(ISBLANK(C2),"",_xlfn.CONCAT(" = ",MROUND(C2,1)," ",E2))," (",K2,")")</f>
        <v>Récolte = 1187 Matière première:Produit:Coproduit:Intrant externe:Rejet (Bilans par campagne - FranceAgriMer)</v>
      </c>
      <c r="O2">
        <f>Etiquettes!$H$15</f>
        <v>0</v>
      </c>
      <c r="P2" s="911" t="s">
        <v>336</v>
      </c>
      <c r="Q2" s="911">
        <f>Etiquettes!$H$17</f>
        <v>0</v>
      </c>
    </row>
    <row r="3" spans="1:19">
      <c r="A3" t="str">
        <f>Secteurs!$B$3</f>
        <v>Ferme</v>
      </c>
      <c r="B3" t="str">
        <f>Produits!$B$4</f>
        <v>Graines autoconsommées</v>
      </c>
      <c r="C3" s="811">
        <f>'BIlans Tournesol - FAM'!K9</f>
        <v>63.324000000000069</v>
      </c>
      <c r="E3" t="str">
        <f>Etiquettes!$C$3</f>
        <v>Matière première:Produit:Coproduit:Intrant externe:Rejet</v>
      </c>
      <c r="F3" s="8">
        <f>Etiquettes!$I$6</f>
        <v>0</v>
      </c>
      <c r="G3" s="8">
        <f>Etiquettes!$H$5</f>
        <v>0</v>
      </c>
      <c r="H3" t="str">
        <f>Etiquettes!$C$4</f>
        <v>kt</v>
      </c>
      <c r="I3" s="8" t="s">
        <v>367</v>
      </c>
      <c r="J3" s="54"/>
      <c r="K3" t="s">
        <v>332</v>
      </c>
      <c r="L3" s="54" t="s">
        <v>51</v>
      </c>
      <c r="M3" s="8">
        <f>Etiquettes!$H$11</f>
        <v>0</v>
      </c>
      <c r="N3" s="8" t="str">
        <f t="shared" si="0"/>
        <v>Autoconsommation à la ferme = 63 Matière première:Produit:Coproduit:Intrant externe:Rejet (Bilans par campagne - FranceAgriMer)</v>
      </c>
      <c r="O3">
        <f>Etiquettes!$K$15</f>
        <v>0</v>
      </c>
      <c r="P3" s="911" t="s">
        <v>336</v>
      </c>
      <c r="Q3" s="911">
        <f>Etiquettes!$H$17</f>
        <v>0</v>
      </c>
    </row>
    <row r="4" spans="1:19">
      <c r="A4" t="str">
        <f>Produits!$B$2</f>
        <v>Graines récoltées</v>
      </c>
      <c r="B4" t="str">
        <f>Secteurs!$B$4</f>
        <v>OS</v>
      </c>
      <c r="C4" s="53">
        <f>'BIlans Tournesol - FAM'!K17</f>
        <v>1123.5889999999999</v>
      </c>
      <c r="E4" t="str">
        <f>Etiquettes!$C$3</f>
        <v>Matière première:Produit:Coproduit:Intrant externe:Rejet</v>
      </c>
      <c r="F4" s="8">
        <f>Etiquettes!$I$6</f>
        <v>0</v>
      </c>
      <c r="G4" s="8">
        <f>Etiquettes!$H$5</f>
        <v>0</v>
      </c>
      <c r="H4" t="str">
        <f>Etiquettes!$C$4</f>
        <v>kt</v>
      </c>
      <c r="I4" s="8" t="s">
        <v>334</v>
      </c>
      <c r="J4" s="54"/>
      <c r="K4" t="s">
        <v>332</v>
      </c>
      <c r="L4" s="54" t="s">
        <v>51</v>
      </c>
      <c r="M4" s="8">
        <f>Etiquettes!$H$11</f>
        <v>0</v>
      </c>
      <c r="N4" s="8" t="str">
        <f t="shared" si="0"/>
        <v>Collecte = 1124 Matière première:Produit:Coproduit:Intrant externe:Rejet (Bilans par campagne - FranceAgriMer)</v>
      </c>
      <c r="O4">
        <f>Etiquettes!$I$15</f>
        <v>0</v>
      </c>
      <c r="P4" s="911" t="s">
        <v>336</v>
      </c>
      <c r="Q4" s="911">
        <f>Etiquettes!$H$17</f>
        <v>0</v>
      </c>
    </row>
    <row r="5" spans="1:19">
      <c r="A5" t="str">
        <f>Produits!$B$7</f>
        <v>Stock initial collecteurs</v>
      </c>
      <c r="B5" t="str">
        <f>Secteurs!$B$4</f>
        <v>OS</v>
      </c>
      <c r="C5" s="53">
        <f>'BIlans Tournesol - FAM'!J41</f>
        <v>78.971000000000004</v>
      </c>
      <c r="E5" t="str">
        <f>Etiquettes!$C$3</f>
        <v>Matière première:Produit:Coproduit:Intrant externe:Rejet</v>
      </c>
      <c r="F5" s="8">
        <f>Etiquettes!$I$6</f>
        <v>0</v>
      </c>
      <c r="G5" s="8">
        <f>Etiquettes!$H$5</f>
        <v>0</v>
      </c>
      <c r="H5" t="str">
        <f>Etiquettes!$C$4</f>
        <v>kt</v>
      </c>
      <c r="I5" s="8" t="s">
        <v>250</v>
      </c>
      <c r="J5" s="54"/>
      <c r="K5" t="s">
        <v>332</v>
      </c>
      <c r="L5" s="54" t="s">
        <v>51</v>
      </c>
      <c r="M5" s="8">
        <f>Etiquettes!$H$11</f>
        <v>0</v>
      </c>
      <c r="N5" s="8" t="str">
        <f t="shared" si="0"/>
        <v>Stock initial collecteurs = 79 Matière première:Produit:Coproduit:Intrant externe:Rejet (Bilans par campagne - FranceAgriMer)</v>
      </c>
      <c r="O5">
        <f>Etiquettes!$I$15</f>
        <v>0</v>
      </c>
      <c r="P5" s="911" t="s">
        <v>336</v>
      </c>
      <c r="Q5" s="911">
        <f>Etiquettes!$H$17</f>
        <v>0</v>
      </c>
    </row>
    <row r="6" spans="1:19">
      <c r="A6" t="str">
        <f>Secteurs!$B$4</f>
        <v>OS</v>
      </c>
      <c r="B6" t="str">
        <f>Produits!$B$10</f>
        <v>Stock final collecteurs</v>
      </c>
      <c r="C6" s="53">
        <f>'BIlans Tournesol - FAM'!K41</f>
        <v>82.19</v>
      </c>
      <c r="E6" t="str">
        <f>Etiquettes!$C$3</f>
        <v>Matière première:Produit:Coproduit:Intrant externe:Rejet</v>
      </c>
      <c r="F6" s="8">
        <f>Etiquettes!$I$6</f>
        <v>0</v>
      </c>
      <c r="G6" s="8">
        <f>Etiquettes!$H$5</f>
        <v>0</v>
      </c>
      <c r="H6" t="str">
        <f>Etiquettes!$C$4</f>
        <v>kt</v>
      </c>
      <c r="I6" s="8" t="s">
        <v>253</v>
      </c>
      <c r="J6" s="54"/>
      <c r="K6" t="s">
        <v>332</v>
      </c>
      <c r="L6" s="54" t="s">
        <v>51</v>
      </c>
      <c r="M6" s="8">
        <f>Etiquettes!$H$11</f>
        <v>0</v>
      </c>
      <c r="N6" s="8" t="str">
        <f t="shared" si="0"/>
        <v>Stock final collecteurs = 82 Matière première:Produit:Coproduit:Intrant externe:Rejet (Bilans par campagne - FranceAgriMer)</v>
      </c>
      <c r="O6">
        <f>Etiquettes!$I$15</f>
        <v>0</v>
      </c>
      <c r="P6" s="911" t="s">
        <v>336</v>
      </c>
      <c r="Q6" s="911">
        <f>Etiquettes!$H$17</f>
        <v>0</v>
      </c>
    </row>
    <row r="7" spans="1:19">
      <c r="A7" t="str">
        <f>Produits!$B$11</f>
        <v>Graines collectées</v>
      </c>
      <c r="B7" t="str">
        <f>Secteurs!$B$5</f>
        <v>Trituration</v>
      </c>
      <c r="C7" s="53">
        <f>'BIlans Tournesol - FAM'!K28</f>
        <v>1080</v>
      </c>
      <c r="E7" t="str">
        <f>Etiquettes!$C$3</f>
        <v>Matière première:Produit:Coproduit:Intrant externe:Rejet</v>
      </c>
      <c r="F7" s="8">
        <f>Etiquettes!$I$6</f>
        <v>0</v>
      </c>
      <c r="G7" s="8">
        <f>Etiquettes!$H$5</f>
        <v>0</v>
      </c>
      <c r="H7" t="str">
        <f>Etiquettes!$C$4</f>
        <v>kt</v>
      </c>
      <c r="I7" s="8" t="s">
        <v>346</v>
      </c>
      <c r="K7" t="s">
        <v>332</v>
      </c>
      <c r="L7" s="54" t="s">
        <v>51</v>
      </c>
      <c r="M7" s="8">
        <f>Etiquettes!$H$11</f>
        <v>0</v>
      </c>
      <c r="N7" s="8" t="str">
        <f t="shared" si="0"/>
        <v>Consommation de graines par la Trituration = 1080 Matière première:Produit:Coproduit:Intrant externe:Rejet (Bilans par campagne - FranceAgriMer)</v>
      </c>
      <c r="O7">
        <f>Etiquettes!$I$15</f>
        <v>0</v>
      </c>
      <c r="P7" s="911" t="s">
        <v>336</v>
      </c>
      <c r="Q7" s="911">
        <f>Etiquettes!$H$17</f>
        <v>0</v>
      </c>
    </row>
    <row r="8" spans="1:19">
      <c r="A8" t="str">
        <f>Produits!$B$11</f>
        <v>Graines collectées</v>
      </c>
      <c r="B8" t="str">
        <f>Secteurs!$B$24</f>
        <v>FAB</v>
      </c>
      <c r="C8" s="53">
        <f>'BIlans Tournesol - FAM'!K29</f>
        <v>6.726</v>
      </c>
      <c r="E8" t="str">
        <f>Etiquettes!$C$3</f>
        <v>Matière première:Produit:Coproduit:Intrant externe:Rejet</v>
      </c>
      <c r="F8" s="8">
        <f>Etiquettes!$I$6</f>
        <v>0</v>
      </c>
      <c r="G8" s="8">
        <f>Etiquettes!$H$5</f>
        <v>0</v>
      </c>
      <c r="H8" t="str">
        <f>Etiquettes!$C$4</f>
        <v>kt</v>
      </c>
      <c r="I8" s="8" t="s">
        <v>348</v>
      </c>
      <c r="K8" t="s">
        <v>332</v>
      </c>
      <c r="L8" s="54" t="s">
        <v>51</v>
      </c>
      <c r="M8" s="8">
        <f>Etiquettes!$H$11</f>
        <v>0</v>
      </c>
      <c r="N8" s="8" t="str">
        <f t="shared" si="0"/>
        <v>Consommation de graines par les FAB = 7 Matière première:Produit:Coproduit:Intrant externe:Rejet (Bilans par campagne - FranceAgriMer)</v>
      </c>
      <c r="O8">
        <f>Etiquettes!$J$15</f>
        <v>0</v>
      </c>
      <c r="P8" s="911" t="s">
        <v>336</v>
      </c>
      <c r="Q8" s="911">
        <f>Etiquettes!$H$17</f>
        <v>0</v>
      </c>
    </row>
    <row r="9" spans="1:19">
      <c r="A9" t="str">
        <f>Produits!$B$11</f>
        <v>Graines collectées</v>
      </c>
      <c r="B9" t="str">
        <f>Secteurs!$B$14</f>
        <v>Alimentation humaine</v>
      </c>
      <c r="C9" s="53">
        <f>'BIlans Tournesol - FAM'!K30</f>
        <v>10</v>
      </c>
      <c r="E9" t="str">
        <f>Etiquettes!$C$3</f>
        <v>Matière première:Produit:Coproduit:Intrant externe:Rejet</v>
      </c>
      <c r="F9" s="8">
        <f>Etiquettes!$I$6</f>
        <v>0</v>
      </c>
      <c r="G9" s="8">
        <f>Etiquettes!$H$5</f>
        <v>0</v>
      </c>
      <c r="H9" t="str">
        <f>Etiquettes!$C$4</f>
        <v>kt</v>
      </c>
      <c r="I9" s="8" t="s">
        <v>344</v>
      </c>
      <c r="J9" s="54" t="s">
        <v>793</v>
      </c>
      <c r="K9" t="s">
        <v>332</v>
      </c>
      <c r="L9" s="54" t="s">
        <v>51</v>
      </c>
      <c r="M9" s="8">
        <f>Etiquettes!$H$11</f>
        <v>0</v>
      </c>
      <c r="N9" s="8" t="str">
        <f t="shared" si="0"/>
        <v>Consommation de graines en alimentation humaine = 10 Matière première:Produit:Coproduit:Intrant externe:Rejet (Bilans par campagne - FranceAgriMer)</v>
      </c>
      <c r="O9">
        <f>Etiquettes!$J$15</f>
        <v>0</v>
      </c>
      <c r="P9" s="911" t="s">
        <v>336</v>
      </c>
      <c r="Q9" s="911">
        <f>Etiquettes!$H$17</f>
        <v>0</v>
      </c>
    </row>
    <row r="10" spans="1:19">
      <c r="A10" t="str">
        <f>Produits!$B$11</f>
        <v>Graines collectées</v>
      </c>
      <c r="B10" t="str">
        <f>Secteurs!$B$44</f>
        <v>Semences certifiées</v>
      </c>
      <c r="C10" s="53">
        <f>'BIlans Tournesol - FAM'!K31</f>
        <v>10</v>
      </c>
      <c r="E10" t="str">
        <f>Etiquettes!$C$3</f>
        <v>Matière première:Produit:Coproduit:Intrant externe:Rejet</v>
      </c>
      <c r="F10" s="8">
        <f>Etiquettes!$I$6</f>
        <v>0</v>
      </c>
      <c r="G10" s="8">
        <f>Etiquettes!$H$5</f>
        <v>0</v>
      </c>
      <c r="H10" t="str">
        <f>Etiquettes!$C$4</f>
        <v>kt</v>
      </c>
      <c r="I10" s="8" t="s">
        <v>351</v>
      </c>
      <c r="K10" t="s">
        <v>332</v>
      </c>
      <c r="L10" s="54" t="s">
        <v>51</v>
      </c>
      <c r="M10" s="8">
        <f>Etiquettes!$H$11</f>
        <v>0</v>
      </c>
      <c r="N10" s="8" t="str">
        <f t="shared" si="0"/>
        <v>Production de semences certifiées = 10 Matière première:Produit:Coproduit:Intrant externe:Rejet (Bilans par campagne - FranceAgriMer)</v>
      </c>
      <c r="O10">
        <f>Etiquettes!$J$15</f>
        <v>0</v>
      </c>
      <c r="P10" s="911" t="s">
        <v>336</v>
      </c>
      <c r="Q10" s="911">
        <f>Etiquettes!$H$17</f>
        <v>0</v>
      </c>
    </row>
    <row r="11" spans="1:19">
      <c r="A11" t="str">
        <f>Secteurs!$B$2</f>
        <v>Récolte</v>
      </c>
      <c r="B11" t="str">
        <f>Produits!$B$2</f>
        <v>Graines récoltées</v>
      </c>
      <c r="C11" s="53">
        <f>'BIlans Tournesol - FAM'!O7</f>
        <v>1298.1369</v>
      </c>
      <c r="E11" t="str">
        <f>Etiquettes!$C$3</f>
        <v>Matière première:Produit:Coproduit:Intrant externe:Rejet</v>
      </c>
      <c r="F11" s="8">
        <f>Etiquettes!$I$6</f>
        <v>0</v>
      </c>
      <c r="G11" s="8">
        <f>Etiquettes!$I$5</f>
        <v>0</v>
      </c>
      <c r="H11" t="str">
        <f>Etiquettes!$C$4</f>
        <v>kt</v>
      </c>
      <c r="I11" s="54" t="s">
        <v>277</v>
      </c>
      <c r="J11" s="54"/>
      <c r="K11" t="s">
        <v>332</v>
      </c>
      <c r="L11" s="54" t="s">
        <v>51</v>
      </c>
      <c r="M11" s="8">
        <f>Etiquettes!$H$11</f>
        <v>0</v>
      </c>
      <c r="N11" s="8" t="str">
        <f t="shared" si="0"/>
        <v>Récolte = 1298 Matière première:Produit:Coproduit:Intrant externe:Rejet (Bilans par campagne - FranceAgriMer)</v>
      </c>
      <c r="O11">
        <f>Etiquettes!$H$15</f>
        <v>0</v>
      </c>
      <c r="P11" s="911" t="s">
        <v>336</v>
      </c>
      <c r="Q11" s="911">
        <f>Etiquettes!$H$17</f>
        <v>0</v>
      </c>
    </row>
    <row r="12" spans="1:19">
      <c r="A12" t="str">
        <f>Secteurs!$B$3</f>
        <v>Ferme</v>
      </c>
      <c r="B12" t="str">
        <f>Produits!$B$4</f>
        <v>Graines autoconsommées</v>
      </c>
      <c r="C12" s="811">
        <f>'BIlans Tournesol - FAM'!O9</f>
        <v>123.3963000000001</v>
      </c>
      <c r="E12" t="str">
        <f>Etiquettes!$C$3</f>
        <v>Matière première:Produit:Coproduit:Intrant externe:Rejet</v>
      </c>
      <c r="F12" s="8">
        <f>Etiquettes!$I$6</f>
        <v>0</v>
      </c>
      <c r="G12" s="8">
        <f>Etiquettes!$I$5</f>
        <v>0</v>
      </c>
      <c r="H12" t="str">
        <f>Etiquettes!$C$4</f>
        <v>kt</v>
      </c>
      <c r="I12" s="8" t="s">
        <v>367</v>
      </c>
      <c r="J12" s="54"/>
      <c r="K12" t="s">
        <v>332</v>
      </c>
      <c r="L12" s="54" t="s">
        <v>51</v>
      </c>
      <c r="M12" s="8">
        <f>Etiquettes!$H$11</f>
        <v>0</v>
      </c>
      <c r="N12" s="8" t="str">
        <f t="shared" si="0"/>
        <v>Autoconsommation à la ferme = 123 Matière première:Produit:Coproduit:Intrant externe:Rejet (Bilans par campagne - FranceAgriMer)</v>
      </c>
      <c r="O12">
        <f>Etiquettes!$K$15</f>
        <v>0</v>
      </c>
      <c r="P12" s="911" t="s">
        <v>336</v>
      </c>
      <c r="Q12" s="911">
        <f>Etiquettes!$H$17</f>
        <v>0</v>
      </c>
    </row>
    <row r="13" spans="1:19">
      <c r="A13" t="str">
        <f>Produits!$B$2</f>
        <v>Graines récoltées</v>
      </c>
      <c r="B13" t="str">
        <f>Secteurs!$B$4</f>
        <v>OS</v>
      </c>
      <c r="C13" s="53">
        <f>'BIlans Tournesol - FAM'!O17</f>
        <v>1174.7406000000001</v>
      </c>
      <c r="E13" t="str">
        <f>Etiquettes!$C$3</f>
        <v>Matière première:Produit:Coproduit:Intrant externe:Rejet</v>
      </c>
      <c r="F13" s="8">
        <f>Etiquettes!$I$6</f>
        <v>0</v>
      </c>
      <c r="G13" s="8">
        <f>Etiquettes!$I$5</f>
        <v>0</v>
      </c>
      <c r="H13" t="str">
        <f>Etiquettes!$C$4</f>
        <v>kt</v>
      </c>
      <c r="I13" s="8" t="s">
        <v>334</v>
      </c>
      <c r="J13" s="54"/>
      <c r="K13" t="s">
        <v>332</v>
      </c>
      <c r="L13" s="54" t="s">
        <v>51</v>
      </c>
      <c r="M13" s="8">
        <f>Etiquettes!$H$11</f>
        <v>0</v>
      </c>
      <c r="N13" s="8" t="str">
        <f t="shared" si="0"/>
        <v>Collecte = 1175 Matière première:Produit:Coproduit:Intrant externe:Rejet (Bilans par campagne - FranceAgriMer)</v>
      </c>
      <c r="O13">
        <f>Etiquettes!$I$15</f>
        <v>0</v>
      </c>
      <c r="P13" s="911" t="s">
        <v>336</v>
      </c>
      <c r="Q13" s="911">
        <f>Etiquettes!$H$17</f>
        <v>0</v>
      </c>
    </row>
    <row r="14" spans="1:19">
      <c r="A14" t="str">
        <f>Produits!$B$7</f>
        <v>Stock initial collecteurs</v>
      </c>
      <c r="B14" t="str">
        <f>Secteurs!$B$4</f>
        <v>OS</v>
      </c>
      <c r="C14" s="53">
        <f>'BIlans Tournesol - FAM'!N41</f>
        <v>80</v>
      </c>
      <c r="E14" t="str">
        <f>Etiquettes!$C$3</f>
        <v>Matière première:Produit:Coproduit:Intrant externe:Rejet</v>
      </c>
      <c r="F14" s="8">
        <f>Etiquettes!$I$6</f>
        <v>0</v>
      </c>
      <c r="G14" s="8">
        <f>Etiquettes!$I$5</f>
        <v>0</v>
      </c>
      <c r="H14" t="str">
        <f>Etiquettes!$C$4</f>
        <v>kt</v>
      </c>
      <c r="I14" s="8" t="s">
        <v>250</v>
      </c>
      <c r="J14" s="54"/>
      <c r="K14" t="s">
        <v>332</v>
      </c>
      <c r="L14" s="54" t="s">
        <v>51</v>
      </c>
      <c r="M14" s="8">
        <f>Etiquettes!$H$11</f>
        <v>0</v>
      </c>
      <c r="N14" s="8" t="str">
        <f t="shared" si="0"/>
        <v>Stock initial collecteurs = 80 Matière première:Produit:Coproduit:Intrant externe:Rejet (Bilans par campagne - FranceAgriMer)</v>
      </c>
      <c r="O14">
        <f>Etiquettes!$I$15</f>
        <v>0</v>
      </c>
      <c r="P14" s="911" t="s">
        <v>336</v>
      </c>
      <c r="Q14" s="911">
        <f>Etiquettes!$H$17</f>
        <v>0</v>
      </c>
    </row>
    <row r="15" spans="1:19">
      <c r="A15" t="str">
        <f>Secteurs!$B$4</f>
        <v>OS</v>
      </c>
      <c r="B15" t="str">
        <f>Produits!$B$10</f>
        <v>Stock final collecteurs</v>
      </c>
      <c r="C15" s="53">
        <f>'BIlans Tournesol - FAM'!O41</f>
        <v>117.79940000000001</v>
      </c>
      <c r="E15" t="str">
        <f>Etiquettes!$C$3</f>
        <v>Matière première:Produit:Coproduit:Intrant externe:Rejet</v>
      </c>
      <c r="F15" s="8">
        <f>Etiquettes!$I$6</f>
        <v>0</v>
      </c>
      <c r="G15" s="8">
        <f>Etiquettes!$I$5</f>
        <v>0</v>
      </c>
      <c r="H15" t="str">
        <f>Etiquettes!$C$4</f>
        <v>kt</v>
      </c>
      <c r="I15" s="8" t="s">
        <v>253</v>
      </c>
      <c r="J15" s="54"/>
      <c r="K15" t="s">
        <v>332</v>
      </c>
      <c r="L15" s="54" t="s">
        <v>51</v>
      </c>
      <c r="M15" s="8">
        <f>Etiquettes!$H$11</f>
        <v>0</v>
      </c>
      <c r="N15" s="8" t="str">
        <f t="shared" si="0"/>
        <v>Stock final collecteurs = 118 Matière première:Produit:Coproduit:Intrant externe:Rejet (Bilans par campagne - FranceAgriMer)</v>
      </c>
      <c r="O15">
        <f>Etiquettes!$I$15</f>
        <v>0</v>
      </c>
      <c r="P15" s="911" t="s">
        <v>336</v>
      </c>
      <c r="Q15" s="911">
        <f>Etiquettes!$H$17</f>
        <v>0</v>
      </c>
    </row>
    <row r="16" spans="1:19">
      <c r="A16" t="str">
        <f>Produits!$B$11</f>
        <v>Graines collectées</v>
      </c>
      <c r="B16" t="str">
        <f>Secteurs!$B$5</f>
        <v>Trituration</v>
      </c>
      <c r="C16" s="53">
        <f>'BIlans Tournesol - FAM'!O28</f>
        <v>913.76749499999983</v>
      </c>
      <c r="E16" t="str">
        <f>Etiquettes!$C$3</f>
        <v>Matière première:Produit:Coproduit:Intrant externe:Rejet</v>
      </c>
      <c r="F16" s="8">
        <f>Etiquettes!$I$6</f>
        <v>0</v>
      </c>
      <c r="G16" s="8">
        <f>Etiquettes!$I$5</f>
        <v>0</v>
      </c>
      <c r="H16" t="str">
        <f>Etiquettes!$C$4</f>
        <v>kt</v>
      </c>
      <c r="I16" s="8" t="s">
        <v>346</v>
      </c>
      <c r="K16" t="s">
        <v>332</v>
      </c>
      <c r="L16" s="54" t="s">
        <v>51</v>
      </c>
      <c r="M16" s="8">
        <f>Etiquettes!$H$11</f>
        <v>0</v>
      </c>
      <c r="N16" s="8" t="str">
        <f t="shared" si="0"/>
        <v>Consommation de graines par la Trituration = 914 Matière première:Produit:Coproduit:Intrant externe:Rejet (Bilans par campagne - FranceAgriMer)</v>
      </c>
      <c r="O16">
        <f>Etiquettes!$I$15</f>
        <v>0</v>
      </c>
      <c r="P16" s="911" t="s">
        <v>336</v>
      </c>
      <c r="Q16" s="911">
        <f>Etiquettes!$H$17</f>
        <v>0</v>
      </c>
    </row>
    <row r="17" spans="1:17">
      <c r="A17" t="str">
        <f>Produits!$B$11</f>
        <v>Graines collectées</v>
      </c>
      <c r="B17" t="str">
        <f>Secteurs!$B$24</f>
        <v>FAB</v>
      </c>
      <c r="C17" s="53">
        <f>'BIlans Tournesol - FAM'!O29</f>
        <v>12.168015</v>
      </c>
      <c r="E17" t="str">
        <f>Etiquettes!$C$3</f>
        <v>Matière première:Produit:Coproduit:Intrant externe:Rejet</v>
      </c>
      <c r="F17" s="8">
        <f>Etiquettes!$I$6</f>
        <v>0</v>
      </c>
      <c r="G17" s="8">
        <f>Etiquettes!$I$5</f>
        <v>0</v>
      </c>
      <c r="H17" t="str">
        <f>Etiquettes!$C$4</f>
        <v>kt</v>
      </c>
      <c r="I17" s="8" t="s">
        <v>348</v>
      </c>
      <c r="K17" t="s">
        <v>332</v>
      </c>
      <c r="L17" s="54" t="s">
        <v>51</v>
      </c>
      <c r="M17" s="8">
        <f>Etiquettes!$H$11</f>
        <v>0</v>
      </c>
      <c r="N17" s="8" t="str">
        <f t="shared" si="0"/>
        <v>Consommation de graines par les FAB = 12 Matière première:Produit:Coproduit:Intrant externe:Rejet (Bilans par campagne - FranceAgriMer)</v>
      </c>
      <c r="O17">
        <f>Etiquettes!$J$15</f>
        <v>0</v>
      </c>
      <c r="P17" s="911" t="s">
        <v>336</v>
      </c>
      <c r="Q17" s="911">
        <f>Etiquettes!$H$17</f>
        <v>0</v>
      </c>
    </row>
    <row r="18" spans="1:17">
      <c r="A18" t="str">
        <f>Produits!$B$11</f>
        <v>Graines collectées</v>
      </c>
      <c r="B18" t="str">
        <f>Secteurs!$B$14</f>
        <v>Alimentation humaine</v>
      </c>
      <c r="C18" s="53">
        <f>'BIlans Tournesol - FAM'!O30</f>
        <v>10</v>
      </c>
      <c r="E18" t="str">
        <f>Etiquettes!$C$3</f>
        <v>Matière première:Produit:Coproduit:Intrant externe:Rejet</v>
      </c>
      <c r="F18" s="8">
        <f>Etiquettes!$I$6</f>
        <v>0</v>
      </c>
      <c r="G18" s="8">
        <f>Etiquettes!$I$5</f>
        <v>0</v>
      </c>
      <c r="H18" t="str">
        <f>Etiquettes!$C$4</f>
        <v>kt</v>
      </c>
      <c r="I18" s="8" t="s">
        <v>344</v>
      </c>
      <c r="J18" s="54" t="s">
        <v>793</v>
      </c>
      <c r="K18" t="s">
        <v>332</v>
      </c>
      <c r="L18" s="54" t="s">
        <v>51</v>
      </c>
      <c r="M18" s="8">
        <f>Etiquettes!$H$11</f>
        <v>0</v>
      </c>
      <c r="N18" s="8" t="str">
        <f t="shared" si="0"/>
        <v>Consommation de graines en alimentation humaine = 10 Matière première:Produit:Coproduit:Intrant externe:Rejet (Bilans par campagne - FranceAgriMer)</v>
      </c>
      <c r="O18">
        <f>Etiquettes!$J$15</f>
        <v>0</v>
      </c>
      <c r="P18" s="911" t="s">
        <v>336</v>
      </c>
      <c r="Q18" s="911">
        <f>Etiquettes!$H$17</f>
        <v>0</v>
      </c>
    </row>
    <row r="19" spans="1:17">
      <c r="A19" t="str">
        <f>Produits!$B$11</f>
        <v>Graines collectées</v>
      </c>
      <c r="B19" t="str">
        <f>Secteurs!$B$44</f>
        <v>Semences certifiées</v>
      </c>
      <c r="C19" s="53">
        <f>'BIlans Tournesol - FAM'!O31</f>
        <v>5.6775000000000002</v>
      </c>
      <c r="E19" t="str">
        <f>Etiquettes!$C$3</f>
        <v>Matière première:Produit:Coproduit:Intrant externe:Rejet</v>
      </c>
      <c r="F19" s="8">
        <f>Etiquettes!$I$6</f>
        <v>0</v>
      </c>
      <c r="G19" s="8">
        <f>Etiquettes!$I$5</f>
        <v>0</v>
      </c>
      <c r="H19" t="str">
        <f>Etiquettes!$C$4</f>
        <v>kt</v>
      </c>
      <c r="I19" s="8" t="s">
        <v>351</v>
      </c>
      <c r="K19" t="s">
        <v>332</v>
      </c>
      <c r="L19" s="54" t="s">
        <v>51</v>
      </c>
      <c r="M19" s="8">
        <f>Etiquettes!$H$11</f>
        <v>0</v>
      </c>
      <c r="N19" s="8" t="str">
        <f t="shared" si="0"/>
        <v>Production de semences certifiées = 6 Matière première:Produit:Coproduit:Intrant externe:Rejet (Bilans par campagne - FranceAgriMer)</v>
      </c>
      <c r="O19">
        <f>Etiquettes!$J$15</f>
        <v>0</v>
      </c>
      <c r="P19" s="911" t="s">
        <v>336</v>
      </c>
      <c r="Q19" s="911">
        <f>Etiquettes!$H$17</f>
        <v>0</v>
      </c>
    </row>
    <row r="20" spans="1:17">
      <c r="A20" t="str">
        <f>Secteurs!$B$2</f>
        <v>Récolte</v>
      </c>
      <c r="B20" t="str">
        <f>Produits!$B$2</f>
        <v>Graines récoltées</v>
      </c>
      <c r="C20" s="53">
        <f>'BIlans Tournesol - FAM'!S7</f>
        <v>2061.4286999999999</v>
      </c>
      <c r="E20" t="str">
        <f>Etiquettes!$C$3</f>
        <v>Matière première:Produit:Coproduit:Intrant externe:Rejet</v>
      </c>
      <c r="F20" s="8">
        <f>Etiquettes!$I$6</f>
        <v>0</v>
      </c>
      <c r="G20" s="8">
        <f>Etiquettes!$J$5</f>
        <v>0</v>
      </c>
      <c r="H20" t="str">
        <f>Etiquettes!$C$4</f>
        <v>kt</v>
      </c>
      <c r="I20" s="54" t="s">
        <v>277</v>
      </c>
      <c r="J20" s="54"/>
      <c r="K20" t="s">
        <v>332</v>
      </c>
      <c r="L20" s="54" t="s">
        <v>51</v>
      </c>
      <c r="M20" s="8">
        <f>Etiquettes!$H$11</f>
        <v>0</v>
      </c>
      <c r="N20" s="8" t="str">
        <f t="shared" si="0"/>
        <v>Récolte = 2061 Matière première:Produit:Coproduit:Intrant externe:Rejet (Bilans par campagne - FranceAgriMer)</v>
      </c>
      <c r="O20">
        <f>Etiquettes!$H$15</f>
        <v>0</v>
      </c>
      <c r="P20" s="911" t="s">
        <v>336</v>
      </c>
      <c r="Q20" s="911">
        <f>Etiquettes!$H$17</f>
        <v>0</v>
      </c>
    </row>
    <row r="21" spans="1:17">
      <c r="A21" t="str">
        <f>Secteurs!$B$3</f>
        <v>Ferme</v>
      </c>
      <c r="B21" t="str">
        <f>Produits!$B$4</f>
        <v>Graines autoconsommées</v>
      </c>
      <c r="C21" s="811">
        <f>'BIlans Tournesol - FAM'!S9</f>
        <v>169.20360000000011</v>
      </c>
      <c r="E21" t="str">
        <f>Etiquettes!$C$3</f>
        <v>Matière première:Produit:Coproduit:Intrant externe:Rejet</v>
      </c>
      <c r="F21" s="8">
        <f>Etiquettes!$I$6</f>
        <v>0</v>
      </c>
      <c r="G21" s="8">
        <f>Etiquettes!$J$5</f>
        <v>0</v>
      </c>
      <c r="H21" t="str">
        <f>Etiquettes!$C$4</f>
        <v>kt</v>
      </c>
      <c r="I21" s="8" t="s">
        <v>367</v>
      </c>
      <c r="J21" s="54"/>
      <c r="K21" t="s">
        <v>332</v>
      </c>
      <c r="L21" s="54" t="s">
        <v>51</v>
      </c>
      <c r="M21" s="8">
        <f>Etiquettes!$H$11</f>
        <v>0</v>
      </c>
      <c r="N21" s="8" t="str">
        <f t="shared" si="0"/>
        <v>Autoconsommation à la ferme = 169 Matière première:Produit:Coproduit:Intrant externe:Rejet (Bilans par campagne - FranceAgriMer)</v>
      </c>
      <c r="O21">
        <f>Etiquettes!$K$15</f>
        <v>0</v>
      </c>
      <c r="P21" s="911" t="s">
        <v>336</v>
      </c>
      <c r="Q21" s="911">
        <f>Etiquettes!$H$17</f>
        <v>0</v>
      </c>
    </row>
    <row r="22" spans="1:17">
      <c r="A22" t="str">
        <f>Produits!$B$2</f>
        <v>Graines récoltées</v>
      </c>
      <c r="B22" t="str">
        <f>Secteurs!$B$4</f>
        <v>OS</v>
      </c>
      <c r="C22" s="53">
        <f>'BIlans Tournesol - FAM'!S17</f>
        <v>1892.2251000000001</v>
      </c>
      <c r="E22" t="str">
        <f>Etiquettes!$C$3</f>
        <v>Matière première:Produit:Coproduit:Intrant externe:Rejet</v>
      </c>
      <c r="F22" s="8">
        <f>Etiquettes!$I$6</f>
        <v>0</v>
      </c>
      <c r="G22" s="8">
        <f>Etiquettes!$J$5</f>
        <v>0</v>
      </c>
      <c r="H22" t="str">
        <f>Etiquettes!$C$4</f>
        <v>kt</v>
      </c>
      <c r="I22" s="8" t="s">
        <v>334</v>
      </c>
      <c r="J22" s="54"/>
      <c r="K22" t="s">
        <v>332</v>
      </c>
      <c r="L22" s="54" t="s">
        <v>51</v>
      </c>
      <c r="M22" s="8">
        <f>Etiquettes!$H$11</f>
        <v>0</v>
      </c>
      <c r="N22" s="8" t="str">
        <f t="shared" si="0"/>
        <v>Collecte = 1892 Matière première:Produit:Coproduit:Intrant externe:Rejet (Bilans par campagne - FranceAgriMer)</v>
      </c>
      <c r="O22">
        <f>Etiquettes!$I$15</f>
        <v>0</v>
      </c>
      <c r="P22" s="911" t="s">
        <v>336</v>
      </c>
      <c r="Q22" s="911">
        <f>Etiquettes!$H$17</f>
        <v>0</v>
      </c>
    </row>
    <row r="23" spans="1:17">
      <c r="A23" t="str">
        <f>Produits!$B$7</f>
        <v>Stock initial collecteurs</v>
      </c>
      <c r="B23" t="str">
        <f>Secteurs!$B$4</f>
        <v>OS</v>
      </c>
      <c r="C23" s="53">
        <f>'BIlans Tournesol - FAM'!R41</f>
        <v>243.2783</v>
      </c>
      <c r="E23" t="str">
        <f>Etiquettes!$C$3</f>
        <v>Matière première:Produit:Coproduit:Intrant externe:Rejet</v>
      </c>
      <c r="F23" s="8">
        <f>Etiquettes!$I$6</f>
        <v>0</v>
      </c>
      <c r="G23" s="8">
        <f>Etiquettes!$J$5</f>
        <v>0</v>
      </c>
      <c r="H23" t="str">
        <f>Etiquettes!$C$4</f>
        <v>kt</v>
      </c>
      <c r="I23" s="8" t="s">
        <v>250</v>
      </c>
      <c r="J23" s="54"/>
      <c r="K23" t="s">
        <v>332</v>
      </c>
      <c r="L23" s="54" t="s">
        <v>51</v>
      </c>
      <c r="M23" s="8">
        <f>Etiquettes!$H$11</f>
        <v>0</v>
      </c>
      <c r="N23" s="8" t="str">
        <f t="shared" si="0"/>
        <v>Stock initial collecteurs = 243 Matière première:Produit:Coproduit:Intrant externe:Rejet (Bilans par campagne - FranceAgriMer)</v>
      </c>
      <c r="O23">
        <f>Etiquettes!$I$15</f>
        <v>0</v>
      </c>
      <c r="P23" s="911" t="s">
        <v>336</v>
      </c>
      <c r="Q23" s="911">
        <f>Etiquettes!$H$17</f>
        <v>0</v>
      </c>
    </row>
    <row r="24" spans="1:17">
      <c r="A24" t="str">
        <f>Secteurs!$B$4</f>
        <v>OS</v>
      </c>
      <c r="B24" t="str">
        <f>Produits!$B$10</f>
        <v>Stock final collecteurs</v>
      </c>
      <c r="C24" s="53">
        <f>'BIlans Tournesol - FAM'!S41</f>
        <v>214.34630000000001</v>
      </c>
      <c r="E24" t="str">
        <f>Etiquettes!$C$3</f>
        <v>Matière première:Produit:Coproduit:Intrant externe:Rejet</v>
      </c>
      <c r="F24" s="8">
        <f>Etiquettes!$I$6</f>
        <v>0</v>
      </c>
      <c r="G24" s="8">
        <f>Etiquettes!$J$5</f>
        <v>0</v>
      </c>
      <c r="H24" t="str">
        <f>Etiquettes!$C$4</f>
        <v>kt</v>
      </c>
      <c r="I24" s="8" t="s">
        <v>253</v>
      </c>
      <c r="J24" s="54"/>
      <c r="K24" t="s">
        <v>332</v>
      </c>
      <c r="L24" s="54" t="s">
        <v>51</v>
      </c>
      <c r="M24" s="8">
        <f>Etiquettes!$H$11</f>
        <v>0</v>
      </c>
      <c r="N24" s="8" t="str">
        <f t="shared" si="0"/>
        <v>Stock final collecteurs = 214 Matière première:Produit:Coproduit:Intrant externe:Rejet (Bilans par campagne - FranceAgriMer)</v>
      </c>
      <c r="O24">
        <f>Etiquettes!$I$15</f>
        <v>0</v>
      </c>
      <c r="P24" s="911" t="s">
        <v>336</v>
      </c>
      <c r="Q24" s="911">
        <f>Etiquettes!$H$17</f>
        <v>0</v>
      </c>
    </row>
    <row r="25" spans="1:17">
      <c r="A25" t="str">
        <f>Produits!$B$11</f>
        <v>Graines collectées</v>
      </c>
      <c r="B25" t="str">
        <f>Secteurs!$B$5</f>
        <v>Trituration</v>
      </c>
      <c r="C25" s="53">
        <f>'BIlans Tournesol - FAM'!S28</f>
        <v>1491.3872180000001</v>
      </c>
      <c r="E25" t="str">
        <f>Etiquettes!$C$3</f>
        <v>Matière première:Produit:Coproduit:Intrant externe:Rejet</v>
      </c>
      <c r="F25" s="8">
        <f>Etiquettes!$I$6</f>
        <v>0</v>
      </c>
      <c r="G25" s="8">
        <f>Etiquettes!$J$5</f>
        <v>0</v>
      </c>
      <c r="H25" t="str">
        <f>Etiquettes!$C$4</f>
        <v>kt</v>
      </c>
      <c r="I25" s="8" t="s">
        <v>346</v>
      </c>
      <c r="K25" t="s">
        <v>332</v>
      </c>
      <c r="L25" s="54" t="s">
        <v>51</v>
      </c>
      <c r="M25" s="8">
        <f>Etiquettes!$H$11</f>
        <v>0</v>
      </c>
      <c r="N25" s="8" t="str">
        <f t="shared" si="0"/>
        <v>Consommation de graines par la Trituration = 1491 Matière première:Produit:Coproduit:Intrant externe:Rejet (Bilans par campagne - FranceAgriMer)</v>
      </c>
      <c r="O25">
        <f>Etiquettes!$I$15</f>
        <v>0</v>
      </c>
      <c r="P25" s="911" t="s">
        <v>336</v>
      </c>
      <c r="Q25" s="911">
        <f>Etiquettes!$H$17</f>
        <v>0</v>
      </c>
    </row>
    <row r="26" spans="1:17">
      <c r="A26" t="str">
        <f>Produits!$B$11</f>
        <v>Graines collectées</v>
      </c>
      <c r="B26" t="str">
        <f>Secteurs!$B$24</f>
        <v>FAB</v>
      </c>
      <c r="C26" s="53">
        <f>'BIlans Tournesol - FAM'!S29</f>
        <v>9.7654400000000017</v>
      </c>
      <c r="E26" t="str">
        <f>Etiquettes!$C$3</f>
        <v>Matière première:Produit:Coproduit:Intrant externe:Rejet</v>
      </c>
      <c r="F26" s="8">
        <f>Etiquettes!$I$6</f>
        <v>0</v>
      </c>
      <c r="G26" s="8">
        <f>Etiquettes!$J$5</f>
        <v>0</v>
      </c>
      <c r="H26" t="str">
        <f>Etiquettes!$C$4</f>
        <v>kt</v>
      </c>
      <c r="I26" s="8" t="s">
        <v>348</v>
      </c>
      <c r="K26" t="s">
        <v>332</v>
      </c>
      <c r="L26" s="54" t="s">
        <v>51</v>
      </c>
      <c r="M26" s="8">
        <f>Etiquettes!$H$11</f>
        <v>0</v>
      </c>
      <c r="N26" s="8" t="str">
        <f t="shared" si="0"/>
        <v>Consommation de graines par les FAB = 10 Matière première:Produit:Coproduit:Intrant externe:Rejet (Bilans par campagne - FranceAgriMer)</v>
      </c>
      <c r="O26">
        <f>Etiquettes!$J$15</f>
        <v>0</v>
      </c>
      <c r="P26" s="911" t="s">
        <v>336</v>
      </c>
      <c r="Q26" s="911">
        <f>Etiquettes!$H$17</f>
        <v>0</v>
      </c>
    </row>
    <row r="27" spans="1:17">
      <c r="A27" t="str">
        <f>Produits!$B$11</f>
        <v>Graines collectées</v>
      </c>
      <c r="B27" t="str">
        <f>Secteurs!$B$14</f>
        <v>Alimentation humaine</v>
      </c>
      <c r="C27" s="53">
        <f>'BIlans Tournesol - FAM'!S30</f>
        <v>10</v>
      </c>
      <c r="E27" t="str">
        <f>Etiquettes!$C$3</f>
        <v>Matière première:Produit:Coproduit:Intrant externe:Rejet</v>
      </c>
      <c r="F27" s="8">
        <f>Etiquettes!$I$6</f>
        <v>0</v>
      </c>
      <c r="G27" s="8">
        <f>Etiquettes!$J$5</f>
        <v>0</v>
      </c>
      <c r="H27" t="str">
        <f>Etiquettes!$C$4</f>
        <v>kt</v>
      </c>
      <c r="I27" s="8" t="s">
        <v>344</v>
      </c>
      <c r="J27" s="54" t="s">
        <v>793</v>
      </c>
      <c r="K27" t="s">
        <v>332</v>
      </c>
      <c r="L27" s="54" t="s">
        <v>51</v>
      </c>
      <c r="M27" s="8">
        <f>Etiquettes!$H$11</f>
        <v>0</v>
      </c>
      <c r="N27" s="8" t="str">
        <f t="shared" si="0"/>
        <v>Consommation de graines en alimentation humaine = 10 Matière première:Produit:Coproduit:Intrant externe:Rejet (Bilans par campagne - FranceAgriMer)</v>
      </c>
      <c r="O27">
        <f>Etiquettes!$J$15</f>
        <v>0</v>
      </c>
      <c r="P27" s="911" t="s">
        <v>336</v>
      </c>
      <c r="Q27" s="911">
        <f>Etiquettes!$H$17</f>
        <v>0</v>
      </c>
    </row>
    <row r="28" spans="1:17">
      <c r="A28" t="str">
        <f>Produits!$B$11</f>
        <v>Graines collectées</v>
      </c>
      <c r="B28" t="str">
        <f>Secteurs!$B$44</f>
        <v>Semences certifiées</v>
      </c>
      <c r="C28" s="53">
        <f>'BIlans Tournesol - FAM'!S31</f>
        <v>8</v>
      </c>
      <c r="E28" t="str">
        <f>Etiquettes!$C$3</f>
        <v>Matière première:Produit:Coproduit:Intrant externe:Rejet</v>
      </c>
      <c r="F28" s="8">
        <f>Etiquettes!$I$6</f>
        <v>0</v>
      </c>
      <c r="G28" s="8">
        <f>Etiquettes!$J$5</f>
        <v>0</v>
      </c>
      <c r="H28" t="str">
        <f>Etiquettes!$C$4</f>
        <v>kt</v>
      </c>
      <c r="I28" s="8" t="s">
        <v>351</v>
      </c>
      <c r="K28" t="s">
        <v>332</v>
      </c>
      <c r="L28" s="54" t="s">
        <v>51</v>
      </c>
      <c r="M28" s="8">
        <f>Etiquettes!$H$11</f>
        <v>0</v>
      </c>
      <c r="N28" s="8" t="str">
        <f t="shared" si="0"/>
        <v>Production de semences certifiées = 8 Matière première:Produit:Coproduit:Intrant externe:Rejet (Bilans par campagne - FranceAgriMer)</v>
      </c>
      <c r="O28">
        <f>Etiquettes!$J$15</f>
        <v>0</v>
      </c>
      <c r="P28" s="911" t="s">
        <v>336</v>
      </c>
      <c r="Q28" s="911">
        <f>Etiquettes!$H$17</f>
        <v>0</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U49"/>
  <sheetViews>
    <sheetView zoomScale="85" zoomScaleNormal="85" workbookViewId="0">
      <selection activeCell="P1" sqref="P1:Q1048576"/>
    </sheetView>
  </sheetViews>
  <sheetFormatPr baseColWidth="10" defaultRowHeight="14.4"/>
  <cols>
    <col min="1" max="1" width="38.44140625" style="57" customWidth="1"/>
    <col min="2" max="3" width="12.44140625" style="57" bestFit="1" customWidth="1"/>
    <col min="4" max="5" width="13.33203125" style="57" bestFit="1" customWidth="1"/>
    <col min="6" max="7" width="11.109375" style="57" customWidth="1"/>
    <col min="8" max="8" width="12.44140625" style="57" bestFit="1" customWidth="1" collapsed="1"/>
    <col min="9" max="11" width="12.88671875" style="57" customWidth="1" collapsed="1"/>
    <col min="12" max="12" width="12.88671875" style="57" customWidth="1"/>
    <col min="13" max="14" width="14.44140625" style="57" customWidth="1"/>
    <col min="15" max="15" width="11.5546875" style="57" customWidth="1"/>
    <col min="16" max="16384" width="11.5546875" style="57"/>
  </cols>
  <sheetData>
    <row r="1" spans="1:21" ht="60" customHeight="1" thickBot="1">
      <c r="B1" s="988" t="s">
        <v>794</v>
      </c>
      <c r="C1" s="989"/>
      <c r="D1" s="989"/>
      <c r="E1" s="989"/>
      <c r="F1" s="989"/>
      <c r="G1" s="989"/>
      <c r="H1" s="989"/>
      <c r="I1" s="989"/>
      <c r="J1" s="989"/>
      <c r="K1" s="989"/>
      <c r="L1" s="989"/>
      <c r="M1" s="989"/>
      <c r="N1" s="56"/>
      <c r="O1" s="986" t="s">
        <v>794</v>
      </c>
      <c r="P1" s="987"/>
      <c r="Q1" s="987"/>
      <c r="R1" s="987"/>
      <c r="S1" s="987"/>
      <c r="T1" s="987"/>
      <c r="U1" s="987"/>
    </row>
    <row r="2" spans="1:21" ht="20.25" customHeight="1">
      <c r="A2" s="180" t="s">
        <v>735</v>
      </c>
      <c r="B2" s="59" t="s">
        <v>736</v>
      </c>
      <c r="C2" s="60" t="s">
        <v>737</v>
      </c>
      <c r="D2" s="60" t="s">
        <v>738</v>
      </c>
      <c r="E2" s="60" t="s">
        <v>795</v>
      </c>
      <c r="F2" s="60" t="s">
        <v>796</v>
      </c>
      <c r="G2" s="60" t="s">
        <v>741</v>
      </c>
      <c r="H2" s="60" t="s">
        <v>742</v>
      </c>
      <c r="I2" s="60" t="s">
        <v>797</v>
      </c>
      <c r="J2" s="60" t="s">
        <v>798</v>
      </c>
      <c r="K2" s="60" t="s">
        <v>799</v>
      </c>
      <c r="L2" s="60" t="s">
        <v>746</v>
      </c>
      <c r="M2" s="181" t="s">
        <v>747</v>
      </c>
      <c r="N2" s="60" t="s">
        <v>748</v>
      </c>
      <c r="O2" s="426" t="s">
        <v>749</v>
      </c>
      <c r="P2" s="427" t="s">
        <v>750</v>
      </c>
      <c r="Q2" s="528" t="s">
        <v>751</v>
      </c>
      <c r="R2" s="427" t="s">
        <v>752</v>
      </c>
      <c r="S2" s="428" t="s">
        <v>753</v>
      </c>
      <c r="T2" s="429" t="s">
        <v>753</v>
      </c>
      <c r="U2" s="428" t="s">
        <v>754</v>
      </c>
    </row>
    <row r="3" spans="1:21" ht="25.8" customHeight="1" thickBot="1">
      <c r="A3" s="182"/>
      <c r="B3" s="183"/>
      <c r="C3" s="184"/>
      <c r="D3" s="184"/>
      <c r="E3" s="184"/>
      <c r="F3" s="184"/>
      <c r="G3" s="185"/>
      <c r="H3" s="186"/>
      <c r="I3" s="185"/>
      <c r="J3" s="185"/>
      <c r="K3" s="187"/>
      <c r="L3" s="187"/>
      <c r="M3" s="66" t="s">
        <v>800</v>
      </c>
      <c r="N3" s="187" t="s">
        <v>801</v>
      </c>
      <c r="O3" s="430"/>
      <c r="P3" s="430"/>
      <c r="Q3" s="529"/>
      <c r="R3" s="430"/>
      <c r="S3" s="431" t="s">
        <v>757</v>
      </c>
      <c r="T3" s="432" t="s">
        <v>758</v>
      </c>
      <c r="U3" s="431" t="s">
        <v>759</v>
      </c>
    </row>
    <row r="4" spans="1:21" ht="16.5" customHeight="1">
      <c r="A4" s="188"/>
      <c r="B4" s="189"/>
      <c r="C4" s="190"/>
      <c r="D4" s="190"/>
      <c r="E4" s="190"/>
      <c r="F4" s="190"/>
      <c r="G4" s="191"/>
      <c r="H4" s="192"/>
      <c r="I4" s="191"/>
      <c r="J4" s="191"/>
      <c r="K4" s="191"/>
      <c r="L4" s="191"/>
      <c r="M4" s="191"/>
      <c r="N4" s="191"/>
      <c r="O4" s="530"/>
      <c r="P4" s="531"/>
      <c r="Q4" s="531"/>
      <c r="R4" s="434"/>
      <c r="S4" s="435"/>
      <c r="T4" s="435"/>
      <c r="U4" s="532"/>
    </row>
    <row r="5" spans="1:21">
      <c r="A5" s="193" t="s">
        <v>760</v>
      </c>
      <c r="B5" s="72">
        <v>643.52800000000002</v>
      </c>
      <c r="C5" s="194">
        <v>518.79</v>
      </c>
      <c r="D5" s="194">
        <v>628.447</v>
      </c>
      <c r="E5" s="194">
        <v>723.24400000000003</v>
      </c>
      <c r="F5" s="194">
        <v>692.26499999999999</v>
      </c>
      <c r="G5" s="73">
        <v>740.72199999999998</v>
      </c>
      <c r="H5" s="73">
        <v>679.97400000000005</v>
      </c>
      <c r="I5" s="73">
        <v>770.85199999999998</v>
      </c>
      <c r="J5" s="194">
        <v>657.28800000000001</v>
      </c>
      <c r="K5" s="194">
        <v>619</v>
      </c>
      <c r="L5" s="120">
        <v>536.96199999999999</v>
      </c>
      <c r="M5" s="195">
        <v>586</v>
      </c>
      <c r="N5" s="195">
        <v>552.6</v>
      </c>
      <c r="O5" s="533">
        <v>603.91700000000003</v>
      </c>
      <c r="P5" s="533">
        <v>777.34400000000005</v>
      </c>
      <c r="Q5" s="534">
        <v>698.35899999999992</v>
      </c>
      <c r="R5" s="437">
        <v>870.56299999999999</v>
      </c>
      <c r="S5" s="438">
        <v>821.73700000000008</v>
      </c>
      <c r="T5" s="438">
        <v>757.13600000000008</v>
      </c>
      <c r="U5" s="535">
        <v>749.96500000000015</v>
      </c>
    </row>
    <row r="6" spans="1:21">
      <c r="A6" s="193" t="s">
        <v>761</v>
      </c>
      <c r="B6" s="76">
        <v>22.327839658880421</v>
      </c>
      <c r="C6" s="196">
        <v>25.24088744964244</v>
      </c>
      <c r="D6" s="196">
        <v>25.376348363505588</v>
      </c>
      <c r="E6" s="196">
        <v>23.730566724369641</v>
      </c>
      <c r="F6" s="196">
        <v>23.62667475605441</v>
      </c>
      <c r="G6" s="77">
        <v>25.390159871044741</v>
      </c>
      <c r="H6" s="77">
        <v>23.132531537970571</v>
      </c>
      <c r="I6" s="77">
        <v>20.466873018426369</v>
      </c>
      <c r="J6" s="196">
        <v>24.101915750782009</v>
      </c>
      <c r="K6" s="196">
        <v>19.17468497576737</v>
      </c>
      <c r="L6" s="197">
        <v>21.834152137395201</v>
      </c>
      <c r="M6" s="198">
        <v>27.28668941979522</v>
      </c>
      <c r="N6" s="198">
        <v>22.582989504162139</v>
      </c>
      <c r="O6" s="536">
        <v>21.495286603953851</v>
      </c>
      <c r="P6" s="536">
        <v>20.688246130413301</v>
      </c>
      <c r="Q6" s="537">
        <v>27.391148392159341</v>
      </c>
      <c r="R6" s="441">
        <v>20.65762156213853</v>
      </c>
      <c r="S6" s="442">
        <v>25.08623440346485</v>
      </c>
      <c r="T6" s="442">
        <v>22.33854155660277</v>
      </c>
      <c r="U6" s="538">
        <v>19.691380264412341</v>
      </c>
    </row>
    <row r="7" spans="1:21">
      <c r="A7" s="193" t="s">
        <v>762</v>
      </c>
      <c r="B7" s="72">
        <v>1436.8589999999999</v>
      </c>
      <c r="C7" s="194">
        <v>1309.472</v>
      </c>
      <c r="D7" s="194">
        <v>1594.769</v>
      </c>
      <c r="E7" s="194">
        <v>1716.299</v>
      </c>
      <c r="F7" s="194">
        <v>1635.5920000000001</v>
      </c>
      <c r="G7" s="73">
        <v>1880.7049999999999</v>
      </c>
      <c r="H7" s="73">
        <v>1572.952</v>
      </c>
      <c r="I7" s="73">
        <v>1577.693</v>
      </c>
      <c r="J7" s="194">
        <v>1584.19</v>
      </c>
      <c r="K7" s="781">
        <v>1186.913</v>
      </c>
      <c r="L7" s="120">
        <v>1172.4110000000001</v>
      </c>
      <c r="M7" s="195">
        <v>1599</v>
      </c>
      <c r="N7" s="195">
        <v>1247.9359999999999</v>
      </c>
      <c r="O7" s="783">
        <v>1298.1369</v>
      </c>
      <c r="P7" s="533">
        <v>1608.1884</v>
      </c>
      <c r="Q7" s="534">
        <v>1912.8855000000001</v>
      </c>
      <c r="R7" s="437">
        <v>1798.3761</v>
      </c>
      <c r="S7" s="769">
        <v>2061.4286999999999</v>
      </c>
      <c r="T7" s="438">
        <v>1691.3314</v>
      </c>
      <c r="U7" s="535">
        <v>1476.7846</v>
      </c>
    </row>
    <row r="8" spans="1:21" ht="15" customHeight="1">
      <c r="A8" s="193"/>
      <c r="B8" s="199"/>
      <c r="C8" s="194"/>
      <c r="D8" s="194"/>
      <c r="E8" s="194"/>
      <c r="F8" s="194"/>
      <c r="G8" s="194"/>
      <c r="H8" s="194"/>
      <c r="I8" s="194"/>
      <c r="J8" s="194"/>
      <c r="K8" s="194"/>
      <c r="L8" s="194"/>
      <c r="M8" s="200"/>
      <c r="N8" s="200"/>
      <c r="O8" s="539"/>
      <c r="P8" s="539"/>
      <c r="Q8" s="540"/>
      <c r="R8" s="445"/>
      <c r="S8" s="438"/>
      <c r="T8" s="438"/>
      <c r="U8" s="438"/>
    </row>
    <row r="9" spans="1:21" ht="15" customHeight="1">
      <c r="A9" s="81" t="s">
        <v>763</v>
      </c>
      <c r="B9" s="82">
        <v>1435.908279713597</v>
      </c>
      <c r="C9" s="83">
        <v>93</v>
      </c>
      <c r="D9" s="83">
        <v>172</v>
      </c>
      <c r="E9" s="83">
        <v>64.080999999999904</v>
      </c>
      <c r="F9" s="83">
        <v>109.9639999999999</v>
      </c>
      <c r="G9" s="83">
        <v>181.68</v>
      </c>
      <c r="H9" s="83">
        <v>102</v>
      </c>
      <c r="I9" s="83">
        <v>131</v>
      </c>
      <c r="J9" s="83">
        <v>113</v>
      </c>
      <c r="K9" s="766">
        <v>63.324000000000069</v>
      </c>
      <c r="L9" s="83">
        <v>106.4110000000001</v>
      </c>
      <c r="M9" s="83">
        <v>104.5</v>
      </c>
      <c r="N9" s="83">
        <v>71.336000000000013</v>
      </c>
      <c r="O9" s="768">
        <v>123.3963000000001</v>
      </c>
      <c r="P9" s="446">
        <v>146.1884</v>
      </c>
      <c r="Q9" s="447">
        <v>166.9540999999999</v>
      </c>
      <c r="R9" s="447">
        <v>190.08029999999991</v>
      </c>
      <c r="S9" s="770">
        <v>169.20360000000011</v>
      </c>
      <c r="T9" s="448">
        <v>54.323399999999758</v>
      </c>
      <c r="U9" s="448">
        <v>71.734600000000228</v>
      </c>
    </row>
    <row r="10" spans="1:21">
      <c r="A10" s="84" t="s">
        <v>764</v>
      </c>
      <c r="B10" s="85">
        <v>0.99933833432062402</v>
      </c>
      <c r="C10" s="86">
        <v>93</v>
      </c>
      <c r="D10" s="86">
        <v>172</v>
      </c>
      <c r="E10" s="86">
        <v>64</v>
      </c>
      <c r="F10" s="86">
        <v>6.7231925810348758E-2</v>
      </c>
      <c r="G10" s="86">
        <v>9.6602072095304692E-2</v>
      </c>
      <c r="H10" s="86">
        <v>6.4846225441081484E-2</v>
      </c>
      <c r="I10" s="86">
        <v>8.3032630556134815E-2</v>
      </c>
      <c r="J10" s="86">
        <v>7.1329827861557005E-2</v>
      </c>
      <c r="K10" s="86">
        <v>5.3351846344256118E-2</v>
      </c>
      <c r="L10" s="86">
        <v>9.0762539757815355E-2</v>
      </c>
      <c r="M10" s="86">
        <v>6.5353345841150726E-2</v>
      </c>
      <c r="N10" s="86">
        <v>5.7163187855787487E-2</v>
      </c>
      <c r="O10" s="449">
        <v>9.5056461302348086E-2</v>
      </c>
      <c r="P10" s="449">
        <v>9.0902533558879048E-2</v>
      </c>
      <c r="Q10" s="471">
        <v>8.7278668796433409E-2</v>
      </c>
      <c r="R10" s="471">
        <v>0.1056955216431089</v>
      </c>
      <c r="S10" s="450">
        <v>8.2080743321367389E-2</v>
      </c>
      <c r="T10" s="450">
        <v>3.2118720198773452E-2</v>
      </c>
      <c r="U10" s="450">
        <v>4.857485648211677E-2</v>
      </c>
    </row>
    <row r="11" spans="1:21">
      <c r="A11" s="87" t="s">
        <v>765</v>
      </c>
      <c r="B11" s="88"/>
      <c r="C11" s="89"/>
      <c r="D11" s="90"/>
      <c r="E11" s="90"/>
      <c r="F11" s="91"/>
      <c r="G11" s="91"/>
      <c r="H11" s="92"/>
      <c r="I11" s="92"/>
      <c r="J11" s="93"/>
      <c r="K11" s="93"/>
      <c r="L11" s="93"/>
      <c r="M11" s="201"/>
      <c r="N11" s="202">
        <v>1083</v>
      </c>
      <c r="O11" s="451"/>
      <c r="P11" s="451"/>
      <c r="Q11" s="452"/>
      <c r="R11" s="452"/>
      <c r="S11" s="453"/>
      <c r="T11" s="453"/>
      <c r="U11" s="453">
        <v>1210.1268</v>
      </c>
    </row>
    <row r="12" spans="1:21">
      <c r="A12" s="96" t="s">
        <v>802</v>
      </c>
      <c r="B12" s="88"/>
      <c r="C12" s="89"/>
      <c r="D12" s="90"/>
      <c r="E12" s="90"/>
      <c r="F12" s="91"/>
      <c r="G12" s="91"/>
      <c r="H12" s="92"/>
      <c r="I12" s="92"/>
      <c r="J12" s="97"/>
      <c r="K12" s="97"/>
      <c r="L12" s="97"/>
      <c r="M12" s="97">
        <v>0</v>
      </c>
      <c r="N12" s="97">
        <v>0.86783296579311764</v>
      </c>
      <c r="O12" s="454"/>
      <c r="P12" s="454"/>
      <c r="Q12" s="455"/>
      <c r="R12" s="455"/>
      <c r="S12" s="456"/>
      <c r="T12" s="456"/>
      <c r="U12" s="456">
        <v>0.81943351792807151</v>
      </c>
    </row>
    <row r="13" spans="1:21">
      <c r="A13" s="203" t="s">
        <v>767</v>
      </c>
      <c r="B13" s="204"/>
      <c r="C13" s="205"/>
      <c r="D13" s="206"/>
      <c r="E13" s="206"/>
      <c r="F13" s="206"/>
      <c r="G13" s="207"/>
      <c r="H13" s="206"/>
      <c r="I13" s="208"/>
      <c r="J13" s="209">
        <v>0</v>
      </c>
      <c r="K13" s="104"/>
      <c r="L13" s="104"/>
      <c r="M13" s="210">
        <v>0</v>
      </c>
      <c r="N13" s="210">
        <v>0.92044875063742992</v>
      </c>
      <c r="O13" s="457"/>
      <c r="P13" s="457"/>
      <c r="Q13" s="458"/>
      <c r="R13" s="458"/>
      <c r="S13" s="459"/>
      <c r="T13" s="459"/>
      <c r="U13" s="459">
        <v>0.86126956336073457</v>
      </c>
    </row>
    <row r="14" spans="1:21" ht="35.1" customHeight="1">
      <c r="A14" s="203"/>
      <c r="B14" s="204"/>
      <c r="C14" s="205"/>
      <c r="D14" s="206"/>
      <c r="E14" s="206"/>
      <c r="F14" s="206"/>
      <c r="G14" s="207"/>
      <c r="H14" s="206"/>
      <c r="I14" s="208"/>
      <c r="J14" s="208"/>
      <c r="K14" s="208"/>
      <c r="L14" s="208"/>
      <c r="M14" s="208"/>
      <c r="N14" s="208"/>
      <c r="O14" s="541"/>
      <c r="P14" s="541"/>
      <c r="Q14" s="542"/>
      <c r="R14" s="461"/>
      <c r="S14" s="462"/>
      <c r="T14" s="462"/>
      <c r="U14" s="543"/>
    </row>
    <row r="15" spans="1:21" ht="17.399999999999999" customHeight="1">
      <c r="A15" s="109" t="s">
        <v>768</v>
      </c>
      <c r="B15" s="110"/>
      <c r="C15" s="111"/>
      <c r="D15" s="112"/>
      <c r="E15" s="112"/>
      <c r="F15" s="112"/>
      <c r="G15" s="112"/>
      <c r="H15" s="112"/>
      <c r="I15" s="112"/>
      <c r="J15" s="112"/>
      <c r="K15" s="112"/>
      <c r="L15" s="112"/>
      <c r="M15" s="112"/>
      <c r="N15" s="112"/>
      <c r="O15" s="463"/>
      <c r="P15" s="463"/>
      <c r="Q15" s="464"/>
      <c r="R15" s="464"/>
      <c r="S15" s="465"/>
      <c r="T15" s="465"/>
      <c r="U15" s="465"/>
    </row>
    <row r="16" spans="1:21">
      <c r="A16" s="211" t="s">
        <v>769</v>
      </c>
      <c r="B16" s="212">
        <v>113.09699999999999</v>
      </c>
      <c r="C16" s="213">
        <v>182.809</v>
      </c>
      <c r="D16" s="115">
        <v>101.149</v>
      </c>
      <c r="E16" s="214">
        <v>189.08600000000001</v>
      </c>
      <c r="F16" s="214">
        <v>189.33199999999999</v>
      </c>
      <c r="G16" s="115">
        <v>162.089</v>
      </c>
      <c r="H16" s="115">
        <v>90.031999999999996</v>
      </c>
      <c r="I16" s="115">
        <v>153.226</v>
      </c>
      <c r="J16" s="115">
        <v>129.09200000000001</v>
      </c>
      <c r="K16" s="115">
        <v>79.405000000000001</v>
      </c>
      <c r="L16" s="116">
        <v>152.489</v>
      </c>
      <c r="M16" s="117">
        <v>302.77269999999982</v>
      </c>
      <c r="N16" s="117">
        <v>159</v>
      </c>
      <c r="O16" s="466">
        <v>80.881422000000015</v>
      </c>
      <c r="P16" s="466">
        <v>118.374</v>
      </c>
      <c r="Q16" s="467">
        <v>101</v>
      </c>
      <c r="R16" s="467">
        <v>124.74469999999999</v>
      </c>
      <c r="S16" s="467">
        <v>244.49772999999999</v>
      </c>
      <c r="T16" s="468">
        <v>215</v>
      </c>
      <c r="U16" s="511">
        <v>214.50166999999999</v>
      </c>
    </row>
    <row r="17" spans="1:21">
      <c r="A17" s="215" t="s">
        <v>770</v>
      </c>
      <c r="B17" s="212">
        <v>1366.0509999999999</v>
      </c>
      <c r="C17" s="213">
        <v>1201.4259999999999</v>
      </c>
      <c r="D17" s="213">
        <v>1404.6279999999999</v>
      </c>
      <c r="E17" s="216">
        <v>1626.289</v>
      </c>
      <c r="F17" s="216">
        <v>1530.8050000000001</v>
      </c>
      <c r="G17" s="116">
        <v>1696.7260000000001</v>
      </c>
      <c r="H17" s="116">
        <v>1467.098</v>
      </c>
      <c r="I17" s="116">
        <v>1406.8109999999999</v>
      </c>
      <c r="J17" s="116">
        <v>1484.1220000000001</v>
      </c>
      <c r="K17" s="771">
        <v>1123.5889999999999</v>
      </c>
      <c r="L17" s="120">
        <v>1066</v>
      </c>
      <c r="M17" s="120">
        <v>1494.5</v>
      </c>
      <c r="N17" s="120">
        <v>1176.5999999999999</v>
      </c>
      <c r="O17" s="783">
        <v>1174.7406000000001</v>
      </c>
      <c r="P17" s="533">
        <v>1462</v>
      </c>
      <c r="Q17" s="534">
        <v>1745.9313999999999</v>
      </c>
      <c r="R17" s="470">
        <v>1608.2958000000001</v>
      </c>
      <c r="S17" s="769">
        <v>1892.2251000000001</v>
      </c>
      <c r="T17" s="438">
        <v>1637.008</v>
      </c>
      <c r="U17" s="443">
        <v>1405.05</v>
      </c>
    </row>
    <row r="18" spans="1:21">
      <c r="A18" s="203" t="s">
        <v>771</v>
      </c>
      <c r="B18" s="121">
        <v>0.95072028640249318</v>
      </c>
      <c r="C18" s="104">
        <v>0.91748888101463788</v>
      </c>
      <c r="D18" s="104">
        <v>0.88077207420008785</v>
      </c>
      <c r="E18" s="104">
        <v>0.94755575805847347</v>
      </c>
      <c r="F18" s="104">
        <v>0.93593328898649542</v>
      </c>
      <c r="G18" s="104">
        <v>0.90217551396949558</v>
      </c>
      <c r="H18" s="104">
        <v>0.93270360443293876</v>
      </c>
      <c r="I18" s="104">
        <v>0.89168868721608063</v>
      </c>
      <c r="J18" s="104">
        <v>0.93683333438539573</v>
      </c>
      <c r="K18" s="104">
        <v>0.94664815365574384</v>
      </c>
      <c r="L18" s="104">
        <v>0.90923746024218466</v>
      </c>
      <c r="M18" s="122">
        <v>0.93464665415884929</v>
      </c>
      <c r="N18" s="122">
        <v>0.94283681214421255</v>
      </c>
      <c r="O18" s="449">
        <v>0.90519035396035652</v>
      </c>
      <c r="P18" s="544">
        <v>0.90909746644112099</v>
      </c>
      <c r="Q18" s="545">
        <v>0.91272133120356658</v>
      </c>
      <c r="R18" s="545">
        <v>0.89430447835689109</v>
      </c>
      <c r="S18" s="450">
        <v>0.91791925667863261</v>
      </c>
      <c r="T18" s="450">
        <v>0.96788127980122651</v>
      </c>
      <c r="U18" s="450">
        <v>0.95142514351788321</v>
      </c>
    </row>
    <row r="19" spans="1:21">
      <c r="A19" s="217" t="s">
        <v>772</v>
      </c>
      <c r="B19" s="218">
        <v>2</v>
      </c>
      <c r="C19" s="219">
        <v>40</v>
      </c>
      <c r="D19" s="220">
        <v>65</v>
      </c>
      <c r="E19" s="220"/>
      <c r="F19" s="221">
        <v>57</v>
      </c>
      <c r="G19" s="125"/>
      <c r="H19" s="125"/>
      <c r="I19" s="222">
        <v>95</v>
      </c>
      <c r="J19" s="125">
        <v>15</v>
      </c>
      <c r="K19" s="125">
        <v>172</v>
      </c>
      <c r="L19" s="125"/>
      <c r="M19" s="126"/>
      <c r="N19" s="126"/>
      <c r="O19" s="472"/>
      <c r="P19" s="472"/>
      <c r="Q19" s="546"/>
      <c r="R19" s="473"/>
      <c r="S19" s="474"/>
      <c r="T19" s="474"/>
      <c r="U19" s="474"/>
    </row>
    <row r="20" spans="1:21">
      <c r="A20" s="127" t="s">
        <v>320</v>
      </c>
      <c r="B20" s="119">
        <v>210.66399999999999</v>
      </c>
      <c r="C20" s="116">
        <v>41.522000000000013</v>
      </c>
      <c r="D20" s="116">
        <v>228.25899999999999</v>
      </c>
      <c r="E20" s="116">
        <v>148.52199999999999</v>
      </c>
      <c r="F20" s="116">
        <v>270.21300000000002</v>
      </c>
      <c r="G20" s="116">
        <v>340.43299999999999</v>
      </c>
      <c r="H20" s="116">
        <v>239.64500000000001</v>
      </c>
      <c r="I20" s="116">
        <v>475.12400000000002</v>
      </c>
      <c r="J20" s="116">
        <v>266.29300000000001</v>
      </c>
      <c r="K20" s="116">
        <v>235</v>
      </c>
      <c r="L20" s="116">
        <v>513.4</v>
      </c>
      <c r="M20" s="116">
        <v>451</v>
      </c>
      <c r="N20" s="116">
        <v>440</v>
      </c>
      <c r="O20" s="497">
        <v>303.96190000000001</v>
      </c>
      <c r="P20" s="497">
        <v>181</v>
      </c>
      <c r="Q20" s="498">
        <v>181.5581</v>
      </c>
      <c r="R20" s="475">
        <v>342.02350000000001</v>
      </c>
      <c r="S20" s="468">
        <v>203.89500000000001</v>
      </c>
      <c r="T20" s="468">
        <v>205</v>
      </c>
      <c r="U20" s="547">
        <v>220</v>
      </c>
    </row>
    <row r="21" spans="1:21" ht="15.6" customHeight="1">
      <c r="A21" s="223" t="s">
        <v>773</v>
      </c>
      <c r="B21" s="124">
        <v>158.233</v>
      </c>
      <c r="C21" s="125">
        <v>34.139000000000003</v>
      </c>
      <c r="D21" s="125">
        <v>86.201999999999998</v>
      </c>
      <c r="E21" s="125">
        <v>106.07299999999999</v>
      </c>
      <c r="F21" s="224">
        <v>206.072</v>
      </c>
      <c r="G21" s="125">
        <v>334.63499999999999</v>
      </c>
      <c r="H21" s="125">
        <v>221.35900000000001</v>
      </c>
      <c r="I21" s="125">
        <v>447.20400000000001</v>
      </c>
      <c r="J21" s="125">
        <v>255.196</v>
      </c>
      <c r="K21" s="125">
        <v>181</v>
      </c>
      <c r="L21" s="125">
        <v>363</v>
      </c>
      <c r="M21" s="126">
        <v>436</v>
      </c>
      <c r="N21" s="126">
        <v>400</v>
      </c>
      <c r="O21" s="503">
        <v>212.1934</v>
      </c>
      <c r="P21" s="503">
        <v>153</v>
      </c>
      <c r="Q21" s="504">
        <v>172.39769999999999</v>
      </c>
      <c r="R21" s="477">
        <v>203.40289999999999</v>
      </c>
      <c r="S21" s="479">
        <v>178.976</v>
      </c>
      <c r="T21" s="480">
        <v>150</v>
      </c>
      <c r="U21" s="480">
        <v>180</v>
      </c>
    </row>
    <row r="22" spans="1:21">
      <c r="A22" s="223" t="s">
        <v>774</v>
      </c>
      <c r="B22" s="124">
        <v>52.430999999999997</v>
      </c>
      <c r="C22" s="125">
        <v>7.383</v>
      </c>
      <c r="D22" s="125">
        <v>142.05699999999999</v>
      </c>
      <c r="E22" s="125">
        <v>42.448999999999998</v>
      </c>
      <c r="F22" s="224">
        <v>64.141000000000005</v>
      </c>
      <c r="G22" s="125">
        <v>5.798</v>
      </c>
      <c r="H22" s="125">
        <v>18.286000000000001</v>
      </c>
      <c r="I22" s="125">
        <v>27.92</v>
      </c>
      <c r="J22" s="125">
        <v>11.097</v>
      </c>
      <c r="K22" s="125">
        <v>54</v>
      </c>
      <c r="L22" s="125">
        <v>150.4</v>
      </c>
      <c r="M22" s="126">
        <v>15</v>
      </c>
      <c r="N22" s="126">
        <v>40</v>
      </c>
      <c r="O22" s="548">
        <v>91.768500000000003</v>
      </c>
      <c r="P22" s="503">
        <v>28</v>
      </c>
      <c r="Q22" s="504">
        <v>9.1603999999999992</v>
      </c>
      <c r="R22" s="481">
        <v>138.6206</v>
      </c>
      <c r="S22" s="483">
        <v>24.919</v>
      </c>
      <c r="T22" s="484">
        <v>55</v>
      </c>
      <c r="U22" s="484">
        <v>40</v>
      </c>
    </row>
    <row r="23" spans="1:21" ht="18.600000000000001" customHeight="1">
      <c r="A23" s="134" t="s">
        <v>775</v>
      </c>
      <c r="B23" s="135">
        <v>1693.8119999999999</v>
      </c>
      <c r="C23" s="136">
        <v>1465.7570000000001</v>
      </c>
      <c r="D23" s="136">
        <v>1799.0360000000001</v>
      </c>
      <c r="E23" s="136">
        <v>1963.8969999999999</v>
      </c>
      <c r="F23" s="136">
        <v>2047.35</v>
      </c>
      <c r="G23" s="136">
        <v>2199.248</v>
      </c>
      <c r="H23" s="136">
        <v>1796.7750000000001</v>
      </c>
      <c r="I23" s="136">
        <v>2130.1610000000001</v>
      </c>
      <c r="J23" s="136">
        <v>1894.5070000000001</v>
      </c>
      <c r="K23" s="136">
        <v>1609.9939999999999</v>
      </c>
      <c r="L23" s="136">
        <v>1731.8889999999999</v>
      </c>
      <c r="M23" s="136">
        <v>2248.2727</v>
      </c>
      <c r="N23" s="136">
        <v>1775.6</v>
      </c>
      <c r="O23" s="549">
        <v>1559.583922</v>
      </c>
      <c r="P23" s="549">
        <v>1761.374</v>
      </c>
      <c r="Q23" s="550">
        <v>2028.4894999999999</v>
      </c>
      <c r="R23" s="486">
        <v>2075.2258400000001</v>
      </c>
      <c r="S23" s="487">
        <v>2340.6178300000001</v>
      </c>
      <c r="T23" s="487">
        <v>2056.5096699999999</v>
      </c>
      <c r="U23" s="487">
        <v>1839.5516700000001</v>
      </c>
    </row>
    <row r="24" spans="1:21" ht="15" customHeight="1">
      <c r="A24" s="225"/>
      <c r="B24" s="226"/>
      <c r="C24" s="227"/>
      <c r="D24" s="228"/>
      <c r="E24" s="229"/>
      <c r="F24" s="230"/>
      <c r="G24" s="230"/>
      <c r="H24" s="230"/>
      <c r="I24" s="230"/>
      <c r="J24" s="230"/>
      <c r="K24" s="230"/>
      <c r="L24" s="230"/>
      <c r="M24" s="230"/>
      <c r="N24" s="230"/>
      <c r="O24" s="551"/>
      <c r="P24" s="551"/>
      <c r="Q24" s="552"/>
      <c r="R24" s="489"/>
      <c r="S24" s="490"/>
      <c r="T24" s="490"/>
      <c r="U24" s="490"/>
    </row>
    <row r="25" spans="1:21" ht="17.399999999999999" customHeight="1">
      <c r="A25" s="143" t="s">
        <v>776</v>
      </c>
      <c r="B25" s="144"/>
      <c r="C25" s="145"/>
      <c r="D25" s="146"/>
      <c r="E25" s="147"/>
      <c r="F25" s="147"/>
      <c r="G25" s="147"/>
      <c r="H25" s="147"/>
      <c r="I25" s="147"/>
      <c r="J25" s="147"/>
      <c r="K25" s="147"/>
      <c r="L25" s="147"/>
      <c r="M25" s="147"/>
      <c r="N25" s="147"/>
      <c r="O25" s="491"/>
      <c r="P25" s="491"/>
      <c r="Q25" s="492"/>
      <c r="R25" s="492"/>
      <c r="S25" s="493"/>
      <c r="T25" s="493"/>
      <c r="U25" s="493"/>
    </row>
    <row r="26" spans="1:21" ht="17.399999999999999" customHeight="1">
      <c r="A26" s="231"/>
      <c r="B26" s="226"/>
      <c r="C26" s="227"/>
      <c r="D26" s="228"/>
      <c r="E26" s="227"/>
      <c r="F26" s="232"/>
      <c r="G26" s="233"/>
      <c r="H26" s="232"/>
      <c r="I26" s="232"/>
      <c r="J26" s="194"/>
      <c r="K26" s="194"/>
      <c r="L26" s="194"/>
      <c r="M26" s="194"/>
      <c r="N26" s="194"/>
      <c r="O26" s="553"/>
      <c r="P26" s="553"/>
      <c r="Q26" s="554"/>
      <c r="R26" s="495"/>
      <c r="S26" s="496"/>
      <c r="T26" s="496"/>
      <c r="U26" s="496"/>
    </row>
    <row r="27" spans="1:21">
      <c r="A27" s="127" t="s">
        <v>777</v>
      </c>
      <c r="B27" s="72">
        <v>1067.40002</v>
      </c>
      <c r="C27" s="73">
        <v>1052.95352</v>
      </c>
      <c r="D27" s="73">
        <v>1278.1845599999999</v>
      </c>
      <c r="E27" s="73">
        <v>1377.806</v>
      </c>
      <c r="F27" s="73">
        <v>1451.1391000000001</v>
      </c>
      <c r="G27" s="73">
        <v>1523.251</v>
      </c>
      <c r="H27" s="73">
        <v>1147.9139600000001</v>
      </c>
      <c r="I27" s="73">
        <v>1579.7002199999999</v>
      </c>
      <c r="J27" s="73">
        <v>1340.7544399999999</v>
      </c>
      <c r="K27" s="73">
        <v>1129.19778</v>
      </c>
      <c r="L27" s="73">
        <v>1226.22</v>
      </c>
      <c r="M27" s="73">
        <v>1424.83</v>
      </c>
      <c r="N27" s="73">
        <v>1372</v>
      </c>
      <c r="O27" s="555">
        <v>965.10782199999983</v>
      </c>
      <c r="P27" s="555">
        <v>1235.24</v>
      </c>
      <c r="Q27" s="556">
        <v>1285.7259019999999</v>
      </c>
      <c r="R27" s="498">
        <v>1246.4607100000001</v>
      </c>
      <c r="S27" s="499">
        <v>1556.9971599999999</v>
      </c>
      <c r="T27" s="499">
        <v>1465.4745600000001</v>
      </c>
      <c r="U27" s="499">
        <v>1255.8353999999999</v>
      </c>
    </row>
    <row r="28" spans="1:21">
      <c r="A28" s="234" t="s">
        <v>778</v>
      </c>
      <c r="B28" s="218">
        <v>1015.8390000000001</v>
      </c>
      <c r="C28" s="235">
        <v>1024.32</v>
      </c>
      <c r="D28" s="236">
        <v>1234.1030000000001</v>
      </c>
      <c r="E28" s="235">
        <v>1345.5309999999999</v>
      </c>
      <c r="F28" s="235">
        <v>1399.992</v>
      </c>
      <c r="G28" s="152">
        <v>1500.914</v>
      </c>
      <c r="H28" s="152">
        <v>1102</v>
      </c>
      <c r="I28" s="152">
        <v>1530</v>
      </c>
      <c r="J28" s="152">
        <v>1283</v>
      </c>
      <c r="K28" s="773">
        <v>1080</v>
      </c>
      <c r="L28" s="152">
        <v>1180</v>
      </c>
      <c r="M28" s="153">
        <v>1367</v>
      </c>
      <c r="N28" s="153">
        <v>1320</v>
      </c>
      <c r="O28" s="774">
        <v>913.76749499999983</v>
      </c>
      <c r="P28" s="500">
        <v>1169</v>
      </c>
      <c r="Q28" s="501">
        <v>1215</v>
      </c>
      <c r="R28" s="501">
        <v>1182.6334240000001</v>
      </c>
      <c r="S28" s="775">
        <v>1491.3872180000001</v>
      </c>
      <c r="T28" s="557">
        <v>1400</v>
      </c>
      <c r="U28" s="558">
        <v>1200</v>
      </c>
    </row>
    <row r="29" spans="1:21">
      <c r="A29" s="234" t="s">
        <v>779</v>
      </c>
      <c r="B29" s="218">
        <v>21.24</v>
      </c>
      <c r="C29" s="235">
        <v>3.605</v>
      </c>
      <c r="D29" s="236">
        <v>8.9890000000000008</v>
      </c>
      <c r="E29" s="235">
        <v>11.275</v>
      </c>
      <c r="F29" s="235">
        <v>9.5310000000000006</v>
      </c>
      <c r="G29" s="152">
        <v>12.337</v>
      </c>
      <c r="H29" s="152">
        <v>6.5720000000000001</v>
      </c>
      <c r="I29" s="152">
        <v>11.564</v>
      </c>
      <c r="J29" s="152">
        <v>8.0719999999999992</v>
      </c>
      <c r="K29" s="773">
        <v>6.726</v>
      </c>
      <c r="L29" s="152">
        <v>5.9</v>
      </c>
      <c r="M29" s="153">
        <v>8.94</v>
      </c>
      <c r="N29" s="153">
        <v>9</v>
      </c>
      <c r="O29" s="509">
        <v>12.168015</v>
      </c>
      <c r="P29" s="503">
        <v>22</v>
      </c>
      <c r="Q29" s="504">
        <v>18.072873999999999</v>
      </c>
      <c r="R29" s="504">
        <v>13.66137</v>
      </c>
      <c r="S29" s="649">
        <v>9.7654400000000017</v>
      </c>
      <c r="T29" s="479">
        <v>15</v>
      </c>
      <c r="U29" s="559">
        <v>10</v>
      </c>
    </row>
    <row r="30" spans="1:21">
      <c r="A30" s="234" t="s">
        <v>803</v>
      </c>
      <c r="B30" s="218"/>
      <c r="C30" s="235"/>
      <c r="D30" s="235"/>
      <c r="E30" s="235"/>
      <c r="F30" s="235"/>
      <c r="G30" s="152"/>
      <c r="H30" s="152"/>
      <c r="I30" s="152"/>
      <c r="J30" s="152">
        <v>10</v>
      </c>
      <c r="K30" s="773">
        <v>10</v>
      </c>
      <c r="L30" s="152">
        <v>10</v>
      </c>
      <c r="M30" s="153">
        <v>10</v>
      </c>
      <c r="N30" s="153">
        <v>10</v>
      </c>
      <c r="O30" s="509">
        <v>10</v>
      </c>
      <c r="P30" s="503">
        <v>10</v>
      </c>
      <c r="Q30" s="504">
        <v>10</v>
      </c>
      <c r="R30" s="477">
        <v>10</v>
      </c>
      <c r="S30" s="649">
        <v>10</v>
      </c>
      <c r="T30" s="560">
        <v>10</v>
      </c>
      <c r="U30" s="560">
        <v>10</v>
      </c>
    </row>
    <row r="31" spans="1:21">
      <c r="A31" s="234" t="s">
        <v>780</v>
      </c>
      <c r="B31" s="218">
        <v>3</v>
      </c>
      <c r="C31" s="236">
        <v>1</v>
      </c>
      <c r="D31" s="236">
        <v>7</v>
      </c>
      <c r="E31" s="236">
        <v>10</v>
      </c>
      <c r="F31" s="236">
        <v>11</v>
      </c>
      <c r="G31" s="152">
        <v>10</v>
      </c>
      <c r="H31" s="152">
        <v>10</v>
      </c>
      <c r="I31" s="152">
        <v>10</v>
      </c>
      <c r="J31" s="152">
        <v>10</v>
      </c>
      <c r="K31" s="773">
        <v>10</v>
      </c>
      <c r="L31" s="152">
        <v>9</v>
      </c>
      <c r="M31" s="153">
        <v>9</v>
      </c>
      <c r="N31" s="153">
        <v>10</v>
      </c>
      <c r="O31" s="564">
        <v>5.6775000000000002</v>
      </c>
      <c r="P31" s="478">
        <v>5</v>
      </c>
      <c r="Q31" s="477">
        <v>7.7343999999999999</v>
      </c>
      <c r="R31" s="506">
        <v>8</v>
      </c>
      <c r="S31" s="649">
        <v>8</v>
      </c>
      <c r="T31" s="479">
        <v>7.7343999999999999</v>
      </c>
      <c r="U31" s="479">
        <v>7.7343999999999999</v>
      </c>
    </row>
    <row r="32" spans="1:21">
      <c r="A32" s="234" t="s">
        <v>781</v>
      </c>
      <c r="B32" s="218">
        <v>27.321020000000001</v>
      </c>
      <c r="C32" s="236">
        <v>24.02852</v>
      </c>
      <c r="D32" s="236">
        <v>28.092559999999999</v>
      </c>
      <c r="E32" s="236">
        <v>11</v>
      </c>
      <c r="F32" s="236">
        <v>30.616099999999999</v>
      </c>
      <c r="G32" s="152"/>
      <c r="H32" s="152">
        <v>29.34196</v>
      </c>
      <c r="I32" s="152">
        <v>28.136220000000002</v>
      </c>
      <c r="J32" s="152">
        <v>29.68244</v>
      </c>
      <c r="K32" s="152">
        <v>22.471779999999999</v>
      </c>
      <c r="L32" s="152">
        <v>21.32</v>
      </c>
      <c r="M32" s="153">
        <v>29.89</v>
      </c>
      <c r="N32" s="153">
        <v>23</v>
      </c>
      <c r="O32" s="561">
        <v>23.494812</v>
      </c>
      <c r="P32" s="561">
        <v>29.24</v>
      </c>
      <c r="Q32" s="562">
        <v>34.918628000000012</v>
      </c>
      <c r="R32" s="562">
        <v>32.16591600000001</v>
      </c>
      <c r="S32" s="563">
        <v>37.844501999999999</v>
      </c>
      <c r="T32" s="563">
        <v>32.740160000000003</v>
      </c>
      <c r="U32" s="563">
        <v>28.100999999999999</v>
      </c>
    </row>
    <row r="33" spans="1:21">
      <c r="A33" s="234" t="s">
        <v>782</v>
      </c>
      <c r="B33" s="218"/>
      <c r="C33" s="236"/>
      <c r="D33" s="236"/>
      <c r="E33" s="236">
        <v>43</v>
      </c>
      <c r="F33" s="236"/>
      <c r="G33" s="152">
        <v>157</v>
      </c>
      <c r="H33" s="152">
        <v>76</v>
      </c>
      <c r="I33" s="152"/>
      <c r="J33" s="152"/>
      <c r="K33" s="152"/>
      <c r="L33" s="152">
        <v>74</v>
      </c>
      <c r="M33" s="153"/>
      <c r="N33" s="153"/>
      <c r="O33" s="564"/>
      <c r="P33" s="564"/>
      <c r="Q33" s="565"/>
      <c r="R33" s="510"/>
      <c r="S33" s="508"/>
      <c r="T33" s="508"/>
      <c r="U33" s="508"/>
    </row>
    <row r="34" spans="1:21">
      <c r="A34" s="234"/>
      <c r="B34" s="218"/>
      <c r="C34" s="236"/>
      <c r="D34" s="236"/>
      <c r="E34" s="236"/>
      <c r="F34" s="236"/>
      <c r="G34" s="152"/>
      <c r="H34" s="152"/>
      <c r="I34" s="152"/>
      <c r="J34" s="152"/>
      <c r="K34" s="152"/>
      <c r="L34" s="152"/>
      <c r="M34" s="153"/>
      <c r="N34" s="153"/>
      <c r="O34" s="509"/>
      <c r="P34" s="509"/>
      <c r="Q34" s="510"/>
      <c r="R34" s="475"/>
      <c r="S34" s="511"/>
      <c r="T34" s="511"/>
      <c r="U34" s="566"/>
    </row>
    <row r="35" spans="1:21">
      <c r="A35" s="127" t="s">
        <v>321</v>
      </c>
      <c r="B35" s="72">
        <v>441.375</v>
      </c>
      <c r="C35" s="73">
        <v>312.11399999999998</v>
      </c>
      <c r="D35" s="73">
        <v>331.49700000000001</v>
      </c>
      <c r="E35" s="73">
        <v>353.596</v>
      </c>
      <c r="F35" s="73">
        <v>433.94499999999999</v>
      </c>
      <c r="G35" s="73">
        <v>429.02699999999999</v>
      </c>
      <c r="H35" s="73">
        <v>419.142</v>
      </c>
      <c r="I35" s="73">
        <v>421.02199999999999</v>
      </c>
      <c r="J35" s="73">
        <v>473.87099999999998</v>
      </c>
      <c r="K35" s="73">
        <v>328.2</v>
      </c>
      <c r="L35" s="73">
        <v>317.39999999999998</v>
      </c>
      <c r="M35" s="73">
        <v>475.7</v>
      </c>
      <c r="N35" s="73">
        <v>390</v>
      </c>
      <c r="O35" s="497">
        <v>476.10210000000001</v>
      </c>
      <c r="P35" s="497">
        <v>426</v>
      </c>
      <c r="Q35" s="498">
        <v>617.97960000000012</v>
      </c>
      <c r="R35" s="498">
        <v>584.26740000000018</v>
      </c>
      <c r="S35" s="547">
        <v>569.11899999999991</v>
      </c>
      <c r="T35" s="498">
        <v>440</v>
      </c>
      <c r="U35" s="567">
        <v>430</v>
      </c>
    </row>
    <row r="36" spans="1:21">
      <c r="A36" s="237" t="s">
        <v>783</v>
      </c>
      <c r="B36" s="218">
        <v>436.88200000000001</v>
      </c>
      <c r="C36" s="236">
        <v>306.8</v>
      </c>
      <c r="D36" s="236">
        <v>326.89400000000001</v>
      </c>
      <c r="E36" s="236">
        <v>347.99799999999999</v>
      </c>
      <c r="F36" s="236">
        <v>426.09800000000001</v>
      </c>
      <c r="G36" s="152">
        <v>421.14100000000002</v>
      </c>
      <c r="H36" s="152">
        <v>408.91800000000001</v>
      </c>
      <c r="I36" s="152">
        <v>411.99599999999998</v>
      </c>
      <c r="J36" s="152">
        <v>466.66500000000002</v>
      </c>
      <c r="K36" s="152">
        <v>313.37400000000002</v>
      </c>
      <c r="L36" s="152">
        <v>304.3</v>
      </c>
      <c r="M36" s="153">
        <v>460</v>
      </c>
      <c r="N36" s="153">
        <v>370</v>
      </c>
      <c r="O36" s="503">
        <v>430.96620000000001</v>
      </c>
      <c r="P36" s="503">
        <v>379</v>
      </c>
      <c r="Q36" s="504">
        <v>594.66630000000009</v>
      </c>
      <c r="R36" s="504">
        <v>572.26780000000019</v>
      </c>
      <c r="S36" s="480">
        <v>542.43499999999995</v>
      </c>
      <c r="T36" s="504">
        <v>415</v>
      </c>
      <c r="U36" s="568">
        <v>410</v>
      </c>
    </row>
    <row r="37" spans="1:21">
      <c r="A37" s="237" t="s">
        <v>774</v>
      </c>
      <c r="B37" s="218">
        <v>4.4930000000000003</v>
      </c>
      <c r="C37" s="236">
        <v>5.3140000000000001</v>
      </c>
      <c r="D37" s="236">
        <v>4.6029999999999998</v>
      </c>
      <c r="E37" s="236">
        <v>5.5979999999999999</v>
      </c>
      <c r="F37" s="236">
        <v>7.8470000000000004</v>
      </c>
      <c r="G37" s="152">
        <v>7.8860000000000001</v>
      </c>
      <c r="H37" s="152">
        <v>10.224</v>
      </c>
      <c r="I37" s="152">
        <v>9.0259999999999998</v>
      </c>
      <c r="J37" s="152">
        <v>7.2060000000000004</v>
      </c>
      <c r="K37" s="152">
        <v>14.826000000000001</v>
      </c>
      <c r="L37" s="152">
        <v>13.1</v>
      </c>
      <c r="M37" s="153">
        <v>15.7</v>
      </c>
      <c r="N37" s="153">
        <v>20</v>
      </c>
      <c r="O37" s="548">
        <v>45.135900000000007</v>
      </c>
      <c r="P37" s="503">
        <v>47</v>
      </c>
      <c r="Q37" s="504">
        <v>23.313299999999991</v>
      </c>
      <c r="R37" s="504">
        <v>11.99960000000001</v>
      </c>
      <c r="S37" s="484">
        <v>26.684000000000001</v>
      </c>
      <c r="T37" s="504">
        <v>25</v>
      </c>
      <c r="U37" s="569">
        <v>20</v>
      </c>
    </row>
    <row r="38" spans="1:21" ht="18.600000000000001" customHeight="1">
      <c r="A38" s="134" t="s">
        <v>784</v>
      </c>
      <c r="B38" s="135">
        <v>1508.77502</v>
      </c>
      <c r="C38" s="136">
        <v>1365.0675200000001</v>
      </c>
      <c r="D38" s="136">
        <v>1609.68156</v>
      </c>
      <c r="E38" s="136">
        <v>1731.402</v>
      </c>
      <c r="F38" s="136">
        <v>1885.0841</v>
      </c>
      <c r="G38" s="136">
        <v>1952.278</v>
      </c>
      <c r="H38" s="136">
        <v>1567.0559599999999</v>
      </c>
      <c r="I38" s="136">
        <v>2000.7222200000001</v>
      </c>
      <c r="J38" s="136">
        <v>1814.62544</v>
      </c>
      <c r="K38" s="136">
        <v>1457.39778</v>
      </c>
      <c r="L38" s="136">
        <v>1543.62</v>
      </c>
      <c r="M38" s="136">
        <v>1900.53</v>
      </c>
      <c r="N38" s="136">
        <v>1762</v>
      </c>
      <c r="O38" s="549">
        <v>1441.209922</v>
      </c>
      <c r="P38" s="549">
        <v>1661.24</v>
      </c>
      <c r="Q38" s="550">
        <v>1903.705502</v>
      </c>
      <c r="R38" s="550">
        <v>1830.72811</v>
      </c>
      <c r="S38" s="487">
        <v>2126.11616</v>
      </c>
      <c r="T38" s="550">
        <v>1905.4745600000001</v>
      </c>
      <c r="U38" s="487">
        <v>1685.8353999999999</v>
      </c>
    </row>
    <row r="39" spans="1:21">
      <c r="A39" s="238"/>
      <c r="B39" s="239"/>
      <c r="C39" s="200"/>
      <c r="D39" s="200"/>
      <c r="E39" s="200"/>
      <c r="F39" s="200"/>
      <c r="G39" s="200"/>
      <c r="H39" s="200"/>
      <c r="I39" s="200"/>
      <c r="J39" s="200"/>
      <c r="K39" s="200"/>
      <c r="L39" s="200"/>
      <c r="M39" s="200"/>
      <c r="N39" s="200"/>
      <c r="O39" s="570"/>
      <c r="P39" s="570"/>
      <c r="Q39" s="571"/>
      <c r="R39" s="571"/>
      <c r="S39" s="572"/>
      <c r="T39" s="571"/>
      <c r="U39" s="572"/>
    </row>
    <row r="40" spans="1:21" ht="20.399999999999999" customHeight="1">
      <c r="A40" s="158" t="s">
        <v>785</v>
      </c>
      <c r="B40" s="159">
        <v>182.809</v>
      </c>
      <c r="C40" s="159">
        <v>101.149</v>
      </c>
      <c r="D40" s="159">
        <v>189.08600000000001</v>
      </c>
      <c r="E40" s="159">
        <v>189.71600000000001</v>
      </c>
      <c r="F40" s="159">
        <v>162.089</v>
      </c>
      <c r="G40" s="159">
        <v>90.031999999999996</v>
      </c>
      <c r="H40" s="159">
        <v>153.226</v>
      </c>
      <c r="I40" s="159">
        <v>129.09200000000001</v>
      </c>
      <c r="J40" s="159">
        <v>79.405000000000001</v>
      </c>
      <c r="K40" s="159">
        <v>152.489</v>
      </c>
      <c r="L40" s="159">
        <v>114</v>
      </c>
      <c r="M40" s="240">
        <v>159</v>
      </c>
      <c r="N40" s="240">
        <v>81</v>
      </c>
      <c r="O40" s="573">
        <v>118.374</v>
      </c>
      <c r="P40" s="515">
        <v>101</v>
      </c>
      <c r="Q40" s="516">
        <v>124.74469999999999</v>
      </c>
      <c r="R40" s="516">
        <v>244.49772999999999</v>
      </c>
      <c r="S40" s="518">
        <v>214.50166999999999</v>
      </c>
      <c r="T40" s="516">
        <v>151</v>
      </c>
      <c r="U40" s="518">
        <v>154</v>
      </c>
    </row>
    <row r="41" spans="1:21">
      <c r="A41" s="234" t="s">
        <v>786</v>
      </c>
      <c r="B41" s="241">
        <v>182.14699999999999</v>
      </c>
      <c r="C41" s="242">
        <v>100.95399999999999</v>
      </c>
      <c r="D41" s="242">
        <v>188.798</v>
      </c>
      <c r="E41" s="242">
        <v>189.33199999999999</v>
      </c>
      <c r="F41" s="242">
        <v>125.919</v>
      </c>
      <c r="G41" s="243">
        <v>89.195999999999998</v>
      </c>
      <c r="H41" s="243">
        <v>152.82900000000001</v>
      </c>
      <c r="I41" s="243">
        <v>128.39099999999999</v>
      </c>
      <c r="J41" s="782">
        <v>78.971000000000004</v>
      </c>
      <c r="K41" s="782">
        <v>82.19</v>
      </c>
      <c r="L41" s="243">
        <v>93.6</v>
      </c>
      <c r="M41" s="244">
        <v>8</v>
      </c>
      <c r="N41" s="787">
        <v>80</v>
      </c>
      <c r="O41" s="784">
        <v>117.79940000000001</v>
      </c>
      <c r="P41" s="574">
        <v>100</v>
      </c>
      <c r="Q41" s="575">
        <v>123.87139999999999</v>
      </c>
      <c r="R41" s="786">
        <v>243.2783</v>
      </c>
      <c r="S41" s="785">
        <v>214.34630000000001</v>
      </c>
      <c r="T41" s="575"/>
      <c r="U41" s="576"/>
    </row>
    <row r="42" spans="1:21">
      <c r="A42" s="234" t="s">
        <v>787</v>
      </c>
      <c r="B42" s="241">
        <v>0.66200000000000003</v>
      </c>
      <c r="C42" s="242">
        <v>0.19500000000000001</v>
      </c>
      <c r="D42" s="242">
        <v>0.28799999999999998</v>
      </c>
      <c r="E42" s="242">
        <v>0.38400000000000001</v>
      </c>
      <c r="F42" s="242">
        <v>1.17</v>
      </c>
      <c r="G42" s="162">
        <v>0.83599999999999997</v>
      </c>
      <c r="H42" s="162">
        <v>0.39700000000000002</v>
      </c>
      <c r="I42" s="162">
        <v>0.70099999999999996</v>
      </c>
      <c r="J42" s="242">
        <v>0.434</v>
      </c>
      <c r="K42" s="242">
        <v>0.29899999999999999</v>
      </c>
      <c r="L42" s="242">
        <v>0.4</v>
      </c>
      <c r="M42" s="245"/>
      <c r="N42" s="245"/>
      <c r="O42" s="577">
        <v>0.30990099999999998</v>
      </c>
      <c r="P42" s="577">
        <v>1</v>
      </c>
      <c r="Q42" s="578">
        <v>0.87329999999999997</v>
      </c>
      <c r="R42" s="578">
        <v>1.0694300000000001</v>
      </c>
      <c r="S42" s="579">
        <v>0.15537000000000001</v>
      </c>
      <c r="T42" s="578"/>
      <c r="U42" s="580"/>
    </row>
    <row r="43" spans="1:21" ht="15" customHeight="1" thickBot="1">
      <c r="A43" s="246" t="s">
        <v>788</v>
      </c>
      <c r="B43" s="247"/>
      <c r="C43" s="248"/>
      <c r="D43" s="248"/>
      <c r="E43" s="248"/>
      <c r="F43" s="249">
        <v>35</v>
      </c>
      <c r="G43" s="250"/>
      <c r="H43" s="248"/>
      <c r="I43" s="248"/>
      <c r="J43" s="248"/>
      <c r="K43" s="248">
        <v>70</v>
      </c>
      <c r="L43" s="248">
        <v>20</v>
      </c>
      <c r="M43" s="251"/>
      <c r="N43" s="251"/>
      <c r="O43" s="581"/>
      <c r="P43" s="581"/>
      <c r="Q43" s="582"/>
      <c r="R43" s="582"/>
      <c r="S43" s="583"/>
      <c r="T43" s="582"/>
      <c r="U43" s="583"/>
    </row>
    <row r="44" spans="1:21">
      <c r="A44" s="252" t="s">
        <v>789</v>
      </c>
      <c r="B44" s="170"/>
      <c r="C44" s="170"/>
      <c r="D44" s="170"/>
      <c r="E44" s="170"/>
      <c r="F44" s="170"/>
      <c r="G44" s="170"/>
      <c r="H44" s="170"/>
      <c r="I44" s="170"/>
      <c r="J44" s="170"/>
      <c r="K44" s="170"/>
      <c r="L44" s="170"/>
      <c r="M44" s="170"/>
      <c r="N44" s="170"/>
    </row>
    <row r="45" spans="1:21" ht="16.2" customHeight="1">
      <c r="A45" s="172" t="s">
        <v>790</v>
      </c>
      <c r="B45" s="170"/>
      <c r="C45" s="170"/>
      <c r="D45" s="170"/>
      <c r="E45" s="170"/>
      <c r="F45" s="170"/>
      <c r="G45" s="170"/>
      <c r="H45" s="170"/>
      <c r="I45" s="170"/>
      <c r="J45" s="170"/>
      <c r="K45" s="170"/>
      <c r="L45" s="170"/>
      <c r="M45" s="170"/>
      <c r="N45" s="170"/>
    </row>
    <row r="46" spans="1:21" ht="16.2" customHeight="1">
      <c r="A46" s="173" t="s">
        <v>791</v>
      </c>
      <c r="B46" s="169"/>
      <c r="C46" s="169"/>
      <c r="D46" s="169"/>
      <c r="E46" s="169"/>
      <c r="F46" s="172"/>
      <c r="G46" s="169"/>
    </row>
    <row r="47" spans="1:21" ht="16.2" customHeight="1">
      <c r="A47" s="169"/>
      <c r="B47" s="169"/>
      <c r="C47" s="169"/>
      <c r="D47" s="169"/>
      <c r="E47" s="169"/>
      <c r="F47" s="253"/>
      <c r="G47" s="254"/>
      <c r="H47" s="178"/>
      <c r="I47" s="178"/>
      <c r="J47" s="178">
        <v>52</v>
      </c>
      <c r="K47" s="178"/>
      <c r="L47" s="178"/>
      <c r="M47" s="178"/>
      <c r="N47" s="178"/>
    </row>
    <row r="48" spans="1:21">
      <c r="A48" s="169"/>
      <c r="B48" s="169"/>
      <c r="C48" s="169"/>
      <c r="D48" s="169"/>
      <c r="E48" s="169"/>
      <c r="F48" s="169"/>
      <c r="G48" s="169"/>
      <c r="J48" s="169"/>
    </row>
    <row r="49" spans="1:7">
      <c r="A49" s="169"/>
      <c r="B49" s="169"/>
      <c r="C49" s="169"/>
      <c r="D49" s="169"/>
      <c r="E49" s="169"/>
      <c r="F49" s="169"/>
      <c r="G49" s="169"/>
    </row>
  </sheetData>
  <mergeCells count="2">
    <mergeCell ref="O1:U1"/>
    <mergeCell ref="B1:M1"/>
  </mergeCells>
  <conditionalFormatting sqref="R5">
    <cfRule type="expression" dxfId="6" priority="2" stopIfTrue="1">
      <formula>ISERROR(R5)</formula>
    </cfRule>
  </conditionalFormatting>
  <conditionalFormatting sqref="R7">
    <cfRule type="expression" dxfId="5" priority="1" stopIfTrue="1">
      <formula>ISERROR(R7)</formula>
    </cfRule>
  </conditionalFormatting>
  <pageMargins left="0.7" right="0.7" top="0.75" bottom="0.75" header="0.3" footer="0.3"/>
  <pageSetup paperSize="9" scale="62"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S37"/>
  <sheetViews>
    <sheetView workbookViewId="0">
      <pane xSplit="2" ySplit="1" topLeftCell="C2" activePane="bottomRight" state="frozen"/>
      <selection activeCell="P1" sqref="P1:Q1048576"/>
      <selection pane="topRight" activeCell="P1" sqref="P1:Q1048576"/>
      <selection pane="bottomLeft" activeCell="P1" sqref="P1:Q1048576"/>
      <selection pane="bottomRight" activeCell="P1" sqref="P1:Q1048576"/>
    </sheetView>
  </sheetViews>
  <sheetFormatPr baseColWidth="10" defaultColWidth="9.109375" defaultRowHeight="14.4"/>
  <cols>
    <col min="1" max="2" width="21.21875" bestFit="1" customWidth="1"/>
    <col min="3" max="3" width="11"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30.21875" style="8"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tr">
        <f>Secteurs!$B$2</f>
        <v>Récolte</v>
      </c>
      <c r="B2" t="str">
        <f>Produits!$B$2</f>
        <v>Graines récoltées</v>
      </c>
      <c r="C2" s="53">
        <f>'Bilans Soja - FAM'!K6</f>
        <v>337</v>
      </c>
      <c r="E2" t="str">
        <f>Etiquettes!$C$3</f>
        <v>Matière première:Produit:Coproduit:Intrant externe:Rejet</v>
      </c>
      <c r="F2" s="8">
        <f>Etiquettes!$J$6</f>
        <v>0</v>
      </c>
      <c r="G2" s="8">
        <f>Etiquettes!$H$5</f>
        <v>0</v>
      </c>
      <c r="H2" t="str">
        <f>Etiquettes!$C$4</f>
        <v>kt</v>
      </c>
      <c r="I2" s="54" t="s">
        <v>277</v>
      </c>
      <c r="J2" s="54"/>
      <c r="K2" t="s">
        <v>332</v>
      </c>
      <c r="L2" s="54" t="s">
        <v>52</v>
      </c>
      <c r="M2" s="8">
        <f>Etiquettes!$H$11</f>
        <v>0</v>
      </c>
      <c r="N2" s="8" t="str">
        <f t="shared" ref="N2:N28" si="0">_xlfn.CONCAT(I2,IF(ISBLANK(C2),"",_xlfn.CONCAT(" = ",MROUND(C2,1)," ",E2))," (",K2,")")</f>
        <v>Récolte = 337 Matière première:Produit:Coproduit:Intrant externe:Rejet (Bilans par campagne - FranceAgriMer)</v>
      </c>
      <c r="O2">
        <f>Etiquettes!$H$15</f>
        <v>0</v>
      </c>
      <c r="P2" s="911" t="s">
        <v>336</v>
      </c>
      <c r="Q2" s="911">
        <f>Etiquettes!$H$17</f>
        <v>0</v>
      </c>
    </row>
    <row r="3" spans="1:19">
      <c r="A3" t="str">
        <f>Secteurs!$B$3</f>
        <v>Ferme</v>
      </c>
      <c r="B3" t="str">
        <f>Produits!$B$4</f>
        <v>Graines autoconsommées</v>
      </c>
      <c r="C3" s="811">
        <f>'Bilans Soja - FAM'!K8</f>
        <v>67.776999999999987</v>
      </c>
      <c r="E3" t="str">
        <f>Etiquettes!$C$3</f>
        <v>Matière première:Produit:Coproduit:Intrant externe:Rejet</v>
      </c>
      <c r="F3" s="8">
        <f>Etiquettes!$J$6</f>
        <v>0</v>
      </c>
      <c r="G3" s="8">
        <f>Etiquettes!$H$5</f>
        <v>0</v>
      </c>
      <c r="H3" t="str">
        <f>Etiquettes!$C$4</f>
        <v>kt</v>
      </c>
      <c r="I3" s="8" t="s">
        <v>367</v>
      </c>
      <c r="J3" s="54"/>
      <c r="K3" t="s">
        <v>332</v>
      </c>
      <c r="L3" s="54" t="s">
        <v>52</v>
      </c>
      <c r="M3" s="8">
        <f>Etiquettes!$H$11</f>
        <v>0</v>
      </c>
      <c r="N3" s="8" t="str">
        <f t="shared" si="0"/>
        <v>Autoconsommation à la ferme = 68 Matière première:Produit:Coproduit:Intrant externe:Rejet (Bilans par campagne - FranceAgriMer)</v>
      </c>
      <c r="O3">
        <f>Etiquettes!$K$15</f>
        <v>0</v>
      </c>
      <c r="P3" s="911" t="s">
        <v>336</v>
      </c>
      <c r="Q3" s="911">
        <f>Etiquettes!$H$17</f>
        <v>0</v>
      </c>
    </row>
    <row r="4" spans="1:19">
      <c r="A4" t="str">
        <f>Produits!$B$2</f>
        <v>Graines récoltées</v>
      </c>
      <c r="B4" t="str">
        <f>Secteurs!$B$4</f>
        <v>OS</v>
      </c>
      <c r="C4" s="53">
        <f>'Bilans Soja - FAM'!K16</f>
        <v>269.22300000000001</v>
      </c>
      <c r="E4" t="str">
        <f>Etiquettes!$C$3</f>
        <v>Matière première:Produit:Coproduit:Intrant externe:Rejet</v>
      </c>
      <c r="F4" s="8">
        <f>Etiquettes!$J$6</f>
        <v>0</v>
      </c>
      <c r="G4" s="8">
        <f>Etiquettes!$H$5</f>
        <v>0</v>
      </c>
      <c r="H4" t="str">
        <f>Etiquettes!$C$4</f>
        <v>kt</v>
      </c>
      <c r="I4" s="8" t="s">
        <v>334</v>
      </c>
      <c r="J4" s="54"/>
      <c r="K4" t="s">
        <v>332</v>
      </c>
      <c r="L4" s="54" t="s">
        <v>52</v>
      </c>
      <c r="M4" s="8">
        <f>Etiquettes!$H$11</f>
        <v>0</v>
      </c>
      <c r="N4" s="8" t="str">
        <f t="shared" si="0"/>
        <v>Collecte = 269 Matière première:Produit:Coproduit:Intrant externe:Rejet (Bilans par campagne - FranceAgriMer)</v>
      </c>
      <c r="O4">
        <f>Etiquettes!$I$15</f>
        <v>0</v>
      </c>
      <c r="P4" s="911" t="s">
        <v>336</v>
      </c>
      <c r="Q4" s="911">
        <f>Etiquettes!$H$17</f>
        <v>0</v>
      </c>
    </row>
    <row r="5" spans="1:19">
      <c r="A5" t="str">
        <f>Produits!$B$7</f>
        <v>Stock initial collecteurs</v>
      </c>
      <c r="B5" t="str">
        <f>Secteurs!$B$4</f>
        <v>OS</v>
      </c>
      <c r="C5" s="53">
        <f>'Bilans Soja - FAM'!J40</f>
        <v>43.93</v>
      </c>
      <c r="E5" t="str">
        <f>Etiquettes!$C$3</f>
        <v>Matière première:Produit:Coproduit:Intrant externe:Rejet</v>
      </c>
      <c r="F5" s="8">
        <f>Etiquettes!$J$6</f>
        <v>0</v>
      </c>
      <c r="G5" s="8">
        <f>Etiquettes!$H$5</f>
        <v>0</v>
      </c>
      <c r="H5" t="str">
        <f>Etiquettes!$C$4</f>
        <v>kt</v>
      </c>
      <c r="I5" s="8" t="s">
        <v>250</v>
      </c>
      <c r="J5" s="54"/>
      <c r="K5" t="s">
        <v>332</v>
      </c>
      <c r="L5" s="54" t="s">
        <v>52</v>
      </c>
      <c r="M5" s="8">
        <f>Etiquettes!$H$11</f>
        <v>0</v>
      </c>
      <c r="N5" s="8" t="str">
        <f t="shared" si="0"/>
        <v>Stock initial collecteurs = 44 Matière première:Produit:Coproduit:Intrant externe:Rejet (Bilans par campagne - FranceAgriMer)</v>
      </c>
      <c r="O5">
        <f>Etiquettes!$I$15</f>
        <v>0</v>
      </c>
      <c r="P5" s="911" t="s">
        <v>336</v>
      </c>
      <c r="Q5" s="911">
        <f>Etiquettes!$H$17</f>
        <v>0</v>
      </c>
    </row>
    <row r="6" spans="1:19">
      <c r="A6" t="str">
        <f>Secteurs!$B$4</f>
        <v>OS</v>
      </c>
      <c r="B6" t="str">
        <f>Produits!$B$10</f>
        <v>Stock final collecteurs</v>
      </c>
      <c r="C6" s="53">
        <f>'Bilans Soja - FAM'!K40</f>
        <v>40.618000000000002</v>
      </c>
      <c r="E6" t="str">
        <f>Etiquettes!$C$3</f>
        <v>Matière première:Produit:Coproduit:Intrant externe:Rejet</v>
      </c>
      <c r="F6" s="8">
        <f>Etiquettes!$J$6</f>
        <v>0</v>
      </c>
      <c r="G6" s="8">
        <f>Etiquettes!$H$5</f>
        <v>0</v>
      </c>
      <c r="H6" t="str">
        <f>Etiquettes!$C$4</f>
        <v>kt</v>
      </c>
      <c r="I6" s="8" t="s">
        <v>253</v>
      </c>
      <c r="J6" s="54"/>
      <c r="K6" t="s">
        <v>332</v>
      </c>
      <c r="L6" s="54" t="s">
        <v>52</v>
      </c>
      <c r="M6" s="8">
        <f>Etiquettes!$H$11</f>
        <v>0</v>
      </c>
      <c r="N6" s="8" t="str">
        <f t="shared" si="0"/>
        <v>Stock final collecteurs = 41 Matière première:Produit:Coproduit:Intrant externe:Rejet (Bilans par campagne - FranceAgriMer)</v>
      </c>
      <c r="O6">
        <f>Etiquettes!$I$15</f>
        <v>0</v>
      </c>
      <c r="P6" s="911" t="s">
        <v>336</v>
      </c>
      <c r="Q6" s="911">
        <f>Etiquettes!$H$17</f>
        <v>0</v>
      </c>
    </row>
    <row r="7" spans="1:19">
      <c r="A7" t="str">
        <f>Produits!$B$11</f>
        <v>Graines collectées</v>
      </c>
      <c r="B7" t="str">
        <f>Secteurs!$B$5</f>
        <v>Trituration</v>
      </c>
      <c r="C7" s="53">
        <f>'Bilans Soja - FAM'!K27</f>
        <v>678</v>
      </c>
      <c r="E7" t="str">
        <f>Etiquettes!$C$3</f>
        <v>Matière première:Produit:Coproduit:Intrant externe:Rejet</v>
      </c>
      <c r="F7" s="8">
        <f>Etiquettes!$J$6</f>
        <v>0</v>
      </c>
      <c r="G7" s="8">
        <f>Etiquettes!$H$5</f>
        <v>0</v>
      </c>
      <c r="H7" t="str">
        <f>Etiquettes!$C$4</f>
        <v>kt</v>
      </c>
      <c r="I7" s="8" t="s">
        <v>346</v>
      </c>
      <c r="K7" t="s">
        <v>332</v>
      </c>
      <c r="L7" s="54" t="s">
        <v>52</v>
      </c>
      <c r="M7" s="8">
        <f>Etiquettes!$H$11</f>
        <v>0</v>
      </c>
      <c r="N7" s="8" t="str">
        <f t="shared" si="0"/>
        <v>Consommation de graines par la Trituration = 678 Matière première:Produit:Coproduit:Intrant externe:Rejet (Bilans par campagne - FranceAgriMer)</v>
      </c>
      <c r="O7">
        <f>Etiquettes!$I$15</f>
        <v>0</v>
      </c>
      <c r="P7" s="911" t="s">
        <v>336</v>
      </c>
      <c r="Q7" s="911">
        <f>Etiquettes!$H$17</f>
        <v>0</v>
      </c>
    </row>
    <row r="8" spans="1:19">
      <c r="A8" t="str">
        <f>Produits!$B$11</f>
        <v>Graines collectées</v>
      </c>
      <c r="B8" t="str">
        <f>Secteurs!$B$24</f>
        <v>FAB</v>
      </c>
      <c r="C8" s="53">
        <f>'Bilans Soja - FAM'!K28+'Bilans Soja - FAM'!K29</f>
        <v>149.52100000000002</v>
      </c>
      <c r="E8" t="str">
        <f>Etiquettes!$C$3</f>
        <v>Matière première:Produit:Coproduit:Intrant externe:Rejet</v>
      </c>
      <c r="F8" s="8">
        <f>Etiquettes!$J$6</f>
        <v>0</v>
      </c>
      <c r="G8" s="8">
        <f>Etiquettes!$H$5</f>
        <v>0</v>
      </c>
      <c r="H8" t="str">
        <f>Etiquettes!$C$4</f>
        <v>kt</v>
      </c>
      <c r="I8" s="8" t="s">
        <v>348</v>
      </c>
      <c r="J8" s="54" t="s">
        <v>401</v>
      </c>
      <c r="K8" t="s">
        <v>332</v>
      </c>
      <c r="L8" s="54" t="s">
        <v>52</v>
      </c>
      <c r="M8" s="8">
        <f>Etiquettes!$H$11</f>
        <v>0</v>
      </c>
      <c r="N8" s="8" t="str">
        <f t="shared" si="0"/>
        <v>Consommation de graines par les FAB = 150 Matière première:Produit:Coproduit:Intrant externe:Rejet (Bilans par campagne - FranceAgriMer)</v>
      </c>
      <c r="O8">
        <f>Etiquettes!$J$15</f>
        <v>0</v>
      </c>
      <c r="P8" s="911" t="s">
        <v>336</v>
      </c>
      <c r="Q8" s="911">
        <f>Etiquettes!$H$17</f>
        <v>0</v>
      </c>
    </row>
    <row r="9" spans="1:19">
      <c r="A9" t="str">
        <f>Produits!$B$11</f>
        <v>Graines collectées</v>
      </c>
      <c r="B9" t="str">
        <f>Secteurs!$B$21</f>
        <v>Autres IAA</v>
      </c>
      <c r="C9" s="53">
        <f>'Bilans Soja - FAM'!K30</f>
        <v>50</v>
      </c>
      <c r="E9" t="str">
        <f>Etiquettes!$C$3</f>
        <v>Matière première:Produit:Coproduit:Intrant externe:Rejet</v>
      </c>
      <c r="F9" s="8">
        <f>Etiquettes!$J$6</f>
        <v>0</v>
      </c>
      <c r="G9" s="8">
        <f>Etiquettes!$H$5</f>
        <v>0</v>
      </c>
      <c r="H9" t="str">
        <f>Etiquettes!$C$4</f>
        <v>kt</v>
      </c>
      <c r="I9" s="8" t="s">
        <v>344</v>
      </c>
      <c r="J9" s="54"/>
      <c r="K9" t="s">
        <v>332</v>
      </c>
      <c r="L9" s="54" t="s">
        <v>52</v>
      </c>
      <c r="M9" s="8">
        <f>Etiquettes!$H$11</f>
        <v>0</v>
      </c>
      <c r="N9" s="8" t="str">
        <f t="shared" si="0"/>
        <v>Consommation de graines en alimentation humaine = 50 Matière première:Produit:Coproduit:Intrant externe:Rejet (Bilans par campagne - FranceAgriMer)</v>
      </c>
      <c r="O9">
        <f>Etiquettes!$J$15</f>
        <v>0</v>
      </c>
      <c r="P9" s="911" t="s">
        <v>336</v>
      </c>
      <c r="Q9" s="911">
        <f>Etiquettes!$H$17</f>
        <v>0</v>
      </c>
    </row>
    <row r="10" spans="1:19">
      <c r="A10" t="str">
        <f>Produits!$B$11</f>
        <v>Graines collectées</v>
      </c>
      <c r="B10" t="str">
        <f>Secteurs!$B$44</f>
        <v>Semences certifiées</v>
      </c>
      <c r="C10" s="53">
        <f>'Bilans Soja - FAM'!K31</f>
        <v>8</v>
      </c>
      <c r="E10" t="str">
        <f>Etiquettes!$C$3</f>
        <v>Matière première:Produit:Coproduit:Intrant externe:Rejet</v>
      </c>
      <c r="F10" s="8">
        <f>Etiquettes!$J$6</f>
        <v>0</v>
      </c>
      <c r="G10" s="8">
        <f>Etiquettes!$H$5</f>
        <v>0</v>
      </c>
      <c r="H10" t="str">
        <f>Etiquettes!$C$4</f>
        <v>kt</v>
      </c>
      <c r="I10" s="8" t="s">
        <v>351</v>
      </c>
      <c r="J10" s="54"/>
      <c r="K10" t="s">
        <v>332</v>
      </c>
      <c r="L10" s="54" t="s">
        <v>52</v>
      </c>
      <c r="M10" s="8">
        <f>Etiquettes!$H$11</f>
        <v>0</v>
      </c>
      <c r="N10" s="8" t="str">
        <f t="shared" si="0"/>
        <v>Production de semences certifiées = 8 Matière première:Produit:Coproduit:Intrant externe:Rejet (Bilans par campagne - FranceAgriMer)</v>
      </c>
      <c r="O10">
        <f>Etiquettes!$J$15</f>
        <v>0</v>
      </c>
      <c r="P10" s="911" t="s">
        <v>336</v>
      </c>
      <c r="Q10" s="911">
        <f>Etiquettes!$H$17</f>
        <v>0</v>
      </c>
    </row>
    <row r="11" spans="1:19">
      <c r="A11" t="str">
        <f>Secteurs!$B$2</f>
        <v>Récolte</v>
      </c>
      <c r="B11" t="str">
        <f>Produits!$B$2</f>
        <v>Graines récoltées</v>
      </c>
      <c r="C11" s="53">
        <f>'Bilans Soja - FAM'!O6</f>
        <v>428.53140000000002</v>
      </c>
      <c r="E11" t="str">
        <f>Etiquettes!$C$3</f>
        <v>Matière première:Produit:Coproduit:Intrant externe:Rejet</v>
      </c>
      <c r="F11" s="8">
        <f>Etiquettes!$J$6</f>
        <v>0</v>
      </c>
      <c r="G11" s="8">
        <f>Etiquettes!$I$5</f>
        <v>0</v>
      </c>
      <c r="H11" t="str">
        <f>Etiquettes!$C$4</f>
        <v>kt</v>
      </c>
      <c r="I11" s="54" t="s">
        <v>277</v>
      </c>
      <c r="J11" s="54"/>
      <c r="K11" t="s">
        <v>332</v>
      </c>
      <c r="L11" s="54" t="s">
        <v>52</v>
      </c>
      <c r="M11" s="8">
        <f>Etiquettes!$H$11</f>
        <v>0</v>
      </c>
      <c r="N11" s="8" t="str">
        <f t="shared" si="0"/>
        <v>Récolte = 429 Matière première:Produit:Coproduit:Intrant externe:Rejet (Bilans par campagne - FranceAgriMer)</v>
      </c>
      <c r="O11">
        <f>Etiquettes!$H$15</f>
        <v>0</v>
      </c>
      <c r="P11" s="911" t="s">
        <v>336</v>
      </c>
      <c r="Q11" s="911">
        <f>Etiquettes!$H$17</f>
        <v>0</v>
      </c>
    </row>
    <row r="12" spans="1:19">
      <c r="A12" t="str">
        <f>Secteurs!$B$3</f>
        <v>Ferme</v>
      </c>
      <c r="B12" t="str">
        <f>Produits!$B$4</f>
        <v>Graines autoconsommées</v>
      </c>
      <c r="C12" s="811">
        <f>'Bilans Soja - FAM'!O8</f>
        <v>66.615000000000009</v>
      </c>
      <c r="E12" t="str">
        <f>Etiquettes!$C$3</f>
        <v>Matière première:Produit:Coproduit:Intrant externe:Rejet</v>
      </c>
      <c r="F12" s="8">
        <f>Etiquettes!$J$6</f>
        <v>0</v>
      </c>
      <c r="G12" s="8">
        <f>Etiquettes!$I$5</f>
        <v>0</v>
      </c>
      <c r="H12" t="str">
        <f>Etiquettes!$C$4</f>
        <v>kt</v>
      </c>
      <c r="I12" s="8" t="s">
        <v>367</v>
      </c>
      <c r="J12" s="54"/>
      <c r="K12" t="s">
        <v>332</v>
      </c>
      <c r="L12" s="54" t="s">
        <v>52</v>
      </c>
      <c r="M12" s="8">
        <f>Etiquettes!$H$11</f>
        <v>0</v>
      </c>
      <c r="N12" s="8" t="str">
        <f t="shared" si="0"/>
        <v>Autoconsommation à la ferme = 67 Matière première:Produit:Coproduit:Intrant externe:Rejet (Bilans par campagne - FranceAgriMer)</v>
      </c>
      <c r="O12">
        <f>Etiquettes!$K$15</f>
        <v>0</v>
      </c>
      <c r="P12" s="911" t="s">
        <v>336</v>
      </c>
      <c r="Q12" s="911">
        <f>Etiquettes!$H$17</f>
        <v>0</v>
      </c>
    </row>
    <row r="13" spans="1:19">
      <c r="A13" t="str">
        <f>Produits!$B$2</f>
        <v>Graines récoltées</v>
      </c>
      <c r="B13" t="str">
        <f>Secteurs!$B$4</f>
        <v>OS</v>
      </c>
      <c r="C13" s="53">
        <f>'Bilans Soja - FAM'!O16</f>
        <v>361.91640000000001</v>
      </c>
      <c r="E13" t="str">
        <f>Etiquettes!$C$3</f>
        <v>Matière première:Produit:Coproduit:Intrant externe:Rejet</v>
      </c>
      <c r="F13" s="8">
        <f>Etiquettes!$J$6</f>
        <v>0</v>
      </c>
      <c r="G13" s="8">
        <f>Etiquettes!$I$5</f>
        <v>0</v>
      </c>
      <c r="H13" t="str">
        <f>Etiquettes!$C$4</f>
        <v>kt</v>
      </c>
      <c r="I13" s="8" t="s">
        <v>334</v>
      </c>
      <c r="J13" s="54"/>
      <c r="K13" t="s">
        <v>332</v>
      </c>
      <c r="L13" s="54" t="s">
        <v>52</v>
      </c>
      <c r="M13" s="8">
        <f>Etiquettes!$H$11</f>
        <v>0</v>
      </c>
      <c r="N13" s="8" t="str">
        <f t="shared" si="0"/>
        <v>Collecte = 362 Matière première:Produit:Coproduit:Intrant externe:Rejet (Bilans par campagne - FranceAgriMer)</v>
      </c>
      <c r="O13">
        <f>Etiquettes!$I$15</f>
        <v>0</v>
      </c>
      <c r="P13" s="911" t="s">
        <v>336</v>
      </c>
      <c r="Q13" s="911">
        <f>Etiquettes!$H$17</f>
        <v>0</v>
      </c>
    </row>
    <row r="14" spans="1:19">
      <c r="A14" t="str">
        <f>Produits!$B$7</f>
        <v>Stock initial collecteurs</v>
      </c>
      <c r="B14" t="str">
        <f>Secteurs!$B$4</f>
        <v>OS</v>
      </c>
      <c r="C14" s="53">
        <f>'Bilans Soja - FAM'!N40</f>
        <v>92</v>
      </c>
      <c r="E14" t="str">
        <f>Etiquettes!$C$3</f>
        <v>Matière première:Produit:Coproduit:Intrant externe:Rejet</v>
      </c>
      <c r="F14" s="8">
        <f>Etiquettes!$J$6</f>
        <v>0</v>
      </c>
      <c r="G14" s="8">
        <f>Etiquettes!$I$5</f>
        <v>0</v>
      </c>
      <c r="H14" t="str">
        <f>Etiquettes!$C$4</f>
        <v>kt</v>
      </c>
      <c r="I14" s="8" t="s">
        <v>250</v>
      </c>
      <c r="J14" s="54"/>
      <c r="K14" t="s">
        <v>332</v>
      </c>
      <c r="L14" s="54" t="s">
        <v>52</v>
      </c>
      <c r="M14" s="8">
        <f>Etiquettes!$H$11</f>
        <v>0</v>
      </c>
      <c r="N14" s="8" t="str">
        <f t="shared" si="0"/>
        <v>Stock initial collecteurs = 92 Matière première:Produit:Coproduit:Intrant externe:Rejet (Bilans par campagne - FranceAgriMer)</v>
      </c>
      <c r="O14">
        <f>Etiquettes!$I$15</f>
        <v>0</v>
      </c>
      <c r="P14" s="911" t="s">
        <v>336</v>
      </c>
      <c r="Q14" s="911">
        <f>Etiquettes!$H$17</f>
        <v>0</v>
      </c>
    </row>
    <row r="15" spans="1:19">
      <c r="A15" t="str">
        <f>Secteurs!$B$4</f>
        <v>OS</v>
      </c>
      <c r="B15" t="str">
        <f>Produits!$B$10</f>
        <v>Stock final collecteurs</v>
      </c>
      <c r="C15" s="53">
        <f>'Bilans Soja - FAM'!O40</f>
        <v>71.9178</v>
      </c>
      <c r="E15" t="str">
        <f>Etiquettes!$C$3</f>
        <v>Matière première:Produit:Coproduit:Intrant externe:Rejet</v>
      </c>
      <c r="F15" s="8">
        <f>Etiquettes!$J$6</f>
        <v>0</v>
      </c>
      <c r="G15" s="8">
        <f>Etiquettes!$I$5</f>
        <v>0</v>
      </c>
      <c r="H15" t="str">
        <f>Etiquettes!$C$4</f>
        <v>kt</v>
      </c>
      <c r="I15" s="8" t="s">
        <v>253</v>
      </c>
      <c r="J15" s="54"/>
      <c r="K15" t="s">
        <v>332</v>
      </c>
      <c r="L15" s="54" t="s">
        <v>52</v>
      </c>
      <c r="M15" s="8">
        <f>Etiquettes!$H$11</f>
        <v>0</v>
      </c>
      <c r="N15" s="8" t="str">
        <f t="shared" si="0"/>
        <v>Stock final collecteurs = 72 Matière première:Produit:Coproduit:Intrant externe:Rejet (Bilans par campagne - FranceAgriMer)</v>
      </c>
      <c r="O15">
        <f>Etiquettes!$I$15</f>
        <v>0</v>
      </c>
      <c r="P15" s="911" t="s">
        <v>336</v>
      </c>
      <c r="Q15" s="911">
        <f>Etiquettes!$H$17</f>
        <v>0</v>
      </c>
    </row>
    <row r="16" spans="1:19">
      <c r="A16" t="str">
        <f>Produits!$B$11</f>
        <v>Graines collectées</v>
      </c>
      <c r="B16" t="str">
        <f>Secteurs!$B$5</f>
        <v>Trituration</v>
      </c>
      <c r="C16" s="53">
        <f>'Bilans Soja - FAM'!O27</f>
        <v>669.8281760000001</v>
      </c>
      <c r="E16" t="str">
        <f>Etiquettes!$C$3</f>
        <v>Matière première:Produit:Coproduit:Intrant externe:Rejet</v>
      </c>
      <c r="F16" s="8">
        <f>Etiquettes!$J$6</f>
        <v>0</v>
      </c>
      <c r="G16" s="8">
        <f>Etiquettes!$I$5</f>
        <v>0</v>
      </c>
      <c r="H16" t="str">
        <f>Etiquettes!$C$4</f>
        <v>kt</v>
      </c>
      <c r="I16" s="8" t="s">
        <v>346</v>
      </c>
      <c r="K16" t="s">
        <v>332</v>
      </c>
      <c r="L16" s="54" t="s">
        <v>52</v>
      </c>
      <c r="M16" s="8">
        <f>Etiquettes!$H$11</f>
        <v>0</v>
      </c>
      <c r="N16" s="8" t="str">
        <f t="shared" si="0"/>
        <v>Consommation de graines par la Trituration = 670 Matière première:Produit:Coproduit:Intrant externe:Rejet (Bilans par campagne - FranceAgriMer)</v>
      </c>
      <c r="O16">
        <f>Etiquettes!$I$15</f>
        <v>0</v>
      </c>
      <c r="P16" s="911" t="s">
        <v>336</v>
      </c>
      <c r="Q16" s="911">
        <f>Etiquettes!$H$17</f>
        <v>0</v>
      </c>
    </row>
    <row r="17" spans="1:18">
      <c r="A17" t="str">
        <f>Produits!$B$11</f>
        <v>Graines collectées</v>
      </c>
      <c r="B17" t="str">
        <f>Secteurs!$B$24</f>
        <v>FAB</v>
      </c>
      <c r="C17" s="53">
        <f>'Bilans Soja - FAM'!O28+'Bilans Soja - FAM'!O29</f>
        <v>155.32632799999999</v>
      </c>
      <c r="E17" t="str">
        <f>Etiquettes!$C$3</f>
        <v>Matière première:Produit:Coproduit:Intrant externe:Rejet</v>
      </c>
      <c r="F17" s="8">
        <f>Etiquettes!$J$6</f>
        <v>0</v>
      </c>
      <c r="G17" s="8">
        <f>Etiquettes!$I$5</f>
        <v>0</v>
      </c>
      <c r="H17" t="str">
        <f>Etiquettes!$C$4</f>
        <v>kt</v>
      </c>
      <c r="I17" s="8" t="s">
        <v>348</v>
      </c>
      <c r="J17" s="54" t="s">
        <v>401</v>
      </c>
      <c r="K17" t="s">
        <v>332</v>
      </c>
      <c r="L17" s="54" t="s">
        <v>52</v>
      </c>
      <c r="M17" s="8">
        <f>Etiquettes!$H$11</f>
        <v>0</v>
      </c>
      <c r="N17" s="8" t="str">
        <f t="shared" si="0"/>
        <v>Consommation de graines par les FAB = 155 Matière première:Produit:Coproduit:Intrant externe:Rejet (Bilans par campagne - FranceAgriMer)</v>
      </c>
      <c r="O17">
        <f>Etiquettes!$J$15</f>
        <v>0</v>
      </c>
      <c r="P17" s="911" t="s">
        <v>336</v>
      </c>
      <c r="Q17" s="911">
        <f>Etiquettes!$H$17</f>
        <v>0</v>
      </c>
    </row>
    <row r="18" spans="1:18">
      <c r="A18" t="str">
        <f>Produits!$B$11</f>
        <v>Graines collectées</v>
      </c>
      <c r="B18" t="str">
        <f>Secteurs!$B$21</f>
        <v>Autres IAA</v>
      </c>
      <c r="C18" s="53">
        <f>'Bilans Soja - FAM'!O30</f>
        <v>45</v>
      </c>
      <c r="E18" t="str">
        <f>Etiquettes!$C$3</f>
        <v>Matière première:Produit:Coproduit:Intrant externe:Rejet</v>
      </c>
      <c r="F18" s="8">
        <f>Etiquettes!$J$6</f>
        <v>0</v>
      </c>
      <c r="G18" s="8">
        <f>Etiquettes!$I$5</f>
        <v>0</v>
      </c>
      <c r="H18" t="str">
        <f>Etiquettes!$C$4</f>
        <v>kt</v>
      </c>
      <c r="I18" s="8" t="s">
        <v>344</v>
      </c>
      <c r="J18" s="54"/>
      <c r="K18" t="s">
        <v>332</v>
      </c>
      <c r="L18" s="54" t="s">
        <v>52</v>
      </c>
      <c r="M18" s="8">
        <f>Etiquettes!$H$11</f>
        <v>0</v>
      </c>
      <c r="N18" s="8" t="str">
        <f t="shared" si="0"/>
        <v>Consommation de graines en alimentation humaine = 45 Matière première:Produit:Coproduit:Intrant externe:Rejet (Bilans par campagne - FranceAgriMer)</v>
      </c>
      <c r="O18">
        <f>Etiquettes!$J$15</f>
        <v>0</v>
      </c>
      <c r="P18" s="911" t="s">
        <v>336</v>
      </c>
      <c r="Q18" s="911">
        <f>Etiquettes!$H$17</f>
        <v>0</v>
      </c>
    </row>
    <row r="19" spans="1:18">
      <c r="A19" t="str">
        <f>Produits!$B$11</f>
        <v>Graines collectées</v>
      </c>
      <c r="B19" t="str">
        <f>Secteurs!$B$44</f>
        <v>Semences certifiées</v>
      </c>
      <c r="C19" s="53">
        <f>'Bilans Soja - FAM'!O31</f>
        <v>8.6123999999999992</v>
      </c>
      <c r="E19" t="str">
        <f>Etiquettes!$C$3</f>
        <v>Matière première:Produit:Coproduit:Intrant externe:Rejet</v>
      </c>
      <c r="F19" s="8">
        <f>Etiquettes!$J$6</f>
        <v>0</v>
      </c>
      <c r="G19" s="8">
        <f>Etiquettes!$I$5</f>
        <v>0</v>
      </c>
      <c r="H19" t="str">
        <f>Etiquettes!$C$4</f>
        <v>kt</v>
      </c>
      <c r="I19" s="8" t="s">
        <v>351</v>
      </c>
      <c r="J19" s="54"/>
      <c r="K19" t="s">
        <v>332</v>
      </c>
      <c r="L19" s="54" t="s">
        <v>52</v>
      </c>
      <c r="M19" s="8">
        <f>Etiquettes!$H$11</f>
        <v>0</v>
      </c>
      <c r="N19" s="8" t="str">
        <f t="shared" si="0"/>
        <v>Production de semences certifiées = 9 Matière première:Produit:Coproduit:Intrant externe:Rejet (Bilans par campagne - FranceAgriMer)</v>
      </c>
      <c r="O19">
        <f>Etiquettes!$J$15</f>
        <v>0</v>
      </c>
      <c r="P19" s="911" t="s">
        <v>336</v>
      </c>
      <c r="Q19" s="911">
        <f>Etiquettes!$H$17</f>
        <v>0</v>
      </c>
    </row>
    <row r="20" spans="1:18">
      <c r="A20" t="str">
        <f>Secteurs!$B$2</f>
        <v>Récolte</v>
      </c>
      <c r="B20" t="str">
        <f>Produits!$B$2</f>
        <v>Graines récoltées</v>
      </c>
      <c r="C20" s="53">
        <f>'Bilans Soja - FAM'!S6</f>
        <v>387.8229</v>
      </c>
      <c r="E20" t="str">
        <f>Etiquettes!$C$3</f>
        <v>Matière première:Produit:Coproduit:Intrant externe:Rejet</v>
      </c>
      <c r="F20" s="8">
        <f>Etiquettes!$J$6</f>
        <v>0</v>
      </c>
      <c r="G20" s="8">
        <f>Etiquettes!$J$5</f>
        <v>0</v>
      </c>
      <c r="H20" t="str">
        <f>Etiquettes!$C$4</f>
        <v>kt</v>
      </c>
      <c r="I20" s="54" t="s">
        <v>277</v>
      </c>
      <c r="J20" s="54"/>
      <c r="K20" t="s">
        <v>332</v>
      </c>
      <c r="L20" s="54" t="s">
        <v>52</v>
      </c>
      <c r="M20" s="8">
        <f>Etiquettes!$H$11</f>
        <v>0</v>
      </c>
      <c r="N20" s="8" t="str">
        <f t="shared" si="0"/>
        <v>Récolte = 388 Matière première:Produit:Coproduit:Intrant externe:Rejet (Bilans par campagne - FranceAgriMer)</v>
      </c>
      <c r="O20">
        <f>Etiquettes!$H$15</f>
        <v>0</v>
      </c>
      <c r="P20" s="911" t="s">
        <v>336</v>
      </c>
      <c r="Q20" s="911">
        <f>Etiquettes!$H$17</f>
        <v>0</v>
      </c>
    </row>
    <row r="21" spans="1:18">
      <c r="A21" t="str">
        <f>Secteurs!$B$3</f>
        <v>Ferme</v>
      </c>
      <c r="B21" t="str">
        <f>Produits!$B$4</f>
        <v>Graines autoconsommées</v>
      </c>
      <c r="C21" s="811">
        <f>'Bilans Soja - FAM'!S8</f>
        <v>67.927700000000016</v>
      </c>
      <c r="E21" t="str">
        <f>Etiquettes!$C$3</f>
        <v>Matière première:Produit:Coproduit:Intrant externe:Rejet</v>
      </c>
      <c r="F21" s="8">
        <f>Etiquettes!$J$6</f>
        <v>0</v>
      </c>
      <c r="G21" s="8">
        <f>Etiquettes!$J$5</f>
        <v>0</v>
      </c>
      <c r="H21" t="str">
        <f>Etiquettes!$C$4</f>
        <v>kt</v>
      </c>
      <c r="I21" s="8" t="s">
        <v>367</v>
      </c>
      <c r="J21" s="54"/>
      <c r="K21" t="s">
        <v>332</v>
      </c>
      <c r="L21" s="54" t="s">
        <v>52</v>
      </c>
      <c r="M21" s="8">
        <f>Etiquettes!$H$11</f>
        <v>0</v>
      </c>
      <c r="N21" s="8" t="str">
        <f t="shared" si="0"/>
        <v>Autoconsommation à la ferme = 68 Matière première:Produit:Coproduit:Intrant externe:Rejet (Bilans par campagne - FranceAgriMer)</v>
      </c>
      <c r="O21">
        <f>Etiquettes!$K$15</f>
        <v>0</v>
      </c>
      <c r="P21" s="911" t="s">
        <v>336</v>
      </c>
      <c r="Q21" s="911">
        <f>Etiquettes!$H$17</f>
        <v>0</v>
      </c>
    </row>
    <row r="22" spans="1:18">
      <c r="A22" t="str">
        <f>Produits!$B$2</f>
        <v>Graines récoltées</v>
      </c>
      <c r="B22" t="str">
        <f>Secteurs!$B$4</f>
        <v>OS</v>
      </c>
      <c r="C22" s="53">
        <f>'Bilans Soja - FAM'!S16</f>
        <v>319.89519999999999</v>
      </c>
      <c r="E22" t="str">
        <f>Etiquettes!$C$3</f>
        <v>Matière première:Produit:Coproduit:Intrant externe:Rejet</v>
      </c>
      <c r="F22" s="8">
        <f>Etiquettes!$J$6</f>
        <v>0</v>
      </c>
      <c r="G22" s="8">
        <f>Etiquettes!$J$5</f>
        <v>0</v>
      </c>
      <c r="H22" t="str">
        <f>Etiquettes!$C$4</f>
        <v>kt</v>
      </c>
      <c r="I22" s="8" t="s">
        <v>334</v>
      </c>
      <c r="J22" s="54"/>
      <c r="K22" t="s">
        <v>332</v>
      </c>
      <c r="L22" s="54" t="s">
        <v>52</v>
      </c>
      <c r="M22" s="8">
        <f>Etiquettes!$H$11</f>
        <v>0</v>
      </c>
      <c r="N22" s="8" t="str">
        <f t="shared" si="0"/>
        <v>Collecte = 320 Matière première:Produit:Coproduit:Intrant externe:Rejet (Bilans par campagne - FranceAgriMer)</v>
      </c>
      <c r="O22">
        <f>Etiquettes!$I$15</f>
        <v>0</v>
      </c>
      <c r="P22" s="911" t="s">
        <v>336</v>
      </c>
      <c r="Q22" s="911">
        <f>Etiquettes!$H$17</f>
        <v>0</v>
      </c>
    </row>
    <row r="23" spans="1:18">
      <c r="A23" t="str">
        <f>Produits!$B$7</f>
        <v>Stock initial collecteurs</v>
      </c>
      <c r="B23" t="str">
        <f>Secteurs!$B$4</f>
        <v>OS</v>
      </c>
      <c r="C23" s="53">
        <f>'Bilans Soja - FAM'!R40</f>
        <v>103.0461</v>
      </c>
      <c r="E23" t="str">
        <f>Etiquettes!$C$3</f>
        <v>Matière première:Produit:Coproduit:Intrant externe:Rejet</v>
      </c>
      <c r="F23" s="8">
        <f>Etiquettes!$J$6</f>
        <v>0</v>
      </c>
      <c r="G23" s="8">
        <f>Etiquettes!$J$5</f>
        <v>0</v>
      </c>
      <c r="H23" t="str">
        <f>Etiquettes!$C$4</f>
        <v>kt</v>
      </c>
      <c r="I23" s="8" t="s">
        <v>250</v>
      </c>
      <c r="J23" s="54"/>
      <c r="K23" t="s">
        <v>332</v>
      </c>
      <c r="L23" s="54" t="s">
        <v>52</v>
      </c>
      <c r="M23" s="8">
        <f>Etiquettes!$H$11</f>
        <v>0</v>
      </c>
      <c r="N23" s="8" t="str">
        <f t="shared" si="0"/>
        <v>Stock initial collecteurs = 103 Matière première:Produit:Coproduit:Intrant externe:Rejet (Bilans par campagne - FranceAgriMer)</v>
      </c>
      <c r="O23">
        <f>Etiquettes!$I$15</f>
        <v>0</v>
      </c>
      <c r="P23" s="911" t="s">
        <v>336</v>
      </c>
      <c r="Q23" s="911">
        <f>Etiquettes!$H$17</f>
        <v>0</v>
      </c>
    </row>
    <row r="24" spans="1:18">
      <c r="A24" t="str">
        <f>Secteurs!$B$4</f>
        <v>OS</v>
      </c>
      <c r="B24" t="str">
        <f>Produits!$B$10</f>
        <v>Stock final collecteurs</v>
      </c>
      <c r="C24" s="53">
        <f>'Bilans Soja - FAM'!S40</f>
        <v>65.262799999999999</v>
      </c>
      <c r="E24" t="str">
        <f>Etiquettes!$C$3</f>
        <v>Matière première:Produit:Coproduit:Intrant externe:Rejet</v>
      </c>
      <c r="F24" s="8">
        <f>Etiquettes!$J$6</f>
        <v>0</v>
      </c>
      <c r="G24" s="8">
        <f>Etiquettes!$J$5</f>
        <v>0</v>
      </c>
      <c r="H24" t="str">
        <f>Etiquettes!$C$4</f>
        <v>kt</v>
      </c>
      <c r="I24" s="8" t="s">
        <v>253</v>
      </c>
      <c r="J24" s="54"/>
      <c r="K24" t="s">
        <v>332</v>
      </c>
      <c r="L24" s="54" t="s">
        <v>52</v>
      </c>
      <c r="M24" s="8">
        <f>Etiquettes!$H$11</f>
        <v>0</v>
      </c>
      <c r="N24" s="8" t="str">
        <f t="shared" si="0"/>
        <v>Stock final collecteurs = 65 Matière première:Produit:Coproduit:Intrant externe:Rejet (Bilans par campagne - FranceAgriMer)</v>
      </c>
      <c r="O24">
        <f>Etiquettes!$I$15</f>
        <v>0</v>
      </c>
      <c r="P24" s="911" t="s">
        <v>336</v>
      </c>
      <c r="Q24" s="911">
        <f>Etiquettes!$H$17</f>
        <v>0</v>
      </c>
    </row>
    <row r="25" spans="1:18">
      <c r="A25" t="str">
        <f>Produits!$B$11</f>
        <v>Graines collectées</v>
      </c>
      <c r="B25" t="str">
        <f>Secteurs!$B$5</f>
        <v>Trituration</v>
      </c>
      <c r="C25" s="53">
        <f>'Bilans Soja - FAM'!S27</f>
        <v>510</v>
      </c>
      <c r="E25" t="str">
        <f>Etiquettes!$C$3</f>
        <v>Matière première:Produit:Coproduit:Intrant externe:Rejet</v>
      </c>
      <c r="F25" s="8">
        <f>Etiquettes!$J$6</f>
        <v>0</v>
      </c>
      <c r="G25" s="8">
        <f>Etiquettes!$J$5</f>
        <v>0</v>
      </c>
      <c r="H25" t="str">
        <f>Etiquettes!$C$4</f>
        <v>kt</v>
      </c>
      <c r="I25" s="8" t="s">
        <v>346</v>
      </c>
      <c r="K25" t="s">
        <v>332</v>
      </c>
      <c r="L25" s="54" t="s">
        <v>52</v>
      </c>
      <c r="M25" s="8">
        <f>Etiquettes!$H$11</f>
        <v>0</v>
      </c>
      <c r="N25" s="8" t="str">
        <f t="shared" si="0"/>
        <v>Consommation de graines par la Trituration = 510 Matière première:Produit:Coproduit:Intrant externe:Rejet (Bilans par campagne - FranceAgriMer)</v>
      </c>
      <c r="O25">
        <f>Etiquettes!$I$15</f>
        <v>0</v>
      </c>
      <c r="P25" s="911" t="s">
        <v>336</v>
      </c>
      <c r="Q25" s="911">
        <f>Etiquettes!$H$17</f>
        <v>0</v>
      </c>
    </row>
    <row r="26" spans="1:18">
      <c r="A26" t="str">
        <f>Produits!$B$11</f>
        <v>Graines collectées</v>
      </c>
      <c r="B26" t="str">
        <f>Secteurs!$B$24</f>
        <v>FAB</v>
      </c>
      <c r="C26" s="53">
        <f>'Bilans Soja - FAM'!S28+'Bilans Soja - FAM'!S29</f>
        <v>77.651089999999996</v>
      </c>
      <c r="E26" t="str">
        <f>Etiquettes!$C$3</f>
        <v>Matière première:Produit:Coproduit:Intrant externe:Rejet</v>
      </c>
      <c r="F26" s="8">
        <f>Etiquettes!$J$6</f>
        <v>0</v>
      </c>
      <c r="G26" s="8">
        <f>Etiquettes!$J$5</f>
        <v>0</v>
      </c>
      <c r="H26" t="str">
        <f>Etiquettes!$C$4</f>
        <v>kt</v>
      </c>
      <c r="I26" s="8" t="s">
        <v>348</v>
      </c>
      <c r="K26" t="s">
        <v>332</v>
      </c>
      <c r="L26" s="54" t="s">
        <v>52</v>
      </c>
      <c r="M26" s="8">
        <f>Etiquettes!$H$11</f>
        <v>0</v>
      </c>
      <c r="N26" s="8" t="str">
        <f t="shared" si="0"/>
        <v>Consommation de graines par les FAB = 78 Matière première:Produit:Coproduit:Intrant externe:Rejet (Bilans par campagne - FranceAgriMer)</v>
      </c>
      <c r="O26">
        <f>Etiquettes!$J$15</f>
        <v>0</v>
      </c>
      <c r="P26" s="911" t="s">
        <v>336</v>
      </c>
      <c r="Q26" s="911">
        <f>Etiquettes!$H$17</f>
        <v>0</v>
      </c>
      <c r="R26" s="54" t="s">
        <v>804</v>
      </c>
    </row>
    <row r="27" spans="1:18">
      <c r="A27" t="str">
        <f>Produits!$B$11</f>
        <v>Graines collectées</v>
      </c>
      <c r="B27" t="str">
        <f>Secteurs!$B$21</f>
        <v>Autres IAA</v>
      </c>
      <c r="C27" s="53">
        <f>'Bilans Soja - FAM'!S30</f>
        <v>45</v>
      </c>
      <c r="E27" t="str">
        <f>Etiquettes!$C$3</f>
        <v>Matière première:Produit:Coproduit:Intrant externe:Rejet</v>
      </c>
      <c r="F27" s="8">
        <f>Etiquettes!$J$6</f>
        <v>0</v>
      </c>
      <c r="G27" s="8">
        <f>Etiquettes!$J$5</f>
        <v>0</v>
      </c>
      <c r="H27" t="str">
        <f>Etiquettes!$C$4</f>
        <v>kt</v>
      </c>
      <c r="I27" s="8" t="s">
        <v>344</v>
      </c>
      <c r="K27" t="s">
        <v>332</v>
      </c>
      <c r="L27" s="54" t="s">
        <v>52</v>
      </c>
      <c r="M27" s="8">
        <f>Etiquettes!$H$11</f>
        <v>0</v>
      </c>
      <c r="N27" s="8" t="str">
        <f t="shared" si="0"/>
        <v>Consommation de graines en alimentation humaine = 45 Matière première:Produit:Coproduit:Intrant externe:Rejet (Bilans par campagne - FranceAgriMer)</v>
      </c>
      <c r="O27">
        <f>Etiquettes!$J$15</f>
        <v>0</v>
      </c>
      <c r="P27" s="911" t="s">
        <v>336</v>
      </c>
      <c r="Q27" s="911">
        <f>Etiquettes!$H$17</f>
        <v>0</v>
      </c>
    </row>
    <row r="28" spans="1:18">
      <c r="A28" t="str">
        <f>Produits!$B$11</f>
        <v>Graines collectées</v>
      </c>
      <c r="B28" t="str">
        <f>Secteurs!$B$44</f>
        <v>Semences certifiées</v>
      </c>
      <c r="C28" s="53">
        <f>'Bilans Soja - FAM'!S31</f>
        <v>12</v>
      </c>
      <c r="E28" t="str">
        <f>Etiquettes!$C$3</f>
        <v>Matière première:Produit:Coproduit:Intrant externe:Rejet</v>
      </c>
      <c r="F28" s="8">
        <f>Etiquettes!$J$6</f>
        <v>0</v>
      </c>
      <c r="G28" s="8">
        <f>Etiquettes!$J$5</f>
        <v>0</v>
      </c>
      <c r="H28" t="str">
        <f>Etiquettes!$C$4</f>
        <v>kt</v>
      </c>
      <c r="I28" s="8" t="s">
        <v>351</v>
      </c>
      <c r="K28" t="s">
        <v>332</v>
      </c>
      <c r="L28" s="54" t="s">
        <v>52</v>
      </c>
      <c r="M28" s="8">
        <f>Etiquettes!$H$11</f>
        <v>0</v>
      </c>
      <c r="N28" s="8" t="str">
        <f t="shared" si="0"/>
        <v>Production de semences certifiées = 12 Matière première:Produit:Coproduit:Intrant externe:Rejet (Bilans par campagne - FranceAgriMer)</v>
      </c>
      <c r="O28">
        <f>Etiquettes!$J$15</f>
        <v>0</v>
      </c>
      <c r="P28" s="911" t="s">
        <v>336</v>
      </c>
      <c r="Q28" s="911">
        <f>Etiquettes!$H$17</f>
        <v>0</v>
      </c>
    </row>
    <row r="29" spans="1:18">
      <c r="D29" s="53"/>
    </row>
    <row r="30" spans="1:18">
      <c r="D30" s="811"/>
    </row>
    <row r="31" spans="1:18">
      <c r="D31" s="53"/>
    </row>
    <row r="32" spans="1:18">
      <c r="D32" s="53"/>
    </row>
    <row r="33" spans="4:4">
      <c r="D33" s="53"/>
    </row>
    <row r="34" spans="4:4">
      <c r="D34" s="53"/>
    </row>
    <row r="35" spans="4:4">
      <c r="D35" s="53"/>
    </row>
    <row r="36" spans="4:4">
      <c r="D36" s="53"/>
    </row>
    <row r="37" spans="4:4">
      <c r="D37" s="53"/>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U53"/>
  <sheetViews>
    <sheetView zoomScale="85" zoomScaleNormal="85" workbookViewId="0">
      <selection activeCell="P1" sqref="P1:Q1048576"/>
    </sheetView>
  </sheetViews>
  <sheetFormatPr baseColWidth="10" defaultRowHeight="14.4"/>
  <cols>
    <col min="1" max="1" width="42.33203125" style="57" customWidth="1"/>
    <col min="2" max="8" width="13" style="57" customWidth="1"/>
    <col min="9" max="11" width="13" style="57" customWidth="1" collapsed="1"/>
    <col min="12" max="14" width="13" style="57" customWidth="1"/>
    <col min="15" max="15" width="13.44140625" style="57" customWidth="1"/>
    <col min="16" max="16" width="8.5546875" style="57" customWidth="1"/>
    <col min="17" max="17" width="5.6640625" style="57" customWidth="1"/>
    <col min="18" max="18" width="11.5546875" style="57" customWidth="1"/>
    <col min="19" max="16384" width="11.5546875" style="57"/>
  </cols>
  <sheetData>
    <row r="1" spans="1:21" ht="60" customHeight="1" thickBot="1">
      <c r="B1" s="988" t="s">
        <v>805</v>
      </c>
      <c r="C1" s="989"/>
      <c r="D1" s="989"/>
      <c r="E1" s="989"/>
      <c r="F1" s="989"/>
      <c r="G1" s="989"/>
      <c r="H1" s="989"/>
      <c r="I1" s="989"/>
      <c r="J1" s="989"/>
      <c r="K1" s="989"/>
      <c r="L1" s="989"/>
      <c r="M1" s="989"/>
      <c r="N1" s="989"/>
      <c r="O1" s="584" t="s">
        <v>805</v>
      </c>
      <c r="P1" s="584"/>
      <c r="Q1" s="584"/>
      <c r="R1" s="584"/>
      <c r="S1" s="584"/>
      <c r="T1" s="584"/>
      <c r="U1" s="584"/>
    </row>
    <row r="2" spans="1:21" ht="20.25" customHeight="1">
      <c r="A2" s="180" t="s">
        <v>735</v>
      </c>
      <c r="B2" s="59" t="s">
        <v>736</v>
      </c>
      <c r="C2" s="60" t="s">
        <v>737</v>
      </c>
      <c r="D2" s="60" t="s">
        <v>738</v>
      </c>
      <c r="E2" s="60" t="s">
        <v>795</v>
      </c>
      <c r="F2" s="255" t="s">
        <v>806</v>
      </c>
      <c r="G2" s="256" t="s">
        <v>741</v>
      </c>
      <c r="H2" s="60" t="s">
        <v>742</v>
      </c>
      <c r="I2" s="256" t="s">
        <v>743</v>
      </c>
      <c r="J2" s="60" t="s">
        <v>798</v>
      </c>
      <c r="K2" s="60" t="s">
        <v>745</v>
      </c>
      <c r="L2" s="60" t="s">
        <v>746</v>
      </c>
      <c r="M2" s="60" t="s">
        <v>747</v>
      </c>
      <c r="N2" s="60" t="s">
        <v>748</v>
      </c>
      <c r="O2" s="585" t="s">
        <v>749</v>
      </c>
      <c r="P2" s="585" t="s">
        <v>750</v>
      </c>
      <c r="Q2" s="586" t="s">
        <v>751</v>
      </c>
      <c r="R2" s="587" t="s">
        <v>807</v>
      </c>
      <c r="S2" s="428" t="s">
        <v>753</v>
      </c>
      <c r="T2" s="585" t="s">
        <v>753</v>
      </c>
      <c r="U2" s="428" t="s">
        <v>808</v>
      </c>
    </row>
    <row r="3" spans="1:21" ht="25.5" customHeight="1" thickBot="1">
      <c r="A3" s="257"/>
      <c r="B3" s="258"/>
      <c r="C3" s="186"/>
      <c r="D3" s="186"/>
      <c r="E3" s="186"/>
      <c r="F3" s="186"/>
      <c r="G3" s="186"/>
      <c r="H3" s="186"/>
      <c r="I3" s="186"/>
      <c r="J3" s="187"/>
      <c r="K3" s="187"/>
      <c r="L3" s="187"/>
      <c r="M3" s="259" t="s">
        <v>809</v>
      </c>
      <c r="N3" s="260">
        <v>43608</v>
      </c>
      <c r="O3" s="430"/>
      <c r="P3" s="430"/>
      <c r="Q3" s="529"/>
      <c r="R3" s="588"/>
      <c r="S3" s="431" t="s">
        <v>757</v>
      </c>
      <c r="T3" s="589" t="s">
        <v>758</v>
      </c>
      <c r="U3" s="431" t="s">
        <v>759</v>
      </c>
    </row>
    <row r="4" spans="1:21">
      <c r="A4" s="193" t="s">
        <v>760</v>
      </c>
      <c r="B4" s="76">
        <v>44.491999999999997</v>
      </c>
      <c r="C4" s="77">
        <v>32.046999999999997</v>
      </c>
      <c r="D4" s="77">
        <v>21.358000000000001</v>
      </c>
      <c r="E4" s="77">
        <v>42.823999999999998</v>
      </c>
      <c r="F4" s="77">
        <v>49.735999999999997</v>
      </c>
      <c r="G4" s="77">
        <v>41.570999999999998</v>
      </c>
      <c r="H4" s="77">
        <v>37.366999999999997</v>
      </c>
      <c r="I4" s="77">
        <v>42.999000000000002</v>
      </c>
      <c r="J4" s="77">
        <v>75.789000000000001</v>
      </c>
      <c r="K4" s="77">
        <v>123</v>
      </c>
      <c r="L4" s="197">
        <v>136.518</v>
      </c>
      <c r="M4" s="197">
        <v>141.80000000000001</v>
      </c>
      <c r="N4" s="197">
        <v>153.69999999999999</v>
      </c>
      <c r="O4" s="533">
        <v>163.80000000000001</v>
      </c>
      <c r="P4" s="533">
        <v>187.06800000000001</v>
      </c>
      <c r="Q4" s="534">
        <v>154.38200000000001</v>
      </c>
      <c r="R4" s="590">
        <v>183.90600000000001</v>
      </c>
      <c r="S4" s="591">
        <v>157.75299999999999</v>
      </c>
      <c r="T4" s="591">
        <v>152.72499999999999</v>
      </c>
      <c r="U4" s="591">
        <v>152.37799999999999</v>
      </c>
    </row>
    <row r="5" spans="1:21">
      <c r="A5" s="193" t="s">
        <v>810</v>
      </c>
      <c r="B5" s="76">
        <v>27.189157601366539</v>
      </c>
      <c r="C5" s="77">
        <v>26.01210721752426</v>
      </c>
      <c r="D5" s="77">
        <v>29.00224740144208</v>
      </c>
      <c r="E5" s="77">
        <v>25.100878012329542</v>
      </c>
      <c r="F5" s="77">
        <v>27.494169213447002</v>
      </c>
      <c r="G5" s="77">
        <v>29.472709340646119</v>
      </c>
      <c r="H5" s="77">
        <v>27.81464928948003</v>
      </c>
      <c r="I5" s="77">
        <v>25.598734854298939</v>
      </c>
      <c r="J5" s="77">
        <v>29.986145746744249</v>
      </c>
      <c r="K5" s="77">
        <v>27.398373983739841</v>
      </c>
      <c r="L5" s="197">
        <v>24.828594031556278</v>
      </c>
      <c r="M5" s="197">
        <v>29.28067700987306</v>
      </c>
      <c r="N5" s="197">
        <v>26.04424202992843</v>
      </c>
      <c r="O5" s="536">
        <f>O6/O4*10</f>
        <v>26.161868131868133</v>
      </c>
      <c r="P5" s="536">
        <v>21.74672846237732</v>
      </c>
      <c r="Q5" s="537">
        <v>28.458745190501489</v>
      </c>
      <c r="R5" s="592">
        <v>20.43546159451024</v>
      </c>
      <c r="S5" s="538">
        <v>24.584185403764121</v>
      </c>
      <c r="T5" s="538">
        <v>25.90226878376167</v>
      </c>
      <c r="U5" s="538">
        <v>26.09133208205909</v>
      </c>
    </row>
    <row r="6" spans="1:21">
      <c r="A6" s="193" t="s">
        <v>762</v>
      </c>
      <c r="B6" s="72">
        <v>120.97</v>
      </c>
      <c r="C6" s="73">
        <v>83.361000000000004</v>
      </c>
      <c r="D6" s="73">
        <v>61.942999999999998</v>
      </c>
      <c r="E6" s="73">
        <v>107.492</v>
      </c>
      <c r="F6" s="73">
        <v>136.745</v>
      </c>
      <c r="G6" s="73">
        <v>122.521</v>
      </c>
      <c r="H6" s="73">
        <v>103.935</v>
      </c>
      <c r="I6" s="73">
        <v>110.072</v>
      </c>
      <c r="J6" s="73">
        <v>227.262</v>
      </c>
      <c r="K6" s="765">
        <v>337</v>
      </c>
      <c r="L6" s="261">
        <v>338.95499999999998</v>
      </c>
      <c r="M6" s="261">
        <v>415.2</v>
      </c>
      <c r="N6" s="261">
        <v>400.3</v>
      </c>
      <c r="O6" s="783">
        <v>428.53140000000002</v>
      </c>
      <c r="P6" s="533">
        <v>406.81170000000009</v>
      </c>
      <c r="Q6" s="534">
        <v>439.35180000000003</v>
      </c>
      <c r="R6" s="593">
        <v>375.82039999999989</v>
      </c>
      <c r="S6" s="793">
        <v>387.8229</v>
      </c>
      <c r="T6" s="535">
        <v>395.59240000000011</v>
      </c>
      <c r="U6" s="535">
        <v>397.5745</v>
      </c>
    </row>
    <row r="7" spans="1:21">
      <c r="A7" s="262"/>
      <c r="B7" s="263"/>
      <c r="C7" s="264"/>
      <c r="D7" s="264"/>
      <c r="E7" s="264"/>
      <c r="F7" s="264"/>
      <c r="G7" s="264"/>
      <c r="H7" s="264"/>
      <c r="I7" s="264"/>
      <c r="J7" s="264"/>
      <c r="K7" s="264"/>
      <c r="L7" s="264"/>
      <c r="M7" s="264"/>
      <c r="N7" s="264"/>
      <c r="O7" s="539"/>
      <c r="P7" s="539"/>
      <c r="Q7" s="540"/>
      <c r="R7" s="594"/>
      <c r="S7" s="595"/>
      <c r="T7" s="595"/>
      <c r="U7" s="595"/>
    </row>
    <row r="8" spans="1:21" ht="15" customHeight="1">
      <c r="A8" s="81" t="s">
        <v>763</v>
      </c>
      <c r="B8" s="82">
        <v>6.3349999999999937</v>
      </c>
      <c r="C8" s="83">
        <v>9.7420000000000044</v>
      </c>
      <c r="D8" s="83">
        <v>10.329000000000001</v>
      </c>
      <c r="E8" s="83">
        <v>10.40100000000001</v>
      </c>
      <c r="F8" s="83">
        <v>14.593</v>
      </c>
      <c r="G8" s="83">
        <v>13.900000000000009</v>
      </c>
      <c r="H8" s="83">
        <v>13.914</v>
      </c>
      <c r="I8" s="83">
        <v>20.806000000000001</v>
      </c>
      <c r="J8" s="83">
        <v>28.834</v>
      </c>
      <c r="K8" s="766">
        <v>67.776999999999987</v>
      </c>
      <c r="L8" s="83">
        <v>66.829000000000008</v>
      </c>
      <c r="M8" s="83">
        <v>41.081999999999987</v>
      </c>
      <c r="N8" s="83">
        <v>65.300000000000011</v>
      </c>
      <c r="O8" s="768">
        <f>O6-O16</f>
        <v>66.615000000000009</v>
      </c>
      <c r="P8" s="446">
        <v>72.811700000000087</v>
      </c>
      <c r="Q8" s="447">
        <v>63.797800000000173</v>
      </c>
      <c r="R8" s="596">
        <v>63.82039999999995</v>
      </c>
      <c r="S8" s="768">
        <v>67.927700000000016</v>
      </c>
      <c r="T8" s="448">
        <v>70.202400000000068</v>
      </c>
      <c r="U8" s="448">
        <v>57.794500000000028</v>
      </c>
    </row>
    <row r="9" spans="1:21">
      <c r="A9" s="84" t="s">
        <v>764</v>
      </c>
      <c r="B9" s="85">
        <v>5.2368355790691858E-2</v>
      </c>
      <c r="C9" s="86">
        <v>0.1168652007533499</v>
      </c>
      <c r="D9" s="86">
        <v>0.1667500766834025</v>
      </c>
      <c r="E9" s="86">
        <v>9.6760689167566055E-2</v>
      </c>
      <c r="F9" s="86">
        <v>0.10671688178726831</v>
      </c>
      <c r="G9" s="86">
        <v>0.1134499391940974</v>
      </c>
      <c r="H9" s="86">
        <v>0.1338721316207245</v>
      </c>
      <c r="I9" s="86">
        <v>0.18902173123046731</v>
      </c>
      <c r="J9" s="86">
        <v>0.1268755885277785</v>
      </c>
      <c r="K9" s="86">
        <v>0.20111869436201779</v>
      </c>
      <c r="L9" s="86">
        <v>0.1971618651443407</v>
      </c>
      <c r="M9" s="86">
        <v>9.8945086705202301E-2</v>
      </c>
      <c r="N9" s="86">
        <v>0.1631276542593055</v>
      </c>
      <c r="O9" s="449">
        <f>O8/O6</f>
        <v>0.15544951898507323</v>
      </c>
      <c r="P9" s="449">
        <v>0.17898133214949341</v>
      </c>
      <c r="Q9" s="471">
        <v>0.1452089191395145</v>
      </c>
      <c r="R9" s="597">
        <v>0.16981622072670871</v>
      </c>
      <c r="S9" s="450">
        <v>0.1163788951468917</v>
      </c>
      <c r="T9" s="450">
        <v>0.1163788951468917</v>
      </c>
      <c r="U9" s="450">
        <v>0.1453677235335768</v>
      </c>
    </row>
    <row r="10" spans="1:21">
      <c r="A10" s="87" t="s">
        <v>765</v>
      </c>
      <c r="B10" s="88"/>
      <c r="C10" s="89"/>
      <c r="D10" s="90"/>
      <c r="E10" s="90"/>
      <c r="F10" s="91"/>
      <c r="G10" s="91"/>
      <c r="H10" s="92"/>
      <c r="I10" s="92"/>
      <c r="J10" s="93"/>
      <c r="K10" s="93"/>
      <c r="L10" s="93"/>
      <c r="M10" s="93"/>
      <c r="N10" s="87">
        <v>306.7</v>
      </c>
      <c r="O10" s="451"/>
      <c r="P10" s="451"/>
      <c r="Q10" s="452"/>
      <c r="R10" s="598"/>
      <c r="S10" s="599"/>
      <c r="T10" s="599"/>
      <c r="U10" s="599">
        <v>319.89519999999999</v>
      </c>
    </row>
    <row r="11" spans="1:21">
      <c r="A11" s="96" t="s">
        <v>766</v>
      </c>
      <c r="B11" s="88"/>
      <c r="C11" s="89"/>
      <c r="D11" s="90"/>
      <c r="E11" s="90"/>
      <c r="F11" s="91"/>
      <c r="G11" s="91"/>
      <c r="H11" s="92"/>
      <c r="I11" s="92"/>
      <c r="J11" s="97"/>
      <c r="K11" s="97"/>
      <c r="L11" s="97"/>
      <c r="M11" s="97">
        <v>0</v>
      </c>
      <c r="N11" s="97">
        <v>0.76617536847364476</v>
      </c>
      <c r="O11" s="454"/>
      <c r="P11" s="454"/>
      <c r="Q11" s="455"/>
      <c r="R11" s="600"/>
      <c r="S11" s="456"/>
      <c r="T11" s="456"/>
      <c r="U11" s="456">
        <v>0.80461699631138317</v>
      </c>
    </row>
    <row r="12" spans="1:21">
      <c r="A12" s="203" t="s">
        <v>767</v>
      </c>
      <c r="B12" s="265"/>
      <c r="C12" s="125"/>
      <c r="D12" s="125"/>
      <c r="E12" s="125"/>
      <c r="F12" s="125"/>
      <c r="G12" s="125"/>
      <c r="H12" s="125"/>
      <c r="I12" s="125"/>
      <c r="J12" s="266">
        <v>0</v>
      </c>
      <c r="K12" s="104"/>
      <c r="L12" s="104"/>
      <c r="M12" s="104">
        <v>0</v>
      </c>
      <c r="N12" s="104">
        <v>0.91552238805970143</v>
      </c>
      <c r="O12" s="457"/>
      <c r="P12" s="457"/>
      <c r="Q12" s="458"/>
      <c r="R12" s="601"/>
      <c r="S12" s="459"/>
      <c r="T12" s="459"/>
      <c r="U12" s="459">
        <v>0.94147742657013367</v>
      </c>
    </row>
    <row r="13" spans="1:21" ht="35.1" customHeight="1">
      <c r="A13" s="203"/>
      <c r="B13" s="265"/>
      <c r="C13" s="125"/>
      <c r="D13" s="125"/>
      <c r="E13" s="125"/>
      <c r="F13" s="125"/>
      <c r="G13" s="125"/>
      <c r="H13" s="125"/>
      <c r="I13" s="125"/>
      <c r="J13" s="125"/>
      <c r="K13" s="125"/>
      <c r="L13" s="125"/>
      <c r="M13" s="125"/>
      <c r="N13" s="125"/>
      <c r="O13" s="541"/>
      <c r="P13" s="541"/>
      <c r="Q13" s="542"/>
      <c r="R13" s="602"/>
      <c r="S13" s="603"/>
      <c r="T13" s="603"/>
      <c r="U13" s="603"/>
    </row>
    <row r="14" spans="1:21" ht="17.399999999999999" customHeight="1">
      <c r="A14" s="109" t="s">
        <v>768</v>
      </c>
      <c r="B14" s="110"/>
      <c r="C14" s="111"/>
      <c r="D14" s="112"/>
      <c r="E14" s="112"/>
      <c r="F14" s="112"/>
      <c r="G14" s="112"/>
      <c r="H14" s="112"/>
      <c r="I14" s="112"/>
      <c r="J14" s="112"/>
      <c r="K14" s="112"/>
      <c r="L14" s="112"/>
      <c r="M14" s="112"/>
      <c r="N14" s="112"/>
      <c r="O14" s="463"/>
      <c r="P14" s="463"/>
      <c r="Q14" s="464"/>
      <c r="R14" s="604"/>
      <c r="S14" s="465"/>
      <c r="T14" s="465"/>
      <c r="U14" s="465"/>
    </row>
    <row r="15" spans="1:21">
      <c r="A15" s="267" t="s">
        <v>769</v>
      </c>
      <c r="B15" s="268">
        <v>34.51</v>
      </c>
      <c r="C15" s="115">
        <v>25.651</v>
      </c>
      <c r="D15" s="115">
        <v>22.79</v>
      </c>
      <c r="E15" s="115">
        <v>18.975999999999999</v>
      </c>
      <c r="F15" s="115">
        <v>16.802</v>
      </c>
      <c r="G15" s="115">
        <v>35.470999999999997</v>
      </c>
      <c r="H15" s="115">
        <v>25.28</v>
      </c>
      <c r="I15" s="115">
        <v>18.472999999999999</v>
      </c>
      <c r="J15" s="115">
        <v>19.773</v>
      </c>
      <c r="K15" s="115">
        <v>46.561</v>
      </c>
      <c r="L15" s="115">
        <v>69.430000000000007</v>
      </c>
      <c r="M15" s="115">
        <v>63</v>
      </c>
      <c r="N15" s="115">
        <v>81</v>
      </c>
      <c r="O15" s="605">
        <v>96.868316000000007</v>
      </c>
      <c r="P15" s="605">
        <v>76.345209999999994</v>
      </c>
      <c r="Q15" s="606">
        <v>74</v>
      </c>
      <c r="R15" s="607">
        <v>92</v>
      </c>
      <c r="S15" s="608">
        <v>109.03257000000001</v>
      </c>
      <c r="T15" s="609">
        <v>67.729669999999999</v>
      </c>
      <c r="U15" s="608">
        <v>67.729669999999999</v>
      </c>
    </row>
    <row r="16" spans="1:21">
      <c r="A16" s="269" t="s">
        <v>770</v>
      </c>
      <c r="B16" s="268">
        <v>114.63500000000001</v>
      </c>
      <c r="C16" s="115">
        <v>73.619</v>
      </c>
      <c r="D16" s="115">
        <v>51.613999999999997</v>
      </c>
      <c r="E16" s="115">
        <v>97.090999999999994</v>
      </c>
      <c r="F16" s="115">
        <v>122.152</v>
      </c>
      <c r="G16" s="115">
        <v>108.621</v>
      </c>
      <c r="H16" s="115">
        <v>90.021000000000001</v>
      </c>
      <c r="I16" s="115">
        <v>89.266000000000005</v>
      </c>
      <c r="J16" s="115">
        <v>198.428</v>
      </c>
      <c r="K16" s="788">
        <v>269.22300000000001</v>
      </c>
      <c r="L16" s="270">
        <v>272.12599999999998</v>
      </c>
      <c r="M16" s="270">
        <v>374.11799999999999</v>
      </c>
      <c r="N16" s="270">
        <v>335</v>
      </c>
      <c r="O16" s="783">
        <v>361.91640000000001</v>
      </c>
      <c r="P16" s="533">
        <v>334</v>
      </c>
      <c r="Q16" s="534">
        <v>375.55399999999992</v>
      </c>
      <c r="R16" s="610">
        <v>312</v>
      </c>
      <c r="S16" s="794">
        <v>319.89519999999999</v>
      </c>
      <c r="T16" s="611">
        <v>325.39</v>
      </c>
      <c r="U16" s="611">
        <v>339.78</v>
      </c>
    </row>
    <row r="17" spans="1:21">
      <c r="A17" s="271" t="s">
        <v>771</v>
      </c>
      <c r="B17" s="121">
        <v>0.91869918699186992</v>
      </c>
      <c r="C17" s="104">
        <v>0.83977272727272734</v>
      </c>
      <c r="D17" s="104">
        <v>0.81076724693745972</v>
      </c>
      <c r="E17" s="104">
        <v>0.8726545566669992</v>
      </c>
      <c r="F17" s="104">
        <v>0.83575612931221521</v>
      </c>
      <c r="G17" s="104">
        <v>0.86872586872586877</v>
      </c>
      <c r="H17" s="104">
        <v>0.86612786837927547</v>
      </c>
      <c r="I17" s="104">
        <v>0.81097826876953272</v>
      </c>
      <c r="J17" s="104">
        <v>0.87312441147222153</v>
      </c>
      <c r="K17" s="104">
        <v>0.79888130563798221</v>
      </c>
      <c r="L17" s="104">
        <v>0.80283813485565925</v>
      </c>
      <c r="M17" s="104">
        <v>0.9010549132947977</v>
      </c>
      <c r="N17" s="104">
        <v>0.83687234574069447</v>
      </c>
      <c r="O17" s="612">
        <v>0.84861692748769391</v>
      </c>
      <c r="P17" s="612">
        <v>0.82101866785050659</v>
      </c>
      <c r="Q17" s="613">
        <v>0.8547910808604855</v>
      </c>
      <c r="R17" s="614">
        <v>0.83018377927329134</v>
      </c>
      <c r="S17" s="615">
        <v>0.8248486615927012</v>
      </c>
      <c r="T17" s="616">
        <v>0.82253855230788042</v>
      </c>
      <c r="U17" s="615">
        <v>0.85463227646642326</v>
      </c>
    </row>
    <row r="18" spans="1:21">
      <c r="A18" s="272" t="s">
        <v>772</v>
      </c>
      <c r="B18" s="265"/>
      <c r="C18" s="152"/>
      <c r="D18" s="152"/>
      <c r="E18" s="125"/>
      <c r="F18" s="125"/>
      <c r="G18" s="125">
        <v>64</v>
      </c>
      <c r="H18" s="125">
        <v>22</v>
      </c>
      <c r="I18" s="125"/>
      <c r="J18" s="125"/>
      <c r="K18" s="125"/>
      <c r="L18" s="125"/>
      <c r="M18" s="125"/>
      <c r="N18" s="125"/>
      <c r="O18" s="472"/>
      <c r="P18" s="472"/>
      <c r="Q18" s="546"/>
      <c r="R18" s="617"/>
      <c r="S18" s="618"/>
      <c r="T18" s="618"/>
      <c r="U18" s="618"/>
    </row>
    <row r="19" spans="1:21">
      <c r="A19" s="127" t="s">
        <v>320</v>
      </c>
      <c r="B19" s="119">
        <v>482.93599999999998</v>
      </c>
      <c r="C19" s="116">
        <v>368.23399999999998</v>
      </c>
      <c r="D19" s="116">
        <v>627.80400000000009</v>
      </c>
      <c r="E19" s="116">
        <v>603.49900000000002</v>
      </c>
      <c r="F19" s="116">
        <v>554.52600000000007</v>
      </c>
      <c r="G19" s="116">
        <v>647.08699999999999</v>
      </c>
      <c r="H19" s="116">
        <v>617.4140000000001</v>
      </c>
      <c r="I19" s="116">
        <v>649.68799999999999</v>
      </c>
      <c r="J19" s="116">
        <v>667.14</v>
      </c>
      <c r="K19" s="116">
        <v>846.27</v>
      </c>
      <c r="L19" s="116">
        <v>906.6</v>
      </c>
      <c r="M19" s="116">
        <v>623.19999999999993</v>
      </c>
      <c r="N19" s="116">
        <v>700</v>
      </c>
      <c r="O19" s="619">
        <v>658.06209999999999</v>
      </c>
      <c r="P19" s="619">
        <v>570.61999999999978</v>
      </c>
      <c r="Q19" s="620">
        <v>570.25400000000002</v>
      </c>
      <c r="R19" s="621">
        <v>395</v>
      </c>
      <c r="S19" s="622">
        <v>402.68209999999999</v>
      </c>
      <c r="T19" s="622">
        <v>660</v>
      </c>
      <c r="U19" s="622">
        <v>670</v>
      </c>
    </row>
    <row r="20" spans="1:21" ht="15.6" customHeight="1">
      <c r="A20" s="223" t="s">
        <v>811</v>
      </c>
      <c r="B20" s="265">
        <v>48.841000000000001</v>
      </c>
      <c r="C20" s="125">
        <v>60.383000000000003</v>
      </c>
      <c r="D20" s="125">
        <v>57.012</v>
      </c>
      <c r="E20" s="125">
        <v>90.454999999999998</v>
      </c>
      <c r="F20" s="125">
        <v>48.789000000000001</v>
      </c>
      <c r="G20" s="125">
        <v>51.610999999999997</v>
      </c>
      <c r="H20" s="125">
        <v>35.372999999999998</v>
      </c>
      <c r="I20" s="125">
        <v>34.530999999999999</v>
      </c>
      <c r="J20" s="273">
        <v>141.56299999999999</v>
      </c>
      <c r="K20" s="273">
        <v>212.37</v>
      </c>
      <c r="L20" s="274">
        <v>196.9</v>
      </c>
      <c r="M20" s="274">
        <v>35.4</v>
      </c>
      <c r="N20" s="274">
        <v>50</v>
      </c>
      <c r="O20" s="623">
        <v>37.521599999999999</v>
      </c>
      <c r="P20" s="623">
        <v>40</v>
      </c>
      <c r="Q20" s="624">
        <v>37.523000000000003</v>
      </c>
      <c r="R20" s="625">
        <v>26</v>
      </c>
      <c r="S20" s="626">
        <v>25.24</v>
      </c>
      <c r="T20" s="626">
        <v>10</v>
      </c>
      <c r="U20" s="626">
        <v>20</v>
      </c>
    </row>
    <row r="21" spans="1:21">
      <c r="A21" s="223" t="s">
        <v>774</v>
      </c>
      <c r="B21" s="265">
        <v>434.09500000000003</v>
      </c>
      <c r="C21" s="125">
        <v>307.851</v>
      </c>
      <c r="D21" s="125">
        <v>570.79200000000003</v>
      </c>
      <c r="E21" s="125">
        <v>513.04399999999998</v>
      </c>
      <c r="F21" s="125">
        <v>505.73700000000002</v>
      </c>
      <c r="G21" s="125">
        <v>595.476</v>
      </c>
      <c r="H21" s="125">
        <v>582.04100000000005</v>
      </c>
      <c r="I21" s="125">
        <v>615.15700000000004</v>
      </c>
      <c r="J21" s="125">
        <v>525.577</v>
      </c>
      <c r="K21" s="125">
        <v>633.9</v>
      </c>
      <c r="L21" s="274">
        <v>709.7</v>
      </c>
      <c r="M21" s="274">
        <v>587.79999999999995</v>
      </c>
      <c r="N21" s="274">
        <v>650</v>
      </c>
      <c r="O21" s="623">
        <v>620.54049999999995</v>
      </c>
      <c r="P21" s="623">
        <v>531</v>
      </c>
      <c r="Q21" s="624">
        <v>532.73099999999999</v>
      </c>
      <c r="R21" s="602">
        <v>369</v>
      </c>
      <c r="S21" s="603">
        <v>377.44209999999998</v>
      </c>
      <c r="T21" s="603">
        <v>650</v>
      </c>
      <c r="U21" s="603">
        <v>650</v>
      </c>
    </row>
    <row r="22" spans="1:21" ht="18.600000000000001" customHeight="1">
      <c r="A22" s="134" t="s">
        <v>775</v>
      </c>
      <c r="B22" s="135">
        <v>632.08100000000002</v>
      </c>
      <c r="C22" s="135">
        <v>467.50400000000002</v>
      </c>
      <c r="D22" s="135">
        <v>702.20800000000008</v>
      </c>
      <c r="E22" s="135">
        <v>719.56600000000003</v>
      </c>
      <c r="F22" s="135">
        <v>693.48</v>
      </c>
      <c r="G22" s="135">
        <v>855.17899999999997</v>
      </c>
      <c r="H22" s="135">
        <v>754.71500000000015</v>
      </c>
      <c r="I22" s="135">
        <v>757.42700000000002</v>
      </c>
      <c r="J22" s="135">
        <v>885.34100000000001</v>
      </c>
      <c r="K22" s="135">
        <v>1162.0540000000001</v>
      </c>
      <c r="L22" s="135">
        <v>1248.1559999999999</v>
      </c>
      <c r="M22" s="135">
        <v>1060.318</v>
      </c>
      <c r="N22" s="135">
        <v>1116</v>
      </c>
      <c r="O22" s="627">
        <v>1118.589416</v>
      </c>
      <c r="P22" s="627">
        <v>980.96520999999973</v>
      </c>
      <c r="Q22" s="628">
        <v>1019.808</v>
      </c>
      <c r="R22" s="629">
        <v>799</v>
      </c>
      <c r="S22" s="630">
        <v>831.60986999999989</v>
      </c>
      <c r="T22" s="630">
        <v>1053.11967</v>
      </c>
      <c r="U22" s="630">
        <v>1077.5096699999999</v>
      </c>
    </row>
    <row r="23" spans="1:21">
      <c r="A23" s="225"/>
      <c r="B23" s="276"/>
      <c r="C23" s="277"/>
      <c r="D23" s="277"/>
      <c r="E23" s="278"/>
      <c r="F23" s="279"/>
      <c r="G23" s="280"/>
      <c r="H23" s="280"/>
      <c r="I23" s="280"/>
      <c r="J23" s="280"/>
      <c r="K23" s="280"/>
      <c r="L23" s="280"/>
      <c r="M23" s="280"/>
      <c r="N23" s="280"/>
      <c r="O23" s="551"/>
      <c r="P23" s="551"/>
      <c r="Q23" s="552"/>
      <c r="R23" s="631"/>
      <c r="S23" s="632"/>
      <c r="T23" s="632"/>
      <c r="U23" s="632"/>
    </row>
    <row r="24" spans="1:21" ht="17.399999999999999" customHeight="1">
      <c r="A24" s="143" t="s">
        <v>776</v>
      </c>
      <c r="B24" s="144"/>
      <c r="C24" s="145"/>
      <c r="D24" s="146"/>
      <c r="E24" s="147"/>
      <c r="F24" s="147"/>
      <c r="G24" s="147"/>
      <c r="H24" s="147"/>
      <c r="I24" s="147"/>
      <c r="J24" s="147"/>
      <c r="K24" s="147"/>
      <c r="L24" s="147"/>
      <c r="M24" s="147"/>
      <c r="N24" s="147"/>
      <c r="O24" s="491"/>
      <c r="P24" s="491"/>
      <c r="Q24" s="492"/>
      <c r="R24" s="633"/>
      <c r="S24" s="493"/>
      <c r="T24" s="493"/>
      <c r="U24" s="493"/>
    </row>
    <row r="25" spans="1:21" ht="17.399999999999999" customHeight="1">
      <c r="A25" s="231"/>
      <c r="B25" s="276"/>
      <c r="C25" s="277"/>
      <c r="D25" s="277"/>
      <c r="E25" s="277"/>
      <c r="F25" s="277"/>
      <c r="G25" s="277"/>
      <c r="H25" s="277"/>
      <c r="I25" s="277"/>
      <c r="J25" s="277"/>
      <c r="K25" s="277"/>
      <c r="L25" s="277"/>
      <c r="M25" s="277"/>
      <c r="N25" s="277"/>
      <c r="O25" s="553"/>
      <c r="P25" s="553"/>
      <c r="Q25" s="554"/>
      <c r="R25" s="634"/>
      <c r="S25" s="635"/>
      <c r="T25" s="635"/>
      <c r="U25" s="635"/>
    </row>
    <row r="26" spans="1:21">
      <c r="A26" s="127" t="s">
        <v>777</v>
      </c>
      <c r="B26" s="72">
        <v>577.39499999999998</v>
      </c>
      <c r="C26" s="72">
        <v>435.62599999999998</v>
      </c>
      <c r="D26" s="72">
        <v>676.72299999999996</v>
      </c>
      <c r="E26" s="72">
        <v>676.44299999999998</v>
      </c>
      <c r="F26" s="72">
        <v>627.32299999999998</v>
      </c>
      <c r="G26" s="72">
        <v>794.38599999999997</v>
      </c>
      <c r="H26" s="72">
        <v>707.03399999999999</v>
      </c>
      <c r="I26" s="72">
        <v>713.29700000000003</v>
      </c>
      <c r="J26" s="72">
        <v>785.82399999999996</v>
      </c>
      <c r="K26" s="72">
        <v>996.52099999999996</v>
      </c>
      <c r="L26" s="72">
        <v>1096.98</v>
      </c>
      <c r="M26" s="72">
        <v>845</v>
      </c>
      <c r="N26" s="72">
        <v>909</v>
      </c>
      <c r="O26" s="619">
        <v>878.57230600000003</v>
      </c>
      <c r="P26" s="619">
        <v>758.16269999999997</v>
      </c>
      <c r="Q26" s="620">
        <v>811.52186999999981</v>
      </c>
      <c r="R26" s="636">
        <v>597.24856</v>
      </c>
      <c r="S26" s="619">
        <v>644.65108999999995</v>
      </c>
      <c r="T26" s="619">
        <v>897</v>
      </c>
      <c r="U26" s="619">
        <v>857</v>
      </c>
    </row>
    <row r="27" spans="1:21">
      <c r="A27" s="234" t="s">
        <v>778</v>
      </c>
      <c r="B27" s="151">
        <v>341.97300000000001</v>
      </c>
      <c r="C27" s="152">
        <v>256.596</v>
      </c>
      <c r="D27" s="152">
        <v>481.90199999999999</v>
      </c>
      <c r="E27" s="152">
        <v>484.30700000000002</v>
      </c>
      <c r="F27" s="152">
        <v>461.60399999999998</v>
      </c>
      <c r="G27" s="152">
        <v>632.41399999999999</v>
      </c>
      <c r="H27" s="152">
        <v>582</v>
      </c>
      <c r="I27" s="152">
        <v>566</v>
      </c>
      <c r="J27" s="242">
        <v>560</v>
      </c>
      <c r="K27" s="789">
        <v>678</v>
      </c>
      <c r="L27" s="282">
        <v>730</v>
      </c>
      <c r="M27" s="282">
        <v>636</v>
      </c>
      <c r="N27" s="282">
        <v>700</v>
      </c>
      <c r="O27" s="774">
        <f>O22-O39-O34-O31-O30-O29-O28</f>
        <v>669.8281760000001</v>
      </c>
      <c r="P27" s="637">
        <v>556</v>
      </c>
      <c r="Q27" s="638">
        <v>575.05051699999979</v>
      </c>
      <c r="R27" s="639">
        <v>465</v>
      </c>
      <c r="S27" s="774">
        <v>510</v>
      </c>
      <c r="T27" s="637">
        <v>770</v>
      </c>
      <c r="U27" s="637">
        <v>730</v>
      </c>
    </row>
    <row r="28" spans="1:21">
      <c r="A28" s="237" t="s">
        <v>779</v>
      </c>
      <c r="B28" s="151">
        <v>70.421999999999997</v>
      </c>
      <c r="C28" s="152">
        <v>58.03</v>
      </c>
      <c r="D28" s="152">
        <v>45.820999999999998</v>
      </c>
      <c r="E28" s="152">
        <v>53.136000000000003</v>
      </c>
      <c r="F28" s="152">
        <v>59.719000000000001</v>
      </c>
      <c r="G28" s="152">
        <v>62.972000000000001</v>
      </c>
      <c r="H28" s="152">
        <v>46.033999999999999</v>
      </c>
      <c r="I28" s="152">
        <v>35.296999999999997</v>
      </c>
      <c r="J28" s="242">
        <v>51.823999999999998</v>
      </c>
      <c r="K28" s="789">
        <v>64.521000000000001</v>
      </c>
      <c r="L28" s="245">
        <v>60.98</v>
      </c>
      <c r="M28" s="245">
        <v>65.66</v>
      </c>
      <c r="N28" s="245">
        <v>66</v>
      </c>
      <c r="O28" s="791">
        <v>70.32632799999999</v>
      </c>
      <c r="P28" s="577">
        <v>65</v>
      </c>
      <c r="Q28" s="578">
        <v>69.900653000000005</v>
      </c>
      <c r="R28" s="602">
        <v>75.248559999999998</v>
      </c>
      <c r="S28" s="618">
        <v>77.651089999999996</v>
      </c>
      <c r="T28" s="603">
        <v>70</v>
      </c>
      <c r="U28" s="603">
        <v>70</v>
      </c>
    </row>
    <row r="29" spans="1:21">
      <c r="A29" s="237" t="s">
        <v>812</v>
      </c>
      <c r="B29" s="151">
        <v>55</v>
      </c>
      <c r="C29" s="152">
        <v>35</v>
      </c>
      <c r="D29" s="152">
        <v>35</v>
      </c>
      <c r="E29" s="152">
        <v>45</v>
      </c>
      <c r="F29" s="152">
        <v>45</v>
      </c>
      <c r="G29" s="152">
        <v>45</v>
      </c>
      <c r="H29" s="153">
        <v>35</v>
      </c>
      <c r="I29" s="153">
        <v>35</v>
      </c>
      <c r="J29" s="245">
        <v>60</v>
      </c>
      <c r="K29" s="790">
        <v>85</v>
      </c>
      <c r="L29" s="245">
        <v>80</v>
      </c>
      <c r="M29" s="245">
        <v>85</v>
      </c>
      <c r="N29" s="245">
        <v>85</v>
      </c>
      <c r="O29" s="791">
        <v>85</v>
      </c>
      <c r="P29" s="577">
        <v>85</v>
      </c>
      <c r="Q29" s="578">
        <v>110</v>
      </c>
      <c r="R29" s="640"/>
      <c r="S29" s="795"/>
      <c r="T29" s="640"/>
      <c r="U29" s="641"/>
    </row>
    <row r="30" spans="1:21">
      <c r="A30" s="237" t="s">
        <v>813</v>
      </c>
      <c r="B30" s="283">
        <v>35</v>
      </c>
      <c r="C30" s="153">
        <v>55</v>
      </c>
      <c r="D30" s="153">
        <v>35</v>
      </c>
      <c r="E30" s="153">
        <v>50</v>
      </c>
      <c r="F30" s="153">
        <v>45</v>
      </c>
      <c r="G30" s="153">
        <v>50</v>
      </c>
      <c r="H30" s="153">
        <v>40</v>
      </c>
      <c r="I30" s="153">
        <v>50</v>
      </c>
      <c r="J30" s="245">
        <v>50</v>
      </c>
      <c r="K30" s="790">
        <v>50</v>
      </c>
      <c r="L30" s="245">
        <v>50</v>
      </c>
      <c r="M30" s="245">
        <v>50</v>
      </c>
      <c r="N30" s="245">
        <v>50</v>
      </c>
      <c r="O30" s="791">
        <v>45</v>
      </c>
      <c r="P30" s="577">
        <v>45</v>
      </c>
      <c r="Q30" s="578">
        <v>45</v>
      </c>
      <c r="R30" s="642">
        <v>45</v>
      </c>
      <c r="S30" s="647">
        <v>45</v>
      </c>
      <c r="T30" s="643">
        <v>45</v>
      </c>
      <c r="U30" s="643">
        <v>45</v>
      </c>
    </row>
    <row r="31" spans="1:21">
      <c r="A31" s="237" t="s">
        <v>780</v>
      </c>
      <c r="B31" s="283">
        <v>3</v>
      </c>
      <c r="C31" s="153">
        <v>3</v>
      </c>
      <c r="D31" s="153">
        <v>3</v>
      </c>
      <c r="E31" s="153">
        <v>3</v>
      </c>
      <c r="F31" s="153">
        <v>4</v>
      </c>
      <c r="G31" s="153">
        <v>4</v>
      </c>
      <c r="H31" s="153">
        <v>4</v>
      </c>
      <c r="I31" s="153">
        <v>4</v>
      </c>
      <c r="J31" s="245">
        <v>4</v>
      </c>
      <c r="K31" s="790">
        <v>8</v>
      </c>
      <c r="L31" s="245">
        <v>8</v>
      </c>
      <c r="M31" s="245">
        <v>8</v>
      </c>
      <c r="N31" s="245">
        <v>8</v>
      </c>
      <c r="O31" s="792">
        <v>8.6123999999999992</v>
      </c>
      <c r="P31" s="644">
        <v>7.1627000000000001</v>
      </c>
      <c r="Q31" s="645">
        <v>11.5707</v>
      </c>
      <c r="R31" s="642">
        <v>12</v>
      </c>
      <c r="S31" s="647">
        <v>12</v>
      </c>
      <c r="T31" s="643">
        <v>12</v>
      </c>
      <c r="U31" s="643">
        <v>12</v>
      </c>
    </row>
    <row r="32" spans="1:21">
      <c r="A32" s="237" t="s">
        <v>782</v>
      </c>
      <c r="B32" s="283">
        <v>72</v>
      </c>
      <c r="C32" s="153">
        <v>28</v>
      </c>
      <c r="D32" s="153">
        <v>76</v>
      </c>
      <c r="E32" s="153">
        <v>41</v>
      </c>
      <c r="F32" s="153">
        <v>12</v>
      </c>
      <c r="G32" s="153"/>
      <c r="H32" s="153"/>
      <c r="I32" s="153">
        <v>23</v>
      </c>
      <c r="J32" s="245">
        <v>60</v>
      </c>
      <c r="K32" s="245">
        <v>111</v>
      </c>
      <c r="L32" s="245">
        <v>168</v>
      </c>
      <c r="M32" s="245"/>
      <c r="N32" s="245"/>
      <c r="O32" s="509"/>
      <c r="P32" s="509"/>
      <c r="Q32" s="510"/>
      <c r="R32" s="646"/>
      <c r="S32" s="647"/>
      <c r="T32" s="647"/>
      <c r="U32" s="647"/>
    </row>
    <row r="33" spans="1:21">
      <c r="A33" s="237"/>
      <c r="B33" s="283"/>
      <c r="C33" s="153"/>
      <c r="D33" s="153"/>
      <c r="E33" s="153"/>
      <c r="F33" s="153"/>
      <c r="G33" s="153"/>
      <c r="H33" s="153"/>
      <c r="I33" s="153"/>
      <c r="J33" s="153"/>
      <c r="K33" s="153"/>
      <c r="L33" s="153"/>
      <c r="M33" s="153"/>
      <c r="N33" s="153"/>
      <c r="O33" s="509"/>
      <c r="P33" s="509"/>
      <c r="Q33" s="510"/>
      <c r="R33" s="648"/>
      <c r="S33" s="649"/>
      <c r="T33" s="649"/>
      <c r="U33" s="649"/>
    </row>
    <row r="34" spans="1:21">
      <c r="A34" s="127" t="s">
        <v>321</v>
      </c>
      <c r="B34" s="72">
        <v>29.254999999999999</v>
      </c>
      <c r="C34" s="73">
        <v>9.1720000000000006</v>
      </c>
      <c r="D34" s="73">
        <v>6.0249999999999986</v>
      </c>
      <c r="E34" s="73">
        <v>26.795000000000002</v>
      </c>
      <c r="F34" s="73">
        <v>30.913</v>
      </c>
      <c r="G34" s="73">
        <v>35.154000000000003</v>
      </c>
      <c r="H34" s="73">
        <v>28.959</v>
      </c>
      <c r="I34" s="73">
        <v>24.51</v>
      </c>
      <c r="J34" s="73">
        <v>53.100999999999999</v>
      </c>
      <c r="K34" s="73">
        <v>96.097000000000008</v>
      </c>
      <c r="L34" s="73">
        <v>86</v>
      </c>
      <c r="M34" s="73">
        <v>134.30000000000001</v>
      </c>
      <c r="N34" s="73">
        <v>130</v>
      </c>
      <c r="O34" s="619">
        <v>163.67189999999999</v>
      </c>
      <c r="P34" s="619">
        <v>149</v>
      </c>
      <c r="Q34" s="620">
        <v>116.6367</v>
      </c>
      <c r="R34" s="621">
        <v>92.46050000000001</v>
      </c>
      <c r="S34" s="622">
        <v>140.32470000000001</v>
      </c>
      <c r="T34" s="622">
        <v>92</v>
      </c>
      <c r="U34" s="622">
        <v>90</v>
      </c>
    </row>
    <row r="35" spans="1:21">
      <c r="A35" s="237" t="s">
        <v>783</v>
      </c>
      <c r="B35" s="151">
        <v>24.099</v>
      </c>
      <c r="C35" s="152">
        <v>8.0709999999999997</v>
      </c>
      <c r="D35" s="152">
        <v>4.1429999999999998</v>
      </c>
      <c r="E35" s="152">
        <v>20.213999999999999</v>
      </c>
      <c r="F35" s="152">
        <v>22.122</v>
      </c>
      <c r="G35" s="152">
        <v>27.428000000000001</v>
      </c>
      <c r="H35" s="152">
        <v>20.812000000000001</v>
      </c>
      <c r="I35" s="152">
        <v>19.273</v>
      </c>
      <c r="J35" s="152">
        <v>45.838999999999999</v>
      </c>
      <c r="K35" s="152">
        <v>87.444000000000003</v>
      </c>
      <c r="L35" s="153">
        <v>77</v>
      </c>
      <c r="M35" s="153">
        <v>122.8</v>
      </c>
      <c r="N35" s="153">
        <v>120</v>
      </c>
      <c r="O35" s="623">
        <v>143.4975</v>
      </c>
      <c r="P35" s="623">
        <v>128</v>
      </c>
      <c r="Q35" s="624">
        <v>106.39360000000001</v>
      </c>
      <c r="R35" s="625">
        <v>85.030400000000014</v>
      </c>
      <c r="S35" s="626">
        <v>130.3227</v>
      </c>
      <c r="T35" s="626">
        <v>85</v>
      </c>
      <c r="U35" s="626">
        <v>80</v>
      </c>
    </row>
    <row r="36" spans="1:21">
      <c r="A36" s="237" t="s">
        <v>774</v>
      </c>
      <c r="B36" s="124">
        <v>5.1559999999999997</v>
      </c>
      <c r="C36" s="125">
        <v>1.101</v>
      </c>
      <c r="D36" s="125">
        <v>1.8819999999999999</v>
      </c>
      <c r="E36" s="125">
        <v>6.5810000000000004</v>
      </c>
      <c r="F36" s="125">
        <v>8.7910000000000004</v>
      </c>
      <c r="G36" s="125">
        <v>7.726</v>
      </c>
      <c r="H36" s="125">
        <v>8.1470000000000002</v>
      </c>
      <c r="I36" s="125">
        <v>5.2370000000000001</v>
      </c>
      <c r="J36" s="125">
        <v>7.2619999999999996</v>
      </c>
      <c r="K36" s="125">
        <v>8.6530000000000005</v>
      </c>
      <c r="L36" s="126">
        <v>9</v>
      </c>
      <c r="M36" s="126">
        <v>11.5</v>
      </c>
      <c r="N36" s="126">
        <v>10</v>
      </c>
      <c r="O36" s="623">
        <v>20.174399999999999</v>
      </c>
      <c r="P36" s="623">
        <v>21</v>
      </c>
      <c r="Q36" s="624">
        <v>10.2431</v>
      </c>
      <c r="R36" s="625">
        <v>7.4300999999999986</v>
      </c>
      <c r="S36" s="603">
        <v>10.002000000000001</v>
      </c>
      <c r="T36" s="626">
        <v>7</v>
      </c>
      <c r="U36" s="626">
        <v>10</v>
      </c>
    </row>
    <row r="37" spans="1:21" ht="18.600000000000001" customHeight="1">
      <c r="A37" s="134" t="s">
        <v>784</v>
      </c>
      <c r="B37" s="135">
        <v>606.65</v>
      </c>
      <c r="C37" s="135">
        <v>444.798</v>
      </c>
      <c r="D37" s="135">
        <v>682.74799999999993</v>
      </c>
      <c r="E37" s="135">
        <v>703.23799999999994</v>
      </c>
      <c r="F37" s="135">
        <v>658.23599999999999</v>
      </c>
      <c r="G37" s="135">
        <v>829.54</v>
      </c>
      <c r="H37" s="135">
        <v>735.99299999999994</v>
      </c>
      <c r="I37" s="135">
        <v>737.80700000000002</v>
      </c>
      <c r="J37" s="135">
        <v>838.92499999999995</v>
      </c>
      <c r="K37" s="135">
        <v>1092.6179999999999</v>
      </c>
      <c r="L37" s="135">
        <v>1182.98</v>
      </c>
      <c r="M37" s="135">
        <v>979.3</v>
      </c>
      <c r="N37" s="135">
        <v>1039</v>
      </c>
      <c r="O37" s="628">
        <v>1042.2442060000001</v>
      </c>
      <c r="P37" s="628">
        <v>907.16269999999997</v>
      </c>
      <c r="Q37" s="628">
        <v>928.15856999999983</v>
      </c>
      <c r="R37" s="650">
        <v>689.70906000000002</v>
      </c>
      <c r="S37" s="651">
        <v>785.00399000000004</v>
      </c>
      <c r="T37" s="630">
        <v>989</v>
      </c>
      <c r="U37" s="630">
        <v>947</v>
      </c>
    </row>
    <row r="38" spans="1:21">
      <c r="A38" s="238"/>
      <c r="B38" s="284"/>
      <c r="C38" s="285"/>
      <c r="D38" s="285"/>
      <c r="E38" s="285"/>
      <c r="F38" s="285"/>
      <c r="G38" s="285"/>
      <c r="H38" s="285"/>
      <c r="I38" s="285"/>
      <c r="J38" s="285"/>
      <c r="K38" s="285"/>
      <c r="L38" s="285"/>
      <c r="M38" s="285"/>
      <c r="N38" s="285"/>
      <c r="O38" s="539"/>
      <c r="P38" s="539"/>
      <c r="Q38" s="540"/>
      <c r="R38" s="652"/>
      <c r="S38" s="653"/>
      <c r="T38" s="654"/>
      <c r="U38" s="654"/>
    </row>
    <row r="39" spans="1:21" ht="19.2" customHeight="1">
      <c r="A39" s="158" t="s">
        <v>785</v>
      </c>
      <c r="B39" s="159">
        <v>25.651</v>
      </c>
      <c r="C39" s="159">
        <v>22.79</v>
      </c>
      <c r="D39" s="159">
        <v>18.975999999999999</v>
      </c>
      <c r="E39" s="159">
        <v>16.802</v>
      </c>
      <c r="F39" s="159">
        <v>35.470999999999997</v>
      </c>
      <c r="G39" s="159">
        <v>25.28</v>
      </c>
      <c r="H39" s="159">
        <v>18.472999999999999</v>
      </c>
      <c r="I39" s="159">
        <v>19.773</v>
      </c>
      <c r="J39" s="159">
        <v>46.561</v>
      </c>
      <c r="K39" s="159">
        <v>69.430000000000007</v>
      </c>
      <c r="L39" s="159">
        <v>62.7</v>
      </c>
      <c r="M39" s="159">
        <v>81.099999999999994</v>
      </c>
      <c r="N39" s="159">
        <v>96</v>
      </c>
      <c r="O39" s="655">
        <f>O40+O41</f>
        <v>76.150611999999995</v>
      </c>
      <c r="P39" s="655">
        <v>74</v>
      </c>
      <c r="Q39" s="656">
        <v>91.649430000000009</v>
      </c>
      <c r="R39" s="657">
        <v>109.03257000000001</v>
      </c>
      <c r="S39" s="655">
        <v>67.729669999999999</v>
      </c>
      <c r="T39" s="658">
        <v>64</v>
      </c>
      <c r="U39" s="658">
        <v>131</v>
      </c>
    </row>
    <row r="40" spans="1:21">
      <c r="A40" s="237" t="s">
        <v>786</v>
      </c>
      <c r="B40" s="151">
        <v>22.437000000000001</v>
      </c>
      <c r="C40" s="152">
        <v>20.187000000000001</v>
      </c>
      <c r="D40" s="152">
        <v>16.46</v>
      </c>
      <c r="E40" s="152">
        <v>14.105</v>
      </c>
      <c r="F40" s="152">
        <v>33.118000000000002</v>
      </c>
      <c r="G40" s="152">
        <v>22.059000000000001</v>
      </c>
      <c r="H40" s="152">
        <v>14.913</v>
      </c>
      <c r="I40" s="152">
        <v>17.98</v>
      </c>
      <c r="J40" s="773">
        <v>43.93</v>
      </c>
      <c r="K40" s="773">
        <v>40.618000000000002</v>
      </c>
      <c r="L40" s="152">
        <v>58</v>
      </c>
      <c r="M40" s="152">
        <v>3</v>
      </c>
      <c r="N40" s="773">
        <v>92</v>
      </c>
      <c r="O40" s="509">
        <v>71.9178</v>
      </c>
      <c r="P40" s="503">
        <v>69</v>
      </c>
      <c r="Q40" s="504">
        <v>86.696600000000004</v>
      </c>
      <c r="R40" s="796">
        <v>103.0461</v>
      </c>
      <c r="S40" s="649">
        <v>65.262799999999999</v>
      </c>
      <c r="T40" s="479"/>
      <c r="U40" s="649"/>
    </row>
    <row r="41" spans="1:21">
      <c r="A41" s="237" t="s">
        <v>787</v>
      </c>
      <c r="B41" s="151">
        <v>3.214</v>
      </c>
      <c r="C41" s="152">
        <v>2.6030000000000002</v>
      </c>
      <c r="D41" s="152">
        <v>2.516</v>
      </c>
      <c r="E41" s="152">
        <v>2.6970000000000001</v>
      </c>
      <c r="F41" s="152">
        <v>2.3530000000000002</v>
      </c>
      <c r="G41" s="152">
        <v>3.2210000000000001</v>
      </c>
      <c r="H41" s="152">
        <v>3.56</v>
      </c>
      <c r="I41" s="152">
        <v>1.7929999999999999</v>
      </c>
      <c r="J41" s="152">
        <v>2.6309999999999998</v>
      </c>
      <c r="K41" s="152">
        <v>3.8119999999999998</v>
      </c>
      <c r="L41" s="152">
        <v>4.7</v>
      </c>
      <c r="M41" s="152"/>
      <c r="N41" s="152"/>
      <c r="O41" s="577">
        <v>4.232812</v>
      </c>
      <c r="P41" s="577">
        <v>5</v>
      </c>
      <c r="Q41" s="578">
        <v>4.9528299999999996</v>
      </c>
      <c r="R41" s="659">
        <v>5.9864700000000006</v>
      </c>
      <c r="S41" s="479">
        <v>2.4668700000000001</v>
      </c>
      <c r="T41" s="643"/>
      <c r="U41" s="647"/>
    </row>
    <row r="42" spans="1:21" ht="15" customHeight="1" thickBot="1">
      <c r="A42" s="286" t="s">
        <v>788</v>
      </c>
      <c r="B42" s="287"/>
      <c r="C42" s="288"/>
      <c r="D42" s="288"/>
      <c r="E42" s="288"/>
      <c r="F42" s="288"/>
      <c r="G42" s="288"/>
      <c r="H42" s="288"/>
      <c r="I42" s="288"/>
      <c r="J42" s="288"/>
      <c r="K42" s="288">
        <v>25</v>
      </c>
      <c r="L42" s="288"/>
      <c r="M42" s="288"/>
      <c r="N42" s="288"/>
      <c r="O42" s="581"/>
      <c r="P42" s="581"/>
      <c r="Q42" s="582"/>
      <c r="R42" s="660"/>
      <c r="S42" s="661"/>
      <c r="T42" s="662"/>
      <c r="U42" s="662"/>
    </row>
    <row r="43" spans="1:21">
      <c r="A43" s="168" t="s">
        <v>789</v>
      </c>
      <c r="N43" s="170"/>
    </row>
    <row r="44" spans="1:21" ht="16.2" customHeight="1">
      <c r="A44" s="172" t="s">
        <v>814</v>
      </c>
      <c r="N44" s="170"/>
    </row>
    <row r="45" spans="1:21">
      <c r="A45" s="289" t="s">
        <v>815</v>
      </c>
    </row>
    <row r="46" spans="1:21" ht="16.2" customHeight="1">
      <c r="A46" s="173" t="s">
        <v>791</v>
      </c>
      <c r="N46" s="178"/>
      <c r="O46" s="179"/>
      <c r="P46" s="179"/>
      <c r="Q46" s="179"/>
      <c r="R46" s="179"/>
      <c r="S46" s="179"/>
      <c r="T46" s="179"/>
      <c r="U46" s="179"/>
    </row>
    <row r="48" spans="1:21" s="179" customFormat="1" ht="12.75" customHeight="1">
      <c r="A48" s="290" t="s">
        <v>816</v>
      </c>
      <c r="B48" s="291" t="s">
        <v>817</v>
      </c>
      <c r="C48" s="179" t="s">
        <v>818</v>
      </c>
      <c r="D48" s="179" t="s">
        <v>819</v>
      </c>
      <c r="F48" s="291"/>
      <c r="G48" s="291"/>
      <c r="H48" s="291"/>
      <c r="I48" s="291"/>
      <c r="J48" s="291"/>
      <c r="K48" s="291"/>
      <c r="L48" s="291"/>
      <c r="M48" s="291"/>
      <c r="N48" s="57"/>
      <c r="O48" s="57"/>
      <c r="P48" s="57"/>
      <c r="Q48" s="57"/>
      <c r="R48" s="57"/>
      <c r="S48" s="57"/>
      <c r="T48" s="57"/>
      <c r="U48" s="57"/>
    </row>
    <row r="49" spans="2:14">
      <c r="N49" s="174"/>
    </row>
    <row r="52" spans="2:14">
      <c r="B52" s="292"/>
    </row>
    <row r="53" spans="2:14">
      <c r="B53" s="174"/>
    </row>
  </sheetData>
  <mergeCells count="1">
    <mergeCell ref="B1:N1"/>
  </mergeCells>
  <conditionalFormatting sqref="L6:N6">
    <cfRule type="expression" dxfId="4" priority="1" stopIfTrue="1">
      <formula>ISERROR(L6)</formula>
    </cfRule>
  </conditionalFormatting>
  <pageMargins left="0.7" right="0.7" top="0.75" bottom="0.75" header="0.3" footer="0.3"/>
  <pageSetup paperSize="9" scale="61"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S34"/>
  <sheetViews>
    <sheetView workbookViewId="0">
      <pane xSplit="2" ySplit="1" topLeftCell="C2" activePane="bottomRight" state="frozen"/>
      <selection activeCell="P1" sqref="P1:Q1048576"/>
      <selection pane="topRight" activeCell="P1" sqref="P1:Q1048576"/>
      <selection pane="bottomLeft" activeCell="P1" sqref="P1:Q1048576"/>
      <selection pane="bottomRight" activeCell="P1" sqref="P1:Q1048576"/>
    </sheetView>
  </sheetViews>
  <sheetFormatPr baseColWidth="10" defaultColWidth="9.109375" defaultRowHeight="14.4"/>
  <cols>
    <col min="1" max="2" width="21.21875" bestFit="1" customWidth="1"/>
    <col min="3" max="3" width="11"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30.21875" style="8"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tr">
        <f>Secteurs!$B$2</f>
        <v>Récolte</v>
      </c>
      <c r="B2" t="str">
        <f>Produits!$B$2</f>
        <v>Graines récoltées</v>
      </c>
      <c r="C2" s="53">
        <f>'Récoltes - AGRESTE'!C19/10^4</f>
        <v>557.36680000000001</v>
      </c>
      <c r="E2" t="str">
        <f>Etiquettes!$C$3</f>
        <v>Matière première:Produit:Coproduit:Intrant externe:Rejet</v>
      </c>
      <c r="F2" s="8">
        <f>Etiquettes!$L$6</f>
        <v>0</v>
      </c>
      <c r="G2" s="8">
        <f>Etiquettes!$H$5</f>
        <v>0</v>
      </c>
      <c r="H2" t="str">
        <f>Etiquettes!$C$4</f>
        <v>kt</v>
      </c>
      <c r="I2" s="54" t="s">
        <v>442</v>
      </c>
      <c r="J2" s="54"/>
      <c r="K2" s="8" t="s">
        <v>428</v>
      </c>
      <c r="L2" s="54" t="s">
        <v>66</v>
      </c>
      <c r="M2" s="8">
        <f>Etiquettes!$H$11</f>
        <v>0</v>
      </c>
      <c r="N2" s="8" t="str">
        <f>_xlfn.CONCAT(I2,IF(ISBLANK(C2),"",_xlfn.CONCAT(" = ",MROUND(C2,1)," ",E2))," (",K2,")")</f>
        <v>Récolte de pois (hors mélanges de pois) = 557 Matière première:Produit:Coproduit:Intrant externe:Rejet (Statistique Agricole Annuelle - SSP)</v>
      </c>
      <c r="O2">
        <f>Etiquettes!$H$15</f>
        <v>0</v>
      </c>
      <c r="P2" s="911" t="s">
        <v>336</v>
      </c>
      <c r="Q2" s="911">
        <f>Etiquettes!$H$17</f>
        <v>0</v>
      </c>
    </row>
    <row r="3" spans="1:19">
      <c r="A3" t="str">
        <f>Secteurs!$B$3</f>
        <v>Ferme</v>
      </c>
      <c r="B3" t="str">
        <f>Produits!$B$4</f>
        <v>Graines autoconsommées</v>
      </c>
      <c r="C3" s="811"/>
      <c r="E3" t="str">
        <f>Etiquettes!$C$3</f>
        <v>Matière première:Produit:Coproduit:Intrant externe:Rejet</v>
      </c>
      <c r="F3" s="8">
        <f>Etiquettes!$L$6</f>
        <v>0</v>
      </c>
      <c r="G3" s="8">
        <f>Etiquettes!$H$5</f>
        <v>0</v>
      </c>
      <c r="H3" t="str">
        <f>Etiquettes!$C$4</f>
        <v>kt</v>
      </c>
      <c r="I3" s="8" t="s">
        <v>367</v>
      </c>
      <c r="J3" s="54"/>
      <c r="N3" s="8"/>
      <c r="O3">
        <f>Etiquettes!$K$15</f>
        <v>0</v>
      </c>
      <c r="P3" s="911" t="s">
        <v>336</v>
      </c>
      <c r="Q3" s="911">
        <f>Etiquettes!$H$17</f>
        <v>0</v>
      </c>
    </row>
    <row r="4" spans="1:19">
      <c r="A4" t="str">
        <f>Produits!$B$2</f>
        <v>Graines récoltées</v>
      </c>
      <c r="B4" t="str">
        <f>Secteurs!$B$4</f>
        <v>OS</v>
      </c>
      <c r="C4" s="53">
        <f>'Bilans Pois - FAM'!K16</f>
        <v>506.536</v>
      </c>
      <c r="E4" t="str">
        <f>Etiquettes!$C$3</f>
        <v>Matière première:Produit:Coproduit:Intrant externe:Rejet</v>
      </c>
      <c r="F4" s="8">
        <f>Etiquettes!$L$6</f>
        <v>0</v>
      </c>
      <c r="G4" s="8">
        <f>Etiquettes!$H$5</f>
        <v>0</v>
      </c>
      <c r="H4" t="str">
        <f>Etiquettes!$C$4</f>
        <v>kt</v>
      </c>
      <c r="I4" s="8" t="s">
        <v>334</v>
      </c>
      <c r="J4" s="54"/>
      <c r="K4" t="s">
        <v>332</v>
      </c>
      <c r="L4" s="54" t="s">
        <v>53</v>
      </c>
      <c r="M4" s="8">
        <f>Etiquettes!$H$11</f>
        <v>0</v>
      </c>
      <c r="N4" s="8" t="str">
        <f t="shared" ref="N4:N10" si="0">_xlfn.CONCAT(I4,IF(ISBLANK(C4),"",_xlfn.CONCAT(" = ",MROUND(C4,1)," ",E4))," (",K4,")")</f>
        <v>Collecte = 507 Matière première:Produit:Coproduit:Intrant externe:Rejet (Bilans par campagne - FranceAgriMer)</v>
      </c>
      <c r="O4">
        <f>Etiquettes!$I$15</f>
        <v>0</v>
      </c>
      <c r="P4" s="911" t="s">
        <v>336</v>
      </c>
      <c r="Q4" s="911">
        <f>Etiquettes!$H$17</f>
        <v>0</v>
      </c>
    </row>
    <row r="5" spans="1:19">
      <c r="A5" t="str">
        <f>Produits!$B$7</f>
        <v>Stock initial collecteurs</v>
      </c>
      <c r="B5" t="str">
        <f>Secteurs!$B$4</f>
        <v>OS</v>
      </c>
      <c r="C5" s="53">
        <f>'Bilans Pois - FAM'!J38</f>
        <v>57.042000000000002</v>
      </c>
      <c r="E5" t="str">
        <f>Etiquettes!$C$3</f>
        <v>Matière première:Produit:Coproduit:Intrant externe:Rejet</v>
      </c>
      <c r="F5" s="8">
        <f>Etiquettes!$L$6</f>
        <v>0</v>
      </c>
      <c r="G5" s="8">
        <f>Etiquettes!$H$5</f>
        <v>0</v>
      </c>
      <c r="H5" t="str">
        <f>Etiquettes!$C$4</f>
        <v>kt</v>
      </c>
      <c r="I5" s="8" t="s">
        <v>250</v>
      </c>
      <c r="J5" s="54"/>
      <c r="K5" t="s">
        <v>332</v>
      </c>
      <c r="L5" s="54" t="s">
        <v>53</v>
      </c>
      <c r="M5" s="8">
        <f>Etiquettes!$H$11</f>
        <v>0</v>
      </c>
      <c r="N5" s="8" t="str">
        <f t="shared" si="0"/>
        <v>Stock initial collecteurs = 57 Matière première:Produit:Coproduit:Intrant externe:Rejet (Bilans par campagne - FranceAgriMer)</v>
      </c>
      <c r="O5">
        <f>Etiquettes!$I$15</f>
        <v>0</v>
      </c>
      <c r="P5" s="911" t="s">
        <v>336</v>
      </c>
      <c r="Q5" s="911">
        <f>Etiquettes!$H$17</f>
        <v>0</v>
      </c>
    </row>
    <row r="6" spans="1:19">
      <c r="A6" t="str">
        <f>Secteurs!$B$4</f>
        <v>OS</v>
      </c>
      <c r="B6" t="str">
        <f>Produits!$B$10</f>
        <v>Stock final collecteurs</v>
      </c>
      <c r="C6" s="53">
        <f>'Bilans Pois - FAM'!K38</f>
        <v>65.078000000000003</v>
      </c>
      <c r="E6" t="str">
        <f>Etiquettes!$C$3</f>
        <v>Matière première:Produit:Coproduit:Intrant externe:Rejet</v>
      </c>
      <c r="F6" s="8">
        <f>Etiquettes!$L$6</f>
        <v>0</v>
      </c>
      <c r="G6" s="8">
        <f>Etiquettes!$H$5</f>
        <v>0</v>
      </c>
      <c r="H6" t="str">
        <f>Etiquettes!$C$4</f>
        <v>kt</v>
      </c>
      <c r="I6" s="8" t="s">
        <v>253</v>
      </c>
      <c r="J6" s="54"/>
      <c r="K6" t="s">
        <v>332</v>
      </c>
      <c r="L6" s="54" t="s">
        <v>53</v>
      </c>
      <c r="M6" s="8">
        <f>Etiquettes!$H$11</f>
        <v>0</v>
      </c>
      <c r="N6" s="8" t="str">
        <f t="shared" si="0"/>
        <v>Stock final collecteurs = 65 Matière première:Produit:Coproduit:Intrant externe:Rejet (Bilans par campagne - FranceAgriMer)</v>
      </c>
      <c r="O6">
        <f>Etiquettes!$I$15</f>
        <v>0</v>
      </c>
      <c r="P6" s="911" t="s">
        <v>336</v>
      </c>
      <c r="Q6" s="911">
        <f>Etiquettes!$H$17</f>
        <v>0</v>
      </c>
    </row>
    <row r="7" spans="1:19">
      <c r="A7" t="str">
        <f>Produits!$B$11</f>
        <v>Graines collectées</v>
      </c>
      <c r="B7" t="str">
        <f>Secteurs!$B$24</f>
        <v>FAB</v>
      </c>
      <c r="C7" s="53">
        <f>'Bilans Pois - FAM'!K27</f>
        <v>26.888999999999999</v>
      </c>
      <c r="E7" t="str">
        <f>Etiquettes!$C$3</f>
        <v>Matière première:Produit:Coproduit:Intrant externe:Rejet</v>
      </c>
      <c r="F7" s="8">
        <f>Etiquettes!$L$6</f>
        <v>0</v>
      </c>
      <c r="G7" s="8">
        <f>Etiquettes!$H$5</f>
        <v>0</v>
      </c>
      <c r="H7" t="str">
        <f>Etiquettes!$C$4</f>
        <v>kt</v>
      </c>
      <c r="I7" s="8" t="s">
        <v>348</v>
      </c>
      <c r="J7" s="54"/>
      <c r="K7" t="s">
        <v>332</v>
      </c>
      <c r="L7" s="54" t="s">
        <v>53</v>
      </c>
      <c r="M7" s="8">
        <f>Etiquettes!$H$11</f>
        <v>0</v>
      </c>
      <c r="N7" s="8" t="str">
        <f t="shared" si="0"/>
        <v>Consommation de graines par les FAB = 27 Matière première:Produit:Coproduit:Intrant externe:Rejet (Bilans par campagne - FranceAgriMer)</v>
      </c>
      <c r="O7">
        <f>Etiquettes!$J$15</f>
        <v>0</v>
      </c>
      <c r="P7" s="911" t="s">
        <v>336</v>
      </c>
      <c r="Q7" s="911">
        <f>Etiquettes!$H$17</f>
        <v>0</v>
      </c>
    </row>
    <row r="8" spans="1:19">
      <c r="A8" t="str">
        <f>Produits!$B$11</f>
        <v>Graines collectées</v>
      </c>
      <c r="B8" t="str">
        <f>Secteurs!$B$9</f>
        <v>Amidonnerie</v>
      </c>
      <c r="C8" s="53">
        <f>'Bilans Pois - FAM'!K28</f>
        <v>120</v>
      </c>
      <c r="E8" t="str">
        <f>Etiquettes!$C$3</f>
        <v>Matière première:Produit:Coproduit:Intrant externe:Rejet</v>
      </c>
      <c r="F8" s="8">
        <f>Etiquettes!$L$6</f>
        <v>0</v>
      </c>
      <c r="G8" s="8">
        <f>Etiquettes!$H$5</f>
        <v>0</v>
      </c>
      <c r="H8" t="str">
        <f>Etiquettes!$C$4</f>
        <v>kt</v>
      </c>
      <c r="I8" s="8" t="s">
        <v>344</v>
      </c>
      <c r="J8" s="54"/>
      <c r="K8" t="s">
        <v>332</v>
      </c>
      <c r="L8" s="54" t="s">
        <v>53</v>
      </c>
      <c r="M8" s="8">
        <f>Etiquettes!$H$11</f>
        <v>0</v>
      </c>
      <c r="N8" s="8" t="str">
        <f t="shared" si="0"/>
        <v>Consommation de graines en alimentation humaine = 120 Matière première:Produit:Coproduit:Intrant externe:Rejet (Bilans par campagne - FranceAgriMer)</v>
      </c>
      <c r="O8">
        <f>Etiquettes!$J$15</f>
        <v>0</v>
      </c>
      <c r="P8" s="911" t="s">
        <v>336</v>
      </c>
      <c r="Q8" s="911">
        <f>Etiquettes!$H$17</f>
        <v>0</v>
      </c>
    </row>
    <row r="9" spans="1:19">
      <c r="A9" t="str">
        <f>Produits!$B$11</f>
        <v>Graines collectées</v>
      </c>
      <c r="B9" t="str">
        <f>Secteurs!$B$44</f>
        <v>Semences certifiées</v>
      </c>
      <c r="C9" s="53">
        <f>'Bilans Pois - FAM'!K29</f>
        <v>25</v>
      </c>
      <c r="E9" t="str">
        <f>Etiquettes!$C$3</f>
        <v>Matière première:Produit:Coproduit:Intrant externe:Rejet</v>
      </c>
      <c r="F9" s="8">
        <f>Etiquettes!$L$6</f>
        <v>0</v>
      </c>
      <c r="G9" s="8">
        <f>Etiquettes!$H$5</f>
        <v>0</v>
      </c>
      <c r="H9" t="str">
        <f>Etiquettes!$C$4</f>
        <v>kt</v>
      </c>
      <c r="I9" s="8" t="s">
        <v>351</v>
      </c>
      <c r="J9" s="54"/>
      <c r="K9" t="s">
        <v>332</v>
      </c>
      <c r="L9" s="54" t="s">
        <v>53</v>
      </c>
      <c r="M9" s="8">
        <f>Etiquettes!$H$11</f>
        <v>0</v>
      </c>
      <c r="N9" s="8" t="str">
        <f t="shared" si="0"/>
        <v>Production de semences certifiées = 25 Matière première:Produit:Coproduit:Intrant externe:Rejet (Bilans par campagne - FranceAgriMer)</v>
      </c>
      <c r="O9">
        <f>Etiquettes!$J$15</f>
        <v>0</v>
      </c>
      <c r="P9" s="911" t="s">
        <v>336</v>
      </c>
      <c r="Q9" s="911">
        <f>Etiquettes!$H$17</f>
        <v>0</v>
      </c>
    </row>
    <row r="10" spans="1:19">
      <c r="A10" t="str">
        <f>Secteurs!$B$2</f>
        <v>Récolte</v>
      </c>
      <c r="B10" t="str">
        <f>Produits!$B$2</f>
        <v>Graines récoltées</v>
      </c>
      <c r="C10" s="53">
        <f>'Récoltes - AGRESTE'!D19/10^4</f>
        <v>594.90779999999995</v>
      </c>
      <c r="E10" t="str">
        <f>Etiquettes!$C$3</f>
        <v>Matière première:Produit:Coproduit:Intrant externe:Rejet</v>
      </c>
      <c r="F10" s="8">
        <f>Etiquettes!$L$6</f>
        <v>0</v>
      </c>
      <c r="G10" s="8">
        <f>Etiquettes!$I$5</f>
        <v>0</v>
      </c>
      <c r="H10" t="str">
        <f>Etiquettes!$C$4</f>
        <v>kt</v>
      </c>
      <c r="I10" s="54" t="s">
        <v>442</v>
      </c>
      <c r="J10" s="54"/>
      <c r="K10" s="8" t="s">
        <v>428</v>
      </c>
      <c r="L10" s="54" t="s">
        <v>66</v>
      </c>
      <c r="M10" s="8">
        <f>Etiquettes!$H$11</f>
        <v>0</v>
      </c>
      <c r="N10" s="8" t="str">
        <f t="shared" si="0"/>
        <v>Récolte de pois (hors mélanges de pois) = 595 Matière première:Produit:Coproduit:Intrant externe:Rejet (Statistique Agricole Annuelle - SSP)</v>
      </c>
      <c r="O10">
        <f>Etiquettes!$H$15</f>
        <v>0</v>
      </c>
      <c r="P10" s="911" t="s">
        <v>336</v>
      </c>
      <c r="Q10" s="911">
        <f>Etiquettes!$H$17</f>
        <v>0</v>
      </c>
    </row>
    <row r="11" spans="1:19">
      <c r="A11" t="str">
        <f>Secteurs!$B$3</f>
        <v>Ferme</v>
      </c>
      <c r="B11" t="str">
        <f>Produits!$B$4</f>
        <v>Graines autoconsommées</v>
      </c>
      <c r="C11" s="811"/>
      <c r="E11" t="str">
        <f>Etiquettes!$C$3</f>
        <v>Matière première:Produit:Coproduit:Intrant externe:Rejet</v>
      </c>
      <c r="F11" s="8">
        <f>Etiquettes!$L$6</f>
        <v>0</v>
      </c>
      <c r="G11" s="8">
        <f>Etiquettes!$I$5</f>
        <v>0</v>
      </c>
      <c r="H11" t="str">
        <f>Etiquettes!$C$4</f>
        <v>kt</v>
      </c>
      <c r="I11" s="8" t="s">
        <v>367</v>
      </c>
      <c r="J11" s="54"/>
      <c r="N11" s="8"/>
      <c r="O11">
        <f>Etiquettes!$K$15</f>
        <v>0</v>
      </c>
      <c r="P11" s="911" t="s">
        <v>336</v>
      </c>
      <c r="Q11" s="911">
        <f>Etiquettes!$H$17</f>
        <v>0</v>
      </c>
    </row>
    <row r="12" spans="1:19">
      <c r="A12" t="str">
        <f>Produits!$B$2</f>
        <v>Graines récoltées</v>
      </c>
      <c r="B12" t="str">
        <f>Secteurs!$B$4</f>
        <v>OS</v>
      </c>
      <c r="C12" s="53">
        <f>'Bilans Pois - FAM'!Q16</f>
        <v>540.4543000000001</v>
      </c>
      <c r="E12" t="str">
        <f>Etiquettes!$C$3</f>
        <v>Matière première:Produit:Coproduit:Intrant externe:Rejet</v>
      </c>
      <c r="F12" s="8">
        <f>Etiquettes!$L$6</f>
        <v>0</v>
      </c>
      <c r="G12" s="8">
        <f>Etiquettes!$I$5</f>
        <v>0</v>
      </c>
      <c r="H12" t="str">
        <f>Etiquettes!$C$4</f>
        <v>kt</v>
      </c>
      <c r="I12" s="8" t="s">
        <v>334</v>
      </c>
      <c r="J12" s="54"/>
      <c r="K12" t="s">
        <v>332</v>
      </c>
      <c r="L12" s="54" t="s">
        <v>53</v>
      </c>
      <c r="M12" s="8">
        <f>Etiquettes!$H$11</f>
        <v>0</v>
      </c>
      <c r="N12" s="8" t="str">
        <f t="shared" ref="N12:N18" si="1">_xlfn.CONCAT(I12,IF(ISBLANK(C12),"",_xlfn.CONCAT(" = ",MROUND(C12,1)," ",E12))," (",K12,")")</f>
        <v>Collecte = 540 Matière première:Produit:Coproduit:Intrant externe:Rejet (Bilans par campagne - FranceAgriMer)</v>
      </c>
      <c r="O12">
        <f>Etiquettes!$I$15</f>
        <v>0</v>
      </c>
      <c r="P12" s="911" t="s">
        <v>336</v>
      </c>
      <c r="Q12" s="911">
        <f>Etiquettes!$H$17</f>
        <v>0</v>
      </c>
    </row>
    <row r="13" spans="1:19">
      <c r="A13" t="str">
        <f>Produits!$B$7</f>
        <v>Stock initial collecteurs</v>
      </c>
      <c r="B13" t="str">
        <f>Secteurs!$B$4</f>
        <v>OS</v>
      </c>
      <c r="C13" s="53">
        <f>'Bilans Pois - FAM'!P38</f>
        <v>82</v>
      </c>
      <c r="E13" t="str">
        <f>Etiquettes!$C$3</f>
        <v>Matière première:Produit:Coproduit:Intrant externe:Rejet</v>
      </c>
      <c r="F13" s="8">
        <f>Etiquettes!$L$6</f>
        <v>0</v>
      </c>
      <c r="G13" s="8">
        <f>Etiquettes!$I$5</f>
        <v>0</v>
      </c>
      <c r="H13" t="str">
        <f>Etiquettes!$C$4</f>
        <v>kt</v>
      </c>
      <c r="I13" s="8" t="s">
        <v>250</v>
      </c>
      <c r="J13" s="54"/>
      <c r="K13" t="s">
        <v>332</v>
      </c>
      <c r="L13" s="54" t="s">
        <v>53</v>
      </c>
      <c r="M13" s="8">
        <f>Etiquettes!$H$11</f>
        <v>0</v>
      </c>
      <c r="N13" s="8" t="str">
        <f t="shared" si="1"/>
        <v>Stock initial collecteurs = 82 Matière première:Produit:Coproduit:Intrant externe:Rejet (Bilans par campagne - FranceAgriMer)</v>
      </c>
      <c r="O13">
        <f>Etiquettes!$I$15</f>
        <v>0</v>
      </c>
      <c r="P13" s="911" t="s">
        <v>336</v>
      </c>
      <c r="Q13" s="911">
        <f>Etiquettes!$H$17</f>
        <v>0</v>
      </c>
    </row>
    <row r="14" spans="1:19">
      <c r="A14" t="str">
        <f>Secteurs!$B$4</f>
        <v>OS</v>
      </c>
      <c r="B14" t="str">
        <f>Produits!$B$10</f>
        <v>Stock final collecteurs</v>
      </c>
      <c r="C14" s="53">
        <f>'Bilans Pois - FAM'!Q38</f>
        <v>53.097700000000003</v>
      </c>
      <c r="E14" t="str">
        <f>Etiquettes!$C$3</f>
        <v>Matière première:Produit:Coproduit:Intrant externe:Rejet</v>
      </c>
      <c r="F14" s="8">
        <f>Etiquettes!$L$6</f>
        <v>0</v>
      </c>
      <c r="G14" s="8">
        <f>Etiquettes!$I$5</f>
        <v>0</v>
      </c>
      <c r="H14" t="str">
        <f>Etiquettes!$C$4</f>
        <v>kt</v>
      </c>
      <c r="I14" s="8" t="s">
        <v>253</v>
      </c>
      <c r="J14" s="54"/>
      <c r="K14" t="s">
        <v>332</v>
      </c>
      <c r="L14" s="54" t="s">
        <v>53</v>
      </c>
      <c r="M14" s="8">
        <f>Etiquettes!$H$11</f>
        <v>0</v>
      </c>
      <c r="N14" s="8" t="str">
        <f t="shared" si="1"/>
        <v>Stock final collecteurs = 53 Matière première:Produit:Coproduit:Intrant externe:Rejet (Bilans par campagne - FranceAgriMer)</v>
      </c>
      <c r="O14">
        <f>Etiquettes!$I$15</f>
        <v>0</v>
      </c>
      <c r="P14" s="911" t="s">
        <v>336</v>
      </c>
      <c r="Q14" s="911">
        <f>Etiquettes!$H$17</f>
        <v>0</v>
      </c>
    </row>
    <row r="15" spans="1:19">
      <c r="A15" t="str">
        <f>Produits!$B$11</f>
        <v>Graines collectées</v>
      </c>
      <c r="B15" t="str">
        <f>Secteurs!$B$24</f>
        <v>FAB</v>
      </c>
      <c r="C15" s="53">
        <f>'Bilans Pois - FAM'!Q27</f>
        <v>100.425141</v>
      </c>
      <c r="E15" t="str">
        <f>Etiquettes!$C$3</f>
        <v>Matière première:Produit:Coproduit:Intrant externe:Rejet</v>
      </c>
      <c r="F15" s="8">
        <f>Etiquettes!$L$6</f>
        <v>0</v>
      </c>
      <c r="G15" s="8">
        <f>Etiquettes!$I$5</f>
        <v>0</v>
      </c>
      <c r="H15" t="str">
        <f>Etiquettes!$C$4</f>
        <v>kt</v>
      </c>
      <c r="I15" s="8" t="s">
        <v>348</v>
      </c>
      <c r="J15" s="54"/>
      <c r="K15" t="s">
        <v>332</v>
      </c>
      <c r="L15" s="54" t="s">
        <v>53</v>
      </c>
      <c r="M15" s="8">
        <f>Etiquettes!$H$11</f>
        <v>0</v>
      </c>
      <c r="N15" s="8" t="str">
        <f t="shared" si="1"/>
        <v>Consommation de graines par les FAB = 100 Matière première:Produit:Coproduit:Intrant externe:Rejet (Bilans par campagne - FranceAgriMer)</v>
      </c>
      <c r="O15">
        <f>Etiquettes!$J$15</f>
        <v>0</v>
      </c>
      <c r="P15" s="911" t="s">
        <v>336</v>
      </c>
      <c r="Q15" s="911">
        <f>Etiquettes!$H$17</f>
        <v>0</v>
      </c>
    </row>
    <row r="16" spans="1:19">
      <c r="A16" t="str">
        <f>Produits!$B$11</f>
        <v>Graines collectées</v>
      </c>
      <c r="B16" t="str">
        <f>Secteurs!$B$9</f>
        <v>Amidonnerie</v>
      </c>
      <c r="C16" s="53">
        <f>'Bilans Pois - FAM'!Q28</f>
        <v>140</v>
      </c>
      <c r="E16" t="str">
        <f>Etiquettes!$C$3</f>
        <v>Matière première:Produit:Coproduit:Intrant externe:Rejet</v>
      </c>
      <c r="F16" s="8">
        <f>Etiquettes!$L$6</f>
        <v>0</v>
      </c>
      <c r="G16" s="8">
        <f>Etiquettes!$I$5</f>
        <v>0</v>
      </c>
      <c r="H16" t="str">
        <f>Etiquettes!$C$4</f>
        <v>kt</v>
      </c>
      <c r="I16" s="8" t="s">
        <v>344</v>
      </c>
      <c r="J16" s="54"/>
      <c r="K16" t="s">
        <v>332</v>
      </c>
      <c r="L16" s="54" t="s">
        <v>53</v>
      </c>
      <c r="M16" s="8">
        <f>Etiquettes!$H$11</f>
        <v>0</v>
      </c>
      <c r="N16" s="8" t="str">
        <f t="shared" si="1"/>
        <v>Consommation de graines en alimentation humaine = 140 Matière première:Produit:Coproduit:Intrant externe:Rejet (Bilans par campagne - FranceAgriMer)</v>
      </c>
      <c r="O16">
        <f>Etiquettes!$J$15</f>
        <v>0</v>
      </c>
      <c r="P16" s="911" t="s">
        <v>336</v>
      </c>
      <c r="Q16" s="911">
        <f>Etiquettes!$H$17</f>
        <v>0</v>
      </c>
    </row>
    <row r="17" spans="1:17">
      <c r="A17" t="str">
        <f>Produits!$B$11</f>
        <v>Graines collectées</v>
      </c>
      <c r="B17" t="str">
        <f>Secteurs!$B$44</f>
        <v>Semences certifiées</v>
      </c>
      <c r="C17" s="53">
        <f>'Bilans Pois - FAM'!Q29</f>
        <v>21.336200000000002</v>
      </c>
      <c r="E17" t="str">
        <f>Etiquettes!$C$3</f>
        <v>Matière première:Produit:Coproduit:Intrant externe:Rejet</v>
      </c>
      <c r="F17" s="8">
        <f>Etiquettes!$L$6</f>
        <v>0</v>
      </c>
      <c r="G17" s="8">
        <f>Etiquettes!$I$5</f>
        <v>0</v>
      </c>
      <c r="H17" t="str">
        <f>Etiquettes!$C$4</f>
        <v>kt</v>
      </c>
      <c r="I17" s="8" t="s">
        <v>351</v>
      </c>
      <c r="J17" s="54"/>
      <c r="K17" t="s">
        <v>332</v>
      </c>
      <c r="L17" s="54" t="s">
        <v>53</v>
      </c>
      <c r="M17" s="8">
        <f>Etiquettes!$H$11</f>
        <v>0</v>
      </c>
      <c r="N17" s="8" t="str">
        <f t="shared" si="1"/>
        <v>Production de semences certifiées = 21 Matière première:Produit:Coproduit:Intrant externe:Rejet (Bilans par campagne - FranceAgriMer)</v>
      </c>
      <c r="O17">
        <f>Etiquettes!$J$15</f>
        <v>0</v>
      </c>
      <c r="P17" s="911" t="s">
        <v>336</v>
      </c>
      <c r="Q17" s="911">
        <f>Etiquettes!$H$17</f>
        <v>0</v>
      </c>
    </row>
    <row r="18" spans="1:17">
      <c r="A18" t="str">
        <f>Secteurs!$B$2</f>
        <v>Récolte</v>
      </c>
      <c r="B18" t="str">
        <f>Produits!$B$2</f>
        <v>Graines récoltées</v>
      </c>
      <c r="C18" s="53">
        <f>'Récoltes - AGRESTE'!E19/10^4</f>
        <v>485.18959999999998</v>
      </c>
      <c r="E18" t="str">
        <f>Etiquettes!$C$3</f>
        <v>Matière première:Produit:Coproduit:Intrant externe:Rejet</v>
      </c>
      <c r="F18" s="8">
        <f>Etiquettes!$L$6</f>
        <v>0</v>
      </c>
      <c r="G18" s="8">
        <f>Etiquettes!$J$5</f>
        <v>0</v>
      </c>
      <c r="H18" t="str">
        <f>Etiquettes!$C$4</f>
        <v>kt</v>
      </c>
      <c r="I18" s="54" t="s">
        <v>442</v>
      </c>
      <c r="J18" s="54"/>
      <c r="K18" s="8" t="s">
        <v>428</v>
      </c>
      <c r="L18" s="54" t="s">
        <v>66</v>
      </c>
      <c r="M18" s="8">
        <f>Etiquettes!$H$11</f>
        <v>0</v>
      </c>
      <c r="N18" s="8" t="str">
        <f t="shared" si="1"/>
        <v>Récolte de pois (hors mélanges de pois) = 485 Matière première:Produit:Coproduit:Intrant externe:Rejet (Statistique Agricole Annuelle - SSP)</v>
      </c>
      <c r="O18">
        <f>Etiquettes!$H$15</f>
        <v>0</v>
      </c>
      <c r="P18" s="911" t="s">
        <v>336</v>
      </c>
      <c r="Q18" s="911">
        <f>Etiquettes!$H$17</f>
        <v>0</v>
      </c>
    </row>
    <row r="19" spans="1:17">
      <c r="A19" t="str">
        <f>Secteurs!$B$3</f>
        <v>Ferme</v>
      </c>
      <c r="B19" t="str">
        <f>Produits!$B$4</f>
        <v>Graines autoconsommées</v>
      </c>
      <c r="C19" s="811"/>
      <c r="E19" t="str">
        <f>Etiquettes!$C$3</f>
        <v>Matière première:Produit:Coproduit:Intrant externe:Rejet</v>
      </c>
      <c r="F19" s="8">
        <f>Etiquettes!$L$6</f>
        <v>0</v>
      </c>
      <c r="G19" s="8">
        <f>Etiquettes!$J$5</f>
        <v>0</v>
      </c>
      <c r="H19" t="str">
        <f>Etiquettes!$C$4</f>
        <v>kt</v>
      </c>
      <c r="I19" s="8" t="s">
        <v>367</v>
      </c>
      <c r="J19" s="54"/>
      <c r="N19" s="8"/>
      <c r="O19">
        <f>Etiquettes!$K$15</f>
        <v>0</v>
      </c>
      <c r="P19" s="911" t="s">
        <v>336</v>
      </c>
      <c r="Q19" s="911">
        <f>Etiquettes!$H$17</f>
        <v>0</v>
      </c>
    </row>
    <row r="20" spans="1:17">
      <c r="A20" t="str">
        <f>Produits!$B$2</f>
        <v>Graines récoltées</v>
      </c>
      <c r="B20" t="str">
        <f>Secteurs!$B$4</f>
        <v>OS</v>
      </c>
      <c r="C20" s="53">
        <f>'Bilans Pois - FAM'!U16</f>
        <v>412.904</v>
      </c>
      <c r="E20" t="str">
        <f>Etiquettes!$C$3</f>
        <v>Matière première:Produit:Coproduit:Intrant externe:Rejet</v>
      </c>
      <c r="F20" s="8">
        <f>Etiquettes!$L$6</f>
        <v>0</v>
      </c>
      <c r="G20" s="8">
        <f>Etiquettes!$J$5</f>
        <v>0</v>
      </c>
      <c r="H20" t="str">
        <f>Etiquettes!$C$4</f>
        <v>kt</v>
      </c>
      <c r="I20" s="8" t="s">
        <v>334</v>
      </c>
      <c r="J20" s="54"/>
      <c r="K20" t="s">
        <v>332</v>
      </c>
      <c r="L20" s="54" t="s">
        <v>53</v>
      </c>
      <c r="M20" s="8">
        <f>Etiquettes!$H$11</f>
        <v>0</v>
      </c>
      <c r="N20" s="8" t="str">
        <f t="shared" ref="N20:N25" si="2">_xlfn.CONCAT(I20,IF(ISBLANK(C20),"",_xlfn.CONCAT(" = ",MROUND(C20,1)," ",E20))," (",K20,")")</f>
        <v>Collecte = 413 Matière première:Produit:Coproduit:Intrant externe:Rejet (Bilans par campagne - FranceAgriMer)</v>
      </c>
      <c r="O20">
        <f>Etiquettes!$I$15</f>
        <v>0</v>
      </c>
      <c r="P20" s="911" t="s">
        <v>336</v>
      </c>
      <c r="Q20" s="911">
        <f>Etiquettes!$H$17</f>
        <v>0</v>
      </c>
    </row>
    <row r="21" spans="1:17">
      <c r="A21" t="str">
        <f>Produits!$B$7</f>
        <v>Stock initial collecteurs</v>
      </c>
      <c r="B21" t="str">
        <f>Secteurs!$B$4</f>
        <v>OS</v>
      </c>
      <c r="C21" s="53">
        <f>'Bilans Pois - FAM'!T38</f>
        <v>53.862199999999987</v>
      </c>
      <c r="E21" t="str">
        <f>Etiquettes!$C$3</f>
        <v>Matière première:Produit:Coproduit:Intrant externe:Rejet</v>
      </c>
      <c r="F21" s="8">
        <f>Etiquettes!$L$6</f>
        <v>0</v>
      </c>
      <c r="G21" s="8">
        <f>Etiquettes!$J$5</f>
        <v>0</v>
      </c>
      <c r="H21" t="str">
        <f>Etiquettes!$C$4</f>
        <v>kt</v>
      </c>
      <c r="I21" s="8" t="s">
        <v>250</v>
      </c>
      <c r="J21" s="54"/>
      <c r="K21" t="s">
        <v>332</v>
      </c>
      <c r="L21" s="54" t="s">
        <v>53</v>
      </c>
      <c r="M21" s="8">
        <f>Etiquettes!$H$11</f>
        <v>0</v>
      </c>
      <c r="N21" s="8" t="str">
        <f t="shared" si="2"/>
        <v>Stock initial collecteurs = 54 Matière première:Produit:Coproduit:Intrant externe:Rejet (Bilans par campagne - FranceAgriMer)</v>
      </c>
      <c r="O21">
        <f>Etiquettes!$I$15</f>
        <v>0</v>
      </c>
      <c r="P21" s="911" t="s">
        <v>336</v>
      </c>
      <c r="Q21" s="911">
        <f>Etiquettes!$H$17</f>
        <v>0</v>
      </c>
    </row>
    <row r="22" spans="1:17">
      <c r="A22" t="str">
        <f>Secteurs!$B$4</f>
        <v>OS</v>
      </c>
      <c r="B22" t="str">
        <f>Produits!$B$10</f>
        <v>Stock final collecteurs</v>
      </c>
      <c r="C22" s="53">
        <f>'Bilans Pois - FAM'!U38</f>
        <v>57.442599999999999</v>
      </c>
      <c r="E22" t="str">
        <f>Etiquettes!$C$3</f>
        <v>Matière première:Produit:Coproduit:Intrant externe:Rejet</v>
      </c>
      <c r="F22" s="8">
        <f>Etiquettes!$L$6</f>
        <v>0</v>
      </c>
      <c r="G22" s="8">
        <f>Etiquettes!$J$5</f>
        <v>0</v>
      </c>
      <c r="H22" t="str">
        <f>Etiquettes!$C$4</f>
        <v>kt</v>
      </c>
      <c r="I22" s="8" t="s">
        <v>253</v>
      </c>
      <c r="J22" s="54"/>
      <c r="K22" t="s">
        <v>332</v>
      </c>
      <c r="L22" s="54" t="s">
        <v>53</v>
      </c>
      <c r="M22" s="8">
        <f>Etiquettes!$H$11</f>
        <v>0</v>
      </c>
      <c r="N22" s="8" t="str">
        <f t="shared" si="2"/>
        <v>Stock final collecteurs = 57 Matière première:Produit:Coproduit:Intrant externe:Rejet (Bilans par campagne - FranceAgriMer)</v>
      </c>
      <c r="O22">
        <f>Etiquettes!$I$15</f>
        <v>0</v>
      </c>
      <c r="P22" s="911" t="s">
        <v>336</v>
      </c>
      <c r="Q22" s="911">
        <f>Etiquettes!$H$17</f>
        <v>0</v>
      </c>
    </row>
    <row r="23" spans="1:17">
      <c r="A23" t="str">
        <f>Produits!$B$11</f>
        <v>Graines collectées</v>
      </c>
      <c r="B23" t="str">
        <f>Secteurs!$B$24</f>
        <v>FAB</v>
      </c>
      <c r="C23" s="53">
        <f>'Bilans Pois - FAM'!U27</f>
        <v>83.637079999999997</v>
      </c>
      <c r="E23" t="str">
        <f>Etiquettes!$C$3</f>
        <v>Matière première:Produit:Coproduit:Intrant externe:Rejet</v>
      </c>
      <c r="F23" s="8">
        <f>Etiquettes!$L$6</f>
        <v>0</v>
      </c>
      <c r="G23" s="8">
        <f>Etiquettes!$J$5</f>
        <v>0</v>
      </c>
      <c r="H23" t="str">
        <f>Etiquettes!$C$4</f>
        <v>kt</v>
      </c>
      <c r="I23" s="8" t="s">
        <v>348</v>
      </c>
      <c r="J23" s="54"/>
      <c r="K23" t="s">
        <v>332</v>
      </c>
      <c r="L23" s="54" t="s">
        <v>53</v>
      </c>
      <c r="M23" s="8">
        <f>Etiquettes!$H$11</f>
        <v>0</v>
      </c>
      <c r="N23" s="8" t="str">
        <f t="shared" si="2"/>
        <v>Consommation de graines par les FAB = 84 Matière première:Produit:Coproduit:Intrant externe:Rejet (Bilans par campagne - FranceAgriMer)</v>
      </c>
      <c r="O23">
        <f>Etiquettes!$J$15</f>
        <v>0</v>
      </c>
      <c r="P23" s="911" t="s">
        <v>336</v>
      </c>
      <c r="Q23" s="911">
        <f>Etiquettes!$H$17</f>
        <v>0</v>
      </c>
    </row>
    <row r="24" spans="1:17">
      <c r="A24" t="str">
        <f>Produits!$B$11</f>
        <v>Graines collectées</v>
      </c>
      <c r="B24" t="str">
        <f>Secteurs!$B$9</f>
        <v>Amidonnerie</v>
      </c>
      <c r="C24" s="53">
        <f>'Bilans Pois - FAM'!U28</f>
        <v>140</v>
      </c>
      <c r="E24" t="str">
        <f>Etiquettes!$C$3</f>
        <v>Matière première:Produit:Coproduit:Intrant externe:Rejet</v>
      </c>
      <c r="F24" s="8">
        <f>Etiquettes!$L$6</f>
        <v>0</v>
      </c>
      <c r="G24" s="8">
        <f>Etiquettes!$J$5</f>
        <v>0</v>
      </c>
      <c r="H24" t="str">
        <f>Etiquettes!$C$4</f>
        <v>kt</v>
      </c>
      <c r="I24" s="8" t="s">
        <v>344</v>
      </c>
      <c r="K24" t="s">
        <v>332</v>
      </c>
      <c r="L24" s="54" t="s">
        <v>53</v>
      </c>
      <c r="M24" s="8">
        <f>Etiquettes!$H$11</f>
        <v>0</v>
      </c>
      <c r="N24" s="8" t="str">
        <f t="shared" si="2"/>
        <v>Consommation de graines en alimentation humaine = 140 Matière première:Produit:Coproduit:Intrant externe:Rejet (Bilans par campagne - FranceAgriMer)</v>
      </c>
      <c r="O24">
        <f>Etiquettes!$J$15</f>
        <v>0</v>
      </c>
      <c r="P24" s="911" t="s">
        <v>336</v>
      </c>
      <c r="Q24" s="911">
        <f>Etiquettes!$H$17</f>
        <v>0</v>
      </c>
    </row>
    <row r="25" spans="1:17">
      <c r="A25" t="str">
        <f>Produits!$B$11</f>
        <v>Graines collectées</v>
      </c>
      <c r="B25" t="str">
        <f>Secteurs!$B$44</f>
        <v>Semences certifiées</v>
      </c>
      <c r="C25" s="53">
        <f>'Bilans Pois - FAM'!U29</f>
        <v>17.831199999999999</v>
      </c>
      <c r="E25" t="str">
        <f>Etiquettes!$C$3</f>
        <v>Matière première:Produit:Coproduit:Intrant externe:Rejet</v>
      </c>
      <c r="F25" s="8">
        <f>Etiquettes!$L$6</f>
        <v>0</v>
      </c>
      <c r="G25" s="8">
        <f>Etiquettes!$J$5</f>
        <v>0</v>
      </c>
      <c r="H25" t="str">
        <f>Etiquettes!$C$4</f>
        <v>kt</v>
      </c>
      <c r="I25" s="8" t="s">
        <v>351</v>
      </c>
      <c r="K25" t="s">
        <v>332</v>
      </c>
      <c r="L25" s="54" t="s">
        <v>53</v>
      </c>
      <c r="M25" s="8">
        <f>Etiquettes!$H$11</f>
        <v>0</v>
      </c>
      <c r="N25" s="8" t="str">
        <f t="shared" si="2"/>
        <v>Production de semences certifiées = 18 Matière première:Produit:Coproduit:Intrant externe:Rejet (Bilans par campagne - FranceAgriMer)</v>
      </c>
      <c r="O25">
        <f>Etiquettes!$J$15</f>
        <v>0</v>
      </c>
      <c r="P25" s="911" t="s">
        <v>336</v>
      </c>
      <c r="Q25" s="911">
        <f>Etiquettes!$H$17</f>
        <v>0</v>
      </c>
    </row>
    <row r="28" spans="1:17">
      <c r="D28" s="53"/>
    </row>
    <row r="29" spans="1:17">
      <c r="D29" s="53"/>
    </row>
    <row r="30" spans="1:17">
      <c r="D30" s="53"/>
    </row>
    <row r="31" spans="1:17">
      <c r="D31" s="53"/>
    </row>
    <row r="32" spans="1:17">
      <c r="D32" s="53"/>
    </row>
    <row r="33" spans="4:4">
      <c r="D33" s="53"/>
    </row>
    <row r="34" spans="4:4">
      <c r="D34" s="53"/>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A1:W62"/>
  <sheetViews>
    <sheetView zoomScale="85" zoomScaleNormal="85" workbookViewId="0">
      <selection activeCell="P1" sqref="P1:Q1048576"/>
    </sheetView>
  </sheetViews>
  <sheetFormatPr baseColWidth="10" defaultRowHeight="14.4"/>
  <cols>
    <col min="1" max="1" width="39.44140625" style="57" customWidth="1"/>
    <col min="2" max="8" width="11.77734375" style="57" customWidth="1"/>
    <col min="9" max="10" width="11.77734375" style="57" customWidth="1" collapsed="1"/>
    <col min="11" max="23" width="11.77734375" style="57" customWidth="1"/>
    <col min="24" max="24" width="11.5546875" style="57" customWidth="1"/>
    <col min="25" max="16384" width="11.5546875" style="57"/>
  </cols>
  <sheetData>
    <row r="1" spans="1:23" ht="60" customHeight="1" thickBot="1">
      <c r="B1" s="990" t="s">
        <v>820</v>
      </c>
      <c r="C1" s="989"/>
      <c r="D1" s="989"/>
      <c r="E1" s="989"/>
      <c r="F1" s="989"/>
      <c r="G1" s="989"/>
      <c r="H1" s="989"/>
      <c r="I1" s="989"/>
      <c r="J1" s="989"/>
      <c r="K1" s="989"/>
      <c r="L1" s="989"/>
      <c r="M1" s="989"/>
      <c r="N1" s="989"/>
      <c r="O1" s="989"/>
      <c r="P1" s="989"/>
      <c r="Q1" s="663" t="s">
        <v>821</v>
      </c>
      <c r="R1" s="663"/>
      <c r="S1" s="663"/>
      <c r="T1" s="663"/>
      <c r="U1" s="663"/>
      <c r="V1" s="663"/>
      <c r="W1" s="663"/>
    </row>
    <row r="2" spans="1:23" ht="20.25" customHeight="1">
      <c r="A2" s="293" t="s">
        <v>735</v>
      </c>
      <c r="B2" s="294" t="s">
        <v>736</v>
      </c>
      <c r="C2" s="295" t="s">
        <v>737</v>
      </c>
      <c r="D2" s="295" t="s">
        <v>738</v>
      </c>
      <c r="E2" s="295" t="s">
        <v>822</v>
      </c>
      <c r="F2" s="295" t="s">
        <v>823</v>
      </c>
      <c r="G2" s="295" t="s">
        <v>741</v>
      </c>
      <c r="H2" s="295" t="s">
        <v>824</v>
      </c>
      <c r="I2" s="295" t="s">
        <v>743</v>
      </c>
      <c r="J2" s="296" t="s">
        <v>825</v>
      </c>
      <c r="K2" s="296" t="s">
        <v>799</v>
      </c>
      <c r="L2" s="296" t="s">
        <v>746</v>
      </c>
      <c r="M2" s="296" t="s">
        <v>747</v>
      </c>
      <c r="N2" s="296" t="s">
        <v>747</v>
      </c>
      <c r="O2" s="296" t="s">
        <v>747</v>
      </c>
      <c r="P2" s="296" t="s">
        <v>748</v>
      </c>
      <c r="Q2" s="664" t="s">
        <v>749</v>
      </c>
      <c r="R2" s="665" t="s">
        <v>750</v>
      </c>
      <c r="S2" s="664" t="s">
        <v>751</v>
      </c>
      <c r="T2" s="666" t="s">
        <v>752</v>
      </c>
      <c r="U2" s="667" t="s">
        <v>753</v>
      </c>
      <c r="V2" s="668" t="s">
        <v>753</v>
      </c>
      <c r="W2" s="667" t="s">
        <v>754</v>
      </c>
    </row>
    <row r="3" spans="1:23" ht="25.8" customHeight="1" thickBot="1">
      <c r="A3" s="297"/>
      <c r="B3" s="298"/>
      <c r="C3" s="299"/>
      <c r="D3" s="299"/>
      <c r="E3" s="299"/>
      <c r="F3" s="299"/>
      <c r="G3" s="299"/>
      <c r="H3" s="299"/>
      <c r="I3" s="299"/>
      <c r="J3" s="300"/>
      <c r="K3" s="300"/>
      <c r="L3" s="300"/>
      <c r="M3" s="300"/>
      <c r="N3" s="300"/>
      <c r="O3" s="300"/>
      <c r="P3" s="300" t="s">
        <v>801</v>
      </c>
      <c r="Q3" s="669"/>
      <c r="R3" s="670"/>
      <c r="S3" s="669"/>
      <c r="T3" s="669"/>
      <c r="U3" s="671" t="s">
        <v>757</v>
      </c>
      <c r="V3" s="672" t="s">
        <v>758</v>
      </c>
      <c r="W3" s="673" t="s">
        <v>759</v>
      </c>
    </row>
    <row r="4" spans="1:23" ht="24.75" customHeight="1">
      <c r="A4" s="193" t="s">
        <v>760</v>
      </c>
      <c r="B4" s="301">
        <v>237.26499999999999</v>
      </c>
      <c r="C4" s="302">
        <v>160.70400000000001</v>
      </c>
      <c r="D4" s="302">
        <v>97.03</v>
      </c>
      <c r="E4" s="302">
        <v>109.898</v>
      </c>
      <c r="F4" s="302">
        <v>239.517</v>
      </c>
      <c r="G4" s="302">
        <v>183.45599999999999</v>
      </c>
      <c r="H4" s="302">
        <v>134.1</v>
      </c>
      <c r="I4" s="302">
        <v>119.52200000000001</v>
      </c>
      <c r="J4" s="302">
        <v>139.46299999999999</v>
      </c>
      <c r="K4" s="302">
        <v>175.803</v>
      </c>
      <c r="L4" s="120">
        <v>214.566</v>
      </c>
      <c r="M4" s="120">
        <v>216.7</v>
      </c>
      <c r="N4" s="120">
        <v>217</v>
      </c>
      <c r="O4" s="195">
        <v>215.8</v>
      </c>
      <c r="P4" s="195">
        <v>166.99799999999999</v>
      </c>
      <c r="Q4" s="533">
        <v>175.572</v>
      </c>
      <c r="R4" s="534">
        <v>237.61</v>
      </c>
      <c r="S4" s="533">
        <v>244.976</v>
      </c>
      <c r="T4" s="533">
        <v>182.88900000000001</v>
      </c>
      <c r="U4" s="591">
        <v>206.35</v>
      </c>
      <c r="V4" s="535">
        <v>166.154</v>
      </c>
      <c r="W4" s="591">
        <v>166.35599999999999</v>
      </c>
    </row>
    <row r="5" spans="1:23">
      <c r="A5" s="193" t="s">
        <v>810</v>
      </c>
      <c r="B5" s="303">
        <v>42.333045329062443</v>
      </c>
      <c r="C5" s="304">
        <v>36.41054360812425</v>
      </c>
      <c r="D5" s="304">
        <v>45.489333195918782</v>
      </c>
      <c r="E5" s="304">
        <v>48.747474931299941</v>
      </c>
      <c r="F5" s="304">
        <v>44.640046426767199</v>
      </c>
      <c r="G5" s="304">
        <v>36.160550758765041</v>
      </c>
      <c r="H5" s="304">
        <v>41.21163310961969</v>
      </c>
      <c r="I5" s="304">
        <v>40.833654055320359</v>
      </c>
      <c r="J5" s="304">
        <v>37.88201888672981</v>
      </c>
      <c r="K5" s="304">
        <v>37.636615984937677</v>
      </c>
      <c r="L5" s="305">
        <v>25.53293625271478</v>
      </c>
      <c r="M5" s="305">
        <v>35.572911859713891</v>
      </c>
      <c r="N5" s="305">
        <v>35.52995391705069</v>
      </c>
      <c r="O5" s="306">
        <v>35.61631139944393</v>
      </c>
      <c r="P5" s="306">
        <v>35.30209942634044</v>
      </c>
      <c r="Q5" s="440">
        <v>40.404204542865607</v>
      </c>
      <c r="R5" s="441">
        <v>28.56680695256934</v>
      </c>
      <c r="S5" s="440">
        <v>29.833065279864162</v>
      </c>
      <c r="T5" s="440">
        <v>30.967455669832521</v>
      </c>
      <c r="U5" s="442">
        <v>32.895430094499631</v>
      </c>
      <c r="V5" s="442">
        <v>28.773800209444261</v>
      </c>
      <c r="W5" s="442">
        <v>28.56006997042487</v>
      </c>
    </row>
    <row r="6" spans="1:23">
      <c r="A6" s="193" t="s">
        <v>762</v>
      </c>
      <c r="B6" s="307">
        <v>1004.415</v>
      </c>
      <c r="C6" s="308">
        <v>585.13199999999995</v>
      </c>
      <c r="D6" s="308">
        <v>441.38299999999998</v>
      </c>
      <c r="E6" s="308">
        <v>535.72500000000002</v>
      </c>
      <c r="F6" s="308">
        <v>1069.2049999999999</v>
      </c>
      <c r="G6" s="308">
        <v>663.38699999999994</v>
      </c>
      <c r="H6" s="308">
        <v>552.64800000000002</v>
      </c>
      <c r="I6" s="308">
        <v>488.05200000000002</v>
      </c>
      <c r="J6" s="308">
        <v>528.31399999999996</v>
      </c>
      <c r="K6" s="308">
        <v>661.66300000000001</v>
      </c>
      <c r="L6" s="120">
        <v>547.85</v>
      </c>
      <c r="M6" s="120">
        <v>770.86500000000001</v>
      </c>
      <c r="N6" s="120">
        <v>771</v>
      </c>
      <c r="O6" s="195">
        <v>768.6</v>
      </c>
      <c r="P6" s="195">
        <v>589.53800000000001</v>
      </c>
      <c r="Q6" s="533">
        <v>709.38469999999995</v>
      </c>
      <c r="R6" s="534">
        <v>678.77590000000021</v>
      </c>
      <c r="S6" s="533">
        <v>730.83850000000007</v>
      </c>
      <c r="T6" s="533">
        <v>566.36070000000007</v>
      </c>
      <c r="U6" s="535">
        <v>678.79719999999998</v>
      </c>
      <c r="V6" s="535">
        <v>478.08820000000009</v>
      </c>
      <c r="W6" s="535">
        <v>475.1139</v>
      </c>
    </row>
    <row r="7" spans="1:23">
      <c r="A7" s="193"/>
      <c r="B7" s="307"/>
      <c r="C7" s="309"/>
      <c r="D7" s="309"/>
      <c r="E7" s="309"/>
      <c r="F7" s="309"/>
      <c r="G7" s="309"/>
      <c r="H7" s="309"/>
      <c r="I7" s="309"/>
      <c r="J7" s="309"/>
      <c r="K7" s="310"/>
      <c r="L7" s="310"/>
      <c r="M7" s="310"/>
      <c r="N7" s="310"/>
      <c r="O7" s="310"/>
      <c r="P7" s="310"/>
      <c r="Q7" s="674"/>
      <c r="R7" s="675"/>
      <c r="S7" s="674"/>
      <c r="T7" s="676"/>
      <c r="U7" s="677"/>
      <c r="V7" s="677"/>
      <c r="W7" s="677"/>
    </row>
    <row r="8" spans="1:23">
      <c r="A8" s="81" t="s">
        <v>763</v>
      </c>
      <c r="B8" s="82">
        <v>106.727</v>
      </c>
      <c r="C8" s="83">
        <v>109.47799999999999</v>
      </c>
      <c r="D8" s="83">
        <v>83.59499999999997</v>
      </c>
      <c r="E8" s="83">
        <v>92.242000000000019</v>
      </c>
      <c r="F8" s="83">
        <v>177.31399999999999</v>
      </c>
      <c r="G8" s="83">
        <v>139.9789999999999</v>
      </c>
      <c r="H8" s="83">
        <v>111.28</v>
      </c>
      <c r="I8" s="83">
        <v>96.31800000000004</v>
      </c>
      <c r="J8" s="83">
        <v>141.04099999999991</v>
      </c>
      <c r="K8" s="83">
        <v>155.12700000000001</v>
      </c>
      <c r="L8" s="83">
        <v>134.124</v>
      </c>
      <c r="M8" s="83">
        <v>217.761</v>
      </c>
      <c r="N8" s="83">
        <v>194</v>
      </c>
      <c r="O8" s="83">
        <v>191.6</v>
      </c>
      <c r="P8" s="83">
        <v>128.53800000000001</v>
      </c>
      <c r="Q8" s="910">
        <v>168.93039999999979</v>
      </c>
      <c r="R8" s="678">
        <v>219.77590000000021</v>
      </c>
      <c r="S8" s="446">
        <v>268.95209999999997</v>
      </c>
      <c r="T8" s="446">
        <v>224.75609999999989</v>
      </c>
      <c r="U8" s="909">
        <v>265.89319999999998</v>
      </c>
      <c r="V8" s="448">
        <v>207.59320000000011</v>
      </c>
      <c r="W8" s="448">
        <v>202.01390000000001</v>
      </c>
    </row>
    <row r="9" spans="1:23">
      <c r="A9" s="84" t="s">
        <v>764</v>
      </c>
      <c r="B9" s="85">
        <v>0.1062578714973392</v>
      </c>
      <c r="C9" s="86">
        <v>0.1870996629820279</v>
      </c>
      <c r="D9" s="86">
        <v>0.1893933386650595</v>
      </c>
      <c r="E9" s="86">
        <v>0.17218162303420601</v>
      </c>
      <c r="F9" s="86">
        <v>0.16583723420672369</v>
      </c>
      <c r="G9" s="86">
        <v>0.21100654670652261</v>
      </c>
      <c r="H9" s="86">
        <v>0.20135782631982749</v>
      </c>
      <c r="I9" s="86">
        <v>0.19735192151655981</v>
      </c>
      <c r="J9" s="86">
        <v>0.2669643431747028</v>
      </c>
      <c r="K9" s="86">
        <v>0.23445016571880251</v>
      </c>
      <c r="L9" s="86">
        <v>0.24481883727297621</v>
      </c>
      <c r="M9" s="86">
        <v>0.28248915179700718</v>
      </c>
      <c r="N9" s="86">
        <v>0.25162127107652399</v>
      </c>
      <c r="O9" s="86">
        <v>0.24928441321883951</v>
      </c>
      <c r="P9" s="86">
        <v>0.21803174689332999</v>
      </c>
      <c r="Q9" s="679">
        <v>0.2381365146443106</v>
      </c>
      <c r="R9" s="471">
        <v>0.32378270943326087</v>
      </c>
      <c r="S9" s="449">
        <v>0.36800483280505891</v>
      </c>
      <c r="T9" s="449">
        <v>0.39684268347009227</v>
      </c>
      <c r="U9" s="450">
        <v>0.391712281665275</v>
      </c>
      <c r="V9" s="450">
        <v>0.43421527659540649</v>
      </c>
      <c r="W9" s="450">
        <v>0.42519046485484852</v>
      </c>
    </row>
    <row r="10" spans="1:23">
      <c r="A10" s="87" t="s">
        <v>765</v>
      </c>
      <c r="B10" s="88"/>
      <c r="C10" s="89"/>
      <c r="D10" s="90"/>
      <c r="E10" s="90"/>
      <c r="F10" s="91"/>
      <c r="G10" s="91"/>
      <c r="H10" s="92"/>
      <c r="I10" s="92"/>
      <c r="J10" s="93"/>
      <c r="K10" s="93"/>
      <c r="L10" s="93"/>
      <c r="M10" s="94"/>
      <c r="N10" s="94"/>
      <c r="O10" s="94"/>
      <c r="P10" s="95">
        <v>417.7</v>
      </c>
      <c r="Q10" s="451"/>
      <c r="R10" s="452"/>
      <c r="S10" s="451"/>
      <c r="T10" s="451"/>
      <c r="U10" s="599"/>
      <c r="V10" s="599"/>
      <c r="W10" s="599">
        <v>227.2483</v>
      </c>
    </row>
    <row r="11" spans="1:23">
      <c r="A11" s="96" t="s">
        <v>766</v>
      </c>
      <c r="B11" s="88"/>
      <c r="C11" s="89"/>
      <c r="D11" s="90"/>
      <c r="E11" s="90"/>
      <c r="F11" s="91"/>
      <c r="G11" s="91"/>
      <c r="H11" s="92"/>
      <c r="I11" s="92"/>
      <c r="J11" s="97"/>
      <c r="K11" s="97"/>
      <c r="L11" s="97"/>
      <c r="M11" s="97"/>
      <c r="N11" s="97">
        <v>0</v>
      </c>
      <c r="O11" s="97">
        <v>0</v>
      </c>
      <c r="P11" s="97">
        <v>0.70852090959361391</v>
      </c>
      <c r="Q11" s="454"/>
      <c r="R11" s="455"/>
      <c r="S11" s="454"/>
      <c r="T11" s="454"/>
      <c r="U11" s="456"/>
      <c r="V11" s="456"/>
      <c r="W11" s="456">
        <v>0.47830278171192209</v>
      </c>
    </row>
    <row r="12" spans="1:23">
      <c r="A12" s="203" t="s">
        <v>767</v>
      </c>
      <c r="B12" s="311"/>
      <c r="C12" s="312"/>
      <c r="D12" s="312"/>
      <c r="E12" s="312"/>
      <c r="F12" s="312"/>
      <c r="G12" s="312"/>
      <c r="H12" s="312"/>
      <c r="I12" s="312"/>
      <c r="J12" s="122"/>
      <c r="K12" s="122"/>
      <c r="L12" s="122"/>
      <c r="M12" s="104"/>
      <c r="N12" s="104">
        <v>0</v>
      </c>
      <c r="O12" s="104">
        <v>0</v>
      </c>
      <c r="P12" s="104">
        <v>0.9060737527114967</v>
      </c>
      <c r="Q12" s="457"/>
      <c r="R12" s="458"/>
      <c r="S12" s="457"/>
      <c r="T12" s="457"/>
      <c r="U12" s="459"/>
      <c r="V12" s="459"/>
      <c r="W12" s="459">
        <v>0.83210655437568648</v>
      </c>
    </row>
    <row r="13" spans="1:23" ht="35.1" customHeight="1">
      <c r="A13" s="313"/>
      <c r="B13" s="314"/>
      <c r="C13" s="315"/>
      <c r="D13" s="315"/>
      <c r="E13" s="315"/>
      <c r="F13" s="315"/>
      <c r="G13" s="315"/>
      <c r="H13" s="315"/>
      <c r="I13" s="315"/>
      <c r="J13" s="315"/>
      <c r="K13" s="315"/>
      <c r="L13" s="315"/>
      <c r="M13" s="315"/>
      <c r="N13" s="315"/>
      <c r="O13" s="315"/>
      <c r="P13" s="315"/>
      <c r="Q13" s="680"/>
      <c r="R13" s="681"/>
      <c r="S13" s="680"/>
      <c r="T13" s="680"/>
      <c r="U13" s="603"/>
      <c r="V13" s="603"/>
      <c r="W13" s="603"/>
    </row>
    <row r="14" spans="1:23" ht="17.399999999999999" customHeight="1">
      <c r="A14" s="316" t="s">
        <v>768</v>
      </c>
      <c r="B14" s="317"/>
      <c r="C14" s="318"/>
      <c r="D14" s="319"/>
      <c r="E14" s="319"/>
      <c r="F14" s="319"/>
      <c r="G14" s="319"/>
      <c r="H14" s="319"/>
      <c r="I14" s="319"/>
      <c r="J14" s="319"/>
      <c r="K14" s="319"/>
      <c r="L14" s="319"/>
      <c r="M14" s="319"/>
      <c r="N14" s="319"/>
      <c r="O14" s="319"/>
      <c r="P14" s="319"/>
      <c r="Q14" s="682"/>
      <c r="R14" s="683"/>
      <c r="S14" s="682"/>
      <c r="T14" s="682"/>
      <c r="U14" s="684"/>
      <c r="V14" s="684"/>
      <c r="W14" s="684"/>
    </row>
    <row r="15" spans="1:23">
      <c r="A15" s="267" t="s">
        <v>769</v>
      </c>
      <c r="B15" s="320">
        <v>102.626</v>
      </c>
      <c r="C15" s="321">
        <v>62.100999999999999</v>
      </c>
      <c r="D15" s="321">
        <v>58.63</v>
      </c>
      <c r="E15" s="321">
        <v>43.872</v>
      </c>
      <c r="F15" s="321">
        <v>34.343000000000004</v>
      </c>
      <c r="G15" s="321">
        <v>81.963000000000008</v>
      </c>
      <c r="H15" s="321">
        <v>49.773000000000003</v>
      </c>
      <c r="I15" s="321">
        <v>59.866999999999997</v>
      </c>
      <c r="J15" s="321">
        <v>38.139000000000003</v>
      </c>
      <c r="K15" s="321">
        <v>58.658000000000001</v>
      </c>
      <c r="L15" s="321">
        <v>66.378</v>
      </c>
      <c r="M15" s="321">
        <v>76.400000000000006</v>
      </c>
      <c r="N15" s="321">
        <v>76.400000000000006</v>
      </c>
      <c r="O15" s="321">
        <v>76</v>
      </c>
      <c r="P15" s="321">
        <v>156</v>
      </c>
      <c r="Q15" s="685">
        <v>86.524520999999993</v>
      </c>
      <c r="R15" s="686">
        <v>58.346229999999998</v>
      </c>
      <c r="S15" s="685">
        <v>38</v>
      </c>
      <c r="T15" s="687">
        <v>58.045830000000009</v>
      </c>
      <c r="U15" s="688">
        <v>56.924409999999988</v>
      </c>
      <c r="V15" s="688">
        <v>59.363959999999999</v>
      </c>
      <c r="W15" s="688">
        <v>59.363959999999999</v>
      </c>
    </row>
    <row r="16" spans="1:23">
      <c r="A16" s="269" t="s">
        <v>770</v>
      </c>
      <c r="B16" s="212">
        <v>897.68799999999999</v>
      </c>
      <c r="C16" s="213">
        <v>475.654</v>
      </c>
      <c r="D16" s="213">
        <v>357.78800000000001</v>
      </c>
      <c r="E16" s="213">
        <v>443.483</v>
      </c>
      <c r="F16" s="213">
        <v>891.89099999999996</v>
      </c>
      <c r="G16" s="213">
        <v>523.40800000000002</v>
      </c>
      <c r="H16" s="213">
        <v>441.36799999999999</v>
      </c>
      <c r="I16" s="213">
        <v>391.73399999999998</v>
      </c>
      <c r="J16" s="213">
        <v>387.27300000000002</v>
      </c>
      <c r="K16" s="797">
        <v>506.536</v>
      </c>
      <c r="L16" s="120">
        <v>413.726</v>
      </c>
      <c r="M16" s="120">
        <v>553.10400000000004</v>
      </c>
      <c r="N16" s="120">
        <v>577</v>
      </c>
      <c r="O16" s="120">
        <v>577</v>
      </c>
      <c r="P16" s="120">
        <v>461</v>
      </c>
      <c r="Q16" s="800">
        <v>540.4543000000001</v>
      </c>
      <c r="R16" s="689">
        <v>459</v>
      </c>
      <c r="S16" s="690">
        <v>461.88639999999998</v>
      </c>
      <c r="T16" s="690">
        <v>341.60460000000012</v>
      </c>
      <c r="U16" s="793">
        <v>412.904</v>
      </c>
      <c r="V16" s="535">
        <v>270.495</v>
      </c>
      <c r="W16" s="535">
        <v>273.10000000000002</v>
      </c>
    </row>
    <row r="17" spans="1:23">
      <c r="A17" s="271" t="s">
        <v>771</v>
      </c>
      <c r="B17" s="322">
        <v>0.89374212850266077</v>
      </c>
      <c r="C17" s="323">
        <v>0.81290033701797204</v>
      </c>
      <c r="D17" s="323">
        <v>0.81060666133494041</v>
      </c>
      <c r="E17" s="323">
        <v>0.82781837696579397</v>
      </c>
      <c r="F17" s="323">
        <v>0.83416276579327631</v>
      </c>
      <c r="G17" s="323">
        <v>0.78899345329347736</v>
      </c>
      <c r="H17" s="323">
        <v>0.79864217368017254</v>
      </c>
      <c r="I17" s="323">
        <v>0.80264807848344022</v>
      </c>
      <c r="J17" s="323">
        <v>0.73303565682529714</v>
      </c>
      <c r="K17" s="323">
        <v>0.76554983428119749</v>
      </c>
      <c r="L17" s="323">
        <v>0.75518116272702374</v>
      </c>
      <c r="M17" s="323">
        <v>0.71751084820299282</v>
      </c>
      <c r="N17" s="323">
        <v>0.74837872892347601</v>
      </c>
      <c r="O17" s="323">
        <v>0.75071558678116057</v>
      </c>
      <c r="P17" s="323">
        <v>0.78196825310666995</v>
      </c>
      <c r="Q17" s="691">
        <v>0.76186348535568948</v>
      </c>
      <c r="R17" s="692">
        <v>0.67621729056673907</v>
      </c>
      <c r="S17" s="691">
        <v>0.6319951671949412</v>
      </c>
      <c r="T17" s="691">
        <v>0.60315731652990767</v>
      </c>
      <c r="U17" s="693">
        <v>0.60828771833472506</v>
      </c>
      <c r="V17" s="693">
        <v>0.5657847234045934</v>
      </c>
      <c r="W17" s="693">
        <v>0.57480953514515154</v>
      </c>
    </row>
    <row r="18" spans="1:23">
      <c r="A18" s="272" t="s">
        <v>772</v>
      </c>
      <c r="B18" s="324"/>
      <c r="C18" s="325"/>
      <c r="D18" s="236">
        <v>6</v>
      </c>
      <c r="E18" s="236"/>
      <c r="F18" s="325"/>
      <c r="G18" s="325"/>
      <c r="H18" s="325"/>
      <c r="I18" s="325"/>
      <c r="J18" s="236">
        <v>2</v>
      </c>
      <c r="K18" s="236"/>
      <c r="L18" s="236">
        <v>6</v>
      </c>
      <c r="M18" s="236"/>
      <c r="N18" s="236"/>
      <c r="O18" s="236"/>
      <c r="P18" s="236"/>
      <c r="Q18" s="694"/>
      <c r="R18" s="695"/>
      <c r="S18" s="694"/>
      <c r="T18" s="694">
        <v>20.28684999999977</v>
      </c>
      <c r="U18" s="696">
        <v>32</v>
      </c>
      <c r="V18" s="696"/>
      <c r="W18" s="696"/>
    </row>
    <row r="19" spans="1:23">
      <c r="A19" s="127" t="s">
        <v>320</v>
      </c>
      <c r="B19" s="119">
        <v>7.9529999999999994</v>
      </c>
      <c r="C19" s="116">
        <v>35.430999999999997</v>
      </c>
      <c r="D19" s="116">
        <v>12.191000000000001</v>
      </c>
      <c r="E19" s="116">
        <v>14.013</v>
      </c>
      <c r="F19" s="116">
        <v>7.9269999999999996</v>
      </c>
      <c r="G19" s="116">
        <v>5.5620000000000003</v>
      </c>
      <c r="H19" s="116">
        <v>15.683999999999999</v>
      </c>
      <c r="I19" s="116">
        <v>11.058</v>
      </c>
      <c r="J19" s="116">
        <v>6.8090000000000002</v>
      </c>
      <c r="K19" s="116">
        <v>9.277000000000001</v>
      </c>
      <c r="L19" s="116">
        <v>77</v>
      </c>
      <c r="M19" s="116">
        <v>55</v>
      </c>
      <c r="N19" s="116">
        <v>56.099999999999987</v>
      </c>
      <c r="O19" s="116">
        <v>56.099999999999987</v>
      </c>
      <c r="P19" s="116">
        <v>25</v>
      </c>
      <c r="Q19" s="697">
        <v>18.717300000000002</v>
      </c>
      <c r="R19" s="698">
        <v>47</v>
      </c>
      <c r="S19" s="697">
        <v>56.849699999999991</v>
      </c>
      <c r="T19" s="697">
        <v>36.8155</v>
      </c>
      <c r="U19" s="622">
        <v>21.411000000000001</v>
      </c>
      <c r="V19" s="622">
        <v>50</v>
      </c>
      <c r="W19" s="622">
        <v>50</v>
      </c>
    </row>
    <row r="20" spans="1:23" ht="15.6" customHeight="1">
      <c r="A20" s="223" t="s">
        <v>811</v>
      </c>
      <c r="B20" s="124">
        <v>5.9390000000000001</v>
      </c>
      <c r="C20" s="125">
        <v>7.5049999999999999</v>
      </c>
      <c r="D20" s="125">
        <v>8.343</v>
      </c>
      <c r="E20" s="125">
        <v>6.7679999999999998</v>
      </c>
      <c r="F20" s="125">
        <v>5.3879999999999999</v>
      </c>
      <c r="G20" s="125">
        <v>3.7210000000000001</v>
      </c>
      <c r="H20" s="125">
        <v>6.2080000000000002</v>
      </c>
      <c r="I20" s="125">
        <v>6.4219999999999997</v>
      </c>
      <c r="J20" s="125">
        <v>4.2480000000000002</v>
      </c>
      <c r="K20" s="125">
        <v>7.7690000000000001</v>
      </c>
      <c r="L20" s="125">
        <v>28</v>
      </c>
      <c r="M20" s="125">
        <v>45</v>
      </c>
      <c r="N20" s="125">
        <v>46.8</v>
      </c>
      <c r="O20" s="125">
        <v>46.8</v>
      </c>
      <c r="P20" s="125">
        <v>20</v>
      </c>
      <c r="Q20" s="699">
        <v>16.7378</v>
      </c>
      <c r="R20" s="700">
        <v>31</v>
      </c>
      <c r="S20" s="699">
        <v>32.695099999999996</v>
      </c>
      <c r="T20" s="699">
        <v>28.943200000000001</v>
      </c>
      <c r="U20" s="626">
        <v>17.757999999999999</v>
      </c>
      <c r="V20" s="626">
        <v>45</v>
      </c>
      <c r="W20" s="626">
        <v>45</v>
      </c>
    </row>
    <row r="21" spans="1:23">
      <c r="A21" s="223" t="s">
        <v>774</v>
      </c>
      <c r="B21" s="124">
        <v>2.0139999999999998</v>
      </c>
      <c r="C21" s="125">
        <v>27.925999999999998</v>
      </c>
      <c r="D21" s="125">
        <v>3.8479999999999999</v>
      </c>
      <c r="E21" s="125">
        <v>7.2450000000000001</v>
      </c>
      <c r="F21" s="125">
        <v>2.5390000000000001</v>
      </c>
      <c r="G21" s="125">
        <v>1.841</v>
      </c>
      <c r="H21" s="125">
        <v>9.4760000000000009</v>
      </c>
      <c r="I21" s="125">
        <v>4.6360000000000001</v>
      </c>
      <c r="J21" s="125">
        <v>2.5609999999999999</v>
      </c>
      <c r="K21" s="125">
        <v>1.508</v>
      </c>
      <c r="L21" s="125">
        <v>49</v>
      </c>
      <c r="M21" s="125">
        <v>10</v>
      </c>
      <c r="N21" s="125">
        <v>9.3000000000000007</v>
      </c>
      <c r="O21" s="125">
        <v>9.3000000000000007</v>
      </c>
      <c r="P21" s="125">
        <v>5</v>
      </c>
      <c r="Q21" s="699">
        <v>1.9795</v>
      </c>
      <c r="R21" s="700">
        <v>16</v>
      </c>
      <c r="S21" s="699">
        <v>24.154599999999991</v>
      </c>
      <c r="T21" s="699">
        <v>7.872300000000001</v>
      </c>
      <c r="U21" s="626">
        <v>3.653</v>
      </c>
      <c r="V21" s="626">
        <v>5</v>
      </c>
      <c r="W21" s="626">
        <v>5</v>
      </c>
    </row>
    <row r="22" spans="1:23" ht="18.600000000000001" customHeight="1">
      <c r="A22" s="134" t="s">
        <v>826</v>
      </c>
      <c r="B22" s="135">
        <v>1008.2670000000001</v>
      </c>
      <c r="C22" s="136">
        <v>573.18600000000004</v>
      </c>
      <c r="D22" s="136">
        <v>434.60899999999998</v>
      </c>
      <c r="E22" s="136">
        <v>501.36799999999999</v>
      </c>
      <c r="F22" s="136">
        <v>934.16099999999994</v>
      </c>
      <c r="G22" s="136">
        <v>610.93299999999999</v>
      </c>
      <c r="H22" s="136">
        <v>506.82499999999999</v>
      </c>
      <c r="I22" s="136">
        <v>462.65899999999999</v>
      </c>
      <c r="J22" s="136">
        <v>434.22100000000012</v>
      </c>
      <c r="K22" s="136">
        <v>574.471</v>
      </c>
      <c r="L22" s="136">
        <v>563.10400000000004</v>
      </c>
      <c r="M22" s="136">
        <v>684.50400000000002</v>
      </c>
      <c r="N22" s="136">
        <v>709.5</v>
      </c>
      <c r="O22" s="136">
        <v>709.1</v>
      </c>
      <c r="P22" s="136">
        <v>642</v>
      </c>
      <c r="Q22" s="701">
        <v>645.69612100000018</v>
      </c>
      <c r="R22" s="702">
        <v>564.34622999999999</v>
      </c>
      <c r="S22" s="651">
        <v>556.73610000000008</v>
      </c>
      <c r="T22" s="651">
        <v>456.75277999999992</v>
      </c>
      <c r="U22" s="630">
        <v>523.23940999999991</v>
      </c>
      <c r="V22" s="630">
        <v>379.85896000000002</v>
      </c>
      <c r="W22" s="630">
        <v>382.46395999999999</v>
      </c>
    </row>
    <row r="23" spans="1:23">
      <c r="A23" s="225"/>
      <c r="B23" s="138"/>
      <c r="C23" s="327"/>
      <c r="D23" s="140"/>
      <c r="E23" s="141"/>
      <c r="F23" s="142"/>
      <c r="G23" s="142"/>
      <c r="H23" s="106"/>
      <c r="I23" s="106"/>
      <c r="J23" s="106"/>
      <c r="K23" s="106"/>
      <c r="L23" s="106"/>
      <c r="M23" s="106"/>
      <c r="N23" s="106"/>
      <c r="O23" s="106"/>
      <c r="P23" s="106"/>
      <c r="Q23" s="703"/>
      <c r="R23" s="704"/>
      <c r="S23" s="703"/>
      <c r="T23" s="703"/>
      <c r="U23" s="705"/>
      <c r="V23" s="705"/>
      <c r="W23" s="705"/>
    </row>
    <row r="24" spans="1:23" ht="18.75" customHeight="1">
      <c r="A24" s="328" t="s">
        <v>776</v>
      </c>
      <c r="B24" s="329"/>
      <c r="C24" s="330"/>
      <c r="D24" s="331"/>
      <c r="E24" s="332"/>
      <c r="F24" s="332"/>
      <c r="G24" s="332"/>
      <c r="H24" s="332"/>
      <c r="I24" s="332"/>
      <c r="J24" s="332"/>
      <c r="K24" s="332"/>
      <c r="L24" s="332"/>
      <c r="M24" s="332"/>
      <c r="N24" s="332"/>
      <c r="O24" s="332"/>
      <c r="P24" s="332"/>
      <c r="Q24" s="706"/>
      <c r="R24" s="707"/>
      <c r="S24" s="706"/>
      <c r="T24" s="706"/>
      <c r="U24" s="708"/>
      <c r="V24" s="708"/>
      <c r="W24" s="708"/>
    </row>
    <row r="25" spans="1:23" ht="17.399999999999999" customHeight="1">
      <c r="A25" s="231"/>
      <c r="B25" s="138"/>
      <c r="C25" s="327"/>
      <c r="D25" s="140"/>
      <c r="E25" s="139"/>
      <c r="F25" s="149"/>
      <c r="G25" s="149"/>
      <c r="H25" s="149"/>
      <c r="I25" s="149"/>
      <c r="J25" s="149"/>
      <c r="K25" s="149"/>
      <c r="L25" s="149"/>
      <c r="M25" s="149"/>
      <c r="N25" s="149"/>
      <c r="O25" s="149"/>
      <c r="P25" s="149"/>
      <c r="Q25" s="494"/>
      <c r="R25" s="495"/>
      <c r="S25" s="494"/>
      <c r="T25" s="494"/>
      <c r="U25" s="496"/>
      <c r="V25" s="496"/>
      <c r="W25" s="496"/>
    </row>
    <row r="26" spans="1:23">
      <c r="A26" s="127" t="s">
        <v>777</v>
      </c>
      <c r="B26" s="72">
        <v>490.27800000000002</v>
      </c>
      <c r="C26" s="73">
        <v>270.47899999999998</v>
      </c>
      <c r="D26" s="73">
        <v>136.77699999999999</v>
      </c>
      <c r="E26" s="73">
        <v>260.49700000000001</v>
      </c>
      <c r="F26" s="73">
        <v>482.30900000000003</v>
      </c>
      <c r="G26" s="73">
        <v>201.30699999999999</v>
      </c>
      <c r="H26" s="73">
        <v>238.089</v>
      </c>
      <c r="I26" s="73">
        <v>214.30600000000001</v>
      </c>
      <c r="J26" s="73">
        <v>181.953</v>
      </c>
      <c r="K26" s="73">
        <v>174.88900000000001</v>
      </c>
      <c r="L26" s="73">
        <v>181.6</v>
      </c>
      <c r="M26" s="73">
        <v>212</v>
      </c>
      <c r="N26" s="73">
        <v>256.57</v>
      </c>
      <c r="O26" s="73">
        <v>256.57</v>
      </c>
      <c r="P26" s="73">
        <v>300</v>
      </c>
      <c r="Q26" s="619">
        <v>312.77719100000019</v>
      </c>
      <c r="R26" s="620">
        <v>332.34622999999999</v>
      </c>
      <c r="S26" s="619">
        <v>263.86306999999999</v>
      </c>
      <c r="T26" s="619">
        <v>227.25977</v>
      </c>
      <c r="U26" s="622">
        <v>244.05457999999999</v>
      </c>
      <c r="V26" s="622">
        <v>212</v>
      </c>
      <c r="W26" s="622">
        <v>212</v>
      </c>
    </row>
    <row r="27" spans="1:23" ht="16.8" customHeight="1">
      <c r="A27" s="237" t="s">
        <v>827</v>
      </c>
      <c r="B27" s="124">
        <v>336.27800000000002</v>
      </c>
      <c r="C27" s="125">
        <v>112.479</v>
      </c>
      <c r="D27" s="125">
        <v>74.777000000000001</v>
      </c>
      <c r="E27" s="125">
        <v>103.497</v>
      </c>
      <c r="F27" s="125">
        <v>276.30900000000003</v>
      </c>
      <c r="G27" s="125">
        <v>65.307000000000002</v>
      </c>
      <c r="H27" s="125">
        <v>65.088999999999999</v>
      </c>
      <c r="I27" s="125">
        <v>64.305999999999997</v>
      </c>
      <c r="J27" s="125">
        <v>41.953000000000003</v>
      </c>
      <c r="K27" s="798">
        <v>26.888999999999999</v>
      </c>
      <c r="L27" s="125">
        <v>26.6</v>
      </c>
      <c r="M27" s="126">
        <v>60</v>
      </c>
      <c r="N27" s="126">
        <v>75.569999999999993</v>
      </c>
      <c r="O27" s="126">
        <v>75.569999999999993</v>
      </c>
      <c r="P27" s="126">
        <v>140</v>
      </c>
      <c r="Q27" s="546">
        <v>100.425141</v>
      </c>
      <c r="R27" s="473">
        <v>90</v>
      </c>
      <c r="S27" s="709">
        <v>66.132444000000007</v>
      </c>
      <c r="T27" s="699">
        <v>56.842270000000013</v>
      </c>
      <c r="U27" s="802">
        <v>83.637079999999997</v>
      </c>
      <c r="V27" s="626">
        <v>55</v>
      </c>
      <c r="W27" s="626">
        <v>55</v>
      </c>
    </row>
    <row r="28" spans="1:23" ht="14.25" customHeight="1">
      <c r="A28" s="237" t="s">
        <v>828</v>
      </c>
      <c r="B28" s="333">
        <v>30</v>
      </c>
      <c r="C28" s="126">
        <v>80</v>
      </c>
      <c r="D28" s="126">
        <v>50</v>
      </c>
      <c r="E28" s="126">
        <v>90</v>
      </c>
      <c r="F28" s="126">
        <v>100</v>
      </c>
      <c r="G28" s="126">
        <v>100</v>
      </c>
      <c r="H28" s="126">
        <v>120</v>
      </c>
      <c r="I28" s="126">
        <v>120</v>
      </c>
      <c r="J28" s="126">
        <v>120</v>
      </c>
      <c r="K28" s="799">
        <v>120</v>
      </c>
      <c r="L28" s="126">
        <v>130</v>
      </c>
      <c r="M28" s="126">
        <v>130</v>
      </c>
      <c r="N28" s="126">
        <v>130</v>
      </c>
      <c r="O28" s="126">
        <v>130</v>
      </c>
      <c r="P28" s="126">
        <v>140</v>
      </c>
      <c r="Q28" s="472">
        <v>140</v>
      </c>
      <c r="R28" s="473">
        <v>150</v>
      </c>
      <c r="S28" s="709">
        <v>150</v>
      </c>
      <c r="T28" s="699">
        <v>150</v>
      </c>
      <c r="U28" s="618">
        <v>140</v>
      </c>
      <c r="V28" s="626">
        <v>140</v>
      </c>
      <c r="W28" s="626">
        <v>140</v>
      </c>
    </row>
    <row r="29" spans="1:23">
      <c r="A29" s="237" t="s">
        <v>780</v>
      </c>
      <c r="B29" s="333">
        <v>30</v>
      </c>
      <c r="C29" s="126">
        <v>12</v>
      </c>
      <c r="D29" s="126">
        <v>12</v>
      </c>
      <c r="E29" s="126">
        <v>29</v>
      </c>
      <c r="F29" s="126">
        <v>25</v>
      </c>
      <c r="G29" s="126">
        <v>20</v>
      </c>
      <c r="H29" s="126">
        <v>15</v>
      </c>
      <c r="I29" s="126">
        <v>18</v>
      </c>
      <c r="J29" s="126">
        <v>20</v>
      </c>
      <c r="K29" s="799">
        <v>25</v>
      </c>
      <c r="L29" s="126">
        <v>25</v>
      </c>
      <c r="M29" s="126">
        <v>22</v>
      </c>
      <c r="N29" s="126">
        <v>22</v>
      </c>
      <c r="O29" s="126">
        <v>22</v>
      </c>
      <c r="P29" s="126">
        <v>20</v>
      </c>
      <c r="Q29" s="801">
        <v>21.336200000000002</v>
      </c>
      <c r="R29" s="700">
        <v>20.3916</v>
      </c>
      <c r="S29" s="699">
        <v>16.514800000000001</v>
      </c>
      <c r="T29" s="699">
        <v>20.4175</v>
      </c>
      <c r="U29" s="618">
        <v>17.831199999999999</v>
      </c>
      <c r="V29" s="603">
        <v>17</v>
      </c>
      <c r="W29" s="603">
        <v>17</v>
      </c>
    </row>
    <row r="30" spans="1:23" ht="14.25" customHeight="1">
      <c r="A30" s="237" t="s">
        <v>829</v>
      </c>
      <c r="B30" s="124">
        <v>94</v>
      </c>
      <c r="C30" s="125">
        <v>66</v>
      </c>
      <c r="D30" s="125"/>
      <c r="E30" s="125">
        <v>38</v>
      </c>
      <c r="F30" s="125">
        <v>81</v>
      </c>
      <c r="G30" s="125">
        <v>16</v>
      </c>
      <c r="H30" s="125">
        <v>38</v>
      </c>
      <c r="I30" s="125">
        <v>12</v>
      </c>
      <c r="J30" s="125"/>
      <c r="K30" s="125">
        <v>3</v>
      </c>
      <c r="L30" s="125"/>
      <c r="M30" s="126"/>
      <c r="N30" s="126">
        <v>29</v>
      </c>
      <c r="O30" s="126">
        <v>29</v>
      </c>
      <c r="P30" s="126"/>
      <c r="Q30" s="812">
        <v>51.015850000000107</v>
      </c>
      <c r="R30" s="638">
        <v>71.954630000000009</v>
      </c>
      <c r="S30" s="637">
        <v>31.215825999999989</v>
      </c>
      <c r="T30" s="694"/>
      <c r="U30" s="803">
        <v>2.77997000000002</v>
      </c>
      <c r="V30" s="626">
        <v>30</v>
      </c>
      <c r="W30" s="626"/>
    </row>
    <row r="31" spans="1:23">
      <c r="A31" s="237"/>
      <c r="B31" s="334"/>
      <c r="C31" s="335"/>
      <c r="D31" s="335"/>
      <c r="E31" s="335"/>
      <c r="F31" s="335"/>
      <c r="G31" s="336"/>
      <c r="H31" s="336"/>
      <c r="I31" s="336"/>
      <c r="J31" s="336"/>
      <c r="K31" s="336"/>
      <c r="L31" s="336"/>
      <c r="M31" s="336"/>
      <c r="N31" s="336"/>
      <c r="O31" s="336"/>
      <c r="P31" s="336"/>
      <c r="Q31" s="710"/>
      <c r="R31" s="711"/>
      <c r="S31" s="710"/>
      <c r="T31" s="712"/>
      <c r="U31" s="713"/>
      <c r="V31" s="713"/>
      <c r="W31" s="714"/>
    </row>
    <row r="32" spans="1:23">
      <c r="A32" s="127" t="s">
        <v>321</v>
      </c>
      <c r="B32" s="72">
        <v>455.79199999999997</v>
      </c>
      <c r="C32" s="73">
        <v>243.59100000000001</v>
      </c>
      <c r="D32" s="73">
        <v>254.203</v>
      </c>
      <c r="E32" s="73">
        <v>206.20099999999999</v>
      </c>
      <c r="F32" s="73">
        <v>369.83499999999998</v>
      </c>
      <c r="G32" s="73">
        <v>359.46100000000001</v>
      </c>
      <c r="H32" s="73">
        <v>209.047</v>
      </c>
      <c r="I32" s="73">
        <v>210.58</v>
      </c>
      <c r="J32" s="73">
        <v>194.05099999999999</v>
      </c>
      <c r="K32" s="73">
        <v>333.61799999999999</v>
      </c>
      <c r="L32" s="73">
        <v>304.7</v>
      </c>
      <c r="M32" s="73">
        <v>300</v>
      </c>
      <c r="N32" s="73">
        <v>297.2</v>
      </c>
      <c r="O32" s="73">
        <v>297.2</v>
      </c>
      <c r="P32" s="73">
        <v>225</v>
      </c>
      <c r="Q32" s="619">
        <v>274.5727</v>
      </c>
      <c r="R32" s="620">
        <v>194</v>
      </c>
      <c r="S32" s="619">
        <v>234.82720000000009</v>
      </c>
      <c r="T32" s="619">
        <v>172.56859999999989</v>
      </c>
      <c r="U32" s="622">
        <v>219.45099999999999</v>
      </c>
      <c r="V32" s="622">
        <v>130</v>
      </c>
      <c r="W32" s="622">
        <v>120</v>
      </c>
    </row>
    <row r="33" spans="1:23">
      <c r="A33" s="237" t="s">
        <v>783</v>
      </c>
      <c r="B33" s="124">
        <v>251.178</v>
      </c>
      <c r="C33" s="125">
        <v>159.68899999999999</v>
      </c>
      <c r="D33" s="125">
        <v>159.72399999999999</v>
      </c>
      <c r="E33" s="125">
        <v>132.03299999999999</v>
      </c>
      <c r="F33" s="125">
        <v>213.38200000000001</v>
      </c>
      <c r="G33" s="125">
        <v>128.01300000000001</v>
      </c>
      <c r="H33" s="125">
        <v>150.27600000000001</v>
      </c>
      <c r="I33" s="125">
        <v>161.13900000000001</v>
      </c>
      <c r="J33" s="125">
        <v>144.773</v>
      </c>
      <c r="K33" s="125">
        <v>117.952</v>
      </c>
      <c r="L33" s="125">
        <v>120</v>
      </c>
      <c r="M33" s="126">
        <v>170</v>
      </c>
      <c r="N33" s="126">
        <v>175.6</v>
      </c>
      <c r="O33" s="126">
        <v>175.6</v>
      </c>
      <c r="P33" s="126">
        <v>210</v>
      </c>
      <c r="Q33" s="709">
        <v>216.91239999999999</v>
      </c>
      <c r="R33" s="473">
        <v>148</v>
      </c>
      <c r="S33" s="709">
        <v>157.15350000000001</v>
      </c>
      <c r="T33" s="699">
        <v>148.58749999999989</v>
      </c>
      <c r="U33" s="626">
        <v>162.45699999999999</v>
      </c>
      <c r="V33" s="626">
        <v>100</v>
      </c>
      <c r="W33" s="715">
        <v>100</v>
      </c>
    </row>
    <row r="34" spans="1:23">
      <c r="A34" s="237" t="s">
        <v>774</v>
      </c>
      <c r="B34" s="124">
        <v>204.614</v>
      </c>
      <c r="C34" s="125">
        <v>83.902000000000001</v>
      </c>
      <c r="D34" s="125">
        <v>94.478999999999999</v>
      </c>
      <c r="E34" s="125">
        <v>74.168000000000006</v>
      </c>
      <c r="F34" s="125">
        <v>156.453</v>
      </c>
      <c r="G34" s="125">
        <v>231.44800000000001</v>
      </c>
      <c r="H34" s="125">
        <v>58.771000000000001</v>
      </c>
      <c r="I34" s="125">
        <v>49.441000000000003</v>
      </c>
      <c r="J34" s="125">
        <v>49.277999999999999</v>
      </c>
      <c r="K34" s="125">
        <v>215.666</v>
      </c>
      <c r="L34" s="125">
        <v>184.7</v>
      </c>
      <c r="M34" s="126">
        <v>130</v>
      </c>
      <c r="N34" s="126">
        <v>121.6</v>
      </c>
      <c r="O34" s="126">
        <v>121.6</v>
      </c>
      <c r="P34" s="126">
        <v>15</v>
      </c>
      <c r="Q34" s="709">
        <v>57.660299999999999</v>
      </c>
      <c r="R34" s="473">
        <v>46</v>
      </c>
      <c r="S34" s="709">
        <v>77.673700000000011</v>
      </c>
      <c r="T34" s="699">
        <v>23.981099999999991</v>
      </c>
      <c r="U34" s="626">
        <v>56.994</v>
      </c>
      <c r="V34" s="603">
        <v>30</v>
      </c>
      <c r="W34" s="716">
        <v>20</v>
      </c>
    </row>
    <row r="35" spans="1:23" ht="18.600000000000001" customHeight="1">
      <c r="A35" s="134" t="s">
        <v>784</v>
      </c>
      <c r="B35" s="135">
        <v>946.07</v>
      </c>
      <c r="C35" s="136">
        <v>514.06999999999994</v>
      </c>
      <c r="D35" s="136">
        <v>390.98</v>
      </c>
      <c r="E35" s="136">
        <v>466.69799999999998</v>
      </c>
      <c r="F35" s="136">
        <v>852.14400000000001</v>
      </c>
      <c r="G35" s="136">
        <v>560.76800000000003</v>
      </c>
      <c r="H35" s="136">
        <v>447.13600000000002</v>
      </c>
      <c r="I35" s="136">
        <v>424.88600000000002</v>
      </c>
      <c r="J35" s="136">
        <v>376.00400000000002</v>
      </c>
      <c r="K35" s="136">
        <v>508.50700000000001</v>
      </c>
      <c r="L35" s="136">
        <v>486.3</v>
      </c>
      <c r="M35" s="136">
        <v>512</v>
      </c>
      <c r="N35" s="136">
        <v>553.77</v>
      </c>
      <c r="O35" s="136">
        <v>553.77</v>
      </c>
      <c r="P35" s="136">
        <v>525</v>
      </c>
      <c r="Q35" s="651">
        <v>587.34989100000018</v>
      </c>
      <c r="R35" s="702">
        <v>526.34622999999999</v>
      </c>
      <c r="S35" s="651">
        <v>498.69027000000011</v>
      </c>
      <c r="T35" s="651">
        <v>399.82836999999989</v>
      </c>
      <c r="U35" s="630">
        <v>463.50558000000001</v>
      </c>
      <c r="V35" s="630">
        <v>342</v>
      </c>
      <c r="W35" s="630">
        <v>332</v>
      </c>
    </row>
    <row r="36" spans="1:23">
      <c r="A36" s="238"/>
      <c r="B36" s="156"/>
      <c r="C36" s="337"/>
      <c r="D36" s="157"/>
      <c r="E36" s="157"/>
      <c r="F36" s="157"/>
      <c r="G36" s="157"/>
      <c r="H36" s="338"/>
      <c r="I36" s="338"/>
      <c r="J36" s="338"/>
      <c r="K36" s="338"/>
      <c r="L36" s="338"/>
      <c r="M36" s="338"/>
      <c r="N36" s="338"/>
      <c r="O36" s="338"/>
      <c r="P36" s="338"/>
      <c r="Q36" s="717"/>
      <c r="R36" s="718"/>
      <c r="S36" s="717"/>
      <c r="T36" s="717"/>
      <c r="U36" s="719"/>
      <c r="V36" s="719"/>
      <c r="W36" s="719"/>
    </row>
    <row r="37" spans="1:23" ht="19.2" customHeight="1">
      <c r="A37" s="339" t="s">
        <v>830</v>
      </c>
      <c r="B37" s="340">
        <v>62.100999999999999</v>
      </c>
      <c r="C37" s="340">
        <v>58.63</v>
      </c>
      <c r="D37" s="340">
        <v>43.872</v>
      </c>
      <c r="E37" s="340">
        <v>34.343000000000004</v>
      </c>
      <c r="F37" s="340">
        <v>81.963000000000008</v>
      </c>
      <c r="G37" s="340">
        <v>49.773000000000003</v>
      </c>
      <c r="H37" s="340">
        <v>59.866999999999997</v>
      </c>
      <c r="I37" s="340">
        <v>38.139000000000003</v>
      </c>
      <c r="J37" s="340">
        <v>58.658000000000001</v>
      </c>
      <c r="K37" s="340">
        <v>66.378</v>
      </c>
      <c r="L37" s="340">
        <v>76.400000000000006</v>
      </c>
      <c r="M37" s="341">
        <v>172.50399999999999</v>
      </c>
      <c r="N37" s="341">
        <v>156</v>
      </c>
      <c r="O37" s="341">
        <v>156</v>
      </c>
      <c r="P37" s="341">
        <v>86</v>
      </c>
      <c r="Q37" s="720">
        <v>58.346229999999998</v>
      </c>
      <c r="R37" s="721">
        <v>38</v>
      </c>
      <c r="S37" s="720">
        <v>58.045830000000009</v>
      </c>
      <c r="T37" s="720">
        <v>56.924409999999988</v>
      </c>
      <c r="U37" s="722">
        <v>59.363959999999999</v>
      </c>
      <c r="V37" s="722">
        <v>37.858960000000017</v>
      </c>
      <c r="W37" s="722">
        <v>50.463960000000043</v>
      </c>
    </row>
    <row r="38" spans="1:23">
      <c r="A38" s="237" t="s">
        <v>786</v>
      </c>
      <c r="B38" s="124">
        <v>52.29</v>
      </c>
      <c r="C38" s="125">
        <v>52.966000000000001</v>
      </c>
      <c r="D38" s="125">
        <v>41.045000000000002</v>
      </c>
      <c r="E38" s="125">
        <v>31.515999999999998</v>
      </c>
      <c r="F38" s="125">
        <v>75.888000000000005</v>
      </c>
      <c r="G38" s="125">
        <v>46.612000000000002</v>
      </c>
      <c r="H38" s="125">
        <v>57.189</v>
      </c>
      <c r="I38" s="125">
        <v>36.021999999999998</v>
      </c>
      <c r="J38" s="798">
        <v>57.042000000000002</v>
      </c>
      <c r="K38" s="798">
        <v>65.078000000000003</v>
      </c>
      <c r="L38" s="125">
        <v>74.2</v>
      </c>
      <c r="M38" s="126"/>
      <c r="N38" s="126">
        <v>9.5</v>
      </c>
      <c r="O38" s="126">
        <v>9.5</v>
      </c>
      <c r="P38" s="799">
        <v>82</v>
      </c>
      <c r="Q38" s="546">
        <v>53.097700000000003</v>
      </c>
      <c r="R38" s="473">
        <v>34</v>
      </c>
      <c r="S38" s="709">
        <v>54.594800000000014</v>
      </c>
      <c r="T38" s="472">
        <v>53.862199999999987</v>
      </c>
      <c r="U38" s="618">
        <v>57.442599999999999</v>
      </c>
      <c r="V38" s="723"/>
      <c r="W38" s="723"/>
    </row>
    <row r="39" spans="1:23" ht="15" customHeight="1" thickBot="1">
      <c r="A39" s="286" t="s">
        <v>787</v>
      </c>
      <c r="B39" s="342">
        <v>9.8109999999999999</v>
      </c>
      <c r="C39" s="343">
        <v>5.6639999999999997</v>
      </c>
      <c r="D39" s="343">
        <v>2.827</v>
      </c>
      <c r="E39" s="343">
        <v>2.827</v>
      </c>
      <c r="F39" s="343">
        <v>6.0750000000000002</v>
      </c>
      <c r="G39" s="343">
        <v>3.161</v>
      </c>
      <c r="H39" s="343">
        <v>2.6779999999999999</v>
      </c>
      <c r="I39" s="343">
        <v>2.117</v>
      </c>
      <c r="J39" s="343">
        <v>1.6160000000000001</v>
      </c>
      <c r="K39" s="343">
        <v>1.3</v>
      </c>
      <c r="L39" s="343">
        <v>2.2000000000000002</v>
      </c>
      <c r="M39" s="344"/>
      <c r="N39" s="344"/>
      <c r="O39" s="344"/>
      <c r="P39" s="344"/>
      <c r="Q39" s="724">
        <v>4.9942270000000004</v>
      </c>
      <c r="R39" s="724">
        <v>4</v>
      </c>
      <c r="S39" s="725">
        <v>3.4510299999999998</v>
      </c>
      <c r="T39" s="725">
        <v>3.0622099999999999</v>
      </c>
      <c r="U39" s="726">
        <v>1.92136</v>
      </c>
      <c r="V39" s="727"/>
      <c r="W39" s="726"/>
    </row>
    <row r="40" spans="1:23">
      <c r="A40" s="345" t="s">
        <v>789</v>
      </c>
      <c r="Q40" s="326"/>
      <c r="R40" s="281"/>
      <c r="S40" s="275"/>
    </row>
    <row r="41" spans="1:23" ht="16.2" customHeight="1">
      <c r="A41" s="172" t="s">
        <v>831</v>
      </c>
    </row>
    <row r="42" spans="1:23" ht="16.2" customHeight="1">
      <c r="A42" s="172" t="s">
        <v>832</v>
      </c>
    </row>
    <row r="43" spans="1:23" ht="16.2" customHeight="1">
      <c r="A43" s="172" t="s">
        <v>833</v>
      </c>
    </row>
    <row r="44" spans="1:23" ht="16.2" customHeight="1">
      <c r="A44" s="173" t="s">
        <v>834</v>
      </c>
    </row>
    <row r="46" spans="1:23" s="179" customFormat="1" ht="13.2" customHeight="1"/>
    <row r="50" spans="1:16">
      <c r="B50" s="346"/>
      <c r="C50" s="346"/>
      <c r="D50" s="346"/>
      <c r="E50" s="347"/>
      <c r="F50" s="347"/>
      <c r="G50" s="347"/>
      <c r="H50" s="347"/>
      <c r="I50" s="347"/>
      <c r="J50" s="347"/>
      <c r="K50" s="347"/>
      <c r="L50" s="347"/>
      <c r="M50" s="347"/>
      <c r="N50" s="347"/>
      <c r="O50" s="347"/>
      <c r="P50" s="347"/>
    </row>
    <row r="51" spans="1:16">
      <c r="B51" s="348"/>
      <c r="C51" s="348"/>
      <c r="D51" s="348"/>
      <c r="E51" s="348"/>
      <c r="F51" s="348"/>
      <c r="G51" s="348"/>
      <c r="H51" s="348"/>
      <c r="I51" s="348"/>
      <c r="J51" s="348"/>
      <c r="K51" s="348"/>
      <c r="L51" s="348"/>
      <c r="M51" s="348"/>
      <c r="N51" s="348"/>
      <c r="O51" s="348"/>
      <c r="P51" s="348"/>
    </row>
    <row r="52" spans="1:16">
      <c r="B52" s="174"/>
      <c r="C52" s="174"/>
      <c r="D52" s="174"/>
      <c r="E52" s="174"/>
      <c r="F52" s="174"/>
      <c r="G52" s="174"/>
      <c r="H52" s="174"/>
      <c r="I52" s="174"/>
      <c r="J52" s="174"/>
      <c r="K52" s="174"/>
      <c r="L52" s="174"/>
      <c r="M52" s="174"/>
      <c r="N52" s="174"/>
      <c r="O52" s="174"/>
      <c r="P52" s="174"/>
    </row>
    <row r="53" spans="1:16">
      <c r="B53" s="174"/>
      <c r="C53" s="174"/>
      <c r="D53" s="174"/>
      <c r="E53" s="174"/>
      <c r="F53" s="174"/>
      <c r="G53" s="174"/>
      <c r="H53" s="174"/>
      <c r="I53" s="174"/>
      <c r="J53" s="174"/>
      <c r="K53" s="174"/>
      <c r="L53" s="174"/>
      <c r="M53" s="174"/>
      <c r="N53" s="174"/>
      <c r="O53" s="174"/>
      <c r="P53" s="174"/>
    </row>
    <row r="54" spans="1:16">
      <c r="B54" s="292"/>
      <c r="C54" s="292"/>
      <c r="D54" s="292"/>
      <c r="E54" s="292"/>
      <c r="F54" s="292"/>
      <c r="G54" s="292"/>
      <c r="H54" s="292"/>
      <c r="I54" s="292"/>
      <c r="J54" s="292"/>
      <c r="K54" s="292"/>
      <c r="L54" s="292"/>
      <c r="M54" s="292"/>
      <c r="N54" s="292"/>
      <c r="O54" s="292"/>
      <c r="P54" s="292"/>
    </row>
    <row r="55" spans="1:16">
      <c r="B55" s="292"/>
      <c r="C55" s="292"/>
      <c r="D55" s="292"/>
      <c r="E55" s="292"/>
      <c r="F55" s="292"/>
      <c r="G55" s="292"/>
      <c r="H55" s="292"/>
      <c r="I55" s="292"/>
      <c r="J55" s="292"/>
      <c r="K55" s="292"/>
      <c r="L55" s="292"/>
      <c r="M55" s="292"/>
      <c r="N55" s="292"/>
      <c r="O55" s="292"/>
      <c r="P55" s="292"/>
    </row>
    <row r="56" spans="1:16">
      <c r="B56" s="292"/>
      <c r="C56" s="292"/>
      <c r="D56" s="292"/>
      <c r="E56" s="292"/>
      <c r="F56" s="292"/>
      <c r="G56" s="292"/>
      <c r="H56" s="292"/>
      <c r="I56" s="292"/>
      <c r="J56" s="292"/>
      <c r="K56" s="292"/>
      <c r="L56" s="292"/>
      <c r="M56" s="292"/>
      <c r="N56" s="292"/>
      <c r="O56" s="292"/>
      <c r="P56" s="292"/>
    </row>
    <row r="57" spans="1:16">
      <c r="B57" s="174"/>
      <c r="C57" s="174"/>
      <c r="D57" s="174"/>
      <c r="E57" s="174"/>
      <c r="F57" s="174"/>
      <c r="G57" s="174"/>
      <c r="H57" s="174"/>
      <c r="I57" s="174"/>
      <c r="J57" s="174"/>
      <c r="K57" s="174"/>
      <c r="L57" s="174"/>
      <c r="M57" s="174"/>
      <c r="N57" s="174"/>
      <c r="O57" s="174"/>
      <c r="P57" s="174"/>
    </row>
    <row r="58" spans="1:16">
      <c r="B58" s="292"/>
      <c r="C58" s="292"/>
      <c r="D58" s="292"/>
      <c r="E58" s="292"/>
      <c r="F58" s="292"/>
      <c r="G58" s="292"/>
      <c r="H58" s="292"/>
      <c r="I58" s="292"/>
      <c r="J58" s="292"/>
      <c r="K58" s="292"/>
      <c r="L58" s="292"/>
      <c r="M58" s="292"/>
      <c r="N58" s="292"/>
      <c r="O58" s="292"/>
      <c r="P58" s="292"/>
    </row>
    <row r="60" spans="1:16">
      <c r="A60" s="349"/>
      <c r="B60" s="350"/>
      <c r="C60" s="350"/>
      <c r="D60" s="350"/>
      <c r="E60" s="350"/>
      <c r="F60" s="350"/>
      <c r="G60" s="350"/>
      <c r="H60" s="350"/>
      <c r="I60" s="350"/>
      <c r="J60" s="350"/>
      <c r="K60" s="350"/>
      <c r="L60" s="350"/>
      <c r="M60" s="350"/>
      <c r="N60" s="350"/>
      <c r="O60" s="350"/>
      <c r="P60" s="350"/>
    </row>
    <row r="61" spans="1:16">
      <c r="A61" s="349"/>
      <c r="B61" s="351"/>
      <c r="C61" s="351"/>
      <c r="D61" s="351"/>
      <c r="E61" s="351"/>
      <c r="F61" s="351"/>
      <c r="G61" s="351"/>
      <c r="H61" s="351"/>
      <c r="I61" s="351"/>
      <c r="J61" s="351"/>
      <c r="K61" s="351"/>
      <c r="L61" s="351"/>
      <c r="M61" s="351"/>
      <c r="N61" s="351"/>
      <c r="O61" s="351"/>
      <c r="P61" s="351"/>
    </row>
    <row r="62" spans="1:16">
      <c r="A62" s="349"/>
      <c r="B62" s="350"/>
      <c r="C62" s="350"/>
      <c r="D62" s="350"/>
      <c r="E62" s="350"/>
      <c r="F62" s="350"/>
      <c r="G62" s="350"/>
      <c r="H62" s="350"/>
      <c r="I62" s="350"/>
      <c r="J62" s="350"/>
      <c r="K62" s="350"/>
      <c r="L62" s="350"/>
      <c r="M62" s="350"/>
      <c r="N62" s="350"/>
      <c r="O62" s="350"/>
      <c r="P62" s="350"/>
    </row>
  </sheetData>
  <mergeCells count="1">
    <mergeCell ref="B1:P1"/>
  </mergeCells>
  <conditionalFormatting sqref="B61:P61">
    <cfRule type="cellIs" dxfId="3" priority="2" operator="lessThan">
      <formula>0</formula>
    </cfRule>
  </conditionalFormatting>
  <conditionalFormatting sqref="U7:W7">
    <cfRule type="expression" dxfId="2" priority="1" stopIfTrue="1">
      <formula>ISERROR(U7)</formula>
    </cfRule>
  </conditionalFormatting>
  <pageMargins left="0.7" right="0.7" top="0.75" bottom="0.75" header="0.3" footer="0.3"/>
  <pageSetup paperSize="9" scale="43" orientation="landscape"/>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S34"/>
  <sheetViews>
    <sheetView workbookViewId="0">
      <pane xSplit="2" ySplit="1" topLeftCell="C2" activePane="bottomRight" state="frozen"/>
      <selection activeCell="P1" sqref="P1:Q1048576"/>
      <selection pane="topRight" activeCell="P1" sqref="P1:Q1048576"/>
      <selection pane="bottomLeft" activeCell="P1" sqref="P1:Q1048576"/>
      <selection pane="bottomRight" activeCell="P1" sqref="P1:Q1048576"/>
    </sheetView>
  </sheetViews>
  <sheetFormatPr baseColWidth="10" defaultColWidth="9.109375" defaultRowHeight="14.4"/>
  <cols>
    <col min="1" max="2" width="21.21875" bestFit="1" customWidth="1"/>
    <col min="3" max="3" width="11"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30.21875" style="8"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tr">
        <f>Secteurs!$B$2</f>
        <v>Récolte</v>
      </c>
      <c r="B2" t="str">
        <f>Produits!$B$2</f>
        <v>Graines récoltées</v>
      </c>
      <c r="C2" s="53">
        <f>'Bilans Féverole - FAM'!K6</f>
        <v>253.017</v>
      </c>
      <c r="E2" t="str">
        <f>Etiquettes!$C$3</f>
        <v>Matière première:Produit:Coproduit:Intrant externe:Rejet</v>
      </c>
      <c r="F2" s="8">
        <f>Etiquettes!$M$6</f>
        <v>0</v>
      </c>
      <c r="G2" s="8">
        <f>Etiquettes!$H$5</f>
        <v>0</v>
      </c>
      <c r="H2" t="str">
        <f>Etiquettes!$C$4</f>
        <v>kt</v>
      </c>
      <c r="I2" s="54" t="s">
        <v>277</v>
      </c>
      <c r="J2" s="54"/>
      <c r="K2" t="s">
        <v>332</v>
      </c>
      <c r="L2" s="54" t="s">
        <v>54</v>
      </c>
      <c r="M2" s="8">
        <f>Etiquettes!$H$11</f>
        <v>0</v>
      </c>
      <c r="N2" s="8" t="str">
        <f t="shared" ref="N2:N26" si="0">_xlfn.CONCAT(I2,IF(ISBLANK(C2),"",_xlfn.CONCAT(" = ",MROUND(C2,1)," ",E2))," (",K2,")")</f>
        <v>Récolte = 253 Matière première:Produit:Coproduit:Intrant externe:Rejet (Bilans par campagne - FranceAgriMer)</v>
      </c>
      <c r="O2">
        <f>Etiquettes!$H$15</f>
        <v>0</v>
      </c>
      <c r="P2" s="911" t="s">
        <v>336</v>
      </c>
      <c r="Q2" s="911">
        <f>Etiquettes!$H$17</f>
        <v>0</v>
      </c>
    </row>
    <row r="3" spans="1:19">
      <c r="A3" t="str">
        <f>Secteurs!$B$3</f>
        <v>Ferme</v>
      </c>
      <c r="B3" t="str">
        <f>Produits!$B$4</f>
        <v>Graines autoconsommées</v>
      </c>
      <c r="C3" s="811">
        <f>'Bilans Féverole - FAM'!K8</f>
        <v>62.038999999999987</v>
      </c>
      <c r="E3" t="str">
        <f>Etiquettes!$C$3</f>
        <v>Matière première:Produit:Coproduit:Intrant externe:Rejet</v>
      </c>
      <c r="F3" s="8">
        <f>Etiquettes!$M$6</f>
        <v>0</v>
      </c>
      <c r="G3" s="8">
        <f>Etiquettes!$H$5</f>
        <v>0</v>
      </c>
      <c r="H3" t="str">
        <f>Etiquettes!$C$4</f>
        <v>kt</v>
      </c>
      <c r="I3" s="8" t="s">
        <v>367</v>
      </c>
      <c r="J3" s="54"/>
      <c r="K3" t="s">
        <v>332</v>
      </c>
      <c r="L3" s="54" t="s">
        <v>54</v>
      </c>
      <c r="M3" s="8">
        <f>Etiquettes!$H$11</f>
        <v>0</v>
      </c>
      <c r="N3" s="8" t="str">
        <f t="shared" si="0"/>
        <v>Autoconsommation à la ferme = 62 Matière première:Produit:Coproduit:Intrant externe:Rejet (Bilans par campagne - FranceAgriMer)</v>
      </c>
      <c r="O3">
        <f>Etiquettes!$K$15</f>
        <v>0</v>
      </c>
      <c r="P3" s="911" t="s">
        <v>336</v>
      </c>
      <c r="Q3" s="911">
        <f>Etiquettes!$H$17</f>
        <v>0</v>
      </c>
    </row>
    <row r="4" spans="1:19">
      <c r="A4" t="str">
        <f>Produits!$B$2</f>
        <v>Graines récoltées</v>
      </c>
      <c r="B4" t="str">
        <f>Secteurs!$B$4</f>
        <v>OS</v>
      </c>
      <c r="C4" s="53">
        <f>'Bilans Féverole - FAM'!K16</f>
        <v>190.97800000000001</v>
      </c>
      <c r="E4" t="str">
        <f>Etiquettes!$C$3</f>
        <v>Matière première:Produit:Coproduit:Intrant externe:Rejet</v>
      </c>
      <c r="F4" s="8">
        <f>Etiquettes!$M$6</f>
        <v>0</v>
      </c>
      <c r="G4" s="8">
        <f>Etiquettes!$H$5</f>
        <v>0</v>
      </c>
      <c r="H4" t="str">
        <f>Etiquettes!$C$4</f>
        <v>kt</v>
      </c>
      <c r="I4" s="8" t="s">
        <v>334</v>
      </c>
      <c r="J4" s="54"/>
      <c r="K4" t="s">
        <v>332</v>
      </c>
      <c r="L4" s="54" t="s">
        <v>54</v>
      </c>
      <c r="M4" s="8">
        <f>Etiquettes!$H$11</f>
        <v>0</v>
      </c>
      <c r="N4" s="8" t="str">
        <f t="shared" si="0"/>
        <v>Collecte = 191 Matière première:Produit:Coproduit:Intrant externe:Rejet (Bilans par campagne - FranceAgriMer)</v>
      </c>
      <c r="O4">
        <f>Etiquettes!$I$15</f>
        <v>0</v>
      </c>
      <c r="P4" s="911" t="s">
        <v>336</v>
      </c>
      <c r="Q4" s="911">
        <f>Etiquettes!$H$17</f>
        <v>0</v>
      </c>
    </row>
    <row r="5" spans="1:19">
      <c r="A5" t="str">
        <f>Produits!$B$7</f>
        <v>Stock initial collecteurs</v>
      </c>
      <c r="B5" t="str">
        <f>Secteurs!$B$4</f>
        <v>OS</v>
      </c>
      <c r="C5" s="53">
        <f>'Bilans Féverole - FAM'!J38</f>
        <v>33.734000000000002</v>
      </c>
      <c r="E5" t="str">
        <f>Etiquettes!$C$3</f>
        <v>Matière première:Produit:Coproduit:Intrant externe:Rejet</v>
      </c>
      <c r="F5" s="8">
        <f>Etiquettes!$M$6</f>
        <v>0</v>
      </c>
      <c r="G5" s="8">
        <f>Etiquettes!$H$5</f>
        <v>0</v>
      </c>
      <c r="H5" t="str">
        <f>Etiquettes!$C$4</f>
        <v>kt</v>
      </c>
      <c r="I5" s="8" t="s">
        <v>250</v>
      </c>
      <c r="J5" s="54"/>
      <c r="K5" t="s">
        <v>332</v>
      </c>
      <c r="L5" s="54" t="s">
        <v>54</v>
      </c>
      <c r="M5" s="8">
        <f>Etiquettes!$H$11</f>
        <v>0</v>
      </c>
      <c r="N5" s="8" t="str">
        <f t="shared" si="0"/>
        <v>Stock initial collecteurs = 34 Matière première:Produit:Coproduit:Intrant externe:Rejet (Bilans par campagne - FranceAgriMer)</v>
      </c>
      <c r="O5">
        <f>Etiquettes!$I$15</f>
        <v>0</v>
      </c>
      <c r="P5" s="911" t="s">
        <v>336</v>
      </c>
      <c r="Q5" s="911">
        <f>Etiquettes!$H$17</f>
        <v>0</v>
      </c>
    </row>
    <row r="6" spans="1:19">
      <c r="A6" t="str">
        <f>Secteurs!$B$4</f>
        <v>OS</v>
      </c>
      <c r="B6" t="str">
        <f>Produits!$B$10</f>
        <v>Stock final collecteurs</v>
      </c>
      <c r="C6" s="53">
        <f>'Bilans Féverole - FAM'!K38</f>
        <v>59.219000000000001</v>
      </c>
      <c r="E6" t="str">
        <f>Etiquettes!$C$3</f>
        <v>Matière première:Produit:Coproduit:Intrant externe:Rejet</v>
      </c>
      <c r="F6" s="8">
        <f>Etiquettes!$M$6</f>
        <v>0</v>
      </c>
      <c r="G6" s="8">
        <f>Etiquettes!$H$5</f>
        <v>0</v>
      </c>
      <c r="H6" t="str">
        <f>Etiquettes!$C$4</f>
        <v>kt</v>
      </c>
      <c r="I6" s="8" t="s">
        <v>253</v>
      </c>
      <c r="J6" s="54"/>
      <c r="K6" t="s">
        <v>332</v>
      </c>
      <c r="L6" s="54" t="s">
        <v>54</v>
      </c>
      <c r="M6" s="8">
        <f>Etiquettes!$H$11</f>
        <v>0</v>
      </c>
      <c r="N6" s="8" t="str">
        <f t="shared" si="0"/>
        <v>Stock final collecteurs = 59 Matière première:Produit:Coproduit:Intrant externe:Rejet (Bilans par campagne - FranceAgriMer)</v>
      </c>
      <c r="O6">
        <f>Etiquettes!$I$15</f>
        <v>0</v>
      </c>
      <c r="P6" s="911" t="s">
        <v>336</v>
      </c>
      <c r="Q6" s="911">
        <f>Etiquettes!$H$17</f>
        <v>0</v>
      </c>
    </row>
    <row r="7" spans="1:19">
      <c r="A7" t="str">
        <f>Produits!$B$11</f>
        <v>Graines collectées</v>
      </c>
      <c r="B7" t="str">
        <f>Secteurs!$B$24</f>
        <v>FAB</v>
      </c>
      <c r="C7" s="53">
        <f>'Bilans Féverole - FAM'!K27</f>
        <v>29.259</v>
      </c>
      <c r="E7" t="str">
        <f>Etiquettes!$C$3</f>
        <v>Matière première:Produit:Coproduit:Intrant externe:Rejet</v>
      </c>
      <c r="F7" s="8">
        <f>Etiquettes!$M$6</f>
        <v>0</v>
      </c>
      <c r="G7" s="8">
        <f>Etiquettes!$H$5</f>
        <v>0</v>
      </c>
      <c r="H7" t="str">
        <f>Etiquettes!$C$4</f>
        <v>kt</v>
      </c>
      <c r="I7" s="8" t="s">
        <v>348</v>
      </c>
      <c r="J7" s="54"/>
      <c r="K7" t="s">
        <v>332</v>
      </c>
      <c r="L7" s="54" t="s">
        <v>54</v>
      </c>
      <c r="M7" s="8">
        <f>Etiquettes!$H$11</f>
        <v>0</v>
      </c>
      <c r="N7" s="8" t="str">
        <f t="shared" si="0"/>
        <v>Consommation de graines par les FAB = 29 Matière première:Produit:Coproduit:Intrant externe:Rejet (Bilans par campagne - FranceAgriMer)</v>
      </c>
      <c r="O7">
        <f>Etiquettes!$J$15</f>
        <v>0</v>
      </c>
      <c r="P7" s="911" t="s">
        <v>336</v>
      </c>
      <c r="Q7" s="911">
        <f>Etiquettes!$H$17</f>
        <v>0</v>
      </c>
    </row>
    <row r="8" spans="1:19">
      <c r="A8" t="str">
        <f>Produits!$B$11</f>
        <v>Graines collectées</v>
      </c>
      <c r="B8" t="str">
        <f>Secteurs!$B$10</f>
        <v>Meunerie</v>
      </c>
      <c r="C8" s="53">
        <f>'Bilans Féverole - FAM'!K28</f>
        <v>10</v>
      </c>
      <c r="E8" t="str">
        <f>Etiquettes!$C$3</f>
        <v>Matière première:Produit:Coproduit:Intrant externe:Rejet</v>
      </c>
      <c r="F8" s="8">
        <f>Etiquettes!$M$6</f>
        <v>0</v>
      </c>
      <c r="G8" s="8">
        <f>Etiquettes!$H$5</f>
        <v>0</v>
      </c>
      <c r="H8" t="str">
        <f>Etiquettes!$C$4</f>
        <v>kt</v>
      </c>
      <c r="I8" s="8" t="s">
        <v>344</v>
      </c>
      <c r="J8" s="54"/>
      <c r="K8" t="s">
        <v>332</v>
      </c>
      <c r="L8" s="54" t="s">
        <v>54</v>
      </c>
      <c r="M8" s="8">
        <f>Etiquettes!$H$11</f>
        <v>0</v>
      </c>
      <c r="N8" s="8" t="str">
        <f t="shared" si="0"/>
        <v>Consommation de graines en alimentation humaine = 10 Matière première:Produit:Coproduit:Intrant externe:Rejet (Bilans par campagne - FranceAgriMer)</v>
      </c>
      <c r="O8">
        <f>Etiquettes!$J$15</f>
        <v>0</v>
      </c>
      <c r="P8" s="911" t="s">
        <v>336</v>
      </c>
      <c r="Q8" s="911">
        <f>Etiquettes!$H$17</f>
        <v>0</v>
      </c>
    </row>
    <row r="9" spans="1:19">
      <c r="A9" t="str">
        <f>Produits!$B$11</f>
        <v>Graines collectées</v>
      </c>
      <c r="B9" t="str">
        <f>Secteurs!$B$44</f>
        <v>Semences certifiées</v>
      </c>
      <c r="C9" s="53">
        <f>'Bilans Féverole - FAM'!K29</f>
        <v>8</v>
      </c>
      <c r="E9" t="str">
        <f>Etiquettes!$C$3</f>
        <v>Matière première:Produit:Coproduit:Intrant externe:Rejet</v>
      </c>
      <c r="F9" s="8">
        <f>Etiquettes!$M$6</f>
        <v>0</v>
      </c>
      <c r="G9" s="8">
        <f>Etiquettes!$H$5</f>
        <v>0</v>
      </c>
      <c r="H9" t="str">
        <f>Etiquettes!$C$4</f>
        <v>kt</v>
      </c>
      <c r="I9" s="8" t="s">
        <v>351</v>
      </c>
      <c r="J9" s="54"/>
      <c r="K9" t="s">
        <v>332</v>
      </c>
      <c r="L9" s="54" t="s">
        <v>54</v>
      </c>
      <c r="M9" s="8">
        <f>Etiquettes!$H$11</f>
        <v>0</v>
      </c>
      <c r="N9" s="8" t="str">
        <f t="shared" si="0"/>
        <v>Production de semences certifiées = 8 Matière première:Produit:Coproduit:Intrant externe:Rejet (Bilans par campagne - FranceAgriMer)</v>
      </c>
      <c r="O9">
        <f>Etiquettes!$J$15</f>
        <v>0</v>
      </c>
      <c r="P9" s="911" t="s">
        <v>336</v>
      </c>
      <c r="Q9" s="911">
        <f>Etiquettes!$H$17</f>
        <v>0</v>
      </c>
    </row>
    <row r="10" spans="1:19">
      <c r="A10" t="str">
        <f>Secteurs!$B$2</f>
        <v>Récolte</v>
      </c>
      <c r="B10" t="str">
        <f>Produits!$B$2</f>
        <v>Graines récoltées</v>
      </c>
      <c r="C10" s="53">
        <f>'Bilans Féverole - FAM'!O6</f>
        <v>177.381</v>
      </c>
      <c r="E10" t="str">
        <f>Etiquettes!$C$3</f>
        <v>Matière première:Produit:Coproduit:Intrant externe:Rejet</v>
      </c>
      <c r="F10" s="8">
        <f>Etiquettes!$M$6</f>
        <v>0</v>
      </c>
      <c r="G10" s="8">
        <f>Etiquettes!$I$5</f>
        <v>0</v>
      </c>
      <c r="H10" t="str">
        <f>Etiquettes!$C$4</f>
        <v>kt</v>
      </c>
      <c r="I10" s="54" t="s">
        <v>277</v>
      </c>
      <c r="J10" s="54"/>
      <c r="K10" t="s">
        <v>332</v>
      </c>
      <c r="L10" s="54" t="s">
        <v>54</v>
      </c>
      <c r="M10" s="8">
        <f>Etiquettes!$H$11</f>
        <v>0</v>
      </c>
      <c r="N10" s="8" t="str">
        <f t="shared" si="0"/>
        <v>Récolte = 177 Matière première:Produit:Coproduit:Intrant externe:Rejet (Bilans par campagne - FranceAgriMer)</v>
      </c>
      <c r="O10">
        <f>Etiquettes!$H$15</f>
        <v>0</v>
      </c>
      <c r="P10" s="911" t="s">
        <v>336</v>
      </c>
      <c r="Q10" s="911">
        <f>Etiquettes!$H$17</f>
        <v>0</v>
      </c>
    </row>
    <row r="11" spans="1:19">
      <c r="A11" t="str">
        <f>Secteurs!$B$3</f>
        <v>Ferme</v>
      </c>
      <c r="B11" t="str">
        <f>Produits!$B$4</f>
        <v>Graines autoconsommées</v>
      </c>
      <c r="C11" s="811">
        <f>'Bilans Féverole - FAM'!O8</f>
        <v>81.213400000000007</v>
      </c>
      <c r="E11" t="str">
        <f>Etiquettes!$C$3</f>
        <v>Matière première:Produit:Coproduit:Intrant externe:Rejet</v>
      </c>
      <c r="F11" s="8">
        <f>Etiquettes!$M$6</f>
        <v>0</v>
      </c>
      <c r="G11" s="8">
        <f>Etiquettes!$I$5</f>
        <v>0</v>
      </c>
      <c r="H11" t="str">
        <f>Etiquettes!$C$4</f>
        <v>kt</v>
      </c>
      <c r="I11" s="8" t="s">
        <v>367</v>
      </c>
      <c r="J11" s="54"/>
      <c r="K11" t="s">
        <v>332</v>
      </c>
      <c r="L11" s="54" t="s">
        <v>54</v>
      </c>
      <c r="M11" s="8">
        <f>Etiquettes!$H$11</f>
        <v>0</v>
      </c>
      <c r="N11" s="8" t="str">
        <f t="shared" si="0"/>
        <v>Autoconsommation à la ferme = 81 Matière première:Produit:Coproduit:Intrant externe:Rejet (Bilans par campagne - FranceAgriMer)</v>
      </c>
      <c r="O11">
        <f>Etiquettes!$K$15</f>
        <v>0</v>
      </c>
      <c r="P11" s="911" t="s">
        <v>336</v>
      </c>
      <c r="Q11" s="911">
        <f>Etiquettes!$H$17</f>
        <v>0</v>
      </c>
    </row>
    <row r="12" spans="1:19">
      <c r="A12" t="str">
        <f>Produits!$B$2</f>
        <v>Graines récoltées</v>
      </c>
      <c r="B12" t="str">
        <f>Secteurs!$B$4</f>
        <v>OS</v>
      </c>
      <c r="C12" s="53">
        <f>'Bilans Féverole - FAM'!O16</f>
        <v>96.167599999999993</v>
      </c>
      <c r="E12" t="str">
        <f>Etiquettes!$C$3</f>
        <v>Matière première:Produit:Coproduit:Intrant externe:Rejet</v>
      </c>
      <c r="F12" s="8">
        <f>Etiquettes!$M$6</f>
        <v>0</v>
      </c>
      <c r="G12" s="8">
        <f>Etiquettes!$I$5</f>
        <v>0</v>
      </c>
      <c r="H12" t="str">
        <f>Etiquettes!$C$4</f>
        <v>kt</v>
      </c>
      <c r="I12" s="8" t="s">
        <v>334</v>
      </c>
      <c r="J12" s="54"/>
      <c r="K12" t="s">
        <v>332</v>
      </c>
      <c r="L12" s="54" t="s">
        <v>54</v>
      </c>
      <c r="M12" s="8">
        <f>Etiquettes!$H$11</f>
        <v>0</v>
      </c>
      <c r="N12" s="8" t="str">
        <f t="shared" si="0"/>
        <v>Collecte = 96 Matière première:Produit:Coproduit:Intrant externe:Rejet (Bilans par campagne - FranceAgriMer)</v>
      </c>
      <c r="O12">
        <f>Etiquettes!$I$15</f>
        <v>0</v>
      </c>
      <c r="P12" s="911" t="s">
        <v>336</v>
      </c>
      <c r="Q12" s="911">
        <f>Etiquettes!$H$17</f>
        <v>0</v>
      </c>
    </row>
    <row r="13" spans="1:19">
      <c r="A13" t="str">
        <f>Produits!$B$7</f>
        <v>Stock initial collecteurs</v>
      </c>
      <c r="B13" t="str">
        <f>Secteurs!$B$4</f>
        <v>OS</v>
      </c>
      <c r="C13" s="53">
        <f>'Bilans Féverole - FAM'!N38</f>
        <v>13</v>
      </c>
      <c r="E13" t="str">
        <f>Etiquettes!$C$3</f>
        <v>Matière première:Produit:Coproduit:Intrant externe:Rejet</v>
      </c>
      <c r="F13" s="8">
        <f>Etiquettes!$M$6</f>
        <v>0</v>
      </c>
      <c r="G13" s="8">
        <f>Etiquettes!$I$5</f>
        <v>0</v>
      </c>
      <c r="H13" t="str">
        <f>Etiquettes!$C$4</f>
        <v>kt</v>
      </c>
      <c r="I13" s="8" t="s">
        <v>250</v>
      </c>
      <c r="J13" s="54"/>
      <c r="K13" t="s">
        <v>332</v>
      </c>
      <c r="L13" s="54" t="s">
        <v>54</v>
      </c>
      <c r="M13" s="8">
        <f>Etiquettes!$H$11</f>
        <v>0</v>
      </c>
      <c r="N13" s="8" t="str">
        <f t="shared" si="0"/>
        <v>Stock initial collecteurs = 13 Matière première:Produit:Coproduit:Intrant externe:Rejet (Bilans par campagne - FranceAgriMer)</v>
      </c>
      <c r="O13">
        <f>Etiquettes!$I$15</f>
        <v>0</v>
      </c>
      <c r="P13" s="911" t="s">
        <v>336</v>
      </c>
      <c r="Q13" s="911">
        <f>Etiquettes!$H$17</f>
        <v>0</v>
      </c>
    </row>
    <row r="14" spans="1:19">
      <c r="A14" t="str">
        <f>Secteurs!$B$4</f>
        <v>OS</v>
      </c>
      <c r="B14" t="str">
        <f>Produits!$B$10</f>
        <v>Stock final collecteurs</v>
      </c>
      <c r="C14" s="53">
        <f>'Bilans Féverole - FAM'!O38</f>
        <v>13.879899999999999</v>
      </c>
      <c r="E14" t="str">
        <f>Etiquettes!$C$3</f>
        <v>Matière première:Produit:Coproduit:Intrant externe:Rejet</v>
      </c>
      <c r="F14" s="8">
        <f>Etiquettes!$M$6</f>
        <v>0</v>
      </c>
      <c r="G14" s="8">
        <f>Etiquettes!$I$5</f>
        <v>0</v>
      </c>
      <c r="H14" t="str">
        <f>Etiquettes!$C$4</f>
        <v>kt</v>
      </c>
      <c r="I14" s="8" t="s">
        <v>253</v>
      </c>
      <c r="J14" s="54"/>
      <c r="K14" t="s">
        <v>332</v>
      </c>
      <c r="L14" s="54" t="s">
        <v>54</v>
      </c>
      <c r="M14" s="8">
        <f>Etiquettes!$H$11</f>
        <v>0</v>
      </c>
      <c r="N14" s="8" t="str">
        <f t="shared" si="0"/>
        <v>Stock final collecteurs = 14 Matière première:Produit:Coproduit:Intrant externe:Rejet (Bilans par campagne - FranceAgriMer)</v>
      </c>
      <c r="O14">
        <f>Etiquettes!$I$15</f>
        <v>0</v>
      </c>
      <c r="P14" s="911" t="s">
        <v>336</v>
      </c>
      <c r="Q14" s="911">
        <f>Etiquettes!$H$17</f>
        <v>0</v>
      </c>
    </row>
    <row r="15" spans="1:19">
      <c r="A15" t="str">
        <f>Produits!$B$11</f>
        <v>Graines collectées</v>
      </c>
      <c r="B15" t="str">
        <f>Secteurs!$B$24</f>
        <v>FAB</v>
      </c>
      <c r="C15" s="53">
        <f>'Bilans Féverole - FAM'!O27</f>
        <v>22.280180999999999</v>
      </c>
      <c r="E15" t="str">
        <f>Etiquettes!$C$3</f>
        <v>Matière première:Produit:Coproduit:Intrant externe:Rejet</v>
      </c>
      <c r="F15" s="8">
        <f>Etiquettes!$M$6</f>
        <v>0</v>
      </c>
      <c r="G15" s="8">
        <f>Etiquettes!$I$5</f>
        <v>0</v>
      </c>
      <c r="H15" t="str">
        <f>Etiquettes!$C$4</f>
        <v>kt</v>
      </c>
      <c r="I15" s="8" t="s">
        <v>348</v>
      </c>
      <c r="J15" s="54"/>
      <c r="K15" t="s">
        <v>332</v>
      </c>
      <c r="L15" s="54" t="s">
        <v>54</v>
      </c>
      <c r="M15" s="8">
        <f>Etiquettes!$H$11</f>
        <v>0</v>
      </c>
      <c r="N15" s="8" t="str">
        <f t="shared" si="0"/>
        <v>Consommation de graines par les FAB = 22 Matière première:Produit:Coproduit:Intrant externe:Rejet (Bilans par campagne - FranceAgriMer)</v>
      </c>
      <c r="O15">
        <f>Etiquettes!$J$15</f>
        <v>0</v>
      </c>
      <c r="P15" s="911" t="s">
        <v>336</v>
      </c>
      <c r="Q15" s="911">
        <f>Etiquettes!$H$17</f>
        <v>0</v>
      </c>
    </row>
    <row r="16" spans="1:19">
      <c r="A16" t="str">
        <f>Produits!$B$11</f>
        <v>Graines collectées</v>
      </c>
      <c r="B16" t="str">
        <f>Secteurs!$B$10</f>
        <v>Meunerie</v>
      </c>
      <c r="C16" s="53">
        <f>'Bilans Féverole - FAM'!O28</f>
        <v>12</v>
      </c>
      <c r="E16" t="str">
        <f>Etiquettes!$C$3</f>
        <v>Matière première:Produit:Coproduit:Intrant externe:Rejet</v>
      </c>
      <c r="F16" s="8">
        <f>Etiquettes!$M$6</f>
        <v>0</v>
      </c>
      <c r="G16" s="8">
        <f>Etiquettes!$I$5</f>
        <v>0</v>
      </c>
      <c r="H16" t="str">
        <f>Etiquettes!$C$4</f>
        <v>kt</v>
      </c>
      <c r="I16" s="8" t="s">
        <v>344</v>
      </c>
      <c r="J16" s="54"/>
      <c r="K16" t="s">
        <v>332</v>
      </c>
      <c r="L16" s="54" t="s">
        <v>54</v>
      </c>
      <c r="M16" s="8">
        <f>Etiquettes!$H$11</f>
        <v>0</v>
      </c>
      <c r="N16" s="8" t="str">
        <f t="shared" si="0"/>
        <v>Consommation de graines en alimentation humaine = 12 Matière première:Produit:Coproduit:Intrant externe:Rejet (Bilans par campagne - FranceAgriMer)</v>
      </c>
      <c r="O16">
        <f>Etiquettes!$J$15</f>
        <v>0</v>
      </c>
      <c r="P16" s="911" t="s">
        <v>336</v>
      </c>
      <c r="Q16" s="911">
        <f>Etiquettes!$H$17</f>
        <v>0</v>
      </c>
    </row>
    <row r="17" spans="1:17">
      <c r="A17" t="str">
        <f>Produits!$B$11</f>
        <v>Graines collectées</v>
      </c>
      <c r="B17" t="str">
        <f>Secteurs!$B$44</f>
        <v>Semences certifiées</v>
      </c>
      <c r="C17" s="53">
        <f>'Bilans Féverole - FAM'!O29</f>
        <v>6.3375000000000004</v>
      </c>
      <c r="E17" t="str">
        <f>Etiquettes!$C$3</f>
        <v>Matière première:Produit:Coproduit:Intrant externe:Rejet</v>
      </c>
      <c r="F17" s="8">
        <f>Etiquettes!$M$6</f>
        <v>0</v>
      </c>
      <c r="G17" s="8">
        <f>Etiquettes!$I$5</f>
        <v>0</v>
      </c>
      <c r="H17" t="str">
        <f>Etiquettes!$C$4</f>
        <v>kt</v>
      </c>
      <c r="I17" s="8" t="s">
        <v>351</v>
      </c>
      <c r="J17" s="54"/>
      <c r="K17" t="s">
        <v>332</v>
      </c>
      <c r="L17" s="54" t="s">
        <v>54</v>
      </c>
      <c r="M17" s="8">
        <f>Etiquettes!$H$11</f>
        <v>0</v>
      </c>
      <c r="N17" s="8" t="str">
        <f t="shared" si="0"/>
        <v>Production de semences certifiées = 6 Matière première:Produit:Coproduit:Intrant externe:Rejet (Bilans par campagne - FranceAgriMer)</v>
      </c>
      <c r="O17">
        <f>Etiquettes!$J$15</f>
        <v>0</v>
      </c>
      <c r="P17" s="911" t="s">
        <v>336</v>
      </c>
      <c r="Q17" s="911">
        <f>Etiquettes!$H$17</f>
        <v>0</v>
      </c>
    </row>
    <row r="18" spans="1:17">
      <c r="A18" t="str">
        <f>Secteurs!$B$2</f>
        <v>Récolte</v>
      </c>
      <c r="B18" t="str">
        <f>Produits!$B$2</f>
        <v>Graines récoltées</v>
      </c>
      <c r="C18" s="53">
        <f>'Bilans Féverole - FAM'!S6</f>
        <v>216.32310000000001</v>
      </c>
      <c r="E18" t="str">
        <f>Etiquettes!$C$3</f>
        <v>Matière première:Produit:Coproduit:Intrant externe:Rejet</v>
      </c>
      <c r="F18" s="8">
        <f>Etiquettes!$M$6</f>
        <v>0</v>
      </c>
      <c r="G18" s="8">
        <f>Etiquettes!$J$5</f>
        <v>0</v>
      </c>
      <c r="H18" t="str">
        <f>Etiquettes!$C$4</f>
        <v>kt</v>
      </c>
      <c r="I18" s="54" t="s">
        <v>277</v>
      </c>
      <c r="J18" s="54"/>
      <c r="K18" t="s">
        <v>332</v>
      </c>
      <c r="L18" s="54" t="s">
        <v>54</v>
      </c>
      <c r="M18" s="8">
        <f>Etiquettes!$H$11</f>
        <v>0</v>
      </c>
      <c r="N18" s="8" t="str">
        <f t="shared" si="0"/>
        <v>Récolte = 216 Matière première:Produit:Coproduit:Intrant externe:Rejet (Bilans par campagne - FranceAgriMer)</v>
      </c>
      <c r="O18">
        <f>Etiquettes!$H$15</f>
        <v>0</v>
      </c>
      <c r="P18" s="911" t="s">
        <v>336</v>
      </c>
      <c r="Q18" s="911">
        <f>Etiquettes!$H$17</f>
        <v>0</v>
      </c>
    </row>
    <row r="19" spans="1:17">
      <c r="A19" t="str">
        <f>Secteurs!$B$3</f>
        <v>Ferme</v>
      </c>
      <c r="B19" t="str">
        <f>Produits!$B$4</f>
        <v>Graines autoconsommées</v>
      </c>
      <c r="C19" s="811">
        <f>'Bilans Féverole - FAM'!S8</f>
        <v>70.019800000000004</v>
      </c>
      <c r="E19" t="str">
        <f>Etiquettes!$C$3</f>
        <v>Matière première:Produit:Coproduit:Intrant externe:Rejet</v>
      </c>
      <c r="F19" s="8">
        <f>Etiquettes!$M$6</f>
        <v>0</v>
      </c>
      <c r="G19" s="8">
        <f>Etiquettes!$J$5</f>
        <v>0</v>
      </c>
      <c r="H19" t="str">
        <f>Etiquettes!$C$4</f>
        <v>kt</v>
      </c>
      <c r="I19" s="8" t="s">
        <v>367</v>
      </c>
      <c r="J19" s="54"/>
      <c r="K19" t="s">
        <v>332</v>
      </c>
      <c r="L19" s="54" t="s">
        <v>54</v>
      </c>
      <c r="M19" s="8">
        <f>Etiquettes!$H$11</f>
        <v>0</v>
      </c>
      <c r="N19" s="8" t="str">
        <f t="shared" si="0"/>
        <v>Autoconsommation à la ferme = 70 Matière première:Produit:Coproduit:Intrant externe:Rejet (Bilans par campagne - FranceAgriMer)</v>
      </c>
      <c r="O19">
        <f>Etiquettes!$K$15</f>
        <v>0</v>
      </c>
      <c r="P19" s="911" t="s">
        <v>336</v>
      </c>
      <c r="Q19" s="911">
        <f>Etiquettes!$H$17</f>
        <v>0</v>
      </c>
    </row>
    <row r="20" spans="1:17">
      <c r="A20" t="str">
        <f>Produits!$B$2</f>
        <v>Graines récoltées</v>
      </c>
      <c r="B20" t="str">
        <f>Secteurs!$B$4</f>
        <v>OS</v>
      </c>
      <c r="C20" s="53">
        <f>'Bilans Féverole - FAM'!S16</f>
        <v>146.30330000000001</v>
      </c>
      <c r="E20" t="str">
        <f>Etiquettes!$C$3</f>
        <v>Matière première:Produit:Coproduit:Intrant externe:Rejet</v>
      </c>
      <c r="F20" s="8">
        <f>Etiquettes!$M$6</f>
        <v>0</v>
      </c>
      <c r="G20" s="8">
        <f>Etiquettes!$J$5</f>
        <v>0</v>
      </c>
      <c r="H20" t="str">
        <f>Etiquettes!$C$4</f>
        <v>kt</v>
      </c>
      <c r="I20" s="8" t="s">
        <v>334</v>
      </c>
      <c r="J20" s="54"/>
      <c r="K20" t="s">
        <v>332</v>
      </c>
      <c r="L20" s="54" t="s">
        <v>54</v>
      </c>
      <c r="M20" s="8">
        <f>Etiquettes!$H$11</f>
        <v>0</v>
      </c>
      <c r="N20" s="8" t="str">
        <f t="shared" si="0"/>
        <v>Collecte = 146 Matière première:Produit:Coproduit:Intrant externe:Rejet (Bilans par campagne - FranceAgriMer)</v>
      </c>
      <c r="O20">
        <f>Etiquettes!$I$15</f>
        <v>0</v>
      </c>
      <c r="P20" s="911" t="s">
        <v>336</v>
      </c>
      <c r="Q20" s="911">
        <f>Etiquettes!$H$17</f>
        <v>0</v>
      </c>
    </row>
    <row r="21" spans="1:17">
      <c r="A21" t="str">
        <f>Produits!$B$7</f>
        <v>Stock initial collecteurs</v>
      </c>
      <c r="B21" t="str">
        <f>Secteurs!$B$4</f>
        <v>OS</v>
      </c>
      <c r="C21" s="53">
        <f>'Bilans Féverole - FAM'!R38</f>
        <v>13.803000000000001</v>
      </c>
      <c r="E21" t="str">
        <f>Etiquettes!$C$3</f>
        <v>Matière première:Produit:Coproduit:Intrant externe:Rejet</v>
      </c>
      <c r="F21" s="8">
        <f>Etiquettes!$M$6</f>
        <v>0</v>
      </c>
      <c r="G21" s="8">
        <f>Etiquettes!$J$5</f>
        <v>0</v>
      </c>
      <c r="H21" t="str">
        <f>Etiquettes!$C$4</f>
        <v>kt</v>
      </c>
      <c r="I21" s="8" t="s">
        <v>250</v>
      </c>
      <c r="J21" s="54"/>
      <c r="K21" t="s">
        <v>332</v>
      </c>
      <c r="L21" s="54" t="s">
        <v>54</v>
      </c>
      <c r="M21" s="8">
        <f>Etiquettes!$H$11</f>
        <v>0</v>
      </c>
      <c r="N21" s="8" t="str">
        <f t="shared" si="0"/>
        <v>Stock initial collecteurs = 14 Matière première:Produit:Coproduit:Intrant externe:Rejet (Bilans par campagne - FranceAgriMer)</v>
      </c>
      <c r="O21">
        <f>Etiquettes!$I$15</f>
        <v>0</v>
      </c>
      <c r="P21" s="911" t="s">
        <v>336</v>
      </c>
      <c r="Q21" s="911">
        <f>Etiquettes!$H$17</f>
        <v>0</v>
      </c>
    </row>
    <row r="22" spans="1:17">
      <c r="A22" t="str">
        <f>Secteurs!$B$4</f>
        <v>OS</v>
      </c>
      <c r="B22" t="str">
        <f>Produits!$B$10</f>
        <v>Stock final collecteurs</v>
      </c>
      <c r="C22" s="53">
        <f>'Bilans Féverole - FAM'!S38</f>
        <v>18.491099999999999</v>
      </c>
      <c r="E22" t="str">
        <f>Etiquettes!$C$3</f>
        <v>Matière première:Produit:Coproduit:Intrant externe:Rejet</v>
      </c>
      <c r="F22" s="8">
        <f>Etiquettes!$M$6</f>
        <v>0</v>
      </c>
      <c r="G22" s="8">
        <f>Etiquettes!$J$5</f>
        <v>0</v>
      </c>
      <c r="H22" t="str">
        <f>Etiquettes!$C$4</f>
        <v>kt</v>
      </c>
      <c r="I22" s="8" t="s">
        <v>253</v>
      </c>
      <c r="J22" s="54"/>
      <c r="K22" t="s">
        <v>332</v>
      </c>
      <c r="L22" s="54" t="s">
        <v>54</v>
      </c>
      <c r="M22" s="8">
        <f>Etiquettes!$H$11</f>
        <v>0</v>
      </c>
      <c r="N22" s="8" t="str">
        <f t="shared" si="0"/>
        <v>Stock final collecteurs = 18 Matière première:Produit:Coproduit:Intrant externe:Rejet (Bilans par campagne - FranceAgriMer)</v>
      </c>
      <c r="O22">
        <f>Etiquettes!$I$15</f>
        <v>0</v>
      </c>
      <c r="P22" s="911" t="s">
        <v>336</v>
      </c>
      <c r="Q22" s="911">
        <f>Etiquettes!$H$17</f>
        <v>0</v>
      </c>
    </row>
    <row r="23" spans="1:17">
      <c r="A23" t="str">
        <f>Produits!$B$11</f>
        <v>Graines collectées</v>
      </c>
      <c r="B23" t="str">
        <f>Secteurs!$B$24</f>
        <v>FAB</v>
      </c>
      <c r="C23" s="53">
        <f>'Bilans Féverole - FAM'!S27</f>
        <v>32.952570000000001</v>
      </c>
      <c r="E23" t="str">
        <f>Etiquettes!$C$3</f>
        <v>Matière première:Produit:Coproduit:Intrant externe:Rejet</v>
      </c>
      <c r="F23" s="8">
        <f>Etiquettes!$M$6</f>
        <v>0</v>
      </c>
      <c r="G23" s="8">
        <f>Etiquettes!$J$5</f>
        <v>0</v>
      </c>
      <c r="H23" t="str">
        <f>Etiquettes!$C$4</f>
        <v>kt</v>
      </c>
      <c r="I23" s="8" t="s">
        <v>348</v>
      </c>
      <c r="J23" s="54"/>
      <c r="K23" t="s">
        <v>332</v>
      </c>
      <c r="L23" s="54" t="s">
        <v>54</v>
      </c>
      <c r="M23" s="8">
        <f>Etiquettes!$H$11</f>
        <v>0</v>
      </c>
      <c r="N23" s="8" t="str">
        <f t="shared" si="0"/>
        <v>Consommation de graines par les FAB = 33 Matière première:Produit:Coproduit:Intrant externe:Rejet (Bilans par campagne - FranceAgriMer)</v>
      </c>
      <c r="O23">
        <f>Etiquettes!$J$15</f>
        <v>0</v>
      </c>
      <c r="P23" s="911" t="s">
        <v>336</v>
      </c>
      <c r="Q23" s="911">
        <f>Etiquettes!$H$17</f>
        <v>0</v>
      </c>
    </row>
    <row r="24" spans="1:17">
      <c r="A24" t="str">
        <f>Produits!$B$11</f>
        <v>Graines collectées</v>
      </c>
      <c r="B24" t="str">
        <f>Secteurs!$B$10</f>
        <v>Meunerie</v>
      </c>
      <c r="C24" s="53">
        <f>'Bilans Féverole - FAM'!S28</f>
        <v>10</v>
      </c>
      <c r="E24" t="str">
        <f>Etiquettes!$C$3</f>
        <v>Matière première:Produit:Coproduit:Intrant externe:Rejet</v>
      </c>
      <c r="F24" s="8">
        <f>Etiquettes!$M$6</f>
        <v>0</v>
      </c>
      <c r="G24" s="8">
        <f>Etiquettes!$J$5</f>
        <v>0</v>
      </c>
      <c r="H24" t="str">
        <f>Etiquettes!$C$4</f>
        <v>kt</v>
      </c>
      <c r="I24" s="8" t="s">
        <v>344</v>
      </c>
      <c r="K24" t="s">
        <v>332</v>
      </c>
      <c r="L24" s="54" t="s">
        <v>54</v>
      </c>
      <c r="M24" s="8">
        <f>Etiquettes!$H$11</f>
        <v>0</v>
      </c>
      <c r="N24" s="8" t="str">
        <f t="shared" si="0"/>
        <v>Consommation de graines en alimentation humaine = 10 Matière première:Produit:Coproduit:Intrant externe:Rejet (Bilans par campagne - FranceAgriMer)</v>
      </c>
      <c r="O24">
        <f>Etiquettes!$J$15</f>
        <v>0</v>
      </c>
      <c r="P24" s="911" t="s">
        <v>336</v>
      </c>
      <c r="Q24" s="911">
        <f>Etiquettes!$H$17</f>
        <v>0</v>
      </c>
    </row>
    <row r="25" spans="1:17">
      <c r="A25" t="str">
        <f>Produits!$B$11</f>
        <v>Graines collectées</v>
      </c>
      <c r="B25" t="str">
        <f>Secteurs!$B$44</f>
        <v>Semences certifiées</v>
      </c>
      <c r="C25" s="53">
        <f>'Bilans Féverole - FAM'!S29</f>
        <v>7.3357999999999999</v>
      </c>
      <c r="E25" t="str">
        <f>Etiquettes!$C$3</f>
        <v>Matière première:Produit:Coproduit:Intrant externe:Rejet</v>
      </c>
      <c r="F25" s="8">
        <f>Etiquettes!$M$6</f>
        <v>0</v>
      </c>
      <c r="G25" s="8">
        <f>Etiquettes!$J$5</f>
        <v>0</v>
      </c>
      <c r="H25" t="str">
        <f>Etiquettes!$C$4</f>
        <v>kt</v>
      </c>
      <c r="I25" s="8" t="s">
        <v>351</v>
      </c>
      <c r="K25" t="s">
        <v>332</v>
      </c>
      <c r="L25" s="54" t="s">
        <v>54</v>
      </c>
      <c r="M25" s="8">
        <f>Etiquettes!$H$11</f>
        <v>0</v>
      </c>
      <c r="N25" s="8" t="str">
        <f t="shared" si="0"/>
        <v>Production de semences certifiées = 7 Matière première:Produit:Coproduit:Intrant externe:Rejet (Bilans par campagne - FranceAgriMer)</v>
      </c>
      <c r="O25">
        <f>Etiquettes!$J$15</f>
        <v>0</v>
      </c>
      <c r="P25" s="911" t="s">
        <v>336</v>
      </c>
      <c r="Q25" s="911">
        <f>Etiquettes!$H$17</f>
        <v>0</v>
      </c>
    </row>
    <row r="26" spans="1:17">
      <c r="A26" t="str">
        <f>Produits!$B$11</f>
        <v>Graines collectées</v>
      </c>
      <c r="B26" t="str">
        <f>Secteurs!$B$28</f>
        <v>Petfood</v>
      </c>
      <c r="C26">
        <v>20</v>
      </c>
      <c r="D26" s="53"/>
      <c r="E26" t="str">
        <f>Etiquettes!$C$3</f>
        <v>Matière première:Produit:Coproduit:Intrant externe:Rejet</v>
      </c>
      <c r="F26" s="8">
        <f>Etiquettes!$M$6</f>
        <v>0</v>
      </c>
      <c r="G26" s="8" t="str">
        <f>Etiquettes!$C$5</f>
        <v>France entière</v>
      </c>
      <c r="H26" t="str">
        <f>Etiquettes!$C$4</f>
        <v>kt</v>
      </c>
      <c r="I26" s="8" t="s">
        <v>452</v>
      </c>
      <c r="J26" s="8" t="s">
        <v>451</v>
      </c>
      <c r="K26" s="8" t="s">
        <v>450</v>
      </c>
      <c r="M26" s="8">
        <f>Etiquettes!$H$11</f>
        <v>0</v>
      </c>
      <c r="N26" s="8" t="str">
        <f t="shared" si="0"/>
        <v>Consommation de grains en Petfood = 20 Matière première:Produit:Coproduit:Intrant externe:Rejet (ORIFLAAM - Terres Univia)</v>
      </c>
      <c r="O26">
        <f>Etiquettes!$K$15</f>
        <v>0</v>
      </c>
      <c r="P26" s="911" t="s">
        <v>336</v>
      </c>
      <c r="Q26" s="911">
        <f>Etiquettes!$H$17</f>
        <v>0</v>
      </c>
    </row>
    <row r="28" spans="1:17">
      <c r="D28" s="53"/>
    </row>
    <row r="29" spans="1:17">
      <c r="D29" s="53"/>
    </row>
    <row r="30" spans="1:17">
      <c r="D30" s="53"/>
    </row>
    <row r="31" spans="1:17">
      <c r="D31" s="53"/>
    </row>
    <row r="32" spans="1:17">
      <c r="D32" s="53"/>
    </row>
    <row r="33" spans="4:4">
      <c r="D33" s="53"/>
    </row>
    <row r="34" spans="4:4">
      <c r="D34" s="53"/>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A1:U62"/>
  <sheetViews>
    <sheetView zoomScale="85" zoomScaleNormal="85" workbookViewId="0">
      <selection activeCell="P1" sqref="P1:Q1048576"/>
    </sheetView>
  </sheetViews>
  <sheetFormatPr baseColWidth="10" defaultColWidth="11.44140625" defaultRowHeight="13.8"/>
  <cols>
    <col min="1" max="1" width="31.44140625" style="170" customWidth="1"/>
    <col min="2" max="9" width="13.109375" style="170" customWidth="1"/>
    <col min="10" max="11" width="13.109375" style="170" customWidth="1" collapsed="1"/>
    <col min="12" max="12" width="13.109375" style="170" customWidth="1"/>
    <col min="13" max="13" width="13.6640625" style="170" customWidth="1"/>
    <col min="14" max="14" width="14.6640625" style="170" customWidth="1"/>
    <col min="15" max="15" width="11.44140625" style="170" customWidth="1"/>
    <col min="16" max="16384" width="11.44140625" style="170"/>
  </cols>
  <sheetData>
    <row r="1" spans="1:21" ht="60" customHeight="1" thickBot="1">
      <c r="A1" s="352"/>
      <c r="B1" s="990" t="s">
        <v>835</v>
      </c>
      <c r="C1" s="989"/>
      <c r="D1" s="989"/>
      <c r="E1" s="989"/>
      <c r="F1" s="989"/>
      <c r="G1" s="989"/>
      <c r="H1" s="989"/>
      <c r="I1" s="989"/>
      <c r="J1" s="989"/>
      <c r="K1" s="989"/>
      <c r="L1" s="989"/>
      <c r="M1" s="989"/>
      <c r="N1" s="353"/>
      <c r="O1" s="663" t="s">
        <v>835</v>
      </c>
      <c r="P1" s="663"/>
      <c r="Q1" s="663"/>
      <c r="R1" s="663"/>
      <c r="S1" s="663"/>
      <c r="T1" s="663"/>
      <c r="U1" s="663"/>
    </row>
    <row r="2" spans="1:21" ht="20.25" customHeight="1">
      <c r="A2" s="354" t="s">
        <v>836</v>
      </c>
      <c r="B2" s="296" t="s">
        <v>736</v>
      </c>
      <c r="C2" s="296" t="s">
        <v>737</v>
      </c>
      <c r="D2" s="296" t="s">
        <v>738</v>
      </c>
      <c r="E2" s="296" t="s">
        <v>795</v>
      </c>
      <c r="F2" s="296" t="s">
        <v>823</v>
      </c>
      <c r="G2" s="296" t="s">
        <v>837</v>
      </c>
      <c r="H2" s="296" t="s">
        <v>824</v>
      </c>
      <c r="I2" s="296" t="s">
        <v>797</v>
      </c>
      <c r="J2" s="296" t="s">
        <v>744</v>
      </c>
      <c r="K2" s="296" t="s">
        <v>745</v>
      </c>
      <c r="L2" s="296" t="s">
        <v>746</v>
      </c>
      <c r="M2" s="296" t="s">
        <v>747</v>
      </c>
      <c r="N2" s="296" t="s">
        <v>748</v>
      </c>
      <c r="O2" s="664" t="s">
        <v>749</v>
      </c>
      <c r="P2" s="664" t="s">
        <v>750</v>
      </c>
      <c r="Q2" s="665" t="s">
        <v>751</v>
      </c>
      <c r="R2" s="728" t="s">
        <v>752</v>
      </c>
      <c r="S2" s="667" t="s">
        <v>753</v>
      </c>
      <c r="T2" s="668" t="s">
        <v>753</v>
      </c>
      <c r="U2" s="667" t="s">
        <v>754</v>
      </c>
    </row>
    <row r="3" spans="1:21" ht="25.8" customHeight="1" thickBot="1">
      <c r="A3" s="355"/>
      <c r="B3" s="356"/>
      <c r="C3" s="357"/>
      <c r="D3" s="357"/>
      <c r="E3" s="357"/>
      <c r="F3" s="357"/>
      <c r="G3" s="357"/>
      <c r="H3" s="357"/>
      <c r="I3" s="357"/>
      <c r="J3" s="358"/>
      <c r="K3" s="358"/>
      <c r="L3" s="358"/>
      <c r="M3" s="358" t="s">
        <v>838</v>
      </c>
      <c r="N3" s="358" t="s">
        <v>839</v>
      </c>
      <c r="O3" s="729"/>
      <c r="P3" s="729"/>
      <c r="Q3" s="730"/>
      <c r="R3" s="731"/>
      <c r="S3" s="671" t="s">
        <v>757</v>
      </c>
      <c r="T3" s="672" t="s">
        <v>758</v>
      </c>
      <c r="U3" s="673" t="s">
        <v>759</v>
      </c>
    </row>
    <row r="4" spans="1:21" ht="24" customHeight="1">
      <c r="A4" s="193" t="s">
        <v>760</v>
      </c>
      <c r="B4" s="359">
        <v>78.001999999999995</v>
      </c>
      <c r="C4" s="360">
        <v>53.697000000000003</v>
      </c>
      <c r="D4" s="360">
        <v>60.866999999999997</v>
      </c>
      <c r="E4" s="360">
        <v>88.305999999999997</v>
      </c>
      <c r="F4" s="361">
        <v>151.34200000000001</v>
      </c>
      <c r="G4" s="361">
        <v>91.429000000000002</v>
      </c>
      <c r="H4" s="361">
        <v>60.34</v>
      </c>
      <c r="I4" s="361">
        <v>67.945999999999998</v>
      </c>
      <c r="J4" s="361">
        <v>74.884</v>
      </c>
      <c r="K4" s="361">
        <v>87</v>
      </c>
      <c r="L4" s="362">
        <v>77.787999999999997</v>
      </c>
      <c r="M4" s="363">
        <v>77.400000000000006</v>
      </c>
      <c r="N4" s="363">
        <v>57.2</v>
      </c>
      <c r="O4" s="732">
        <v>63.104999999999997</v>
      </c>
      <c r="P4" s="732">
        <v>76.350000000000009</v>
      </c>
      <c r="Q4" s="732">
        <v>77.995999999999981</v>
      </c>
      <c r="R4" s="732">
        <v>68.087000000000003</v>
      </c>
      <c r="S4" s="591">
        <v>80.231000000000009</v>
      </c>
      <c r="T4" s="535">
        <v>80.060999999999979</v>
      </c>
      <c r="U4" s="591">
        <v>80.35299999999998</v>
      </c>
    </row>
    <row r="5" spans="1:21" ht="14.4" customHeight="1">
      <c r="A5" s="193" t="s">
        <v>810</v>
      </c>
      <c r="B5" s="364">
        <v>37.235327299300018</v>
      </c>
      <c r="C5" s="365">
        <v>45.730673966888283</v>
      </c>
      <c r="D5" s="365">
        <v>51.526771485369743</v>
      </c>
      <c r="E5" s="365">
        <v>49.540461576789802</v>
      </c>
      <c r="F5" s="365">
        <v>31.934426662790241</v>
      </c>
      <c r="G5" s="365">
        <v>37.71669820297717</v>
      </c>
      <c r="H5" s="365">
        <v>45.332946635730849</v>
      </c>
      <c r="I5" s="365">
        <v>36.058193271127067</v>
      </c>
      <c r="J5" s="365">
        <v>37.5</v>
      </c>
      <c r="K5" s="365">
        <v>29.082413793103449</v>
      </c>
      <c r="L5" s="366">
        <v>25.430657684989971</v>
      </c>
      <c r="M5" s="367">
        <v>25.697674418604649</v>
      </c>
      <c r="N5" s="367">
        <v>25.71678321678322</v>
      </c>
      <c r="O5" s="441">
        <v>28.10886617542192</v>
      </c>
      <c r="P5" s="441">
        <v>19.333935821872959</v>
      </c>
      <c r="Q5" s="441">
        <v>23.61636494179189</v>
      </c>
      <c r="R5" s="441">
        <v>23.18397050832024</v>
      </c>
      <c r="S5" s="442">
        <v>26.96253318542707</v>
      </c>
      <c r="T5" s="442">
        <v>26.89470528721851</v>
      </c>
      <c r="U5" s="442">
        <v>26.870720446031889</v>
      </c>
    </row>
    <row r="6" spans="1:21" ht="14.4" customHeight="1">
      <c r="A6" s="193" t="s">
        <v>762</v>
      </c>
      <c r="B6" s="368">
        <v>290.44299999999998</v>
      </c>
      <c r="C6" s="369">
        <v>245.56</v>
      </c>
      <c r="D6" s="369">
        <v>313.62799999999999</v>
      </c>
      <c r="E6" s="369">
        <v>437.47199999999998</v>
      </c>
      <c r="F6" s="370">
        <v>483.30200000000002</v>
      </c>
      <c r="G6" s="370">
        <v>344.84</v>
      </c>
      <c r="H6" s="370">
        <v>273.53899999999999</v>
      </c>
      <c r="I6" s="370">
        <v>245.001</v>
      </c>
      <c r="J6" s="370">
        <v>278.54500000000002</v>
      </c>
      <c r="K6" s="804">
        <v>253.017</v>
      </c>
      <c r="L6" s="371">
        <v>197.82</v>
      </c>
      <c r="M6" s="372">
        <v>198.9</v>
      </c>
      <c r="N6" s="372">
        <v>147.1</v>
      </c>
      <c r="O6" s="805">
        <v>177.381</v>
      </c>
      <c r="P6" s="733">
        <v>147.61460000000011</v>
      </c>
      <c r="Q6" s="733">
        <v>184.19820000000001</v>
      </c>
      <c r="R6" s="733">
        <v>157.8527</v>
      </c>
      <c r="S6" s="793">
        <v>216.32310000000001</v>
      </c>
      <c r="T6" s="535">
        <v>215.32169999999999</v>
      </c>
      <c r="U6" s="535">
        <v>215.9143</v>
      </c>
    </row>
    <row r="7" spans="1:21" ht="14.4" customHeight="1">
      <c r="A7" s="373"/>
      <c r="B7" s="374"/>
      <c r="C7" s="375"/>
      <c r="D7" s="375"/>
      <c r="E7" s="375"/>
      <c r="F7" s="376"/>
      <c r="G7" s="376"/>
      <c r="H7" s="376"/>
      <c r="I7" s="376"/>
      <c r="J7" s="376"/>
      <c r="K7" s="376"/>
      <c r="L7" s="376"/>
      <c r="M7" s="376"/>
      <c r="N7" s="376"/>
      <c r="O7" s="734"/>
      <c r="P7" s="734"/>
      <c r="Q7" s="734"/>
      <c r="R7" s="734"/>
      <c r="S7" s="438"/>
      <c r="T7" s="438"/>
      <c r="U7" s="438"/>
    </row>
    <row r="8" spans="1:21" ht="14.4" customHeight="1">
      <c r="A8" s="81" t="s">
        <v>763</v>
      </c>
      <c r="B8" s="82">
        <v>51.118999999999971</v>
      </c>
      <c r="C8" s="83">
        <v>50.407000000000011</v>
      </c>
      <c r="D8" s="83">
        <v>32.258999999999958</v>
      </c>
      <c r="E8" s="83">
        <v>51.552999999999997</v>
      </c>
      <c r="F8" s="83">
        <v>78.778999999999996</v>
      </c>
      <c r="G8" s="83">
        <v>75.17999999999995</v>
      </c>
      <c r="H8" s="83">
        <v>42.073999999999977</v>
      </c>
      <c r="I8" s="83">
        <v>43.360000000000007</v>
      </c>
      <c r="J8" s="83">
        <v>69.791000000000025</v>
      </c>
      <c r="K8" s="766">
        <v>62.038999999999987</v>
      </c>
      <c r="L8" s="83">
        <v>39.819999999999993</v>
      </c>
      <c r="M8" s="83">
        <v>62.900000000000013</v>
      </c>
      <c r="N8" s="83">
        <v>61.899999999999991</v>
      </c>
      <c r="O8" s="806">
        <v>81.213400000000007</v>
      </c>
      <c r="P8" s="447">
        <v>78.614600000000053</v>
      </c>
      <c r="Q8" s="447">
        <v>69.99490000000003</v>
      </c>
      <c r="R8" s="447">
        <v>62.222500000000011</v>
      </c>
      <c r="S8" s="770">
        <v>70.019800000000004</v>
      </c>
      <c r="T8" s="448">
        <v>74.882700000000057</v>
      </c>
      <c r="U8" s="448">
        <v>65.379300000000029</v>
      </c>
    </row>
    <row r="9" spans="1:21" ht="14.4" customHeight="1">
      <c r="A9" s="84" t="s">
        <v>764</v>
      </c>
      <c r="B9" s="85">
        <v>0.17600355319288111</v>
      </c>
      <c r="C9" s="86">
        <v>0.20527366020524521</v>
      </c>
      <c r="D9" s="86">
        <v>0.1028575254760415</v>
      </c>
      <c r="E9" s="86">
        <v>0.117842970521542</v>
      </c>
      <c r="F9" s="86">
        <v>0.16300160148313059</v>
      </c>
      <c r="G9" s="86">
        <v>0.2180141514905462</v>
      </c>
      <c r="H9" s="86">
        <v>0.15381353298798339</v>
      </c>
      <c r="I9" s="86">
        <v>0.17697886947400221</v>
      </c>
      <c r="J9" s="86">
        <v>0.25055556552801173</v>
      </c>
      <c r="K9" s="86">
        <v>0.24519696304991359</v>
      </c>
      <c r="L9" s="86">
        <v>0.20129410575270451</v>
      </c>
      <c r="M9" s="86">
        <v>0.31623931623931628</v>
      </c>
      <c r="N9" s="86">
        <v>0.42080217539089049</v>
      </c>
      <c r="O9" s="471">
        <v>0.45784723279268918</v>
      </c>
      <c r="P9" s="471">
        <v>0.53256656184415374</v>
      </c>
      <c r="Q9" s="471">
        <v>0.37999774156316418</v>
      </c>
      <c r="R9" s="471">
        <v>0.3941807773956354</v>
      </c>
      <c r="S9" s="450">
        <v>0.32368156706334189</v>
      </c>
      <c r="T9" s="450">
        <v>0.34777126504202799</v>
      </c>
      <c r="U9" s="450">
        <v>0.30280208397498459</v>
      </c>
    </row>
    <row r="10" spans="1:21" ht="14.4" customHeight="1">
      <c r="A10" s="87" t="s">
        <v>765</v>
      </c>
      <c r="B10" s="377"/>
      <c r="C10" s="378"/>
      <c r="D10" s="379"/>
      <c r="E10" s="379"/>
      <c r="F10" s="380"/>
      <c r="G10" s="380"/>
      <c r="H10" s="381"/>
      <c r="I10" s="381"/>
      <c r="J10" s="93"/>
      <c r="K10" s="93"/>
      <c r="L10" s="93"/>
      <c r="M10" s="94"/>
      <c r="N10" s="95">
        <v>71.287000000000006</v>
      </c>
      <c r="O10" s="452"/>
      <c r="P10" s="452"/>
      <c r="Q10" s="452"/>
      <c r="R10" s="452"/>
      <c r="S10" s="453"/>
      <c r="T10" s="453"/>
      <c r="U10" s="453">
        <v>137.8468</v>
      </c>
    </row>
    <row r="11" spans="1:21" ht="14.4" customHeight="1">
      <c r="A11" s="96" t="s">
        <v>766</v>
      </c>
      <c r="B11" s="377"/>
      <c r="C11" s="378"/>
      <c r="D11" s="379"/>
      <c r="E11" s="379"/>
      <c r="F11" s="380"/>
      <c r="G11" s="380"/>
      <c r="H11" s="381"/>
      <c r="I11" s="381"/>
      <c r="J11" s="97"/>
      <c r="K11" s="97"/>
      <c r="L11" s="93"/>
      <c r="M11" s="97">
        <v>0</v>
      </c>
      <c r="N11" s="97">
        <v>0.48461590754588718</v>
      </c>
      <c r="O11" s="455"/>
      <c r="P11" s="455"/>
      <c r="Q11" s="455"/>
      <c r="R11" s="455"/>
      <c r="S11" s="456"/>
      <c r="T11" s="456"/>
      <c r="U11" s="456">
        <v>0.63843293380753374</v>
      </c>
    </row>
    <row r="12" spans="1:21" ht="14.4" customHeight="1">
      <c r="A12" s="203" t="s">
        <v>767</v>
      </c>
      <c r="B12" s="382"/>
      <c r="C12" s="383"/>
      <c r="D12" s="383"/>
      <c r="E12" s="383"/>
      <c r="F12" s="383"/>
      <c r="G12" s="383"/>
      <c r="H12" s="383"/>
      <c r="I12" s="383"/>
      <c r="J12" s="384"/>
      <c r="K12" s="384"/>
      <c r="M12" s="385">
        <v>0</v>
      </c>
      <c r="N12" s="385">
        <v>0.83670187793427231</v>
      </c>
      <c r="O12" s="458"/>
      <c r="P12" s="458"/>
      <c r="Q12" s="458"/>
      <c r="R12" s="458"/>
      <c r="S12" s="459"/>
      <c r="T12" s="459"/>
      <c r="U12" s="459">
        <v>0.91571262497093697</v>
      </c>
    </row>
    <row r="13" spans="1:21" ht="35.1" customHeight="1">
      <c r="A13" s="386"/>
      <c r="B13" s="387"/>
      <c r="C13" s="388"/>
      <c r="D13" s="389"/>
      <c r="E13" s="389"/>
      <c r="F13" s="389"/>
      <c r="G13" s="389"/>
      <c r="H13" s="389"/>
      <c r="I13" s="383"/>
      <c r="J13" s="383"/>
      <c r="K13" s="383"/>
      <c r="L13" s="383"/>
      <c r="M13" s="208"/>
      <c r="N13" s="208"/>
      <c r="O13" s="735"/>
      <c r="P13" s="735"/>
      <c r="Q13" s="735"/>
      <c r="R13" s="735"/>
      <c r="S13" s="603"/>
      <c r="T13" s="603"/>
      <c r="U13" s="603"/>
    </row>
    <row r="14" spans="1:21" ht="14.4" customHeight="1">
      <c r="A14" s="390" t="s">
        <v>768</v>
      </c>
      <c r="B14" s="391"/>
      <c r="C14" s="392"/>
      <c r="D14" s="393"/>
      <c r="E14" s="393"/>
      <c r="F14" s="393"/>
      <c r="G14" s="393"/>
      <c r="H14" s="393"/>
      <c r="I14" s="393"/>
      <c r="J14" s="393"/>
      <c r="K14" s="393"/>
      <c r="L14" s="393"/>
      <c r="M14" s="393"/>
      <c r="N14" s="393"/>
      <c r="O14" s="736"/>
      <c r="P14" s="736"/>
      <c r="Q14" s="736"/>
      <c r="R14" s="736"/>
      <c r="S14" s="737"/>
      <c r="T14" s="737"/>
      <c r="U14" s="737"/>
    </row>
    <row r="15" spans="1:21" ht="14.4" customHeight="1">
      <c r="A15" s="267" t="s">
        <v>769</v>
      </c>
      <c r="B15" s="114">
        <v>48.814</v>
      </c>
      <c r="C15" s="115">
        <v>19.491</v>
      </c>
      <c r="D15" s="115">
        <v>10.319000000000001</v>
      </c>
      <c r="E15" s="115">
        <v>18.5</v>
      </c>
      <c r="F15" s="115">
        <v>43.069000000000003</v>
      </c>
      <c r="G15" s="115">
        <v>45.411999999999999</v>
      </c>
      <c r="H15" s="115">
        <v>22.123000000000001</v>
      </c>
      <c r="I15" s="115">
        <v>12.603999999999999</v>
      </c>
      <c r="J15" s="115">
        <v>12.923</v>
      </c>
      <c r="K15" s="115">
        <v>34.366999999999997</v>
      </c>
      <c r="L15" s="115">
        <v>60.238999999999997</v>
      </c>
      <c r="M15" s="394">
        <v>36</v>
      </c>
      <c r="N15" s="394">
        <v>22</v>
      </c>
      <c r="O15" s="738">
        <v>14.085150000000001</v>
      </c>
      <c r="P15" s="738">
        <v>15.061858000000001</v>
      </c>
      <c r="Q15" s="738">
        <v>15</v>
      </c>
      <c r="R15" s="738">
        <v>21.459910000000001</v>
      </c>
      <c r="S15" s="739">
        <v>15.7256</v>
      </c>
      <c r="T15" s="739">
        <v>20.151219999999999</v>
      </c>
      <c r="U15" s="739">
        <v>20.151219999999999</v>
      </c>
    </row>
    <row r="16" spans="1:21" ht="14.4" customHeight="1">
      <c r="A16" s="269" t="s">
        <v>770</v>
      </c>
      <c r="B16" s="212">
        <v>239.32400000000001</v>
      </c>
      <c r="C16" s="213">
        <v>195.15299999999999</v>
      </c>
      <c r="D16" s="213">
        <v>281.36900000000003</v>
      </c>
      <c r="E16" s="213">
        <v>385.91899999999998</v>
      </c>
      <c r="F16" s="213">
        <v>404.52300000000002</v>
      </c>
      <c r="G16" s="213">
        <v>269.66000000000003</v>
      </c>
      <c r="H16" s="213">
        <v>231.465</v>
      </c>
      <c r="I16" s="213">
        <v>201.64099999999999</v>
      </c>
      <c r="J16" s="213">
        <v>208.75399999999999</v>
      </c>
      <c r="K16" s="797">
        <v>190.97800000000001</v>
      </c>
      <c r="L16" s="395">
        <v>158</v>
      </c>
      <c r="M16" s="395">
        <v>136</v>
      </c>
      <c r="N16" s="395">
        <v>85.2</v>
      </c>
      <c r="O16" s="807">
        <v>96.167599999999993</v>
      </c>
      <c r="P16" s="732">
        <v>69</v>
      </c>
      <c r="Q16" s="732">
        <v>114.2033</v>
      </c>
      <c r="R16" s="732">
        <v>95.630199999999988</v>
      </c>
      <c r="S16" s="809">
        <v>146.30330000000001</v>
      </c>
      <c r="T16" s="740">
        <v>140.43899999999999</v>
      </c>
      <c r="U16" s="740">
        <v>150.535</v>
      </c>
    </row>
    <row r="17" spans="1:21" ht="14.4" customHeight="1">
      <c r="A17" s="271" t="s">
        <v>771</v>
      </c>
      <c r="B17" s="322">
        <v>0.7755737515857456</v>
      </c>
      <c r="C17" s="323">
        <v>0.8041666666666667</v>
      </c>
      <c r="D17" s="323">
        <v>0.88162893081761007</v>
      </c>
      <c r="E17" s="323">
        <v>0.8830275229357798</v>
      </c>
      <c r="F17" s="323">
        <v>0.83731732776617951</v>
      </c>
      <c r="G17" s="323">
        <v>0.7755737515857456</v>
      </c>
      <c r="H17" s="323">
        <v>0.83576642335766427</v>
      </c>
      <c r="I17" s="323">
        <v>0.82644628099173556</v>
      </c>
      <c r="J17" s="323">
        <v>0.74285714285714288</v>
      </c>
      <c r="K17" s="323">
        <v>0.75480303695008644</v>
      </c>
      <c r="L17" s="323">
        <v>0.79870589424729554</v>
      </c>
      <c r="M17" s="396">
        <v>0.68376068376068377</v>
      </c>
      <c r="N17" s="396">
        <v>0.57919782460910951</v>
      </c>
      <c r="O17" s="741">
        <v>0.54488812217768534</v>
      </c>
      <c r="P17" s="741">
        <v>0.4674334381558462</v>
      </c>
      <c r="Q17" s="741">
        <v>0.62000225843683587</v>
      </c>
      <c r="R17" s="741">
        <v>0.6058192226043646</v>
      </c>
      <c r="S17" s="742">
        <v>0.67631843293665816</v>
      </c>
      <c r="T17" s="742">
        <v>0.65222873495797196</v>
      </c>
      <c r="U17" s="742">
        <v>0.69719791602501535</v>
      </c>
    </row>
    <row r="18" spans="1:21" ht="14.4" customHeight="1">
      <c r="A18" s="272" t="s">
        <v>772</v>
      </c>
      <c r="B18" s="397"/>
      <c r="C18" s="219">
        <v>11</v>
      </c>
      <c r="D18" s="398"/>
      <c r="E18" s="398"/>
      <c r="F18" s="398"/>
      <c r="G18" s="398"/>
      <c r="H18" s="398"/>
      <c r="I18" s="220"/>
      <c r="J18" s="213"/>
      <c r="K18" s="213"/>
      <c r="L18" s="236"/>
      <c r="M18" s="399"/>
      <c r="N18" s="399"/>
      <c r="O18" s="743"/>
      <c r="P18" s="743"/>
      <c r="Q18" s="743"/>
      <c r="R18" s="743"/>
      <c r="S18" s="744"/>
      <c r="T18" s="745"/>
      <c r="U18" s="744"/>
    </row>
    <row r="19" spans="1:21" ht="14.4" customHeight="1">
      <c r="A19" s="127" t="s">
        <v>320</v>
      </c>
      <c r="B19" s="119">
        <v>6.4470000000000001</v>
      </c>
      <c r="C19" s="116">
        <v>6.9570000000000007</v>
      </c>
      <c r="D19" s="116">
        <v>2.8170000000000002</v>
      </c>
      <c r="E19" s="116">
        <v>1.9339999999999999</v>
      </c>
      <c r="F19" s="116">
        <v>4.2439999999999998</v>
      </c>
      <c r="G19" s="116">
        <v>6.1169999999999991</v>
      </c>
      <c r="H19" s="116">
        <v>11.898</v>
      </c>
      <c r="I19" s="116">
        <v>14.887</v>
      </c>
      <c r="J19" s="116">
        <v>13.202999999999999</v>
      </c>
      <c r="K19" s="116">
        <v>15.227</v>
      </c>
      <c r="L19" s="116">
        <v>15.5</v>
      </c>
      <c r="M19" s="116">
        <v>31.3</v>
      </c>
      <c r="N19" s="116">
        <v>41</v>
      </c>
      <c r="O19" s="698">
        <v>30.358699999999999</v>
      </c>
      <c r="P19" s="698">
        <v>34</v>
      </c>
      <c r="Q19" s="698">
        <v>54.282900000000012</v>
      </c>
      <c r="R19" s="698">
        <v>49.740600000000008</v>
      </c>
      <c r="S19" s="739">
        <v>36.386000000000003</v>
      </c>
      <c r="T19" s="739">
        <v>35</v>
      </c>
      <c r="U19" s="739">
        <v>40</v>
      </c>
    </row>
    <row r="20" spans="1:21" ht="16.2" customHeight="1">
      <c r="A20" s="223" t="s">
        <v>811</v>
      </c>
      <c r="B20" s="124">
        <v>5.9390000000000001</v>
      </c>
      <c r="C20" s="125">
        <v>6.6980000000000004</v>
      </c>
      <c r="D20" s="125">
        <v>2.298</v>
      </c>
      <c r="E20" s="125">
        <v>1.4750000000000001</v>
      </c>
      <c r="F20" s="125">
        <v>3.8490000000000002</v>
      </c>
      <c r="G20" s="125">
        <v>5.3869999999999996</v>
      </c>
      <c r="H20" s="125">
        <v>11.24</v>
      </c>
      <c r="I20" s="125">
        <v>14.361000000000001</v>
      </c>
      <c r="J20" s="125">
        <v>12.608000000000001</v>
      </c>
      <c r="K20" s="125">
        <v>14.856</v>
      </c>
      <c r="L20" s="126">
        <v>15</v>
      </c>
      <c r="M20" s="126">
        <v>30.7</v>
      </c>
      <c r="N20" s="126">
        <v>40</v>
      </c>
      <c r="O20" s="700">
        <v>2.1294</v>
      </c>
      <c r="P20" s="700">
        <v>9</v>
      </c>
      <c r="Q20" s="700">
        <v>3.8978999999999999</v>
      </c>
      <c r="R20" s="700">
        <v>2.8401999999999998</v>
      </c>
      <c r="S20" s="603">
        <v>11.279</v>
      </c>
      <c r="T20" s="603">
        <v>10</v>
      </c>
      <c r="U20" s="603">
        <v>20</v>
      </c>
    </row>
    <row r="21" spans="1:21" ht="14.4" customHeight="1">
      <c r="A21" s="223" t="s">
        <v>774</v>
      </c>
      <c r="B21" s="124">
        <v>0.50800000000000001</v>
      </c>
      <c r="C21" s="125">
        <v>0.25900000000000001</v>
      </c>
      <c r="D21" s="125">
        <v>0.51900000000000002</v>
      </c>
      <c r="E21" s="125">
        <v>0.45900000000000002</v>
      </c>
      <c r="F21" s="125">
        <v>0.39500000000000002</v>
      </c>
      <c r="G21" s="125">
        <v>0.73</v>
      </c>
      <c r="H21" s="125">
        <v>0.65800000000000003</v>
      </c>
      <c r="I21" s="125">
        <v>0.52600000000000002</v>
      </c>
      <c r="J21" s="125">
        <v>0.59499999999999997</v>
      </c>
      <c r="K21" s="125">
        <v>0.371</v>
      </c>
      <c r="L21" s="126">
        <v>0.5</v>
      </c>
      <c r="M21" s="126">
        <v>0.6</v>
      </c>
      <c r="N21" s="126">
        <v>1</v>
      </c>
      <c r="O21" s="746">
        <v>28.229299999999999</v>
      </c>
      <c r="P21" s="700">
        <v>25</v>
      </c>
      <c r="Q21" s="700">
        <v>50.385000000000012</v>
      </c>
      <c r="R21" s="700">
        <v>46.900399999999998</v>
      </c>
      <c r="S21" s="603">
        <v>25.106999999999999</v>
      </c>
      <c r="T21" s="603">
        <v>25</v>
      </c>
      <c r="U21" s="603">
        <v>20</v>
      </c>
    </row>
    <row r="22" spans="1:21" ht="18" customHeight="1">
      <c r="A22" s="400" t="s">
        <v>826</v>
      </c>
      <c r="B22" s="401">
        <v>294.58499999999998</v>
      </c>
      <c r="C22" s="402">
        <v>232.601</v>
      </c>
      <c r="D22" s="402">
        <v>294.50500000000011</v>
      </c>
      <c r="E22" s="402">
        <v>406.35300000000001</v>
      </c>
      <c r="F22" s="402">
        <v>451.83600000000001</v>
      </c>
      <c r="G22" s="402">
        <v>321.18900000000002</v>
      </c>
      <c r="H22" s="402">
        <v>265.48599999999999</v>
      </c>
      <c r="I22" s="402">
        <v>229.13200000000001</v>
      </c>
      <c r="J22" s="402">
        <v>234.88</v>
      </c>
      <c r="K22" s="402">
        <v>240.572</v>
      </c>
      <c r="L22" s="402">
        <v>233.739</v>
      </c>
      <c r="M22" s="402">
        <v>203.3</v>
      </c>
      <c r="N22" s="402">
        <v>148.19999999999999</v>
      </c>
      <c r="O22" s="747">
        <v>140.61144999999999</v>
      </c>
      <c r="P22" s="747">
        <v>118.061858</v>
      </c>
      <c r="Q22" s="747">
        <v>183.4862</v>
      </c>
      <c r="R22" s="747">
        <v>166.83071000000001</v>
      </c>
      <c r="S22" s="748">
        <v>198.41489999999999</v>
      </c>
      <c r="T22" s="748">
        <v>195.59021999999999</v>
      </c>
      <c r="U22" s="748">
        <v>210.68621999999999</v>
      </c>
    </row>
    <row r="23" spans="1:21" ht="14.4" customHeight="1">
      <c r="A23" s="403"/>
      <c r="B23" s="226"/>
      <c r="C23" s="227"/>
      <c r="D23" s="228"/>
      <c r="E23" s="229"/>
      <c r="F23" s="230"/>
      <c r="G23" s="230"/>
      <c r="H23" s="230"/>
      <c r="I23" s="230"/>
      <c r="J23" s="230"/>
      <c r="K23" s="230"/>
      <c r="L23" s="230"/>
      <c r="M23" s="230"/>
      <c r="N23" s="230"/>
      <c r="O23" s="552"/>
      <c r="P23" s="552"/>
      <c r="Q23" s="552"/>
      <c r="R23" s="552"/>
      <c r="S23" s="749"/>
      <c r="T23" s="749"/>
      <c r="U23" s="749"/>
    </row>
    <row r="24" spans="1:21" ht="14.4" customHeight="1">
      <c r="A24" s="404" t="s">
        <v>776</v>
      </c>
      <c r="B24" s="405"/>
      <c r="C24" s="406"/>
      <c r="D24" s="407"/>
      <c r="E24" s="408"/>
      <c r="F24" s="408"/>
      <c r="G24" s="408"/>
      <c r="H24" s="408"/>
      <c r="I24" s="408"/>
      <c r="J24" s="408"/>
      <c r="K24" s="408"/>
      <c r="L24" s="408"/>
      <c r="M24" s="408"/>
      <c r="N24" s="408"/>
      <c r="O24" s="750"/>
      <c r="P24" s="750"/>
      <c r="Q24" s="750"/>
      <c r="R24" s="750"/>
      <c r="S24" s="751"/>
      <c r="T24" s="751"/>
      <c r="U24" s="751"/>
    </row>
    <row r="25" spans="1:21" ht="14.25" customHeight="1">
      <c r="A25" s="409"/>
      <c r="B25" s="410"/>
      <c r="C25" s="411"/>
      <c r="D25" s="411"/>
      <c r="E25" s="411"/>
      <c r="F25" s="411"/>
      <c r="G25" s="411"/>
      <c r="H25" s="411"/>
      <c r="I25" s="411"/>
      <c r="J25" s="411"/>
      <c r="K25" s="411"/>
      <c r="L25" s="411"/>
      <c r="M25" s="411"/>
      <c r="N25" s="411"/>
      <c r="O25" s="752"/>
      <c r="P25" s="752"/>
      <c r="Q25" s="752"/>
      <c r="R25" s="753"/>
      <c r="S25" s="754"/>
      <c r="T25" s="754"/>
      <c r="U25" s="754"/>
    </row>
    <row r="26" spans="1:21" ht="14.25" customHeight="1">
      <c r="A26" s="127" t="s">
        <v>777</v>
      </c>
      <c r="B26" s="72">
        <v>84</v>
      </c>
      <c r="C26" s="73">
        <v>18.815999999999999</v>
      </c>
      <c r="D26" s="73">
        <v>60.042000000000002</v>
      </c>
      <c r="E26" s="73">
        <v>86.670999999999992</v>
      </c>
      <c r="F26" s="73">
        <v>99.715000000000003</v>
      </c>
      <c r="G26" s="73">
        <v>38.499000000000002</v>
      </c>
      <c r="H26" s="73">
        <v>32.53</v>
      </c>
      <c r="I26" s="73">
        <v>59.219000000000001</v>
      </c>
      <c r="J26" s="73">
        <v>67.950999999999993</v>
      </c>
      <c r="K26" s="73">
        <v>87.259</v>
      </c>
      <c r="L26" s="73">
        <v>105.15</v>
      </c>
      <c r="M26" s="73">
        <v>99.460000000000008</v>
      </c>
      <c r="N26" s="73">
        <v>45</v>
      </c>
      <c r="O26" s="620">
        <v>79.537591999999989</v>
      </c>
      <c r="P26" s="620">
        <v>61.061858000000001</v>
      </c>
      <c r="Q26" s="620">
        <v>102.09479</v>
      </c>
      <c r="R26" s="620">
        <v>83.358509999999953</v>
      </c>
      <c r="S26" s="622">
        <v>103.64637999999999</v>
      </c>
      <c r="T26" s="622">
        <v>77</v>
      </c>
      <c r="U26" s="622">
        <v>77</v>
      </c>
    </row>
    <row r="27" spans="1:21" ht="16.2" customHeight="1">
      <c r="A27" s="237" t="s">
        <v>827</v>
      </c>
      <c r="B27" s="124">
        <v>50</v>
      </c>
      <c r="C27" s="125">
        <v>6.8159999999999998</v>
      </c>
      <c r="D27" s="125">
        <v>12.042</v>
      </c>
      <c r="E27" s="125">
        <v>33.670999999999999</v>
      </c>
      <c r="F27" s="273">
        <v>21.715</v>
      </c>
      <c r="G27" s="273">
        <v>11.499000000000001</v>
      </c>
      <c r="H27" s="273">
        <v>9.5299999999999994</v>
      </c>
      <c r="I27" s="273">
        <v>10.218999999999999</v>
      </c>
      <c r="J27" s="273">
        <v>13.951000000000001</v>
      </c>
      <c r="K27" s="798">
        <v>29.259</v>
      </c>
      <c r="L27" s="126">
        <v>40.15</v>
      </c>
      <c r="M27" s="126">
        <v>29.46</v>
      </c>
      <c r="N27" s="126">
        <v>20</v>
      </c>
      <c r="O27" s="546">
        <v>22.280180999999999</v>
      </c>
      <c r="P27" s="473">
        <v>19</v>
      </c>
      <c r="Q27" s="473">
        <v>22.543506000000001</v>
      </c>
      <c r="R27" s="473">
        <v>29.13682</v>
      </c>
      <c r="S27" s="618">
        <v>32.952570000000001</v>
      </c>
      <c r="T27" s="603">
        <v>30</v>
      </c>
      <c r="U27" s="603">
        <v>30</v>
      </c>
    </row>
    <row r="28" spans="1:21" ht="14.25" customHeight="1">
      <c r="A28" s="237" t="s">
        <v>828</v>
      </c>
      <c r="B28" s="333">
        <v>13</v>
      </c>
      <c r="C28" s="126">
        <v>6</v>
      </c>
      <c r="D28" s="126">
        <v>7</v>
      </c>
      <c r="E28" s="126">
        <v>8</v>
      </c>
      <c r="F28" s="412">
        <v>10</v>
      </c>
      <c r="G28" s="412">
        <v>10</v>
      </c>
      <c r="H28" s="412">
        <v>10</v>
      </c>
      <c r="I28" s="412">
        <v>10</v>
      </c>
      <c r="J28" s="412">
        <v>10</v>
      </c>
      <c r="K28" s="799">
        <v>10</v>
      </c>
      <c r="L28" s="126">
        <v>10</v>
      </c>
      <c r="M28" s="126">
        <v>10</v>
      </c>
      <c r="N28" s="126">
        <v>10</v>
      </c>
      <c r="O28" s="546">
        <v>12</v>
      </c>
      <c r="P28" s="473">
        <v>10</v>
      </c>
      <c r="Q28" s="473">
        <v>10</v>
      </c>
      <c r="R28" s="473">
        <v>10</v>
      </c>
      <c r="S28" s="474">
        <v>10</v>
      </c>
      <c r="T28" s="603">
        <v>10</v>
      </c>
      <c r="U28" s="603">
        <v>10</v>
      </c>
    </row>
    <row r="29" spans="1:21" ht="14.4" customHeight="1">
      <c r="A29" s="237" t="s">
        <v>780</v>
      </c>
      <c r="B29" s="333">
        <v>12</v>
      </c>
      <c r="C29" s="126">
        <v>6</v>
      </c>
      <c r="D29" s="126">
        <v>8</v>
      </c>
      <c r="E29" s="126">
        <v>10</v>
      </c>
      <c r="F29" s="412">
        <v>8</v>
      </c>
      <c r="G29" s="412">
        <v>7</v>
      </c>
      <c r="H29" s="412">
        <v>7</v>
      </c>
      <c r="I29" s="412">
        <v>9</v>
      </c>
      <c r="J29" s="412">
        <v>10</v>
      </c>
      <c r="K29" s="799">
        <v>8</v>
      </c>
      <c r="L29" s="126">
        <v>7</v>
      </c>
      <c r="M29" s="126">
        <v>5</v>
      </c>
      <c r="N29" s="126">
        <v>5</v>
      </c>
      <c r="O29" s="808">
        <v>6.3375000000000004</v>
      </c>
      <c r="P29" s="700">
        <v>6.4324000000000003</v>
      </c>
      <c r="Q29" s="700">
        <v>5.8246000000000002</v>
      </c>
      <c r="R29" s="700">
        <v>6.7423999999999999</v>
      </c>
      <c r="S29" s="810">
        <v>7.3357999999999999</v>
      </c>
      <c r="T29" s="603">
        <v>7</v>
      </c>
      <c r="U29" s="603">
        <v>7</v>
      </c>
    </row>
    <row r="30" spans="1:21" ht="16.2" customHeight="1">
      <c r="A30" s="237" t="s">
        <v>829</v>
      </c>
      <c r="B30" s="124">
        <v>9</v>
      </c>
      <c r="C30" s="125"/>
      <c r="D30" s="125">
        <v>33</v>
      </c>
      <c r="E30" s="125">
        <v>35</v>
      </c>
      <c r="F30" s="273">
        <v>60</v>
      </c>
      <c r="G30" s="273">
        <v>10</v>
      </c>
      <c r="H30" s="412">
        <v>6</v>
      </c>
      <c r="I30" s="412">
        <v>30</v>
      </c>
      <c r="J30" s="412">
        <v>34</v>
      </c>
      <c r="K30" s="126">
        <v>40</v>
      </c>
      <c r="L30" s="126">
        <v>48</v>
      </c>
      <c r="M30" s="126">
        <v>55</v>
      </c>
      <c r="N30" s="126">
        <v>10</v>
      </c>
      <c r="O30" s="813">
        <v>38.919910999999978</v>
      </c>
      <c r="P30" s="638">
        <v>25.629458</v>
      </c>
      <c r="Q30" s="638">
        <v>63.726683999999977</v>
      </c>
      <c r="R30" s="638">
        <v>37.479289999999949</v>
      </c>
      <c r="S30" s="814">
        <v>53.358010000000043</v>
      </c>
      <c r="T30" s="755">
        <v>30</v>
      </c>
      <c r="U30" s="756">
        <v>30</v>
      </c>
    </row>
    <row r="31" spans="1:21" ht="14.4" customHeight="1">
      <c r="A31" s="269"/>
      <c r="B31" s="374"/>
      <c r="C31" s="375"/>
      <c r="D31" s="375"/>
      <c r="E31" s="375"/>
      <c r="F31" s="375"/>
      <c r="G31" s="375"/>
      <c r="H31" s="412"/>
      <c r="I31" s="412"/>
      <c r="J31" s="412"/>
      <c r="K31" s="126"/>
      <c r="L31" s="126"/>
      <c r="M31" s="126"/>
      <c r="N31" s="126"/>
      <c r="O31" s="546"/>
      <c r="P31" s="546"/>
      <c r="Q31" s="546"/>
      <c r="R31" s="546"/>
      <c r="S31" s="474"/>
      <c r="T31" s="618"/>
      <c r="U31" s="474"/>
    </row>
    <row r="32" spans="1:21" ht="14.4" customHeight="1">
      <c r="A32" s="127" t="s">
        <v>321</v>
      </c>
      <c r="B32" s="72">
        <v>190.63</v>
      </c>
      <c r="C32" s="73">
        <v>203.541</v>
      </c>
      <c r="D32" s="73">
        <v>216.083</v>
      </c>
      <c r="E32" s="73">
        <v>276.69099999999997</v>
      </c>
      <c r="F32" s="73">
        <v>306.57600000000002</v>
      </c>
      <c r="G32" s="73">
        <v>260.54199999999997</v>
      </c>
      <c r="H32" s="73">
        <v>220.08600000000001</v>
      </c>
      <c r="I32" s="73">
        <v>156.51900000000001</v>
      </c>
      <c r="J32" s="73">
        <v>132.70400000000001</v>
      </c>
      <c r="K32" s="73">
        <v>92.837999999999994</v>
      </c>
      <c r="L32" s="73">
        <v>92.4</v>
      </c>
      <c r="M32" s="73">
        <v>82.3</v>
      </c>
      <c r="N32" s="73">
        <v>75</v>
      </c>
      <c r="O32" s="620">
        <v>46.012</v>
      </c>
      <c r="P32" s="620">
        <v>42</v>
      </c>
      <c r="Q32" s="620">
        <v>59.9315</v>
      </c>
      <c r="R32" s="620">
        <v>67.746600000000015</v>
      </c>
      <c r="S32" s="739">
        <v>74.802999999999997</v>
      </c>
      <c r="T32" s="739">
        <v>75</v>
      </c>
      <c r="U32" s="739">
        <v>75</v>
      </c>
    </row>
    <row r="33" spans="1:21" ht="14.4" customHeight="1">
      <c r="A33" s="237" t="s">
        <v>783</v>
      </c>
      <c r="B33" s="124">
        <v>49.1</v>
      </c>
      <c r="C33" s="125">
        <v>25.042000000000002</v>
      </c>
      <c r="D33" s="125">
        <v>17.559000000000001</v>
      </c>
      <c r="E33" s="125">
        <v>18.881</v>
      </c>
      <c r="F33" s="125">
        <v>34.433</v>
      </c>
      <c r="G33" s="125">
        <v>28.914000000000001</v>
      </c>
      <c r="H33" s="125">
        <v>22.117000000000001</v>
      </c>
      <c r="I33" s="125">
        <v>13.872999999999999</v>
      </c>
      <c r="J33" s="125">
        <v>10.826000000000001</v>
      </c>
      <c r="K33" s="125">
        <v>15.641999999999999</v>
      </c>
      <c r="L33" s="125">
        <v>31</v>
      </c>
      <c r="M33" s="126">
        <v>24.2</v>
      </c>
      <c r="N33" s="126">
        <v>15</v>
      </c>
      <c r="O33" s="473">
        <v>17.8553</v>
      </c>
      <c r="P33" s="473">
        <v>17</v>
      </c>
      <c r="Q33" s="473">
        <v>14.97319999999999</v>
      </c>
      <c r="R33" s="473">
        <v>13.7521</v>
      </c>
      <c r="S33" s="603">
        <v>23.196999999999999</v>
      </c>
      <c r="T33" s="603">
        <v>25</v>
      </c>
      <c r="U33" s="603">
        <v>25</v>
      </c>
    </row>
    <row r="34" spans="1:21" ht="14.4" customHeight="1">
      <c r="A34" s="237" t="s">
        <v>774</v>
      </c>
      <c r="B34" s="124">
        <v>141.53</v>
      </c>
      <c r="C34" s="125">
        <v>178.499</v>
      </c>
      <c r="D34" s="125">
        <v>198.524</v>
      </c>
      <c r="E34" s="125">
        <v>257.81</v>
      </c>
      <c r="F34" s="125">
        <v>272.14299999999997</v>
      </c>
      <c r="G34" s="125">
        <v>231.62799999999999</v>
      </c>
      <c r="H34" s="125">
        <v>197.96899999999999</v>
      </c>
      <c r="I34" s="125">
        <v>142.64599999999999</v>
      </c>
      <c r="J34" s="125">
        <v>121.878</v>
      </c>
      <c r="K34" s="125">
        <v>77.195999999999998</v>
      </c>
      <c r="L34" s="125">
        <v>61.4</v>
      </c>
      <c r="M34" s="126">
        <v>58.1</v>
      </c>
      <c r="N34" s="126">
        <v>60</v>
      </c>
      <c r="O34" s="757">
        <v>28.156700000000001</v>
      </c>
      <c r="P34" s="473">
        <v>25</v>
      </c>
      <c r="Q34" s="473">
        <v>44.958300000000001</v>
      </c>
      <c r="R34" s="473">
        <v>53.994500000000023</v>
      </c>
      <c r="S34" s="603">
        <v>51.606000000000002</v>
      </c>
      <c r="T34" s="603">
        <v>50</v>
      </c>
      <c r="U34" s="603">
        <v>50</v>
      </c>
    </row>
    <row r="35" spans="1:21" ht="18" customHeight="1">
      <c r="A35" s="400" t="s">
        <v>784</v>
      </c>
      <c r="B35" s="401">
        <v>274.63</v>
      </c>
      <c r="C35" s="402">
        <v>222.357</v>
      </c>
      <c r="D35" s="402">
        <v>276.125</v>
      </c>
      <c r="E35" s="402">
        <v>363.36200000000002</v>
      </c>
      <c r="F35" s="402">
        <v>406.29099999999988</v>
      </c>
      <c r="G35" s="402">
        <v>299.041</v>
      </c>
      <c r="H35" s="402">
        <v>252.61600000000001</v>
      </c>
      <c r="I35" s="402">
        <v>215.738</v>
      </c>
      <c r="J35" s="402">
        <v>200.655</v>
      </c>
      <c r="K35" s="402">
        <v>180.09700000000001</v>
      </c>
      <c r="L35" s="402">
        <v>197.55</v>
      </c>
      <c r="M35" s="402">
        <v>181.76</v>
      </c>
      <c r="N35" s="402">
        <v>120</v>
      </c>
      <c r="O35" s="747">
        <v>125.549592</v>
      </c>
      <c r="P35" s="747">
        <v>103.061858</v>
      </c>
      <c r="Q35" s="747">
        <v>162.02628999999999</v>
      </c>
      <c r="R35" s="747">
        <v>151.10511</v>
      </c>
      <c r="S35" s="748">
        <v>178.26367999999999</v>
      </c>
      <c r="T35" s="748">
        <v>152</v>
      </c>
      <c r="U35" s="748">
        <v>152</v>
      </c>
    </row>
    <row r="36" spans="1:21" ht="14.4" customHeight="1">
      <c r="A36" s="413"/>
      <c r="B36" s="239"/>
      <c r="C36" s="200"/>
      <c r="D36" s="200"/>
      <c r="E36" s="414"/>
      <c r="F36" s="200"/>
      <c r="G36" s="200"/>
      <c r="H36" s="200"/>
      <c r="I36" s="200"/>
      <c r="J36" s="200"/>
      <c r="K36" s="200"/>
      <c r="L36" s="200"/>
      <c r="M36" s="200"/>
      <c r="N36" s="200"/>
      <c r="O36" s="571"/>
      <c r="P36" s="571"/>
      <c r="Q36" s="571"/>
      <c r="R36" s="571"/>
      <c r="S36" s="758"/>
      <c r="T36" s="758"/>
      <c r="U36" s="758"/>
    </row>
    <row r="37" spans="1:21" ht="16.2" customHeight="1">
      <c r="A37" s="415" t="s">
        <v>840</v>
      </c>
      <c r="B37" s="416">
        <v>19.491</v>
      </c>
      <c r="C37" s="416">
        <v>10.319000000000001</v>
      </c>
      <c r="D37" s="416">
        <v>18.5</v>
      </c>
      <c r="E37" s="416">
        <v>43.069000000000003</v>
      </c>
      <c r="F37" s="416">
        <v>45.411999999999999</v>
      </c>
      <c r="G37" s="416">
        <v>22.123000000000001</v>
      </c>
      <c r="H37" s="416">
        <v>12.603999999999999</v>
      </c>
      <c r="I37" s="416">
        <v>12.923</v>
      </c>
      <c r="J37" s="416">
        <v>34.366999999999997</v>
      </c>
      <c r="K37" s="416">
        <v>60.238999999999997</v>
      </c>
      <c r="L37" s="416">
        <v>36.4</v>
      </c>
      <c r="M37" s="416">
        <v>22</v>
      </c>
      <c r="N37" s="416">
        <v>14</v>
      </c>
      <c r="O37" s="759">
        <v>15.061858000000001</v>
      </c>
      <c r="P37" s="759">
        <v>15</v>
      </c>
      <c r="Q37" s="759">
        <v>21.459910000000001</v>
      </c>
      <c r="R37" s="759">
        <v>15.7256</v>
      </c>
      <c r="S37" s="760">
        <v>20.151219999999999</v>
      </c>
      <c r="T37" s="761">
        <v>44</v>
      </c>
      <c r="U37" s="761">
        <v>59</v>
      </c>
    </row>
    <row r="38" spans="1:21" ht="14.4" customHeight="1">
      <c r="A38" s="237" t="s">
        <v>786</v>
      </c>
      <c r="B38" s="241">
        <v>18.946999999999999</v>
      </c>
      <c r="C38" s="242">
        <v>9.66</v>
      </c>
      <c r="D38" s="242">
        <v>17.847999999999999</v>
      </c>
      <c r="E38" s="417">
        <v>42.363</v>
      </c>
      <c r="F38" s="125">
        <v>44.929000000000002</v>
      </c>
      <c r="G38" s="125">
        <v>21.890999999999998</v>
      </c>
      <c r="H38" s="125">
        <v>12.372</v>
      </c>
      <c r="I38" s="125">
        <v>12.388999999999999</v>
      </c>
      <c r="J38" s="798">
        <v>33.734000000000002</v>
      </c>
      <c r="K38" s="798">
        <v>59.219000000000001</v>
      </c>
      <c r="L38" s="125">
        <v>34</v>
      </c>
      <c r="M38" s="126">
        <v>0.3</v>
      </c>
      <c r="N38" s="799">
        <v>13</v>
      </c>
      <c r="O38" s="546">
        <v>13.879899999999999</v>
      </c>
      <c r="P38" s="473">
        <v>14</v>
      </c>
      <c r="Q38" s="473">
        <v>19.773</v>
      </c>
      <c r="R38" s="546">
        <v>13.803000000000001</v>
      </c>
      <c r="S38" s="808">
        <v>18.491099999999999</v>
      </c>
      <c r="T38" s="474"/>
      <c r="U38" s="474"/>
    </row>
    <row r="39" spans="1:21" ht="15" customHeight="1" thickBot="1">
      <c r="A39" s="286" t="s">
        <v>787</v>
      </c>
      <c r="B39" s="418">
        <v>0.54400000000000004</v>
      </c>
      <c r="C39" s="249">
        <v>0.65900000000000003</v>
      </c>
      <c r="D39" s="249">
        <v>0.65200000000000002</v>
      </c>
      <c r="E39" s="419">
        <v>0.70599999999999996</v>
      </c>
      <c r="F39" s="343">
        <v>0.48299999999999998</v>
      </c>
      <c r="G39" s="343">
        <v>0.23200000000000001</v>
      </c>
      <c r="H39" s="343">
        <v>0.23200000000000001</v>
      </c>
      <c r="I39" s="343">
        <v>0.53400000000000003</v>
      </c>
      <c r="J39" s="343">
        <v>0.63300000000000001</v>
      </c>
      <c r="K39" s="343">
        <v>1.02</v>
      </c>
      <c r="L39" s="343">
        <v>2.4</v>
      </c>
      <c r="M39" s="344"/>
      <c r="N39" s="344"/>
      <c r="O39" s="724">
        <v>1.1819580000000001</v>
      </c>
      <c r="P39" s="724">
        <v>1</v>
      </c>
      <c r="Q39" s="724">
        <v>1.6869099999999999</v>
      </c>
      <c r="R39" s="724">
        <v>1.8426</v>
      </c>
      <c r="S39" s="762">
        <v>1.66012</v>
      </c>
      <c r="T39" s="763"/>
      <c r="U39" s="764"/>
    </row>
    <row r="40" spans="1:21">
      <c r="A40" s="420" t="s">
        <v>789</v>
      </c>
      <c r="D40" s="421"/>
      <c r="G40" s="254"/>
      <c r="H40" s="254"/>
      <c r="I40" s="254"/>
      <c r="J40" s="254"/>
      <c r="K40" s="254"/>
      <c r="L40" s="254"/>
      <c r="M40" s="254"/>
      <c r="N40" s="254"/>
    </row>
    <row r="41" spans="1:21" ht="16.2" customHeight="1">
      <c r="A41" s="422" t="s">
        <v>831</v>
      </c>
    </row>
    <row r="42" spans="1:21" ht="16.2" customHeight="1">
      <c r="A42" s="422" t="s">
        <v>841</v>
      </c>
    </row>
    <row r="43" spans="1:21" ht="16.2" customHeight="1">
      <c r="A43" s="422" t="s">
        <v>842</v>
      </c>
    </row>
    <row r="44" spans="1:21" ht="16.2" customHeight="1">
      <c r="A44" s="423" t="s">
        <v>843</v>
      </c>
    </row>
    <row r="46" spans="1:21" s="178" customFormat="1">
      <c r="B46" s="177"/>
      <c r="G46" s="177"/>
    </row>
    <row r="47" spans="1:21">
      <c r="B47" s="171"/>
      <c r="C47" s="171"/>
      <c r="D47" s="171"/>
      <c r="E47" s="171"/>
      <c r="F47" s="171"/>
      <c r="G47" s="171"/>
      <c r="H47" s="171"/>
      <c r="I47" s="171"/>
      <c r="J47" s="171"/>
      <c r="K47" s="171"/>
      <c r="L47" s="171"/>
      <c r="M47" s="171"/>
      <c r="N47" s="171"/>
    </row>
    <row r="50" spans="2:14">
      <c r="B50" s="424"/>
      <c r="C50" s="424"/>
      <c r="D50" s="424"/>
      <c r="E50" s="425"/>
      <c r="F50" s="425"/>
      <c r="G50" s="425"/>
      <c r="H50" s="425"/>
      <c r="I50" s="425"/>
      <c r="J50" s="425"/>
      <c r="K50" s="425"/>
      <c r="L50" s="425"/>
      <c r="M50" s="425"/>
      <c r="N50" s="425"/>
    </row>
    <row r="51" spans="2:14">
      <c r="B51" s="254"/>
      <c r="C51" s="254"/>
      <c r="D51" s="254"/>
      <c r="E51" s="254"/>
      <c r="F51" s="254"/>
      <c r="G51" s="254"/>
      <c r="H51" s="254"/>
      <c r="I51" s="254"/>
      <c r="J51" s="254"/>
      <c r="K51" s="254"/>
      <c r="L51" s="254"/>
      <c r="M51" s="254"/>
      <c r="N51" s="254"/>
    </row>
    <row r="52" spans="2:14">
      <c r="B52" s="171"/>
      <c r="C52" s="171"/>
      <c r="D52" s="171"/>
      <c r="E52" s="171"/>
      <c r="F52" s="171"/>
      <c r="G52" s="171"/>
      <c r="H52" s="171"/>
      <c r="I52" s="171"/>
      <c r="J52" s="171"/>
      <c r="K52" s="171"/>
      <c r="L52" s="171"/>
      <c r="M52" s="171"/>
      <c r="N52" s="171"/>
    </row>
    <row r="53" spans="2:14">
      <c r="B53" s="171"/>
      <c r="C53" s="171"/>
      <c r="D53" s="171"/>
      <c r="E53" s="171"/>
      <c r="F53" s="171"/>
      <c r="G53" s="171"/>
      <c r="H53" s="171"/>
      <c r="I53" s="171"/>
      <c r="J53" s="171"/>
      <c r="K53" s="171"/>
      <c r="L53" s="171"/>
      <c r="M53" s="171"/>
      <c r="N53" s="171"/>
    </row>
    <row r="54" spans="2:14">
      <c r="B54" s="254"/>
      <c r="C54" s="254"/>
      <c r="D54" s="254"/>
      <c r="E54" s="254"/>
      <c r="F54" s="254"/>
      <c r="G54" s="254"/>
      <c r="H54" s="254"/>
      <c r="I54" s="254"/>
      <c r="J54" s="254"/>
      <c r="K54" s="254"/>
      <c r="L54" s="254"/>
      <c r="M54" s="254"/>
      <c r="N54" s="254"/>
    </row>
    <row r="55" spans="2:14">
      <c r="B55" s="254"/>
      <c r="C55" s="254"/>
      <c r="D55" s="254"/>
      <c r="E55" s="254"/>
      <c r="F55" s="254"/>
      <c r="G55" s="254"/>
      <c r="H55" s="254"/>
      <c r="I55" s="254"/>
      <c r="J55" s="254"/>
      <c r="K55" s="254"/>
      <c r="L55" s="254"/>
      <c r="M55" s="254"/>
      <c r="N55" s="254"/>
    </row>
    <row r="56" spans="2:14">
      <c r="B56" s="254"/>
      <c r="C56" s="254"/>
      <c r="D56" s="254"/>
      <c r="E56" s="254"/>
      <c r="F56" s="254"/>
      <c r="G56" s="254"/>
      <c r="H56" s="254"/>
      <c r="I56" s="254"/>
      <c r="J56" s="254"/>
      <c r="K56" s="254"/>
      <c r="L56" s="254"/>
      <c r="M56" s="254"/>
      <c r="N56" s="254"/>
    </row>
    <row r="57" spans="2:14">
      <c r="B57" s="171"/>
      <c r="C57" s="171"/>
      <c r="D57" s="171"/>
      <c r="E57" s="171"/>
      <c r="F57" s="171"/>
      <c r="G57" s="171"/>
      <c r="H57" s="171"/>
      <c r="I57" s="171"/>
      <c r="J57" s="171"/>
      <c r="K57" s="171"/>
      <c r="L57" s="171"/>
      <c r="M57" s="171"/>
      <c r="N57" s="171"/>
    </row>
    <row r="58" spans="2:14">
      <c r="B58" s="254"/>
      <c r="C58" s="254"/>
      <c r="D58" s="254"/>
      <c r="E58" s="254"/>
      <c r="F58" s="254"/>
      <c r="G58" s="254"/>
      <c r="H58" s="254"/>
      <c r="I58" s="254"/>
      <c r="J58" s="254"/>
      <c r="K58" s="254"/>
      <c r="L58" s="254"/>
      <c r="M58" s="254"/>
      <c r="N58" s="254"/>
    </row>
    <row r="60" spans="2:14">
      <c r="B60" s="254"/>
      <c r="C60" s="254"/>
      <c r="D60" s="254"/>
      <c r="E60" s="254"/>
      <c r="F60" s="254"/>
      <c r="G60" s="254"/>
      <c r="H60" s="254"/>
      <c r="I60" s="254"/>
      <c r="J60" s="254"/>
      <c r="K60" s="254"/>
      <c r="L60" s="254"/>
      <c r="M60" s="254"/>
      <c r="N60" s="254"/>
    </row>
    <row r="61" spans="2:14">
      <c r="B61" s="171"/>
      <c r="C61" s="171"/>
      <c r="D61" s="171"/>
      <c r="E61" s="171"/>
      <c r="F61" s="171"/>
      <c r="G61" s="171"/>
      <c r="H61" s="171"/>
      <c r="I61" s="171"/>
      <c r="J61" s="171"/>
      <c r="K61" s="171"/>
      <c r="L61" s="171"/>
      <c r="M61" s="171"/>
      <c r="N61" s="171"/>
    </row>
    <row r="62" spans="2:14">
      <c r="B62" s="254"/>
      <c r="C62" s="254"/>
      <c r="D62" s="254"/>
      <c r="E62" s="254"/>
      <c r="F62" s="254"/>
      <c r="G62" s="254"/>
      <c r="H62" s="254"/>
      <c r="I62" s="254"/>
      <c r="J62" s="254"/>
      <c r="K62" s="254"/>
      <c r="L62" s="254"/>
      <c r="M62" s="254"/>
      <c r="N62" s="254"/>
    </row>
  </sheetData>
  <mergeCells count="1">
    <mergeCell ref="B1:M1"/>
  </mergeCells>
  <conditionalFormatting sqref="B61:N61">
    <cfRule type="cellIs" dxfId="1" priority="3" operator="lessThan">
      <formula>0</formula>
    </cfRule>
  </conditionalFormatting>
  <conditionalFormatting sqref="L6:R6">
    <cfRule type="expression" dxfId="0" priority="1" stopIfTrue="1">
      <formula>ISERROR(L6)</formula>
    </cfRule>
  </conditionalFormatting>
  <pageMargins left="0.7" right="0.7" top="0.75" bottom="0.75" header="0.3" footer="0.3"/>
  <pageSetup paperSize="9" scale="64" orientation="landscape"/>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8064A2"/>
  </sheetPr>
  <dimension ref="A1:U803"/>
  <sheetViews>
    <sheetView workbookViewId="0"/>
  </sheetViews>
  <sheetFormatPr baseColWidth="10" defaultColWidth="8.88671875" defaultRowHeight="14.4"/>
  <cols>
    <col min="1" max="1" width="19" customWidth="1"/>
    <col min="2" max="2" width="15" customWidth="1"/>
    <col min="3" max="3" width="19" customWidth="1"/>
    <col min="4" max="4" width="13" customWidth="1"/>
    <col min="5" max="5" width="18" customWidth="1"/>
    <col min="6" max="6" width="16" customWidth="1"/>
    <col min="7" max="7" width="24" customWidth="1"/>
    <col min="8" max="8" width="46" customWidth="1"/>
    <col min="9" max="9" width="59" customWidth="1"/>
    <col min="10" max="10" width="14" customWidth="1"/>
    <col min="11" max="11" width="17" customWidth="1"/>
    <col min="12" max="12" width="32" customWidth="1"/>
    <col min="13" max="13" width="18" customWidth="1"/>
    <col min="14" max="14" width="28" customWidth="1"/>
    <col min="15" max="15" width="38" customWidth="1"/>
    <col min="16" max="16" width="29" customWidth="1"/>
    <col min="17" max="17" width="15" customWidth="1"/>
    <col min="18" max="18" width="29" customWidth="1"/>
    <col min="19" max="19" width="35" customWidth="1"/>
    <col min="20" max="20" width="18" customWidth="1"/>
    <col min="21" max="21" width="14" customWidth="1"/>
  </cols>
  <sheetData>
    <row r="1" spans="1:21" ht="15" customHeight="1">
      <c r="A1" s="970" t="s">
        <v>844</v>
      </c>
      <c r="B1" s="970" t="s">
        <v>325</v>
      </c>
      <c r="C1" s="970" t="s">
        <v>326</v>
      </c>
      <c r="D1" s="970" t="s">
        <v>202</v>
      </c>
      <c r="E1" s="970" t="s">
        <v>204</v>
      </c>
      <c r="F1" s="970" t="s">
        <v>206</v>
      </c>
      <c r="G1" s="970" t="s">
        <v>7</v>
      </c>
      <c r="H1" s="970" t="s">
        <v>213</v>
      </c>
      <c r="I1" s="970" t="s">
        <v>216</v>
      </c>
      <c r="J1" s="970" t="s">
        <v>218</v>
      </c>
      <c r="K1" s="970" t="s">
        <v>220</v>
      </c>
      <c r="L1" s="970" t="s">
        <v>222</v>
      </c>
      <c r="M1" s="970" t="s">
        <v>225</v>
      </c>
      <c r="N1" s="970" t="s">
        <v>227</v>
      </c>
      <c r="O1" s="970" t="s">
        <v>229</v>
      </c>
      <c r="P1" s="970" t="s">
        <v>232</v>
      </c>
      <c r="Q1" s="970" t="s">
        <v>236</v>
      </c>
      <c r="R1" s="970" t="s">
        <v>103</v>
      </c>
      <c r="S1" s="970" t="s">
        <v>845</v>
      </c>
      <c r="T1" s="970" t="s">
        <v>225</v>
      </c>
      <c r="U1" s="970" t="s">
        <v>218</v>
      </c>
    </row>
    <row r="2" spans="1:21" ht="15" customHeight="1">
      <c r="A2" s="971">
        <v>22</v>
      </c>
      <c r="B2" t="s">
        <v>254</v>
      </c>
      <c r="C2" t="s">
        <v>319</v>
      </c>
      <c r="D2" t="s">
        <v>13</v>
      </c>
      <c r="E2" t="s">
        <v>11</v>
      </c>
      <c r="F2" t="s">
        <v>329</v>
      </c>
      <c r="G2" t="s">
        <v>330</v>
      </c>
      <c r="H2" t="s">
        <v>350</v>
      </c>
      <c r="J2" t="s">
        <v>332</v>
      </c>
      <c r="L2" t="s">
        <v>333</v>
      </c>
      <c r="M2" t="s">
        <v>351</v>
      </c>
      <c r="N2" t="s">
        <v>50</v>
      </c>
      <c r="P2" t="s">
        <v>349</v>
      </c>
      <c r="Q2" t="s">
        <v>336</v>
      </c>
      <c r="R2" t="s">
        <v>337</v>
      </c>
      <c r="S2">
        <v>0.20506634499396861</v>
      </c>
    </row>
    <row r="3" spans="1:21" ht="15" customHeight="1">
      <c r="A3" s="962">
        <v>22</v>
      </c>
      <c r="B3" t="s">
        <v>247</v>
      </c>
      <c r="C3" t="s">
        <v>318</v>
      </c>
      <c r="D3" t="s">
        <v>13</v>
      </c>
      <c r="E3" t="s">
        <v>11</v>
      </c>
      <c r="F3" t="s">
        <v>329</v>
      </c>
      <c r="G3" t="s">
        <v>330</v>
      </c>
      <c r="I3" t="s">
        <v>846</v>
      </c>
      <c r="J3" t="s">
        <v>847</v>
      </c>
      <c r="K3" t="s">
        <v>848</v>
      </c>
      <c r="L3" t="s">
        <v>849</v>
      </c>
      <c r="M3" t="s">
        <v>850</v>
      </c>
      <c r="N3" t="s">
        <v>57</v>
      </c>
      <c r="P3" t="s">
        <v>361</v>
      </c>
      <c r="Q3" t="s">
        <v>851</v>
      </c>
      <c r="R3" t="s">
        <v>337</v>
      </c>
      <c r="S3">
        <v>-1</v>
      </c>
      <c r="T3" t="s">
        <v>850</v>
      </c>
      <c r="U3" t="s">
        <v>847</v>
      </c>
    </row>
    <row r="4" spans="1:21" ht="15" customHeight="1">
      <c r="A4" s="971">
        <v>100</v>
      </c>
      <c r="B4" t="s">
        <v>279</v>
      </c>
      <c r="C4" t="s">
        <v>255</v>
      </c>
      <c r="D4" t="s">
        <v>13</v>
      </c>
      <c r="E4" t="s">
        <v>11</v>
      </c>
      <c r="F4" t="s">
        <v>329</v>
      </c>
      <c r="G4" t="s">
        <v>330</v>
      </c>
      <c r="I4" t="s">
        <v>852</v>
      </c>
      <c r="J4" t="s">
        <v>853</v>
      </c>
      <c r="K4" t="s">
        <v>848</v>
      </c>
      <c r="L4" t="s">
        <v>854</v>
      </c>
      <c r="M4" t="s">
        <v>855</v>
      </c>
      <c r="N4" t="s">
        <v>55</v>
      </c>
      <c r="P4" t="s">
        <v>361</v>
      </c>
      <c r="Q4" t="s">
        <v>851</v>
      </c>
      <c r="R4" t="s">
        <v>337</v>
      </c>
      <c r="S4">
        <v>-1</v>
      </c>
      <c r="T4" t="s">
        <v>855</v>
      </c>
      <c r="U4" t="s">
        <v>853</v>
      </c>
    </row>
    <row r="5" spans="1:21" ht="15" customHeight="1">
      <c r="A5" s="962">
        <v>100</v>
      </c>
      <c r="B5" t="s">
        <v>244</v>
      </c>
      <c r="C5" t="s">
        <v>279</v>
      </c>
      <c r="D5" t="s">
        <v>13</v>
      </c>
      <c r="E5" t="s">
        <v>11</v>
      </c>
      <c r="F5" t="s">
        <v>329</v>
      </c>
      <c r="G5" t="s">
        <v>330</v>
      </c>
      <c r="H5" t="s">
        <v>331</v>
      </c>
      <c r="J5" t="s">
        <v>332</v>
      </c>
      <c r="L5" t="s">
        <v>333</v>
      </c>
      <c r="M5" t="s">
        <v>334</v>
      </c>
      <c r="N5" t="s">
        <v>50</v>
      </c>
      <c r="P5" t="s">
        <v>335</v>
      </c>
      <c r="Q5" t="s">
        <v>336</v>
      </c>
      <c r="R5" t="s">
        <v>337</v>
      </c>
      <c r="S5">
        <v>1.7000000000000001E-2</v>
      </c>
    </row>
    <row r="6" spans="1:21" ht="15" customHeight="1">
      <c r="A6" s="971">
        <v>400</v>
      </c>
      <c r="B6" t="s">
        <v>255</v>
      </c>
      <c r="C6" t="s">
        <v>301</v>
      </c>
      <c r="D6" t="s">
        <v>13</v>
      </c>
      <c r="E6" t="s">
        <v>11</v>
      </c>
      <c r="F6" t="s">
        <v>329</v>
      </c>
      <c r="G6" t="s">
        <v>330</v>
      </c>
      <c r="I6" t="s">
        <v>856</v>
      </c>
      <c r="J6" t="s">
        <v>853</v>
      </c>
      <c r="K6" t="s">
        <v>848</v>
      </c>
      <c r="L6" t="s">
        <v>849</v>
      </c>
      <c r="M6" t="s">
        <v>857</v>
      </c>
      <c r="N6" t="s">
        <v>55</v>
      </c>
      <c r="P6" t="s">
        <v>361</v>
      </c>
      <c r="Q6" t="s">
        <v>851</v>
      </c>
      <c r="R6" t="s">
        <v>337</v>
      </c>
      <c r="S6">
        <v>-1</v>
      </c>
      <c r="T6" t="s">
        <v>857</v>
      </c>
      <c r="U6" t="s">
        <v>853</v>
      </c>
    </row>
    <row r="7" spans="1:21" ht="15" customHeight="1">
      <c r="A7" s="962">
        <v>400</v>
      </c>
      <c r="B7" t="s">
        <v>279</v>
      </c>
      <c r="C7" t="s">
        <v>255</v>
      </c>
      <c r="D7" t="s">
        <v>13</v>
      </c>
      <c r="E7" t="s">
        <v>11</v>
      </c>
      <c r="F7" t="s">
        <v>329</v>
      </c>
      <c r="G7" t="s">
        <v>330</v>
      </c>
      <c r="I7" t="s">
        <v>852</v>
      </c>
      <c r="J7" t="s">
        <v>853</v>
      </c>
      <c r="K7" t="s">
        <v>848</v>
      </c>
      <c r="L7" t="s">
        <v>854</v>
      </c>
      <c r="M7" t="s">
        <v>855</v>
      </c>
      <c r="N7" t="s">
        <v>55</v>
      </c>
      <c r="P7" t="s">
        <v>361</v>
      </c>
      <c r="Q7" t="s">
        <v>851</v>
      </c>
      <c r="R7" t="s">
        <v>337</v>
      </c>
      <c r="S7">
        <v>0.56330000000000002</v>
      </c>
    </row>
    <row r="8" spans="1:21" ht="15" customHeight="1">
      <c r="A8" s="971">
        <v>500</v>
      </c>
      <c r="B8" t="s">
        <v>255</v>
      </c>
      <c r="C8" t="s">
        <v>307</v>
      </c>
      <c r="D8" t="s">
        <v>13</v>
      </c>
      <c r="E8" t="s">
        <v>11</v>
      </c>
      <c r="F8" t="s">
        <v>329</v>
      </c>
      <c r="G8" t="s">
        <v>330</v>
      </c>
      <c r="I8" t="s">
        <v>858</v>
      </c>
      <c r="J8" t="s">
        <v>853</v>
      </c>
      <c r="K8" t="s">
        <v>848</v>
      </c>
      <c r="L8" t="s">
        <v>849</v>
      </c>
      <c r="M8" t="s">
        <v>859</v>
      </c>
      <c r="N8" t="s">
        <v>55</v>
      </c>
      <c r="P8" t="s">
        <v>361</v>
      </c>
      <c r="Q8" t="s">
        <v>851</v>
      </c>
      <c r="R8" t="s">
        <v>337</v>
      </c>
      <c r="S8">
        <v>-1</v>
      </c>
      <c r="T8" t="s">
        <v>859</v>
      </c>
      <c r="U8" t="s">
        <v>853</v>
      </c>
    </row>
    <row r="9" spans="1:21" ht="15" customHeight="1">
      <c r="A9" s="962">
        <v>500</v>
      </c>
      <c r="B9" t="s">
        <v>279</v>
      </c>
      <c r="C9" t="s">
        <v>255</v>
      </c>
      <c r="D9" t="s">
        <v>13</v>
      </c>
      <c r="E9" t="s">
        <v>11</v>
      </c>
      <c r="F9" t="s">
        <v>329</v>
      </c>
      <c r="G9" t="s">
        <v>330</v>
      </c>
      <c r="I9" t="s">
        <v>852</v>
      </c>
      <c r="J9" t="s">
        <v>853</v>
      </c>
      <c r="K9" t="s">
        <v>848</v>
      </c>
      <c r="L9" t="s">
        <v>854</v>
      </c>
      <c r="M9" t="s">
        <v>855</v>
      </c>
      <c r="N9" t="s">
        <v>55</v>
      </c>
      <c r="P9" t="s">
        <v>361</v>
      </c>
      <c r="Q9" t="s">
        <v>851</v>
      </c>
      <c r="R9" t="s">
        <v>337</v>
      </c>
      <c r="S9">
        <v>7.7000000000000002E-3</v>
      </c>
    </row>
    <row r="10" spans="1:21" ht="15" customHeight="1">
      <c r="A10" s="971">
        <v>600</v>
      </c>
      <c r="B10" t="s">
        <v>255</v>
      </c>
      <c r="C10" t="s">
        <v>315</v>
      </c>
      <c r="D10" t="s">
        <v>13</v>
      </c>
      <c r="E10" t="s">
        <v>11</v>
      </c>
      <c r="F10" t="s">
        <v>329</v>
      </c>
      <c r="G10" t="s">
        <v>330</v>
      </c>
      <c r="I10" t="s">
        <v>860</v>
      </c>
      <c r="J10" t="s">
        <v>853</v>
      </c>
      <c r="K10" t="s">
        <v>848</v>
      </c>
      <c r="L10" t="s">
        <v>849</v>
      </c>
      <c r="M10" t="s">
        <v>861</v>
      </c>
      <c r="N10" t="s">
        <v>55</v>
      </c>
      <c r="P10" t="s">
        <v>361</v>
      </c>
      <c r="Q10" t="s">
        <v>851</v>
      </c>
      <c r="R10" t="s">
        <v>337</v>
      </c>
      <c r="S10">
        <v>-1</v>
      </c>
      <c r="T10" t="s">
        <v>861</v>
      </c>
      <c r="U10" t="s">
        <v>853</v>
      </c>
    </row>
    <row r="11" spans="1:21" ht="15" customHeight="1">
      <c r="A11" s="962">
        <v>600</v>
      </c>
      <c r="B11" t="s">
        <v>279</v>
      </c>
      <c r="C11" t="s">
        <v>255</v>
      </c>
      <c r="D11" t="s">
        <v>13</v>
      </c>
      <c r="E11" t="s">
        <v>11</v>
      </c>
      <c r="F11" t="s">
        <v>329</v>
      </c>
      <c r="G11" t="s">
        <v>330</v>
      </c>
      <c r="I11" t="s">
        <v>852</v>
      </c>
      <c r="J11" t="s">
        <v>853</v>
      </c>
      <c r="K11" t="s">
        <v>848</v>
      </c>
      <c r="L11" t="s">
        <v>854</v>
      </c>
      <c r="M11" t="s">
        <v>855</v>
      </c>
      <c r="N11" t="s">
        <v>55</v>
      </c>
      <c r="P11" t="s">
        <v>361</v>
      </c>
      <c r="Q11" t="s">
        <v>851</v>
      </c>
      <c r="R11" t="s">
        <v>337</v>
      </c>
      <c r="S11">
        <v>0</v>
      </c>
    </row>
    <row r="12" spans="1:21" ht="15" customHeight="1">
      <c r="A12" s="971">
        <v>700</v>
      </c>
      <c r="B12" t="s">
        <v>279</v>
      </c>
      <c r="C12" t="s">
        <v>255</v>
      </c>
      <c r="D12" t="s">
        <v>13</v>
      </c>
      <c r="E12" t="s">
        <v>11</v>
      </c>
      <c r="F12" t="s">
        <v>329</v>
      </c>
      <c r="G12" t="s">
        <v>330</v>
      </c>
      <c r="I12" t="s">
        <v>852</v>
      </c>
      <c r="J12" t="s">
        <v>853</v>
      </c>
      <c r="K12" t="s">
        <v>848</v>
      </c>
      <c r="L12" t="s">
        <v>854</v>
      </c>
      <c r="M12" t="s">
        <v>855</v>
      </c>
      <c r="N12" t="s">
        <v>55</v>
      </c>
      <c r="P12" t="s">
        <v>361</v>
      </c>
      <c r="Q12" t="s">
        <v>851</v>
      </c>
      <c r="R12" t="s">
        <v>337</v>
      </c>
      <c r="S12">
        <v>7.7000000000000002E-3</v>
      </c>
    </row>
    <row r="13" spans="1:21" ht="15" customHeight="1">
      <c r="A13" s="962">
        <v>700</v>
      </c>
      <c r="B13" t="s">
        <v>255</v>
      </c>
      <c r="C13" t="s">
        <v>308</v>
      </c>
      <c r="D13" t="s">
        <v>13</v>
      </c>
      <c r="E13" t="s">
        <v>11</v>
      </c>
      <c r="F13" t="s">
        <v>329</v>
      </c>
      <c r="G13" t="s">
        <v>330</v>
      </c>
      <c r="I13" t="s">
        <v>862</v>
      </c>
      <c r="J13" t="s">
        <v>853</v>
      </c>
      <c r="K13" t="s">
        <v>848</v>
      </c>
      <c r="L13" t="s">
        <v>849</v>
      </c>
      <c r="M13" t="s">
        <v>863</v>
      </c>
      <c r="N13" t="s">
        <v>55</v>
      </c>
      <c r="P13" t="s">
        <v>361</v>
      </c>
      <c r="Q13" t="s">
        <v>851</v>
      </c>
      <c r="R13" t="s">
        <v>337</v>
      </c>
      <c r="S13">
        <v>-1</v>
      </c>
      <c r="T13" t="s">
        <v>863</v>
      </c>
      <c r="U13" t="s">
        <v>853</v>
      </c>
    </row>
    <row r="14" spans="1:21" ht="15" customHeight="1">
      <c r="A14" s="971">
        <v>800</v>
      </c>
      <c r="B14" t="s">
        <v>255</v>
      </c>
      <c r="C14" t="s">
        <v>311</v>
      </c>
      <c r="D14" t="s">
        <v>13</v>
      </c>
      <c r="E14" t="s">
        <v>11</v>
      </c>
      <c r="F14" t="s">
        <v>329</v>
      </c>
      <c r="G14" t="s">
        <v>330</v>
      </c>
      <c r="I14" t="s">
        <v>864</v>
      </c>
      <c r="J14" t="s">
        <v>853</v>
      </c>
      <c r="K14" t="s">
        <v>848</v>
      </c>
      <c r="L14" t="s">
        <v>849</v>
      </c>
      <c r="M14" t="s">
        <v>865</v>
      </c>
      <c r="N14" t="s">
        <v>55</v>
      </c>
      <c r="P14" t="s">
        <v>361</v>
      </c>
      <c r="Q14" t="s">
        <v>851</v>
      </c>
      <c r="R14" t="s">
        <v>337</v>
      </c>
      <c r="S14">
        <v>-1</v>
      </c>
      <c r="T14" t="s">
        <v>865</v>
      </c>
      <c r="U14" t="s">
        <v>853</v>
      </c>
    </row>
    <row r="15" spans="1:21" ht="15" customHeight="1">
      <c r="A15" s="962">
        <v>800</v>
      </c>
      <c r="B15" t="s">
        <v>279</v>
      </c>
      <c r="C15" t="s">
        <v>255</v>
      </c>
      <c r="D15" t="s">
        <v>13</v>
      </c>
      <c r="E15" t="s">
        <v>11</v>
      </c>
      <c r="F15" t="s">
        <v>329</v>
      </c>
      <c r="G15" t="s">
        <v>330</v>
      </c>
      <c r="I15" t="s">
        <v>852</v>
      </c>
      <c r="J15" t="s">
        <v>853</v>
      </c>
      <c r="K15" t="s">
        <v>848</v>
      </c>
      <c r="L15" t="s">
        <v>854</v>
      </c>
      <c r="M15" t="s">
        <v>855</v>
      </c>
      <c r="N15" t="s">
        <v>55</v>
      </c>
      <c r="P15" t="s">
        <v>361</v>
      </c>
      <c r="Q15" t="s">
        <v>851</v>
      </c>
      <c r="R15" t="s">
        <v>337</v>
      </c>
      <c r="S15">
        <v>0.40720000000000001</v>
      </c>
    </row>
    <row r="16" spans="1:21" ht="15" customHeight="1">
      <c r="A16" s="971">
        <v>900</v>
      </c>
      <c r="B16" t="s">
        <v>279</v>
      </c>
      <c r="C16" t="s">
        <v>255</v>
      </c>
      <c r="D16" t="s">
        <v>13</v>
      </c>
      <c r="E16" t="s">
        <v>11</v>
      </c>
      <c r="F16" t="s">
        <v>329</v>
      </c>
      <c r="G16" t="s">
        <v>330</v>
      </c>
      <c r="I16" t="s">
        <v>852</v>
      </c>
      <c r="J16" t="s">
        <v>853</v>
      </c>
      <c r="K16" t="s">
        <v>848</v>
      </c>
      <c r="L16" t="s">
        <v>854</v>
      </c>
      <c r="M16" t="s">
        <v>855</v>
      </c>
      <c r="N16" t="s">
        <v>55</v>
      </c>
      <c r="P16" t="s">
        <v>361</v>
      </c>
      <c r="Q16" t="s">
        <v>851</v>
      </c>
      <c r="R16" t="s">
        <v>337</v>
      </c>
      <c r="S16">
        <v>1.03E-2</v>
      </c>
    </row>
    <row r="17" spans="1:21" ht="15" customHeight="1">
      <c r="A17" s="962">
        <v>900</v>
      </c>
      <c r="B17" t="s">
        <v>255</v>
      </c>
      <c r="C17" t="s">
        <v>312</v>
      </c>
      <c r="D17" t="s">
        <v>13</v>
      </c>
      <c r="E17" t="s">
        <v>11</v>
      </c>
      <c r="F17" t="s">
        <v>329</v>
      </c>
      <c r="G17" t="s">
        <v>330</v>
      </c>
      <c r="I17" t="s">
        <v>866</v>
      </c>
      <c r="J17" t="s">
        <v>853</v>
      </c>
      <c r="K17" t="s">
        <v>848</v>
      </c>
      <c r="L17" t="s">
        <v>849</v>
      </c>
      <c r="M17" t="s">
        <v>867</v>
      </c>
      <c r="N17" t="s">
        <v>55</v>
      </c>
      <c r="P17" t="s">
        <v>361</v>
      </c>
      <c r="Q17" t="s">
        <v>851</v>
      </c>
      <c r="R17" t="s">
        <v>337</v>
      </c>
      <c r="S17">
        <v>-1</v>
      </c>
      <c r="T17" t="s">
        <v>867</v>
      </c>
      <c r="U17" t="s">
        <v>853</v>
      </c>
    </row>
    <row r="18" spans="1:21" ht="15" customHeight="1">
      <c r="A18" s="971">
        <v>1800</v>
      </c>
      <c r="B18" t="s">
        <v>244</v>
      </c>
      <c r="C18" t="s">
        <v>278</v>
      </c>
      <c r="D18" t="s">
        <v>13</v>
      </c>
      <c r="E18" t="s">
        <v>11</v>
      </c>
      <c r="F18" t="s">
        <v>329</v>
      </c>
      <c r="G18" t="s">
        <v>330</v>
      </c>
      <c r="P18" t="s">
        <v>361</v>
      </c>
      <c r="Q18" t="s">
        <v>868</v>
      </c>
      <c r="R18" t="s">
        <v>869</v>
      </c>
      <c r="S18">
        <v>1E-3</v>
      </c>
    </row>
    <row r="19" spans="1:21" ht="15" customHeight="1">
      <c r="A19" s="962">
        <v>1800</v>
      </c>
      <c r="B19" t="s">
        <v>247</v>
      </c>
      <c r="C19" t="s">
        <v>322</v>
      </c>
      <c r="D19" t="s">
        <v>13</v>
      </c>
      <c r="E19" t="s">
        <v>11</v>
      </c>
      <c r="F19" t="s">
        <v>329</v>
      </c>
      <c r="G19" t="s">
        <v>330</v>
      </c>
      <c r="I19" t="s">
        <v>870</v>
      </c>
      <c r="J19" t="s">
        <v>450</v>
      </c>
      <c r="K19" t="s">
        <v>848</v>
      </c>
      <c r="L19" t="s">
        <v>854</v>
      </c>
      <c r="M19" t="s">
        <v>871</v>
      </c>
      <c r="N19" t="s">
        <v>56</v>
      </c>
      <c r="P19" t="s">
        <v>361</v>
      </c>
      <c r="Q19" t="s">
        <v>851</v>
      </c>
      <c r="R19" t="s">
        <v>337</v>
      </c>
      <c r="S19">
        <v>-1</v>
      </c>
      <c r="T19" t="s">
        <v>871</v>
      </c>
      <c r="U19" t="s">
        <v>450</v>
      </c>
    </row>
    <row r="20" spans="1:21" ht="15" customHeight="1">
      <c r="A20" s="971">
        <v>7500</v>
      </c>
      <c r="B20" t="s">
        <v>254</v>
      </c>
      <c r="C20" t="s">
        <v>280</v>
      </c>
      <c r="D20" t="s">
        <v>13</v>
      </c>
      <c r="E20" t="s">
        <v>11</v>
      </c>
      <c r="F20" t="s">
        <v>329</v>
      </c>
      <c r="G20" t="s">
        <v>330</v>
      </c>
      <c r="H20" t="s">
        <v>345</v>
      </c>
      <c r="J20" t="s">
        <v>332</v>
      </c>
      <c r="L20" t="s">
        <v>333</v>
      </c>
      <c r="M20" t="s">
        <v>346</v>
      </c>
      <c r="N20" t="s">
        <v>50</v>
      </c>
      <c r="P20" t="s">
        <v>335</v>
      </c>
      <c r="Q20" t="s">
        <v>336</v>
      </c>
      <c r="R20" t="s">
        <v>337</v>
      </c>
      <c r="S20">
        <v>0.42399999999999999</v>
      </c>
    </row>
    <row r="21" spans="1:21" ht="15" customHeight="1">
      <c r="A21" s="962">
        <v>7500</v>
      </c>
      <c r="B21" t="s">
        <v>280</v>
      </c>
      <c r="C21" t="s">
        <v>257</v>
      </c>
      <c r="D21" t="s">
        <v>13</v>
      </c>
      <c r="E21" t="s">
        <v>11</v>
      </c>
      <c r="F21" t="s">
        <v>329</v>
      </c>
      <c r="G21" t="s">
        <v>330</v>
      </c>
      <c r="I21" t="s">
        <v>872</v>
      </c>
      <c r="J21" t="s">
        <v>873</v>
      </c>
      <c r="K21" t="s">
        <v>848</v>
      </c>
      <c r="L21" t="s">
        <v>854</v>
      </c>
      <c r="M21" t="s">
        <v>874</v>
      </c>
      <c r="N21" t="s">
        <v>73</v>
      </c>
      <c r="P21" t="s">
        <v>349</v>
      </c>
      <c r="Q21" t="s">
        <v>851</v>
      </c>
      <c r="R21" t="s">
        <v>337</v>
      </c>
      <c r="S21">
        <v>-1</v>
      </c>
      <c r="T21" t="s">
        <v>874</v>
      </c>
      <c r="U21" t="s">
        <v>873</v>
      </c>
    </row>
    <row r="22" spans="1:21" ht="15" customHeight="1">
      <c r="A22" s="971">
        <v>7600</v>
      </c>
      <c r="B22" t="s">
        <v>254</v>
      </c>
      <c r="C22" t="s">
        <v>280</v>
      </c>
      <c r="D22" t="s">
        <v>13</v>
      </c>
      <c r="E22" t="s">
        <v>11</v>
      </c>
      <c r="F22" t="s">
        <v>329</v>
      </c>
      <c r="G22" t="s">
        <v>330</v>
      </c>
      <c r="H22" t="s">
        <v>345</v>
      </c>
      <c r="J22" t="s">
        <v>332</v>
      </c>
      <c r="L22" t="s">
        <v>333</v>
      </c>
      <c r="M22" t="s">
        <v>346</v>
      </c>
      <c r="N22" t="s">
        <v>50</v>
      </c>
      <c r="P22" t="s">
        <v>335</v>
      </c>
      <c r="Q22" t="s">
        <v>336</v>
      </c>
      <c r="R22" t="s">
        <v>337</v>
      </c>
      <c r="S22">
        <v>0.55800000000000005</v>
      </c>
    </row>
    <row r="23" spans="1:21" ht="15" customHeight="1">
      <c r="A23" s="962">
        <v>7600</v>
      </c>
      <c r="B23" t="s">
        <v>280</v>
      </c>
      <c r="C23" t="s">
        <v>259</v>
      </c>
      <c r="D23" t="s">
        <v>13</v>
      </c>
      <c r="E23" t="s">
        <v>11</v>
      </c>
      <c r="F23" t="s">
        <v>329</v>
      </c>
      <c r="G23" t="s">
        <v>330</v>
      </c>
      <c r="I23" t="s">
        <v>875</v>
      </c>
      <c r="J23" t="s">
        <v>873</v>
      </c>
      <c r="K23" t="s">
        <v>848</v>
      </c>
      <c r="L23" t="s">
        <v>854</v>
      </c>
      <c r="M23" t="s">
        <v>876</v>
      </c>
      <c r="N23" t="s">
        <v>73</v>
      </c>
      <c r="P23" t="s">
        <v>349</v>
      </c>
      <c r="Q23" t="s">
        <v>851</v>
      </c>
      <c r="R23" t="s">
        <v>337</v>
      </c>
      <c r="S23">
        <v>-1</v>
      </c>
      <c r="T23" t="s">
        <v>876</v>
      </c>
      <c r="U23" t="s">
        <v>873</v>
      </c>
    </row>
    <row r="24" spans="1:21" ht="15" customHeight="1">
      <c r="A24" s="971">
        <v>7700</v>
      </c>
      <c r="B24" t="s">
        <v>254</v>
      </c>
      <c r="C24" t="s">
        <v>280</v>
      </c>
      <c r="D24" t="s">
        <v>13</v>
      </c>
      <c r="E24" t="s">
        <v>11</v>
      </c>
      <c r="F24" t="s">
        <v>329</v>
      </c>
      <c r="G24" t="s">
        <v>330</v>
      </c>
      <c r="H24" t="s">
        <v>345</v>
      </c>
      <c r="J24" t="s">
        <v>332</v>
      </c>
      <c r="L24" t="s">
        <v>333</v>
      </c>
      <c r="M24" t="s">
        <v>346</v>
      </c>
      <c r="N24" t="s">
        <v>50</v>
      </c>
      <c r="P24" t="s">
        <v>335</v>
      </c>
      <c r="Q24" t="s">
        <v>336</v>
      </c>
      <c r="R24" t="s">
        <v>337</v>
      </c>
      <c r="S24">
        <v>1.8000000000000019E-2</v>
      </c>
    </row>
    <row r="25" spans="1:21" ht="15" customHeight="1">
      <c r="A25" s="962">
        <v>7700</v>
      </c>
      <c r="B25" t="s">
        <v>280</v>
      </c>
      <c r="C25" t="s">
        <v>260</v>
      </c>
      <c r="D25" t="s">
        <v>13</v>
      </c>
      <c r="E25" t="s">
        <v>11</v>
      </c>
      <c r="F25" t="s">
        <v>329</v>
      </c>
      <c r="G25" t="s">
        <v>330</v>
      </c>
      <c r="I25" t="s">
        <v>877</v>
      </c>
      <c r="J25" t="s">
        <v>873</v>
      </c>
      <c r="K25" t="s">
        <v>848</v>
      </c>
      <c r="L25" t="s">
        <v>854</v>
      </c>
      <c r="M25" t="s">
        <v>878</v>
      </c>
      <c r="N25" t="s">
        <v>73</v>
      </c>
      <c r="P25" t="s">
        <v>349</v>
      </c>
      <c r="Q25" t="s">
        <v>851</v>
      </c>
      <c r="R25" t="s">
        <v>337</v>
      </c>
      <c r="S25">
        <v>-1</v>
      </c>
      <c r="T25" t="s">
        <v>878</v>
      </c>
      <c r="U25" t="s">
        <v>873</v>
      </c>
    </row>
    <row r="26" spans="1:21" ht="15" customHeight="1">
      <c r="A26" s="971">
        <v>8400</v>
      </c>
      <c r="B26" t="s">
        <v>280</v>
      </c>
      <c r="C26" t="s">
        <v>260</v>
      </c>
      <c r="D26" t="s">
        <v>13</v>
      </c>
      <c r="E26" t="s">
        <v>11</v>
      </c>
      <c r="F26" t="s">
        <v>329</v>
      </c>
      <c r="G26" t="s">
        <v>330</v>
      </c>
      <c r="I26" t="s">
        <v>877</v>
      </c>
      <c r="J26" t="s">
        <v>873</v>
      </c>
      <c r="K26" t="s">
        <v>848</v>
      </c>
      <c r="L26" t="s">
        <v>854</v>
      </c>
      <c r="M26" t="s">
        <v>878</v>
      </c>
      <c r="N26" t="s">
        <v>73</v>
      </c>
      <c r="P26" t="s">
        <v>349</v>
      </c>
      <c r="Q26" t="s">
        <v>851</v>
      </c>
      <c r="R26" t="s">
        <v>337</v>
      </c>
      <c r="S26">
        <v>1</v>
      </c>
    </row>
    <row r="27" spans="1:21" ht="15" customHeight="1">
      <c r="A27" s="962">
        <v>8400</v>
      </c>
      <c r="B27" t="s">
        <v>260</v>
      </c>
      <c r="C27" t="s">
        <v>299</v>
      </c>
      <c r="D27" t="s">
        <v>13</v>
      </c>
      <c r="E27" t="s">
        <v>11</v>
      </c>
      <c r="F27" t="s">
        <v>329</v>
      </c>
      <c r="G27" t="s">
        <v>330</v>
      </c>
      <c r="I27" t="s">
        <v>879</v>
      </c>
      <c r="J27" t="s">
        <v>880</v>
      </c>
      <c r="K27" t="s">
        <v>848</v>
      </c>
      <c r="L27" t="s">
        <v>849</v>
      </c>
      <c r="M27" t="s">
        <v>881</v>
      </c>
      <c r="N27" t="s">
        <v>73</v>
      </c>
      <c r="P27" t="s">
        <v>882</v>
      </c>
      <c r="Q27" t="s">
        <v>851</v>
      </c>
      <c r="R27" t="s">
        <v>337</v>
      </c>
      <c r="S27">
        <v>-1</v>
      </c>
      <c r="T27" t="s">
        <v>881</v>
      </c>
      <c r="U27" t="s">
        <v>880</v>
      </c>
    </row>
    <row r="28" spans="1:21" ht="15" customHeight="1">
      <c r="A28" s="971">
        <v>9100</v>
      </c>
      <c r="B28" t="s">
        <v>257</v>
      </c>
      <c r="C28" t="s">
        <v>287</v>
      </c>
      <c r="D28" t="s">
        <v>13</v>
      </c>
      <c r="E28" t="s">
        <v>11</v>
      </c>
      <c r="F28" t="s">
        <v>329</v>
      </c>
      <c r="G28" t="s">
        <v>330</v>
      </c>
      <c r="S28">
        <v>0.36797536566589678</v>
      </c>
    </row>
    <row r="29" spans="1:21" ht="15" customHeight="1">
      <c r="A29" s="962">
        <v>9100</v>
      </c>
      <c r="B29" t="s">
        <v>257</v>
      </c>
      <c r="C29" t="s">
        <v>289</v>
      </c>
      <c r="D29" t="s">
        <v>13</v>
      </c>
      <c r="E29" t="s">
        <v>11</v>
      </c>
      <c r="F29" t="s">
        <v>329</v>
      </c>
      <c r="G29" t="s">
        <v>330</v>
      </c>
      <c r="I29" t="s">
        <v>883</v>
      </c>
      <c r="J29" t="s">
        <v>880</v>
      </c>
      <c r="K29" t="s">
        <v>884</v>
      </c>
      <c r="L29" t="s">
        <v>849</v>
      </c>
      <c r="M29" t="s">
        <v>885</v>
      </c>
      <c r="N29" t="s">
        <v>74</v>
      </c>
      <c r="P29" t="s">
        <v>361</v>
      </c>
      <c r="Q29" t="s">
        <v>851</v>
      </c>
      <c r="R29" t="s">
        <v>337</v>
      </c>
      <c r="S29">
        <v>-1</v>
      </c>
      <c r="T29" t="s">
        <v>885</v>
      </c>
      <c r="U29" t="s">
        <v>880</v>
      </c>
    </row>
    <row r="30" spans="1:21" ht="15" customHeight="1">
      <c r="A30" s="971">
        <v>9200</v>
      </c>
      <c r="B30" t="s">
        <v>257</v>
      </c>
      <c r="C30" t="s">
        <v>310</v>
      </c>
      <c r="D30" t="s">
        <v>13</v>
      </c>
      <c r="E30" t="s">
        <v>11</v>
      </c>
      <c r="F30" t="s">
        <v>329</v>
      </c>
      <c r="G30" t="s">
        <v>330</v>
      </c>
      <c r="I30" t="s">
        <v>886</v>
      </c>
      <c r="J30" t="s">
        <v>887</v>
      </c>
      <c r="K30" t="s">
        <v>884</v>
      </c>
      <c r="L30" t="s">
        <v>849</v>
      </c>
      <c r="M30" t="s">
        <v>888</v>
      </c>
      <c r="N30" t="s">
        <v>74</v>
      </c>
      <c r="P30" t="s">
        <v>361</v>
      </c>
      <c r="Q30" t="s">
        <v>851</v>
      </c>
      <c r="R30" t="s">
        <v>337</v>
      </c>
      <c r="S30">
        <v>-1</v>
      </c>
      <c r="T30" t="s">
        <v>888</v>
      </c>
      <c r="U30" t="s">
        <v>887</v>
      </c>
    </row>
    <row r="31" spans="1:21" ht="15" customHeight="1">
      <c r="A31" s="962">
        <v>9200</v>
      </c>
      <c r="B31" t="s">
        <v>257</v>
      </c>
      <c r="C31" t="s">
        <v>287</v>
      </c>
      <c r="D31" t="s">
        <v>13</v>
      </c>
      <c r="E31" t="s">
        <v>11</v>
      </c>
      <c r="F31" t="s">
        <v>329</v>
      </c>
      <c r="G31" t="s">
        <v>330</v>
      </c>
      <c r="S31">
        <v>0.61123941493456502</v>
      </c>
    </row>
    <row r="32" spans="1:21" ht="15" customHeight="1">
      <c r="A32" s="971">
        <v>9300</v>
      </c>
      <c r="B32" t="s">
        <v>257</v>
      </c>
      <c r="C32" t="s">
        <v>287</v>
      </c>
      <c r="D32" t="s">
        <v>13</v>
      </c>
      <c r="E32" t="s">
        <v>11</v>
      </c>
      <c r="F32" t="s">
        <v>329</v>
      </c>
      <c r="G32" t="s">
        <v>330</v>
      </c>
      <c r="S32">
        <v>2.0785219399538101E-2</v>
      </c>
    </row>
    <row r="33" spans="1:21" ht="15" customHeight="1">
      <c r="A33" s="962">
        <v>9300</v>
      </c>
      <c r="B33" t="s">
        <v>257</v>
      </c>
      <c r="C33" t="s">
        <v>316</v>
      </c>
      <c r="D33" t="s">
        <v>13</v>
      </c>
      <c r="E33" t="s">
        <v>11</v>
      </c>
      <c r="F33" t="s">
        <v>329</v>
      </c>
      <c r="G33" t="s">
        <v>330</v>
      </c>
      <c r="I33" t="s">
        <v>889</v>
      </c>
      <c r="J33" t="s">
        <v>880</v>
      </c>
      <c r="K33" t="s">
        <v>890</v>
      </c>
      <c r="L33" t="s">
        <v>849</v>
      </c>
      <c r="M33" t="s">
        <v>891</v>
      </c>
      <c r="N33" t="s">
        <v>74</v>
      </c>
      <c r="P33" t="s">
        <v>361</v>
      </c>
      <c r="Q33" t="s">
        <v>851</v>
      </c>
      <c r="R33" t="s">
        <v>337</v>
      </c>
      <c r="S33">
        <v>-1</v>
      </c>
      <c r="T33" t="s">
        <v>891</v>
      </c>
      <c r="U33" t="s">
        <v>880</v>
      </c>
    </row>
    <row r="34" spans="1:21" ht="15" customHeight="1">
      <c r="A34" s="971">
        <v>9400</v>
      </c>
      <c r="B34" t="s">
        <v>259</v>
      </c>
      <c r="C34" t="s">
        <v>287</v>
      </c>
      <c r="D34" t="s">
        <v>13</v>
      </c>
      <c r="E34" t="s">
        <v>11</v>
      </c>
      <c r="F34" t="s">
        <v>329</v>
      </c>
      <c r="G34" t="s">
        <v>330</v>
      </c>
      <c r="S34">
        <v>0.83035548328671493</v>
      </c>
    </row>
    <row r="35" spans="1:21" ht="15" customHeight="1">
      <c r="A35" s="962">
        <v>9400</v>
      </c>
      <c r="B35" t="s">
        <v>259</v>
      </c>
      <c r="C35" t="s">
        <v>299</v>
      </c>
      <c r="D35" t="s">
        <v>13</v>
      </c>
      <c r="E35" t="s">
        <v>11</v>
      </c>
      <c r="F35" t="s">
        <v>329</v>
      </c>
      <c r="G35" t="s">
        <v>330</v>
      </c>
      <c r="I35" t="s">
        <v>892</v>
      </c>
      <c r="J35" t="s">
        <v>893</v>
      </c>
      <c r="K35" t="s">
        <v>894</v>
      </c>
      <c r="L35" t="s">
        <v>849</v>
      </c>
      <c r="M35" t="s">
        <v>895</v>
      </c>
      <c r="N35" t="s">
        <v>75</v>
      </c>
      <c r="P35" t="s">
        <v>361</v>
      </c>
      <c r="Q35" t="s">
        <v>851</v>
      </c>
      <c r="R35" t="s">
        <v>337</v>
      </c>
      <c r="S35">
        <v>-1</v>
      </c>
      <c r="T35" t="s">
        <v>895</v>
      </c>
      <c r="U35" t="s">
        <v>893</v>
      </c>
    </row>
    <row r="36" spans="1:21" ht="15" customHeight="1">
      <c r="A36" s="971">
        <v>9500</v>
      </c>
      <c r="B36" t="s">
        <v>259</v>
      </c>
      <c r="C36" t="s">
        <v>287</v>
      </c>
      <c r="D36" t="s">
        <v>13</v>
      </c>
      <c r="E36" t="s">
        <v>11</v>
      </c>
      <c r="F36" t="s">
        <v>329</v>
      </c>
      <c r="G36" t="s">
        <v>330</v>
      </c>
      <c r="S36">
        <v>0.16964451671328551</v>
      </c>
    </row>
    <row r="37" spans="1:21" ht="15" customHeight="1">
      <c r="A37" s="962">
        <v>9500</v>
      </c>
      <c r="B37" t="s">
        <v>259</v>
      </c>
      <c r="C37" t="s">
        <v>300</v>
      </c>
      <c r="D37" t="s">
        <v>13</v>
      </c>
      <c r="E37" t="s">
        <v>11</v>
      </c>
      <c r="F37" t="s">
        <v>329</v>
      </c>
      <c r="G37" t="s">
        <v>330</v>
      </c>
      <c r="I37" t="s">
        <v>896</v>
      </c>
      <c r="J37" t="s">
        <v>893</v>
      </c>
      <c r="K37" t="s">
        <v>894</v>
      </c>
      <c r="L37" t="s">
        <v>849</v>
      </c>
      <c r="M37" t="s">
        <v>897</v>
      </c>
      <c r="N37" t="s">
        <v>75</v>
      </c>
      <c r="P37" t="s">
        <v>361</v>
      </c>
      <c r="Q37" t="s">
        <v>851</v>
      </c>
      <c r="R37" t="s">
        <v>337</v>
      </c>
      <c r="S37">
        <v>-1</v>
      </c>
      <c r="T37" t="s">
        <v>897</v>
      </c>
      <c r="U37" t="s">
        <v>893</v>
      </c>
    </row>
    <row r="38" spans="1:21" ht="15" customHeight="1">
      <c r="A38" s="971">
        <v>23</v>
      </c>
      <c r="B38" t="s">
        <v>254</v>
      </c>
      <c r="C38" t="s">
        <v>319</v>
      </c>
      <c r="D38" t="s">
        <v>13</v>
      </c>
      <c r="E38" t="s">
        <v>11</v>
      </c>
      <c r="F38" t="s">
        <v>329</v>
      </c>
      <c r="G38" t="s">
        <v>375</v>
      </c>
      <c r="H38" t="s">
        <v>350</v>
      </c>
      <c r="J38" t="s">
        <v>332</v>
      </c>
      <c r="L38" t="s">
        <v>333</v>
      </c>
      <c r="M38" t="s">
        <v>351</v>
      </c>
      <c r="N38" t="s">
        <v>51</v>
      </c>
      <c r="P38" t="s">
        <v>349</v>
      </c>
      <c r="Q38" t="s">
        <v>336</v>
      </c>
      <c r="R38" t="s">
        <v>337</v>
      </c>
      <c r="S38">
        <v>7.0493454179254783E-3</v>
      </c>
    </row>
    <row r="39" spans="1:21" ht="15" customHeight="1">
      <c r="A39" s="962">
        <v>23</v>
      </c>
      <c r="B39" t="s">
        <v>247</v>
      </c>
      <c r="C39" t="s">
        <v>318</v>
      </c>
      <c r="D39" t="s">
        <v>13</v>
      </c>
      <c r="E39" t="s">
        <v>11</v>
      </c>
      <c r="F39" t="s">
        <v>329</v>
      </c>
      <c r="G39" t="s">
        <v>375</v>
      </c>
      <c r="I39" t="s">
        <v>898</v>
      </c>
      <c r="J39" t="s">
        <v>847</v>
      </c>
      <c r="K39" t="s">
        <v>848</v>
      </c>
      <c r="L39" t="s">
        <v>849</v>
      </c>
      <c r="M39" t="s">
        <v>850</v>
      </c>
      <c r="N39" t="s">
        <v>57</v>
      </c>
      <c r="P39" t="s">
        <v>361</v>
      </c>
      <c r="Q39" t="s">
        <v>851</v>
      </c>
      <c r="R39" t="s">
        <v>337</v>
      </c>
      <c r="S39">
        <v>-1</v>
      </c>
      <c r="T39" t="s">
        <v>850</v>
      </c>
      <c r="U39" t="s">
        <v>847</v>
      </c>
    </row>
    <row r="40" spans="1:21" ht="15" customHeight="1">
      <c r="A40" s="971">
        <v>101</v>
      </c>
      <c r="B40" t="s">
        <v>279</v>
      </c>
      <c r="C40" t="s">
        <v>255</v>
      </c>
      <c r="D40" t="s">
        <v>13</v>
      </c>
      <c r="E40" t="s">
        <v>11</v>
      </c>
      <c r="F40" t="s">
        <v>329</v>
      </c>
      <c r="G40" t="s">
        <v>375</v>
      </c>
      <c r="I40" t="s">
        <v>852</v>
      </c>
      <c r="J40" t="s">
        <v>853</v>
      </c>
      <c r="K40" t="s">
        <v>848</v>
      </c>
      <c r="L40" t="s">
        <v>854</v>
      </c>
      <c r="M40" t="s">
        <v>855</v>
      </c>
      <c r="N40" t="s">
        <v>55</v>
      </c>
      <c r="P40" t="s">
        <v>361</v>
      </c>
      <c r="Q40" t="s">
        <v>851</v>
      </c>
      <c r="R40" t="s">
        <v>337</v>
      </c>
      <c r="S40">
        <v>-1</v>
      </c>
      <c r="T40" t="s">
        <v>855</v>
      </c>
      <c r="U40" t="s">
        <v>853</v>
      </c>
    </row>
    <row r="41" spans="1:21" ht="15" customHeight="1">
      <c r="A41" s="962">
        <v>101</v>
      </c>
      <c r="B41" t="s">
        <v>244</v>
      </c>
      <c r="C41" t="s">
        <v>279</v>
      </c>
      <c r="D41" t="s">
        <v>13</v>
      </c>
      <c r="E41" t="s">
        <v>11</v>
      </c>
      <c r="F41" t="s">
        <v>329</v>
      </c>
      <c r="G41" t="s">
        <v>375</v>
      </c>
      <c r="H41" t="s">
        <v>376</v>
      </c>
      <c r="J41" t="s">
        <v>332</v>
      </c>
      <c r="L41" t="s">
        <v>333</v>
      </c>
      <c r="M41" t="s">
        <v>334</v>
      </c>
      <c r="N41" t="s">
        <v>51</v>
      </c>
      <c r="P41" t="s">
        <v>335</v>
      </c>
      <c r="Q41" t="s">
        <v>336</v>
      </c>
      <c r="R41" t="s">
        <v>337</v>
      </c>
      <c r="S41">
        <v>1.7000000000000001E-2</v>
      </c>
    </row>
    <row r="42" spans="1:21" ht="15" customHeight="1">
      <c r="A42" s="971">
        <v>401</v>
      </c>
      <c r="B42" t="s">
        <v>279</v>
      </c>
      <c r="C42" t="s">
        <v>255</v>
      </c>
      <c r="D42" t="s">
        <v>13</v>
      </c>
      <c r="E42" t="s">
        <v>11</v>
      </c>
      <c r="F42" t="s">
        <v>329</v>
      </c>
      <c r="G42" t="s">
        <v>375</v>
      </c>
      <c r="I42" t="s">
        <v>852</v>
      </c>
      <c r="J42" t="s">
        <v>853</v>
      </c>
      <c r="K42" t="s">
        <v>848</v>
      </c>
      <c r="L42" t="s">
        <v>854</v>
      </c>
      <c r="M42" t="s">
        <v>855</v>
      </c>
      <c r="N42" t="s">
        <v>55</v>
      </c>
      <c r="P42" t="s">
        <v>361</v>
      </c>
      <c r="Q42" t="s">
        <v>851</v>
      </c>
      <c r="R42" t="s">
        <v>337</v>
      </c>
      <c r="S42">
        <v>0.56330000000000002</v>
      </c>
    </row>
    <row r="43" spans="1:21" ht="15" customHeight="1">
      <c r="A43" s="962">
        <v>401</v>
      </c>
      <c r="B43" t="s">
        <v>255</v>
      </c>
      <c r="C43" t="s">
        <v>301</v>
      </c>
      <c r="D43" t="s">
        <v>13</v>
      </c>
      <c r="E43" t="s">
        <v>11</v>
      </c>
      <c r="F43" t="s">
        <v>329</v>
      </c>
      <c r="G43" t="s">
        <v>375</v>
      </c>
      <c r="I43" t="s">
        <v>856</v>
      </c>
      <c r="J43" t="s">
        <v>853</v>
      </c>
      <c r="K43" t="s">
        <v>848</v>
      </c>
      <c r="L43" t="s">
        <v>849</v>
      </c>
      <c r="M43" t="s">
        <v>857</v>
      </c>
      <c r="N43" t="s">
        <v>55</v>
      </c>
      <c r="P43" t="s">
        <v>361</v>
      </c>
      <c r="Q43" t="s">
        <v>851</v>
      </c>
      <c r="R43" t="s">
        <v>337</v>
      </c>
      <c r="S43">
        <v>-1</v>
      </c>
      <c r="T43" t="s">
        <v>857</v>
      </c>
      <c r="U43" t="s">
        <v>853</v>
      </c>
    </row>
    <row r="44" spans="1:21" ht="15" customHeight="1">
      <c r="A44" s="971">
        <v>501</v>
      </c>
      <c r="B44" t="s">
        <v>279</v>
      </c>
      <c r="C44" t="s">
        <v>255</v>
      </c>
      <c r="D44" t="s">
        <v>13</v>
      </c>
      <c r="E44" t="s">
        <v>11</v>
      </c>
      <c r="F44" t="s">
        <v>329</v>
      </c>
      <c r="G44" t="s">
        <v>375</v>
      </c>
      <c r="I44" t="s">
        <v>852</v>
      </c>
      <c r="J44" t="s">
        <v>853</v>
      </c>
      <c r="K44" t="s">
        <v>848</v>
      </c>
      <c r="L44" t="s">
        <v>854</v>
      </c>
      <c r="M44" t="s">
        <v>855</v>
      </c>
      <c r="N44" t="s">
        <v>55</v>
      </c>
      <c r="P44" t="s">
        <v>361</v>
      </c>
      <c r="Q44" t="s">
        <v>851</v>
      </c>
      <c r="R44" t="s">
        <v>337</v>
      </c>
      <c r="S44">
        <v>7.7000000000000002E-3</v>
      </c>
    </row>
    <row r="45" spans="1:21" ht="15" customHeight="1">
      <c r="A45" s="962">
        <v>501</v>
      </c>
      <c r="B45" t="s">
        <v>255</v>
      </c>
      <c r="C45" t="s">
        <v>307</v>
      </c>
      <c r="D45" t="s">
        <v>13</v>
      </c>
      <c r="E45" t="s">
        <v>11</v>
      </c>
      <c r="F45" t="s">
        <v>329</v>
      </c>
      <c r="G45" t="s">
        <v>375</v>
      </c>
      <c r="I45" t="s">
        <v>858</v>
      </c>
      <c r="J45" t="s">
        <v>853</v>
      </c>
      <c r="K45" t="s">
        <v>848</v>
      </c>
      <c r="L45" t="s">
        <v>849</v>
      </c>
      <c r="M45" t="s">
        <v>859</v>
      </c>
      <c r="N45" t="s">
        <v>55</v>
      </c>
      <c r="P45" t="s">
        <v>361</v>
      </c>
      <c r="Q45" t="s">
        <v>851</v>
      </c>
      <c r="R45" t="s">
        <v>337</v>
      </c>
      <c r="S45">
        <v>-1</v>
      </c>
      <c r="T45" t="s">
        <v>859</v>
      </c>
      <c r="U45" t="s">
        <v>853</v>
      </c>
    </row>
    <row r="46" spans="1:21" ht="15" customHeight="1">
      <c r="A46" s="971">
        <v>601</v>
      </c>
      <c r="B46" t="s">
        <v>255</v>
      </c>
      <c r="C46" t="s">
        <v>315</v>
      </c>
      <c r="D46" t="s">
        <v>13</v>
      </c>
      <c r="E46" t="s">
        <v>11</v>
      </c>
      <c r="F46" t="s">
        <v>329</v>
      </c>
      <c r="G46" t="s">
        <v>375</v>
      </c>
      <c r="I46" t="s">
        <v>860</v>
      </c>
      <c r="J46" t="s">
        <v>853</v>
      </c>
      <c r="K46" t="s">
        <v>848</v>
      </c>
      <c r="L46" t="s">
        <v>849</v>
      </c>
      <c r="M46" t="s">
        <v>861</v>
      </c>
      <c r="N46" t="s">
        <v>55</v>
      </c>
      <c r="P46" t="s">
        <v>361</v>
      </c>
      <c r="Q46" t="s">
        <v>851</v>
      </c>
      <c r="R46" t="s">
        <v>337</v>
      </c>
      <c r="S46">
        <v>-1</v>
      </c>
      <c r="T46" t="s">
        <v>861</v>
      </c>
      <c r="U46" t="s">
        <v>853</v>
      </c>
    </row>
    <row r="47" spans="1:21" ht="15" customHeight="1">
      <c r="A47" s="962">
        <v>601</v>
      </c>
      <c r="B47" t="s">
        <v>279</v>
      </c>
      <c r="C47" t="s">
        <v>255</v>
      </c>
      <c r="D47" t="s">
        <v>13</v>
      </c>
      <c r="E47" t="s">
        <v>11</v>
      </c>
      <c r="F47" t="s">
        <v>329</v>
      </c>
      <c r="G47" t="s">
        <v>375</v>
      </c>
      <c r="I47" t="s">
        <v>852</v>
      </c>
      <c r="J47" t="s">
        <v>853</v>
      </c>
      <c r="K47" t="s">
        <v>848</v>
      </c>
      <c r="L47" t="s">
        <v>854</v>
      </c>
      <c r="M47" t="s">
        <v>855</v>
      </c>
      <c r="N47" t="s">
        <v>55</v>
      </c>
      <c r="P47" t="s">
        <v>361</v>
      </c>
      <c r="Q47" t="s">
        <v>851</v>
      </c>
      <c r="R47" t="s">
        <v>337</v>
      </c>
      <c r="S47">
        <v>0</v>
      </c>
    </row>
    <row r="48" spans="1:21" ht="15" customHeight="1">
      <c r="A48" s="971">
        <v>701</v>
      </c>
      <c r="B48" t="s">
        <v>279</v>
      </c>
      <c r="C48" t="s">
        <v>255</v>
      </c>
      <c r="D48" t="s">
        <v>13</v>
      </c>
      <c r="E48" t="s">
        <v>11</v>
      </c>
      <c r="F48" t="s">
        <v>329</v>
      </c>
      <c r="G48" t="s">
        <v>375</v>
      </c>
      <c r="I48" t="s">
        <v>852</v>
      </c>
      <c r="J48" t="s">
        <v>853</v>
      </c>
      <c r="K48" t="s">
        <v>848</v>
      </c>
      <c r="L48" t="s">
        <v>854</v>
      </c>
      <c r="M48" t="s">
        <v>855</v>
      </c>
      <c r="N48" t="s">
        <v>55</v>
      </c>
      <c r="P48" t="s">
        <v>361</v>
      </c>
      <c r="Q48" t="s">
        <v>851</v>
      </c>
      <c r="R48" t="s">
        <v>337</v>
      </c>
      <c r="S48">
        <v>7.7000000000000002E-3</v>
      </c>
    </row>
    <row r="49" spans="1:21" ht="15" customHeight="1">
      <c r="A49" s="962">
        <v>701</v>
      </c>
      <c r="B49" t="s">
        <v>255</v>
      </c>
      <c r="C49" t="s">
        <v>308</v>
      </c>
      <c r="D49" t="s">
        <v>13</v>
      </c>
      <c r="E49" t="s">
        <v>11</v>
      </c>
      <c r="F49" t="s">
        <v>329</v>
      </c>
      <c r="G49" t="s">
        <v>375</v>
      </c>
      <c r="I49" t="s">
        <v>862</v>
      </c>
      <c r="J49" t="s">
        <v>853</v>
      </c>
      <c r="K49" t="s">
        <v>848</v>
      </c>
      <c r="L49" t="s">
        <v>849</v>
      </c>
      <c r="M49" t="s">
        <v>863</v>
      </c>
      <c r="N49" t="s">
        <v>55</v>
      </c>
      <c r="P49" t="s">
        <v>361</v>
      </c>
      <c r="Q49" t="s">
        <v>851</v>
      </c>
      <c r="R49" t="s">
        <v>337</v>
      </c>
      <c r="S49">
        <v>-1</v>
      </c>
      <c r="T49" t="s">
        <v>863</v>
      </c>
      <c r="U49" t="s">
        <v>853</v>
      </c>
    </row>
    <row r="50" spans="1:21" ht="15" customHeight="1">
      <c r="A50" s="971">
        <v>801</v>
      </c>
      <c r="B50" t="s">
        <v>279</v>
      </c>
      <c r="C50" t="s">
        <v>255</v>
      </c>
      <c r="D50" t="s">
        <v>13</v>
      </c>
      <c r="E50" t="s">
        <v>11</v>
      </c>
      <c r="F50" t="s">
        <v>329</v>
      </c>
      <c r="G50" t="s">
        <v>375</v>
      </c>
      <c r="I50" t="s">
        <v>852</v>
      </c>
      <c r="J50" t="s">
        <v>853</v>
      </c>
      <c r="K50" t="s">
        <v>848</v>
      </c>
      <c r="L50" t="s">
        <v>854</v>
      </c>
      <c r="M50" t="s">
        <v>855</v>
      </c>
      <c r="N50" t="s">
        <v>55</v>
      </c>
      <c r="P50" t="s">
        <v>361</v>
      </c>
      <c r="Q50" t="s">
        <v>851</v>
      </c>
      <c r="R50" t="s">
        <v>337</v>
      </c>
      <c r="S50">
        <v>0.40720000000000001</v>
      </c>
    </row>
    <row r="51" spans="1:21" ht="15" customHeight="1">
      <c r="A51" s="962">
        <v>801</v>
      </c>
      <c r="B51" t="s">
        <v>255</v>
      </c>
      <c r="C51" t="s">
        <v>311</v>
      </c>
      <c r="D51" t="s">
        <v>13</v>
      </c>
      <c r="E51" t="s">
        <v>11</v>
      </c>
      <c r="F51" t="s">
        <v>329</v>
      </c>
      <c r="G51" t="s">
        <v>375</v>
      </c>
      <c r="I51" t="s">
        <v>864</v>
      </c>
      <c r="J51" t="s">
        <v>853</v>
      </c>
      <c r="K51" t="s">
        <v>848</v>
      </c>
      <c r="L51" t="s">
        <v>849</v>
      </c>
      <c r="M51" t="s">
        <v>865</v>
      </c>
      <c r="N51" t="s">
        <v>55</v>
      </c>
      <c r="P51" t="s">
        <v>361</v>
      </c>
      <c r="Q51" t="s">
        <v>851</v>
      </c>
      <c r="R51" t="s">
        <v>337</v>
      </c>
      <c r="S51">
        <v>-1</v>
      </c>
      <c r="T51" t="s">
        <v>865</v>
      </c>
      <c r="U51" t="s">
        <v>853</v>
      </c>
    </row>
    <row r="52" spans="1:21" ht="15" customHeight="1">
      <c r="A52" s="971">
        <v>901</v>
      </c>
      <c r="B52" t="s">
        <v>255</v>
      </c>
      <c r="C52" t="s">
        <v>312</v>
      </c>
      <c r="D52" t="s">
        <v>13</v>
      </c>
      <c r="E52" t="s">
        <v>11</v>
      </c>
      <c r="F52" t="s">
        <v>329</v>
      </c>
      <c r="G52" t="s">
        <v>375</v>
      </c>
      <c r="I52" t="s">
        <v>866</v>
      </c>
      <c r="J52" t="s">
        <v>853</v>
      </c>
      <c r="K52" t="s">
        <v>848</v>
      </c>
      <c r="L52" t="s">
        <v>849</v>
      </c>
      <c r="M52" t="s">
        <v>867</v>
      </c>
      <c r="N52" t="s">
        <v>55</v>
      </c>
      <c r="P52" t="s">
        <v>361</v>
      </c>
      <c r="Q52" t="s">
        <v>851</v>
      </c>
      <c r="R52" t="s">
        <v>337</v>
      </c>
      <c r="S52">
        <v>-1</v>
      </c>
      <c r="T52" t="s">
        <v>867</v>
      </c>
      <c r="U52" t="s">
        <v>853</v>
      </c>
    </row>
    <row r="53" spans="1:21" ht="15" customHeight="1">
      <c r="A53" s="962">
        <v>901</v>
      </c>
      <c r="B53" t="s">
        <v>279</v>
      </c>
      <c r="C53" t="s">
        <v>255</v>
      </c>
      <c r="D53" t="s">
        <v>13</v>
      </c>
      <c r="E53" t="s">
        <v>11</v>
      </c>
      <c r="F53" t="s">
        <v>329</v>
      </c>
      <c r="G53" t="s">
        <v>375</v>
      </c>
      <c r="I53" t="s">
        <v>852</v>
      </c>
      <c r="J53" t="s">
        <v>853</v>
      </c>
      <c r="K53" t="s">
        <v>848</v>
      </c>
      <c r="L53" t="s">
        <v>854</v>
      </c>
      <c r="M53" t="s">
        <v>855</v>
      </c>
      <c r="N53" t="s">
        <v>55</v>
      </c>
      <c r="P53" t="s">
        <v>361</v>
      </c>
      <c r="Q53" t="s">
        <v>851</v>
      </c>
      <c r="R53" t="s">
        <v>337</v>
      </c>
      <c r="S53">
        <v>1.03E-2</v>
      </c>
    </row>
    <row r="54" spans="1:21" ht="15" customHeight="1">
      <c r="A54" s="971">
        <v>1801</v>
      </c>
      <c r="B54" t="s">
        <v>247</v>
      </c>
      <c r="C54" t="s">
        <v>322</v>
      </c>
      <c r="D54" t="s">
        <v>13</v>
      </c>
      <c r="E54" t="s">
        <v>11</v>
      </c>
      <c r="F54" t="s">
        <v>329</v>
      </c>
      <c r="G54" t="s">
        <v>375</v>
      </c>
      <c r="I54" t="s">
        <v>870</v>
      </c>
      <c r="J54" t="s">
        <v>450</v>
      </c>
      <c r="K54" t="s">
        <v>848</v>
      </c>
      <c r="L54" t="s">
        <v>854</v>
      </c>
      <c r="M54" t="s">
        <v>871</v>
      </c>
      <c r="N54" t="s">
        <v>56</v>
      </c>
      <c r="P54" t="s">
        <v>361</v>
      </c>
      <c r="Q54" t="s">
        <v>851</v>
      </c>
      <c r="R54" t="s">
        <v>337</v>
      </c>
      <c r="S54">
        <v>-1</v>
      </c>
      <c r="T54" t="s">
        <v>871</v>
      </c>
      <c r="U54" t="s">
        <v>450</v>
      </c>
    </row>
    <row r="55" spans="1:21" ht="15" customHeight="1">
      <c r="A55" s="962">
        <v>1801</v>
      </c>
      <c r="B55" t="s">
        <v>244</v>
      </c>
      <c r="C55" t="s">
        <v>278</v>
      </c>
      <c r="D55" t="s">
        <v>13</v>
      </c>
      <c r="E55" t="s">
        <v>11</v>
      </c>
      <c r="F55" t="s">
        <v>329</v>
      </c>
      <c r="G55" t="s">
        <v>375</v>
      </c>
      <c r="P55" t="s">
        <v>361</v>
      </c>
      <c r="Q55" t="s">
        <v>868</v>
      </c>
      <c r="R55" t="s">
        <v>869</v>
      </c>
      <c r="S55">
        <v>1E-3</v>
      </c>
    </row>
    <row r="56" spans="1:21" ht="15" customHeight="1">
      <c r="A56" s="971">
        <v>7800</v>
      </c>
      <c r="B56" t="s">
        <v>280</v>
      </c>
      <c r="C56" t="s">
        <v>257</v>
      </c>
      <c r="D56" t="s">
        <v>13</v>
      </c>
      <c r="E56" t="s">
        <v>11</v>
      </c>
      <c r="F56" t="s">
        <v>329</v>
      </c>
      <c r="G56" t="s">
        <v>375</v>
      </c>
      <c r="I56" t="s">
        <v>899</v>
      </c>
      <c r="J56" t="s">
        <v>873</v>
      </c>
      <c r="K56" t="s">
        <v>848</v>
      </c>
      <c r="L56" t="s">
        <v>854</v>
      </c>
      <c r="M56" t="s">
        <v>874</v>
      </c>
      <c r="N56" t="s">
        <v>73</v>
      </c>
      <c r="P56" t="s">
        <v>349</v>
      </c>
      <c r="Q56" t="s">
        <v>851</v>
      </c>
      <c r="R56" t="s">
        <v>337</v>
      </c>
      <c r="S56">
        <v>-1</v>
      </c>
      <c r="T56" t="s">
        <v>874</v>
      </c>
      <c r="U56" t="s">
        <v>873</v>
      </c>
    </row>
    <row r="57" spans="1:21" ht="15" customHeight="1">
      <c r="A57" s="962">
        <v>7800</v>
      </c>
      <c r="B57" t="s">
        <v>254</v>
      </c>
      <c r="C57" t="s">
        <v>280</v>
      </c>
      <c r="D57" t="s">
        <v>13</v>
      </c>
      <c r="E57" t="s">
        <v>11</v>
      </c>
      <c r="F57" t="s">
        <v>329</v>
      </c>
      <c r="G57" t="s">
        <v>375</v>
      </c>
      <c r="H57" t="s">
        <v>380</v>
      </c>
      <c r="J57" t="s">
        <v>332</v>
      </c>
      <c r="L57" t="s">
        <v>333</v>
      </c>
      <c r="M57" t="s">
        <v>346</v>
      </c>
      <c r="N57" t="s">
        <v>51</v>
      </c>
      <c r="P57" t="s">
        <v>335</v>
      </c>
      <c r="Q57" t="s">
        <v>336</v>
      </c>
      <c r="R57" t="s">
        <v>337</v>
      </c>
      <c r="S57">
        <v>0.443</v>
      </c>
    </row>
    <row r="58" spans="1:21" ht="15" customHeight="1">
      <c r="A58" s="971">
        <v>7900</v>
      </c>
      <c r="B58" t="s">
        <v>254</v>
      </c>
      <c r="C58" t="s">
        <v>280</v>
      </c>
      <c r="D58" t="s">
        <v>13</v>
      </c>
      <c r="E58" t="s">
        <v>11</v>
      </c>
      <c r="F58" t="s">
        <v>329</v>
      </c>
      <c r="G58" t="s">
        <v>375</v>
      </c>
      <c r="H58" t="s">
        <v>380</v>
      </c>
      <c r="J58" t="s">
        <v>332</v>
      </c>
      <c r="L58" t="s">
        <v>333</v>
      </c>
      <c r="M58" t="s">
        <v>346</v>
      </c>
      <c r="N58" t="s">
        <v>51</v>
      </c>
      <c r="P58" t="s">
        <v>335</v>
      </c>
      <c r="Q58" t="s">
        <v>336</v>
      </c>
      <c r="R58" t="s">
        <v>337</v>
      </c>
      <c r="S58">
        <v>0.54</v>
      </c>
    </row>
    <row r="59" spans="1:21" ht="15" customHeight="1">
      <c r="A59" s="962">
        <v>7900</v>
      </c>
      <c r="B59" t="s">
        <v>280</v>
      </c>
      <c r="C59" t="s">
        <v>259</v>
      </c>
      <c r="D59" t="s">
        <v>13</v>
      </c>
      <c r="E59" t="s">
        <v>11</v>
      </c>
      <c r="F59" t="s">
        <v>329</v>
      </c>
      <c r="G59" t="s">
        <v>375</v>
      </c>
      <c r="I59" t="s">
        <v>900</v>
      </c>
      <c r="J59" t="s">
        <v>873</v>
      </c>
      <c r="K59" t="s">
        <v>848</v>
      </c>
      <c r="L59" t="s">
        <v>854</v>
      </c>
      <c r="M59" t="s">
        <v>876</v>
      </c>
      <c r="N59" t="s">
        <v>73</v>
      </c>
      <c r="P59" t="s">
        <v>349</v>
      </c>
      <c r="Q59" t="s">
        <v>851</v>
      </c>
      <c r="R59" t="s">
        <v>337</v>
      </c>
      <c r="S59">
        <v>-1</v>
      </c>
      <c r="T59" t="s">
        <v>876</v>
      </c>
      <c r="U59" t="s">
        <v>873</v>
      </c>
    </row>
    <row r="60" spans="1:21" ht="15" customHeight="1">
      <c r="A60" s="971">
        <v>8000</v>
      </c>
      <c r="B60" t="s">
        <v>254</v>
      </c>
      <c r="C60" t="s">
        <v>280</v>
      </c>
      <c r="D60" t="s">
        <v>13</v>
      </c>
      <c r="E60" t="s">
        <v>11</v>
      </c>
      <c r="F60" t="s">
        <v>329</v>
      </c>
      <c r="G60" t="s">
        <v>375</v>
      </c>
      <c r="H60" t="s">
        <v>380</v>
      </c>
      <c r="J60" t="s">
        <v>332</v>
      </c>
      <c r="L60" t="s">
        <v>333</v>
      </c>
      <c r="M60" t="s">
        <v>346</v>
      </c>
      <c r="N60" t="s">
        <v>51</v>
      </c>
      <c r="P60" t="s">
        <v>335</v>
      </c>
      <c r="Q60" t="s">
        <v>336</v>
      </c>
      <c r="R60" t="s">
        <v>337</v>
      </c>
      <c r="S60">
        <v>1.6999999999999901E-2</v>
      </c>
    </row>
    <row r="61" spans="1:21" ht="15" customHeight="1">
      <c r="A61" s="962">
        <v>8000</v>
      </c>
      <c r="B61" t="s">
        <v>280</v>
      </c>
      <c r="C61" t="s">
        <v>260</v>
      </c>
      <c r="D61" t="s">
        <v>13</v>
      </c>
      <c r="E61" t="s">
        <v>11</v>
      </c>
      <c r="F61" t="s">
        <v>329</v>
      </c>
      <c r="G61" t="s">
        <v>375</v>
      </c>
      <c r="I61" t="s">
        <v>901</v>
      </c>
      <c r="J61" t="s">
        <v>873</v>
      </c>
      <c r="K61" t="s">
        <v>848</v>
      </c>
      <c r="L61" t="s">
        <v>854</v>
      </c>
      <c r="M61" t="s">
        <v>878</v>
      </c>
      <c r="N61" t="s">
        <v>73</v>
      </c>
      <c r="P61" t="s">
        <v>349</v>
      </c>
      <c r="Q61" t="s">
        <v>851</v>
      </c>
      <c r="R61" t="s">
        <v>337</v>
      </c>
      <c r="S61">
        <v>-1</v>
      </c>
      <c r="T61" t="s">
        <v>878</v>
      </c>
      <c r="U61" t="s">
        <v>873</v>
      </c>
    </row>
    <row r="62" spans="1:21" ht="15" customHeight="1">
      <c r="A62" s="971">
        <v>8500</v>
      </c>
      <c r="B62" t="s">
        <v>280</v>
      </c>
      <c r="C62" t="s">
        <v>260</v>
      </c>
      <c r="D62" t="s">
        <v>13</v>
      </c>
      <c r="E62" t="s">
        <v>11</v>
      </c>
      <c r="F62" t="s">
        <v>329</v>
      </c>
      <c r="G62" t="s">
        <v>375</v>
      </c>
      <c r="I62" t="s">
        <v>901</v>
      </c>
      <c r="J62" t="s">
        <v>873</v>
      </c>
      <c r="K62" t="s">
        <v>848</v>
      </c>
      <c r="L62" t="s">
        <v>854</v>
      </c>
      <c r="M62" t="s">
        <v>878</v>
      </c>
      <c r="N62" t="s">
        <v>73</v>
      </c>
      <c r="P62" t="s">
        <v>349</v>
      </c>
      <c r="Q62" t="s">
        <v>851</v>
      </c>
      <c r="R62" t="s">
        <v>337</v>
      </c>
      <c r="S62">
        <v>1</v>
      </c>
    </row>
    <row r="63" spans="1:21" ht="15" customHeight="1">
      <c r="A63" s="962">
        <v>8500</v>
      </c>
      <c r="B63" t="s">
        <v>260</v>
      </c>
      <c r="C63" t="s">
        <v>312</v>
      </c>
      <c r="D63" t="s">
        <v>13</v>
      </c>
      <c r="E63" t="s">
        <v>11</v>
      </c>
      <c r="F63" t="s">
        <v>329</v>
      </c>
      <c r="G63" t="s">
        <v>375</v>
      </c>
      <c r="I63" t="s">
        <v>902</v>
      </c>
      <c r="J63" t="s">
        <v>880</v>
      </c>
      <c r="K63" t="s">
        <v>848</v>
      </c>
      <c r="L63" t="s">
        <v>849</v>
      </c>
      <c r="M63" t="s">
        <v>903</v>
      </c>
      <c r="N63" t="s">
        <v>73</v>
      </c>
      <c r="P63" t="s">
        <v>882</v>
      </c>
      <c r="Q63" t="s">
        <v>851</v>
      </c>
      <c r="R63" t="s">
        <v>337</v>
      </c>
      <c r="S63">
        <v>-1</v>
      </c>
      <c r="T63" t="s">
        <v>903</v>
      </c>
      <c r="U63" t="s">
        <v>880</v>
      </c>
    </row>
    <row r="64" spans="1:21" ht="15" customHeight="1">
      <c r="A64" s="971">
        <v>8700</v>
      </c>
      <c r="B64" t="s">
        <v>257</v>
      </c>
      <c r="C64" t="s">
        <v>291</v>
      </c>
      <c r="D64" t="s">
        <v>13</v>
      </c>
      <c r="E64" t="s">
        <v>11</v>
      </c>
      <c r="F64" t="s">
        <v>329</v>
      </c>
      <c r="G64" t="s">
        <v>375</v>
      </c>
      <c r="I64" t="s">
        <v>904</v>
      </c>
      <c r="J64" t="s">
        <v>880</v>
      </c>
      <c r="K64" t="s">
        <v>884</v>
      </c>
      <c r="L64" t="s">
        <v>849</v>
      </c>
      <c r="M64" t="s">
        <v>905</v>
      </c>
      <c r="N64" t="s">
        <v>74</v>
      </c>
      <c r="P64" t="s">
        <v>361</v>
      </c>
      <c r="Q64" t="s">
        <v>851</v>
      </c>
      <c r="R64" t="s">
        <v>337</v>
      </c>
      <c r="S64">
        <v>-1</v>
      </c>
      <c r="T64" t="s">
        <v>905</v>
      </c>
      <c r="U64" t="s">
        <v>880</v>
      </c>
    </row>
    <row r="65" spans="1:21" ht="15" customHeight="1">
      <c r="A65" s="962">
        <v>8700</v>
      </c>
      <c r="B65" t="s">
        <v>257</v>
      </c>
      <c r="C65" t="s">
        <v>287</v>
      </c>
      <c r="D65" t="s">
        <v>13</v>
      </c>
      <c r="E65" t="s">
        <v>11</v>
      </c>
      <c r="F65" t="s">
        <v>329</v>
      </c>
      <c r="G65" t="s">
        <v>375</v>
      </c>
      <c r="S65">
        <v>0.64878892733564009</v>
      </c>
    </row>
    <row r="66" spans="1:21" ht="15" customHeight="1">
      <c r="A66" s="971">
        <v>8800</v>
      </c>
      <c r="B66" t="s">
        <v>257</v>
      </c>
      <c r="C66" t="s">
        <v>296</v>
      </c>
      <c r="D66" t="s">
        <v>13</v>
      </c>
      <c r="E66" t="s">
        <v>11</v>
      </c>
      <c r="F66" t="s">
        <v>329</v>
      </c>
      <c r="G66" t="s">
        <v>375</v>
      </c>
      <c r="I66" t="s">
        <v>906</v>
      </c>
      <c r="J66" t="s">
        <v>880</v>
      </c>
      <c r="K66" t="s">
        <v>907</v>
      </c>
      <c r="L66" t="s">
        <v>849</v>
      </c>
      <c r="M66" t="s">
        <v>908</v>
      </c>
      <c r="N66" t="s">
        <v>74</v>
      </c>
      <c r="P66" t="s">
        <v>361</v>
      </c>
      <c r="Q66" t="s">
        <v>851</v>
      </c>
      <c r="R66" t="s">
        <v>337</v>
      </c>
      <c r="S66">
        <v>-1</v>
      </c>
      <c r="T66" t="s">
        <v>908</v>
      </c>
      <c r="U66" t="s">
        <v>880</v>
      </c>
    </row>
    <row r="67" spans="1:21" ht="15" customHeight="1">
      <c r="A67" s="962">
        <v>8800</v>
      </c>
      <c r="B67" t="s">
        <v>257</v>
      </c>
      <c r="C67" t="s">
        <v>287</v>
      </c>
      <c r="D67" t="s">
        <v>13</v>
      </c>
      <c r="E67" t="s">
        <v>11</v>
      </c>
      <c r="F67" t="s">
        <v>329</v>
      </c>
      <c r="G67" t="s">
        <v>375</v>
      </c>
      <c r="S67">
        <v>0.2179930795847751</v>
      </c>
    </row>
    <row r="68" spans="1:21" ht="15" customHeight="1">
      <c r="A68" s="971">
        <v>8900</v>
      </c>
      <c r="B68" t="s">
        <v>257</v>
      </c>
      <c r="C68" t="s">
        <v>287</v>
      </c>
      <c r="D68" t="s">
        <v>13</v>
      </c>
      <c r="E68" t="s">
        <v>11</v>
      </c>
      <c r="F68" t="s">
        <v>329</v>
      </c>
      <c r="G68" t="s">
        <v>375</v>
      </c>
      <c r="S68">
        <v>7.9584775086505188E-2</v>
      </c>
    </row>
    <row r="69" spans="1:21" ht="15" customHeight="1">
      <c r="A69" s="962">
        <v>8900</v>
      </c>
      <c r="B69" t="s">
        <v>257</v>
      </c>
      <c r="C69" t="s">
        <v>316</v>
      </c>
      <c r="D69" t="s">
        <v>13</v>
      </c>
      <c r="E69" t="s">
        <v>11</v>
      </c>
      <c r="F69" t="s">
        <v>329</v>
      </c>
      <c r="G69" t="s">
        <v>375</v>
      </c>
      <c r="I69" t="s">
        <v>909</v>
      </c>
      <c r="J69" t="s">
        <v>880</v>
      </c>
      <c r="K69" t="s">
        <v>890</v>
      </c>
      <c r="L69" t="s">
        <v>849</v>
      </c>
      <c r="M69" t="s">
        <v>910</v>
      </c>
      <c r="N69" t="s">
        <v>74</v>
      </c>
      <c r="P69" t="s">
        <v>361</v>
      </c>
      <c r="Q69" t="s">
        <v>851</v>
      </c>
      <c r="R69" t="s">
        <v>337</v>
      </c>
      <c r="S69">
        <v>-1</v>
      </c>
      <c r="T69" t="s">
        <v>910</v>
      </c>
      <c r="U69" t="s">
        <v>880</v>
      </c>
    </row>
    <row r="70" spans="1:21" ht="15" customHeight="1">
      <c r="A70" s="971">
        <v>9000</v>
      </c>
      <c r="B70" t="s">
        <v>257</v>
      </c>
      <c r="C70" t="s">
        <v>287</v>
      </c>
      <c r="D70" t="s">
        <v>13</v>
      </c>
      <c r="E70" t="s">
        <v>11</v>
      </c>
      <c r="F70" t="s">
        <v>329</v>
      </c>
      <c r="G70" t="s">
        <v>375</v>
      </c>
      <c r="S70">
        <v>5.3633217993079588E-2</v>
      </c>
    </row>
    <row r="71" spans="1:21" ht="15" customHeight="1">
      <c r="A71" s="962">
        <v>9000</v>
      </c>
      <c r="B71" t="s">
        <v>257</v>
      </c>
      <c r="C71" t="s">
        <v>310</v>
      </c>
      <c r="D71" t="s">
        <v>13</v>
      </c>
      <c r="E71" t="s">
        <v>11</v>
      </c>
      <c r="F71" t="s">
        <v>329</v>
      </c>
      <c r="G71" t="s">
        <v>375</v>
      </c>
      <c r="I71" t="s">
        <v>911</v>
      </c>
      <c r="J71" t="s">
        <v>887</v>
      </c>
      <c r="K71" t="s">
        <v>884</v>
      </c>
      <c r="L71" t="s">
        <v>849</v>
      </c>
      <c r="M71" t="s">
        <v>888</v>
      </c>
      <c r="N71" t="s">
        <v>74</v>
      </c>
      <c r="P71" t="s">
        <v>361</v>
      </c>
      <c r="Q71" t="s">
        <v>851</v>
      </c>
      <c r="R71" t="s">
        <v>337</v>
      </c>
      <c r="S71">
        <v>-1</v>
      </c>
      <c r="T71" t="s">
        <v>888</v>
      </c>
      <c r="U71" t="s">
        <v>887</v>
      </c>
    </row>
    <row r="72" spans="1:21" ht="15" customHeight="1">
      <c r="A72" s="971">
        <v>9600</v>
      </c>
      <c r="B72" t="s">
        <v>259</v>
      </c>
      <c r="C72" t="s">
        <v>299</v>
      </c>
      <c r="D72" t="s">
        <v>13</v>
      </c>
      <c r="E72" t="s">
        <v>11</v>
      </c>
      <c r="F72" t="s">
        <v>329</v>
      </c>
      <c r="G72" t="s">
        <v>375</v>
      </c>
      <c r="I72" t="s">
        <v>912</v>
      </c>
      <c r="J72" t="s">
        <v>893</v>
      </c>
      <c r="K72" t="s">
        <v>894</v>
      </c>
      <c r="L72" t="s">
        <v>849</v>
      </c>
      <c r="M72" t="s">
        <v>895</v>
      </c>
      <c r="N72" t="s">
        <v>75</v>
      </c>
      <c r="P72" t="s">
        <v>361</v>
      </c>
      <c r="Q72" t="s">
        <v>851</v>
      </c>
      <c r="R72" t="s">
        <v>337</v>
      </c>
      <c r="S72">
        <v>-1</v>
      </c>
      <c r="T72" t="s">
        <v>895</v>
      </c>
      <c r="U72" t="s">
        <v>893</v>
      </c>
    </row>
    <row r="73" spans="1:21" ht="15" customHeight="1">
      <c r="A73" s="962">
        <v>9600</v>
      </c>
      <c r="B73" t="s">
        <v>259</v>
      </c>
      <c r="C73" t="s">
        <v>287</v>
      </c>
      <c r="D73" t="s">
        <v>13</v>
      </c>
      <c r="E73" t="s">
        <v>11</v>
      </c>
      <c r="F73" t="s">
        <v>329</v>
      </c>
      <c r="G73" t="s">
        <v>375</v>
      </c>
      <c r="S73">
        <v>0.92595974268564152</v>
      </c>
    </row>
    <row r="74" spans="1:21" ht="15" customHeight="1">
      <c r="A74" s="971">
        <v>9700</v>
      </c>
      <c r="B74" t="s">
        <v>259</v>
      </c>
      <c r="C74" t="s">
        <v>287</v>
      </c>
      <c r="D74" t="s">
        <v>13</v>
      </c>
      <c r="E74" t="s">
        <v>11</v>
      </c>
      <c r="F74" t="s">
        <v>329</v>
      </c>
      <c r="G74" t="s">
        <v>375</v>
      </c>
      <c r="S74">
        <v>7.4040257314358329E-2</v>
      </c>
    </row>
    <row r="75" spans="1:21" ht="15" customHeight="1">
      <c r="A75" s="962">
        <v>9700</v>
      </c>
      <c r="B75" t="s">
        <v>259</v>
      </c>
      <c r="C75" t="s">
        <v>300</v>
      </c>
      <c r="D75" t="s">
        <v>13</v>
      </c>
      <c r="E75" t="s">
        <v>11</v>
      </c>
      <c r="F75" t="s">
        <v>329</v>
      </c>
      <c r="G75" t="s">
        <v>375</v>
      </c>
      <c r="I75" t="s">
        <v>913</v>
      </c>
      <c r="J75" t="s">
        <v>893</v>
      </c>
      <c r="K75" t="s">
        <v>894</v>
      </c>
      <c r="L75" t="s">
        <v>849</v>
      </c>
      <c r="M75" t="s">
        <v>897</v>
      </c>
      <c r="N75" t="s">
        <v>75</v>
      </c>
      <c r="P75" t="s">
        <v>361</v>
      </c>
      <c r="Q75" t="s">
        <v>851</v>
      </c>
      <c r="R75" t="s">
        <v>337</v>
      </c>
      <c r="S75">
        <v>-1</v>
      </c>
      <c r="T75" t="s">
        <v>897</v>
      </c>
      <c r="U75" t="s">
        <v>893</v>
      </c>
    </row>
    <row r="76" spans="1:21" ht="15" customHeight="1">
      <c r="A76" s="971">
        <v>24</v>
      </c>
      <c r="B76" t="s">
        <v>247</v>
      </c>
      <c r="C76" t="s">
        <v>318</v>
      </c>
      <c r="D76" t="s">
        <v>13</v>
      </c>
      <c r="E76" t="s">
        <v>11</v>
      </c>
      <c r="F76" t="s">
        <v>329</v>
      </c>
      <c r="G76" t="s">
        <v>392</v>
      </c>
      <c r="I76" t="s">
        <v>914</v>
      </c>
      <c r="J76" t="s">
        <v>847</v>
      </c>
      <c r="K76" t="s">
        <v>848</v>
      </c>
      <c r="L76" t="s">
        <v>849</v>
      </c>
      <c r="M76" t="s">
        <v>850</v>
      </c>
      <c r="N76" t="s">
        <v>57</v>
      </c>
      <c r="P76" t="s">
        <v>361</v>
      </c>
      <c r="Q76" t="s">
        <v>851</v>
      </c>
      <c r="R76" t="s">
        <v>337</v>
      </c>
      <c r="S76">
        <v>-1</v>
      </c>
      <c r="T76" t="s">
        <v>850</v>
      </c>
      <c r="U76" t="s">
        <v>847</v>
      </c>
    </row>
    <row r="77" spans="1:21" ht="15" customHeight="1">
      <c r="A77" s="962">
        <v>24</v>
      </c>
      <c r="B77" t="s">
        <v>254</v>
      </c>
      <c r="C77" t="s">
        <v>319</v>
      </c>
      <c r="D77" t="s">
        <v>13</v>
      </c>
      <c r="E77" t="s">
        <v>11</v>
      </c>
      <c r="F77" t="s">
        <v>329</v>
      </c>
      <c r="G77" t="s">
        <v>392</v>
      </c>
      <c r="H77" t="s">
        <v>403</v>
      </c>
      <c r="J77" t="s">
        <v>332</v>
      </c>
      <c r="L77" t="s">
        <v>333</v>
      </c>
      <c r="M77" t="s">
        <v>351</v>
      </c>
      <c r="N77" t="s">
        <v>52</v>
      </c>
      <c r="P77" t="s">
        <v>349</v>
      </c>
      <c r="Q77" t="s">
        <v>336</v>
      </c>
      <c r="R77" t="s">
        <v>337</v>
      </c>
      <c r="S77">
        <v>1.801120448179272</v>
      </c>
    </row>
    <row r="78" spans="1:21" ht="15" customHeight="1">
      <c r="A78" s="971">
        <v>102</v>
      </c>
      <c r="B78" t="s">
        <v>279</v>
      </c>
      <c r="C78" t="s">
        <v>255</v>
      </c>
      <c r="D78" t="s">
        <v>13</v>
      </c>
      <c r="E78" t="s">
        <v>11</v>
      </c>
      <c r="F78" t="s">
        <v>329</v>
      </c>
      <c r="G78" t="s">
        <v>392</v>
      </c>
      <c r="I78" t="s">
        <v>852</v>
      </c>
      <c r="J78" t="s">
        <v>853</v>
      </c>
      <c r="K78" t="s">
        <v>848</v>
      </c>
      <c r="L78" t="s">
        <v>854</v>
      </c>
      <c r="M78" t="s">
        <v>855</v>
      </c>
      <c r="N78" t="s">
        <v>55</v>
      </c>
      <c r="P78" t="s">
        <v>361</v>
      </c>
      <c r="Q78" t="s">
        <v>851</v>
      </c>
      <c r="R78" t="s">
        <v>337</v>
      </c>
      <c r="S78">
        <v>-1</v>
      </c>
      <c r="T78" t="s">
        <v>855</v>
      </c>
      <c r="U78" t="s">
        <v>853</v>
      </c>
    </row>
    <row r="79" spans="1:21" ht="15" customHeight="1">
      <c r="A79" s="962">
        <v>102</v>
      </c>
      <c r="B79" t="s">
        <v>244</v>
      </c>
      <c r="C79" t="s">
        <v>279</v>
      </c>
      <c r="D79" t="s">
        <v>13</v>
      </c>
      <c r="E79" t="s">
        <v>11</v>
      </c>
      <c r="F79" t="s">
        <v>329</v>
      </c>
      <c r="G79" t="s">
        <v>392</v>
      </c>
      <c r="H79" t="s">
        <v>393</v>
      </c>
      <c r="J79" t="s">
        <v>332</v>
      </c>
      <c r="L79" t="s">
        <v>333</v>
      </c>
      <c r="M79" t="s">
        <v>334</v>
      </c>
      <c r="N79" t="s">
        <v>52</v>
      </c>
      <c r="P79" t="s">
        <v>335</v>
      </c>
      <c r="Q79" t="s">
        <v>336</v>
      </c>
      <c r="R79" t="s">
        <v>337</v>
      </c>
      <c r="S79">
        <v>1.7000000000000001E-2</v>
      </c>
    </row>
    <row r="80" spans="1:21" ht="15" customHeight="1">
      <c r="A80" s="971">
        <v>402</v>
      </c>
      <c r="B80" t="s">
        <v>255</v>
      </c>
      <c r="C80" t="s">
        <v>301</v>
      </c>
      <c r="D80" t="s">
        <v>13</v>
      </c>
      <c r="E80" t="s">
        <v>11</v>
      </c>
      <c r="F80" t="s">
        <v>329</v>
      </c>
      <c r="G80" t="s">
        <v>392</v>
      </c>
      <c r="I80" t="s">
        <v>856</v>
      </c>
      <c r="J80" t="s">
        <v>853</v>
      </c>
      <c r="K80" t="s">
        <v>848</v>
      </c>
      <c r="L80" t="s">
        <v>849</v>
      </c>
      <c r="M80" t="s">
        <v>857</v>
      </c>
      <c r="N80" t="s">
        <v>55</v>
      </c>
      <c r="P80" t="s">
        <v>361</v>
      </c>
      <c r="Q80" t="s">
        <v>851</v>
      </c>
      <c r="R80" t="s">
        <v>337</v>
      </c>
      <c r="S80">
        <v>-1</v>
      </c>
      <c r="T80" t="s">
        <v>857</v>
      </c>
      <c r="U80" t="s">
        <v>853</v>
      </c>
    </row>
    <row r="81" spans="1:21" ht="15" customHeight="1">
      <c r="A81" s="962">
        <v>402</v>
      </c>
      <c r="B81" t="s">
        <v>279</v>
      </c>
      <c r="C81" t="s">
        <v>255</v>
      </c>
      <c r="D81" t="s">
        <v>13</v>
      </c>
      <c r="E81" t="s">
        <v>11</v>
      </c>
      <c r="F81" t="s">
        <v>329</v>
      </c>
      <c r="G81" t="s">
        <v>392</v>
      </c>
      <c r="I81" t="s">
        <v>852</v>
      </c>
      <c r="J81" t="s">
        <v>853</v>
      </c>
      <c r="K81" t="s">
        <v>848</v>
      </c>
      <c r="L81" t="s">
        <v>854</v>
      </c>
      <c r="M81" t="s">
        <v>855</v>
      </c>
      <c r="N81" t="s">
        <v>55</v>
      </c>
      <c r="P81" t="s">
        <v>361</v>
      </c>
      <c r="Q81" t="s">
        <v>851</v>
      </c>
      <c r="R81" t="s">
        <v>337</v>
      </c>
      <c r="S81">
        <v>0.56330000000000002</v>
      </c>
    </row>
    <row r="82" spans="1:21" ht="15" customHeight="1">
      <c r="A82" s="971">
        <v>502</v>
      </c>
      <c r="B82" t="s">
        <v>255</v>
      </c>
      <c r="C82" t="s">
        <v>307</v>
      </c>
      <c r="D82" t="s">
        <v>13</v>
      </c>
      <c r="E82" t="s">
        <v>11</v>
      </c>
      <c r="F82" t="s">
        <v>329</v>
      </c>
      <c r="G82" t="s">
        <v>392</v>
      </c>
      <c r="I82" t="s">
        <v>858</v>
      </c>
      <c r="J82" t="s">
        <v>853</v>
      </c>
      <c r="K82" t="s">
        <v>848</v>
      </c>
      <c r="L82" t="s">
        <v>849</v>
      </c>
      <c r="M82" t="s">
        <v>859</v>
      </c>
      <c r="N82" t="s">
        <v>55</v>
      </c>
      <c r="P82" t="s">
        <v>361</v>
      </c>
      <c r="Q82" t="s">
        <v>851</v>
      </c>
      <c r="R82" t="s">
        <v>337</v>
      </c>
      <c r="S82">
        <v>-1</v>
      </c>
      <c r="T82" t="s">
        <v>859</v>
      </c>
      <c r="U82" t="s">
        <v>853</v>
      </c>
    </row>
    <row r="83" spans="1:21" ht="15" customHeight="1">
      <c r="A83" s="962">
        <v>502</v>
      </c>
      <c r="B83" t="s">
        <v>279</v>
      </c>
      <c r="C83" t="s">
        <v>255</v>
      </c>
      <c r="D83" t="s">
        <v>13</v>
      </c>
      <c r="E83" t="s">
        <v>11</v>
      </c>
      <c r="F83" t="s">
        <v>329</v>
      </c>
      <c r="G83" t="s">
        <v>392</v>
      </c>
      <c r="I83" t="s">
        <v>852</v>
      </c>
      <c r="J83" t="s">
        <v>853</v>
      </c>
      <c r="K83" t="s">
        <v>848</v>
      </c>
      <c r="L83" t="s">
        <v>854</v>
      </c>
      <c r="M83" t="s">
        <v>855</v>
      </c>
      <c r="N83" t="s">
        <v>55</v>
      </c>
      <c r="P83" t="s">
        <v>361</v>
      </c>
      <c r="Q83" t="s">
        <v>851</v>
      </c>
      <c r="R83" t="s">
        <v>337</v>
      </c>
      <c r="S83">
        <v>7.7000000000000002E-3</v>
      </c>
    </row>
    <row r="84" spans="1:21" ht="15" customHeight="1">
      <c r="A84" s="971">
        <v>602</v>
      </c>
      <c r="B84" t="s">
        <v>279</v>
      </c>
      <c r="C84" t="s">
        <v>255</v>
      </c>
      <c r="D84" t="s">
        <v>13</v>
      </c>
      <c r="E84" t="s">
        <v>11</v>
      </c>
      <c r="F84" t="s">
        <v>329</v>
      </c>
      <c r="G84" t="s">
        <v>392</v>
      </c>
      <c r="I84" t="s">
        <v>852</v>
      </c>
      <c r="J84" t="s">
        <v>853</v>
      </c>
      <c r="K84" t="s">
        <v>848</v>
      </c>
      <c r="L84" t="s">
        <v>854</v>
      </c>
      <c r="M84" t="s">
        <v>855</v>
      </c>
      <c r="N84" t="s">
        <v>55</v>
      </c>
      <c r="P84" t="s">
        <v>361</v>
      </c>
      <c r="Q84" t="s">
        <v>851</v>
      </c>
      <c r="R84" t="s">
        <v>337</v>
      </c>
      <c r="S84">
        <v>0</v>
      </c>
    </row>
    <row r="85" spans="1:21" ht="15" customHeight="1">
      <c r="A85" s="962">
        <v>602</v>
      </c>
      <c r="B85" t="s">
        <v>255</v>
      </c>
      <c r="C85" t="s">
        <v>315</v>
      </c>
      <c r="D85" t="s">
        <v>13</v>
      </c>
      <c r="E85" t="s">
        <v>11</v>
      </c>
      <c r="F85" t="s">
        <v>329</v>
      </c>
      <c r="G85" t="s">
        <v>392</v>
      </c>
      <c r="I85" t="s">
        <v>860</v>
      </c>
      <c r="J85" t="s">
        <v>853</v>
      </c>
      <c r="K85" t="s">
        <v>848</v>
      </c>
      <c r="L85" t="s">
        <v>849</v>
      </c>
      <c r="M85" t="s">
        <v>861</v>
      </c>
      <c r="N85" t="s">
        <v>55</v>
      </c>
      <c r="P85" t="s">
        <v>361</v>
      </c>
      <c r="Q85" t="s">
        <v>851</v>
      </c>
      <c r="R85" t="s">
        <v>337</v>
      </c>
      <c r="S85">
        <v>-1</v>
      </c>
      <c r="T85" t="s">
        <v>861</v>
      </c>
      <c r="U85" t="s">
        <v>853</v>
      </c>
    </row>
    <row r="86" spans="1:21" ht="15" customHeight="1">
      <c r="A86" s="971">
        <v>702</v>
      </c>
      <c r="B86" t="s">
        <v>279</v>
      </c>
      <c r="C86" t="s">
        <v>255</v>
      </c>
      <c r="D86" t="s">
        <v>13</v>
      </c>
      <c r="E86" t="s">
        <v>11</v>
      </c>
      <c r="F86" t="s">
        <v>329</v>
      </c>
      <c r="G86" t="s">
        <v>392</v>
      </c>
      <c r="I86" t="s">
        <v>852</v>
      </c>
      <c r="J86" t="s">
        <v>853</v>
      </c>
      <c r="K86" t="s">
        <v>848</v>
      </c>
      <c r="L86" t="s">
        <v>854</v>
      </c>
      <c r="M86" t="s">
        <v>855</v>
      </c>
      <c r="N86" t="s">
        <v>55</v>
      </c>
      <c r="P86" t="s">
        <v>361</v>
      </c>
      <c r="Q86" t="s">
        <v>851</v>
      </c>
      <c r="R86" t="s">
        <v>337</v>
      </c>
      <c r="S86">
        <v>7.7000000000000002E-3</v>
      </c>
    </row>
    <row r="87" spans="1:21" ht="15" customHeight="1">
      <c r="A87" s="962">
        <v>702</v>
      </c>
      <c r="B87" t="s">
        <v>255</v>
      </c>
      <c r="C87" t="s">
        <v>308</v>
      </c>
      <c r="D87" t="s">
        <v>13</v>
      </c>
      <c r="E87" t="s">
        <v>11</v>
      </c>
      <c r="F87" t="s">
        <v>329</v>
      </c>
      <c r="G87" t="s">
        <v>392</v>
      </c>
      <c r="I87" t="s">
        <v>862</v>
      </c>
      <c r="J87" t="s">
        <v>853</v>
      </c>
      <c r="K87" t="s">
        <v>848</v>
      </c>
      <c r="L87" t="s">
        <v>849</v>
      </c>
      <c r="M87" t="s">
        <v>863</v>
      </c>
      <c r="N87" t="s">
        <v>55</v>
      </c>
      <c r="P87" t="s">
        <v>361</v>
      </c>
      <c r="Q87" t="s">
        <v>851</v>
      </c>
      <c r="R87" t="s">
        <v>337</v>
      </c>
      <c r="S87">
        <v>-1</v>
      </c>
      <c r="T87" t="s">
        <v>863</v>
      </c>
      <c r="U87" t="s">
        <v>853</v>
      </c>
    </row>
    <row r="88" spans="1:21" ht="15" customHeight="1">
      <c r="A88" s="971">
        <v>802</v>
      </c>
      <c r="B88" t="s">
        <v>279</v>
      </c>
      <c r="C88" t="s">
        <v>255</v>
      </c>
      <c r="D88" t="s">
        <v>13</v>
      </c>
      <c r="E88" t="s">
        <v>11</v>
      </c>
      <c r="F88" t="s">
        <v>329</v>
      </c>
      <c r="G88" t="s">
        <v>392</v>
      </c>
      <c r="I88" t="s">
        <v>852</v>
      </c>
      <c r="J88" t="s">
        <v>853</v>
      </c>
      <c r="K88" t="s">
        <v>848</v>
      </c>
      <c r="L88" t="s">
        <v>854</v>
      </c>
      <c r="M88" t="s">
        <v>855</v>
      </c>
      <c r="N88" t="s">
        <v>55</v>
      </c>
      <c r="P88" t="s">
        <v>361</v>
      </c>
      <c r="Q88" t="s">
        <v>851</v>
      </c>
      <c r="R88" t="s">
        <v>337</v>
      </c>
      <c r="S88">
        <v>0.40720000000000001</v>
      </c>
    </row>
    <row r="89" spans="1:21" ht="15" customHeight="1">
      <c r="A89" s="962">
        <v>802</v>
      </c>
      <c r="B89" t="s">
        <v>255</v>
      </c>
      <c r="C89" t="s">
        <v>311</v>
      </c>
      <c r="D89" t="s">
        <v>13</v>
      </c>
      <c r="E89" t="s">
        <v>11</v>
      </c>
      <c r="F89" t="s">
        <v>329</v>
      </c>
      <c r="G89" t="s">
        <v>392</v>
      </c>
      <c r="I89" t="s">
        <v>864</v>
      </c>
      <c r="J89" t="s">
        <v>853</v>
      </c>
      <c r="K89" t="s">
        <v>848</v>
      </c>
      <c r="L89" t="s">
        <v>849</v>
      </c>
      <c r="M89" t="s">
        <v>865</v>
      </c>
      <c r="N89" t="s">
        <v>55</v>
      </c>
      <c r="P89" t="s">
        <v>361</v>
      </c>
      <c r="Q89" t="s">
        <v>851</v>
      </c>
      <c r="R89" t="s">
        <v>337</v>
      </c>
      <c r="S89">
        <v>-1</v>
      </c>
      <c r="T89" t="s">
        <v>865</v>
      </c>
      <c r="U89" t="s">
        <v>853</v>
      </c>
    </row>
    <row r="90" spans="1:21" ht="15" customHeight="1">
      <c r="A90" s="971">
        <v>902</v>
      </c>
      <c r="B90" t="s">
        <v>279</v>
      </c>
      <c r="C90" t="s">
        <v>255</v>
      </c>
      <c r="D90" t="s">
        <v>13</v>
      </c>
      <c r="E90" t="s">
        <v>11</v>
      </c>
      <c r="F90" t="s">
        <v>329</v>
      </c>
      <c r="G90" t="s">
        <v>392</v>
      </c>
      <c r="I90" t="s">
        <v>852</v>
      </c>
      <c r="J90" t="s">
        <v>853</v>
      </c>
      <c r="K90" t="s">
        <v>848</v>
      </c>
      <c r="L90" t="s">
        <v>854</v>
      </c>
      <c r="M90" t="s">
        <v>855</v>
      </c>
      <c r="N90" t="s">
        <v>55</v>
      </c>
      <c r="P90" t="s">
        <v>361</v>
      </c>
      <c r="Q90" t="s">
        <v>851</v>
      </c>
      <c r="R90" t="s">
        <v>337</v>
      </c>
      <c r="S90">
        <v>1.03E-2</v>
      </c>
    </row>
    <row r="91" spans="1:21" ht="15" customHeight="1">
      <c r="A91" s="962">
        <v>902</v>
      </c>
      <c r="B91" t="s">
        <v>255</v>
      </c>
      <c r="C91" t="s">
        <v>312</v>
      </c>
      <c r="D91" t="s">
        <v>13</v>
      </c>
      <c r="E91" t="s">
        <v>11</v>
      </c>
      <c r="F91" t="s">
        <v>329</v>
      </c>
      <c r="G91" t="s">
        <v>392</v>
      </c>
      <c r="I91" t="s">
        <v>866</v>
      </c>
      <c r="J91" t="s">
        <v>853</v>
      </c>
      <c r="K91" t="s">
        <v>848</v>
      </c>
      <c r="L91" t="s">
        <v>849</v>
      </c>
      <c r="M91" t="s">
        <v>867</v>
      </c>
      <c r="N91" t="s">
        <v>55</v>
      </c>
      <c r="P91" t="s">
        <v>361</v>
      </c>
      <c r="Q91" t="s">
        <v>851</v>
      </c>
      <c r="R91" t="s">
        <v>337</v>
      </c>
      <c r="S91">
        <v>-1</v>
      </c>
      <c r="T91" t="s">
        <v>867</v>
      </c>
      <c r="U91" t="s">
        <v>853</v>
      </c>
    </row>
    <row r="92" spans="1:21" ht="15" customHeight="1">
      <c r="A92" s="971">
        <v>1900</v>
      </c>
      <c r="B92" t="s">
        <v>247</v>
      </c>
      <c r="C92" t="s">
        <v>322</v>
      </c>
      <c r="D92" t="s">
        <v>13</v>
      </c>
      <c r="E92" t="s">
        <v>11</v>
      </c>
      <c r="F92" t="s">
        <v>329</v>
      </c>
      <c r="G92" t="s">
        <v>392</v>
      </c>
      <c r="I92" t="s">
        <v>915</v>
      </c>
      <c r="J92" t="s">
        <v>450</v>
      </c>
      <c r="K92" t="s">
        <v>848</v>
      </c>
      <c r="L92" t="s">
        <v>854</v>
      </c>
      <c r="M92" t="s">
        <v>871</v>
      </c>
      <c r="N92" t="s">
        <v>56</v>
      </c>
      <c r="P92" t="s">
        <v>361</v>
      </c>
      <c r="Q92" t="s">
        <v>851</v>
      </c>
      <c r="R92" t="s">
        <v>337</v>
      </c>
      <c r="S92">
        <v>-1</v>
      </c>
      <c r="T92" t="s">
        <v>871</v>
      </c>
      <c r="U92" t="s">
        <v>450</v>
      </c>
    </row>
    <row r="93" spans="1:21" ht="15" customHeight="1">
      <c r="A93" s="962">
        <v>1900</v>
      </c>
      <c r="B93" t="s">
        <v>244</v>
      </c>
      <c r="C93" t="s">
        <v>278</v>
      </c>
      <c r="D93" t="s">
        <v>13</v>
      </c>
      <c r="E93" t="s">
        <v>11</v>
      </c>
      <c r="F93" t="s">
        <v>329</v>
      </c>
      <c r="G93" t="s">
        <v>392</v>
      </c>
      <c r="P93" t="s">
        <v>361</v>
      </c>
      <c r="Q93" t="s">
        <v>868</v>
      </c>
      <c r="R93" t="s">
        <v>869</v>
      </c>
      <c r="S93">
        <v>0.02</v>
      </c>
    </row>
    <row r="94" spans="1:21" ht="15" customHeight="1">
      <c r="A94" s="971">
        <v>8100</v>
      </c>
      <c r="B94" t="s">
        <v>280</v>
      </c>
      <c r="C94" t="s">
        <v>257</v>
      </c>
      <c r="D94" t="s">
        <v>13</v>
      </c>
      <c r="E94" t="s">
        <v>11</v>
      </c>
      <c r="F94" t="s">
        <v>329</v>
      </c>
      <c r="G94" t="s">
        <v>392</v>
      </c>
      <c r="I94" t="s">
        <v>916</v>
      </c>
      <c r="J94" t="s">
        <v>873</v>
      </c>
      <c r="K94" t="s">
        <v>848</v>
      </c>
      <c r="L94" t="s">
        <v>854</v>
      </c>
      <c r="M94" t="s">
        <v>874</v>
      </c>
      <c r="N94" t="s">
        <v>73</v>
      </c>
      <c r="P94" t="s">
        <v>349</v>
      </c>
      <c r="Q94" t="s">
        <v>851</v>
      </c>
      <c r="R94" t="s">
        <v>337</v>
      </c>
      <c r="S94">
        <v>-1</v>
      </c>
      <c r="T94" t="s">
        <v>874</v>
      </c>
      <c r="U94" t="s">
        <v>873</v>
      </c>
    </row>
    <row r="95" spans="1:21" ht="15" customHeight="1">
      <c r="A95" s="962">
        <v>8100</v>
      </c>
      <c r="B95" t="s">
        <v>254</v>
      </c>
      <c r="C95" t="s">
        <v>280</v>
      </c>
      <c r="D95" t="s">
        <v>13</v>
      </c>
      <c r="E95" t="s">
        <v>11</v>
      </c>
      <c r="F95" t="s">
        <v>329</v>
      </c>
      <c r="G95" t="s">
        <v>392</v>
      </c>
      <c r="H95" t="s">
        <v>399</v>
      </c>
      <c r="J95" t="s">
        <v>332</v>
      </c>
      <c r="L95" t="s">
        <v>333</v>
      </c>
      <c r="M95" t="s">
        <v>346</v>
      </c>
      <c r="N95" t="s">
        <v>52</v>
      </c>
      <c r="P95" t="s">
        <v>335</v>
      </c>
      <c r="Q95" t="s">
        <v>336</v>
      </c>
      <c r="R95" t="s">
        <v>337</v>
      </c>
      <c r="S95">
        <v>0.188</v>
      </c>
    </row>
    <row r="96" spans="1:21" ht="15" customHeight="1">
      <c r="A96" s="971">
        <v>8200</v>
      </c>
      <c r="B96" t="s">
        <v>280</v>
      </c>
      <c r="C96" t="s">
        <v>259</v>
      </c>
      <c r="D96" t="s">
        <v>13</v>
      </c>
      <c r="E96" t="s">
        <v>11</v>
      </c>
      <c r="F96" t="s">
        <v>329</v>
      </c>
      <c r="G96" t="s">
        <v>392</v>
      </c>
      <c r="I96" t="s">
        <v>917</v>
      </c>
      <c r="J96" t="s">
        <v>873</v>
      </c>
      <c r="K96" t="s">
        <v>848</v>
      </c>
      <c r="L96" t="s">
        <v>854</v>
      </c>
      <c r="M96" t="s">
        <v>876</v>
      </c>
      <c r="N96" t="s">
        <v>73</v>
      </c>
      <c r="P96" t="s">
        <v>349</v>
      </c>
      <c r="Q96" t="s">
        <v>851</v>
      </c>
      <c r="R96" t="s">
        <v>337</v>
      </c>
      <c r="S96">
        <v>-1</v>
      </c>
      <c r="T96" t="s">
        <v>876</v>
      </c>
      <c r="U96" t="s">
        <v>873</v>
      </c>
    </row>
    <row r="97" spans="1:21" ht="15" customHeight="1">
      <c r="A97" s="962">
        <v>8200</v>
      </c>
      <c r="B97" t="s">
        <v>254</v>
      </c>
      <c r="C97" t="s">
        <v>280</v>
      </c>
      <c r="D97" t="s">
        <v>13</v>
      </c>
      <c r="E97" t="s">
        <v>11</v>
      </c>
      <c r="F97" t="s">
        <v>329</v>
      </c>
      <c r="G97" t="s">
        <v>392</v>
      </c>
      <c r="H97" t="s">
        <v>399</v>
      </c>
      <c r="J97" t="s">
        <v>332</v>
      </c>
      <c r="L97" t="s">
        <v>333</v>
      </c>
      <c r="M97" t="s">
        <v>346</v>
      </c>
      <c r="N97" t="s">
        <v>52</v>
      </c>
      <c r="P97" t="s">
        <v>335</v>
      </c>
      <c r="Q97" t="s">
        <v>336</v>
      </c>
      <c r="R97" t="s">
        <v>337</v>
      </c>
      <c r="S97">
        <v>0.79400000000000004</v>
      </c>
    </row>
    <row r="98" spans="1:21" ht="15" customHeight="1">
      <c r="A98" s="971">
        <v>8300</v>
      </c>
      <c r="B98" t="s">
        <v>254</v>
      </c>
      <c r="C98" t="s">
        <v>280</v>
      </c>
      <c r="D98" t="s">
        <v>13</v>
      </c>
      <c r="E98" t="s">
        <v>11</v>
      </c>
      <c r="F98" t="s">
        <v>329</v>
      </c>
      <c r="G98" t="s">
        <v>392</v>
      </c>
      <c r="H98" t="s">
        <v>399</v>
      </c>
      <c r="J98" t="s">
        <v>332</v>
      </c>
      <c r="L98" t="s">
        <v>333</v>
      </c>
      <c r="M98" t="s">
        <v>346</v>
      </c>
      <c r="N98" t="s">
        <v>52</v>
      </c>
      <c r="P98" t="s">
        <v>335</v>
      </c>
      <c r="Q98" t="s">
        <v>336</v>
      </c>
      <c r="R98" t="s">
        <v>337</v>
      </c>
      <c r="S98">
        <v>1.8000000000000019E-2</v>
      </c>
    </row>
    <row r="99" spans="1:21" ht="15" customHeight="1">
      <c r="A99" s="962">
        <v>8300</v>
      </c>
      <c r="B99" t="s">
        <v>280</v>
      </c>
      <c r="C99" t="s">
        <v>260</v>
      </c>
      <c r="D99" t="s">
        <v>13</v>
      </c>
      <c r="E99" t="s">
        <v>11</v>
      </c>
      <c r="F99" t="s">
        <v>329</v>
      </c>
      <c r="G99" t="s">
        <v>392</v>
      </c>
      <c r="I99" t="s">
        <v>877</v>
      </c>
      <c r="J99" t="s">
        <v>873</v>
      </c>
      <c r="K99" t="s">
        <v>848</v>
      </c>
      <c r="L99" t="s">
        <v>854</v>
      </c>
      <c r="M99" t="s">
        <v>878</v>
      </c>
      <c r="N99" t="s">
        <v>73</v>
      </c>
      <c r="P99" t="s">
        <v>349</v>
      </c>
      <c r="Q99" t="s">
        <v>851</v>
      </c>
      <c r="R99" t="s">
        <v>337</v>
      </c>
      <c r="S99">
        <v>-1</v>
      </c>
      <c r="T99" t="s">
        <v>878</v>
      </c>
      <c r="U99" t="s">
        <v>873</v>
      </c>
    </row>
    <row r="100" spans="1:21" ht="15" customHeight="1">
      <c r="A100" s="971">
        <v>8600</v>
      </c>
      <c r="B100" t="s">
        <v>260</v>
      </c>
      <c r="C100" t="s">
        <v>299</v>
      </c>
      <c r="D100" t="s">
        <v>13</v>
      </c>
      <c r="E100" t="s">
        <v>11</v>
      </c>
      <c r="F100" t="s">
        <v>329</v>
      </c>
      <c r="G100" t="s">
        <v>392</v>
      </c>
      <c r="I100" t="s">
        <v>879</v>
      </c>
      <c r="J100" t="s">
        <v>880</v>
      </c>
      <c r="K100" t="s">
        <v>848</v>
      </c>
      <c r="L100" t="s">
        <v>849</v>
      </c>
      <c r="M100" t="s">
        <v>881</v>
      </c>
      <c r="N100" t="s">
        <v>73</v>
      </c>
      <c r="P100" t="s">
        <v>882</v>
      </c>
      <c r="Q100" t="s">
        <v>851</v>
      </c>
      <c r="R100" t="s">
        <v>337</v>
      </c>
      <c r="S100">
        <v>-1</v>
      </c>
      <c r="T100" t="s">
        <v>881</v>
      </c>
      <c r="U100" t="s">
        <v>880</v>
      </c>
    </row>
    <row r="101" spans="1:21" ht="15" customHeight="1">
      <c r="A101" s="962">
        <v>8600</v>
      </c>
      <c r="B101" t="s">
        <v>280</v>
      </c>
      <c r="C101" t="s">
        <v>260</v>
      </c>
      <c r="D101" t="s">
        <v>13</v>
      </c>
      <c r="E101" t="s">
        <v>11</v>
      </c>
      <c r="F101" t="s">
        <v>329</v>
      </c>
      <c r="G101" t="s">
        <v>392</v>
      </c>
      <c r="I101" t="s">
        <v>877</v>
      </c>
      <c r="J101" t="s">
        <v>873</v>
      </c>
      <c r="K101" t="s">
        <v>848</v>
      </c>
      <c r="L101" t="s">
        <v>854</v>
      </c>
      <c r="M101" t="s">
        <v>878</v>
      </c>
      <c r="N101" t="s">
        <v>73</v>
      </c>
      <c r="P101" t="s">
        <v>349</v>
      </c>
      <c r="Q101" t="s">
        <v>851</v>
      </c>
      <c r="R101" t="s">
        <v>337</v>
      </c>
      <c r="S101">
        <v>1</v>
      </c>
    </row>
    <row r="102" spans="1:21" ht="15" customHeight="1">
      <c r="A102" s="971">
        <v>9800</v>
      </c>
      <c r="B102" t="s">
        <v>259</v>
      </c>
      <c r="C102" t="s">
        <v>299</v>
      </c>
      <c r="D102" t="s">
        <v>13</v>
      </c>
      <c r="E102" t="s">
        <v>11</v>
      </c>
      <c r="F102" t="s">
        <v>329</v>
      </c>
      <c r="G102" t="s">
        <v>392</v>
      </c>
      <c r="I102" t="s">
        <v>918</v>
      </c>
      <c r="J102" t="s">
        <v>893</v>
      </c>
      <c r="K102" t="s">
        <v>894</v>
      </c>
      <c r="L102" t="s">
        <v>849</v>
      </c>
      <c r="M102" t="s">
        <v>895</v>
      </c>
      <c r="N102" t="s">
        <v>75</v>
      </c>
      <c r="P102" t="s">
        <v>361</v>
      </c>
      <c r="Q102" t="s">
        <v>851</v>
      </c>
      <c r="R102" t="s">
        <v>337</v>
      </c>
      <c r="S102">
        <v>-1</v>
      </c>
      <c r="T102" t="s">
        <v>895</v>
      </c>
      <c r="U102" t="s">
        <v>893</v>
      </c>
    </row>
    <row r="103" spans="1:21" ht="15" customHeight="1">
      <c r="A103" s="962">
        <v>9800</v>
      </c>
      <c r="B103" t="s">
        <v>259</v>
      </c>
      <c r="C103" t="s">
        <v>287</v>
      </c>
      <c r="D103" t="s">
        <v>13</v>
      </c>
      <c r="E103" t="s">
        <v>11</v>
      </c>
      <c r="F103" t="s">
        <v>329</v>
      </c>
      <c r="G103" t="s">
        <v>392</v>
      </c>
      <c r="S103">
        <v>0.84323855651099544</v>
      </c>
    </row>
    <row r="104" spans="1:21" ht="15" customHeight="1">
      <c r="A104" s="971">
        <v>9900</v>
      </c>
      <c r="B104" t="s">
        <v>259</v>
      </c>
      <c r="C104" t="s">
        <v>300</v>
      </c>
      <c r="D104" t="s">
        <v>13</v>
      </c>
      <c r="E104" t="s">
        <v>11</v>
      </c>
      <c r="F104" t="s">
        <v>329</v>
      </c>
      <c r="G104" t="s">
        <v>392</v>
      </c>
      <c r="I104" t="s">
        <v>919</v>
      </c>
      <c r="J104" t="s">
        <v>893</v>
      </c>
      <c r="K104" t="s">
        <v>894</v>
      </c>
      <c r="L104" t="s">
        <v>849</v>
      </c>
      <c r="M104" t="s">
        <v>897</v>
      </c>
      <c r="N104" t="s">
        <v>75</v>
      </c>
      <c r="P104" t="s">
        <v>361</v>
      </c>
      <c r="Q104" t="s">
        <v>851</v>
      </c>
      <c r="R104" t="s">
        <v>337</v>
      </c>
      <c r="S104">
        <v>-1</v>
      </c>
      <c r="T104" t="s">
        <v>897</v>
      </c>
      <c r="U104" t="s">
        <v>893</v>
      </c>
    </row>
    <row r="105" spans="1:21" ht="15" customHeight="1">
      <c r="A105" s="962">
        <v>9900</v>
      </c>
      <c r="B105" t="s">
        <v>259</v>
      </c>
      <c r="C105" t="s">
        <v>287</v>
      </c>
      <c r="D105" t="s">
        <v>13</v>
      </c>
      <c r="E105" t="s">
        <v>11</v>
      </c>
      <c r="F105" t="s">
        <v>329</v>
      </c>
      <c r="G105" t="s">
        <v>392</v>
      </c>
      <c r="S105">
        <v>0.15676144348900489</v>
      </c>
    </row>
    <row r="106" spans="1:21" ht="15" customHeight="1">
      <c r="A106" s="971">
        <v>25</v>
      </c>
      <c r="B106" t="s">
        <v>247</v>
      </c>
      <c r="C106" t="s">
        <v>318</v>
      </c>
      <c r="D106" t="s">
        <v>13</v>
      </c>
      <c r="E106" t="s">
        <v>11</v>
      </c>
      <c r="F106" t="s">
        <v>329</v>
      </c>
      <c r="G106" t="s">
        <v>413</v>
      </c>
      <c r="I106" t="s">
        <v>920</v>
      </c>
      <c r="J106" t="s">
        <v>847</v>
      </c>
      <c r="K106" t="s">
        <v>848</v>
      </c>
      <c r="L106" t="s">
        <v>849</v>
      </c>
      <c r="M106" t="s">
        <v>850</v>
      </c>
      <c r="N106" t="s">
        <v>57</v>
      </c>
      <c r="P106" t="s">
        <v>361</v>
      </c>
      <c r="Q106" t="s">
        <v>851</v>
      </c>
      <c r="R106" t="s">
        <v>337</v>
      </c>
      <c r="S106">
        <v>-1</v>
      </c>
      <c r="T106" t="s">
        <v>850</v>
      </c>
      <c r="U106" t="s">
        <v>847</v>
      </c>
    </row>
    <row r="107" spans="1:21" ht="15" customHeight="1">
      <c r="A107" s="962">
        <v>25</v>
      </c>
      <c r="B107" t="s">
        <v>254</v>
      </c>
      <c r="C107" t="s">
        <v>319</v>
      </c>
      <c r="D107" t="s">
        <v>13</v>
      </c>
      <c r="E107" t="s">
        <v>11</v>
      </c>
      <c r="F107" t="s">
        <v>329</v>
      </c>
      <c r="G107" t="s">
        <v>413</v>
      </c>
      <c r="H107" t="s">
        <v>423</v>
      </c>
      <c r="J107" t="s">
        <v>415</v>
      </c>
      <c r="L107" t="s">
        <v>333</v>
      </c>
      <c r="M107" t="s">
        <v>351</v>
      </c>
      <c r="N107" t="s">
        <v>67</v>
      </c>
      <c r="P107" t="s">
        <v>349</v>
      </c>
      <c r="Q107" t="s">
        <v>336</v>
      </c>
      <c r="R107" t="s">
        <v>337</v>
      </c>
      <c r="S107">
        <v>1.4330900243308999</v>
      </c>
    </row>
    <row r="108" spans="1:21" ht="15" customHeight="1">
      <c r="A108" s="971">
        <v>103</v>
      </c>
      <c r="B108" t="s">
        <v>279</v>
      </c>
      <c r="C108" t="s">
        <v>255</v>
      </c>
      <c r="D108" t="s">
        <v>13</v>
      </c>
      <c r="E108" t="s">
        <v>11</v>
      </c>
      <c r="F108" t="s">
        <v>329</v>
      </c>
      <c r="G108" t="s">
        <v>413</v>
      </c>
      <c r="I108" t="s">
        <v>852</v>
      </c>
      <c r="J108" t="s">
        <v>853</v>
      </c>
      <c r="K108" t="s">
        <v>848</v>
      </c>
      <c r="L108" t="s">
        <v>854</v>
      </c>
      <c r="M108" t="s">
        <v>855</v>
      </c>
      <c r="N108" t="s">
        <v>55</v>
      </c>
      <c r="P108" t="s">
        <v>361</v>
      </c>
      <c r="Q108" t="s">
        <v>851</v>
      </c>
      <c r="R108" t="s">
        <v>337</v>
      </c>
      <c r="S108">
        <v>-1</v>
      </c>
      <c r="T108" t="s">
        <v>855</v>
      </c>
      <c r="U108" t="s">
        <v>853</v>
      </c>
    </row>
    <row r="109" spans="1:21" ht="15" customHeight="1">
      <c r="A109" s="962">
        <v>103</v>
      </c>
      <c r="B109" t="s">
        <v>244</v>
      </c>
      <c r="C109" t="s">
        <v>279</v>
      </c>
      <c r="D109" t="s">
        <v>13</v>
      </c>
      <c r="E109" t="s">
        <v>11</v>
      </c>
      <c r="F109" t="s">
        <v>329</v>
      </c>
      <c r="G109" t="s">
        <v>413</v>
      </c>
      <c r="H109" t="s">
        <v>414</v>
      </c>
      <c r="J109" t="s">
        <v>415</v>
      </c>
      <c r="L109" t="s">
        <v>333</v>
      </c>
      <c r="M109" t="s">
        <v>334</v>
      </c>
      <c r="N109" t="s">
        <v>67</v>
      </c>
      <c r="P109" t="s">
        <v>335</v>
      </c>
      <c r="Q109" t="s">
        <v>336</v>
      </c>
      <c r="R109" t="s">
        <v>337</v>
      </c>
      <c r="S109">
        <v>1.7000000000000001E-2</v>
      </c>
    </row>
    <row r="110" spans="1:21" ht="15" customHeight="1">
      <c r="A110" s="971">
        <v>403</v>
      </c>
      <c r="B110" t="s">
        <v>255</v>
      </c>
      <c r="C110" t="s">
        <v>301</v>
      </c>
      <c r="D110" t="s">
        <v>13</v>
      </c>
      <c r="E110" t="s">
        <v>11</v>
      </c>
      <c r="F110" t="s">
        <v>329</v>
      </c>
      <c r="G110" t="s">
        <v>413</v>
      </c>
      <c r="I110" t="s">
        <v>856</v>
      </c>
      <c r="J110" t="s">
        <v>853</v>
      </c>
      <c r="K110" t="s">
        <v>848</v>
      </c>
      <c r="L110" t="s">
        <v>849</v>
      </c>
      <c r="M110" t="s">
        <v>857</v>
      </c>
      <c r="N110" t="s">
        <v>55</v>
      </c>
      <c r="P110" t="s">
        <v>361</v>
      </c>
      <c r="Q110" t="s">
        <v>851</v>
      </c>
      <c r="R110" t="s">
        <v>337</v>
      </c>
      <c r="S110">
        <v>-1</v>
      </c>
      <c r="T110" t="s">
        <v>857</v>
      </c>
      <c r="U110" t="s">
        <v>853</v>
      </c>
    </row>
    <row r="111" spans="1:21" ht="15" customHeight="1">
      <c r="A111" s="962">
        <v>403</v>
      </c>
      <c r="B111" t="s">
        <v>279</v>
      </c>
      <c r="C111" t="s">
        <v>255</v>
      </c>
      <c r="D111" t="s">
        <v>13</v>
      </c>
      <c r="E111" t="s">
        <v>11</v>
      </c>
      <c r="F111" t="s">
        <v>329</v>
      </c>
      <c r="G111" t="s">
        <v>413</v>
      </c>
      <c r="I111" t="s">
        <v>852</v>
      </c>
      <c r="J111" t="s">
        <v>853</v>
      </c>
      <c r="K111" t="s">
        <v>848</v>
      </c>
      <c r="L111" t="s">
        <v>854</v>
      </c>
      <c r="M111" t="s">
        <v>855</v>
      </c>
      <c r="N111" t="s">
        <v>55</v>
      </c>
      <c r="P111" t="s">
        <v>361</v>
      </c>
      <c r="Q111" t="s">
        <v>851</v>
      </c>
      <c r="R111" t="s">
        <v>337</v>
      </c>
      <c r="S111">
        <v>0.56330000000000002</v>
      </c>
    </row>
    <row r="112" spans="1:21" ht="15" customHeight="1">
      <c r="A112" s="971">
        <v>503</v>
      </c>
      <c r="B112" t="s">
        <v>255</v>
      </c>
      <c r="C112" t="s">
        <v>307</v>
      </c>
      <c r="D112" t="s">
        <v>13</v>
      </c>
      <c r="E112" t="s">
        <v>11</v>
      </c>
      <c r="F112" t="s">
        <v>329</v>
      </c>
      <c r="G112" t="s">
        <v>413</v>
      </c>
      <c r="I112" t="s">
        <v>858</v>
      </c>
      <c r="J112" t="s">
        <v>853</v>
      </c>
      <c r="K112" t="s">
        <v>848</v>
      </c>
      <c r="L112" t="s">
        <v>849</v>
      </c>
      <c r="M112" t="s">
        <v>859</v>
      </c>
      <c r="N112" t="s">
        <v>55</v>
      </c>
      <c r="P112" t="s">
        <v>361</v>
      </c>
      <c r="Q112" t="s">
        <v>851</v>
      </c>
      <c r="R112" t="s">
        <v>337</v>
      </c>
      <c r="S112">
        <v>-1</v>
      </c>
      <c r="T112" t="s">
        <v>859</v>
      </c>
      <c r="U112" t="s">
        <v>853</v>
      </c>
    </row>
    <row r="113" spans="1:21" ht="15" customHeight="1">
      <c r="A113" s="962">
        <v>503</v>
      </c>
      <c r="B113" t="s">
        <v>279</v>
      </c>
      <c r="C113" t="s">
        <v>255</v>
      </c>
      <c r="D113" t="s">
        <v>13</v>
      </c>
      <c r="E113" t="s">
        <v>11</v>
      </c>
      <c r="F113" t="s">
        <v>329</v>
      </c>
      <c r="G113" t="s">
        <v>413</v>
      </c>
      <c r="I113" t="s">
        <v>852</v>
      </c>
      <c r="J113" t="s">
        <v>853</v>
      </c>
      <c r="K113" t="s">
        <v>848</v>
      </c>
      <c r="L113" t="s">
        <v>854</v>
      </c>
      <c r="M113" t="s">
        <v>855</v>
      </c>
      <c r="N113" t="s">
        <v>55</v>
      </c>
      <c r="P113" t="s">
        <v>361</v>
      </c>
      <c r="Q113" t="s">
        <v>851</v>
      </c>
      <c r="R113" t="s">
        <v>337</v>
      </c>
      <c r="S113">
        <v>7.7000000000000002E-3</v>
      </c>
    </row>
    <row r="114" spans="1:21" ht="15" customHeight="1">
      <c r="A114" s="971">
        <v>603</v>
      </c>
      <c r="B114" t="s">
        <v>279</v>
      </c>
      <c r="C114" t="s">
        <v>255</v>
      </c>
      <c r="D114" t="s">
        <v>13</v>
      </c>
      <c r="E114" t="s">
        <v>11</v>
      </c>
      <c r="F114" t="s">
        <v>329</v>
      </c>
      <c r="G114" t="s">
        <v>413</v>
      </c>
      <c r="I114" t="s">
        <v>852</v>
      </c>
      <c r="J114" t="s">
        <v>853</v>
      </c>
      <c r="K114" t="s">
        <v>848</v>
      </c>
      <c r="L114" t="s">
        <v>854</v>
      </c>
      <c r="M114" t="s">
        <v>855</v>
      </c>
      <c r="N114" t="s">
        <v>55</v>
      </c>
      <c r="P114" t="s">
        <v>361</v>
      </c>
      <c r="Q114" t="s">
        <v>851</v>
      </c>
      <c r="R114" t="s">
        <v>337</v>
      </c>
      <c r="S114">
        <v>0</v>
      </c>
    </row>
    <row r="115" spans="1:21" ht="15" customHeight="1">
      <c r="A115" s="962">
        <v>603</v>
      </c>
      <c r="B115" t="s">
        <v>255</v>
      </c>
      <c r="C115" t="s">
        <v>315</v>
      </c>
      <c r="D115" t="s">
        <v>13</v>
      </c>
      <c r="E115" t="s">
        <v>11</v>
      </c>
      <c r="F115" t="s">
        <v>329</v>
      </c>
      <c r="G115" t="s">
        <v>413</v>
      </c>
      <c r="I115" t="s">
        <v>860</v>
      </c>
      <c r="J115" t="s">
        <v>853</v>
      </c>
      <c r="K115" t="s">
        <v>848</v>
      </c>
      <c r="L115" t="s">
        <v>849</v>
      </c>
      <c r="M115" t="s">
        <v>861</v>
      </c>
      <c r="N115" t="s">
        <v>55</v>
      </c>
      <c r="P115" t="s">
        <v>361</v>
      </c>
      <c r="Q115" t="s">
        <v>851</v>
      </c>
      <c r="R115" t="s">
        <v>337</v>
      </c>
      <c r="S115">
        <v>-1</v>
      </c>
      <c r="T115" t="s">
        <v>861</v>
      </c>
      <c r="U115" t="s">
        <v>853</v>
      </c>
    </row>
    <row r="116" spans="1:21" ht="15" customHeight="1">
      <c r="A116" s="971">
        <v>703</v>
      </c>
      <c r="B116" t="s">
        <v>279</v>
      </c>
      <c r="C116" t="s">
        <v>255</v>
      </c>
      <c r="D116" t="s">
        <v>13</v>
      </c>
      <c r="E116" t="s">
        <v>11</v>
      </c>
      <c r="F116" t="s">
        <v>329</v>
      </c>
      <c r="G116" t="s">
        <v>413</v>
      </c>
      <c r="I116" t="s">
        <v>852</v>
      </c>
      <c r="J116" t="s">
        <v>853</v>
      </c>
      <c r="K116" t="s">
        <v>848</v>
      </c>
      <c r="L116" t="s">
        <v>854</v>
      </c>
      <c r="M116" t="s">
        <v>855</v>
      </c>
      <c r="N116" t="s">
        <v>55</v>
      </c>
      <c r="P116" t="s">
        <v>361</v>
      </c>
      <c r="Q116" t="s">
        <v>851</v>
      </c>
      <c r="R116" t="s">
        <v>337</v>
      </c>
      <c r="S116">
        <v>7.7000000000000002E-3</v>
      </c>
    </row>
    <row r="117" spans="1:21" ht="15" customHeight="1">
      <c r="A117" s="962">
        <v>703</v>
      </c>
      <c r="B117" t="s">
        <v>255</v>
      </c>
      <c r="C117" t="s">
        <v>308</v>
      </c>
      <c r="D117" t="s">
        <v>13</v>
      </c>
      <c r="E117" t="s">
        <v>11</v>
      </c>
      <c r="F117" t="s">
        <v>329</v>
      </c>
      <c r="G117" t="s">
        <v>413</v>
      </c>
      <c r="I117" t="s">
        <v>862</v>
      </c>
      <c r="J117" t="s">
        <v>853</v>
      </c>
      <c r="K117" t="s">
        <v>848</v>
      </c>
      <c r="L117" t="s">
        <v>849</v>
      </c>
      <c r="M117" t="s">
        <v>863</v>
      </c>
      <c r="N117" t="s">
        <v>55</v>
      </c>
      <c r="P117" t="s">
        <v>361</v>
      </c>
      <c r="Q117" t="s">
        <v>851</v>
      </c>
      <c r="R117" t="s">
        <v>337</v>
      </c>
      <c r="S117">
        <v>-1</v>
      </c>
      <c r="T117" t="s">
        <v>863</v>
      </c>
      <c r="U117" t="s">
        <v>853</v>
      </c>
    </row>
    <row r="118" spans="1:21" ht="15" customHeight="1">
      <c r="A118" s="971">
        <v>803</v>
      </c>
      <c r="B118" t="s">
        <v>255</v>
      </c>
      <c r="C118" t="s">
        <v>311</v>
      </c>
      <c r="D118" t="s">
        <v>13</v>
      </c>
      <c r="E118" t="s">
        <v>11</v>
      </c>
      <c r="F118" t="s">
        <v>329</v>
      </c>
      <c r="G118" t="s">
        <v>413</v>
      </c>
      <c r="I118" t="s">
        <v>864</v>
      </c>
      <c r="J118" t="s">
        <v>853</v>
      </c>
      <c r="K118" t="s">
        <v>848</v>
      </c>
      <c r="L118" t="s">
        <v>849</v>
      </c>
      <c r="M118" t="s">
        <v>865</v>
      </c>
      <c r="N118" t="s">
        <v>55</v>
      </c>
      <c r="P118" t="s">
        <v>361</v>
      </c>
      <c r="Q118" t="s">
        <v>851</v>
      </c>
      <c r="R118" t="s">
        <v>337</v>
      </c>
      <c r="S118">
        <v>-1</v>
      </c>
      <c r="T118" t="s">
        <v>865</v>
      </c>
      <c r="U118" t="s">
        <v>853</v>
      </c>
    </row>
    <row r="119" spans="1:21" ht="15" customHeight="1">
      <c r="A119" s="962">
        <v>803</v>
      </c>
      <c r="B119" t="s">
        <v>279</v>
      </c>
      <c r="C119" t="s">
        <v>255</v>
      </c>
      <c r="D119" t="s">
        <v>13</v>
      </c>
      <c r="E119" t="s">
        <v>11</v>
      </c>
      <c r="F119" t="s">
        <v>329</v>
      </c>
      <c r="G119" t="s">
        <v>413</v>
      </c>
      <c r="I119" t="s">
        <v>852</v>
      </c>
      <c r="J119" t="s">
        <v>853</v>
      </c>
      <c r="K119" t="s">
        <v>848</v>
      </c>
      <c r="L119" t="s">
        <v>854</v>
      </c>
      <c r="M119" t="s">
        <v>855</v>
      </c>
      <c r="N119" t="s">
        <v>55</v>
      </c>
      <c r="P119" t="s">
        <v>361</v>
      </c>
      <c r="Q119" t="s">
        <v>851</v>
      </c>
      <c r="R119" t="s">
        <v>337</v>
      </c>
      <c r="S119">
        <v>0.40720000000000001</v>
      </c>
    </row>
    <row r="120" spans="1:21" ht="15" customHeight="1">
      <c r="A120" s="971">
        <v>903</v>
      </c>
      <c r="B120" t="s">
        <v>255</v>
      </c>
      <c r="C120" t="s">
        <v>312</v>
      </c>
      <c r="D120" t="s">
        <v>13</v>
      </c>
      <c r="E120" t="s">
        <v>11</v>
      </c>
      <c r="F120" t="s">
        <v>329</v>
      </c>
      <c r="G120" t="s">
        <v>413</v>
      </c>
      <c r="I120" t="s">
        <v>866</v>
      </c>
      <c r="J120" t="s">
        <v>853</v>
      </c>
      <c r="K120" t="s">
        <v>848</v>
      </c>
      <c r="L120" t="s">
        <v>849</v>
      </c>
      <c r="M120" t="s">
        <v>867</v>
      </c>
      <c r="N120" t="s">
        <v>55</v>
      </c>
      <c r="P120" t="s">
        <v>361</v>
      </c>
      <c r="Q120" t="s">
        <v>851</v>
      </c>
      <c r="R120" t="s">
        <v>337</v>
      </c>
      <c r="S120">
        <v>-1</v>
      </c>
      <c r="T120" t="s">
        <v>867</v>
      </c>
      <c r="U120" t="s">
        <v>853</v>
      </c>
    </row>
    <row r="121" spans="1:21" ht="15" customHeight="1">
      <c r="A121" s="962">
        <v>903</v>
      </c>
      <c r="B121" t="s">
        <v>279</v>
      </c>
      <c r="C121" t="s">
        <v>255</v>
      </c>
      <c r="D121" t="s">
        <v>13</v>
      </c>
      <c r="E121" t="s">
        <v>11</v>
      </c>
      <c r="F121" t="s">
        <v>329</v>
      </c>
      <c r="G121" t="s">
        <v>413</v>
      </c>
      <c r="I121" t="s">
        <v>852</v>
      </c>
      <c r="J121" t="s">
        <v>853</v>
      </c>
      <c r="K121" t="s">
        <v>848</v>
      </c>
      <c r="L121" t="s">
        <v>854</v>
      </c>
      <c r="M121" t="s">
        <v>855</v>
      </c>
      <c r="N121" t="s">
        <v>55</v>
      </c>
      <c r="P121" t="s">
        <v>361</v>
      </c>
      <c r="Q121" t="s">
        <v>851</v>
      </c>
      <c r="R121" t="s">
        <v>337</v>
      </c>
      <c r="S121">
        <v>1.03E-2</v>
      </c>
    </row>
    <row r="122" spans="1:21" ht="15" customHeight="1">
      <c r="A122" s="971">
        <v>2000</v>
      </c>
      <c r="B122" t="s">
        <v>244</v>
      </c>
      <c r="C122" t="s">
        <v>278</v>
      </c>
      <c r="D122" t="s">
        <v>13</v>
      </c>
      <c r="E122" t="s">
        <v>11</v>
      </c>
      <c r="F122" t="s">
        <v>329</v>
      </c>
      <c r="G122" t="s">
        <v>413</v>
      </c>
      <c r="P122" t="s">
        <v>361</v>
      </c>
      <c r="Q122" t="s">
        <v>868</v>
      </c>
      <c r="R122" t="s">
        <v>869</v>
      </c>
      <c r="S122">
        <v>1E-3</v>
      </c>
    </row>
    <row r="123" spans="1:21" ht="15" customHeight="1">
      <c r="A123" s="962">
        <v>2000</v>
      </c>
      <c r="B123" t="s">
        <v>247</v>
      </c>
      <c r="C123" t="s">
        <v>322</v>
      </c>
      <c r="D123" t="s">
        <v>13</v>
      </c>
      <c r="E123" t="s">
        <v>11</v>
      </c>
      <c r="F123" t="s">
        <v>329</v>
      </c>
      <c r="G123" t="s">
        <v>413</v>
      </c>
      <c r="I123" t="s">
        <v>870</v>
      </c>
      <c r="J123" t="s">
        <v>450</v>
      </c>
      <c r="K123" t="s">
        <v>921</v>
      </c>
      <c r="L123" t="s">
        <v>854</v>
      </c>
      <c r="M123" t="s">
        <v>871</v>
      </c>
      <c r="N123" t="s">
        <v>56</v>
      </c>
      <c r="P123" t="s">
        <v>361</v>
      </c>
      <c r="Q123" t="s">
        <v>851</v>
      </c>
      <c r="R123" t="s">
        <v>337</v>
      </c>
      <c r="S123">
        <v>-1</v>
      </c>
      <c r="T123" t="s">
        <v>871</v>
      </c>
      <c r="U123" t="s">
        <v>450</v>
      </c>
    </row>
    <row r="124" spans="1:21" ht="15" customHeight="1">
      <c r="A124" s="971">
        <v>4100</v>
      </c>
      <c r="B124" t="s">
        <v>280</v>
      </c>
      <c r="C124" t="s">
        <v>257</v>
      </c>
      <c r="D124" t="s">
        <v>13</v>
      </c>
      <c r="E124" t="s">
        <v>11</v>
      </c>
      <c r="F124" t="s">
        <v>329</v>
      </c>
      <c r="G124" t="s">
        <v>413</v>
      </c>
      <c r="I124" t="s">
        <v>922</v>
      </c>
      <c r="J124" t="s">
        <v>418</v>
      </c>
      <c r="K124" t="s">
        <v>923</v>
      </c>
      <c r="L124" t="s">
        <v>854</v>
      </c>
      <c r="M124" t="s">
        <v>924</v>
      </c>
      <c r="N124" t="s">
        <v>60</v>
      </c>
      <c r="P124" t="s">
        <v>361</v>
      </c>
      <c r="Q124" t="s">
        <v>851</v>
      </c>
      <c r="R124" t="s">
        <v>337</v>
      </c>
      <c r="S124">
        <v>-1</v>
      </c>
      <c r="T124" t="s">
        <v>924</v>
      </c>
      <c r="U124" t="s">
        <v>418</v>
      </c>
    </row>
    <row r="125" spans="1:21" ht="15" customHeight="1">
      <c r="A125" s="962">
        <v>4100</v>
      </c>
      <c r="B125" t="s">
        <v>254</v>
      </c>
      <c r="C125" t="s">
        <v>280</v>
      </c>
      <c r="D125" t="s">
        <v>13</v>
      </c>
      <c r="E125" t="s">
        <v>11</v>
      </c>
      <c r="F125" t="s">
        <v>329</v>
      </c>
      <c r="G125" t="s">
        <v>413</v>
      </c>
      <c r="H125" t="s">
        <v>417</v>
      </c>
      <c r="J125" t="s">
        <v>418</v>
      </c>
      <c r="K125" t="s">
        <v>419</v>
      </c>
      <c r="L125" t="s">
        <v>333</v>
      </c>
      <c r="M125" t="s">
        <v>346</v>
      </c>
      <c r="N125" t="s">
        <v>60</v>
      </c>
      <c r="P125" t="s">
        <v>349</v>
      </c>
      <c r="Q125" t="s">
        <v>336</v>
      </c>
      <c r="R125" t="s">
        <v>337</v>
      </c>
      <c r="S125">
        <v>0.36333333333333329</v>
      </c>
    </row>
    <row r="126" spans="1:21" ht="15" customHeight="1">
      <c r="A126" s="971">
        <v>4200</v>
      </c>
      <c r="B126" t="s">
        <v>280</v>
      </c>
      <c r="C126" t="s">
        <v>259</v>
      </c>
      <c r="D126" t="s">
        <v>13</v>
      </c>
      <c r="E126" t="s">
        <v>11</v>
      </c>
      <c r="F126" t="s">
        <v>329</v>
      </c>
      <c r="G126" t="s">
        <v>413</v>
      </c>
      <c r="I126" t="s">
        <v>925</v>
      </c>
      <c r="J126" t="s">
        <v>418</v>
      </c>
      <c r="K126" t="s">
        <v>923</v>
      </c>
      <c r="L126" t="s">
        <v>854</v>
      </c>
      <c r="M126" t="s">
        <v>926</v>
      </c>
      <c r="N126" t="s">
        <v>60</v>
      </c>
      <c r="P126" t="s">
        <v>361</v>
      </c>
      <c r="Q126" t="s">
        <v>851</v>
      </c>
      <c r="R126" t="s">
        <v>337</v>
      </c>
      <c r="S126">
        <v>-1</v>
      </c>
      <c r="T126" t="s">
        <v>926</v>
      </c>
      <c r="U126" t="s">
        <v>418</v>
      </c>
    </row>
    <row r="127" spans="1:21" ht="15" customHeight="1">
      <c r="A127" s="962">
        <v>4200</v>
      </c>
      <c r="B127" t="s">
        <v>254</v>
      </c>
      <c r="C127" t="s">
        <v>280</v>
      </c>
      <c r="D127" t="s">
        <v>13</v>
      </c>
      <c r="E127" t="s">
        <v>11</v>
      </c>
      <c r="F127" t="s">
        <v>329</v>
      </c>
      <c r="G127" t="s">
        <v>413</v>
      </c>
      <c r="H127" t="s">
        <v>417</v>
      </c>
      <c r="J127" t="s">
        <v>418</v>
      </c>
      <c r="K127" t="s">
        <v>419</v>
      </c>
      <c r="L127" t="s">
        <v>333</v>
      </c>
      <c r="M127" t="s">
        <v>346</v>
      </c>
      <c r="N127" t="s">
        <v>60</v>
      </c>
      <c r="P127" t="s">
        <v>349</v>
      </c>
      <c r="Q127" t="s">
        <v>336</v>
      </c>
      <c r="R127" t="s">
        <v>337</v>
      </c>
      <c r="S127">
        <v>0.63666666666666671</v>
      </c>
    </row>
    <row r="128" spans="1:21" ht="15" customHeight="1">
      <c r="A128" s="971">
        <v>10000</v>
      </c>
      <c r="B128" t="s">
        <v>259</v>
      </c>
      <c r="C128" t="s">
        <v>287</v>
      </c>
      <c r="D128" t="s">
        <v>13</v>
      </c>
      <c r="E128" t="s">
        <v>11</v>
      </c>
      <c r="F128" t="s">
        <v>329</v>
      </c>
      <c r="G128" t="s">
        <v>413</v>
      </c>
      <c r="S128">
        <v>0.97585740070603166</v>
      </c>
    </row>
    <row r="129" spans="1:21" ht="15" customHeight="1">
      <c r="A129" s="962">
        <v>10000</v>
      </c>
      <c r="B129" t="s">
        <v>259</v>
      </c>
      <c r="C129" t="s">
        <v>299</v>
      </c>
      <c r="D129" t="s">
        <v>13</v>
      </c>
      <c r="E129" t="s">
        <v>11</v>
      </c>
      <c r="F129" t="s">
        <v>329</v>
      </c>
      <c r="G129" t="s">
        <v>413</v>
      </c>
      <c r="I129" t="s">
        <v>927</v>
      </c>
      <c r="J129" t="s">
        <v>893</v>
      </c>
      <c r="K129" t="s">
        <v>928</v>
      </c>
      <c r="L129" t="s">
        <v>849</v>
      </c>
      <c r="M129" t="s">
        <v>895</v>
      </c>
      <c r="N129" t="s">
        <v>75</v>
      </c>
      <c r="P129" t="s">
        <v>361</v>
      </c>
      <c r="Q129" t="s">
        <v>851</v>
      </c>
      <c r="R129" t="s">
        <v>337</v>
      </c>
      <c r="S129">
        <v>-1</v>
      </c>
      <c r="T129" t="s">
        <v>895</v>
      </c>
      <c r="U129" t="s">
        <v>893</v>
      </c>
    </row>
    <row r="130" spans="1:21" ht="15" customHeight="1">
      <c r="A130" s="971">
        <v>10100</v>
      </c>
      <c r="B130" t="s">
        <v>259</v>
      </c>
      <c r="C130" t="s">
        <v>287</v>
      </c>
      <c r="D130" t="s">
        <v>13</v>
      </c>
      <c r="E130" t="s">
        <v>11</v>
      </c>
      <c r="F130" t="s">
        <v>329</v>
      </c>
      <c r="G130" t="s">
        <v>413</v>
      </c>
      <c r="S130">
        <v>2.4142599293968191E-2</v>
      </c>
    </row>
    <row r="131" spans="1:21" ht="15" customHeight="1">
      <c r="A131" s="962">
        <v>10100</v>
      </c>
      <c r="B131" t="s">
        <v>259</v>
      </c>
      <c r="C131" t="s">
        <v>300</v>
      </c>
      <c r="D131" t="s">
        <v>13</v>
      </c>
      <c r="E131" t="s">
        <v>11</v>
      </c>
      <c r="F131" t="s">
        <v>329</v>
      </c>
      <c r="G131" t="s">
        <v>413</v>
      </c>
      <c r="I131" t="s">
        <v>929</v>
      </c>
      <c r="J131" t="s">
        <v>893</v>
      </c>
      <c r="K131" t="s">
        <v>928</v>
      </c>
      <c r="L131" t="s">
        <v>849</v>
      </c>
      <c r="M131" t="s">
        <v>897</v>
      </c>
      <c r="N131" t="s">
        <v>75</v>
      </c>
      <c r="P131" t="s">
        <v>361</v>
      </c>
      <c r="Q131" t="s">
        <v>851</v>
      </c>
      <c r="R131" t="s">
        <v>337</v>
      </c>
      <c r="S131">
        <v>-1</v>
      </c>
      <c r="T131" t="s">
        <v>897</v>
      </c>
      <c r="U131" t="s">
        <v>893</v>
      </c>
    </row>
    <row r="132" spans="1:21" ht="15" customHeight="1">
      <c r="A132" s="971">
        <v>26</v>
      </c>
      <c r="B132" t="s">
        <v>254</v>
      </c>
      <c r="C132" t="s">
        <v>319</v>
      </c>
      <c r="D132" t="s">
        <v>13</v>
      </c>
      <c r="E132" t="s">
        <v>11</v>
      </c>
      <c r="F132" t="s">
        <v>329</v>
      </c>
      <c r="G132" t="s">
        <v>433</v>
      </c>
      <c r="H132" t="s">
        <v>439</v>
      </c>
      <c r="J132" t="s">
        <v>332</v>
      </c>
      <c r="L132" t="s">
        <v>333</v>
      </c>
      <c r="M132" t="s">
        <v>351</v>
      </c>
      <c r="N132" t="s">
        <v>53</v>
      </c>
      <c r="P132" t="s">
        <v>349</v>
      </c>
      <c r="Q132" t="s">
        <v>336</v>
      </c>
      <c r="R132" t="s">
        <v>337</v>
      </c>
      <c r="S132">
        <v>1.5</v>
      </c>
    </row>
    <row r="133" spans="1:21" ht="15" customHeight="1">
      <c r="A133" s="962">
        <v>26</v>
      </c>
      <c r="B133" t="s">
        <v>247</v>
      </c>
      <c r="C133" t="s">
        <v>318</v>
      </c>
      <c r="D133" t="s">
        <v>13</v>
      </c>
      <c r="E133" t="s">
        <v>11</v>
      </c>
      <c r="F133" t="s">
        <v>329</v>
      </c>
      <c r="G133" t="s">
        <v>433</v>
      </c>
      <c r="I133" t="s">
        <v>930</v>
      </c>
      <c r="J133" t="s">
        <v>662</v>
      </c>
      <c r="K133" t="s">
        <v>848</v>
      </c>
      <c r="L133" t="s">
        <v>849</v>
      </c>
      <c r="M133" t="s">
        <v>850</v>
      </c>
      <c r="N133" t="s">
        <v>57</v>
      </c>
      <c r="P133" t="s">
        <v>361</v>
      </c>
      <c r="Q133" t="s">
        <v>851</v>
      </c>
      <c r="R133" t="s">
        <v>337</v>
      </c>
      <c r="S133">
        <v>-1</v>
      </c>
      <c r="T133" t="s">
        <v>850</v>
      </c>
      <c r="U133" t="s">
        <v>662</v>
      </c>
    </row>
    <row r="134" spans="1:21" ht="15" customHeight="1">
      <c r="A134" s="971">
        <v>200</v>
      </c>
      <c r="B134" t="s">
        <v>279</v>
      </c>
      <c r="C134" t="s">
        <v>255</v>
      </c>
      <c r="D134" t="s">
        <v>13</v>
      </c>
      <c r="E134" t="s">
        <v>11</v>
      </c>
      <c r="F134" t="s">
        <v>329</v>
      </c>
      <c r="G134" t="s">
        <v>433</v>
      </c>
      <c r="I134" t="s">
        <v>931</v>
      </c>
      <c r="J134" t="s">
        <v>853</v>
      </c>
      <c r="K134" t="s">
        <v>848</v>
      </c>
      <c r="L134" t="s">
        <v>854</v>
      </c>
      <c r="M134" t="s">
        <v>855</v>
      </c>
      <c r="N134" t="s">
        <v>55</v>
      </c>
      <c r="P134" t="s">
        <v>361</v>
      </c>
      <c r="Q134" t="s">
        <v>851</v>
      </c>
      <c r="R134" t="s">
        <v>337</v>
      </c>
      <c r="S134">
        <v>-1</v>
      </c>
      <c r="T134" t="s">
        <v>855</v>
      </c>
      <c r="U134" t="s">
        <v>853</v>
      </c>
    </row>
    <row r="135" spans="1:21" ht="15" customHeight="1">
      <c r="A135" s="962">
        <v>200</v>
      </c>
      <c r="B135" t="s">
        <v>244</v>
      </c>
      <c r="C135" t="s">
        <v>279</v>
      </c>
      <c r="D135" t="s">
        <v>13</v>
      </c>
      <c r="E135" t="s">
        <v>11</v>
      </c>
      <c r="F135" t="s">
        <v>329</v>
      </c>
      <c r="G135" t="s">
        <v>433</v>
      </c>
      <c r="H135" t="s">
        <v>434</v>
      </c>
      <c r="J135" t="s">
        <v>332</v>
      </c>
      <c r="L135" t="s">
        <v>333</v>
      </c>
      <c r="M135" t="s">
        <v>334</v>
      </c>
      <c r="N135" t="s">
        <v>53</v>
      </c>
      <c r="P135" t="s">
        <v>335</v>
      </c>
      <c r="Q135" t="s">
        <v>336</v>
      </c>
      <c r="R135" t="s">
        <v>337</v>
      </c>
      <c r="S135">
        <v>0.01</v>
      </c>
    </row>
    <row r="136" spans="1:21" ht="15" customHeight="1">
      <c r="A136" s="971">
        <v>404</v>
      </c>
      <c r="B136" t="s">
        <v>255</v>
      </c>
      <c r="C136" t="s">
        <v>301</v>
      </c>
      <c r="D136" t="s">
        <v>13</v>
      </c>
      <c r="E136" t="s">
        <v>11</v>
      </c>
      <c r="F136" t="s">
        <v>329</v>
      </c>
      <c r="G136" t="s">
        <v>433</v>
      </c>
      <c r="I136" t="s">
        <v>856</v>
      </c>
      <c r="J136" t="s">
        <v>853</v>
      </c>
      <c r="K136" t="s">
        <v>848</v>
      </c>
      <c r="L136" t="s">
        <v>849</v>
      </c>
      <c r="M136" t="s">
        <v>857</v>
      </c>
      <c r="N136" t="s">
        <v>55</v>
      </c>
      <c r="P136" t="s">
        <v>361</v>
      </c>
      <c r="Q136" t="s">
        <v>851</v>
      </c>
      <c r="R136" t="s">
        <v>337</v>
      </c>
      <c r="S136">
        <v>-1</v>
      </c>
      <c r="T136" t="s">
        <v>857</v>
      </c>
      <c r="U136" t="s">
        <v>853</v>
      </c>
    </row>
    <row r="137" spans="1:21" ht="15" customHeight="1">
      <c r="A137" s="962">
        <v>404</v>
      </c>
      <c r="B137" t="s">
        <v>279</v>
      </c>
      <c r="C137" t="s">
        <v>255</v>
      </c>
      <c r="D137" t="s">
        <v>13</v>
      </c>
      <c r="E137" t="s">
        <v>11</v>
      </c>
      <c r="F137" t="s">
        <v>329</v>
      </c>
      <c r="G137" t="s">
        <v>433</v>
      </c>
      <c r="I137" t="s">
        <v>931</v>
      </c>
      <c r="J137" t="s">
        <v>853</v>
      </c>
      <c r="K137" t="s">
        <v>848</v>
      </c>
      <c r="L137" t="s">
        <v>854</v>
      </c>
      <c r="M137" t="s">
        <v>855</v>
      </c>
      <c r="N137" t="s">
        <v>55</v>
      </c>
      <c r="P137" t="s">
        <v>361</v>
      </c>
      <c r="Q137" t="s">
        <v>851</v>
      </c>
      <c r="R137" t="s">
        <v>337</v>
      </c>
      <c r="S137">
        <v>0.56330000000000002</v>
      </c>
    </row>
    <row r="138" spans="1:21" ht="15" customHeight="1">
      <c r="A138" s="971">
        <v>504</v>
      </c>
      <c r="B138" t="s">
        <v>255</v>
      </c>
      <c r="C138" t="s">
        <v>307</v>
      </c>
      <c r="D138" t="s">
        <v>13</v>
      </c>
      <c r="E138" t="s">
        <v>11</v>
      </c>
      <c r="F138" t="s">
        <v>329</v>
      </c>
      <c r="G138" t="s">
        <v>433</v>
      </c>
      <c r="I138" t="s">
        <v>858</v>
      </c>
      <c r="J138" t="s">
        <v>853</v>
      </c>
      <c r="K138" t="s">
        <v>848</v>
      </c>
      <c r="L138" t="s">
        <v>849</v>
      </c>
      <c r="M138" t="s">
        <v>859</v>
      </c>
      <c r="N138" t="s">
        <v>55</v>
      </c>
      <c r="P138" t="s">
        <v>361</v>
      </c>
      <c r="Q138" t="s">
        <v>851</v>
      </c>
      <c r="R138" t="s">
        <v>337</v>
      </c>
      <c r="S138">
        <v>-1</v>
      </c>
      <c r="T138" t="s">
        <v>859</v>
      </c>
      <c r="U138" t="s">
        <v>853</v>
      </c>
    </row>
    <row r="139" spans="1:21" ht="15" customHeight="1">
      <c r="A139" s="962">
        <v>504</v>
      </c>
      <c r="B139" t="s">
        <v>279</v>
      </c>
      <c r="C139" t="s">
        <v>255</v>
      </c>
      <c r="D139" t="s">
        <v>13</v>
      </c>
      <c r="E139" t="s">
        <v>11</v>
      </c>
      <c r="F139" t="s">
        <v>329</v>
      </c>
      <c r="G139" t="s">
        <v>433</v>
      </c>
      <c r="I139" t="s">
        <v>931</v>
      </c>
      <c r="J139" t="s">
        <v>853</v>
      </c>
      <c r="K139" t="s">
        <v>848</v>
      </c>
      <c r="L139" t="s">
        <v>854</v>
      </c>
      <c r="M139" t="s">
        <v>855</v>
      </c>
      <c r="N139" t="s">
        <v>55</v>
      </c>
      <c r="P139" t="s">
        <v>361</v>
      </c>
      <c r="Q139" t="s">
        <v>851</v>
      </c>
      <c r="R139" t="s">
        <v>337</v>
      </c>
      <c r="S139">
        <v>7.7000000000000002E-3</v>
      </c>
    </row>
    <row r="140" spans="1:21" ht="15" customHeight="1">
      <c r="A140" s="971">
        <v>604</v>
      </c>
      <c r="B140" t="s">
        <v>255</v>
      </c>
      <c r="C140" t="s">
        <v>315</v>
      </c>
      <c r="D140" t="s">
        <v>13</v>
      </c>
      <c r="E140" t="s">
        <v>11</v>
      </c>
      <c r="F140" t="s">
        <v>329</v>
      </c>
      <c r="G140" t="s">
        <v>433</v>
      </c>
      <c r="I140" t="s">
        <v>860</v>
      </c>
      <c r="J140" t="s">
        <v>853</v>
      </c>
      <c r="K140" t="s">
        <v>848</v>
      </c>
      <c r="L140" t="s">
        <v>849</v>
      </c>
      <c r="M140" t="s">
        <v>861</v>
      </c>
      <c r="N140" t="s">
        <v>55</v>
      </c>
      <c r="P140" t="s">
        <v>361</v>
      </c>
      <c r="Q140" t="s">
        <v>851</v>
      </c>
      <c r="R140" t="s">
        <v>337</v>
      </c>
      <c r="S140">
        <v>-1</v>
      </c>
      <c r="T140" t="s">
        <v>861</v>
      </c>
      <c r="U140" t="s">
        <v>853</v>
      </c>
    </row>
    <row r="141" spans="1:21" ht="15" customHeight="1">
      <c r="A141" s="962">
        <v>604</v>
      </c>
      <c r="B141" t="s">
        <v>279</v>
      </c>
      <c r="C141" t="s">
        <v>255</v>
      </c>
      <c r="D141" t="s">
        <v>13</v>
      </c>
      <c r="E141" t="s">
        <v>11</v>
      </c>
      <c r="F141" t="s">
        <v>329</v>
      </c>
      <c r="G141" t="s">
        <v>433</v>
      </c>
      <c r="I141" t="s">
        <v>931</v>
      </c>
      <c r="J141" t="s">
        <v>853</v>
      </c>
      <c r="K141" t="s">
        <v>848</v>
      </c>
      <c r="L141" t="s">
        <v>854</v>
      </c>
      <c r="M141" t="s">
        <v>855</v>
      </c>
      <c r="N141" t="s">
        <v>55</v>
      </c>
      <c r="P141" t="s">
        <v>361</v>
      </c>
      <c r="Q141" t="s">
        <v>851</v>
      </c>
      <c r="R141" t="s">
        <v>337</v>
      </c>
      <c r="S141">
        <v>0</v>
      </c>
    </row>
    <row r="142" spans="1:21" ht="15" customHeight="1">
      <c r="A142" s="971">
        <v>704</v>
      </c>
      <c r="B142" t="s">
        <v>255</v>
      </c>
      <c r="C142" t="s">
        <v>308</v>
      </c>
      <c r="D142" t="s">
        <v>13</v>
      </c>
      <c r="E142" t="s">
        <v>11</v>
      </c>
      <c r="F142" t="s">
        <v>329</v>
      </c>
      <c r="G142" t="s">
        <v>433</v>
      </c>
      <c r="I142" t="s">
        <v>862</v>
      </c>
      <c r="J142" t="s">
        <v>853</v>
      </c>
      <c r="K142" t="s">
        <v>848</v>
      </c>
      <c r="L142" t="s">
        <v>849</v>
      </c>
      <c r="M142" t="s">
        <v>863</v>
      </c>
      <c r="N142" t="s">
        <v>55</v>
      </c>
      <c r="P142" t="s">
        <v>361</v>
      </c>
      <c r="Q142" t="s">
        <v>851</v>
      </c>
      <c r="R142" t="s">
        <v>337</v>
      </c>
      <c r="S142">
        <v>-1</v>
      </c>
      <c r="T142" t="s">
        <v>863</v>
      </c>
      <c r="U142" t="s">
        <v>853</v>
      </c>
    </row>
    <row r="143" spans="1:21" ht="15" customHeight="1">
      <c r="A143" s="962">
        <v>704</v>
      </c>
      <c r="B143" t="s">
        <v>279</v>
      </c>
      <c r="C143" t="s">
        <v>255</v>
      </c>
      <c r="D143" t="s">
        <v>13</v>
      </c>
      <c r="E143" t="s">
        <v>11</v>
      </c>
      <c r="F143" t="s">
        <v>329</v>
      </c>
      <c r="G143" t="s">
        <v>433</v>
      </c>
      <c r="I143" t="s">
        <v>931</v>
      </c>
      <c r="J143" t="s">
        <v>853</v>
      </c>
      <c r="K143" t="s">
        <v>848</v>
      </c>
      <c r="L143" t="s">
        <v>854</v>
      </c>
      <c r="M143" t="s">
        <v>855</v>
      </c>
      <c r="N143" t="s">
        <v>55</v>
      </c>
      <c r="P143" t="s">
        <v>361</v>
      </c>
      <c r="Q143" t="s">
        <v>851</v>
      </c>
      <c r="R143" t="s">
        <v>337</v>
      </c>
      <c r="S143">
        <v>7.7000000000000002E-3</v>
      </c>
    </row>
    <row r="144" spans="1:21" ht="15" customHeight="1">
      <c r="A144" s="971">
        <v>804</v>
      </c>
      <c r="B144" t="s">
        <v>255</v>
      </c>
      <c r="C144" t="s">
        <v>311</v>
      </c>
      <c r="D144" t="s">
        <v>13</v>
      </c>
      <c r="E144" t="s">
        <v>11</v>
      </c>
      <c r="F144" t="s">
        <v>329</v>
      </c>
      <c r="G144" t="s">
        <v>433</v>
      </c>
      <c r="I144" t="s">
        <v>864</v>
      </c>
      <c r="J144" t="s">
        <v>853</v>
      </c>
      <c r="K144" t="s">
        <v>848</v>
      </c>
      <c r="L144" t="s">
        <v>849</v>
      </c>
      <c r="M144" t="s">
        <v>865</v>
      </c>
      <c r="N144" t="s">
        <v>55</v>
      </c>
      <c r="P144" t="s">
        <v>361</v>
      </c>
      <c r="Q144" t="s">
        <v>851</v>
      </c>
      <c r="R144" t="s">
        <v>337</v>
      </c>
      <c r="S144">
        <v>-1</v>
      </c>
      <c r="T144" t="s">
        <v>865</v>
      </c>
      <c r="U144" t="s">
        <v>853</v>
      </c>
    </row>
    <row r="145" spans="1:21" ht="15" customHeight="1">
      <c r="A145" s="962">
        <v>804</v>
      </c>
      <c r="B145" t="s">
        <v>279</v>
      </c>
      <c r="C145" t="s">
        <v>255</v>
      </c>
      <c r="D145" t="s">
        <v>13</v>
      </c>
      <c r="E145" t="s">
        <v>11</v>
      </c>
      <c r="F145" t="s">
        <v>329</v>
      </c>
      <c r="G145" t="s">
        <v>433</v>
      </c>
      <c r="I145" t="s">
        <v>931</v>
      </c>
      <c r="J145" t="s">
        <v>853</v>
      </c>
      <c r="K145" t="s">
        <v>848</v>
      </c>
      <c r="L145" t="s">
        <v>854</v>
      </c>
      <c r="M145" t="s">
        <v>855</v>
      </c>
      <c r="N145" t="s">
        <v>55</v>
      </c>
      <c r="P145" t="s">
        <v>361</v>
      </c>
      <c r="Q145" t="s">
        <v>851</v>
      </c>
      <c r="R145" t="s">
        <v>337</v>
      </c>
      <c r="S145">
        <v>0.40720000000000001</v>
      </c>
    </row>
    <row r="146" spans="1:21" ht="15" customHeight="1">
      <c r="A146" s="971">
        <v>904</v>
      </c>
      <c r="B146" t="s">
        <v>279</v>
      </c>
      <c r="C146" t="s">
        <v>255</v>
      </c>
      <c r="D146" t="s">
        <v>13</v>
      </c>
      <c r="E146" t="s">
        <v>11</v>
      </c>
      <c r="F146" t="s">
        <v>329</v>
      </c>
      <c r="G146" t="s">
        <v>433</v>
      </c>
      <c r="I146" t="s">
        <v>931</v>
      </c>
      <c r="J146" t="s">
        <v>853</v>
      </c>
      <c r="K146" t="s">
        <v>848</v>
      </c>
      <c r="L146" t="s">
        <v>854</v>
      </c>
      <c r="M146" t="s">
        <v>855</v>
      </c>
      <c r="N146" t="s">
        <v>55</v>
      </c>
      <c r="P146" t="s">
        <v>361</v>
      </c>
      <c r="Q146" t="s">
        <v>851</v>
      </c>
      <c r="R146" t="s">
        <v>337</v>
      </c>
      <c r="S146">
        <v>1.03E-2</v>
      </c>
    </row>
    <row r="147" spans="1:21" ht="15" customHeight="1">
      <c r="A147" s="962">
        <v>904</v>
      </c>
      <c r="B147" t="s">
        <v>255</v>
      </c>
      <c r="C147" t="s">
        <v>312</v>
      </c>
      <c r="D147" t="s">
        <v>13</v>
      </c>
      <c r="E147" t="s">
        <v>11</v>
      </c>
      <c r="F147" t="s">
        <v>329</v>
      </c>
      <c r="G147" t="s">
        <v>433</v>
      </c>
      <c r="I147" t="s">
        <v>866</v>
      </c>
      <c r="J147" t="s">
        <v>853</v>
      </c>
      <c r="K147" t="s">
        <v>848</v>
      </c>
      <c r="L147" t="s">
        <v>849</v>
      </c>
      <c r="M147" t="s">
        <v>867</v>
      </c>
      <c r="N147" t="s">
        <v>55</v>
      </c>
      <c r="P147" t="s">
        <v>361</v>
      </c>
      <c r="Q147" t="s">
        <v>851</v>
      </c>
      <c r="R147" t="s">
        <v>337</v>
      </c>
      <c r="S147">
        <v>-1</v>
      </c>
      <c r="T147" t="s">
        <v>867</v>
      </c>
      <c r="U147" t="s">
        <v>853</v>
      </c>
    </row>
    <row r="148" spans="1:21" ht="15" customHeight="1">
      <c r="A148" s="971">
        <v>1901</v>
      </c>
      <c r="B148" t="s">
        <v>244</v>
      </c>
      <c r="C148" t="s">
        <v>278</v>
      </c>
      <c r="D148" t="s">
        <v>13</v>
      </c>
      <c r="E148" t="s">
        <v>11</v>
      </c>
      <c r="F148" t="s">
        <v>329</v>
      </c>
      <c r="G148" t="s">
        <v>433</v>
      </c>
      <c r="P148" t="s">
        <v>361</v>
      </c>
      <c r="Q148" t="s">
        <v>868</v>
      </c>
      <c r="R148" t="s">
        <v>869</v>
      </c>
      <c r="S148">
        <v>0.02</v>
      </c>
    </row>
    <row r="149" spans="1:21" ht="15" customHeight="1">
      <c r="A149" s="962">
        <v>1901</v>
      </c>
      <c r="B149" t="s">
        <v>247</v>
      </c>
      <c r="C149" t="s">
        <v>322</v>
      </c>
      <c r="D149" t="s">
        <v>13</v>
      </c>
      <c r="E149" t="s">
        <v>11</v>
      </c>
      <c r="F149" t="s">
        <v>329</v>
      </c>
      <c r="G149" t="s">
        <v>433</v>
      </c>
      <c r="I149" t="s">
        <v>915</v>
      </c>
      <c r="J149" t="s">
        <v>450</v>
      </c>
      <c r="K149" t="s">
        <v>848</v>
      </c>
      <c r="L149" t="s">
        <v>854</v>
      </c>
      <c r="M149" t="s">
        <v>871</v>
      </c>
      <c r="N149" t="s">
        <v>56</v>
      </c>
      <c r="P149" t="s">
        <v>361</v>
      </c>
      <c r="Q149" t="s">
        <v>851</v>
      </c>
      <c r="R149" t="s">
        <v>337</v>
      </c>
      <c r="S149">
        <v>-1</v>
      </c>
      <c r="T149" t="s">
        <v>871</v>
      </c>
      <c r="U149" t="s">
        <v>450</v>
      </c>
    </row>
    <row r="150" spans="1:21" ht="15" customHeight="1">
      <c r="A150" s="971">
        <v>5700</v>
      </c>
      <c r="B150" t="s">
        <v>278</v>
      </c>
      <c r="C150" t="s">
        <v>247</v>
      </c>
      <c r="D150" t="s">
        <v>13</v>
      </c>
      <c r="E150" t="s">
        <v>11</v>
      </c>
      <c r="F150" t="s">
        <v>329</v>
      </c>
      <c r="G150" t="s">
        <v>433</v>
      </c>
      <c r="M150" t="s">
        <v>367</v>
      </c>
      <c r="P150" t="s">
        <v>361</v>
      </c>
      <c r="Q150" t="s">
        <v>336</v>
      </c>
      <c r="R150" t="s">
        <v>337</v>
      </c>
      <c r="S150">
        <v>0.18055555555555561</v>
      </c>
    </row>
    <row r="151" spans="1:21" ht="15" customHeight="1">
      <c r="A151" s="962">
        <v>5700</v>
      </c>
      <c r="B151" t="s">
        <v>323</v>
      </c>
      <c r="C151" t="s">
        <v>247</v>
      </c>
      <c r="D151" t="s">
        <v>13</v>
      </c>
      <c r="E151" t="s">
        <v>11</v>
      </c>
      <c r="F151" t="s">
        <v>329</v>
      </c>
      <c r="G151" t="s">
        <v>433</v>
      </c>
      <c r="I151" t="s">
        <v>932</v>
      </c>
      <c r="J151" t="s">
        <v>848</v>
      </c>
      <c r="K151" t="s">
        <v>933</v>
      </c>
      <c r="L151" t="s">
        <v>849</v>
      </c>
      <c r="M151" t="s">
        <v>934</v>
      </c>
      <c r="N151" t="s">
        <v>848</v>
      </c>
      <c r="O151" t="s">
        <v>230</v>
      </c>
      <c r="P151" t="s">
        <v>882</v>
      </c>
      <c r="Q151" t="s">
        <v>935</v>
      </c>
      <c r="R151" t="s">
        <v>936</v>
      </c>
      <c r="S151">
        <v>-1</v>
      </c>
      <c r="T151" t="s">
        <v>937</v>
      </c>
    </row>
    <row r="152" spans="1:21" ht="15" customHeight="1">
      <c r="A152" s="971">
        <v>7100</v>
      </c>
      <c r="B152" t="s">
        <v>284</v>
      </c>
      <c r="C152" t="s">
        <v>267</v>
      </c>
      <c r="D152" t="s">
        <v>13</v>
      </c>
      <c r="E152" t="s">
        <v>11</v>
      </c>
      <c r="F152" t="s">
        <v>329</v>
      </c>
      <c r="G152" t="s">
        <v>433</v>
      </c>
      <c r="I152" t="s">
        <v>938</v>
      </c>
      <c r="J152" t="s">
        <v>939</v>
      </c>
      <c r="K152" t="s">
        <v>848</v>
      </c>
      <c r="L152" t="s">
        <v>854</v>
      </c>
      <c r="M152" t="s">
        <v>940</v>
      </c>
      <c r="N152" t="s">
        <v>72</v>
      </c>
      <c r="P152" t="s">
        <v>361</v>
      </c>
      <c r="Q152" t="s">
        <v>851</v>
      </c>
      <c r="R152" t="s">
        <v>337</v>
      </c>
      <c r="S152">
        <v>-1</v>
      </c>
      <c r="T152" t="s">
        <v>940</v>
      </c>
      <c r="U152" t="s">
        <v>939</v>
      </c>
    </row>
    <row r="153" spans="1:21" ht="15" customHeight="1">
      <c r="A153" s="962">
        <v>7100</v>
      </c>
      <c r="B153" t="s">
        <v>254</v>
      </c>
      <c r="C153" t="s">
        <v>284</v>
      </c>
      <c r="D153" t="s">
        <v>13</v>
      </c>
      <c r="E153" t="s">
        <v>11</v>
      </c>
      <c r="F153" t="s">
        <v>329</v>
      </c>
      <c r="G153" t="s">
        <v>433</v>
      </c>
      <c r="H153" t="s">
        <v>438</v>
      </c>
      <c r="J153" t="s">
        <v>332</v>
      </c>
      <c r="L153" t="s">
        <v>333</v>
      </c>
      <c r="M153" t="s">
        <v>344</v>
      </c>
      <c r="N153" t="s">
        <v>53</v>
      </c>
      <c r="P153" t="s">
        <v>349</v>
      </c>
      <c r="Q153" t="s">
        <v>336</v>
      </c>
      <c r="R153" t="s">
        <v>337</v>
      </c>
      <c r="S153">
        <v>0.4</v>
      </c>
    </row>
    <row r="154" spans="1:21" ht="15" customHeight="1">
      <c r="A154" s="971">
        <v>7200</v>
      </c>
      <c r="B154" t="s">
        <v>254</v>
      </c>
      <c r="C154" t="s">
        <v>284</v>
      </c>
      <c r="D154" t="s">
        <v>13</v>
      </c>
      <c r="E154" t="s">
        <v>11</v>
      </c>
      <c r="F154" t="s">
        <v>329</v>
      </c>
      <c r="G154" t="s">
        <v>433</v>
      </c>
      <c r="H154" t="s">
        <v>438</v>
      </c>
      <c r="J154" t="s">
        <v>332</v>
      </c>
      <c r="L154" t="s">
        <v>333</v>
      </c>
      <c r="M154" t="s">
        <v>344</v>
      </c>
      <c r="N154" t="s">
        <v>53</v>
      </c>
      <c r="P154" t="s">
        <v>349</v>
      </c>
      <c r="Q154" t="s">
        <v>336</v>
      </c>
      <c r="R154" t="s">
        <v>337</v>
      </c>
      <c r="S154">
        <v>0.17</v>
      </c>
    </row>
    <row r="155" spans="1:21" ht="15" customHeight="1">
      <c r="A155" s="962">
        <v>7200</v>
      </c>
      <c r="B155" t="s">
        <v>284</v>
      </c>
      <c r="C155" t="s">
        <v>268</v>
      </c>
      <c r="D155" t="s">
        <v>13</v>
      </c>
      <c r="E155" t="s">
        <v>11</v>
      </c>
      <c r="F155" t="s">
        <v>329</v>
      </c>
      <c r="G155" t="s">
        <v>433</v>
      </c>
      <c r="I155" t="s">
        <v>941</v>
      </c>
      <c r="J155" t="s">
        <v>942</v>
      </c>
      <c r="K155" t="s">
        <v>848</v>
      </c>
      <c r="L155" t="s">
        <v>854</v>
      </c>
      <c r="M155" t="s">
        <v>943</v>
      </c>
      <c r="N155" t="s">
        <v>72</v>
      </c>
      <c r="P155" t="s">
        <v>882</v>
      </c>
      <c r="Q155" t="s">
        <v>851</v>
      </c>
      <c r="R155" t="s">
        <v>337</v>
      </c>
      <c r="S155">
        <v>-1</v>
      </c>
      <c r="T155" t="s">
        <v>943</v>
      </c>
      <c r="U155" t="s">
        <v>942</v>
      </c>
    </row>
    <row r="156" spans="1:21" ht="15" customHeight="1">
      <c r="A156" s="971">
        <v>27</v>
      </c>
      <c r="B156" t="s">
        <v>254</v>
      </c>
      <c r="C156" t="s">
        <v>319</v>
      </c>
      <c r="D156" t="s">
        <v>13</v>
      </c>
      <c r="E156" t="s">
        <v>11</v>
      </c>
      <c r="F156" t="s">
        <v>329</v>
      </c>
      <c r="G156" t="s">
        <v>445</v>
      </c>
      <c r="H156" t="s">
        <v>403</v>
      </c>
      <c r="J156" t="s">
        <v>332</v>
      </c>
      <c r="L156" t="s">
        <v>333</v>
      </c>
      <c r="M156" t="s">
        <v>351</v>
      </c>
      <c r="N156" t="s">
        <v>54</v>
      </c>
      <c r="P156" t="s">
        <v>349</v>
      </c>
      <c r="Q156" t="s">
        <v>336</v>
      </c>
      <c r="R156" t="s">
        <v>337</v>
      </c>
      <c r="S156">
        <v>4.2857142857142856</v>
      </c>
    </row>
    <row r="157" spans="1:21" ht="15" customHeight="1">
      <c r="A157" s="962">
        <v>27</v>
      </c>
      <c r="B157" t="s">
        <v>247</v>
      </c>
      <c r="C157" t="s">
        <v>318</v>
      </c>
      <c r="D157" t="s">
        <v>13</v>
      </c>
      <c r="E157" t="s">
        <v>11</v>
      </c>
      <c r="F157" t="s">
        <v>329</v>
      </c>
      <c r="G157" t="s">
        <v>445</v>
      </c>
      <c r="I157" t="s">
        <v>944</v>
      </c>
      <c r="J157" t="s">
        <v>662</v>
      </c>
      <c r="K157" t="s">
        <v>848</v>
      </c>
      <c r="L157" t="s">
        <v>849</v>
      </c>
      <c r="M157" t="s">
        <v>850</v>
      </c>
      <c r="N157" t="s">
        <v>57</v>
      </c>
      <c r="P157" t="s">
        <v>361</v>
      </c>
      <c r="Q157" t="s">
        <v>851</v>
      </c>
      <c r="R157" t="s">
        <v>337</v>
      </c>
      <c r="S157">
        <v>-1</v>
      </c>
      <c r="T157" t="s">
        <v>850</v>
      </c>
      <c r="U157" t="s">
        <v>662</v>
      </c>
    </row>
    <row r="158" spans="1:21" ht="15" customHeight="1">
      <c r="A158" s="971">
        <v>201</v>
      </c>
      <c r="B158" t="s">
        <v>279</v>
      </c>
      <c r="C158" t="s">
        <v>255</v>
      </c>
      <c r="D158" t="s">
        <v>13</v>
      </c>
      <c r="E158" t="s">
        <v>11</v>
      </c>
      <c r="F158" t="s">
        <v>329</v>
      </c>
      <c r="G158" t="s">
        <v>445</v>
      </c>
      <c r="I158" t="s">
        <v>931</v>
      </c>
      <c r="J158" t="s">
        <v>853</v>
      </c>
      <c r="K158" t="s">
        <v>848</v>
      </c>
      <c r="L158" t="s">
        <v>854</v>
      </c>
      <c r="M158" t="s">
        <v>855</v>
      </c>
      <c r="N158" t="s">
        <v>55</v>
      </c>
      <c r="P158" t="s">
        <v>361</v>
      </c>
      <c r="Q158" t="s">
        <v>851</v>
      </c>
      <c r="R158" t="s">
        <v>337</v>
      </c>
      <c r="S158">
        <v>-1</v>
      </c>
      <c r="T158" t="s">
        <v>855</v>
      </c>
      <c r="U158" t="s">
        <v>853</v>
      </c>
    </row>
    <row r="159" spans="1:21" ht="15" customHeight="1">
      <c r="A159" s="962">
        <v>201</v>
      </c>
      <c r="B159" t="s">
        <v>244</v>
      </c>
      <c r="C159" t="s">
        <v>279</v>
      </c>
      <c r="D159" t="s">
        <v>13</v>
      </c>
      <c r="E159" t="s">
        <v>11</v>
      </c>
      <c r="F159" t="s">
        <v>329</v>
      </c>
      <c r="G159" t="s">
        <v>445</v>
      </c>
      <c r="H159" t="s">
        <v>446</v>
      </c>
      <c r="J159" t="s">
        <v>332</v>
      </c>
      <c r="L159" t="s">
        <v>333</v>
      </c>
      <c r="M159" t="s">
        <v>334</v>
      </c>
      <c r="N159" t="s">
        <v>54</v>
      </c>
      <c r="P159" t="s">
        <v>335</v>
      </c>
      <c r="Q159" t="s">
        <v>336</v>
      </c>
      <c r="R159" t="s">
        <v>337</v>
      </c>
      <c r="S159">
        <v>0.01</v>
      </c>
    </row>
    <row r="160" spans="1:21" ht="15" customHeight="1">
      <c r="A160" s="971">
        <v>405</v>
      </c>
      <c r="B160" t="s">
        <v>279</v>
      </c>
      <c r="C160" t="s">
        <v>255</v>
      </c>
      <c r="D160" t="s">
        <v>13</v>
      </c>
      <c r="E160" t="s">
        <v>11</v>
      </c>
      <c r="F160" t="s">
        <v>329</v>
      </c>
      <c r="G160" t="s">
        <v>445</v>
      </c>
      <c r="I160" t="s">
        <v>931</v>
      </c>
      <c r="J160" t="s">
        <v>853</v>
      </c>
      <c r="K160" t="s">
        <v>848</v>
      </c>
      <c r="L160" t="s">
        <v>854</v>
      </c>
      <c r="M160" t="s">
        <v>855</v>
      </c>
      <c r="N160" t="s">
        <v>55</v>
      </c>
      <c r="P160" t="s">
        <v>361</v>
      </c>
      <c r="Q160" t="s">
        <v>851</v>
      </c>
      <c r="R160" t="s">
        <v>337</v>
      </c>
      <c r="S160">
        <v>0.56330000000000002</v>
      </c>
    </row>
    <row r="161" spans="1:21" ht="15" customHeight="1">
      <c r="A161" s="962">
        <v>405</v>
      </c>
      <c r="B161" t="s">
        <v>255</v>
      </c>
      <c r="C161" t="s">
        <v>301</v>
      </c>
      <c r="D161" t="s">
        <v>13</v>
      </c>
      <c r="E161" t="s">
        <v>11</v>
      </c>
      <c r="F161" t="s">
        <v>329</v>
      </c>
      <c r="G161" t="s">
        <v>445</v>
      </c>
      <c r="I161" t="s">
        <v>856</v>
      </c>
      <c r="J161" t="s">
        <v>853</v>
      </c>
      <c r="K161" t="s">
        <v>848</v>
      </c>
      <c r="L161" t="s">
        <v>849</v>
      </c>
      <c r="M161" t="s">
        <v>857</v>
      </c>
      <c r="N161" t="s">
        <v>55</v>
      </c>
      <c r="P161" t="s">
        <v>361</v>
      </c>
      <c r="Q161" t="s">
        <v>851</v>
      </c>
      <c r="R161" t="s">
        <v>337</v>
      </c>
      <c r="S161">
        <v>-1</v>
      </c>
      <c r="T161" t="s">
        <v>857</v>
      </c>
      <c r="U161" t="s">
        <v>853</v>
      </c>
    </row>
    <row r="162" spans="1:21" ht="15" customHeight="1">
      <c r="A162" s="971">
        <v>505</v>
      </c>
      <c r="B162" t="s">
        <v>255</v>
      </c>
      <c r="C162" t="s">
        <v>307</v>
      </c>
      <c r="D162" t="s">
        <v>13</v>
      </c>
      <c r="E162" t="s">
        <v>11</v>
      </c>
      <c r="F162" t="s">
        <v>329</v>
      </c>
      <c r="G162" t="s">
        <v>445</v>
      </c>
      <c r="I162" t="s">
        <v>858</v>
      </c>
      <c r="J162" t="s">
        <v>853</v>
      </c>
      <c r="K162" t="s">
        <v>848</v>
      </c>
      <c r="L162" t="s">
        <v>849</v>
      </c>
      <c r="M162" t="s">
        <v>859</v>
      </c>
      <c r="N162" t="s">
        <v>55</v>
      </c>
      <c r="P162" t="s">
        <v>361</v>
      </c>
      <c r="Q162" t="s">
        <v>851</v>
      </c>
      <c r="R162" t="s">
        <v>337</v>
      </c>
      <c r="S162">
        <v>-1</v>
      </c>
      <c r="T162" t="s">
        <v>859</v>
      </c>
      <c r="U162" t="s">
        <v>853</v>
      </c>
    </row>
    <row r="163" spans="1:21" ht="15" customHeight="1">
      <c r="A163" s="962">
        <v>505</v>
      </c>
      <c r="B163" t="s">
        <v>279</v>
      </c>
      <c r="C163" t="s">
        <v>255</v>
      </c>
      <c r="D163" t="s">
        <v>13</v>
      </c>
      <c r="E163" t="s">
        <v>11</v>
      </c>
      <c r="F163" t="s">
        <v>329</v>
      </c>
      <c r="G163" t="s">
        <v>445</v>
      </c>
      <c r="I163" t="s">
        <v>931</v>
      </c>
      <c r="J163" t="s">
        <v>853</v>
      </c>
      <c r="K163" t="s">
        <v>848</v>
      </c>
      <c r="L163" t="s">
        <v>854</v>
      </c>
      <c r="M163" t="s">
        <v>855</v>
      </c>
      <c r="N163" t="s">
        <v>55</v>
      </c>
      <c r="P163" t="s">
        <v>361</v>
      </c>
      <c r="Q163" t="s">
        <v>851</v>
      </c>
      <c r="R163" t="s">
        <v>337</v>
      </c>
      <c r="S163">
        <v>7.7000000000000002E-3</v>
      </c>
    </row>
    <row r="164" spans="1:21" ht="15" customHeight="1">
      <c r="A164" s="971">
        <v>605</v>
      </c>
      <c r="B164" t="s">
        <v>279</v>
      </c>
      <c r="C164" t="s">
        <v>255</v>
      </c>
      <c r="D164" t="s">
        <v>13</v>
      </c>
      <c r="E164" t="s">
        <v>11</v>
      </c>
      <c r="F164" t="s">
        <v>329</v>
      </c>
      <c r="G164" t="s">
        <v>445</v>
      </c>
      <c r="I164" t="s">
        <v>931</v>
      </c>
      <c r="J164" t="s">
        <v>853</v>
      </c>
      <c r="K164" t="s">
        <v>848</v>
      </c>
      <c r="L164" t="s">
        <v>854</v>
      </c>
      <c r="M164" t="s">
        <v>855</v>
      </c>
      <c r="N164" t="s">
        <v>55</v>
      </c>
      <c r="P164" t="s">
        <v>361</v>
      </c>
      <c r="Q164" t="s">
        <v>851</v>
      </c>
      <c r="R164" t="s">
        <v>337</v>
      </c>
      <c r="S164">
        <v>0</v>
      </c>
    </row>
    <row r="165" spans="1:21" ht="15" customHeight="1">
      <c r="A165" s="962">
        <v>605</v>
      </c>
      <c r="B165" t="s">
        <v>255</v>
      </c>
      <c r="C165" t="s">
        <v>315</v>
      </c>
      <c r="D165" t="s">
        <v>13</v>
      </c>
      <c r="E165" t="s">
        <v>11</v>
      </c>
      <c r="F165" t="s">
        <v>329</v>
      </c>
      <c r="G165" t="s">
        <v>445</v>
      </c>
      <c r="I165" t="s">
        <v>860</v>
      </c>
      <c r="J165" t="s">
        <v>853</v>
      </c>
      <c r="K165" t="s">
        <v>848</v>
      </c>
      <c r="L165" t="s">
        <v>849</v>
      </c>
      <c r="M165" t="s">
        <v>861</v>
      </c>
      <c r="N165" t="s">
        <v>55</v>
      </c>
      <c r="P165" t="s">
        <v>361</v>
      </c>
      <c r="Q165" t="s">
        <v>851</v>
      </c>
      <c r="R165" t="s">
        <v>337</v>
      </c>
      <c r="S165">
        <v>-1</v>
      </c>
      <c r="T165" t="s">
        <v>861</v>
      </c>
      <c r="U165" t="s">
        <v>853</v>
      </c>
    </row>
    <row r="166" spans="1:21" ht="15" customHeight="1">
      <c r="A166" s="971">
        <v>705</v>
      </c>
      <c r="B166" t="s">
        <v>255</v>
      </c>
      <c r="C166" t="s">
        <v>308</v>
      </c>
      <c r="D166" t="s">
        <v>13</v>
      </c>
      <c r="E166" t="s">
        <v>11</v>
      </c>
      <c r="F166" t="s">
        <v>329</v>
      </c>
      <c r="G166" t="s">
        <v>445</v>
      </c>
      <c r="I166" t="s">
        <v>862</v>
      </c>
      <c r="J166" t="s">
        <v>853</v>
      </c>
      <c r="K166" t="s">
        <v>848</v>
      </c>
      <c r="L166" t="s">
        <v>849</v>
      </c>
      <c r="M166" t="s">
        <v>863</v>
      </c>
      <c r="N166" t="s">
        <v>55</v>
      </c>
      <c r="P166" t="s">
        <v>361</v>
      </c>
      <c r="Q166" t="s">
        <v>851</v>
      </c>
      <c r="R166" t="s">
        <v>337</v>
      </c>
      <c r="S166">
        <v>-1</v>
      </c>
      <c r="T166" t="s">
        <v>863</v>
      </c>
      <c r="U166" t="s">
        <v>853</v>
      </c>
    </row>
    <row r="167" spans="1:21" ht="15" customHeight="1">
      <c r="A167" s="962">
        <v>705</v>
      </c>
      <c r="B167" t="s">
        <v>279</v>
      </c>
      <c r="C167" t="s">
        <v>255</v>
      </c>
      <c r="D167" t="s">
        <v>13</v>
      </c>
      <c r="E167" t="s">
        <v>11</v>
      </c>
      <c r="F167" t="s">
        <v>329</v>
      </c>
      <c r="G167" t="s">
        <v>445</v>
      </c>
      <c r="I167" t="s">
        <v>931</v>
      </c>
      <c r="J167" t="s">
        <v>853</v>
      </c>
      <c r="K167" t="s">
        <v>848</v>
      </c>
      <c r="L167" t="s">
        <v>854</v>
      </c>
      <c r="M167" t="s">
        <v>855</v>
      </c>
      <c r="N167" t="s">
        <v>55</v>
      </c>
      <c r="P167" t="s">
        <v>361</v>
      </c>
      <c r="Q167" t="s">
        <v>851</v>
      </c>
      <c r="R167" t="s">
        <v>337</v>
      </c>
      <c r="S167">
        <v>7.7000000000000002E-3</v>
      </c>
    </row>
    <row r="168" spans="1:21" ht="15" customHeight="1">
      <c r="A168" s="971">
        <v>805</v>
      </c>
      <c r="B168" t="s">
        <v>255</v>
      </c>
      <c r="C168" t="s">
        <v>311</v>
      </c>
      <c r="D168" t="s">
        <v>13</v>
      </c>
      <c r="E168" t="s">
        <v>11</v>
      </c>
      <c r="F168" t="s">
        <v>329</v>
      </c>
      <c r="G168" t="s">
        <v>445</v>
      </c>
      <c r="I168" t="s">
        <v>864</v>
      </c>
      <c r="J168" t="s">
        <v>853</v>
      </c>
      <c r="K168" t="s">
        <v>848</v>
      </c>
      <c r="L168" t="s">
        <v>849</v>
      </c>
      <c r="M168" t="s">
        <v>865</v>
      </c>
      <c r="N168" t="s">
        <v>55</v>
      </c>
      <c r="P168" t="s">
        <v>361</v>
      </c>
      <c r="Q168" t="s">
        <v>851</v>
      </c>
      <c r="R168" t="s">
        <v>337</v>
      </c>
      <c r="S168">
        <v>-1</v>
      </c>
      <c r="T168" t="s">
        <v>865</v>
      </c>
      <c r="U168" t="s">
        <v>853</v>
      </c>
    </row>
    <row r="169" spans="1:21" ht="15" customHeight="1">
      <c r="A169" s="962">
        <v>805</v>
      </c>
      <c r="B169" t="s">
        <v>279</v>
      </c>
      <c r="C169" t="s">
        <v>255</v>
      </c>
      <c r="D169" t="s">
        <v>13</v>
      </c>
      <c r="E169" t="s">
        <v>11</v>
      </c>
      <c r="F169" t="s">
        <v>329</v>
      </c>
      <c r="G169" t="s">
        <v>445</v>
      </c>
      <c r="I169" t="s">
        <v>931</v>
      </c>
      <c r="J169" t="s">
        <v>853</v>
      </c>
      <c r="K169" t="s">
        <v>848</v>
      </c>
      <c r="L169" t="s">
        <v>854</v>
      </c>
      <c r="M169" t="s">
        <v>855</v>
      </c>
      <c r="N169" t="s">
        <v>55</v>
      </c>
      <c r="P169" t="s">
        <v>361</v>
      </c>
      <c r="Q169" t="s">
        <v>851</v>
      </c>
      <c r="R169" t="s">
        <v>337</v>
      </c>
      <c r="S169">
        <v>0.40720000000000001</v>
      </c>
    </row>
    <row r="170" spans="1:21" ht="15" customHeight="1">
      <c r="A170" s="971">
        <v>905</v>
      </c>
      <c r="B170" t="s">
        <v>255</v>
      </c>
      <c r="C170" t="s">
        <v>312</v>
      </c>
      <c r="D170" t="s">
        <v>13</v>
      </c>
      <c r="E170" t="s">
        <v>11</v>
      </c>
      <c r="F170" t="s">
        <v>329</v>
      </c>
      <c r="G170" t="s">
        <v>445</v>
      </c>
      <c r="I170" t="s">
        <v>866</v>
      </c>
      <c r="J170" t="s">
        <v>853</v>
      </c>
      <c r="K170" t="s">
        <v>848</v>
      </c>
      <c r="L170" t="s">
        <v>849</v>
      </c>
      <c r="M170" t="s">
        <v>867</v>
      </c>
      <c r="N170" t="s">
        <v>55</v>
      </c>
      <c r="P170" t="s">
        <v>361</v>
      </c>
      <c r="Q170" t="s">
        <v>851</v>
      </c>
      <c r="R170" t="s">
        <v>337</v>
      </c>
      <c r="S170">
        <v>-1</v>
      </c>
      <c r="T170" t="s">
        <v>867</v>
      </c>
      <c r="U170" t="s">
        <v>853</v>
      </c>
    </row>
    <row r="171" spans="1:21" ht="15" customHeight="1">
      <c r="A171" s="962">
        <v>905</v>
      </c>
      <c r="B171" t="s">
        <v>279</v>
      </c>
      <c r="C171" t="s">
        <v>255</v>
      </c>
      <c r="D171" t="s">
        <v>13</v>
      </c>
      <c r="E171" t="s">
        <v>11</v>
      </c>
      <c r="F171" t="s">
        <v>329</v>
      </c>
      <c r="G171" t="s">
        <v>445</v>
      </c>
      <c r="I171" t="s">
        <v>931</v>
      </c>
      <c r="J171" t="s">
        <v>853</v>
      </c>
      <c r="K171" t="s">
        <v>848</v>
      </c>
      <c r="L171" t="s">
        <v>854</v>
      </c>
      <c r="M171" t="s">
        <v>855</v>
      </c>
      <c r="N171" t="s">
        <v>55</v>
      </c>
      <c r="P171" t="s">
        <v>361</v>
      </c>
      <c r="Q171" t="s">
        <v>851</v>
      </c>
      <c r="R171" t="s">
        <v>337</v>
      </c>
      <c r="S171">
        <v>1.03E-2</v>
      </c>
    </row>
    <row r="172" spans="1:21" ht="15" customHeight="1">
      <c r="A172" s="971">
        <v>1902</v>
      </c>
      <c r="B172" t="s">
        <v>244</v>
      </c>
      <c r="C172" t="s">
        <v>278</v>
      </c>
      <c r="D172" t="s">
        <v>13</v>
      </c>
      <c r="E172" t="s">
        <v>11</v>
      </c>
      <c r="F172" t="s">
        <v>329</v>
      </c>
      <c r="G172" t="s">
        <v>445</v>
      </c>
      <c r="P172" t="s">
        <v>361</v>
      </c>
      <c r="Q172" t="s">
        <v>868</v>
      </c>
      <c r="R172" t="s">
        <v>869</v>
      </c>
      <c r="S172">
        <v>0.02</v>
      </c>
    </row>
    <row r="173" spans="1:21" ht="15" customHeight="1">
      <c r="A173" s="962">
        <v>1902</v>
      </c>
      <c r="B173" t="s">
        <v>247</v>
      </c>
      <c r="C173" t="s">
        <v>322</v>
      </c>
      <c r="D173" t="s">
        <v>13</v>
      </c>
      <c r="E173" t="s">
        <v>11</v>
      </c>
      <c r="F173" t="s">
        <v>329</v>
      </c>
      <c r="G173" t="s">
        <v>445</v>
      </c>
      <c r="I173" t="s">
        <v>915</v>
      </c>
      <c r="J173" t="s">
        <v>450</v>
      </c>
      <c r="K173" t="s">
        <v>848</v>
      </c>
      <c r="L173" t="s">
        <v>854</v>
      </c>
      <c r="M173" t="s">
        <v>871</v>
      </c>
      <c r="N173" t="s">
        <v>56</v>
      </c>
      <c r="P173" t="s">
        <v>361</v>
      </c>
      <c r="Q173" t="s">
        <v>851</v>
      </c>
      <c r="R173" t="s">
        <v>337</v>
      </c>
      <c r="S173">
        <v>-1</v>
      </c>
      <c r="T173" t="s">
        <v>871</v>
      </c>
      <c r="U173" t="s">
        <v>450</v>
      </c>
    </row>
    <row r="174" spans="1:21" ht="15" customHeight="1">
      <c r="A174" s="971">
        <v>5800</v>
      </c>
      <c r="B174" t="s">
        <v>247</v>
      </c>
      <c r="C174" t="s">
        <v>324</v>
      </c>
      <c r="D174" t="s">
        <v>13</v>
      </c>
      <c r="E174" t="s">
        <v>11</v>
      </c>
      <c r="F174" t="s">
        <v>329</v>
      </c>
      <c r="G174" t="s">
        <v>445</v>
      </c>
      <c r="I174" t="s">
        <v>945</v>
      </c>
      <c r="J174" t="s">
        <v>848</v>
      </c>
      <c r="K174" t="s">
        <v>933</v>
      </c>
      <c r="L174" t="s">
        <v>849</v>
      </c>
      <c r="M174" t="s">
        <v>934</v>
      </c>
      <c r="N174" t="s">
        <v>848</v>
      </c>
      <c r="O174" t="s">
        <v>230</v>
      </c>
      <c r="P174" t="s">
        <v>882</v>
      </c>
      <c r="Q174" t="s">
        <v>935</v>
      </c>
      <c r="R174" t="s">
        <v>936</v>
      </c>
      <c r="S174">
        <v>-1</v>
      </c>
      <c r="T174" t="s">
        <v>937</v>
      </c>
    </row>
    <row r="175" spans="1:21" ht="15" customHeight="1">
      <c r="A175" s="962">
        <v>5800</v>
      </c>
      <c r="B175" t="s">
        <v>278</v>
      </c>
      <c r="C175" t="s">
        <v>247</v>
      </c>
      <c r="D175" t="s">
        <v>13</v>
      </c>
      <c r="E175" t="s">
        <v>11</v>
      </c>
      <c r="F175" t="s">
        <v>329</v>
      </c>
      <c r="G175" t="s">
        <v>445</v>
      </c>
      <c r="H175" t="s">
        <v>455</v>
      </c>
      <c r="J175" t="s">
        <v>332</v>
      </c>
      <c r="L175" t="s">
        <v>333</v>
      </c>
      <c r="M175" t="s">
        <v>367</v>
      </c>
      <c r="N175" t="s">
        <v>54</v>
      </c>
      <c r="P175" t="s">
        <v>361</v>
      </c>
      <c r="Q175" t="s">
        <v>336</v>
      </c>
      <c r="R175" t="s">
        <v>337</v>
      </c>
      <c r="S175">
        <v>0.14285714285714279</v>
      </c>
    </row>
    <row r="176" spans="1:21" ht="15" customHeight="1">
      <c r="A176" s="971">
        <v>7300</v>
      </c>
      <c r="B176" t="s">
        <v>285</v>
      </c>
      <c r="C176" t="s">
        <v>270</v>
      </c>
      <c r="D176" t="s">
        <v>13</v>
      </c>
      <c r="E176" t="s">
        <v>11</v>
      </c>
      <c r="F176" t="s">
        <v>329</v>
      </c>
      <c r="G176" t="s">
        <v>445</v>
      </c>
      <c r="I176" t="s">
        <v>946</v>
      </c>
      <c r="J176" t="s">
        <v>853</v>
      </c>
      <c r="K176" t="s">
        <v>848</v>
      </c>
      <c r="L176" t="s">
        <v>854</v>
      </c>
      <c r="M176" t="s">
        <v>947</v>
      </c>
      <c r="N176" t="s">
        <v>72</v>
      </c>
      <c r="P176" t="s">
        <v>361</v>
      </c>
      <c r="Q176" t="s">
        <v>851</v>
      </c>
      <c r="R176" t="s">
        <v>337</v>
      </c>
      <c r="S176">
        <v>-1</v>
      </c>
      <c r="T176" t="s">
        <v>947</v>
      </c>
      <c r="U176" t="s">
        <v>853</v>
      </c>
    </row>
    <row r="177" spans="1:21" ht="15" customHeight="1">
      <c r="A177" s="962">
        <v>7300</v>
      </c>
      <c r="B177" t="s">
        <v>254</v>
      </c>
      <c r="C177" t="s">
        <v>285</v>
      </c>
      <c r="D177" t="s">
        <v>13</v>
      </c>
      <c r="E177" t="s">
        <v>11</v>
      </c>
      <c r="F177" t="s">
        <v>329</v>
      </c>
      <c r="G177" t="s">
        <v>445</v>
      </c>
      <c r="H177" t="s">
        <v>378</v>
      </c>
      <c r="J177" t="s">
        <v>332</v>
      </c>
      <c r="L177" t="s">
        <v>333</v>
      </c>
      <c r="M177" t="s">
        <v>344</v>
      </c>
      <c r="N177" t="s">
        <v>54</v>
      </c>
      <c r="P177" t="s">
        <v>349</v>
      </c>
      <c r="Q177" t="s">
        <v>336</v>
      </c>
      <c r="R177" t="s">
        <v>337</v>
      </c>
      <c r="S177">
        <v>0.76923076923076916</v>
      </c>
    </row>
    <row r="178" spans="1:21" ht="15" customHeight="1">
      <c r="A178" s="971">
        <v>300</v>
      </c>
      <c r="B178" t="s">
        <v>279</v>
      </c>
      <c r="C178" t="s">
        <v>255</v>
      </c>
      <c r="D178" t="s">
        <v>13</v>
      </c>
      <c r="E178" t="s">
        <v>11</v>
      </c>
      <c r="F178" t="s">
        <v>329</v>
      </c>
      <c r="G178" t="s">
        <v>458</v>
      </c>
      <c r="I178" t="s">
        <v>931</v>
      </c>
      <c r="J178" t="s">
        <v>853</v>
      </c>
      <c r="K178" t="s">
        <v>948</v>
      </c>
      <c r="L178" t="s">
        <v>854</v>
      </c>
      <c r="M178" t="s">
        <v>855</v>
      </c>
      <c r="N178" t="s">
        <v>55</v>
      </c>
      <c r="P178" t="s">
        <v>361</v>
      </c>
      <c r="Q178" t="s">
        <v>851</v>
      </c>
      <c r="R178" t="s">
        <v>337</v>
      </c>
      <c r="S178">
        <v>-1</v>
      </c>
      <c r="T178" t="s">
        <v>855</v>
      </c>
      <c r="U178" t="s">
        <v>853</v>
      </c>
    </row>
    <row r="179" spans="1:21" ht="15" customHeight="1">
      <c r="A179" s="962">
        <v>300</v>
      </c>
      <c r="B179" t="s">
        <v>244</v>
      </c>
      <c r="C179" t="s">
        <v>279</v>
      </c>
      <c r="D179" t="s">
        <v>13</v>
      </c>
      <c r="E179" t="s">
        <v>11</v>
      </c>
      <c r="F179" t="s">
        <v>329</v>
      </c>
      <c r="G179" t="s">
        <v>458</v>
      </c>
      <c r="H179" t="s">
        <v>459</v>
      </c>
      <c r="J179" t="s">
        <v>415</v>
      </c>
      <c r="L179" t="s">
        <v>333</v>
      </c>
      <c r="M179" t="s">
        <v>334</v>
      </c>
      <c r="N179" t="s">
        <v>68</v>
      </c>
      <c r="P179" t="s">
        <v>335</v>
      </c>
      <c r="Q179" t="s">
        <v>336</v>
      </c>
      <c r="R179" t="s">
        <v>337</v>
      </c>
      <c r="S179">
        <v>0.01</v>
      </c>
    </row>
    <row r="180" spans="1:21" ht="15" customHeight="1">
      <c r="A180" s="971">
        <v>1100</v>
      </c>
      <c r="B180" t="s">
        <v>255</v>
      </c>
      <c r="C180" t="s">
        <v>301</v>
      </c>
      <c r="D180" t="s">
        <v>13</v>
      </c>
      <c r="E180" t="s">
        <v>11</v>
      </c>
      <c r="F180" t="s">
        <v>329</v>
      </c>
      <c r="G180" t="s">
        <v>458</v>
      </c>
      <c r="I180" t="s">
        <v>856</v>
      </c>
      <c r="J180" t="s">
        <v>853</v>
      </c>
      <c r="K180" t="s">
        <v>949</v>
      </c>
      <c r="L180" t="s">
        <v>849</v>
      </c>
      <c r="M180" t="s">
        <v>857</v>
      </c>
      <c r="N180" t="s">
        <v>55</v>
      </c>
      <c r="P180" t="s">
        <v>361</v>
      </c>
      <c r="Q180" t="s">
        <v>851</v>
      </c>
      <c r="R180" t="s">
        <v>337</v>
      </c>
      <c r="S180">
        <v>-1</v>
      </c>
      <c r="T180" t="s">
        <v>857</v>
      </c>
      <c r="U180" t="s">
        <v>853</v>
      </c>
    </row>
    <row r="181" spans="1:21" ht="15" customHeight="1">
      <c r="A181" s="962">
        <v>1100</v>
      </c>
      <c r="B181" t="s">
        <v>279</v>
      </c>
      <c r="C181" t="s">
        <v>255</v>
      </c>
      <c r="D181" t="s">
        <v>13</v>
      </c>
      <c r="E181" t="s">
        <v>11</v>
      </c>
      <c r="F181" t="s">
        <v>329</v>
      </c>
      <c r="G181" t="s">
        <v>458</v>
      </c>
      <c r="I181" t="s">
        <v>931</v>
      </c>
      <c r="J181" t="s">
        <v>853</v>
      </c>
      <c r="K181" t="s">
        <v>948</v>
      </c>
      <c r="L181" t="s">
        <v>854</v>
      </c>
      <c r="M181" t="s">
        <v>855</v>
      </c>
      <c r="N181" t="s">
        <v>55</v>
      </c>
      <c r="P181" t="s">
        <v>361</v>
      </c>
      <c r="Q181" t="s">
        <v>851</v>
      </c>
      <c r="R181" t="s">
        <v>337</v>
      </c>
      <c r="S181">
        <v>0.56330000000000002</v>
      </c>
    </row>
    <row r="182" spans="1:21" ht="15" customHeight="1">
      <c r="A182" s="971">
        <v>1200</v>
      </c>
      <c r="B182" t="s">
        <v>255</v>
      </c>
      <c r="C182" t="s">
        <v>307</v>
      </c>
      <c r="D182" t="s">
        <v>13</v>
      </c>
      <c r="E182" t="s">
        <v>11</v>
      </c>
      <c r="F182" t="s">
        <v>329</v>
      </c>
      <c r="G182" t="s">
        <v>458</v>
      </c>
      <c r="I182" t="s">
        <v>858</v>
      </c>
      <c r="J182" t="s">
        <v>853</v>
      </c>
      <c r="K182" t="s">
        <v>949</v>
      </c>
      <c r="L182" t="s">
        <v>849</v>
      </c>
      <c r="M182" t="s">
        <v>859</v>
      </c>
      <c r="N182" t="s">
        <v>55</v>
      </c>
      <c r="P182" t="s">
        <v>361</v>
      </c>
      <c r="Q182" t="s">
        <v>851</v>
      </c>
      <c r="R182" t="s">
        <v>337</v>
      </c>
      <c r="S182">
        <v>-1</v>
      </c>
      <c r="T182" t="s">
        <v>859</v>
      </c>
      <c r="U182" t="s">
        <v>853</v>
      </c>
    </row>
    <row r="183" spans="1:21" ht="15" customHeight="1">
      <c r="A183" s="962">
        <v>1200</v>
      </c>
      <c r="B183" t="s">
        <v>279</v>
      </c>
      <c r="C183" t="s">
        <v>255</v>
      </c>
      <c r="D183" t="s">
        <v>13</v>
      </c>
      <c r="E183" t="s">
        <v>11</v>
      </c>
      <c r="F183" t="s">
        <v>329</v>
      </c>
      <c r="G183" t="s">
        <v>458</v>
      </c>
      <c r="I183" t="s">
        <v>931</v>
      </c>
      <c r="J183" t="s">
        <v>853</v>
      </c>
      <c r="K183" t="s">
        <v>948</v>
      </c>
      <c r="L183" t="s">
        <v>854</v>
      </c>
      <c r="M183" t="s">
        <v>855</v>
      </c>
      <c r="N183" t="s">
        <v>55</v>
      </c>
      <c r="P183" t="s">
        <v>361</v>
      </c>
      <c r="Q183" t="s">
        <v>851</v>
      </c>
      <c r="R183" t="s">
        <v>337</v>
      </c>
      <c r="S183">
        <v>7.7000000000000002E-3</v>
      </c>
    </row>
    <row r="184" spans="1:21" ht="15" customHeight="1">
      <c r="A184" s="971">
        <v>1300</v>
      </c>
      <c r="B184" t="s">
        <v>255</v>
      </c>
      <c r="C184" t="s">
        <v>315</v>
      </c>
      <c r="D184" t="s">
        <v>13</v>
      </c>
      <c r="E184" t="s">
        <v>11</v>
      </c>
      <c r="F184" t="s">
        <v>329</v>
      </c>
      <c r="G184" t="s">
        <v>458</v>
      </c>
      <c r="I184" t="s">
        <v>860</v>
      </c>
      <c r="J184" t="s">
        <v>853</v>
      </c>
      <c r="K184" t="s">
        <v>949</v>
      </c>
      <c r="L184" t="s">
        <v>849</v>
      </c>
      <c r="M184" t="s">
        <v>861</v>
      </c>
      <c r="N184" t="s">
        <v>55</v>
      </c>
      <c r="P184" t="s">
        <v>361</v>
      </c>
      <c r="Q184" t="s">
        <v>851</v>
      </c>
      <c r="R184" t="s">
        <v>337</v>
      </c>
      <c r="S184">
        <v>-1</v>
      </c>
      <c r="T184" t="s">
        <v>861</v>
      </c>
      <c r="U184" t="s">
        <v>853</v>
      </c>
    </row>
    <row r="185" spans="1:21" ht="15" customHeight="1">
      <c r="A185" s="962">
        <v>1300</v>
      </c>
      <c r="B185" t="s">
        <v>279</v>
      </c>
      <c r="C185" t="s">
        <v>255</v>
      </c>
      <c r="D185" t="s">
        <v>13</v>
      </c>
      <c r="E185" t="s">
        <v>11</v>
      </c>
      <c r="F185" t="s">
        <v>329</v>
      </c>
      <c r="G185" t="s">
        <v>458</v>
      </c>
      <c r="I185" t="s">
        <v>931</v>
      </c>
      <c r="J185" t="s">
        <v>853</v>
      </c>
      <c r="K185" t="s">
        <v>948</v>
      </c>
      <c r="L185" t="s">
        <v>854</v>
      </c>
      <c r="M185" t="s">
        <v>855</v>
      </c>
      <c r="N185" t="s">
        <v>55</v>
      </c>
      <c r="P185" t="s">
        <v>361</v>
      </c>
      <c r="Q185" t="s">
        <v>851</v>
      </c>
      <c r="R185" t="s">
        <v>337</v>
      </c>
      <c r="S185">
        <v>0</v>
      </c>
    </row>
    <row r="186" spans="1:21" ht="15" customHeight="1">
      <c r="A186" s="971">
        <v>1400</v>
      </c>
      <c r="B186" t="s">
        <v>255</v>
      </c>
      <c r="C186" t="s">
        <v>308</v>
      </c>
      <c r="D186" t="s">
        <v>13</v>
      </c>
      <c r="E186" t="s">
        <v>11</v>
      </c>
      <c r="F186" t="s">
        <v>329</v>
      </c>
      <c r="G186" t="s">
        <v>458</v>
      </c>
      <c r="I186" t="s">
        <v>862</v>
      </c>
      <c r="J186" t="s">
        <v>853</v>
      </c>
      <c r="K186" t="s">
        <v>949</v>
      </c>
      <c r="L186" t="s">
        <v>849</v>
      </c>
      <c r="M186" t="s">
        <v>863</v>
      </c>
      <c r="N186" t="s">
        <v>55</v>
      </c>
      <c r="P186" t="s">
        <v>361</v>
      </c>
      <c r="Q186" t="s">
        <v>851</v>
      </c>
      <c r="R186" t="s">
        <v>337</v>
      </c>
      <c r="S186">
        <v>-1</v>
      </c>
      <c r="T186" t="s">
        <v>863</v>
      </c>
      <c r="U186" t="s">
        <v>853</v>
      </c>
    </row>
    <row r="187" spans="1:21" ht="15" customHeight="1">
      <c r="A187" s="962">
        <v>1400</v>
      </c>
      <c r="B187" t="s">
        <v>279</v>
      </c>
      <c r="C187" t="s">
        <v>255</v>
      </c>
      <c r="D187" t="s">
        <v>13</v>
      </c>
      <c r="E187" t="s">
        <v>11</v>
      </c>
      <c r="F187" t="s">
        <v>329</v>
      </c>
      <c r="G187" t="s">
        <v>458</v>
      </c>
      <c r="I187" t="s">
        <v>931</v>
      </c>
      <c r="J187" t="s">
        <v>853</v>
      </c>
      <c r="K187" t="s">
        <v>948</v>
      </c>
      <c r="L187" t="s">
        <v>854</v>
      </c>
      <c r="M187" t="s">
        <v>855</v>
      </c>
      <c r="N187" t="s">
        <v>55</v>
      </c>
      <c r="P187" t="s">
        <v>361</v>
      </c>
      <c r="Q187" t="s">
        <v>851</v>
      </c>
      <c r="R187" t="s">
        <v>337</v>
      </c>
      <c r="S187">
        <v>7.7000000000000002E-3</v>
      </c>
    </row>
    <row r="188" spans="1:21" ht="15" customHeight="1">
      <c r="A188" s="971">
        <v>1500</v>
      </c>
      <c r="B188" t="s">
        <v>279</v>
      </c>
      <c r="C188" t="s">
        <v>255</v>
      </c>
      <c r="D188" t="s">
        <v>13</v>
      </c>
      <c r="E188" t="s">
        <v>11</v>
      </c>
      <c r="F188" t="s">
        <v>329</v>
      </c>
      <c r="G188" t="s">
        <v>458</v>
      </c>
      <c r="I188" t="s">
        <v>931</v>
      </c>
      <c r="J188" t="s">
        <v>853</v>
      </c>
      <c r="K188" t="s">
        <v>948</v>
      </c>
      <c r="L188" t="s">
        <v>854</v>
      </c>
      <c r="M188" t="s">
        <v>855</v>
      </c>
      <c r="N188" t="s">
        <v>55</v>
      </c>
      <c r="P188" t="s">
        <v>361</v>
      </c>
      <c r="Q188" t="s">
        <v>851</v>
      </c>
      <c r="R188" t="s">
        <v>337</v>
      </c>
      <c r="S188">
        <v>0.40720000000000001</v>
      </c>
    </row>
    <row r="189" spans="1:21" ht="15" customHeight="1">
      <c r="A189" s="962">
        <v>1500</v>
      </c>
      <c r="B189" t="s">
        <v>255</v>
      </c>
      <c r="C189" t="s">
        <v>311</v>
      </c>
      <c r="D189" t="s">
        <v>13</v>
      </c>
      <c r="E189" t="s">
        <v>11</v>
      </c>
      <c r="F189" t="s">
        <v>329</v>
      </c>
      <c r="G189" t="s">
        <v>458</v>
      </c>
      <c r="I189" t="s">
        <v>864</v>
      </c>
      <c r="J189" t="s">
        <v>853</v>
      </c>
      <c r="K189" t="s">
        <v>949</v>
      </c>
      <c r="L189" t="s">
        <v>849</v>
      </c>
      <c r="M189" t="s">
        <v>865</v>
      </c>
      <c r="N189" t="s">
        <v>55</v>
      </c>
      <c r="P189" t="s">
        <v>361</v>
      </c>
      <c r="Q189" t="s">
        <v>851</v>
      </c>
      <c r="R189" t="s">
        <v>337</v>
      </c>
      <c r="S189">
        <v>-1</v>
      </c>
      <c r="T189" t="s">
        <v>865</v>
      </c>
      <c r="U189" t="s">
        <v>853</v>
      </c>
    </row>
    <row r="190" spans="1:21" ht="15" customHeight="1">
      <c r="A190" s="971">
        <v>1600</v>
      </c>
      <c r="B190" t="s">
        <v>279</v>
      </c>
      <c r="C190" t="s">
        <v>255</v>
      </c>
      <c r="D190" t="s">
        <v>13</v>
      </c>
      <c r="E190" t="s">
        <v>11</v>
      </c>
      <c r="F190" t="s">
        <v>329</v>
      </c>
      <c r="G190" t="s">
        <v>458</v>
      </c>
      <c r="I190" t="s">
        <v>931</v>
      </c>
      <c r="J190" t="s">
        <v>853</v>
      </c>
      <c r="K190" t="s">
        <v>948</v>
      </c>
      <c r="L190" t="s">
        <v>854</v>
      </c>
      <c r="M190" t="s">
        <v>855</v>
      </c>
      <c r="N190" t="s">
        <v>55</v>
      </c>
      <c r="P190" t="s">
        <v>361</v>
      </c>
      <c r="Q190" t="s">
        <v>851</v>
      </c>
      <c r="R190" t="s">
        <v>337</v>
      </c>
      <c r="S190">
        <v>1.03E-2</v>
      </c>
    </row>
    <row r="191" spans="1:21" ht="15" customHeight="1">
      <c r="A191" s="962">
        <v>1600</v>
      </c>
      <c r="B191" t="s">
        <v>255</v>
      </c>
      <c r="C191" t="s">
        <v>312</v>
      </c>
      <c r="D191" t="s">
        <v>13</v>
      </c>
      <c r="E191" t="s">
        <v>11</v>
      </c>
      <c r="F191" t="s">
        <v>329</v>
      </c>
      <c r="G191" t="s">
        <v>458</v>
      </c>
      <c r="I191" t="s">
        <v>866</v>
      </c>
      <c r="J191" t="s">
        <v>853</v>
      </c>
      <c r="K191" t="s">
        <v>949</v>
      </c>
      <c r="L191" t="s">
        <v>849</v>
      </c>
      <c r="M191" t="s">
        <v>867</v>
      </c>
      <c r="N191" t="s">
        <v>55</v>
      </c>
      <c r="P191" t="s">
        <v>361</v>
      </c>
      <c r="Q191" t="s">
        <v>851</v>
      </c>
      <c r="R191" t="s">
        <v>337</v>
      </c>
      <c r="S191">
        <v>-1</v>
      </c>
      <c r="T191" t="s">
        <v>867</v>
      </c>
      <c r="U191" t="s">
        <v>853</v>
      </c>
    </row>
    <row r="192" spans="1:21" ht="15" customHeight="1">
      <c r="A192" s="971">
        <v>2100</v>
      </c>
      <c r="B192" t="s">
        <v>244</v>
      </c>
      <c r="C192" t="s">
        <v>278</v>
      </c>
      <c r="D192" t="s">
        <v>13</v>
      </c>
      <c r="E192" t="s">
        <v>11</v>
      </c>
      <c r="F192" t="s">
        <v>329</v>
      </c>
      <c r="G192" t="s">
        <v>458</v>
      </c>
      <c r="P192" t="s">
        <v>361</v>
      </c>
      <c r="Q192" t="s">
        <v>868</v>
      </c>
      <c r="R192" t="s">
        <v>869</v>
      </c>
      <c r="S192">
        <v>0.02</v>
      </c>
    </row>
    <row r="193" spans="1:21" ht="15" customHeight="1">
      <c r="A193" s="962">
        <v>2100</v>
      </c>
      <c r="B193" t="s">
        <v>247</v>
      </c>
      <c r="C193" t="s">
        <v>322</v>
      </c>
      <c r="D193" t="s">
        <v>13</v>
      </c>
      <c r="E193" t="s">
        <v>11</v>
      </c>
      <c r="F193" t="s">
        <v>329</v>
      </c>
      <c r="G193" t="s">
        <v>458</v>
      </c>
      <c r="I193" t="s">
        <v>915</v>
      </c>
      <c r="J193" t="s">
        <v>450</v>
      </c>
      <c r="K193" t="s">
        <v>950</v>
      </c>
      <c r="L193" t="s">
        <v>854</v>
      </c>
      <c r="M193" t="s">
        <v>871</v>
      </c>
      <c r="N193" t="s">
        <v>56</v>
      </c>
      <c r="P193" t="s">
        <v>361</v>
      </c>
      <c r="Q193" t="s">
        <v>851</v>
      </c>
      <c r="R193" t="s">
        <v>337</v>
      </c>
      <c r="S193">
        <v>-1</v>
      </c>
      <c r="T193" t="s">
        <v>871</v>
      </c>
      <c r="U193" t="s">
        <v>450</v>
      </c>
    </row>
    <row r="194" spans="1:21" ht="15" customHeight="1">
      <c r="A194" s="971">
        <v>4000</v>
      </c>
      <c r="B194" t="s">
        <v>254</v>
      </c>
      <c r="C194" t="s">
        <v>319</v>
      </c>
      <c r="D194" t="s">
        <v>13</v>
      </c>
      <c r="E194" t="s">
        <v>11</v>
      </c>
      <c r="F194" t="s">
        <v>329</v>
      </c>
      <c r="G194" t="s">
        <v>458</v>
      </c>
      <c r="H194" t="s">
        <v>423</v>
      </c>
      <c r="J194" t="s">
        <v>415</v>
      </c>
      <c r="L194" t="s">
        <v>333</v>
      </c>
      <c r="M194" t="s">
        <v>351</v>
      </c>
      <c r="N194" t="s">
        <v>68</v>
      </c>
      <c r="P194" t="s">
        <v>349</v>
      </c>
      <c r="Q194" t="s">
        <v>336</v>
      </c>
      <c r="R194" t="s">
        <v>337</v>
      </c>
      <c r="S194">
        <v>1</v>
      </c>
    </row>
    <row r="195" spans="1:21" ht="15" customHeight="1">
      <c r="A195" s="962">
        <v>4000</v>
      </c>
      <c r="B195" t="s">
        <v>247</v>
      </c>
      <c r="C195" t="s">
        <v>318</v>
      </c>
      <c r="D195" t="s">
        <v>13</v>
      </c>
      <c r="E195" t="s">
        <v>11</v>
      </c>
      <c r="F195" t="s">
        <v>329</v>
      </c>
      <c r="G195" t="s">
        <v>458</v>
      </c>
      <c r="I195" t="s">
        <v>848</v>
      </c>
      <c r="J195" t="s">
        <v>848</v>
      </c>
      <c r="K195" t="s">
        <v>951</v>
      </c>
      <c r="L195" t="s">
        <v>849</v>
      </c>
      <c r="M195" t="s">
        <v>850</v>
      </c>
      <c r="N195" t="s">
        <v>848</v>
      </c>
      <c r="P195" t="s">
        <v>882</v>
      </c>
      <c r="Q195" t="s">
        <v>851</v>
      </c>
      <c r="R195" t="s">
        <v>337</v>
      </c>
      <c r="S195">
        <v>-1</v>
      </c>
      <c r="T195" t="s">
        <v>850</v>
      </c>
    </row>
    <row r="196" spans="1:21" ht="15" customHeight="1">
      <c r="A196" s="971">
        <v>7400</v>
      </c>
      <c r="B196" t="s">
        <v>254</v>
      </c>
      <c r="C196" t="s">
        <v>286</v>
      </c>
      <c r="D196" t="s">
        <v>13</v>
      </c>
      <c r="E196" t="s">
        <v>11</v>
      </c>
      <c r="F196" t="s">
        <v>329</v>
      </c>
      <c r="G196" t="s">
        <v>458</v>
      </c>
      <c r="K196" t="s">
        <v>952</v>
      </c>
      <c r="M196" t="s">
        <v>953</v>
      </c>
      <c r="P196" t="s">
        <v>361</v>
      </c>
      <c r="Q196" t="s">
        <v>868</v>
      </c>
      <c r="R196" t="s">
        <v>869</v>
      </c>
      <c r="S196">
        <v>0.3</v>
      </c>
    </row>
    <row r="197" spans="1:21" ht="15" customHeight="1">
      <c r="A197" s="962">
        <v>7400</v>
      </c>
      <c r="B197" t="s">
        <v>286</v>
      </c>
      <c r="C197" t="s">
        <v>272</v>
      </c>
      <c r="D197" t="s">
        <v>13</v>
      </c>
      <c r="E197" t="s">
        <v>11</v>
      </c>
      <c r="F197" t="s">
        <v>329</v>
      </c>
      <c r="G197" t="s">
        <v>458</v>
      </c>
      <c r="I197" t="s">
        <v>954</v>
      </c>
      <c r="J197" t="s">
        <v>942</v>
      </c>
      <c r="K197" t="s">
        <v>848</v>
      </c>
      <c r="L197" t="s">
        <v>854</v>
      </c>
      <c r="M197" t="s">
        <v>943</v>
      </c>
      <c r="N197" t="s">
        <v>72</v>
      </c>
      <c r="P197" t="s">
        <v>882</v>
      </c>
      <c r="Q197" t="s">
        <v>851</v>
      </c>
      <c r="R197" t="s">
        <v>337</v>
      </c>
      <c r="S197">
        <v>-1</v>
      </c>
      <c r="T197" t="s">
        <v>943</v>
      </c>
      <c r="U197" t="s">
        <v>942</v>
      </c>
    </row>
    <row r="198" spans="1:21" ht="15" customHeight="1">
      <c r="A198" s="971">
        <v>301</v>
      </c>
      <c r="B198" t="s">
        <v>244</v>
      </c>
      <c r="C198" t="s">
        <v>279</v>
      </c>
      <c r="D198" t="s">
        <v>13</v>
      </c>
      <c r="E198" t="s">
        <v>11</v>
      </c>
      <c r="F198" t="s">
        <v>329</v>
      </c>
      <c r="G198" t="s">
        <v>466</v>
      </c>
      <c r="I198" t="s">
        <v>955</v>
      </c>
      <c r="J198" t="s">
        <v>848</v>
      </c>
      <c r="K198" t="s">
        <v>956</v>
      </c>
      <c r="L198" t="s">
        <v>849</v>
      </c>
      <c r="M198" t="s">
        <v>957</v>
      </c>
      <c r="N198" t="s">
        <v>848</v>
      </c>
      <c r="P198" t="s">
        <v>882</v>
      </c>
      <c r="Q198" t="s">
        <v>851</v>
      </c>
      <c r="R198" t="s">
        <v>337</v>
      </c>
      <c r="S198">
        <v>0.01</v>
      </c>
    </row>
    <row r="199" spans="1:21" ht="15" customHeight="1">
      <c r="A199" s="962">
        <v>301</v>
      </c>
      <c r="B199" t="s">
        <v>279</v>
      </c>
      <c r="C199" t="s">
        <v>255</v>
      </c>
      <c r="D199" t="s">
        <v>13</v>
      </c>
      <c r="E199" t="s">
        <v>11</v>
      </c>
      <c r="F199" t="s">
        <v>329</v>
      </c>
      <c r="G199" t="s">
        <v>466</v>
      </c>
      <c r="I199" t="s">
        <v>931</v>
      </c>
      <c r="J199" t="s">
        <v>853</v>
      </c>
      <c r="K199" t="s">
        <v>948</v>
      </c>
      <c r="L199" t="s">
        <v>854</v>
      </c>
      <c r="M199" t="s">
        <v>855</v>
      </c>
      <c r="N199" t="s">
        <v>55</v>
      </c>
      <c r="P199" t="s">
        <v>361</v>
      </c>
      <c r="Q199" t="s">
        <v>851</v>
      </c>
      <c r="R199" t="s">
        <v>337</v>
      </c>
      <c r="S199">
        <v>-1</v>
      </c>
      <c r="T199" t="s">
        <v>855</v>
      </c>
      <c r="U199" t="s">
        <v>853</v>
      </c>
    </row>
    <row r="200" spans="1:21" ht="15" customHeight="1">
      <c r="A200" s="971">
        <v>1101</v>
      </c>
      <c r="B200" t="s">
        <v>279</v>
      </c>
      <c r="C200" t="s">
        <v>255</v>
      </c>
      <c r="D200" t="s">
        <v>13</v>
      </c>
      <c r="E200" t="s">
        <v>11</v>
      </c>
      <c r="F200" t="s">
        <v>329</v>
      </c>
      <c r="G200" t="s">
        <v>466</v>
      </c>
      <c r="I200" t="s">
        <v>931</v>
      </c>
      <c r="J200" t="s">
        <v>853</v>
      </c>
      <c r="K200" t="s">
        <v>948</v>
      </c>
      <c r="L200" t="s">
        <v>854</v>
      </c>
      <c r="M200" t="s">
        <v>855</v>
      </c>
      <c r="N200" t="s">
        <v>55</v>
      </c>
      <c r="P200" t="s">
        <v>361</v>
      </c>
      <c r="Q200" t="s">
        <v>851</v>
      </c>
      <c r="R200" t="s">
        <v>337</v>
      </c>
      <c r="S200">
        <v>0.56330000000000002</v>
      </c>
    </row>
    <row r="201" spans="1:21" ht="15" customHeight="1">
      <c r="A201" s="962">
        <v>1101</v>
      </c>
      <c r="B201" t="s">
        <v>255</v>
      </c>
      <c r="C201" t="s">
        <v>301</v>
      </c>
      <c r="D201" t="s">
        <v>13</v>
      </c>
      <c r="E201" t="s">
        <v>11</v>
      </c>
      <c r="F201" t="s">
        <v>329</v>
      </c>
      <c r="G201" t="s">
        <v>466</v>
      </c>
      <c r="I201" t="s">
        <v>856</v>
      </c>
      <c r="J201" t="s">
        <v>853</v>
      </c>
      <c r="K201" t="s">
        <v>949</v>
      </c>
      <c r="L201" t="s">
        <v>849</v>
      </c>
      <c r="M201" t="s">
        <v>857</v>
      </c>
      <c r="N201" t="s">
        <v>55</v>
      </c>
      <c r="P201" t="s">
        <v>361</v>
      </c>
      <c r="Q201" t="s">
        <v>851</v>
      </c>
      <c r="R201" t="s">
        <v>337</v>
      </c>
      <c r="S201">
        <v>-1</v>
      </c>
      <c r="T201" t="s">
        <v>857</v>
      </c>
      <c r="U201" t="s">
        <v>853</v>
      </c>
    </row>
    <row r="202" spans="1:21" ht="15" customHeight="1">
      <c r="A202" s="971">
        <v>1201</v>
      </c>
      <c r="B202" t="s">
        <v>255</v>
      </c>
      <c r="C202" t="s">
        <v>307</v>
      </c>
      <c r="D202" t="s">
        <v>13</v>
      </c>
      <c r="E202" t="s">
        <v>11</v>
      </c>
      <c r="F202" t="s">
        <v>329</v>
      </c>
      <c r="G202" t="s">
        <v>466</v>
      </c>
      <c r="I202" t="s">
        <v>858</v>
      </c>
      <c r="J202" t="s">
        <v>853</v>
      </c>
      <c r="K202" t="s">
        <v>949</v>
      </c>
      <c r="L202" t="s">
        <v>849</v>
      </c>
      <c r="M202" t="s">
        <v>859</v>
      </c>
      <c r="N202" t="s">
        <v>55</v>
      </c>
      <c r="P202" t="s">
        <v>361</v>
      </c>
      <c r="Q202" t="s">
        <v>851</v>
      </c>
      <c r="R202" t="s">
        <v>337</v>
      </c>
      <c r="S202">
        <v>-1</v>
      </c>
      <c r="T202" t="s">
        <v>859</v>
      </c>
      <c r="U202" t="s">
        <v>853</v>
      </c>
    </row>
    <row r="203" spans="1:21" ht="15" customHeight="1">
      <c r="A203" s="962">
        <v>1201</v>
      </c>
      <c r="B203" t="s">
        <v>279</v>
      </c>
      <c r="C203" t="s">
        <v>255</v>
      </c>
      <c r="D203" t="s">
        <v>13</v>
      </c>
      <c r="E203" t="s">
        <v>11</v>
      </c>
      <c r="F203" t="s">
        <v>329</v>
      </c>
      <c r="G203" t="s">
        <v>466</v>
      </c>
      <c r="I203" t="s">
        <v>931</v>
      </c>
      <c r="J203" t="s">
        <v>853</v>
      </c>
      <c r="K203" t="s">
        <v>948</v>
      </c>
      <c r="L203" t="s">
        <v>854</v>
      </c>
      <c r="M203" t="s">
        <v>855</v>
      </c>
      <c r="N203" t="s">
        <v>55</v>
      </c>
      <c r="P203" t="s">
        <v>361</v>
      </c>
      <c r="Q203" t="s">
        <v>851</v>
      </c>
      <c r="R203" t="s">
        <v>337</v>
      </c>
      <c r="S203">
        <v>7.7000000000000002E-3</v>
      </c>
    </row>
    <row r="204" spans="1:21" ht="15" customHeight="1">
      <c r="A204" s="971">
        <v>1301</v>
      </c>
      <c r="B204" t="s">
        <v>255</v>
      </c>
      <c r="C204" t="s">
        <v>315</v>
      </c>
      <c r="D204" t="s">
        <v>13</v>
      </c>
      <c r="E204" t="s">
        <v>11</v>
      </c>
      <c r="F204" t="s">
        <v>329</v>
      </c>
      <c r="G204" t="s">
        <v>466</v>
      </c>
      <c r="I204" t="s">
        <v>860</v>
      </c>
      <c r="J204" t="s">
        <v>853</v>
      </c>
      <c r="K204" t="s">
        <v>949</v>
      </c>
      <c r="L204" t="s">
        <v>849</v>
      </c>
      <c r="M204" t="s">
        <v>861</v>
      </c>
      <c r="N204" t="s">
        <v>55</v>
      </c>
      <c r="P204" t="s">
        <v>361</v>
      </c>
      <c r="Q204" t="s">
        <v>851</v>
      </c>
      <c r="R204" t="s">
        <v>337</v>
      </c>
      <c r="S204">
        <v>-1</v>
      </c>
      <c r="T204" t="s">
        <v>861</v>
      </c>
      <c r="U204" t="s">
        <v>853</v>
      </c>
    </row>
    <row r="205" spans="1:21" ht="15" customHeight="1">
      <c r="A205" s="962">
        <v>1301</v>
      </c>
      <c r="B205" t="s">
        <v>279</v>
      </c>
      <c r="C205" t="s">
        <v>255</v>
      </c>
      <c r="D205" t="s">
        <v>13</v>
      </c>
      <c r="E205" t="s">
        <v>11</v>
      </c>
      <c r="F205" t="s">
        <v>329</v>
      </c>
      <c r="G205" t="s">
        <v>466</v>
      </c>
      <c r="I205" t="s">
        <v>931</v>
      </c>
      <c r="J205" t="s">
        <v>853</v>
      </c>
      <c r="K205" t="s">
        <v>948</v>
      </c>
      <c r="L205" t="s">
        <v>854</v>
      </c>
      <c r="M205" t="s">
        <v>855</v>
      </c>
      <c r="N205" t="s">
        <v>55</v>
      </c>
      <c r="P205" t="s">
        <v>361</v>
      </c>
      <c r="Q205" t="s">
        <v>851</v>
      </c>
      <c r="R205" t="s">
        <v>337</v>
      </c>
      <c r="S205">
        <v>0</v>
      </c>
    </row>
    <row r="206" spans="1:21" ht="15" customHeight="1">
      <c r="A206" s="971">
        <v>1401</v>
      </c>
      <c r="B206" t="s">
        <v>255</v>
      </c>
      <c r="C206" t="s">
        <v>308</v>
      </c>
      <c r="D206" t="s">
        <v>13</v>
      </c>
      <c r="E206" t="s">
        <v>11</v>
      </c>
      <c r="F206" t="s">
        <v>329</v>
      </c>
      <c r="G206" t="s">
        <v>466</v>
      </c>
      <c r="I206" t="s">
        <v>862</v>
      </c>
      <c r="J206" t="s">
        <v>853</v>
      </c>
      <c r="K206" t="s">
        <v>949</v>
      </c>
      <c r="L206" t="s">
        <v>849</v>
      </c>
      <c r="M206" t="s">
        <v>863</v>
      </c>
      <c r="N206" t="s">
        <v>55</v>
      </c>
      <c r="P206" t="s">
        <v>361</v>
      </c>
      <c r="Q206" t="s">
        <v>851</v>
      </c>
      <c r="R206" t="s">
        <v>337</v>
      </c>
      <c r="S206">
        <v>-1</v>
      </c>
      <c r="T206" t="s">
        <v>863</v>
      </c>
      <c r="U206" t="s">
        <v>853</v>
      </c>
    </row>
    <row r="207" spans="1:21" ht="15" customHeight="1">
      <c r="A207" s="962">
        <v>1401</v>
      </c>
      <c r="B207" t="s">
        <v>279</v>
      </c>
      <c r="C207" t="s">
        <v>255</v>
      </c>
      <c r="D207" t="s">
        <v>13</v>
      </c>
      <c r="E207" t="s">
        <v>11</v>
      </c>
      <c r="F207" t="s">
        <v>329</v>
      </c>
      <c r="G207" t="s">
        <v>466</v>
      </c>
      <c r="I207" t="s">
        <v>931</v>
      </c>
      <c r="J207" t="s">
        <v>853</v>
      </c>
      <c r="K207" t="s">
        <v>948</v>
      </c>
      <c r="L207" t="s">
        <v>854</v>
      </c>
      <c r="M207" t="s">
        <v>855</v>
      </c>
      <c r="N207" t="s">
        <v>55</v>
      </c>
      <c r="P207" t="s">
        <v>361</v>
      </c>
      <c r="Q207" t="s">
        <v>851</v>
      </c>
      <c r="R207" t="s">
        <v>337</v>
      </c>
      <c r="S207">
        <v>7.7000000000000002E-3</v>
      </c>
    </row>
    <row r="208" spans="1:21" ht="15" customHeight="1">
      <c r="A208" s="971">
        <v>1501</v>
      </c>
      <c r="B208" t="s">
        <v>279</v>
      </c>
      <c r="C208" t="s">
        <v>255</v>
      </c>
      <c r="D208" t="s">
        <v>13</v>
      </c>
      <c r="E208" t="s">
        <v>11</v>
      </c>
      <c r="F208" t="s">
        <v>329</v>
      </c>
      <c r="G208" t="s">
        <v>466</v>
      </c>
      <c r="I208" t="s">
        <v>931</v>
      </c>
      <c r="J208" t="s">
        <v>853</v>
      </c>
      <c r="K208" t="s">
        <v>948</v>
      </c>
      <c r="L208" t="s">
        <v>854</v>
      </c>
      <c r="M208" t="s">
        <v>855</v>
      </c>
      <c r="N208" t="s">
        <v>55</v>
      </c>
      <c r="P208" t="s">
        <v>361</v>
      </c>
      <c r="Q208" t="s">
        <v>851</v>
      </c>
      <c r="R208" t="s">
        <v>337</v>
      </c>
      <c r="S208">
        <v>0.40720000000000001</v>
      </c>
    </row>
    <row r="209" spans="1:21" ht="15" customHeight="1">
      <c r="A209" s="962">
        <v>1501</v>
      </c>
      <c r="B209" t="s">
        <v>255</v>
      </c>
      <c r="C209" t="s">
        <v>311</v>
      </c>
      <c r="D209" t="s">
        <v>13</v>
      </c>
      <c r="E209" t="s">
        <v>11</v>
      </c>
      <c r="F209" t="s">
        <v>329</v>
      </c>
      <c r="G209" t="s">
        <v>466</v>
      </c>
      <c r="I209" t="s">
        <v>864</v>
      </c>
      <c r="J209" t="s">
        <v>853</v>
      </c>
      <c r="K209" t="s">
        <v>949</v>
      </c>
      <c r="L209" t="s">
        <v>849</v>
      </c>
      <c r="M209" t="s">
        <v>865</v>
      </c>
      <c r="N209" t="s">
        <v>55</v>
      </c>
      <c r="P209" t="s">
        <v>361</v>
      </c>
      <c r="Q209" t="s">
        <v>851</v>
      </c>
      <c r="R209" t="s">
        <v>337</v>
      </c>
      <c r="S209">
        <v>-1</v>
      </c>
      <c r="T209" t="s">
        <v>865</v>
      </c>
      <c r="U209" t="s">
        <v>853</v>
      </c>
    </row>
    <row r="210" spans="1:21" ht="15" customHeight="1">
      <c r="A210" s="971">
        <v>1601</v>
      </c>
      <c r="B210" t="s">
        <v>279</v>
      </c>
      <c r="C210" t="s">
        <v>255</v>
      </c>
      <c r="D210" t="s">
        <v>13</v>
      </c>
      <c r="E210" t="s">
        <v>11</v>
      </c>
      <c r="F210" t="s">
        <v>329</v>
      </c>
      <c r="G210" t="s">
        <v>466</v>
      </c>
      <c r="I210" t="s">
        <v>931</v>
      </c>
      <c r="J210" t="s">
        <v>853</v>
      </c>
      <c r="K210" t="s">
        <v>948</v>
      </c>
      <c r="L210" t="s">
        <v>854</v>
      </c>
      <c r="M210" t="s">
        <v>855</v>
      </c>
      <c r="N210" t="s">
        <v>55</v>
      </c>
      <c r="P210" t="s">
        <v>361</v>
      </c>
      <c r="Q210" t="s">
        <v>851</v>
      </c>
      <c r="R210" t="s">
        <v>337</v>
      </c>
      <c r="S210">
        <v>1.03E-2</v>
      </c>
    </row>
    <row r="211" spans="1:21" ht="15" customHeight="1">
      <c r="A211" s="962">
        <v>1601</v>
      </c>
      <c r="B211" t="s">
        <v>255</v>
      </c>
      <c r="C211" t="s">
        <v>312</v>
      </c>
      <c r="D211" t="s">
        <v>13</v>
      </c>
      <c r="E211" t="s">
        <v>11</v>
      </c>
      <c r="F211" t="s">
        <v>329</v>
      </c>
      <c r="G211" t="s">
        <v>466</v>
      </c>
      <c r="I211" t="s">
        <v>866</v>
      </c>
      <c r="J211" t="s">
        <v>853</v>
      </c>
      <c r="K211" t="s">
        <v>949</v>
      </c>
      <c r="L211" t="s">
        <v>849</v>
      </c>
      <c r="M211" t="s">
        <v>867</v>
      </c>
      <c r="N211" t="s">
        <v>55</v>
      </c>
      <c r="P211" t="s">
        <v>361</v>
      </c>
      <c r="Q211" t="s">
        <v>851</v>
      </c>
      <c r="R211" t="s">
        <v>337</v>
      </c>
      <c r="S211">
        <v>-1</v>
      </c>
      <c r="T211" t="s">
        <v>867</v>
      </c>
      <c r="U211" t="s">
        <v>853</v>
      </c>
    </row>
    <row r="212" spans="1:21" ht="15" customHeight="1">
      <c r="A212" s="971">
        <v>2101</v>
      </c>
      <c r="B212" t="s">
        <v>244</v>
      </c>
      <c r="C212" t="s">
        <v>278</v>
      </c>
      <c r="D212" t="s">
        <v>13</v>
      </c>
      <c r="E212" t="s">
        <v>11</v>
      </c>
      <c r="F212" t="s">
        <v>329</v>
      </c>
      <c r="G212" t="s">
        <v>466</v>
      </c>
      <c r="P212" t="s">
        <v>361</v>
      </c>
      <c r="Q212" t="s">
        <v>868</v>
      </c>
      <c r="R212" t="s">
        <v>869</v>
      </c>
      <c r="S212">
        <v>0.02</v>
      </c>
    </row>
    <row r="213" spans="1:21" ht="15" customHeight="1">
      <c r="A213" s="962">
        <v>2101</v>
      </c>
      <c r="B213" t="s">
        <v>247</v>
      </c>
      <c r="C213" t="s">
        <v>322</v>
      </c>
      <c r="D213" t="s">
        <v>13</v>
      </c>
      <c r="E213" t="s">
        <v>11</v>
      </c>
      <c r="F213" t="s">
        <v>329</v>
      </c>
      <c r="G213" t="s">
        <v>466</v>
      </c>
      <c r="I213" t="s">
        <v>915</v>
      </c>
      <c r="J213" t="s">
        <v>450</v>
      </c>
      <c r="K213" t="s">
        <v>950</v>
      </c>
      <c r="L213" t="s">
        <v>854</v>
      </c>
      <c r="M213" t="s">
        <v>871</v>
      </c>
      <c r="N213" t="s">
        <v>56</v>
      </c>
      <c r="P213" t="s">
        <v>361</v>
      </c>
      <c r="Q213" t="s">
        <v>851</v>
      </c>
      <c r="R213" t="s">
        <v>337</v>
      </c>
      <c r="S213">
        <v>-1</v>
      </c>
      <c r="T213" t="s">
        <v>871</v>
      </c>
      <c r="U213" t="s">
        <v>450</v>
      </c>
    </row>
    <row r="214" spans="1:21" ht="15" customHeight="1">
      <c r="A214" s="971">
        <v>4001</v>
      </c>
      <c r="B214" t="s">
        <v>247</v>
      </c>
      <c r="C214" t="s">
        <v>318</v>
      </c>
      <c r="D214" t="s">
        <v>13</v>
      </c>
      <c r="E214" t="s">
        <v>11</v>
      </c>
      <c r="F214" t="s">
        <v>329</v>
      </c>
      <c r="G214" t="s">
        <v>466</v>
      </c>
      <c r="I214" t="s">
        <v>848</v>
      </c>
      <c r="J214" t="s">
        <v>848</v>
      </c>
      <c r="K214" t="s">
        <v>951</v>
      </c>
      <c r="L214" t="s">
        <v>849</v>
      </c>
      <c r="M214" t="s">
        <v>850</v>
      </c>
      <c r="N214" t="s">
        <v>848</v>
      </c>
      <c r="P214" t="s">
        <v>882</v>
      </c>
      <c r="Q214" t="s">
        <v>851</v>
      </c>
      <c r="R214" t="s">
        <v>337</v>
      </c>
      <c r="S214">
        <v>-1</v>
      </c>
      <c r="T214" t="s">
        <v>850</v>
      </c>
    </row>
    <row r="215" spans="1:21" ht="15" customHeight="1">
      <c r="A215" s="962">
        <v>4001</v>
      </c>
      <c r="B215" t="s">
        <v>254</v>
      </c>
      <c r="C215" t="s">
        <v>319</v>
      </c>
      <c r="D215" t="s">
        <v>13</v>
      </c>
      <c r="E215" t="s">
        <v>11</v>
      </c>
      <c r="F215" t="s">
        <v>329</v>
      </c>
      <c r="G215" t="s">
        <v>466</v>
      </c>
      <c r="I215" t="s">
        <v>958</v>
      </c>
      <c r="J215" t="s">
        <v>848</v>
      </c>
      <c r="K215" t="s">
        <v>959</v>
      </c>
      <c r="L215" t="s">
        <v>849</v>
      </c>
      <c r="M215" t="s">
        <v>960</v>
      </c>
      <c r="N215" t="s">
        <v>848</v>
      </c>
      <c r="P215" t="s">
        <v>882</v>
      </c>
      <c r="Q215" t="s">
        <v>851</v>
      </c>
      <c r="R215" t="s">
        <v>337</v>
      </c>
      <c r="S215">
        <v>1</v>
      </c>
    </row>
    <row r="216" spans="1:21" ht="15" customHeight="1">
      <c r="A216" s="971">
        <v>4900</v>
      </c>
      <c r="B216" t="s">
        <v>277</v>
      </c>
      <c r="C216" t="s">
        <v>244</v>
      </c>
      <c r="D216" t="s">
        <v>13</v>
      </c>
      <c r="E216" t="s">
        <v>11</v>
      </c>
      <c r="F216" t="s">
        <v>329</v>
      </c>
      <c r="G216" t="s">
        <v>466</v>
      </c>
      <c r="H216" t="s">
        <v>469</v>
      </c>
      <c r="J216" t="s">
        <v>428</v>
      </c>
      <c r="L216" t="s">
        <v>333</v>
      </c>
      <c r="M216" t="s">
        <v>277</v>
      </c>
      <c r="N216" t="s">
        <v>66</v>
      </c>
      <c r="P216" t="s">
        <v>365</v>
      </c>
      <c r="Q216" t="s">
        <v>336</v>
      </c>
      <c r="R216" t="s">
        <v>337</v>
      </c>
      <c r="S216">
        <v>0.5</v>
      </c>
    </row>
    <row r="217" spans="1:21" ht="15" customHeight="1">
      <c r="A217" s="962">
        <v>4900</v>
      </c>
      <c r="B217" t="s">
        <v>244</v>
      </c>
      <c r="C217" t="s">
        <v>279</v>
      </c>
      <c r="D217" t="s">
        <v>13</v>
      </c>
      <c r="E217" t="s">
        <v>11</v>
      </c>
      <c r="F217" t="s">
        <v>329</v>
      </c>
      <c r="G217" t="s">
        <v>466</v>
      </c>
      <c r="I217" t="s">
        <v>955</v>
      </c>
      <c r="J217" t="s">
        <v>848</v>
      </c>
      <c r="K217" t="s">
        <v>956</v>
      </c>
      <c r="L217" t="s">
        <v>849</v>
      </c>
      <c r="M217" t="s">
        <v>957</v>
      </c>
      <c r="N217" t="s">
        <v>848</v>
      </c>
      <c r="P217" t="s">
        <v>882</v>
      </c>
      <c r="Q217" t="s">
        <v>851</v>
      </c>
      <c r="R217" t="s">
        <v>337</v>
      </c>
      <c r="S217">
        <v>-1</v>
      </c>
      <c r="T217" t="s">
        <v>957</v>
      </c>
    </row>
    <row r="218" spans="1:21" ht="15" customHeight="1">
      <c r="A218" s="971">
        <v>5000</v>
      </c>
      <c r="B218" t="s">
        <v>277</v>
      </c>
      <c r="C218" t="s">
        <v>244</v>
      </c>
      <c r="D218" t="s">
        <v>13</v>
      </c>
      <c r="E218" t="s">
        <v>11</v>
      </c>
      <c r="F218" t="s">
        <v>329</v>
      </c>
      <c r="G218" t="s">
        <v>466</v>
      </c>
      <c r="H218" t="s">
        <v>469</v>
      </c>
      <c r="J218" t="s">
        <v>428</v>
      </c>
      <c r="L218" t="s">
        <v>333</v>
      </c>
      <c r="M218" t="s">
        <v>277</v>
      </c>
      <c r="N218" t="s">
        <v>66</v>
      </c>
      <c r="P218" t="s">
        <v>365</v>
      </c>
      <c r="Q218" t="s">
        <v>336</v>
      </c>
      <c r="R218" t="s">
        <v>337</v>
      </c>
      <c r="S218">
        <v>0.1</v>
      </c>
    </row>
    <row r="219" spans="1:21" ht="15" customHeight="1">
      <c r="A219" s="962">
        <v>5000</v>
      </c>
      <c r="B219" t="s">
        <v>250</v>
      </c>
      <c r="C219" t="s">
        <v>279</v>
      </c>
      <c r="D219" t="s">
        <v>13</v>
      </c>
      <c r="E219" t="s">
        <v>11</v>
      </c>
      <c r="F219" t="s">
        <v>329</v>
      </c>
      <c r="G219" t="s">
        <v>466</v>
      </c>
      <c r="I219" t="s">
        <v>961</v>
      </c>
      <c r="J219" t="s">
        <v>848</v>
      </c>
      <c r="K219" t="s">
        <v>962</v>
      </c>
      <c r="L219" t="s">
        <v>849</v>
      </c>
      <c r="M219" t="s">
        <v>963</v>
      </c>
      <c r="N219" t="s">
        <v>848</v>
      </c>
      <c r="P219" t="s">
        <v>882</v>
      </c>
      <c r="Q219" t="s">
        <v>851</v>
      </c>
      <c r="R219" t="s">
        <v>337</v>
      </c>
      <c r="S219">
        <v>-1</v>
      </c>
      <c r="T219" t="s">
        <v>963</v>
      </c>
    </row>
    <row r="220" spans="1:21" ht="15" customHeight="1">
      <c r="A220" s="971">
        <v>5100</v>
      </c>
      <c r="B220" t="s">
        <v>279</v>
      </c>
      <c r="C220" t="s">
        <v>253</v>
      </c>
      <c r="D220" t="s">
        <v>13</v>
      </c>
      <c r="E220" t="s">
        <v>11</v>
      </c>
      <c r="F220" t="s">
        <v>329</v>
      </c>
      <c r="G220" t="s">
        <v>466</v>
      </c>
      <c r="I220" t="s">
        <v>964</v>
      </c>
      <c r="J220" t="s">
        <v>848</v>
      </c>
      <c r="K220" t="s">
        <v>965</v>
      </c>
      <c r="L220" t="s">
        <v>849</v>
      </c>
      <c r="M220" t="s">
        <v>966</v>
      </c>
      <c r="N220" t="s">
        <v>848</v>
      </c>
      <c r="P220" t="s">
        <v>882</v>
      </c>
      <c r="Q220" t="s">
        <v>851</v>
      </c>
      <c r="R220" t="s">
        <v>337</v>
      </c>
      <c r="S220">
        <v>-1</v>
      </c>
      <c r="T220" t="s">
        <v>966</v>
      </c>
    </row>
    <row r="221" spans="1:21" ht="15" customHeight="1">
      <c r="A221" s="962">
        <v>5100</v>
      </c>
      <c r="B221" t="s">
        <v>277</v>
      </c>
      <c r="C221" t="s">
        <v>244</v>
      </c>
      <c r="D221" t="s">
        <v>13</v>
      </c>
      <c r="E221" t="s">
        <v>11</v>
      </c>
      <c r="F221" t="s">
        <v>329</v>
      </c>
      <c r="G221" t="s">
        <v>466</v>
      </c>
      <c r="H221" t="s">
        <v>469</v>
      </c>
      <c r="J221" t="s">
        <v>428</v>
      </c>
      <c r="L221" t="s">
        <v>333</v>
      </c>
      <c r="M221" t="s">
        <v>277</v>
      </c>
      <c r="N221" t="s">
        <v>66</v>
      </c>
      <c r="P221" t="s">
        <v>365</v>
      </c>
      <c r="Q221" t="s">
        <v>336</v>
      </c>
      <c r="R221" t="s">
        <v>337</v>
      </c>
      <c r="S221">
        <v>0.1</v>
      </c>
    </row>
    <row r="222" spans="1:21" ht="15" customHeight="1">
      <c r="A222" s="971">
        <v>5200</v>
      </c>
      <c r="B222" t="s">
        <v>254</v>
      </c>
      <c r="C222" t="s">
        <v>319</v>
      </c>
      <c r="D222" t="s">
        <v>13</v>
      </c>
      <c r="E222" t="s">
        <v>11</v>
      </c>
      <c r="F222" t="s">
        <v>329</v>
      </c>
      <c r="G222" t="s">
        <v>466</v>
      </c>
      <c r="I222" t="s">
        <v>958</v>
      </c>
      <c r="J222" t="s">
        <v>848</v>
      </c>
      <c r="K222" t="s">
        <v>959</v>
      </c>
      <c r="L222" t="s">
        <v>849</v>
      </c>
      <c r="M222" t="s">
        <v>960</v>
      </c>
      <c r="N222" t="s">
        <v>848</v>
      </c>
      <c r="P222" t="s">
        <v>882</v>
      </c>
      <c r="Q222" t="s">
        <v>851</v>
      </c>
      <c r="R222" t="s">
        <v>337</v>
      </c>
      <c r="S222">
        <v>-1</v>
      </c>
      <c r="T222" t="s">
        <v>960</v>
      </c>
    </row>
    <row r="223" spans="1:21" ht="15" customHeight="1">
      <c r="A223" s="962">
        <v>5200</v>
      </c>
      <c r="B223" t="s">
        <v>277</v>
      </c>
      <c r="C223" t="s">
        <v>244</v>
      </c>
      <c r="D223" t="s">
        <v>13</v>
      </c>
      <c r="E223" t="s">
        <v>11</v>
      </c>
      <c r="F223" t="s">
        <v>329</v>
      </c>
      <c r="G223" t="s">
        <v>466</v>
      </c>
      <c r="H223" t="s">
        <v>469</v>
      </c>
      <c r="J223" t="s">
        <v>428</v>
      </c>
      <c r="L223" t="s">
        <v>333</v>
      </c>
      <c r="M223" t="s">
        <v>277</v>
      </c>
      <c r="N223" t="s">
        <v>66</v>
      </c>
      <c r="P223" t="s">
        <v>365</v>
      </c>
      <c r="Q223" t="s">
        <v>336</v>
      </c>
      <c r="R223" t="s">
        <v>337</v>
      </c>
      <c r="S223">
        <v>0.1</v>
      </c>
    </row>
    <row r="224" spans="1:21" ht="15" customHeight="1">
      <c r="A224" s="971">
        <v>302</v>
      </c>
      <c r="B224" t="s">
        <v>244</v>
      </c>
      <c r="C224" t="s">
        <v>279</v>
      </c>
      <c r="D224" t="s">
        <v>13</v>
      </c>
      <c r="E224" t="s">
        <v>11</v>
      </c>
      <c r="F224" t="s">
        <v>329</v>
      </c>
      <c r="G224" t="s">
        <v>471</v>
      </c>
      <c r="I224" t="s">
        <v>955</v>
      </c>
      <c r="J224" t="s">
        <v>848</v>
      </c>
      <c r="K224" t="s">
        <v>956</v>
      </c>
      <c r="L224" t="s">
        <v>849</v>
      </c>
      <c r="M224" t="s">
        <v>957</v>
      </c>
      <c r="N224" t="s">
        <v>848</v>
      </c>
      <c r="P224" t="s">
        <v>882</v>
      </c>
      <c r="Q224" t="s">
        <v>851</v>
      </c>
      <c r="R224" t="s">
        <v>337</v>
      </c>
      <c r="S224">
        <v>0.01</v>
      </c>
    </row>
    <row r="225" spans="1:21" ht="15" customHeight="1">
      <c r="A225" s="962">
        <v>302</v>
      </c>
      <c r="B225" t="s">
        <v>279</v>
      </c>
      <c r="C225" t="s">
        <v>255</v>
      </c>
      <c r="D225" t="s">
        <v>13</v>
      </c>
      <c r="E225" t="s">
        <v>11</v>
      </c>
      <c r="F225" t="s">
        <v>329</v>
      </c>
      <c r="G225" t="s">
        <v>471</v>
      </c>
      <c r="I225" t="s">
        <v>931</v>
      </c>
      <c r="J225" t="s">
        <v>853</v>
      </c>
      <c r="K225" t="s">
        <v>948</v>
      </c>
      <c r="L225" t="s">
        <v>854</v>
      </c>
      <c r="M225" t="s">
        <v>855</v>
      </c>
      <c r="N225" t="s">
        <v>55</v>
      </c>
      <c r="P225" t="s">
        <v>361</v>
      </c>
      <c r="Q225" t="s">
        <v>851</v>
      </c>
      <c r="R225" t="s">
        <v>337</v>
      </c>
      <c r="S225">
        <v>-1</v>
      </c>
      <c r="T225" t="s">
        <v>855</v>
      </c>
      <c r="U225" t="s">
        <v>853</v>
      </c>
    </row>
    <row r="226" spans="1:21" ht="15" customHeight="1">
      <c r="A226" s="971">
        <v>1102</v>
      </c>
      <c r="B226" t="s">
        <v>279</v>
      </c>
      <c r="C226" t="s">
        <v>255</v>
      </c>
      <c r="D226" t="s">
        <v>13</v>
      </c>
      <c r="E226" t="s">
        <v>11</v>
      </c>
      <c r="F226" t="s">
        <v>329</v>
      </c>
      <c r="G226" t="s">
        <v>471</v>
      </c>
      <c r="I226" t="s">
        <v>931</v>
      </c>
      <c r="J226" t="s">
        <v>853</v>
      </c>
      <c r="K226" t="s">
        <v>948</v>
      </c>
      <c r="L226" t="s">
        <v>854</v>
      </c>
      <c r="M226" t="s">
        <v>855</v>
      </c>
      <c r="N226" t="s">
        <v>55</v>
      </c>
      <c r="P226" t="s">
        <v>361</v>
      </c>
      <c r="Q226" t="s">
        <v>851</v>
      </c>
      <c r="R226" t="s">
        <v>337</v>
      </c>
      <c r="S226">
        <v>0.56330000000000002</v>
      </c>
    </row>
    <row r="227" spans="1:21" ht="15" customHeight="1">
      <c r="A227" s="962">
        <v>1102</v>
      </c>
      <c r="B227" t="s">
        <v>255</v>
      </c>
      <c r="C227" t="s">
        <v>301</v>
      </c>
      <c r="D227" t="s">
        <v>13</v>
      </c>
      <c r="E227" t="s">
        <v>11</v>
      </c>
      <c r="F227" t="s">
        <v>329</v>
      </c>
      <c r="G227" t="s">
        <v>471</v>
      </c>
      <c r="I227" t="s">
        <v>856</v>
      </c>
      <c r="J227" t="s">
        <v>853</v>
      </c>
      <c r="K227" t="s">
        <v>949</v>
      </c>
      <c r="L227" t="s">
        <v>849</v>
      </c>
      <c r="M227" t="s">
        <v>857</v>
      </c>
      <c r="N227" t="s">
        <v>55</v>
      </c>
      <c r="P227" t="s">
        <v>361</v>
      </c>
      <c r="Q227" t="s">
        <v>851</v>
      </c>
      <c r="R227" t="s">
        <v>337</v>
      </c>
      <c r="S227">
        <v>-1</v>
      </c>
      <c r="T227" t="s">
        <v>857</v>
      </c>
      <c r="U227" t="s">
        <v>853</v>
      </c>
    </row>
    <row r="228" spans="1:21" ht="15" customHeight="1">
      <c r="A228" s="971">
        <v>1202</v>
      </c>
      <c r="B228" t="s">
        <v>255</v>
      </c>
      <c r="C228" t="s">
        <v>307</v>
      </c>
      <c r="D228" t="s">
        <v>13</v>
      </c>
      <c r="E228" t="s">
        <v>11</v>
      </c>
      <c r="F228" t="s">
        <v>329</v>
      </c>
      <c r="G228" t="s">
        <v>471</v>
      </c>
      <c r="I228" t="s">
        <v>858</v>
      </c>
      <c r="J228" t="s">
        <v>853</v>
      </c>
      <c r="K228" t="s">
        <v>949</v>
      </c>
      <c r="L228" t="s">
        <v>849</v>
      </c>
      <c r="M228" t="s">
        <v>859</v>
      </c>
      <c r="N228" t="s">
        <v>55</v>
      </c>
      <c r="P228" t="s">
        <v>361</v>
      </c>
      <c r="Q228" t="s">
        <v>851</v>
      </c>
      <c r="R228" t="s">
        <v>337</v>
      </c>
      <c r="S228">
        <v>-1</v>
      </c>
      <c r="T228" t="s">
        <v>859</v>
      </c>
      <c r="U228" t="s">
        <v>853</v>
      </c>
    </row>
    <row r="229" spans="1:21" ht="15" customHeight="1">
      <c r="A229" s="962">
        <v>1202</v>
      </c>
      <c r="B229" t="s">
        <v>279</v>
      </c>
      <c r="C229" t="s">
        <v>255</v>
      </c>
      <c r="D229" t="s">
        <v>13</v>
      </c>
      <c r="E229" t="s">
        <v>11</v>
      </c>
      <c r="F229" t="s">
        <v>329</v>
      </c>
      <c r="G229" t="s">
        <v>471</v>
      </c>
      <c r="I229" t="s">
        <v>931</v>
      </c>
      <c r="J229" t="s">
        <v>853</v>
      </c>
      <c r="K229" t="s">
        <v>948</v>
      </c>
      <c r="L229" t="s">
        <v>854</v>
      </c>
      <c r="M229" t="s">
        <v>855</v>
      </c>
      <c r="N229" t="s">
        <v>55</v>
      </c>
      <c r="P229" t="s">
        <v>361</v>
      </c>
      <c r="Q229" t="s">
        <v>851</v>
      </c>
      <c r="R229" t="s">
        <v>337</v>
      </c>
      <c r="S229">
        <v>7.7000000000000002E-3</v>
      </c>
    </row>
    <row r="230" spans="1:21" ht="15" customHeight="1">
      <c r="A230" s="971">
        <v>1302</v>
      </c>
      <c r="B230" t="s">
        <v>255</v>
      </c>
      <c r="C230" t="s">
        <v>315</v>
      </c>
      <c r="D230" t="s">
        <v>13</v>
      </c>
      <c r="E230" t="s">
        <v>11</v>
      </c>
      <c r="F230" t="s">
        <v>329</v>
      </c>
      <c r="G230" t="s">
        <v>471</v>
      </c>
      <c r="I230" t="s">
        <v>860</v>
      </c>
      <c r="J230" t="s">
        <v>853</v>
      </c>
      <c r="K230" t="s">
        <v>949</v>
      </c>
      <c r="L230" t="s">
        <v>849</v>
      </c>
      <c r="M230" t="s">
        <v>861</v>
      </c>
      <c r="N230" t="s">
        <v>55</v>
      </c>
      <c r="P230" t="s">
        <v>361</v>
      </c>
      <c r="Q230" t="s">
        <v>851</v>
      </c>
      <c r="R230" t="s">
        <v>337</v>
      </c>
      <c r="S230">
        <v>-1</v>
      </c>
      <c r="T230" t="s">
        <v>861</v>
      </c>
      <c r="U230" t="s">
        <v>853</v>
      </c>
    </row>
    <row r="231" spans="1:21" ht="15" customHeight="1">
      <c r="A231" s="962">
        <v>1302</v>
      </c>
      <c r="B231" t="s">
        <v>279</v>
      </c>
      <c r="C231" t="s">
        <v>255</v>
      </c>
      <c r="D231" t="s">
        <v>13</v>
      </c>
      <c r="E231" t="s">
        <v>11</v>
      </c>
      <c r="F231" t="s">
        <v>329</v>
      </c>
      <c r="G231" t="s">
        <v>471</v>
      </c>
      <c r="I231" t="s">
        <v>931</v>
      </c>
      <c r="J231" t="s">
        <v>853</v>
      </c>
      <c r="K231" t="s">
        <v>948</v>
      </c>
      <c r="L231" t="s">
        <v>854</v>
      </c>
      <c r="M231" t="s">
        <v>855</v>
      </c>
      <c r="N231" t="s">
        <v>55</v>
      </c>
      <c r="P231" t="s">
        <v>361</v>
      </c>
      <c r="Q231" t="s">
        <v>851</v>
      </c>
      <c r="R231" t="s">
        <v>337</v>
      </c>
      <c r="S231">
        <v>0</v>
      </c>
    </row>
    <row r="232" spans="1:21" ht="15" customHeight="1">
      <c r="A232" s="971">
        <v>1402</v>
      </c>
      <c r="B232" t="s">
        <v>255</v>
      </c>
      <c r="C232" t="s">
        <v>308</v>
      </c>
      <c r="D232" t="s">
        <v>13</v>
      </c>
      <c r="E232" t="s">
        <v>11</v>
      </c>
      <c r="F232" t="s">
        <v>329</v>
      </c>
      <c r="G232" t="s">
        <v>471</v>
      </c>
      <c r="I232" t="s">
        <v>862</v>
      </c>
      <c r="J232" t="s">
        <v>853</v>
      </c>
      <c r="K232" t="s">
        <v>949</v>
      </c>
      <c r="L232" t="s">
        <v>849</v>
      </c>
      <c r="M232" t="s">
        <v>863</v>
      </c>
      <c r="N232" t="s">
        <v>55</v>
      </c>
      <c r="P232" t="s">
        <v>361</v>
      </c>
      <c r="Q232" t="s">
        <v>851</v>
      </c>
      <c r="R232" t="s">
        <v>337</v>
      </c>
      <c r="S232">
        <v>-1</v>
      </c>
      <c r="T232" t="s">
        <v>863</v>
      </c>
      <c r="U232" t="s">
        <v>853</v>
      </c>
    </row>
    <row r="233" spans="1:21" ht="15" customHeight="1">
      <c r="A233" s="962">
        <v>1402</v>
      </c>
      <c r="B233" t="s">
        <v>279</v>
      </c>
      <c r="C233" t="s">
        <v>255</v>
      </c>
      <c r="D233" t="s">
        <v>13</v>
      </c>
      <c r="E233" t="s">
        <v>11</v>
      </c>
      <c r="F233" t="s">
        <v>329</v>
      </c>
      <c r="G233" t="s">
        <v>471</v>
      </c>
      <c r="I233" t="s">
        <v>931</v>
      </c>
      <c r="J233" t="s">
        <v>853</v>
      </c>
      <c r="K233" t="s">
        <v>948</v>
      </c>
      <c r="L233" t="s">
        <v>854</v>
      </c>
      <c r="M233" t="s">
        <v>855</v>
      </c>
      <c r="N233" t="s">
        <v>55</v>
      </c>
      <c r="P233" t="s">
        <v>361</v>
      </c>
      <c r="Q233" t="s">
        <v>851</v>
      </c>
      <c r="R233" t="s">
        <v>337</v>
      </c>
      <c r="S233">
        <v>7.7000000000000002E-3</v>
      </c>
    </row>
    <row r="234" spans="1:21" ht="15" customHeight="1">
      <c r="A234" s="971">
        <v>1502</v>
      </c>
      <c r="B234" t="s">
        <v>255</v>
      </c>
      <c r="C234" t="s">
        <v>311</v>
      </c>
      <c r="D234" t="s">
        <v>13</v>
      </c>
      <c r="E234" t="s">
        <v>11</v>
      </c>
      <c r="F234" t="s">
        <v>329</v>
      </c>
      <c r="G234" t="s">
        <v>471</v>
      </c>
      <c r="I234" t="s">
        <v>864</v>
      </c>
      <c r="J234" t="s">
        <v>853</v>
      </c>
      <c r="K234" t="s">
        <v>949</v>
      </c>
      <c r="L234" t="s">
        <v>849</v>
      </c>
      <c r="M234" t="s">
        <v>865</v>
      </c>
      <c r="N234" t="s">
        <v>55</v>
      </c>
      <c r="P234" t="s">
        <v>361</v>
      </c>
      <c r="Q234" t="s">
        <v>851</v>
      </c>
      <c r="R234" t="s">
        <v>337</v>
      </c>
      <c r="S234">
        <v>-1</v>
      </c>
      <c r="T234" t="s">
        <v>865</v>
      </c>
      <c r="U234" t="s">
        <v>853</v>
      </c>
    </row>
    <row r="235" spans="1:21" ht="15" customHeight="1">
      <c r="A235" s="962">
        <v>1502</v>
      </c>
      <c r="B235" t="s">
        <v>279</v>
      </c>
      <c r="C235" t="s">
        <v>255</v>
      </c>
      <c r="D235" t="s">
        <v>13</v>
      </c>
      <c r="E235" t="s">
        <v>11</v>
      </c>
      <c r="F235" t="s">
        <v>329</v>
      </c>
      <c r="G235" t="s">
        <v>471</v>
      </c>
      <c r="I235" t="s">
        <v>931</v>
      </c>
      <c r="J235" t="s">
        <v>853</v>
      </c>
      <c r="K235" t="s">
        <v>948</v>
      </c>
      <c r="L235" t="s">
        <v>854</v>
      </c>
      <c r="M235" t="s">
        <v>855</v>
      </c>
      <c r="N235" t="s">
        <v>55</v>
      </c>
      <c r="P235" t="s">
        <v>361</v>
      </c>
      <c r="Q235" t="s">
        <v>851</v>
      </c>
      <c r="R235" t="s">
        <v>337</v>
      </c>
      <c r="S235">
        <v>0.40720000000000001</v>
      </c>
    </row>
    <row r="236" spans="1:21" ht="15" customHeight="1">
      <c r="A236" s="971">
        <v>1602</v>
      </c>
      <c r="B236" t="s">
        <v>255</v>
      </c>
      <c r="C236" t="s">
        <v>312</v>
      </c>
      <c r="D236" t="s">
        <v>13</v>
      </c>
      <c r="E236" t="s">
        <v>11</v>
      </c>
      <c r="F236" t="s">
        <v>329</v>
      </c>
      <c r="G236" t="s">
        <v>471</v>
      </c>
      <c r="I236" t="s">
        <v>866</v>
      </c>
      <c r="J236" t="s">
        <v>853</v>
      </c>
      <c r="K236" t="s">
        <v>949</v>
      </c>
      <c r="L236" t="s">
        <v>849</v>
      </c>
      <c r="M236" t="s">
        <v>867</v>
      </c>
      <c r="N236" t="s">
        <v>55</v>
      </c>
      <c r="P236" t="s">
        <v>361</v>
      </c>
      <c r="Q236" t="s">
        <v>851</v>
      </c>
      <c r="R236" t="s">
        <v>337</v>
      </c>
      <c r="S236">
        <v>-1</v>
      </c>
      <c r="T236" t="s">
        <v>867</v>
      </c>
      <c r="U236" t="s">
        <v>853</v>
      </c>
    </row>
    <row r="237" spans="1:21" ht="15" customHeight="1">
      <c r="A237" s="962">
        <v>1602</v>
      </c>
      <c r="B237" t="s">
        <v>279</v>
      </c>
      <c r="C237" t="s">
        <v>255</v>
      </c>
      <c r="D237" t="s">
        <v>13</v>
      </c>
      <c r="E237" t="s">
        <v>11</v>
      </c>
      <c r="F237" t="s">
        <v>329</v>
      </c>
      <c r="G237" t="s">
        <v>471</v>
      </c>
      <c r="I237" t="s">
        <v>931</v>
      </c>
      <c r="J237" t="s">
        <v>853</v>
      </c>
      <c r="K237" t="s">
        <v>948</v>
      </c>
      <c r="L237" t="s">
        <v>854</v>
      </c>
      <c r="M237" t="s">
        <v>855</v>
      </c>
      <c r="N237" t="s">
        <v>55</v>
      </c>
      <c r="P237" t="s">
        <v>361</v>
      </c>
      <c r="Q237" t="s">
        <v>851</v>
      </c>
      <c r="R237" t="s">
        <v>337</v>
      </c>
      <c r="S237">
        <v>1.03E-2</v>
      </c>
    </row>
    <row r="238" spans="1:21" ht="15" customHeight="1">
      <c r="A238" s="971">
        <v>2102</v>
      </c>
      <c r="B238" t="s">
        <v>244</v>
      </c>
      <c r="C238" t="s">
        <v>278</v>
      </c>
      <c r="D238" t="s">
        <v>13</v>
      </c>
      <c r="E238" t="s">
        <v>11</v>
      </c>
      <c r="F238" t="s">
        <v>329</v>
      </c>
      <c r="G238" t="s">
        <v>471</v>
      </c>
      <c r="P238" t="s">
        <v>361</v>
      </c>
      <c r="Q238" t="s">
        <v>868</v>
      </c>
      <c r="R238" t="s">
        <v>869</v>
      </c>
      <c r="S238">
        <v>0.02</v>
      </c>
    </row>
    <row r="239" spans="1:21" ht="15" customHeight="1">
      <c r="A239" s="962">
        <v>2102</v>
      </c>
      <c r="B239" t="s">
        <v>247</v>
      </c>
      <c r="C239" t="s">
        <v>322</v>
      </c>
      <c r="D239" t="s">
        <v>13</v>
      </c>
      <c r="E239" t="s">
        <v>11</v>
      </c>
      <c r="F239" t="s">
        <v>329</v>
      </c>
      <c r="G239" t="s">
        <v>471</v>
      </c>
      <c r="I239" t="s">
        <v>915</v>
      </c>
      <c r="J239" t="s">
        <v>450</v>
      </c>
      <c r="K239" t="s">
        <v>950</v>
      </c>
      <c r="L239" t="s">
        <v>854</v>
      </c>
      <c r="M239" t="s">
        <v>871</v>
      </c>
      <c r="N239" t="s">
        <v>56</v>
      </c>
      <c r="P239" t="s">
        <v>361</v>
      </c>
      <c r="Q239" t="s">
        <v>851</v>
      </c>
      <c r="R239" t="s">
        <v>337</v>
      </c>
      <c r="S239">
        <v>-1</v>
      </c>
      <c r="T239" t="s">
        <v>871</v>
      </c>
      <c r="U239" t="s">
        <v>450</v>
      </c>
    </row>
    <row r="240" spans="1:21" ht="15" customHeight="1">
      <c r="A240" s="971">
        <v>4002</v>
      </c>
      <c r="B240" t="s">
        <v>254</v>
      </c>
      <c r="C240" t="s">
        <v>319</v>
      </c>
      <c r="D240" t="s">
        <v>13</v>
      </c>
      <c r="E240" t="s">
        <v>11</v>
      </c>
      <c r="F240" t="s">
        <v>329</v>
      </c>
      <c r="G240" t="s">
        <v>471</v>
      </c>
      <c r="I240" t="s">
        <v>958</v>
      </c>
      <c r="J240" t="s">
        <v>848</v>
      </c>
      <c r="K240" t="s">
        <v>959</v>
      </c>
      <c r="L240" t="s">
        <v>849</v>
      </c>
      <c r="M240" t="s">
        <v>960</v>
      </c>
      <c r="N240" t="s">
        <v>848</v>
      </c>
      <c r="P240" t="s">
        <v>882</v>
      </c>
      <c r="Q240" t="s">
        <v>851</v>
      </c>
      <c r="R240" t="s">
        <v>337</v>
      </c>
      <c r="S240">
        <v>1</v>
      </c>
    </row>
    <row r="241" spans="1:21" ht="15" customHeight="1">
      <c r="A241" s="962">
        <v>4002</v>
      </c>
      <c r="B241" t="s">
        <v>247</v>
      </c>
      <c r="C241" t="s">
        <v>318</v>
      </c>
      <c r="D241" t="s">
        <v>13</v>
      </c>
      <c r="E241" t="s">
        <v>11</v>
      </c>
      <c r="F241" t="s">
        <v>329</v>
      </c>
      <c r="G241" t="s">
        <v>471</v>
      </c>
      <c r="I241" t="s">
        <v>848</v>
      </c>
      <c r="J241" t="s">
        <v>848</v>
      </c>
      <c r="K241" t="s">
        <v>951</v>
      </c>
      <c r="L241" t="s">
        <v>849</v>
      </c>
      <c r="M241" t="s">
        <v>850</v>
      </c>
      <c r="N241" t="s">
        <v>848</v>
      </c>
      <c r="P241" t="s">
        <v>882</v>
      </c>
      <c r="Q241" t="s">
        <v>851</v>
      </c>
      <c r="R241" t="s">
        <v>337</v>
      </c>
      <c r="S241">
        <v>-1</v>
      </c>
      <c r="T241" t="s">
        <v>850</v>
      </c>
    </row>
    <row r="242" spans="1:21" ht="15" customHeight="1">
      <c r="A242" s="971">
        <v>4901</v>
      </c>
      <c r="B242" t="s">
        <v>277</v>
      </c>
      <c r="C242" t="s">
        <v>244</v>
      </c>
      <c r="D242" t="s">
        <v>13</v>
      </c>
      <c r="E242" t="s">
        <v>11</v>
      </c>
      <c r="F242" t="s">
        <v>329</v>
      </c>
      <c r="G242" t="s">
        <v>471</v>
      </c>
      <c r="H242" t="s">
        <v>463</v>
      </c>
      <c r="J242" t="s">
        <v>428</v>
      </c>
      <c r="L242" t="s">
        <v>333</v>
      </c>
      <c r="M242" t="s">
        <v>277</v>
      </c>
      <c r="N242" t="s">
        <v>66</v>
      </c>
      <c r="P242" t="s">
        <v>365</v>
      </c>
      <c r="Q242" t="s">
        <v>336</v>
      </c>
      <c r="R242" t="s">
        <v>337</v>
      </c>
      <c r="S242">
        <v>0.5</v>
      </c>
    </row>
    <row r="243" spans="1:21" ht="15" customHeight="1">
      <c r="A243" s="962">
        <v>4901</v>
      </c>
      <c r="B243" t="s">
        <v>244</v>
      </c>
      <c r="C243" t="s">
        <v>279</v>
      </c>
      <c r="D243" t="s">
        <v>13</v>
      </c>
      <c r="E243" t="s">
        <v>11</v>
      </c>
      <c r="F243" t="s">
        <v>329</v>
      </c>
      <c r="G243" t="s">
        <v>471</v>
      </c>
      <c r="I243" t="s">
        <v>955</v>
      </c>
      <c r="J243" t="s">
        <v>848</v>
      </c>
      <c r="K243" t="s">
        <v>956</v>
      </c>
      <c r="L243" t="s">
        <v>849</v>
      </c>
      <c r="M243" t="s">
        <v>957</v>
      </c>
      <c r="N243" t="s">
        <v>848</v>
      </c>
      <c r="P243" t="s">
        <v>882</v>
      </c>
      <c r="Q243" t="s">
        <v>851</v>
      </c>
      <c r="R243" t="s">
        <v>337</v>
      </c>
      <c r="S243">
        <v>-1</v>
      </c>
      <c r="T243" t="s">
        <v>957</v>
      </c>
    </row>
    <row r="244" spans="1:21" ht="15" customHeight="1">
      <c r="A244" s="971">
        <v>5001</v>
      </c>
      <c r="B244" t="s">
        <v>277</v>
      </c>
      <c r="C244" t="s">
        <v>244</v>
      </c>
      <c r="D244" t="s">
        <v>13</v>
      </c>
      <c r="E244" t="s">
        <v>11</v>
      </c>
      <c r="F244" t="s">
        <v>329</v>
      </c>
      <c r="G244" t="s">
        <v>471</v>
      </c>
      <c r="H244" t="s">
        <v>463</v>
      </c>
      <c r="J244" t="s">
        <v>428</v>
      </c>
      <c r="L244" t="s">
        <v>333</v>
      </c>
      <c r="M244" t="s">
        <v>277</v>
      </c>
      <c r="N244" t="s">
        <v>66</v>
      </c>
      <c r="P244" t="s">
        <v>365</v>
      </c>
      <c r="Q244" t="s">
        <v>336</v>
      </c>
      <c r="R244" t="s">
        <v>337</v>
      </c>
      <c r="S244">
        <v>0.1</v>
      </c>
    </row>
    <row r="245" spans="1:21" ht="15" customHeight="1">
      <c r="A245" s="962">
        <v>5001</v>
      </c>
      <c r="B245" t="s">
        <v>250</v>
      </c>
      <c r="C245" t="s">
        <v>279</v>
      </c>
      <c r="D245" t="s">
        <v>13</v>
      </c>
      <c r="E245" t="s">
        <v>11</v>
      </c>
      <c r="F245" t="s">
        <v>329</v>
      </c>
      <c r="G245" t="s">
        <v>471</v>
      </c>
      <c r="I245" t="s">
        <v>961</v>
      </c>
      <c r="J245" t="s">
        <v>848</v>
      </c>
      <c r="K245" t="s">
        <v>962</v>
      </c>
      <c r="L245" t="s">
        <v>849</v>
      </c>
      <c r="M245" t="s">
        <v>963</v>
      </c>
      <c r="N245" t="s">
        <v>848</v>
      </c>
      <c r="P245" t="s">
        <v>882</v>
      </c>
      <c r="Q245" t="s">
        <v>851</v>
      </c>
      <c r="R245" t="s">
        <v>337</v>
      </c>
      <c r="S245">
        <v>-1</v>
      </c>
      <c r="T245" t="s">
        <v>963</v>
      </c>
    </row>
    <row r="246" spans="1:21" ht="15" customHeight="1">
      <c r="A246" s="971">
        <v>5101</v>
      </c>
      <c r="B246" t="s">
        <v>277</v>
      </c>
      <c r="C246" t="s">
        <v>244</v>
      </c>
      <c r="D246" t="s">
        <v>13</v>
      </c>
      <c r="E246" t="s">
        <v>11</v>
      </c>
      <c r="F246" t="s">
        <v>329</v>
      </c>
      <c r="G246" t="s">
        <v>471</v>
      </c>
      <c r="H246" t="s">
        <v>463</v>
      </c>
      <c r="J246" t="s">
        <v>428</v>
      </c>
      <c r="L246" t="s">
        <v>333</v>
      </c>
      <c r="M246" t="s">
        <v>277</v>
      </c>
      <c r="N246" t="s">
        <v>66</v>
      </c>
      <c r="P246" t="s">
        <v>365</v>
      </c>
      <c r="Q246" t="s">
        <v>336</v>
      </c>
      <c r="R246" t="s">
        <v>337</v>
      </c>
      <c r="S246">
        <v>0.1</v>
      </c>
    </row>
    <row r="247" spans="1:21" ht="15" customHeight="1">
      <c r="A247" s="962">
        <v>5101</v>
      </c>
      <c r="B247" t="s">
        <v>279</v>
      </c>
      <c r="C247" t="s">
        <v>253</v>
      </c>
      <c r="D247" t="s">
        <v>13</v>
      </c>
      <c r="E247" t="s">
        <v>11</v>
      </c>
      <c r="F247" t="s">
        <v>329</v>
      </c>
      <c r="G247" t="s">
        <v>471</v>
      </c>
      <c r="I247" t="s">
        <v>964</v>
      </c>
      <c r="J247" t="s">
        <v>848</v>
      </c>
      <c r="K247" t="s">
        <v>965</v>
      </c>
      <c r="L247" t="s">
        <v>849</v>
      </c>
      <c r="M247" t="s">
        <v>966</v>
      </c>
      <c r="N247" t="s">
        <v>848</v>
      </c>
      <c r="P247" t="s">
        <v>882</v>
      </c>
      <c r="Q247" t="s">
        <v>851</v>
      </c>
      <c r="R247" t="s">
        <v>337</v>
      </c>
      <c r="S247">
        <v>-1</v>
      </c>
      <c r="T247" t="s">
        <v>966</v>
      </c>
    </row>
    <row r="248" spans="1:21" ht="15" customHeight="1">
      <c r="A248" s="971">
        <v>5201</v>
      </c>
      <c r="B248" t="s">
        <v>277</v>
      </c>
      <c r="C248" t="s">
        <v>244</v>
      </c>
      <c r="D248" t="s">
        <v>13</v>
      </c>
      <c r="E248" t="s">
        <v>11</v>
      </c>
      <c r="F248" t="s">
        <v>329</v>
      </c>
      <c r="G248" t="s">
        <v>471</v>
      </c>
      <c r="H248" t="s">
        <v>463</v>
      </c>
      <c r="J248" t="s">
        <v>428</v>
      </c>
      <c r="L248" t="s">
        <v>333</v>
      </c>
      <c r="M248" t="s">
        <v>277</v>
      </c>
      <c r="N248" t="s">
        <v>66</v>
      </c>
      <c r="P248" t="s">
        <v>365</v>
      </c>
      <c r="Q248" t="s">
        <v>336</v>
      </c>
      <c r="R248" t="s">
        <v>337</v>
      </c>
      <c r="S248">
        <v>0.1</v>
      </c>
    </row>
    <row r="249" spans="1:21" ht="15" customHeight="1">
      <c r="A249" s="962">
        <v>5201</v>
      </c>
      <c r="B249" t="s">
        <v>254</v>
      </c>
      <c r="C249" t="s">
        <v>319</v>
      </c>
      <c r="D249" t="s">
        <v>13</v>
      </c>
      <c r="E249" t="s">
        <v>11</v>
      </c>
      <c r="F249" t="s">
        <v>329</v>
      </c>
      <c r="G249" t="s">
        <v>471</v>
      </c>
      <c r="I249" t="s">
        <v>958</v>
      </c>
      <c r="J249" t="s">
        <v>848</v>
      </c>
      <c r="K249" t="s">
        <v>959</v>
      </c>
      <c r="L249" t="s">
        <v>849</v>
      </c>
      <c r="M249" t="s">
        <v>960</v>
      </c>
      <c r="N249" t="s">
        <v>848</v>
      </c>
      <c r="P249" t="s">
        <v>882</v>
      </c>
      <c r="Q249" t="s">
        <v>851</v>
      </c>
      <c r="R249" t="s">
        <v>337</v>
      </c>
      <c r="S249">
        <v>-1</v>
      </c>
      <c r="T249" t="s">
        <v>960</v>
      </c>
    </row>
    <row r="250" spans="1:21" ht="15" customHeight="1">
      <c r="A250" s="971">
        <v>303</v>
      </c>
      <c r="B250" t="s">
        <v>279</v>
      </c>
      <c r="C250" t="s">
        <v>255</v>
      </c>
      <c r="D250" t="s">
        <v>13</v>
      </c>
      <c r="E250" t="s">
        <v>11</v>
      </c>
      <c r="F250" t="s">
        <v>329</v>
      </c>
      <c r="G250" t="s">
        <v>474</v>
      </c>
      <c r="I250" t="s">
        <v>931</v>
      </c>
      <c r="J250" t="s">
        <v>853</v>
      </c>
      <c r="K250" t="s">
        <v>948</v>
      </c>
      <c r="L250" t="s">
        <v>854</v>
      </c>
      <c r="M250" t="s">
        <v>855</v>
      </c>
      <c r="N250" t="s">
        <v>55</v>
      </c>
      <c r="P250" t="s">
        <v>361</v>
      </c>
      <c r="Q250" t="s">
        <v>851</v>
      </c>
      <c r="R250" t="s">
        <v>337</v>
      </c>
      <c r="S250">
        <v>-1</v>
      </c>
      <c r="T250" t="s">
        <v>855</v>
      </c>
      <c r="U250" t="s">
        <v>853</v>
      </c>
    </row>
    <row r="251" spans="1:21" ht="15" customHeight="1">
      <c r="A251" s="962">
        <v>303</v>
      </c>
      <c r="B251" t="s">
        <v>244</v>
      </c>
      <c r="C251" t="s">
        <v>279</v>
      </c>
      <c r="D251" t="s">
        <v>13</v>
      </c>
      <c r="E251" t="s">
        <v>11</v>
      </c>
      <c r="F251" t="s">
        <v>329</v>
      </c>
      <c r="G251" t="s">
        <v>474</v>
      </c>
      <c r="I251" t="s">
        <v>955</v>
      </c>
      <c r="J251" t="s">
        <v>848</v>
      </c>
      <c r="K251" t="s">
        <v>956</v>
      </c>
      <c r="L251" t="s">
        <v>849</v>
      </c>
      <c r="M251" t="s">
        <v>957</v>
      </c>
      <c r="N251" t="s">
        <v>848</v>
      </c>
      <c r="P251" t="s">
        <v>882</v>
      </c>
      <c r="Q251" t="s">
        <v>851</v>
      </c>
      <c r="R251" t="s">
        <v>337</v>
      </c>
      <c r="S251">
        <v>0.01</v>
      </c>
    </row>
    <row r="252" spans="1:21" ht="15" customHeight="1">
      <c r="A252" s="971">
        <v>1103</v>
      </c>
      <c r="B252" t="s">
        <v>255</v>
      </c>
      <c r="C252" t="s">
        <v>301</v>
      </c>
      <c r="D252" t="s">
        <v>13</v>
      </c>
      <c r="E252" t="s">
        <v>11</v>
      </c>
      <c r="F252" t="s">
        <v>329</v>
      </c>
      <c r="G252" t="s">
        <v>474</v>
      </c>
      <c r="I252" t="s">
        <v>856</v>
      </c>
      <c r="J252" t="s">
        <v>853</v>
      </c>
      <c r="K252" t="s">
        <v>949</v>
      </c>
      <c r="L252" t="s">
        <v>849</v>
      </c>
      <c r="M252" t="s">
        <v>857</v>
      </c>
      <c r="N252" t="s">
        <v>55</v>
      </c>
      <c r="P252" t="s">
        <v>361</v>
      </c>
      <c r="Q252" t="s">
        <v>851</v>
      </c>
      <c r="R252" t="s">
        <v>337</v>
      </c>
      <c r="S252">
        <v>-1</v>
      </c>
      <c r="T252" t="s">
        <v>857</v>
      </c>
      <c r="U252" t="s">
        <v>853</v>
      </c>
    </row>
    <row r="253" spans="1:21" ht="15" customHeight="1">
      <c r="A253" s="962">
        <v>1103</v>
      </c>
      <c r="B253" t="s">
        <v>279</v>
      </c>
      <c r="C253" t="s">
        <v>255</v>
      </c>
      <c r="D253" t="s">
        <v>13</v>
      </c>
      <c r="E253" t="s">
        <v>11</v>
      </c>
      <c r="F253" t="s">
        <v>329</v>
      </c>
      <c r="G253" t="s">
        <v>474</v>
      </c>
      <c r="I253" t="s">
        <v>931</v>
      </c>
      <c r="J253" t="s">
        <v>853</v>
      </c>
      <c r="K253" t="s">
        <v>948</v>
      </c>
      <c r="L253" t="s">
        <v>854</v>
      </c>
      <c r="M253" t="s">
        <v>855</v>
      </c>
      <c r="N253" t="s">
        <v>55</v>
      </c>
      <c r="P253" t="s">
        <v>361</v>
      </c>
      <c r="Q253" t="s">
        <v>851</v>
      </c>
      <c r="R253" t="s">
        <v>337</v>
      </c>
      <c r="S253">
        <v>0.56330000000000002</v>
      </c>
    </row>
    <row r="254" spans="1:21" ht="15" customHeight="1">
      <c r="A254" s="971">
        <v>1203</v>
      </c>
      <c r="B254" t="s">
        <v>279</v>
      </c>
      <c r="C254" t="s">
        <v>255</v>
      </c>
      <c r="D254" t="s">
        <v>13</v>
      </c>
      <c r="E254" t="s">
        <v>11</v>
      </c>
      <c r="F254" t="s">
        <v>329</v>
      </c>
      <c r="G254" t="s">
        <v>474</v>
      </c>
      <c r="I254" t="s">
        <v>931</v>
      </c>
      <c r="J254" t="s">
        <v>853</v>
      </c>
      <c r="K254" t="s">
        <v>948</v>
      </c>
      <c r="L254" t="s">
        <v>854</v>
      </c>
      <c r="M254" t="s">
        <v>855</v>
      </c>
      <c r="N254" t="s">
        <v>55</v>
      </c>
      <c r="P254" t="s">
        <v>361</v>
      </c>
      <c r="Q254" t="s">
        <v>851</v>
      </c>
      <c r="R254" t="s">
        <v>337</v>
      </c>
      <c r="S254">
        <v>7.7000000000000002E-3</v>
      </c>
    </row>
    <row r="255" spans="1:21" ht="15" customHeight="1">
      <c r="A255" s="962">
        <v>1203</v>
      </c>
      <c r="B255" t="s">
        <v>255</v>
      </c>
      <c r="C255" t="s">
        <v>307</v>
      </c>
      <c r="D255" t="s">
        <v>13</v>
      </c>
      <c r="E255" t="s">
        <v>11</v>
      </c>
      <c r="F255" t="s">
        <v>329</v>
      </c>
      <c r="G255" t="s">
        <v>474</v>
      </c>
      <c r="I255" t="s">
        <v>858</v>
      </c>
      <c r="J255" t="s">
        <v>853</v>
      </c>
      <c r="K255" t="s">
        <v>949</v>
      </c>
      <c r="L255" t="s">
        <v>849</v>
      </c>
      <c r="M255" t="s">
        <v>859</v>
      </c>
      <c r="N255" t="s">
        <v>55</v>
      </c>
      <c r="P255" t="s">
        <v>361</v>
      </c>
      <c r="Q255" t="s">
        <v>851</v>
      </c>
      <c r="R255" t="s">
        <v>337</v>
      </c>
      <c r="S255">
        <v>-1</v>
      </c>
      <c r="T255" t="s">
        <v>859</v>
      </c>
      <c r="U255" t="s">
        <v>853</v>
      </c>
    </row>
    <row r="256" spans="1:21" ht="15" customHeight="1">
      <c r="A256" s="971">
        <v>1303</v>
      </c>
      <c r="B256" t="s">
        <v>279</v>
      </c>
      <c r="C256" t="s">
        <v>255</v>
      </c>
      <c r="D256" t="s">
        <v>13</v>
      </c>
      <c r="E256" t="s">
        <v>11</v>
      </c>
      <c r="F256" t="s">
        <v>329</v>
      </c>
      <c r="G256" t="s">
        <v>474</v>
      </c>
      <c r="I256" t="s">
        <v>931</v>
      </c>
      <c r="J256" t="s">
        <v>853</v>
      </c>
      <c r="K256" t="s">
        <v>948</v>
      </c>
      <c r="L256" t="s">
        <v>854</v>
      </c>
      <c r="M256" t="s">
        <v>855</v>
      </c>
      <c r="N256" t="s">
        <v>55</v>
      </c>
      <c r="P256" t="s">
        <v>361</v>
      </c>
      <c r="Q256" t="s">
        <v>851</v>
      </c>
      <c r="R256" t="s">
        <v>337</v>
      </c>
      <c r="S256">
        <v>0</v>
      </c>
    </row>
    <row r="257" spans="1:21" ht="15" customHeight="1">
      <c r="A257" s="962">
        <v>1303</v>
      </c>
      <c r="B257" t="s">
        <v>255</v>
      </c>
      <c r="C257" t="s">
        <v>315</v>
      </c>
      <c r="D257" t="s">
        <v>13</v>
      </c>
      <c r="E257" t="s">
        <v>11</v>
      </c>
      <c r="F257" t="s">
        <v>329</v>
      </c>
      <c r="G257" t="s">
        <v>474</v>
      </c>
      <c r="I257" t="s">
        <v>860</v>
      </c>
      <c r="J257" t="s">
        <v>853</v>
      </c>
      <c r="K257" t="s">
        <v>949</v>
      </c>
      <c r="L257" t="s">
        <v>849</v>
      </c>
      <c r="M257" t="s">
        <v>861</v>
      </c>
      <c r="N257" t="s">
        <v>55</v>
      </c>
      <c r="P257" t="s">
        <v>361</v>
      </c>
      <c r="Q257" t="s">
        <v>851</v>
      </c>
      <c r="R257" t="s">
        <v>337</v>
      </c>
      <c r="S257">
        <v>-1</v>
      </c>
      <c r="T257" t="s">
        <v>861</v>
      </c>
      <c r="U257" t="s">
        <v>853</v>
      </c>
    </row>
    <row r="258" spans="1:21" ht="15" customHeight="1">
      <c r="A258" s="971">
        <v>1403</v>
      </c>
      <c r="B258" t="s">
        <v>279</v>
      </c>
      <c r="C258" t="s">
        <v>255</v>
      </c>
      <c r="D258" t="s">
        <v>13</v>
      </c>
      <c r="E258" t="s">
        <v>11</v>
      </c>
      <c r="F258" t="s">
        <v>329</v>
      </c>
      <c r="G258" t="s">
        <v>474</v>
      </c>
      <c r="I258" t="s">
        <v>931</v>
      </c>
      <c r="J258" t="s">
        <v>853</v>
      </c>
      <c r="K258" t="s">
        <v>948</v>
      </c>
      <c r="L258" t="s">
        <v>854</v>
      </c>
      <c r="M258" t="s">
        <v>855</v>
      </c>
      <c r="N258" t="s">
        <v>55</v>
      </c>
      <c r="P258" t="s">
        <v>361</v>
      </c>
      <c r="Q258" t="s">
        <v>851</v>
      </c>
      <c r="R258" t="s">
        <v>337</v>
      </c>
      <c r="S258">
        <v>7.7000000000000002E-3</v>
      </c>
    </row>
    <row r="259" spans="1:21" ht="15" customHeight="1">
      <c r="A259" s="962">
        <v>1403</v>
      </c>
      <c r="B259" t="s">
        <v>255</v>
      </c>
      <c r="C259" t="s">
        <v>308</v>
      </c>
      <c r="D259" t="s">
        <v>13</v>
      </c>
      <c r="E259" t="s">
        <v>11</v>
      </c>
      <c r="F259" t="s">
        <v>329</v>
      </c>
      <c r="G259" t="s">
        <v>474</v>
      </c>
      <c r="I259" t="s">
        <v>862</v>
      </c>
      <c r="J259" t="s">
        <v>853</v>
      </c>
      <c r="K259" t="s">
        <v>949</v>
      </c>
      <c r="L259" t="s">
        <v>849</v>
      </c>
      <c r="M259" t="s">
        <v>863</v>
      </c>
      <c r="N259" t="s">
        <v>55</v>
      </c>
      <c r="P259" t="s">
        <v>361</v>
      </c>
      <c r="Q259" t="s">
        <v>851</v>
      </c>
      <c r="R259" t="s">
        <v>337</v>
      </c>
      <c r="S259">
        <v>-1</v>
      </c>
      <c r="T259" t="s">
        <v>863</v>
      </c>
      <c r="U259" t="s">
        <v>853</v>
      </c>
    </row>
    <row r="260" spans="1:21" ht="15" customHeight="1">
      <c r="A260" s="971">
        <v>1503</v>
      </c>
      <c r="B260" t="s">
        <v>255</v>
      </c>
      <c r="C260" t="s">
        <v>311</v>
      </c>
      <c r="D260" t="s">
        <v>13</v>
      </c>
      <c r="E260" t="s">
        <v>11</v>
      </c>
      <c r="F260" t="s">
        <v>329</v>
      </c>
      <c r="G260" t="s">
        <v>474</v>
      </c>
      <c r="I260" t="s">
        <v>864</v>
      </c>
      <c r="J260" t="s">
        <v>853</v>
      </c>
      <c r="K260" t="s">
        <v>949</v>
      </c>
      <c r="L260" t="s">
        <v>849</v>
      </c>
      <c r="M260" t="s">
        <v>865</v>
      </c>
      <c r="N260" t="s">
        <v>55</v>
      </c>
      <c r="P260" t="s">
        <v>361</v>
      </c>
      <c r="Q260" t="s">
        <v>851</v>
      </c>
      <c r="R260" t="s">
        <v>337</v>
      </c>
      <c r="S260">
        <v>-1</v>
      </c>
      <c r="T260" t="s">
        <v>865</v>
      </c>
      <c r="U260" t="s">
        <v>853</v>
      </c>
    </row>
    <row r="261" spans="1:21" ht="15" customHeight="1">
      <c r="A261" s="962">
        <v>1503</v>
      </c>
      <c r="B261" t="s">
        <v>279</v>
      </c>
      <c r="C261" t="s">
        <v>255</v>
      </c>
      <c r="D261" t="s">
        <v>13</v>
      </c>
      <c r="E261" t="s">
        <v>11</v>
      </c>
      <c r="F261" t="s">
        <v>329</v>
      </c>
      <c r="G261" t="s">
        <v>474</v>
      </c>
      <c r="I261" t="s">
        <v>931</v>
      </c>
      <c r="J261" t="s">
        <v>853</v>
      </c>
      <c r="K261" t="s">
        <v>948</v>
      </c>
      <c r="L261" t="s">
        <v>854</v>
      </c>
      <c r="M261" t="s">
        <v>855</v>
      </c>
      <c r="N261" t="s">
        <v>55</v>
      </c>
      <c r="P261" t="s">
        <v>361</v>
      </c>
      <c r="Q261" t="s">
        <v>851</v>
      </c>
      <c r="R261" t="s">
        <v>337</v>
      </c>
      <c r="S261">
        <v>0.40720000000000001</v>
      </c>
    </row>
    <row r="262" spans="1:21" ht="15" customHeight="1">
      <c r="A262" s="971">
        <v>1603</v>
      </c>
      <c r="B262" t="s">
        <v>255</v>
      </c>
      <c r="C262" t="s">
        <v>312</v>
      </c>
      <c r="D262" t="s">
        <v>13</v>
      </c>
      <c r="E262" t="s">
        <v>11</v>
      </c>
      <c r="F262" t="s">
        <v>329</v>
      </c>
      <c r="G262" t="s">
        <v>474</v>
      </c>
      <c r="I262" t="s">
        <v>866</v>
      </c>
      <c r="J262" t="s">
        <v>853</v>
      </c>
      <c r="K262" t="s">
        <v>949</v>
      </c>
      <c r="L262" t="s">
        <v>849</v>
      </c>
      <c r="M262" t="s">
        <v>867</v>
      </c>
      <c r="N262" t="s">
        <v>55</v>
      </c>
      <c r="P262" t="s">
        <v>361</v>
      </c>
      <c r="Q262" t="s">
        <v>851</v>
      </c>
      <c r="R262" t="s">
        <v>337</v>
      </c>
      <c r="S262">
        <v>-1</v>
      </c>
      <c r="T262" t="s">
        <v>867</v>
      </c>
      <c r="U262" t="s">
        <v>853</v>
      </c>
    </row>
    <row r="263" spans="1:21" ht="15" customHeight="1">
      <c r="A263" s="962">
        <v>1603</v>
      </c>
      <c r="B263" t="s">
        <v>279</v>
      </c>
      <c r="C263" t="s">
        <v>255</v>
      </c>
      <c r="D263" t="s">
        <v>13</v>
      </c>
      <c r="E263" t="s">
        <v>11</v>
      </c>
      <c r="F263" t="s">
        <v>329</v>
      </c>
      <c r="G263" t="s">
        <v>474</v>
      </c>
      <c r="I263" t="s">
        <v>931</v>
      </c>
      <c r="J263" t="s">
        <v>853</v>
      </c>
      <c r="K263" t="s">
        <v>948</v>
      </c>
      <c r="L263" t="s">
        <v>854</v>
      </c>
      <c r="M263" t="s">
        <v>855</v>
      </c>
      <c r="N263" t="s">
        <v>55</v>
      </c>
      <c r="P263" t="s">
        <v>361</v>
      </c>
      <c r="Q263" t="s">
        <v>851</v>
      </c>
      <c r="R263" t="s">
        <v>337</v>
      </c>
      <c r="S263">
        <v>1.03E-2</v>
      </c>
    </row>
    <row r="264" spans="1:21" ht="15" customHeight="1">
      <c r="A264" s="971">
        <v>2103</v>
      </c>
      <c r="B264" t="s">
        <v>247</v>
      </c>
      <c r="C264" t="s">
        <v>322</v>
      </c>
      <c r="D264" t="s">
        <v>13</v>
      </c>
      <c r="E264" t="s">
        <v>11</v>
      </c>
      <c r="F264" t="s">
        <v>329</v>
      </c>
      <c r="G264" t="s">
        <v>474</v>
      </c>
      <c r="I264" t="s">
        <v>915</v>
      </c>
      <c r="J264" t="s">
        <v>450</v>
      </c>
      <c r="K264" t="s">
        <v>950</v>
      </c>
      <c r="L264" t="s">
        <v>854</v>
      </c>
      <c r="M264" t="s">
        <v>871</v>
      </c>
      <c r="N264" t="s">
        <v>56</v>
      </c>
      <c r="P264" t="s">
        <v>361</v>
      </c>
      <c r="Q264" t="s">
        <v>851</v>
      </c>
      <c r="R264" t="s">
        <v>337</v>
      </c>
      <c r="S264">
        <v>-1</v>
      </c>
      <c r="T264" t="s">
        <v>871</v>
      </c>
      <c r="U264" t="s">
        <v>450</v>
      </c>
    </row>
    <row r="265" spans="1:21" ht="15" customHeight="1">
      <c r="A265" s="962">
        <v>2103</v>
      </c>
      <c r="B265" t="s">
        <v>244</v>
      </c>
      <c r="C265" t="s">
        <v>278</v>
      </c>
      <c r="D265" t="s">
        <v>13</v>
      </c>
      <c r="E265" t="s">
        <v>11</v>
      </c>
      <c r="F265" t="s">
        <v>329</v>
      </c>
      <c r="G265" t="s">
        <v>474</v>
      </c>
      <c r="P265" t="s">
        <v>361</v>
      </c>
      <c r="Q265" t="s">
        <v>868</v>
      </c>
      <c r="R265" t="s">
        <v>869</v>
      </c>
      <c r="S265">
        <v>0.02</v>
      </c>
    </row>
    <row r="266" spans="1:21" ht="15" customHeight="1">
      <c r="A266" s="971">
        <v>4003</v>
      </c>
      <c r="B266" t="s">
        <v>247</v>
      </c>
      <c r="C266" t="s">
        <v>318</v>
      </c>
      <c r="D266" t="s">
        <v>13</v>
      </c>
      <c r="E266" t="s">
        <v>11</v>
      </c>
      <c r="F266" t="s">
        <v>329</v>
      </c>
      <c r="G266" t="s">
        <v>474</v>
      </c>
      <c r="I266" t="s">
        <v>848</v>
      </c>
      <c r="J266" t="s">
        <v>848</v>
      </c>
      <c r="K266" t="s">
        <v>951</v>
      </c>
      <c r="L266" t="s">
        <v>849</v>
      </c>
      <c r="M266" t="s">
        <v>850</v>
      </c>
      <c r="N266" t="s">
        <v>848</v>
      </c>
      <c r="P266" t="s">
        <v>882</v>
      </c>
      <c r="Q266" t="s">
        <v>851</v>
      </c>
      <c r="R266" t="s">
        <v>337</v>
      </c>
      <c r="S266">
        <v>-1</v>
      </c>
      <c r="T266" t="s">
        <v>850</v>
      </c>
    </row>
    <row r="267" spans="1:21" ht="15" customHeight="1">
      <c r="A267" s="962">
        <v>4003</v>
      </c>
      <c r="B267" t="s">
        <v>254</v>
      </c>
      <c r="C267" t="s">
        <v>319</v>
      </c>
      <c r="D267" t="s">
        <v>13</v>
      </c>
      <c r="E267" t="s">
        <v>11</v>
      </c>
      <c r="F267" t="s">
        <v>329</v>
      </c>
      <c r="G267" t="s">
        <v>474</v>
      </c>
      <c r="I267" t="s">
        <v>958</v>
      </c>
      <c r="J267" t="s">
        <v>848</v>
      </c>
      <c r="K267" t="s">
        <v>959</v>
      </c>
      <c r="L267" t="s">
        <v>849</v>
      </c>
      <c r="M267" t="s">
        <v>960</v>
      </c>
      <c r="N267" t="s">
        <v>848</v>
      </c>
      <c r="P267" t="s">
        <v>882</v>
      </c>
      <c r="Q267" t="s">
        <v>851</v>
      </c>
      <c r="R267" t="s">
        <v>337</v>
      </c>
      <c r="S267">
        <v>1</v>
      </c>
    </row>
    <row r="268" spans="1:21" ht="15" customHeight="1">
      <c r="A268" s="971">
        <v>4902</v>
      </c>
      <c r="B268" t="s">
        <v>277</v>
      </c>
      <c r="C268" t="s">
        <v>244</v>
      </c>
      <c r="D268" t="s">
        <v>13</v>
      </c>
      <c r="E268" t="s">
        <v>11</v>
      </c>
      <c r="F268" t="s">
        <v>329</v>
      </c>
      <c r="G268" t="s">
        <v>474</v>
      </c>
      <c r="H268" t="s">
        <v>475</v>
      </c>
      <c r="J268" t="s">
        <v>428</v>
      </c>
      <c r="L268" t="s">
        <v>333</v>
      </c>
      <c r="M268" t="s">
        <v>277</v>
      </c>
      <c r="N268" t="s">
        <v>66</v>
      </c>
      <c r="P268" t="s">
        <v>365</v>
      </c>
      <c r="Q268" t="s">
        <v>336</v>
      </c>
      <c r="R268" t="s">
        <v>337</v>
      </c>
      <c r="S268">
        <v>0.5</v>
      </c>
    </row>
    <row r="269" spans="1:21" ht="15" customHeight="1">
      <c r="A269" s="962">
        <v>4902</v>
      </c>
      <c r="B269" t="s">
        <v>244</v>
      </c>
      <c r="C269" t="s">
        <v>279</v>
      </c>
      <c r="D269" t="s">
        <v>13</v>
      </c>
      <c r="E269" t="s">
        <v>11</v>
      </c>
      <c r="F269" t="s">
        <v>329</v>
      </c>
      <c r="G269" t="s">
        <v>474</v>
      </c>
      <c r="I269" t="s">
        <v>955</v>
      </c>
      <c r="J269" t="s">
        <v>848</v>
      </c>
      <c r="K269" t="s">
        <v>956</v>
      </c>
      <c r="L269" t="s">
        <v>849</v>
      </c>
      <c r="M269" t="s">
        <v>957</v>
      </c>
      <c r="N269" t="s">
        <v>848</v>
      </c>
      <c r="P269" t="s">
        <v>882</v>
      </c>
      <c r="Q269" t="s">
        <v>851</v>
      </c>
      <c r="R269" t="s">
        <v>337</v>
      </c>
      <c r="S269">
        <v>-1</v>
      </c>
      <c r="T269" t="s">
        <v>957</v>
      </c>
    </row>
    <row r="270" spans="1:21" ht="15" customHeight="1">
      <c r="A270" s="971">
        <v>5002</v>
      </c>
      <c r="B270" t="s">
        <v>277</v>
      </c>
      <c r="C270" t="s">
        <v>244</v>
      </c>
      <c r="D270" t="s">
        <v>13</v>
      </c>
      <c r="E270" t="s">
        <v>11</v>
      </c>
      <c r="F270" t="s">
        <v>329</v>
      </c>
      <c r="G270" t="s">
        <v>474</v>
      </c>
      <c r="H270" t="s">
        <v>475</v>
      </c>
      <c r="J270" t="s">
        <v>428</v>
      </c>
      <c r="L270" t="s">
        <v>333</v>
      </c>
      <c r="M270" t="s">
        <v>277</v>
      </c>
      <c r="N270" t="s">
        <v>66</v>
      </c>
      <c r="P270" t="s">
        <v>365</v>
      </c>
      <c r="Q270" t="s">
        <v>336</v>
      </c>
      <c r="R270" t="s">
        <v>337</v>
      </c>
      <c r="S270">
        <v>0.1</v>
      </c>
    </row>
    <row r="271" spans="1:21" ht="15" customHeight="1">
      <c r="A271" s="962">
        <v>5002</v>
      </c>
      <c r="B271" t="s">
        <v>250</v>
      </c>
      <c r="C271" t="s">
        <v>279</v>
      </c>
      <c r="D271" t="s">
        <v>13</v>
      </c>
      <c r="E271" t="s">
        <v>11</v>
      </c>
      <c r="F271" t="s">
        <v>329</v>
      </c>
      <c r="G271" t="s">
        <v>474</v>
      </c>
      <c r="I271" t="s">
        <v>961</v>
      </c>
      <c r="J271" t="s">
        <v>848</v>
      </c>
      <c r="K271" t="s">
        <v>962</v>
      </c>
      <c r="L271" t="s">
        <v>849</v>
      </c>
      <c r="M271" t="s">
        <v>963</v>
      </c>
      <c r="N271" t="s">
        <v>848</v>
      </c>
      <c r="P271" t="s">
        <v>882</v>
      </c>
      <c r="Q271" t="s">
        <v>851</v>
      </c>
      <c r="R271" t="s">
        <v>337</v>
      </c>
      <c r="S271">
        <v>-1</v>
      </c>
      <c r="T271" t="s">
        <v>963</v>
      </c>
    </row>
    <row r="272" spans="1:21" ht="15" customHeight="1">
      <c r="A272" s="971">
        <v>5102</v>
      </c>
      <c r="B272" t="s">
        <v>277</v>
      </c>
      <c r="C272" t="s">
        <v>244</v>
      </c>
      <c r="D272" t="s">
        <v>13</v>
      </c>
      <c r="E272" t="s">
        <v>11</v>
      </c>
      <c r="F272" t="s">
        <v>329</v>
      </c>
      <c r="G272" t="s">
        <v>474</v>
      </c>
      <c r="H272" t="s">
        <v>475</v>
      </c>
      <c r="J272" t="s">
        <v>428</v>
      </c>
      <c r="L272" t="s">
        <v>333</v>
      </c>
      <c r="M272" t="s">
        <v>277</v>
      </c>
      <c r="N272" t="s">
        <v>66</v>
      </c>
      <c r="P272" t="s">
        <v>365</v>
      </c>
      <c r="Q272" t="s">
        <v>336</v>
      </c>
      <c r="R272" t="s">
        <v>337</v>
      </c>
      <c r="S272">
        <v>0.1</v>
      </c>
    </row>
    <row r="273" spans="1:21" ht="15" customHeight="1">
      <c r="A273" s="962">
        <v>5102</v>
      </c>
      <c r="B273" t="s">
        <v>279</v>
      </c>
      <c r="C273" t="s">
        <v>253</v>
      </c>
      <c r="D273" t="s">
        <v>13</v>
      </c>
      <c r="E273" t="s">
        <v>11</v>
      </c>
      <c r="F273" t="s">
        <v>329</v>
      </c>
      <c r="G273" t="s">
        <v>474</v>
      </c>
      <c r="I273" t="s">
        <v>964</v>
      </c>
      <c r="J273" t="s">
        <v>848</v>
      </c>
      <c r="K273" t="s">
        <v>965</v>
      </c>
      <c r="L273" t="s">
        <v>849</v>
      </c>
      <c r="M273" t="s">
        <v>966</v>
      </c>
      <c r="N273" t="s">
        <v>848</v>
      </c>
      <c r="P273" t="s">
        <v>882</v>
      </c>
      <c r="Q273" t="s">
        <v>851</v>
      </c>
      <c r="R273" t="s">
        <v>337</v>
      </c>
      <c r="S273">
        <v>-1</v>
      </c>
      <c r="T273" t="s">
        <v>966</v>
      </c>
    </row>
    <row r="274" spans="1:21" ht="15" customHeight="1">
      <c r="A274" s="971">
        <v>5202</v>
      </c>
      <c r="B274" t="s">
        <v>277</v>
      </c>
      <c r="C274" t="s">
        <v>244</v>
      </c>
      <c r="D274" t="s">
        <v>13</v>
      </c>
      <c r="E274" t="s">
        <v>11</v>
      </c>
      <c r="F274" t="s">
        <v>329</v>
      </c>
      <c r="G274" t="s">
        <v>474</v>
      </c>
      <c r="H274" t="s">
        <v>475</v>
      </c>
      <c r="J274" t="s">
        <v>428</v>
      </c>
      <c r="L274" t="s">
        <v>333</v>
      </c>
      <c r="M274" t="s">
        <v>277</v>
      </c>
      <c r="N274" t="s">
        <v>66</v>
      </c>
      <c r="P274" t="s">
        <v>365</v>
      </c>
      <c r="Q274" t="s">
        <v>336</v>
      </c>
      <c r="R274" t="s">
        <v>337</v>
      </c>
      <c r="S274">
        <v>0.1</v>
      </c>
    </row>
    <row r="275" spans="1:21" ht="15" customHeight="1">
      <c r="A275" s="962">
        <v>5202</v>
      </c>
      <c r="B275" t="s">
        <v>254</v>
      </c>
      <c r="C275" t="s">
        <v>319</v>
      </c>
      <c r="D275" t="s">
        <v>13</v>
      </c>
      <c r="E275" t="s">
        <v>11</v>
      </c>
      <c r="F275" t="s">
        <v>329</v>
      </c>
      <c r="G275" t="s">
        <v>474</v>
      </c>
      <c r="I275" t="s">
        <v>958</v>
      </c>
      <c r="J275" t="s">
        <v>848</v>
      </c>
      <c r="K275" t="s">
        <v>959</v>
      </c>
      <c r="L275" t="s">
        <v>849</v>
      </c>
      <c r="M275" t="s">
        <v>960</v>
      </c>
      <c r="N275" t="s">
        <v>848</v>
      </c>
      <c r="P275" t="s">
        <v>882</v>
      </c>
      <c r="Q275" t="s">
        <v>851</v>
      </c>
      <c r="R275" t="s">
        <v>337</v>
      </c>
      <c r="S275">
        <v>-1</v>
      </c>
      <c r="T275" t="s">
        <v>960</v>
      </c>
    </row>
    <row r="276" spans="1:21" ht="15" customHeight="1">
      <c r="A276" s="971">
        <v>28</v>
      </c>
      <c r="B276" t="s">
        <v>254</v>
      </c>
      <c r="C276" t="s">
        <v>319</v>
      </c>
      <c r="D276" t="s">
        <v>13</v>
      </c>
      <c r="E276" t="s">
        <v>11</v>
      </c>
      <c r="F276" t="s">
        <v>511</v>
      </c>
      <c r="G276" t="s">
        <v>330</v>
      </c>
      <c r="H276" t="s">
        <v>516</v>
      </c>
      <c r="J276" t="s">
        <v>332</v>
      </c>
      <c r="L276" t="s">
        <v>333</v>
      </c>
      <c r="M276" t="s">
        <v>351</v>
      </c>
      <c r="N276" t="s">
        <v>50</v>
      </c>
      <c r="P276" t="s">
        <v>349</v>
      </c>
      <c r="Q276" t="s">
        <v>336</v>
      </c>
      <c r="R276" t="s">
        <v>337</v>
      </c>
      <c r="S276">
        <v>0.1707149906788025</v>
      </c>
    </row>
    <row r="277" spans="1:21" ht="15" customHeight="1">
      <c r="A277" s="962">
        <v>28</v>
      </c>
      <c r="B277" t="s">
        <v>247</v>
      </c>
      <c r="C277" t="s">
        <v>318</v>
      </c>
      <c r="D277" t="s">
        <v>13</v>
      </c>
      <c r="E277" t="s">
        <v>11</v>
      </c>
      <c r="F277" t="s">
        <v>511</v>
      </c>
      <c r="G277" t="s">
        <v>330</v>
      </c>
      <c r="I277" t="s">
        <v>967</v>
      </c>
      <c r="J277" t="s">
        <v>847</v>
      </c>
      <c r="K277" t="s">
        <v>848</v>
      </c>
      <c r="L277" t="s">
        <v>849</v>
      </c>
      <c r="M277" t="s">
        <v>850</v>
      </c>
      <c r="N277" t="s">
        <v>57</v>
      </c>
      <c r="P277" t="s">
        <v>361</v>
      </c>
      <c r="Q277" t="s">
        <v>851</v>
      </c>
      <c r="R277" t="s">
        <v>337</v>
      </c>
      <c r="S277">
        <v>-1</v>
      </c>
      <c r="T277" t="s">
        <v>850</v>
      </c>
      <c r="U277" t="s">
        <v>847</v>
      </c>
    </row>
    <row r="278" spans="1:21" ht="15" customHeight="1">
      <c r="A278" s="971">
        <v>104</v>
      </c>
      <c r="B278" t="s">
        <v>279</v>
      </c>
      <c r="C278" t="s">
        <v>255</v>
      </c>
      <c r="D278" t="s">
        <v>13</v>
      </c>
      <c r="E278" t="s">
        <v>11</v>
      </c>
      <c r="F278" t="s">
        <v>511</v>
      </c>
      <c r="G278" t="s">
        <v>330</v>
      </c>
      <c r="I278" t="s">
        <v>852</v>
      </c>
      <c r="J278" t="s">
        <v>853</v>
      </c>
      <c r="K278" t="s">
        <v>848</v>
      </c>
      <c r="L278" t="s">
        <v>854</v>
      </c>
      <c r="M278" t="s">
        <v>855</v>
      </c>
      <c r="N278" t="s">
        <v>55</v>
      </c>
      <c r="P278" t="s">
        <v>361</v>
      </c>
      <c r="Q278" t="s">
        <v>851</v>
      </c>
      <c r="R278" t="s">
        <v>337</v>
      </c>
      <c r="S278">
        <v>-1</v>
      </c>
      <c r="T278" t="s">
        <v>855</v>
      </c>
      <c r="U278" t="s">
        <v>853</v>
      </c>
    </row>
    <row r="279" spans="1:21" ht="15" customHeight="1">
      <c r="A279" s="962">
        <v>104</v>
      </c>
      <c r="B279" t="s">
        <v>244</v>
      </c>
      <c r="C279" t="s">
        <v>279</v>
      </c>
      <c r="D279" t="s">
        <v>13</v>
      </c>
      <c r="E279" t="s">
        <v>11</v>
      </c>
      <c r="F279" t="s">
        <v>511</v>
      </c>
      <c r="G279" t="s">
        <v>330</v>
      </c>
      <c r="H279" t="s">
        <v>512</v>
      </c>
      <c r="J279" t="s">
        <v>332</v>
      </c>
      <c r="L279" t="s">
        <v>333</v>
      </c>
      <c r="M279" t="s">
        <v>334</v>
      </c>
      <c r="N279" t="s">
        <v>50</v>
      </c>
      <c r="P279" t="s">
        <v>335</v>
      </c>
      <c r="Q279" t="s">
        <v>336</v>
      </c>
      <c r="R279" t="s">
        <v>337</v>
      </c>
      <c r="S279">
        <v>1.7000000000000001E-2</v>
      </c>
    </row>
    <row r="280" spans="1:21" ht="15" customHeight="1">
      <c r="A280" s="971">
        <v>406</v>
      </c>
      <c r="B280" t="s">
        <v>279</v>
      </c>
      <c r="C280" t="s">
        <v>255</v>
      </c>
      <c r="D280" t="s">
        <v>13</v>
      </c>
      <c r="E280" t="s">
        <v>11</v>
      </c>
      <c r="F280" t="s">
        <v>511</v>
      </c>
      <c r="G280" t="s">
        <v>330</v>
      </c>
      <c r="I280" t="s">
        <v>852</v>
      </c>
      <c r="J280" t="s">
        <v>853</v>
      </c>
      <c r="K280" t="s">
        <v>848</v>
      </c>
      <c r="L280" t="s">
        <v>854</v>
      </c>
      <c r="M280" t="s">
        <v>855</v>
      </c>
      <c r="N280" t="s">
        <v>55</v>
      </c>
      <c r="P280" t="s">
        <v>361</v>
      </c>
      <c r="Q280" t="s">
        <v>851</v>
      </c>
      <c r="R280" t="s">
        <v>337</v>
      </c>
      <c r="S280">
        <v>0.56330000000000002</v>
      </c>
    </row>
    <row r="281" spans="1:21" ht="15" customHeight="1">
      <c r="A281" s="962">
        <v>406</v>
      </c>
      <c r="B281" t="s">
        <v>255</v>
      </c>
      <c r="C281" t="s">
        <v>301</v>
      </c>
      <c r="D281" t="s">
        <v>13</v>
      </c>
      <c r="E281" t="s">
        <v>11</v>
      </c>
      <c r="F281" t="s">
        <v>511</v>
      </c>
      <c r="G281" t="s">
        <v>330</v>
      </c>
      <c r="I281" t="s">
        <v>856</v>
      </c>
      <c r="J281" t="s">
        <v>853</v>
      </c>
      <c r="K281" t="s">
        <v>848</v>
      </c>
      <c r="L281" t="s">
        <v>849</v>
      </c>
      <c r="M281" t="s">
        <v>857</v>
      </c>
      <c r="N281" t="s">
        <v>55</v>
      </c>
      <c r="P281" t="s">
        <v>361</v>
      </c>
      <c r="Q281" t="s">
        <v>851</v>
      </c>
      <c r="R281" t="s">
        <v>337</v>
      </c>
      <c r="S281">
        <v>-1</v>
      </c>
      <c r="T281" t="s">
        <v>857</v>
      </c>
      <c r="U281" t="s">
        <v>853</v>
      </c>
    </row>
    <row r="282" spans="1:21" ht="15" customHeight="1">
      <c r="A282" s="971">
        <v>506</v>
      </c>
      <c r="B282" t="s">
        <v>255</v>
      </c>
      <c r="C282" t="s">
        <v>307</v>
      </c>
      <c r="D282" t="s">
        <v>13</v>
      </c>
      <c r="E282" t="s">
        <v>11</v>
      </c>
      <c r="F282" t="s">
        <v>511</v>
      </c>
      <c r="G282" t="s">
        <v>330</v>
      </c>
      <c r="I282" t="s">
        <v>858</v>
      </c>
      <c r="J282" t="s">
        <v>853</v>
      </c>
      <c r="K282" t="s">
        <v>848</v>
      </c>
      <c r="L282" t="s">
        <v>849</v>
      </c>
      <c r="M282" t="s">
        <v>859</v>
      </c>
      <c r="N282" t="s">
        <v>55</v>
      </c>
      <c r="P282" t="s">
        <v>361</v>
      </c>
      <c r="Q282" t="s">
        <v>851</v>
      </c>
      <c r="R282" t="s">
        <v>337</v>
      </c>
      <c r="S282">
        <v>-1</v>
      </c>
      <c r="T282" t="s">
        <v>859</v>
      </c>
      <c r="U282" t="s">
        <v>853</v>
      </c>
    </row>
    <row r="283" spans="1:21" ht="15" customHeight="1">
      <c r="A283" s="962">
        <v>506</v>
      </c>
      <c r="B283" t="s">
        <v>279</v>
      </c>
      <c r="C283" t="s">
        <v>255</v>
      </c>
      <c r="D283" t="s">
        <v>13</v>
      </c>
      <c r="E283" t="s">
        <v>11</v>
      </c>
      <c r="F283" t="s">
        <v>511</v>
      </c>
      <c r="G283" t="s">
        <v>330</v>
      </c>
      <c r="I283" t="s">
        <v>852</v>
      </c>
      <c r="J283" t="s">
        <v>853</v>
      </c>
      <c r="K283" t="s">
        <v>848</v>
      </c>
      <c r="L283" t="s">
        <v>854</v>
      </c>
      <c r="M283" t="s">
        <v>855</v>
      </c>
      <c r="N283" t="s">
        <v>55</v>
      </c>
      <c r="P283" t="s">
        <v>361</v>
      </c>
      <c r="Q283" t="s">
        <v>851</v>
      </c>
      <c r="R283" t="s">
        <v>337</v>
      </c>
      <c r="S283">
        <v>7.7000000000000002E-3</v>
      </c>
    </row>
    <row r="284" spans="1:21" ht="15" customHeight="1">
      <c r="A284" s="971">
        <v>606</v>
      </c>
      <c r="B284" t="s">
        <v>279</v>
      </c>
      <c r="C284" t="s">
        <v>255</v>
      </c>
      <c r="D284" t="s">
        <v>13</v>
      </c>
      <c r="E284" t="s">
        <v>11</v>
      </c>
      <c r="F284" t="s">
        <v>511</v>
      </c>
      <c r="G284" t="s">
        <v>330</v>
      </c>
      <c r="I284" t="s">
        <v>852</v>
      </c>
      <c r="J284" t="s">
        <v>853</v>
      </c>
      <c r="K284" t="s">
        <v>848</v>
      </c>
      <c r="L284" t="s">
        <v>854</v>
      </c>
      <c r="M284" t="s">
        <v>855</v>
      </c>
      <c r="N284" t="s">
        <v>55</v>
      </c>
      <c r="P284" t="s">
        <v>361</v>
      </c>
      <c r="Q284" t="s">
        <v>851</v>
      </c>
      <c r="R284" t="s">
        <v>337</v>
      </c>
      <c r="S284">
        <v>0</v>
      </c>
    </row>
    <row r="285" spans="1:21" ht="15" customHeight="1">
      <c r="A285" s="962">
        <v>606</v>
      </c>
      <c r="B285" t="s">
        <v>255</v>
      </c>
      <c r="C285" t="s">
        <v>315</v>
      </c>
      <c r="D285" t="s">
        <v>13</v>
      </c>
      <c r="E285" t="s">
        <v>11</v>
      </c>
      <c r="F285" t="s">
        <v>511</v>
      </c>
      <c r="G285" t="s">
        <v>330</v>
      </c>
      <c r="I285" t="s">
        <v>860</v>
      </c>
      <c r="J285" t="s">
        <v>853</v>
      </c>
      <c r="K285" t="s">
        <v>848</v>
      </c>
      <c r="L285" t="s">
        <v>849</v>
      </c>
      <c r="M285" t="s">
        <v>861</v>
      </c>
      <c r="N285" t="s">
        <v>55</v>
      </c>
      <c r="P285" t="s">
        <v>361</v>
      </c>
      <c r="Q285" t="s">
        <v>851</v>
      </c>
      <c r="R285" t="s">
        <v>337</v>
      </c>
      <c r="S285">
        <v>-1</v>
      </c>
      <c r="T285" t="s">
        <v>861</v>
      </c>
      <c r="U285" t="s">
        <v>853</v>
      </c>
    </row>
    <row r="286" spans="1:21" ht="15" customHeight="1">
      <c r="A286" s="971">
        <v>706</v>
      </c>
      <c r="B286" t="s">
        <v>279</v>
      </c>
      <c r="C286" t="s">
        <v>255</v>
      </c>
      <c r="D286" t="s">
        <v>13</v>
      </c>
      <c r="E286" t="s">
        <v>11</v>
      </c>
      <c r="F286" t="s">
        <v>511</v>
      </c>
      <c r="G286" t="s">
        <v>330</v>
      </c>
      <c r="I286" t="s">
        <v>852</v>
      </c>
      <c r="J286" t="s">
        <v>853</v>
      </c>
      <c r="K286" t="s">
        <v>848</v>
      </c>
      <c r="L286" t="s">
        <v>854</v>
      </c>
      <c r="M286" t="s">
        <v>855</v>
      </c>
      <c r="N286" t="s">
        <v>55</v>
      </c>
      <c r="P286" t="s">
        <v>361</v>
      </c>
      <c r="Q286" t="s">
        <v>851</v>
      </c>
      <c r="R286" t="s">
        <v>337</v>
      </c>
      <c r="S286">
        <v>7.7000000000000002E-3</v>
      </c>
    </row>
    <row r="287" spans="1:21" ht="15" customHeight="1">
      <c r="A287" s="962">
        <v>706</v>
      </c>
      <c r="B287" t="s">
        <v>255</v>
      </c>
      <c r="C287" t="s">
        <v>308</v>
      </c>
      <c r="D287" t="s">
        <v>13</v>
      </c>
      <c r="E287" t="s">
        <v>11</v>
      </c>
      <c r="F287" t="s">
        <v>511</v>
      </c>
      <c r="G287" t="s">
        <v>330</v>
      </c>
      <c r="I287" t="s">
        <v>862</v>
      </c>
      <c r="J287" t="s">
        <v>853</v>
      </c>
      <c r="K287" t="s">
        <v>848</v>
      </c>
      <c r="L287" t="s">
        <v>849</v>
      </c>
      <c r="M287" t="s">
        <v>863</v>
      </c>
      <c r="N287" t="s">
        <v>55</v>
      </c>
      <c r="P287" t="s">
        <v>361</v>
      </c>
      <c r="Q287" t="s">
        <v>851</v>
      </c>
      <c r="R287" t="s">
        <v>337</v>
      </c>
      <c r="S287">
        <v>-1</v>
      </c>
      <c r="T287" t="s">
        <v>863</v>
      </c>
      <c r="U287" t="s">
        <v>853</v>
      </c>
    </row>
    <row r="288" spans="1:21" ht="15" customHeight="1">
      <c r="A288" s="971">
        <v>806</v>
      </c>
      <c r="B288" t="s">
        <v>255</v>
      </c>
      <c r="C288" t="s">
        <v>311</v>
      </c>
      <c r="D288" t="s">
        <v>13</v>
      </c>
      <c r="E288" t="s">
        <v>11</v>
      </c>
      <c r="F288" t="s">
        <v>511</v>
      </c>
      <c r="G288" t="s">
        <v>330</v>
      </c>
      <c r="I288" t="s">
        <v>864</v>
      </c>
      <c r="J288" t="s">
        <v>853</v>
      </c>
      <c r="K288" t="s">
        <v>848</v>
      </c>
      <c r="L288" t="s">
        <v>849</v>
      </c>
      <c r="M288" t="s">
        <v>865</v>
      </c>
      <c r="N288" t="s">
        <v>55</v>
      </c>
      <c r="P288" t="s">
        <v>361</v>
      </c>
      <c r="Q288" t="s">
        <v>851</v>
      </c>
      <c r="R288" t="s">
        <v>337</v>
      </c>
      <c r="S288">
        <v>-1</v>
      </c>
      <c r="T288" t="s">
        <v>865</v>
      </c>
      <c r="U288" t="s">
        <v>853</v>
      </c>
    </row>
    <row r="289" spans="1:21" ht="15" customHeight="1">
      <c r="A289" s="962">
        <v>806</v>
      </c>
      <c r="B289" t="s">
        <v>279</v>
      </c>
      <c r="C289" t="s">
        <v>255</v>
      </c>
      <c r="D289" t="s">
        <v>13</v>
      </c>
      <c r="E289" t="s">
        <v>11</v>
      </c>
      <c r="F289" t="s">
        <v>511</v>
      </c>
      <c r="G289" t="s">
        <v>330</v>
      </c>
      <c r="I289" t="s">
        <v>852</v>
      </c>
      <c r="J289" t="s">
        <v>853</v>
      </c>
      <c r="K289" t="s">
        <v>848</v>
      </c>
      <c r="L289" t="s">
        <v>854</v>
      </c>
      <c r="M289" t="s">
        <v>855</v>
      </c>
      <c r="N289" t="s">
        <v>55</v>
      </c>
      <c r="P289" t="s">
        <v>361</v>
      </c>
      <c r="Q289" t="s">
        <v>851</v>
      </c>
      <c r="R289" t="s">
        <v>337</v>
      </c>
      <c r="S289">
        <v>0.40720000000000001</v>
      </c>
    </row>
    <row r="290" spans="1:21" ht="15" customHeight="1">
      <c r="A290" s="971">
        <v>906</v>
      </c>
      <c r="B290" t="s">
        <v>255</v>
      </c>
      <c r="C290" t="s">
        <v>312</v>
      </c>
      <c r="D290" t="s">
        <v>13</v>
      </c>
      <c r="E290" t="s">
        <v>11</v>
      </c>
      <c r="F290" t="s">
        <v>511</v>
      </c>
      <c r="G290" t="s">
        <v>330</v>
      </c>
      <c r="I290" t="s">
        <v>866</v>
      </c>
      <c r="J290" t="s">
        <v>853</v>
      </c>
      <c r="K290" t="s">
        <v>848</v>
      </c>
      <c r="L290" t="s">
        <v>849</v>
      </c>
      <c r="M290" t="s">
        <v>867</v>
      </c>
      <c r="N290" t="s">
        <v>55</v>
      </c>
      <c r="P290" t="s">
        <v>361</v>
      </c>
      <c r="Q290" t="s">
        <v>851</v>
      </c>
      <c r="R290" t="s">
        <v>337</v>
      </c>
      <c r="S290">
        <v>-1</v>
      </c>
      <c r="T290" t="s">
        <v>867</v>
      </c>
      <c r="U290" t="s">
        <v>853</v>
      </c>
    </row>
    <row r="291" spans="1:21" ht="15" customHeight="1">
      <c r="A291" s="962">
        <v>906</v>
      </c>
      <c r="B291" t="s">
        <v>279</v>
      </c>
      <c r="C291" t="s">
        <v>255</v>
      </c>
      <c r="D291" t="s">
        <v>13</v>
      </c>
      <c r="E291" t="s">
        <v>11</v>
      </c>
      <c r="F291" t="s">
        <v>511</v>
      </c>
      <c r="G291" t="s">
        <v>330</v>
      </c>
      <c r="I291" t="s">
        <v>852</v>
      </c>
      <c r="J291" t="s">
        <v>853</v>
      </c>
      <c r="K291" t="s">
        <v>848</v>
      </c>
      <c r="L291" t="s">
        <v>854</v>
      </c>
      <c r="M291" t="s">
        <v>855</v>
      </c>
      <c r="N291" t="s">
        <v>55</v>
      </c>
      <c r="P291" t="s">
        <v>361</v>
      </c>
      <c r="Q291" t="s">
        <v>851</v>
      </c>
      <c r="R291" t="s">
        <v>337</v>
      </c>
      <c r="S291">
        <v>1.03E-2</v>
      </c>
    </row>
    <row r="292" spans="1:21" ht="15" customHeight="1">
      <c r="A292" s="971">
        <v>1802</v>
      </c>
      <c r="B292" t="s">
        <v>244</v>
      </c>
      <c r="C292" t="s">
        <v>278</v>
      </c>
      <c r="D292" t="s">
        <v>13</v>
      </c>
      <c r="E292" t="s">
        <v>11</v>
      </c>
      <c r="F292" t="s">
        <v>511</v>
      </c>
      <c r="G292" t="s">
        <v>330</v>
      </c>
      <c r="P292" t="s">
        <v>361</v>
      </c>
      <c r="Q292" t="s">
        <v>868</v>
      </c>
      <c r="R292" t="s">
        <v>869</v>
      </c>
      <c r="S292">
        <v>1E-3</v>
      </c>
    </row>
    <row r="293" spans="1:21" ht="15" customHeight="1">
      <c r="A293" s="962">
        <v>1802</v>
      </c>
      <c r="B293" t="s">
        <v>247</v>
      </c>
      <c r="C293" t="s">
        <v>322</v>
      </c>
      <c r="D293" t="s">
        <v>13</v>
      </c>
      <c r="E293" t="s">
        <v>11</v>
      </c>
      <c r="F293" t="s">
        <v>511</v>
      </c>
      <c r="G293" t="s">
        <v>330</v>
      </c>
      <c r="I293" t="s">
        <v>870</v>
      </c>
      <c r="J293" t="s">
        <v>450</v>
      </c>
      <c r="K293" t="s">
        <v>848</v>
      </c>
      <c r="L293" t="s">
        <v>854</v>
      </c>
      <c r="M293" t="s">
        <v>871</v>
      </c>
      <c r="N293" t="s">
        <v>56</v>
      </c>
      <c r="P293" t="s">
        <v>361</v>
      </c>
      <c r="Q293" t="s">
        <v>851</v>
      </c>
      <c r="R293" t="s">
        <v>337</v>
      </c>
      <c r="S293">
        <v>-1</v>
      </c>
      <c r="T293" t="s">
        <v>871</v>
      </c>
      <c r="U293" t="s">
        <v>450</v>
      </c>
    </row>
    <row r="294" spans="1:21" ht="15" customHeight="1">
      <c r="A294" s="971">
        <v>7501</v>
      </c>
      <c r="B294" t="s">
        <v>280</v>
      </c>
      <c r="C294" t="s">
        <v>257</v>
      </c>
      <c r="D294" t="s">
        <v>13</v>
      </c>
      <c r="E294" t="s">
        <v>11</v>
      </c>
      <c r="F294" t="s">
        <v>511</v>
      </c>
      <c r="G294" t="s">
        <v>330</v>
      </c>
      <c r="I294" t="s">
        <v>872</v>
      </c>
      <c r="J294" t="s">
        <v>873</v>
      </c>
      <c r="K294" t="s">
        <v>848</v>
      </c>
      <c r="L294" t="s">
        <v>854</v>
      </c>
      <c r="M294" t="s">
        <v>874</v>
      </c>
      <c r="N294" t="s">
        <v>73</v>
      </c>
      <c r="P294" t="s">
        <v>349</v>
      </c>
      <c r="Q294" t="s">
        <v>851</v>
      </c>
      <c r="R294" t="s">
        <v>337</v>
      </c>
      <c r="S294">
        <v>-1</v>
      </c>
      <c r="T294" t="s">
        <v>874</v>
      </c>
      <c r="U294" t="s">
        <v>873</v>
      </c>
    </row>
    <row r="295" spans="1:21" ht="15" customHeight="1">
      <c r="A295" s="962">
        <v>7501</v>
      </c>
      <c r="B295" t="s">
        <v>254</v>
      </c>
      <c r="C295" t="s">
        <v>280</v>
      </c>
      <c r="D295" t="s">
        <v>13</v>
      </c>
      <c r="E295" t="s">
        <v>11</v>
      </c>
      <c r="F295" t="s">
        <v>511</v>
      </c>
      <c r="G295" t="s">
        <v>330</v>
      </c>
      <c r="H295" t="s">
        <v>514</v>
      </c>
      <c r="J295" t="s">
        <v>332</v>
      </c>
      <c r="L295" t="s">
        <v>333</v>
      </c>
      <c r="M295" t="s">
        <v>346</v>
      </c>
      <c r="N295" t="s">
        <v>50</v>
      </c>
      <c r="P295" t="s">
        <v>335</v>
      </c>
      <c r="Q295" t="s">
        <v>336</v>
      </c>
      <c r="R295" t="s">
        <v>337</v>
      </c>
      <c r="S295">
        <v>0.42399999999999999</v>
      </c>
    </row>
    <row r="296" spans="1:21" ht="15" customHeight="1">
      <c r="A296" s="971">
        <v>7601</v>
      </c>
      <c r="B296" t="s">
        <v>280</v>
      </c>
      <c r="C296" t="s">
        <v>259</v>
      </c>
      <c r="D296" t="s">
        <v>13</v>
      </c>
      <c r="E296" t="s">
        <v>11</v>
      </c>
      <c r="F296" t="s">
        <v>511</v>
      </c>
      <c r="G296" t="s">
        <v>330</v>
      </c>
      <c r="I296" t="s">
        <v>875</v>
      </c>
      <c r="J296" t="s">
        <v>873</v>
      </c>
      <c r="K296" t="s">
        <v>848</v>
      </c>
      <c r="L296" t="s">
        <v>854</v>
      </c>
      <c r="M296" t="s">
        <v>876</v>
      </c>
      <c r="N296" t="s">
        <v>73</v>
      </c>
      <c r="P296" t="s">
        <v>349</v>
      </c>
      <c r="Q296" t="s">
        <v>851</v>
      </c>
      <c r="R296" t="s">
        <v>337</v>
      </c>
      <c r="S296">
        <v>-1</v>
      </c>
      <c r="T296" t="s">
        <v>876</v>
      </c>
      <c r="U296" t="s">
        <v>873</v>
      </c>
    </row>
    <row r="297" spans="1:21" ht="15" customHeight="1">
      <c r="A297" s="962">
        <v>7601</v>
      </c>
      <c r="B297" t="s">
        <v>254</v>
      </c>
      <c r="C297" t="s">
        <v>280</v>
      </c>
      <c r="D297" t="s">
        <v>13</v>
      </c>
      <c r="E297" t="s">
        <v>11</v>
      </c>
      <c r="F297" t="s">
        <v>511</v>
      </c>
      <c r="G297" t="s">
        <v>330</v>
      </c>
      <c r="H297" t="s">
        <v>514</v>
      </c>
      <c r="J297" t="s">
        <v>332</v>
      </c>
      <c r="L297" t="s">
        <v>333</v>
      </c>
      <c r="M297" t="s">
        <v>346</v>
      </c>
      <c r="N297" t="s">
        <v>50</v>
      </c>
      <c r="P297" t="s">
        <v>335</v>
      </c>
      <c r="Q297" t="s">
        <v>336</v>
      </c>
      <c r="R297" t="s">
        <v>337</v>
      </c>
      <c r="S297">
        <v>0.55800000000000005</v>
      </c>
    </row>
    <row r="298" spans="1:21" ht="15" customHeight="1">
      <c r="A298" s="971">
        <v>7701</v>
      </c>
      <c r="B298" t="s">
        <v>280</v>
      </c>
      <c r="C298" t="s">
        <v>260</v>
      </c>
      <c r="D298" t="s">
        <v>13</v>
      </c>
      <c r="E298" t="s">
        <v>11</v>
      </c>
      <c r="F298" t="s">
        <v>511</v>
      </c>
      <c r="G298" t="s">
        <v>330</v>
      </c>
      <c r="I298" t="s">
        <v>877</v>
      </c>
      <c r="J298" t="s">
        <v>873</v>
      </c>
      <c r="K298" t="s">
        <v>848</v>
      </c>
      <c r="L298" t="s">
        <v>854</v>
      </c>
      <c r="M298" t="s">
        <v>878</v>
      </c>
      <c r="N298" t="s">
        <v>73</v>
      </c>
      <c r="P298" t="s">
        <v>349</v>
      </c>
      <c r="Q298" t="s">
        <v>851</v>
      </c>
      <c r="R298" t="s">
        <v>337</v>
      </c>
      <c r="S298">
        <v>-1</v>
      </c>
      <c r="T298" t="s">
        <v>878</v>
      </c>
      <c r="U298" t="s">
        <v>873</v>
      </c>
    </row>
    <row r="299" spans="1:21" ht="15" customHeight="1">
      <c r="A299" s="962">
        <v>7701</v>
      </c>
      <c r="B299" t="s">
        <v>254</v>
      </c>
      <c r="C299" t="s">
        <v>280</v>
      </c>
      <c r="D299" t="s">
        <v>13</v>
      </c>
      <c r="E299" t="s">
        <v>11</v>
      </c>
      <c r="F299" t="s">
        <v>511</v>
      </c>
      <c r="G299" t="s">
        <v>330</v>
      </c>
      <c r="H299" t="s">
        <v>514</v>
      </c>
      <c r="J299" t="s">
        <v>332</v>
      </c>
      <c r="L299" t="s">
        <v>333</v>
      </c>
      <c r="M299" t="s">
        <v>346</v>
      </c>
      <c r="N299" t="s">
        <v>50</v>
      </c>
      <c r="P299" t="s">
        <v>335</v>
      </c>
      <c r="Q299" t="s">
        <v>336</v>
      </c>
      <c r="R299" t="s">
        <v>337</v>
      </c>
      <c r="S299">
        <v>1.8000000000000019E-2</v>
      </c>
    </row>
    <row r="300" spans="1:21" ht="15" customHeight="1">
      <c r="A300" s="971">
        <v>8401</v>
      </c>
      <c r="B300" t="s">
        <v>260</v>
      </c>
      <c r="C300" t="s">
        <v>299</v>
      </c>
      <c r="D300" t="s">
        <v>13</v>
      </c>
      <c r="E300" t="s">
        <v>11</v>
      </c>
      <c r="F300" t="s">
        <v>511</v>
      </c>
      <c r="G300" t="s">
        <v>330</v>
      </c>
      <c r="I300" t="s">
        <v>879</v>
      </c>
      <c r="J300" t="s">
        <v>880</v>
      </c>
      <c r="K300" t="s">
        <v>848</v>
      </c>
      <c r="L300" t="s">
        <v>849</v>
      </c>
      <c r="M300" t="s">
        <v>881</v>
      </c>
      <c r="N300" t="s">
        <v>73</v>
      </c>
      <c r="P300" t="s">
        <v>882</v>
      </c>
      <c r="Q300" t="s">
        <v>851</v>
      </c>
      <c r="R300" t="s">
        <v>337</v>
      </c>
      <c r="S300">
        <v>-1</v>
      </c>
      <c r="T300" t="s">
        <v>881</v>
      </c>
      <c r="U300" t="s">
        <v>880</v>
      </c>
    </row>
    <row r="301" spans="1:21" ht="15" customHeight="1">
      <c r="A301" s="962">
        <v>8401</v>
      </c>
      <c r="B301" t="s">
        <v>280</v>
      </c>
      <c r="C301" t="s">
        <v>260</v>
      </c>
      <c r="D301" t="s">
        <v>13</v>
      </c>
      <c r="E301" t="s">
        <v>11</v>
      </c>
      <c r="F301" t="s">
        <v>511</v>
      </c>
      <c r="G301" t="s">
        <v>330</v>
      </c>
      <c r="I301" t="s">
        <v>877</v>
      </c>
      <c r="J301" t="s">
        <v>873</v>
      </c>
      <c r="K301" t="s">
        <v>848</v>
      </c>
      <c r="L301" t="s">
        <v>854</v>
      </c>
      <c r="M301" t="s">
        <v>878</v>
      </c>
      <c r="N301" t="s">
        <v>73</v>
      </c>
      <c r="P301" t="s">
        <v>349</v>
      </c>
      <c r="Q301" t="s">
        <v>851</v>
      </c>
      <c r="R301" t="s">
        <v>337</v>
      </c>
      <c r="S301">
        <v>1</v>
      </c>
    </row>
    <row r="302" spans="1:21" ht="15" customHeight="1">
      <c r="A302" s="971">
        <v>9101</v>
      </c>
      <c r="B302" t="s">
        <v>257</v>
      </c>
      <c r="C302" t="s">
        <v>289</v>
      </c>
      <c r="D302" t="s">
        <v>13</v>
      </c>
      <c r="E302" t="s">
        <v>11</v>
      </c>
      <c r="F302" t="s">
        <v>511</v>
      </c>
      <c r="G302" t="s">
        <v>330</v>
      </c>
      <c r="I302" t="s">
        <v>883</v>
      </c>
      <c r="J302" t="s">
        <v>880</v>
      </c>
      <c r="K302" t="s">
        <v>884</v>
      </c>
      <c r="L302" t="s">
        <v>849</v>
      </c>
      <c r="M302" t="s">
        <v>885</v>
      </c>
      <c r="N302" t="s">
        <v>74</v>
      </c>
      <c r="P302" t="s">
        <v>361</v>
      </c>
      <c r="Q302" t="s">
        <v>851</v>
      </c>
      <c r="R302" t="s">
        <v>337</v>
      </c>
      <c r="S302">
        <v>-1</v>
      </c>
      <c r="T302" t="s">
        <v>885</v>
      </c>
      <c r="U302" t="s">
        <v>880</v>
      </c>
    </row>
    <row r="303" spans="1:21" ht="15" customHeight="1">
      <c r="A303" s="962">
        <v>9101</v>
      </c>
      <c r="B303" t="s">
        <v>257</v>
      </c>
      <c r="C303" t="s">
        <v>287</v>
      </c>
      <c r="D303" t="s">
        <v>13</v>
      </c>
      <c r="E303" t="s">
        <v>11</v>
      </c>
      <c r="F303" t="s">
        <v>511</v>
      </c>
      <c r="G303" t="s">
        <v>330</v>
      </c>
      <c r="S303">
        <v>0.36797536566589678</v>
      </c>
    </row>
    <row r="304" spans="1:21" ht="15" customHeight="1">
      <c r="A304" s="971">
        <v>9201</v>
      </c>
      <c r="B304" t="s">
        <v>257</v>
      </c>
      <c r="C304" t="s">
        <v>287</v>
      </c>
      <c r="D304" t="s">
        <v>13</v>
      </c>
      <c r="E304" t="s">
        <v>11</v>
      </c>
      <c r="F304" t="s">
        <v>511</v>
      </c>
      <c r="G304" t="s">
        <v>330</v>
      </c>
      <c r="S304">
        <v>0.61123941493456502</v>
      </c>
    </row>
    <row r="305" spans="1:21" ht="15" customHeight="1">
      <c r="A305" s="962">
        <v>9201</v>
      </c>
      <c r="B305" t="s">
        <v>257</v>
      </c>
      <c r="C305" t="s">
        <v>310</v>
      </c>
      <c r="D305" t="s">
        <v>13</v>
      </c>
      <c r="E305" t="s">
        <v>11</v>
      </c>
      <c r="F305" t="s">
        <v>511</v>
      </c>
      <c r="G305" t="s">
        <v>330</v>
      </c>
      <c r="I305" t="s">
        <v>886</v>
      </c>
      <c r="J305" t="s">
        <v>887</v>
      </c>
      <c r="K305" t="s">
        <v>884</v>
      </c>
      <c r="L305" t="s">
        <v>849</v>
      </c>
      <c r="M305" t="s">
        <v>888</v>
      </c>
      <c r="N305" t="s">
        <v>74</v>
      </c>
      <c r="P305" t="s">
        <v>361</v>
      </c>
      <c r="Q305" t="s">
        <v>851</v>
      </c>
      <c r="R305" t="s">
        <v>337</v>
      </c>
      <c r="S305">
        <v>-1</v>
      </c>
      <c r="T305" t="s">
        <v>888</v>
      </c>
      <c r="U305" t="s">
        <v>887</v>
      </c>
    </row>
    <row r="306" spans="1:21" ht="15" customHeight="1">
      <c r="A306" s="971">
        <v>9301</v>
      </c>
      <c r="B306" t="s">
        <v>257</v>
      </c>
      <c r="C306" t="s">
        <v>316</v>
      </c>
      <c r="D306" t="s">
        <v>13</v>
      </c>
      <c r="E306" t="s">
        <v>11</v>
      </c>
      <c r="F306" t="s">
        <v>511</v>
      </c>
      <c r="G306" t="s">
        <v>330</v>
      </c>
      <c r="I306" t="s">
        <v>889</v>
      </c>
      <c r="J306" t="s">
        <v>880</v>
      </c>
      <c r="K306" t="s">
        <v>890</v>
      </c>
      <c r="L306" t="s">
        <v>849</v>
      </c>
      <c r="M306" t="s">
        <v>891</v>
      </c>
      <c r="N306" t="s">
        <v>74</v>
      </c>
      <c r="P306" t="s">
        <v>361</v>
      </c>
      <c r="Q306" t="s">
        <v>851</v>
      </c>
      <c r="R306" t="s">
        <v>337</v>
      </c>
      <c r="S306">
        <v>-1</v>
      </c>
      <c r="T306" t="s">
        <v>891</v>
      </c>
      <c r="U306" t="s">
        <v>880</v>
      </c>
    </row>
    <row r="307" spans="1:21" ht="15" customHeight="1">
      <c r="A307" s="962">
        <v>9301</v>
      </c>
      <c r="B307" t="s">
        <v>257</v>
      </c>
      <c r="C307" t="s">
        <v>287</v>
      </c>
      <c r="D307" t="s">
        <v>13</v>
      </c>
      <c r="E307" t="s">
        <v>11</v>
      </c>
      <c r="F307" t="s">
        <v>511</v>
      </c>
      <c r="G307" t="s">
        <v>330</v>
      </c>
      <c r="S307">
        <v>2.0785219399538101E-2</v>
      </c>
    </row>
    <row r="308" spans="1:21" ht="15" customHeight="1">
      <c r="A308" s="971">
        <v>9401</v>
      </c>
      <c r="B308" t="s">
        <v>259</v>
      </c>
      <c r="C308" t="s">
        <v>287</v>
      </c>
      <c r="D308" t="s">
        <v>13</v>
      </c>
      <c r="E308" t="s">
        <v>11</v>
      </c>
      <c r="F308" t="s">
        <v>511</v>
      </c>
      <c r="G308" t="s">
        <v>330</v>
      </c>
      <c r="S308">
        <v>0.83035548328671493</v>
      </c>
    </row>
    <row r="309" spans="1:21" ht="15" customHeight="1">
      <c r="A309" s="962">
        <v>9401</v>
      </c>
      <c r="B309" t="s">
        <v>259</v>
      </c>
      <c r="C309" t="s">
        <v>299</v>
      </c>
      <c r="D309" t="s">
        <v>13</v>
      </c>
      <c r="E309" t="s">
        <v>11</v>
      </c>
      <c r="F309" t="s">
        <v>511</v>
      </c>
      <c r="G309" t="s">
        <v>330</v>
      </c>
      <c r="I309" t="s">
        <v>892</v>
      </c>
      <c r="J309" t="s">
        <v>893</v>
      </c>
      <c r="K309" t="s">
        <v>894</v>
      </c>
      <c r="L309" t="s">
        <v>849</v>
      </c>
      <c r="M309" t="s">
        <v>895</v>
      </c>
      <c r="N309" t="s">
        <v>75</v>
      </c>
      <c r="P309" t="s">
        <v>361</v>
      </c>
      <c r="Q309" t="s">
        <v>851</v>
      </c>
      <c r="R309" t="s">
        <v>337</v>
      </c>
      <c r="S309">
        <v>-1</v>
      </c>
      <c r="T309" t="s">
        <v>895</v>
      </c>
      <c r="U309" t="s">
        <v>893</v>
      </c>
    </row>
    <row r="310" spans="1:21" ht="15" customHeight="1">
      <c r="A310" s="971">
        <v>9501</v>
      </c>
      <c r="B310" t="s">
        <v>259</v>
      </c>
      <c r="C310" t="s">
        <v>300</v>
      </c>
      <c r="D310" t="s">
        <v>13</v>
      </c>
      <c r="E310" t="s">
        <v>11</v>
      </c>
      <c r="F310" t="s">
        <v>511</v>
      </c>
      <c r="G310" t="s">
        <v>330</v>
      </c>
      <c r="I310" t="s">
        <v>896</v>
      </c>
      <c r="J310" t="s">
        <v>893</v>
      </c>
      <c r="K310" t="s">
        <v>894</v>
      </c>
      <c r="L310" t="s">
        <v>849</v>
      </c>
      <c r="M310" t="s">
        <v>897</v>
      </c>
      <c r="N310" t="s">
        <v>75</v>
      </c>
      <c r="P310" t="s">
        <v>361</v>
      </c>
      <c r="Q310" t="s">
        <v>851</v>
      </c>
      <c r="R310" t="s">
        <v>337</v>
      </c>
      <c r="S310">
        <v>-1</v>
      </c>
      <c r="T310" t="s">
        <v>897</v>
      </c>
      <c r="U310" t="s">
        <v>893</v>
      </c>
    </row>
    <row r="311" spans="1:21" ht="15" customHeight="1">
      <c r="A311" s="962">
        <v>9501</v>
      </c>
      <c r="B311" t="s">
        <v>259</v>
      </c>
      <c r="C311" t="s">
        <v>287</v>
      </c>
      <c r="D311" t="s">
        <v>13</v>
      </c>
      <c r="E311" t="s">
        <v>11</v>
      </c>
      <c r="F311" t="s">
        <v>511</v>
      </c>
      <c r="G311" t="s">
        <v>330</v>
      </c>
      <c r="S311">
        <v>0.16964451671328551</v>
      </c>
    </row>
    <row r="312" spans="1:21" ht="15" customHeight="1">
      <c r="A312" s="971">
        <v>29</v>
      </c>
      <c r="B312" t="s">
        <v>247</v>
      </c>
      <c r="C312" t="s">
        <v>318</v>
      </c>
      <c r="D312" t="s">
        <v>13</v>
      </c>
      <c r="E312" t="s">
        <v>11</v>
      </c>
      <c r="F312" t="s">
        <v>511</v>
      </c>
      <c r="G312" t="s">
        <v>375</v>
      </c>
      <c r="I312" t="s">
        <v>898</v>
      </c>
      <c r="J312" t="s">
        <v>847</v>
      </c>
      <c r="K312" t="s">
        <v>848</v>
      </c>
      <c r="L312" t="s">
        <v>849</v>
      </c>
      <c r="M312" t="s">
        <v>850</v>
      </c>
      <c r="N312" t="s">
        <v>57</v>
      </c>
      <c r="P312" t="s">
        <v>361</v>
      </c>
      <c r="Q312" t="s">
        <v>851</v>
      </c>
      <c r="R312" t="s">
        <v>337</v>
      </c>
      <c r="S312">
        <v>-1</v>
      </c>
      <c r="T312" t="s">
        <v>850</v>
      </c>
      <c r="U312" t="s">
        <v>847</v>
      </c>
    </row>
    <row r="313" spans="1:21" ht="15" customHeight="1">
      <c r="A313" s="962">
        <v>29</v>
      </c>
      <c r="B313" t="s">
        <v>254</v>
      </c>
      <c r="C313" t="s">
        <v>319</v>
      </c>
      <c r="D313" t="s">
        <v>13</v>
      </c>
      <c r="E313" t="s">
        <v>11</v>
      </c>
      <c r="F313" t="s">
        <v>511</v>
      </c>
      <c r="G313" t="s">
        <v>375</v>
      </c>
      <c r="H313" t="s">
        <v>531</v>
      </c>
      <c r="J313" t="s">
        <v>332</v>
      </c>
      <c r="L313" t="s">
        <v>333</v>
      </c>
      <c r="M313" t="s">
        <v>351</v>
      </c>
      <c r="N313" t="s">
        <v>51</v>
      </c>
      <c r="P313" t="s">
        <v>349</v>
      </c>
      <c r="Q313" t="s">
        <v>336</v>
      </c>
      <c r="R313" t="s">
        <v>337</v>
      </c>
      <c r="S313">
        <v>7.0493454179254783E-3</v>
      </c>
    </row>
    <row r="314" spans="1:21" ht="15" customHeight="1">
      <c r="A314" s="971">
        <v>105</v>
      </c>
      <c r="B314" t="s">
        <v>244</v>
      </c>
      <c r="C314" t="s">
        <v>279</v>
      </c>
      <c r="D314" t="s">
        <v>13</v>
      </c>
      <c r="E314" t="s">
        <v>11</v>
      </c>
      <c r="F314" t="s">
        <v>511</v>
      </c>
      <c r="G314" t="s">
        <v>375</v>
      </c>
      <c r="H314" t="s">
        <v>527</v>
      </c>
      <c r="J314" t="s">
        <v>332</v>
      </c>
      <c r="L314" t="s">
        <v>333</v>
      </c>
      <c r="M314" t="s">
        <v>334</v>
      </c>
      <c r="N314" t="s">
        <v>51</v>
      </c>
      <c r="P314" t="s">
        <v>335</v>
      </c>
      <c r="Q314" t="s">
        <v>336</v>
      </c>
      <c r="R314" t="s">
        <v>337</v>
      </c>
      <c r="S314">
        <v>1.7000000000000001E-2</v>
      </c>
    </row>
    <row r="315" spans="1:21" ht="15" customHeight="1">
      <c r="A315" s="962">
        <v>105</v>
      </c>
      <c r="B315" t="s">
        <v>279</v>
      </c>
      <c r="C315" t="s">
        <v>255</v>
      </c>
      <c r="D315" t="s">
        <v>13</v>
      </c>
      <c r="E315" t="s">
        <v>11</v>
      </c>
      <c r="F315" t="s">
        <v>511</v>
      </c>
      <c r="G315" t="s">
        <v>375</v>
      </c>
      <c r="I315" t="s">
        <v>852</v>
      </c>
      <c r="J315" t="s">
        <v>853</v>
      </c>
      <c r="K315" t="s">
        <v>848</v>
      </c>
      <c r="L315" t="s">
        <v>854</v>
      </c>
      <c r="M315" t="s">
        <v>855</v>
      </c>
      <c r="N315" t="s">
        <v>55</v>
      </c>
      <c r="P315" t="s">
        <v>361</v>
      </c>
      <c r="Q315" t="s">
        <v>851</v>
      </c>
      <c r="R315" t="s">
        <v>337</v>
      </c>
      <c r="S315">
        <v>-1</v>
      </c>
      <c r="T315" t="s">
        <v>855</v>
      </c>
      <c r="U315" t="s">
        <v>853</v>
      </c>
    </row>
    <row r="316" spans="1:21" ht="15" customHeight="1">
      <c r="A316" s="971">
        <v>407</v>
      </c>
      <c r="B316" t="s">
        <v>279</v>
      </c>
      <c r="C316" t="s">
        <v>255</v>
      </c>
      <c r="D316" t="s">
        <v>13</v>
      </c>
      <c r="E316" t="s">
        <v>11</v>
      </c>
      <c r="F316" t="s">
        <v>511</v>
      </c>
      <c r="G316" t="s">
        <v>375</v>
      </c>
      <c r="I316" t="s">
        <v>852</v>
      </c>
      <c r="J316" t="s">
        <v>853</v>
      </c>
      <c r="K316" t="s">
        <v>848</v>
      </c>
      <c r="L316" t="s">
        <v>854</v>
      </c>
      <c r="M316" t="s">
        <v>855</v>
      </c>
      <c r="N316" t="s">
        <v>55</v>
      </c>
      <c r="P316" t="s">
        <v>361</v>
      </c>
      <c r="Q316" t="s">
        <v>851</v>
      </c>
      <c r="R316" t="s">
        <v>337</v>
      </c>
      <c r="S316">
        <v>0.56330000000000002</v>
      </c>
    </row>
    <row r="317" spans="1:21" ht="15" customHeight="1">
      <c r="A317" s="962">
        <v>407</v>
      </c>
      <c r="B317" t="s">
        <v>255</v>
      </c>
      <c r="C317" t="s">
        <v>301</v>
      </c>
      <c r="D317" t="s">
        <v>13</v>
      </c>
      <c r="E317" t="s">
        <v>11</v>
      </c>
      <c r="F317" t="s">
        <v>511</v>
      </c>
      <c r="G317" t="s">
        <v>375</v>
      </c>
      <c r="I317" t="s">
        <v>856</v>
      </c>
      <c r="J317" t="s">
        <v>853</v>
      </c>
      <c r="K317" t="s">
        <v>848</v>
      </c>
      <c r="L317" t="s">
        <v>849</v>
      </c>
      <c r="M317" t="s">
        <v>857</v>
      </c>
      <c r="N317" t="s">
        <v>55</v>
      </c>
      <c r="P317" t="s">
        <v>361</v>
      </c>
      <c r="Q317" t="s">
        <v>851</v>
      </c>
      <c r="R317" t="s">
        <v>337</v>
      </c>
      <c r="S317">
        <v>-1</v>
      </c>
      <c r="T317" t="s">
        <v>857</v>
      </c>
      <c r="U317" t="s">
        <v>853</v>
      </c>
    </row>
    <row r="318" spans="1:21" ht="15" customHeight="1">
      <c r="A318" s="971">
        <v>507</v>
      </c>
      <c r="B318" t="s">
        <v>279</v>
      </c>
      <c r="C318" t="s">
        <v>255</v>
      </c>
      <c r="D318" t="s">
        <v>13</v>
      </c>
      <c r="E318" t="s">
        <v>11</v>
      </c>
      <c r="F318" t="s">
        <v>511</v>
      </c>
      <c r="G318" t="s">
        <v>375</v>
      </c>
      <c r="I318" t="s">
        <v>852</v>
      </c>
      <c r="J318" t="s">
        <v>853</v>
      </c>
      <c r="K318" t="s">
        <v>848</v>
      </c>
      <c r="L318" t="s">
        <v>854</v>
      </c>
      <c r="M318" t="s">
        <v>855</v>
      </c>
      <c r="N318" t="s">
        <v>55</v>
      </c>
      <c r="P318" t="s">
        <v>361</v>
      </c>
      <c r="Q318" t="s">
        <v>851</v>
      </c>
      <c r="R318" t="s">
        <v>337</v>
      </c>
      <c r="S318">
        <v>7.7000000000000002E-3</v>
      </c>
    </row>
    <row r="319" spans="1:21" ht="15" customHeight="1">
      <c r="A319" s="962">
        <v>507</v>
      </c>
      <c r="B319" t="s">
        <v>255</v>
      </c>
      <c r="C319" t="s">
        <v>307</v>
      </c>
      <c r="D319" t="s">
        <v>13</v>
      </c>
      <c r="E319" t="s">
        <v>11</v>
      </c>
      <c r="F319" t="s">
        <v>511</v>
      </c>
      <c r="G319" t="s">
        <v>375</v>
      </c>
      <c r="I319" t="s">
        <v>858</v>
      </c>
      <c r="J319" t="s">
        <v>853</v>
      </c>
      <c r="K319" t="s">
        <v>848</v>
      </c>
      <c r="L319" t="s">
        <v>849</v>
      </c>
      <c r="M319" t="s">
        <v>859</v>
      </c>
      <c r="N319" t="s">
        <v>55</v>
      </c>
      <c r="P319" t="s">
        <v>361</v>
      </c>
      <c r="Q319" t="s">
        <v>851</v>
      </c>
      <c r="R319" t="s">
        <v>337</v>
      </c>
      <c r="S319">
        <v>-1</v>
      </c>
      <c r="T319" t="s">
        <v>859</v>
      </c>
      <c r="U319" t="s">
        <v>853</v>
      </c>
    </row>
    <row r="320" spans="1:21" ht="15" customHeight="1">
      <c r="A320" s="971">
        <v>607</v>
      </c>
      <c r="B320" t="s">
        <v>279</v>
      </c>
      <c r="C320" t="s">
        <v>255</v>
      </c>
      <c r="D320" t="s">
        <v>13</v>
      </c>
      <c r="E320" t="s">
        <v>11</v>
      </c>
      <c r="F320" t="s">
        <v>511</v>
      </c>
      <c r="G320" t="s">
        <v>375</v>
      </c>
      <c r="I320" t="s">
        <v>852</v>
      </c>
      <c r="J320" t="s">
        <v>853</v>
      </c>
      <c r="K320" t="s">
        <v>848</v>
      </c>
      <c r="L320" t="s">
        <v>854</v>
      </c>
      <c r="M320" t="s">
        <v>855</v>
      </c>
      <c r="N320" t="s">
        <v>55</v>
      </c>
      <c r="P320" t="s">
        <v>361</v>
      </c>
      <c r="Q320" t="s">
        <v>851</v>
      </c>
      <c r="R320" t="s">
        <v>337</v>
      </c>
      <c r="S320">
        <v>0</v>
      </c>
    </row>
    <row r="321" spans="1:21" ht="15" customHeight="1">
      <c r="A321" s="962">
        <v>607</v>
      </c>
      <c r="B321" t="s">
        <v>255</v>
      </c>
      <c r="C321" t="s">
        <v>315</v>
      </c>
      <c r="D321" t="s">
        <v>13</v>
      </c>
      <c r="E321" t="s">
        <v>11</v>
      </c>
      <c r="F321" t="s">
        <v>511</v>
      </c>
      <c r="G321" t="s">
        <v>375</v>
      </c>
      <c r="I321" t="s">
        <v>860</v>
      </c>
      <c r="J321" t="s">
        <v>853</v>
      </c>
      <c r="K321" t="s">
        <v>848</v>
      </c>
      <c r="L321" t="s">
        <v>849</v>
      </c>
      <c r="M321" t="s">
        <v>861</v>
      </c>
      <c r="N321" t="s">
        <v>55</v>
      </c>
      <c r="P321" t="s">
        <v>361</v>
      </c>
      <c r="Q321" t="s">
        <v>851</v>
      </c>
      <c r="R321" t="s">
        <v>337</v>
      </c>
      <c r="S321">
        <v>-1</v>
      </c>
      <c r="T321" t="s">
        <v>861</v>
      </c>
      <c r="U321" t="s">
        <v>853</v>
      </c>
    </row>
    <row r="322" spans="1:21" ht="15" customHeight="1">
      <c r="A322" s="971">
        <v>707</v>
      </c>
      <c r="B322" t="s">
        <v>255</v>
      </c>
      <c r="C322" t="s">
        <v>308</v>
      </c>
      <c r="D322" t="s">
        <v>13</v>
      </c>
      <c r="E322" t="s">
        <v>11</v>
      </c>
      <c r="F322" t="s">
        <v>511</v>
      </c>
      <c r="G322" t="s">
        <v>375</v>
      </c>
      <c r="I322" t="s">
        <v>862</v>
      </c>
      <c r="J322" t="s">
        <v>853</v>
      </c>
      <c r="K322" t="s">
        <v>848</v>
      </c>
      <c r="L322" t="s">
        <v>849</v>
      </c>
      <c r="M322" t="s">
        <v>863</v>
      </c>
      <c r="N322" t="s">
        <v>55</v>
      </c>
      <c r="P322" t="s">
        <v>361</v>
      </c>
      <c r="Q322" t="s">
        <v>851</v>
      </c>
      <c r="R322" t="s">
        <v>337</v>
      </c>
      <c r="S322">
        <v>-1</v>
      </c>
      <c r="T322" t="s">
        <v>863</v>
      </c>
      <c r="U322" t="s">
        <v>853</v>
      </c>
    </row>
    <row r="323" spans="1:21" ht="15" customHeight="1">
      <c r="A323" s="962">
        <v>707</v>
      </c>
      <c r="B323" t="s">
        <v>279</v>
      </c>
      <c r="C323" t="s">
        <v>255</v>
      </c>
      <c r="D323" t="s">
        <v>13</v>
      </c>
      <c r="E323" t="s">
        <v>11</v>
      </c>
      <c r="F323" t="s">
        <v>511</v>
      </c>
      <c r="G323" t="s">
        <v>375</v>
      </c>
      <c r="I323" t="s">
        <v>852</v>
      </c>
      <c r="J323" t="s">
        <v>853</v>
      </c>
      <c r="K323" t="s">
        <v>848</v>
      </c>
      <c r="L323" t="s">
        <v>854</v>
      </c>
      <c r="M323" t="s">
        <v>855</v>
      </c>
      <c r="N323" t="s">
        <v>55</v>
      </c>
      <c r="P323" t="s">
        <v>361</v>
      </c>
      <c r="Q323" t="s">
        <v>851</v>
      </c>
      <c r="R323" t="s">
        <v>337</v>
      </c>
      <c r="S323">
        <v>7.7000000000000002E-3</v>
      </c>
    </row>
    <row r="324" spans="1:21" ht="15" customHeight="1">
      <c r="A324" s="971">
        <v>807</v>
      </c>
      <c r="B324" t="s">
        <v>279</v>
      </c>
      <c r="C324" t="s">
        <v>255</v>
      </c>
      <c r="D324" t="s">
        <v>13</v>
      </c>
      <c r="E324" t="s">
        <v>11</v>
      </c>
      <c r="F324" t="s">
        <v>511</v>
      </c>
      <c r="G324" t="s">
        <v>375</v>
      </c>
      <c r="I324" t="s">
        <v>852</v>
      </c>
      <c r="J324" t="s">
        <v>853</v>
      </c>
      <c r="K324" t="s">
        <v>848</v>
      </c>
      <c r="L324" t="s">
        <v>854</v>
      </c>
      <c r="M324" t="s">
        <v>855</v>
      </c>
      <c r="N324" t="s">
        <v>55</v>
      </c>
      <c r="P324" t="s">
        <v>361</v>
      </c>
      <c r="Q324" t="s">
        <v>851</v>
      </c>
      <c r="R324" t="s">
        <v>337</v>
      </c>
      <c r="S324">
        <v>0.40720000000000001</v>
      </c>
    </row>
    <row r="325" spans="1:21" ht="15" customHeight="1">
      <c r="A325" s="962">
        <v>807</v>
      </c>
      <c r="B325" t="s">
        <v>255</v>
      </c>
      <c r="C325" t="s">
        <v>311</v>
      </c>
      <c r="D325" t="s">
        <v>13</v>
      </c>
      <c r="E325" t="s">
        <v>11</v>
      </c>
      <c r="F325" t="s">
        <v>511</v>
      </c>
      <c r="G325" t="s">
        <v>375</v>
      </c>
      <c r="I325" t="s">
        <v>864</v>
      </c>
      <c r="J325" t="s">
        <v>853</v>
      </c>
      <c r="K325" t="s">
        <v>848</v>
      </c>
      <c r="L325" t="s">
        <v>849</v>
      </c>
      <c r="M325" t="s">
        <v>865</v>
      </c>
      <c r="N325" t="s">
        <v>55</v>
      </c>
      <c r="P325" t="s">
        <v>361</v>
      </c>
      <c r="Q325" t="s">
        <v>851</v>
      </c>
      <c r="R325" t="s">
        <v>337</v>
      </c>
      <c r="S325">
        <v>-1</v>
      </c>
      <c r="T325" t="s">
        <v>865</v>
      </c>
      <c r="U325" t="s">
        <v>853</v>
      </c>
    </row>
    <row r="326" spans="1:21" ht="15" customHeight="1">
      <c r="A326" s="971">
        <v>907</v>
      </c>
      <c r="B326" t="s">
        <v>255</v>
      </c>
      <c r="C326" t="s">
        <v>312</v>
      </c>
      <c r="D326" t="s">
        <v>13</v>
      </c>
      <c r="E326" t="s">
        <v>11</v>
      </c>
      <c r="F326" t="s">
        <v>511</v>
      </c>
      <c r="G326" t="s">
        <v>375</v>
      </c>
      <c r="I326" t="s">
        <v>866</v>
      </c>
      <c r="J326" t="s">
        <v>853</v>
      </c>
      <c r="K326" t="s">
        <v>848</v>
      </c>
      <c r="L326" t="s">
        <v>849</v>
      </c>
      <c r="M326" t="s">
        <v>867</v>
      </c>
      <c r="N326" t="s">
        <v>55</v>
      </c>
      <c r="P326" t="s">
        <v>361</v>
      </c>
      <c r="Q326" t="s">
        <v>851</v>
      </c>
      <c r="R326" t="s">
        <v>337</v>
      </c>
      <c r="S326">
        <v>-1</v>
      </c>
      <c r="T326" t="s">
        <v>867</v>
      </c>
      <c r="U326" t="s">
        <v>853</v>
      </c>
    </row>
    <row r="327" spans="1:21" ht="15" customHeight="1">
      <c r="A327" s="962">
        <v>907</v>
      </c>
      <c r="B327" t="s">
        <v>279</v>
      </c>
      <c r="C327" t="s">
        <v>255</v>
      </c>
      <c r="D327" t="s">
        <v>13</v>
      </c>
      <c r="E327" t="s">
        <v>11</v>
      </c>
      <c r="F327" t="s">
        <v>511</v>
      </c>
      <c r="G327" t="s">
        <v>375</v>
      </c>
      <c r="I327" t="s">
        <v>852</v>
      </c>
      <c r="J327" t="s">
        <v>853</v>
      </c>
      <c r="K327" t="s">
        <v>848</v>
      </c>
      <c r="L327" t="s">
        <v>854</v>
      </c>
      <c r="M327" t="s">
        <v>855</v>
      </c>
      <c r="N327" t="s">
        <v>55</v>
      </c>
      <c r="P327" t="s">
        <v>361</v>
      </c>
      <c r="Q327" t="s">
        <v>851</v>
      </c>
      <c r="R327" t="s">
        <v>337</v>
      </c>
      <c r="S327">
        <v>1.03E-2</v>
      </c>
    </row>
    <row r="328" spans="1:21" ht="15" customHeight="1">
      <c r="A328" s="971">
        <v>1803</v>
      </c>
      <c r="B328" t="s">
        <v>244</v>
      </c>
      <c r="C328" t="s">
        <v>278</v>
      </c>
      <c r="D328" t="s">
        <v>13</v>
      </c>
      <c r="E328" t="s">
        <v>11</v>
      </c>
      <c r="F328" t="s">
        <v>511</v>
      </c>
      <c r="G328" t="s">
        <v>375</v>
      </c>
      <c r="P328" t="s">
        <v>361</v>
      </c>
      <c r="Q328" t="s">
        <v>868</v>
      </c>
      <c r="R328" t="s">
        <v>869</v>
      </c>
      <c r="S328">
        <v>1E-3</v>
      </c>
    </row>
    <row r="329" spans="1:21" ht="15" customHeight="1">
      <c r="A329" s="962">
        <v>1803</v>
      </c>
      <c r="B329" t="s">
        <v>247</v>
      </c>
      <c r="C329" t="s">
        <v>322</v>
      </c>
      <c r="D329" t="s">
        <v>13</v>
      </c>
      <c r="E329" t="s">
        <v>11</v>
      </c>
      <c r="F329" t="s">
        <v>511</v>
      </c>
      <c r="G329" t="s">
        <v>375</v>
      </c>
      <c r="I329" t="s">
        <v>870</v>
      </c>
      <c r="J329" t="s">
        <v>450</v>
      </c>
      <c r="K329" t="s">
        <v>848</v>
      </c>
      <c r="L329" t="s">
        <v>854</v>
      </c>
      <c r="M329" t="s">
        <v>871</v>
      </c>
      <c r="N329" t="s">
        <v>56</v>
      </c>
      <c r="P329" t="s">
        <v>361</v>
      </c>
      <c r="Q329" t="s">
        <v>851</v>
      </c>
      <c r="R329" t="s">
        <v>337</v>
      </c>
      <c r="S329">
        <v>-1</v>
      </c>
      <c r="T329" t="s">
        <v>871</v>
      </c>
      <c r="U329" t="s">
        <v>450</v>
      </c>
    </row>
    <row r="330" spans="1:21" ht="15" customHeight="1">
      <c r="A330" s="971">
        <v>7801</v>
      </c>
      <c r="B330" t="s">
        <v>254</v>
      </c>
      <c r="C330" t="s">
        <v>280</v>
      </c>
      <c r="D330" t="s">
        <v>13</v>
      </c>
      <c r="E330" t="s">
        <v>11</v>
      </c>
      <c r="F330" t="s">
        <v>511</v>
      </c>
      <c r="G330" t="s">
        <v>375</v>
      </c>
      <c r="H330" t="s">
        <v>529</v>
      </c>
      <c r="J330" t="s">
        <v>332</v>
      </c>
      <c r="L330" t="s">
        <v>333</v>
      </c>
      <c r="M330" t="s">
        <v>346</v>
      </c>
      <c r="N330" t="s">
        <v>51</v>
      </c>
      <c r="P330" t="s">
        <v>335</v>
      </c>
      <c r="Q330" t="s">
        <v>336</v>
      </c>
      <c r="R330" t="s">
        <v>337</v>
      </c>
      <c r="S330">
        <v>0.443</v>
      </c>
    </row>
    <row r="331" spans="1:21" ht="15" customHeight="1">
      <c r="A331" s="962">
        <v>7801</v>
      </c>
      <c r="B331" t="s">
        <v>280</v>
      </c>
      <c r="C331" t="s">
        <v>257</v>
      </c>
      <c r="D331" t="s">
        <v>13</v>
      </c>
      <c r="E331" t="s">
        <v>11</v>
      </c>
      <c r="F331" t="s">
        <v>511</v>
      </c>
      <c r="G331" t="s">
        <v>375</v>
      </c>
      <c r="I331" t="s">
        <v>899</v>
      </c>
      <c r="J331" t="s">
        <v>873</v>
      </c>
      <c r="K331" t="s">
        <v>848</v>
      </c>
      <c r="L331" t="s">
        <v>854</v>
      </c>
      <c r="M331" t="s">
        <v>874</v>
      </c>
      <c r="N331" t="s">
        <v>73</v>
      </c>
      <c r="P331" t="s">
        <v>349</v>
      </c>
      <c r="Q331" t="s">
        <v>851</v>
      </c>
      <c r="R331" t="s">
        <v>337</v>
      </c>
      <c r="S331">
        <v>-1</v>
      </c>
      <c r="T331" t="s">
        <v>874</v>
      </c>
      <c r="U331" t="s">
        <v>873</v>
      </c>
    </row>
    <row r="332" spans="1:21" ht="15" customHeight="1">
      <c r="A332" s="971">
        <v>7901</v>
      </c>
      <c r="B332" t="s">
        <v>254</v>
      </c>
      <c r="C332" t="s">
        <v>280</v>
      </c>
      <c r="D332" t="s">
        <v>13</v>
      </c>
      <c r="E332" t="s">
        <v>11</v>
      </c>
      <c r="F332" t="s">
        <v>511</v>
      </c>
      <c r="G332" t="s">
        <v>375</v>
      </c>
      <c r="H332" t="s">
        <v>529</v>
      </c>
      <c r="J332" t="s">
        <v>332</v>
      </c>
      <c r="L332" t="s">
        <v>333</v>
      </c>
      <c r="M332" t="s">
        <v>346</v>
      </c>
      <c r="N332" t="s">
        <v>51</v>
      </c>
      <c r="P332" t="s">
        <v>335</v>
      </c>
      <c r="Q332" t="s">
        <v>336</v>
      </c>
      <c r="R332" t="s">
        <v>337</v>
      </c>
      <c r="S332">
        <v>0.54</v>
      </c>
    </row>
    <row r="333" spans="1:21" ht="15" customHeight="1">
      <c r="A333" s="962">
        <v>7901</v>
      </c>
      <c r="B333" t="s">
        <v>280</v>
      </c>
      <c r="C333" t="s">
        <v>259</v>
      </c>
      <c r="D333" t="s">
        <v>13</v>
      </c>
      <c r="E333" t="s">
        <v>11</v>
      </c>
      <c r="F333" t="s">
        <v>511</v>
      </c>
      <c r="G333" t="s">
        <v>375</v>
      </c>
      <c r="I333" t="s">
        <v>900</v>
      </c>
      <c r="J333" t="s">
        <v>873</v>
      </c>
      <c r="K333" t="s">
        <v>848</v>
      </c>
      <c r="L333" t="s">
        <v>854</v>
      </c>
      <c r="M333" t="s">
        <v>876</v>
      </c>
      <c r="N333" t="s">
        <v>73</v>
      </c>
      <c r="P333" t="s">
        <v>349</v>
      </c>
      <c r="Q333" t="s">
        <v>851</v>
      </c>
      <c r="R333" t="s">
        <v>337</v>
      </c>
      <c r="S333">
        <v>-1</v>
      </c>
      <c r="T333" t="s">
        <v>876</v>
      </c>
      <c r="U333" t="s">
        <v>873</v>
      </c>
    </row>
    <row r="334" spans="1:21" ht="15" customHeight="1">
      <c r="A334" s="971">
        <v>8001</v>
      </c>
      <c r="B334" t="s">
        <v>254</v>
      </c>
      <c r="C334" t="s">
        <v>280</v>
      </c>
      <c r="D334" t="s">
        <v>13</v>
      </c>
      <c r="E334" t="s">
        <v>11</v>
      </c>
      <c r="F334" t="s">
        <v>511</v>
      </c>
      <c r="G334" t="s">
        <v>375</v>
      </c>
      <c r="H334" t="s">
        <v>529</v>
      </c>
      <c r="J334" t="s">
        <v>332</v>
      </c>
      <c r="L334" t="s">
        <v>333</v>
      </c>
      <c r="M334" t="s">
        <v>346</v>
      </c>
      <c r="N334" t="s">
        <v>51</v>
      </c>
      <c r="P334" t="s">
        <v>335</v>
      </c>
      <c r="Q334" t="s">
        <v>336</v>
      </c>
      <c r="R334" t="s">
        <v>337</v>
      </c>
      <c r="S334">
        <v>1.6999999999999901E-2</v>
      </c>
    </row>
    <row r="335" spans="1:21" ht="15" customHeight="1">
      <c r="A335" s="962">
        <v>8001</v>
      </c>
      <c r="B335" t="s">
        <v>280</v>
      </c>
      <c r="C335" t="s">
        <v>260</v>
      </c>
      <c r="D335" t="s">
        <v>13</v>
      </c>
      <c r="E335" t="s">
        <v>11</v>
      </c>
      <c r="F335" t="s">
        <v>511</v>
      </c>
      <c r="G335" t="s">
        <v>375</v>
      </c>
      <c r="I335" t="s">
        <v>901</v>
      </c>
      <c r="J335" t="s">
        <v>873</v>
      </c>
      <c r="K335" t="s">
        <v>848</v>
      </c>
      <c r="L335" t="s">
        <v>854</v>
      </c>
      <c r="M335" t="s">
        <v>878</v>
      </c>
      <c r="N335" t="s">
        <v>73</v>
      </c>
      <c r="P335" t="s">
        <v>349</v>
      </c>
      <c r="Q335" t="s">
        <v>851</v>
      </c>
      <c r="R335" t="s">
        <v>337</v>
      </c>
      <c r="S335">
        <v>-1</v>
      </c>
      <c r="T335" t="s">
        <v>878</v>
      </c>
      <c r="U335" t="s">
        <v>873</v>
      </c>
    </row>
    <row r="336" spans="1:21" ht="15" customHeight="1">
      <c r="A336" s="971">
        <v>8501</v>
      </c>
      <c r="B336" t="s">
        <v>280</v>
      </c>
      <c r="C336" t="s">
        <v>260</v>
      </c>
      <c r="D336" t="s">
        <v>13</v>
      </c>
      <c r="E336" t="s">
        <v>11</v>
      </c>
      <c r="F336" t="s">
        <v>511</v>
      </c>
      <c r="G336" t="s">
        <v>375</v>
      </c>
      <c r="I336" t="s">
        <v>901</v>
      </c>
      <c r="J336" t="s">
        <v>873</v>
      </c>
      <c r="K336" t="s">
        <v>848</v>
      </c>
      <c r="L336" t="s">
        <v>854</v>
      </c>
      <c r="M336" t="s">
        <v>878</v>
      </c>
      <c r="N336" t="s">
        <v>73</v>
      </c>
      <c r="P336" t="s">
        <v>349</v>
      </c>
      <c r="Q336" t="s">
        <v>851</v>
      </c>
      <c r="R336" t="s">
        <v>337</v>
      </c>
      <c r="S336">
        <v>1</v>
      </c>
    </row>
    <row r="337" spans="1:21" ht="15" customHeight="1">
      <c r="A337" s="962">
        <v>8501</v>
      </c>
      <c r="B337" t="s">
        <v>260</v>
      </c>
      <c r="C337" t="s">
        <v>312</v>
      </c>
      <c r="D337" t="s">
        <v>13</v>
      </c>
      <c r="E337" t="s">
        <v>11</v>
      </c>
      <c r="F337" t="s">
        <v>511</v>
      </c>
      <c r="G337" t="s">
        <v>375</v>
      </c>
      <c r="I337" t="s">
        <v>902</v>
      </c>
      <c r="J337" t="s">
        <v>880</v>
      </c>
      <c r="K337" t="s">
        <v>848</v>
      </c>
      <c r="L337" t="s">
        <v>849</v>
      </c>
      <c r="M337" t="s">
        <v>903</v>
      </c>
      <c r="N337" t="s">
        <v>73</v>
      </c>
      <c r="P337" t="s">
        <v>882</v>
      </c>
      <c r="Q337" t="s">
        <v>851</v>
      </c>
      <c r="R337" t="s">
        <v>337</v>
      </c>
      <c r="S337">
        <v>-1</v>
      </c>
      <c r="T337" t="s">
        <v>903</v>
      </c>
      <c r="U337" t="s">
        <v>880</v>
      </c>
    </row>
    <row r="338" spans="1:21" ht="15" customHeight="1">
      <c r="A338" s="971">
        <v>8701</v>
      </c>
      <c r="B338" t="s">
        <v>257</v>
      </c>
      <c r="C338" t="s">
        <v>287</v>
      </c>
      <c r="D338" t="s">
        <v>13</v>
      </c>
      <c r="E338" t="s">
        <v>11</v>
      </c>
      <c r="F338" t="s">
        <v>511</v>
      </c>
      <c r="G338" t="s">
        <v>375</v>
      </c>
      <c r="S338">
        <v>0.64878892733564009</v>
      </c>
    </row>
    <row r="339" spans="1:21" ht="15" customHeight="1">
      <c r="A339" s="962">
        <v>8701</v>
      </c>
      <c r="B339" t="s">
        <v>257</v>
      </c>
      <c r="C339" t="s">
        <v>291</v>
      </c>
      <c r="D339" t="s">
        <v>13</v>
      </c>
      <c r="E339" t="s">
        <v>11</v>
      </c>
      <c r="F339" t="s">
        <v>511</v>
      </c>
      <c r="G339" t="s">
        <v>375</v>
      </c>
      <c r="I339" t="s">
        <v>904</v>
      </c>
      <c r="J339" t="s">
        <v>880</v>
      </c>
      <c r="K339" t="s">
        <v>884</v>
      </c>
      <c r="L339" t="s">
        <v>849</v>
      </c>
      <c r="M339" t="s">
        <v>905</v>
      </c>
      <c r="N339" t="s">
        <v>74</v>
      </c>
      <c r="P339" t="s">
        <v>361</v>
      </c>
      <c r="Q339" t="s">
        <v>851</v>
      </c>
      <c r="R339" t="s">
        <v>337</v>
      </c>
      <c r="S339">
        <v>-1</v>
      </c>
      <c r="T339" t="s">
        <v>905</v>
      </c>
      <c r="U339" t="s">
        <v>880</v>
      </c>
    </row>
    <row r="340" spans="1:21" ht="15" customHeight="1">
      <c r="A340" s="971">
        <v>8801</v>
      </c>
      <c r="B340" t="s">
        <v>257</v>
      </c>
      <c r="C340" t="s">
        <v>287</v>
      </c>
      <c r="D340" t="s">
        <v>13</v>
      </c>
      <c r="E340" t="s">
        <v>11</v>
      </c>
      <c r="F340" t="s">
        <v>511</v>
      </c>
      <c r="G340" t="s">
        <v>375</v>
      </c>
      <c r="S340">
        <v>0.2179930795847751</v>
      </c>
    </row>
    <row r="341" spans="1:21" ht="15" customHeight="1">
      <c r="A341" s="962">
        <v>8801</v>
      </c>
      <c r="B341" t="s">
        <v>257</v>
      </c>
      <c r="C341" t="s">
        <v>296</v>
      </c>
      <c r="D341" t="s">
        <v>13</v>
      </c>
      <c r="E341" t="s">
        <v>11</v>
      </c>
      <c r="F341" t="s">
        <v>511</v>
      </c>
      <c r="G341" t="s">
        <v>375</v>
      </c>
      <c r="I341" t="s">
        <v>906</v>
      </c>
      <c r="J341" t="s">
        <v>880</v>
      </c>
      <c r="K341" t="s">
        <v>907</v>
      </c>
      <c r="L341" t="s">
        <v>849</v>
      </c>
      <c r="M341" t="s">
        <v>908</v>
      </c>
      <c r="N341" t="s">
        <v>74</v>
      </c>
      <c r="P341" t="s">
        <v>361</v>
      </c>
      <c r="Q341" t="s">
        <v>851</v>
      </c>
      <c r="R341" t="s">
        <v>337</v>
      </c>
      <c r="S341">
        <v>-1</v>
      </c>
      <c r="T341" t="s">
        <v>908</v>
      </c>
      <c r="U341" t="s">
        <v>880</v>
      </c>
    </row>
    <row r="342" spans="1:21" ht="15" customHeight="1">
      <c r="A342" s="971">
        <v>8901</v>
      </c>
      <c r="B342" t="s">
        <v>257</v>
      </c>
      <c r="C342" t="s">
        <v>287</v>
      </c>
      <c r="D342" t="s">
        <v>13</v>
      </c>
      <c r="E342" t="s">
        <v>11</v>
      </c>
      <c r="F342" t="s">
        <v>511</v>
      </c>
      <c r="G342" t="s">
        <v>375</v>
      </c>
      <c r="S342">
        <v>7.9584775086505188E-2</v>
      </c>
    </row>
    <row r="343" spans="1:21" ht="15" customHeight="1">
      <c r="A343" s="962">
        <v>8901</v>
      </c>
      <c r="B343" t="s">
        <v>257</v>
      </c>
      <c r="C343" t="s">
        <v>316</v>
      </c>
      <c r="D343" t="s">
        <v>13</v>
      </c>
      <c r="E343" t="s">
        <v>11</v>
      </c>
      <c r="F343" t="s">
        <v>511</v>
      </c>
      <c r="G343" t="s">
        <v>375</v>
      </c>
      <c r="I343" t="s">
        <v>909</v>
      </c>
      <c r="J343" t="s">
        <v>880</v>
      </c>
      <c r="K343" t="s">
        <v>890</v>
      </c>
      <c r="L343" t="s">
        <v>849</v>
      </c>
      <c r="M343" t="s">
        <v>910</v>
      </c>
      <c r="N343" t="s">
        <v>74</v>
      </c>
      <c r="P343" t="s">
        <v>361</v>
      </c>
      <c r="Q343" t="s">
        <v>851</v>
      </c>
      <c r="R343" t="s">
        <v>337</v>
      </c>
      <c r="S343">
        <v>-1</v>
      </c>
      <c r="T343" t="s">
        <v>910</v>
      </c>
      <c r="U343" t="s">
        <v>880</v>
      </c>
    </row>
    <row r="344" spans="1:21" ht="15" customHeight="1">
      <c r="A344" s="971">
        <v>9001</v>
      </c>
      <c r="B344" t="s">
        <v>257</v>
      </c>
      <c r="C344" t="s">
        <v>287</v>
      </c>
      <c r="D344" t="s">
        <v>13</v>
      </c>
      <c r="E344" t="s">
        <v>11</v>
      </c>
      <c r="F344" t="s">
        <v>511</v>
      </c>
      <c r="G344" t="s">
        <v>375</v>
      </c>
      <c r="S344">
        <v>5.3633217993079588E-2</v>
      </c>
    </row>
    <row r="345" spans="1:21" ht="15" customHeight="1">
      <c r="A345" s="962">
        <v>9001</v>
      </c>
      <c r="B345" t="s">
        <v>257</v>
      </c>
      <c r="C345" t="s">
        <v>310</v>
      </c>
      <c r="D345" t="s">
        <v>13</v>
      </c>
      <c r="E345" t="s">
        <v>11</v>
      </c>
      <c r="F345" t="s">
        <v>511</v>
      </c>
      <c r="G345" t="s">
        <v>375</v>
      </c>
      <c r="I345" t="s">
        <v>911</v>
      </c>
      <c r="J345" t="s">
        <v>887</v>
      </c>
      <c r="K345" t="s">
        <v>884</v>
      </c>
      <c r="L345" t="s">
        <v>849</v>
      </c>
      <c r="M345" t="s">
        <v>888</v>
      </c>
      <c r="N345" t="s">
        <v>74</v>
      </c>
      <c r="P345" t="s">
        <v>361</v>
      </c>
      <c r="Q345" t="s">
        <v>851</v>
      </c>
      <c r="R345" t="s">
        <v>337</v>
      </c>
      <c r="S345">
        <v>-1</v>
      </c>
      <c r="T345" t="s">
        <v>888</v>
      </c>
      <c r="U345" t="s">
        <v>887</v>
      </c>
    </row>
    <row r="346" spans="1:21" ht="15" customHeight="1">
      <c r="A346" s="971">
        <v>9601</v>
      </c>
      <c r="B346" t="s">
        <v>259</v>
      </c>
      <c r="C346" t="s">
        <v>299</v>
      </c>
      <c r="D346" t="s">
        <v>13</v>
      </c>
      <c r="E346" t="s">
        <v>11</v>
      </c>
      <c r="F346" t="s">
        <v>511</v>
      </c>
      <c r="G346" t="s">
        <v>375</v>
      </c>
      <c r="I346" t="s">
        <v>912</v>
      </c>
      <c r="J346" t="s">
        <v>893</v>
      </c>
      <c r="K346" t="s">
        <v>894</v>
      </c>
      <c r="L346" t="s">
        <v>849</v>
      </c>
      <c r="M346" t="s">
        <v>895</v>
      </c>
      <c r="N346" t="s">
        <v>75</v>
      </c>
      <c r="P346" t="s">
        <v>361</v>
      </c>
      <c r="Q346" t="s">
        <v>851</v>
      </c>
      <c r="R346" t="s">
        <v>337</v>
      </c>
      <c r="S346">
        <v>-1</v>
      </c>
      <c r="T346" t="s">
        <v>895</v>
      </c>
      <c r="U346" t="s">
        <v>893</v>
      </c>
    </row>
    <row r="347" spans="1:21" ht="15" customHeight="1">
      <c r="A347" s="962">
        <v>9601</v>
      </c>
      <c r="B347" t="s">
        <v>259</v>
      </c>
      <c r="C347" t="s">
        <v>287</v>
      </c>
      <c r="D347" t="s">
        <v>13</v>
      </c>
      <c r="E347" t="s">
        <v>11</v>
      </c>
      <c r="F347" t="s">
        <v>511</v>
      </c>
      <c r="G347" t="s">
        <v>375</v>
      </c>
      <c r="S347">
        <v>0.92595974268564152</v>
      </c>
    </row>
    <row r="348" spans="1:21" ht="15" customHeight="1">
      <c r="A348" s="971">
        <v>9701</v>
      </c>
      <c r="B348" t="s">
        <v>259</v>
      </c>
      <c r="C348" t="s">
        <v>300</v>
      </c>
      <c r="D348" t="s">
        <v>13</v>
      </c>
      <c r="E348" t="s">
        <v>11</v>
      </c>
      <c r="F348" t="s">
        <v>511</v>
      </c>
      <c r="G348" t="s">
        <v>375</v>
      </c>
      <c r="I348" t="s">
        <v>913</v>
      </c>
      <c r="J348" t="s">
        <v>893</v>
      </c>
      <c r="K348" t="s">
        <v>894</v>
      </c>
      <c r="L348" t="s">
        <v>849</v>
      </c>
      <c r="M348" t="s">
        <v>897</v>
      </c>
      <c r="N348" t="s">
        <v>75</v>
      </c>
      <c r="P348" t="s">
        <v>361</v>
      </c>
      <c r="Q348" t="s">
        <v>851</v>
      </c>
      <c r="R348" t="s">
        <v>337</v>
      </c>
      <c r="S348">
        <v>-1</v>
      </c>
      <c r="T348" t="s">
        <v>897</v>
      </c>
      <c r="U348" t="s">
        <v>893</v>
      </c>
    </row>
    <row r="349" spans="1:21" ht="15" customHeight="1">
      <c r="A349" s="962">
        <v>9701</v>
      </c>
      <c r="B349" t="s">
        <v>259</v>
      </c>
      <c r="C349" t="s">
        <v>287</v>
      </c>
      <c r="D349" t="s">
        <v>13</v>
      </c>
      <c r="E349" t="s">
        <v>11</v>
      </c>
      <c r="F349" t="s">
        <v>511</v>
      </c>
      <c r="G349" t="s">
        <v>375</v>
      </c>
      <c r="S349">
        <v>7.4040257314358329E-2</v>
      </c>
    </row>
    <row r="350" spans="1:21" ht="15" customHeight="1">
      <c r="A350" s="971">
        <v>30</v>
      </c>
      <c r="B350" t="s">
        <v>254</v>
      </c>
      <c r="C350" t="s">
        <v>319</v>
      </c>
      <c r="D350" t="s">
        <v>13</v>
      </c>
      <c r="E350" t="s">
        <v>11</v>
      </c>
      <c r="F350" t="s">
        <v>511</v>
      </c>
      <c r="G350" t="s">
        <v>392</v>
      </c>
      <c r="H350" t="s">
        <v>547</v>
      </c>
      <c r="J350" t="s">
        <v>332</v>
      </c>
      <c r="L350" t="s">
        <v>333</v>
      </c>
      <c r="M350" t="s">
        <v>351</v>
      </c>
      <c r="N350" t="s">
        <v>52</v>
      </c>
      <c r="P350" t="s">
        <v>349</v>
      </c>
      <c r="Q350" t="s">
        <v>336</v>
      </c>
      <c r="R350" t="s">
        <v>337</v>
      </c>
      <c r="S350">
        <v>1.400560224089636</v>
      </c>
    </row>
    <row r="351" spans="1:21" ht="15" customHeight="1">
      <c r="A351" s="962">
        <v>30</v>
      </c>
      <c r="B351" t="s">
        <v>247</v>
      </c>
      <c r="C351" t="s">
        <v>318</v>
      </c>
      <c r="D351" t="s">
        <v>13</v>
      </c>
      <c r="E351" t="s">
        <v>11</v>
      </c>
      <c r="F351" t="s">
        <v>511</v>
      </c>
      <c r="G351" t="s">
        <v>392</v>
      </c>
      <c r="I351" t="s">
        <v>968</v>
      </c>
      <c r="J351" t="s">
        <v>847</v>
      </c>
      <c r="K351" t="s">
        <v>848</v>
      </c>
      <c r="L351" t="s">
        <v>849</v>
      </c>
      <c r="M351" t="s">
        <v>850</v>
      </c>
      <c r="N351" t="s">
        <v>57</v>
      </c>
      <c r="P351" t="s">
        <v>361</v>
      </c>
      <c r="Q351" t="s">
        <v>851</v>
      </c>
      <c r="R351" t="s">
        <v>337</v>
      </c>
      <c r="S351">
        <v>-1</v>
      </c>
      <c r="T351" t="s">
        <v>850</v>
      </c>
      <c r="U351" t="s">
        <v>847</v>
      </c>
    </row>
    <row r="352" spans="1:21" ht="15" customHeight="1">
      <c r="A352" s="971">
        <v>106</v>
      </c>
      <c r="B352" t="s">
        <v>279</v>
      </c>
      <c r="C352" t="s">
        <v>255</v>
      </c>
      <c r="D352" t="s">
        <v>13</v>
      </c>
      <c r="E352" t="s">
        <v>11</v>
      </c>
      <c r="F352" t="s">
        <v>511</v>
      </c>
      <c r="G352" t="s">
        <v>392</v>
      </c>
      <c r="I352" t="s">
        <v>852</v>
      </c>
      <c r="J352" t="s">
        <v>853</v>
      </c>
      <c r="K352" t="s">
        <v>848</v>
      </c>
      <c r="L352" t="s">
        <v>854</v>
      </c>
      <c r="M352" t="s">
        <v>855</v>
      </c>
      <c r="N352" t="s">
        <v>55</v>
      </c>
      <c r="P352" t="s">
        <v>361</v>
      </c>
      <c r="Q352" t="s">
        <v>851</v>
      </c>
      <c r="R352" t="s">
        <v>337</v>
      </c>
      <c r="S352">
        <v>-1</v>
      </c>
      <c r="T352" t="s">
        <v>855</v>
      </c>
      <c r="U352" t="s">
        <v>853</v>
      </c>
    </row>
    <row r="353" spans="1:21" ht="15" customHeight="1">
      <c r="A353" s="962">
        <v>106</v>
      </c>
      <c r="B353" t="s">
        <v>244</v>
      </c>
      <c r="C353" t="s">
        <v>279</v>
      </c>
      <c r="D353" t="s">
        <v>13</v>
      </c>
      <c r="E353" t="s">
        <v>11</v>
      </c>
      <c r="F353" t="s">
        <v>511</v>
      </c>
      <c r="G353" t="s">
        <v>392</v>
      </c>
      <c r="H353" t="s">
        <v>542</v>
      </c>
      <c r="J353" t="s">
        <v>332</v>
      </c>
      <c r="L353" t="s">
        <v>333</v>
      </c>
      <c r="M353" t="s">
        <v>334</v>
      </c>
      <c r="N353" t="s">
        <v>52</v>
      </c>
      <c r="P353" t="s">
        <v>335</v>
      </c>
      <c r="Q353" t="s">
        <v>336</v>
      </c>
      <c r="R353" t="s">
        <v>337</v>
      </c>
      <c r="S353">
        <v>1.7000000000000001E-2</v>
      </c>
    </row>
    <row r="354" spans="1:21" ht="15" customHeight="1">
      <c r="A354" s="971">
        <v>408</v>
      </c>
      <c r="B354" t="s">
        <v>279</v>
      </c>
      <c r="C354" t="s">
        <v>255</v>
      </c>
      <c r="D354" t="s">
        <v>13</v>
      </c>
      <c r="E354" t="s">
        <v>11</v>
      </c>
      <c r="F354" t="s">
        <v>511</v>
      </c>
      <c r="G354" t="s">
        <v>392</v>
      </c>
      <c r="I354" t="s">
        <v>852</v>
      </c>
      <c r="J354" t="s">
        <v>853</v>
      </c>
      <c r="K354" t="s">
        <v>848</v>
      </c>
      <c r="L354" t="s">
        <v>854</v>
      </c>
      <c r="M354" t="s">
        <v>855</v>
      </c>
      <c r="N354" t="s">
        <v>55</v>
      </c>
      <c r="P354" t="s">
        <v>361</v>
      </c>
      <c r="Q354" t="s">
        <v>851</v>
      </c>
      <c r="R354" t="s">
        <v>337</v>
      </c>
      <c r="S354">
        <v>0.56330000000000002</v>
      </c>
    </row>
    <row r="355" spans="1:21" ht="15" customHeight="1">
      <c r="A355" s="962">
        <v>408</v>
      </c>
      <c r="B355" t="s">
        <v>255</v>
      </c>
      <c r="C355" t="s">
        <v>301</v>
      </c>
      <c r="D355" t="s">
        <v>13</v>
      </c>
      <c r="E355" t="s">
        <v>11</v>
      </c>
      <c r="F355" t="s">
        <v>511</v>
      </c>
      <c r="G355" t="s">
        <v>392</v>
      </c>
      <c r="I355" t="s">
        <v>856</v>
      </c>
      <c r="J355" t="s">
        <v>853</v>
      </c>
      <c r="K355" t="s">
        <v>848</v>
      </c>
      <c r="L355" t="s">
        <v>849</v>
      </c>
      <c r="M355" t="s">
        <v>857</v>
      </c>
      <c r="N355" t="s">
        <v>55</v>
      </c>
      <c r="P355" t="s">
        <v>361</v>
      </c>
      <c r="Q355" t="s">
        <v>851</v>
      </c>
      <c r="R355" t="s">
        <v>337</v>
      </c>
      <c r="S355">
        <v>-1</v>
      </c>
      <c r="T355" t="s">
        <v>857</v>
      </c>
      <c r="U355" t="s">
        <v>853</v>
      </c>
    </row>
    <row r="356" spans="1:21" ht="15" customHeight="1">
      <c r="A356" s="971">
        <v>508</v>
      </c>
      <c r="B356" t="s">
        <v>255</v>
      </c>
      <c r="C356" t="s">
        <v>307</v>
      </c>
      <c r="D356" t="s">
        <v>13</v>
      </c>
      <c r="E356" t="s">
        <v>11</v>
      </c>
      <c r="F356" t="s">
        <v>511</v>
      </c>
      <c r="G356" t="s">
        <v>392</v>
      </c>
      <c r="I356" t="s">
        <v>858</v>
      </c>
      <c r="J356" t="s">
        <v>853</v>
      </c>
      <c r="K356" t="s">
        <v>848</v>
      </c>
      <c r="L356" t="s">
        <v>849</v>
      </c>
      <c r="M356" t="s">
        <v>859</v>
      </c>
      <c r="N356" t="s">
        <v>55</v>
      </c>
      <c r="P356" t="s">
        <v>361</v>
      </c>
      <c r="Q356" t="s">
        <v>851</v>
      </c>
      <c r="R356" t="s">
        <v>337</v>
      </c>
      <c r="S356">
        <v>-1</v>
      </c>
      <c r="T356" t="s">
        <v>859</v>
      </c>
      <c r="U356" t="s">
        <v>853</v>
      </c>
    </row>
    <row r="357" spans="1:21" ht="15" customHeight="1">
      <c r="A357" s="962">
        <v>508</v>
      </c>
      <c r="B357" t="s">
        <v>279</v>
      </c>
      <c r="C357" t="s">
        <v>255</v>
      </c>
      <c r="D357" t="s">
        <v>13</v>
      </c>
      <c r="E357" t="s">
        <v>11</v>
      </c>
      <c r="F357" t="s">
        <v>511</v>
      </c>
      <c r="G357" t="s">
        <v>392</v>
      </c>
      <c r="I357" t="s">
        <v>852</v>
      </c>
      <c r="J357" t="s">
        <v>853</v>
      </c>
      <c r="K357" t="s">
        <v>848</v>
      </c>
      <c r="L357" t="s">
        <v>854</v>
      </c>
      <c r="M357" t="s">
        <v>855</v>
      </c>
      <c r="N357" t="s">
        <v>55</v>
      </c>
      <c r="P357" t="s">
        <v>361</v>
      </c>
      <c r="Q357" t="s">
        <v>851</v>
      </c>
      <c r="R357" t="s">
        <v>337</v>
      </c>
      <c r="S357">
        <v>7.7000000000000002E-3</v>
      </c>
    </row>
    <row r="358" spans="1:21" ht="15" customHeight="1">
      <c r="A358" s="971">
        <v>608</v>
      </c>
      <c r="B358" t="s">
        <v>255</v>
      </c>
      <c r="C358" t="s">
        <v>315</v>
      </c>
      <c r="D358" t="s">
        <v>13</v>
      </c>
      <c r="E358" t="s">
        <v>11</v>
      </c>
      <c r="F358" t="s">
        <v>511</v>
      </c>
      <c r="G358" t="s">
        <v>392</v>
      </c>
      <c r="I358" t="s">
        <v>860</v>
      </c>
      <c r="J358" t="s">
        <v>853</v>
      </c>
      <c r="K358" t="s">
        <v>848</v>
      </c>
      <c r="L358" t="s">
        <v>849</v>
      </c>
      <c r="M358" t="s">
        <v>861</v>
      </c>
      <c r="N358" t="s">
        <v>55</v>
      </c>
      <c r="P358" t="s">
        <v>361</v>
      </c>
      <c r="Q358" t="s">
        <v>851</v>
      </c>
      <c r="R358" t="s">
        <v>337</v>
      </c>
      <c r="S358">
        <v>-1</v>
      </c>
      <c r="T358" t="s">
        <v>861</v>
      </c>
      <c r="U358" t="s">
        <v>853</v>
      </c>
    </row>
    <row r="359" spans="1:21" ht="15" customHeight="1">
      <c r="A359" s="962">
        <v>608</v>
      </c>
      <c r="B359" t="s">
        <v>279</v>
      </c>
      <c r="C359" t="s">
        <v>255</v>
      </c>
      <c r="D359" t="s">
        <v>13</v>
      </c>
      <c r="E359" t="s">
        <v>11</v>
      </c>
      <c r="F359" t="s">
        <v>511</v>
      </c>
      <c r="G359" t="s">
        <v>392</v>
      </c>
      <c r="I359" t="s">
        <v>852</v>
      </c>
      <c r="J359" t="s">
        <v>853</v>
      </c>
      <c r="K359" t="s">
        <v>848</v>
      </c>
      <c r="L359" t="s">
        <v>854</v>
      </c>
      <c r="M359" t="s">
        <v>855</v>
      </c>
      <c r="N359" t="s">
        <v>55</v>
      </c>
      <c r="P359" t="s">
        <v>361</v>
      </c>
      <c r="Q359" t="s">
        <v>851</v>
      </c>
      <c r="R359" t="s">
        <v>337</v>
      </c>
      <c r="S359">
        <v>0</v>
      </c>
    </row>
    <row r="360" spans="1:21" ht="15" customHeight="1">
      <c r="A360" s="971">
        <v>708</v>
      </c>
      <c r="B360" t="s">
        <v>255</v>
      </c>
      <c r="C360" t="s">
        <v>308</v>
      </c>
      <c r="D360" t="s">
        <v>13</v>
      </c>
      <c r="E360" t="s">
        <v>11</v>
      </c>
      <c r="F360" t="s">
        <v>511</v>
      </c>
      <c r="G360" t="s">
        <v>392</v>
      </c>
      <c r="I360" t="s">
        <v>862</v>
      </c>
      <c r="J360" t="s">
        <v>853</v>
      </c>
      <c r="K360" t="s">
        <v>848</v>
      </c>
      <c r="L360" t="s">
        <v>849</v>
      </c>
      <c r="M360" t="s">
        <v>863</v>
      </c>
      <c r="N360" t="s">
        <v>55</v>
      </c>
      <c r="P360" t="s">
        <v>361</v>
      </c>
      <c r="Q360" t="s">
        <v>851</v>
      </c>
      <c r="R360" t="s">
        <v>337</v>
      </c>
      <c r="S360">
        <v>-1</v>
      </c>
      <c r="T360" t="s">
        <v>863</v>
      </c>
      <c r="U360" t="s">
        <v>853</v>
      </c>
    </row>
    <row r="361" spans="1:21" ht="15" customHeight="1">
      <c r="A361" s="962">
        <v>708</v>
      </c>
      <c r="B361" t="s">
        <v>279</v>
      </c>
      <c r="C361" t="s">
        <v>255</v>
      </c>
      <c r="D361" t="s">
        <v>13</v>
      </c>
      <c r="E361" t="s">
        <v>11</v>
      </c>
      <c r="F361" t="s">
        <v>511</v>
      </c>
      <c r="G361" t="s">
        <v>392</v>
      </c>
      <c r="I361" t="s">
        <v>852</v>
      </c>
      <c r="J361" t="s">
        <v>853</v>
      </c>
      <c r="K361" t="s">
        <v>848</v>
      </c>
      <c r="L361" t="s">
        <v>854</v>
      </c>
      <c r="M361" t="s">
        <v>855</v>
      </c>
      <c r="N361" t="s">
        <v>55</v>
      </c>
      <c r="P361" t="s">
        <v>361</v>
      </c>
      <c r="Q361" t="s">
        <v>851</v>
      </c>
      <c r="R361" t="s">
        <v>337</v>
      </c>
      <c r="S361">
        <v>7.7000000000000002E-3</v>
      </c>
    </row>
    <row r="362" spans="1:21" ht="15" customHeight="1">
      <c r="A362" s="971">
        <v>808</v>
      </c>
      <c r="B362" t="s">
        <v>255</v>
      </c>
      <c r="C362" t="s">
        <v>311</v>
      </c>
      <c r="D362" t="s">
        <v>13</v>
      </c>
      <c r="E362" t="s">
        <v>11</v>
      </c>
      <c r="F362" t="s">
        <v>511</v>
      </c>
      <c r="G362" t="s">
        <v>392</v>
      </c>
      <c r="I362" t="s">
        <v>864</v>
      </c>
      <c r="J362" t="s">
        <v>853</v>
      </c>
      <c r="K362" t="s">
        <v>848</v>
      </c>
      <c r="L362" t="s">
        <v>849</v>
      </c>
      <c r="M362" t="s">
        <v>865</v>
      </c>
      <c r="N362" t="s">
        <v>55</v>
      </c>
      <c r="P362" t="s">
        <v>361</v>
      </c>
      <c r="Q362" t="s">
        <v>851</v>
      </c>
      <c r="R362" t="s">
        <v>337</v>
      </c>
      <c r="S362">
        <v>-1</v>
      </c>
      <c r="T362" t="s">
        <v>865</v>
      </c>
      <c r="U362" t="s">
        <v>853</v>
      </c>
    </row>
    <row r="363" spans="1:21" ht="15" customHeight="1">
      <c r="A363" s="962">
        <v>808</v>
      </c>
      <c r="B363" t="s">
        <v>279</v>
      </c>
      <c r="C363" t="s">
        <v>255</v>
      </c>
      <c r="D363" t="s">
        <v>13</v>
      </c>
      <c r="E363" t="s">
        <v>11</v>
      </c>
      <c r="F363" t="s">
        <v>511</v>
      </c>
      <c r="G363" t="s">
        <v>392</v>
      </c>
      <c r="I363" t="s">
        <v>852</v>
      </c>
      <c r="J363" t="s">
        <v>853</v>
      </c>
      <c r="K363" t="s">
        <v>848</v>
      </c>
      <c r="L363" t="s">
        <v>854</v>
      </c>
      <c r="M363" t="s">
        <v>855</v>
      </c>
      <c r="N363" t="s">
        <v>55</v>
      </c>
      <c r="P363" t="s">
        <v>361</v>
      </c>
      <c r="Q363" t="s">
        <v>851</v>
      </c>
      <c r="R363" t="s">
        <v>337</v>
      </c>
      <c r="S363">
        <v>0.40720000000000001</v>
      </c>
    </row>
    <row r="364" spans="1:21" ht="15" customHeight="1">
      <c r="A364" s="971">
        <v>908</v>
      </c>
      <c r="B364" t="s">
        <v>279</v>
      </c>
      <c r="C364" t="s">
        <v>255</v>
      </c>
      <c r="D364" t="s">
        <v>13</v>
      </c>
      <c r="E364" t="s">
        <v>11</v>
      </c>
      <c r="F364" t="s">
        <v>511</v>
      </c>
      <c r="G364" t="s">
        <v>392</v>
      </c>
      <c r="I364" t="s">
        <v>852</v>
      </c>
      <c r="J364" t="s">
        <v>853</v>
      </c>
      <c r="K364" t="s">
        <v>848</v>
      </c>
      <c r="L364" t="s">
        <v>854</v>
      </c>
      <c r="M364" t="s">
        <v>855</v>
      </c>
      <c r="N364" t="s">
        <v>55</v>
      </c>
      <c r="P364" t="s">
        <v>361</v>
      </c>
      <c r="Q364" t="s">
        <v>851</v>
      </c>
      <c r="R364" t="s">
        <v>337</v>
      </c>
      <c r="S364">
        <v>1.03E-2</v>
      </c>
    </row>
    <row r="365" spans="1:21" ht="15" customHeight="1">
      <c r="A365" s="962">
        <v>908</v>
      </c>
      <c r="B365" t="s">
        <v>255</v>
      </c>
      <c r="C365" t="s">
        <v>312</v>
      </c>
      <c r="D365" t="s">
        <v>13</v>
      </c>
      <c r="E365" t="s">
        <v>11</v>
      </c>
      <c r="F365" t="s">
        <v>511</v>
      </c>
      <c r="G365" t="s">
        <v>392</v>
      </c>
      <c r="I365" t="s">
        <v>866</v>
      </c>
      <c r="J365" t="s">
        <v>853</v>
      </c>
      <c r="K365" t="s">
        <v>848</v>
      </c>
      <c r="L365" t="s">
        <v>849</v>
      </c>
      <c r="M365" t="s">
        <v>867</v>
      </c>
      <c r="N365" t="s">
        <v>55</v>
      </c>
      <c r="P365" t="s">
        <v>361</v>
      </c>
      <c r="Q365" t="s">
        <v>851</v>
      </c>
      <c r="R365" t="s">
        <v>337</v>
      </c>
      <c r="S365">
        <v>-1</v>
      </c>
      <c r="T365" t="s">
        <v>867</v>
      </c>
      <c r="U365" t="s">
        <v>853</v>
      </c>
    </row>
    <row r="366" spans="1:21" ht="15" customHeight="1">
      <c r="A366" s="971">
        <v>1903</v>
      </c>
      <c r="B366" t="s">
        <v>244</v>
      </c>
      <c r="C366" t="s">
        <v>278</v>
      </c>
      <c r="D366" t="s">
        <v>13</v>
      </c>
      <c r="E366" t="s">
        <v>11</v>
      </c>
      <c r="F366" t="s">
        <v>511</v>
      </c>
      <c r="G366" t="s">
        <v>392</v>
      </c>
      <c r="P366" t="s">
        <v>361</v>
      </c>
      <c r="Q366" t="s">
        <v>868</v>
      </c>
      <c r="R366" t="s">
        <v>869</v>
      </c>
      <c r="S366">
        <v>0.02</v>
      </c>
    </row>
    <row r="367" spans="1:21" ht="15" customHeight="1">
      <c r="A367" s="962">
        <v>1903</v>
      </c>
      <c r="B367" t="s">
        <v>247</v>
      </c>
      <c r="C367" t="s">
        <v>322</v>
      </c>
      <c r="D367" t="s">
        <v>13</v>
      </c>
      <c r="E367" t="s">
        <v>11</v>
      </c>
      <c r="F367" t="s">
        <v>511</v>
      </c>
      <c r="G367" t="s">
        <v>392</v>
      </c>
      <c r="I367" t="s">
        <v>915</v>
      </c>
      <c r="J367" t="s">
        <v>450</v>
      </c>
      <c r="K367" t="s">
        <v>848</v>
      </c>
      <c r="L367" t="s">
        <v>854</v>
      </c>
      <c r="M367" t="s">
        <v>871</v>
      </c>
      <c r="N367" t="s">
        <v>56</v>
      </c>
      <c r="P367" t="s">
        <v>361</v>
      </c>
      <c r="Q367" t="s">
        <v>851</v>
      </c>
      <c r="R367" t="s">
        <v>337</v>
      </c>
      <c r="S367">
        <v>-1</v>
      </c>
      <c r="T367" t="s">
        <v>871</v>
      </c>
      <c r="U367" t="s">
        <v>450</v>
      </c>
    </row>
    <row r="368" spans="1:21" ht="15" customHeight="1">
      <c r="A368" s="971">
        <v>8101</v>
      </c>
      <c r="B368" t="s">
        <v>280</v>
      </c>
      <c r="C368" t="s">
        <v>257</v>
      </c>
      <c r="D368" t="s">
        <v>13</v>
      </c>
      <c r="E368" t="s">
        <v>11</v>
      </c>
      <c r="F368" t="s">
        <v>511</v>
      </c>
      <c r="G368" t="s">
        <v>392</v>
      </c>
      <c r="I368" t="s">
        <v>916</v>
      </c>
      <c r="J368" t="s">
        <v>873</v>
      </c>
      <c r="K368" t="s">
        <v>848</v>
      </c>
      <c r="L368" t="s">
        <v>854</v>
      </c>
      <c r="M368" t="s">
        <v>874</v>
      </c>
      <c r="N368" t="s">
        <v>73</v>
      </c>
      <c r="P368" t="s">
        <v>349</v>
      </c>
      <c r="Q368" t="s">
        <v>851</v>
      </c>
      <c r="R368" t="s">
        <v>337</v>
      </c>
      <c r="S368">
        <v>-1</v>
      </c>
      <c r="T368" t="s">
        <v>874</v>
      </c>
      <c r="U368" t="s">
        <v>873</v>
      </c>
    </row>
    <row r="369" spans="1:21" ht="15" customHeight="1">
      <c r="A369" s="962">
        <v>8101</v>
      </c>
      <c r="B369" t="s">
        <v>254</v>
      </c>
      <c r="C369" t="s">
        <v>280</v>
      </c>
      <c r="D369" t="s">
        <v>13</v>
      </c>
      <c r="E369" t="s">
        <v>11</v>
      </c>
      <c r="F369" t="s">
        <v>511</v>
      </c>
      <c r="G369" t="s">
        <v>392</v>
      </c>
      <c r="H369" t="s">
        <v>544</v>
      </c>
      <c r="J369" t="s">
        <v>332</v>
      </c>
      <c r="L369" t="s">
        <v>333</v>
      </c>
      <c r="M369" t="s">
        <v>346</v>
      </c>
      <c r="N369" t="s">
        <v>52</v>
      </c>
      <c r="P369" t="s">
        <v>335</v>
      </c>
      <c r="Q369" t="s">
        <v>336</v>
      </c>
      <c r="R369" t="s">
        <v>337</v>
      </c>
      <c r="S369">
        <v>0.188</v>
      </c>
    </row>
    <row r="370" spans="1:21" ht="15" customHeight="1">
      <c r="A370" s="971">
        <v>8201</v>
      </c>
      <c r="B370" t="s">
        <v>254</v>
      </c>
      <c r="C370" t="s">
        <v>280</v>
      </c>
      <c r="D370" t="s">
        <v>13</v>
      </c>
      <c r="E370" t="s">
        <v>11</v>
      </c>
      <c r="F370" t="s">
        <v>511</v>
      </c>
      <c r="G370" t="s">
        <v>392</v>
      </c>
      <c r="H370" t="s">
        <v>544</v>
      </c>
      <c r="J370" t="s">
        <v>332</v>
      </c>
      <c r="L370" t="s">
        <v>333</v>
      </c>
      <c r="M370" t="s">
        <v>346</v>
      </c>
      <c r="N370" t="s">
        <v>52</v>
      </c>
      <c r="P370" t="s">
        <v>335</v>
      </c>
      <c r="Q370" t="s">
        <v>336</v>
      </c>
      <c r="R370" t="s">
        <v>337</v>
      </c>
      <c r="S370">
        <v>0.79400000000000004</v>
      </c>
    </row>
    <row r="371" spans="1:21" ht="15" customHeight="1">
      <c r="A371" s="962">
        <v>8201</v>
      </c>
      <c r="B371" t="s">
        <v>280</v>
      </c>
      <c r="C371" t="s">
        <v>259</v>
      </c>
      <c r="D371" t="s">
        <v>13</v>
      </c>
      <c r="E371" t="s">
        <v>11</v>
      </c>
      <c r="F371" t="s">
        <v>511</v>
      </c>
      <c r="G371" t="s">
        <v>392</v>
      </c>
      <c r="I371" t="s">
        <v>917</v>
      </c>
      <c r="J371" t="s">
        <v>873</v>
      </c>
      <c r="K371" t="s">
        <v>848</v>
      </c>
      <c r="L371" t="s">
        <v>854</v>
      </c>
      <c r="M371" t="s">
        <v>876</v>
      </c>
      <c r="N371" t="s">
        <v>73</v>
      </c>
      <c r="P371" t="s">
        <v>349</v>
      </c>
      <c r="Q371" t="s">
        <v>851</v>
      </c>
      <c r="R371" t="s">
        <v>337</v>
      </c>
      <c r="S371">
        <v>-1</v>
      </c>
      <c r="T371" t="s">
        <v>876</v>
      </c>
      <c r="U371" t="s">
        <v>873</v>
      </c>
    </row>
    <row r="372" spans="1:21" ht="15" customHeight="1">
      <c r="A372" s="971">
        <v>8301</v>
      </c>
      <c r="B372" t="s">
        <v>254</v>
      </c>
      <c r="C372" t="s">
        <v>280</v>
      </c>
      <c r="D372" t="s">
        <v>13</v>
      </c>
      <c r="E372" t="s">
        <v>11</v>
      </c>
      <c r="F372" t="s">
        <v>511</v>
      </c>
      <c r="G372" t="s">
        <v>392</v>
      </c>
      <c r="H372" t="s">
        <v>544</v>
      </c>
      <c r="J372" t="s">
        <v>332</v>
      </c>
      <c r="L372" t="s">
        <v>333</v>
      </c>
      <c r="M372" t="s">
        <v>346</v>
      </c>
      <c r="N372" t="s">
        <v>52</v>
      </c>
      <c r="P372" t="s">
        <v>335</v>
      </c>
      <c r="Q372" t="s">
        <v>336</v>
      </c>
      <c r="R372" t="s">
        <v>337</v>
      </c>
      <c r="S372">
        <v>1.8000000000000019E-2</v>
      </c>
    </row>
    <row r="373" spans="1:21" ht="15" customHeight="1">
      <c r="A373" s="962">
        <v>8301</v>
      </c>
      <c r="B373" t="s">
        <v>280</v>
      </c>
      <c r="C373" t="s">
        <v>260</v>
      </c>
      <c r="D373" t="s">
        <v>13</v>
      </c>
      <c r="E373" t="s">
        <v>11</v>
      </c>
      <c r="F373" t="s">
        <v>511</v>
      </c>
      <c r="G373" t="s">
        <v>392</v>
      </c>
      <c r="I373" t="s">
        <v>877</v>
      </c>
      <c r="J373" t="s">
        <v>873</v>
      </c>
      <c r="K373" t="s">
        <v>848</v>
      </c>
      <c r="L373" t="s">
        <v>854</v>
      </c>
      <c r="M373" t="s">
        <v>878</v>
      </c>
      <c r="N373" t="s">
        <v>73</v>
      </c>
      <c r="P373" t="s">
        <v>349</v>
      </c>
      <c r="Q373" t="s">
        <v>851</v>
      </c>
      <c r="R373" t="s">
        <v>337</v>
      </c>
      <c r="S373">
        <v>-1</v>
      </c>
      <c r="T373" t="s">
        <v>878</v>
      </c>
      <c r="U373" t="s">
        <v>873</v>
      </c>
    </row>
    <row r="374" spans="1:21" ht="15" customHeight="1">
      <c r="A374" s="971">
        <v>8601</v>
      </c>
      <c r="B374" t="s">
        <v>260</v>
      </c>
      <c r="C374" t="s">
        <v>299</v>
      </c>
      <c r="D374" t="s">
        <v>13</v>
      </c>
      <c r="E374" t="s">
        <v>11</v>
      </c>
      <c r="F374" t="s">
        <v>511</v>
      </c>
      <c r="G374" t="s">
        <v>392</v>
      </c>
      <c r="I374" t="s">
        <v>879</v>
      </c>
      <c r="J374" t="s">
        <v>880</v>
      </c>
      <c r="K374" t="s">
        <v>848</v>
      </c>
      <c r="L374" t="s">
        <v>849</v>
      </c>
      <c r="M374" t="s">
        <v>881</v>
      </c>
      <c r="N374" t="s">
        <v>73</v>
      </c>
      <c r="P374" t="s">
        <v>882</v>
      </c>
      <c r="Q374" t="s">
        <v>851</v>
      </c>
      <c r="R374" t="s">
        <v>337</v>
      </c>
      <c r="S374">
        <v>-1</v>
      </c>
      <c r="T374" t="s">
        <v>881</v>
      </c>
      <c r="U374" t="s">
        <v>880</v>
      </c>
    </row>
    <row r="375" spans="1:21" ht="15" customHeight="1">
      <c r="A375" s="962">
        <v>8601</v>
      </c>
      <c r="B375" t="s">
        <v>280</v>
      </c>
      <c r="C375" t="s">
        <v>260</v>
      </c>
      <c r="D375" t="s">
        <v>13</v>
      </c>
      <c r="E375" t="s">
        <v>11</v>
      </c>
      <c r="F375" t="s">
        <v>511</v>
      </c>
      <c r="G375" t="s">
        <v>392</v>
      </c>
      <c r="I375" t="s">
        <v>877</v>
      </c>
      <c r="J375" t="s">
        <v>873</v>
      </c>
      <c r="K375" t="s">
        <v>848</v>
      </c>
      <c r="L375" t="s">
        <v>854</v>
      </c>
      <c r="M375" t="s">
        <v>878</v>
      </c>
      <c r="N375" t="s">
        <v>73</v>
      </c>
      <c r="P375" t="s">
        <v>349</v>
      </c>
      <c r="Q375" t="s">
        <v>851</v>
      </c>
      <c r="R375" t="s">
        <v>337</v>
      </c>
      <c r="S375">
        <v>1</v>
      </c>
    </row>
    <row r="376" spans="1:21" ht="15" customHeight="1">
      <c r="A376" s="971">
        <v>9801</v>
      </c>
      <c r="B376" t="s">
        <v>259</v>
      </c>
      <c r="C376" t="s">
        <v>287</v>
      </c>
      <c r="D376" t="s">
        <v>13</v>
      </c>
      <c r="E376" t="s">
        <v>11</v>
      </c>
      <c r="F376" t="s">
        <v>511</v>
      </c>
      <c r="G376" t="s">
        <v>392</v>
      </c>
      <c r="S376">
        <v>0.84323855651099544</v>
      </c>
    </row>
    <row r="377" spans="1:21" ht="15" customHeight="1">
      <c r="A377" s="962">
        <v>9801</v>
      </c>
      <c r="B377" t="s">
        <v>259</v>
      </c>
      <c r="C377" t="s">
        <v>299</v>
      </c>
      <c r="D377" t="s">
        <v>13</v>
      </c>
      <c r="E377" t="s">
        <v>11</v>
      </c>
      <c r="F377" t="s">
        <v>511</v>
      </c>
      <c r="G377" t="s">
        <v>392</v>
      </c>
      <c r="I377" t="s">
        <v>918</v>
      </c>
      <c r="J377" t="s">
        <v>893</v>
      </c>
      <c r="K377" t="s">
        <v>894</v>
      </c>
      <c r="L377" t="s">
        <v>849</v>
      </c>
      <c r="M377" t="s">
        <v>895</v>
      </c>
      <c r="N377" t="s">
        <v>75</v>
      </c>
      <c r="P377" t="s">
        <v>361</v>
      </c>
      <c r="Q377" t="s">
        <v>851</v>
      </c>
      <c r="R377" t="s">
        <v>337</v>
      </c>
      <c r="S377">
        <v>-1</v>
      </c>
      <c r="T377" t="s">
        <v>895</v>
      </c>
      <c r="U377" t="s">
        <v>893</v>
      </c>
    </row>
    <row r="378" spans="1:21" ht="15" customHeight="1">
      <c r="A378" s="971">
        <v>9901</v>
      </c>
      <c r="B378" t="s">
        <v>259</v>
      </c>
      <c r="C378" t="s">
        <v>287</v>
      </c>
      <c r="D378" t="s">
        <v>13</v>
      </c>
      <c r="E378" t="s">
        <v>11</v>
      </c>
      <c r="F378" t="s">
        <v>511</v>
      </c>
      <c r="G378" t="s">
        <v>392</v>
      </c>
      <c r="S378">
        <v>0.15676144348900489</v>
      </c>
    </row>
    <row r="379" spans="1:21" ht="15" customHeight="1">
      <c r="A379" s="962">
        <v>9901</v>
      </c>
      <c r="B379" t="s">
        <v>259</v>
      </c>
      <c r="C379" t="s">
        <v>300</v>
      </c>
      <c r="D379" t="s">
        <v>13</v>
      </c>
      <c r="E379" t="s">
        <v>11</v>
      </c>
      <c r="F379" t="s">
        <v>511</v>
      </c>
      <c r="G379" t="s">
        <v>392</v>
      </c>
      <c r="I379" t="s">
        <v>919</v>
      </c>
      <c r="J379" t="s">
        <v>893</v>
      </c>
      <c r="K379" t="s">
        <v>894</v>
      </c>
      <c r="L379" t="s">
        <v>849</v>
      </c>
      <c r="M379" t="s">
        <v>897</v>
      </c>
      <c r="N379" t="s">
        <v>75</v>
      </c>
      <c r="P379" t="s">
        <v>361</v>
      </c>
      <c r="Q379" t="s">
        <v>851</v>
      </c>
      <c r="R379" t="s">
        <v>337</v>
      </c>
      <c r="S379">
        <v>-1</v>
      </c>
      <c r="T379" t="s">
        <v>897</v>
      </c>
      <c r="U379" t="s">
        <v>893</v>
      </c>
    </row>
    <row r="380" spans="1:21" ht="15" customHeight="1">
      <c r="A380" s="971">
        <v>31</v>
      </c>
      <c r="B380" t="s">
        <v>247</v>
      </c>
      <c r="C380" t="s">
        <v>318</v>
      </c>
      <c r="D380" t="s">
        <v>13</v>
      </c>
      <c r="E380" t="s">
        <v>11</v>
      </c>
      <c r="F380" t="s">
        <v>511</v>
      </c>
      <c r="G380" t="s">
        <v>413</v>
      </c>
      <c r="I380" t="s">
        <v>969</v>
      </c>
      <c r="J380" t="s">
        <v>847</v>
      </c>
      <c r="K380" t="s">
        <v>848</v>
      </c>
      <c r="L380" t="s">
        <v>849</v>
      </c>
      <c r="M380" t="s">
        <v>850</v>
      </c>
      <c r="N380" t="s">
        <v>57</v>
      </c>
      <c r="P380" t="s">
        <v>361</v>
      </c>
      <c r="Q380" t="s">
        <v>851</v>
      </c>
      <c r="R380" t="s">
        <v>337</v>
      </c>
      <c r="S380">
        <v>-1</v>
      </c>
      <c r="T380" t="s">
        <v>850</v>
      </c>
      <c r="U380" t="s">
        <v>847</v>
      </c>
    </row>
    <row r="381" spans="1:21" ht="15" customHeight="1">
      <c r="A381" s="962">
        <v>31</v>
      </c>
      <c r="B381" t="s">
        <v>254</v>
      </c>
      <c r="C381" t="s">
        <v>319</v>
      </c>
      <c r="D381" t="s">
        <v>13</v>
      </c>
      <c r="E381" t="s">
        <v>11</v>
      </c>
      <c r="F381" t="s">
        <v>511</v>
      </c>
      <c r="G381" t="s">
        <v>413</v>
      </c>
      <c r="H381" t="s">
        <v>562</v>
      </c>
      <c r="J381" t="s">
        <v>415</v>
      </c>
      <c r="L381" t="s">
        <v>333</v>
      </c>
      <c r="M381" t="s">
        <v>351</v>
      </c>
      <c r="N381" t="s">
        <v>67</v>
      </c>
      <c r="P381" t="s">
        <v>349</v>
      </c>
      <c r="Q381" t="s">
        <v>336</v>
      </c>
      <c r="R381" t="s">
        <v>337</v>
      </c>
      <c r="S381">
        <v>0.76299309959714412</v>
      </c>
    </row>
    <row r="382" spans="1:21" ht="15" customHeight="1">
      <c r="A382" s="971">
        <v>107</v>
      </c>
      <c r="B382" t="s">
        <v>279</v>
      </c>
      <c r="C382" t="s">
        <v>255</v>
      </c>
      <c r="D382" t="s">
        <v>13</v>
      </c>
      <c r="E382" t="s">
        <v>11</v>
      </c>
      <c r="F382" t="s">
        <v>511</v>
      </c>
      <c r="G382" t="s">
        <v>413</v>
      </c>
      <c r="I382" t="s">
        <v>852</v>
      </c>
      <c r="J382" t="s">
        <v>853</v>
      </c>
      <c r="K382" t="s">
        <v>848</v>
      </c>
      <c r="L382" t="s">
        <v>854</v>
      </c>
      <c r="M382" t="s">
        <v>855</v>
      </c>
      <c r="N382" t="s">
        <v>55</v>
      </c>
      <c r="P382" t="s">
        <v>361</v>
      </c>
      <c r="Q382" t="s">
        <v>851</v>
      </c>
      <c r="R382" t="s">
        <v>337</v>
      </c>
      <c r="S382">
        <v>-1</v>
      </c>
      <c r="T382" t="s">
        <v>855</v>
      </c>
      <c r="U382" t="s">
        <v>853</v>
      </c>
    </row>
    <row r="383" spans="1:21" ht="15" customHeight="1">
      <c r="A383" s="962">
        <v>107</v>
      </c>
      <c r="B383" t="s">
        <v>244</v>
      </c>
      <c r="C383" t="s">
        <v>279</v>
      </c>
      <c r="D383" t="s">
        <v>13</v>
      </c>
      <c r="E383" t="s">
        <v>11</v>
      </c>
      <c r="F383" t="s">
        <v>511</v>
      </c>
      <c r="G383" t="s">
        <v>413</v>
      </c>
      <c r="H383" t="s">
        <v>557</v>
      </c>
      <c r="J383" t="s">
        <v>415</v>
      </c>
      <c r="L383" t="s">
        <v>333</v>
      </c>
      <c r="M383" t="s">
        <v>334</v>
      </c>
      <c r="N383" t="s">
        <v>67</v>
      </c>
      <c r="P383" t="s">
        <v>335</v>
      </c>
      <c r="Q383" t="s">
        <v>336</v>
      </c>
      <c r="R383" t="s">
        <v>337</v>
      </c>
      <c r="S383">
        <v>1.7000000000000001E-2</v>
      </c>
    </row>
    <row r="384" spans="1:21" ht="15" customHeight="1">
      <c r="A384" s="971">
        <v>409</v>
      </c>
      <c r="B384" t="s">
        <v>255</v>
      </c>
      <c r="C384" t="s">
        <v>301</v>
      </c>
      <c r="D384" t="s">
        <v>13</v>
      </c>
      <c r="E384" t="s">
        <v>11</v>
      </c>
      <c r="F384" t="s">
        <v>511</v>
      </c>
      <c r="G384" t="s">
        <v>413</v>
      </c>
      <c r="I384" t="s">
        <v>856</v>
      </c>
      <c r="J384" t="s">
        <v>853</v>
      </c>
      <c r="K384" t="s">
        <v>848</v>
      </c>
      <c r="L384" t="s">
        <v>849</v>
      </c>
      <c r="M384" t="s">
        <v>857</v>
      </c>
      <c r="N384" t="s">
        <v>55</v>
      </c>
      <c r="P384" t="s">
        <v>361</v>
      </c>
      <c r="Q384" t="s">
        <v>851</v>
      </c>
      <c r="R384" t="s">
        <v>337</v>
      </c>
      <c r="S384">
        <v>-1</v>
      </c>
      <c r="T384" t="s">
        <v>857</v>
      </c>
      <c r="U384" t="s">
        <v>853</v>
      </c>
    </row>
    <row r="385" spans="1:21" ht="15" customHeight="1">
      <c r="A385" s="962">
        <v>409</v>
      </c>
      <c r="B385" t="s">
        <v>279</v>
      </c>
      <c r="C385" t="s">
        <v>255</v>
      </c>
      <c r="D385" t="s">
        <v>13</v>
      </c>
      <c r="E385" t="s">
        <v>11</v>
      </c>
      <c r="F385" t="s">
        <v>511</v>
      </c>
      <c r="G385" t="s">
        <v>413</v>
      </c>
      <c r="I385" t="s">
        <v>852</v>
      </c>
      <c r="J385" t="s">
        <v>853</v>
      </c>
      <c r="K385" t="s">
        <v>848</v>
      </c>
      <c r="L385" t="s">
        <v>854</v>
      </c>
      <c r="M385" t="s">
        <v>855</v>
      </c>
      <c r="N385" t="s">
        <v>55</v>
      </c>
      <c r="P385" t="s">
        <v>361</v>
      </c>
      <c r="Q385" t="s">
        <v>851</v>
      </c>
      <c r="R385" t="s">
        <v>337</v>
      </c>
      <c r="S385">
        <v>0.56330000000000002</v>
      </c>
    </row>
    <row r="386" spans="1:21" ht="15" customHeight="1">
      <c r="A386" s="971">
        <v>509</v>
      </c>
      <c r="B386" t="s">
        <v>255</v>
      </c>
      <c r="C386" t="s">
        <v>307</v>
      </c>
      <c r="D386" t="s">
        <v>13</v>
      </c>
      <c r="E386" t="s">
        <v>11</v>
      </c>
      <c r="F386" t="s">
        <v>511</v>
      </c>
      <c r="G386" t="s">
        <v>413</v>
      </c>
      <c r="I386" t="s">
        <v>858</v>
      </c>
      <c r="J386" t="s">
        <v>853</v>
      </c>
      <c r="K386" t="s">
        <v>848</v>
      </c>
      <c r="L386" t="s">
        <v>849</v>
      </c>
      <c r="M386" t="s">
        <v>859</v>
      </c>
      <c r="N386" t="s">
        <v>55</v>
      </c>
      <c r="P386" t="s">
        <v>361</v>
      </c>
      <c r="Q386" t="s">
        <v>851</v>
      </c>
      <c r="R386" t="s">
        <v>337</v>
      </c>
      <c r="S386">
        <v>-1</v>
      </c>
      <c r="T386" t="s">
        <v>859</v>
      </c>
      <c r="U386" t="s">
        <v>853</v>
      </c>
    </row>
    <row r="387" spans="1:21" ht="15" customHeight="1">
      <c r="A387" s="962">
        <v>509</v>
      </c>
      <c r="B387" t="s">
        <v>279</v>
      </c>
      <c r="C387" t="s">
        <v>255</v>
      </c>
      <c r="D387" t="s">
        <v>13</v>
      </c>
      <c r="E387" t="s">
        <v>11</v>
      </c>
      <c r="F387" t="s">
        <v>511</v>
      </c>
      <c r="G387" t="s">
        <v>413</v>
      </c>
      <c r="I387" t="s">
        <v>852</v>
      </c>
      <c r="J387" t="s">
        <v>853</v>
      </c>
      <c r="K387" t="s">
        <v>848</v>
      </c>
      <c r="L387" t="s">
        <v>854</v>
      </c>
      <c r="M387" t="s">
        <v>855</v>
      </c>
      <c r="N387" t="s">
        <v>55</v>
      </c>
      <c r="P387" t="s">
        <v>361</v>
      </c>
      <c r="Q387" t="s">
        <v>851</v>
      </c>
      <c r="R387" t="s">
        <v>337</v>
      </c>
      <c r="S387">
        <v>7.7000000000000002E-3</v>
      </c>
    </row>
    <row r="388" spans="1:21" ht="15" customHeight="1">
      <c r="A388" s="971">
        <v>609</v>
      </c>
      <c r="B388" t="s">
        <v>255</v>
      </c>
      <c r="C388" t="s">
        <v>315</v>
      </c>
      <c r="D388" t="s">
        <v>13</v>
      </c>
      <c r="E388" t="s">
        <v>11</v>
      </c>
      <c r="F388" t="s">
        <v>511</v>
      </c>
      <c r="G388" t="s">
        <v>413</v>
      </c>
      <c r="I388" t="s">
        <v>860</v>
      </c>
      <c r="J388" t="s">
        <v>853</v>
      </c>
      <c r="K388" t="s">
        <v>848</v>
      </c>
      <c r="L388" t="s">
        <v>849</v>
      </c>
      <c r="M388" t="s">
        <v>861</v>
      </c>
      <c r="N388" t="s">
        <v>55</v>
      </c>
      <c r="P388" t="s">
        <v>361</v>
      </c>
      <c r="Q388" t="s">
        <v>851</v>
      </c>
      <c r="R388" t="s">
        <v>337</v>
      </c>
      <c r="S388">
        <v>-1</v>
      </c>
      <c r="T388" t="s">
        <v>861</v>
      </c>
      <c r="U388" t="s">
        <v>853</v>
      </c>
    </row>
    <row r="389" spans="1:21" ht="15" customHeight="1">
      <c r="A389" s="962">
        <v>609</v>
      </c>
      <c r="B389" t="s">
        <v>279</v>
      </c>
      <c r="C389" t="s">
        <v>255</v>
      </c>
      <c r="D389" t="s">
        <v>13</v>
      </c>
      <c r="E389" t="s">
        <v>11</v>
      </c>
      <c r="F389" t="s">
        <v>511</v>
      </c>
      <c r="G389" t="s">
        <v>413</v>
      </c>
      <c r="I389" t="s">
        <v>852</v>
      </c>
      <c r="J389" t="s">
        <v>853</v>
      </c>
      <c r="K389" t="s">
        <v>848</v>
      </c>
      <c r="L389" t="s">
        <v>854</v>
      </c>
      <c r="M389" t="s">
        <v>855</v>
      </c>
      <c r="N389" t="s">
        <v>55</v>
      </c>
      <c r="P389" t="s">
        <v>361</v>
      </c>
      <c r="Q389" t="s">
        <v>851</v>
      </c>
      <c r="R389" t="s">
        <v>337</v>
      </c>
      <c r="S389">
        <v>0</v>
      </c>
    </row>
    <row r="390" spans="1:21" ht="15" customHeight="1">
      <c r="A390" s="971">
        <v>709</v>
      </c>
      <c r="B390" t="s">
        <v>279</v>
      </c>
      <c r="C390" t="s">
        <v>255</v>
      </c>
      <c r="D390" t="s">
        <v>13</v>
      </c>
      <c r="E390" t="s">
        <v>11</v>
      </c>
      <c r="F390" t="s">
        <v>511</v>
      </c>
      <c r="G390" t="s">
        <v>413</v>
      </c>
      <c r="I390" t="s">
        <v>852</v>
      </c>
      <c r="J390" t="s">
        <v>853</v>
      </c>
      <c r="K390" t="s">
        <v>848</v>
      </c>
      <c r="L390" t="s">
        <v>854</v>
      </c>
      <c r="M390" t="s">
        <v>855</v>
      </c>
      <c r="N390" t="s">
        <v>55</v>
      </c>
      <c r="P390" t="s">
        <v>361</v>
      </c>
      <c r="Q390" t="s">
        <v>851</v>
      </c>
      <c r="R390" t="s">
        <v>337</v>
      </c>
      <c r="S390">
        <v>7.7000000000000002E-3</v>
      </c>
    </row>
    <row r="391" spans="1:21" ht="15" customHeight="1">
      <c r="A391" s="962">
        <v>709</v>
      </c>
      <c r="B391" t="s">
        <v>255</v>
      </c>
      <c r="C391" t="s">
        <v>308</v>
      </c>
      <c r="D391" t="s">
        <v>13</v>
      </c>
      <c r="E391" t="s">
        <v>11</v>
      </c>
      <c r="F391" t="s">
        <v>511</v>
      </c>
      <c r="G391" t="s">
        <v>413</v>
      </c>
      <c r="I391" t="s">
        <v>862</v>
      </c>
      <c r="J391" t="s">
        <v>853</v>
      </c>
      <c r="K391" t="s">
        <v>848</v>
      </c>
      <c r="L391" t="s">
        <v>849</v>
      </c>
      <c r="M391" t="s">
        <v>863</v>
      </c>
      <c r="N391" t="s">
        <v>55</v>
      </c>
      <c r="P391" t="s">
        <v>361</v>
      </c>
      <c r="Q391" t="s">
        <v>851</v>
      </c>
      <c r="R391" t="s">
        <v>337</v>
      </c>
      <c r="S391">
        <v>-1</v>
      </c>
      <c r="T391" t="s">
        <v>863</v>
      </c>
      <c r="U391" t="s">
        <v>853</v>
      </c>
    </row>
    <row r="392" spans="1:21" ht="15" customHeight="1">
      <c r="A392" s="971">
        <v>809</v>
      </c>
      <c r="B392" t="s">
        <v>279</v>
      </c>
      <c r="C392" t="s">
        <v>255</v>
      </c>
      <c r="D392" t="s">
        <v>13</v>
      </c>
      <c r="E392" t="s">
        <v>11</v>
      </c>
      <c r="F392" t="s">
        <v>511</v>
      </c>
      <c r="G392" t="s">
        <v>413</v>
      </c>
      <c r="I392" t="s">
        <v>852</v>
      </c>
      <c r="J392" t="s">
        <v>853</v>
      </c>
      <c r="K392" t="s">
        <v>848</v>
      </c>
      <c r="L392" t="s">
        <v>854</v>
      </c>
      <c r="M392" t="s">
        <v>855</v>
      </c>
      <c r="N392" t="s">
        <v>55</v>
      </c>
      <c r="P392" t="s">
        <v>361</v>
      </c>
      <c r="Q392" t="s">
        <v>851</v>
      </c>
      <c r="R392" t="s">
        <v>337</v>
      </c>
      <c r="S392">
        <v>0.40720000000000001</v>
      </c>
    </row>
    <row r="393" spans="1:21" ht="15" customHeight="1">
      <c r="A393" s="962">
        <v>809</v>
      </c>
      <c r="B393" t="s">
        <v>255</v>
      </c>
      <c r="C393" t="s">
        <v>311</v>
      </c>
      <c r="D393" t="s">
        <v>13</v>
      </c>
      <c r="E393" t="s">
        <v>11</v>
      </c>
      <c r="F393" t="s">
        <v>511</v>
      </c>
      <c r="G393" t="s">
        <v>413</v>
      </c>
      <c r="I393" t="s">
        <v>864</v>
      </c>
      <c r="J393" t="s">
        <v>853</v>
      </c>
      <c r="K393" t="s">
        <v>848</v>
      </c>
      <c r="L393" t="s">
        <v>849</v>
      </c>
      <c r="M393" t="s">
        <v>865</v>
      </c>
      <c r="N393" t="s">
        <v>55</v>
      </c>
      <c r="P393" t="s">
        <v>361</v>
      </c>
      <c r="Q393" t="s">
        <v>851</v>
      </c>
      <c r="R393" t="s">
        <v>337</v>
      </c>
      <c r="S393">
        <v>-1</v>
      </c>
      <c r="T393" t="s">
        <v>865</v>
      </c>
      <c r="U393" t="s">
        <v>853</v>
      </c>
    </row>
    <row r="394" spans="1:21" ht="15" customHeight="1">
      <c r="A394" s="971">
        <v>909</v>
      </c>
      <c r="B394" t="s">
        <v>255</v>
      </c>
      <c r="C394" t="s">
        <v>312</v>
      </c>
      <c r="D394" t="s">
        <v>13</v>
      </c>
      <c r="E394" t="s">
        <v>11</v>
      </c>
      <c r="F394" t="s">
        <v>511</v>
      </c>
      <c r="G394" t="s">
        <v>413</v>
      </c>
      <c r="I394" t="s">
        <v>866</v>
      </c>
      <c r="J394" t="s">
        <v>853</v>
      </c>
      <c r="K394" t="s">
        <v>848</v>
      </c>
      <c r="L394" t="s">
        <v>849</v>
      </c>
      <c r="M394" t="s">
        <v>867</v>
      </c>
      <c r="N394" t="s">
        <v>55</v>
      </c>
      <c r="P394" t="s">
        <v>361</v>
      </c>
      <c r="Q394" t="s">
        <v>851</v>
      </c>
      <c r="R394" t="s">
        <v>337</v>
      </c>
      <c r="S394">
        <v>-1</v>
      </c>
      <c r="T394" t="s">
        <v>867</v>
      </c>
      <c r="U394" t="s">
        <v>853</v>
      </c>
    </row>
    <row r="395" spans="1:21" ht="15" customHeight="1">
      <c r="A395" s="962">
        <v>909</v>
      </c>
      <c r="B395" t="s">
        <v>279</v>
      </c>
      <c r="C395" t="s">
        <v>255</v>
      </c>
      <c r="D395" t="s">
        <v>13</v>
      </c>
      <c r="E395" t="s">
        <v>11</v>
      </c>
      <c r="F395" t="s">
        <v>511</v>
      </c>
      <c r="G395" t="s">
        <v>413</v>
      </c>
      <c r="I395" t="s">
        <v>852</v>
      </c>
      <c r="J395" t="s">
        <v>853</v>
      </c>
      <c r="K395" t="s">
        <v>848</v>
      </c>
      <c r="L395" t="s">
        <v>854</v>
      </c>
      <c r="M395" t="s">
        <v>855</v>
      </c>
      <c r="N395" t="s">
        <v>55</v>
      </c>
      <c r="P395" t="s">
        <v>361</v>
      </c>
      <c r="Q395" t="s">
        <v>851</v>
      </c>
      <c r="R395" t="s">
        <v>337</v>
      </c>
      <c r="S395">
        <v>1.03E-2</v>
      </c>
    </row>
    <row r="396" spans="1:21" ht="15" customHeight="1">
      <c r="A396" s="971">
        <v>2001</v>
      </c>
      <c r="B396" t="s">
        <v>244</v>
      </c>
      <c r="C396" t="s">
        <v>278</v>
      </c>
      <c r="D396" t="s">
        <v>13</v>
      </c>
      <c r="E396" t="s">
        <v>11</v>
      </c>
      <c r="F396" t="s">
        <v>511</v>
      </c>
      <c r="G396" t="s">
        <v>413</v>
      </c>
      <c r="P396" t="s">
        <v>361</v>
      </c>
      <c r="Q396" t="s">
        <v>868</v>
      </c>
      <c r="R396" t="s">
        <v>869</v>
      </c>
      <c r="S396">
        <v>1E-3</v>
      </c>
    </row>
    <row r="397" spans="1:21" ht="15" customHeight="1">
      <c r="A397" s="962">
        <v>2001</v>
      </c>
      <c r="B397" t="s">
        <v>247</v>
      </c>
      <c r="C397" t="s">
        <v>322</v>
      </c>
      <c r="D397" t="s">
        <v>13</v>
      </c>
      <c r="E397" t="s">
        <v>11</v>
      </c>
      <c r="F397" t="s">
        <v>511</v>
      </c>
      <c r="G397" t="s">
        <v>413</v>
      </c>
      <c r="I397" t="s">
        <v>870</v>
      </c>
      <c r="J397" t="s">
        <v>450</v>
      </c>
      <c r="K397" t="s">
        <v>921</v>
      </c>
      <c r="L397" t="s">
        <v>854</v>
      </c>
      <c r="M397" t="s">
        <v>871</v>
      </c>
      <c r="N397" t="s">
        <v>56</v>
      </c>
      <c r="P397" t="s">
        <v>361</v>
      </c>
      <c r="Q397" t="s">
        <v>851</v>
      </c>
      <c r="R397" t="s">
        <v>337</v>
      </c>
      <c r="S397">
        <v>-1</v>
      </c>
      <c r="T397" t="s">
        <v>871</v>
      </c>
      <c r="U397" t="s">
        <v>450</v>
      </c>
    </row>
    <row r="398" spans="1:21" ht="15" customHeight="1">
      <c r="A398" s="971">
        <v>4101</v>
      </c>
      <c r="B398" t="s">
        <v>280</v>
      </c>
      <c r="C398" t="s">
        <v>257</v>
      </c>
      <c r="D398" t="s">
        <v>13</v>
      </c>
      <c r="E398" t="s">
        <v>11</v>
      </c>
      <c r="F398" t="s">
        <v>511</v>
      </c>
      <c r="G398" t="s">
        <v>413</v>
      </c>
      <c r="I398" t="s">
        <v>922</v>
      </c>
      <c r="J398" t="s">
        <v>418</v>
      </c>
      <c r="K398" t="s">
        <v>923</v>
      </c>
      <c r="L398" t="s">
        <v>854</v>
      </c>
      <c r="M398" t="s">
        <v>924</v>
      </c>
      <c r="N398" t="s">
        <v>60</v>
      </c>
      <c r="P398" t="s">
        <v>361</v>
      </c>
      <c r="Q398" t="s">
        <v>851</v>
      </c>
      <c r="R398" t="s">
        <v>337</v>
      </c>
      <c r="S398">
        <v>-1</v>
      </c>
      <c r="T398" t="s">
        <v>924</v>
      </c>
      <c r="U398" t="s">
        <v>418</v>
      </c>
    </row>
    <row r="399" spans="1:21" ht="15" customHeight="1">
      <c r="A399" s="962">
        <v>4101</v>
      </c>
      <c r="B399" t="s">
        <v>254</v>
      </c>
      <c r="C399" t="s">
        <v>280</v>
      </c>
      <c r="D399" t="s">
        <v>13</v>
      </c>
      <c r="E399" t="s">
        <v>11</v>
      </c>
      <c r="F399" t="s">
        <v>511</v>
      </c>
      <c r="G399" t="s">
        <v>413</v>
      </c>
      <c r="H399" t="s">
        <v>559</v>
      </c>
      <c r="J399" t="s">
        <v>418</v>
      </c>
      <c r="K399" t="s">
        <v>560</v>
      </c>
      <c r="L399" t="s">
        <v>333</v>
      </c>
      <c r="M399" t="s">
        <v>346</v>
      </c>
      <c r="N399" t="s">
        <v>60</v>
      </c>
      <c r="P399" t="s">
        <v>349</v>
      </c>
      <c r="Q399" t="s">
        <v>336</v>
      </c>
      <c r="R399" t="s">
        <v>337</v>
      </c>
      <c r="S399">
        <v>0.36333333333333329</v>
      </c>
    </row>
    <row r="400" spans="1:21" ht="15" customHeight="1">
      <c r="A400" s="971">
        <v>4201</v>
      </c>
      <c r="B400" t="s">
        <v>280</v>
      </c>
      <c r="C400" t="s">
        <v>259</v>
      </c>
      <c r="D400" t="s">
        <v>13</v>
      </c>
      <c r="E400" t="s">
        <v>11</v>
      </c>
      <c r="F400" t="s">
        <v>511</v>
      </c>
      <c r="G400" t="s">
        <v>413</v>
      </c>
      <c r="I400" t="s">
        <v>925</v>
      </c>
      <c r="J400" t="s">
        <v>418</v>
      </c>
      <c r="K400" t="s">
        <v>923</v>
      </c>
      <c r="L400" t="s">
        <v>854</v>
      </c>
      <c r="M400" t="s">
        <v>926</v>
      </c>
      <c r="N400" t="s">
        <v>60</v>
      </c>
      <c r="P400" t="s">
        <v>361</v>
      </c>
      <c r="Q400" t="s">
        <v>851</v>
      </c>
      <c r="R400" t="s">
        <v>337</v>
      </c>
      <c r="S400">
        <v>-1</v>
      </c>
      <c r="T400" t="s">
        <v>926</v>
      </c>
      <c r="U400" t="s">
        <v>418</v>
      </c>
    </row>
    <row r="401" spans="1:21" ht="15" customHeight="1">
      <c r="A401" s="962">
        <v>4201</v>
      </c>
      <c r="B401" t="s">
        <v>254</v>
      </c>
      <c r="C401" t="s">
        <v>280</v>
      </c>
      <c r="D401" t="s">
        <v>13</v>
      </c>
      <c r="E401" t="s">
        <v>11</v>
      </c>
      <c r="F401" t="s">
        <v>511</v>
      </c>
      <c r="G401" t="s">
        <v>413</v>
      </c>
      <c r="H401" t="s">
        <v>559</v>
      </c>
      <c r="J401" t="s">
        <v>418</v>
      </c>
      <c r="K401" t="s">
        <v>560</v>
      </c>
      <c r="L401" t="s">
        <v>333</v>
      </c>
      <c r="M401" t="s">
        <v>346</v>
      </c>
      <c r="N401" t="s">
        <v>60</v>
      </c>
      <c r="P401" t="s">
        <v>349</v>
      </c>
      <c r="Q401" t="s">
        <v>336</v>
      </c>
      <c r="R401" t="s">
        <v>337</v>
      </c>
      <c r="S401">
        <v>0.63666666666666671</v>
      </c>
    </row>
    <row r="402" spans="1:21" ht="15" customHeight="1">
      <c r="A402" s="971">
        <v>10001</v>
      </c>
      <c r="B402" t="s">
        <v>259</v>
      </c>
      <c r="C402" t="s">
        <v>287</v>
      </c>
      <c r="D402" t="s">
        <v>13</v>
      </c>
      <c r="E402" t="s">
        <v>11</v>
      </c>
      <c r="F402" t="s">
        <v>511</v>
      </c>
      <c r="G402" t="s">
        <v>413</v>
      </c>
      <c r="S402">
        <v>0.97585740070603166</v>
      </c>
    </row>
    <row r="403" spans="1:21" ht="15" customHeight="1">
      <c r="A403" s="962">
        <v>10001</v>
      </c>
      <c r="B403" t="s">
        <v>259</v>
      </c>
      <c r="C403" t="s">
        <v>299</v>
      </c>
      <c r="D403" t="s">
        <v>13</v>
      </c>
      <c r="E403" t="s">
        <v>11</v>
      </c>
      <c r="F403" t="s">
        <v>511</v>
      </c>
      <c r="G403" t="s">
        <v>413</v>
      </c>
      <c r="I403" t="s">
        <v>927</v>
      </c>
      <c r="J403" t="s">
        <v>893</v>
      </c>
      <c r="K403" t="s">
        <v>928</v>
      </c>
      <c r="L403" t="s">
        <v>849</v>
      </c>
      <c r="M403" t="s">
        <v>895</v>
      </c>
      <c r="N403" t="s">
        <v>75</v>
      </c>
      <c r="P403" t="s">
        <v>361</v>
      </c>
      <c r="Q403" t="s">
        <v>851</v>
      </c>
      <c r="R403" t="s">
        <v>337</v>
      </c>
      <c r="S403">
        <v>-1</v>
      </c>
      <c r="T403" t="s">
        <v>895</v>
      </c>
      <c r="U403" t="s">
        <v>893</v>
      </c>
    </row>
    <row r="404" spans="1:21" ht="15" customHeight="1">
      <c r="A404" s="971">
        <v>10101</v>
      </c>
      <c r="B404" t="s">
        <v>259</v>
      </c>
      <c r="C404" t="s">
        <v>287</v>
      </c>
      <c r="D404" t="s">
        <v>13</v>
      </c>
      <c r="E404" t="s">
        <v>11</v>
      </c>
      <c r="F404" t="s">
        <v>511</v>
      </c>
      <c r="G404" t="s">
        <v>413</v>
      </c>
      <c r="S404">
        <v>2.4142599293968191E-2</v>
      </c>
    </row>
    <row r="405" spans="1:21" ht="15" customHeight="1">
      <c r="A405" s="962">
        <v>10101</v>
      </c>
      <c r="B405" t="s">
        <v>259</v>
      </c>
      <c r="C405" t="s">
        <v>300</v>
      </c>
      <c r="D405" t="s">
        <v>13</v>
      </c>
      <c r="E405" t="s">
        <v>11</v>
      </c>
      <c r="F405" t="s">
        <v>511</v>
      </c>
      <c r="G405" t="s">
        <v>413</v>
      </c>
      <c r="I405" t="s">
        <v>929</v>
      </c>
      <c r="J405" t="s">
        <v>893</v>
      </c>
      <c r="K405" t="s">
        <v>928</v>
      </c>
      <c r="L405" t="s">
        <v>849</v>
      </c>
      <c r="M405" t="s">
        <v>897</v>
      </c>
      <c r="N405" t="s">
        <v>75</v>
      </c>
      <c r="P405" t="s">
        <v>361</v>
      </c>
      <c r="Q405" t="s">
        <v>851</v>
      </c>
      <c r="R405" t="s">
        <v>337</v>
      </c>
      <c r="S405">
        <v>-1</v>
      </c>
      <c r="T405" t="s">
        <v>897</v>
      </c>
      <c r="U405" t="s">
        <v>893</v>
      </c>
    </row>
    <row r="406" spans="1:21" ht="15" customHeight="1">
      <c r="A406" s="971">
        <v>32</v>
      </c>
      <c r="B406" t="s">
        <v>254</v>
      </c>
      <c r="C406" t="s">
        <v>319</v>
      </c>
      <c r="D406" t="s">
        <v>13</v>
      </c>
      <c r="E406" t="s">
        <v>11</v>
      </c>
      <c r="F406" t="s">
        <v>511</v>
      </c>
      <c r="G406" t="s">
        <v>433</v>
      </c>
      <c r="H406" t="s">
        <v>574</v>
      </c>
      <c r="J406" t="s">
        <v>332</v>
      </c>
      <c r="L406" t="s">
        <v>333</v>
      </c>
      <c r="M406" t="s">
        <v>351</v>
      </c>
      <c r="N406" t="s">
        <v>53</v>
      </c>
      <c r="P406" t="s">
        <v>349</v>
      </c>
      <c r="Q406" t="s">
        <v>336</v>
      </c>
      <c r="R406" t="s">
        <v>337</v>
      </c>
      <c r="S406">
        <v>1.5</v>
      </c>
    </row>
    <row r="407" spans="1:21" ht="15" customHeight="1">
      <c r="A407" s="962">
        <v>32</v>
      </c>
      <c r="B407" t="s">
        <v>247</v>
      </c>
      <c r="C407" t="s">
        <v>318</v>
      </c>
      <c r="D407" t="s">
        <v>13</v>
      </c>
      <c r="E407" t="s">
        <v>11</v>
      </c>
      <c r="F407" t="s">
        <v>511</v>
      </c>
      <c r="G407" t="s">
        <v>433</v>
      </c>
      <c r="I407" t="s">
        <v>930</v>
      </c>
      <c r="J407" t="s">
        <v>662</v>
      </c>
      <c r="K407" t="s">
        <v>848</v>
      </c>
      <c r="L407" t="s">
        <v>849</v>
      </c>
      <c r="M407" t="s">
        <v>850</v>
      </c>
      <c r="N407" t="s">
        <v>57</v>
      </c>
      <c r="P407" t="s">
        <v>361</v>
      </c>
      <c r="Q407" t="s">
        <v>851</v>
      </c>
      <c r="R407" t="s">
        <v>337</v>
      </c>
      <c r="S407">
        <v>-1</v>
      </c>
      <c r="T407" t="s">
        <v>850</v>
      </c>
      <c r="U407" t="s">
        <v>662</v>
      </c>
    </row>
    <row r="408" spans="1:21" ht="15" customHeight="1">
      <c r="A408" s="971">
        <v>202</v>
      </c>
      <c r="B408" t="s">
        <v>244</v>
      </c>
      <c r="C408" t="s">
        <v>279</v>
      </c>
      <c r="D408" t="s">
        <v>13</v>
      </c>
      <c r="E408" t="s">
        <v>11</v>
      </c>
      <c r="F408" t="s">
        <v>511</v>
      </c>
      <c r="G408" t="s">
        <v>433</v>
      </c>
      <c r="H408" t="s">
        <v>570</v>
      </c>
      <c r="J408" t="s">
        <v>332</v>
      </c>
      <c r="L408" t="s">
        <v>333</v>
      </c>
      <c r="M408" t="s">
        <v>334</v>
      </c>
      <c r="N408" t="s">
        <v>53</v>
      </c>
      <c r="P408" t="s">
        <v>335</v>
      </c>
      <c r="Q408" t="s">
        <v>336</v>
      </c>
      <c r="R408" t="s">
        <v>337</v>
      </c>
      <c r="S408">
        <v>0.01</v>
      </c>
    </row>
    <row r="409" spans="1:21" ht="15" customHeight="1">
      <c r="A409" s="962">
        <v>202</v>
      </c>
      <c r="B409" t="s">
        <v>279</v>
      </c>
      <c r="C409" t="s">
        <v>255</v>
      </c>
      <c r="D409" t="s">
        <v>13</v>
      </c>
      <c r="E409" t="s">
        <v>11</v>
      </c>
      <c r="F409" t="s">
        <v>511</v>
      </c>
      <c r="G409" t="s">
        <v>433</v>
      </c>
      <c r="I409" t="s">
        <v>931</v>
      </c>
      <c r="J409" t="s">
        <v>853</v>
      </c>
      <c r="K409" t="s">
        <v>848</v>
      </c>
      <c r="L409" t="s">
        <v>854</v>
      </c>
      <c r="M409" t="s">
        <v>855</v>
      </c>
      <c r="N409" t="s">
        <v>55</v>
      </c>
      <c r="P409" t="s">
        <v>361</v>
      </c>
      <c r="Q409" t="s">
        <v>851</v>
      </c>
      <c r="R409" t="s">
        <v>337</v>
      </c>
      <c r="S409">
        <v>-1</v>
      </c>
      <c r="T409" t="s">
        <v>855</v>
      </c>
      <c r="U409" t="s">
        <v>853</v>
      </c>
    </row>
    <row r="410" spans="1:21" ht="15" customHeight="1">
      <c r="A410" s="971">
        <v>1904</v>
      </c>
      <c r="B410" t="s">
        <v>244</v>
      </c>
      <c r="C410" t="s">
        <v>278</v>
      </c>
      <c r="D410" t="s">
        <v>13</v>
      </c>
      <c r="E410" t="s">
        <v>11</v>
      </c>
      <c r="F410" t="s">
        <v>511</v>
      </c>
      <c r="G410" t="s">
        <v>433</v>
      </c>
      <c r="P410" t="s">
        <v>361</v>
      </c>
      <c r="Q410" t="s">
        <v>868</v>
      </c>
      <c r="R410" t="s">
        <v>869</v>
      </c>
      <c r="S410">
        <v>0.02</v>
      </c>
    </row>
    <row r="411" spans="1:21" ht="15" customHeight="1">
      <c r="A411" s="962">
        <v>1904</v>
      </c>
      <c r="B411" t="s">
        <v>247</v>
      </c>
      <c r="C411" t="s">
        <v>322</v>
      </c>
      <c r="D411" t="s">
        <v>13</v>
      </c>
      <c r="E411" t="s">
        <v>11</v>
      </c>
      <c r="F411" t="s">
        <v>511</v>
      </c>
      <c r="G411" t="s">
        <v>433</v>
      </c>
      <c r="I411" t="s">
        <v>915</v>
      </c>
      <c r="J411" t="s">
        <v>450</v>
      </c>
      <c r="K411" t="s">
        <v>848</v>
      </c>
      <c r="L411" t="s">
        <v>854</v>
      </c>
      <c r="M411" t="s">
        <v>871</v>
      </c>
      <c r="N411" t="s">
        <v>56</v>
      </c>
      <c r="P411" t="s">
        <v>361</v>
      </c>
      <c r="Q411" t="s">
        <v>851</v>
      </c>
      <c r="R411" t="s">
        <v>337</v>
      </c>
      <c r="S411">
        <v>-1</v>
      </c>
      <c r="T411" t="s">
        <v>871</v>
      </c>
      <c r="U411" t="s">
        <v>450</v>
      </c>
    </row>
    <row r="412" spans="1:21" ht="15" customHeight="1">
      <c r="A412" s="971">
        <v>4010</v>
      </c>
      <c r="B412" t="s">
        <v>255</v>
      </c>
      <c r="C412" t="s">
        <v>301</v>
      </c>
      <c r="D412" t="s">
        <v>13</v>
      </c>
      <c r="E412" t="s">
        <v>11</v>
      </c>
      <c r="F412" t="s">
        <v>511</v>
      </c>
      <c r="G412" t="s">
        <v>433</v>
      </c>
      <c r="I412" t="s">
        <v>856</v>
      </c>
      <c r="J412" t="s">
        <v>853</v>
      </c>
      <c r="K412" t="s">
        <v>848</v>
      </c>
      <c r="L412" t="s">
        <v>849</v>
      </c>
      <c r="M412" t="s">
        <v>857</v>
      </c>
      <c r="N412" t="s">
        <v>55</v>
      </c>
      <c r="P412" t="s">
        <v>361</v>
      </c>
      <c r="Q412" t="s">
        <v>851</v>
      </c>
      <c r="R412" t="s">
        <v>337</v>
      </c>
      <c r="S412">
        <v>-1</v>
      </c>
      <c r="T412" t="s">
        <v>857</v>
      </c>
      <c r="U412" t="s">
        <v>853</v>
      </c>
    </row>
    <row r="413" spans="1:21" ht="15" customHeight="1">
      <c r="A413" s="962">
        <v>4010</v>
      </c>
      <c r="B413" t="s">
        <v>279</v>
      </c>
      <c r="C413" t="s">
        <v>255</v>
      </c>
      <c r="D413" t="s">
        <v>13</v>
      </c>
      <c r="E413" t="s">
        <v>11</v>
      </c>
      <c r="F413" t="s">
        <v>511</v>
      </c>
      <c r="G413" t="s">
        <v>433</v>
      </c>
      <c r="I413" t="s">
        <v>931</v>
      </c>
      <c r="J413" t="s">
        <v>853</v>
      </c>
      <c r="K413" t="s">
        <v>848</v>
      </c>
      <c r="L413" t="s">
        <v>854</v>
      </c>
      <c r="M413" t="s">
        <v>855</v>
      </c>
      <c r="N413" t="s">
        <v>55</v>
      </c>
      <c r="P413" t="s">
        <v>361</v>
      </c>
      <c r="Q413" t="s">
        <v>851</v>
      </c>
      <c r="R413" t="s">
        <v>337</v>
      </c>
      <c r="S413">
        <v>0.56330000000000002</v>
      </c>
    </row>
    <row r="414" spans="1:21" ht="15" customHeight="1">
      <c r="A414" s="971">
        <v>5010</v>
      </c>
      <c r="B414" t="s">
        <v>255</v>
      </c>
      <c r="C414" t="s">
        <v>307</v>
      </c>
      <c r="D414" t="s">
        <v>13</v>
      </c>
      <c r="E414" t="s">
        <v>11</v>
      </c>
      <c r="F414" t="s">
        <v>511</v>
      </c>
      <c r="G414" t="s">
        <v>433</v>
      </c>
      <c r="I414" t="s">
        <v>858</v>
      </c>
      <c r="J414" t="s">
        <v>853</v>
      </c>
      <c r="K414" t="s">
        <v>848</v>
      </c>
      <c r="L414" t="s">
        <v>849</v>
      </c>
      <c r="M414" t="s">
        <v>859</v>
      </c>
      <c r="N414" t="s">
        <v>55</v>
      </c>
      <c r="P414" t="s">
        <v>361</v>
      </c>
      <c r="Q414" t="s">
        <v>851</v>
      </c>
      <c r="R414" t="s">
        <v>337</v>
      </c>
      <c r="S414">
        <v>-1</v>
      </c>
      <c r="T414" t="s">
        <v>859</v>
      </c>
      <c r="U414" t="s">
        <v>853</v>
      </c>
    </row>
    <row r="415" spans="1:21" ht="15" customHeight="1">
      <c r="A415" s="962">
        <v>5010</v>
      </c>
      <c r="B415" t="s">
        <v>279</v>
      </c>
      <c r="C415" t="s">
        <v>255</v>
      </c>
      <c r="D415" t="s">
        <v>13</v>
      </c>
      <c r="E415" t="s">
        <v>11</v>
      </c>
      <c r="F415" t="s">
        <v>511</v>
      </c>
      <c r="G415" t="s">
        <v>433</v>
      </c>
      <c r="I415" t="s">
        <v>931</v>
      </c>
      <c r="J415" t="s">
        <v>853</v>
      </c>
      <c r="K415" t="s">
        <v>848</v>
      </c>
      <c r="L415" t="s">
        <v>854</v>
      </c>
      <c r="M415" t="s">
        <v>855</v>
      </c>
      <c r="N415" t="s">
        <v>55</v>
      </c>
      <c r="P415" t="s">
        <v>361</v>
      </c>
      <c r="Q415" t="s">
        <v>851</v>
      </c>
      <c r="R415" t="s">
        <v>337</v>
      </c>
      <c r="S415">
        <v>7.7000000000000002E-3</v>
      </c>
    </row>
    <row r="416" spans="1:21" ht="15" customHeight="1">
      <c r="A416" s="971">
        <v>5701</v>
      </c>
      <c r="B416" t="s">
        <v>278</v>
      </c>
      <c r="C416" t="s">
        <v>247</v>
      </c>
      <c r="D416" t="s">
        <v>13</v>
      </c>
      <c r="E416" t="s">
        <v>11</v>
      </c>
      <c r="F416" t="s">
        <v>511</v>
      </c>
      <c r="G416" t="s">
        <v>433</v>
      </c>
      <c r="M416" t="s">
        <v>367</v>
      </c>
      <c r="P416" t="s">
        <v>361</v>
      </c>
      <c r="Q416" t="s">
        <v>336</v>
      </c>
      <c r="R416" t="s">
        <v>337</v>
      </c>
      <c r="S416">
        <v>0.18055555555555561</v>
      </c>
    </row>
    <row r="417" spans="1:21" ht="15" customHeight="1">
      <c r="A417" s="962">
        <v>5701</v>
      </c>
      <c r="B417" t="s">
        <v>323</v>
      </c>
      <c r="C417" t="s">
        <v>247</v>
      </c>
      <c r="D417" t="s">
        <v>13</v>
      </c>
      <c r="E417" t="s">
        <v>11</v>
      </c>
      <c r="F417" t="s">
        <v>511</v>
      </c>
      <c r="G417" t="s">
        <v>433</v>
      </c>
      <c r="I417" t="s">
        <v>932</v>
      </c>
      <c r="J417" t="s">
        <v>848</v>
      </c>
      <c r="K417" t="s">
        <v>933</v>
      </c>
      <c r="L417" t="s">
        <v>849</v>
      </c>
      <c r="M417" t="s">
        <v>934</v>
      </c>
      <c r="N417" t="s">
        <v>848</v>
      </c>
      <c r="O417" t="s">
        <v>230</v>
      </c>
      <c r="P417" t="s">
        <v>882</v>
      </c>
      <c r="Q417" t="s">
        <v>935</v>
      </c>
      <c r="R417" t="s">
        <v>936</v>
      </c>
      <c r="S417">
        <v>-1</v>
      </c>
      <c r="T417" t="s">
        <v>937</v>
      </c>
    </row>
    <row r="418" spans="1:21" ht="15" customHeight="1">
      <c r="A418" s="971">
        <v>6010</v>
      </c>
      <c r="B418" t="s">
        <v>279</v>
      </c>
      <c r="C418" t="s">
        <v>255</v>
      </c>
      <c r="D418" t="s">
        <v>13</v>
      </c>
      <c r="E418" t="s">
        <v>11</v>
      </c>
      <c r="F418" t="s">
        <v>511</v>
      </c>
      <c r="G418" t="s">
        <v>433</v>
      </c>
      <c r="I418" t="s">
        <v>931</v>
      </c>
      <c r="J418" t="s">
        <v>853</v>
      </c>
      <c r="K418" t="s">
        <v>848</v>
      </c>
      <c r="L418" t="s">
        <v>854</v>
      </c>
      <c r="M418" t="s">
        <v>855</v>
      </c>
      <c r="N418" t="s">
        <v>55</v>
      </c>
      <c r="P418" t="s">
        <v>361</v>
      </c>
      <c r="Q418" t="s">
        <v>851</v>
      </c>
      <c r="R418" t="s">
        <v>337</v>
      </c>
      <c r="S418">
        <v>0</v>
      </c>
    </row>
    <row r="419" spans="1:21" ht="15" customHeight="1">
      <c r="A419" s="962">
        <v>6010</v>
      </c>
      <c r="B419" t="s">
        <v>255</v>
      </c>
      <c r="C419" t="s">
        <v>315</v>
      </c>
      <c r="D419" t="s">
        <v>13</v>
      </c>
      <c r="E419" t="s">
        <v>11</v>
      </c>
      <c r="F419" t="s">
        <v>511</v>
      </c>
      <c r="G419" t="s">
        <v>433</v>
      </c>
      <c r="I419" t="s">
        <v>860</v>
      </c>
      <c r="J419" t="s">
        <v>853</v>
      </c>
      <c r="K419" t="s">
        <v>848</v>
      </c>
      <c r="L419" t="s">
        <v>849</v>
      </c>
      <c r="M419" t="s">
        <v>861</v>
      </c>
      <c r="N419" t="s">
        <v>55</v>
      </c>
      <c r="P419" t="s">
        <v>361</v>
      </c>
      <c r="Q419" t="s">
        <v>851</v>
      </c>
      <c r="R419" t="s">
        <v>337</v>
      </c>
      <c r="S419">
        <v>-1</v>
      </c>
      <c r="T419" t="s">
        <v>861</v>
      </c>
      <c r="U419" t="s">
        <v>853</v>
      </c>
    </row>
    <row r="420" spans="1:21" ht="15" customHeight="1">
      <c r="A420" s="971">
        <v>7010</v>
      </c>
      <c r="B420" t="s">
        <v>279</v>
      </c>
      <c r="C420" t="s">
        <v>255</v>
      </c>
      <c r="D420" t="s">
        <v>13</v>
      </c>
      <c r="E420" t="s">
        <v>11</v>
      </c>
      <c r="F420" t="s">
        <v>511</v>
      </c>
      <c r="G420" t="s">
        <v>433</v>
      </c>
      <c r="I420" t="s">
        <v>931</v>
      </c>
      <c r="J420" t="s">
        <v>853</v>
      </c>
      <c r="K420" t="s">
        <v>848</v>
      </c>
      <c r="L420" t="s">
        <v>854</v>
      </c>
      <c r="M420" t="s">
        <v>855</v>
      </c>
      <c r="N420" t="s">
        <v>55</v>
      </c>
      <c r="P420" t="s">
        <v>361</v>
      </c>
      <c r="Q420" t="s">
        <v>851</v>
      </c>
      <c r="R420" t="s">
        <v>337</v>
      </c>
      <c r="S420">
        <v>7.7000000000000002E-3</v>
      </c>
    </row>
    <row r="421" spans="1:21" ht="15" customHeight="1">
      <c r="A421" s="962">
        <v>7010</v>
      </c>
      <c r="B421" t="s">
        <v>255</v>
      </c>
      <c r="C421" t="s">
        <v>308</v>
      </c>
      <c r="D421" t="s">
        <v>13</v>
      </c>
      <c r="E421" t="s">
        <v>11</v>
      </c>
      <c r="F421" t="s">
        <v>511</v>
      </c>
      <c r="G421" t="s">
        <v>433</v>
      </c>
      <c r="I421" t="s">
        <v>862</v>
      </c>
      <c r="J421" t="s">
        <v>853</v>
      </c>
      <c r="K421" t="s">
        <v>848</v>
      </c>
      <c r="L421" t="s">
        <v>849</v>
      </c>
      <c r="M421" t="s">
        <v>863</v>
      </c>
      <c r="N421" t="s">
        <v>55</v>
      </c>
      <c r="P421" t="s">
        <v>361</v>
      </c>
      <c r="Q421" t="s">
        <v>851</v>
      </c>
      <c r="R421" t="s">
        <v>337</v>
      </c>
      <c r="S421">
        <v>-1</v>
      </c>
      <c r="T421" t="s">
        <v>863</v>
      </c>
      <c r="U421" t="s">
        <v>853</v>
      </c>
    </row>
    <row r="422" spans="1:21" ht="15" customHeight="1">
      <c r="A422" s="971">
        <v>7101</v>
      </c>
      <c r="B422" t="s">
        <v>284</v>
      </c>
      <c r="C422" t="s">
        <v>267</v>
      </c>
      <c r="D422" t="s">
        <v>13</v>
      </c>
      <c r="E422" t="s">
        <v>11</v>
      </c>
      <c r="F422" t="s">
        <v>511</v>
      </c>
      <c r="G422" t="s">
        <v>433</v>
      </c>
      <c r="I422" t="s">
        <v>938</v>
      </c>
      <c r="J422" t="s">
        <v>939</v>
      </c>
      <c r="K422" t="s">
        <v>848</v>
      </c>
      <c r="L422" t="s">
        <v>854</v>
      </c>
      <c r="M422" t="s">
        <v>940</v>
      </c>
      <c r="N422" t="s">
        <v>72</v>
      </c>
      <c r="P422" t="s">
        <v>361</v>
      </c>
      <c r="Q422" t="s">
        <v>851</v>
      </c>
      <c r="R422" t="s">
        <v>337</v>
      </c>
      <c r="S422">
        <v>-1</v>
      </c>
      <c r="T422" t="s">
        <v>940</v>
      </c>
      <c r="U422" t="s">
        <v>939</v>
      </c>
    </row>
    <row r="423" spans="1:21" ht="15" customHeight="1">
      <c r="A423" s="962">
        <v>7101</v>
      </c>
      <c r="B423" t="s">
        <v>254</v>
      </c>
      <c r="C423" t="s">
        <v>284</v>
      </c>
      <c r="D423" t="s">
        <v>13</v>
      </c>
      <c r="E423" t="s">
        <v>11</v>
      </c>
      <c r="F423" t="s">
        <v>511</v>
      </c>
      <c r="G423" t="s">
        <v>433</v>
      </c>
      <c r="H423" t="s">
        <v>573</v>
      </c>
      <c r="J423" t="s">
        <v>332</v>
      </c>
      <c r="L423" t="s">
        <v>333</v>
      </c>
      <c r="M423" t="s">
        <v>344</v>
      </c>
      <c r="N423" t="s">
        <v>53</v>
      </c>
      <c r="P423" t="s">
        <v>349</v>
      </c>
      <c r="Q423" t="s">
        <v>336</v>
      </c>
      <c r="R423" t="s">
        <v>337</v>
      </c>
      <c r="S423">
        <v>0.4</v>
      </c>
    </row>
    <row r="424" spans="1:21" ht="15" customHeight="1">
      <c r="A424" s="971">
        <v>7201</v>
      </c>
      <c r="B424" t="s">
        <v>284</v>
      </c>
      <c r="C424" t="s">
        <v>268</v>
      </c>
      <c r="D424" t="s">
        <v>13</v>
      </c>
      <c r="E424" t="s">
        <v>11</v>
      </c>
      <c r="F424" t="s">
        <v>511</v>
      </c>
      <c r="G424" t="s">
        <v>433</v>
      </c>
      <c r="I424" t="s">
        <v>941</v>
      </c>
      <c r="J424" t="s">
        <v>942</v>
      </c>
      <c r="K424" t="s">
        <v>848</v>
      </c>
      <c r="L424" t="s">
        <v>854</v>
      </c>
      <c r="M424" t="s">
        <v>943</v>
      </c>
      <c r="N424" t="s">
        <v>72</v>
      </c>
      <c r="P424" t="s">
        <v>882</v>
      </c>
      <c r="Q424" t="s">
        <v>851</v>
      </c>
      <c r="R424" t="s">
        <v>337</v>
      </c>
      <c r="S424">
        <v>-1</v>
      </c>
      <c r="T424" t="s">
        <v>943</v>
      </c>
      <c r="U424" t="s">
        <v>942</v>
      </c>
    </row>
    <row r="425" spans="1:21" ht="15" customHeight="1">
      <c r="A425" s="962">
        <v>7201</v>
      </c>
      <c r="B425" t="s">
        <v>254</v>
      </c>
      <c r="C425" t="s">
        <v>284</v>
      </c>
      <c r="D425" t="s">
        <v>13</v>
      </c>
      <c r="E425" t="s">
        <v>11</v>
      </c>
      <c r="F425" t="s">
        <v>511</v>
      </c>
      <c r="G425" t="s">
        <v>433</v>
      </c>
      <c r="H425" t="s">
        <v>573</v>
      </c>
      <c r="J425" t="s">
        <v>332</v>
      </c>
      <c r="L425" t="s">
        <v>333</v>
      </c>
      <c r="M425" t="s">
        <v>344</v>
      </c>
      <c r="N425" t="s">
        <v>53</v>
      </c>
      <c r="P425" t="s">
        <v>349</v>
      </c>
      <c r="Q425" t="s">
        <v>336</v>
      </c>
      <c r="R425" t="s">
        <v>337</v>
      </c>
      <c r="S425">
        <v>0.17</v>
      </c>
    </row>
    <row r="426" spans="1:21" ht="15" customHeight="1">
      <c r="A426" s="971">
        <v>8010</v>
      </c>
      <c r="B426" t="s">
        <v>255</v>
      </c>
      <c r="C426" t="s">
        <v>311</v>
      </c>
      <c r="D426" t="s">
        <v>13</v>
      </c>
      <c r="E426" t="s">
        <v>11</v>
      </c>
      <c r="F426" t="s">
        <v>511</v>
      </c>
      <c r="G426" t="s">
        <v>433</v>
      </c>
      <c r="I426" t="s">
        <v>864</v>
      </c>
      <c r="J426" t="s">
        <v>853</v>
      </c>
      <c r="K426" t="s">
        <v>848</v>
      </c>
      <c r="L426" t="s">
        <v>849</v>
      </c>
      <c r="M426" t="s">
        <v>865</v>
      </c>
      <c r="N426" t="s">
        <v>55</v>
      </c>
      <c r="P426" t="s">
        <v>361</v>
      </c>
      <c r="Q426" t="s">
        <v>851</v>
      </c>
      <c r="R426" t="s">
        <v>337</v>
      </c>
      <c r="S426">
        <v>-1</v>
      </c>
      <c r="T426" t="s">
        <v>865</v>
      </c>
      <c r="U426" t="s">
        <v>853</v>
      </c>
    </row>
    <row r="427" spans="1:21" ht="15" customHeight="1">
      <c r="A427" s="962">
        <v>8010</v>
      </c>
      <c r="B427" t="s">
        <v>279</v>
      </c>
      <c r="C427" t="s">
        <v>255</v>
      </c>
      <c r="D427" t="s">
        <v>13</v>
      </c>
      <c r="E427" t="s">
        <v>11</v>
      </c>
      <c r="F427" t="s">
        <v>511</v>
      </c>
      <c r="G427" t="s">
        <v>433</v>
      </c>
      <c r="I427" t="s">
        <v>931</v>
      </c>
      <c r="J427" t="s">
        <v>853</v>
      </c>
      <c r="K427" t="s">
        <v>848</v>
      </c>
      <c r="L427" t="s">
        <v>854</v>
      </c>
      <c r="M427" t="s">
        <v>855</v>
      </c>
      <c r="N427" t="s">
        <v>55</v>
      </c>
      <c r="P427" t="s">
        <v>361</v>
      </c>
      <c r="Q427" t="s">
        <v>851</v>
      </c>
      <c r="R427" t="s">
        <v>337</v>
      </c>
      <c r="S427">
        <v>0.40720000000000001</v>
      </c>
    </row>
    <row r="428" spans="1:21" ht="15" customHeight="1">
      <c r="A428" s="971">
        <v>9010</v>
      </c>
      <c r="B428" t="s">
        <v>279</v>
      </c>
      <c r="C428" t="s">
        <v>255</v>
      </c>
      <c r="D428" t="s">
        <v>13</v>
      </c>
      <c r="E428" t="s">
        <v>11</v>
      </c>
      <c r="F428" t="s">
        <v>511</v>
      </c>
      <c r="G428" t="s">
        <v>433</v>
      </c>
      <c r="I428" t="s">
        <v>931</v>
      </c>
      <c r="J428" t="s">
        <v>853</v>
      </c>
      <c r="K428" t="s">
        <v>848</v>
      </c>
      <c r="L428" t="s">
        <v>854</v>
      </c>
      <c r="M428" t="s">
        <v>855</v>
      </c>
      <c r="N428" t="s">
        <v>55</v>
      </c>
      <c r="P428" t="s">
        <v>361</v>
      </c>
      <c r="Q428" t="s">
        <v>851</v>
      </c>
      <c r="R428" t="s">
        <v>337</v>
      </c>
      <c r="S428">
        <v>1.03E-2</v>
      </c>
    </row>
    <row r="429" spans="1:21" ht="15" customHeight="1">
      <c r="A429" s="962">
        <v>9010</v>
      </c>
      <c r="B429" t="s">
        <v>255</v>
      </c>
      <c r="C429" t="s">
        <v>312</v>
      </c>
      <c r="D429" t="s">
        <v>13</v>
      </c>
      <c r="E429" t="s">
        <v>11</v>
      </c>
      <c r="F429" t="s">
        <v>511</v>
      </c>
      <c r="G429" t="s">
        <v>433</v>
      </c>
      <c r="I429" t="s">
        <v>866</v>
      </c>
      <c r="J429" t="s">
        <v>853</v>
      </c>
      <c r="K429" t="s">
        <v>848</v>
      </c>
      <c r="L429" t="s">
        <v>849</v>
      </c>
      <c r="M429" t="s">
        <v>867</v>
      </c>
      <c r="N429" t="s">
        <v>55</v>
      </c>
      <c r="P429" t="s">
        <v>361</v>
      </c>
      <c r="Q429" t="s">
        <v>851</v>
      </c>
      <c r="R429" t="s">
        <v>337</v>
      </c>
      <c r="S429">
        <v>-1</v>
      </c>
      <c r="T429" t="s">
        <v>867</v>
      </c>
      <c r="U429" t="s">
        <v>853</v>
      </c>
    </row>
    <row r="430" spans="1:21" ht="15" customHeight="1">
      <c r="A430" s="971">
        <v>33</v>
      </c>
      <c r="B430" t="s">
        <v>254</v>
      </c>
      <c r="C430" t="s">
        <v>319</v>
      </c>
      <c r="D430" t="s">
        <v>13</v>
      </c>
      <c r="E430" t="s">
        <v>11</v>
      </c>
      <c r="F430" t="s">
        <v>511</v>
      </c>
      <c r="G430" t="s">
        <v>445</v>
      </c>
      <c r="H430" t="s">
        <v>531</v>
      </c>
      <c r="J430" t="s">
        <v>332</v>
      </c>
      <c r="L430" t="s">
        <v>333</v>
      </c>
      <c r="M430" t="s">
        <v>351</v>
      </c>
      <c r="N430" t="s">
        <v>54</v>
      </c>
      <c r="P430" t="s">
        <v>349</v>
      </c>
      <c r="Q430" t="s">
        <v>336</v>
      </c>
      <c r="R430" t="s">
        <v>337</v>
      </c>
      <c r="S430">
        <v>4.2857142857142856</v>
      </c>
    </row>
    <row r="431" spans="1:21" ht="15" customHeight="1">
      <c r="A431" s="962">
        <v>33</v>
      </c>
      <c r="B431" t="s">
        <v>247</v>
      </c>
      <c r="C431" t="s">
        <v>318</v>
      </c>
      <c r="D431" t="s">
        <v>13</v>
      </c>
      <c r="E431" t="s">
        <v>11</v>
      </c>
      <c r="F431" t="s">
        <v>511</v>
      </c>
      <c r="G431" t="s">
        <v>445</v>
      </c>
      <c r="I431" t="s">
        <v>944</v>
      </c>
      <c r="J431" t="s">
        <v>662</v>
      </c>
      <c r="K431" t="s">
        <v>848</v>
      </c>
      <c r="L431" t="s">
        <v>849</v>
      </c>
      <c r="M431" t="s">
        <v>850</v>
      </c>
      <c r="N431" t="s">
        <v>57</v>
      </c>
      <c r="P431" t="s">
        <v>361</v>
      </c>
      <c r="Q431" t="s">
        <v>851</v>
      </c>
      <c r="R431" t="s">
        <v>337</v>
      </c>
      <c r="S431">
        <v>-1</v>
      </c>
      <c r="T431" t="s">
        <v>850</v>
      </c>
      <c r="U431" t="s">
        <v>662</v>
      </c>
    </row>
    <row r="432" spans="1:21" ht="15" customHeight="1">
      <c r="A432" s="971">
        <v>203</v>
      </c>
      <c r="B432" t="s">
        <v>244</v>
      </c>
      <c r="C432" t="s">
        <v>279</v>
      </c>
      <c r="D432" t="s">
        <v>13</v>
      </c>
      <c r="E432" t="s">
        <v>11</v>
      </c>
      <c r="F432" t="s">
        <v>511</v>
      </c>
      <c r="G432" t="s">
        <v>445</v>
      </c>
      <c r="H432" t="s">
        <v>579</v>
      </c>
      <c r="J432" t="s">
        <v>332</v>
      </c>
      <c r="L432" t="s">
        <v>333</v>
      </c>
      <c r="M432" t="s">
        <v>334</v>
      </c>
      <c r="N432" t="s">
        <v>54</v>
      </c>
      <c r="P432" t="s">
        <v>335</v>
      </c>
      <c r="Q432" t="s">
        <v>336</v>
      </c>
      <c r="R432" t="s">
        <v>337</v>
      </c>
      <c r="S432">
        <v>0.01</v>
      </c>
    </row>
    <row r="433" spans="1:21" ht="15" customHeight="1">
      <c r="A433" s="962">
        <v>203</v>
      </c>
      <c r="B433" t="s">
        <v>279</v>
      </c>
      <c r="C433" t="s">
        <v>255</v>
      </c>
      <c r="D433" t="s">
        <v>13</v>
      </c>
      <c r="E433" t="s">
        <v>11</v>
      </c>
      <c r="F433" t="s">
        <v>511</v>
      </c>
      <c r="G433" t="s">
        <v>445</v>
      </c>
      <c r="I433" t="s">
        <v>931</v>
      </c>
      <c r="J433" t="s">
        <v>853</v>
      </c>
      <c r="K433" t="s">
        <v>848</v>
      </c>
      <c r="L433" t="s">
        <v>854</v>
      </c>
      <c r="M433" t="s">
        <v>855</v>
      </c>
      <c r="N433" t="s">
        <v>55</v>
      </c>
      <c r="P433" t="s">
        <v>361</v>
      </c>
      <c r="Q433" t="s">
        <v>851</v>
      </c>
      <c r="R433" t="s">
        <v>337</v>
      </c>
      <c r="S433">
        <v>-1</v>
      </c>
      <c r="T433" t="s">
        <v>855</v>
      </c>
      <c r="U433" t="s">
        <v>853</v>
      </c>
    </row>
    <row r="434" spans="1:21" ht="15" customHeight="1">
      <c r="A434" s="971">
        <v>1905</v>
      </c>
      <c r="B434" t="s">
        <v>244</v>
      </c>
      <c r="C434" t="s">
        <v>278</v>
      </c>
      <c r="D434" t="s">
        <v>13</v>
      </c>
      <c r="E434" t="s">
        <v>11</v>
      </c>
      <c r="F434" t="s">
        <v>511</v>
      </c>
      <c r="G434" t="s">
        <v>445</v>
      </c>
      <c r="P434" t="s">
        <v>361</v>
      </c>
      <c r="Q434" t="s">
        <v>868</v>
      </c>
      <c r="R434" t="s">
        <v>869</v>
      </c>
      <c r="S434">
        <v>0.02</v>
      </c>
    </row>
    <row r="435" spans="1:21" ht="15" customHeight="1">
      <c r="A435" s="962">
        <v>1905</v>
      </c>
      <c r="B435" t="s">
        <v>247</v>
      </c>
      <c r="C435" t="s">
        <v>322</v>
      </c>
      <c r="D435" t="s">
        <v>13</v>
      </c>
      <c r="E435" t="s">
        <v>11</v>
      </c>
      <c r="F435" t="s">
        <v>511</v>
      </c>
      <c r="G435" t="s">
        <v>445</v>
      </c>
      <c r="I435" t="s">
        <v>915</v>
      </c>
      <c r="J435" t="s">
        <v>450</v>
      </c>
      <c r="K435" t="s">
        <v>848</v>
      </c>
      <c r="L435" t="s">
        <v>854</v>
      </c>
      <c r="M435" t="s">
        <v>871</v>
      </c>
      <c r="N435" t="s">
        <v>56</v>
      </c>
      <c r="P435" t="s">
        <v>361</v>
      </c>
      <c r="Q435" t="s">
        <v>851</v>
      </c>
      <c r="R435" t="s">
        <v>337</v>
      </c>
      <c r="S435">
        <v>-1</v>
      </c>
      <c r="T435" t="s">
        <v>871</v>
      </c>
      <c r="U435" t="s">
        <v>450</v>
      </c>
    </row>
    <row r="436" spans="1:21" ht="15" customHeight="1">
      <c r="A436" s="971">
        <v>4011</v>
      </c>
      <c r="B436" t="s">
        <v>279</v>
      </c>
      <c r="C436" t="s">
        <v>255</v>
      </c>
      <c r="D436" t="s">
        <v>13</v>
      </c>
      <c r="E436" t="s">
        <v>11</v>
      </c>
      <c r="F436" t="s">
        <v>511</v>
      </c>
      <c r="G436" t="s">
        <v>445</v>
      </c>
      <c r="I436" t="s">
        <v>931</v>
      </c>
      <c r="J436" t="s">
        <v>853</v>
      </c>
      <c r="K436" t="s">
        <v>848</v>
      </c>
      <c r="L436" t="s">
        <v>854</v>
      </c>
      <c r="M436" t="s">
        <v>855</v>
      </c>
      <c r="N436" t="s">
        <v>55</v>
      </c>
      <c r="P436" t="s">
        <v>361</v>
      </c>
      <c r="Q436" t="s">
        <v>851</v>
      </c>
      <c r="R436" t="s">
        <v>337</v>
      </c>
      <c r="S436">
        <v>0.56330000000000002</v>
      </c>
    </row>
    <row r="437" spans="1:21" ht="15" customHeight="1">
      <c r="A437" s="962">
        <v>4011</v>
      </c>
      <c r="B437" t="s">
        <v>255</v>
      </c>
      <c r="C437" t="s">
        <v>301</v>
      </c>
      <c r="D437" t="s">
        <v>13</v>
      </c>
      <c r="E437" t="s">
        <v>11</v>
      </c>
      <c r="F437" t="s">
        <v>511</v>
      </c>
      <c r="G437" t="s">
        <v>445</v>
      </c>
      <c r="I437" t="s">
        <v>856</v>
      </c>
      <c r="J437" t="s">
        <v>853</v>
      </c>
      <c r="K437" t="s">
        <v>848</v>
      </c>
      <c r="L437" t="s">
        <v>849</v>
      </c>
      <c r="M437" t="s">
        <v>857</v>
      </c>
      <c r="N437" t="s">
        <v>55</v>
      </c>
      <c r="P437" t="s">
        <v>361</v>
      </c>
      <c r="Q437" t="s">
        <v>851</v>
      </c>
      <c r="R437" t="s">
        <v>337</v>
      </c>
      <c r="S437">
        <v>-1</v>
      </c>
      <c r="T437" t="s">
        <v>857</v>
      </c>
      <c r="U437" t="s">
        <v>853</v>
      </c>
    </row>
    <row r="438" spans="1:21" ht="15" customHeight="1">
      <c r="A438" s="971">
        <v>5011</v>
      </c>
      <c r="B438" t="s">
        <v>279</v>
      </c>
      <c r="C438" t="s">
        <v>255</v>
      </c>
      <c r="D438" t="s">
        <v>13</v>
      </c>
      <c r="E438" t="s">
        <v>11</v>
      </c>
      <c r="F438" t="s">
        <v>511</v>
      </c>
      <c r="G438" t="s">
        <v>445</v>
      </c>
      <c r="I438" t="s">
        <v>931</v>
      </c>
      <c r="J438" t="s">
        <v>853</v>
      </c>
      <c r="K438" t="s">
        <v>848</v>
      </c>
      <c r="L438" t="s">
        <v>854</v>
      </c>
      <c r="M438" t="s">
        <v>855</v>
      </c>
      <c r="N438" t="s">
        <v>55</v>
      </c>
      <c r="P438" t="s">
        <v>361</v>
      </c>
      <c r="Q438" t="s">
        <v>851</v>
      </c>
      <c r="R438" t="s">
        <v>337</v>
      </c>
      <c r="S438">
        <v>7.7000000000000002E-3</v>
      </c>
    </row>
    <row r="439" spans="1:21" ht="15" customHeight="1">
      <c r="A439" s="962">
        <v>5011</v>
      </c>
      <c r="B439" t="s">
        <v>255</v>
      </c>
      <c r="C439" t="s">
        <v>307</v>
      </c>
      <c r="D439" t="s">
        <v>13</v>
      </c>
      <c r="E439" t="s">
        <v>11</v>
      </c>
      <c r="F439" t="s">
        <v>511</v>
      </c>
      <c r="G439" t="s">
        <v>445</v>
      </c>
      <c r="I439" t="s">
        <v>858</v>
      </c>
      <c r="J439" t="s">
        <v>853</v>
      </c>
      <c r="K439" t="s">
        <v>848</v>
      </c>
      <c r="L439" t="s">
        <v>849</v>
      </c>
      <c r="M439" t="s">
        <v>859</v>
      </c>
      <c r="N439" t="s">
        <v>55</v>
      </c>
      <c r="P439" t="s">
        <v>361</v>
      </c>
      <c r="Q439" t="s">
        <v>851</v>
      </c>
      <c r="R439" t="s">
        <v>337</v>
      </c>
      <c r="S439">
        <v>-1</v>
      </c>
      <c r="T439" t="s">
        <v>859</v>
      </c>
      <c r="U439" t="s">
        <v>853</v>
      </c>
    </row>
    <row r="440" spans="1:21" ht="15" customHeight="1">
      <c r="A440" s="971">
        <v>5801</v>
      </c>
      <c r="B440" t="s">
        <v>278</v>
      </c>
      <c r="C440" t="s">
        <v>247</v>
      </c>
      <c r="D440" t="s">
        <v>13</v>
      </c>
      <c r="E440" t="s">
        <v>11</v>
      </c>
      <c r="F440" t="s">
        <v>511</v>
      </c>
      <c r="G440" t="s">
        <v>445</v>
      </c>
      <c r="H440" t="s">
        <v>585</v>
      </c>
      <c r="J440" t="s">
        <v>332</v>
      </c>
      <c r="L440" t="s">
        <v>333</v>
      </c>
      <c r="M440" t="s">
        <v>367</v>
      </c>
      <c r="N440" t="s">
        <v>54</v>
      </c>
      <c r="P440" t="s">
        <v>361</v>
      </c>
      <c r="Q440" t="s">
        <v>336</v>
      </c>
      <c r="R440" t="s">
        <v>337</v>
      </c>
      <c r="S440">
        <v>0.14285714285714279</v>
      </c>
    </row>
    <row r="441" spans="1:21" ht="15" customHeight="1">
      <c r="A441" s="962">
        <v>5801</v>
      </c>
      <c r="B441" t="s">
        <v>247</v>
      </c>
      <c r="C441" t="s">
        <v>324</v>
      </c>
      <c r="D441" t="s">
        <v>13</v>
      </c>
      <c r="E441" t="s">
        <v>11</v>
      </c>
      <c r="F441" t="s">
        <v>511</v>
      </c>
      <c r="G441" t="s">
        <v>445</v>
      </c>
      <c r="I441" t="s">
        <v>945</v>
      </c>
      <c r="J441" t="s">
        <v>848</v>
      </c>
      <c r="K441" t="s">
        <v>933</v>
      </c>
      <c r="L441" t="s">
        <v>849</v>
      </c>
      <c r="M441" t="s">
        <v>934</v>
      </c>
      <c r="N441" t="s">
        <v>848</v>
      </c>
      <c r="O441" t="s">
        <v>230</v>
      </c>
      <c r="P441" t="s">
        <v>882</v>
      </c>
      <c r="Q441" t="s">
        <v>935</v>
      </c>
      <c r="R441" t="s">
        <v>936</v>
      </c>
      <c r="S441">
        <v>-1</v>
      </c>
      <c r="T441" t="s">
        <v>937</v>
      </c>
    </row>
    <row r="442" spans="1:21" ht="15" customHeight="1">
      <c r="A442" s="971">
        <v>6011</v>
      </c>
      <c r="B442" t="s">
        <v>279</v>
      </c>
      <c r="C442" t="s">
        <v>255</v>
      </c>
      <c r="D442" t="s">
        <v>13</v>
      </c>
      <c r="E442" t="s">
        <v>11</v>
      </c>
      <c r="F442" t="s">
        <v>511</v>
      </c>
      <c r="G442" t="s">
        <v>445</v>
      </c>
      <c r="I442" t="s">
        <v>931</v>
      </c>
      <c r="J442" t="s">
        <v>853</v>
      </c>
      <c r="K442" t="s">
        <v>848</v>
      </c>
      <c r="L442" t="s">
        <v>854</v>
      </c>
      <c r="M442" t="s">
        <v>855</v>
      </c>
      <c r="N442" t="s">
        <v>55</v>
      </c>
      <c r="P442" t="s">
        <v>361</v>
      </c>
      <c r="Q442" t="s">
        <v>851</v>
      </c>
      <c r="R442" t="s">
        <v>337</v>
      </c>
      <c r="S442">
        <v>0</v>
      </c>
    </row>
    <row r="443" spans="1:21" ht="15" customHeight="1">
      <c r="A443" s="962">
        <v>6011</v>
      </c>
      <c r="B443" t="s">
        <v>255</v>
      </c>
      <c r="C443" t="s">
        <v>315</v>
      </c>
      <c r="D443" t="s">
        <v>13</v>
      </c>
      <c r="E443" t="s">
        <v>11</v>
      </c>
      <c r="F443" t="s">
        <v>511</v>
      </c>
      <c r="G443" t="s">
        <v>445</v>
      </c>
      <c r="I443" t="s">
        <v>860</v>
      </c>
      <c r="J443" t="s">
        <v>853</v>
      </c>
      <c r="K443" t="s">
        <v>848</v>
      </c>
      <c r="L443" t="s">
        <v>849</v>
      </c>
      <c r="M443" t="s">
        <v>861</v>
      </c>
      <c r="N443" t="s">
        <v>55</v>
      </c>
      <c r="P443" t="s">
        <v>361</v>
      </c>
      <c r="Q443" t="s">
        <v>851</v>
      </c>
      <c r="R443" t="s">
        <v>337</v>
      </c>
      <c r="S443">
        <v>-1</v>
      </c>
      <c r="T443" t="s">
        <v>861</v>
      </c>
      <c r="U443" t="s">
        <v>853</v>
      </c>
    </row>
    <row r="444" spans="1:21" ht="15" customHeight="1">
      <c r="A444" s="971">
        <v>7011</v>
      </c>
      <c r="B444" t="s">
        <v>255</v>
      </c>
      <c r="C444" t="s">
        <v>308</v>
      </c>
      <c r="D444" t="s">
        <v>13</v>
      </c>
      <c r="E444" t="s">
        <v>11</v>
      </c>
      <c r="F444" t="s">
        <v>511</v>
      </c>
      <c r="G444" t="s">
        <v>445</v>
      </c>
      <c r="I444" t="s">
        <v>862</v>
      </c>
      <c r="J444" t="s">
        <v>853</v>
      </c>
      <c r="K444" t="s">
        <v>848</v>
      </c>
      <c r="L444" t="s">
        <v>849</v>
      </c>
      <c r="M444" t="s">
        <v>863</v>
      </c>
      <c r="N444" t="s">
        <v>55</v>
      </c>
      <c r="P444" t="s">
        <v>361</v>
      </c>
      <c r="Q444" t="s">
        <v>851</v>
      </c>
      <c r="R444" t="s">
        <v>337</v>
      </c>
      <c r="S444">
        <v>-1</v>
      </c>
      <c r="T444" t="s">
        <v>863</v>
      </c>
      <c r="U444" t="s">
        <v>853</v>
      </c>
    </row>
    <row r="445" spans="1:21" ht="15" customHeight="1">
      <c r="A445" s="962">
        <v>7011</v>
      </c>
      <c r="B445" t="s">
        <v>279</v>
      </c>
      <c r="C445" t="s">
        <v>255</v>
      </c>
      <c r="D445" t="s">
        <v>13</v>
      </c>
      <c r="E445" t="s">
        <v>11</v>
      </c>
      <c r="F445" t="s">
        <v>511</v>
      </c>
      <c r="G445" t="s">
        <v>445</v>
      </c>
      <c r="I445" t="s">
        <v>931</v>
      </c>
      <c r="J445" t="s">
        <v>853</v>
      </c>
      <c r="K445" t="s">
        <v>848</v>
      </c>
      <c r="L445" t="s">
        <v>854</v>
      </c>
      <c r="M445" t="s">
        <v>855</v>
      </c>
      <c r="N445" t="s">
        <v>55</v>
      </c>
      <c r="P445" t="s">
        <v>361</v>
      </c>
      <c r="Q445" t="s">
        <v>851</v>
      </c>
      <c r="R445" t="s">
        <v>337</v>
      </c>
      <c r="S445">
        <v>7.7000000000000002E-3</v>
      </c>
    </row>
    <row r="446" spans="1:21" ht="15" customHeight="1">
      <c r="A446" s="971">
        <v>7301</v>
      </c>
      <c r="B446" t="s">
        <v>254</v>
      </c>
      <c r="C446" t="s">
        <v>285</v>
      </c>
      <c r="D446" t="s">
        <v>13</v>
      </c>
      <c r="E446" t="s">
        <v>11</v>
      </c>
      <c r="F446" t="s">
        <v>511</v>
      </c>
      <c r="G446" t="s">
        <v>445</v>
      </c>
      <c r="H446" t="s">
        <v>582</v>
      </c>
      <c r="J446" t="s">
        <v>332</v>
      </c>
      <c r="L446" t="s">
        <v>333</v>
      </c>
      <c r="M446" t="s">
        <v>344</v>
      </c>
      <c r="N446" t="s">
        <v>54</v>
      </c>
      <c r="P446" t="s">
        <v>349</v>
      </c>
      <c r="Q446" t="s">
        <v>336</v>
      </c>
      <c r="R446" t="s">
        <v>337</v>
      </c>
      <c r="S446">
        <v>0.76923076923076916</v>
      </c>
    </row>
    <row r="447" spans="1:21" ht="15" customHeight="1">
      <c r="A447" s="962">
        <v>7301</v>
      </c>
      <c r="B447" t="s">
        <v>285</v>
      </c>
      <c r="C447" t="s">
        <v>270</v>
      </c>
      <c r="D447" t="s">
        <v>13</v>
      </c>
      <c r="E447" t="s">
        <v>11</v>
      </c>
      <c r="F447" t="s">
        <v>511</v>
      </c>
      <c r="G447" t="s">
        <v>445</v>
      </c>
      <c r="I447" t="s">
        <v>946</v>
      </c>
      <c r="J447" t="s">
        <v>853</v>
      </c>
      <c r="K447" t="s">
        <v>848</v>
      </c>
      <c r="L447" t="s">
        <v>854</v>
      </c>
      <c r="M447" t="s">
        <v>947</v>
      </c>
      <c r="N447" t="s">
        <v>72</v>
      </c>
      <c r="P447" t="s">
        <v>361</v>
      </c>
      <c r="Q447" t="s">
        <v>851</v>
      </c>
      <c r="R447" t="s">
        <v>337</v>
      </c>
      <c r="S447">
        <v>-1</v>
      </c>
      <c r="T447" t="s">
        <v>947</v>
      </c>
      <c r="U447" t="s">
        <v>853</v>
      </c>
    </row>
    <row r="448" spans="1:21" ht="15" customHeight="1">
      <c r="A448" s="971">
        <v>8011</v>
      </c>
      <c r="B448" t="s">
        <v>255</v>
      </c>
      <c r="C448" t="s">
        <v>311</v>
      </c>
      <c r="D448" t="s">
        <v>13</v>
      </c>
      <c r="E448" t="s">
        <v>11</v>
      </c>
      <c r="F448" t="s">
        <v>511</v>
      </c>
      <c r="G448" t="s">
        <v>445</v>
      </c>
      <c r="I448" t="s">
        <v>864</v>
      </c>
      <c r="J448" t="s">
        <v>853</v>
      </c>
      <c r="K448" t="s">
        <v>848</v>
      </c>
      <c r="L448" t="s">
        <v>849</v>
      </c>
      <c r="M448" t="s">
        <v>865</v>
      </c>
      <c r="N448" t="s">
        <v>55</v>
      </c>
      <c r="P448" t="s">
        <v>361</v>
      </c>
      <c r="Q448" t="s">
        <v>851</v>
      </c>
      <c r="R448" t="s">
        <v>337</v>
      </c>
      <c r="S448">
        <v>-1</v>
      </c>
      <c r="T448" t="s">
        <v>865</v>
      </c>
      <c r="U448" t="s">
        <v>853</v>
      </c>
    </row>
    <row r="449" spans="1:21" ht="15" customHeight="1">
      <c r="A449" s="962">
        <v>8011</v>
      </c>
      <c r="B449" t="s">
        <v>279</v>
      </c>
      <c r="C449" t="s">
        <v>255</v>
      </c>
      <c r="D449" t="s">
        <v>13</v>
      </c>
      <c r="E449" t="s">
        <v>11</v>
      </c>
      <c r="F449" t="s">
        <v>511</v>
      </c>
      <c r="G449" t="s">
        <v>445</v>
      </c>
      <c r="I449" t="s">
        <v>931</v>
      </c>
      <c r="J449" t="s">
        <v>853</v>
      </c>
      <c r="K449" t="s">
        <v>848</v>
      </c>
      <c r="L449" t="s">
        <v>854</v>
      </c>
      <c r="M449" t="s">
        <v>855</v>
      </c>
      <c r="N449" t="s">
        <v>55</v>
      </c>
      <c r="P449" t="s">
        <v>361</v>
      </c>
      <c r="Q449" t="s">
        <v>851</v>
      </c>
      <c r="R449" t="s">
        <v>337</v>
      </c>
      <c r="S449">
        <v>0.40720000000000001</v>
      </c>
    </row>
    <row r="450" spans="1:21" ht="15" customHeight="1">
      <c r="A450" s="971">
        <v>9011</v>
      </c>
      <c r="B450" t="s">
        <v>279</v>
      </c>
      <c r="C450" t="s">
        <v>255</v>
      </c>
      <c r="D450" t="s">
        <v>13</v>
      </c>
      <c r="E450" t="s">
        <v>11</v>
      </c>
      <c r="F450" t="s">
        <v>511</v>
      </c>
      <c r="G450" t="s">
        <v>445</v>
      </c>
      <c r="I450" t="s">
        <v>931</v>
      </c>
      <c r="J450" t="s">
        <v>853</v>
      </c>
      <c r="K450" t="s">
        <v>848</v>
      </c>
      <c r="L450" t="s">
        <v>854</v>
      </c>
      <c r="M450" t="s">
        <v>855</v>
      </c>
      <c r="N450" t="s">
        <v>55</v>
      </c>
      <c r="P450" t="s">
        <v>361</v>
      </c>
      <c r="Q450" t="s">
        <v>851</v>
      </c>
      <c r="R450" t="s">
        <v>337</v>
      </c>
      <c r="S450">
        <v>1.03E-2</v>
      </c>
    </row>
    <row r="451" spans="1:21" ht="15" customHeight="1">
      <c r="A451" s="962">
        <v>9011</v>
      </c>
      <c r="B451" t="s">
        <v>255</v>
      </c>
      <c r="C451" t="s">
        <v>312</v>
      </c>
      <c r="D451" t="s">
        <v>13</v>
      </c>
      <c r="E451" t="s">
        <v>11</v>
      </c>
      <c r="F451" t="s">
        <v>511</v>
      </c>
      <c r="G451" t="s">
        <v>445</v>
      </c>
      <c r="I451" t="s">
        <v>866</v>
      </c>
      <c r="J451" t="s">
        <v>853</v>
      </c>
      <c r="K451" t="s">
        <v>848</v>
      </c>
      <c r="L451" t="s">
        <v>849</v>
      </c>
      <c r="M451" t="s">
        <v>867</v>
      </c>
      <c r="N451" t="s">
        <v>55</v>
      </c>
      <c r="P451" t="s">
        <v>361</v>
      </c>
      <c r="Q451" t="s">
        <v>851</v>
      </c>
      <c r="R451" t="s">
        <v>337</v>
      </c>
      <c r="S451">
        <v>-1</v>
      </c>
      <c r="T451" t="s">
        <v>867</v>
      </c>
      <c r="U451" t="s">
        <v>853</v>
      </c>
    </row>
    <row r="452" spans="1:21" ht="15" customHeight="1">
      <c r="A452" s="971">
        <v>304</v>
      </c>
      <c r="B452" t="s">
        <v>279</v>
      </c>
      <c r="C452" t="s">
        <v>255</v>
      </c>
      <c r="D452" t="s">
        <v>13</v>
      </c>
      <c r="E452" t="s">
        <v>11</v>
      </c>
      <c r="F452" t="s">
        <v>511</v>
      </c>
      <c r="G452" t="s">
        <v>458</v>
      </c>
      <c r="I452" t="s">
        <v>931</v>
      </c>
      <c r="J452" t="s">
        <v>853</v>
      </c>
      <c r="K452" t="s">
        <v>948</v>
      </c>
      <c r="L452" t="s">
        <v>854</v>
      </c>
      <c r="M452" t="s">
        <v>855</v>
      </c>
      <c r="N452" t="s">
        <v>55</v>
      </c>
      <c r="P452" t="s">
        <v>361</v>
      </c>
      <c r="Q452" t="s">
        <v>851</v>
      </c>
      <c r="R452" t="s">
        <v>337</v>
      </c>
      <c r="S452">
        <v>-1</v>
      </c>
      <c r="T452" t="s">
        <v>855</v>
      </c>
      <c r="U452" t="s">
        <v>853</v>
      </c>
    </row>
    <row r="453" spans="1:21" ht="15" customHeight="1">
      <c r="A453" s="962">
        <v>304</v>
      </c>
      <c r="B453" t="s">
        <v>244</v>
      </c>
      <c r="C453" t="s">
        <v>279</v>
      </c>
      <c r="D453" t="s">
        <v>13</v>
      </c>
      <c r="E453" t="s">
        <v>11</v>
      </c>
      <c r="F453" t="s">
        <v>511</v>
      </c>
      <c r="G453" t="s">
        <v>458</v>
      </c>
      <c r="H453" t="s">
        <v>588</v>
      </c>
      <c r="J453" t="s">
        <v>415</v>
      </c>
      <c r="L453" t="s">
        <v>333</v>
      </c>
      <c r="M453" t="s">
        <v>334</v>
      </c>
      <c r="N453" t="s">
        <v>68</v>
      </c>
      <c r="P453" t="s">
        <v>335</v>
      </c>
      <c r="Q453" t="s">
        <v>336</v>
      </c>
      <c r="R453" t="s">
        <v>337</v>
      </c>
      <c r="S453">
        <v>0.01</v>
      </c>
    </row>
    <row r="454" spans="1:21" ht="15" customHeight="1">
      <c r="A454" s="971">
        <v>1104</v>
      </c>
      <c r="B454" t="s">
        <v>279</v>
      </c>
      <c r="C454" t="s">
        <v>255</v>
      </c>
      <c r="D454" t="s">
        <v>13</v>
      </c>
      <c r="E454" t="s">
        <v>11</v>
      </c>
      <c r="F454" t="s">
        <v>511</v>
      </c>
      <c r="G454" t="s">
        <v>458</v>
      </c>
      <c r="I454" t="s">
        <v>931</v>
      </c>
      <c r="J454" t="s">
        <v>853</v>
      </c>
      <c r="K454" t="s">
        <v>948</v>
      </c>
      <c r="L454" t="s">
        <v>854</v>
      </c>
      <c r="M454" t="s">
        <v>855</v>
      </c>
      <c r="N454" t="s">
        <v>55</v>
      </c>
      <c r="P454" t="s">
        <v>361</v>
      </c>
      <c r="Q454" t="s">
        <v>851</v>
      </c>
      <c r="R454" t="s">
        <v>337</v>
      </c>
      <c r="S454">
        <v>0.56330000000000002</v>
      </c>
    </row>
    <row r="455" spans="1:21" ht="15" customHeight="1">
      <c r="A455" s="962">
        <v>1104</v>
      </c>
      <c r="B455" t="s">
        <v>255</v>
      </c>
      <c r="C455" t="s">
        <v>301</v>
      </c>
      <c r="D455" t="s">
        <v>13</v>
      </c>
      <c r="E455" t="s">
        <v>11</v>
      </c>
      <c r="F455" t="s">
        <v>511</v>
      </c>
      <c r="G455" t="s">
        <v>458</v>
      </c>
      <c r="I455" t="s">
        <v>856</v>
      </c>
      <c r="J455" t="s">
        <v>853</v>
      </c>
      <c r="K455" t="s">
        <v>949</v>
      </c>
      <c r="L455" t="s">
        <v>849</v>
      </c>
      <c r="M455" t="s">
        <v>857</v>
      </c>
      <c r="N455" t="s">
        <v>55</v>
      </c>
      <c r="P455" t="s">
        <v>361</v>
      </c>
      <c r="Q455" t="s">
        <v>851</v>
      </c>
      <c r="R455" t="s">
        <v>337</v>
      </c>
      <c r="S455">
        <v>-1</v>
      </c>
      <c r="T455" t="s">
        <v>857</v>
      </c>
      <c r="U455" t="s">
        <v>853</v>
      </c>
    </row>
    <row r="456" spans="1:21" ht="15" customHeight="1">
      <c r="A456" s="971">
        <v>1204</v>
      </c>
      <c r="B456" t="s">
        <v>255</v>
      </c>
      <c r="C456" t="s">
        <v>307</v>
      </c>
      <c r="D456" t="s">
        <v>13</v>
      </c>
      <c r="E456" t="s">
        <v>11</v>
      </c>
      <c r="F456" t="s">
        <v>511</v>
      </c>
      <c r="G456" t="s">
        <v>458</v>
      </c>
      <c r="I456" t="s">
        <v>858</v>
      </c>
      <c r="J456" t="s">
        <v>853</v>
      </c>
      <c r="K456" t="s">
        <v>949</v>
      </c>
      <c r="L456" t="s">
        <v>849</v>
      </c>
      <c r="M456" t="s">
        <v>859</v>
      </c>
      <c r="N456" t="s">
        <v>55</v>
      </c>
      <c r="P456" t="s">
        <v>361</v>
      </c>
      <c r="Q456" t="s">
        <v>851</v>
      </c>
      <c r="R456" t="s">
        <v>337</v>
      </c>
      <c r="S456">
        <v>-1</v>
      </c>
      <c r="T456" t="s">
        <v>859</v>
      </c>
      <c r="U456" t="s">
        <v>853</v>
      </c>
    </row>
    <row r="457" spans="1:21" ht="15" customHeight="1">
      <c r="A457" s="962">
        <v>1204</v>
      </c>
      <c r="B457" t="s">
        <v>279</v>
      </c>
      <c r="C457" t="s">
        <v>255</v>
      </c>
      <c r="D457" t="s">
        <v>13</v>
      </c>
      <c r="E457" t="s">
        <v>11</v>
      </c>
      <c r="F457" t="s">
        <v>511</v>
      </c>
      <c r="G457" t="s">
        <v>458</v>
      </c>
      <c r="I457" t="s">
        <v>931</v>
      </c>
      <c r="J457" t="s">
        <v>853</v>
      </c>
      <c r="K457" t="s">
        <v>948</v>
      </c>
      <c r="L457" t="s">
        <v>854</v>
      </c>
      <c r="M457" t="s">
        <v>855</v>
      </c>
      <c r="N457" t="s">
        <v>55</v>
      </c>
      <c r="P457" t="s">
        <v>361</v>
      </c>
      <c r="Q457" t="s">
        <v>851</v>
      </c>
      <c r="R457" t="s">
        <v>337</v>
      </c>
      <c r="S457">
        <v>7.7000000000000002E-3</v>
      </c>
    </row>
    <row r="458" spans="1:21" ht="15" customHeight="1">
      <c r="A458" s="971">
        <v>1304</v>
      </c>
      <c r="B458" t="s">
        <v>255</v>
      </c>
      <c r="C458" t="s">
        <v>315</v>
      </c>
      <c r="D458" t="s">
        <v>13</v>
      </c>
      <c r="E458" t="s">
        <v>11</v>
      </c>
      <c r="F458" t="s">
        <v>511</v>
      </c>
      <c r="G458" t="s">
        <v>458</v>
      </c>
      <c r="I458" t="s">
        <v>860</v>
      </c>
      <c r="J458" t="s">
        <v>853</v>
      </c>
      <c r="K458" t="s">
        <v>949</v>
      </c>
      <c r="L458" t="s">
        <v>849</v>
      </c>
      <c r="M458" t="s">
        <v>861</v>
      </c>
      <c r="N458" t="s">
        <v>55</v>
      </c>
      <c r="P458" t="s">
        <v>361</v>
      </c>
      <c r="Q458" t="s">
        <v>851</v>
      </c>
      <c r="R458" t="s">
        <v>337</v>
      </c>
      <c r="S458">
        <v>-1</v>
      </c>
      <c r="T458" t="s">
        <v>861</v>
      </c>
      <c r="U458" t="s">
        <v>853</v>
      </c>
    </row>
    <row r="459" spans="1:21" ht="15" customHeight="1">
      <c r="A459" s="962">
        <v>1304</v>
      </c>
      <c r="B459" t="s">
        <v>279</v>
      </c>
      <c r="C459" t="s">
        <v>255</v>
      </c>
      <c r="D459" t="s">
        <v>13</v>
      </c>
      <c r="E459" t="s">
        <v>11</v>
      </c>
      <c r="F459" t="s">
        <v>511</v>
      </c>
      <c r="G459" t="s">
        <v>458</v>
      </c>
      <c r="I459" t="s">
        <v>931</v>
      </c>
      <c r="J459" t="s">
        <v>853</v>
      </c>
      <c r="K459" t="s">
        <v>948</v>
      </c>
      <c r="L459" t="s">
        <v>854</v>
      </c>
      <c r="M459" t="s">
        <v>855</v>
      </c>
      <c r="N459" t="s">
        <v>55</v>
      </c>
      <c r="P459" t="s">
        <v>361</v>
      </c>
      <c r="Q459" t="s">
        <v>851</v>
      </c>
      <c r="R459" t="s">
        <v>337</v>
      </c>
      <c r="S459">
        <v>0</v>
      </c>
    </row>
    <row r="460" spans="1:21" ht="15" customHeight="1">
      <c r="A460" s="971">
        <v>1404</v>
      </c>
      <c r="B460" t="s">
        <v>255</v>
      </c>
      <c r="C460" t="s">
        <v>308</v>
      </c>
      <c r="D460" t="s">
        <v>13</v>
      </c>
      <c r="E460" t="s">
        <v>11</v>
      </c>
      <c r="F460" t="s">
        <v>511</v>
      </c>
      <c r="G460" t="s">
        <v>458</v>
      </c>
      <c r="I460" t="s">
        <v>862</v>
      </c>
      <c r="J460" t="s">
        <v>853</v>
      </c>
      <c r="K460" t="s">
        <v>949</v>
      </c>
      <c r="L460" t="s">
        <v>849</v>
      </c>
      <c r="M460" t="s">
        <v>863</v>
      </c>
      <c r="N460" t="s">
        <v>55</v>
      </c>
      <c r="P460" t="s">
        <v>361</v>
      </c>
      <c r="Q460" t="s">
        <v>851</v>
      </c>
      <c r="R460" t="s">
        <v>337</v>
      </c>
      <c r="S460">
        <v>-1</v>
      </c>
      <c r="T460" t="s">
        <v>863</v>
      </c>
      <c r="U460" t="s">
        <v>853</v>
      </c>
    </row>
    <row r="461" spans="1:21" ht="15" customHeight="1">
      <c r="A461" s="962">
        <v>1404</v>
      </c>
      <c r="B461" t="s">
        <v>279</v>
      </c>
      <c r="C461" t="s">
        <v>255</v>
      </c>
      <c r="D461" t="s">
        <v>13</v>
      </c>
      <c r="E461" t="s">
        <v>11</v>
      </c>
      <c r="F461" t="s">
        <v>511</v>
      </c>
      <c r="G461" t="s">
        <v>458</v>
      </c>
      <c r="I461" t="s">
        <v>931</v>
      </c>
      <c r="J461" t="s">
        <v>853</v>
      </c>
      <c r="K461" t="s">
        <v>948</v>
      </c>
      <c r="L461" t="s">
        <v>854</v>
      </c>
      <c r="M461" t="s">
        <v>855</v>
      </c>
      <c r="N461" t="s">
        <v>55</v>
      </c>
      <c r="P461" t="s">
        <v>361</v>
      </c>
      <c r="Q461" t="s">
        <v>851</v>
      </c>
      <c r="R461" t="s">
        <v>337</v>
      </c>
      <c r="S461">
        <v>7.7000000000000002E-3</v>
      </c>
    </row>
    <row r="462" spans="1:21" ht="15" customHeight="1">
      <c r="A462" s="971">
        <v>1504</v>
      </c>
      <c r="B462" t="s">
        <v>279</v>
      </c>
      <c r="C462" t="s">
        <v>255</v>
      </c>
      <c r="D462" t="s">
        <v>13</v>
      </c>
      <c r="E462" t="s">
        <v>11</v>
      </c>
      <c r="F462" t="s">
        <v>511</v>
      </c>
      <c r="G462" t="s">
        <v>458</v>
      </c>
      <c r="I462" t="s">
        <v>931</v>
      </c>
      <c r="J462" t="s">
        <v>853</v>
      </c>
      <c r="K462" t="s">
        <v>948</v>
      </c>
      <c r="L462" t="s">
        <v>854</v>
      </c>
      <c r="M462" t="s">
        <v>855</v>
      </c>
      <c r="N462" t="s">
        <v>55</v>
      </c>
      <c r="P462" t="s">
        <v>361</v>
      </c>
      <c r="Q462" t="s">
        <v>851</v>
      </c>
      <c r="R462" t="s">
        <v>337</v>
      </c>
      <c r="S462">
        <v>0.40720000000000001</v>
      </c>
    </row>
    <row r="463" spans="1:21" ht="15" customHeight="1">
      <c r="A463" s="962">
        <v>1504</v>
      </c>
      <c r="B463" t="s">
        <v>255</v>
      </c>
      <c r="C463" t="s">
        <v>311</v>
      </c>
      <c r="D463" t="s">
        <v>13</v>
      </c>
      <c r="E463" t="s">
        <v>11</v>
      </c>
      <c r="F463" t="s">
        <v>511</v>
      </c>
      <c r="G463" t="s">
        <v>458</v>
      </c>
      <c r="I463" t="s">
        <v>864</v>
      </c>
      <c r="J463" t="s">
        <v>853</v>
      </c>
      <c r="K463" t="s">
        <v>949</v>
      </c>
      <c r="L463" t="s">
        <v>849</v>
      </c>
      <c r="M463" t="s">
        <v>865</v>
      </c>
      <c r="N463" t="s">
        <v>55</v>
      </c>
      <c r="P463" t="s">
        <v>361</v>
      </c>
      <c r="Q463" t="s">
        <v>851</v>
      </c>
      <c r="R463" t="s">
        <v>337</v>
      </c>
      <c r="S463">
        <v>-1</v>
      </c>
      <c r="T463" t="s">
        <v>865</v>
      </c>
      <c r="U463" t="s">
        <v>853</v>
      </c>
    </row>
    <row r="464" spans="1:21" ht="15" customHeight="1">
      <c r="A464" s="971">
        <v>1604</v>
      </c>
      <c r="B464" t="s">
        <v>279</v>
      </c>
      <c r="C464" t="s">
        <v>255</v>
      </c>
      <c r="D464" t="s">
        <v>13</v>
      </c>
      <c r="E464" t="s">
        <v>11</v>
      </c>
      <c r="F464" t="s">
        <v>511</v>
      </c>
      <c r="G464" t="s">
        <v>458</v>
      </c>
      <c r="I464" t="s">
        <v>931</v>
      </c>
      <c r="J464" t="s">
        <v>853</v>
      </c>
      <c r="K464" t="s">
        <v>948</v>
      </c>
      <c r="L464" t="s">
        <v>854</v>
      </c>
      <c r="M464" t="s">
        <v>855</v>
      </c>
      <c r="N464" t="s">
        <v>55</v>
      </c>
      <c r="P464" t="s">
        <v>361</v>
      </c>
      <c r="Q464" t="s">
        <v>851</v>
      </c>
      <c r="R464" t="s">
        <v>337</v>
      </c>
      <c r="S464">
        <v>1.03E-2</v>
      </c>
    </row>
    <row r="465" spans="1:21" ht="15" customHeight="1">
      <c r="A465" s="962">
        <v>1604</v>
      </c>
      <c r="B465" t="s">
        <v>255</v>
      </c>
      <c r="C465" t="s">
        <v>312</v>
      </c>
      <c r="D465" t="s">
        <v>13</v>
      </c>
      <c r="E465" t="s">
        <v>11</v>
      </c>
      <c r="F465" t="s">
        <v>511</v>
      </c>
      <c r="G465" t="s">
        <v>458</v>
      </c>
      <c r="I465" t="s">
        <v>866</v>
      </c>
      <c r="J465" t="s">
        <v>853</v>
      </c>
      <c r="K465" t="s">
        <v>949</v>
      </c>
      <c r="L465" t="s">
        <v>849</v>
      </c>
      <c r="M465" t="s">
        <v>867</v>
      </c>
      <c r="N465" t="s">
        <v>55</v>
      </c>
      <c r="P465" t="s">
        <v>361</v>
      </c>
      <c r="Q465" t="s">
        <v>851</v>
      </c>
      <c r="R465" t="s">
        <v>337</v>
      </c>
      <c r="S465">
        <v>-1</v>
      </c>
      <c r="T465" t="s">
        <v>867</v>
      </c>
      <c r="U465" t="s">
        <v>853</v>
      </c>
    </row>
    <row r="466" spans="1:21" ht="15" customHeight="1">
      <c r="A466" s="971">
        <v>2104</v>
      </c>
      <c r="B466" t="s">
        <v>247</v>
      </c>
      <c r="C466" t="s">
        <v>322</v>
      </c>
      <c r="D466" t="s">
        <v>13</v>
      </c>
      <c r="E466" t="s">
        <v>11</v>
      </c>
      <c r="F466" t="s">
        <v>511</v>
      </c>
      <c r="G466" t="s">
        <v>458</v>
      </c>
      <c r="I466" t="s">
        <v>915</v>
      </c>
      <c r="J466" t="s">
        <v>450</v>
      </c>
      <c r="K466" t="s">
        <v>950</v>
      </c>
      <c r="L466" t="s">
        <v>854</v>
      </c>
      <c r="M466" t="s">
        <v>871</v>
      </c>
      <c r="N466" t="s">
        <v>56</v>
      </c>
      <c r="P466" t="s">
        <v>361</v>
      </c>
      <c r="Q466" t="s">
        <v>851</v>
      </c>
      <c r="R466" t="s">
        <v>337</v>
      </c>
      <c r="S466">
        <v>-1</v>
      </c>
      <c r="T466" t="s">
        <v>871</v>
      </c>
      <c r="U466" t="s">
        <v>450</v>
      </c>
    </row>
    <row r="467" spans="1:21" ht="15" customHeight="1">
      <c r="A467" s="962">
        <v>2104</v>
      </c>
      <c r="B467" t="s">
        <v>244</v>
      </c>
      <c r="C467" t="s">
        <v>278</v>
      </c>
      <c r="D467" t="s">
        <v>13</v>
      </c>
      <c r="E467" t="s">
        <v>11</v>
      </c>
      <c r="F467" t="s">
        <v>511</v>
      </c>
      <c r="G467" t="s">
        <v>458</v>
      </c>
      <c r="P467" t="s">
        <v>361</v>
      </c>
      <c r="Q467" t="s">
        <v>868</v>
      </c>
      <c r="R467" t="s">
        <v>869</v>
      </c>
      <c r="S467">
        <v>0.02</v>
      </c>
    </row>
    <row r="468" spans="1:21" ht="15" customHeight="1">
      <c r="A468" s="971">
        <v>4004</v>
      </c>
      <c r="B468" t="s">
        <v>247</v>
      </c>
      <c r="C468" t="s">
        <v>318</v>
      </c>
      <c r="D468" t="s">
        <v>13</v>
      </c>
      <c r="E468" t="s">
        <v>11</v>
      </c>
      <c r="F468" t="s">
        <v>511</v>
      </c>
      <c r="G468" t="s">
        <v>458</v>
      </c>
      <c r="I468" t="s">
        <v>848</v>
      </c>
      <c r="J468" t="s">
        <v>848</v>
      </c>
      <c r="K468" t="s">
        <v>951</v>
      </c>
      <c r="L468" t="s">
        <v>849</v>
      </c>
      <c r="M468" t="s">
        <v>850</v>
      </c>
      <c r="N468" t="s">
        <v>848</v>
      </c>
      <c r="P468" t="s">
        <v>882</v>
      </c>
      <c r="Q468" t="s">
        <v>851</v>
      </c>
      <c r="R468" t="s">
        <v>337</v>
      </c>
      <c r="S468">
        <v>-1</v>
      </c>
      <c r="T468" t="s">
        <v>850</v>
      </c>
    </row>
    <row r="469" spans="1:21" ht="15" customHeight="1">
      <c r="A469" s="962">
        <v>4004</v>
      </c>
      <c r="B469" t="s">
        <v>254</v>
      </c>
      <c r="C469" t="s">
        <v>319</v>
      </c>
      <c r="D469" t="s">
        <v>13</v>
      </c>
      <c r="E469" t="s">
        <v>11</v>
      </c>
      <c r="F469" t="s">
        <v>511</v>
      </c>
      <c r="G469" t="s">
        <v>458</v>
      </c>
      <c r="H469" t="s">
        <v>590</v>
      </c>
      <c r="J469" t="s">
        <v>415</v>
      </c>
      <c r="L469" t="s">
        <v>333</v>
      </c>
      <c r="M469" t="s">
        <v>351</v>
      </c>
      <c r="N469" t="s">
        <v>68</v>
      </c>
      <c r="P469" t="s">
        <v>349</v>
      </c>
      <c r="Q469" t="s">
        <v>336</v>
      </c>
      <c r="R469" t="s">
        <v>337</v>
      </c>
      <c r="S469">
        <v>1</v>
      </c>
    </row>
    <row r="470" spans="1:21" ht="15" customHeight="1">
      <c r="A470" s="971">
        <v>7401</v>
      </c>
      <c r="B470" t="s">
        <v>254</v>
      </c>
      <c r="C470" t="s">
        <v>286</v>
      </c>
      <c r="D470" t="s">
        <v>13</v>
      </c>
      <c r="E470" t="s">
        <v>11</v>
      </c>
      <c r="F470" t="s">
        <v>511</v>
      </c>
      <c r="G470" t="s">
        <v>458</v>
      </c>
      <c r="K470" t="s">
        <v>952</v>
      </c>
      <c r="M470" t="s">
        <v>953</v>
      </c>
      <c r="P470" t="s">
        <v>361</v>
      </c>
      <c r="Q470" t="s">
        <v>868</v>
      </c>
      <c r="R470" t="s">
        <v>869</v>
      </c>
      <c r="S470">
        <v>0.3</v>
      </c>
    </row>
    <row r="471" spans="1:21" ht="15" customHeight="1">
      <c r="A471" s="962">
        <v>7401</v>
      </c>
      <c r="B471" t="s">
        <v>286</v>
      </c>
      <c r="C471" t="s">
        <v>272</v>
      </c>
      <c r="D471" t="s">
        <v>13</v>
      </c>
      <c r="E471" t="s">
        <v>11</v>
      </c>
      <c r="F471" t="s">
        <v>511</v>
      </c>
      <c r="G471" t="s">
        <v>458</v>
      </c>
      <c r="I471" t="s">
        <v>954</v>
      </c>
      <c r="J471" t="s">
        <v>942</v>
      </c>
      <c r="K471" t="s">
        <v>848</v>
      </c>
      <c r="L471" t="s">
        <v>854</v>
      </c>
      <c r="M471" t="s">
        <v>943</v>
      </c>
      <c r="N471" t="s">
        <v>72</v>
      </c>
      <c r="P471" t="s">
        <v>882</v>
      </c>
      <c r="Q471" t="s">
        <v>851</v>
      </c>
      <c r="R471" t="s">
        <v>337</v>
      </c>
      <c r="S471">
        <v>-1</v>
      </c>
      <c r="T471" t="s">
        <v>943</v>
      </c>
      <c r="U471" t="s">
        <v>942</v>
      </c>
    </row>
    <row r="472" spans="1:21" ht="15" customHeight="1">
      <c r="A472" s="971">
        <v>305</v>
      </c>
      <c r="B472" t="s">
        <v>244</v>
      </c>
      <c r="C472" t="s">
        <v>279</v>
      </c>
      <c r="D472" t="s">
        <v>13</v>
      </c>
      <c r="E472" t="s">
        <v>11</v>
      </c>
      <c r="F472" t="s">
        <v>511</v>
      </c>
      <c r="G472" t="s">
        <v>466</v>
      </c>
      <c r="I472" t="s">
        <v>955</v>
      </c>
      <c r="J472" t="s">
        <v>848</v>
      </c>
      <c r="K472" t="s">
        <v>956</v>
      </c>
      <c r="L472" t="s">
        <v>849</v>
      </c>
      <c r="M472" t="s">
        <v>957</v>
      </c>
      <c r="N472" t="s">
        <v>848</v>
      </c>
      <c r="P472" t="s">
        <v>882</v>
      </c>
      <c r="Q472" t="s">
        <v>851</v>
      </c>
      <c r="R472" t="s">
        <v>337</v>
      </c>
      <c r="S472">
        <v>0.01</v>
      </c>
    </row>
    <row r="473" spans="1:21" ht="15" customHeight="1">
      <c r="A473" s="962">
        <v>305</v>
      </c>
      <c r="B473" t="s">
        <v>279</v>
      </c>
      <c r="C473" t="s">
        <v>255</v>
      </c>
      <c r="D473" t="s">
        <v>13</v>
      </c>
      <c r="E473" t="s">
        <v>11</v>
      </c>
      <c r="F473" t="s">
        <v>511</v>
      </c>
      <c r="G473" t="s">
        <v>466</v>
      </c>
      <c r="I473" t="s">
        <v>931</v>
      </c>
      <c r="J473" t="s">
        <v>853</v>
      </c>
      <c r="K473" t="s">
        <v>948</v>
      </c>
      <c r="L473" t="s">
        <v>854</v>
      </c>
      <c r="M473" t="s">
        <v>855</v>
      </c>
      <c r="N473" t="s">
        <v>55</v>
      </c>
      <c r="P473" t="s">
        <v>361</v>
      </c>
      <c r="Q473" t="s">
        <v>851</v>
      </c>
      <c r="R473" t="s">
        <v>337</v>
      </c>
      <c r="S473">
        <v>-1</v>
      </c>
      <c r="T473" t="s">
        <v>855</v>
      </c>
      <c r="U473" t="s">
        <v>853</v>
      </c>
    </row>
    <row r="474" spans="1:21" ht="15" customHeight="1">
      <c r="A474" s="971">
        <v>1105</v>
      </c>
      <c r="B474" t="s">
        <v>279</v>
      </c>
      <c r="C474" t="s">
        <v>255</v>
      </c>
      <c r="D474" t="s">
        <v>13</v>
      </c>
      <c r="E474" t="s">
        <v>11</v>
      </c>
      <c r="F474" t="s">
        <v>511</v>
      </c>
      <c r="G474" t="s">
        <v>466</v>
      </c>
      <c r="I474" t="s">
        <v>931</v>
      </c>
      <c r="J474" t="s">
        <v>853</v>
      </c>
      <c r="K474" t="s">
        <v>948</v>
      </c>
      <c r="L474" t="s">
        <v>854</v>
      </c>
      <c r="M474" t="s">
        <v>855</v>
      </c>
      <c r="N474" t="s">
        <v>55</v>
      </c>
      <c r="P474" t="s">
        <v>361</v>
      </c>
      <c r="Q474" t="s">
        <v>851</v>
      </c>
      <c r="R474" t="s">
        <v>337</v>
      </c>
      <c r="S474">
        <v>0.56330000000000002</v>
      </c>
    </row>
    <row r="475" spans="1:21" ht="15" customHeight="1">
      <c r="A475" s="962">
        <v>1105</v>
      </c>
      <c r="B475" t="s">
        <v>255</v>
      </c>
      <c r="C475" t="s">
        <v>301</v>
      </c>
      <c r="D475" t="s">
        <v>13</v>
      </c>
      <c r="E475" t="s">
        <v>11</v>
      </c>
      <c r="F475" t="s">
        <v>511</v>
      </c>
      <c r="G475" t="s">
        <v>466</v>
      </c>
      <c r="I475" t="s">
        <v>856</v>
      </c>
      <c r="J475" t="s">
        <v>853</v>
      </c>
      <c r="K475" t="s">
        <v>949</v>
      </c>
      <c r="L475" t="s">
        <v>849</v>
      </c>
      <c r="M475" t="s">
        <v>857</v>
      </c>
      <c r="N475" t="s">
        <v>55</v>
      </c>
      <c r="P475" t="s">
        <v>361</v>
      </c>
      <c r="Q475" t="s">
        <v>851</v>
      </c>
      <c r="R475" t="s">
        <v>337</v>
      </c>
      <c r="S475">
        <v>-1</v>
      </c>
      <c r="T475" t="s">
        <v>857</v>
      </c>
      <c r="U475" t="s">
        <v>853</v>
      </c>
    </row>
    <row r="476" spans="1:21" ht="15" customHeight="1">
      <c r="A476" s="971">
        <v>1205</v>
      </c>
      <c r="B476" t="s">
        <v>279</v>
      </c>
      <c r="C476" t="s">
        <v>255</v>
      </c>
      <c r="D476" t="s">
        <v>13</v>
      </c>
      <c r="E476" t="s">
        <v>11</v>
      </c>
      <c r="F476" t="s">
        <v>511</v>
      </c>
      <c r="G476" t="s">
        <v>466</v>
      </c>
      <c r="I476" t="s">
        <v>931</v>
      </c>
      <c r="J476" t="s">
        <v>853</v>
      </c>
      <c r="K476" t="s">
        <v>948</v>
      </c>
      <c r="L476" t="s">
        <v>854</v>
      </c>
      <c r="M476" t="s">
        <v>855</v>
      </c>
      <c r="N476" t="s">
        <v>55</v>
      </c>
      <c r="P476" t="s">
        <v>361</v>
      </c>
      <c r="Q476" t="s">
        <v>851</v>
      </c>
      <c r="R476" t="s">
        <v>337</v>
      </c>
      <c r="S476">
        <v>7.7000000000000002E-3</v>
      </c>
    </row>
    <row r="477" spans="1:21" ht="15" customHeight="1">
      <c r="A477" s="962">
        <v>1205</v>
      </c>
      <c r="B477" t="s">
        <v>255</v>
      </c>
      <c r="C477" t="s">
        <v>307</v>
      </c>
      <c r="D477" t="s">
        <v>13</v>
      </c>
      <c r="E477" t="s">
        <v>11</v>
      </c>
      <c r="F477" t="s">
        <v>511</v>
      </c>
      <c r="G477" t="s">
        <v>466</v>
      </c>
      <c r="I477" t="s">
        <v>858</v>
      </c>
      <c r="J477" t="s">
        <v>853</v>
      </c>
      <c r="K477" t="s">
        <v>949</v>
      </c>
      <c r="L477" t="s">
        <v>849</v>
      </c>
      <c r="M477" t="s">
        <v>859</v>
      </c>
      <c r="N477" t="s">
        <v>55</v>
      </c>
      <c r="P477" t="s">
        <v>361</v>
      </c>
      <c r="Q477" t="s">
        <v>851</v>
      </c>
      <c r="R477" t="s">
        <v>337</v>
      </c>
      <c r="S477">
        <v>-1</v>
      </c>
      <c r="T477" t="s">
        <v>859</v>
      </c>
      <c r="U477" t="s">
        <v>853</v>
      </c>
    </row>
    <row r="478" spans="1:21" ht="15" customHeight="1">
      <c r="A478" s="971">
        <v>1305</v>
      </c>
      <c r="B478" t="s">
        <v>279</v>
      </c>
      <c r="C478" t="s">
        <v>255</v>
      </c>
      <c r="D478" t="s">
        <v>13</v>
      </c>
      <c r="E478" t="s">
        <v>11</v>
      </c>
      <c r="F478" t="s">
        <v>511</v>
      </c>
      <c r="G478" t="s">
        <v>466</v>
      </c>
      <c r="I478" t="s">
        <v>931</v>
      </c>
      <c r="J478" t="s">
        <v>853</v>
      </c>
      <c r="K478" t="s">
        <v>948</v>
      </c>
      <c r="L478" t="s">
        <v>854</v>
      </c>
      <c r="M478" t="s">
        <v>855</v>
      </c>
      <c r="N478" t="s">
        <v>55</v>
      </c>
      <c r="P478" t="s">
        <v>361</v>
      </c>
      <c r="Q478" t="s">
        <v>851</v>
      </c>
      <c r="R478" t="s">
        <v>337</v>
      </c>
      <c r="S478">
        <v>0</v>
      </c>
    </row>
    <row r="479" spans="1:21" ht="15" customHeight="1">
      <c r="A479" s="962">
        <v>1305</v>
      </c>
      <c r="B479" t="s">
        <v>255</v>
      </c>
      <c r="C479" t="s">
        <v>315</v>
      </c>
      <c r="D479" t="s">
        <v>13</v>
      </c>
      <c r="E479" t="s">
        <v>11</v>
      </c>
      <c r="F479" t="s">
        <v>511</v>
      </c>
      <c r="G479" t="s">
        <v>466</v>
      </c>
      <c r="I479" t="s">
        <v>860</v>
      </c>
      <c r="J479" t="s">
        <v>853</v>
      </c>
      <c r="K479" t="s">
        <v>949</v>
      </c>
      <c r="L479" t="s">
        <v>849</v>
      </c>
      <c r="M479" t="s">
        <v>861</v>
      </c>
      <c r="N479" t="s">
        <v>55</v>
      </c>
      <c r="P479" t="s">
        <v>361</v>
      </c>
      <c r="Q479" t="s">
        <v>851</v>
      </c>
      <c r="R479" t="s">
        <v>337</v>
      </c>
      <c r="S479">
        <v>-1</v>
      </c>
      <c r="T479" t="s">
        <v>861</v>
      </c>
      <c r="U479" t="s">
        <v>853</v>
      </c>
    </row>
    <row r="480" spans="1:21" ht="15" customHeight="1">
      <c r="A480" s="971">
        <v>1405</v>
      </c>
      <c r="B480" t="s">
        <v>255</v>
      </c>
      <c r="C480" t="s">
        <v>308</v>
      </c>
      <c r="D480" t="s">
        <v>13</v>
      </c>
      <c r="E480" t="s">
        <v>11</v>
      </c>
      <c r="F480" t="s">
        <v>511</v>
      </c>
      <c r="G480" t="s">
        <v>466</v>
      </c>
      <c r="I480" t="s">
        <v>862</v>
      </c>
      <c r="J480" t="s">
        <v>853</v>
      </c>
      <c r="K480" t="s">
        <v>949</v>
      </c>
      <c r="L480" t="s">
        <v>849</v>
      </c>
      <c r="M480" t="s">
        <v>863</v>
      </c>
      <c r="N480" t="s">
        <v>55</v>
      </c>
      <c r="P480" t="s">
        <v>361</v>
      </c>
      <c r="Q480" t="s">
        <v>851</v>
      </c>
      <c r="R480" t="s">
        <v>337</v>
      </c>
      <c r="S480">
        <v>-1</v>
      </c>
      <c r="T480" t="s">
        <v>863</v>
      </c>
      <c r="U480" t="s">
        <v>853</v>
      </c>
    </row>
    <row r="481" spans="1:21" ht="15" customHeight="1">
      <c r="A481" s="962">
        <v>1405</v>
      </c>
      <c r="B481" t="s">
        <v>279</v>
      </c>
      <c r="C481" t="s">
        <v>255</v>
      </c>
      <c r="D481" t="s">
        <v>13</v>
      </c>
      <c r="E481" t="s">
        <v>11</v>
      </c>
      <c r="F481" t="s">
        <v>511</v>
      </c>
      <c r="G481" t="s">
        <v>466</v>
      </c>
      <c r="I481" t="s">
        <v>931</v>
      </c>
      <c r="J481" t="s">
        <v>853</v>
      </c>
      <c r="K481" t="s">
        <v>948</v>
      </c>
      <c r="L481" t="s">
        <v>854</v>
      </c>
      <c r="M481" t="s">
        <v>855</v>
      </c>
      <c r="N481" t="s">
        <v>55</v>
      </c>
      <c r="P481" t="s">
        <v>361</v>
      </c>
      <c r="Q481" t="s">
        <v>851</v>
      </c>
      <c r="R481" t="s">
        <v>337</v>
      </c>
      <c r="S481">
        <v>7.7000000000000002E-3</v>
      </c>
    </row>
    <row r="482" spans="1:21" ht="15" customHeight="1">
      <c r="A482" s="971">
        <v>1505</v>
      </c>
      <c r="B482" t="s">
        <v>279</v>
      </c>
      <c r="C482" t="s">
        <v>255</v>
      </c>
      <c r="D482" t="s">
        <v>13</v>
      </c>
      <c r="E482" t="s">
        <v>11</v>
      </c>
      <c r="F482" t="s">
        <v>511</v>
      </c>
      <c r="G482" t="s">
        <v>466</v>
      </c>
      <c r="I482" t="s">
        <v>931</v>
      </c>
      <c r="J482" t="s">
        <v>853</v>
      </c>
      <c r="K482" t="s">
        <v>948</v>
      </c>
      <c r="L482" t="s">
        <v>854</v>
      </c>
      <c r="M482" t="s">
        <v>855</v>
      </c>
      <c r="N482" t="s">
        <v>55</v>
      </c>
      <c r="P482" t="s">
        <v>361</v>
      </c>
      <c r="Q482" t="s">
        <v>851</v>
      </c>
      <c r="R482" t="s">
        <v>337</v>
      </c>
      <c r="S482">
        <v>0.40720000000000001</v>
      </c>
    </row>
    <row r="483" spans="1:21" ht="15" customHeight="1">
      <c r="A483" s="962">
        <v>1505</v>
      </c>
      <c r="B483" t="s">
        <v>255</v>
      </c>
      <c r="C483" t="s">
        <v>311</v>
      </c>
      <c r="D483" t="s">
        <v>13</v>
      </c>
      <c r="E483" t="s">
        <v>11</v>
      </c>
      <c r="F483" t="s">
        <v>511</v>
      </c>
      <c r="G483" t="s">
        <v>466</v>
      </c>
      <c r="I483" t="s">
        <v>864</v>
      </c>
      <c r="J483" t="s">
        <v>853</v>
      </c>
      <c r="K483" t="s">
        <v>949</v>
      </c>
      <c r="L483" t="s">
        <v>849</v>
      </c>
      <c r="M483" t="s">
        <v>865</v>
      </c>
      <c r="N483" t="s">
        <v>55</v>
      </c>
      <c r="P483" t="s">
        <v>361</v>
      </c>
      <c r="Q483" t="s">
        <v>851</v>
      </c>
      <c r="R483" t="s">
        <v>337</v>
      </c>
      <c r="S483">
        <v>-1</v>
      </c>
      <c r="T483" t="s">
        <v>865</v>
      </c>
      <c r="U483" t="s">
        <v>853</v>
      </c>
    </row>
    <row r="484" spans="1:21" ht="15" customHeight="1">
      <c r="A484" s="971">
        <v>1605</v>
      </c>
      <c r="B484" t="s">
        <v>255</v>
      </c>
      <c r="C484" t="s">
        <v>312</v>
      </c>
      <c r="D484" t="s">
        <v>13</v>
      </c>
      <c r="E484" t="s">
        <v>11</v>
      </c>
      <c r="F484" t="s">
        <v>511</v>
      </c>
      <c r="G484" t="s">
        <v>466</v>
      </c>
      <c r="I484" t="s">
        <v>866</v>
      </c>
      <c r="J484" t="s">
        <v>853</v>
      </c>
      <c r="K484" t="s">
        <v>949</v>
      </c>
      <c r="L484" t="s">
        <v>849</v>
      </c>
      <c r="M484" t="s">
        <v>867</v>
      </c>
      <c r="N484" t="s">
        <v>55</v>
      </c>
      <c r="P484" t="s">
        <v>361</v>
      </c>
      <c r="Q484" t="s">
        <v>851</v>
      </c>
      <c r="R484" t="s">
        <v>337</v>
      </c>
      <c r="S484">
        <v>-1</v>
      </c>
      <c r="T484" t="s">
        <v>867</v>
      </c>
      <c r="U484" t="s">
        <v>853</v>
      </c>
    </row>
    <row r="485" spans="1:21" ht="15" customHeight="1">
      <c r="A485" s="962">
        <v>1605</v>
      </c>
      <c r="B485" t="s">
        <v>279</v>
      </c>
      <c r="C485" t="s">
        <v>255</v>
      </c>
      <c r="D485" t="s">
        <v>13</v>
      </c>
      <c r="E485" t="s">
        <v>11</v>
      </c>
      <c r="F485" t="s">
        <v>511</v>
      </c>
      <c r="G485" t="s">
        <v>466</v>
      </c>
      <c r="I485" t="s">
        <v>931</v>
      </c>
      <c r="J485" t="s">
        <v>853</v>
      </c>
      <c r="K485" t="s">
        <v>948</v>
      </c>
      <c r="L485" t="s">
        <v>854</v>
      </c>
      <c r="M485" t="s">
        <v>855</v>
      </c>
      <c r="N485" t="s">
        <v>55</v>
      </c>
      <c r="P485" t="s">
        <v>361</v>
      </c>
      <c r="Q485" t="s">
        <v>851</v>
      </c>
      <c r="R485" t="s">
        <v>337</v>
      </c>
      <c r="S485">
        <v>1.03E-2</v>
      </c>
    </row>
    <row r="486" spans="1:21" ht="15" customHeight="1">
      <c r="A486" s="971">
        <v>2105</v>
      </c>
      <c r="B486" t="s">
        <v>247</v>
      </c>
      <c r="C486" t="s">
        <v>322</v>
      </c>
      <c r="D486" t="s">
        <v>13</v>
      </c>
      <c r="E486" t="s">
        <v>11</v>
      </c>
      <c r="F486" t="s">
        <v>511</v>
      </c>
      <c r="G486" t="s">
        <v>466</v>
      </c>
      <c r="I486" t="s">
        <v>915</v>
      </c>
      <c r="J486" t="s">
        <v>450</v>
      </c>
      <c r="K486" t="s">
        <v>950</v>
      </c>
      <c r="L486" t="s">
        <v>854</v>
      </c>
      <c r="M486" t="s">
        <v>871</v>
      </c>
      <c r="N486" t="s">
        <v>56</v>
      </c>
      <c r="P486" t="s">
        <v>361</v>
      </c>
      <c r="Q486" t="s">
        <v>851</v>
      </c>
      <c r="R486" t="s">
        <v>337</v>
      </c>
      <c r="S486">
        <v>-1</v>
      </c>
      <c r="T486" t="s">
        <v>871</v>
      </c>
      <c r="U486" t="s">
        <v>450</v>
      </c>
    </row>
    <row r="487" spans="1:21" ht="15" customHeight="1">
      <c r="A487" s="962">
        <v>2105</v>
      </c>
      <c r="B487" t="s">
        <v>244</v>
      </c>
      <c r="C487" t="s">
        <v>278</v>
      </c>
      <c r="D487" t="s">
        <v>13</v>
      </c>
      <c r="E487" t="s">
        <v>11</v>
      </c>
      <c r="F487" t="s">
        <v>511</v>
      </c>
      <c r="G487" t="s">
        <v>466</v>
      </c>
      <c r="P487" t="s">
        <v>361</v>
      </c>
      <c r="Q487" t="s">
        <v>868</v>
      </c>
      <c r="R487" t="s">
        <v>869</v>
      </c>
      <c r="S487">
        <v>0.02</v>
      </c>
    </row>
    <row r="488" spans="1:21" ht="15" customHeight="1">
      <c r="A488" s="971">
        <v>4005</v>
      </c>
      <c r="B488" t="s">
        <v>247</v>
      </c>
      <c r="C488" t="s">
        <v>318</v>
      </c>
      <c r="D488" t="s">
        <v>13</v>
      </c>
      <c r="E488" t="s">
        <v>11</v>
      </c>
      <c r="F488" t="s">
        <v>511</v>
      </c>
      <c r="G488" t="s">
        <v>466</v>
      </c>
      <c r="I488" t="s">
        <v>848</v>
      </c>
      <c r="J488" t="s">
        <v>848</v>
      </c>
      <c r="K488" t="s">
        <v>951</v>
      </c>
      <c r="L488" t="s">
        <v>849</v>
      </c>
      <c r="M488" t="s">
        <v>850</v>
      </c>
      <c r="N488" t="s">
        <v>848</v>
      </c>
      <c r="P488" t="s">
        <v>882</v>
      </c>
      <c r="Q488" t="s">
        <v>851</v>
      </c>
      <c r="R488" t="s">
        <v>337</v>
      </c>
      <c r="S488">
        <v>-1</v>
      </c>
      <c r="T488" t="s">
        <v>850</v>
      </c>
    </row>
    <row r="489" spans="1:21" ht="15" customHeight="1">
      <c r="A489" s="962">
        <v>4005</v>
      </c>
      <c r="B489" t="s">
        <v>254</v>
      </c>
      <c r="C489" t="s">
        <v>319</v>
      </c>
      <c r="D489" t="s">
        <v>13</v>
      </c>
      <c r="E489" t="s">
        <v>11</v>
      </c>
      <c r="F489" t="s">
        <v>511</v>
      </c>
      <c r="G489" t="s">
        <v>466</v>
      </c>
      <c r="I489" t="s">
        <v>958</v>
      </c>
      <c r="J489" t="s">
        <v>848</v>
      </c>
      <c r="K489" t="s">
        <v>959</v>
      </c>
      <c r="L489" t="s">
        <v>849</v>
      </c>
      <c r="M489" t="s">
        <v>960</v>
      </c>
      <c r="N489" t="s">
        <v>848</v>
      </c>
      <c r="P489" t="s">
        <v>882</v>
      </c>
      <c r="Q489" t="s">
        <v>851</v>
      </c>
      <c r="R489" t="s">
        <v>337</v>
      </c>
      <c r="S489">
        <v>1</v>
      </c>
    </row>
    <row r="490" spans="1:21" ht="15" customHeight="1">
      <c r="A490" s="971">
        <v>4903</v>
      </c>
      <c r="B490" t="s">
        <v>244</v>
      </c>
      <c r="C490" t="s">
        <v>279</v>
      </c>
      <c r="D490" t="s">
        <v>13</v>
      </c>
      <c r="E490" t="s">
        <v>11</v>
      </c>
      <c r="F490" t="s">
        <v>511</v>
      </c>
      <c r="G490" t="s">
        <v>466</v>
      </c>
      <c r="I490" t="s">
        <v>955</v>
      </c>
      <c r="J490" t="s">
        <v>848</v>
      </c>
      <c r="K490" t="s">
        <v>956</v>
      </c>
      <c r="L490" t="s">
        <v>849</v>
      </c>
      <c r="M490" t="s">
        <v>957</v>
      </c>
      <c r="N490" t="s">
        <v>848</v>
      </c>
      <c r="P490" t="s">
        <v>882</v>
      </c>
      <c r="Q490" t="s">
        <v>851</v>
      </c>
      <c r="R490" t="s">
        <v>337</v>
      </c>
      <c r="S490">
        <v>-1</v>
      </c>
      <c r="T490" t="s">
        <v>957</v>
      </c>
    </row>
    <row r="491" spans="1:21" ht="15" customHeight="1">
      <c r="A491" s="962">
        <v>4903</v>
      </c>
      <c r="B491" t="s">
        <v>277</v>
      </c>
      <c r="C491" t="s">
        <v>244</v>
      </c>
      <c r="D491" t="s">
        <v>13</v>
      </c>
      <c r="E491" t="s">
        <v>11</v>
      </c>
      <c r="F491" t="s">
        <v>511</v>
      </c>
      <c r="G491" t="s">
        <v>466</v>
      </c>
      <c r="H491" t="s">
        <v>593</v>
      </c>
      <c r="J491" t="s">
        <v>428</v>
      </c>
      <c r="L491" t="s">
        <v>333</v>
      </c>
      <c r="M491" t="s">
        <v>277</v>
      </c>
      <c r="N491" t="s">
        <v>66</v>
      </c>
      <c r="P491" t="s">
        <v>365</v>
      </c>
      <c r="Q491" t="s">
        <v>336</v>
      </c>
      <c r="R491" t="s">
        <v>337</v>
      </c>
      <c r="S491">
        <v>0.5</v>
      </c>
    </row>
    <row r="492" spans="1:21" ht="15" customHeight="1">
      <c r="A492" s="971">
        <v>5003</v>
      </c>
      <c r="B492" t="s">
        <v>250</v>
      </c>
      <c r="C492" t="s">
        <v>279</v>
      </c>
      <c r="D492" t="s">
        <v>13</v>
      </c>
      <c r="E492" t="s">
        <v>11</v>
      </c>
      <c r="F492" t="s">
        <v>511</v>
      </c>
      <c r="G492" t="s">
        <v>466</v>
      </c>
      <c r="I492" t="s">
        <v>961</v>
      </c>
      <c r="J492" t="s">
        <v>848</v>
      </c>
      <c r="K492" t="s">
        <v>962</v>
      </c>
      <c r="L492" t="s">
        <v>849</v>
      </c>
      <c r="M492" t="s">
        <v>963</v>
      </c>
      <c r="N492" t="s">
        <v>848</v>
      </c>
      <c r="P492" t="s">
        <v>882</v>
      </c>
      <c r="Q492" t="s">
        <v>851</v>
      </c>
      <c r="R492" t="s">
        <v>337</v>
      </c>
      <c r="S492">
        <v>-1</v>
      </c>
      <c r="T492" t="s">
        <v>963</v>
      </c>
    </row>
    <row r="493" spans="1:21" ht="15" customHeight="1">
      <c r="A493" s="962">
        <v>5003</v>
      </c>
      <c r="B493" t="s">
        <v>277</v>
      </c>
      <c r="C493" t="s">
        <v>244</v>
      </c>
      <c r="D493" t="s">
        <v>13</v>
      </c>
      <c r="E493" t="s">
        <v>11</v>
      </c>
      <c r="F493" t="s">
        <v>511</v>
      </c>
      <c r="G493" t="s">
        <v>466</v>
      </c>
      <c r="H493" t="s">
        <v>593</v>
      </c>
      <c r="J493" t="s">
        <v>428</v>
      </c>
      <c r="L493" t="s">
        <v>333</v>
      </c>
      <c r="M493" t="s">
        <v>277</v>
      </c>
      <c r="N493" t="s">
        <v>66</v>
      </c>
      <c r="P493" t="s">
        <v>365</v>
      </c>
      <c r="Q493" t="s">
        <v>336</v>
      </c>
      <c r="R493" t="s">
        <v>337</v>
      </c>
      <c r="S493">
        <v>0.1</v>
      </c>
    </row>
    <row r="494" spans="1:21" ht="15" customHeight="1">
      <c r="A494" s="971">
        <v>5103</v>
      </c>
      <c r="B494" t="s">
        <v>277</v>
      </c>
      <c r="C494" t="s">
        <v>244</v>
      </c>
      <c r="D494" t="s">
        <v>13</v>
      </c>
      <c r="E494" t="s">
        <v>11</v>
      </c>
      <c r="F494" t="s">
        <v>511</v>
      </c>
      <c r="G494" t="s">
        <v>466</v>
      </c>
      <c r="H494" t="s">
        <v>593</v>
      </c>
      <c r="J494" t="s">
        <v>428</v>
      </c>
      <c r="L494" t="s">
        <v>333</v>
      </c>
      <c r="M494" t="s">
        <v>277</v>
      </c>
      <c r="N494" t="s">
        <v>66</v>
      </c>
      <c r="P494" t="s">
        <v>365</v>
      </c>
      <c r="Q494" t="s">
        <v>336</v>
      </c>
      <c r="R494" t="s">
        <v>337</v>
      </c>
      <c r="S494">
        <v>0.1</v>
      </c>
    </row>
    <row r="495" spans="1:21" ht="15" customHeight="1">
      <c r="A495" s="962">
        <v>5103</v>
      </c>
      <c r="B495" t="s">
        <v>279</v>
      </c>
      <c r="C495" t="s">
        <v>253</v>
      </c>
      <c r="D495" t="s">
        <v>13</v>
      </c>
      <c r="E495" t="s">
        <v>11</v>
      </c>
      <c r="F495" t="s">
        <v>511</v>
      </c>
      <c r="G495" t="s">
        <v>466</v>
      </c>
      <c r="I495" t="s">
        <v>964</v>
      </c>
      <c r="J495" t="s">
        <v>848</v>
      </c>
      <c r="K495" t="s">
        <v>965</v>
      </c>
      <c r="L495" t="s">
        <v>849</v>
      </c>
      <c r="M495" t="s">
        <v>966</v>
      </c>
      <c r="N495" t="s">
        <v>848</v>
      </c>
      <c r="P495" t="s">
        <v>882</v>
      </c>
      <c r="Q495" t="s">
        <v>851</v>
      </c>
      <c r="R495" t="s">
        <v>337</v>
      </c>
      <c r="S495">
        <v>-1</v>
      </c>
      <c r="T495" t="s">
        <v>966</v>
      </c>
    </row>
    <row r="496" spans="1:21" ht="15" customHeight="1">
      <c r="A496" s="971">
        <v>5203</v>
      </c>
      <c r="B496" t="s">
        <v>277</v>
      </c>
      <c r="C496" t="s">
        <v>244</v>
      </c>
      <c r="D496" t="s">
        <v>13</v>
      </c>
      <c r="E496" t="s">
        <v>11</v>
      </c>
      <c r="F496" t="s">
        <v>511</v>
      </c>
      <c r="G496" t="s">
        <v>466</v>
      </c>
      <c r="H496" t="s">
        <v>593</v>
      </c>
      <c r="J496" t="s">
        <v>428</v>
      </c>
      <c r="L496" t="s">
        <v>333</v>
      </c>
      <c r="M496" t="s">
        <v>277</v>
      </c>
      <c r="N496" t="s">
        <v>66</v>
      </c>
      <c r="P496" t="s">
        <v>365</v>
      </c>
      <c r="Q496" t="s">
        <v>336</v>
      </c>
      <c r="R496" t="s">
        <v>337</v>
      </c>
      <c r="S496">
        <v>0.1</v>
      </c>
    </row>
    <row r="497" spans="1:21" ht="15" customHeight="1">
      <c r="A497" s="962">
        <v>5203</v>
      </c>
      <c r="B497" t="s">
        <v>254</v>
      </c>
      <c r="C497" t="s">
        <v>319</v>
      </c>
      <c r="D497" t="s">
        <v>13</v>
      </c>
      <c r="E497" t="s">
        <v>11</v>
      </c>
      <c r="F497" t="s">
        <v>511</v>
      </c>
      <c r="G497" t="s">
        <v>466</v>
      </c>
      <c r="I497" t="s">
        <v>958</v>
      </c>
      <c r="J497" t="s">
        <v>848</v>
      </c>
      <c r="K497" t="s">
        <v>959</v>
      </c>
      <c r="L497" t="s">
        <v>849</v>
      </c>
      <c r="M497" t="s">
        <v>960</v>
      </c>
      <c r="N497" t="s">
        <v>848</v>
      </c>
      <c r="P497" t="s">
        <v>882</v>
      </c>
      <c r="Q497" t="s">
        <v>851</v>
      </c>
      <c r="R497" t="s">
        <v>337</v>
      </c>
      <c r="S497">
        <v>-1</v>
      </c>
      <c r="T497" t="s">
        <v>960</v>
      </c>
    </row>
    <row r="498" spans="1:21" ht="15" customHeight="1">
      <c r="A498" s="971">
        <v>306</v>
      </c>
      <c r="B498" t="s">
        <v>244</v>
      </c>
      <c r="C498" t="s">
        <v>279</v>
      </c>
      <c r="D498" t="s">
        <v>13</v>
      </c>
      <c r="E498" t="s">
        <v>11</v>
      </c>
      <c r="F498" t="s">
        <v>511</v>
      </c>
      <c r="G498" t="s">
        <v>471</v>
      </c>
      <c r="I498" t="s">
        <v>955</v>
      </c>
      <c r="J498" t="s">
        <v>848</v>
      </c>
      <c r="K498" t="s">
        <v>956</v>
      </c>
      <c r="L498" t="s">
        <v>849</v>
      </c>
      <c r="M498" t="s">
        <v>957</v>
      </c>
      <c r="N498" t="s">
        <v>848</v>
      </c>
      <c r="P498" t="s">
        <v>882</v>
      </c>
      <c r="Q498" t="s">
        <v>851</v>
      </c>
      <c r="R498" t="s">
        <v>337</v>
      </c>
      <c r="S498">
        <v>0.01</v>
      </c>
    </row>
    <row r="499" spans="1:21" ht="15" customHeight="1">
      <c r="A499" s="962">
        <v>306</v>
      </c>
      <c r="B499" t="s">
        <v>279</v>
      </c>
      <c r="C499" t="s">
        <v>255</v>
      </c>
      <c r="D499" t="s">
        <v>13</v>
      </c>
      <c r="E499" t="s">
        <v>11</v>
      </c>
      <c r="F499" t="s">
        <v>511</v>
      </c>
      <c r="G499" t="s">
        <v>471</v>
      </c>
      <c r="I499" t="s">
        <v>931</v>
      </c>
      <c r="J499" t="s">
        <v>853</v>
      </c>
      <c r="K499" t="s">
        <v>948</v>
      </c>
      <c r="L499" t="s">
        <v>854</v>
      </c>
      <c r="M499" t="s">
        <v>855</v>
      </c>
      <c r="N499" t="s">
        <v>55</v>
      </c>
      <c r="P499" t="s">
        <v>361</v>
      </c>
      <c r="Q499" t="s">
        <v>851</v>
      </c>
      <c r="R499" t="s">
        <v>337</v>
      </c>
      <c r="S499">
        <v>-1</v>
      </c>
      <c r="T499" t="s">
        <v>855</v>
      </c>
      <c r="U499" t="s">
        <v>853</v>
      </c>
    </row>
    <row r="500" spans="1:21" ht="15" customHeight="1">
      <c r="A500" s="971">
        <v>1106</v>
      </c>
      <c r="B500" t="s">
        <v>279</v>
      </c>
      <c r="C500" t="s">
        <v>255</v>
      </c>
      <c r="D500" t="s">
        <v>13</v>
      </c>
      <c r="E500" t="s">
        <v>11</v>
      </c>
      <c r="F500" t="s">
        <v>511</v>
      </c>
      <c r="G500" t="s">
        <v>471</v>
      </c>
      <c r="I500" t="s">
        <v>931</v>
      </c>
      <c r="J500" t="s">
        <v>853</v>
      </c>
      <c r="K500" t="s">
        <v>948</v>
      </c>
      <c r="L500" t="s">
        <v>854</v>
      </c>
      <c r="M500" t="s">
        <v>855</v>
      </c>
      <c r="N500" t="s">
        <v>55</v>
      </c>
      <c r="P500" t="s">
        <v>361</v>
      </c>
      <c r="Q500" t="s">
        <v>851</v>
      </c>
      <c r="R500" t="s">
        <v>337</v>
      </c>
      <c r="S500">
        <v>0.56330000000000002</v>
      </c>
    </row>
    <row r="501" spans="1:21" ht="15" customHeight="1">
      <c r="A501" s="962">
        <v>1106</v>
      </c>
      <c r="B501" t="s">
        <v>255</v>
      </c>
      <c r="C501" t="s">
        <v>301</v>
      </c>
      <c r="D501" t="s">
        <v>13</v>
      </c>
      <c r="E501" t="s">
        <v>11</v>
      </c>
      <c r="F501" t="s">
        <v>511</v>
      </c>
      <c r="G501" t="s">
        <v>471</v>
      </c>
      <c r="I501" t="s">
        <v>856</v>
      </c>
      <c r="J501" t="s">
        <v>853</v>
      </c>
      <c r="K501" t="s">
        <v>949</v>
      </c>
      <c r="L501" t="s">
        <v>849</v>
      </c>
      <c r="M501" t="s">
        <v>857</v>
      </c>
      <c r="N501" t="s">
        <v>55</v>
      </c>
      <c r="P501" t="s">
        <v>361</v>
      </c>
      <c r="Q501" t="s">
        <v>851</v>
      </c>
      <c r="R501" t="s">
        <v>337</v>
      </c>
      <c r="S501">
        <v>-1</v>
      </c>
      <c r="T501" t="s">
        <v>857</v>
      </c>
      <c r="U501" t="s">
        <v>853</v>
      </c>
    </row>
    <row r="502" spans="1:21" ht="15" customHeight="1">
      <c r="A502" s="971">
        <v>1206</v>
      </c>
      <c r="B502" t="s">
        <v>255</v>
      </c>
      <c r="C502" t="s">
        <v>307</v>
      </c>
      <c r="D502" t="s">
        <v>13</v>
      </c>
      <c r="E502" t="s">
        <v>11</v>
      </c>
      <c r="F502" t="s">
        <v>511</v>
      </c>
      <c r="G502" t="s">
        <v>471</v>
      </c>
      <c r="I502" t="s">
        <v>858</v>
      </c>
      <c r="J502" t="s">
        <v>853</v>
      </c>
      <c r="K502" t="s">
        <v>949</v>
      </c>
      <c r="L502" t="s">
        <v>849</v>
      </c>
      <c r="M502" t="s">
        <v>859</v>
      </c>
      <c r="N502" t="s">
        <v>55</v>
      </c>
      <c r="P502" t="s">
        <v>361</v>
      </c>
      <c r="Q502" t="s">
        <v>851</v>
      </c>
      <c r="R502" t="s">
        <v>337</v>
      </c>
      <c r="S502">
        <v>-1</v>
      </c>
      <c r="T502" t="s">
        <v>859</v>
      </c>
      <c r="U502" t="s">
        <v>853</v>
      </c>
    </row>
    <row r="503" spans="1:21" ht="15" customHeight="1">
      <c r="A503" s="962">
        <v>1206</v>
      </c>
      <c r="B503" t="s">
        <v>279</v>
      </c>
      <c r="C503" t="s">
        <v>255</v>
      </c>
      <c r="D503" t="s">
        <v>13</v>
      </c>
      <c r="E503" t="s">
        <v>11</v>
      </c>
      <c r="F503" t="s">
        <v>511</v>
      </c>
      <c r="G503" t="s">
        <v>471</v>
      </c>
      <c r="I503" t="s">
        <v>931</v>
      </c>
      <c r="J503" t="s">
        <v>853</v>
      </c>
      <c r="K503" t="s">
        <v>948</v>
      </c>
      <c r="L503" t="s">
        <v>854</v>
      </c>
      <c r="M503" t="s">
        <v>855</v>
      </c>
      <c r="N503" t="s">
        <v>55</v>
      </c>
      <c r="P503" t="s">
        <v>361</v>
      </c>
      <c r="Q503" t="s">
        <v>851</v>
      </c>
      <c r="R503" t="s">
        <v>337</v>
      </c>
      <c r="S503">
        <v>7.7000000000000002E-3</v>
      </c>
    </row>
    <row r="504" spans="1:21" ht="15" customHeight="1">
      <c r="A504" s="971">
        <v>1306</v>
      </c>
      <c r="B504" t="s">
        <v>279</v>
      </c>
      <c r="C504" t="s">
        <v>255</v>
      </c>
      <c r="D504" t="s">
        <v>13</v>
      </c>
      <c r="E504" t="s">
        <v>11</v>
      </c>
      <c r="F504" t="s">
        <v>511</v>
      </c>
      <c r="G504" t="s">
        <v>471</v>
      </c>
      <c r="I504" t="s">
        <v>931</v>
      </c>
      <c r="J504" t="s">
        <v>853</v>
      </c>
      <c r="K504" t="s">
        <v>948</v>
      </c>
      <c r="L504" t="s">
        <v>854</v>
      </c>
      <c r="M504" t="s">
        <v>855</v>
      </c>
      <c r="N504" t="s">
        <v>55</v>
      </c>
      <c r="P504" t="s">
        <v>361</v>
      </c>
      <c r="Q504" t="s">
        <v>851</v>
      </c>
      <c r="R504" t="s">
        <v>337</v>
      </c>
      <c r="S504">
        <v>0</v>
      </c>
    </row>
    <row r="505" spans="1:21" ht="15" customHeight="1">
      <c r="A505" s="962">
        <v>1306</v>
      </c>
      <c r="B505" t="s">
        <v>255</v>
      </c>
      <c r="C505" t="s">
        <v>315</v>
      </c>
      <c r="D505" t="s">
        <v>13</v>
      </c>
      <c r="E505" t="s">
        <v>11</v>
      </c>
      <c r="F505" t="s">
        <v>511</v>
      </c>
      <c r="G505" t="s">
        <v>471</v>
      </c>
      <c r="I505" t="s">
        <v>860</v>
      </c>
      <c r="J505" t="s">
        <v>853</v>
      </c>
      <c r="K505" t="s">
        <v>949</v>
      </c>
      <c r="L505" t="s">
        <v>849</v>
      </c>
      <c r="M505" t="s">
        <v>861</v>
      </c>
      <c r="N505" t="s">
        <v>55</v>
      </c>
      <c r="P505" t="s">
        <v>361</v>
      </c>
      <c r="Q505" t="s">
        <v>851</v>
      </c>
      <c r="R505" t="s">
        <v>337</v>
      </c>
      <c r="S505">
        <v>-1</v>
      </c>
      <c r="T505" t="s">
        <v>861</v>
      </c>
      <c r="U505" t="s">
        <v>853</v>
      </c>
    </row>
    <row r="506" spans="1:21" ht="15" customHeight="1">
      <c r="A506" s="971">
        <v>1406</v>
      </c>
      <c r="B506" t="s">
        <v>255</v>
      </c>
      <c r="C506" t="s">
        <v>308</v>
      </c>
      <c r="D506" t="s">
        <v>13</v>
      </c>
      <c r="E506" t="s">
        <v>11</v>
      </c>
      <c r="F506" t="s">
        <v>511</v>
      </c>
      <c r="G506" t="s">
        <v>471</v>
      </c>
      <c r="I506" t="s">
        <v>862</v>
      </c>
      <c r="J506" t="s">
        <v>853</v>
      </c>
      <c r="K506" t="s">
        <v>949</v>
      </c>
      <c r="L506" t="s">
        <v>849</v>
      </c>
      <c r="M506" t="s">
        <v>863</v>
      </c>
      <c r="N506" t="s">
        <v>55</v>
      </c>
      <c r="P506" t="s">
        <v>361</v>
      </c>
      <c r="Q506" t="s">
        <v>851</v>
      </c>
      <c r="R506" t="s">
        <v>337</v>
      </c>
      <c r="S506">
        <v>-1</v>
      </c>
      <c r="T506" t="s">
        <v>863</v>
      </c>
      <c r="U506" t="s">
        <v>853</v>
      </c>
    </row>
    <row r="507" spans="1:21" ht="15" customHeight="1">
      <c r="A507" s="962">
        <v>1406</v>
      </c>
      <c r="B507" t="s">
        <v>279</v>
      </c>
      <c r="C507" t="s">
        <v>255</v>
      </c>
      <c r="D507" t="s">
        <v>13</v>
      </c>
      <c r="E507" t="s">
        <v>11</v>
      </c>
      <c r="F507" t="s">
        <v>511</v>
      </c>
      <c r="G507" t="s">
        <v>471</v>
      </c>
      <c r="I507" t="s">
        <v>931</v>
      </c>
      <c r="J507" t="s">
        <v>853</v>
      </c>
      <c r="K507" t="s">
        <v>948</v>
      </c>
      <c r="L507" t="s">
        <v>854</v>
      </c>
      <c r="M507" t="s">
        <v>855</v>
      </c>
      <c r="N507" t="s">
        <v>55</v>
      </c>
      <c r="P507" t="s">
        <v>361</v>
      </c>
      <c r="Q507" t="s">
        <v>851</v>
      </c>
      <c r="R507" t="s">
        <v>337</v>
      </c>
      <c r="S507">
        <v>7.7000000000000002E-3</v>
      </c>
    </row>
    <row r="508" spans="1:21" ht="15" customHeight="1">
      <c r="A508" s="971">
        <v>1506</v>
      </c>
      <c r="B508" t="s">
        <v>279</v>
      </c>
      <c r="C508" t="s">
        <v>255</v>
      </c>
      <c r="D508" t="s">
        <v>13</v>
      </c>
      <c r="E508" t="s">
        <v>11</v>
      </c>
      <c r="F508" t="s">
        <v>511</v>
      </c>
      <c r="G508" t="s">
        <v>471</v>
      </c>
      <c r="I508" t="s">
        <v>931</v>
      </c>
      <c r="J508" t="s">
        <v>853</v>
      </c>
      <c r="K508" t="s">
        <v>948</v>
      </c>
      <c r="L508" t="s">
        <v>854</v>
      </c>
      <c r="M508" t="s">
        <v>855</v>
      </c>
      <c r="N508" t="s">
        <v>55</v>
      </c>
      <c r="P508" t="s">
        <v>361</v>
      </c>
      <c r="Q508" t="s">
        <v>851</v>
      </c>
      <c r="R508" t="s">
        <v>337</v>
      </c>
      <c r="S508">
        <v>0.40720000000000001</v>
      </c>
    </row>
    <row r="509" spans="1:21" ht="15" customHeight="1">
      <c r="A509" s="962">
        <v>1506</v>
      </c>
      <c r="B509" t="s">
        <v>255</v>
      </c>
      <c r="C509" t="s">
        <v>311</v>
      </c>
      <c r="D509" t="s">
        <v>13</v>
      </c>
      <c r="E509" t="s">
        <v>11</v>
      </c>
      <c r="F509" t="s">
        <v>511</v>
      </c>
      <c r="G509" t="s">
        <v>471</v>
      </c>
      <c r="I509" t="s">
        <v>864</v>
      </c>
      <c r="J509" t="s">
        <v>853</v>
      </c>
      <c r="K509" t="s">
        <v>949</v>
      </c>
      <c r="L509" t="s">
        <v>849</v>
      </c>
      <c r="M509" t="s">
        <v>865</v>
      </c>
      <c r="N509" t="s">
        <v>55</v>
      </c>
      <c r="P509" t="s">
        <v>361</v>
      </c>
      <c r="Q509" t="s">
        <v>851</v>
      </c>
      <c r="R509" t="s">
        <v>337</v>
      </c>
      <c r="S509">
        <v>-1</v>
      </c>
      <c r="T509" t="s">
        <v>865</v>
      </c>
      <c r="U509" t="s">
        <v>853</v>
      </c>
    </row>
    <row r="510" spans="1:21" ht="15" customHeight="1">
      <c r="A510" s="971">
        <v>1606</v>
      </c>
      <c r="B510" t="s">
        <v>255</v>
      </c>
      <c r="C510" t="s">
        <v>312</v>
      </c>
      <c r="D510" t="s">
        <v>13</v>
      </c>
      <c r="E510" t="s">
        <v>11</v>
      </c>
      <c r="F510" t="s">
        <v>511</v>
      </c>
      <c r="G510" t="s">
        <v>471</v>
      </c>
      <c r="I510" t="s">
        <v>866</v>
      </c>
      <c r="J510" t="s">
        <v>853</v>
      </c>
      <c r="K510" t="s">
        <v>949</v>
      </c>
      <c r="L510" t="s">
        <v>849</v>
      </c>
      <c r="M510" t="s">
        <v>867</v>
      </c>
      <c r="N510" t="s">
        <v>55</v>
      </c>
      <c r="P510" t="s">
        <v>361</v>
      </c>
      <c r="Q510" t="s">
        <v>851</v>
      </c>
      <c r="R510" t="s">
        <v>337</v>
      </c>
      <c r="S510">
        <v>-1</v>
      </c>
      <c r="T510" t="s">
        <v>867</v>
      </c>
      <c r="U510" t="s">
        <v>853</v>
      </c>
    </row>
    <row r="511" spans="1:21" ht="15" customHeight="1">
      <c r="A511" s="962">
        <v>1606</v>
      </c>
      <c r="B511" t="s">
        <v>279</v>
      </c>
      <c r="C511" t="s">
        <v>255</v>
      </c>
      <c r="D511" t="s">
        <v>13</v>
      </c>
      <c r="E511" t="s">
        <v>11</v>
      </c>
      <c r="F511" t="s">
        <v>511</v>
      </c>
      <c r="G511" t="s">
        <v>471</v>
      </c>
      <c r="I511" t="s">
        <v>931</v>
      </c>
      <c r="J511" t="s">
        <v>853</v>
      </c>
      <c r="K511" t="s">
        <v>948</v>
      </c>
      <c r="L511" t="s">
        <v>854</v>
      </c>
      <c r="M511" t="s">
        <v>855</v>
      </c>
      <c r="N511" t="s">
        <v>55</v>
      </c>
      <c r="P511" t="s">
        <v>361</v>
      </c>
      <c r="Q511" t="s">
        <v>851</v>
      </c>
      <c r="R511" t="s">
        <v>337</v>
      </c>
      <c r="S511">
        <v>1.03E-2</v>
      </c>
    </row>
    <row r="512" spans="1:21" ht="15" customHeight="1">
      <c r="A512" s="971">
        <v>2106</v>
      </c>
      <c r="B512" t="s">
        <v>244</v>
      </c>
      <c r="C512" t="s">
        <v>278</v>
      </c>
      <c r="D512" t="s">
        <v>13</v>
      </c>
      <c r="E512" t="s">
        <v>11</v>
      </c>
      <c r="F512" t="s">
        <v>511</v>
      </c>
      <c r="G512" t="s">
        <v>471</v>
      </c>
      <c r="P512" t="s">
        <v>361</v>
      </c>
      <c r="Q512" t="s">
        <v>868</v>
      </c>
      <c r="R512" t="s">
        <v>869</v>
      </c>
      <c r="S512">
        <v>0.02</v>
      </c>
    </row>
    <row r="513" spans="1:21" ht="15" customHeight="1">
      <c r="A513" s="962">
        <v>2106</v>
      </c>
      <c r="B513" t="s">
        <v>247</v>
      </c>
      <c r="C513" t="s">
        <v>322</v>
      </c>
      <c r="D513" t="s">
        <v>13</v>
      </c>
      <c r="E513" t="s">
        <v>11</v>
      </c>
      <c r="F513" t="s">
        <v>511</v>
      </c>
      <c r="G513" t="s">
        <v>471</v>
      </c>
      <c r="I513" t="s">
        <v>915</v>
      </c>
      <c r="J513" t="s">
        <v>450</v>
      </c>
      <c r="K513" t="s">
        <v>950</v>
      </c>
      <c r="L513" t="s">
        <v>854</v>
      </c>
      <c r="M513" t="s">
        <v>871</v>
      </c>
      <c r="N513" t="s">
        <v>56</v>
      </c>
      <c r="P513" t="s">
        <v>361</v>
      </c>
      <c r="Q513" t="s">
        <v>851</v>
      </c>
      <c r="R513" t="s">
        <v>337</v>
      </c>
      <c r="S513">
        <v>-1</v>
      </c>
      <c r="T513" t="s">
        <v>871</v>
      </c>
      <c r="U513" t="s">
        <v>450</v>
      </c>
    </row>
    <row r="514" spans="1:21" ht="15" customHeight="1">
      <c r="A514" s="971">
        <v>4006</v>
      </c>
      <c r="B514" t="s">
        <v>254</v>
      </c>
      <c r="C514" t="s">
        <v>319</v>
      </c>
      <c r="D514" t="s">
        <v>13</v>
      </c>
      <c r="E514" t="s">
        <v>11</v>
      </c>
      <c r="F514" t="s">
        <v>511</v>
      </c>
      <c r="G514" t="s">
        <v>471</v>
      </c>
      <c r="I514" t="s">
        <v>958</v>
      </c>
      <c r="J514" t="s">
        <v>848</v>
      </c>
      <c r="K514" t="s">
        <v>959</v>
      </c>
      <c r="L514" t="s">
        <v>849</v>
      </c>
      <c r="M514" t="s">
        <v>960</v>
      </c>
      <c r="N514" t="s">
        <v>848</v>
      </c>
      <c r="P514" t="s">
        <v>882</v>
      </c>
      <c r="Q514" t="s">
        <v>851</v>
      </c>
      <c r="R514" t="s">
        <v>337</v>
      </c>
      <c r="S514">
        <v>1</v>
      </c>
    </row>
    <row r="515" spans="1:21" ht="15" customHeight="1">
      <c r="A515" s="962">
        <v>4006</v>
      </c>
      <c r="B515" t="s">
        <v>247</v>
      </c>
      <c r="C515" t="s">
        <v>318</v>
      </c>
      <c r="D515" t="s">
        <v>13</v>
      </c>
      <c r="E515" t="s">
        <v>11</v>
      </c>
      <c r="F515" t="s">
        <v>511</v>
      </c>
      <c r="G515" t="s">
        <v>471</v>
      </c>
      <c r="I515" t="s">
        <v>848</v>
      </c>
      <c r="J515" t="s">
        <v>848</v>
      </c>
      <c r="K515" t="s">
        <v>951</v>
      </c>
      <c r="L515" t="s">
        <v>849</v>
      </c>
      <c r="M515" t="s">
        <v>850</v>
      </c>
      <c r="N515" t="s">
        <v>848</v>
      </c>
      <c r="P515" t="s">
        <v>882</v>
      </c>
      <c r="Q515" t="s">
        <v>851</v>
      </c>
      <c r="R515" t="s">
        <v>337</v>
      </c>
      <c r="S515">
        <v>-1</v>
      </c>
      <c r="T515" t="s">
        <v>850</v>
      </c>
    </row>
    <row r="516" spans="1:21" ht="15" customHeight="1">
      <c r="A516" s="971">
        <v>4904</v>
      </c>
      <c r="B516" t="s">
        <v>277</v>
      </c>
      <c r="C516" t="s">
        <v>244</v>
      </c>
      <c r="D516" t="s">
        <v>13</v>
      </c>
      <c r="E516" t="s">
        <v>11</v>
      </c>
      <c r="F516" t="s">
        <v>511</v>
      </c>
      <c r="G516" t="s">
        <v>471</v>
      </c>
      <c r="H516" t="s">
        <v>596</v>
      </c>
      <c r="J516" t="s">
        <v>428</v>
      </c>
      <c r="L516" t="s">
        <v>333</v>
      </c>
      <c r="M516" t="s">
        <v>277</v>
      </c>
      <c r="N516" t="s">
        <v>66</v>
      </c>
      <c r="P516" t="s">
        <v>365</v>
      </c>
      <c r="Q516" t="s">
        <v>336</v>
      </c>
      <c r="R516" t="s">
        <v>337</v>
      </c>
      <c r="S516">
        <v>0.5</v>
      </c>
    </row>
    <row r="517" spans="1:21" ht="15" customHeight="1">
      <c r="A517" s="962">
        <v>4904</v>
      </c>
      <c r="B517" t="s">
        <v>244</v>
      </c>
      <c r="C517" t="s">
        <v>279</v>
      </c>
      <c r="D517" t="s">
        <v>13</v>
      </c>
      <c r="E517" t="s">
        <v>11</v>
      </c>
      <c r="F517" t="s">
        <v>511</v>
      </c>
      <c r="G517" t="s">
        <v>471</v>
      </c>
      <c r="I517" t="s">
        <v>955</v>
      </c>
      <c r="J517" t="s">
        <v>848</v>
      </c>
      <c r="K517" t="s">
        <v>956</v>
      </c>
      <c r="L517" t="s">
        <v>849</v>
      </c>
      <c r="M517" t="s">
        <v>957</v>
      </c>
      <c r="N517" t="s">
        <v>848</v>
      </c>
      <c r="P517" t="s">
        <v>882</v>
      </c>
      <c r="Q517" t="s">
        <v>851</v>
      </c>
      <c r="R517" t="s">
        <v>337</v>
      </c>
      <c r="S517">
        <v>-1</v>
      </c>
      <c r="T517" t="s">
        <v>957</v>
      </c>
    </row>
    <row r="518" spans="1:21" ht="15" customHeight="1">
      <c r="A518" s="971">
        <v>5004</v>
      </c>
      <c r="B518" t="s">
        <v>277</v>
      </c>
      <c r="C518" t="s">
        <v>244</v>
      </c>
      <c r="D518" t="s">
        <v>13</v>
      </c>
      <c r="E518" t="s">
        <v>11</v>
      </c>
      <c r="F518" t="s">
        <v>511</v>
      </c>
      <c r="G518" t="s">
        <v>471</v>
      </c>
      <c r="H518" t="s">
        <v>596</v>
      </c>
      <c r="J518" t="s">
        <v>428</v>
      </c>
      <c r="L518" t="s">
        <v>333</v>
      </c>
      <c r="M518" t="s">
        <v>277</v>
      </c>
      <c r="N518" t="s">
        <v>66</v>
      </c>
      <c r="P518" t="s">
        <v>365</v>
      </c>
      <c r="Q518" t="s">
        <v>336</v>
      </c>
      <c r="R518" t="s">
        <v>337</v>
      </c>
      <c r="S518">
        <v>0.1</v>
      </c>
    </row>
    <row r="519" spans="1:21" ht="15" customHeight="1">
      <c r="A519" s="962">
        <v>5004</v>
      </c>
      <c r="B519" t="s">
        <v>250</v>
      </c>
      <c r="C519" t="s">
        <v>279</v>
      </c>
      <c r="D519" t="s">
        <v>13</v>
      </c>
      <c r="E519" t="s">
        <v>11</v>
      </c>
      <c r="F519" t="s">
        <v>511</v>
      </c>
      <c r="G519" t="s">
        <v>471</v>
      </c>
      <c r="I519" t="s">
        <v>961</v>
      </c>
      <c r="J519" t="s">
        <v>848</v>
      </c>
      <c r="K519" t="s">
        <v>962</v>
      </c>
      <c r="L519" t="s">
        <v>849</v>
      </c>
      <c r="M519" t="s">
        <v>963</v>
      </c>
      <c r="N519" t="s">
        <v>848</v>
      </c>
      <c r="P519" t="s">
        <v>882</v>
      </c>
      <c r="Q519" t="s">
        <v>851</v>
      </c>
      <c r="R519" t="s">
        <v>337</v>
      </c>
      <c r="S519">
        <v>-1</v>
      </c>
      <c r="T519" t="s">
        <v>963</v>
      </c>
    </row>
    <row r="520" spans="1:21" ht="15" customHeight="1">
      <c r="A520" s="971">
        <v>5104</v>
      </c>
      <c r="B520" t="s">
        <v>277</v>
      </c>
      <c r="C520" t="s">
        <v>244</v>
      </c>
      <c r="D520" t="s">
        <v>13</v>
      </c>
      <c r="E520" t="s">
        <v>11</v>
      </c>
      <c r="F520" t="s">
        <v>511</v>
      </c>
      <c r="G520" t="s">
        <v>471</v>
      </c>
      <c r="H520" t="s">
        <v>596</v>
      </c>
      <c r="J520" t="s">
        <v>428</v>
      </c>
      <c r="L520" t="s">
        <v>333</v>
      </c>
      <c r="M520" t="s">
        <v>277</v>
      </c>
      <c r="N520" t="s">
        <v>66</v>
      </c>
      <c r="P520" t="s">
        <v>365</v>
      </c>
      <c r="Q520" t="s">
        <v>336</v>
      </c>
      <c r="R520" t="s">
        <v>337</v>
      </c>
      <c r="S520">
        <v>0.1</v>
      </c>
    </row>
    <row r="521" spans="1:21" ht="15" customHeight="1">
      <c r="A521" s="962">
        <v>5104</v>
      </c>
      <c r="B521" t="s">
        <v>279</v>
      </c>
      <c r="C521" t="s">
        <v>253</v>
      </c>
      <c r="D521" t="s">
        <v>13</v>
      </c>
      <c r="E521" t="s">
        <v>11</v>
      </c>
      <c r="F521" t="s">
        <v>511</v>
      </c>
      <c r="G521" t="s">
        <v>471</v>
      </c>
      <c r="I521" t="s">
        <v>964</v>
      </c>
      <c r="J521" t="s">
        <v>848</v>
      </c>
      <c r="K521" t="s">
        <v>965</v>
      </c>
      <c r="L521" t="s">
        <v>849</v>
      </c>
      <c r="M521" t="s">
        <v>966</v>
      </c>
      <c r="N521" t="s">
        <v>848</v>
      </c>
      <c r="P521" t="s">
        <v>882</v>
      </c>
      <c r="Q521" t="s">
        <v>851</v>
      </c>
      <c r="R521" t="s">
        <v>337</v>
      </c>
      <c r="S521">
        <v>-1</v>
      </c>
      <c r="T521" t="s">
        <v>966</v>
      </c>
    </row>
    <row r="522" spans="1:21" ht="15" customHeight="1">
      <c r="A522" s="971">
        <v>5204</v>
      </c>
      <c r="B522" t="s">
        <v>254</v>
      </c>
      <c r="C522" t="s">
        <v>319</v>
      </c>
      <c r="D522" t="s">
        <v>13</v>
      </c>
      <c r="E522" t="s">
        <v>11</v>
      </c>
      <c r="F522" t="s">
        <v>511</v>
      </c>
      <c r="G522" t="s">
        <v>471</v>
      </c>
      <c r="I522" t="s">
        <v>958</v>
      </c>
      <c r="J522" t="s">
        <v>848</v>
      </c>
      <c r="K522" t="s">
        <v>959</v>
      </c>
      <c r="L522" t="s">
        <v>849</v>
      </c>
      <c r="M522" t="s">
        <v>960</v>
      </c>
      <c r="N522" t="s">
        <v>848</v>
      </c>
      <c r="P522" t="s">
        <v>882</v>
      </c>
      <c r="Q522" t="s">
        <v>851</v>
      </c>
      <c r="R522" t="s">
        <v>337</v>
      </c>
      <c r="S522">
        <v>-1</v>
      </c>
      <c r="T522" t="s">
        <v>960</v>
      </c>
    </row>
    <row r="523" spans="1:21" ht="15" customHeight="1">
      <c r="A523" s="962">
        <v>5204</v>
      </c>
      <c r="B523" t="s">
        <v>277</v>
      </c>
      <c r="C523" t="s">
        <v>244</v>
      </c>
      <c r="D523" t="s">
        <v>13</v>
      </c>
      <c r="E523" t="s">
        <v>11</v>
      </c>
      <c r="F523" t="s">
        <v>511</v>
      </c>
      <c r="G523" t="s">
        <v>471</v>
      </c>
      <c r="H523" t="s">
        <v>596</v>
      </c>
      <c r="J523" t="s">
        <v>428</v>
      </c>
      <c r="L523" t="s">
        <v>333</v>
      </c>
      <c r="M523" t="s">
        <v>277</v>
      </c>
      <c r="N523" t="s">
        <v>66</v>
      </c>
      <c r="P523" t="s">
        <v>365</v>
      </c>
      <c r="Q523" t="s">
        <v>336</v>
      </c>
      <c r="R523" t="s">
        <v>337</v>
      </c>
      <c r="S523">
        <v>0.1</v>
      </c>
    </row>
    <row r="524" spans="1:21" ht="15" customHeight="1">
      <c r="A524" s="971">
        <v>307</v>
      </c>
      <c r="B524" t="s">
        <v>244</v>
      </c>
      <c r="C524" t="s">
        <v>279</v>
      </c>
      <c r="D524" t="s">
        <v>13</v>
      </c>
      <c r="E524" t="s">
        <v>11</v>
      </c>
      <c r="F524" t="s">
        <v>511</v>
      </c>
      <c r="G524" t="s">
        <v>474</v>
      </c>
      <c r="I524" t="s">
        <v>955</v>
      </c>
      <c r="J524" t="s">
        <v>848</v>
      </c>
      <c r="K524" t="s">
        <v>956</v>
      </c>
      <c r="L524" t="s">
        <v>849</v>
      </c>
      <c r="M524" t="s">
        <v>957</v>
      </c>
      <c r="N524" t="s">
        <v>848</v>
      </c>
      <c r="P524" t="s">
        <v>882</v>
      </c>
      <c r="Q524" t="s">
        <v>851</v>
      </c>
      <c r="R524" t="s">
        <v>337</v>
      </c>
      <c r="S524">
        <v>0.01</v>
      </c>
    </row>
    <row r="525" spans="1:21" ht="15" customHeight="1">
      <c r="A525" s="962">
        <v>307</v>
      </c>
      <c r="B525" t="s">
        <v>279</v>
      </c>
      <c r="C525" t="s">
        <v>255</v>
      </c>
      <c r="D525" t="s">
        <v>13</v>
      </c>
      <c r="E525" t="s">
        <v>11</v>
      </c>
      <c r="F525" t="s">
        <v>511</v>
      </c>
      <c r="G525" t="s">
        <v>474</v>
      </c>
      <c r="I525" t="s">
        <v>931</v>
      </c>
      <c r="J525" t="s">
        <v>853</v>
      </c>
      <c r="K525" t="s">
        <v>948</v>
      </c>
      <c r="L525" t="s">
        <v>854</v>
      </c>
      <c r="M525" t="s">
        <v>855</v>
      </c>
      <c r="N525" t="s">
        <v>55</v>
      </c>
      <c r="P525" t="s">
        <v>361</v>
      </c>
      <c r="Q525" t="s">
        <v>851</v>
      </c>
      <c r="R525" t="s">
        <v>337</v>
      </c>
      <c r="S525">
        <v>-1</v>
      </c>
      <c r="T525" t="s">
        <v>855</v>
      </c>
      <c r="U525" t="s">
        <v>853</v>
      </c>
    </row>
    <row r="526" spans="1:21" ht="15" customHeight="1">
      <c r="A526" s="971">
        <v>1107</v>
      </c>
      <c r="B526" t="s">
        <v>279</v>
      </c>
      <c r="C526" t="s">
        <v>255</v>
      </c>
      <c r="D526" t="s">
        <v>13</v>
      </c>
      <c r="E526" t="s">
        <v>11</v>
      </c>
      <c r="F526" t="s">
        <v>511</v>
      </c>
      <c r="G526" t="s">
        <v>474</v>
      </c>
      <c r="I526" t="s">
        <v>931</v>
      </c>
      <c r="J526" t="s">
        <v>853</v>
      </c>
      <c r="K526" t="s">
        <v>948</v>
      </c>
      <c r="L526" t="s">
        <v>854</v>
      </c>
      <c r="M526" t="s">
        <v>855</v>
      </c>
      <c r="N526" t="s">
        <v>55</v>
      </c>
      <c r="P526" t="s">
        <v>361</v>
      </c>
      <c r="Q526" t="s">
        <v>851</v>
      </c>
      <c r="R526" t="s">
        <v>337</v>
      </c>
      <c r="S526">
        <v>0.56330000000000002</v>
      </c>
    </row>
    <row r="527" spans="1:21" ht="15" customHeight="1">
      <c r="A527" s="962">
        <v>1107</v>
      </c>
      <c r="B527" t="s">
        <v>255</v>
      </c>
      <c r="C527" t="s">
        <v>301</v>
      </c>
      <c r="D527" t="s">
        <v>13</v>
      </c>
      <c r="E527" t="s">
        <v>11</v>
      </c>
      <c r="F527" t="s">
        <v>511</v>
      </c>
      <c r="G527" t="s">
        <v>474</v>
      </c>
      <c r="I527" t="s">
        <v>856</v>
      </c>
      <c r="J527" t="s">
        <v>853</v>
      </c>
      <c r="K527" t="s">
        <v>949</v>
      </c>
      <c r="L527" t="s">
        <v>849</v>
      </c>
      <c r="M527" t="s">
        <v>857</v>
      </c>
      <c r="N527" t="s">
        <v>55</v>
      </c>
      <c r="P527" t="s">
        <v>361</v>
      </c>
      <c r="Q527" t="s">
        <v>851</v>
      </c>
      <c r="R527" t="s">
        <v>337</v>
      </c>
      <c r="S527">
        <v>-1</v>
      </c>
      <c r="T527" t="s">
        <v>857</v>
      </c>
      <c r="U527" t="s">
        <v>853</v>
      </c>
    </row>
    <row r="528" spans="1:21" ht="15" customHeight="1">
      <c r="A528" s="971">
        <v>1207</v>
      </c>
      <c r="B528" t="s">
        <v>279</v>
      </c>
      <c r="C528" t="s">
        <v>255</v>
      </c>
      <c r="D528" t="s">
        <v>13</v>
      </c>
      <c r="E528" t="s">
        <v>11</v>
      </c>
      <c r="F528" t="s">
        <v>511</v>
      </c>
      <c r="G528" t="s">
        <v>474</v>
      </c>
      <c r="I528" t="s">
        <v>931</v>
      </c>
      <c r="J528" t="s">
        <v>853</v>
      </c>
      <c r="K528" t="s">
        <v>948</v>
      </c>
      <c r="L528" t="s">
        <v>854</v>
      </c>
      <c r="M528" t="s">
        <v>855</v>
      </c>
      <c r="N528" t="s">
        <v>55</v>
      </c>
      <c r="P528" t="s">
        <v>361</v>
      </c>
      <c r="Q528" t="s">
        <v>851</v>
      </c>
      <c r="R528" t="s">
        <v>337</v>
      </c>
      <c r="S528">
        <v>7.7000000000000002E-3</v>
      </c>
    </row>
    <row r="529" spans="1:21" ht="15" customHeight="1">
      <c r="A529" s="962">
        <v>1207</v>
      </c>
      <c r="B529" t="s">
        <v>255</v>
      </c>
      <c r="C529" t="s">
        <v>307</v>
      </c>
      <c r="D529" t="s">
        <v>13</v>
      </c>
      <c r="E529" t="s">
        <v>11</v>
      </c>
      <c r="F529" t="s">
        <v>511</v>
      </c>
      <c r="G529" t="s">
        <v>474</v>
      </c>
      <c r="I529" t="s">
        <v>858</v>
      </c>
      <c r="J529" t="s">
        <v>853</v>
      </c>
      <c r="K529" t="s">
        <v>949</v>
      </c>
      <c r="L529" t="s">
        <v>849</v>
      </c>
      <c r="M529" t="s">
        <v>859</v>
      </c>
      <c r="N529" t="s">
        <v>55</v>
      </c>
      <c r="P529" t="s">
        <v>361</v>
      </c>
      <c r="Q529" t="s">
        <v>851</v>
      </c>
      <c r="R529" t="s">
        <v>337</v>
      </c>
      <c r="S529">
        <v>-1</v>
      </c>
      <c r="T529" t="s">
        <v>859</v>
      </c>
      <c r="U529" t="s">
        <v>853</v>
      </c>
    </row>
    <row r="530" spans="1:21" ht="15" customHeight="1">
      <c r="A530" s="971">
        <v>1307</v>
      </c>
      <c r="B530" t="s">
        <v>255</v>
      </c>
      <c r="C530" t="s">
        <v>315</v>
      </c>
      <c r="D530" t="s">
        <v>13</v>
      </c>
      <c r="E530" t="s">
        <v>11</v>
      </c>
      <c r="F530" t="s">
        <v>511</v>
      </c>
      <c r="G530" t="s">
        <v>474</v>
      </c>
      <c r="I530" t="s">
        <v>860</v>
      </c>
      <c r="J530" t="s">
        <v>853</v>
      </c>
      <c r="K530" t="s">
        <v>949</v>
      </c>
      <c r="L530" t="s">
        <v>849</v>
      </c>
      <c r="M530" t="s">
        <v>861</v>
      </c>
      <c r="N530" t="s">
        <v>55</v>
      </c>
      <c r="P530" t="s">
        <v>361</v>
      </c>
      <c r="Q530" t="s">
        <v>851</v>
      </c>
      <c r="R530" t="s">
        <v>337</v>
      </c>
      <c r="S530">
        <v>-1</v>
      </c>
      <c r="T530" t="s">
        <v>861</v>
      </c>
      <c r="U530" t="s">
        <v>853</v>
      </c>
    </row>
    <row r="531" spans="1:21" ht="15" customHeight="1">
      <c r="A531" s="962">
        <v>1307</v>
      </c>
      <c r="B531" t="s">
        <v>279</v>
      </c>
      <c r="C531" t="s">
        <v>255</v>
      </c>
      <c r="D531" t="s">
        <v>13</v>
      </c>
      <c r="E531" t="s">
        <v>11</v>
      </c>
      <c r="F531" t="s">
        <v>511</v>
      </c>
      <c r="G531" t="s">
        <v>474</v>
      </c>
      <c r="I531" t="s">
        <v>931</v>
      </c>
      <c r="J531" t="s">
        <v>853</v>
      </c>
      <c r="K531" t="s">
        <v>948</v>
      </c>
      <c r="L531" t="s">
        <v>854</v>
      </c>
      <c r="M531" t="s">
        <v>855</v>
      </c>
      <c r="N531" t="s">
        <v>55</v>
      </c>
      <c r="P531" t="s">
        <v>361</v>
      </c>
      <c r="Q531" t="s">
        <v>851</v>
      </c>
      <c r="R531" t="s">
        <v>337</v>
      </c>
      <c r="S531">
        <v>0</v>
      </c>
    </row>
    <row r="532" spans="1:21" ht="15" customHeight="1">
      <c r="A532" s="971">
        <v>1407</v>
      </c>
      <c r="B532" t="s">
        <v>255</v>
      </c>
      <c r="C532" t="s">
        <v>308</v>
      </c>
      <c r="D532" t="s">
        <v>13</v>
      </c>
      <c r="E532" t="s">
        <v>11</v>
      </c>
      <c r="F532" t="s">
        <v>511</v>
      </c>
      <c r="G532" t="s">
        <v>474</v>
      </c>
      <c r="I532" t="s">
        <v>862</v>
      </c>
      <c r="J532" t="s">
        <v>853</v>
      </c>
      <c r="K532" t="s">
        <v>949</v>
      </c>
      <c r="L532" t="s">
        <v>849</v>
      </c>
      <c r="M532" t="s">
        <v>863</v>
      </c>
      <c r="N532" t="s">
        <v>55</v>
      </c>
      <c r="P532" t="s">
        <v>361</v>
      </c>
      <c r="Q532" t="s">
        <v>851</v>
      </c>
      <c r="R532" t="s">
        <v>337</v>
      </c>
      <c r="S532">
        <v>-1</v>
      </c>
      <c r="T532" t="s">
        <v>863</v>
      </c>
      <c r="U532" t="s">
        <v>853</v>
      </c>
    </row>
    <row r="533" spans="1:21" ht="15" customHeight="1">
      <c r="A533" s="962">
        <v>1407</v>
      </c>
      <c r="B533" t="s">
        <v>279</v>
      </c>
      <c r="C533" t="s">
        <v>255</v>
      </c>
      <c r="D533" t="s">
        <v>13</v>
      </c>
      <c r="E533" t="s">
        <v>11</v>
      </c>
      <c r="F533" t="s">
        <v>511</v>
      </c>
      <c r="G533" t="s">
        <v>474</v>
      </c>
      <c r="I533" t="s">
        <v>931</v>
      </c>
      <c r="J533" t="s">
        <v>853</v>
      </c>
      <c r="K533" t="s">
        <v>948</v>
      </c>
      <c r="L533" t="s">
        <v>854</v>
      </c>
      <c r="M533" t="s">
        <v>855</v>
      </c>
      <c r="N533" t="s">
        <v>55</v>
      </c>
      <c r="P533" t="s">
        <v>361</v>
      </c>
      <c r="Q533" t="s">
        <v>851</v>
      </c>
      <c r="R533" t="s">
        <v>337</v>
      </c>
      <c r="S533">
        <v>7.7000000000000002E-3</v>
      </c>
    </row>
    <row r="534" spans="1:21" ht="15" customHeight="1">
      <c r="A534" s="971">
        <v>1507</v>
      </c>
      <c r="B534" t="s">
        <v>279</v>
      </c>
      <c r="C534" t="s">
        <v>255</v>
      </c>
      <c r="D534" t="s">
        <v>13</v>
      </c>
      <c r="E534" t="s">
        <v>11</v>
      </c>
      <c r="F534" t="s">
        <v>511</v>
      </c>
      <c r="G534" t="s">
        <v>474</v>
      </c>
      <c r="I534" t="s">
        <v>931</v>
      </c>
      <c r="J534" t="s">
        <v>853</v>
      </c>
      <c r="K534" t="s">
        <v>948</v>
      </c>
      <c r="L534" t="s">
        <v>854</v>
      </c>
      <c r="M534" t="s">
        <v>855</v>
      </c>
      <c r="N534" t="s">
        <v>55</v>
      </c>
      <c r="P534" t="s">
        <v>361</v>
      </c>
      <c r="Q534" t="s">
        <v>851</v>
      </c>
      <c r="R534" t="s">
        <v>337</v>
      </c>
      <c r="S534">
        <v>0.40720000000000001</v>
      </c>
    </row>
    <row r="535" spans="1:21" ht="15" customHeight="1">
      <c r="A535" s="962">
        <v>1507</v>
      </c>
      <c r="B535" t="s">
        <v>255</v>
      </c>
      <c r="C535" t="s">
        <v>311</v>
      </c>
      <c r="D535" t="s">
        <v>13</v>
      </c>
      <c r="E535" t="s">
        <v>11</v>
      </c>
      <c r="F535" t="s">
        <v>511</v>
      </c>
      <c r="G535" t="s">
        <v>474</v>
      </c>
      <c r="I535" t="s">
        <v>864</v>
      </c>
      <c r="J535" t="s">
        <v>853</v>
      </c>
      <c r="K535" t="s">
        <v>949</v>
      </c>
      <c r="L535" t="s">
        <v>849</v>
      </c>
      <c r="M535" t="s">
        <v>865</v>
      </c>
      <c r="N535" t="s">
        <v>55</v>
      </c>
      <c r="P535" t="s">
        <v>361</v>
      </c>
      <c r="Q535" t="s">
        <v>851</v>
      </c>
      <c r="R535" t="s">
        <v>337</v>
      </c>
      <c r="S535">
        <v>-1</v>
      </c>
      <c r="T535" t="s">
        <v>865</v>
      </c>
      <c r="U535" t="s">
        <v>853</v>
      </c>
    </row>
    <row r="536" spans="1:21" ht="15" customHeight="1">
      <c r="A536" s="971">
        <v>1607</v>
      </c>
      <c r="B536" t="s">
        <v>279</v>
      </c>
      <c r="C536" t="s">
        <v>255</v>
      </c>
      <c r="D536" t="s">
        <v>13</v>
      </c>
      <c r="E536" t="s">
        <v>11</v>
      </c>
      <c r="F536" t="s">
        <v>511</v>
      </c>
      <c r="G536" t="s">
        <v>474</v>
      </c>
      <c r="I536" t="s">
        <v>931</v>
      </c>
      <c r="J536" t="s">
        <v>853</v>
      </c>
      <c r="K536" t="s">
        <v>948</v>
      </c>
      <c r="L536" t="s">
        <v>854</v>
      </c>
      <c r="M536" t="s">
        <v>855</v>
      </c>
      <c r="N536" t="s">
        <v>55</v>
      </c>
      <c r="P536" t="s">
        <v>361</v>
      </c>
      <c r="Q536" t="s">
        <v>851</v>
      </c>
      <c r="R536" t="s">
        <v>337</v>
      </c>
      <c r="S536">
        <v>1.03E-2</v>
      </c>
    </row>
    <row r="537" spans="1:21" ht="15" customHeight="1">
      <c r="A537" s="962">
        <v>1607</v>
      </c>
      <c r="B537" t="s">
        <v>255</v>
      </c>
      <c r="C537" t="s">
        <v>312</v>
      </c>
      <c r="D537" t="s">
        <v>13</v>
      </c>
      <c r="E537" t="s">
        <v>11</v>
      </c>
      <c r="F537" t="s">
        <v>511</v>
      </c>
      <c r="G537" t="s">
        <v>474</v>
      </c>
      <c r="I537" t="s">
        <v>866</v>
      </c>
      <c r="J537" t="s">
        <v>853</v>
      </c>
      <c r="K537" t="s">
        <v>949</v>
      </c>
      <c r="L537" t="s">
        <v>849</v>
      </c>
      <c r="M537" t="s">
        <v>867</v>
      </c>
      <c r="N537" t="s">
        <v>55</v>
      </c>
      <c r="P537" t="s">
        <v>361</v>
      </c>
      <c r="Q537" t="s">
        <v>851</v>
      </c>
      <c r="R537" t="s">
        <v>337</v>
      </c>
      <c r="S537">
        <v>-1</v>
      </c>
      <c r="T537" t="s">
        <v>867</v>
      </c>
      <c r="U537" t="s">
        <v>853</v>
      </c>
    </row>
    <row r="538" spans="1:21" ht="15" customHeight="1">
      <c r="A538" s="971">
        <v>2107</v>
      </c>
      <c r="B538" t="s">
        <v>247</v>
      </c>
      <c r="C538" t="s">
        <v>322</v>
      </c>
      <c r="D538" t="s">
        <v>13</v>
      </c>
      <c r="E538" t="s">
        <v>11</v>
      </c>
      <c r="F538" t="s">
        <v>511</v>
      </c>
      <c r="G538" t="s">
        <v>474</v>
      </c>
      <c r="I538" t="s">
        <v>915</v>
      </c>
      <c r="J538" t="s">
        <v>450</v>
      </c>
      <c r="K538" t="s">
        <v>950</v>
      </c>
      <c r="L538" t="s">
        <v>854</v>
      </c>
      <c r="M538" t="s">
        <v>871</v>
      </c>
      <c r="N538" t="s">
        <v>56</v>
      </c>
      <c r="P538" t="s">
        <v>361</v>
      </c>
      <c r="Q538" t="s">
        <v>851</v>
      </c>
      <c r="R538" t="s">
        <v>337</v>
      </c>
      <c r="S538">
        <v>-1</v>
      </c>
      <c r="T538" t="s">
        <v>871</v>
      </c>
      <c r="U538" t="s">
        <v>450</v>
      </c>
    </row>
    <row r="539" spans="1:21" ht="15" customHeight="1">
      <c r="A539" s="962">
        <v>2107</v>
      </c>
      <c r="B539" t="s">
        <v>244</v>
      </c>
      <c r="C539" t="s">
        <v>278</v>
      </c>
      <c r="D539" t="s">
        <v>13</v>
      </c>
      <c r="E539" t="s">
        <v>11</v>
      </c>
      <c r="F539" t="s">
        <v>511</v>
      </c>
      <c r="G539" t="s">
        <v>474</v>
      </c>
      <c r="P539" t="s">
        <v>361</v>
      </c>
      <c r="Q539" t="s">
        <v>868</v>
      </c>
      <c r="R539" t="s">
        <v>869</v>
      </c>
      <c r="S539">
        <v>0.02</v>
      </c>
    </row>
    <row r="540" spans="1:21" ht="15" customHeight="1">
      <c r="A540" s="971">
        <v>4007</v>
      </c>
      <c r="B540" t="s">
        <v>247</v>
      </c>
      <c r="C540" t="s">
        <v>318</v>
      </c>
      <c r="D540" t="s">
        <v>13</v>
      </c>
      <c r="E540" t="s">
        <v>11</v>
      </c>
      <c r="F540" t="s">
        <v>511</v>
      </c>
      <c r="G540" t="s">
        <v>474</v>
      </c>
      <c r="I540" t="s">
        <v>848</v>
      </c>
      <c r="J540" t="s">
        <v>848</v>
      </c>
      <c r="K540" t="s">
        <v>951</v>
      </c>
      <c r="L540" t="s">
        <v>849</v>
      </c>
      <c r="M540" t="s">
        <v>850</v>
      </c>
      <c r="N540" t="s">
        <v>848</v>
      </c>
      <c r="P540" t="s">
        <v>882</v>
      </c>
      <c r="Q540" t="s">
        <v>851</v>
      </c>
      <c r="R540" t="s">
        <v>337</v>
      </c>
      <c r="S540">
        <v>-1</v>
      </c>
      <c r="T540" t="s">
        <v>850</v>
      </c>
    </row>
    <row r="541" spans="1:21" ht="15" customHeight="1">
      <c r="A541" s="962">
        <v>4007</v>
      </c>
      <c r="B541" t="s">
        <v>254</v>
      </c>
      <c r="C541" t="s">
        <v>319</v>
      </c>
      <c r="D541" t="s">
        <v>13</v>
      </c>
      <c r="E541" t="s">
        <v>11</v>
      </c>
      <c r="F541" t="s">
        <v>511</v>
      </c>
      <c r="G541" t="s">
        <v>474</v>
      </c>
      <c r="I541" t="s">
        <v>958</v>
      </c>
      <c r="J541" t="s">
        <v>848</v>
      </c>
      <c r="K541" t="s">
        <v>959</v>
      </c>
      <c r="L541" t="s">
        <v>849</v>
      </c>
      <c r="M541" t="s">
        <v>960</v>
      </c>
      <c r="N541" t="s">
        <v>848</v>
      </c>
      <c r="P541" t="s">
        <v>882</v>
      </c>
      <c r="Q541" t="s">
        <v>851</v>
      </c>
      <c r="R541" t="s">
        <v>337</v>
      </c>
      <c r="S541">
        <v>1</v>
      </c>
    </row>
    <row r="542" spans="1:21" ht="15" customHeight="1">
      <c r="A542" s="971">
        <v>4905</v>
      </c>
      <c r="B542" t="s">
        <v>277</v>
      </c>
      <c r="C542" t="s">
        <v>244</v>
      </c>
      <c r="D542" t="s">
        <v>13</v>
      </c>
      <c r="E542" t="s">
        <v>11</v>
      </c>
      <c r="F542" t="s">
        <v>511</v>
      </c>
      <c r="G542" t="s">
        <v>474</v>
      </c>
      <c r="H542" t="s">
        <v>463</v>
      </c>
      <c r="J542" t="s">
        <v>428</v>
      </c>
      <c r="L542" t="s">
        <v>333</v>
      </c>
      <c r="M542" t="s">
        <v>277</v>
      </c>
      <c r="N542" t="s">
        <v>66</v>
      </c>
      <c r="P542" t="s">
        <v>365</v>
      </c>
      <c r="Q542" t="s">
        <v>336</v>
      </c>
      <c r="R542" t="s">
        <v>337</v>
      </c>
      <c r="S542">
        <v>0.5</v>
      </c>
    </row>
    <row r="543" spans="1:21" ht="15" customHeight="1">
      <c r="A543" s="962">
        <v>4905</v>
      </c>
      <c r="B543" t="s">
        <v>244</v>
      </c>
      <c r="C543" t="s">
        <v>279</v>
      </c>
      <c r="D543" t="s">
        <v>13</v>
      </c>
      <c r="E543" t="s">
        <v>11</v>
      </c>
      <c r="F543" t="s">
        <v>511</v>
      </c>
      <c r="G543" t="s">
        <v>474</v>
      </c>
      <c r="I543" t="s">
        <v>955</v>
      </c>
      <c r="J543" t="s">
        <v>848</v>
      </c>
      <c r="K543" t="s">
        <v>956</v>
      </c>
      <c r="L543" t="s">
        <v>849</v>
      </c>
      <c r="M543" t="s">
        <v>957</v>
      </c>
      <c r="N543" t="s">
        <v>848</v>
      </c>
      <c r="P543" t="s">
        <v>882</v>
      </c>
      <c r="Q543" t="s">
        <v>851</v>
      </c>
      <c r="R543" t="s">
        <v>337</v>
      </c>
      <c r="S543">
        <v>-1</v>
      </c>
      <c r="T543" t="s">
        <v>957</v>
      </c>
    </row>
    <row r="544" spans="1:21" ht="15" customHeight="1">
      <c r="A544" s="971">
        <v>5005</v>
      </c>
      <c r="B544" t="s">
        <v>250</v>
      </c>
      <c r="C544" t="s">
        <v>279</v>
      </c>
      <c r="D544" t="s">
        <v>13</v>
      </c>
      <c r="E544" t="s">
        <v>11</v>
      </c>
      <c r="F544" t="s">
        <v>511</v>
      </c>
      <c r="G544" t="s">
        <v>474</v>
      </c>
      <c r="I544" t="s">
        <v>961</v>
      </c>
      <c r="J544" t="s">
        <v>848</v>
      </c>
      <c r="K544" t="s">
        <v>962</v>
      </c>
      <c r="L544" t="s">
        <v>849</v>
      </c>
      <c r="M544" t="s">
        <v>963</v>
      </c>
      <c r="N544" t="s">
        <v>848</v>
      </c>
      <c r="P544" t="s">
        <v>882</v>
      </c>
      <c r="Q544" t="s">
        <v>851</v>
      </c>
      <c r="R544" t="s">
        <v>337</v>
      </c>
      <c r="S544">
        <v>-1</v>
      </c>
      <c r="T544" t="s">
        <v>963</v>
      </c>
    </row>
    <row r="545" spans="1:21" ht="15" customHeight="1">
      <c r="A545" s="962">
        <v>5005</v>
      </c>
      <c r="B545" t="s">
        <v>277</v>
      </c>
      <c r="C545" t="s">
        <v>244</v>
      </c>
      <c r="D545" t="s">
        <v>13</v>
      </c>
      <c r="E545" t="s">
        <v>11</v>
      </c>
      <c r="F545" t="s">
        <v>511</v>
      </c>
      <c r="G545" t="s">
        <v>474</v>
      </c>
      <c r="H545" t="s">
        <v>463</v>
      </c>
      <c r="J545" t="s">
        <v>428</v>
      </c>
      <c r="L545" t="s">
        <v>333</v>
      </c>
      <c r="M545" t="s">
        <v>277</v>
      </c>
      <c r="N545" t="s">
        <v>66</v>
      </c>
      <c r="P545" t="s">
        <v>365</v>
      </c>
      <c r="Q545" t="s">
        <v>336</v>
      </c>
      <c r="R545" t="s">
        <v>337</v>
      </c>
      <c r="S545">
        <v>0.1</v>
      </c>
    </row>
    <row r="546" spans="1:21" ht="15" customHeight="1">
      <c r="A546" s="971">
        <v>5105</v>
      </c>
      <c r="B546" t="s">
        <v>277</v>
      </c>
      <c r="C546" t="s">
        <v>244</v>
      </c>
      <c r="D546" t="s">
        <v>13</v>
      </c>
      <c r="E546" t="s">
        <v>11</v>
      </c>
      <c r="F546" t="s">
        <v>511</v>
      </c>
      <c r="G546" t="s">
        <v>474</v>
      </c>
      <c r="H546" t="s">
        <v>463</v>
      </c>
      <c r="J546" t="s">
        <v>428</v>
      </c>
      <c r="L546" t="s">
        <v>333</v>
      </c>
      <c r="M546" t="s">
        <v>277</v>
      </c>
      <c r="N546" t="s">
        <v>66</v>
      </c>
      <c r="P546" t="s">
        <v>365</v>
      </c>
      <c r="Q546" t="s">
        <v>336</v>
      </c>
      <c r="R546" t="s">
        <v>337</v>
      </c>
      <c r="S546">
        <v>0.1</v>
      </c>
    </row>
    <row r="547" spans="1:21" ht="15" customHeight="1">
      <c r="A547" s="962">
        <v>5105</v>
      </c>
      <c r="B547" t="s">
        <v>279</v>
      </c>
      <c r="C547" t="s">
        <v>253</v>
      </c>
      <c r="D547" t="s">
        <v>13</v>
      </c>
      <c r="E547" t="s">
        <v>11</v>
      </c>
      <c r="F547" t="s">
        <v>511</v>
      </c>
      <c r="G547" t="s">
        <v>474</v>
      </c>
      <c r="I547" t="s">
        <v>964</v>
      </c>
      <c r="J547" t="s">
        <v>848</v>
      </c>
      <c r="K547" t="s">
        <v>965</v>
      </c>
      <c r="L547" t="s">
        <v>849</v>
      </c>
      <c r="M547" t="s">
        <v>966</v>
      </c>
      <c r="N547" t="s">
        <v>848</v>
      </c>
      <c r="P547" t="s">
        <v>882</v>
      </c>
      <c r="Q547" t="s">
        <v>851</v>
      </c>
      <c r="R547" t="s">
        <v>337</v>
      </c>
      <c r="S547">
        <v>-1</v>
      </c>
      <c r="T547" t="s">
        <v>966</v>
      </c>
    </row>
    <row r="548" spans="1:21" ht="15" customHeight="1">
      <c r="A548" s="971">
        <v>5205</v>
      </c>
      <c r="B548" t="s">
        <v>254</v>
      </c>
      <c r="C548" t="s">
        <v>319</v>
      </c>
      <c r="D548" t="s">
        <v>13</v>
      </c>
      <c r="E548" t="s">
        <v>11</v>
      </c>
      <c r="F548" t="s">
        <v>511</v>
      </c>
      <c r="G548" t="s">
        <v>474</v>
      </c>
      <c r="I548" t="s">
        <v>958</v>
      </c>
      <c r="J548" t="s">
        <v>848</v>
      </c>
      <c r="K548" t="s">
        <v>959</v>
      </c>
      <c r="L548" t="s">
        <v>849</v>
      </c>
      <c r="M548" t="s">
        <v>960</v>
      </c>
      <c r="N548" t="s">
        <v>848</v>
      </c>
      <c r="P548" t="s">
        <v>882</v>
      </c>
      <c r="Q548" t="s">
        <v>851</v>
      </c>
      <c r="R548" t="s">
        <v>337</v>
      </c>
      <c r="S548">
        <v>-1</v>
      </c>
      <c r="T548" t="s">
        <v>960</v>
      </c>
    </row>
    <row r="549" spans="1:21" ht="15" customHeight="1">
      <c r="A549" s="962">
        <v>5205</v>
      </c>
      <c r="B549" t="s">
        <v>277</v>
      </c>
      <c r="C549" t="s">
        <v>244</v>
      </c>
      <c r="D549" t="s">
        <v>13</v>
      </c>
      <c r="E549" t="s">
        <v>11</v>
      </c>
      <c r="F549" t="s">
        <v>511</v>
      </c>
      <c r="G549" t="s">
        <v>474</v>
      </c>
      <c r="H549" t="s">
        <v>463</v>
      </c>
      <c r="J549" t="s">
        <v>428</v>
      </c>
      <c r="L549" t="s">
        <v>333</v>
      </c>
      <c r="M549" t="s">
        <v>277</v>
      </c>
      <c r="N549" t="s">
        <v>66</v>
      </c>
      <c r="P549" t="s">
        <v>365</v>
      </c>
      <c r="Q549" t="s">
        <v>336</v>
      </c>
      <c r="R549" t="s">
        <v>337</v>
      </c>
      <c r="S549">
        <v>0.1</v>
      </c>
    </row>
    <row r="550" spans="1:21" ht="15" customHeight="1">
      <c r="A550" s="971">
        <v>34</v>
      </c>
      <c r="B550" t="s">
        <v>254</v>
      </c>
      <c r="C550" t="s">
        <v>319</v>
      </c>
      <c r="D550" t="s">
        <v>13</v>
      </c>
      <c r="E550" t="s">
        <v>11</v>
      </c>
      <c r="F550" t="s">
        <v>610</v>
      </c>
      <c r="G550" t="s">
        <v>330</v>
      </c>
      <c r="H550" t="s">
        <v>516</v>
      </c>
      <c r="J550" t="s">
        <v>332</v>
      </c>
      <c r="L550" t="s">
        <v>333</v>
      </c>
      <c r="M550" t="s">
        <v>351</v>
      </c>
      <c r="N550" t="s">
        <v>50</v>
      </c>
      <c r="P550" t="s">
        <v>349</v>
      </c>
      <c r="Q550" t="s">
        <v>336</v>
      </c>
      <c r="R550" t="s">
        <v>337</v>
      </c>
      <c r="S550">
        <v>0.13636363636363641</v>
      </c>
    </row>
    <row r="551" spans="1:21" ht="15" customHeight="1">
      <c r="A551" s="962">
        <v>34</v>
      </c>
      <c r="B551" t="s">
        <v>247</v>
      </c>
      <c r="C551" t="s">
        <v>318</v>
      </c>
      <c r="D551" t="s">
        <v>13</v>
      </c>
      <c r="E551" t="s">
        <v>11</v>
      </c>
      <c r="F551" t="s">
        <v>610</v>
      </c>
      <c r="G551" t="s">
        <v>330</v>
      </c>
      <c r="I551" t="s">
        <v>970</v>
      </c>
      <c r="J551" t="s">
        <v>847</v>
      </c>
      <c r="K551" t="s">
        <v>848</v>
      </c>
      <c r="L551" t="s">
        <v>849</v>
      </c>
      <c r="M551" t="s">
        <v>850</v>
      </c>
      <c r="N551" t="s">
        <v>57</v>
      </c>
      <c r="P551" t="s">
        <v>361</v>
      </c>
      <c r="Q551" t="s">
        <v>851</v>
      </c>
      <c r="R551" t="s">
        <v>337</v>
      </c>
      <c r="S551">
        <v>-1</v>
      </c>
      <c r="T551" t="s">
        <v>850</v>
      </c>
      <c r="U551" t="s">
        <v>847</v>
      </c>
    </row>
    <row r="552" spans="1:21" ht="15" customHeight="1">
      <c r="A552" s="971">
        <v>108</v>
      </c>
      <c r="B552" t="s">
        <v>279</v>
      </c>
      <c r="C552" t="s">
        <v>255</v>
      </c>
      <c r="D552" t="s">
        <v>13</v>
      </c>
      <c r="E552" t="s">
        <v>11</v>
      </c>
      <c r="F552" t="s">
        <v>610</v>
      </c>
      <c r="G552" t="s">
        <v>330</v>
      </c>
      <c r="I552" t="s">
        <v>852</v>
      </c>
      <c r="J552" t="s">
        <v>853</v>
      </c>
      <c r="K552" t="s">
        <v>848</v>
      </c>
      <c r="L552" t="s">
        <v>854</v>
      </c>
      <c r="M552" t="s">
        <v>855</v>
      </c>
      <c r="N552" t="s">
        <v>55</v>
      </c>
      <c r="P552" t="s">
        <v>361</v>
      </c>
      <c r="Q552" t="s">
        <v>851</v>
      </c>
      <c r="R552" t="s">
        <v>337</v>
      </c>
      <c r="S552">
        <v>-1</v>
      </c>
      <c r="T552" t="s">
        <v>855</v>
      </c>
      <c r="U552" t="s">
        <v>853</v>
      </c>
    </row>
    <row r="553" spans="1:21" ht="15" customHeight="1">
      <c r="A553" s="962">
        <v>108</v>
      </c>
      <c r="B553" t="s">
        <v>244</v>
      </c>
      <c r="C553" t="s">
        <v>279</v>
      </c>
      <c r="D553" t="s">
        <v>13</v>
      </c>
      <c r="E553" t="s">
        <v>11</v>
      </c>
      <c r="F553" t="s">
        <v>610</v>
      </c>
      <c r="G553" t="s">
        <v>330</v>
      </c>
      <c r="H553" t="s">
        <v>611</v>
      </c>
      <c r="J553" t="s">
        <v>332</v>
      </c>
      <c r="L553" t="s">
        <v>333</v>
      </c>
      <c r="M553" t="s">
        <v>334</v>
      </c>
      <c r="N553" t="s">
        <v>50</v>
      </c>
      <c r="P553" t="s">
        <v>335</v>
      </c>
      <c r="Q553" t="s">
        <v>336</v>
      </c>
      <c r="R553" t="s">
        <v>337</v>
      </c>
      <c r="S553">
        <v>1.7000000000000001E-2</v>
      </c>
    </row>
    <row r="554" spans="1:21" ht="15" customHeight="1">
      <c r="A554" s="971">
        <v>1804</v>
      </c>
      <c r="B554" t="s">
        <v>247</v>
      </c>
      <c r="C554" t="s">
        <v>322</v>
      </c>
      <c r="D554" t="s">
        <v>13</v>
      </c>
      <c r="E554" t="s">
        <v>11</v>
      </c>
      <c r="F554" t="s">
        <v>610</v>
      </c>
      <c r="G554" t="s">
        <v>330</v>
      </c>
      <c r="I554" t="s">
        <v>870</v>
      </c>
      <c r="J554" t="s">
        <v>450</v>
      </c>
      <c r="K554" t="s">
        <v>848</v>
      </c>
      <c r="L554" t="s">
        <v>854</v>
      </c>
      <c r="M554" t="s">
        <v>871</v>
      </c>
      <c r="N554" t="s">
        <v>56</v>
      </c>
      <c r="P554" t="s">
        <v>361</v>
      </c>
      <c r="Q554" t="s">
        <v>851</v>
      </c>
      <c r="R554" t="s">
        <v>337</v>
      </c>
      <c r="S554">
        <v>-1</v>
      </c>
      <c r="T554" t="s">
        <v>871</v>
      </c>
      <c r="U554" t="s">
        <v>450</v>
      </c>
    </row>
    <row r="555" spans="1:21" ht="15" customHeight="1">
      <c r="A555" s="962">
        <v>1804</v>
      </c>
      <c r="B555" t="s">
        <v>244</v>
      </c>
      <c r="C555" t="s">
        <v>278</v>
      </c>
      <c r="D555" t="s">
        <v>13</v>
      </c>
      <c r="E555" t="s">
        <v>11</v>
      </c>
      <c r="F555" t="s">
        <v>610</v>
      </c>
      <c r="G555" t="s">
        <v>330</v>
      </c>
      <c r="P555" t="s">
        <v>361</v>
      </c>
      <c r="Q555" t="s">
        <v>868</v>
      </c>
      <c r="R555" t="s">
        <v>869</v>
      </c>
      <c r="S555">
        <v>1E-3</v>
      </c>
    </row>
    <row r="556" spans="1:21" ht="15" customHeight="1">
      <c r="A556" s="971">
        <v>4012</v>
      </c>
      <c r="B556" t="s">
        <v>279</v>
      </c>
      <c r="C556" t="s">
        <v>255</v>
      </c>
      <c r="D556" t="s">
        <v>13</v>
      </c>
      <c r="E556" t="s">
        <v>11</v>
      </c>
      <c r="F556" t="s">
        <v>610</v>
      </c>
      <c r="G556" t="s">
        <v>330</v>
      </c>
      <c r="I556" t="s">
        <v>852</v>
      </c>
      <c r="J556" t="s">
        <v>853</v>
      </c>
      <c r="K556" t="s">
        <v>848</v>
      </c>
      <c r="L556" t="s">
        <v>854</v>
      </c>
      <c r="M556" t="s">
        <v>855</v>
      </c>
      <c r="N556" t="s">
        <v>55</v>
      </c>
      <c r="P556" t="s">
        <v>361</v>
      </c>
      <c r="Q556" t="s">
        <v>851</v>
      </c>
      <c r="R556" t="s">
        <v>337</v>
      </c>
      <c r="S556">
        <v>0.56330000000000002</v>
      </c>
    </row>
    <row r="557" spans="1:21" ht="15" customHeight="1">
      <c r="A557" s="962">
        <v>4012</v>
      </c>
      <c r="B557" t="s">
        <v>255</v>
      </c>
      <c r="C557" t="s">
        <v>301</v>
      </c>
      <c r="D557" t="s">
        <v>13</v>
      </c>
      <c r="E557" t="s">
        <v>11</v>
      </c>
      <c r="F557" t="s">
        <v>610</v>
      </c>
      <c r="G557" t="s">
        <v>330</v>
      </c>
      <c r="I557" t="s">
        <v>856</v>
      </c>
      <c r="J557" t="s">
        <v>853</v>
      </c>
      <c r="K557" t="s">
        <v>848</v>
      </c>
      <c r="L557" t="s">
        <v>849</v>
      </c>
      <c r="M557" t="s">
        <v>857</v>
      </c>
      <c r="N557" t="s">
        <v>55</v>
      </c>
      <c r="P557" t="s">
        <v>361</v>
      </c>
      <c r="Q557" t="s">
        <v>851</v>
      </c>
      <c r="R557" t="s">
        <v>337</v>
      </c>
      <c r="S557">
        <v>-1</v>
      </c>
      <c r="T557" t="s">
        <v>857</v>
      </c>
      <c r="U557" t="s">
        <v>853</v>
      </c>
    </row>
    <row r="558" spans="1:21" ht="15" customHeight="1">
      <c r="A558" s="971">
        <v>5012</v>
      </c>
      <c r="B558" t="s">
        <v>279</v>
      </c>
      <c r="C558" t="s">
        <v>255</v>
      </c>
      <c r="D558" t="s">
        <v>13</v>
      </c>
      <c r="E558" t="s">
        <v>11</v>
      </c>
      <c r="F558" t="s">
        <v>610</v>
      </c>
      <c r="G558" t="s">
        <v>330</v>
      </c>
      <c r="I558" t="s">
        <v>852</v>
      </c>
      <c r="J558" t="s">
        <v>853</v>
      </c>
      <c r="K558" t="s">
        <v>848</v>
      </c>
      <c r="L558" t="s">
        <v>854</v>
      </c>
      <c r="M558" t="s">
        <v>855</v>
      </c>
      <c r="N558" t="s">
        <v>55</v>
      </c>
      <c r="P558" t="s">
        <v>361</v>
      </c>
      <c r="Q558" t="s">
        <v>851</v>
      </c>
      <c r="R558" t="s">
        <v>337</v>
      </c>
      <c r="S558">
        <v>7.7000000000000002E-3</v>
      </c>
    </row>
    <row r="559" spans="1:21" ht="15" customHeight="1">
      <c r="A559" s="962">
        <v>5012</v>
      </c>
      <c r="B559" t="s">
        <v>255</v>
      </c>
      <c r="C559" t="s">
        <v>307</v>
      </c>
      <c r="D559" t="s">
        <v>13</v>
      </c>
      <c r="E559" t="s">
        <v>11</v>
      </c>
      <c r="F559" t="s">
        <v>610</v>
      </c>
      <c r="G559" t="s">
        <v>330</v>
      </c>
      <c r="I559" t="s">
        <v>858</v>
      </c>
      <c r="J559" t="s">
        <v>853</v>
      </c>
      <c r="K559" t="s">
        <v>848</v>
      </c>
      <c r="L559" t="s">
        <v>849</v>
      </c>
      <c r="M559" t="s">
        <v>859</v>
      </c>
      <c r="N559" t="s">
        <v>55</v>
      </c>
      <c r="P559" t="s">
        <v>361</v>
      </c>
      <c r="Q559" t="s">
        <v>851</v>
      </c>
      <c r="R559" t="s">
        <v>337</v>
      </c>
      <c r="S559">
        <v>-1</v>
      </c>
      <c r="T559" t="s">
        <v>859</v>
      </c>
      <c r="U559" t="s">
        <v>853</v>
      </c>
    </row>
    <row r="560" spans="1:21" ht="15" customHeight="1">
      <c r="A560" s="971">
        <v>6012</v>
      </c>
      <c r="B560" t="s">
        <v>279</v>
      </c>
      <c r="C560" t="s">
        <v>255</v>
      </c>
      <c r="D560" t="s">
        <v>13</v>
      </c>
      <c r="E560" t="s">
        <v>11</v>
      </c>
      <c r="F560" t="s">
        <v>610</v>
      </c>
      <c r="G560" t="s">
        <v>330</v>
      </c>
      <c r="I560" t="s">
        <v>852</v>
      </c>
      <c r="J560" t="s">
        <v>853</v>
      </c>
      <c r="K560" t="s">
        <v>848</v>
      </c>
      <c r="L560" t="s">
        <v>854</v>
      </c>
      <c r="M560" t="s">
        <v>855</v>
      </c>
      <c r="N560" t="s">
        <v>55</v>
      </c>
      <c r="P560" t="s">
        <v>361</v>
      </c>
      <c r="Q560" t="s">
        <v>851</v>
      </c>
      <c r="R560" t="s">
        <v>337</v>
      </c>
      <c r="S560">
        <v>0</v>
      </c>
    </row>
    <row r="561" spans="1:21" ht="15" customHeight="1">
      <c r="A561" s="962">
        <v>6012</v>
      </c>
      <c r="B561" t="s">
        <v>255</v>
      </c>
      <c r="C561" t="s">
        <v>315</v>
      </c>
      <c r="D561" t="s">
        <v>13</v>
      </c>
      <c r="E561" t="s">
        <v>11</v>
      </c>
      <c r="F561" t="s">
        <v>610</v>
      </c>
      <c r="G561" t="s">
        <v>330</v>
      </c>
      <c r="I561" t="s">
        <v>860</v>
      </c>
      <c r="J561" t="s">
        <v>853</v>
      </c>
      <c r="K561" t="s">
        <v>848</v>
      </c>
      <c r="L561" t="s">
        <v>849</v>
      </c>
      <c r="M561" t="s">
        <v>861</v>
      </c>
      <c r="N561" t="s">
        <v>55</v>
      </c>
      <c r="P561" t="s">
        <v>361</v>
      </c>
      <c r="Q561" t="s">
        <v>851</v>
      </c>
      <c r="R561" t="s">
        <v>337</v>
      </c>
      <c r="S561">
        <v>-1</v>
      </c>
      <c r="T561" t="s">
        <v>861</v>
      </c>
      <c r="U561" t="s">
        <v>853</v>
      </c>
    </row>
    <row r="562" spans="1:21" ht="15" customHeight="1">
      <c r="A562" s="971">
        <v>7012</v>
      </c>
      <c r="B562" t="s">
        <v>255</v>
      </c>
      <c r="C562" t="s">
        <v>308</v>
      </c>
      <c r="D562" t="s">
        <v>13</v>
      </c>
      <c r="E562" t="s">
        <v>11</v>
      </c>
      <c r="F562" t="s">
        <v>610</v>
      </c>
      <c r="G562" t="s">
        <v>330</v>
      </c>
      <c r="I562" t="s">
        <v>862</v>
      </c>
      <c r="J562" t="s">
        <v>853</v>
      </c>
      <c r="K562" t="s">
        <v>848</v>
      </c>
      <c r="L562" t="s">
        <v>849</v>
      </c>
      <c r="M562" t="s">
        <v>863</v>
      </c>
      <c r="N562" t="s">
        <v>55</v>
      </c>
      <c r="P562" t="s">
        <v>361</v>
      </c>
      <c r="Q562" t="s">
        <v>851</v>
      </c>
      <c r="R562" t="s">
        <v>337</v>
      </c>
      <c r="S562">
        <v>-1</v>
      </c>
      <c r="T562" t="s">
        <v>863</v>
      </c>
      <c r="U562" t="s">
        <v>853</v>
      </c>
    </row>
    <row r="563" spans="1:21" ht="15" customHeight="1">
      <c r="A563" s="962">
        <v>7012</v>
      </c>
      <c r="B563" t="s">
        <v>279</v>
      </c>
      <c r="C563" t="s">
        <v>255</v>
      </c>
      <c r="D563" t="s">
        <v>13</v>
      </c>
      <c r="E563" t="s">
        <v>11</v>
      </c>
      <c r="F563" t="s">
        <v>610</v>
      </c>
      <c r="G563" t="s">
        <v>330</v>
      </c>
      <c r="I563" t="s">
        <v>852</v>
      </c>
      <c r="J563" t="s">
        <v>853</v>
      </c>
      <c r="K563" t="s">
        <v>848</v>
      </c>
      <c r="L563" t="s">
        <v>854</v>
      </c>
      <c r="M563" t="s">
        <v>855</v>
      </c>
      <c r="N563" t="s">
        <v>55</v>
      </c>
      <c r="P563" t="s">
        <v>361</v>
      </c>
      <c r="Q563" t="s">
        <v>851</v>
      </c>
      <c r="R563" t="s">
        <v>337</v>
      </c>
      <c r="S563">
        <v>7.7000000000000002E-3</v>
      </c>
    </row>
    <row r="564" spans="1:21" ht="15" customHeight="1">
      <c r="A564" s="971">
        <v>7502</v>
      </c>
      <c r="B564" t="s">
        <v>254</v>
      </c>
      <c r="C564" t="s">
        <v>280</v>
      </c>
      <c r="D564" t="s">
        <v>13</v>
      </c>
      <c r="E564" t="s">
        <v>11</v>
      </c>
      <c r="F564" t="s">
        <v>610</v>
      </c>
      <c r="G564" t="s">
        <v>330</v>
      </c>
      <c r="H564" t="s">
        <v>613</v>
      </c>
      <c r="J564" t="s">
        <v>332</v>
      </c>
      <c r="L564" t="s">
        <v>333</v>
      </c>
      <c r="M564" t="s">
        <v>346</v>
      </c>
      <c r="N564" t="s">
        <v>50</v>
      </c>
      <c r="P564" t="s">
        <v>335</v>
      </c>
      <c r="Q564" t="s">
        <v>336</v>
      </c>
      <c r="R564" t="s">
        <v>337</v>
      </c>
      <c r="S564">
        <v>0.42399999999999999</v>
      </c>
    </row>
    <row r="565" spans="1:21" ht="15" customHeight="1">
      <c r="A565" s="962">
        <v>7502</v>
      </c>
      <c r="B565" t="s">
        <v>280</v>
      </c>
      <c r="C565" t="s">
        <v>257</v>
      </c>
      <c r="D565" t="s">
        <v>13</v>
      </c>
      <c r="E565" t="s">
        <v>11</v>
      </c>
      <c r="F565" t="s">
        <v>610</v>
      </c>
      <c r="G565" t="s">
        <v>330</v>
      </c>
      <c r="I565" t="s">
        <v>872</v>
      </c>
      <c r="J565" t="s">
        <v>873</v>
      </c>
      <c r="K565" t="s">
        <v>848</v>
      </c>
      <c r="L565" t="s">
        <v>854</v>
      </c>
      <c r="M565" t="s">
        <v>874</v>
      </c>
      <c r="N565" t="s">
        <v>73</v>
      </c>
      <c r="P565" t="s">
        <v>349</v>
      </c>
      <c r="Q565" t="s">
        <v>851</v>
      </c>
      <c r="R565" t="s">
        <v>337</v>
      </c>
      <c r="S565">
        <v>-1</v>
      </c>
      <c r="T565" t="s">
        <v>874</v>
      </c>
      <c r="U565" t="s">
        <v>873</v>
      </c>
    </row>
    <row r="566" spans="1:21" ht="15" customHeight="1">
      <c r="A566" s="971">
        <v>7602</v>
      </c>
      <c r="B566" t="s">
        <v>254</v>
      </c>
      <c r="C566" t="s">
        <v>280</v>
      </c>
      <c r="D566" t="s">
        <v>13</v>
      </c>
      <c r="E566" t="s">
        <v>11</v>
      </c>
      <c r="F566" t="s">
        <v>610</v>
      </c>
      <c r="G566" t="s">
        <v>330</v>
      </c>
      <c r="H566" t="s">
        <v>613</v>
      </c>
      <c r="J566" t="s">
        <v>332</v>
      </c>
      <c r="L566" t="s">
        <v>333</v>
      </c>
      <c r="M566" t="s">
        <v>346</v>
      </c>
      <c r="N566" t="s">
        <v>50</v>
      </c>
      <c r="P566" t="s">
        <v>335</v>
      </c>
      <c r="Q566" t="s">
        <v>336</v>
      </c>
      <c r="R566" t="s">
        <v>337</v>
      </c>
      <c r="S566">
        <v>0.55800000000000005</v>
      </c>
    </row>
    <row r="567" spans="1:21" ht="15" customHeight="1">
      <c r="A567" s="962">
        <v>7602</v>
      </c>
      <c r="B567" t="s">
        <v>280</v>
      </c>
      <c r="C567" t="s">
        <v>259</v>
      </c>
      <c r="D567" t="s">
        <v>13</v>
      </c>
      <c r="E567" t="s">
        <v>11</v>
      </c>
      <c r="F567" t="s">
        <v>610</v>
      </c>
      <c r="G567" t="s">
        <v>330</v>
      </c>
      <c r="I567" t="s">
        <v>875</v>
      </c>
      <c r="J567" t="s">
        <v>873</v>
      </c>
      <c r="K567" t="s">
        <v>848</v>
      </c>
      <c r="L567" t="s">
        <v>854</v>
      </c>
      <c r="M567" t="s">
        <v>876</v>
      </c>
      <c r="N567" t="s">
        <v>73</v>
      </c>
      <c r="P567" t="s">
        <v>349</v>
      </c>
      <c r="Q567" t="s">
        <v>851</v>
      </c>
      <c r="R567" t="s">
        <v>337</v>
      </c>
      <c r="S567">
        <v>-1</v>
      </c>
      <c r="T567" t="s">
        <v>876</v>
      </c>
      <c r="U567" t="s">
        <v>873</v>
      </c>
    </row>
    <row r="568" spans="1:21" ht="15" customHeight="1">
      <c r="A568" s="971">
        <v>7702</v>
      </c>
      <c r="B568" t="s">
        <v>254</v>
      </c>
      <c r="C568" t="s">
        <v>280</v>
      </c>
      <c r="D568" t="s">
        <v>13</v>
      </c>
      <c r="E568" t="s">
        <v>11</v>
      </c>
      <c r="F568" t="s">
        <v>610</v>
      </c>
      <c r="G568" t="s">
        <v>330</v>
      </c>
      <c r="H568" t="s">
        <v>613</v>
      </c>
      <c r="J568" t="s">
        <v>332</v>
      </c>
      <c r="L568" t="s">
        <v>333</v>
      </c>
      <c r="M568" t="s">
        <v>346</v>
      </c>
      <c r="N568" t="s">
        <v>50</v>
      </c>
      <c r="P568" t="s">
        <v>335</v>
      </c>
      <c r="Q568" t="s">
        <v>336</v>
      </c>
      <c r="R568" t="s">
        <v>337</v>
      </c>
      <c r="S568">
        <v>1.8000000000000019E-2</v>
      </c>
    </row>
    <row r="569" spans="1:21" ht="15" customHeight="1">
      <c r="A569" s="962">
        <v>7702</v>
      </c>
      <c r="B569" t="s">
        <v>280</v>
      </c>
      <c r="C569" t="s">
        <v>260</v>
      </c>
      <c r="D569" t="s">
        <v>13</v>
      </c>
      <c r="E569" t="s">
        <v>11</v>
      </c>
      <c r="F569" t="s">
        <v>610</v>
      </c>
      <c r="G569" t="s">
        <v>330</v>
      </c>
      <c r="I569" t="s">
        <v>877</v>
      </c>
      <c r="J569" t="s">
        <v>873</v>
      </c>
      <c r="K569" t="s">
        <v>848</v>
      </c>
      <c r="L569" t="s">
        <v>854</v>
      </c>
      <c r="M569" t="s">
        <v>878</v>
      </c>
      <c r="N569" t="s">
        <v>73</v>
      </c>
      <c r="P569" t="s">
        <v>349</v>
      </c>
      <c r="Q569" t="s">
        <v>851</v>
      </c>
      <c r="R569" t="s">
        <v>337</v>
      </c>
      <c r="S569">
        <v>-1</v>
      </c>
      <c r="T569" t="s">
        <v>878</v>
      </c>
      <c r="U569" t="s">
        <v>873</v>
      </c>
    </row>
    <row r="570" spans="1:21" ht="15" customHeight="1">
      <c r="A570" s="971">
        <v>8012</v>
      </c>
      <c r="B570" t="s">
        <v>279</v>
      </c>
      <c r="C570" t="s">
        <v>255</v>
      </c>
      <c r="D570" t="s">
        <v>13</v>
      </c>
      <c r="E570" t="s">
        <v>11</v>
      </c>
      <c r="F570" t="s">
        <v>610</v>
      </c>
      <c r="G570" t="s">
        <v>330</v>
      </c>
      <c r="I570" t="s">
        <v>852</v>
      </c>
      <c r="J570" t="s">
        <v>853</v>
      </c>
      <c r="K570" t="s">
        <v>848</v>
      </c>
      <c r="L570" t="s">
        <v>854</v>
      </c>
      <c r="M570" t="s">
        <v>855</v>
      </c>
      <c r="N570" t="s">
        <v>55</v>
      </c>
      <c r="P570" t="s">
        <v>361</v>
      </c>
      <c r="Q570" t="s">
        <v>851</v>
      </c>
      <c r="R570" t="s">
        <v>337</v>
      </c>
      <c r="S570">
        <v>0.40720000000000001</v>
      </c>
    </row>
    <row r="571" spans="1:21" ht="15" customHeight="1">
      <c r="A571" s="962">
        <v>8012</v>
      </c>
      <c r="B571" t="s">
        <v>255</v>
      </c>
      <c r="C571" t="s">
        <v>311</v>
      </c>
      <c r="D571" t="s">
        <v>13</v>
      </c>
      <c r="E571" t="s">
        <v>11</v>
      </c>
      <c r="F571" t="s">
        <v>610</v>
      </c>
      <c r="G571" t="s">
        <v>330</v>
      </c>
      <c r="I571" t="s">
        <v>864</v>
      </c>
      <c r="J571" t="s">
        <v>853</v>
      </c>
      <c r="K571" t="s">
        <v>848</v>
      </c>
      <c r="L571" t="s">
        <v>849</v>
      </c>
      <c r="M571" t="s">
        <v>865</v>
      </c>
      <c r="N571" t="s">
        <v>55</v>
      </c>
      <c r="P571" t="s">
        <v>361</v>
      </c>
      <c r="Q571" t="s">
        <v>851</v>
      </c>
      <c r="R571" t="s">
        <v>337</v>
      </c>
      <c r="S571">
        <v>-1</v>
      </c>
      <c r="T571" t="s">
        <v>865</v>
      </c>
      <c r="U571" t="s">
        <v>853</v>
      </c>
    </row>
    <row r="572" spans="1:21" ht="15" customHeight="1">
      <c r="A572" s="971">
        <v>8402</v>
      </c>
      <c r="B572" t="s">
        <v>260</v>
      </c>
      <c r="C572" t="s">
        <v>299</v>
      </c>
      <c r="D572" t="s">
        <v>13</v>
      </c>
      <c r="E572" t="s">
        <v>11</v>
      </c>
      <c r="F572" t="s">
        <v>610</v>
      </c>
      <c r="G572" t="s">
        <v>330</v>
      </c>
      <c r="I572" t="s">
        <v>879</v>
      </c>
      <c r="J572" t="s">
        <v>880</v>
      </c>
      <c r="K572" t="s">
        <v>848</v>
      </c>
      <c r="L572" t="s">
        <v>849</v>
      </c>
      <c r="M572" t="s">
        <v>881</v>
      </c>
      <c r="N572" t="s">
        <v>73</v>
      </c>
      <c r="P572" t="s">
        <v>882</v>
      </c>
      <c r="Q572" t="s">
        <v>851</v>
      </c>
      <c r="R572" t="s">
        <v>337</v>
      </c>
      <c r="S572">
        <v>-1</v>
      </c>
      <c r="T572" t="s">
        <v>881</v>
      </c>
      <c r="U572" t="s">
        <v>880</v>
      </c>
    </row>
    <row r="573" spans="1:21" ht="15" customHeight="1">
      <c r="A573" s="962">
        <v>8402</v>
      </c>
      <c r="B573" t="s">
        <v>280</v>
      </c>
      <c r="C573" t="s">
        <v>260</v>
      </c>
      <c r="D573" t="s">
        <v>13</v>
      </c>
      <c r="E573" t="s">
        <v>11</v>
      </c>
      <c r="F573" t="s">
        <v>610</v>
      </c>
      <c r="G573" t="s">
        <v>330</v>
      </c>
      <c r="I573" t="s">
        <v>877</v>
      </c>
      <c r="J573" t="s">
        <v>873</v>
      </c>
      <c r="K573" t="s">
        <v>848</v>
      </c>
      <c r="L573" t="s">
        <v>854</v>
      </c>
      <c r="M573" t="s">
        <v>878</v>
      </c>
      <c r="N573" t="s">
        <v>73</v>
      </c>
      <c r="P573" t="s">
        <v>349</v>
      </c>
      <c r="Q573" t="s">
        <v>851</v>
      </c>
      <c r="R573" t="s">
        <v>337</v>
      </c>
      <c r="S573">
        <v>1</v>
      </c>
    </row>
    <row r="574" spans="1:21" ht="15" customHeight="1">
      <c r="A574" s="971">
        <v>9012</v>
      </c>
      <c r="B574" t="s">
        <v>279</v>
      </c>
      <c r="C574" t="s">
        <v>255</v>
      </c>
      <c r="D574" t="s">
        <v>13</v>
      </c>
      <c r="E574" t="s">
        <v>11</v>
      </c>
      <c r="F574" t="s">
        <v>610</v>
      </c>
      <c r="G574" t="s">
        <v>330</v>
      </c>
      <c r="I574" t="s">
        <v>852</v>
      </c>
      <c r="J574" t="s">
        <v>853</v>
      </c>
      <c r="K574" t="s">
        <v>848</v>
      </c>
      <c r="L574" t="s">
        <v>854</v>
      </c>
      <c r="M574" t="s">
        <v>855</v>
      </c>
      <c r="N574" t="s">
        <v>55</v>
      </c>
      <c r="P574" t="s">
        <v>361</v>
      </c>
      <c r="Q574" t="s">
        <v>851</v>
      </c>
      <c r="R574" t="s">
        <v>337</v>
      </c>
      <c r="S574">
        <v>1.03E-2</v>
      </c>
    </row>
    <row r="575" spans="1:21" ht="15" customHeight="1">
      <c r="A575" s="962">
        <v>9012</v>
      </c>
      <c r="B575" t="s">
        <v>255</v>
      </c>
      <c r="C575" t="s">
        <v>312</v>
      </c>
      <c r="D575" t="s">
        <v>13</v>
      </c>
      <c r="E575" t="s">
        <v>11</v>
      </c>
      <c r="F575" t="s">
        <v>610</v>
      </c>
      <c r="G575" t="s">
        <v>330</v>
      </c>
      <c r="I575" t="s">
        <v>866</v>
      </c>
      <c r="J575" t="s">
        <v>853</v>
      </c>
      <c r="K575" t="s">
        <v>848</v>
      </c>
      <c r="L575" t="s">
        <v>849</v>
      </c>
      <c r="M575" t="s">
        <v>867</v>
      </c>
      <c r="N575" t="s">
        <v>55</v>
      </c>
      <c r="P575" t="s">
        <v>361</v>
      </c>
      <c r="Q575" t="s">
        <v>851</v>
      </c>
      <c r="R575" t="s">
        <v>337</v>
      </c>
      <c r="S575">
        <v>-1</v>
      </c>
      <c r="T575" t="s">
        <v>867</v>
      </c>
      <c r="U575" t="s">
        <v>853</v>
      </c>
    </row>
    <row r="576" spans="1:21" ht="15" customHeight="1">
      <c r="A576" s="971">
        <v>9102</v>
      </c>
      <c r="B576" t="s">
        <v>257</v>
      </c>
      <c r="C576" t="s">
        <v>287</v>
      </c>
      <c r="D576" t="s">
        <v>13</v>
      </c>
      <c r="E576" t="s">
        <v>11</v>
      </c>
      <c r="F576" t="s">
        <v>610</v>
      </c>
      <c r="G576" t="s">
        <v>330</v>
      </c>
      <c r="S576">
        <v>0.36797536566589678</v>
      </c>
    </row>
    <row r="577" spans="1:21" ht="15" customHeight="1">
      <c r="A577" s="962">
        <v>9102</v>
      </c>
      <c r="B577" t="s">
        <v>257</v>
      </c>
      <c r="C577" t="s">
        <v>289</v>
      </c>
      <c r="D577" t="s">
        <v>13</v>
      </c>
      <c r="E577" t="s">
        <v>11</v>
      </c>
      <c r="F577" t="s">
        <v>610</v>
      </c>
      <c r="G577" t="s">
        <v>330</v>
      </c>
      <c r="I577" t="s">
        <v>883</v>
      </c>
      <c r="J577" t="s">
        <v>880</v>
      </c>
      <c r="K577" t="s">
        <v>884</v>
      </c>
      <c r="L577" t="s">
        <v>849</v>
      </c>
      <c r="M577" t="s">
        <v>885</v>
      </c>
      <c r="N577" t="s">
        <v>74</v>
      </c>
      <c r="P577" t="s">
        <v>361</v>
      </c>
      <c r="Q577" t="s">
        <v>851</v>
      </c>
      <c r="R577" t="s">
        <v>337</v>
      </c>
      <c r="S577">
        <v>-1</v>
      </c>
      <c r="T577" t="s">
        <v>885</v>
      </c>
      <c r="U577" t="s">
        <v>880</v>
      </c>
    </row>
    <row r="578" spans="1:21" ht="15" customHeight="1">
      <c r="A578" s="971">
        <v>9202</v>
      </c>
      <c r="B578" t="s">
        <v>257</v>
      </c>
      <c r="C578" t="s">
        <v>287</v>
      </c>
      <c r="D578" t="s">
        <v>13</v>
      </c>
      <c r="E578" t="s">
        <v>11</v>
      </c>
      <c r="F578" t="s">
        <v>610</v>
      </c>
      <c r="G578" t="s">
        <v>330</v>
      </c>
      <c r="S578">
        <v>0.61123941493456502</v>
      </c>
    </row>
    <row r="579" spans="1:21" ht="15" customHeight="1">
      <c r="A579" s="962">
        <v>9202</v>
      </c>
      <c r="B579" t="s">
        <v>257</v>
      </c>
      <c r="C579" t="s">
        <v>310</v>
      </c>
      <c r="D579" t="s">
        <v>13</v>
      </c>
      <c r="E579" t="s">
        <v>11</v>
      </c>
      <c r="F579" t="s">
        <v>610</v>
      </c>
      <c r="G579" t="s">
        <v>330</v>
      </c>
      <c r="I579" t="s">
        <v>886</v>
      </c>
      <c r="J579" t="s">
        <v>887</v>
      </c>
      <c r="K579" t="s">
        <v>884</v>
      </c>
      <c r="L579" t="s">
        <v>849</v>
      </c>
      <c r="M579" t="s">
        <v>888</v>
      </c>
      <c r="N579" t="s">
        <v>74</v>
      </c>
      <c r="P579" t="s">
        <v>361</v>
      </c>
      <c r="Q579" t="s">
        <v>851</v>
      </c>
      <c r="R579" t="s">
        <v>337</v>
      </c>
      <c r="S579">
        <v>-1</v>
      </c>
      <c r="T579" t="s">
        <v>888</v>
      </c>
      <c r="U579" t="s">
        <v>887</v>
      </c>
    </row>
    <row r="580" spans="1:21" ht="15" customHeight="1">
      <c r="A580" s="971">
        <v>9302</v>
      </c>
      <c r="B580" t="s">
        <v>257</v>
      </c>
      <c r="C580" t="s">
        <v>287</v>
      </c>
      <c r="D580" t="s">
        <v>13</v>
      </c>
      <c r="E580" t="s">
        <v>11</v>
      </c>
      <c r="F580" t="s">
        <v>610</v>
      </c>
      <c r="G580" t="s">
        <v>330</v>
      </c>
      <c r="S580">
        <v>2.0785219399538101E-2</v>
      </c>
    </row>
    <row r="581" spans="1:21" ht="15" customHeight="1">
      <c r="A581" s="962">
        <v>9302</v>
      </c>
      <c r="B581" t="s">
        <v>257</v>
      </c>
      <c r="C581" t="s">
        <v>316</v>
      </c>
      <c r="D581" t="s">
        <v>13</v>
      </c>
      <c r="E581" t="s">
        <v>11</v>
      </c>
      <c r="F581" t="s">
        <v>610</v>
      </c>
      <c r="G581" t="s">
        <v>330</v>
      </c>
      <c r="I581" t="s">
        <v>889</v>
      </c>
      <c r="J581" t="s">
        <v>880</v>
      </c>
      <c r="K581" t="s">
        <v>890</v>
      </c>
      <c r="L581" t="s">
        <v>849</v>
      </c>
      <c r="M581" t="s">
        <v>891</v>
      </c>
      <c r="N581" t="s">
        <v>74</v>
      </c>
      <c r="P581" t="s">
        <v>361</v>
      </c>
      <c r="Q581" t="s">
        <v>851</v>
      </c>
      <c r="R581" t="s">
        <v>337</v>
      </c>
      <c r="S581">
        <v>-1</v>
      </c>
      <c r="T581" t="s">
        <v>891</v>
      </c>
      <c r="U581" t="s">
        <v>880</v>
      </c>
    </row>
    <row r="582" spans="1:21" ht="15" customHeight="1">
      <c r="A582" s="971">
        <v>9402</v>
      </c>
      <c r="B582" t="s">
        <v>259</v>
      </c>
      <c r="C582" t="s">
        <v>287</v>
      </c>
      <c r="D582" t="s">
        <v>13</v>
      </c>
      <c r="E582" t="s">
        <v>11</v>
      </c>
      <c r="F582" t="s">
        <v>610</v>
      </c>
      <c r="G582" t="s">
        <v>330</v>
      </c>
      <c r="S582">
        <v>0.83035548328671493</v>
      </c>
    </row>
    <row r="583" spans="1:21" ht="15" customHeight="1">
      <c r="A583" s="962">
        <v>9402</v>
      </c>
      <c r="B583" t="s">
        <v>259</v>
      </c>
      <c r="C583" t="s">
        <v>299</v>
      </c>
      <c r="D583" t="s">
        <v>13</v>
      </c>
      <c r="E583" t="s">
        <v>11</v>
      </c>
      <c r="F583" t="s">
        <v>610</v>
      </c>
      <c r="G583" t="s">
        <v>330</v>
      </c>
      <c r="I583" t="s">
        <v>892</v>
      </c>
      <c r="J583" t="s">
        <v>893</v>
      </c>
      <c r="K583" t="s">
        <v>894</v>
      </c>
      <c r="L583" t="s">
        <v>849</v>
      </c>
      <c r="M583" t="s">
        <v>895</v>
      </c>
      <c r="N583" t="s">
        <v>75</v>
      </c>
      <c r="P583" t="s">
        <v>361</v>
      </c>
      <c r="Q583" t="s">
        <v>851</v>
      </c>
      <c r="R583" t="s">
        <v>337</v>
      </c>
      <c r="S583">
        <v>-1</v>
      </c>
      <c r="T583" t="s">
        <v>895</v>
      </c>
      <c r="U583" t="s">
        <v>893</v>
      </c>
    </row>
    <row r="584" spans="1:21" ht="15" customHeight="1">
      <c r="A584" s="971">
        <v>9502</v>
      </c>
      <c r="B584" t="s">
        <v>259</v>
      </c>
      <c r="C584" t="s">
        <v>287</v>
      </c>
      <c r="D584" t="s">
        <v>13</v>
      </c>
      <c r="E584" t="s">
        <v>11</v>
      </c>
      <c r="F584" t="s">
        <v>610</v>
      </c>
      <c r="G584" t="s">
        <v>330</v>
      </c>
      <c r="S584">
        <v>0.16964451671328551</v>
      </c>
    </row>
    <row r="585" spans="1:21" ht="15" customHeight="1">
      <c r="A585" s="962">
        <v>9502</v>
      </c>
      <c r="B585" t="s">
        <v>259</v>
      </c>
      <c r="C585" t="s">
        <v>300</v>
      </c>
      <c r="D585" t="s">
        <v>13</v>
      </c>
      <c r="E585" t="s">
        <v>11</v>
      </c>
      <c r="F585" t="s">
        <v>610</v>
      </c>
      <c r="G585" t="s">
        <v>330</v>
      </c>
      <c r="I585" t="s">
        <v>896</v>
      </c>
      <c r="J585" t="s">
        <v>893</v>
      </c>
      <c r="K585" t="s">
        <v>894</v>
      </c>
      <c r="L585" t="s">
        <v>849</v>
      </c>
      <c r="M585" t="s">
        <v>897</v>
      </c>
      <c r="N585" t="s">
        <v>75</v>
      </c>
      <c r="P585" t="s">
        <v>361</v>
      </c>
      <c r="Q585" t="s">
        <v>851</v>
      </c>
      <c r="R585" t="s">
        <v>337</v>
      </c>
      <c r="S585">
        <v>-1</v>
      </c>
      <c r="T585" t="s">
        <v>897</v>
      </c>
      <c r="U585" t="s">
        <v>893</v>
      </c>
    </row>
    <row r="586" spans="1:21" ht="15" customHeight="1">
      <c r="A586" s="971">
        <v>35</v>
      </c>
      <c r="B586" t="s">
        <v>247</v>
      </c>
      <c r="C586" t="s">
        <v>318</v>
      </c>
      <c r="D586" t="s">
        <v>13</v>
      </c>
      <c r="E586" t="s">
        <v>11</v>
      </c>
      <c r="F586" t="s">
        <v>610</v>
      </c>
      <c r="G586" t="s">
        <v>375</v>
      </c>
      <c r="I586" t="s">
        <v>898</v>
      </c>
      <c r="J586" t="s">
        <v>847</v>
      </c>
      <c r="K586" t="s">
        <v>848</v>
      </c>
      <c r="L586" t="s">
        <v>849</v>
      </c>
      <c r="M586" t="s">
        <v>850</v>
      </c>
      <c r="N586" t="s">
        <v>57</v>
      </c>
      <c r="P586" t="s">
        <v>361</v>
      </c>
      <c r="Q586" t="s">
        <v>851</v>
      </c>
      <c r="R586" t="s">
        <v>337</v>
      </c>
      <c r="S586">
        <v>-1</v>
      </c>
      <c r="T586" t="s">
        <v>850</v>
      </c>
      <c r="U586" t="s">
        <v>847</v>
      </c>
    </row>
    <row r="587" spans="1:21" ht="15" customHeight="1">
      <c r="A587" s="962">
        <v>35</v>
      </c>
      <c r="B587" t="s">
        <v>254</v>
      </c>
      <c r="C587" t="s">
        <v>319</v>
      </c>
      <c r="D587" t="s">
        <v>13</v>
      </c>
      <c r="E587" t="s">
        <v>11</v>
      </c>
      <c r="F587" t="s">
        <v>610</v>
      </c>
      <c r="G587" t="s">
        <v>375</v>
      </c>
      <c r="H587" t="s">
        <v>403</v>
      </c>
      <c r="J587" t="s">
        <v>332</v>
      </c>
      <c r="L587" t="s">
        <v>333</v>
      </c>
      <c r="M587" t="s">
        <v>351</v>
      </c>
      <c r="N587" t="s">
        <v>51</v>
      </c>
      <c r="P587" t="s">
        <v>349</v>
      </c>
      <c r="Q587" t="s">
        <v>336</v>
      </c>
      <c r="R587" t="s">
        <v>337</v>
      </c>
      <c r="S587">
        <v>7.0493454179254783E-3</v>
      </c>
    </row>
    <row r="588" spans="1:21" ht="15" customHeight="1">
      <c r="A588" s="971">
        <v>109</v>
      </c>
      <c r="B588" t="s">
        <v>244</v>
      </c>
      <c r="C588" t="s">
        <v>279</v>
      </c>
      <c r="D588" t="s">
        <v>13</v>
      </c>
      <c r="E588" t="s">
        <v>11</v>
      </c>
      <c r="F588" t="s">
        <v>610</v>
      </c>
      <c r="G588" t="s">
        <v>375</v>
      </c>
      <c r="H588" t="s">
        <v>626</v>
      </c>
      <c r="J588" t="s">
        <v>332</v>
      </c>
      <c r="L588" t="s">
        <v>333</v>
      </c>
      <c r="M588" t="s">
        <v>334</v>
      </c>
      <c r="N588" t="s">
        <v>51</v>
      </c>
      <c r="P588" t="s">
        <v>335</v>
      </c>
      <c r="Q588" t="s">
        <v>336</v>
      </c>
      <c r="R588" t="s">
        <v>337</v>
      </c>
      <c r="S588">
        <v>1.7000000000000001E-2</v>
      </c>
    </row>
    <row r="589" spans="1:21" ht="15" customHeight="1">
      <c r="A589" s="962">
        <v>109</v>
      </c>
      <c r="B589" t="s">
        <v>279</v>
      </c>
      <c r="C589" t="s">
        <v>255</v>
      </c>
      <c r="D589" t="s">
        <v>13</v>
      </c>
      <c r="E589" t="s">
        <v>11</v>
      </c>
      <c r="F589" t="s">
        <v>610</v>
      </c>
      <c r="G589" t="s">
        <v>375</v>
      </c>
      <c r="I589" t="s">
        <v>852</v>
      </c>
      <c r="J589" t="s">
        <v>853</v>
      </c>
      <c r="K589" t="s">
        <v>848</v>
      </c>
      <c r="L589" t="s">
        <v>854</v>
      </c>
      <c r="M589" t="s">
        <v>855</v>
      </c>
      <c r="N589" t="s">
        <v>55</v>
      </c>
      <c r="P589" t="s">
        <v>361</v>
      </c>
      <c r="Q589" t="s">
        <v>851</v>
      </c>
      <c r="R589" t="s">
        <v>337</v>
      </c>
      <c r="S589">
        <v>-1</v>
      </c>
      <c r="T589" t="s">
        <v>855</v>
      </c>
      <c r="U589" t="s">
        <v>853</v>
      </c>
    </row>
    <row r="590" spans="1:21" ht="15" customHeight="1">
      <c r="A590" s="971">
        <v>1805</v>
      </c>
      <c r="B590" t="s">
        <v>244</v>
      </c>
      <c r="C590" t="s">
        <v>278</v>
      </c>
      <c r="D590" t="s">
        <v>13</v>
      </c>
      <c r="E590" t="s">
        <v>11</v>
      </c>
      <c r="F590" t="s">
        <v>610</v>
      </c>
      <c r="G590" t="s">
        <v>375</v>
      </c>
      <c r="P590" t="s">
        <v>361</v>
      </c>
      <c r="Q590" t="s">
        <v>868</v>
      </c>
      <c r="R590" t="s">
        <v>869</v>
      </c>
      <c r="S590">
        <v>1E-3</v>
      </c>
    </row>
    <row r="591" spans="1:21" ht="15" customHeight="1">
      <c r="A591" s="962">
        <v>1805</v>
      </c>
      <c r="B591" t="s">
        <v>247</v>
      </c>
      <c r="C591" t="s">
        <v>322</v>
      </c>
      <c r="D591" t="s">
        <v>13</v>
      </c>
      <c r="E591" t="s">
        <v>11</v>
      </c>
      <c r="F591" t="s">
        <v>610</v>
      </c>
      <c r="G591" t="s">
        <v>375</v>
      </c>
      <c r="I591" t="s">
        <v>870</v>
      </c>
      <c r="J591" t="s">
        <v>450</v>
      </c>
      <c r="K591" t="s">
        <v>848</v>
      </c>
      <c r="L591" t="s">
        <v>854</v>
      </c>
      <c r="M591" t="s">
        <v>871</v>
      </c>
      <c r="N591" t="s">
        <v>56</v>
      </c>
      <c r="P591" t="s">
        <v>361</v>
      </c>
      <c r="Q591" t="s">
        <v>851</v>
      </c>
      <c r="R591" t="s">
        <v>337</v>
      </c>
      <c r="S591">
        <v>-1</v>
      </c>
      <c r="T591" t="s">
        <v>871</v>
      </c>
      <c r="U591" t="s">
        <v>450</v>
      </c>
    </row>
    <row r="592" spans="1:21" ht="15" customHeight="1">
      <c r="A592" s="971">
        <v>4013</v>
      </c>
      <c r="B592" t="s">
        <v>279</v>
      </c>
      <c r="C592" t="s">
        <v>255</v>
      </c>
      <c r="D592" t="s">
        <v>13</v>
      </c>
      <c r="E592" t="s">
        <v>11</v>
      </c>
      <c r="F592" t="s">
        <v>610</v>
      </c>
      <c r="G592" t="s">
        <v>375</v>
      </c>
      <c r="I592" t="s">
        <v>852</v>
      </c>
      <c r="J592" t="s">
        <v>853</v>
      </c>
      <c r="K592" t="s">
        <v>848</v>
      </c>
      <c r="L592" t="s">
        <v>854</v>
      </c>
      <c r="M592" t="s">
        <v>855</v>
      </c>
      <c r="N592" t="s">
        <v>55</v>
      </c>
      <c r="P592" t="s">
        <v>361</v>
      </c>
      <c r="Q592" t="s">
        <v>851</v>
      </c>
      <c r="R592" t="s">
        <v>337</v>
      </c>
      <c r="S592">
        <v>0.56330000000000002</v>
      </c>
    </row>
    <row r="593" spans="1:21" ht="15" customHeight="1">
      <c r="A593" s="962">
        <v>4013</v>
      </c>
      <c r="B593" t="s">
        <v>255</v>
      </c>
      <c r="C593" t="s">
        <v>301</v>
      </c>
      <c r="D593" t="s">
        <v>13</v>
      </c>
      <c r="E593" t="s">
        <v>11</v>
      </c>
      <c r="F593" t="s">
        <v>610</v>
      </c>
      <c r="G593" t="s">
        <v>375</v>
      </c>
      <c r="I593" t="s">
        <v>856</v>
      </c>
      <c r="J593" t="s">
        <v>853</v>
      </c>
      <c r="K593" t="s">
        <v>848</v>
      </c>
      <c r="L593" t="s">
        <v>849</v>
      </c>
      <c r="M593" t="s">
        <v>857</v>
      </c>
      <c r="N593" t="s">
        <v>55</v>
      </c>
      <c r="P593" t="s">
        <v>361</v>
      </c>
      <c r="Q593" t="s">
        <v>851</v>
      </c>
      <c r="R593" t="s">
        <v>337</v>
      </c>
      <c r="S593">
        <v>-1</v>
      </c>
      <c r="T593" t="s">
        <v>857</v>
      </c>
      <c r="U593" t="s">
        <v>853</v>
      </c>
    </row>
    <row r="594" spans="1:21" ht="15" customHeight="1">
      <c r="A594" s="971">
        <v>5013</v>
      </c>
      <c r="B594" t="s">
        <v>279</v>
      </c>
      <c r="C594" t="s">
        <v>255</v>
      </c>
      <c r="D594" t="s">
        <v>13</v>
      </c>
      <c r="E594" t="s">
        <v>11</v>
      </c>
      <c r="F594" t="s">
        <v>610</v>
      </c>
      <c r="G594" t="s">
        <v>375</v>
      </c>
      <c r="I594" t="s">
        <v>852</v>
      </c>
      <c r="J594" t="s">
        <v>853</v>
      </c>
      <c r="K594" t="s">
        <v>848</v>
      </c>
      <c r="L594" t="s">
        <v>854</v>
      </c>
      <c r="M594" t="s">
        <v>855</v>
      </c>
      <c r="N594" t="s">
        <v>55</v>
      </c>
      <c r="P594" t="s">
        <v>361</v>
      </c>
      <c r="Q594" t="s">
        <v>851</v>
      </c>
      <c r="R594" t="s">
        <v>337</v>
      </c>
      <c r="S594">
        <v>7.7000000000000002E-3</v>
      </c>
    </row>
    <row r="595" spans="1:21" ht="15" customHeight="1">
      <c r="A595" s="962">
        <v>5013</v>
      </c>
      <c r="B595" t="s">
        <v>255</v>
      </c>
      <c r="C595" t="s">
        <v>307</v>
      </c>
      <c r="D595" t="s">
        <v>13</v>
      </c>
      <c r="E595" t="s">
        <v>11</v>
      </c>
      <c r="F595" t="s">
        <v>610</v>
      </c>
      <c r="G595" t="s">
        <v>375</v>
      </c>
      <c r="I595" t="s">
        <v>858</v>
      </c>
      <c r="J595" t="s">
        <v>853</v>
      </c>
      <c r="K595" t="s">
        <v>848</v>
      </c>
      <c r="L595" t="s">
        <v>849</v>
      </c>
      <c r="M595" t="s">
        <v>859</v>
      </c>
      <c r="N595" t="s">
        <v>55</v>
      </c>
      <c r="P595" t="s">
        <v>361</v>
      </c>
      <c r="Q595" t="s">
        <v>851</v>
      </c>
      <c r="R595" t="s">
        <v>337</v>
      </c>
      <c r="S595">
        <v>-1</v>
      </c>
      <c r="T595" t="s">
        <v>859</v>
      </c>
      <c r="U595" t="s">
        <v>853</v>
      </c>
    </row>
    <row r="596" spans="1:21" ht="15" customHeight="1">
      <c r="A596" s="971">
        <v>6013</v>
      </c>
      <c r="B596" t="s">
        <v>279</v>
      </c>
      <c r="C596" t="s">
        <v>255</v>
      </c>
      <c r="D596" t="s">
        <v>13</v>
      </c>
      <c r="E596" t="s">
        <v>11</v>
      </c>
      <c r="F596" t="s">
        <v>610</v>
      </c>
      <c r="G596" t="s">
        <v>375</v>
      </c>
      <c r="I596" t="s">
        <v>852</v>
      </c>
      <c r="J596" t="s">
        <v>853</v>
      </c>
      <c r="K596" t="s">
        <v>848</v>
      </c>
      <c r="L596" t="s">
        <v>854</v>
      </c>
      <c r="M596" t="s">
        <v>855</v>
      </c>
      <c r="N596" t="s">
        <v>55</v>
      </c>
      <c r="P596" t="s">
        <v>361</v>
      </c>
      <c r="Q596" t="s">
        <v>851</v>
      </c>
      <c r="R596" t="s">
        <v>337</v>
      </c>
      <c r="S596">
        <v>0</v>
      </c>
    </row>
    <row r="597" spans="1:21" ht="15" customHeight="1">
      <c r="A597" s="962">
        <v>6013</v>
      </c>
      <c r="B597" t="s">
        <v>255</v>
      </c>
      <c r="C597" t="s">
        <v>315</v>
      </c>
      <c r="D597" t="s">
        <v>13</v>
      </c>
      <c r="E597" t="s">
        <v>11</v>
      </c>
      <c r="F597" t="s">
        <v>610</v>
      </c>
      <c r="G597" t="s">
        <v>375</v>
      </c>
      <c r="I597" t="s">
        <v>860</v>
      </c>
      <c r="J597" t="s">
        <v>853</v>
      </c>
      <c r="K597" t="s">
        <v>848</v>
      </c>
      <c r="L597" t="s">
        <v>849</v>
      </c>
      <c r="M597" t="s">
        <v>861</v>
      </c>
      <c r="N597" t="s">
        <v>55</v>
      </c>
      <c r="P597" t="s">
        <v>361</v>
      </c>
      <c r="Q597" t="s">
        <v>851</v>
      </c>
      <c r="R597" t="s">
        <v>337</v>
      </c>
      <c r="S597">
        <v>-1</v>
      </c>
      <c r="T597" t="s">
        <v>861</v>
      </c>
      <c r="U597" t="s">
        <v>853</v>
      </c>
    </row>
    <row r="598" spans="1:21" ht="15" customHeight="1">
      <c r="A598" s="971">
        <v>7013</v>
      </c>
      <c r="B598" t="s">
        <v>255</v>
      </c>
      <c r="C598" t="s">
        <v>308</v>
      </c>
      <c r="D598" t="s">
        <v>13</v>
      </c>
      <c r="E598" t="s">
        <v>11</v>
      </c>
      <c r="F598" t="s">
        <v>610</v>
      </c>
      <c r="G598" t="s">
        <v>375</v>
      </c>
      <c r="I598" t="s">
        <v>862</v>
      </c>
      <c r="J598" t="s">
        <v>853</v>
      </c>
      <c r="K598" t="s">
        <v>848</v>
      </c>
      <c r="L598" t="s">
        <v>849</v>
      </c>
      <c r="M598" t="s">
        <v>863</v>
      </c>
      <c r="N598" t="s">
        <v>55</v>
      </c>
      <c r="P598" t="s">
        <v>361</v>
      </c>
      <c r="Q598" t="s">
        <v>851</v>
      </c>
      <c r="R598" t="s">
        <v>337</v>
      </c>
      <c r="S598">
        <v>-1</v>
      </c>
      <c r="T598" t="s">
        <v>863</v>
      </c>
      <c r="U598" t="s">
        <v>853</v>
      </c>
    </row>
    <row r="599" spans="1:21" ht="15" customHeight="1">
      <c r="A599" s="962">
        <v>7013</v>
      </c>
      <c r="B599" t="s">
        <v>279</v>
      </c>
      <c r="C599" t="s">
        <v>255</v>
      </c>
      <c r="D599" t="s">
        <v>13</v>
      </c>
      <c r="E599" t="s">
        <v>11</v>
      </c>
      <c r="F599" t="s">
        <v>610</v>
      </c>
      <c r="G599" t="s">
        <v>375</v>
      </c>
      <c r="I599" t="s">
        <v>852</v>
      </c>
      <c r="J599" t="s">
        <v>853</v>
      </c>
      <c r="K599" t="s">
        <v>848</v>
      </c>
      <c r="L599" t="s">
        <v>854</v>
      </c>
      <c r="M599" t="s">
        <v>855</v>
      </c>
      <c r="N599" t="s">
        <v>55</v>
      </c>
      <c r="P599" t="s">
        <v>361</v>
      </c>
      <c r="Q599" t="s">
        <v>851</v>
      </c>
      <c r="R599" t="s">
        <v>337</v>
      </c>
      <c r="S599">
        <v>7.7000000000000002E-3</v>
      </c>
    </row>
    <row r="600" spans="1:21" ht="15" customHeight="1">
      <c r="A600" s="971">
        <v>7802</v>
      </c>
      <c r="B600" t="s">
        <v>254</v>
      </c>
      <c r="C600" t="s">
        <v>280</v>
      </c>
      <c r="D600" t="s">
        <v>13</v>
      </c>
      <c r="E600" t="s">
        <v>11</v>
      </c>
      <c r="F600" t="s">
        <v>610</v>
      </c>
      <c r="G600" t="s">
        <v>375</v>
      </c>
      <c r="H600" t="s">
        <v>628</v>
      </c>
      <c r="J600" t="s">
        <v>332</v>
      </c>
      <c r="L600" t="s">
        <v>333</v>
      </c>
      <c r="M600" t="s">
        <v>346</v>
      </c>
      <c r="N600" t="s">
        <v>51</v>
      </c>
      <c r="P600" t="s">
        <v>335</v>
      </c>
      <c r="Q600" t="s">
        <v>336</v>
      </c>
      <c r="R600" t="s">
        <v>337</v>
      </c>
      <c r="S600">
        <v>0.443</v>
      </c>
    </row>
    <row r="601" spans="1:21" ht="15" customHeight="1">
      <c r="A601" s="962">
        <v>7802</v>
      </c>
      <c r="B601" t="s">
        <v>280</v>
      </c>
      <c r="C601" t="s">
        <v>257</v>
      </c>
      <c r="D601" t="s">
        <v>13</v>
      </c>
      <c r="E601" t="s">
        <v>11</v>
      </c>
      <c r="F601" t="s">
        <v>610</v>
      </c>
      <c r="G601" t="s">
        <v>375</v>
      </c>
      <c r="I601" t="s">
        <v>899</v>
      </c>
      <c r="J601" t="s">
        <v>873</v>
      </c>
      <c r="K601" t="s">
        <v>848</v>
      </c>
      <c r="L601" t="s">
        <v>854</v>
      </c>
      <c r="M601" t="s">
        <v>874</v>
      </c>
      <c r="N601" t="s">
        <v>73</v>
      </c>
      <c r="P601" t="s">
        <v>349</v>
      </c>
      <c r="Q601" t="s">
        <v>851</v>
      </c>
      <c r="R601" t="s">
        <v>337</v>
      </c>
      <c r="S601">
        <v>-1</v>
      </c>
      <c r="T601" t="s">
        <v>874</v>
      </c>
      <c r="U601" t="s">
        <v>873</v>
      </c>
    </row>
    <row r="602" spans="1:21" ht="15" customHeight="1">
      <c r="A602" s="971">
        <v>7902</v>
      </c>
      <c r="B602" t="s">
        <v>254</v>
      </c>
      <c r="C602" t="s">
        <v>280</v>
      </c>
      <c r="D602" t="s">
        <v>13</v>
      </c>
      <c r="E602" t="s">
        <v>11</v>
      </c>
      <c r="F602" t="s">
        <v>610</v>
      </c>
      <c r="G602" t="s">
        <v>375</v>
      </c>
      <c r="H602" t="s">
        <v>628</v>
      </c>
      <c r="J602" t="s">
        <v>332</v>
      </c>
      <c r="L602" t="s">
        <v>333</v>
      </c>
      <c r="M602" t="s">
        <v>346</v>
      </c>
      <c r="N602" t="s">
        <v>51</v>
      </c>
      <c r="P602" t="s">
        <v>335</v>
      </c>
      <c r="Q602" t="s">
        <v>336</v>
      </c>
      <c r="R602" t="s">
        <v>337</v>
      </c>
      <c r="S602">
        <v>0.54</v>
      </c>
    </row>
    <row r="603" spans="1:21" ht="15" customHeight="1">
      <c r="A603" s="962">
        <v>7902</v>
      </c>
      <c r="B603" t="s">
        <v>280</v>
      </c>
      <c r="C603" t="s">
        <v>259</v>
      </c>
      <c r="D603" t="s">
        <v>13</v>
      </c>
      <c r="E603" t="s">
        <v>11</v>
      </c>
      <c r="F603" t="s">
        <v>610</v>
      </c>
      <c r="G603" t="s">
        <v>375</v>
      </c>
      <c r="I603" t="s">
        <v>900</v>
      </c>
      <c r="J603" t="s">
        <v>873</v>
      </c>
      <c r="K603" t="s">
        <v>848</v>
      </c>
      <c r="L603" t="s">
        <v>854</v>
      </c>
      <c r="M603" t="s">
        <v>876</v>
      </c>
      <c r="N603" t="s">
        <v>73</v>
      </c>
      <c r="P603" t="s">
        <v>349</v>
      </c>
      <c r="Q603" t="s">
        <v>851</v>
      </c>
      <c r="R603" t="s">
        <v>337</v>
      </c>
      <c r="S603">
        <v>-1</v>
      </c>
      <c r="T603" t="s">
        <v>876</v>
      </c>
      <c r="U603" t="s">
        <v>873</v>
      </c>
    </row>
    <row r="604" spans="1:21" ht="15" customHeight="1">
      <c r="A604" s="971">
        <v>8002</v>
      </c>
      <c r="B604" t="s">
        <v>280</v>
      </c>
      <c r="C604" t="s">
        <v>260</v>
      </c>
      <c r="D604" t="s">
        <v>13</v>
      </c>
      <c r="E604" t="s">
        <v>11</v>
      </c>
      <c r="F604" t="s">
        <v>610</v>
      </c>
      <c r="G604" t="s">
        <v>375</v>
      </c>
      <c r="I604" t="s">
        <v>901</v>
      </c>
      <c r="J604" t="s">
        <v>873</v>
      </c>
      <c r="K604" t="s">
        <v>848</v>
      </c>
      <c r="L604" t="s">
        <v>854</v>
      </c>
      <c r="M604" t="s">
        <v>878</v>
      </c>
      <c r="N604" t="s">
        <v>73</v>
      </c>
      <c r="P604" t="s">
        <v>349</v>
      </c>
      <c r="Q604" t="s">
        <v>851</v>
      </c>
      <c r="R604" t="s">
        <v>337</v>
      </c>
      <c r="S604">
        <v>-1</v>
      </c>
      <c r="T604" t="s">
        <v>878</v>
      </c>
      <c r="U604" t="s">
        <v>873</v>
      </c>
    </row>
    <row r="605" spans="1:21" ht="15" customHeight="1">
      <c r="A605" s="962">
        <v>8002</v>
      </c>
      <c r="B605" t="s">
        <v>254</v>
      </c>
      <c r="C605" t="s">
        <v>280</v>
      </c>
      <c r="D605" t="s">
        <v>13</v>
      </c>
      <c r="E605" t="s">
        <v>11</v>
      </c>
      <c r="F605" t="s">
        <v>610</v>
      </c>
      <c r="G605" t="s">
        <v>375</v>
      </c>
      <c r="H605" t="s">
        <v>628</v>
      </c>
      <c r="J605" t="s">
        <v>332</v>
      </c>
      <c r="L605" t="s">
        <v>333</v>
      </c>
      <c r="M605" t="s">
        <v>346</v>
      </c>
      <c r="N605" t="s">
        <v>51</v>
      </c>
      <c r="P605" t="s">
        <v>335</v>
      </c>
      <c r="Q605" t="s">
        <v>336</v>
      </c>
      <c r="R605" t="s">
        <v>337</v>
      </c>
      <c r="S605">
        <v>1.6999999999999901E-2</v>
      </c>
    </row>
    <row r="606" spans="1:21" ht="15" customHeight="1">
      <c r="A606" s="971">
        <v>8013</v>
      </c>
      <c r="B606" t="s">
        <v>255</v>
      </c>
      <c r="C606" t="s">
        <v>311</v>
      </c>
      <c r="D606" t="s">
        <v>13</v>
      </c>
      <c r="E606" t="s">
        <v>11</v>
      </c>
      <c r="F606" t="s">
        <v>610</v>
      </c>
      <c r="G606" t="s">
        <v>375</v>
      </c>
      <c r="I606" t="s">
        <v>864</v>
      </c>
      <c r="J606" t="s">
        <v>853</v>
      </c>
      <c r="K606" t="s">
        <v>848</v>
      </c>
      <c r="L606" t="s">
        <v>849</v>
      </c>
      <c r="M606" t="s">
        <v>865</v>
      </c>
      <c r="N606" t="s">
        <v>55</v>
      </c>
      <c r="P606" t="s">
        <v>361</v>
      </c>
      <c r="Q606" t="s">
        <v>851</v>
      </c>
      <c r="R606" t="s">
        <v>337</v>
      </c>
      <c r="S606">
        <v>-1</v>
      </c>
      <c r="T606" t="s">
        <v>865</v>
      </c>
      <c r="U606" t="s">
        <v>853</v>
      </c>
    </row>
    <row r="607" spans="1:21" ht="15" customHeight="1">
      <c r="A607" s="962">
        <v>8013</v>
      </c>
      <c r="B607" t="s">
        <v>279</v>
      </c>
      <c r="C607" t="s">
        <v>255</v>
      </c>
      <c r="D607" t="s">
        <v>13</v>
      </c>
      <c r="E607" t="s">
        <v>11</v>
      </c>
      <c r="F607" t="s">
        <v>610</v>
      </c>
      <c r="G607" t="s">
        <v>375</v>
      </c>
      <c r="I607" t="s">
        <v>852</v>
      </c>
      <c r="J607" t="s">
        <v>853</v>
      </c>
      <c r="K607" t="s">
        <v>848</v>
      </c>
      <c r="L607" t="s">
        <v>854</v>
      </c>
      <c r="M607" t="s">
        <v>855</v>
      </c>
      <c r="N607" t="s">
        <v>55</v>
      </c>
      <c r="P607" t="s">
        <v>361</v>
      </c>
      <c r="Q607" t="s">
        <v>851</v>
      </c>
      <c r="R607" t="s">
        <v>337</v>
      </c>
      <c r="S607">
        <v>0.40720000000000001</v>
      </c>
    </row>
    <row r="608" spans="1:21" ht="15" customHeight="1">
      <c r="A608" s="971">
        <v>8502</v>
      </c>
      <c r="B608" t="s">
        <v>280</v>
      </c>
      <c r="C608" t="s">
        <v>260</v>
      </c>
      <c r="D608" t="s">
        <v>13</v>
      </c>
      <c r="E608" t="s">
        <v>11</v>
      </c>
      <c r="F608" t="s">
        <v>610</v>
      </c>
      <c r="G608" t="s">
        <v>375</v>
      </c>
      <c r="I608" t="s">
        <v>901</v>
      </c>
      <c r="J608" t="s">
        <v>873</v>
      </c>
      <c r="K608" t="s">
        <v>848</v>
      </c>
      <c r="L608" t="s">
        <v>854</v>
      </c>
      <c r="M608" t="s">
        <v>878</v>
      </c>
      <c r="N608" t="s">
        <v>73</v>
      </c>
      <c r="P608" t="s">
        <v>349</v>
      </c>
      <c r="Q608" t="s">
        <v>851</v>
      </c>
      <c r="R608" t="s">
        <v>337</v>
      </c>
      <c r="S608">
        <v>1</v>
      </c>
    </row>
    <row r="609" spans="1:21" ht="15" customHeight="1">
      <c r="A609" s="962">
        <v>8502</v>
      </c>
      <c r="B609" t="s">
        <v>260</v>
      </c>
      <c r="C609" t="s">
        <v>312</v>
      </c>
      <c r="D609" t="s">
        <v>13</v>
      </c>
      <c r="E609" t="s">
        <v>11</v>
      </c>
      <c r="F609" t="s">
        <v>610</v>
      </c>
      <c r="G609" t="s">
        <v>375</v>
      </c>
      <c r="I609" t="s">
        <v>902</v>
      </c>
      <c r="J609" t="s">
        <v>880</v>
      </c>
      <c r="K609" t="s">
        <v>848</v>
      </c>
      <c r="L609" t="s">
        <v>849</v>
      </c>
      <c r="M609" t="s">
        <v>903</v>
      </c>
      <c r="N609" t="s">
        <v>73</v>
      </c>
      <c r="P609" t="s">
        <v>882</v>
      </c>
      <c r="Q609" t="s">
        <v>851</v>
      </c>
      <c r="R609" t="s">
        <v>337</v>
      </c>
      <c r="S609">
        <v>-1</v>
      </c>
      <c r="T609" t="s">
        <v>903</v>
      </c>
      <c r="U609" t="s">
        <v>880</v>
      </c>
    </row>
    <row r="610" spans="1:21" ht="15" customHeight="1">
      <c r="A610" s="971">
        <v>8702</v>
      </c>
      <c r="B610" t="s">
        <v>257</v>
      </c>
      <c r="C610" t="s">
        <v>291</v>
      </c>
      <c r="D610" t="s">
        <v>13</v>
      </c>
      <c r="E610" t="s">
        <v>11</v>
      </c>
      <c r="F610" t="s">
        <v>610</v>
      </c>
      <c r="G610" t="s">
        <v>375</v>
      </c>
      <c r="I610" t="s">
        <v>904</v>
      </c>
      <c r="J610" t="s">
        <v>880</v>
      </c>
      <c r="K610" t="s">
        <v>884</v>
      </c>
      <c r="L610" t="s">
        <v>849</v>
      </c>
      <c r="M610" t="s">
        <v>905</v>
      </c>
      <c r="N610" t="s">
        <v>74</v>
      </c>
      <c r="P610" t="s">
        <v>361</v>
      </c>
      <c r="Q610" t="s">
        <v>851</v>
      </c>
      <c r="R610" t="s">
        <v>337</v>
      </c>
      <c r="S610">
        <v>-1</v>
      </c>
      <c r="T610" t="s">
        <v>905</v>
      </c>
      <c r="U610" t="s">
        <v>880</v>
      </c>
    </row>
    <row r="611" spans="1:21" ht="15" customHeight="1">
      <c r="A611" s="962">
        <v>8702</v>
      </c>
      <c r="B611" t="s">
        <v>257</v>
      </c>
      <c r="C611" t="s">
        <v>287</v>
      </c>
      <c r="D611" t="s">
        <v>13</v>
      </c>
      <c r="E611" t="s">
        <v>11</v>
      </c>
      <c r="F611" t="s">
        <v>610</v>
      </c>
      <c r="G611" t="s">
        <v>375</v>
      </c>
      <c r="S611">
        <v>0.64878892733564009</v>
      </c>
    </row>
    <row r="612" spans="1:21" ht="15" customHeight="1">
      <c r="A612" s="971">
        <v>8802</v>
      </c>
      <c r="B612" t="s">
        <v>257</v>
      </c>
      <c r="C612" t="s">
        <v>287</v>
      </c>
      <c r="D612" t="s">
        <v>13</v>
      </c>
      <c r="E612" t="s">
        <v>11</v>
      </c>
      <c r="F612" t="s">
        <v>610</v>
      </c>
      <c r="G612" t="s">
        <v>375</v>
      </c>
      <c r="S612">
        <v>0.2179930795847751</v>
      </c>
    </row>
    <row r="613" spans="1:21" ht="15" customHeight="1">
      <c r="A613" s="962">
        <v>8802</v>
      </c>
      <c r="B613" t="s">
        <v>257</v>
      </c>
      <c r="C613" t="s">
        <v>296</v>
      </c>
      <c r="D613" t="s">
        <v>13</v>
      </c>
      <c r="E613" t="s">
        <v>11</v>
      </c>
      <c r="F613" t="s">
        <v>610</v>
      </c>
      <c r="G613" t="s">
        <v>375</v>
      </c>
      <c r="I613" t="s">
        <v>906</v>
      </c>
      <c r="J613" t="s">
        <v>880</v>
      </c>
      <c r="K613" t="s">
        <v>907</v>
      </c>
      <c r="L613" t="s">
        <v>849</v>
      </c>
      <c r="M613" t="s">
        <v>908</v>
      </c>
      <c r="N613" t="s">
        <v>74</v>
      </c>
      <c r="P613" t="s">
        <v>361</v>
      </c>
      <c r="Q613" t="s">
        <v>851</v>
      </c>
      <c r="R613" t="s">
        <v>337</v>
      </c>
      <c r="S613">
        <v>-1</v>
      </c>
      <c r="T613" t="s">
        <v>908</v>
      </c>
      <c r="U613" t="s">
        <v>880</v>
      </c>
    </row>
    <row r="614" spans="1:21" ht="15" customHeight="1">
      <c r="A614" s="971">
        <v>8902</v>
      </c>
      <c r="B614" t="s">
        <v>257</v>
      </c>
      <c r="C614" t="s">
        <v>316</v>
      </c>
      <c r="D614" t="s">
        <v>13</v>
      </c>
      <c r="E614" t="s">
        <v>11</v>
      </c>
      <c r="F614" t="s">
        <v>610</v>
      </c>
      <c r="G614" t="s">
        <v>375</v>
      </c>
      <c r="I614" t="s">
        <v>909</v>
      </c>
      <c r="J614" t="s">
        <v>880</v>
      </c>
      <c r="K614" t="s">
        <v>890</v>
      </c>
      <c r="L614" t="s">
        <v>849</v>
      </c>
      <c r="M614" t="s">
        <v>910</v>
      </c>
      <c r="N614" t="s">
        <v>74</v>
      </c>
      <c r="P614" t="s">
        <v>361</v>
      </c>
      <c r="Q614" t="s">
        <v>851</v>
      </c>
      <c r="R614" t="s">
        <v>337</v>
      </c>
      <c r="S614">
        <v>-1</v>
      </c>
      <c r="T614" t="s">
        <v>910</v>
      </c>
      <c r="U614" t="s">
        <v>880</v>
      </c>
    </row>
    <row r="615" spans="1:21" ht="15" customHeight="1">
      <c r="A615" s="962">
        <v>8902</v>
      </c>
      <c r="B615" t="s">
        <v>257</v>
      </c>
      <c r="C615" t="s">
        <v>287</v>
      </c>
      <c r="D615" t="s">
        <v>13</v>
      </c>
      <c r="E615" t="s">
        <v>11</v>
      </c>
      <c r="F615" t="s">
        <v>610</v>
      </c>
      <c r="G615" t="s">
        <v>375</v>
      </c>
      <c r="S615">
        <v>7.9584775086505188E-2</v>
      </c>
    </row>
    <row r="616" spans="1:21" ht="15" customHeight="1">
      <c r="A616" s="971">
        <v>9002</v>
      </c>
      <c r="B616" t="s">
        <v>257</v>
      </c>
      <c r="C616" t="s">
        <v>310</v>
      </c>
      <c r="D616" t="s">
        <v>13</v>
      </c>
      <c r="E616" t="s">
        <v>11</v>
      </c>
      <c r="F616" t="s">
        <v>610</v>
      </c>
      <c r="G616" t="s">
        <v>375</v>
      </c>
      <c r="I616" t="s">
        <v>911</v>
      </c>
      <c r="J616" t="s">
        <v>887</v>
      </c>
      <c r="K616" t="s">
        <v>884</v>
      </c>
      <c r="L616" t="s">
        <v>849</v>
      </c>
      <c r="M616" t="s">
        <v>888</v>
      </c>
      <c r="N616" t="s">
        <v>74</v>
      </c>
      <c r="P616" t="s">
        <v>361</v>
      </c>
      <c r="Q616" t="s">
        <v>851</v>
      </c>
      <c r="R616" t="s">
        <v>337</v>
      </c>
      <c r="S616">
        <v>-1</v>
      </c>
      <c r="T616" t="s">
        <v>888</v>
      </c>
      <c r="U616" t="s">
        <v>887</v>
      </c>
    </row>
    <row r="617" spans="1:21" ht="15" customHeight="1">
      <c r="A617" s="962">
        <v>9002</v>
      </c>
      <c r="B617" t="s">
        <v>257</v>
      </c>
      <c r="C617" t="s">
        <v>287</v>
      </c>
      <c r="D617" t="s">
        <v>13</v>
      </c>
      <c r="E617" t="s">
        <v>11</v>
      </c>
      <c r="F617" t="s">
        <v>610</v>
      </c>
      <c r="G617" t="s">
        <v>375</v>
      </c>
      <c r="S617">
        <v>5.3633217993079588E-2</v>
      </c>
    </row>
    <row r="618" spans="1:21" ht="15" customHeight="1">
      <c r="A618" s="971">
        <v>9013</v>
      </c>
      <c r="B618" t="s">
        <v>255</v>
      </c>
      <c r="C618" t="s">
        <v>312</v>
      </c>
      <c r="D618" t="s">
        <v>13</v>
      </c>
      <c r="E618" t="s">
        <v>11</v>
      </c>
      <c r="F618" t="s">
        <v>610</v>
      </c>
      <c r="G618" t="s">
        <v>375</v>
      </c>
      <c r="I618" t="s">
        <v>866</v>
      </c>
      <c r="J618" t="s">
        <v>853</v>
      </c>
      <c r="K618" t="s">
        <v>848</v>
      </c>
      <c r="L618" t="s">
        <v>849</v>
      </c>
      <c r="M618" t="s">
        <v>867</v>
      </c>
      <c r="N618" t="s">
        <v>55</v>
      </c>
      <c r="P618" t="s">
        <v>361</v>
      </c>
      <c r="Q618" t="s">
        <v>851</v>
      </c>
      <c r="R618" t="s">
        <v>337</v>
      </c>
      <c r="S618">
        <v>-1</v>
      </c>
      <c r="T618" t="s">
        <v>867</v>
      </c>
      <c r="U618" t="s">
        <v>853</v>
      </c>
    </row>
    <row r="619" spans="1:21" ht="15" customHeight="1">
      <c r="A619" s="962">
        <v>9013</v>
      </c>
      <c r="B619" t="s">
        <v>279</v>
      </c>
      <c r="C619" t="s">
        <v>255</v>
      </c>
      <c r="D619" t="s">
        <v>13</v>
      </c>
      <c r="E619" t="s">
        <v>11</v>
      </c>
      <c r="F619" t="s">
        <v>610</v>
      </c>
      <c r="G619" t="s">
        <v>375</v>
      </c>
      <c r="I619" t="s">
        <v>852</v>
      </c>
      <c r="J619" t="s">
        <v>853</v>
      </c>
      <c r="K619" t="s">
        <v>848</v>
      </c>
      <c r="L619" t="s">
        <v>854</v>
      </c>
      <c r="M619" t="s">
        <v>855</v>
      </c>
      <c r="N619" t="s">
        <v>55</v>
      </c>
      <c r="P619" t="s">
        <v>361</v>
      </c>
      <c r="Q619" t="s">
        <v>851</v>
      </c>
      <c r="R619" t="s">
        <v>337</v>
      </c>
      <c r="S619">
        <v>1.03E-2</v>
      </c>
    </row>
    <row r="620" spans="1:21" ht="15" customHeight="1">
      <c r="A620" s="971">
        <v>9602</v>
      </c>
      <c r="B620" t="s">
        <v>259</v>
      </c>
      <c r="C620" t="s">
        <v>287</v>
      </c>
      <c r="D620" t="s">
        <v>13</v>
      </c>
      <c r="E620" t="s">
        <v>11</v>
      </c>
      <c r="F620" t="s">
        <v>610</v>
      </c>
      <c r="G620" t="s">
        <v>375</v>
      </c>
      <c r="S620">
        <v>0.92595974268564152</v>
      </c>
    </row>
    <row r="621" spans="1:21" ht="15" customHeight="1">
      <c r="A621" s="962">
        <v>9602</v>
      </c>
      <c r="B621" t="s">
        <v>259</v>
      </c>
      <c r="C621" t="s">
        <v>299</v>
      </c>
      <c r="D621" t="s">
        <v>13</v>
      </c>
      <c r="E621" t="s">
        <v>11</v>
      </c>
      <c r="F621" t="s">
        <v>610</v>
      </c>
      <c r="G621" t="s">
        <v>375</v>
      </c>
      <c r="I621" t="s">
        <v>912</v>
      </c>
      <c r="J621" t="s">
        <v>893</v>
      </c>
      <c r="K621" t="s">
        <v>894</v>
      </c>
      <c r="L621" t="s">
        <v>849</v>
      </c>
      <c r="M621" t="s">
        <v>895</v>
      </c>
      <c r="N621" t="s">
        <v>75</v>
      </c>
      <c r="P621" t="s">
        <v>361</v>
      </c>
      <c r="Q621" t="s">
        <v>851</v>
      </c>
      <c r="R621" t="s">
        <v>337</v>
      </c>
      <c r="S621">
        <v>-1</v>
      </c>
      <c r="T621" t="s">
        <v>895</v>
      </c>
      <c r="U621" t="s">
        <v>893</v>
      </c>
    </row>
    <row r="622" spans="1:21" ht="15" customHeight="1">
      <c r="A622" s="971">
        <v>9702</v>
      </c>
      <c r="B622" t="s">
        <v>259</v>
      </c>
      <c r="C622" t="s">
        <v>287</v>
      </c>
      <c r="D622" t="s">
        <v>13</v>
      </c>
      <c r="E622" t="s">
        <v>11</v>
      </c>
      <c r="F622" t="s">
        <v>610</v>
      </c>
      <c r="G622" t="s">
        <v>375</v>
      </c>
      <c r="S622">
        <v>7.4040257314358329E-2</v>
      </c>
    </row>
    <row r="623" spans="1:21" ht="15" customHeight="1">
      <c r="A623" s="962">
        <v>9702</v>
      </c>
      <c r="B623" t="s">
        <v>259</v>
      </c>
      <c r="C623" t="s">
        <v>300</v>
      </c>
      <c r="D623" t="s">
        <v>13</v>
      </c>
      <c r="E623" t="s">
        <v>11</v>
      </c>
      <c r="F623" t="s">
        <v>610</v>
      </c>
      <c r="G623" t="s">
        <v>375</v>
      </c>
      <c r="I623" t="s">
        <v>913</v>
      </c>
      <c r="J623" t="s">
        <v>893</v>
      </c>
      <c r="K623" t="s">
        <v>894</v>
      </c>
      <c r="L623" t="s">
        <v>849</v>
      </c>
      <c r="M623" t="s">
        <v>897</v>
      </c>
      <c r="N623" t="s">
        <v>75</v>
      </c>
      <c r="P623" t="s">
        <v>361</v>
      </c>
      <c r="Q623" t="s">
        <v>851</v>
      </c>
      <c r="R623" t="s">
        <v>337</v>
      </c>
      <c r="S623">
        <v>-1</v>
      </c>
      <c r="T623" t="s">
        <v>897</v>
      </c>
      <c r="U623" t="s">
        <v>893</v>
      </c>
    </row>
    <row r="624" spans="1:21" ht="15" customHeight="1">
      <c r="A624" s="971">
        <v>36</v>
      </c>
      <c r="B624" t="s">
        <v>247</v>
      </c>
      <c r="C624" t="s">
        <v>318</v>
      </c>
      <c r="D624" t="s">
        <v>13</v>
      </c>
      <c r="E624" t="s">
        <v>11</v>
      </c>
      <c r="F624" t="s">
        <v>610</v>
      </c>
      <c r="G624" t="s">
        <v>392</v>
      </c>
      <c r="I624" t="s">
        <v>971</v>
      </c>
      <c r="J624" t="s">
        <v>847</v>
      </c>
      <c r="K624" t="s">
        <v>848</v>
      </c>
      <c r="L624" t="s">
        <v>849</v>
      </c>
      <c r="M624" t="s">
        <v>850</v>
      </c>
      <c r="N624" t="s">
        <v>57</v>
      </c>
      <c r="P624" t="s">
        <v>361</v>
      </c>
      <c r="Q624" t="s">
        <v>851</v>
      </c>
      <c r="R624" t="s">
        <v>337</v>
      </c>
      <c r="S624">
        <v>-1</v>
      </c>
      <c r="T624" t="s">
        <v>850</v>
      </c>
      <c r="U624" t="s">
        <v>847</v>
      </c>
    </row>
    <row r="625" spans="1:21" ht="15" customHeight="1">
      <c r="A625" s="962">
        <v>36</v>
      </c>
      <c r="B625" t="s">
        <v>254</v>
      </c>
      <c r="C625" t="s">
        <v>319</v>
      </c>
      <c r="D625" t="s">
        <v>13</v>
      </c>
      <c r="E625" t="s">
        <v>11</v>
      </c>
      <c r="F625" t="s">
        <v>610</v>
      </c>
      <c r="G625" t="s">
        <v>392</v>
      </c>
      <c r="H625" t="s">
        <v>644</v>
      </c>
      <c r="J625" t="s">
        <v>332</v>
      </c>
      <c r="L625" t="s">
        <v>333</v>
      </c>
      <c r="M625" t="s">
        <v>351</v>
      </c>
      <c r="N625" t="s">
        <v>52</v>
      </c>
      <c r="P625" t="s">
        <v>349</v>
      </c>
      <c r="Q625" t="s">
        <v>336</v>
      </c>
      <c r="R625" t="s">
        <v>337</v>
      </c>
      <c r="S625">
        <v>1</v>
      </c>
    </row>
    <row r="626" spans="1:21" ht="15" customHeight="1">
      <c r="A626" s="971">
        <v>1010</v>
      </c>
      <c r="B626" t="s">
        <v>244</v>
      </c>
      <c r="C626" t="s">
        <v>279</v>
      </c>
      <c r="D626" t="s">
        <v>13</v>
      </c>
      <c r="E626" t="s">
        <v>11</v>
      </c>
      <c r="F626" t="s">
        <v>610</v>
      </c>
      <c r="G626" t="s">
        <v>392</v>
      </c>
      <c r="H626" t="s">
        <v>640</v>
      </c>
      <c r="J626" t="s">
        <v>332</v>
      </c>
      <c r="L626" t="s">
        <v>333</v>
      </c>
      <c r="M626" t="s">
        <v>334</v>
      </c>
      <c r="N626" t="s">
        <v>52</v>
      </c>
      <c r="P626" t="s">
        <v>335</v>
      </c>
      <c r="Q626" t="s">
        <v>336</v>
      </c>
      <c r="R626" t="s">
        <v>337</v>
      </c>
      <c r="S626">
        <v>1.7000000000000001E-2</v>
      </c>
    </row>
    <row r="627" spans="1:21" ht="15" customHeight="1">
      <c r="A627" s="962">
        <v>1010</v>
      </c>
      <c r="B627" t="s">
        <v>279</v>
      </c>
      <c r="C627" t="s">
        <v>255</v>
      </c>
      <c r="D627" t="s">
        <v>13</v>
      </c>
      <c r="E627" t="s">
        <v>11</v>
      </c>
      <c r="F627" t="s">
        <v>610</v>
      </c>
      <c r="G627" t="s">
        <v>392</v>
      </c>
      <c r="I627" t="s">
        <v>852</v>
      </c>
      <c r="J627" t="s">
        <v>853</v>
      </c>
      <c r="K627" t="s">
        <v>848</v>
      </c>
      <c r="L627" t="s">
        <v>854</v>
      </c>
      <c r="M627" t="s">
        <v>855</v>
      </c>
      <c r="N627" t="s">
        <v>55</v>
      </c>
      <c r="P627" t="s">
        <v>361</v>
      </c>
      <c r="Q627" t="s">
        <v>851</v>
      </c>
      <c r="R627" t="s">
        <v>337</v>
      </c>
      <c r="S627">
        <v>-1</v>
      </c>
      <c r="T627" t="s">
        <v>855</v>
      </c>
      <c r="U627" t="s">
        <v>853</v>
      </c>
    </row>
    <row r="628" spans="1:21" ht="15" customHeight="1">
      <c r="A628" s="971">
        <v>1906</v>
      </c>
      <c r="B628" t="s">
        <v>247</v>
      </c>
      <c r="C628" t="s">
        <v>322</v>
      </c>
      <c r="D628" t="s">
        <v>13</v>
      </c>
      <c r="E628" t="s">
        <v>11</v>
      </c>
      <c r="F628" t="s">
        <v>610</v>
      </c>
      <c r="G628" t="s">
        <v>392</v>
      </c>
      <c r="I628" t="s">
        <v>915</v>
      </c>
      <c r="J628" t="s">
        <v>450</v>
      </c>
      <c r="K628" t="s">
        <v>848</v>
      </c>
      <c r="L628" t="s">
        <v>854</v>
      </c>
      <c r="M628" t="s">
        <v>871</v>
      </c>
      <c r="N628" t="s">
        <v>56</v>
      </c>
      <c r="P628" t="s">
        <v>361</v>
      </c>
      <c r="Q628" t="s">
        <v>851</v>
      </c>
      <c r="R628" t="s">
        <v>337</v>
      </c>
      <c r="S628">
        <v>-1</v>
      </c>
      <c r="T628" t="s">
        <v>871</v>
      </c>
      <c r="U628" t="s">
        <v>450</v>
      </c>
    </row>
    <row r="629" spans="1:21" ht="15" customHeight="1">
      <c r="A629" s="962">
        <v>1906</v>
      </c>
      <c r="B629" t="s">
        <v>244</v>
      </c>
      <c r="C629" t="s">
        <v>278</v>
      </c>
      <c r="D629" t="s">
        <v>13</v>
      </c>
      <c r="E629" t="s">
        <v>11</v>
      </c>
      <c r="F629" t="s">
        <v>610</v>
      </c>
      <c r="G629" t="s">
        <v>392</v>
      </c>
      <c r="P629" t="s">
        <v>361</v>
      </c>
      <c r="Q629" t="s">
        <v>868</v>
      </c>
      <c r="R629" t="s">
        <v>869</v>
      </c>
      <c r="S629">
        <v>0.02</v>
      </c>
    </row>
    <row r="630" spans="1:21" ht="15" customHeight="1">
      <c r="A630" s="971">
        <v>4014</v>
      </c>
      <c r="B630" t="s">
        <v>255</v>
      </c>
      <c r="C630" t="s">
        <v>301</v>
      </c>
      <c r="D630" t="s">
        <v>13</v>
      </c>
      <c r="E630" t="s">
        <v>11</v>
      </c>
      <c r="F630" t="s">
        <v>610</v>
      </c>
      <c r="G630" t="s">
        <v>392</v>
      </c>
      <c r="I630" t="s">
        <v>856</v>
      </c>
      <c r="J630" t="s">
        <v>853</v>
      </c>
      <c r="K630" t="s">
        <v>848</v>
      </c>
      <c r="L630" t="s">
        <v>849</v>
      </c>
      <c r="M630" t="s">
        <v>857</v>
      </c>
      <c r="N630" t="s">
        <v>55</v>
      </c>
      <c r="P630" t="s">
        <v>361</v>
      </c>
      <c r="Q630" t="s">
        <v>851</v>
      </c>
      <c r="R630" t="s">
        <v>337</v>
      </c>
      <c r="S630">
        <v>-1</v>
      </c>
      <c r="T630" t="s">
        <v>857</v>
      </c>
      <c r="U630" t="s">
        <v>853</v>
      </c>
    </row>
    <row r="631" spans="1:21" ht="15" customHeight="1">
      <c r="A631" s="962">
        <v>4014</v>
      </c>
      <c r="B631" t="s">
        <v>279</v>
      </c>
      <c r="C631" t="s">
        <v>255</v>
      </c>
      <c r="D631" t="s">
        <v>13</v>
      </c>
      <c r="E631" t="s">
        <v>11</v>
      </c>
      <c r="F631" t="s">
        <v>610</v>
      </c>
      <c r="G631" t="s">
        <v>392</v>
      </c>
      <c r="I631" t="s">
        <v>852</v>
      </c>
      <c r="J631" t="s">
        <v>853</v>
      </c>
      <c r="K631" t="s">
        <v>848</v>
      </c>
      <c r="L631" t="s">
        <v>854</v>
      </c>
      <c r="M631" t="s">
        <v>855</v>
      </c>
      <c r="N631" t="s">
        <v>55</v>
      </c>
      <c r="P631" t="s">
        <v>361</v>
      </c>
      <c r="Q631" t="s">
        <v>851</v>
      </c>
      <c r="R631" t="s">
        <v>337</v>
      </c>
      <c r="S631">
        <v>0.56330000000000002</v>
      </c>
    </row>
    <row r="632" spans="1:21" ht="15" customHeight="1">
      <c r="A632" s="971">
        <v>5014</v>
      </c>
      <c r="B632" t="s">
        <v>279</v>
      </c>
      <c r="C632" t="s">
        <v>255</v>
      </c>
      <c r="D632" t="s">
        <v>13</v>
      </c>
      <c r="E632" t="s">
        <v>11</v>
      </c>
      <c r="F632" t="s">
        <v>610</v>
      </c>
      <c r="G632" t="s">
        <v>392</v>
      </c>
      <c r="I632" t="s">
        <v>852</v>
      </c>
      <c r="J632" t="s">
        <v>853</v>
      </c>
      <c r="K632" t="s">
        <v>848</v>
      </c>
      <c r="L632" t="s">
        <v>854</v>
      </c>
      <c r="M632" t="s">
        <v>855</v>
      </c>
      <c r="N632" t="s">
        <v>55</v>
      </c>
      <c r="P632" t="s">
        <v>361</v>
      </c>
      <c r="Q632" t="s">
        <v>851</v>
      </c>
      <c r="R632" t="s">
        <v>337</v>
      </c>
      <c r="S632">
        <v>7.7000000000000002E-3</v>
      </c>
    </row>
    <row r="633" spans="1:21" ht="15" customHeight="1">
      <c r="A633" s="962">
        <v>5014</v>
      </c>
      <c r="B633" t="s">
        <v>255</v>
      </c>
      <c r="C633" t="s">
        <v>307</v>
      </c>
      <c r="D633" t="s">
        <v>13</v>
      </c>
      <c r="E633" t="s">
        <v>11</v>
      </c>
      <c r="F633" t="s">
        <v>610</v>
      </c>
      <c r="G633" t="s">
        <v>392</v>
      </c>
      <c r="I633" t="s">
        <v>858</v>
      </c>
      <c r="J633" t="s">
        <v>853</v>
      </c>
      <c r="K633" t="s">
        <v>848</v>
      </c>
      <c r="L633" t="s">
        <v>849</v>
      </c>
      <c r="M633" t="s">
        <v>859</v>
      </c>
      <c r="N633" t="s">
        <v>55</v>
      </c>
      <c r="P633" t="s">
        <v>361</v>
      </c>
      <c r="Q633" t="s">
        <v>851</v>
      </c>
      <c r="R633" t="s">
        <v>337</v>
      </c>
      <c r="S633">
        <v>-1</v>
      </c>
      <c r="T633" t="s">
        <v>859</v>
      </c>
      <c r="U633" t="s">
        <v>853</v>
      </c>
    </row>
    <row r="634" spans="1:21" ht="15" customHeight="1">
      <c r="A634" s="971">
        <v>6014</v>
      </c>
      <c r="B634" t="s">
        <v>279</v>
      </c>
      <c r="C634" t="s">
        <v>255</v>
      </c>
      <c r="D634" t="s">
        <v>13</v>
      </c>
      <c r="E634" t="s">
        <v>11</v>
      </c>
      <c r="F634" t="s">
        <v>610</v>
      </c>
      <c r="G634" t="s">
        <v>392</v>
      </c>
      <c r="I634" t="s">
        <v>852</v>
      </c>
      <c r="J634" t="s">
        <v>853</v>
      </c>
      <c r="K634" t="s">
        <v>848</v>
      </c>
      <c r="L634" t="s">
        <v>854</v>
      </c>
      <c r="M634" t="s">
        <v>855</v>
      </c>
      <c r="N634" t="s">
        <v>55</v>
      </c>
      <c r="P634" t="s">
        <v>361</v>
      </c>
      <c r="Q634" t="s">
        <v>851</v>
      </c>
      <c r="R634" t="s">
        <v>337</v>
      </c>
      <c r="S634">
        <v>0</v>
      </c>
    </row>
    <row r="635" spans="1:21" ht="15" customHeight="1">
      <c r="A635" s="962">
        <v>6014</v>
      </c>
      <c r="B635" t="s">
        <v>255</v>
      </c>
      <c r="C635" t="s">
        <v>315</v>
      </c>
      <c r="D635" t="s">
        <v>13</v>
      </c>
      <c r="E635" t="s">
        <v>11</v>
      </c>
      <c r="F635" t="s">
        <v>610</v>
      </c>
      <c r="G635" t="s">
        <v>392</v>
      </c>
      <c r="I635" t="s">
        <v>860</v>
      </c>
      <c r="J635" t="s">
        <v>853</v>
      </c>
      <c r="K635" t="s">
        <v>848</v>
      </c>
      <c r="L635" t="s">
        <v>849</v>
      </c>
      <c r="M635" t="s">
        <v>861</v>
      </c>
      <c r="N635" t="s">
        <v>55</v>
      </c>
      <c r="P635" t="s">
        <v>361</v>
      </c>
      <c r="Q635" t="s">
        <v>851</v>
      </c>
      <c r="R635" t="s">
        <v>337</v>
      </c>
      <c r="S635">
        <v>-1</v>
      </c>
      <c r="T635" t="s">
        <v>861</v>
      </c>
      <c r="U635" t="s">
        <v>853</v>
      </c>
    </row>
    <row r="636" spans="1:21" ht="15" customHeight="1">
      <c r="A636" s="971">
        <v>7014</v>
      </c>
      <c r="B636" t="s">
        <v>255</v>
      </c>
      <c r="C636" t="s">
        <v>308</v>
      </c>
      <c r="D636" t="s">
        <v>13</v>
      </c>
      <c r="E636" t="s">
        <v>11</v>
      </c>
      <c r="F636" t="s">
        <v>610</v>
      </c>
      <c r="G636" t="s">
        <v>392</v>
      </c>
      <c r="I636" t="s">
        <v>862</v>
      </c>
      <c r="J636" t="s">
        <v>853</v>
      </c>
      <c r="K636" t="s">
        <v>848</v>
      </c>
      <c r="L636" t="s">
        <v>849</v>
      </c>
      <c r="M636" t="s">
        <v>863</v>
      </c>
      <c r="N636" t="s">
        <v>55</v>
      </c>
      <c r="P636" t="s">
        <v>361</v>
      </c>
      <c r="Q636" t="s">
        <v>851</v>
      </c>
      <c r="R636" t="s">
        <v>337</v>
      </c>
      <c r="S636">
        <v>-1</v>
      </c>
      <c r="T636" t="s">
        <v>863</v>
      </c>
      <c r="U636" t="s">
        <v>853</v>
      </c>
    </row>
    <row r="637" spans="1:21" ht="15" customHeight="1">
      <c r="A637" s="962">
        <v>7014</v>
      </c>
      <c r="B637" t="s">
        <v>279</v>
      </c>
      <c r="C637" t="s">
        <v>255</v>
      </c>
      <c r="D637" t="s">
        <v>13</v>
      </c>
      <c r="E637" t="s">
        <v>11</v>
      </c>
      <c r="F637" t="s">
        <v>610</v>
      </c>
      <c r="G637" t="s">
        <v>392</v>
      </c>
      <c r="I637" t="s">
        <v>852</v>
      </c>
      <c r="J637" t="s">
        <v>853</v>
      </c>
      <c r="K637" t="s">
        <v>848</v>
      </c>
      <c r="L637" t="s">
        <v>854</v>
      </c>
      <c r="M637" t="s">
        <v>855</v>
      </c>
      <c r="N637" t="s">
        <v>55</v>
      </c>
      <c r="P637" t="s">
        <v>361</v>
      </c>
      <c r="Q637" t="s">
        <v>851</v>
      </c>
      <c r="R637" t="s">
        <v>337</v>
      </c>
      <c r="S637">
        <v>7.7000000000000002E-3</v>
      </c>
    </row>
    <row r="638" spans="1:21" ht="15" customHeight="1">
      <c r="A638" s="971">
        <v>8014</v>
      </c>
      <c r="B638" t="s">
        <v>255</v>
      </c>
      <c r="C638" t="s">
        <v>311</v>
      </c>
      <c r="D638" t="s">
        <v>13</v>
      </c>
      <c r="E638" t="s">
        <v>11</v>
      </c>
      <c r="F638" t="s">
        <v>610</v>
      </c>
      <c r="G638" t="s">
        <v>392</v>
      </c>
      <c r="I638" t="s">
        <v>864</v>
      </c>
      <c r="J638" t="s">
        <v>853</v>
      </c>
      <c r="K638" t="s">
        <v>848</v>
      </c>
      <c r="L638" t="s">
        <v>849</v>
      </c>
      <c r="M638" t="s">
        <v>865</v>
      </c>
      <c r="N638" t="s">
        <v>55</v>
      </c>
      <c r="P638" t="s">
        <v>361</v>
      </c>
      <c r="Q638" t="s">
        <v>851</v>
      </c>
      <c r="R638" t="s">
        <v>337</v>
      </c>
      <c r="S638">
        <v>-1</v>
      </c>
      <c r="T638" t="s">
        <v>865</v>
      </c>
      <c r="U638" t="s">
        <v>853</v>
      </c>
    </row>
    <row r="639" spans="1:21" ht="15" customHeight="1">
      <c r="A639" s="962">
        <v>8014</v>
      </c>
      <c r="B639" t="s">
        <v>279</v>
      </c>
      <c r="C639" t="s">
        <v>255</v>
      </c>
      <c r="D639" t="s">
        <v>13</v>
      </c>
      <c r="E639" t="s">
        <v>11</v>
      </c>
      <c r="F639" t="s">
        <v>610</v>
      </c>
      <c r="G639" t="s">
        <v>392</v>
      </c>
      <c r="I639" t="s">
        <v>852</v>
      </c>
      <c r="J639" t="s">
        <v>853</v>
      </c>
      <c r="K639" t="s">
        <v>848</v>
      </c>
      <c r="L639" t="s">
        <v>854</v>
      </c>
      <c r="M639" t="s">
        <v>855</v>
      </c>
      <c r="N639" t="s">
        <v>55</v>
      </c>
      <c r="P639" t="s">
        <v>361</v>
      </c>
      <c r="Q639" t="s">
        <v>851</v>
      </c>
      <c r="R639" t="s">
        <v>337</v>
      </c>
      <c r="S639">
        <v>0.40720000000000001</v>
      </c>
    </row>
    <row r="640" spans="1:21" ht="15" customHeight="1">
      <c r="A640" s="971">
        <v>8102</v>
      </c>
      <c r="B640" t="s">
        <v>254</v>
      </c>
      <c r="C640" t="s">
        <v>280</v>
      </c>
      <c r="D640" t="s">
        <v>13</v>
      </c>
      <c r="E640" t="s">
        <v>11</v>
      </c>
      <c r="F640" t="s">
        <v>610</v>
      </c>
      <c r="G640" t="s">
        <v>392</v>
      </c>
      <c r="H640" t="s">
        <v>642</v>
      </c>
      <c r="J640" t="s">
        <v>332</v>
      </c>
      <c r="L640" t="s">
        <v>333</v>
      </c>
      <c r="M640" t="s">
        <v>346</v>
      </c>
      <c r="N640" t="s">
        <v>52</v>
      </c>
      <c r="P640" t="s">
        <v>335</v>
      </c>
      <c r="Q640" t="s">
        <v>336</v>
      </c>
      <c r="R640" t="s">
        <v>337</v>
      </c>
      <c r="S640">
        <v>0.188</v>
      </c>
    </row>
    <row r="641" spans="1:21" ht="15" customHeight="1">
      <c r="A641" s="962">
        <v>8102</v>
      </c>
      <c r="B641" t="s">
        <v>280</v>
      </c>
      <c r="C641" t="s">
        <v>257</v>
      </c>
      <c r="D641" t="s">
        <v>13</v>
      </c>
      <c r="E641" t="s">
        <v>11</v>
      </c>
      <c r="F641" t="s">
        <v>610</v>
      </c>
      <c r="G641" t="s">
        <v>392</v>
      </c>
      <c r="I641" t="s">
        <v>916</v>
      </c>
      <c r="J641" t="s">
        <v>873</v>
      </c>
      <c r="K641" t="s">
        <v>848</v>
      </c>
      <c r="L641" t="s">
        <v>854</v>
      </c>
      <c r="M641" t="s">
        <v>874</v>
      </c>
      <c r="N641" t="s">
        <v>73</v>
      </c>
      <c r="P641" t="s">
        <v>349</v>
      </c>
      <c r="Q641" t="s">
        <v>851</v>
      </c>
      <c r="R641" t="s">
        <v>337</v>
      </c>
      <c r="S641">
        <v>-1</v>
      </c>
      <c r="T641" t="s">
        <v>874</v>
      </c>
      <c r="U641" t="s">
        <v>873</v>
      </c>
    </row>
    <row r="642" spans="1:21" ht="15" customHeight="1">
      <c r="A642" s="971">
        <v>8202</v>
      </c>
      <c r="B642" t="s">
        <v>280</v>
      </c>
      <c r="C642" t="s">
        <v>259</v>
      </c>
      <c r="D642" t="s">
        <v>13</v>
      </c>
      <c r="E642" t="s">
        <v>11</v>
      </c>
      <c r="F642" t="s">
        <v>610</v>
      </c>
      <c r="G642" t="s">
        <v>392</v>
      </c>
      <c r="I642" t="s">
        <v>917</v>
      </c>
      <c r="J642" t="s">
        <v>873</v>
      </c>
      <c r="K642" t="s">
        <v>848</v>
      </c>
      <c r="L642" t="s">
        <v>854</v>
      </c>
      <c r="M642" t="s">
        <v>876</v>
      </c>
      <c r="N642" t="s">
        <v>73</v>
      </c>
      <c r="P642" t="s">
        <v>349</v>
      </c>
      <c r="Q642" t="s">
        <v>851</v>
      </c>
      <c r="R642" t="s">
        <v>337</v>
      </c>
      <c r="S642">
        <v>-1</v>
      </c>
      <c r="T642" t="s">
        <v>876</v>
      </c>
      <c r="U642" t="s">
        <v>873</v>
      </c>
    </row>
    <row r="643" spans="1:21" ht="15" customHeight="1">
      <c r="A643" s="962">
        <v>8202</v>
      </c>
      <c r="B643" t="s">
        <v>254</v>
      </c>
      <c r="C643" t="s">
        <v>280</v>
      </c>
      <c r="D643" t="s">
        <v>13</v>
      </c>
      <c r="E643" t="s">
        <v>11</v>
      </c>
      <c r="F643" t="s">
        <v>610</v>
      </c>
      <c r="G643" t="s">
        <v>392</v>
      </c>
      <c r="H643" t="s">
        <v>642</v>
      </c>
      <c r="J643" t="s">
        <v>332</v>
      </c>
      <c r="L643" t="s">
        <v>333</v>
      </c>
      <c r="M643" t="s">
        <v>346</v>
      </c>
      <c r="N643" t="s">
        <v>52</v>
      </c>
      <c r="P643" t="s">
        <v>335</v>
      </c>
      <c r="Q643" t="s">
        <v>336</v>
      </c>
      <c r="R643" t="s">
        <v>337</v>
      </c>
      <c r="S643">
        <v>0.79400000000000004</v>
      </c>
    </row>
    <row r="644" spans="1:21" ht="15" customHeight="1">
      <c r="A644" s="971">
        <v>8302</v>
      </c>
      <c r="B644" t="s">
        <v>280</v>
      </c>
      <c r="C644" t="s">
        <v>260</v>
      </c>
      <c r="D644" t="s">
        <v>13</v>
      </c>
      <c r="E644" t="s">
        <v>11</v>
      </c>
      <c r="F644" t="s">
        <v>610</v>
      </c>
      <c r="G644" t="s">
        <v>392</v>
      </c>
      <c r="I644" t="s">
        <v>877</v>
      </c>
      <c r="J644" t="s">
        <v>873</v>
      </c>
      <c r="K644" t="s">
        <v>848</v>
      </c>
      <c r="L644" t="s">
        <v>854</v>
      </c>
      <c r="M644" t="s">
        <v>878</v>
      </c>
      <c r="N644" t="s">
        <v>73</v>
      </c>
      <c r="P644" t="s">
        <v>349</v>
      </c>
      <c r="Q644" t="s">
        <v>851</v>
      </c>
      <c r="R644" t="s">
        <v>337</v>
      </c>
      <c r="S644">
        <v>-1</v>
      </c>
      <c r="T644" t="s">
        <v>878</v>
      </c>
      <c r="U644" t="s">
        <v>873</v>
      </c>
    </row>
    <row r="645" spans="1:21" ht="15" customHeight="1">
      <c r="A645" s="962">
        <v>8302</v>
      </c>
      <c r="B645" t="s">
        <v>254</v>
      </c>
      <c r="C645" t="s">
        <v>280</v>
      </c>
      <c r="D645" t="s">
        <v>13</v>
      </c>
      <c r="E645" t="s">
        <v>11</v>
      </c>
      <c r="F645" t="s">
        <v>610</v>
      </c>
      <c r="G645" t="s">
        <v>392</v>
      </c>
      <c r="H645" t="s">
        <v>642</v>
      </c>
      <c r="J645" t="s">
        <v>332</v>
      </c>
      <c r="L645" t="s">
        <v>333</v>
      </c>
      <c r="M645" t="s">
        <v>346</v>
      </c>
      <c r="N645" t="s">
        <v>52</v>
      </c>
      <c r="P645" t="s">
        <v>335</v>
      </c>
      <c r="Q645" t="s">
        <v>336</v>
      </c>
      <c r="R645" t="s">
        <v>337</v>
      </c>
      <c r="S645">
        <v>1.8000000000000019E-2</v>
      </c>
    </row>
    <row r="646" spans="1:21" ht="15" customHeight="1">
      <c r="A646" s="971">
        <v>8602</v>
      </c>
      <c r="B646" t="s">
        <v>260</v>
      </c>
      <c r="C646" t="s">
        <v>299</v>
      </c>
      <c r="D646" t="s">
        <v>13</v>
      </c>
      <c r="E646" t="s">
        <v>11</v>
      </c>
      <c r="F646" t="s">
        <v>610</v>
      </c>
      <c r="G646" t="s">
        <v>392</v>
      </c>
      <c r="I646" t="s">
        <v>879</v>
      </c>
      <c r="J646" t="s">
        <v>880</v>
      </c>
      <c r="K646" t="s">
        <v>848</v>
      </c>
      <c r="L646" t="s">
        <v>849</v>
      </c>
      <c r="M646" t="s">
        <v>881</v>
      </c>
      <c r="N646" t="s">
        <v>73</v>
      </c>
      <c r="P646" t="s">
        <v>882</v>
      </c>
      <c r="Q646" t="s">
        <v>851</v>
      </c>
      <c r="R646" t="s">
        <v>337</v>
      </c>
      <c r="S646">
        <v>-1</v>
      </c>
      <c r="T646" t="s">
        <v>881</v>
      </c>
      <c r="U646" t="s">
        <v>880</v>
      </c>
    </row>
    <row r="647" spans="1:21" ht="15" customHeight="1">
      <c r="A647" s="962">
        <v>8602</v>
      </c>
      <c r="B647" t="s">
        <v>280</v>
      </c>
      <c r="C647" t="s">
        <v>260</v>
      </c>
      <c r="D647" t="s">
        <v>13</v>
      </c>
      <c r="E647" t="s">
        <v>11</v>
      </c>
      <c r="F647" t="s">
        <v>610</v>
      </c>
      <c r="G647" t="s">
        <v>392</v>
      </c>
      <c r="I647" t="s">
        <v>877</v>
      </c>
      <c r="J647" t="s">
        <v>873</v>
      </c>
      <c r="K647" t="s">
        <v>848</v>
      </c>
      <c r="L647" t="s">
        <v>854</v>
      </c>
      <c r="M647" t="s">
        <v>878</v>
      </c>
      <c r="N647" t="s">
        <v>73</v>
      </c>
      <c r="P647" t="s">
        <v>349</v>
      </c>
      <c r="Q647" t="s">
        <v>851</v>
      </c>
      <c r="R647" t="s">
        <v>337</v>
      </c>
      <c r="S647">
        <v>1</v>
      </c>
    </row>
    <row r="648" spans="1:21" ht="15" customHeight="1">
      <c r="A648" s="971">
        <v>9014</v>
      </c>
      <c r="B648" t="s">
        <v>279</v>
      </c>
      <c r="C648" t="s">
        <v>255</v>
      </c>
      <c r="D648" t="s">
        <v>13</v>
      </c>
      <c r="E648" t="s">
        <v>11</v>
      </c>
      <c r="F648" t="s">
        <v>610</v>
      </c>
      <c r="G648" t="s">
        <v>392</v>
      </c>
      <c r="I648" t="s">
        <v>852</v>
      </c>
      <c r="J648" t="s">
        <v>853</v>
      </c>
      <c r="K648" t="s">
        <v>848</v>
      </c>
      <c r="L648" t="s">
        <v>854</v>
      </c>
      <c r="M648" t="s">
        <v>855</v>
      </c>
      <c r="N648" t="s">
        <v>55</v>
      </c>
      <c r="P648" t="s">
        <v>361</v>
      </c>
      <c r="Q648" t="s">
        <v>851</v>
      </c>
      <c r="R648" t="s">
        <v>337</v>
      </c>
      <c r="S648">
        <v>1.03E-2</v>
      </c>
    </row>
    <row r="649" spans="1:21" ht="15" customHeight="1">
      <c r="A649" s="962">
        <v>9014</v>
      </c>
      <c r="B649" t="s">
        <v>255</v>
      </c>
      <c r="C649" t="s">
        <v>312</v>
      </c>
      <c r="D649" t="s">
        <v>13</v>
      </c>
      <c r="E649" t="s">
        <v>11</v>
      </c>
      <c r="F649" t="s">
        <v>610</v>
      </c>
      <c r="G649" t="s">
        <v>392</v>
      </c>
      <c r="I649" t="s">
        <v>866</v>
      </c>
      <c r="J649" t="s">
        <v>853</v>
      </c>
      <c r="K649" t="s">
        <v>848</v>
      </c>
      <c r="L649" t="s">
        <v>849</v>
      </c>
      <c r="M649" t="s">
        <v>867</v>
      </c>
      <c r="N649" t="s">
        <v>55</v>
      </c>
      <c r="P649" t="s">
        <v>361</v>
      </c>
      <c r="Q649" t="s">
        <v>851</v>
      </c>
      <c r="R649" t="s">
        <v>337</v>
      </c>
      <c r="S649">
        <v>-1</v>
      </c>
      <c r="T649" t="s">
        <v>867</v>
      </c>
      <c r="U649" t="s">
        <v>853</v>
      </c>
    </row>
    <row r="650" spans="1:21" ht="15" customHeight="1">
      <c r="A650" s="971">
        <v>9802</v>
      </c>
      <c r="B650" t="s">
        <v>259</v>
      </c>
      <c r="C650" t="s">
        <v>299</v>
      </c>
      <c r="D650" t="s">
        <v>13</v>
      </c>
      <c r="E650" t="s">
        <v>11</v>
      </c>
      <c r="F650" t="s">
        <v>610</v>
      </c>
      <c r="G650" t="s">
        <v>392</v>
      </c>
      <c r="I650" t="s">
        <v>918</v>
      </c>
      <c r="J650" t="s">
        <v>893</v>
      </c>
      <c r="K650" t="s">
        <v>894</v>
      </c>
      <c r="L650" t="s">
        <v>849</v>
      </c>
      <c r="M650" t="s">
        <v>895</v>
      </c>
      <c r="N650" t="s">
        <v>75</v>
      </c>
      <c r="P650" t="s">
        <v>361</v>
      </c>
      <c r="Q650" t="s">
        <v>851</v>
      </c>
      <c r="R650" t="s">
        <v>337</v>
      </c>
      <c r="S650">
        <v>-1</v>
      </c>
      <c r="T650" t="s">
        <v>895</v>
      </c>
      <c r="U650" t="s">
        <v>893</v>
      </c>
    </row>
    <row r="651" spans="1:21" ht="15" customHeight="1">
      <c r="A651" s="962">
        <v>9802</v>
      </c>
      <c r="B651" t="s">
        <v>259</v>
      </c>
      <c r="C651" t="s">
        <v>287</v>
      </c>
      <c r="D651" t="s">
        <v>13</v>
      </c>
      <c r="E651" t="s">
        <v>11</v>
      </c>
      <c r="F651" t="s">
        <v>610</v>
      </c>
      <c r="G651" t="s">
        <v>392</v>
      </c>
      <c r="S651">
        <v>0.84323855651099544</v>
      </c>
    </row>
    <row r="652" spans="1:21" ht="15" customHeight="1">
      <c r="A652" s="971">
        <v>9902</v>
      </c>
      <c r="B652" t="s">
        <v>259</v>
      </c>
      <c r="C652" t="s">
        <v>287</v>
      </c>
      <c r="D652" t="s">
        <v>13</v>
      </c>
      <c r="E652" t="s">
        <v>11</v>
      </c>
      <c r="F652" t="s">
        <v>610</v>
      </c>
      <c r="G652" t="s">
        <v>392</v>
      </c>
      <c r="S652">
        <v>0.15676144348900489</v>
      </c>
    </row>
    <row r="653" spans="1:21" ht="15" customHeight="1">
      <c r="A653" s="962">
        <v>9902</v>
      </c>
      <c r="B653" t="s">
        <v>259</v>
      </c>
      <c r="C653" t="s">
        <v>300</v>
      </c>
      <c r="D653" t="s">
        <v>13</v>
      </c>
      <c r="E653" t="s">
        <v>11</v>
      </c>
      <c r="F653" t="s">
        <v>610</v>
      </c>
      <c r="G653" t="s">
        <v>392</v>
      </c>
      <c r="I653" t="s">
        <v>919</v>
      </c>
      <c r="J653" t="s">
        <v>893</v>
      </c>
      <c r="K653" t="s">
        <v>894</v>
      </c>
      <c r="L653" t="s">
        <v>849</v>
      </c>
      <c r="M653" t="s">
        <v>897</v>
      </c>
      <c r="N653" t="s">
        <v>75</v>
      </c>
      <c r="P653" t="s">
        <v>361</v>
      </c>
      <c r="Q653" t="s">
        <v>851</v>
      </c>
      <c r="R653" t="s">
        <v>337</v>
      </c>
      <c r="S653">
        <v>-1</v>
      </c>
      <c r="T653" t="s">
        <v>897</v>
      </c>
      <c r="U653" t="s">
        <v>893</v>
      </c>
    </row>
    <row r="654" spans="1:21" ht="15" customHeight="1">
      <c r="A654" s="971">
        <v>37</v>
      </c>
      <c r="B654" t="s">
        <v>247</v>
      </c>
      <c r="C654" t="s">
        <v>318</v>
      </c>
      <c r="D654" t="s">
        <v>13</v>
      </c>
      <c r="E654" t="s">
        <v>11</v>
      </c>
      <c r="F654" t="s">
        <v>610</v>
      </c>
      <c r="G654" t="s">
        <v>413</v>
      </c>
      <c r="I654" t="s">
        <v>972</v>
      </c>
      <c r="J654" t="s">
        <v>847</v>
      </c>
      <c r="K654" t="s">
        <v>848</v>
      </c>
      <c r="L654" t="s">
        <v>849</v>
      </c>
      <c r="M654" t="s">
        <v>850</v>
      </c>
      <c r="N654" t="s">
        <v>57</v>
      </c>
      <c r="P654" t="s">
        <v>361</v>
      </c>
      <c r="Q654" t="s">
        <v>851</v>
      </c>
      <c r="R654" t="s">
        <v>337</v>
      </c>
      <c r="S654">
        <v>-1</v>
      </c>
      <c r="T654" t="s">
        <v>850</v>
      </c>
      <c r="U654" t="s">
        <v>847</v>
      </c>
    </row>
    <row r="655" spans="1:21" ht="15" customHeight="1">
      <c r="A655" s="962">
        <v>37</v>
      </c>
      <c r="B655" t="s">
        <v>254</v>
      </c>
      <c r="C655" t="s">
        <v>319</v>
      </c>
      <c r="D655" t="s">
        <v>13</v>
      </c>
      <c r="E655" t="s">
        <v>11</v>
      </c>
      <c r="F655" t="s">
        <v>610</v>
      </c>
      <c r="G655" t="s">
        <v>413</v>
      </c>
      <c r="H655" t="s">
        <v>423</v>
      </c>
      <c r="J655" t="s">
        <v>415</v>
      </c>
      <c r="L655" t="s">
        <v>333</v>
      </c>
      <c r="M655" t="s">
        <v>351</v>
      </c>
      <c r="N655" t="s">
        <v>67</v>
      </c>
      <c r="P655" t="s">
        <v>349</v>
      </c>
      <c r="Q655" t="s">
        <v>336</v>
      </c>
      <c r="R655" t="s">
        <v>337</v>
      </c>
      <c r="S655">
        <v>9.2896174863387984E-2</v>
      </c>
    </row>
    <row r="656" spans="1:21" ht="15" customHeight="1">
      <c r="A656" s="971">
        <v>1011</v>
      </c>
      <c r="B656" t="s">
        <v>244</v>
      </c>
      <c r="C656" t="s">
        <v>279</v>
      </c>
      <c r="D656" t="s">
        <v>13</v>
      </c>
      <c r="E656" t="s">
        <v>11</v>
      </c>
      <c r="F656" t="s">
        <v>610</v>
      </c>
      <c r="G656" t="s">
        <v>413</v>
      </c>
      <c r="H656" t="s">
        <v>652</v>
      </c>
      <c r="J656" t="s">
        <v>415</v>
      </c>
      <c r="L656" t="s">
        <v>333</v>
      </c>
      <c r="M656" t="s">
        <v>334</v>
      </c>
      <c r="N656" t="s">
        <v>67</v>
      </c>
      <c r="P656" t="s">
        <v>335</v>
      </c>
      <c r="Q656" t="s">
        <v>336</v>
      </c>
      <c r="R656" t="s">
        <v>337</v>
      </c>
      <c r="S656">
        <v>1.7000000000000001E-2</v>
      </c>
    </row>
    <row r="657" spans="1:21" ht="15" customHeight="1">
      <c r="A657" s="962">
        <v>1011</v>
      </c>
      <c r="B657" t="s">
        <v>279</v>
      </c>
      <c r="C657" t="s">
        <v>255</v>
      </c>
      <c r="D657" t="s">
        <v>13</v>
      </c>
      <c r="E657" t="s">
        <v>11</v>
      </c>
      <c r="F657" t="s">
        <v>610</v>
      </c>
      <c r="G657" t="s">
        <v>413</v>
      </c>
      <c r="I657" t="s">
        <v>852</v>
      </c>
      <c r="J657" t="s">
        <v>853</v>
      </c>
      <c r="K657" t="s">
        <v>848</v>
      </c>
      <c r="L657" t="s">
        <v>854</v>
      </c>
      <c r="M657" t="s">
        <v>855</v>
      </c>
      <c r="N657" t="s">
        <v>55</v>
      </c>
      <c r="P657" t="s">
        <v>361</v>
      </c>
      <c r="Q657" t="s">
        <v>851</v>
      </c>
      <c r="R657" t="s">
        <v>337</v>
      </c>
      <c r="S657">
        <v>-1</v>
      </c>
      <c r="T657" t="s">
        <v>855</v>
      </c>
      <c r="U657" t="s">
        <v>853</v>
      </c>
    </row>
    <row r="658" spans="1:21" ht="15" customHeight="1">
      <c r="A658" s="971">
        <v>2002</v>
      </c>
      <c r="B658" t="s">
        <v>247</v>
      </c>
      <c r="C658" t="s">
        <v>322</v>
      </c>
      <c r="D658" t="s">
        <v>13</v>
      </c>
      <c r="E658" t="s">
        <v>11</v>
      </c>
      <c r="F658" t="s">
        <v>610</v>
      </c>
      <c r="G658" t="s">
        <v>413</v>
      </c>
      <c r="I658" t="s">
        <v>870</v>
      </c>
      <c r="J658" t="s">
        <v>450</v>
      </c>
      <c r="K658" t="s">
        <v>921</v>
      </c>
      <c r="L658" t="s">
        <v>854</v>
      </c>
      <c r="M658" t="s">
        <v>871</v>
      </c>
      <c r="N658" t="s">
        <v>56</v>
      </c>
      <c r="P658" t="s">
        <v>361</v>
      </c>
      <c r="Q658" t="s">
        <v>851</v>
      </c>
      <c r="R658" t="s">
        <v>337</v>
      </c>
      <c r="S658">
        <v>-1</v>
      </c>
      <c r="T658" t="s">
        <v>871</v>
      </c>
      <c r="U658" t="s">
        <v>450</v>
      </c>
    </row>
    <row r="659" spans="1:21" ht="15" customHeight="1">
      <c r="A659" s="962">
        <v>2002</v>
      </c>
      <c r="B659" t="s">
        <v>244</v>
      </c>
      <c r="C659" t="s">
        <v>278</v>
      </c>
      <c r="D659" t="s">
        <v>13</v>
      </c>
      <c r="E659" t="s">
        <v>11</v>
      </c>
      <c r="F659" t="s">
        <v>610</v>
      </c>
      <c r="G659" t="s">
        <v>413</v>
      </c>
      <c r="P659" t="s">
        <v>361</v>
      </c>
      <c r="Q659" t="s">
        <v>868</v>
      </c>
      <c r="R659" t="s">
        <v>869</v>
      </c>
      <c r="S659">
        <v>1E-3</v>
      </c>
    </row>
    <row r="660" spans="1:21" ht="15" customHeight="1">
      <c r="A660" s="971">
        <v>4015</v>
      </c>
      <c r="B660" t="s">
        <v>255</v>
      </c>
      <c r="C660" t="s">
        <v>301</v>
      </c>
      <c r="D660" t="s">
        <v>13</v>
      </c>
      <c r="E660" t="s">
        <v>11</v>
      </c>
      <c r="F660" t="s">
        <v>610</v>
      </c>
      <c r="G660" t="s">
        <v>413</v>
      </c>
      <c r="I660" t="s">
        <v>856</v>
      </c>
      <c r="J660" t="s">
        <v>853</v>
      </c>
      <c r="K660" t="s">
        <v>848</v>
      </c>
      <c r="L660" t="s">
        <v>849</v>
      </c>
      <c r="M660" t="s">
        <v>857</v>
      </c>
      <c r="N660" t="s">
        <v>55</v>
      </c>
      <c r="P660" t="s">
        <v>361</v>
      </c>
      <c r="Q660" t="s">
        <v>851</v>
      </c>
      <c r="R660" t="s">
        <v>337</v>
      </c>
      <c r="S660">
        <v>-1</v>
      </c>
      <c r="T660" t="s">
        <v>857</v>
      </c>
      <c r="U660" t="s">
        <v>853</v>
      </c>
    </row>
    <row r="661" spans="1:21" ht="15" customHeight="1">
      <c r="A661" s="962">
        <v>4015</v>
      </c>
      <c r="B661" t="s">
        <v>279</v>
      </c>
      <c r="C661" t="s">
        <v>255</v>
      </c>
      <c r="D661" t="s">
        <v>13</v>
      </c>
      <c r="E661" t="s">
        <v>11</v>
      </c>
      <c r="F661" t="s">
        <v>610</v>
      </c>
      <c r="G661" t="s">
        <v>413</v>
      </c>
      <c r="I661" t="s">
        <v>852</v>
      </c>
      <c r="J661" t="s">
        <v>853</v>
      </c>
      <c r="K661" t="s">
        <v>848</v>
      </c>
      <c r="L661" t="s">
        <v>854</v>
      </c>
      <c r="M661" t="s">
        <v>855</v>
      </c>
      <c r="N661" t="s">
        <v>55</v>
      </c>
      <c r="P661" t="s">
        <v>361</v>
      </c>
      <c r="Q661" t="s">
        <v>851</v>
      </c>
      <c r="R661" t="s">
        <v>337</v>
      </c>
      <c r="S661">
        <v>0.56330000000000002</v>
      </c>
    </row>
    <row r="662" spans="1:21" ht="15" customHeight="1">
      <c r="A662" s="971">
        <v>4102</v>
      </c>
      <c r="B662" t="s">
        <v>280</v>
      </c>
      <c r="C662" t="s">
        <v>257</v>
      </c>
      <c r="D662" t="s">
        <v>13</v>
      </c>
      <c r="E662" t="s">
        <v>11</v>
      </c>
      <c r="F662" t="s">
        <v>610</v>
      </c>
      <c r="G662" t="s">
        <v>413</v>
      </c>
      <c r="I662" t="s">
        <v>922</v>
      </c>
      <c r="J662" t="s">
        <v>418</v>
      </c>
      <c r="K662" t="s">
        <v>923</v>
      </c>
      <c r="L662" t="s">
        <v>854</v>
      </c>
      <c r="M662" t="s">
        <v>924</v>
      </c>
      <c r="N662" t="s">
        <v>60</v>
      </c>
      <c r="P662" t="s">
        <v>361</v>
      </c>
      <c r="Q662" t="s">
        <v>851</v>
      </c>
      <c r="R662" t="s">
        <v>337</v>
      </c>
      <c r="S662">
        <v>-1</v>
      </c>
      <c r="T662" t="s">
        <v>924</v>
      </c>
      <c r="U662" t="s">
        <v>418</v>
      </c>
    </row>
    <row r="663" spans="1:21" ht="15" customHeight="1">
      <c r="A663" s="962">
        <v>4102</v>
      </c>
      <c r="B663" t="s">
        <v>254</v>
      </c>
      <c r="C663" t="s">
        <v>280</v>
      </c>
      <c r="D663" t="s">
        <v>13</v>
      </c>
      <c r="E663" t="s">
        <v>11</v>
      </c>
      <c r="F663" t="s">
        <v>610</v>
      </c>
      <c r="G663" t="s">
        <v>413</v>
      </c>
      <c r="H663" t="s">
        <v>653</v>
      </c>
      <c r="J663" t="s">
        <v>418</v>
      </c>
      <c r="K663" t="s">
        <v>654</v>
      </c>
      <c r="L663" t="s">
        <v>333</v>
      </c>
      <c r="M663" t="s">
        <v>346</v>
      </c>
      <c r="N663" t="s">
        <v>60</v>
      </c>
      <c r="P663" t="s">
        <v>349</v>
      </c>
      <c r="Q663" t="s">
        <v>336</v>
      </c>
      <c r="R663" t="s">
        <v>337</v>
      </c>
      <c r="S663">
        <v>0.36333333333333329</v>
      </c>
    </row>
    <row r="664" spans="1:21" ht="15" customHeight="1">
      <c r="A664" s="971">
        <v>4202</v>
      </c>
      <c r="B664" t="s">
        <v>254</v>
      </c>
      <c r="C664" t="s">
        <v>280</v>
      </c>
      <c r="D664" t="s">
        <v>13</v>
      </c>
      <c r="E664" t="s">
        <v>11</v>
      </c>
      <c r="F664" t="s">
        <v>610</v>
      </c>
      <c r="G664" t="s">
        <v>413</v>
      </c>
      <c r="H664" t="s">
        <v>653</v>
      </c>
      <c r="J664" t="s">
        <v>418</v>
      </c>
      <c r="K664" t="s">
        <v>654</v>
      </c>
      <c r="L664" t="s">
        <v>333</v>
      </c>
      <c r="M664" t="s">
        <v>346</v>
      </c>
      <c r="N664" t="s">
        <v>60</v>
      </c>
      <c r="P664" t="s">
        <v>349</v>
      </c>
      <c r="Q664" t="s">
        <v>336</v>
      </c>
      <c r="R664" t="s">
        <v>337</v>
      </c>
      <c r="S664">
        <v>0.63666666666666671</v>
      </c>
    </row>
    <row r="665" spans="1:21" ht="15" customHeight="1">
      <c r="A665" s="962">
        <v>4202</v>
      </c>
      <c r="B665" t="s">
        <v>280</v>
      </c>
      <c r="C665" t="s">
        <v>259</v>
      </c>
      <c r="D665" t="s">
        <v>13</v>
      </c>
      <c r="E665" t="s">
        <v>11</v>
      </c>
      <c r="F665" t="s">
        <v>610</v>
      </c>
      <c r="G665" t="s">
        <v>413</v>
      </c>
      <c r="I665" t="s">
        <v>925</v>
      </c>
      <c r="J665" t="s">
        <v>418</v>
      </c>
      <c r="K665" t="s">
        <v>923</v>
      </c>
      <c r="L665" t="s">
        <v>854</v>
      </c>
      <c r="M665" t="s">
        <v>926</v>
      </c>
      <c r="N665" t="s">
        <v>60</v>
      </c>
      <c r="P665" t="s">
        <v>361</v>
      </c>
      <c r="Q665" t="s">
        <v>851</v>
      </c>
      <c r="R665" t="s">
        <v>337</v>
      </c>
      <c r="S665">
        <v>-1</v>
      </c>
      <c r="T665" t="s">
        <v>926</v>
      </c>
      <c r="U665" t="s">
        <v>418</v>
      </c>
    </row>
    <row r="666" spans="1:21" ht="15" customHeight="1">
      <c r="A666" s="971">
        <v>5015</v>
      </c>
      <c r="B666" t="s">
        <v>255</v>
      </c>
      <c r="C666" t="s">
        <v>307</v>
      </c>
      <c r="D666" t="s">
        <v>13</v>
      </c>
      <c r="E666" t="s">
        <v>11</v>
      </c>
      <c r="F666" t="s">
        <v>610</v>
      </c>
      <c r="G666" t="s">
        <v>413</v>
      </c>
      <c r="I666" t="s">
        <v>858</v>
      </c>
      <c r="J666" t="s">
        <v>853</v>
      </c>
      <c r="K666" t="s">
        <v>848</v>
      </c>
      <c r="L666" t="s">
        <v>849</v>
      </c>
      <c r="M666" t="s">
        <v>859</v>
      </c>
      <c r="N666" t="s">
        <v>55</v>
      </c>
      <c r="P666" t="s">
        <v>361</v>
      </c>
      <c r="Q666" t="s">
        <v>851</v>
      </c>
      <c r="R666" t="s">
        <v>337</v>
      </c>
      <c r="S666">
        <v>-1</v>
      </c>
      <c r="T666" t="s">
        <v>859</v>
      </c>
      <c r="U666" t="s">
        <v>853</v>
      </c>
    </row>
    <row r="667" spans="1:21" ht="15" customHeight="1">
      <c r="A667" s="962">
        <v>5015</v>
      </c>
      <c r="B667" t="s">
        <v>279</v>
      </c>
      <c r="C667" t="s">
        <v>255</v>
      </c>
      <c r="D667" t="s">
        <v>13</v>
      </c>
      <c r="E667" t="s">
        <v>11</v>
      </c>
      <c r="F667" t="s">
        <v>610</v>
      </c>
      <c r="G667" t="s">
        <v>413</v>
      </c>
      <c r="I667" t="s">
        <v>852</v>
      </c>
      <c r="J667" t="s">
        <v>853</v>
      </c>
      <c r="K667" t="s">
        <v>848</v>
      </c>
      <c r="L667" t="s">
        <v>854</v>
      </c>
      <c r="M667" t="s">
        <v>855</v>
      </c>
      <c r="N667" t="s">
        <v>55</v>
      </c>
      <c r="P667" t="s">
        <v>361</v>
      </c>
      <c r="Q667" t="s">
        <v>851</v>
      </c>
      <c r="R667" t="s">
        <v>337</v>
      </c>
      <c r="S667">
        <v>7.7000000000000002E-3</v>
      </c>
    </row>
    <row r="668" spans="1:21" ht="15" customHeight="1">
      <c r="A668" s="971">
        <v>6015</v>
      </c>
      <c r="B668" t="s">
        <v>255</v>
      </c>
      <c r="C668" t="s">
        <v>315</v>
      </c>
      <c r="D668" t="s">
        <v>13</v>
      </c>
      <c r="E668" t="s">
        <v>11</v>
      </c>
      <c r="F668" t="s">
        <v>610</v>
      </c>
      <c r="G668" t="s">
        <v>413</v>
      </c>
      <c r="I668" t="s">
        <v>860</v>
      </c>
      <c r="J668" t="s">
        <v>853</v>
      </c>
      <c r="K668" t="s">
        <v>848</v>
      </c>
      <c r="L668" t="s">
        <v>849</v>
      </c>
      <c r="M668" t="s">
        <v>861</v>
      </c>
      <c r="N668" t="s">
        <v>55</v>
      </c>
      <c r="P668" t="s">
        <v>361</v>
      </c>
      <c r="Q668" t="s">
        <v>851</v>
      </c>
      <c r="R668" t="s">
        <v>337</v>
      </c>
      <c r="S668">
        <v>-1</v>
      </c>
      <c r="T668" t="s">
        <v>861</v>
      </c>
      <c r="U668" t="s">
        <v>853</v>
      </c>
    </row>
    <row r="669" spans="1:21" ht="15" customHeight="1">
      <c r="A669" s="962">
        <v>6015</v>
      </c>
      <c r="B669" t="s">
        <v>279</v>
      </c>
      <c r="C669" t="s">
        <v>255</v>
      </c>
      <c r="D669" t="s">
        <v>13</v>
      </c>
      <c r="E669" t="s">
        <v>11</v>
      </c>
      <c r="F669" t="s">
        <v>610</v>
      </c>
      <c r="G669" t="s">
        <v>413</v>
      </c>
      <c r="I669" t="s">
        <v>852</v>
      </c>
      <c r="J669" t="s">
        <v>853</v>
      </c>
      <c r="K669" t="s">
        <v>848</v>
      </c>
      <c r="L669" t="s">
        <v>854</v>
      </c>
      <c r="M669" t="s">
        <v>855</v>
      </c>
      <c r="N669" t="s">
        <v>55</v>
      </c>
      <c r="P669" t="s">
        <v>361</v>
      </c>
      <c r="Q669" t="s">
        <v>851</v>
      </c>
      <c r="R669" t="s">
        <v>337</v>
      </c>
      <c r="S669">
        <v>0</v>
      </c>
    </row>
    <row r="670" spans="1:21" ht="15" customHeight="1">
      <c r="A670" s="971">
        <v>7015</v>
      </c>
      <c r="B670" t="s">
        <v>255</v>
      </c>
      <c r="C670" t="s">
        <v>308</v>
      </c>
      <c r="D670" t="s">
        <v>13</v>
      </c>
      <c r="E670" t="s">
        <v>11</v>
      </c>
      <c r="F670" t="s">
        <v>610</v>
      </c>
      <c r="G670" t="s">
        <v>413</v>
      </c>
      <c r="I670" t="s">
        <v>862</v>
      </c>
      <c r="J670" t="s">
        <v>853</v>
      </c>
      <c r="K670" t="s">
        <v>848</v>
      </c>
      <c r="L670" t="s">
        <v>849</v>
      </c>
      <c r="M670" t="s">
        <v>863</v>
      </c>
      <c r="N670" t="s">
        <v>55</v>
      </c>
      <c r="P670" t="s">
        <v>361</v>
      </c>
      <c r="Q670" t="s">
        <v>851</v>
      </c>
      <c r="R670" t="s">
        <v>337</v>
      </c>
      <c r="S670">
        <v>-1</v>
      </c>
      <c r="T670" t="s">
        <v>863</v>
      </c>
      <c r="U670" t="s">
        <v>853</v>
      </c>
    </row>
    <row r="671" spans="1:21" ht="15" customHeight="1">
      <c r="A671" s="962">
        <v>7015</v>
      </c>
      <c r="B671" t="s">
        <v>279</v>
      </c>
      <c r="C671" t="s">
        <v>255</v>
      </c>
      <c r="D671" t="s">
        <v>13</v>
      </c>
      <c r="E671" t="s">
        <v>11</v>
      </c>
      <c r="F671" t="s">
        <v>610</v>
      </c>
      <c r="G671" t="s">
        <v>413</v>
      </c>
      <c r="I671" t="s">
        <v>852</v>
      </c>
      <c r="J671" t="s">
        <v>853</v>
      </c>
      <c r="K671" t="s">
        <v>848</v>
      </c>
      <c r="L671" t="s">
        <v>854</v>
      </c>
      <c r="M671" t="s">
        <v>855</v>
      </c>
      <c r="N671" t="s">
        <v>55</v>
      </c>
      <c r="P671" t="s">
        <v>361</v>
      </c>
      <c r="Q671" t="s">
        <v>851</v>
      </c>
      <c r="R671" t="s">
        <v>337</v>
      </c>
      <c r="S671">
        <v>7.7000000000000002E-3</v>
      </c>
    </row>
    <row r="672" spans="1:21" ht="15" customHeight="1">
      <c r="A672" s="971">
        <v>8015</v>
      </c>
      <c r="B672" t="s">
        <v>255</v>
      </c>
      <c r="C672" t="s">
        <v>311</v>
      </c>
      <c r="D672" t="s">
        <v>13</v>
      </c>
      <c r="E672" t="s">
        <v>11</v>
      </c>
      <c r="F672" t="s">
        <v>610</v>
      </c>
      <c r="G672" t="s">
        <v>413</v>
      </c>
      <c r="I672" t="s">
        <v>864</v>
      </c>
      <c r="J672" t="s">
        <v>853</v>
      </c>
      <c r="K672" t="s">
        <v>848</v>
      </c>
      <c r="L672" t="s">
        <v>849</v>
      </c>
      <c r="M672" t="s">
        <v>865</v>
      </c>
      <c r="N672" t="s">
        <v>55</v>
      </c>
      <c r="P672" t="s">
        <v>361</v>
      </c>
      <c r="Q672" t="s">
        <v>851</v>
      </c>
      <c r="R672" t="s">
        <v>337</v>
      </c>
      <c r="S672">
        <v>-1</v>
      </c>
      <c r="T672" t="s">
        <v>865</v>
      </c>
      <c r="U672" t="s">
        <v>853</v>
      </c>
    </row>
    <row r="673" spans="1:21" ht="15" customHeight="1">
      <c r="A673" s="962">
        <v>8015</v>
      </c>
      <c r="B673" t="s">
        <v>279</v>
      </c>
      <c r="C673" t="s">
        <v>255</v>
      </c>
      <c r="D673" t="s">
        <v>13</v>
      </c>
      <c r="E673" t="s">
        <v>11</v>
      </c>
      <c r="F673" t="s">
        <v>610</v>
      </c>
      <c r="G673" t="s">
        <v>413</v>
      </c>
      <c r="I673" t="s">
        <v>852</v>
      </c>
      <c r="J673" t="s">
        <v>853</v>
      </c>
      <c r="K673" t="s">
        <v>848</v>
      </c>
      <c r="L673" t="s">
        <v>854</v>
      </c>
      <c r="M673" t="s">
        <v>855</v>
      </c>
      <c r="N673" t="s">
        <v>55</v>
      </c>
      <c r="P673" t="s">
        <v>361</v>
      </c>
      <c r="Q673" t="s">
        <v>851</v>
      </c>
      <c r="R673" t="s">
        <v>337</v>
      </c>
      <c r="S673">
        <v>0.40720000000000001</v>
      </c>
    </row>
    <row r="674" spans="1:21" ht="15" customHeight="1">
      <c r="A674" s="971">
        <v>9015</v>
      </c>
      <c r="B674" t="s">
        <v>279</v>
      </c>
      <c r="C674" t="s">
        <v>255</v>
      </c>
      <c r="D674" t="s">
        <v>13</v>
      </c>
      <c r="E674" t="s">
        <v>11</v>
      </c>
      <c r="F674" t="s">
        <v>610</v>
      </c>
      <c r="G674" t="s">
        <v>413</v>
      </c>
      <c r="I674" t="s">
        <v>852</v>
      </c>
      <c r="J674" t="s">
        <v>853</v>
      </c>
      <c r="K674" t="s">
        <v>848</v>
      </c>
      <c r="L674" t="s">
        <v>854</v>
      </c>
      <c r="M674" t="s">
        <v>855</v>
      </c>
      <c r="N674" t="s">
        <v>55</v>
      </c>
      <c r="P674" t="s">
        <v>361</v>
      </c>
      <c r="Q674" t="s">
        <v>851</v>
      </c>
      <c r="R674" t="s">
        <v>337</v>
      </c>
      <c r="S674">
        <v>1.03E-2</v>
      </c>
    </row>
    <row r="675" spans="1:21" ht="15" customHeight="1">
      <c r="A675" s="962">
        <v>9015</v>
      </c>
      <c r="B675" t="s">
        <v>255</v>
      </c>
      <c r="C675" t="s">
        <v>312</v>
      </c>
      <c r="D675" t="s">
        <v>13</v>
      </c>
      <c r="E675" t="s">
        <v>11</v>
      </c>
      <c r="F675" t="s">
        <v>610</v>
      </c>
      <c r="G675" t="s">
        <v>413</v>
      </c>
      <c r="I675" t="s">
        <v>866</v>
      </c>
      <c r="J675" t="s">
        <v>853</v>
      </c>
      <c r="K675" t="s">
        <v>848</v>
      </c>
      <c r="L675" t="s">
        <v>849</v>
      </c>
      <c r="M675" t="s">
        <v>867</v>
      </c>
      <c r="N675" t="s">
        <v>55</v>
      </c>
      <c r="P675" t="s">
        <v>361</v>
      </c>
      <c r="Q675" t="s">
        <v>851</v>
      </c>
      <c r="R675" t="s">
        <v>337</v>
      </c>
      <c r="S675">
        <v>-1</v>
      </c>
      <c r="T675" t="s">
        <v>867</v>
      </c>
      <c r="U675" t="s">
        <v>853</v>
      </c>
    </row>
    <row r="676" spans="1:21" ht="15" customHeight="1">
      <c r="A676" s="971">
        <v>10002</v>
      </c>
      <c r="B676" t="s">
        <v>259</v>
      </c>
      <c r="C676" t="s">
        <v>299</v>
      </c>
      <c r="D676" t="s">
        <v>13</v>
      </c>
      <c r="E676" t="s">
        <v>11</v>
      </c>
      <c r="F676" t="s">
        <v>610</v>
      </c>
      <c r="G676" t="s">
        <v>413</v>
      </c>
      <c r="I676" t="s">
        <v>927</v>
      </c>
      <c r="J676" t="s">
        <v>893</v>
      </c>
      <c r="K676" t="s">
        <v>928</v>
      </c>
      <c r="L676" t="s">
        <v>849</v>
      </c>
      <c r="M676" t="s">
        <v>895</v>
      </c>
      <c r="N676" t="s">
        <v>75</v>
      </c>
      <c r="P676" t="s">
        <v>361</v>
      </c>
      <c r="Q676" t="s">
        <v>851</v>
      </c>
      <c r="R676" t="s">
        <v>337</v>
      </c>
      <c r="S676">
        <v>-1</v>
      </c>
      <c r="T676" t="s">
        <v>895</v>
      </c>
      <c r="U676" t="s">
        <v>893</v>
      </c>
    </row>
    <row r="677" spans="1:21" ht="15" customHeight="1">
      <c r="A677" s="962">
        <v>10002</v>
      </c>
      <c r="B677" t="s">
        <v>259</v>
      </c>
      <c r="C677" t="s">
        <v>287</v>
      </c>
      <c r="D677" t="s">
        <v>13</v>
      </c>
      <c r="E677" t="s">
        <v>11</v>
      </c>
      <c r="F677" t="s">
        <v>610</v>
      </c>
      <c r="G677" t="s">
        <v>413</v>
      </c>
      <c r="S677">
        <v>0.97585740070603166</v>
      </c>
    </row>
    <row r="678" spans="1:21" ht="15" customHeight="1">
      <c r="A678" s="971">
        <v>10102</v>
      </c>
      <c r="B678" t="s">
        <v>259</v>
      </c>
      <c r="C678" t="s">
        <v>287</v>
      </c>
      <c r="D678" t="s">
        <v>13</v>
      </c>
      <c r="E678" t="s">
        <v>11</v>
      </c>
      <c r="F678" t="s">
        <v>610</v>
      </c>
      <c r="G678" t="s">
        <v>413</v>
      </c>
      <c r="S678">
        <v>2.4142599293968191E-2</v>
      </c>
    </row>
    <row r="679" spans="1:21" ht="15" customHeight="1">
      <c r="A679" s="962">
        <v>10102</v>
      </c>
      <c r="B679" t="s">
        <v>259</v>
      </c>
      <c r="C679" t="s">
        <v>300</v>
      </c>
      <c r="D679" t="s">
        <v>13</v>
      </c>
      <c r="E679" t="s">
        <v>11</v>
      </c>
      <c r="F679" t="s">
        <v>610</v>
      </c>
      <c r="G679" t="s">
        <v>413</v>
      </c>
      <c r="I679" t="s">
        <v>929</v>
      </c>
      <c r="J679" t="s">
        <v>893</v>
      </c>
      <c r="K679" t="s">
        <v>928</v>
      </c>
      <c r="L679" t="s">
        <v>849</v>
      </c>
      <c r="M679" t="s">
        <v>897</v>
      </c>
      <c r="N679" t="s">
        <v>75</v>
      </c>
      <c r="P679" t="s">
        <v>361</v>
      </c>
      <c r="Q679" t="s">
        <v>851</v>
      </c>
      <c r="R679" t="s">
        <v>337</v>
      </c>
      <c r="S679">
        <v>-1</v>
      </c>
      <c r="T679" t="s">
        <v>897</v>
      </c>
      <c r="U679" t="s">
        <v>893</v>
      </c>
    </row>
    <row r="680" spans="1:21" ht="15" customHeight="1">
      <c r="A680" s="971">
        <v>38</v>
      </c>
      <c r="B680" t="s">
        <v>247</v>
      </c>
      <c r="C680" t="s">
        <v>318</v>
      </c>
      <c r="D680" t="s">
        <v>13</v>
      </c>
      <c r="E680" t="s">
        <v>11</v>
      </c>
      <c r="F680" t="s">
        <v>610</v>
      </c>
      <c r="G680" t="s">
        <v>433</v>
      </c>
      <c r="I680" t="s">
        <v>930</v>
      </c>
      <c r="J680" t="s">
        <v>662</v>
      </c>
      <c r="K680" t="s">
        <v>848</v>
      </c>
      <c r="L680" t="s">
        <v>849</v>
      </c>
      <c r="M680" t="s">
        <v>850</v>
      </c>
      <c r="N680" t="s">
        <v>57</v>
      </c>
      <c r="P680" t="s">
        <v>361</v>
      </c>
      <c r="Q680" t="s">
        <v>851</v>
      </c>
      <c r="R680" t="s">
        <v>337</v>
      </c>
      <c r="S680">
        <v>-1</v>
      </c>
      <c r="T680" t="s">
        <v>850</v>
      </c>
      <c r="U680" t="s">
        <v>662</v>
      </c>
    </row>
    <row r="681" spans="1:21" ht="15" customHeight="1">
      <c r="A681" s="962">
        <v>38</v>
      </c>
      <c r="B681" t="s">
        <v>254</v>
      </c>
      <c r="C681" t="s">
        <v>319</v>
      </c>
      <c r="D681" t="s">
        <v>13</v>
      </c>
      <c r="E681" t="s">
        <v>11</v>
      </c>
      <c r="F681" t="s">
        <v>610</v>
      </c>
      <c r="G681" t="s">
        <v>433</v>
      </c>
      <c r="H681" t="s">
        <v>671</v>
      </c>
      <c r="J681" t="s">
        <v>332</v>
      </c>
      <c r="L681" t="s">
        <v>333</v>
      </c>
      <c r="M681" t="s">
        <v>351</v>
      </c>
      <c r="N681" t="s">
        <v>53</v>
      </c>
      <c r="P681" t="s">
        <v>349</v>
      </c>
      <c r="Q681" t="s">
        <v>336</v>
      </c>
      <c r="R681" t="s">
        <v>337</v>
      </c>
      <c r="S681">
        <v>1.5</v>
      </c>
    </row>
    <row r="682" spans="1:21" ht="15" customHeight="1">
      <c r="A682" s="971">
        <v>204</v>
      </c>
      <c r="B682" t="s">
        <v>279</v>
      </c>
      <c r="C682" t="s">
        <v>255</v>
      </c>
      <c r="D682" t="s">
        <v>13</v>
      </c>
      <c r="E682" t="s">
        <v>11</v>
      </c>
      <c r="F682" t="s">
        <v>610</v>
      </c>
      <c r="G682" t="s">
        <v>433</v>
      </c>
      <c r="I682" t="s">
        <v>931</v>
      </c>
      <c r="J682" t="s">
        <v>853</v>
      </c>
      <c r="K682" t="s">
        <v>848</v>
      </c>
      <c r="L682" t="s">
        <v>854</v>
      </c>
      <c r="M682" t="s">
        <v>855</v>
      </c>
      <c r="N682" t="s">
        <v>55</v>
      </c>
      <c r="P682" t="s">
        <v>361</v>
      </c>
      <c r="Q682" t="s">
        <v>851</v>
      </c>
      <c r="R682" t="s">
        <v>337</v>
      </c>
      <c r="S682">
        <v>-1</v>
      </c>
      <c r="T682" t="s">
        <v>855</v>
      </c>
      <c r="U682" t="s">
        <v>853</v>
      </c>
    </row>
    <row r="683" spans="1:21" ht="15" customHeight="1">
      <c r="A683" s="962">
        <v>204</v>
      </c>
      <c r="B683" t="s">
        <v>244</v>
      </c>
      <c r="C683" t="s">
        <v>279</v>
      </c>
      <c r="D683" t="s">
        <v>13</v>
      </c>
      <c r="E683" t="s">
        <v>11</v>
      </c>
      <c r="F683" t="s">
        <v>610</v>
      </c>
      <c r="G683" t="s">
        <v>433</v>
      </c>
      <c r="H683" t="s">
        <v>660</v>
      </c>
      <c r="J683" t="s">
        <v>332</v>
      </c>
      <c r="L683" t="s">
        <v>333</v>
      </c>
      <c r="M683" t="s">
        <v>334</v>
      </c>
      <c r="N683" t="s">
        <v>53</v>
      </c>
      <c r="P683" t="s">
        <v>335</v>
      </c>
      <c r="Q683" t="s">
        <v>336</v>
      </c>
      <c r="R683" t="s">
        <v>337</v>
      </c>
      <c r="S683">
        <v>0.01</v>
      </c>
    </row>
    <row r="684" spans="1:21" ht="15" customHeight="1">
      <c r="A684" s="971">
        <v>1907</v>
      </c>
      <c r="B684" t="s">
        <v>247</v>
      </c>
      <c r="C684" t="s">
        <v>322</v>
      </c>
      <c r="D684" t="s">
        <v>13</v>
      </c>
      <c r="E684" t="s">
        <v>11</v>
      </c>
      <c r="F684" t="s">
        <v>610</v>
      </c>
      <c r="G684" t="s">
        <v>433</v>
      </c>
      <c r="I684" t="s">
        <v>915</v>
      </c>
      <c r="J684" t="s">
        <v>450</v>
      </c>
      <c r="K684" t="s">
        <v>848</v>
      </c>
      <c r="L684" t="s">
        <v>854</v>
      </c>
      <c r="M684" t="s">
        <v>871</v>
      </c>
      <c r="N684" t="s">
        <v>56</v>
      </c>
      <c r="P684" t="s">
        <v>361</v>
      </c>
      <c r="Q684" t="s">
        <v>851</v>
      </c>
      <c r="R684" t="s">
        <v>337</v>
      </c>
      <c r="S684">
        <v>-1</v>
      </c>
      <c r="T684" t="s">
        <v>871</v>
      </c>
      <c r="U684" t="s">
        <v>450</v>
      </c>
    </row>
    <row r="685" spans="1:21" ht="15" customHeight="1">
      <c r="A685" s="962">
        <v>1907</v>
      </c>
      <c r="B685" t="s">
        <v>244</v>
      </c>
      <c r="C685" t="s">
        <v>278</v>
      </c>
      <c r="D685" t="s">
        <v>13</v>
      </c>
      <c r="E685" t="s">
        <v>11</v>
      </c>
      <c r="F685" t="s">
        <v>610</v>
      </c>
      <c r="G685" t="s">
        <v>433</v>
      </c>
      <c r="P685" t="s">
        <v>361</v>
      </c>
      <c r="Q685" t="s">
        <v>868</v>
      </c>
      <c r="R685" t="s">
        <v>869</v>
      </c>
      <c r="S685">
        <v>0.02</v>
      </c>
    </row>
    <row r="686" spans="1:21" ht="15" customHeight="1">
      <c r="A686" s="971">
        <v>4016</v>
      </c>
      <c r="B686" t="s">
        <v>279</v>
      </c>
      <c r="C686" t="s">
        <v>255</v>
      </c>
      <c r="D686" t="s">
        <v>13</v>
      </c>
      <c r="E686" t="s">
        <v>11</v>
      </c>
      <c r="F686" t="s">
        <v>610</v>
      </c>
      <c r="G686" t="s">
        <v>433</v>
      </c>
      <c r="I686" t="s">
        <v>931</v>
      </c>
      <c r="J686" t="s">
        <v>853</v>
      </c>
      <c r="K686" t="s">
        <v>848</v>
      </c>
      <c r="L686" t="s">
        <v>854</v>
      </c>
      <c r="M686" t="s">
        <v>855</v>
      </c>
      <c r="N686" t="s">
        <v>55</v>
      </c>
      <c r="P686" t="s">
        <v>361</v>
      </c>
      <c r="Q686" t="s">
        <v>851</v>
      </c>
      <c r="R686" t="s">
        <v>337</v>
      </c>
      <c r="S686">
        <v>0.56330000000000002</v>
      </c>
    </row>
    <row r="687" spans="1:21" ht="15" customHeight="1">
      <c r="A687" s="962">
        <v>4016</v>
      </c>
      <c r="B687" t="s">
        <v>255</v>
      </c>
      <c r="C687" t="s">
        <v>301</v>
      </c>
      <c r="D687" t="s">
        <v>13</v>
      </c>
      <c r="E687" t="s">
        <v>11</v>
      </c>
      <c r="F687" t="s">
        <v>610</v>
      </c>
      <c r="G687" t="s">
        <v>433</v>
      </c>
      <c r="I687" t="s">
        <v>856</v>
      </c>
      <c r="J687" t="s">
        <v>853</v>
      </c>
      <c r="K687" t="s">
        <v>848</v>
      </c>
      <c r="L687" t="s">
        <v>849</v>
      </c>
      <c r="M687" t="s">
        <v>857</v>
      </c>
      <c r="N687" t="s">
        <v>55</v>
      </c>
      <c r="P687" t="s">
        <v>361</v>
      </c>
      <c r="Q687" t="s">
        <v>851</v>
      </c>
      <c r="R687" t="s">
        <v>337</v>
      </c>
      <c r="S687">
        <v>-1</v>
      </c>
      <c r="T687" t="s">
        <v>857</v>
      </c>
      <c r="U687" t="s">
        <v>853</v>
      </c>
    </row>
    <row r="688" spans="1:21" ht="15" customHeight="1">
      <c r="A688" s="971">
        <v>5016</v>
      </c>
      <c r="B688" t="s">
        <v>255</v>
      </c>
      <c r="C688" t="s">
        <v>307</v>
      </c>
      <c r="D688" t="s">
        <v>13</v>
      </c>
      <c r="E688" t="s">
        <v>11</v>
      </c>
      <c r="F688" t="s">
        <v>610</v>
      </c>
      <c r="G688" t="s">
        <v>433</v>
      </c>
      <c r="I688" t="s">
        <v>858</v>
      </c>
      <c r="J688" t="s">
        <v>853</v>
      </c>
      <c r="K688" t="s">
        <v>848</v>
      </c>
      <c r="L688" t="s">
        <v>849</v>
      </c>
      <c r="M688" t="s">
        <v>859</v>
      </c>
      <c r="N688" t="s">
        <v>55</v>
      </c>
      <c r="P688" t="s">
        <v>361</v>
      </c>
      <c r="Q688" t="s">
        <v>851</v>
      </c>
      <c r="R688" t="s">
        <v>337</v>
      </c>
      <c r="S688">
        <v>-1</v>
      </c>
      <c r="T688" t="s">
        <v>859</v>
      </c>
      <c r="U688" t="s">
        <v>853</v>
      </c>
    </row>
    <row r="689" spans="1:21" ht="15" customHeight="1">
      <c r="A689" s="962">
        <v>5016</v>
      </c>
      <c r="B689" t="s">
        <v>279</v>
      </c>
      <c r="C689" t="s">
        <v>255</v>
      </c>
      <c r="D689" t="s">
        <v>13</v>
      </c>
      <c r="E689" t="s">
        <v>11</v>
      </c>
      <c r="F689" t="s">
        <v>610</v>
      </c>
      <c r="G689" t="s">
        <v>433</v>
      </c>
      <c r="I689" t="s">
        <v>931</v>
      </c>
      <c r="J689" t="s">
        <v>853</v>
      </c>
      <c r="K689" t="s">
        <v>848</v>
      </c>
      <c r="L689" t="s">
        <v>854</v>
      </c>
      <c r="M689" t="s">
        <v>855</v>
      </c>
      <c r="N689" t="s">
        <v>55</v>
      </c>
      <c r="P689" t="s">
        <v>361</v>
      </c>
      <c r="Q689" t="s">
        <v>851</v>
      </c>
      <c r="R689" t="s">
        <v>337</v>
      </c>
      <c r="S689">
        <v>7.7000000000000002E-3</v>
      </c>
    </row>
    <row r="690" spans="1:21" ht="15" customHeight="1">
      <c r="A690" s="971">
        <v>6016</v>
      </c>
      <c r="B690" t="s">
        <v>279</v>
      </c>
      <c r="C690" t="s">
        <v>255</v>
      </c>
      <c r="D690" t="s">
        <v>13</v>
      </c>
      <c r="E690" t="s">
        <v>11</v>
      </c>
      <c r="F690" t="s">
        <v>610</v>
      </c>
      <c r="G690" t="s">
        <v>433</v>
      </c>
      <c r="I690" t="s">
        <v>931</v>
      </c>
      <c r="J690" t="s">
        <v>853</v>
      </c>
      <c r="K690" t="s">
        <v>848</v>
      </c>
      <c r="L690" t="s">
        <v>854</v>
      </c>
      <c r="M690" t="s">
        <v>855</v>
      </c>
      <c r="N690" t="s">
        <v>55</v>
      </c>
      <c r="P690" t="s">
        <v>361</v>
      </c>
      <c r="Q690" t="s">
        <v>851</v>
      </c>
      <c r="R690" t="s">
        <v>337</v>
      </c>
      <c r="S690">
        <v>0</v>
      </c>
    </row>
    <row r="691" spans="1:21" ht="15" customHeight="1">
      <c r="A691" s="962">
        <v>6016</v>
      </c>
      <c r="B691" t="s">
        <v>255</v>
      </c>
      <c r="C691" t="s">
        <v>315</v>
      </c>
      <c r="D691" t="s">
        <v>13</v>
      </c>
      <c r="E691" t="s">
        <v>11</v>
      </c>
      <c r="F691" t="s">
        <v>610</v>
      </c>
      <c r="G691" t="s">
        <v>433</v>
      </c>
      <c r="I691" t="s">
        <v>860</v>
      </c>
      <c r="J691" t="s">
        <v>853</v>
      </c>
      <c r="K691" t="s">
        <v>848</v>
      </c>
      <c r="L691" t="s">
        <v>849</v>
      </c>
      <c r="M691" t="s">
        <v>861</v>
      </c>
      <c r="N691" t="s">
        <v>55</v>
      </c>
      <c r="P691" t="s">
        <v>361</v>
      </c>
      <c r="Q691" t="s">
        <v>851</v>
      </c>
      <c r="R691" t="s">
        <v>337</v>
      </c>
      <c r="S691">
        <v>-1</v>
      </c>
      <c r="T691" t="s">
        <v>861</v>
      </c>
      <c r="U691" t="s">
        <v>853</v>
      </c>
    </row>
    <row r="692" spans="1:21" ht="15" customHeight="1">
      <c r="A692" s="971">
        <v>7016</v>
      </c>
      <c r="B692" t="s">
        <v>279</v>
      </c>
      <c r="C692" t="s">
        <v>255</v>
      </c>
      <c r="D692" t="s">
        <v>13</v>
      </c>
      <c r="E692" t="s">
        <v>11</v>
      </c>
      <c r="F692" t="s">
        <v>610</v>
      </c>
      <c r="G692" t="s">
        <v>433</v>
      </c>
      <c r="I692" t="s">
        <v>931</v>
      </c>
      <c r="J692" t="s">
        <v>853</v>
      </c>
      <c r="K692" t="s">
        <v>848</v>
      </c>
      <c r="L692" t="s">
        <v>854</v>
      </c>
      <c r="M692" t="s">
        <v>855</v>
      </c>
      <c r="N692" t="s">
        <v>55</v>
      </c>
      <c r="P692" t="s">
        <v>361</v>
      </c>
      <c r="Q692" t="s">
        <v>851</v>
      </c>
      <c r="R692" t="s">
        <v>337</v>
      </c>
      <c r="S692">
        <v>7.7000000000000002E-3</v>
      </c>
    </row>
    <row r="693" spans="1:21" ht="15" customHeight="1">
      <c r="A693" s="962">
        <v>7016</v>
      </c>
      <c r="B693" t="s">
        <v>255</v>
      </c>
      <c r="C693" t="s">
        <v>308</v>
      </c>
      <c r="D693" t="s">
        <v>13</v>
      </c>
      <c r="E693" t="s">
        <v>11</v>
      </c>
      <c r="F693" t="s">
        <v>610</v>
      </c>
      <c r="G693" t="s">
        <v>433</v>
      </c>
      <c r="I693" t="s">
        <v>862</v>
      </c>
      <c r="J693" t="s">
        <v>853</v>
      </c>
      <c r="K693" t="s">
        <v>848</v>
      </c>
      <c r="L693" t="s">
        <v>849</v>
      </c>
      <c r="M693" t="s">
        <v>863</v>
      </c>
      <c r="N693" t="s">
        <v>55</v>
      </c>
      <c r="P693" t="s">
        <v>361</v>
      </c>
      <c r="Q693" t="s">
        <v>851</v>
      </c>
      <c r="R693" t="s">
        <v>337</v>
      </c>
      <c r="S693">
        <v>-1</v>
      </c>
      <c r="T693" t="s">
        <v>863</v>
      </c>
      <c r="U693" t="s">
        <v>853</v>
      </c>
    </row>
    <row r="694" spans="1:21" ht="15" customHeight="1">
      <c r="A694" s="971">
        <v>7102</v>
      </c>
      <c r="B694" t="s">
        <v>284</v>
      </c>
      <c r="C694" t="s">
        <v>267</v>
      </c>
      <c r="D694" t="s">
        <v>13</v>
      </c>
      <c r="E694" t="s">
        <v>11</v>
      </c>
      <c r="F694" t="s">
        <v>610</v>
      </c>
      <c r="G694" t="s">
        <v>433</v>
      </c>
      <c r="I694" t="s">
        <v>938</v>
      </c>
      <c r="J694" t="s">
        <v>939</v>
      </c>
      <c r="K694" t="s">
        <v>848</v>
      </c>
      <c r="L694" t="s">
        <v>854</v>
      </c>
      <c r="M694" t="s">
        <v>940</v>
      </c>
      <c r="N694" t="s">
        <v>72</v>
      </c>
      <c r="P694" t="s">
        <v>361</v>
      </c>
      <c r="Q694" t="s">
        <v>851</v>
      </c>
      <c r="R694" t="s">
        <v>337</v>
      </c>
      <c r="S694">
        <v>-1</v>
      </c>
      <c r="T694" t="s">
        <v>940</v>
      </c>
      <c r="U694" t="s">
        <v>939</v>
      </c>
    </row>
    <row r="695" spans="1:21" ht="15" customHeight="1">
      <c r="A695" s="962">
        <v>7102</v>
      </c>
      <c r="B695" t="s">
        <v>254</v>
      </c>
      <c r="C695" t="s">
        <v>284</v>
      </c>
      <c r="D695" t="s">
        <v>13</v>
      </c>
      <c r="E695" t="s">
        <v>11</v>
      </c>
      <c r="F695" t="s">
        <v>610</v>
      </c>
      <c r="G695" t="s">
        <v>433</v>
      </c>
      <c r="H695" t="s">
        <v>573</v>
      </c>
      <c r="J695" t="s">
        <v>332</v>
      </c>
      <c r="L695" t="s">
        <v>333</v>
      </c>
      <c r="M695" t="s">
        <v>344</v>
      </c>
      <c r="N695" t="s">
        <v>53</v>
      </c>
      <c r="P695" t="s">
        <v>349</v>
      </c>
      <c r="Q695" t="s">
        <v>336</v>
      </c>
      <c r="R695" t="s">
        <v>337</v>
      </c>
      <c r="S695">
        <v>0.4</v>
      </c>
    </row>
    <row r="696" spans="1:21" ht="15" customHeight="1">
      <c r="A696" s="971">
        <v>7202</v>
      </c>
      <c r="B696" t="s">
        <v>254</v>
      </c>
      <c r="C696" t="s">
        <v>284</v>
      </c>
      <c r="D696" t="s">
        <v>13</v>
      </c>
      <c r="E696" t="s">
        <v>11</v>
      </c>
      <c r="F696" t="s">
        <v>610</v>
      </c>
      <c r="G696" t="s">
        <v>433</v>
      </c>
      <c r="H696" t="s">
        <v>573</v>
      </c>
      <c r="J696" t="s">
        <v>332</v>
      </c>
      <c r="L696" t="s">
        <v>333</v>
      </c>
      <c r="M696" t="s">
        <v>344</v>
      </c>
      <c r="N696" t="s">
        <v>53</v>
      </c>
      <c r="P696" t="s">
        <v>349</v>
      </c>
      <c r="Q696" t="s">
        <v>336</v>
      </c>
      <c r="R696" t="s">
        <v>337</v>
      </c>
      <c r="S696">
        <v>0.17</v>
      </c>
    </row>
    <row r="697" spans="1:21" ht="15" customHeight="1">
      <c r="A697" s="962">
        <v>7202</v>
      </c>
      <c r="B697" t="s">
        <v>284</v>
      </c>
      <c r="C697" t="s">
        <v>268</v>
      </c>
      <c r="D697" t="s">
        <v>13</v>
      </c>
      <c r="E697" t="s">
        <v>11</v>
      </c>
      <c r="F697" t="s">
        <v>610</v>
      </c>
      <c r="G697" t="s">
        <v>433</v>
      </c>
      <c r="I697" t="s">
        <v>941</v>
      </c>
      <c r="J697" t="s">
        <v>942</v>
      </c>
      <c r="K697" t="s">
        <v>848</v>
      </c>
      <c r="L697" t="s">
        <v>854</v>
      </c>
      <c r="M697" t="s">
        <v>943</v>
      </c>
      <c r="N697" t="s">
        <v>72</v>
      </c>
      <c r="P697" t="s">
        <v>882</v>
      </c>
      <c r="Q697" t="s">
        <v>851</v>
      </c>
      <c r="R697" t="s">
        <v>337</v>
      </c>
      <c r="S697">
        <v>-1</v>
      </c>
      <c r="T697" t="s">
        <v>943</v>
      </c>
      <c r="U697" t="s">
        <v>942</v>
      </c>
    </row>
    <row r="698" spans="1:21" ht="15" customHeight="1">
      <c r="A698" s="971">
        <v>8016</v>
      </c>
      <c r="B698" t="s">
        <v>279</v>
      </c>
      <c r="C698" t="s">
        <v>255</v>
      </c>
      <c r="D698" t="s">
        <v>13</v>
      </c>
      <c r="E698" t="s">
        <v>11</v>
      </c>
      <c r="F698" t="s">
        <v>610</v>
      </c>
      <c r="G698" t="s">
        <v>433</v>
      </c>
      <c r="I698" t="s">
        <v>931</v>
      </c>
      <c r="J698" t="s">
        <v>853</v>
      </c>
      <c r="K698" t="s">
        <v>848</v>
      </c>
      <c r="L698" t="s">
        <v>854</v>
      </c>
      <c r="M698" t="s">
        <v>855</v>
      </c>
      <c r="N698" t="s">
        <v>55</v>
      </c>
      <c r="P698" t="s">
        <v>361</v>
      </c>
      <c r="Q698" t="s">
        <v>851</v>
      </c>
      <c r="R698" t="s">
        <v>337</v>
      </c>
      <c r="S698">
        <v>0.40720000000000001</v>
      </c>
    </row>
    <row r="699" spans="1:21" ht="15" customHeight="1">
      <c r="A699" s="962">
        <v>8016</v>
      </c>
      <c r="B699" t="s">
        <v>255</v>
      </c>
      <c r="C699" t="s">
        <v>311</v>
      </c>
      <c r="D699" t="s">
        <v>13</v>
      </c>
      <c r="E699" t="s">
        <v>11</v>
      </c>
      <c r="F699" t="s">
        <v>610</v>
      </c>
      <c r="G699" t="s">
        <v>433</v>
      </c>
      <c r="I699" t="s">
        <v>864</v>
      </c>
      <c r="J699" t="s">
        <v>853</v>
      </c>
      <c r="K699" t="s">
        <v>848</v>
      </c>
      <c r="L699" t="s">
        <v>849</v>
      </c>
      <c r="M699" t="s">
        <v>865</v>
      </c>
      <c r="N699" t="s">
        <v>55</v>
      </c>
      <c r="P699" t="s">
        <v>361</v>
      </c>
      <c r="Q699" t="s">
        <v>851</v>
      </c>
      <c r="R699" t="s">
        <v>337</v>
      </c>
      <c r="S699">
        <v>-1</v>
      </c>
      <c r="T699" t="s">
        <v>865</v>
      </c>
      <c r="U699" t="s">
        <v>853</v>
      </c>
    </row>
    <row r="700" spans="1:21" ht="15" customHeight="1">
      <c r="A700" s="971">
        <v>9016</v>
      </c>
      <c r="B700" t="s">
        <v>255</v>
      </c>
      <c r="C700" t="s">
        <v>312</v>
      </c>
      <c r="D700" t="s">
        <v>13</v>
      </c>
      <c r="E700" t="s">
        <v>11</v>
      </c>
      <c r="F700" t="s">
        <v>610</v>
      </c>
      <c r="G700" t="s">
        <v>433</v>
      </c>
      <c r="I700" t="s">
        <v>866</v>
      </c>
      <c r="J700" t="s">
        <v>853</v>
      </c>
      <c r="K700" t="s">
        <v>848</v>
      </c>
      <c r="L700" t="s">
        <v>849</v>
      </c>
      <c r="M700" t="s">
        <v>867</v>
      </c>
      <c r="N700" t="s">
        <v>55</v>
      </c>
      <c r="P700" t="s">
        <v>361</v>
      </c>
      <c r="Q700" t="s">
        <v>851</v>
      </c>
      <c r="R700" t="s">
        <v>337</v>
      </c>
      <c r="S700">
        <v>-1</v>
      </c>
      <c r="T700" t="s">
        <v>867</v>
      </c>
      <c r="U700" t="s">
        <v>853</v>
      </c>
    </row>
    <row r="701" spans="1:21" ht="15" customHeight="1">
      <c r="A701" s="962">
        <v>9016</v>
      </c>
      <c r="B701" t="s">
        <v>279</v>
      </c>
      <c r="C701" t="s">
        <v>255</v>
      </c>
      <c r="D701" t="s">
        <v>13</v>
      </c>
      <c r="E701" t="s">
        <v>11</v>
      </c>
      <c r="F701" t="s">
        <v>610</v>
      </c>
      <c r="G701" t="s">
        <v>433</v>
      </c>
      <c r="I701" t="s">
        <v>931</v>
      </c>
      <c r="J701" t="s">
        <v>853</v>
      </c>
      <c r="K701" t="s">
        <v>848</v>
      </c>
      <c r="L701" t="s">
        <v>854</v>
      </c>
      <c r="M701" t="s">
        <v>855</v>
      </c>
      <c r="N701" t="s">
        <v>55</v>
      </c>
      <c r="P701" t="s">
        <v>361</v>
      </c>
      <c r="Q701" t="s">
        <v>851</v>
      </c>
      <c r="R701" t="s">
        <v>337</v>
      </c>
      <c r="S701">
        <v>1.03E-2</v>
      </c>
    </row>
    <row r="702" spans="1:21" ht="15" customHeight="1">
      <c r="A702" s="971">
        <v>39</v>
      </c>
      <c r="B702" t="s">
        <v>247</v>
      </c>
      <c r="C702" t="s">
        <v>318</v>
      </c>
      <c r="D702" t="s">
        <v>13</v>
      </c>
      <c r="E702" t="s">
        <v>11</v>
      </c>
      <c r="F702" t="s">
        <v>610</v>
      </c>
      <c r="G702" t="s">
        <v>445</v>
      </c>
      <c r="I702" t="s">
        <v>944</v>
      </c>
      <c r="J702" t="s">
        <v>662</v>
      </c>
      <c r="K702" t="s">
        <v>848</v>
      </c>
      <c r="L702" t="s">
        <v>849</v>
      </c>
      <c r="M702" t="s">
        <v>850</v>
      </c>
      <c r="N702" t="s">
        <v>57</v>
      </c>
      <c r="P702" t="s">
        <v>361</v>
      </c>
      <c r="Q702" t="s">
        <v>851</v>
      </c>
      <c r="R702" t="s">
        <v>337</v>
      </c>
      <c r="S702">
        <v>-1</v>
      </c>
      <c r="T702" t="s">
        <v>850</v>
      </c>
      <c r="U702" t="s">
        <v>662</v>
      </c>
    </row>
    <row r="703" spans="1:21" ht="15" customHeight="1">
      <c r="A703" s="962">
        <v>39</v>
      </c>
      <c r="B703" t="s">
        <v>254</v>
      </c>
      <c r="C703" t="s">
        <v>319</v>
      </c>
      <c r="D703" t="s">
        <v>13</v>
      </c>
      <c r="E703" t="s">
        <v>11</v>
      </c>
      <c r="F703" t="s">
        <v>610</v>
      </c>
      <c r="G703" t="s">
        <v>445</v>
      </c>
      <c r="H703" t="s">
        <v>680</v>
      </c>
      <c r="J703" t="s">
        <v>332</v>
      </c>
      <c r="L703" t="s">
        <v>333</v>
      </c>
      <c r="M703" t="s">
        <v>351</v>
      </c>
      <c r="N703" t="s">
        <v>54</v>
      </c>
      <c r="P703" t="s">
        <v>349</v>
      </c>
      <c r="Q703" t="s">
        <v>336</v>
      </c>
      <c r="R703" t="s">
        <v>337</v>
      </c>
      <c r="S703">
        <v>4.2857142857142856</v>
      </c>
    </row>
    <row r="704" spans="1:21" ht="15" customHeight="1">
      <c r="A704" s="971">
        <v>205</v>
      </c>
      <c r="B704" t="s">
        <v>279</v>
      </c>
      <c r="C704" t="s">
        <v>255</v>
      </c>
      <c r="D704" t="s">
        <v>13</v>
      </c>
      <c r="E704" t="s">
        <v>11</v>
      </c>
      <c r="F704" t="s">
        <v>610</v>
      </c>
      <c r="G704" t="s">
        <v>445</v>
      </c>
      <c r="I704" t="s">
        <v>931</v>
      </c>
      <c r="J704" t="s">
        <v>853</v>
      </c>
      <c r="K704" t="s">
        <v>848</v>
      </c>
      <c r="L704" t="s">
        <v>854</v>
      </c>
      <c r="M704" t="s">
        <v>855</v>
      </c>
      <c r="N704" t="s">
        <v>55</v>
      </c>
      <c r="P704" t="s">
        <v>361</v>
      </c>
      <c r="Q704" t="s">
        <v>851</v>
      </c>
      <c r="R704" t="s">
        <v>337</v>
      </c>
      <c r="S704">
        <v>-1</v>
      </c>
      <c r="T704" t="s">
        <v>855</v>
      </c>
      <c r="U704" t="s">
        <v>853</v>
      </c>
    </row>
    <row r="705" spans="1:21" ht="15" customHeight="1">
      <c r="A705" s="962">
        <v>205</v>
      </c>
      <c r="B705" t="s">
        <v>244</v>
      </c>
      <c r="C705" t="s">
        <v>279</v>
      </c>
      <c r="D705" t="s">
        <v>13</v>
      </c>
      <c r="E705" t="s">
        <v>11</v>
      </c>
      <c r="F705" t="s">
        <v>610</v>
      </c>
      <c r="G705" t="s">
        <v>445</v>
      </c>
      <c r="H705" t="s">
        <v>676</v>
      </c>
      <c r="J705" t="s">
        <v>332</v>
      </c>
      <c r="L705" t="s">
        <v>333</v>
      </c>
      <c r="M705" t="s">
        <v>334</v>
      </c>
      <c r="N705" t="s">
        <v>54</v>
      </c>
      <c r="P705" t="s">
        <v>335</v>
      </c>
      <c r="Q705" t="s">
        <v>336</v>
      </c>
      <c r="R705" t="s">
        <v>337</v>
      </c>
      <c r="S705">
        <v>0.01</v>
      </c>
    </row>
    <row r="706" spans="1:21" ht="15" customHeight="1">
      <c r="A706" s="971">
        <v>1908</v>
      </c>
      <c r="B706" t="s">
        <v>247</v>
      </c>
      <c r="C706" t="s">
        <v>322</v>
      </c>
      <c r="D706" t="s">
        <v>13</v>
      </c>
      <c r="E706" t="s">
        <v>11</v>
      </c>
      <c r="F706" t="s">
        <v>610</v>
      </c>
      <c r="G706" t="s">
        <v>445</v>
      </c>
      <c r="I706" t="s">
        <v>915</v>
      </c>
      <c r="J706" t="s">
        <v>450</v>
      </c>
      <c r="K706" t="s">
        <v>848</v>
      </c>
      <c r="L706" t="s">
        <v>854</v>
      </c>
      <c r="M706" t="s">
        <v>871</v>
      </c>
      <c r="N706" t="s">
        <v>56</v>
      </c>
      <c r="P706" t="s">
        <v>361</v>
      </c>
      <c r="Q706" t="s">
        <v>851</v>
      </c>
      <c r="R706" t="s">
        <v>337</v>
      </c>
      <c r="S706">
        <v>-1</v>
      </c>
      <c r="T706" t="s">
        <v>871</v>
      </c>
      <c r="U706" t="s">
        <v>450</v>
      </c>
    </row>
    <row r="707" spans="1:21" ht="15" customHeight="1">
      <c r="A707" s="962">
        <v>1908</v>
      </c>
      <c r="B707" t="s">
        <v>244</v>
      </c>
      <c r="C707" t="s">
        <v>278</v>
      </c>
      <c r="D707" t="s">
        <v>13</v>
      </c>
      <c r="E707" t="s">
        <v>11</v>
      </c>
      <c r="F707" t="s">
        <v>610</v>
      </c>
      <c r="G707" t="s">
        <v>445</v>
      </c>
      <c r="P707" t="s">
        <v>361</v>
      </c>
      <c r="Q707" t="s">
        <v>868</v>
      </c>
      <c r="R707" t="s">
        <v>869</v>
      </c>
      <c r="S707">
        <v>0.02</v>
      </c>
    </row>
    <row r="708" spans="1:21" ht="15" customHeight="1">
      <c r="A708" s="971">
        <v>4017</v>
      </c>
      <c r="B708" t="s">
        <v>279</v>
      </c>
      <c r="C708" t="s">
        <v>255</v>
      </c>
      <c r="D708" t="s">
        <v>13</v>
      </c>
      <c r="E708" t="s">
        <v>11</v>
      </c>
      <c r="F708" t="s">
        <v>610</v>
      </c>
      <c r="G708" t="s">
        <v>445</v>
      </c>
      <c r="I708" t="s">
        <v>931</v>
      </c>
      <c r="J708" t="s">
        <v>853</v>
      </c>
      <c r="K708" t="s">
        <v>848</v>
      </c>
      <c r="L708" t="s">
        <v>854</v>
      </c>
      <c r="M708" t="s">
        <v>855</v>
      </c>
      <c r="N708" t="s">
        <v>55</v>
      </c>
      <c r="P708" t="s">
        <v>361</v>
      </c>
      <c r="Q708" t="s">
        <v>851</v>
      </c>
      <c r="R708" t="s">
        <v>337</v>
      </c>
      <c r="S708">
        <v>0.56330000000000002</v>
      </c>
    </row>
    <row r="709" spans="1:21" ht="15" customHeight="1">
      <c r="A709" s="962">
        <v>4017</v>
      </c>
      <c r="B709" t="s">
        <v>255</v>
      </c>
      <c r="C709" t="s">
        <v>301</v>
      </c>
      <c r="D709" t="s">
        <v>13</v>
      </c>
      <c r="E709" t="s">
        <v>11</v>
      </c>
      <c r="F709" t="s">
        <v>610</v>
      </c>
      <c r="G709" t="s">
        <v>445</v>
      </c>
      <c r="I709" t="s">
        <v>856</v>
      </c>
      <c r="J709" t="s">
        <v>853</v>
      </c>
      <c r="K709" t="s">
        <v>848</v>
      </c>
      <c r="L709" t="s">
        <v>849</v>
      </c>
      <c r="M709" t="s">
        <v>857</v>
      </c>
      <c r="N709" t="s">
        <v>55</v>
      </c>
      <c r="P709" t="s">
        <v>361</v>
      </c>
      <c r="Q709" t="s">
        <v>851</v>
      </c>
      <c r="R709" t="s">
        <v>337</v>
      </c>
      <c r="S709">
        <v>-1</v>
      </c>
      <c r="T709" t="s">
        <v>857</v>
      </c>
      <c r="U709" t="s">
        <v>853</v>
      </c>
    </row>
    <row r="710" spans="1:21" ht="15" customHeight="1">
      <c r="A710" s="971">
        <v>5017</v>
      </c>
      <c r="B710" t="s">
        <v>255</v>
      </c>
      <c r="C710" t="s">
        <v>307</v>
      </c>
      <c r="D710" t="s">
        <v>13</v>
      </c>
      <c r="E710" t="s">
        <v>11</v>
      </c>
      <c r="F710" t="s">
        <v>610</v>
      </c>
      <c r="G710" t="s">
        <v>445</v>
      </c>
      <c r="I710" t="s">
        <v>858</v>
      </c>
      <c r="J710" t="s">
        <v>853</v>
      </c>
      <c r="K710" t="s">
        <v>848</v>
      </c>
      <c r="L710" t="s">
        <v>849</v>
      </c>
      <c r="M710" t="s">
        <v>859</v>
      </c>
      <c r="N710" t="s">
        <v>55</v>
      </c>
      <c r="P710" t="s">
        <v>361</v>
      </c>
      <c r="Q710" t="s">
        <v>851</v>
      </c>
      <c r="R710" t="s">
        <v>337</v>
      </c>
      <c r="S710">
        <v>-1</v>
      </c>
      <c r="T710" t="s">
        <v>859</v>
      </c>
      <c r="U710" t="s">
        <v>853</v>
      </c>
    </row>
    <row r="711" spans="1:21" ht="15" customHeight="1">
      <c r="A711" s="962">
        <v>5017</v>
      </c>
      <c r="B711" t="s">
        <v>279</v>
      </c>
      <c r="C711" t="s">
        <v>255</v>
      </c>
      <c r="D711" t="s">
        <v>13</v>
      </c>
      <c r="E711" t="s">
        <v>11</v>
      </c>
      <c r="F711" t="s">
        <v>610</v>
      </c>
      <c r="G711" t="s">
        <v>445</v>
      </c>
      <c r="I711" t="s">
        <v>931</v>
      </c>
      <c r="J711" t="s">
        <v>853</v>
      </c>
      <c r="K711" t="s">
        <v>848</v>
      </c>
      <c r="L711" t="s">
        <v>854</v>
      </c>
      <c r="M711" t="s">
        <v>855</v>
      </c>
      <c r="N711" t="s">
        <v>55</v>
      </c>
      <c r="P711" t="s">
        <v>361</v>
      </c>
      <c r="Q711" t="s">
        <v>851</v>
      </c>
      <c r="R711" t="s">
        <v>337</v>
      </c>
      <c r="S711">
        <v>7.7000000000000002E-3</v>
      </c>
    </row>
    <row r="712" spans="1:21" ht="15" customHeight="1">
      <c r="A712" s="971">
        <v>6017</v>
      </c>
      <c r="B712" t="s">
        <v>279</v>
      </c>
      <c r="C712" t="s">
        <v>255</v>
      </c>
      <c r="D712" t="s">
        <v>13</v>
      </c>
      <c r="E712" t="s">
        <v>11</v>
      </c>
      <c r="F712" t="s">
        <v>610</v>
      </c>
      <c r="G712" t="s">
        <v>445</v>
      </c>
      <c r="I712" t="s">
        <v>931</v>
      </c>
      <c r="J712" t="s">
        <v>853</v>
      </c>
      <c r="K712" t="s">
        <v>848</v>
      </c>
      <c r="L712" t="s">
        <v>854</v>
      </c>
      <c r="M712" t="s">
        <v>855</v>
      </c>
      <c r="N712" t="s">
        <v>55</v>
      </c>
      <c r="P712" t="s">
        <v>361</v>
      </c>
      <c r="Q712" t="s">
        <v>851</v>
      </c>
      <c r="R712" t="s">
        <v>337</v>
      </c>
      <c r="S712">
        <v>0</v>
      </c>
    </row>
    <row r="713" spans="1:21" ht="15" customHeight="1">
      <c r="A713" s="962">
        <v>6017</v>
      </c>
      <c r="B713" t="s">
        <v>255</v>
      </c>
      <c r="C713" t="s">
        <v>315</v>
      </c>
      <c r="D713" t="s">
        <v>13</v>
      </c>
      <c r="E713" t="s">
        <v>11</v>
      </c>
      <c r="F713" t="s">
        <v>610</v>
      </c>
      <c r="G713" t="s">
        <v>445</v>
      </c>
      <c r="I713" t="s">
        <v>860</v>
      </c>
      <c r="J713" t="s">
        <v>853</v>
      </c>
      <c r="K713" t="s">
        <v>848</v>
      </c>
      <c r="L713" t="s">
        <v>849</v>
      </c>
      <c r="M713" t="s">
        <v>861</v>
      </c>
      <c r="N713" t="s">
        <v>55</v>
      </c>
      <c r="P713" t="s">
        <v>361</v>
      </c>
      <c r="Q713" t="s">
        <v>851</v>
      </c>
      <c r="R713" t="s">
        <v>337</v>
      </c>
      <c r="S713">
        <v>-1</v>
      </c>
      <c r="T713" t="s">
        <v>861</v>
      </c>
      <c r="U713" t="s">
        <v>853</v>
      </c>
    </row>
    <row r="714" spans="1:21" ht="15" customHeight="1">
      <c r="A714" s="971">
        <v>7017</v>
      </c>
      <c r="B714" t="s">
        <v>255</v>
      </c>
      <c r="C714" t="s">
        <v>308</v>
      </c>
      <c r="D714" t="s">
        <v>13</v>
      </c>
      <c r="E714" t="s">
        <v>11</v>
      </c>
      <c r="F714" t="s">
        <v>610</v>
      </c>
      <c r="G714" t="s">
        <v>445</v>
      </c>
      <c r="I714" t="s">
        <v>862</v>
      </c>
      <c r="J714" t="s">
        <v>853</v>
      </c>
      <c r="K714" t="s">
        <v>848</v>
      </c>
      <c r="L714" t="s">
        <v>849</v>
      </c>
      <c r="M714" t="s">
        <v>863</v>
      </c>
      <c r="N714" t="s">
        <v>55</v>
      </c>
      <c r="P714" t="s">
        <v>361</v>
      </c>
      <c r="Q714" t="s">
        <v>851</v>
      </c>
      <c r="R714" t="s">
        <v>337</v>
      </c>
      <c r="S714">
        <v>-1</v>
      </c>
      <c r="T714" t="s">
        <v>863</v>
      </c>
      <c r="U714" t="s">
        <v>853</v>
      </c>
    </row>
    <row r="715" spans="1:21" ht="15" customHeight="1">
      <c r="A715" s="962">
        <v>7017</v>
      </c>
      <c r="B715" t="s">
        <v>279</v>
      </c>
      <c r="C715" t="s">
        <v>255</v>
      </c>
      <c r="D715" t="s">
        <v>13</v>
      </c>
      <c r="E715" t="s">
        <v>11</v>
      </c>
      <c r="F715" t="s">
        <v>610</v>
      </c>
      <c r="G715" t="s">
        <v>445</v>
      </c>
      <c r="I715" t="s">
        <v>931</v>
      </c>
      <c r="J715" t="s">
        <v>853</v>
      </c>
      <c r="K715" t="s">
        <v>848</v>
      </c>
      <c r="L715" t="s">
        <v>854</v>
      </c>
      <c r="M715" t="s">
        <v>855</v>
      </c>
      <c r="N715" t="s">
        <v>55</v>
      </c>
      <c r="P715" t="s">
        <v>361</v>
      </c>
      <c r="Q715" t="s">
        <v>851</v>
      </c>
      <c r="R715" t="s">
        <v>337</v>
      </c>
      <c r="S715">
        <v>7.7000000000000002E-3</v>
      </c>
    </row>
    <row r="716" spans="1:21" ht="15" customHeight="1">
      <c r="A716" s="971">
        <v>7302</v>
      </c>
      <c r="B716" t="s">
        <v>254</v>
      </c>
      <c r="C716" t="s">
        <v>285</v>
      </c>
      <c r="D716" t="s">
        <v>13</v>
      </c>
      <c r="E716" t="s">
        <v>11</v>
      </c>
      <c r="F716" t="s">
        <v>610</v>
      </c>
      <c r="G716" t="s">
        <v>445</v>
      </c>
      <c r="H716" t="s">
        <v>378</v>
      </c>
      <c r="J716" t="s">
        <v>332</v>
      </c>
      <c r="L716" t="s">
        <v>333</v>
      </c>
      <c r="M716" t="s">
        <v>344</v>
      </c>
      <c r="N716" t="s">
        <v>54</v>
      </c>
      <c r="P716" t="s">
        <v>349</v>
      </c>
      <c r="Q716" t="s">
        <v>336</v>
      </c>
      <c r="R716" t="s">
        <v>337</v>
      </c>
      <c r="S716">
        <v>0.76923076923076916</v>
      </c>
    </row>
    <row r="717" spans="1:21" ht="15" customHeight="1">
      <c r="A717" s="962">
        <v>7302</v>
      </c>
      <c r="B717" t="s">
        <v>285</v>
      </c>
      <c r="C717" t="s">
        <v>270</v>
      </c>
      <c r="D717" t="s">
        <v>13</v>
      </c>
      <c r="E717" t="s">
        <v>11</v>
      </c>
      <c r="F717" t="s">
        <v>610</v>
      </c>
      <c r="G717" t="s">
        <v>445</v>
      </c>
      <c r="I717" t="s">
        <v>946</v>
      </c>
      <c r="J717" t="s">
        <v>853</v>
      </c>
      <c r="K717" t="s">
        <v>848</v>
      </c>
      <c r="L717" t="s">
        <v>854</v>
      </c>
      <c r="M717" t="s">
        <v>947</v>
      </c>
      <c r="N717" t="s">
        <v>72</v>
      </c>
      <c r="P717" t="s">
        <v>361</v>
      </c>
      <c r="Q717" t="s">
        <v>851</v>
      </c>
      <c r="R717" t="s">
        <v>337</v>
      </c>
      <c r="S717">
        <v>-1</v>
      </c>
      <c r="T717" t="s">
        <v>947</v>
      </c>
      <c r="U717" t="s">
        <v>853</v>
      </c>
    </row>
    <row r="718" spans="1:21" ht="15" customHeight="1">
      <c r="A718" s="971">
        <v>8017</v>
      </c>
      <c r="B718" t="s">
        <v>279</v>
      </c>
      <c r="C718" t="s">
        <v>255</v>
      </c>
      <c r="D718" t="s">
        <v>13</v>
      </c>
      <c r="E718" t="s">
        <v>11</v>
      </c>
      <c r="F718" t="s">
        <v>610</v>
      </c>
      <c r="G718" t="s">
        <v>445</v>
      </c>
      <c r="I718" t="s">
        <v>931</v>
      </c>
      <c r="J718" t="s">
        <v>853</v>
      </c>
      <c r="K718" t="s">
        <v>848</v>
      </c>
      <c r="L718" t="s">
        <v>854</v>
      </c>
      <c r="M718" t="s">
        <v>855</v>
      </c>
      <c r="N718" t="s">
        <v>55</v>
      </c>
      <c r="P718" t="s">
        <v>361</v>
      </c>
      <c r="Q718" t="s">
        <v>851</v>
      </c>
      <c r="R718" t="s">
        <v>337</v>
      </c>
      <c r="S718">
        <v>0.40720000000000001</v>
      </c>
    </row>
    <row r="719" spans="1:21" ht="15" customHeight="1">
      <c r="A719" s="962">
        <v>8017</v>
      </c>
      <c r="B719" t="s">
        <v>255</v>
      </c>
      <c r="C719" t="s">
        <v>311</v>
      </c>
      <c r="D719" t="s">
        <v>13</v>
      </c>
      <c r="E719" t="s">
        <v>11</v>
      </c>
      <c r="F719" t="s">
        <v>610</v>
      </c>
      <c r="G719" t="s">
        <v>445</v>
      </c>
      <c r="I719" t="s">
        <v>864</v>
      </c>
      <c r="J719" t="s">
        <v>853</v>
      </c>
      <c r="K719" t="s">
        <v>848</v>
      </c>
      <c r="L719" t="s">
        <v>849</v>
      </c>
      <c r="M719" t="s">
        <v>865</v>
      </c>
      <c r="N719" t="s">
        <v>55</v>
      </c>
      <c r="P719" t="s">
        <v>361</v>
      </c>
      <c r="Q719" t="s">
        <v>851</v>
      </c>
      <c r="R719" t="s">
        <v>337</v>
      </c>
      <c r="S719">
        <v>-1</v>
      </c>
      <c r="T719" t="s">
        <v>865</v>
      </c>
      <c r="U719" t="s">
        <v>853</v>
      </c>
    </row>
    <row r="720" spans="1:21" ht="15" customHeight="1">
      <c r="A720" s="971">
        <v>9017</v>
      </c>
      <c r="B720" t="s">
        <v>279</v>
      </c>
      <c r="C720" t="s">
        <v>255</v>
      </c>
      <c r="D720" t="s">
        <v>13</v>
      </c>
      <c r="E720" t="s">
        <v>11</v>
      </c>
      <c r="F720" t="s">
        <v>610</v>
      </c>
      <c r="G720" t="s">
        <v>445</v>
      </c>
      <c r="I720" t="s">
        <v>931</v>
      </c>
      <c r="J720" t="s">
        <v>853</v>
      </c>
      <c r="K720" t="s">
        <v>848</v>
      </c>
      <c r="L720" t="s">
        <v>854</v>
      </c>
      <c r="M720" t="s">
        <v>855</v>
      </c>
      <c r="N720" t="s">
        <v>55</v>
      </c>
      <c r="P720" t="s">
        <v>361</v>
      </c>
      <c r="Q720" t="s">
        <v>851</v>
      </c>
      <c r="R720" t="s">
        <v>337</v>
      </c>
      <c r="S720">
        <v>1.03E-2</v>
      </c>
    </row>
    <row r="721" spans="1:21" ht="15" customHeight="1">
      <c r="A721" s="962">
        <v>9017</v>
      </c>
      <c r="B721" t="s">
        <v>255</v>
      </c>
      <c r="C721" t="s">
        <v>312</v>
      </c>
      <c r="D721" t="s">
        <v>13</v>
      </c>
      <c r="E721" t="s">
        <v>11</v>
      </c>
      <c r="F721" t="s">
        <v>610</v>
      </c>
      <c r="G721" t="s">
        <v>445</v>
      </c>
      <c r="I721" t="s">
        <v>866</v>
      </c>
      <c r="J721" t="s">
        <v>853</v>
      </c>
      <c r="K721" t="s">
        <v>848</v>
      </c>
      <c r="L721" t="s">
        <v>849</v>
      </c>
      <c r="M721" t="s">
        <v>867</v>
      </c>
      <c r="N721" t="s">
        <v>55</v>
      </c>
      <c r="P721" t="s">
        <v>361</v>
      </c>
      <c r="Q721" t="s">
        <v>851</v>
      </c>
      <c r="R721" t="s">
        <v>337</v>
      </c>
      <c r="S721">
        <v>-1</v>
      </c>
      <c r="T721" t="s">
        <v>867</v>
      </c>
      <c r="U721" t="s">
        <v>853</v>
      </c>
    </row>
    <row r="722" spans="1:21" ht="15" customHeight="1">
      <c r="A722" s="971">
        <v>308</v>
      </c>
      <c r="B722" t="s">
        <v>244</v>
      </c>
      <c r="C722" t="s">
        <v>279</v>
      </c>
      <c r="D722" t="s">
        <v>13</v>
      </c>
      <c r="E722" t="s">
        <v>11</v>
      </c>
      <c r="F722" t="s">
        <v>610</v>
      </c>
      <c r="G722" t="s">
        <v>458</v>
      </c>
      <c r="H722" t="s">
        <v>686</v>
      </c>
      <c r="J722" t="s">
        <v>415</v>
      </c>
      <c r="L722" t="s">
        <v>333</v>
      </c>
      <c r="M722" t="s">
        <v>334</v>
      </c>
      <c r="N722" t="s">
        <v>68</v>
      </c>
      <c r="P722" t="s">
        <v>335</v>
      </c>
      <c r="Q722" t="s">
        <v>336</v>
      </c>
      <c r="R722" t="s">
        <v>337</v>
      </c>
      <c r="S722">
        <v>0.01</v>
      </c>
    </row>
    <row r="723" spans="1:21" ht="15" customHeight="1">
      <c r="A723" s="962">
        <v>308</v>
      </c>
      <c r="B723" t="s">
        <v>279</v>
      </c>
      <c r="C723" t="s">
        <v>255</v>
      </c>
      <c r="D723" t="s">
        <v>13</v>
      </c>
      <c r="E723" t="s">
        <v>11</v>
      </c>
      <c r="F723" t="s">
        <v>610</v>
      </c>
      <c r="G723" t="s">
        <v>458</v>
      </c>
      <c r="I723" t="s">
        <v>931</v>
      </c>
      <c r="J723" t="s">
        <v>853</v>
      </c>
      <c r="K723" t="s">
        <v>948</v>
      </c>
      <c r="L723" t="s">
        <v>854</v>
      </c>
      <c r="M723" t="s">
        <v>855</v>
      </c>
      <c r="N723" t="s">
        <v>55</v>
      </c>
      <c r="P723" t="s">
        <v>361</v>
      </c>
      <c r="Q723" t="s">
        <v>851</v>
      </c>
      <c r="R723" t="s">
        <v>337</v>
      </c>
      <c r="S723">
        <v>-1</v>
      </c>
      <c r="T723" t="s">
        <v>855</v>
      </c>
      <c r="U723" t="s">
        <v>853</v>
      </c>
    </row>
    <row r="724" spans="1:21" ht="15" customHeight="1">
      <c r="A724" s="971">
        <v>1108</v>
      </c>
      <c r="B724" t="s">
        <v>255</v>
      </c>
      <c r="C724" t="s">
        <v>301</v>
      </c>
      <c r="D724" t="s">
        <v>13</v>
      </c>
      <c r="E724" t="s">
        <v>11</v>
      </c>
      <c r="F724" t="s">
        <v>610</v>
      </c>
      <c r="G724" t="s">
        <v>458</v>
      </c>
      <c r="I724" t="s">
        <v>856</v>
      </c>
      <c r="J724" t="s">
        <v>853</v>
      </c>
      <c r="K724" t="s">
        <v>949</v>
      </c>
      <c r="L724" t="s">
        <v>849</v>
      </c>
      <c r="M724" t="s">
        <v>857</v>
      </c>
      <c r="N724" t="s">
        <v>55</v>
      </c>
      <c r="P724" t="s">
        <v>361</v>
      </c>
      <c r="Q724" t="s">
        <v>851</v>
      </c>
      <c r="R724" t="s">
        <v>337</v>
      </c>
      <c r="S724">
        <v>-1</v>
      </c>
      <c r="T724" t="s">
        <v>857</v>
      </c>
      <c r="U724" t="s">
        <v>853</v>
      </c>
    </row>
    <row r="725" spans="1:21" ht="15" customHeight="1">
      <c r="A725" s="962">
        <v>1108</v>
      </c>
      <c r="B725" t="s">
        <v>279</v>
      </c>
      <c r="C725" t="s">
        <v>255</v>
      </c>
      <c r="D725" t="s">
        <v>13</v>
      </c>
      <c r="E725" t="s">
        <v>11</v>
      </c>
      <c r="F725" t="s">
        <v>610</v>
      </c>
      <c r="G725" t="s">
        <v>458</v>
      </c>
      <c r="I725" t="s">
        <v>931</v>
      </c>
      <c r="J725" t="s">
        <v>853</v>
      </c>
      <c r="K725" t="s">
        <v>948</v>
      </c>
      <c r="L725" t="s">
        <v>854</v>
      </c>
      <c r="M725" t="s">
        <v>855</v>
      </c>
      <c r="N725" t="s">
        <v>55</v>
      </c>
      <c r="P725" t="s">
        <v>361</v>
      </c>
      <c r="Q725" t="s">
        <v>851</v>
      </c>
      <c r="R725" t="s">
        <v>337</v>
      </c>
      <c r="S725">
        <v>0.56330000000000002</v>
      </c>
    </row>
    <row r="726" spans="1:21" ht="15" customHeight="1">
      <c r="A726" s="971">
        <v>1208</v>
      </c>
      <c r="B726" t="s">
        <v>255</v>
      </c>
      <c r="C726" t="s">
        <v>307</v>
      </c>
      <c r="D726" t="s">
        <v>13</v>
      </c>
      <c r="E726" t="s">
        <v>11</v>
      </c>
      <c r="F726" t="s">
        <v>610</v>
      </c>
      <c r="G726" t="s">
        <v>458</v>
      </c>
      <c r="I726" t="s">
        <v>858</v>
      </c>
      <c r="J726" t="s">
        <v>853</v>
      </c>
      <c r="K726" t="s">
        <v>949</v>
      </c>
      <c r="L726" t="s">
        <v>849</v>
      </c>
      <c r="M726" t="s">
        <v>859</v>
      </c>
      <c r="N726" t="s">
        <v>55</v>
      </c>
      <c r="P726" t="s">
        <v>361</v>
      </c>
      <c r="Q726" t="s">
        <v>851</v>
      </c>
      <c r="R726" t="s">
        <v>337</v>
      </c>
      <c r="S726">
        <v>-1</v>
      </c>
      <c r="T726" t="s">
        <v>859</v>
      </c>
      <c r="U726" t="s">
        <v>853</v>
      </c>
    </row>
    <row r="727" spans="1:21" ht="15" customHeight="1">
      <c r="A727" s="962">
        <v>1208</v>
      </c>
      <c r="B727" t="s">
        <v>279</v>
      </c>
      <c r="C727" t="s">
        <v>255</v>
      </c>
      <c r="D727" t="s">
        <v>13</v>
      </c>
      <c r="E727" t="s">
        <v>11</v>
      </c>
      <c r="F727" t="s">
        <v>610</v>
      </c>
      <c r="G727" t="s">
        <v>458</v>
      </c>
      <c r="I727" t="s">
        <v>931</v>
      </c>
      <c r="J727" t="s">
        <v>853</v>
      </c>
      <c r="K727" t="s">
        <v>948</v>
      </c>
      <c r="L727" t="s">
        <v>854</v>
      </c>
      <c r="M727" t="s">
        <v>855</v>
      </c>
      <c r="N727" t="s">
        <v>55</v>
      </c>
      <c r="P727" t="s">
        <v>361</v>
      </c>
      <c r="Q727" t="s">
        <v>851</v>
      </c>
      <c r="R727" t="s">
        <v>337</v>
      </c>
      <c r="S727">
        <v>7.7000000000000002E-3</v>
      </c>
    </row>
    <row r="728" spans="1:21" ht="15" customHeight="1">
      <c r="A728" s="971">
        <v>1308</v>
      </c>
      <c r="B728" t="s">
        <v>255</v>
      </c>
      <c r="C728" t="s">
        <v>315</v>
      </c>
      <c r="D728" t="s">
        <v>13</v>
      </c>
      <c r="E728" t="s">
        <v>11</v>
      </c>
      <c r="F728" t="s">
        <v>610</v>
      </c>
      <c r="G728" t="s">
        <v>458</v>
      </c>
      <c r="I728" t="s">
        <v>860</v>
      </c>
      <c r="J728" t="s">
        <v>853</v>
      </c>
      <c r="K728" t="s">
        <v>949</v>
      </c>
      <c r="L728" t="s">
        <v>849</v>
      </c>
      <c r="M728" t="s">
        <v>861</v>
      </c>
      <c r="N728" t="s">
        <v>55</v>
      </c>
      <c r="P728" t="s">
        <v>361</v>
      </c>
      <c r="Q728" t="s">
        <v>851</v>
      </c>
      <c r="R728" t="s">
        <v>337</v>
      </c>
      <c r="S728">
        <v>-1</v>
      </c>
      <c r="T728" t="s">
        <v>861</v>
      </c>
      <c r="U728" t="s">
        <v>853</v>
      </c>
    </row>
    <row r="729" spans="1:21" ht="15" customHeight="1">
      <c r="A729" s="962">
        <v>1308</v>
      </c>
      <c r="B729" t="s">
        <v>279</v>
      </c>
      <c r="C729" t="s">
        <v>255</v>
      </c>
      <c r="D729" t="s">
        <v>13</v>
      </c>
      <c r="E729" t="s">
        <v>11</v>
      </c>
      <c r="F729" t="s">
        <v>610</v>
      </c>
      <c r="G729" t="s">
        <v>458</v>
      </c>
      <c r="I729" t="s">
        <v>931</v>
      </c>
      <c r="J729" t="s">
        <v>853</v>
      </c>
      <c r="K729" t="s">
        <v>948</v>
      </c>
      <c r="L729" t="s">
        <v>854</v>
      </c>
      <c r="M729" t="s">
        <v>855</v>
      </c>
      <c r="N729" t="s">
        <v>55</v>
      </c>
      <c r="P729" t="s">
        <v>361</v>
      </c>
      <c r="Q729" t="s">
        <v>851</v>
      </c>
      <c r="R729" t="s">
        <v>337</v>
      </c>
      <c r="S729">
        <v>0</v>
      </c>
    </row>
    <row r="730" spans="1:21" ht="15" customHeight="1">
      <c r="A730" s="971">
        <v>1408</v>
      </c>
      <c r="B730" t="s">
        <v>279</v>
      </c>
      <c r="C730" t="s">
        <v>255</v>
      </c>
      <c r="D730" t="s">
        <v>13</v>
      </c>
      <c r="E730" t="s">
        <v>11</v>
      </c>
      <c r="F730" t="s">
        <v>610</v>
      </c>
      <c r="G730" t="s">
        <v>458</v>
      </c>
      <c r="I730" t="s">
        <v>931</v>
      </c>
      <c r="J730" t="s">
        <v>853</v>
      </c>
      <c r="K730" t="s">
        <v>948</v>
      </c>
      <c r="L730" t="s">
        <v>854</v>
      </c>
      <c r="M730" t="s">
        <v>855</v>
      </c>
      <c r="N730" t="s">
        <v>55</v>
      </c>
      <c r="P730" t="s">
        <v>361</v>
      </c>
      <c r="Q730" t="s">
        <v>851</v>
      </c>
      <c r="R730" t="s">
        <v>337</v>
      </c>
      <c r="S730">
        <v>7.7000000000000002E-3</v>
      </c>
    </row>
    <row r="731" spans="1:21" ht="15" customHeight="1">
      <c r="A731" s="962">
        <v>1408</v>
      </c>
      <c r="B731" t="s">
        <v>255</v>
      </c>
      <c r="C731" t="s">
        <v>308</v>
      </c>
      <c r="D731" t="s">
        <v>13</v>
      </c>
      <c r="E731" t="s">
        <v>11</v>
      </c>
      <c r="F731" t="s">
        <v>610</v>
      </c>
      <c r="G731" t="s">
        <v>458</v>
      </c>
      <c r="I731" t="s">
        <v>862</v>
      </c>
      <c r="J731" t="s">
        <v>853</v>
      </c>
      <c r="K731" t="s">
        <v>949</v>
      </c>
      <c r="L731" t="s">
        <v>849</v>
      </c>
      <c r="M731" t="s">
        <v>863</v>
      </c>
      <c r="N731" t="s">
        <v>55</v>
      </c>
      <c r="P731" t="s">
        <v>361</v>
      </c>
      <c r="Q731" t="s">
        <v>851</v>
      </c>
      <c r="R731" t="s">
        <v>337</v>
      </c>
      <c r="S731">
        <v>-1</v>
      </c>
      <c r="T731" t="s">
        <v>863</v>
      </c>
      <c r="U731" t="s">
        <v>853</v>
      </c>
    </row>
    <row r="732" spans="1:21" ht="15" customHeight="1">
      <c r="A732" s="971">
        <v>1508</v>
      </c>
      <c r="B732" t="s">
        <v>255</v>
      </c>
      <c r="C732" t="s">
        <v>311</v>
      </c>
      <c r="D732" t="s">
        <v>13</v>
      </c>
      <c r="E732" t="s">
        <v>11</v>
      </c>
      <c r="F732" t="s">
        <v>610</v>
      </c>
      <c r="G732" t="s">
        <v>458</v>
      </c>
      <c r="I732" t="s">
        <v>864</v>
      </c>
      <c r="J732" t="s">
        <v>853</v>
      </c>
      <c r="K732" t="s">
        <v>949</v>
      </c>
      <c r="L732" t="s">
        <v>849</v>
      </c>
      <c r="M732" t="s">
        <v>865</v>
      </c>
      <c r="N732" t="s">
        <v>55</v>
      </c>
      <c r="P732" t="s">
        <v>361</v>
      </c>
      <c r="Q732" t="s">
        <v>851</v>
      </c>
      <c r="R732" t="s">
        <v>337</v>
      </c>
      <c r="S732">
        <v>-1</v>
      </c>
      <c r="T732" t="s">
        <v>865</v>
      </c>
      <c r="U732" t="s">
        <v>853</v>
      </c>
    </row>
    <row r="733" spans="1:21" ht="15" customHeight="1">
      <c r="A733" s="962">
        <v>1508</v>
      </c>
      <c r="B733" t="s">
        <v>279</v>
      </c>
      <c r="C733" t="s">
        <v>255</v>
      </c>
      <c r="D733" t="s">
        <v>13</v>
      </c>
      <c r="E733" t="s">
        <v>11</v>
      </c>
      <c r="F733" t="s">
        <v>610</v>
      </c>
      <c r="G733" t="s">
        <v>458</v>
      </c>
      <c r="I733" t="s">
        <v>931</v>
      </c>
      <c r="J733" t="s">
        <v>853</v>
      </c>
      <c r="K733" t="s">
        <v>948</v>
      </c>
      <c r="L733" t="s">
        <v>854</v>
      </c>
      <c r="M733" t="s">
        <v>855</v>
      </c>
      <c r="N733" t="s">
        <v>55</v>
      </c>
      <c r="P733" t="s">
        <v>361</v>
      </c>
      <c r="Q733" t="s">
        <v>851</v>
      </c>
      <c r="R733" t="s">
        <v>337</v>
      </c>
      <c r="S733">
        <v>0.40720000000000001</v>
      </c>
    </row>
    <row r="734" spans="1:21" ht="15" customHeight="1">
      <c r="A734" s="971">
        <v>1608</v>
      </c>
      <c r="B734" t="s">
        <v>255</v>
      </c>
      <c r="C734" t="s">
        <v>312</v>
      </c>
      <c r="D734" t="s">
        <v>13</v>
      </c>
      <c r="E734" t="s">
        <v>11</v>
      </c>
      <c r="F734" t="s">
        <v>610</v>
      </c>
      <c r="G734" t="s">
        <v>458</v>
      </c>
      <c r="I734" t="s">
        <v>866</v>
      </c>
      <c r="J734" t="s">
        <v>853</v>
      </c>
      <c r="K734" t="s">
        <v>949</v>
      </c>
      <c r="L734" t="s">
        <v>849</v>
      </c>
      <c r="M734" t="s">
        <v>867</v>
      </c>
      <c r="N734" t="s">
        <v>55</v>
      </c>
      <c r="P734" t="s">
        <v>361</v>
      </c>
      <c r="Q734" t="s">
        <v>851</v>
      </c>
      <c r="R734" t="s">
        <v>337</v>
      </c>
      <c r="S734">
        <v>-1</v>
      </c>
      <c r="T734" t="s">
        <v>867</v>
      </c>
      <c r="U734" t="s">
        <v>853</v>
      </c>
    </row>
    <row r="735" spans="1:21" ht="15" customHeight="1">
      <c r="A735" s="962">
        <v>1608</v>
      </c>
      <c r="B735" t="s">
        <v>279</v>
      </c>
      <c r="C735" t="s">
        <v>255</v>
      </c>
      <c r="D735" t="s">
        <v>13</v>
      </c>
      <c r="E735" t="s">
        <v>11</v>
      </c>
      <c r="F735" t="s">
        <v>610</v>
      </c>
      <c r="G735" t="s">
        <v>458</v>
      </c>
      <c r="I735" t="s">
        <v>931</v>
      </c>
      <c r="J735" t="s">
        <v>853</v>
      </c>
      <c r="K735" t="s">
        <v>948</v>
      </c>
      <c r="L735" t="s">
        <v>854</v>
      </c>
      <c r="M735" t="s">
        <v>855</v>
      </c>
      <c r="N735" t="s">
        <v>55</v>
      </c>
      <c r="P735" t="s">
        <v>361</v>
      </c>
      <c r="Q735" t="s">
        <v>851</v>
      </c>
      <c r="R735" t="s">
        <v>337</v>
      </c>
      <c r="S735">
        <v>1.03E-2</v>
      </c>
    </row>
    <row r="736" spans="1:21" ht="15" customHeight="1">
      <c r="A736" s="971">
        <v>2108</v>
      </c>
      <c r="B736" t="s">
        <v>244</v>
      </c>
      <c r="C736" t="s">
        <v>278</v>
      </c>
      <c r="D736" t="s">
        <v>13</v>
      </c>
      <c r="E736" t="s">
        <v>11</v>
      </c>
      <c r="F736" t="s">
        <v>610</v>
      </c>
      <c r="G736" t="s">
        <v>458</v>
      </c>
      <c r="P736" t="s">
        <v>361</v>
      </c>
      <c r="Q736" t="s">
        <v>868</v>
      </c>
      <c r="R736" t="s">
        <v>869</v>
      </c>
      <c r="S736">
        <v>0.02</v>
      </c>
    </row>
    <row r="737" spans="1:21" ht="15" customHeight="1">
      <c r="A737" s="962">
        <v>2108</v>
      </c>
      <c r="B737" t="s">
        <v>247</v>
      </c>
      <c r="C737" t="s">
        <v>322</v>
      </c>
      <c r="D737" t="s">
        <v>13</v>
      </c>
      <c r="E737" t="s">
        <v>11</v>
      </c>
      <c r="F737" t="s">
        <v>610</v>
      </c>
      <c r="G737" t="s">
        <v>458</v>
      </c>
      <c r="I737" t="s">
        <v>915</v>
      </c>
      <c r="J737" t="s">
        <v>450</v>
      </c>
      <c r="K737" t="s">
        <v>950</v>
      </c>
      <c r="L737" t="s">
        <v>854</v>
      </c>
      <c r="M737" t="s">
        <v>871</v>
      </c>
      <c r="N737" t="s">
        <v>56</v>
      </c>
      <c r="P737" t="s">
        <v>361</v>
      </c>
      <c r="Q737" t="s">
        <v>851</v>
      </c>
      <c r="R737" t="s">
        <v>337</v>
      </c>
      <c r="S737">
        <v>-1</v>
      </c>
      <c r="T737" t="s">
        <v>871</v>
      </c>
      <c r="U737" t="s">
        <v>450</v>
      </c>
    </row>
    <row r="738" spans="1:21" ht="15" customHeight="1">
      <c r="A738" s="971">
        <v>4008</v>
      </c>
      <c r="B738" t="s">
        <v>247</v>
      </c>
      <c r="C738" t="s">
        <v>318</v>
      </c>
      <c r="D738" t="s">
        <v>13</v>
      </c>
      <c r="E738" t="s">
        <v>11</v>
      </c>
      <c r="F738" t="s">
        <v>610</v>
      </c>
      <c r="G738" t="s">
        <v>458</v>
      </c>
      <c r="I738" t="s">
        <v>848</v>
      </c>
      <c r="J738" t="s">
        <v>848</v>
      </c>
      <c r="K738" t="s">
        <v>951</v>
      </c>
      <c r="L738" t="s">
        <v>849</v>
      </c>
      <c r="M738" t="s">
        <v>850</v>
      </c>
      <c r="N738" t="s">
        <v>848</v>
      </c>
      <c r="P738" t="s">
        <v>882</v>
      </c>
      <c r="Q738" t="s">
        <v>851</v>
      </c>
      <c r="R738" t="s">
        <v>337</v>
      </c>
      <c r="S738">
        <v>-1</v>
      </c>
      <c r="T738" t="s">
        <v>850</v>
      </c>
    </row>
    <row r="739" spans="1:21" ht="15" customHeight="1">
      <c r="A739" s="962">
        <v>4008</v>
      </c>
      <c r="B739" t="s">
        <v>254</v>
      </c>
      <c r="C739" t="s">
        <v>319</v>
      </c>
      <c r="D739" t="s">
        <v>13</v>
      </c>
      <c r="E739" t="s">
        <v>11</v>
      </c>
      <c r="F739" t="s">
        <v>610</v>
      </c>
      <c r="G739" t="s">
        <v>458</v>
      </c>
      <c r="H739" t="s">
        <v>590</v>
      </c>
      <c r="J739" t="s">
        <v>415</v>
      </c>
      <c r="L739" t="s">
        <v>333</v>
      </c>
      <c r="M739" t="s">
        <v>351</v>
      </c>
      <c r="N739" t="s">
        <v>68</v>
      </c>
      <c r="P739" t="s">
        <v>349</v>
      </c>
      <c r="Q739" t="s">
        <v>336</v>
      </c>
      <c r="R739" t="s">
        <v>337</v>
      </c>
      <c r="S739">
        <v>1</v>
      </c>
    </row>
    <row r="740" spans="1:21" ht="15" customHeight="1">
      <c r="A740" s="971">
        <v>7402</v>
      </c>
      <c r="B740" t="s">
        <v>286</v>
      </c>
      <c r="C740" t="s">
        <v>272</v>
      </c>
      <c r="D740" t="s">
        <v>13</v>
      </c>
      <c r="E740" t="s">
        <v>11</v>
      </c>
      <c r="F740" t="s">
        <v>610</v>
      </c>
      <c r="G740" t="s">
        <v>458</v>
      </c>
      <c r="I740" t="s">
        <v>954</v>
      </c>
      <c r="J740" t="s">
        <v>942</v>
      </c>
      <c r="K740" t="s">
        <v>848</v>
      </c>
      <c r="L740" t="s">
        <v>854</v>
      </c>
      <c r="M740" t="s">
        <v>943</v>
      </c>
      <c r="N740" t="s">
        <v>72</v>
      </c>
      <c r="P740" t="s">
        <v>882</v>
      </c>
      <c r="Q740" t="s">
        <v>851</v>
      </c>
      <c r="R740" t="s">
        <v>337</v>
      </c>
      <c r="S740">
        <v>-1</v>
      </c>
      <c r="T740" t="s">
        <v>943</v>
      </c>
      <c r="U740" t="s">
        <v>942</v>
      </c>
    </row>
    <row r="741" spans="1:21" ht="15" customHeight="1">
      <c r="A741" s="962">
        <v>7402</v>
      </c>
      <c r="B741" t="s">
        <v>254</v>
      </c>
      <c r="C741" t="s">
        <v>286</v>
      </c>
      <c r="D741" t="s">
        <v>13</v>
      </c>
      <c r="E741" t="s">
        <v>11</v>
      </c>
      <c r="F741" t="s">
        <v>610</v>
      </c>
      <c r="G741" t="s">
        <v>458</v>
      </c>
      <c r="K741" t="s">
        <v>952</v>
      </c>
      <c r="M741" t="s">
        <v>953</v>
      </c>
      <c r="P741" t="s">
        <v>361</v>
      </c>
      <c r="Q741" t="s">
        <v>868</v>
      </c>
      <c r="R741" t="s">
        <v>869</v>
      </c>
      <c r="S741">
        <v>0.3</v>
      </c>
    </row>
    <row r="742" spans="1:21" ht="15" customHeight="1">
      <c r="A742" s="971">
        <v>309</v>
      </c>
      <c r="B742" t="s">
        <v>244</v>
      </c>
      <c r="C742" t="s">
        <v>279</v>
      </c>
      <c r="D742" t="s">
        <v>13</v>
      </c>
      <c r="E742" t="s">
        <v>11</v>
      </c>
      <c r="F742" t="s">
        <v>610</v>
      </c>
      <c r="G742" t="s">
        <v>466</v>
      </c>
      <c r="H742" t="s">
        <v>688</v>
      </c>
      <c r="J742" t="s">
        <v>415</v>
      </c>
      <c r="L742" t="s">
        <v>333</v>
      </c>
      <c r="M742" t="s">
        <v>334</v>
      </c>
      <c r="N742" t="s">
        <v>68</v>
      </c>
      <c r="P742" t="s">
        <v>335</v>
      </c>
      <c r="Q742" t="s">
        <v>336</v>
      </c>
      <c r="R742" t="s">
        <v>337</v>
      </c>
      <c r="S742">
        <v>0.01</v>
      </c>
    </row>
    <row r="743" spans="1:21" ht="15" customHeight="1">
      <c r="A743" s="962">
        <v>309</v>
      </c>
      <c r="B743" t="s">
        <v>279</v>
      </c>
      <c r="C743" t="s">
        <v>255</v>
      </c>
      <c r="D743" t="s">
        <v>13</v>
      </c>
      <c r="E743" t="s">
        <v>11</v>
      </c>
      <c r="F743" t="s">
        <v>610</v>
      </c>
      <c r="G743" t="s">
        <v>466</v>
      </c>
      <c r="I743" t="s">
        <v>931</v>
      </c>
      <c r="J743" t="s">
        <v>853</v>
      </c>
      <c r="K743" t="s">
        <v>948</v>
      </c>
      <c r="L743" t="s">
        <v>854</v>
      </c>
      <c r="M743" t="s">
        <v>855</v>
      </c>
      <c r="N743" t="s">
        <v>55</v>
      </c>
      <c r="P743" t="s">
        <v>361</v>
      </c>
      <c r="Q743" t="s">
        <v>851</v>
      </c>
      <c r="R743" t="s">
        <v>337</v>
      </c>
      <c r="S743">
        <v>-1</v>
      </c>
      <c r="T743" t="s">
        <v>855</v>
      </c>
      <c r="U743" t="s">
        <v>853</v>
      </c>
    </row>
    <row r="744" spans="1:21" ht="15" customHeight="1">
      <c r="A744" s="971">
        <v>1109</v>
      </c>
      <c r="B744" t="s">
        <v>255</v>
      </c>
      <c r="C744" t="s">
        <v>301</v>
      </c>
      <c r="D744" t="s">
        <v>13</v>
      </c>
      <c r="E744" t="s">
        <v>11</v>
      </c>
      <c r="F744" t="s">
        <v>610</v>
      </c>
      <c r="G744" t="s">
        <v>466</v>
      </c>
      <c r="I744" t="s">
        <v>856</v>
      </c>
      <c r="J744" t="s">
        <v>853</v>
      </c>
      <c r="K744" t="s">
        <v>949</v>
      </c>
      <c r="L744" t="s">
        <v>849</v>
      </c>
      <c r="M744" t="s">
        <v>857</v>
      </c>
      <c r="N744" t="s">
        <v>55</v>
      </c>
      <c r="P744" t="s">
        <v>361</v>
      </c>
      <c r="Q744" t="s">
        <v>851</v>
      </c>
      <c r="R744" t="s">
        <v>337</v>
      </c>
      <c r="S744">
        <v>-1</v>
      </c>
      <c r="T744" t="s">
        <v>857</v>
      </c>
      <c r="U744" t="s">
        <v>853</v>
      </c>
    </row>
    <row r="745" spans="1:21" ht="15" customHeight="1">
      <c r="A745" s="962">
        <v>1109</v>
      </c>
      <c r="B745" t="s">
        <v>279</v>
      </c>
      <c r="C745" t="s">
        <v>255</v>
      </c>
      <c r="D745" t="s">
        <v>13</v>
      </c>
      <c r="E745" t="s">
        <v>11</v>
      </c>
      <c r="F745" t="s">
        <v>610</v>
      </c>
      <c r="G745" t="s">
        <v>466</v>
      </c>
      <c r="I745" t="s">
        <v>931</v>
      </c>
      <c r="J745" t="s">
        <v>853</v>
      </c>
      <c r="K745" t="s">
        <v>948</v>
      </c>
      <c r="L745" t="s">
        <v>854</v>
      </c>
      <c r="M745" t="s">
        <v>855</v>
      </c>
      <c r="N745" t="s">
        <v>55</v>
      </c>
      <c r="P745" t="s">
        <v>361</v>
      </c>
      <c r="Q745" t="s">
        <v>851</v>
      </c>
      <c r="R745" t="s">
        <v>337</v>
      </c>
      <c r="S745">
        <v>0.56330000000000002</v>
      </c>
    </row>
    <row r="746" spans="1:21" ht="15" customHeight="1">
      <c r="A746" s="971">
        <v>1209</v>
      </c>
      <c r="B746" t="s">
        <v>279</v>
      </c>
      <c r="C746" t="s">
        <v>255</v>
      </c>
      <c r="D746" t="s">
        <v>13</v>
      </c>
      <c r="E746" t="s">
        <v>11</v>
      </c>
      <c r="F746" t="s">
        <v>610</v>
      </c>
      <c r="G746" t="s">
        <v>466</v>
      </c>
      <c r="I746" t="s">
        <v>931</v>
      </c>
      <c r="J746" t="s">
        <v>853</v>
      </c>
      <c r="K746" t="s">
        <v>948</v>
      </c>
      <c r="L746" t="s">
        <v>854</v>
      </c>
      <c r="M746" t="s">
        <v>855</v>
      </c>
      <c r="N746" t="s">
        <v>55</v>
      </c>
      <c r="P746" t="s">
        <v>361</v>
      </c>
      <c r="Q746" t="s">
        <v>851</v>
      </c>
      <c r="R746" t="s">
        <v>337</v>
      </c>
      <c r="S746">
        <v>7.7000000000000002E-3</v>
      </c>
    </row>
    <row r="747" spans="1:21" ht="15" customHeight="1">
      <c r="A747" s="962">
        <v>1209</v>
      </c>
      <c r="B747" t="s">
        <v>255</v>
      </c>
      <c r="C747" t="s">
        <v>307</v>
      </c>
      <c r="D747" t="s">
        <v>13</v>
      </c>
      <c r="E747" t="s">
        <v>11</v>
      </c>
      <c r="F747" t="s">
        <v>610</v>
      </c>
      <c r="G747" t="s">
        <v>466</v>
      </c>
      <c r="I747" t="s">
        <v>858</v>
      </c>
      <c r="J747" t="s">
        <v>853</v>
      </c>
      <c r="K747" t="s">
        <v>949</v>
      </c>
      <c r="L747" t="s">
        <v>849</v>
      </c>
      <c r="M747" t="s">
        <v>859</v>
      </c>
      <c r="N747" t="s">
        <v>55</v>
      </c>
      <c r="P747" t="s">
        <v>361</v>
      </c>
      <c r="Q747" t="s">
        <v>851</v>
      </c>
      <c r="R747" t="s">
        <v>337</v>
      </c>
      <c r="S747">
        <v>-1</v>
      </c>
      <c r="T747" t="s">
        <v>859</v>
      </c>
      <c r="U747" t="s">
        <v>853</v>
      </c>
    </row>
    <row r="748" spans="1:21" ht="15" customHeight="1">
      <c r="A748" s="971">
        <v>1309</v>
      </c>
      <c r="B748" t="s">
        <v>279</v>
      </c>
      <c r="C748" t="s">
        <v>255</v>
      </c>
      <c r="D748" t="s">
        <v>13</v>
      </c>
      <c r="E748" t="s">
        <v>11</v>
      </c>
      <c r="F748" t="s">
        <v>610</v>
      </c>
      <c r="G748" t="s">
        <v>466</v>
      </c>
      <c r="I748" t="s">
        <v>931</v>
      </c>
      <c r="J748" t="s">
        <v>853</v>
      </c>
      <c r="K748" t="s">
        <v>948</v>
      </c>
      <c r="L748" t="s">
        <v>854</v>
      </c>
      <c r="M748" t="s">
        <v>855</v>
      </c>
      <c r="N748" t="s">
        <v>55</v>
      </c>
      <c r="P748" t="s">
        <v>361</v>
      </c>
      <c r="Q748" t="s">
        <v>851</v>
      </c>
      <c r="R748" t="s">
        <v>337</v>
      </c>
      <c r="S748">
        <v>0</v>
      </c>
    </row>
    <row r="749" spans="1:21" ht="15" customHeight="1">
      <c r="A749" s="962">
        <v>1309</v>
      </c>
      <c r="B749" t="s">
        <v>255</v>
      </c>
      <c r="C749" t="s">
        <v>315</v>
      </c>
      <c r="D749" t="s">
        <v>13</v>
      </c>
      <c r="E749" t="s">
        <v>11</v>
      </c>
      <c r="F749" t="s">
        <v>610</v>
      </c>
      <c r="G749" t="s">
        <v>466</v>
      </c>
      <c r="I749" t="s">
        <v>860</v>
      </c>
      <c r="J749" t="s">
        <v>853</v>
      </c>
      <c r="K749" t="s">
        <v>949</v>
      </c>
      <c r="L749" t="s">
        <v>849</v>
      </c>
      <c r="M749" t="s">
        <v>861</v>
      </c>
      <c r="N749" t="s">
        <v>55</v>
      </c>
      <c r="P749" t="s">
        <v>361</v>
      </c>
      <c r="Q749" t="s">
        <v>851</v>
      </c>
      <c r="R749" t="s">
        <v>337</v>
      </c>
      <c r="S749">
        <v>-1</v>
      </c>
      <c r="T749" t="s">
        <v>861</v>
      </c>
      <c r="U749" t="s">
        <v>853</v>
      </c>
    </row>
    <row r="750" spans="1:21" ht="15" customHeight="1">
      <c r="A750" s="971">
        <v>1409</v>
      </c>
      <c r="B750" t="s">
        <v>255</v>
      </c>
      <c r="C750" t="s">
        <v>308</v>
      </c>
      <c r="D750" t="s">
        <v>13</v>
      </c>
      <c r="E750" t="s">
        <v>11</v>
      </c>
      <c r="F750" t="s">
        <v>610</v>
      </c>
      <c r="G750" t="s">
        <v>466</v>
      </c>
      <c r="I750" t="s">
        <v>862</v>
      </c>
      <c r="J750" t="s">
        <v>853</v>
      </c>
      <c r="K750" t="s">
        <v>949</v>
      </c>
      <c r="L750" t="s">
        <v>849</v>
      </c>
      <c r="M750" t="s">
        <v>863</v>
      </c>
      <c r="N750" t="s">
        <v>55</v>
      </c>
      <c r="P750" t="s">
        <v>361</v>
      </c>
      <c r="Q750" t="s">
        <v>851</v>
      </c>
      <c r="R750" t="s">
        <v>337</v>
      </c>
      <c r="S750">
        <v>-1</v>
      </c>
      <c r="T750" t="s">
        <v>863</v>
      </c>
      <c r="U750" t="s">
        <v>853</v>
      </c>
    </row>
    <row r="751" spans="1:21" ht="15" customHeight="1">
      <c r="A751" s="962">
        <v>1409</v>
      </c>
      <c r="B751" t="s">
        <v>279</v>
      </c>
      <c r="C751" t="s">
        <v>255</v>
      </c>
      <c r="D751" t="s">
        <v>13</v>
      </c>
      <c r="E751" t="s">
        <v>11</v>
      </c>
      <c r="F751" t="s">
        <v>610</v>
      </c>
      <c r="G751" t="s">
        <v>466</v>
      </c>
      <c r="I751" t="s">
        <v>931</v>
      </c>
      <c r="J751" t="s">
        <v>853</v>
      </c>
      <c r="K751" t="s">
        <v>948</v>
      </c>
      <c r="L751" t="s">
        <v>854</v>
      </c>
      <c r="M751" t="s">
        <v>855</v>
      </c>
      <c r="N751" t="s">
        <v>55</v>
      </c>
      <c r="P751" t="s">
        <v>361</v>
      </c>
      <c r="Q751" t="s">
        <v>851</v>
      </c>
      <c r="R751" t="s">
        <v>337</v>
      </c>
      <c r="S751">
        <v>7.7000000000000002E-3</v>
      </c>
    </row>
    <row r="752" spans="1:21" ht="15" customHeight="1">
      <c r="A752" s="971">
        <v>1509</v>
      </c>
      <c r="B752" t="s">
        <v>255</v>
      </c>
      <c r="C752" t="s">
        <v>311</v>
      </c>
      <c r="D752" t="s">
        <v>13</v>
      </c>
      <c r="E752" t="s">
        <v>11</v>
      </c>
      <c r="F752" t="s">
        <v>610</v>
      </c>
      <c r="G752" t="s">
        <v>466</v>
      </c>
      <c r="I752" t="s">
        <v>864</v>
      </c>
      <c r="J752" t="s">
        <v>853</v>
      </c>
      <c r="K752" t="s">
        <v>949</v>
      </c>
      <c r="L752" t="s">
        <v>849</v>
      </c>
      <c r="M752" t="s">
        <v>865</v>
      </c>
      <c r="N752" t="s">
        <v>55</v>
      </c>
      <c r="P752" t="s">
        <v>361</v>
      </c>
      <c r="Q752" t="s">
        <v>851</v>
      </c>
      <c r="R752" t="s">
        <v>337</v>
      </c>
      <c r="S752">
        <v>-1</v>
      </c>
      <c r="T752" t="s">
        <v>865</v>
      </c>
      <c r="U752" t="s">
        <v>853</v>
      </c>
    </row>
    <row r="753" spans="1:21" ht="15" customHeight="1">
      <c r="A753" s="962">
        <v>1509</v>
      </c>
      <c r="B753" t="s">
        <v>279</v>
      </c>
      <c r="C753" t="s">
        <v>255</v>
      </c>
      <c r="D753" t="s">
        <v>13</v>
      </c>
      <c r="E753" t="s">
        <v>11</v>
      </c>
      <c r="F753" t="s">
        <v>610</v>
      </c>
      <c r="G753" t="s">
        <v>466</v>
      </c>
      <c r="I753" t="s">
        <v>931</v>
      </c>
      <c r="J753" t="s">
        <v>853</v>
      </c>
      <c r="K753" t="s">
        <v>948</v>
      </c>
      <c r="L753" t="s">
        <v>854</v>
      </c>
      <c r="M753" t="s">
        <v>855</v>
      </c>
      <c r="N753" t="s">
        <v>55</v>
      </c>
      <c r="P753" t="s">
        <v>361</v>
      </c>
      <c r="Q753" t="s">
        <v>851</v>
      </c>
      <c r="R753" t="s">
        <v>337</v>
      </c>
      <c r="S753">
        <v>0.40720000000000001</v>
      </c>
    </row>
    <row r="754" spans="1:21" ht="15" customHeight="1">
      <c r="A754" s="971">
        <v>1609</v>
      </c>
      <c r="B754" t="s">
        <v>279</v>
      </c>
      <c r="C754" t="s">
        <v>255</v>
      </c>
      <c r="D754" t="s">
        <v>13</v>
      </c>
      <c r="E754" t="s">
        <v>11</v>
      </c>
      <c r="F754" t="s">
        <v>610</v>
      </c>
      <c r="G754" t="s">
        <v>466</v>
      </c>
      <c r="I754" t="s">
        <v>931</v>
      </c>
      <c r="J754" t="s">
        <v>853</v>
      </c>
      <c r="K754" t="s">
        <v>948</v>
      </c>
      <c r="L754" t="s">
        <v>854</v>
      </c>
      <c r="M754" t="s">
        <v>855</v>
      </c>
      <c r="N754" t="s">
        <v>55</v>
      </c>
      <c r="P754" t="s">
        <v>361</v>
      </c>
      <c r="Q754" t="s">
        <v>851</v>
      </c>
      <c r="R754" t="s">
        <v>337</v>
      </c>
      <c r="S754">
        <v>1.03E-2</v>
      </c>
    </row>
    <row r="755" spans="1:21" ht="15" customHeight="1">
      <c r="A755" s="962">
        <v>1609</v>
      </c>
      <c r="B755" t="s">
        <v>255</v>
      </c>
      <c r="C755" t="s">
        <v>312</v>
      </c>
      <c r="D755" t="s">
        <v>13</v>
      </c>
      <c r="E755" t="s">
        <v>11</v>
      </c>
      <c r="F755" t="s">
        <v>610</v>
      </c>
      <c r="G755" t="s">
        <v>466</v>
      </c>
      <c r="I755" t="s">
        <v>866</v>
      </c>
      <c r="J755" t="s">
        <v>853</v>
      </c>
      <c r="K755" t="s">
        <v>949</v>
      </c>
      <c r="L755" t="s">
        <v>849</v>
      </c>
      <c r="M755" t="s">
        <v>867</v>
      </c>
      <c r="N755" t="s">
        <v>55</v>
      </c>
      <c r="P755" t="s">
        <v>361</v>
      </c>
      <c r="Q755" t="s">
        <v>851</v>
      </c>
      <c r="R755" t="s">
        <v>337</v>
      </c>
      <c r="S755">
        <v>-1</v>
      </c>
      <c r="T755" t="s">
        <v>867</v>
      </c>
      <c r="U755" t="s">
        <v>853</v>
      </c>
    </row>
    <row r="756" spans="1:21" ht="15" customHeight="1">
      <c r="A756" s="971">
        <v>2109</v>
      </c>
      <c r="B756" t="s">
        <v>244</v>
      </c>
      <c r="C756" t="s">
        <v>278</v>
      </c>
      <c r="D756" t="s">
        <v>13</v>
      </c>
      <c r="E756" t="s">
        <v>11</v>
      </c>
      <c r="F756" t="s">
        <v>610</v>
      </c>
      <c r="G756" t="s">
        <v>466</v>
      </c>
      <c r="P756" t="s">
        <v>361</v>
      </c>
      <c r="Q756" t="s">
        <v>868</v>
      </c>
      <c r="R756" t="s">
        <v>869</v>
      </c>
      <c r="S756">
        <v>0.02</v>
      </c>
    </row>
    <row r="757" spans="1:21" ht="15" customHeight="1">
      <c r="A757" s="962">
        <v>2109</v>
      </c>
      <c r="B757" t="s">
        <v>247</v>
      </c>
      <c r="C757" t="s">
        <v>322</v>
      </c>
      <c r="D757" t="s">
        <v>13</v>
      </c>
      <c r="E757" t="s">
        <v>11</v>
      </c>
      <c r="F757" t="s">
        <v>610</v>
      </c>
      <c r="G757" t="s">
        <v>466</v>
      </c>
      <c r="I757" t="s">
        <v>915</v>
      </c>
      <c r="J757" t="s">
        <v>450</v>
      </c>
      <c r="K757" t="s">
        <v>950</v>
      </c>
      <c r="L757" t="s">
        <v>854</v>
      </c>
      <c r="M757" t="s">
        <v>871</v>
      </c>
      <c r="N757" t="s">
        <v>56</v>
      </c>
      <c r="P757" t="s">
        <v>361</v>
      </c>
      <c r="Q757" t="s">
        <v>851</v>
      </c>
      <c r="R757" t="s">
        <v>337</v>
      </c>
      <c r="S757">
        <v>-1</v>
      </c>
      <c r="T757" t="s">
        <v>871</v>
      </c>
      <c r="U757" t="s">
        <v>450</v>
      </c>
    </row>
    <row r="758" spans="1:21" ht="15" customHeight="1">
      <c r="A758" s="971">
        <v>4009</v>
      </c>
      <c r="B758" t="s">
        <v>247</v>
      </c>
      <c r="C758" t="s">
        <v>318</v>
      </c>
      <c r="D758" t="s">
        <v>13</v>
      </c>
      <c r="E758" t="s">
        <v>11</v>
      </c>
      <c r="F758" t="s">
        <v>610</v>
      </c>
      <c r="G758" t="s">
        <v>466</v>
      </c>
      <c r="I758" t="s">
        <v>848</v>
      </c>
      <c r="J758" t="s">
        <v>848</v>
      </c>
      <c r="K758" t="s">
        <v>951</v>
      </c>
      <c r="L758" t="s">
        <v>849</v>
      </c>
      <c r="M758" t="s">
        <v>850</v>
      </c>
      <c r="N758" t="s">
        <v>848</v>
      </c>
      <c r="P758" t="s">
        <v>882</v>
      </c>
      <c r="Q758" t="s">
        <v>851</v>
      </c>
      <c r="R758" t="s">
        <v>337</v>
      </c>
      <c r="S758">
        <v>-1</v>
      </c>
      <c r="T758" t="s">
        <v>850</v>
      </c>
    </row>
    <row r="759" spans="1:21" ht="15" customHeight="1">
      <c r="A759" s="962">
        <v>4009</v>
      </c>
      <c r="B759" t="s">
        <v>254</v>
      </c>
      <c r="C759" t="s">
        <v>319</v>
      </c>
      <c r="D759" t="s">
        <v>13</v>
      </c>
      <c r="E759" t="s">
        <v>11</v>
      </c>
      <c r="F759" t="s">
        <v>610</v>
      </c>
      <c r="G759" t="s">
        <v>466</v>
      </c>
      <c r="H759" t="s">
        <v>562</v>
      </c>
      <c r="J759" t="s">
        <v>415</v>
      </c>
      <c r="L759" t="s">
        <v>333</v>
      </c>
      <c r="M759" t="s">
        <v>351</v>
      </c>
      <c r="N759" t="s">
        <v>68</v>
      </c>
      <c r="P759" t="s">
        <v>349</v>
      </c>
      <c r="Q759" t="s">
        <v>336</v>
      </c>
      <c r="R759" t="s">
        <v>337</v>
      </c>
      <c r="S759">
        <v>1</v>
      </c>
    </row>
    <row r="760" spans="1:21" ht="15" customHeight="1">
      <c r="A760" s="971">
        <v>3010</v>
      </c>
      <c r="B760" t="s">
        <v>244</v>
      </c>
      <c r="C760" t="s">
        <v>279</v>
      </c>
      <c r="D760" t="s">
        <v>13</v>
      </c>
      <c r="E760" t="s">
        <v>11</v>
      </c>
      <c r="F760" t="s">
        <v>610</v>
      </c>
      <c r="G760" t="s">
        <v>471</v>
      </c>
      <c r="H760" t="s">
        <v>711</v>
      </c>
      <c r="J760" t="s">
        <v>415</v>
      </c>
      <c r="L760" t="s">
        <v>333</v>
      </c>
      <c r="M760" t="s">
        <v>334</v>
      </c>
      <c r="N760" t="s">
        <v>68</v>
      </c>
      <c r="P760" t="s">
        <v>335</v>
      </c>
      <c r="Q760" t="s">
        <v>336</v>
      </c>
      <c r="R760" t="s">
        <v>337</v>
      </c>
      <c r="S760">
        <v>0.01</v>
      </c>
    </row>
    <row r="761" spans="1:21" ht="15" customHeight="1">
      <c r="A761" s="962">
        <v>3010</v>
      </c>
      <c r="B761" t="s">
        <v>279</v>
      </c>
      <c r="C761" t="s">
        <v>255</v>
      </c>
      <c r="D761" t="s">
        <v>13</v>
      </c>
      <c r="E761" t="s">
        <v>11</v>
      </c>
      <c r="F761" t="s">
        <v>610</v>
      </c>
      <c r="G761" t="s">
        <v>471</v>
      </c>
      <c r="I761" t="s">
        <v>931</v>
      </c>
      <c r="J761" t="s">
        <v>853</v>
      </c>
      <c r="K761" t="s">
        <v>948</v>
      </c>
      <c r="L761" t="s">
        <v>854</v>
      </c>
      <c r="M761" t="s">
        <v>855</v>
      </c>
      <c r="N761" t="s">
        <v>55</v>
      </c>
      <c r="P761" t="s">
        <v>361</v>
      </c>
      <c r="Q761" t="s">
        <v>851</v>
      </c>
      <c r="R761" t="s">
        <v>337</v>
      </c>
      <c r="S761">
        <v>-1</v>
      </c>
      <c r="T761" t="s">
        <v>855</v>
      </c>
      <c r="U761" t="s">
        <v>853</v>
      </c>
    </row>
    <row r="762" spans="1:21" ht="15" customHeight="1">
      <c r="A762" s="971">
        <v>11010</v>
      </c>
      <c r="B762" t="s">
        <v>279</v>
      </c>
      <c r="C762" t="s">
        <v>255</v>
      </c>
      <c r="D762" t="s">
        <v>13</v>
      </c>
      <c r="E762" t="s">
        <v>11</v>
      </c>
      <c r="F762" t="s">
        <v>610</v>
      </c>
      <c r="G762" t="s">
        <v>471</v>
      </c>
      <c r="I762" t="s">
        <v>931</v>
      </c>
      <c r="J762" t="s">
        <v>853</v>
      </c>
      <c r="K762" t="s">
        <v>948</v>
      </c>
      <c r="L762" t="s">
        <v>854</v>
      </c>
      <c r="M762" t="s">
        <v>855</v>
      </c>
      <c r="N762" t="s">
        <v>55</v>
      </c>
      <c r="P762" t="s">
        <v>361</v>
      </c>
      <c r="Q762" t="s">
        <v>851</v>
      </c>
      <c r="R762" t="s">
        <v>337</v>
      </c>
      <c r="S762">
        <v>0.56330000000000002</v>
      </c>
    </row>
    <row r="763" spans="1:21" ht="15" customHeight="1">
      <c r="A763" s="962">
        <v>11010</v>
      </c>
      <c r="B763" t="s">
        <v>255</v>
      </c>
      <c r="C763" t="s">
        <v>301</v>
      </c>
      <c r="D763" t="s">
        <v>13</v>
      </c>
      <c r="E763" t="s">
        <v>11</v>
      </c>
      <c r="F763" t="s">
        <v>610</v>
      </c>
      <c r="G763" t="s">
        <v>471</v>
      </c>
      <c r="I763" t="s">
        <v>856</v>
      </c>
      <c r="J763" t="s">
        <v>853</v>
      </c>
      <c r="K763" t="s">
        <v>949</v>
      </c>
      <c r="L763" t="s">
        <v>849</v>
      </c>
      <c r="M763" t="s">
        <v>857</v>
      </c>
      <c r="N763" t="s">
        <v>55</v>
      </c>
      <c r="P763" t="s">
        <v>361</v>
      </c>
      <c r="Q763" t="s">
        <v>851</v>
      </c>
      <c r="R763" t="s">
        <v>337</v>
      </c>
      <c r="S763">
        <v>-1</v>
      </c>
      <c r="T763" t="s">
        <v>857</v>
      </c>
      <c r="U763" t="s">
        <v>853</v>
      </c>
    </row>
    <row r="764" spans="1:21" ht="15" customHeight="1">
      <c r="A764" s="971">
        <v>12010</v>
      </c>
      <c r="B764" t="s">
        <v>279</v>
      </c>
      <c r="C764" t="s">
        <v>255</v>
      </c>
      <c r="D764" t="s">
        <v>13</v>
      </c>
      <c r="E764" t="s">
        <v>11</v>
      </c>
      <c r="F764" t="s">
        <v>610</v>
      </c>
      <c r="G764" t="s">
        <v>471</v>
      </c>
      <c r="I764" t="s">
        <v>931</v>
      </c>
      <c r="J764" t="s">
        <v>853</v>
      </c>
      <c r="K764" t="s">
        <v>948</v>
      </c>
      <c r="L764" t="s">
        <v>854</v>
      </c>
      <c r="M764" t="s">
        <v>855</v>
      </c>
      <c r="N764" t="s">
        <v>55</v>
      </c>
      <c r="P764" t="s">
        <v>361</v>
      </c>
      <c r="Q764" t="s">
        <v>851</v>
      </c>
      <c r="R764" t="s">
        <v>337</v>
      </c>
      <c r="S764">
        <v>7.7000000000000002E-3</v>
      </c>
    </row>
    <row r="765" spans="1:21" ht="15" customHeight="1">
      <c r="A765" s="962">
        <v>12010</v>
      </c>
      <c r="B765" t="s">
        <v>255</v>
      </c>
      <c r="C765" t="s">
        <v>307</v>
      </c>
      <c r="D765" t="s">
        <v>13</v>
      </c>
      <c r="E765" t="s">
        <v>11</v>
      </c>
      <c r="F765" t="s">
        <v>610</v>
      </c>
      <c r="G765" t="s">
        <v>471</v>
      </c>
      <c r="I765" t="s">
        <v>858</v>
      </c>
      <c r="J765" t="s">
        <v>853</v>
      </c>
      <c r="K765" t="s">
        <v>949</v>
      </c>
      <c r="L765" t="s">
        <v>849</v>
      </c>
      <c r="M765" t="s">
        <v>859</v>
      </c>
      <c r="N765" t="s">
        <v>55</v>
      </c>
      <c r="P765" t="s">
        <v>361</v>
      </c>
      <c r="Q765" t="s">
        <v>851</v>
      </c>
      <c r="R765" t="s">
        <v>337</v>
      </c>
      <c r="S765">
        <v>-1</v>
      </c>
      <c r="T765" t="s">
        <v>859</v>
      </c>
      <c r="U765" t="s">
        <v>853</v>
      </c>
    </row>
    <row r="766" spans="1:21" ht="15" customHeight="1">
      <c r="A766" s="971">
        <v>13010</v>
      </c>
      <c r="B766" t="s">
        <v>255</v>
      </c>
      <c r="C766" t="s">
        <v>315</v>
      </c>
      <c r="D766" t="s">
        <v>13</v>
      </c>
      <c r="E766" t="s">
        <v>11</v>
      </c>
      <c r="F766" t="s">
        <v>610</v>
      </c>
      <c r="G766" t="s">
        <v>471</v>
      </c>
      <c r="I766" t="s">
        <v>860</v>
      </c>
      <c r="J766" t="s">
        <v>853</v>
      </c>
      <c r="K766" t="s">
        <v>949</v>
      </c>
      <c r="L766" t="s">
        <v>849</v>
      </c>
      <c r="M766" t="s">
        <v>861</v>
      </c>
      <c r="N766" t="s">
        <v>55</v>
      </c>
      <c r="P766" t="s">
        <v>361</v>
      </c>
      <c r="Q766" t="s">
        <v>851</v>
      </c>
      <c r="R766" t="s">
        <v>337</v>
      </c>
      <c r="S766">
        <v>-1</v>
      </c>
      <c r="T766" t="s">
        <v>861</v>
      </c>
      <c r="U766" t="s">
        <v>853</v>
      </c>
    </row>
    <row r="767" spans="1:21" ht="15" customHeight="1">
      <c r="A767" s="962">
        <v>13010</v>
      </c>
      <c r="B767" t="s">
        <v>279</v>
      </c>
      <c r="C767" t="s">
        <v>255</v>
      </c>
      <c r="D767" t="s">
        <v>13</v>
      </c>
      <c r="E767" t="s">
        <v>11</v>
      </c>
      <c r="F767" t="s">
        <v>610</v>
      </c>
      <c r="G767" t="s">
        <v>471</v>
      </c>
      <c r="I767" t="s">
        <v>931</v>
      </c>
      <c r="J767" t="s">
        <v>853</v>
      </c>
      <c r="K767" t="s">
        <v>948</v>
      </c>
      <c r="L767" t="s">
        <v>854</v>
      </c>
      <c r="M767" t="s">
        <v>855</v>
      </c>
      <c r="N767" t="s">
        <v>55</v>
      </c>
      <c r="P767" t="s">
        <v>361</v>
      </c>
      <c r="Q767" t="s">
        <v>851</v>
      </c>
      <c r="R767" t="s">
        <v>337</v>
      </c>
      <c r="S767">
        <v>0</v>
      </c>
    </row>
    <row r="768" spans="1:21" ht="15" customHeight="1">
      <c r="A768" s="971">
        <v>14010</v>
      </c>
      <c r="B768" t="s">
        <v>255</v>
      </c>
      <c r="C768" t="s">
        <v>308</v>
      </c>
      <c r="D768" t="s">
        <v>13</v>
      </c>
      <c r="E768" t="s">
        <v>11</v>
      </c>
      <c r="F768" t="s">
        <v>610</v>
      </c>
      <c r="G768" t="s">
        <v>471</v>
      </c>
      <c r="I768" t="s">
        <v>862</v>
      </c>
      <c r="J768" t="s">
        <v>853</v>
      </c>
      <c r="K768" t="s">
        <v>949</v>
      </c>
      <c r="L768" t="s">
        <v>849</v>
      </c>
      <c r="M768" t="s">
        <v>863</v>
      </c>
      <c r="N768" t="s">
        <v>55</v>
      </c>
      <c r="P768" t="s">
        <v>361</v>
      </c>
      <c r="Q768" t="s">
        <v>851</v>
      </c>
      <c r="R768" t="s">
        <v>337</v>
      </c>
      <c r="S768">
        <v>-1</v>
      </c>
      <c r="T768" t="s">
        <v>863</v>
      </c>
      <c r="U768" t="s">
        <v>853</v>
      </c>
    </row>
    <row r="769" spans="1:21" ht="15" customHeight="1">
      <c r="A769" s="962">
        <v>14010</v>
      </c>
      <c r="B769" t="s">
        <v>279</v>
      </c>
      <c r="C769" t="s">
        <v>255</v>
      </c>
      <c r="D769" t="s">
        <v>13</v>
      </c>
      <c r="E769" t="s">
        <v>11</v>
      </c>
      <c r="F769" t="s">
        <v>610</v>
      </c>
      <c r="G769" t="s">
        <v>471</v>
      </c>
      <c r="I769" t="s">
        <v>931</v>
      </c>
      <c r="J769" t="s">
        <v>853</v>
      </c>
      <c r="K769" t="s">
        <v>948</v>
      </c>
      <c r="L769" t="s">
        <v>854</v>
      </c>
      <c r="M769" t="s">
        <v>855</v>
      </c>
      <c r="N769" t="s">
        <v>55</v>
      </c>
      <c r="P769" t="s">
        <v>361</v>
      </c>
      <c r="Q769" t="s">
        <v>851</v>
      </c>
      <c r="R769" t="s">
        <v>337</v>
      </c>
      <c r="S769">
        <v>7.7000000000000002E-3</v>
      </c>
    </row>
    <row r="770" spans="1:21" ht="15" customHeight="1">
      <c r="A770" s="971">
        <v>15010</v>
      </c>
      <c r="B770" t="s">
        <v>255</v>
      </c>
      <c r="C770" t="s">
        <v>311</v>
      </c>
      <c r="D770" t="s">
        <v>13</v>
      </c>
      <c r="E770" t="s">
        <v>11</v>
      </c>
      <c r="F770" t="s">
        <v>610</v>
      </c>
      <c r="G770" t="s">
        <v>471</v>
      </c>
      <c r="I770" t="s">
        <v>864</v>
      </c>
      <c r="J770" t="s">
        <v>853</v>
      </c>
      <c r="K770" t="s">
        <v>949</v>
      </c>
      <c r="L770" t="s">
        <v>849</v>
      </c>
      <c r="M770" t="s">
        <v>865</v>
      </c>
      <c r="N770" t="s">
        <v>55</v>
      </c>
      <c r="P770" t="s">
        <v>361</v>
      </c>
      <c r="Q770" t="s">
        <v>851</v>
      </c>
      <c r="R770" t="s">
        <v>337</v>
      </c>
      <c r="S770">
        <v>-1</v>
      </c>
      <c r="T770" t="s">
        <v>865</v>
      </c>
      <c r="U770" t="s">
        <v>853</v>
      </c>
    </row>
    <row r="771" spans="1:21" ht="15" customHeight="1">
      <c r="A771" s="962">
        <v>15010</v>
      </c>
      <c r="B771" t="s">
        <v>279</v>
      </c>
      <c r="C771" t="s">
        <v>255</v>
      </c>
      <c r="D771" t="s">
        <v>13</v>
      </c>
      <c r="E771" t="s">
        <v>11</v>
      </c>
      <c r="F771" t="s">
        <v>610</v>
      </c>
      <c r="G771" t="s">
        <v>471</v>
      </c>
      <c r="I771" t="s">
        <v>931</v>
      </c>
      <c r="J771" t="s">
        <v>853</v>
      </c>
      <c r="K771" t="s">
        <v>948</v>
      </c>
      <c r="L771" t="s">
        <v>854</v>
      </c>
      <c r="M771" t="s">
        <v>855</v>
      </c>
      <c r="N771" t="s">
        <v>55</v>
      </c>
      <c r="P771" t="s">
        <v>361</v>
      </c>
      <c r="Q771" t="s">
        <v>851</v>
      </c>
      <c r="R771" t="s">
        <v>337</v>
      </c>
      <c r="S771">
        <v>0.40720000000000001</v>
      </c>
    </row>
    <row r="772" spans="1:21" ht="15" customHeight="1">
      <c r="A772" s="971">
        <v>16010</v>
      </c>
      <c r="B772" t="s">
        <v>279</v>
      </c>
      <c r="C772" t="s">
        <v>255</v>
      </c>
      <c r="D772" t="s">
        <v>13</v>
      </c>
      <c r="E772" t="s">
        <v>11</v>
      </c>
      <c r="F772" t="s">
        <v>610</v>
      </c>
      <c r="G772" t="s">
        <v>471</v>
      </c>
      <c r="I772" t="s">
        <v>931</v>
      </c>
      <c r="J772" t="s">
        <v>853</v>
      </c>
      <c r="K772" t="s">
        <v>948</v>
      </c>
      <c r="L772" t="s">
        <v>854</v>
      </c>
      <c r="M772" t="s">
        <v>855</v>
      </c>
      <c r="N772" t="s">
        <v>55</v>
      </c>
      <c r="P772" t="s">
        <v>361</v>
      </c>
      <c r="Q772" t="s">
        <v>851</v>
      </c>
      <c r="R772" t="s">
        <v>337</v>
      </c>
      <c r="S772">
        <v>1.03E-2</v>
      </c>
    </row>
    <row r="773" spans="1:21" ht="15" customHeight="1">
      <c r="A773" s="962">
        <v>16010</v>
      </c>
      <c r="B773" t="s">
        <v>255</v>
      </c>
      <c r="C773" t="s">
        <v>312</v>
      </c>
      <c r="D773" t="s">
        <v>13</v>
      </c>
      <c r="E773" t="s">
        <v>11</v>
      </c>
      <c r="F773" t="s">
        <v>610</v>
      </c>
      <c r="G773" t="s">
        <v>471</v>
      </c>
      <c r="I773" t="s">
        <v>866</v>
      </c>
      <c r="J773" t="s">
        <v>853</v>
      </c>
      <c r="K773" t="s">
        <v>949</v>
      </c>
      <c r="L773" t="s">
        <v>849</v>
      </c>
      <c r="M773" t="s">
        <v>867</v>
      </c>
      <c r="N773" t="s">
        <v>55</v>
      </c>
      <c r="P773" t="s">
        <v>361</v>
      </c>
      <c r="Q773" t="s">
        <v>851</v>
      </c>
      <c r="R773" t="s">
        <v>337</v>
      </c>
      <c r="S773">
        <v>-1</v>
      </c>
      <c r="T773" t="s">
        <v>867</v>
      </c>
      <c r="U773" t="s">
        <v>853</v>
      </c>
    </row>
    <row r="774" spans="1:21" ht="15" customHeight="1">
      <c r="A774" s="971">
        <v>21010</v>
      </c>
      <c r="B774" t="s">
        <v>244</v>
      </c>
      <c r="C774" t="s">
        <v>278</v>
      </c>
      <c r="D774" t="s">
        <v>13</v>
      </c>
      <c r="E774" t="s">
        <v>11</v>
      </c>
      <c r="F774" t="s">
        <v>610</v>
      </c>
      <c r="G774" t="s">
        <v>471</v>
      </c>
      <c r="P774" t="s">
        <v>361</v>
      </c>
      <c r="Q774" t="s">
        <v>868</v>
      </c>
      <c r="R774" t="s">
        <v>869</v>
      </c>
      <c r="S774">
        <v>0.02</v>
      </c>
    </row>
    <row r="775" spans="1:21" ht="15" customHeight="1">
      <c r="A775" s="962">
        <v>21010</v>
      </c>
      <c r="B775" t="s">
        <v>247</v>
      </c>
      <c r="C775" t="s">
        <v>322</v>
      </c>
      <c r="D775" t="s">
        <v>13</v>
      </c>
      <c r="E775" t="s">
        <v>11</v>
      </c>
      <c r="F775" t="s">
        <v>610</v>
      </c>
      <c r="G775" t="s">
        <v>471</v>
      </c>
      <c r="I775" t="s">
        <v>915</v>
      </c>
      <c r="J775" t="s">
        <v>450</v>
      </c>
      <c r="K775" t="s">
        <v>950</v>
      </c>
      <c r="L775" t="s">
        <v>854</v>
      </c>
      <c r="M775" t="s">
        <v>871</v>
      </c>
      <c r="N775" t="s">
        <v>56</v>
      </c>
      <c r="P775" t="s">
        <v>361</v>
      </c>
      <c r="Q775" t="s">
        <v>851</v>
      </c>
      <c r="R775" t="s">
        <v>337</v>
      </c>
      <c r="S775">
        <v>-1</v>
      </c>
      <c r="T775" t="s">
        <v>871</v>
      </c>
      <c r="U775" t="s">
        <v>450</v>
      </c>
    </row>
    <row r="776" spans="1:21" ht="15" customHeight="1">
      <c r="A776" s="971">
        <v>40010</v>
      </c>
      <c r="B776" t="s">
        <v>247</v>
      </c>
      <c r="C776" t="s">
        <v>318</v>
      </c>
      <c r="D776" t="s">
        <v>13</v>
      </c>
      <c r="E776" t="s">
        <v>11</v>
      </c>
      <c r="F776" t="s">
        <v>610</v>
      </c>
      <c r="G776" t="s">
        <v>471</v>
      </c>
      <c r="I776" t="s">
        <v>848</v>
      </c>
      <c r="J776" t="s">
        <v>848</v>
      </c>
      <c r="K776" t="s">
        <v>951</v>
      </c>
      <c r="L776" t="s">
        <v>849</v>
      </c>
      <c r="M776" t="s">
        <v>850</v>
      </c>
      <c r="N776" t="s">
        <v>848</v>
      </c>
      <c r="P776" t="s">
        <v>882</v>
      </c>
      <c r="Q776" t="s">
        <v>851</v>
      </c>
      <c r="R776" t="s">
        <v>337</v>
      </c>
      <c r="S776">
        <v>-1</v>
      </c>
      <c r="T776" t="s">
        <v>850</v>
      </c>
    </row>
    <row r="777" spans="1:21" ht="15" customHeight="1">
      <c r="A777" s="962">
        <v>40010</v>
      </c>
      <c r="B777" t="s">
        <v>254</v>
      </c>
      <c r="C777" t="s">
        <v>319</v>
      </c>
      <c r="D777" t="s">
        <v>13</v>
      </c>
      <c r="E777" t="s">
        <v>11</v>
      </c>
      <c r="F777" t="s">
        <v>610</v>
      </c>
      <c r="G777" t="s">
        <v>471</v>
      </c>
      <c r="H777" t="s">
        <v>712</v>
      </c>
      <c r="J777" t="s">
        <v>415</v>
      </c>
      <c r="L777" t="s">
        <v>333</v>
      </c>
      <c r="M777" t="s">
        <v>351</v>
      </c>
      <c r="N777" t="s">
        <v>68</v>
      </c>
      <c r="P777" t="s">
        <v>349</v>
      </c>
      <c r="Q777" t="s">
        <v>336</v>
      </c>
      <c r="R777" t="s">
        <v>337</v>
      </c>
      <c r="S777">
        <v>1</v>
      </c>
    </row>
    <row r="778" spans="1:21" ht="15" customHeight="1">
      <c r="A778" s="971">
        <v>53</v>
      </c>
      <c r="B778" t="s">
        <v>277</v>
      </c>
      <c r="C778" t="s">
        <v>244</v>
      </c>
      <c r="D778" t="s">
        <v>13</v>
      </c>
      <c r="E778" t="s">
        <v>11</v>
      </c>
      <c r="F778" t="s">
        <v>610</v>
      </c>
      <c r="G778" t="s">
        <v>474</v>
      </c>
      <c r="H778" t="s">
        <v>463</v>
      </c>
      <c r="J778" t="s">
        <v>428</v>
      </c>
      <c r="L778" t="s">
        <v>333</v>
      </c>
      <c r="M778" t="s">
        <v>277</v>
      </c>
      <c r="N778" t="s">
        <v>66</v>
      </c>
      <c r="P778" t="s">
        <v>365</v>
      </c>
      <c r="Q778" t="s">
        <v>336</v>
      </c>
      <c r="R778" t="s">
        <v>337</v>
      </c>
      <c r="S778">
        <v>0.5</v>
      </c>
    </row>
    <row r="779" spans="1:21" ht="15" customHeight="1">
      <c r="A779" s="962">
        <v>53</v>
      </c>
      <c r="B779" t="s">
        <v>244</v>
      </c>
      <c r="C779" t="s">
        <v>279</v>
      </c>
      <c r="D779" t="s">
        <v>13</v>
      </c>
      <c r="E779" t="s">
        <v>11</v>
      </c>
      <c r="F779" t="s">
        <v>610</v>
      </c>
      <c r="G779" t="s">
        <v>474</v>
      </c>
      <c r="I779" t="s">
        <v>955</v>
      </c>
      <c r="J779" t="s">
        <v>848</v>
      </c>
      <c r="K779" t="s">
        <v>956</v>
      </c>
      <c r="L779" t="s">
        <v>849</v>
      </c>
      <c r="M779" t="s">
        <v>957</v>
      </c>
      <c r="N779" t="s">
        <v>848</v>
      </c>
      <c r="P779" t="s">
        <v>882</v>
      </c>
      <c r="Q779" t="s">
        <v>851</v>
      </c>
      <c r="R779" t="s">
        <v>337</v>
      </c>
      <c r="S779">
        <v>-1</v>
      </c>
      <c r="T779" t="s">
        <v>957</v>
      </c>
    </row>
    <row r="780" spans="1:21" ht="15" customHeight="1">
      <c r="A780" s="971">
        <v>54</v>
      </c>
      <c r="B780" t="s">
        <v>277</v>
      </c>
      <c r="C780" t="s">
        <v>244</v>
      </c>
      <c r="D780" t="s">
        <v>13</v>
      </c>
      <c r="E780" t="s">
        <v>11</v>
      </c>
      <c r="F780" t="s">
        <v>610</v>
      </c>
      <c r="G780" t="s">
        <v>474</v>
      </c>
      <c r="H780" t="s">
        <v>463</v>
      </c>
      <c r="J780" t="s">
        <v>428</v>
      </c>
      <c r="L780" t="s">
        <v>333</v>
      </c>
      <c r="M780" t="s">
        <v>277</v>
      </c>
      <c r="N780" t="s">
        <v>66</v>
      </c>
      <c r="P780" t="s">
        <v>365</v>
      </c>
      <c r="Q780" t="s">
        <v>336</v>
      </c>
      <c r="R780" t="s">
        <v>337</v>
      </c>
      <c r="S780">
        <v>0.1</v>
      </c>
    </row>
    <row r="781" spans="1:21" ht="15" customHeight="1">
      <c r="A781" s="962">
        <v>54</v>
      </c>
      <c r="B781" t="s">
        <v>250</v>
      </c>
      <c r="C781" t="s">
        <v>279</v>
      </c>
      <c r="D781" t="s">
        <v>13</v>
      </c>
      <c r="E781" t="s">
        <v>11</v>
      </c>
      <c r="F781" t="s">
        <v>610</v>
      </c>
      <c r="G781" t="s">
        <v>474</v>
      </c>
      <c r="I781" t="s">
        <v>961</v>
      </c>
      <c r="J781" t="s">
        <v>848</v>
      </c>
      <c r="K781" t="s">
        <v>962</v>
      </c>
      <c r="L781" t="s">
        <v>849</v>
      </c>
      <c r="M781" t="s">
        <v>963</v>
      </c>
      <c r="N781" t="s">
        <v>848</v>
      </c>
      <c r="P781" t="s">
        <v>882</v>
      </c>
      <c r="Q781" t="s">
        <v>851</v>
      </c>
      <c r="R781" t="s">
        <v>337</v>
      </c>
      <c r="S781">
        <v>-1</v>
      </c>
      <c r="T781" t="s">
        <v>963</v>
      </c>
    </row>
    <row r="782" spans="1:21" ht="15" customHeight="1">
      <c r="A782" s="971">
        <v>55</v>
      </c>
      <c r="B782" t="s">
        <v>279</v>
      </c>
      <c r="C782" t="s">
        <v>253</v>
      </c>
      <c r="D782" t="s">
        <v>13</v>
      </c>
      <c r="E782" t="s">
        <v>11</v>
      </c>
      <c r="F782" t="s">
        <v>610</v>
      </c>
      <c r="G782" t="s">
        <v>474</v>
      </c>
      <c r="I782" t="s">
        <v>964</v>
      </c>
      <c r="J782" t="s">
        <v>848</v>
      </c>
      <c r="K782" t="s">
        <v>965</v>
      </c>
      <c r="L782" t="s">
        <v>849</v>
      </c>
      <c r="M782" t="s">
        <v>966</v>
      </c>
      <c r="N782" t="s">
        <v>848</v>
      </c>
      <c r="P782" t="s">
        <v>882</v>
      </c>
      <c r="Q782" t="s">
        <v>851</v>
      </c>
      <c r="R782" t="s">
        <v>337</v>
      </c>
      <c r="S782">
        <v>-1</v>
      </c>
      <c r="T782" t="s">
        <v>966</v>
      </c>
    </row>
    <row r="783" spans="1:21" ht="15" customHeight="1">
      <c r="A783" s="962">
        <v>55</v>
      </c>
      <c r="B783" t="s">
        <v>277</v>
      </c>
      <c r="C783" t="s">
        <v>244</v>
      </c>
      <c r="D783" t="s">
        <v>13</v>
      </c>
      <c r="E783" t="s">
        <v>11</v>
      </c>
      <c r="F783" t="s">
        <v>610</v>
      </c>
      <c r="G783" t="s">
        <v>474</v>
      </c>
      <c r="H783" t="s">
        <v>463</v>
      </c>
      <c r="J783" t="s">
        <v>428</v>
      </c>
      <c r="L783" t="s">
        <v>333</v>
      </c>
      <c r="M783" t="s">
        <v>277</v>
      </c>
      <c r="N783" t="s">
        <v>66</v>
      </c>
      <c r="P783" t="s">
        <v>365</v>
      </c>
      <c r="Q783" t="s">
        <v>336</v>
      </c>
      <c r="R783" t="s">
        <v>337</v>
      </c>
      <c r="S783">
        <v>0.1</v>
      </c>
    </row>
    <row r="784" spans="1:21" ht="15" customHeight="1">
      <c r="A784" s="971">
        <v>56</v>
      </c>
      <c r="B784" t="s">
        <v>254</v>
      </c>
      <c r="C784" t="s">
        <v>319</v>
      </c>
      <c r="D784" t="s">
        <v>13</v>
      </c>
      <c r="E784" t="s">
        <v>11</v>
      </c>
      <c r="F784" t="s">
        <v>610</v>
      </c>
      <c r="G784" t="s">
        <v>474</v>
      </c>
      <c r="I784" t="s">
        <v>958</v>
      </c>
      <c r="J784" t="s">
        <v>848</v>
      </c>
      <c r="K784" t="s">
        <v>959</v>
      </c>
      <c r="L784" t="s">
        <v>849</v>
      </c>
      <c r="M784" t="s">
        <v>960</v>
      </c>
      <c r="N784" t="s">
        <v>848</v>
      </c>
      <c r="P784" t="s">
        <v>882</v>
      </c>
      <c r="Q784" t="s">
        <v>851</v>
      </c>
      <c r="R784" t="s">
        <v>337</v>
      </c>
      <c r="S784">
        <v>-1</v>
      </c>
      <c r="T784" t="s">
        <v>960</v>
      </c>
    </row>
    <row r="785" spans="1:21" ht="15" customHeight="1">
      <c r="A785" s="962">
        <v>56</v>
      </c>
      <c r="B785" t="s">
        <v>277</v>
      </c>
      <c r="C785" t="s">
        <v>244</v>
      </c>
      <c r="D785" t="s">
        <v>13</v>
      </c>
      <c r="E785" t="s">
        <v>11</v>
      </c>
      <c r="F785" t="s">
        <v>610</v>
      </c>
      <c r="G785" t="s">
        <v>474</v>
      </c>
      <c r="H785" t="s">
        <v>463</v>
      </c>
      <c r="J785" t="s">
        <v>428</v>
      </c>
      <c r="L785" t="s">
        <v>333</v>
      </c>
      <c r="M785" t="s">
        <v>277</v>
      </c>
      <c r="N785" t="s">
        <v>66</v>
      </c>
      <c r="P785" t="s">
        <v>365</v>
      </c>
      <c r="Q785" t="s">
        <v>336</v>
      </c>
      <c r="R785" t="s">
        <v>337</v>
      </c>
      <c r="S785">
        <v>0.1</v>
      </c>
    </row>
    <row r="786" spans="1:21" ht="15" customHeight="1">
      <c r="A786" s="971">
        <v>3011</v>
      </c>
      <c r="B786" t="s">
        <v>244</v>
      </c>
      <c r="C786" t="s">
        <v>279</v>
      </c>
      <c r="D786" t="s">
        <v>13</v>
      </c>
      <c r="E786" t="s">
        <v>11</v>
      </c>
      <c r="F786" t="s">
        <v>610</v>
      </c>
      <c r="G786" t="s">
        <v>474</v>
      </c>
      <c r="I786" t="s">
        <v>955</v>
      </c>
      <c r="J786" t="s">
        <v>848</v>
      </c>
      <c r="K786" t="s">
        <v>956</v>
      </c>
      <c r="L786" t="s">
        <v>849</v>
      </c>
      <c r="M786" t="s">
        <v>957</v>
      </c>
      <c r="N786" t="s">
        <v>848</v>
      </c>
      <c r="P786" t="s">
        <v>882</v>
      </c>
      <c r="Q786" t="s">
        <v>851</v>
      </c>
      <c r="R786" t="s">
        <v>337</v>
      </c>
      <c r="S786">
        <v>0.01</v>
      </c>
    </row>
    <row r="787" spans="1:21" ht="15" customHeight="1">
      <c r="A787" s="962">
        <v>3011</v>
      </c>
      <c r="B787" t="s">
        <v>279</v>
      </c>
      <c r="C787" t="s">
        <v>255</v>
      </c>
      <c r="D787" t="s">
        <v>13</v>
      </c>
      <c r="E787" t="s">
        <v>11</v>
      </c>
      <c r="F787" t="s">
        <v>610</v>
      </c>
      <c r="G787" t="s">
        <v>474</v>
      </c>
      <c r="I787" t="s">
        <v>931</v>
      </c>
      <c r="J787" t="s">
        <v>853</v>
      </c>
      <c r="K787" t="s">
        <v>948</v>
      </c>
      <c r="L787" t="s">
        <v>854</v>
      </c>
      <c r="M787" t="s">
        <v>855</v>
      </c>
      <c r="N787" t="s">
        <v>55</v>
      </c>
      <c r="P787" t="s">
        <v>361</v>
      </c>
      <c r="Q787" t="s">
        <v>851</v>
      </c>
      <c r="R787" t="s">
        <v>337</v>
      </c>
      <c r="S787">
        <v>-1</v>
      </c>
      <c r="T787" t="s">
        <v>855</v>
      </c>
      <c r="U787" t="s">
        <v>853</v>
      </c>
    </row>
    <row r="788" spans="1:21" ht="15" customHeight="1">
      <c r="A788" s="971">
        <v>11011</v>
      </c>
      <c r="B788" t="s">
        <v>279</v>
      </c>
      <c r="C788" t="s">
        <v>255</v>
      </c>
      <c r="D788" t="s">
        <v>13</v>
      </c>
      <c r="E788" t="s">
        <v>11</v>
      </c>
      <c r="F788" t="s">
        <v>610</v>
      </c>
      <c r="G788" t="s">
        <v>474</v>
      </c>
      <c r="I788" t="s">
        <v>931</v>
      </c>
      <c r="J788" t="s">
        <v>853</v>
      </c>
      <c r="K788" t="s">
        <v>948</v>
      </c>
      <c r="L788" t="s">
        <v>854</v>
      </c>
      <c r="M788" t="s">
        <v>855</v>
      </c>
      <c r="N788" t="s">
        <v>55</v>
      </c>
      <c r="P788" t="s">
        <v>361</v>
      </c>
      <c r="Q788" t="s">
        <v>851</v>
      </c>
      <c r="R788" t="s">
        <v>337</v>
      </c>
      <c r="S788">
        <v>0.56330000000000002</v>
      </c>
    </row>
    <row r="789" spans="1:21" ht="15" customHeight="1">
      <c r="A789" s="962">
        <v>11011</v>
      </c>
      <c r="B789" t="s">
        <v>255</v>
      </c>
      <c r="C789" t="s">
        <v>301</v>
      </c>
      <c r="D789" t="s">
        <v>13</v>
      </c>
      <c r="E789" t="s">
        <v>11</v>
      </c>
      <c r="F789" t="s">
        <v>610</v>
      </c>
      <c r="G789" t="s">
        <v>474</v>
      </c>
      <c r="I789" t="s">
        <v>856</v>
      </c>
      <c r="J789" t="s">
        <v>853</v>
      </c>
      <c r="K789" t="s">
        <v>949</v>
      </c>
      <c r="L789" t="s">
        <v>849</v>
      </c>
      <c r="M789" t="s">
        <v>857</v>
      </c>
      <c r="N789" t="s">
        <v>55</v>
      </c>
      <c r="P789" t="s">
        <v>361</v>
      </c>
      <c r="Q789" t="s">
        <v>851</v>
      </c>
      <c r="R789" t="s">
        <v>337</v>
      </c>
      <c r="S789">
        <v>-1</v>
      </c>
      <c r="T789" t="s">
        <v>857</v>
      </c>
      <c r="U789" t="s">
        <v>853</v>
      </c>
    </row>
    <row r="790" spans="1:21" ht="15" customHeight="1">
      <c r="A790" s="971">
        <v>12011</v>
      </c>
      <c r="B790" t="s">
        <v>279</v>
      </c>
      <c r="C790" t="s">
        <v>255</v>
      </c>
      <c r="D790" t="s">
        <v>13</v>
      </c>
      <c r="E790" t="s">
        <v>11</v>
      </c>
      <c r="F790" t="s">
        <v>610</v>
      </c>
      <c r="G790" t="s">
        <v>474</v>
      </c>
      <c r="I790" t="s">
        <v>931</v>
      </c>
      <c r="J790" t="s">
        <v>853</v>
      </c>
      <c r="K790" t="s">
        <v>948</v>
      </c>
      <c r="L790" t="s">
        <v>854</v>
      </c>
      <c r="M790" t="s">
        <v>855</v>
      </c>
      <c r="N790" t="s">
        <v>55</v>
      </c>
      <c r="P790" t="s">
        <v>361</v>
      </c>
      <c r="Q790" t="s">
        <v>851</v>
      </c>
      <c r="R790" t="s">
        <v>337</v>
      </c>
      <c r="S790">
        <v>7.7000000000000002E-3</v>
      </c>
    </row>
    <row r="791" spans="1:21" ht="15" customHeight="1">
      <c r="A791" s="962">
        <v>12011</v>
      </c>
      <c r="B791" t="s">
        <v>255</v>
      </c>
      <c r="C791" t="s">
        <v>307</v>
      </c>
      <c r="D791" t="s">
        <v>13</v>
      </c>
      <c r="E791" t="s">
        <v>11</v>
      </c>
      <c r="F791" t="s">
        <v>610</v>
      </c>
      <c r="G791" t="s">
        <v>474</v>
      </c>
      <c r="I791" t="s">
        <v>858</v>
      </c>
      <c r="J791" t="s">
        <v>853</v>
      </c>
      <c r="K791" t="s">
        <v>949</v>
      </c>
      <c r="L791" t="s">
        <v>849</v>
      </c>
      <c r="M791" t="s">
        <v>859</v>
      </c>
      <c r="N791" t="s">
        <v>55</v>
      </c>
      <c r="P791" t="s">
        <v>361</v>
      </c>
      <c r="Q791" t="s">
        <v>851</v>
      </c>
      <c r="R791" t="s">
        <v>337</v>
      </c>
      <c r="S791">
        <v>-1</v>
      </c>
      <c r="T791" t="s">
        <v>859</v>
      </c>
      <c r="U791" t="s">
        <v>853</v>
      </c>
    </row>
    <row r="792" spans="1:21" ht="15" customHeight="1">
      <c r="A792" s="971">
        <v>13011</v>
      </c>
      <c r="B792" t="s">
        <v>279</v>
      </c>
      <c r="C792" t="s">
        <v>255</v>
      </c>
      <c r="D792" t="s">
        <v>13</v>
      </c>
      <c r="E792" t="s">
        <v>11</v>
      </c>
      <c r="F792" t="s">
        <v>610</v>
      </c>
      <c r="G792" t="s">
        <v>474</v>
      </c>
      <c r="I792" t="s">
        <v>931</v>
      </c>
      <c r="J792" t="s">
        <v>853</v>
      </c>
      <c r="K792" t="s">
        <v>948</v>
      </c>
      <c r="L792" t="s">
        <v>854</v>
      </c>
      <c r="M792" t="s">
        <v>855</v>
      </c>
      <c r="N792" t="s">
        <v>55</v>
      </c>
      <c r="P792" t="s">
        <v>361</v>
      </c>
      <c r="Q792" t="s">
        <v>851</v>
      </c>
      <c r="R792" t="s">
        <v>337</v>
      </c>
      <c r="S792">
        <v>0</v>
      </c>
    </row>
    <row r="793" spans="1:21" ht="15" customHeight="1">
      <c r="A793" s="962">
        <v>13011</v>
      </c>
      <c r="B793" t="s">
        <v>255</v>
      </c>
      <c r="C793" t="s">
        <v>315</v>
      </c>
      <c r="D793" t="s">
        <v>13</v>
      </c>
      <c r="E793" t="s">
        <v>11</v>
      </c>
      <c r="F793" t="s">
        <v>610</v>
      </c>
      <c r="G793" t="s">
        <v>474</v>
      </c>
      <c r="I793" t="s">
        <v>860</v>
      </c>
      <c r="J793" t="s">
        <v>853</v>
      </c>
      <c r="K793" t="s">
        <v>949</v>
      </c>
      <c r="L793" t="s">
        <v>849</v>
      </c>
      <c r="M793" t="s">
        <v>861</v>
      </c>
      <c r="N793" t="s">
        <v>55</v>
      </c>
      <c r="P793" t="s">
        <v>361</v>
      </c>
      <c r="Q793" t="s">
        <v>851</v>
      </c>
      <c r="R793" t="s">
        <v>337</v>
      </c>
      <c r="S793">
        <v>-1</v>
      </c>
      <c r="T793" t="s">
        <v>861</v>
      </c>
      <c r="U793" t="s">
        <v>853</v>
      </c>
    </row>
    <row r="794" spans="1:21" ht="15" customHeight="1">
      <c r="A794" s="971">
        <v>14011</v>
      </c>
      <c r="B794" t="s">
        <v>255</v>
      </c>
      <c r="C794" t="s">
        <v>308</v>
      </c>
      <c r="D794" t="s">
        <v>13</v>
      </c>
      <c r="E794" t="s">
        <v>11</v>
      </c>
      <c r="F794" t="s">
        <v>610</v>
      </c>
      <c r="G794" t="s">
        <v>474</v>
      </c>
      <c r="I794" t="s">
        <v>862</v>
      </c>
      <c r="J794" t="s">
        <v>853</v>
      </c>
      <c r="K794" t="s">
        <v>949</v>
      </c>
      <c r="L794" t="s">
        <v>849</v>
      </c>
      <c r="M794" t="s">
        <v>863</v>
      </c>
      <c r="N794" t="s">
        <v>55</v>
      </c>
      <c r="P794" t="s">
        <v>361</v>
      </c>
      <c r="Q794" t="s">
        <v>851</v>
      </c>
      <c r="R794" t="s">
        <v>337</v>
      </c>
      <c r="S794">
        <v>-1</v>
      </c>
      <c r="T794" t="s">
        <v>863</v>
      </c>
      <c r="U794" t="s">
        <v>853</v>
      </c>
    </row>
    <row r="795" spans="1:21" ht="15" customHeight="1">
      <c r="A795" s="962">
        <v>14011</v>
      </c>
      <c r="B795" t="s">
        <v>279</v>
      </c>
      <c r="C795" t="s">
        <v>255</v>
      </c>
      <c r="D795" t="s">
        <v>13</v>
      </c>
      <c r="E795" t="s">
        <v>11</v>
      </c>
      <c r="F795" t="s">
        <v>610</v>
      </c>
      <c r="G795" t="s">
        <v>474</v>
      </c>
      <c r="I795" t="s">
        <v>931</v>
      </c>
      <c r="J795" t="s">
        <v>853</v>
      </c>
      <c r="K795" t="s">
        <v>948</v>
      </c>
      <c r="L795" t="s">
        <v>854</v>
      </c>
      <c r="M795" t="s">
        <v>855</v>
      </c>
      <c r="N795" t="s">
        <v>55</v>
      </c>
      <c r="P795" t="s">
        <v>361</v>
      </c>
      <c r="Q795" t="s">
        <v>851</v>
      </c>
      <c r="R795" t="s">
        <v>337</v>
      </c>
      <c r="S795">
        <v>7.7000000000000002E-3</v>
      </c>
    </row>
    <row r="796" spans="1:21" ht="15" customHeight="1">
      <c r="A796" s="971">
        <v>15011</v>
      </c>
      <c r="B796" t="s">
        <v>255</v>
      </c>
      <c r="C796" t="s">
        <v>311</v>
      </c>
      <c r="D796" t="s">
        <v>13</v>
      </c>
      <c r="E796" t="s">
        <v>11</v>
      </c>
      <c r="F796" t="s">
        <v>610</v>
      </c>
      <c r="G796" t="s">
        <v>474</v>
      </c>
      <c r="I796" t="s">
        <v>864</v>
      </c>
      <c r="J796" t="s">
        <v>853</v>
      </c>
      <c r="K796" t="s">
        <v>949</v>
      </c>
      <c r="L796" t="s">
        <v>849</v>
      </c>
      <c r="M796" t="s">
        <v>865</v>
      </c>
      <c r="N796" t="s">
        <v>55</v>
      </c>
      <c r="P796" t="s">
        <v>361</v>
      </c>
      <c r="Q796" t="s">
        <v>851</v>
      </c>
      <c r="R796" t="s">
        <v>337</v>
      </c>
      <c r="S796">
        <v>-1</v>
      </c>
      <c r="T796" t="s">
        <v>865</v>
      </c>
      <c r="U796" t="s">
        <v>853</v>
      </c>
    </row>
    <row r="797" spans="1:21" ht="15" customHeight="1">
      <c r="A797" s="962">
        <v>15011</v>
      </c>
      <c r="B797" t="s">
        <v>279</v>
      </c>
      <c r="C797" t="s">
        <v>255</v>
      </c>
      <c r="D797" t="s">
        <v>13</v>
      </c>
      <c r="E797" t="s">
        <v>11</v>
      </c>
      <c r="F797" t="s">
        <v>610</v>
      </c>
      <c r="G797" t="s">
        <v>474</v>
      </c>
      <c r="I797" t="s">
        <v>931</v>
      </c>
      <c r="J797" t="s">
        <v>853</v>
      </c>
      <c r="K797" t="s">
        <v>948</v>
      </c>
      <c r="L797" t="s">
        <v>854</v>
      </c>
      <c r="M797" t="s">
        <v>855</v>
      </c>
      <c r="N797" t="s">
        <v>55</v>
      </c>
      <c r="P797" t="s">
        <v>361</v>
      </c>
      <c r="Q797" t="s">
        <v>851</v>
      </c>
      <c r="R797" t="s">
        <v>337</v>
      </c>
      <c r="S797">
        <v>0.40720000000000001</v>
      </c>
    </row>
    <row r="798" spans="1:21" ht="15" customHeight="1">
      <c r="A798" s="971">
        <v>16011</v>
      </c>
      <c r="B798" t="s">
        <v>279</v>
      </c>
      <c r="C798" t="s">
        <v>255</v>
      </c>
      <c r="D798" t="s">
        <v>13</v>
      </c>
      <c r="E798" t="s">
        <v>11</v>
      </c>
      <c r="F798" t="s">
        <v>610</v>
      </c>
      <c r="G798" t="s">
        <v>474</v>
      </c>
      <c r="I798" t="s">
        <v>931</v>
      </c>
      <c r="J798" t="s">
        <v>853</v>
      </c>
      <c r="K798" t="s">
        <v>948</v>
      </c>
      <c r="L798" t="s">
        <v>854</v>
      </c>
      <c r="M798" t="s">
        <v>855</v>
      </c>
      <c r="N798" t="s">
        <v>55</v>
      </c>
      <c r="P798" t="s">
        <v>361</v>
      </c>
      <c r="Q798" t="s">
        <v>851</v>
      </c>
      <c r="R798" t="s">
        <v>337</v>
      </c>
      <c r="S798">
        <v>1.03E-2</v>
      </c>
    </row>
    <row r="799" spans="1:21" ht="15" customHeight="1">
      <c r="A799" s="962">
        <v>16011</v>
      </c>
      <c r="B799" t="s">
        <v>255</v>
      </c>
      <c r="C799" t="s">
        <v>312</v>
      </c>
      <c r="D799" t="s">
        <v>13</v>
      </c>
      <c r="E799" t="s">
        <v>11</v>
      </c>
      <c r="F799" t="s">
        <v>610</v>
      </c>
      <c r="G799" t="s">
        <v>474</v>
      </c>
      <c r="I799" t="s">
        <v>866</v>
      </c>
      <c r="J799" t="s">
        <v>853</v>
      </c>
      <c r="K799" t="s">
        <v>949</v>
      </c>
      <c r="L799" t="s">
        <v>849</v>
      </c>
      <c r="M799" t="s">
        <v>867</v>
      </c>
      <c r="N799" t="s">
        <v>55</v>
      </c>
      <c r="P799" t="s">
        <v>361</v>
      </c>
      <c r="Q799" t="s">
        <v>851</v>
      </c>
      <c r="R799" t="s">
        <v>337</v>
      </c>
      <c r="S799">
        <v>-1</v>
      </c>
      <c r="T799" t="s">
        <v>867</v>
      </c>
      <c r="U799" t="s">
        <v>853</v>
      </c>
    </row>
    <row r="800" spans="1:21" ht="15" customHeight="1">
      <c r="A800" s="971">
        <v>21011</v>
      </c>
      <c r="B800" t="s">
        <v>244</v>
      </c>
      <c r="C800" t="s">
        <v>278</v>
      </c>
      <c r="D800" t="s">
        <v>13</v>
      </c>
      <c r="E800" t="s">
        <v>11</v>
      </c>
      <c r="F800" t="s">
        <v>610</v>
      </c>
      <c r="G800" t="s">
        <v>474</v>
      </c>
      <c r="P800" t="s">
        <v>361</v>
      </c>
      <c r="Q800" t="s">
        <v>868</v>
      </c>
      <c r="R800" t="s">
        <v>869</v>
      </c>
      <c r="S800">
        <v>0.02</v>
      </c>
    </row>
    <row r="801" spans="1:21" ht="15" customHeight="1">
      <c r="A801" s="962">
        <v>21011</v>
      </c>
      <c r="B801" t="s">
        <v>247</v>
      </c>
      <c r="C801" t="s">
        <v>322</v>
      </c>
      <c r="D801" t="s">
        <v>13</v>
      </c>
      <c r="E801" t="s">
        <v>11</v>
      </c>
      <c r="F801" t="s">
        <v>610</v>
      </c>
      <c r="G801" t="s">
        <v>474</v>
      </c>
      <c r="I801" t="s">
        <v>915</v>
      </c>
      <c r="J801" t="s">
        <v>450</v>
      </c>
      <c r="K801" t="s">
        <v>950</v>
      </c>
      <c r="L801" t="s">
        <v>854</v>
      </c>
      <c r="M801" t="s">
        <v>871</v>
      </c>
      <c r="N801" t="s">
        <v>56</v>
      </c>
      <c r="P801" t="s">
        <v>361</v>
      </c>
      <c r="Q801" t="s">
        <v>851</v>
      </c>
      <c r="R801" t="s">
        <v>337</v>
      </c>
      <c r="S801">
        <v>-1</v>
      </c>
      <c r="T801" t="s">
        <v>871</v>
      </c>
      <c r="U801" t="s">
        <v>450</v>
      </c>
    </row>
    <row r="802" spans="1:21" ht="15" customHeight="1">
      <c r="A802" s="971">
        <v>40011</v>
      </c>
      <c r="B802" t="s">
        <v>247</v>
      </c>
      <c r="C802" t="s">
        <v>318</v>
      </c>
      <c r="D802" t="s">
        <v>13</v>
      </c>
      <c r="E802" t="s">
        <v>11</v>
      </c>
      <c r="F802" t="s">
        <v>610</v>
      </c>
      <c r="G802" t="s">
        <v>474</v>
      </c>
      <c r="I802" t="s">
        <v>848</v>
      </c>
      <c r="J802" t="s">
        <v>848</v>
      </c>
      <c r="K802" t="s">
        <v>951</v>
      </c>
      <c r="L802" t="s">
        <v>849</v>
      </c>
      <c r="M802" t="s">
        <v>850</v>
      </c>
      <c r="N802" t="s">
        <v>848</v>
      </c>
      <c r="P802" t="s">
        <v>882</v>
      </c>
      <c r="Q802" t="s">
        <v>851</v>
      </c>
      <c r="R802" t="s">
        <v>337</v>
      </c>
      <c r="S802">
        <v>-1</v>
      </c>
      <c r="T802" t="s">
        <v>850</v>
      </c>
    </row>
    <row r="803" spans="1:21" ht="15" customHeight="1">
      <c r="A803" s="962">
        <v>40011</v>
      </c>
      <c r="B803" t="s">
        <v>254</v>
      </c>
      <c r="C803" t="s">
        <v>319</v>
      </c>
      <c r="D803" t="s">
        <v>13</v>
      </c>
      <c r="E803" t="s">
        <v>11</v>
      </c>
      <c r="F803" t="s">
        <v>610</v>
      </c>
      <c r="G803" t="s">
        <v>474</v>
      </c>
      <c r="I803" t="s">
        <v>958</v>
      </c>
      <c r="J803" t="s">
        <v>848</v>
      </c>
      <c r="K803" t="s">
        <v>959</v>
      </c>
      <c r="L803" t="s">
        <v>849</v>
      </c>
      <c r="M803" t="s">
        <v>960</v>
      </c>
      <c r="N803" t="s">
        <v>848</v>
      </c>
      <c r="P803" t="s">
        <v>882</v>
      </c>
      <c r="Q803" t="s">
        <v>851</v>
      </c>
      <c r="R803" t="s">
        <v>337</v>
      </c>
      <c r="S803">
        <v>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7D200"/>
  </sheetPr>
  <dimension ref="A1:E65"/>
  <sheetViews>
    <sheetView topLeftCell="A27" workbookViewId="0">
      <selection activeCell="F56" sqref="F56"/>
    </sheetView>
  </sheetViews>
  <sheetFormatPr baseColWidth="10" defaultColWidth="11.44140625" defaultRowHeight="14.4"/>
  <cols>
    <col min="1" max="1" width="36.33203125" style="917" bestFit="1" customWidth="1"/>
    <col min="2" max="2" width="11.44140625" style="925" customWidth="1"/>
    <col min="3" max="3" width="11.44140625" style="917" customWidth="1"/>
    <col min="4" max="16384" width="11.44140625" style="917"/>
  </cols>
  <sheetData>
    <row r="1" spans="1:5" ht="23.4" customHeight="1">
      <c r="A1" s="924" t="s">
        <v>15</v>
      </c>
    </row>
    <row r="2" spans="1:5">
      <c r="B2" s="926" t="s">
        <v>16</v>
      </c>
    </row>
    <row r="3" spans="1:5">
      <c r="A3" s="927" t="s">
        <v>17</v>
      </c>
    </row>
    <row r="4" spans="1:5">
      <c r="A4" s="928" t="s">
        <v>0</v>
      </c>
      <c r="B4" s="929"/>
      <c r="E4" s="923"/>
    </row>
    <row r="5" spans="1:5">
      <c r="A5" s="928" t="s">
        <v>15</v>
      </c>
    </row>
    <row r="6" spans="1:5">
      <c r="A6" s="928" t="s">
        <v>18</v>
      </c>
    </row>
    <row r="7" spans="1:5">
      <c r="A7" s="930"/>
    </row>
    <row r="8" spans="1:5">
      <c r="A8" s="927" t="s">
        <v>19</v>
      </c>
    </row>
    <row r="9" spans="1:5">
      <c r="A9" s="928" t="s">
        <v>20</v>
      </c>
      <c r="B9" s="925" t="s">
        <v>21</v>
      </c>
    </row>
    <row r="10" spans="1:5">
      <c r="A10" s="928" t="s">
        <v>22</v>
      </c>
      <c r="B10" s="925" t="str">
        <f>Produits!B1</f>
        <v>Liste des produits</v>
      </c>
      <c r="D10" s="928"/>
    </row>
    <row r="11" spans="1:5">
      <c r="A11" s="928" t="s">
        <v>23</v>
      </c>
      <c r="B11" s="925" t="str">
        <f>Secteurs!B1</f>
        <v>Liste des secteurs</v>
      </c>
    </row>
    <row r="12" spans="1:5">
      <c r="A12" s="928" t="s">
        <v>24</v>
      </c>
    </row>
    <row r="13" spans="1:5">
      <c r="A13" s="960" t="s">
        <v>25</v>
      </c>
    </row>
    <row r="14" spans="1:5">
      <c r="A14" s="928" t="s">
        <v>26</v>
      </c>
    </row>
    <row r="15" spans="1:5">
      <c r="A15" s="928" t="s">
        <v>27</v>
      </c>
    </row>
    <row r="16" spans="1:5">
      <c r="A16" s="928" t="s">
        <v>28</v>
      </c>
    </row>
    <row r="17" spans="1:1">
      <c r="A17" s="928" t="s">
        <v>29</v>
      </c>
    </row>
    <row r="18" spans="1:1">
      <c r="A18" s="928" t="s">
        <v>30</v>
      </c>
    </row>
    <row r="19" spans="1:1">
      <c r="A19" s="928" t="s">
        <v>31</v>
      </c>
    </row>
    <row r="20" spans="1:1">
      <c r="A20" s="928" t="s">
        <v>32</v>
      </c>
    </row>
    <row r="21" spans="1:1">
      <c r="A21" s="928" t="s">
        <v>33</v>
      </c>
    </row>
    <row r="22" spans="1:1">
      <c r="A22" s="928" t="s">
        <v>34</v>
      </c>
    </row>
    <row r="23" spans="1:1">
      <c r="A23" s="928" t="s">
        <v>35</v>
      </c>
    </row>
    <row r="24" spans="1:1">
      <c r="A24" s="931" t="s">
        <v>36</v>
      </c>
    </row>
    <row r="25" spans="1:1">
      <c r="A25" s="928" t="s">
        <v>37</v>
      </c>
    </row>
    <row r="26" spans="1:1">
      <c r="A26" s="931" t="s">
        <v>38</v>
      </c>
    </row>
    <row r="27" spans="1:1">
      <c r="A27" s="960" t="s">
        <v>38</v>
      </c>
    </row>
    <row r="28" spans="1:1">
      <c r="A28" s="960" t="s">
        <v>39</v>
      </c>
    </row>
    <row r="29" spans="1:1">
      <c r="A29" s="960" t="s">
        <v>40</v>
      </c>
    </row>
    <row r="30" spans="1:1">
      <c r="A30" s="960" t="s">
        <v>41</v>
      </c>
    </row>
    <row r="31" spans="1:1">
      <c r="A31" s="960" t="s">
        <v>42</v>
      </c>
    </row>
    <row r="32" spans="1:1">
      <c r="A32" s="960" t="s">
        <v>43</v>
      </c>
    </row>
    <row r="33" spans="1:2">
      <c r="A33" s="960" t="s">
        <v>44</v>
      </c>
    </row>
    <row r="34" spans="1:2">
      <c r="A34" s="960" t="s">
        <v>45</v>
      </c>
    </row>
    <row r="35" spans="1:2">
      <c r="A35" s="960" t="s">
        <v>46</v>
      </c>
    </row>
    <row r="36" spans="1:2">
      <c r="A36" s="960" t="s">
        <v>47</v>
      </c>
    </row>
    <row r="37" spans="1:2">
      <c r="A37" s="960" t="s">
        <v>48</v>
      </c>
    </row>
    <row r="38" spans="1:2">
      <c r="A38" s="928"/>
    </row>
    <row r="39" spans="1:2">
      <c r="A39" s="927" t="s">
        <v>49</v>
      </c>
    </row>
    <row r="40" spans="1:2">
      <c r="A40" s="960" t="s">
        <v>50</v>
      </c>
      <c r="B40" s="932" t="str">
        <f>'Bilans Colza - FAM'!B1</f>
        <v>BILAN COLZA</v>
      </c>
    </row>
    <row r="41" spans="1:2">
      <c r="A41" s="960" t="s">
        <v>51</v>
      </c>
      <c r="B41" s="932" t="str">
        <f>'BIlans Tournesol - FAM'!B1</f>
        <v>BILAN TOURNESOL</v>
      </c>
    </row>
    <row r="42" spans="1:2">
      <c r="A42" s="960" t="s">
        <v>52</v>
      </c>
      <c r="B42" s="932" t="str">
        <f>'Bilans Soja - FAM'!B1</f>
        <v>BILAN SOJA</v>
      </c>
    </row>
    <row r="43" spans="1:2">
      <c r="A43" s="960" t="s">
        <v>53</v>
      </c>
      <c r="B43" s="932" t="str">
        <f>'Bilans Pois - FAM'!B1</f>
        <v>BILAN POIS</v>
      </c>
    </row>
    <row r="44" spans="1:2">
      <c r="A44" s="960" t="s">
        <v>54</v>
      </c>
      <c r="B44" s="932" t="str">
        <f>'Bilans Féverole - FAM'!B1</f>
        <v>BILAN FEVEROLE</v>
      </c>
    </row>
    <row r="45" spans="1:2">
      <c r="A45" s="960" t="s">
        <v>55</v>
      </c>
      <c r="B45" s="932" t="str">
        <f>'Issues de silo - ONRB'!B2</f>
        <v>Ratios d'issues des oléagineux et protéagineux et ventilation de leurs débouchés</v>
      </c>
    </row>
    <row r="46" spans="1:2">
      <c r="A46" s="960" t="s">
        <v>56</v>
      </c>
      <c r="B46" s="925" t="str">
        <f>'Pertes ferme - TERRES UNIVIA'!C5</f>
        <v>Pertes à la ferme</v>
      </c>
    </row>
    <row r="47" spans="1:2">
      <c r="A47" s="960" t="s">
        <v>57</v>
      </c>
      <c r="B47" s="925" t="str">
        <f>'Semences fermières - AGRESTE'!B2</f>
        <v>Part de surface utilisant des semences certifiées, fermières ou les 2</v>
      </c>
    </row>
    <row r="48" spans="1:2">
      <c r="A48" s="960" t="s">
        <v>58</v>
      </c>
      <c r="B48" s="925" t="str">
        <f>'Comext mensuel - EUROSTAT'!B2</f>
        <v>Commerce UE depuis 1988 par SH2,4,6 et NC8 [ds-045409__custom_16253793]</v>
      </c>
    </row>
    <row r="49" spans="1:2">
      <c r="A49" s="960" t="s">
        <v>59</v>
      </c>
      <c r="B49" s="925" t="str">
        <f>'Comext annuel - EUROSTAT'!B2</f>
        <v>Commerce UE depuis 1988 par SH2,4,6 et NC8 [ds-045409__custom_15453478]</v>
      </c>
    </row>
    <row r="50" spans="1:2">
      <c r="A50" s="960" t="s">
        <v>60</v>
      </c>
    </row>
    <row r="51" spans="1:2">
      <c r="A51" s="960" t="s">
        <v>61</v>
      </c>
    </row>
    <row r="52" spans="1:2">
      <c r="A52" s="960" t="s">
        <v>62</v>
      </c>
    </row>
    <row r="53" spans="1:2">
      <c r="A53" s="960" t="s">
        <v>63</v>
      </c>
    </row>
    <row r="54" spans="1:2">
      <c r="A54" s="960" t="s">
        <v>64</v>
      </c>
    </row>
    <row r="55" spans="1:2">
      <c r="A55" s="960" t="s">
        <v>65</v>
      </c>
    </row>
    <row r="56" spans="1:2">
      <c r="A56" s="960" t="s">
        <v>66</v>
      </c>
    </row>
    <row r="57" spans="1:2">
      <c r="A57" s="960" t="s">
        <v>67</v>
      </c>
    </row>
    <row r="58" spans="1:2">
      <c r="A58" s="960" t="s">
        <v>68</v>
      </c>
    </row>
    <row r="59" spans="1:2">
      <c r="A59" s="960" t="s">
        <v>69</v>
      </c>
    </row>
    <row r="60" spans="1:2">
      <c r="A60" s="960" t="s">
        <v>70</v>
      </c>
    </row>
    <row r="61" spans="1:2">
      <c r="A61" s="960" t="s">
        <v>71</v>
      </c>
    </row>
    <row r="62" spans="1:2">
      <c r="A62" s="960" t="s">
        <v>72</v>
      </c>
    </row>
    <row r="63" spans="1:2">
      <c r="A63" s="960" t="s">
        <v>73</v>
      </c>
    </row>
    <row r="64" spans="1:2">
      <c r="A64" s="960" t="s">
        <v>74</v>
      </c>
    </row>
    <row r="65" spans="1:1">
      <c r="A65" s="960" t="s">
        <v>75</v>
      </c>
    </row>
  </sheetData>
  <hyperlinks>
    <hyperlink ref="A4" location="'Informations générales'!A1" display="Informations générales" xr:uid="{00000000-0004-0000-0100-000000000000}"/>
    <hyperlink ref="A5" location="SOMMAIRE!A1" display="SOMMAIRE" xr:uid="{00000000-0004-0000-0100-000001000000}"/>
    <hyperlink ref="A6" location="'Lecture du fichier'!A1" display="Lecture du fichier" xr:uid="{00000000-0004-0000-0100-000002000000}"/>
    <hyperlink ref="A9" location="Etiquettes!A1" display="Etiquettes" xr:uid="{00000000-0004-0000-0100-000003000000}"/>
    <hyperlink ref="A10" location="Produits!A1" display="Produits" xr:uid="{00000000-0004-0000-0100-000004000000}"/>
    <hyperlink ref="A11" location="Secteurs!A1" display="Secteurs" xr:uid="{00000000-0004-0000-0100-000005000000}"/>
    <hyperlink ref="A12" location="Données!A1" display="Données" xr:uid="{00000000-0004-0000-0100-000006000000}"/>
    <hyperlink ref="A13" location="' Données'!A1" display="' Données'!A1" xr:uid="{00000000-0004-0000-0100-000007000000}"/>
    <hyperlink ref="A14" location="'Données '!A1" display="Données " xr:uid="{00000000-0004-0000-0100-000008000000}"/>
    <hyperlink ref="A15" location="'Données  '!A1" display="Données  " xr:uid="{00000000-0004-0000-0100-000009000000}"/>
    <hyperlink ref="A16" location="'Données   '!A1" display="Données   " xr:uid="{00000000-0004-0000-0100-00000A000000}"/>
    <hyperlink ref="A17" location="'Données    '!A1" display="Données    " xr:uid="{00000000-0004-0000-0100-00000B000000}"/>
    <hyperlink ref="A18" location="'Données     '!A1" display="Données     " xr:uid="{00000000-0004-0000-0100-00000C000000}"/>
    <hyperlink ref="A19" location="Contraintes!A1" display="Contraintes" xr:uid="{00000000-0004-0000-0100-00000D000000}"/>
    <hyperlink ref="A20" location="'Contraintes '!A1" display="Contraintes       " xr:uid="{00000000-0004-0000-0100-00000E000000}"/>
    <hyperlink ref="A21" location="'Contraintes  '!A1" display="Contraintes  " xr:uid="{00000000-0004-0000-0100-00000F000000}"/>
    <hyperlink ref="A22" location="'Données      '!A1" display="Données      " xr:uid="{00000000-0004-0000-0100-000010000000}"/>
    <hyperlink ref="A23" location="'Données        '!A1" display="Données        " xr:uid="{00000000-0004-0000-0100-000011000000}"/>
    <hyperlink ref="A24" location="'Contraintes   '!A1" display="Contraintes   " xr:uid="{00000000-0004-0000-0100-000012000000}"/>
    <hyperlink ref="A25" location="'Contraintes    '!A1" display="Contraintes    " xr:uid="{00000000-0004-0000-0100-000013000000}"/>
    <hyperlink ref="A26" location="'Données         '!A1" display="Données         " xr:uid="{00000000-0004-0000-0100-000014000000}"/>
    <hyperlink ref="A27" location="'Données         '!A1" display="'Données         '!A1" xr:uid="{00000000-0004-0000-0100-000015000000}"/>
    <hyperlink ref="A28" location="'Données          '!A1" display="'Données          '!A1" xr:uid="{00000000-0004-0000-0100-000016000000}"/>
    <hyperlink ref="A29" location="'Données           '!A1" display="'Données           '!A1" xr:uid="{00000000-0004-0000-0100-000017000000}"/>
    <hyperlink ref="A30" location="'Contraintes     '!A1" display="'Contraintes     '!A1" xr:uid="{00000000-0004-0000-0100-000018000000}"/>
    <hyperlink ref="A31" location="'Données            '!A1" display="'Données            '!A1" xr:uid="{00000000-0004-0000-0100-000019000000}"/>
    <hyperlink ref="A32" location="'Contraintes      '!A1" display="'Contraintes      '!A1" xr:uid="{00000000-0004-0000-0100-00001A000000}"/>
    <hyperlink ref="A33" location="'Contraintes       '!A1" display="'Contraintes       '!A1" xr:uid="{00000000-0004-0000-0100-00001B000000}"/>
    <hyperlink ref="A34" location="'Contraintes        '!A1" display="'Contraintes        '!A1" xr:uid="{00000000-0004-0000-0100-00001C000000}"/>
    <hyperlink ref="A35" location="'Contraintes         '!A1" display="'Contraintes         '!A1" xr:uid="{00000000-0004-0000-0100-00001D000000}"/>
    <hyperlink ref="A36" location="'Contraintes          '!A1" display="'Contraintes          '!A1" xr:uid="{00000000-0004-0000-0100-00001E000000}"/>
    <hyperlink ref="A37" location="'Données              '!A1" display="'Données              '!A1" xr:uid="{00000000-0004-0000-0100-00001F000000}"/>
    <hyperlink ref="A40" location="'Bilans Colza - FAM'!A1" display="'Bilans Colza - FAM'!A1" xr:uid="{00000000-0004-0000-0100-000020000000}"/>
    <hyperlink ref="A41" location="'BIlans Tournesol - FAM'!A1" display="'BIlans Tournesol - FAM'!A1" xr:uid="{00000000-0004-0000-0100-000021000000}"/>
    <hyperlink ref="A42" location="'Bilans Soja - FAM'!A1" display="'Bilans Soja - FAM'!A1" xr:uid="{00000000-0004-0000-0100-000022000000}"/>
    <hyperlink ref="A43" location="'Bilans Pois - FAM'!A1" display="'Bilans Pois - FAM'!A1" xr:uid="{00000000-0004-0000-0100-000023000000}"/>
    <hyperlink ref="A44" location="'Bilans Féverole - FAM'!A1" display="'Bilans Féverole - FAM'!A1" xr:uid="{00000000-0004-0000-0100-000024000000}"/>
    <hyperlink ref="A45" location="'Issues de silo - ONRB'!A1" display="'Issues de silo - ONRB'!A1" xr:uid="{00000000-0004-0000-0100-000025000000}"/>
    <hyperlink ref="A46" location="'Pertes ferme - TERRES UNIVIA'!A1" display="'Pertes ferme - TERRES UNIVIA'!A1" xr:uid="{00000000-0004-0000-0100-000026000000}"/>
    <hyperlink ref="A47" location="'Semences fermières - AGRESTE'!A1" display="'Semences fermières - AGRESTE'!A1" xr:uid="{00000000-0004-0000-0100-000027000000}"/>
    <hyperlink ref="A48" location="'Comext mensuel - EUROSTAT'!A1" display="'Comext mensuel - EUROSTAT'!A1" xr:uid="{00000000-0004-0000-0100-000028000000}"/>
    <hyperlink ref="A49" location="'Comext annuel - EUROSTAT'!A1" display="'Comext annuel - EUROSTAT'!A1" xr:uid="{00000000-0004-0000-0100-000029000000}"/>
    <hyperlink ref="A50" location="'Huiles et tourteaux - FEDIOL'!A1" display="'Huiles et tourteaux - FEDIOL'!A1" xr:uid="{00000000-0004-0000-0100-00002A000000}"/>
    <hyperlink ref="A51" location="'Usages tourteaux - ONRB'!A1" display="'Usages tourteaux - ONRB'!A1" xr:uid="{00000000-0004-0000-0100-00002B000000}"/>
    <hyperlink ref="A52" location="'Biocarburants - CARBURE'!A1" display="'Biocarburants - CARBURE'!A1" xr:uid="{00000000-0004-0000-0100-00002C000000}"/>
    <hyperlink ref="A53" location="'Conso huile GMS -NIELSEN'!A1" display="'Conso huile GMS -NIELSEN'!A1" xr:uid="{00000000-0004-0000-0100-00002D000000}"/>
    <hyperlink ref="A54" location="'Marché olive - AFIDOL, FAM'!A1" display="'Marché olive - AFIDOL, FAM'!A1" xr:uid="{00000000-0004-0000-0100-00002E000000}"/>
    <hyperlink ref="A55" location="'Récoltes olive - AGRESTE'!A1" display="'Récoltes olive - AGRESTE'!A1" xr:uid="{00000000-0004-0000-0100-00002F000000}"/>
    <hyperlink ref="A56" location="'Récoltes - AGRESTE'!A1" display="'Récoltes - AGRESTE'!A1" xr:uid="{00000000-0004-0000-0100-000030000000}"/>
    <hyperlink ref="A57" location="'Collectes, stocks - FAM'!A1" display="'Collectes, stocks - FAM'!A1" xr:uid="{00000000-0004-0000-0100-000031000000}"/>
    <hyperlink ref="A58" location="'Collectes, stocks protéa - FAM'!A1" display="'Collectes, stocks protéa - FAM'!A1" xr:uid="{00000000-0004-0000-0100-000032000000}"/>
    <hyperlink ref="A59" location="'FAB - FAM'!A1" display="'FAB - FAM'!A1" xr:uid="{00000000-0004-0000-0100-000033000000}"/>
    <hyperlink ref="A60" location="'FAB protéagineux - FAM'!A1" display="'FAB protéagineux - FAM'!A1" xr:uid="{00000000-0004-0000-0100-000034000000}"/>
    <hyperlink ref="A61" location="'Consommation - OléoProtéines'!A1" display="'Consommation - OléoProtéines'!A1" xr:uid="{00000000-0004-0000-0100-000035000000}"/>
    <hyperlink ref="A62" location="'Fab. ingrédients - Diverses'!A1" display="'Fab. ingrédients - Diverses'!A1" xr:uid="{00000000-0004-0000-0100-000036000000}"/>
    <hyperlink ref="A63" location="'Rend. trituration-TERRES UNIVIA'!A1" display="'Rend. trituration-TERRES UNIVIA'!A1" xr:uid="{00000000-0004-0000-0100-000037000000}"/>
    <hyperlink ref="A64" location="'Usages huiles - TERRES UNIVIA'!A1" display="'Usages huiles - TERRES UNIVIA'!A1" xr:uid="{00000000-0004-0000-0100-000038000000}"/>
    <hyperlink ref="A65" location="'Usages tourteaux -TERRES UNIVIA'!A1" display="'Usages tourteaux -TERRES UNIVIA'!A1" xr:uid="{00000000-0004-0000-0100-000039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sheetPr>
  <dimension ref="A1:Q18"/>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8" customWidth="1"/>
    <col min="14" max="14" width="9.5546875" bestFit="1" customWidth="1"/>
  </cols>
  <sheetData>
    <row r="1" spans="1:17" ht="15" customHeight="1" thickBot="1">
      <c r="A1" s="4" t="s">
        <v>325</v>
      </c>
      <c r="B1" s="5" t="s">
        <v>326</v>
      </c>
      <c r="C1" s="5" t="s">
        <v>327</v>
      </c>
      <c r="D1" s="5" t="s">
        <v>328</v>
      </c>
      <c r="E1" t="str">
        <f t="array" ref="E1:Q18">_xlfn._xlws.FILTER(Contraintes!G1:S200,ISTEXT(Contraintes!O1:O200))</f>
        <v>Oléoprotéagineux</v>
      </c>
      <c r="F1" t="str">
        <v>Volume collecté, hors volume d'échange</v>
      </c>
      <c r="G1" t="str">
        <v>Rendement, répartition ou volume d'échange collecté</v>
      </c>
      <c r="H1" t="str">
        <v>Source</v>
      </c>
      <c r="I1" t="str">
        <v>Hypothèse</v>
      </c>
      <c r="J1" t="str">
        <v>Type de donnée collectée</v>
      </c>
      <c r="K1" t="str">
        <v>Traduction</v>
      </c>
      <c r="L1" t="str">
        <v>Onglet fichier Excel</v>
      </c>
      <c r="M1" t="str">
        <v>Incohérence données collectées</v>
      </c>
      <c r="N1" t="str">
        <v>Fiabilité des données</v>
      </c>
      <c r="O1" t="str">
        <v>Méthode</v>
      </c>
      <c r="P1" t="str">
        <v>Analyse des résultats</v>
      </c>
      <c r="Q1" t="str">
        <v>Equation d'égalité (eq = 0)</v>
      </c>
    </row>
    <row r="2" spans="1:17">
      <c r="A2" t="str">
        <f t="array" ref="A2:B18">_xlfn._xlws.FILTER(Contraintes!B2:C200,ISTEXT(Contraintes!O2:O200))</f>
        <v>Indéterminé - Approvisionnement</v>
      </c>
      <c r="B2" t="str">
        <v>Graines autoconsommées</v>
      </c>
      <c r="E2" t="str">
        <v>Pois</v>
      </c>
      <c r="F2">
        <v>0</v>
      </c>
      <c r="G2" t="str">
        <v>Ecart statistique relatif = 18,06 % ()</v>
      </c>
      <c r="H2" t="str">
        <v>0</v>
      </c>
      <c r="I2" t="str">
        <v>Même écart statistique qu'en 23-24</v>
      </c>
      <c r="J2" t="str">
        <v>Répartition</v>
      </c>
      <c r="K2" t="str">
        <v>Ecart statistique relatif:Ecart statistique constaté dans les données collectées, demandant une réconciliation</v>
      </c>
      <c r="L2" t="str">
        <v>0</v>
      </c>
      <c r="M2" t="str">
        <v>Ecart statistique</v>
      </c>
      <c r="N2" t="str">
        <v>Indicative</v>
      </c>
      <c r="O2" t="str">
        <v>Données collectées:Données déterminées:Données réconciliées</v>
      </c>
      <c r="P2" t="str">
        <v>Donnée collectée (valeur du flux ou coefficient):Ecart statistique (ne permet pas de respecter un bilan matière)</v>
      </c>
      <c r="Q2">
        <v>-1</v>
      </c>
    </row>
    <row r="3" spans="1:17">
      <c r="A3" t="str">
        <v>Graines autoconsommées</v>
      </c>
      <c r="B3" t="str">
        <v>Indéterminé - Débouchés</v>
      </c>
      <c r="E3" t="str">
        <v>Féverole</v>
      </c>
      <c r="F3">
        <v>0</v>
      </c>
      <c r="G3" t="str">
        <v>Ecart statistique relatif = 14,29 % ()</v>
      </c>
      <c r="H3" t="str">
        <v>0</v>
      </c>
      <c r="I3" t="str">
        <v>Même écart statistique qu'en 23-24</v>
      </c>
      <c r="J3" t="str">
        <v>Répartition</v>
      </c>
      <c r="K3" t="str">
        <v>Ecart statistique relatif:Ecart statistique constaté dans les données collectées, demandant une réconciliation</v>
      </c>
      <c r="L3" t="str">
        <v>0</v>
      </c>
      <c r="M3" t="str">
        <v>Ecart statistique</v>
      </c>
      <c r="N3" t="str">
        <v>Indicative</v>
      </c>
      <c r="O3" t="str">
        <v>Données collectées:Données déterminées:Données réconciliées</v>
      </c>
      <c r="P3" t="str">
        <v>Donnée collectée (valeur du flux ou coefficient):Ecart statistique (ne permet pas de respecter un bilan matière)</v>
      </c>
      <c r="Q3">
        <v>-1</v>
      </c>
    </row>
    <row r="4" spans="1:17">
      <c r="A4" t="e">
        <v>#N/A</v>
      </c>
      <c r="B4" t="e">
        <v>#N/A</v>
      </c>
      <c r="E4" t="e">
        <v>#N/A</v>
      </c>
      <c r="F4" t="e">
        <v>#N/A</v>
      </c>
      <c r="G4" t="e">
        <v>#N/A</v>
      </c>
      <c r="H4" t="e">
        <v>#N/A</v>
      </c>
      <c r="I4" t="e">
        <v>#N/A</v>
      </c>
      <c r="J4" t="e">
        <v>#N/A</v>
      </c>
      <c r="K4" t="e">
        <v>#N/A</v>
      </c>
      <c r="L4" t="e">
        <v>#N/A</v>
      </c>
      <c r="M4" t="e">
        <v>#N/A</v>
      </c>
      <c r="N4" t="e">
        <v>#N/A</v>
      </c>
      <c r="O4" t="e">
        <v>#N/A</v>
      </c>
      <c r="P4" t="e">
        <v>#N/A</v>
      </c>
      <c r="Q4" t="e">
        <v>#N/A</v>
      </c>
    </row>
    <row r="5" spans="1:17">
      <c r="A5" t="e">
        <v>#N/A</v>
      </c>
      <c r="B5" t="e">
        <v>#N/A</v>
      </c>
      <c r="E5" t="e">
        <v>#N/A</v>
      </c>
      <c r="F5" t="e">
        <v>#N/A</v>
      </c>
      <c r="G5" t="e">
        <v>#N/A</v>
      </c>
      <c r="H5" t="e">
        <v>#N/A</v>
      </c>
      <c r="I5" t="e">
        <v>#N/A</v>
      </c>
      <c r="J5" t="e">
        <v>#N/A</v>
      </c>
      <c r="K5" t="e">
        <v>#N/A</v>
      </c>
      <c r="L5" t="e">
        <v>#N/A</v>
      </c>
      <c r="M5" t="e">
        <v>#N/A</v>
      </c>
      <c r="N5" t="e">
        <v>#N/A</v>
      </c>
      <c r="O5" t="e">
        <v>#N/A</v>
      </c>
      <c r="P5" t="e">
        <v>#N/A</v>
      </c>
      <c r="Q5" t="e">
        <v>#N/A</v>
      </c>
    </row>
    <row r="6" spans="1:17">
      <c r="A6" t="e">
        <v>#N/A</v>
      </c>
      <c r="B6" t="e">
        <v>#N/A</v>
      </c>
      <c r="E6" t="e">
        <v>#N/A</v>
      </c>
      <c r="F6" t="e">
        <v>#N/A</v>
      </c>
      <c r="G6" t="e">
        <v>#N/A</v>
      </c>
      <c r="H6" t="e">
        <v>#N/A</v>
      </c>
      <c r="I6" t="e">
        <v>#N/A</v>
      </c>
      <c r="J6" t="e">
        <v>#N/A</v>
      </c>
      <c r="K6" t="e">
        <v>#N/A</v>
      </c>
      <c r="L6" t="e">
        <v>#N/A</v>
      </c>
      <c r="M6" t="e">
        <v>#N/A</v>
      </c>
      <c r="N6" t="e">
        <v>#N/A</v>
      </c>
      <c r="O6" t="e">
        <v>#N/A</v>
      </c>
      <c r="P6" t="e">
        <v>#N/A</v>
      </c>
      <c r="Q6" t="e">
        <v>#N/A</v>
      </c>
    </row>
    <row r="7" spans="1:17">
      <c r="A7" t="e">
        <v>#N/A</v>
      </c>
      <c r="B7" t="e">
        <v>#N/A</v>
      </c>
      <c r="E7" t="e">
        <v>#N/A</v>
      </c>
      <c r="F7" t="e">
        <v>#N/A</v>
      </c>
      <c r="G7" t="e">
        <v>#N/A</v>
      </c>
      <c r="H7" t="e">
        <v>#N/A</v>
      </c>
      <c r="I7" t="e">
        <v>#N/A</v>
      </c>
      <c r="J7" t="e">
        <v>#N/A</v>
      </c>
      <c r="K7" t="e">
        <v>#N/A</v>
      </c>
      <c r="L7" t="e">
        <v>#N/A</v>
      </c>
      <c r="M7" t="e">
        <v>#N/A</v>
      </c>
      <c r="N7" t="e">
        <v>#N/A</v>
      </c>
      <c r="O7" t="e">
        <v>#N/A</v>
      </c>
      <c r="P7" t="e">
        <v>#N/A</v>
      </c>
      <c r="Q7" t="e">
        <v>#N/A</v>
      </c>
    </row>
    <row r="8" spans="1:17">
      <c r="A8" t="e">
        <v>#N/A</v>
      </c>
      <c r="B8" t="e">
        <v>#N/A</v>
      </c>
      <c r="E8" t="e">
        <v>#N/A</v>
      </c>
      <c r="F8" t="e">
        <v>#N/A</v>
      </c>
      <c r="G8" t="e">
        <v>#N/A</v>
      </c>
      <c r="H8" t="e">
        <v>#N/A</v>
      </c>
      <c r="I8" t="e">
        <v>#N/A</v>
      </c>
      <c r="J8" t="e">
        <v>#N/A</v>
      </c>
      <c r="K8" t="e">
        <v>#N/A</v>
      </c>
      <c r="L8" t="e">
        <v>#N/A</v>
      </c>
      <c r="M8" t="e">
        <v>#N/A</v>
      </c>
      <c r="N8" t="e">
        <v>#N/A</v>
      </c>
      <c r="O8" t="e">
        <v>#N/A</v>
      </c>
      <c r="P8" t="e">
        <v>#N/A</v>
      </c>
      <c r="Q8" t="e">
        <v>#N/A</v>
      </c>
    </row>
    <row r="9" spans="1:17">
      <c r="A9" t="e">
        <v>#N/A</v>
      </c>
      <c r="B9" t="e">
        <v>#N/A</v>
      </c>
      <c r="E9" t="e">
        <v>#N/A</v>
      </c>
      <c r="F9" t="e">
        <v>#N/A</v>
      </c>
      <c r="G9" t="e">
        <v>#N/A</v>
      </c>
      <c r="H9" t="e">
        <v>#N/A</v>
      </c>
      <c r="I9" t="e">
        <v>#N/A</v>
      </c>
      <c r="J9" t="e">
        <v>#N/A</v>
      </c>
      <c r="K9" t="e">
        <v>#N/A</v>
      </c>
      <c r="L9" t="e">
        <v>#N/A</v>
      </c>
      <c r="M9" t="e">
        <v>#N/A</v>
      </c>
      <c r="N9" t="e">
        <v>#N/A</v>
      </c>
      <c r="O9" t="e">
        <v>#N/A</v>
      </c>
      <c r="P9" t="e">
        <v>#N/A</v>
      </c>
      <c r="Q9" t="e">
        <v>#N/A</v>
      </c>
    </row>
    <row r="10" spans="1:17">
      <c r="A10" t="e">
        <v>#N/A</v>
      </c>
      <c r="B10" t="e">
        <v>#N/A</v>
      </c>
      <c r="E10" t="e">
        <v>#N/A</v>
      </c>
      <c r="F10" t="e">
        <v>#N/A</v>
      </c>
      <c r="G10" t="e">
        <v>#N/A</v>
      </c>
      <c r="H10" t="e">
        <v>#N/A</v>
      </c>
      <c r="I10" t="e">
        <v>#N/A</v>
      </c>
      <c r="J10" t="e">
        <v>#N/A</v>
      </c>
      <c r="K10" t="e">
        <v>#N/A</v>
      </c>
      <c r="L10" t="e">
        <v>#N/A</v>
      </c>
      <c r="M10" t="e">
        <v>#N/A</v>
      </c>
      <c r="N10" t="e">
        <v>#N/A</v>
      </c>
      <c r="O10" t="e">
        <v>#N/A</v>
      </c>
      <c r="P10" t="e">
        <v>#N/A</v>
      </c>
      <c r="Q10" t="e">
        <v>#N/A</v>
      </c>
    </row>
    <row r="11" spans="1:17">
      <c r="A11" t="e">
        <v>#N/A</v>
      </c>
      <c r="B11" t="e">
        <v>#N/A</v>
      </c>
      <c r="E11" t="e">
        <v>#N/A</v>
      </c>
      <c r="F11" t="e">
        <v>#N/A</v>
      </c>
      <c r="G11" t="e">
        <v>#N/A</v>
      </c>
      <c r="H11" t="e">
        <v>#N/A</v>
      </c>
      <c r="I11" t="e">
        <v>#N/A</v>
      </c>
      <c r="J11" t="e">
        <v>#N/A</v>
      </c>
      <c r="K11" t="e">
        <v>#N/A</v>
      </c>
      <c r="L11" t="e">
        <v>#N/A</v>
      </c>
      <c r="M11" t="e">
        <v>#N/A</v>
      </c>
      <c r="N11" t="e">
        <v>#N/A</v>
      </c>
      <c r="O11" t="e">
        <v>#N/A</v>
      </c>
      <c r="P11" t="e">
        <v>#N/A</v>
      </c>
      <c r="Q11" t="e">
        <v>#N/A</v>
      </c>
    </row>
    <row r="12" spans="1:17">
      <c r="A12" t="e">
        <v>#N/A</v>
      </c>
      <c r="B12" t="e">
        <v>#N/A</v>
      </c>
      <c r="E12" t="e">
        <v>#N/A</v>
      </c>
      <c r="F12" t="e">
        <v>#N/A</v>
      </c>
      <c r="G12" t="e">
        <v>#N/A</v>
      </c>
      <c r="H12" t="e">
        <v>#N/A</v>
      </c>
      <c r="I12" t="e">
        <v>#N/A</v>
      </c>
      <c r="J12" t="e">
        <v>#N/A</v>
      </c>
      <c r="K12" t="e">
        <v>#N/A</v>
      </c>
      <c r="L12" t="e">
        <v>#N/A</v>
      </c>
      <c r="M12" t="e">
        <v>#N/A</v>
      </c>
      <c r="N12" t="e">
        <v>#N/A</v>
      </c>
      <c r="O12" t="e">
        <v>#N/A</v>
      </c>
      <c r="P12" t="e">
        <v>#N/A</v>
      </c>
      <c r="Q12" t="e">
        <v>#N/A</v>
      </c>
    </row>
    <row r="13" spans="1:17">
      <c r="A13" t="e">
        <v>#N/A</v>
      </c>
      <c r="B13" t="e">
        <v>#N/A</v>
      </c>
      <c r="E13" t="e">
        <v>#N/A</v>
      </c>
      <c r="F13" t="e">
        <v>#N/A</v>
      </c>
      <c r="G13" t="e">
        <v>#N/A</v>
      </c>
      <c r="H13" t="e">
        <v>#N/A</v>
      </c>
      <c r="I13" t="e">
        <v>#N/A</v>
      </c>
      <c r="J13" t="e">
        <v>#N/A</v>
      </c>
      <c r="K13" t="e">
        <v>#N/A</v>
      </c>
      <c r="L13" t="e">
        <v>#N/A</v>
      </c>
      <c r="M13" t="e">
        <v>#N/A</v>
      </c>
      <c r="N13" t="e">
        <v>#N/A</v>
      </c>
      <c r="O13" t="e">
        <v>#N/A</v>
      </c>
      <c r="P13" t="e">
        <v>#N/A</v>
      </c>
      <c r="Q13" t="e">
        <v>#N/A</v>
      </c>
    </row>
    <row r="14" spans="1:17">
      <c r="A14" t="e">
        <v>#N/A</v>
      </c>
      <c r="B14" t="e">
        <v>#N/A</v>
      </c>
      <c r="E14" t="e">
        <v>#N/A</v>
      </c>
      <c r="F14" t="e">
        <v>#N/A</v>
      </c>
      <c r="G14" t="e">
        <v>#N/A</v>
      </c>
      <c r="H14" t="e">
        <v>#N/A</v>
      </c>
      <c r="I14" t="e">
        <v>#N/A</v>
      </c>
      <c r="J14" t="e">
        <v>#N/A</v>
      </c>
      <c r="K14" t="e">
        <v>#N/A</v>
      </c>
      <c r="L14" t="e">
        <v>#N/A</v>
      </c>
      <c r="M14" t="e">
        <v>#N/A</v>
      </c>
      <c r="N14" t="e">
        <v>#N/A</v>
      </c>
      <c r="O14" t="e">
        <v>#N/A</v>
      </c>
      <c r="P14" t="e">
        <v>#N/A</v>
      </c>
      <c r="Q14" t="e">
        <v>#N/A</v>
      </c>
    </row>
    <row r="15" spans="1:17">
      <c r="A15" t="e">
        <v>#N/A</v>
      </c>
      <c r="B15" t="e">
        <v>#N/A</v>
      </c>
      <c r="E15" t="e">
        <v>#N/A</v>
      </c>
      <c r="F15" t="e">
        <v>#N/A</v>
      </c>
      <c r="G15" t="e">
        <v>#N/A</v>
      </c>
      <c r="H15" t="e">
        <v>#N/A</v>
      </c>
      <c r="I15" t="e">
        <v>#N/A</v>
      </c>
      <c r="J15" t="e">
        <v>#N/A</v>
      </c>
      <c r="K15" t="e">
        <v>#N/A</v>
      </c>
      <c r="L15" t="e">
        <v>#N/A</v>
      </c>
      <c r="M15" t="e">
        <v>#N/A</v>
      </c>
      <c r="N15" t="e">
        <v>#N/A</v>
      </c>
      <c r="O15" t="e">
        <v>#N/A</v>
      </c>
      <c r="P15" t="e">
        <v>#N/A</v>
      </c>
      <c r="Q15" t="e">
        <v>#N/A</v>
      </c>
    </row>
    <row r="16" spans="1:17">
      <c r="A16" t="e">
        <v>#N/A</v>
      </c>
      <c r="B16" t="e">
        <v>#N/A</v>
      </c>
      <c r="E16" t="e">
        <v>#N/A</v>
      </c>
      <c r="F16" t="e">
        <v>#N/A</v>
      </c>
      <c r="G16" t="e">
        <v>#N/A</v>
      </c>
      <c r="H16" t="e">
        <v>#N/A</v>
      </c>
      <c r="I16" t="e">
        <v>#N/A</v>
      </c>
      <c r="J16" t="e">
        <v>#N/A</v>
      </c>
      <c r="K16" t="e">
        <v>#N/A</v>
      </c>
      <c r="L16" t="e">
        <v>#N/A</v>
      </c>
      <c r="M16" t="e">
        <v>#N/A</v>
      </c>
      <c r="N16" t="e">
        <v>#N/A</v>
      </c>
      <c r="O16" t="e">
        <v>#N/A</v>
      </c>
      <c r="P16" t="e">
        <v>#N/A</v>
      </c>
      <c r="Q16" t="e">
        <v>#N/A</v>
      </c>
    </row>
    <row r="17" spans="1:17">
      <c r="A17" t="e">
        <v>#N/A</v>
      </c>
      <c r="B17" t="e">
        <v>#N/A</v>
      </c>
      <c r="E17" t="e">
        <v>#N/A</v>
      </c>
      <c r="F17" t="e">
        <v>#N/A</v>
      </c>
      <c r="G17" t="e">
        <v>#N/A</v>
      </c>
      <c r="H17" t="e">
        <v>#N/A</v>
      </c>
      <c r="I17" t="e">
        <v>#N/A</v>
      </c>
      <c r="J17" t="e">
        <v>#N/A</v>
      </c>
      <c r="K17" t="e">
        <v>#N/A</v>
      </c>
      <c r="L17" t="e">
        <v>#N/A</v>
      </c>
      <c r="M17" t="e">
        <v>#N/A</v>
      </c>
      <c r="N17" t="e">
        <v>#N/A</v>
      </c>
      <c r="O17" t="e">
        <v>#N/A</v>
      </c>
      <c r="P17" t="e">
        <v>#N/A</v>
      </c>
      <c r="Q17" t="e">
        <v>#N/A</v>
      </c>
    </row>
    <row r="18" spans="1:17">
      <c r="A18" t="e">
        <v>#N/A</v>
      </c>
      <c r="B18" t="e">
        <v>#N/A</v>
      </c>
      <c r="E18" t="e">
        <v>#N/A</v>
      </c>
      <c r="F18" t="e">
        <v>#N/A</v>
      </c>
      <c r="G18" t="e">
        <v>#N/A</v>
      </c>
      <c r="H18" t="e">
        <v>#N/A</v>
      </c>
      <c r="I18" t="e">
        <v>#N/A</v>
      </c>
      <c r="J18" t="e">
        <v>#N/A</v>
      </c>
      <c r="K18" t="e">
        <v>#N/A</v>
      </c>
      <c r="L18" t="e">
        <v>#N/A</v>
      </c>
      <c r="M18" t="e">
        <v>#N/A</v>
      </c>
      <c r="N18" t="e">
        <v>#N/A</v>
      </c>
      <c r="O18" t="e">
        <v>#N/A</v>
      </c>
      <c r="P18" t="e">
        <v>#N/A</v>
      </c>
      <c r="Q18" t="e">
        <v>#N/A</v>
      </c>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X33"/>
  <sheetViews>
    <sheetView workbookViewId="0">
      <selection activeCell="D28" sqref="D28:F28"/>
    </sheetView>
  </sheetViews>
  <sheetFormatPr baseColWidth="10" defaultRowHeight="14.4"/>
  <cols>
    <col min="1" max="1" width="11.5546875" style="23" customWidth="1"/>
    <col min="2" max="2" width="70" style="23" bestFit="1" customWidth="1"/>
  </cols>
  <sheetData>
    <row r="1" spans="1:12" s="23" customFormat="1" ht="15" customHeight="1" thickBot="1">
      <c r="A1" s="1000" t="s">
        <v>973</v>
      </c>
      <c r="B1" s="1001"/>
    </row>
    <row r="2" spans="1:12" s="23" customFormat="1">
      <c r="A2" s="24" t="s">
        <v>24</v>
      </c>
      <c r="B2" s="25" t="s">
        <v>974</v>
      </c>
    </row>
    <row r="3" spans="1:12" s="23" customFormat="1">
      <c r="A3" s="26" t="s">
        <v>975</v>
      </c>
      <c r="B3" s="27"/>
    </row>
    <row r="4" spans="1:12" s="23" customFormat="1">
      <c r="A4" s="26" t="s">
        <v>204</v>
      </c>
      <c r="B4" s="27" t="s">
        <v>976</v>
      </c>
    </row>
    <row r="5" spans="1:12" s="23" customFormat="1">
      <c r="A5" s="26" t="s">
        <v>202</v>
      </c>
      <c r="B5" s="27"/>
    </row>
    <row r="6" spans="1:12" s="23" customFormat="1">
      <c r="A6" s="26" t="s">
        <v>218</v>
      </c>
      <c r="B6" s="27" t="s">
        <v>977</v>
      </c>
    </row>
    <row r="7" spans="1:12" s="23" customFormat="1" ht="15" customHeight="1" thickBot="1">
      <c r="A7" s="28" t="s">
        <v>978</v>
      </c>
      <c r="B7" s="29" t="s">
        <v>979</v>
      </c>
    </row>
    <row r="8" spans="1:12">
      <c r="C8" s="815" t="s">
        <v>218</v>
      </c>
      <c r="D8" s="815" t="s">
        <v>980</v>
      </c>
      <c r="E8" s="815" t="s">
        <v>481</v>
      </c>
    </row>
    <row r="9" spans="1:12">
      <c r="C9" s="815"/>
      <c r="D9" s="815" t="s">
        <v>981</v>
      </c>
      <c r="E9" s="815" t="s">
        <v>982</v>
      </c>
    </row>
    <row r="10" spans="1:12">
      <c r="C10" s="815"/>
      <c r="D10" s="815" t="s">
        <v>983</v>
      </c>
      <c r="E10" s="815" t="s">
        <v>984</v>
      </c>
    </row>
    <row r="11" spans="1:12">
      <c r="C11" s="815"/>
      <c r="D11" s="815" t="s">
        <v>985</v>
      </c>
      <c r="E11" s="815" t="s">
        <v>986</v>
      </c>
    </row>
    <row r="13" spans="1:12" s="816" customFormat="1" ht="72" customHeight="1">
      <c r="A13" s="23"/>
      <c r="B13" s="23"/>
      <c r="D13" s="839" t="s">
        <v>987</v>
      </c>
      <c r="E13" s="839" t="s">
        <v>988</v>
      </c>
      <c r="F13" s="839" t="s">
        <v>989</v>
      </c>
      <c r="G13" s="817" t="s">
        <v>990</v>
      </c>
      <c r="H13" s="818"/>
      <c r="I13" s="839" t="s">
        <v>991</v>
      </c>
      <c r="J13" s="839" t="s">
        <v>992</v>
      </c>
      <c r="K13" s="839" t="s">
        <v>989</v>
      </c>
      <c r="L13" s="817" t="s">
        <v>990</v>
      </c>
    </row>
    <row r="14" spans="1:12" s="820" customFormat="1" ht="18.75" customHeight="1">
      <c r="A14" s="819"/>
      <c r="B14" s="819"/>
      <c r="D14" s="840" t="s">
        <v>993</v>
      </c>
      <c r="E14" s="838" t="s">
        <v>994</v>
      </c>
      <c r="F14" s="838" t="s">
        <v>995</v>
      </c>
      <c r="G14" s="823" t="s">
        <v>995</v>
      </c>
      <c r="H14" s="822"/>
      <c r="I14" s="840" t="s">
        <v>993</v>
      </c>
      <c r="J14" s="838" t="s">
        <v>994</v>
      </c>
      <c r="K14" s="838" t="s">
        <v>995</v>
      </c>
      <c r="L14" s="823" t="s">
        <v>995</v>
      </c>
    </row>
    <row r="15" spans="1:12" s="816" customFormat="1" ht="18" customHeight="1">
      <c r="A15" s="23"/>
      <c r="B15" s="23"/>
      <c r="D15" s="824"/>
      <c r="E15" s="826"/>
      <c r="F15" s="842">
        <v>1.7000000000000001E-2</v>
      </c>
      <c r="G15" s="827">
        <v>0.1</v>
      </c>
      <c r="H15" s="825"/>
      <c r="I15" s="824"/>
      <c r="J15" s="826"/>
      <c r="K15" s="842">
        <v>0.01</v>
      </c>
      <c r="L15" s="827">
        <v>0.1</v>
      </c>
    </row>
    <row r="16" spans="1:12" ht="15" customHeight="1" thickBot="1"/>
    <row r="17" spans="1:24" ht="15" customHeight="1" thickBot="1">
      <c r="D17" s="997" t="s">
        <v>996</v>
      </c>
      <c r="E17" s="998"/>
      <c r="F17" s="998"/>
      <c r="G17" s="998"/>
      <c r="H17" s="998"/>
      <c r="I17" s="998"/>
      <c r="J17" s="999"/>
      <c r="K17" s="997"/>
      <c r="L17" s="998"/>
      <c r="M17" s="998"/>
      <c r="N17" s="998"/>
      <c r="O17" s="998"/>
      <c r="P17" s="998"/>
      <c r="Q17" s="999"/>
      <c r="R17" s="997"/>
      <c r="S17" s="998"/>
      <c r="T17" s="999"/>
    </row>
    <row r="18" spans="1:24" ht="15" customHeight="1" thickBot="1">
      <c r="D18" s="1007" t="s">
        <v>997</v>
      </c>
      <c r="E18" s="998"/>
      <c r="F18" s="998"/>
      <c r="G18" s="998"/>
      <c r="H18" s="998"/>
      <c r="I18" s="998"/>
      <c r="J18" s="998"/>
      <c r="K18" s="998"/>
      <c r="L18" s="998"/>
      <c r="M18" s="998"/>
      <c r="N18" s="998"/>
      <c r="O18" s="998"/>
      <c r="P18" s="998"/>
      <c r="Q18" s="998"/>
      <c r="R18" s="998"/>
      <c r="S18" s="998"/>
      <c r="T18" s="999"/>
    </row>
    <row r="19" spans="1:24" ht="15" customHeight="1" thickBot="1">
      <c r="D19" s="1007" t="s">
        <v>998</v>
      </c>
      <c r="E19" s="998"/>
      <c r="F19" s="998"/>
      <c r="G19" s="998"/>
      <c r="H19" s="998"/>
      <c r="I19" s="998"/>
      <c r="J19" s="998"/>
      <c r="K19" s="998"/>
      <c r="L19" s="998"/>
      <c r="M19" s="998"/>
      <c r="N19" s="998"/>
      <c r="O19" s="998"/>
      <c r="P19" s="998"/>
      <c r="Q19" s="998"/>
      <c r="R19" s="998"/>
      <c r="S19" s="998"/>
      <c r="T19" s="999"/>
    </row>
    <row r="21" spans="1:24" s="816" customFormat="1" ht="15" customHeight="1">
      <c r="A21" s="23"/>
      <c r="B21" s="23"/>
      <c r="D21" s="828"/>
      <c r="E21" s="1008" t="s">
        <v>999</v>
      </c>
      <c r="F21" s="994"/>
      <c r="H21" s="1008" t="s">
        <v>1000</v>
      </c>
      <c r="I21" s="994"/>
      <c r="K21" s="1008" t="s">
        <v>1001</v>
      </c>
      <c r="L21" s="994"/>
      <c r="N21" s="1008" t="s">
        <v>1002</v>
      </c>
      <c r="O21" s="994"/>
      <c r="Q21" s="829" t="s">
        <v>1003</v>
      </c>
      <c r="R21" s="830"/>
      <c r="T21" s="829" t="s">
        <v>1002</v>
      </c>
      <c r="U21" s="830"/>
    </row>
    <row r="22" spans="1:24" s="816" customFormat="1" ht="65.25" customHeight="1">
      <c r="A22" s="23"/>
      <c r="B22" s="23"/>
      <c r="D22" s="1002"/>
      <c r="E22" s="993" t="s">
        <v>1004</v>
      </c>
      <c r="F22" s="994"/>
      <c r="G22" s="1002" t="s">
        <v>1005</v>
      </c>
      <c r="H22" s="993" t="s">
        <v>1006</v>
      </c>
      <c r="I22" s="994"/>
      <c r="J22" s="1002" t="s">
        <v>1005</v>
      </c>
      <c r="K22" s="993" t="s">
        <v>1007</v>
      </c>
      <c r="L22" s="994"/>
      <c r="M22" s="1002" t="s">
        <v>1005</v>
      </c>
      <c r="N22" s="993" t="s">
        <v>1008</v>
      </c>
      <c r="O22" s="994"/>
      <c r="P22" s="1002" t="s">
        <v>1005</v>
      </c>
      <c r="Q22" s="993" t="s">
        <v>1009</v>
      </c>
      <c r="R22" s="994"/>
      <c r="S22" s="1002" t="s">
        <v>1005</v>
      </c>
      <c r="T22" s="993" t="s">
        <v>1010</v>
      </c>
      <c r="U22" s="994"/>
      <c r="V22" s="1009" t="s">
        <v>1005</v>
      </c>
      <c r="W22" s="993" t="s">
        <v>1011</v>
      </c>
      <c r="X22" s="994"/>
    </row>
    <row r="23" spans="1:24" s="816" customFormat="1" ht="17.25" customHeight="1">
      <c r="A23" s="23"/>
      <c r="B23" s="23"/>
      <c r="D23" s="1003"/>
      <c r="E23" s="995"/>
      <c r="F23" s="996"/>
      <c r="G23" s="1003"/>
      <c r="H23" s="995"/>
      <c r="I23" s="996"/>
      <c r="J23" s="1003"/>
      <c r="K23" s="995"/>
      <c r="L23" s="996"/>
      <c r="M23" s="1003"/>
      <c r="N23" s="995"/>
      <c r="O23" s="996"/>
      <c r="P23" s="1003"/>
      <c r="Q23" s="995"/>
      <c r="R23" s="996"/>
      <c r="S23" s="1003"/>
      <c r="T23" s="995"/>
      <c r="U23" s="996"/>
      <c r="V23" s="1003"/>
      <c r="W23" s="995"/>
      <c r="X23" s="996"/>
    </row>
    <row r="24" spans="1:24" s="816" customFormat="1" ht="18" customHeight="1" thickBot="1">
      <c r="A24" s="23"/>
      <c r="B24" s="23"/>
      <c r="D24" s="1004"/>
      <c r="E24" s="831" t="s">
        <v>995</v>
      </c>
      <c r="F24" s="821" t="s">
        <v>993</v>
      </c>
      <c r="G24" s="1004"/>
      <c r="H24" s="831" t="s">
        <v>995</v>
      </c>
      <c r="I24" s="821" t="s">
        <v>993</v>
      </c>
      <c r="J24" s="1004"/>
      <c r="K24" s="831" t="s">
        <v>995</v>
      </c>
      <c r="L24" s="821" t="s">
        <v>993</v>
      </c>
      <c r="M24" s="1004"/>
      <c r="N24" s="831" t="s">
        <v>995</v>
      </c>
      <c r="O24" s="821" t="s">
        <v>993</v>
      </c>
      <c r="P24" s="1004"/>
      <c r="Q24" s="831" t="s">
        <v>995</v>
      </c>
      <c r="R24" s="821" t="s">
        <v>993</v>
      </c>
      <c r="S24" s="1004"/>
      <c r="T24" s="831" t="s">
        <v>995</v>
      </c>
      <c r="U24" s="821" t="s">
        <v>993</v>
      </c>
      <c r="V24" s="1010"/>
      <c r="W24" s="831" t="s">
        <v>995</v>
      </c>
      <c r="X24" s="821" t="s">
        <v>993</v>
      </c>
    </row>
    <row r="25" spans="1:24" s="816" customFormat="1" ht="18" customHeight="1" thickTop="1">
      <c r="A25" s="23"/>
      <c r="B25" s="23"/>
      <c r="D25" s="832" t="s">
        <v>976</v>
      </c>
      <c r="E25" s="833">
        <v>0.56330000000000002</v>
      </c>
      <c r="F25" s="834"/>
      <c r="G25" s="832" t="s">
        <v>976</v>
      </c>
      <c r="H25" s="833">
        <v>7.7000000000000002E-3</v>
      </c>
      <c r="I25" s="834"/>
      <c r="J25" s="832" t="s">
        <v>976</v>
      </c>
      <c r="K25" s="833">
        <v>0</v>
      </c>
      <c r="L25" s="834"/>
      <c r="M25" s="832" t="s">
        <v>976</v>
      </c>
      <c r="N25" s="833">
        <v>7.7000000000000002E-3</v>
      </c>
      <c r="O25" s="834"/>
      <c r="P25" s="832" t="s">
        <v>976</v>
      </c>
      <c r="Q25" s="833">
        <v>0.40720000000000001</v>
      </c>
      <c r="R25" s="834"/>
      <c r="S25" s="832" t="s">
        <v>976</v>
      </c>
      <c r="T25" s="833">
        <v>1.03E-2</v>
      </c>
      <c r="U25" s="834"/>
      <c r="V25" s="832" t="s">
        <v>976</v>
      </c>
      <c r="W25" s="833">
        <v>3.8E-3</v>
      </c>
      <c r="X25" s="834"/>
    </row>
    <row r="26" spans="1:24" s="816" customFormat="1" ht="18" customHeight="1">
      <c r="A26" s="23"/>
      <c r="B26" s="23"/>
      <c r="D26" s="991" t="s">
        <v>1012</v>
      </c>
      <c r="E26" s="992"/>
      <c r="F26" s="992"/>
      <c r="G26" s="835"/>
      <c r="H26" s="835"/>
      <c r="I26" s="835"/>
      <c r="J26" s="835"/>
      <c r="K26" s="835"/>
      <c r="L26" s="835"/>
      <c r="M26" s="835"/>
      <c r="N26" s="835"/>
      <c r="O26" s="835"/>
      <c r="S26" s="835"/>
      <c r="T26" s="835"/>
      <c r="U26" s="835"/>
      <c r="V26" s="835"/>
      <c r="W26" s="835"/>
      <c r="X26" s="835"/>
    </row>
    <row r="27" spans="1:24" s="816" customFormat="1" ht="13.5" customHeight="1">
      <c r="A27" s="23"/>
      <c r="B27" s="23"/>
      <c r="G27" s="991" t="s">
        <v>1013</v>
      </c>
      <c r="H27" s="992"/>
      <c r="I27" s="992"/>
      <c r="J27" s="991" t="s">
        <v>1013</v>
      </c>
      <c r="K27" s="992"/>
      <c r="L27" s="992"/>
      <c r="M27" s="991" t="s">
        <v>1013</v>
      </c>
      <c r="N27" s="992"/>
      <c r="O27" s="992"/>
      <c r="P27" s="991" t="s">
        <v>1013</v>
      </c>
      <c r="Q27" s="992"/>
      <c r="R27" s="992"/>
      <c r="S27" s="991" t="s">
        <v>1013</v>
      </c>
      <c r="T27" s="992"/>
      <c r="U27" s="992"/>
      <c r="V27" s="991" t="s">
        <v>1013</v>
      </c>
      <c r="W27" s="992"/>
      <c r="X27" s="992"/>
    </row>
    <row r="28" spans="1:24" s="816" customFormat="1" ht="30" customHeight="1">
      <c r="A28" s="23"/>
      <c r="B28" s="23"/>
      <c r="D28" s="991" t="s">
        <v>1013</v>
      </c>
      <c r="E28" s="992"/>
      <c r="F28" s="992"/>
      <c r="G28" s="991"/>
      <c r="H28" s="992"/>
      <c r="I28" s="992"/>
      <c r="J28" s="991"/>
      <c r="K28" s="992"/>
      <c r="L28" s="992"/>
      <c r="M28" s="991"/>
      <c r="N28" s="992"/>
      <c r="O28" s="992"/>
      <c r="P28" s="991"/>
      <c r="Q28" s="992"/>
      <c r="R28" s="992"/>
      <c r="S28" s="991"/>
      <c r="T28" s="992"/>
      <c r="U28" s="992"/>
      <c r="V28" s="991"/>
      <c r="W28" s="992"/>
      <c r="X28" s="992"/>
    </row>
    <row r="29" spans="1:24" s="816" customFormat="1" ht="11.25" customHeight="1">
      <c r="A29" s="23"/>
      <c r="B29" s="23"/>
      <c r="D29" s="991"/>
      <c r="E29" s="992"/>
      <c r="F29" s="992"/>
      <c r="G29" s="1014" t="s">
        <v>1014</v>
      </c>
      <c r="H29" s="1012"/>
      <c r="I29" s="1013"/>
      <c r="J29" s="1016" t="s">
        <v>1015</v>
      </c>
      <c r="K29" s="1017"/>
      <c r="L29" s="1018"/>
      <c r="M29" s="1014" t="s">
        <v>1014</v>
      </c>
      <c r="N29" s="1012"/>
      <c r="O29" s="1013"/>
      <c r="P29" s="1011" t="s">
        <v>1016</v>
      </c>
      <c r="Q29" s="1012"/>
      <c r="R29" s="1013"/>
      <c r="S29" s="1014" t="s">
        <v>1014</v>
      </c>
      <c r="T29" s="1012"/>
      <c r="U29" s="1013"/>
      <c r="V29" s="1014" t="s">
        <v>1017</v>
      </c>
      <c r="W29" s="1012"/>
      <c r="X29" s="1013"/>
    </row>
    <row r="30" spans="1:24" s="816" customFormat="1" ht="45" customHeight="1">
      <c r="A30" s="23"/>
      <c r="B30" s="23"/>
      <c r="D30" s="1011" t="s">
        <v>1018</v>
      </c>
      <c r="E30" s="1012"/>
      <c r="F30" s="1013"/>
      <c r="G30" s="1005" t="s">
        <v>1019</v>
      </c>
      <c r="H30" s="989"/>
      <c r="I30" s="1006"/>
      <c r="M30" s="1005" t="s">
        <v>1019</v>
      </c>
      <c r="N30" s="989"/>
      <c r="O30" s="1006"/>
      <c r="P30" s="1015" t="s">
        <v>1020</v>
      </c>
      <c r="Q30" s="989"/>
      <c r="R30" s="1006"/>
      <c r="S30" s="1005" t="s">
        <v>1019</v>
      </c>
      <c r="T30" s="989"/>
      <c r="U30" s="1006"/>
      <c r="V30" s="1005" t="s">
        <v>1021</v>
      </c>
      <c r="W30" s="989"/>
      <c r="X30" s="1006"/>
    </row>
    <row r="31" spans="1:24" s="816" customFormat="1" ht="43.5" customHeight="1">
      <c r="A31" s="23"/>
      <c r="B31" s="23"/>
      <c r="D31" s="1015" t="s">
        <v>1022</v>
      </c>
      <c r="E31" s="989"/>
      <c r="F31" s="1006"/>
      <c r="G31" s="991" t="s">
        <v>1023</v>
      </c>
      <c r="H31" s="992"/>
      <c r="I31" s="992"/>
      <c r="M31" s="991" t="s">
        <v>1023</v>
      </c>
      <c r="N31" s="992"/>
      <c r="O31" s="992"/>
      <c r="P31" s="991" t="s">
        <v>1023</v>
      </c>
      <c r="Q31" s="992"/>
      <c r="R31" s="992"/>
      <c r="S31" s="991" t="s">
        <v>1023</v>
      </c>
      <c r="T31" s="992"/>
      <c r="U31" s="992"/>
      <c r="V31" s="991" t="s">
        <v>1023</v>
      </c>
      <c r="W31" s="992"/>
      <c r="X31" s="992"/>
    </row>
    <row r="32" spans="1:24" s="816" customFormat="1" ht="15" customHeight="1">
      <c r="A32" s="23"/>
      <c r="B32" s="23"/>
      <c r="D32" s="991" t="s">
        <v>1023</v>
      </c>
      <c r="E32" s="992"/>
      <c r="F32" s="992"/>
      <c r="G32" s="991"/>
      <c r="H32" s="992"/>
      <c r="I32" s="836"/>
    </row>
    <row r="33" spans="21:21">
      <c r="U33" s="837"/>
    </row>
  </sheetData>
  <mergeCells count="59">
    <mergeCell ref="G32:H32"/>
    <mergeCell ref="D31:F31"/>
    <mergeCell ref="W22:X23"/>
    <mergeCell ref="P31:R31"/>
    <mergeCell ref="V29:X29"/>
    <mergeCell ref="K22:L23"/>
    <mergeCell ref="D18:T18"/>
    <mergeCell ref="G27:I27"/>
    <mergeCell ref="D17:J17"/>
    <mergeCell ref="S27:U27"/>
    <mergeCell ref="M22:M24"/>
    <mergeCell ref="E21:F21"/>
    <mergeCell ref="D29:F29"/>
    <mergeCell ref="E22:F23"/>
    <mergeCell ref="G31:I31"/>
    <mergeCell ref="D26:F26"/>
    <mergeCell ref="S31:U31"/>
    <mergeCell ref="P22:P24"/>
    <mergeCell ref="N22:O23"/>
    <mergeCell ref="J29:L29"/>
    <mergeCell ref="P29:R29"/>
    <mergeCell ref="J28:L28"/>
    <mergeCell ref="A1:B1"/>
    <mergeCell ref="J22:J24"/>
    <mergeCell ref="V30:X30"/>
    <mergeCell ref="D19:T19"/>
    <mergeCell ref="G30:I30"/>
    <mergeCell ref="M30:O30"/>
    <mergeCell ref="T22:U23"/>
    <mergeCell ref="K21:L21"/>
    <mergeCell ref="V22:V24"/>
    <mergeCell ref="M28:O28"/>
    <mergeCell ref="G22:G24"/>
    <mergeCell ref="H21:I21"/>
    <mergeCell ref="N21:O21"/>
    <mergeCell ref="M27:O27"/>
    <mergeCell ref="D28:F28"/>
    <mergeCell ref="V27:X27"/>
    <mergeCell ref="D32:F32"/>
    <mergeCell ref="K17:Q17"/>
    <mergeCell ref="J27:L27"/>
    <mergeCell ref="S28:U28"/>
    <mergeCell ref="V31:X31"/>
    <mergeCell ref="M31:O31"/>
    <mergeCell ref="P28:R28"/>
    <mergeCell ref="R17:T17"/>
    <mergeCell ref="S30:U30"/>
    <mergeCell ref="D30:F30"/>
    <mergeCell ref="G29:I29"/>
    <mergeCell ref="S22:S24"/>
    <mergeCell ref="D22:D24"/>
    <mergeCell ref="M29:O29"/>
    <mergeCell ref="S29:U29"/>
    <mergeCell ref="P30:R30"/>
    <mergeCell ref="V28:X28"/>
    <mergeCell ref="Q22:R23"/>
    <mergeCell ref="G28:I28"/>
    <mergeCell ref="H22:I23"/>
    <mergeCell ref="P27:R2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U9"/>
  <sheetViews>
    <sheetView workbookViewId="0">
      <pane xSplit="3" ySplit="1" topLeftCell="F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2.33203125" style="2" bestFit="1" customWidth="1"/>
    <col min="2" max="2" width="31.77734375" customWidth="1"/>
    <col min="3" max="3" width="34.88671875" bestFit="1" customWidth="1"/>
    <col min="4" max="4" width="10.44140625" bestFit="1" customWidth="1"/>
    <col min="5" max="6" width="19.109375" bestFit="1" customWidth="1"/>
    <col min="7" max="7" width="12.109375" style="2" customWidth="1"/>
    <col min="8" max="8" width="10.33203125" style="2" customWidth="1"/>
    <col min="9" max="9" width="12.109375" style="2" bestFit="1" customWidth="1"/>
    <col min="10" max="10" width="12.109375" style="2" customWidth="1"/>
    <col min="11" max="11" width="18.88671875" style="2" bestFit="1" customWidth="1"/>
    <col min="12" max="12" width="18.88671875" style="2" customWidth="1"/>
    <col min="13" max="15" width="20" customWidth="1"/>
    <col min="16" max="16" width="18.6640625" customWidth="1"/>
    <col min="17" max="19" width="21" customWidth="1"/>
    <col min="20" max="20" width="11.6640625" bestFit="1" customWidth="1"/>
    <col min="21" max="21" width="13.109375" customWidth="1"/>
  </cols>
  <sheetData>
    <row r="1" spans="1:21" ht="63.6" customHeight="1" thickBot="1">
      <c r="A1" s="4" t="s">
        <v>844</v>
      </c>
      <c r="B1" s="5" t="s">
        <v>325</v>
      </c>
      <c r="C1" s="5" t="s">
        <v>326</v>
      </c>
      <c r="D1" s="5" t="s">
        <v>845</v>
      </c>
      <c r="E1" s="5" t="s">
        <v>1024</v>
      </c>
      <c r="F1" s="5" t="s">
        <v>1025</v>
      </c>
      <c r="G1" s="6" t="str">
        <f>Etiquettes!$A$3</f>
        <v>Type de matière</v>
      </c>
      <c r="H1" s="6" t="str">
        <f>Etiquettes!$A$6</f>
        <v>Campagne</v>
      </c>
      <c r="I1" s="6" t="str">
        <f>Etiquettes!$A$5</f>
        <v>Territoire</v>
      </c>
      <c r="J1" s="6" t="str">
        <f>Etiquettes!$A$4</f>
        <v>Unité</v>
      </c>
      <c r="K1" s="6" t="str">
        <f>Etiquettes!$A$12</f>
        <v>Type de donnée collectée</v>
      </c>
      <c r="L1" s="6" t="str">
        <f>Etiquettes!$A$10</f>
        <v>Source</v>
      </c>
      <c r="M1" s="6" t="s">
        <v>218</v>
      </c>
      <c r="N1" s="6" t="str">
        <f>Etiquettes!$A$13</f>
        <v>Traduction</v>
      </c>
      <c r="O1" s="6" t="str">
        <f>Etiquettes!$A$11</f>
        <v>Hypothèse</v>
      </c>
      <c r="P1" s="6" t="str">
        <f>Etiquettes!$A$8</f>
        <v>Volume collecté, hors volume d'échange</v>
      </c>
      <c r="Q1" s="6" t="str">
        <f>Etiquettes!$A$15</f>
        <v>Incohérence données collectées</v>
      </c>
      <c r="R1" s="6" t="str">
        <f>Etiquettes!$A$16</f>
        <v>Fiabilité des données</v>
      </c>
      <c r="S1" s="6" t="str">
        <f>Etiquettes!$A$17</f>
        <v>Méthode</v>
      </c>
      <c r="T1" s="5" t="s">
        <v>730</v>
      </c>
      <c r="U1" s="7" t="s">
        <v>731</v>
      </c>
    </row>
    <row r="2" spans="1:21" ht="14.4" customHeight="1">
      <c r="A2" s="2">
        <f>Contraintes!A34+1</f>
        <v>9401</v>
      </c>
      <c r="B2" t="str">
        <f>Produits!$B$2</f>
        <v>Graines récoltées</v>
      </c>
      <c r="C2" t="str">
        <f>Secteurs!$B$3</f>
        <v>Ferme</v>
      </c>
      <c r="D2" s="848">
        <f>'Pertes ferme - TERRES UNIVIA'!$C$6</f>
        <v>1E-3</v>
      </c>
      <c r="G2" t="str">
        <f>Etiquettes!$C$3</f>
        <v>Matière première:Produit:Coproduit:Intrant externe:Rejet</v>
      </c>
      <c r="H2" s="8" t="s">
        <v>1026</v>
      </c>
      <c r="I2" s="8" t="str">
        <f>Etiquettes!$C$5</f>
        <v>France entière</v>
      </c>
      <c r="J2" t="str">
        <f>Etiquettes!$C$4</f>
        <v>kt</v>
      </c>
      <c r="P2" s="2"/>
      <c r="U2" s="985" t="s">
        <v>1027</v>
      </c>
    </row>
    <row r="3" spans="1:21">
      <c r="A3" s="2">
        <f>Contraintes!A35+1</f>
        <v>9401</v>
      </c>
      <c r="B3" t="str">
        <f>Produits!$B$4</f>
        <v>Graines autoconsommées</v>
      </c>
      <c r="C3" t="str">
        <f>Secteurs!$B$47</f>
        <v>Elimination/Pertes</v>
      </c>
      <c r="D3">
        <v>-1</v>
      </c>
      <c r="G3" t="str">
        <f>Etiquettes!$C$3</f>
        <v>Matière première:Produit:Coproduit:Intrant externe:Rejet</v>
      </c>
      <c r="H3" s="8" t="s">
        <v>1026</v>
      </c>
      <c r="I3" s="8" t="str">
        <f>Etiquettes!$C$5</f>
        <v>France entière</v>
      </c>
      <c r="J3" t="str">
        <f>Etiquettes!$C$4</f>
        <v>kt</v>
      </c>
      <c r="K3" s="2" t="s">
        <v>871</v>
      </c>
      <c r="M3" s="2" t="s">
        <v>450</v>
      </c>
      <c r="N3" t="s">
        <v>56</v>
      </c>
      <c r="O3">
        <f>Etiquettes!$I$11</f>
        <v>0</v>
      </c>
      <c r="P3" t="str">
        <f>_xlfn.CONCAT(K3," = ",MROUND(D2*100,0.01)," % (",M3,")")</f>
        <v>Ratio de pertes à la ferme = 0,1 % (ORIFLAAM - Terres Univia)</v>
      </c>
      <c r="Q3">
        <f>Etiquettes!$K$15</f>
        <v>0</v>
      </c>
      <c r="R3" s="911" t="s">
        <v>851</v>
      </c>
      <c r="S3" s="911" t="s">
        <v>337</v>
      </c>
      <c r="U3" s="984"/>
    </row>
    <row r="4" spans="1:21">
      <c r="A4" s="2">
        <f t="shared" ref="A4:A9" si="0">A2+1</f>
        <v>9402</v>
      </c>
      <c r="B4" t="str">
        <f>Produits!$B$2</f>
        <v>Graines récoltées</v>
      </c>
      <c r="C4" t="str">
        <f>Secteurs!$B$3</f>
        <v>Ferme</v>
      </c>
      <c r="D4" s="841">
        <f>'Pertes ferme - TERRES UNIVIA'!$C$7</f>
        <v>0.02</v>
      </c>
      <c r="G4" t="str">
        <f>Etiquettes!$C$3</f>
        <v>Matière première:Produit:Coproduit:Intrant externe:Rejet</v>
      </c>
      <c r="H4" s="8" t="s">
        <v>1028</v>
      </c>
      <c r="I4" s="8" t="str">
        <f>Etiquettes!$C$5</f>
        <v>France entière</v>
      </c>
      <c r="J4" t="str">
        <f>Etiquettes!$C$4</f>
        <v>kt</v>
      </c>
      <c r="P4" s="2"/>
      <c r="U4" s="984"/>
    </row>
    <row r="5" spans="1:21">
      <c r="A5" s="2">
        <f t="shared" si="0"/>
        <v>9402</v>
      </c>
      <c r="B5" t="str">
        <f>Produits!$B$4</f>
        <v>Graines autoconsommées</v>
      </c>
      <c r="C5" t="str">
        <f>Secteurs!$B$47</f>
        <v>Elimination/Pertes</v>
      </c>
      <c r="D5">
        <v>-1</v>
      </c>
      <c r="G5" t="str">
        <f>Etiquettes!$C$3</f>
        <v>Matière première:Produit:Coproduit:Intrant externe:Rejet</v>
      </c>
      <c r="H5" s="8" t="s">
        <v>1028</v>
      </c>
      <c r="I5" s="8" t="str">
        <f>Etiquettes!$C$5</f>
        <v>France entière</v>
      </c>
      <c r="J5" t="str">
        <f>Etiquettes!$C$4</f>
        <v>kt</v>
      </c>
      <c r="K5" s="2" t="s">
        <v>871</v>
      </c>
      <c r="M5" s="2" t="s">
        <v>450</v>
      </c>
      <c r="N5" t="s">
        <v>56</v>
      </c>
      <c r="O5">
        <f>Etiquettes!$I$11</f>
        <v>0</v>
      </c>
      <c r="P5" t="str">
        <f>_xlfn.CONCAT(K5," = ",MROUND(D4*100,0.01)," % (",M5,")")</f>
        <v>Ratio de pertes à la ferme = 2 % (ORIFLAAM - Terres Univia)</v>
      </c>
      <c r="Q5">
        <f>Etiquettes!$K$15</f>
        <v>0</v>
      </c>
      <c r="R5" s="911" t="s">
        <v>851</v>
      </c>
      <c r="S5" s="911" t="s">
        <v>337</v>
      </c>
      <c r="U5" s="984"/>
    </row>
    <row r="6" spans="1:21">
      <c r="A6" s="2">
        <f t="shared" si="0"/>
        <v>9403</v>
      </c>
      <c r="B6" t="str">
        <f>Produits!$B$2</f>
        <v>Graines récoltées</v>
      </c>
      <c r="C6" t="str">
        <f>Secteurs!$B$3</f>
        <v>Ferme</v>
      </c>
      <c r="D6" s="848">
        <f>'Pertes ferme - TERRES UNIVIA'!$C$6</f>
        <v>1E-3</v>
      </c>
      <c r="G6" t="str">
        <f>Etiquettes!$C$3</f>
        <v>Matière première:Produit:Coproduit:Intrant externe:Rejet</v>
      </c>
      <c r="H6" s="8">
        <f>Etiquettes!$K$6</f>
        <v>0</v>
      </c>
      <c r="I6" s="8" t="str">
        <f>Etiquettes!$C$5</f>
        <v>France entière</v>
      </c>
      <c r="J6" t="str">
        <f>Etiquettes!$C$4</f>
        <v>kt</v>
      </c>
      <c r="P6" s="2"/>
      <c r="U6" s="984"/>
    </row>
    <row r="7" spans="1:21">
      <c r="A7" s="2">
        <f t="shared" si="0"/>
        <v>9403</v>
      </c>
      <c r="B7" t="str">
        <f>Produits!$B$4</f>
        <v>Graines autoconsommées</v>
      </c>
      <c r="C7" t="str">
        <f>Secteurs!$B$47</f>
        <v>Elimination/Pertes</v>
      </c>
      <c r="D7">
        <v>-1</v>
      </c>
      <c r="G7" t="str">
        <f>Etiquettes!$C$3</f>
        <v>Matière première:Produit:Coproduit:Intrant externe:Rejet</v>
      </c>
      <c r="H7" s="8">
        <f>Etiquettes!$K$6</f>
        <v>0</v>
      </c>
      <c r="I7" s="8" t="str">
        <f>Etiquettes!$C$5</f>
        <v>France entière</v>
      </c>
      <c r="J7" t="str">
        <f>Etiquettes!$C$4</f>
        <v>kt</v>
      </c>
      <c r="K7" s="2" t="s">
        <v>871</v>
      </c>
      <c r="L7" s="10" t="s">
        <v>921</v>
      </c>
      <c r="M7" s="2" t="s">
        <v>450</v>
      </c>
      <c r="N7" t="s">
        <v>56</v>
      </c>
      <c r="O7">
        <f>Etiquettes!$I$11</f>
        <v>0</v>
      </c>
      <c r="P7" t="str">
        <f>_xlfn.CONCAT(K7," = ",MROUND(D6*100,0.01)," % (",M7,")")</f>
        <v>Ratio de pertes à la ferme = 0,1 % (ORIFLAAM - Terres Univia)</v>
      </c>
      <c r="Q7">
        <f>Etiquettes!$K$15</f>
        <v>0</v>
      </c>
      <c r="R7" s="911" t="s">
        <v>851</v>
      </c>
      <c r="S7" s="911" t="s">
        <v>337</v>
      </c>
      <c r="U7" s="984"/>
    </row>
    <row r="8" spans="1:21" ht="14.4" customHeight="1">
      <c r="A8" s="2">
        <f t="shared" si="0"/>
        <v>9404</v>
      </c>
      <c r="B8" t="str">
        <f>Produits!$B$2</f>
        <v>Graines récoltées</v>
      </c>
      <c r="C8" t="str">
        <f>Secteurs!$B$3</f>
        <v>Ferme</v>
      </c>
      <c r="D8" s="841">
        <f>'Pertes ferme - TERRES UNIVIA'!$C$7</f>
        <v>0.02</v>
      </c>
      <c r="G8" t="str">
        <f>Etiquettes!$C$3</f>
        <v>Matière première:Produit:Coproduit:Intrant externe:Rejet</v>
      </c>
      <c r="H8" s="8" t="s">
        <v>1029</v>
      </c>
      <c r="I8" s="8" t="str">
        <f>Etiquettes!$C$5</f>
        <v>France entière</v>
      </c>
      <c r="J8" t="str">
        <f>Etiquettes!$C$4</f>
        <v>kt</v>
      </c>
      <c r="P8" s="2"/>
      <c r="U8" s="984"/>
    </row>
    <row r="9" spans="1:21">
      <c r="A9" s="2">
        <f t="shared" si="0"/>
        <v>9404</v>
      </c>
      <c r="B9" t="str">
        <f>Produits!$B$4</f>
        <v>Graines autoconsommées</v>
      </c>
      <c r="C9" t="str">
        <f>Secteurs!$B$47</f>
        <v>Elimination/Pertes</v>
      </c>
      <c r="D9">
        <v>-1</v>
      </c>
      <c r="G9" t="str">
        <f>Etiquettes!$C$3</f>
        <v>Matière première:Produit:Coproduit:Intrant externe:Rejet</v>
      </c>
      <c r="H9" s="8" t="s">
        <v>1029</v>
      </c>
      <c r="I9" s="8" t="str">
        <f>Etiquettes!$C$5</f>
        <v>France entière</v>
      </c>
      <c r="J9" t="str">
        <f>Etiquettes!$C$4</f>
        <v>kt</v>
      </c>
      <c r="K9" s="2" t="s">
        <v>871</v>
      </c>
      <c r="L9" s="10" t="s">
        <v>950</v>
      </c>
      <c r="M9" s="2" t="s">
        <v>450</v>
      </c>
      <c r="N9" t="s">
        <v>56</v>
      </c>
      <c r="O9">
        <f>Etiquettes!$I$11</f>
        <v>0</v>
      </c>
      <c r="P9" t="str">
        <f>_xlfn.CONCAT(K9," = ",MROUND(D8*100,0.01)," % (",M9,")")</f>
        <v>Ratio de pertes à la ferme = 2 % (ORIFLAAM - Terres Univia)</v>
      </c>
      <c r="Q9">
        <f>Etiquettes!$K$15</f>
        <v>0</v>
      </c>
      <c r="R9" s="911" t="s">
        <v>851</v>
      </c>
      <c r="S9" s="911" t="s">
        <v>337</v>
      </c>
      <c r="U9" s="984"/>
    </row>
  </sheetData>
  <mergeCells count="1">
    <mergeCell ref="U2:U9"/>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sheetPr>
  <dimension ref="A1:Q5"/>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8" customWidth="1"/>
    <col min="14" max="14" width="9.5546875" bestFit="1" customWidth="1"/>
  </cols>
  <sheetData>
    <row r="1" spans="1:17" ht="15" customHeight="1" thickBot="1">
      <c r="A1" s="4" t="s">
        <v>325</v>
      </c>
      <c r="B1" s="5" t="s">
        <v>326</v>
      </c>
      <c r="C1" s="5" t="s">
        <v>327</v>
      </c>
      <c r="D1" s="5" t="s">
        <v>328</v>
      </c>
      <c r="E1" t="str">
        <f t="array" ref="E1:Q5">_xlfn._xlws.FILTER('Contraintes '!G1:S200,ISTEXT('Contraintes '!O1:O200))</f>
        <v>Type de matière</v>
      </c>
      <c r="F1" t="str">
        <v>Campagne</v>
      </c>
      <c r="G1" t="str">
        <v>Territoire</v>
      </c>
      <c r="H1" t="str">
        <v>Unité</v>
      </c>
      <c r="I1" t="str">
        <v>Type de donnée collectée</v>
      </c>
      <c r="J1" t="str">
        <v>Source</v>
      </c>
      <c r="K1" t="str">
        <v>Source</v>
      </c>
      <c r="L1" t="str">
        <v>Traduction</v>
      </c>
      <c r="M1" t="str">
        <v>Hypothèse</v>
      </c>
      <c r="N1" t="str">
        <v>Volume collecté, hors volume d'échange</v>
      </c>
      <c r="O1" t="str">
        <v>Incohérence données collectées</v>
      </c>
      <c r="P1" t="str">
        <v>Fiabilité des données</v>
      </c>
      <c r="Q1" t="str">
        <v>Méthode</v>
      </c>
    </row>
    <row r="2" spans="1:17">
      <c r="A2" t="e" vm="1">
        <f t="array" ref="A2:B5">_xlfn._xlws.FILTER('Contraintes '!B2:C200,ISTEXT('Contraintes '!O2:O200))</f>
        <v>#VALUE!</v>
      </c>
      <c r="B2" t="e" vm="1">
        <v>#VALUE!</v>
      </c>
      <c r="E2" t="str">
        <v>Type de matière</v>
      </c>
      <c r="F2" t="str">
        <v>Campagne</v>
      </c>
      <c r="G2" t="str">
        <v>Territoire</v>
      </c>
      <c r="H2" t="str">
        <v>Unité</v>
      </c>
      <c r="I2" t="str">
        <v>Type de donnée collectée</v>
      </c>
      <c r="J2" t="str">
        <v>Source</v>
      </c>
      <c r="K2" t="str">
        <v>Source</v>
      </c>
      <c r="L2" t="str">
        <v>Traduction</v>
      </c>
      <c r="M2" t="str">
        <v>Hypothèse</v>
      </c>
      <c r="N2" t="str">
        <v>Volume collecté, hors volume d'échange</v>
      </c>
      <c r="O2" t="str">
        <v>Incohérence données collectées</v>
      </c>
      <c r="P2" t="str">
        <v>Fiabilité des données</v>
      </c>
      <c r="Q2" t="str">
        <v>Méthode</v>
      </c>
    </row>
    <row r="3" spans="1:17">
      <c r="A3" t="e" vm="1">
        <v>#VALUE!</v>
      </c>
      <c r="B3" t="e" vm="1">
        <v>#VALUE!</v>
      </c>
      <c r="E3" t="str">
        <v>Type de matière</v>
      </c>
      <c r="F3" t="str">
        <v>Campagne</v>
      </c>
      <c r="G3" t="str">
        <v>Territoire</v>
      </c>
      <c r="H3" t="str">
        <v>Unité</v>
      </c>
      <c r="I3" t="str">
        <v>Type de donnée collectée</v>
      </c>
      <c r="J3" t="str">
        <v>Source</v>
      </c>
      <c r="K3" t="str">
        <v>Source</v>
      </c>
      <c r="L3" t="str">
        <v>Traduction</v>
      </c>
      <c r="M3" t="str">
        <v>Hypothèse</v>
      </c>
      <c r="N3" t="str">
        <v>Volume collecté, hors volume d'échange</v>
      </c>
      <c r="O3" t="str">
        <v>Incohérence données collectées</v>
      </c>
      <c r="P3" t="str">
        <v>Fiabilité des données</v>
      </c>
      <c r="Q3" t="str">
        <v>Méthode</v>
      </c>
    </row>
    <row r="4" spans="1:17">
      <c r="A4" t="e" vm="1">
        <v>#VALUE!</v>
      </c>
      <c r="B4" t="e" vm="1">
        <v>#VALUE!</v>
      </c>
      <c r="E4" t="str">
        <v>Type de matière</v>
      </c>
      <c r="F4" t="str">
        <v>Campagne</v>
      </c>
      <c r="G4" t="str">
        <v>Territoire</v>
      </c>
      <c r="H4" t="str">
        <v>Unité</v>
      </c>
      <c r="I4" t="str">
        <v>Type de donnée collectée</v>
      </c>
      <c r="J4" t="str">
        <v>Source</v>
      </c>
      <c r="K4" t="str">
        <v>Source</v>
      </c>
      <c r="L4" t="str">
        <v>Traduction</v>
      </c>
      <c r="M4" t="str">
        <v>Hypothèse</v>
      </c>
      <c r="N4" t="str">
        <v>Volume collecté, hors volume d'échange</v>
      </c>
      <c r="O4" t="str">
        <v>Incohérence données collectées</v>
      </c>
      <c r="P4" t="str">
        <v>Fiabilité des données</v>
      </c>
      <c r="Q4" t="str">
        <v>Méthode</v>
      </c>
    </row>
    <row r="5" spans="1:17">
      <c r="A5" t="e" vm="1">
        <v>#VALUE!</v>
      </c>
      <c r="B5" t="e" vm="1">
        <v>#VALUE!</v>
      </c>
      <c r="E5" t="str">
        <v>Type de matière</v>
      </c>
      <c r="F5" t="str">
        <v>Campagne</v>
      </c>
      <c r="G5" t="str">
        <v>Territoire</v>
      </c>
      <c r="H5" t="str">
        <v>Unité</v>
      </c>
      <c r="I5" t="str">
        <v>Type de donnée collectée</v>
      </c>
      <c r="J5" t="str">
        <v>Source</v>
      </c>
      <c r="K5" t="str">
        <v>Source</v>
      </c>
      <c r="L5" t="str">
        <v>Traduction</v>
      </c>
      <c r="M5" t="str">
        <v>Hypothèse</v>
      </c>
      <c r="N5" t="str">
        <v>Volume collecté, hors volume d'échange</v>
      </c>
      <c r="O5" t="str">
        <v>Incohérence données collectées</v>
      </c>
      <c r="P5" t="str">
        <v>Fiabilité des données</v>
      </c>
      <c r="Q5" t="str">
        <v>Méthode</v>
      </c>
    </row>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B3:D7"/>
  <sheetViews>
    <sheetView workbookViewId="0">
      <selection activeCell="D28" sqref="D28:F28"/>
    </sheetView>
  </sheetViews>
  <sheetFormatPr baseColWidth="10" defaultRowHeight="14.4"/>
  <cols>
    <col min="2" max="2" width="19.33203125" bestFit="1" customWidth="1"/>
  </cols>
  <sheetData>
    <row r="3" spans="2:4">
      <c r="B3" s="847" t="s">
        <v>218</v>
      </c>
      <c r="C3" s="815" t="s">
        <v>1030</v>
      </c>
    </row>
    <row r="5" spans="2:4">
      <c r="C5" t="s">
        <v>1027</v>
      </c>
    </row>
    <row r="6" spans="2:4">
      <c r="B6" t="s">
        <v>1031</v>
      </c>
      <c r="C6" s="846">
        <v>1E-3</v>
      </c>
      <c r="D6" t="s">
        <v>1032</v>
      </c>
    </row>
    <row r="7" spans="2:4">
      <c r="B7" t="s">
        <v>1033</v>
      </c>
      <c r="C7" s="845">
        <v>0.02</v>
      </c>
      <c r="D7" t="s">
        <v>1034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U39"/>
  <sheetViews>
    <sheetView workbookViewId="0">
      <pane xSplit="3" ySplit="1" topLeftCell="F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2.33203125" style="2" bestFit="1" customWidth="1"/>
    <col min="2" max="2" width="31.77734375" customWidth="1"/>
    <col min="3" max="3" width="34.88671875" bestFit="1" customWidth="1"/>
    <col min="4" max="4" width="10.44140625" bestFit="1" customWidth="1"/>
    <col min="5" max="6" width="19.109375" bestFit="1" customWidth="1"/>
    <col min="7" max="7" width="12.109375" style="2" customWidth="1"/>
    <col min="8" max="8" width="10.33203125" style="2" customWidth="1"/>
    <col min="9" max="9" width="12.109375" style="2" bestFit="1" customWidth="1"/>
    <col min="10" max="10" width="12.109375" style="2" customWidth="1"/>
    <col min="11" max="11" width="18.88671875" style="2" bestFit="1" customWidth="1"/>
    <col min="12" max="12" width="18.88671875" style="2" customWidth="1"/>
    <col min="13" max="15" width="20" customWidth="1"/>
    <col min="16" max="16" width="18.6640625" customWidth="1"/>
    <col min="17" max="19" width="21" customWidth="1"/>
    <col min="20" max="20" width="11.6640625" bestFit="1" customWidth="1"/>
    <col min="21" max="21" width="13.109375" customWidth="1"/>
  </cols>
  <sheetData>
    <row r="1" spans="1:21" ht="63.6" customHeight="1" thickBot="1">
      <c r="A1" s="4" t="s">
        <v>844</v>
      </c>
      <c r="B1" s="5" t="s">
        <v>325</v>
      </c>
      <c r="C1" s="5" t="s">
        <v>326</v>
      </c>
      <c r="D1" s="5" t="s">
        <v>845</v>
      </c>
      <c r="E1" s="5" t="s">
        <v>1024</v>
      </c>
      <c r="F1" s="5" t="s">
        <v>1025</v>
      </c>
      <c r="G1" s="6" t="str">
        <f>Etiquettes!$A$3</f>
        <v>Type de matière</v>
      </c>
      <c r="H1" s="6" t="str">
        <f>Etiquettes!$A$6</f>
        <v>Campagne</v>
      </c>
      <c r="I1" s="6" t="str">
        <f>Etiquettes!$A$5</f>
        <v>Territoire</v>
      </c>
      <c r="J1" s="6" t="str">
        <f>Etiquettes!$A$4</f>
        <v>Unité</v>
      </c>
      <c r="K1" s="6" t="str">
        <f>Etiquettes!$A$12</f>
        <v>Type de donnée collectée</v>
      </c>
      <c r="L1" s="6" t="str">
        <f>Etiquettes!$A$10</f>
        <v>Source</v>
      </c>
      <c r="M1" s="6" t="s">
        <v>218</v>
      </c>
      <c r="N1" s="6" t="str">
        <f>Etiquettes!$A$13</f>
        <v>Traduction</v>
      </c>
      <c r="O1" s="6" t="str">
        <f>Etiquettes!$A$11</f>
        <v>Hypothèse</v>
      </c>
      <c r="P1" s="6" t="str">
        <f>Etiquettes!$A$8</f>
        <v>Volume collecté, hors volume d'échange</v>
      </c>
      <c r="Q1" s="6" t="str">
        <f>Etiquettes!$A$15</f>
        <v>Incohérence données collectées</v>
      </c>
      <c r="R1" s="6" t="str">
        <f>Etiquettes!$A$16</f>
        <v>Fiabilité des données</v>
      </c>
      <c r="S1" s="6" t="str">
        <f>Etiquettes!$A$17</f>
        <v>Méthode</v>
      </c>
      <c r="T1" s="5" t="s">
        <v>730</v>
      </c>
      <c r="U1" s="7" t="s">
        <v>731</v>
      </c>
    </row>
    <row r="2" spans="1:21" ht="14.4" customHeight="1">
      <c r="A2" s="2">
        <f>'Contraintes '!A8+1</f>
        <v>9405</v>
      </c>
      <c r="B2" t="str">
        <f>Produits!$B$11</f>
        <v>Graines collectées</v>
      </c>
      <c r="C2" t="str">
        <f>Secteurs!$B$44</f>
        <v>Semences certifiées</v>
      </c>
      <c r="D2" s="841">
        <f>'Prétraitement semences fermière'!D10</f>
        <v>0.20506634499396861</v>
      </c>
      <c r="G2" t="str">
        <f>Etiquettes!$C$3</f>
        <v>Matière première:Produit:Coproduit:Intrant externe:Rejet</v>
      </c>
      <c r="H2" s="8">
        <f>Etiquettes!$H$6</f>
        <v>0</v>
      </c>
      <c r="I2" s="8">
        <f>Etiquettes!$H$5</f>
        <v>0</v>
      </c>
      <c r="J2" t="str">
        <f>Etiquettes!$C$4</f>
        <v>kt</v>
      </c>
      <c r="P2" s="2"/>
      <c r="U2" s="985" t="s">
        <v>1035</v>
      </c>
    </row>
    <row r="3" spans="1:21">
      <c r="A3" s="2">
        <f>'Contraintes '!A9+1</f>
        <v>9405</v>
      </c>
      <c r="B3" t="str">
        <f>Produits!$B$4</f>
        <v>Graines autoconsommées</v>
      </c>
      <c r="C3" t="str">
        <f>Secteurs!$B$43</f>
        <v>Semences fermières</v>
      </c>
      <c r="D3">
        <v>-1</v>
      </c>
      <c r="G3" t="str">
        <f>Etiquettes!$C$3</f>
        <v>Matière première:Produit:Coproduit:Intrant externe:Rejet</v>
      </c>
      <c r="H3" s="8">
        <f>Etiquettes!$H$6</f>
        <v>0</v>
      </c>
      <c r="I3" s="8">
        <f>Etiquettes!$H$5</f>
        <v>0</v>
      </c>
      <c r="J3" t="str">
        <f>Etiquettes!$C$4</f>
        <v>kt</v>
      </c>
      <c r="K3" s="10" t="s">
        <v>850</v>
      </c>
      <c r="M3" s="10" t="s">
        <v>847</v>
      </c>
      <c r="N3" t="s">
        <v>57</v>
      </c>
      <c r="O3">
        <f>Etiquettes!$J$11</f>
        <v>0</v>
      </c>
      <c r="P3" t="str">
        <f>_xlfn.CONCAT(K3," = ",MROUND(D2*100,0.01)," % (",M3,")")</f>
        <v>Part de semences fermières (par rapport aux semences certifiées) = 20,51 % (Enquête Pratiques culturales en grandes cultures - SSP)</v>
      </c>
      <c r="Q3">
        <f>Etiquettes!$K$15</f>
        <v>0</v>
      </c>
      <c r="R3" s="911" t="s">
        <v>851</v>
      </c>
      <c r="S3" s="911" t="s">
        <v>337</v>
      </c>
      <c r="U3" s="984"/>
    </row>
    <row r="4" spans="1:21">
      <c r="A4" s="2">
        <f t="shared" ref="A4:A39" si="0">A2+1</f>
        <v>9406</v>
      </c>
      <c r="B4" t="str">
        <f>Produits!$B$11</f>
        <v>Graines collectées</v>
      </c>
      <c r="C4" t="str">
        <f>Secteurs!$B$44</f>
        <v>Semences certifiées</v>
      </c>
      <c r="D4" s="841">
        <f>'Prétraitement semences fermière'!D11</f>
        <v>7.0493454179254783E-3</v>
      </c>
      <c r="G4" t="str">
        <f>Etiquettes!$C$3</f>
        <v>Matière première:Produit:Coproduit:Intrant externe:Rejet</v>
      </c>
      <c r="H4" s="8">
        <f>Etiquettes!$I$6</f>
        <v>0</v>
      </c>
      <c r="I4" s="8">
        <f>Etiquettes!$H$5</f>
        <v>0</v>
      </c>
      <c r="J4" t="str">
        <f>Etiquettes!$C$4</f>
        <v>kt</v>
      </c>
      <c r="K4" s="10"/>
      <c r="M4" s="10"/>
      <c r="P4" s="2"/>
      <c r="U4" s="984"/>
    </row>
    <row r="5" spans="1:21">
      <c r="A5" s="2">
        <f t="shared" si="0"/>
        <v>9406</v>
      </c>
      <c r="B5" t="str">
        <f>Produits!$B$4</f>
        <v>Graines autoconsommées</v>
      </c>
      <c r="C5" t="str">
        <f>Secteurs!$B$43</f>
        <v>Semences fermières</v>
      </c>
      <c r="D5">
        <v>-1</v>
      </c>
      <c r="G5" t="str">
        <f>Etiquettes!$C$3</f>
        <v>Matière première:Produit:Coproduit:Intrant externe:Rejet</v>
      </c>
      <c r="H5" s="8">
        <f>Etiquettes!$I$6</f>
        <v>0</v>
      </c>
      <c r="I5" s="8">
        <f>Etiquettes!$H$5</f>
        <v>0</v>
      </c>
      <c r="J5" t="str">
        <f>Etiquettes!$C$4</f>
        <v>kt</v>
      </c>
      <c r="K5" s="10" t="s">
        <v>850</v>
      </c>
      <c r="M5" s="10" t="s">
        <v>847</v>
      </c>
      <c r="N5" t="s">
        <v>57</v>
      </c>
      <c r="O5">
        <f>Etiquettes!$J$11</f>
        <v>0</v>
      </c>
      <c r="P5" t="str">
        <f>_xlfn.CONCAT(K5," = ",MROUND(D4*100,0.01)," % (",M5,")")</f>
        <v>Part de semences fermières (par rapport aux semences certifiées) = 0,7 % (Enquête Pratiques culturales en grandes cultures - SSP)</v>
      </c>
      <c r="Q5">
        <f>Etiquettes!$K$15</f>
        <v>0</v>
      </c>
      <c r="R5" s="911" t="s">
        <v>851</v>
      </c>
      <c r="S5" s="911" t="s">
        <v>337</v>
      </c>
      <c r="U5" s="984"/>
    </row>
    <row r="6" spans="1:21">
      <c r="A6" s="2">
        <f t="shared" si="0"/>
        <v>9407</v>
      </c>
      <c r="B6" t="str">
        <f>Produits!$B$11</f>
        <v>Graines collectées</v>
      </c>
      <c r="C6" t="str">
        <f>Secteurs!$B$44</f>
        <v>Semences certifiées</v>
      </c>
      <c r="D6" s="841">
        <f>'Prétraitement semences fermière'!D12</f>
        <v>1.8011204481792715</v>
      </c>
      <c r="G6" t="str">
        <f>Etiquettes!$C$3</f>
        <v>Matière première:Produit:Coproduit:Intrant externe:Rejet</v>
      </c>
      <c r="H6" s="8">
        <f>Etiquettes!$J$6</f>
        <v>0</v>
      </c>
      <c r="I6" s="8">
        <f>Etiquettes!$H$5</f>
        <v>0</v>
      </c>
      <c r="J6" t="str">
        <f>Etiquettes!$C$4</f>
        <v>kt</v>
      </c>
      <c r="K6" s="10"/>
      <c r="M6" s="10"/>
      <c r="P6" s="2"/>
      <c r="U6" s="984"/>
    </row>
    <row r="7" spans="1:21">
      <c r="A7" s="2">
        <f t="shared" si="0"/>
        <v>9407</v>
      </c>
      <c r="B7" t="str">
        <f>Produits!$B$4</f>
        <v>Graines autoconsommées</v>
      </c>
      <c r="C7" t="str">
        <f>Secteurs!$B$43</f>
        <v>Semences fermières</v>
      </c>
      <c r="D7">
        <v>-1</v>
      </c>
      <c r="G7" t="str">
        <f>Etiquettes!$C$3</f>
        <v>Matière première:Produit:Coproduit:Intrant externe:Rejet</v>
      </c>
      <c r="H7" s="8">
        <f>Etiquettes!$J$6</f>
        <v>0</v>
      </c>
      <c r="I7" s="8">
        <f>Etiquettes!$H$5</f>
        <v>0</v>
      </c>
      <c r="J7" t="str">
        <f>Etiquettes!$C$4</f>
        <v>kt</v>
      </c>
      <c r="K7" s="10" t="s">
        <v>850</v>
      </c>
      <c r="L7" s="10"/>
      <c r="M7" s="10" t="s">
        <v>847</v>
      </c>
      <c r="N7" t="s">
        <v>57</v>
      </c>
      <c r="O7">
        <f>Etiquettes!$J$11</f>
        <v>0</v>
      </c>
      <c r="P7" t="str">
        <f>_xlfn.CONCAT(K7," = ",MROUND(D6*100,0.01)," % (",M7,")")</f>
        <v>Part de semences fermières (par rapport aux semences certifiées) = 180,11 % (Enquête Pratiques culturales en grandes cultures - SSP)</v>
      </c>
      <c r="Q7">
        <f>Etiquettes!$K$15</f>
        <v>0</v>
      </c>
      <c r="R7" s="911" t="s">
        <v>851</v>
      </c>
      <c r="S7" s="911" t="s">
        <v>337</v>
      </c>
      <c r="U7" s="984"/>
    </row>
    <row r="8" spans="1:21" ht="14.4" customHeight="1">
      <c r="A8" s="2">
        <f t="shared" si="0"/>
        <v>9408</v>
      </c>
      <c r="B8" t="str">
        <f>Produits!$B$11</f>
        <v>Graines collectées</v>
      </c>
      <c r="C8" t="str">
        <f>Secteurs!$B$44</f>
        <v>Semences certifiées</v>
      </c>
      <c r="D8" s="841">
        <f>'Prétraitement semences fermière'!D13</f>
        <v>1.4330900243309002</v>
      </c>
      <c r="G8" t="str">
        <f>Etiquettes!$C$3</f>
        <v>Matière première:Produit:Coproduit:Intrant externe:Rejet</v>
      </c>
      <c r="H8" s="8">
        <f>Etiquettes!$K$6</f>
        <v>0</v>
      </c>
      <c r="I8" s="8">
        <f>Etiquettes!$H$5</f>
        <v>0</v>
      </c>
      <c r="J8" t="str">
        <f>Etiquettes!$C$4</f>
        <v>kt</v>
      </c>
      <c r="K8" s="10"/>
      <c r="M8" s="10"/>
      <c r="P8" s="2"/>
      <c r="U8" s="984"/>
    </row>
    <row r="9" spans="1:21">
      <c r="A9" s="2">
        <f t="shared" si="0"/>
        <v>9408</v>
      </c>
      <c r="B9" t="str">
        <f>Produits!$B$4</f>
        <v>Graines autoconsommées</v>
      </c>
      <c r="C9" t="str">
        <f>Secteurs!$B$43</f>
        <v>Semences fermières</v>
      </c>
      <c r="D9">
        <v>-1</v>
      </c>
      <c r="G9" t="str">
        <f>Etiquettes!$C$3</f>
        <v>Matière première:Produit:Coproduit:Intrant externe:Rejet</v>
      </c>
      <c r="H9" s="8">
        <f>Etiquettes!$K$6</f>
        <v>0</v>
      </c>
      <c r="I9" s="8">
        <f>Etiquettes!$H$5</f>
        <v>0</v>
      </c>
      <c r="J9" t="str">
        <f>Etiquettes!$C$4</f>
        <v>kt</v>
      </c>
      <c r="K9" s="10" t="s">
        <v>850</v>
      </c>
      <c r="L9" s="10"/>
      <c r="M9" s="10" t="s">
        <v>847</v>
      </c>
      <c r="N9" t="s">
        <v>57</v>
      </c>
      <c r="O9">
        <f>Etiquettes!$J$11</f>
        <v>0</v>
      </c>
      <c r="P9" t="str">
        <f>_xlfn.CONCAT(K9," = ",MROUND(D8*100,0.01)," % (",M9,")")</f>
        <v>Part de semences fermières (par rapport aux semences certifiées) = 143,31 % (Enquête Pratiques culturales en grandes cultures - SSP)</v>
      </c>
      <c r="Q9">
        <f>Etiquettes!$K$15</f>
        <v>0</v>
      </c>
      <c r="R9" s="911" t="s">
        <v>851</v>
      </c>
      <c r="S9" s="911" t="s">
        <v>337</v>
      </c>
      <c r="U9" s="984"/>
    </row>
    <row r="10" spans="1:21">
      <c r="A10" s="2">
        <f t="shared" si="0"/>
        <v>9409</v>
      </c>
      <c r="B10" t="str">
        <f>Produits!$B$11</f>
        <v>Graines collectées</v>
      </c>
      <c r="C10" t="str">
        <f>Secteurs!$B$44</f>
        <v>Semences certifiées</v>
      </c>
      <c r="D10" s="841">
        <f>'Prétraitement semences fermière'!D14</f>
        <v>1.5</v>
      </c>
      <c r="G10" t="str">
        <f>Etiquettes!$C$3</f>
        <v>Matière première:Produit:Coproduit:Intrant externe:Rejet</v>
      </c>
      <c r="H10" s="8">
        <f>Etiquettes!$L$6</f>
        <v>0</v>
      </c>
      <c r="I10" s="8">
        <f>Etiquettes!$H$5</f>
        <v>0</v>
      </c>
      <c r="J10" t="str">
        <f>Etiquettes!$C$4</f>
        <v>kt</v>
      </c>
      <c r="K10" s="10"/>
      <c r="M10" s="10"/>
      <c r="P10" s="2"/>
      <c r="U10" s="984"/>
    </row>
    <row r="11" spans="1:21">
      <c r="A11" s="2">
        <f t="shared" si="0"/>
        <v>9409</v>
      </c>
      <c r="B11" t="str">
        <f>Produits!$B$4</f>
        <v>Graines autoconsommées</v>
      </c>
      <c r="C11" t="str">
        <f>Secteurs!$B$43</f>
        <v>Semences fermières</v>
      </c>
      <c r="D11">
        <v>-1</v>
      </c>
      <c r="G11" t="str">
        <f>Etiquettes!$C$3</f>
        <v>Matière première:Produit:Coproduit:Intrant externe:Rejet</v>
      </c>
      <c r="H11" s="8">
        <f>Etiquettes!$L$6</f>
        <v>0</v>
      </c>
      <c r="I11" s="8">
        <f>Etiquettes!$H$5</f>
        <v>0</v>
      </c>
      <c r="J11" t="str">
        <f>Etiquettes!$C$4</f>
        <v>kt</v>
      </c>
      <c r="K11" s="10" t="s">
        <v>850</v>
      </c>
      <c r="L11" s="10"/>
      <c r="M11" s="10" t="s">
        <v>662</v>
      </c>
      <c r="N11" t="s">
        <v>57</v>
      </c>
      <c r="O11">
        <f>Etiquettes!$J$11</f>
        <v>0</v>
      </c>
      <c r="P11" t="str">
        <f>_xlfn.CONCAT(K11," = ",MROUND(D10*100,0.01)," % (",M11,")")</f>
        <v>Part de semences fermières (par rapport aux semences certifiées) = 150 % (Estimation - Terres Univia)</v>
      </c>
      <c r="Q11">
        <f>Etiquettes!$K$15</f>
        <v>0</v>
      </c>
      <c r="R11" s="911" t="s">
        <v>851</v>
      </c>
      <c r="S11" s="911" t="s">
        <v>337</v>
      </c>
      <c r="U11" s="984"/>
    </row>
    <row r="12" spans="1:21">
      <c r="A12" s="2">
        <f t="shared" si="0"/>
        <v>9410</v>
      </c>
      <c r="B12" t="str">
        <f>Produits!$B$11</f>
        <v>Graines collectées</v>
      </c>
      <c r="C12" t="str">
        <f>Secteurs!$B$44</f>
        <v>Semences certifiées</v>
      </c>
      <c r="D12" s="841">
        <f>'Prétraitement semences fermière'!D15</f>
        <v>4.2857142857142856</v>
      </c>
      <c r="G12" t="str">
        <f>Etiquettes!$C$3</f>
        <v>Matière première:Produit:Coproduit:Intrant externe:Rejet</v>
      </c>
      <c r="H12" s="8">
        <f>Etiquettes!$M$6</f>
        <v>0</v>
      </c>
      <c r="I12" s="8">
        <f>Etiquettes!$H$5</f>
        <v>0</v>
      </c>
      <c r="J12" t="str">
        <f>Etiquettes!$C$4</f>
        <v>kt</v>
      </c>
      <c r="K12" s="10"/>
      <c r="M12" s="10"/>
      <c r="P12" s="2"/>
      <c r="U12" s="984"/>
    </row>
    <row r="13" spans="1:21">
      <c r="A13" s="2">
        <f t="shared" si="0"/>
        <v>9410</v>
      </c>
      <c r="B13" t="str">
        <f>Produits!$B$4</f>
        <v>Graines autoconsommées</v>
      </c>
      <c r="C13" t="str">
        <f>Secteurs!$B$43</f>
        <v>Semences fermières</v>
      </c>
      <c r="D13">
        <v>-1</v>
      </c>
      <c r="G13" t="str">
        <f>Etiquettes!$C$3</f>
        <v>Matière première:Produit:Coproduit:Intrant externe:Rejet</v>
      </c>
      <c r="H13" s="8">
        <f>Etiquettes!$M$6</f>
        <v>0</v>
      </c>
      <c r="I13" s="8">
        <f>Etiquettes!$H$5</f>
        <v>0</v>
      </c>
      <c r="J13" t="str">
        <f>Etiquettes!$C$4</f>
        <v>kt</v>
      </c>
      <c r="K13" s="10" t="s">
        <v>850</v>
      </c>
      <c r="L13" s="10"/>
      <c r="M13" s="10" t="s">
        <v>662</v>
      </c>
      <c r="N13" t="s">
        <v>57</v>
      </c>
      <c r="O13">
        <f>Etiquettes!$J$11</f>
        <v>0</v>
      </c>
      <c r="P13" t="str">
        <f>_xlfn.CONCAT(K13," = ",MROUND(D12*100,0.01)," % (",M13,")")</f>
        <v>Part de semences fermières (par rapport aux semences certifiées) = 428,57 % (Estimation - Terres Univia)</v>
      </c>
      <c r="Q13">
        <f>Etiquettes!$K$15</f>
        <v>0</v>
      </c>
      <c r="R13" s="911" t="s">
        <v>851</v>
      </c>
      <c r="S13" s="911" t="s">
        <v>337</v>
      </c>
      <c r="U13" s="984"/>
    </row>
    <row r="14" spans="1:21">
      <c r="A14" s="2">
        <f t="shared" si="0"/>
        <v>9411</v>
      </c>
      <c r="B14" t="str">
        <f>Produits!$B$11</f>
        <v>Graines collectées</v>
      </c>
      <c r="C14" t="str">
        <f>Secteurs!$B$44</f>
        <v>Semences certifiées</v>
      </c>
      <c r="D14" s="841">
        <f>'Prétraitement semences fermière'!E10</f>
        <v>0.17071499067880247</v>
      </c>
      <c r="G14" t="str">
        <f>Etiquettes!$C$3</f>
        <v>Matière première:Produit:Coproduit:Intrant externe:Rejet</v>
      </c>
      <c r="H14" s="8">
        <f>Etiquettes!$H$6</f>
        <v>0</v>
      </c>
      <c r="I14" s="8">
        <f>Etiquettes!$I$5</f>
        <v>0</v>
      </c>
      <c r="J14" t="str">
        <f>Etiquettes!$C$4</f>
        <v>kt</v>
      </c>
      <c r="K14" s="10"/>
      <c r="M14" s="10"/>
      <c r="P14" s="2"/>
      <c r="U14" s="984"/>
    </row>
    <row r="15" spans="1:21">
      <c r="A15" s="2">
        <f t="shared" si="0"/>
        <v>9411</v>
      </c>
      <c r="B15" t="str">
        <f>Produits!$B$4</f>
        <v>Graines autoconsommées</v>
      </c>
      <c r="C15" t="str">
        <f>Secteurs!$B$43</f>
        <v>Semences fermières</v>
      </c>
      <c r="D15">
        <v>-1</v>
      </c>
      <c r="G15" t="str">
        <f>Etiquettes!$C$3</f>
        <v>Matière première:Produit:Coproduit:Intrant externe:Rejet</v>
      </c>
      <c r="H15" s="8">
        <f>Etiquettes!$H$6</f>
        <v>0</v>
      </c>
      <c r="I15" s="8">
        <f>Etiquettes!$I$5</f>
        <v>0</v>
      </c>
      <c r="J15" t="str">
        <f>Etiquettes!$C$4</f>
        <v>kt</v>
      </c>
      <c r="K15" s="10" t="s">
        <v>850</v>
      </c>
      <c r="M15" s="10" t="s">
        <v>847</v>
      </c>
      <c r="N15" t="s">
        <v>57</v>
      </c>
      <c r="O15">
        <f>Etiquettes!$J$11</f>
        <v>0</v>
      </c>
      <c r="P15" t="str">
        <f>_xlfn.CONCAT(K15," = ",MROUND(D14*100,0.01)," % (",M15,")")</f>
        <v>Part de semences fermières (par rapport aux semences certifiées) = 17,07 % (Enquête Pratiques culturales en grandes cultures - SSP)</v>
      </c>
      <c r="Q15">
        <f>Etiquettes!$K$15</f>
        <v>0</v>
      </c>
      <c r="R15" s="911" t="s">
        <v>851</v>
      </c>
      <c r="S15" s="911" t="s">
        <v>337</v>
      </c>
      <c r="U15" s="984"/>
    </row>
    <row r="16" spans="1:21">
      <c r="A16" s="2">
        <f t="shared" si="0"/>
        <v>9412</v>
      </c>
      <c r="B16" t="str">
        <f>Produits!$B$11</f>
        <v>Graines collectées</v>
      </c>
      <c r="C16" t="str">
        <f>Secteurs!$B$44</f>
        <v>Semences certifiées</v>
      </c>
      <c r="D16" s="841">
        <f>'Prétraitement semences fermière'!E11</f>
        <v>7.0493454179254783E-3</v>
      </c>
      <c r="G16" t="str">
        <f>Etiquettes!$C$3</f>
        <v>Matière première:Produit:Coproduit:Intrant externe:Rejet</v>
      </c>
      <c r="H16" s="8">
        <f>Etiquettes!$I$6</f>
        <v>0</v>
      </c>
      <c r="I16" s="8">
        <f>Etiquettes!$I$5</f>
        <v>0</v>
      </c>
      <c r="J16" t="str">
        <f>Etiquettes!$C$4</f>
        <v>kt</v>
      </c>
      <c r="K16" s="10"/>
      <c r="M16" s="10"/>
      <c r="P16" s="2"/>
      <c r="U16" s="984"/>
    </row>
    <row r="17" spans="1:21">
      <c r="A17" s="2">
        <f t="shared" si="0"/>
        <v>9412</v>
      </c>
      <c r="B17" t="str">
        <f>Produits!$B$4</f>
        <v>Graines autoconsommées</v>
      </c>
      <c r="C17" t="str">
        <f>Secteurs!$B$43</f>
        <v>Semences fermières</v>
      </c>
      <c r="D17">
        <v>-1</v>
      </c>
      <c r="G17" t="str">
        <f>Etiquettes!$C$3</f>
        <v>Matière première:Produit:Coproduit:Intrant externe:Rejet</v>
      </c>
      <c r="H17" s="8">
        <f>Etiquettes!$I$6</f>
        <v>0</v>
      </c>
      <c r="I17" s="8">
        <f>Etiquettes!$I$5</f>
        <v>0</v>
      </c>
      <c r="J17" t="str">
        <f>Etiquettes!$C$4</f>
        <v>kt</v>
      </c>
      <c r="K17" s="10" t="s">
        <v>850</v>
      </c>
      <c r="M17" s="10" t="s">
        <v>847</v>
      </c>
      <c r="N17" t="s">
        <v>57</v>
      </c>
      <c r="O17">
        <f>Etiquettes!$J$11</f>
        <v>0</v>
      </c>
      <c r="P17" t="str">
        <f>_xlfn.CONCAT(K17," = ",MROUND(D16*100,0.01)," % (",M17,")")</f>
        <v>Part de semences fermières (par rapport aux semences certifiées) = 0,7 % (Enquête Pratiques culturales en grandes cultures - SSP)</v>
      </c>
      <c r="Q17">
        <f>Etiquettes!$K$15</f>
        <v>0</v>
      </c>
      <c r="R17" s="911" t="s">
        <v>851</v>
      </c>
      <c r="S17" s="911" t="s">
        <v>337</v>
      </c>
      <c r="U17" s="984"/>
    </row>
    <row r="18" spans="1:21">
      <c r="A18" s="2">
        <f t="shared" si="0"/>
        <v>9413</v>
      </c>
      <c r="B18" t="str">
        <f>Produits!$B$11</f>
        <v>Graines collectées</v>
      </c>
      <c r="C18" t="str">
        <f>Secteurs!$B$44</f>
        <v>Semences certifiées</v>
      </c>
      <c r="D18" s="841">
        <f>'Prétraitement semences fermière'!E12</f>
        <v>1.4005602240896358</v>
      </c>
      <c r="G18" t="str">
        <f>Etiquettes!$C$3</f>
        <v>Matière première:Produit:Coproduit:Intrant externe:Rejet</v>
      </c>
      <c r="H18" s="8">
        <f>Etiquettes!$J$6</f>
        <v>0</v>
      </c>
      <c r="I18" s="8">
        <f>Etiquettes!$I$5</f>
        <v>0</v>
      </c>
      <c r="J18" t="str">
        <f>Etiquettes!$C$4</f>
        <v>kt</v>
      </c>
      <c r="K18" s="10"/>
      <c r="M18" s="10"/>
      <c r="P18" s="2"/>
      <c r="U18" s="984"/>
    </row>
    <row r="19" spans="1:21">
      <c r="A19" s="2">
        <f t="shared" si="0"/>
        <v>9413</v>
      </c>
      <c r="B19" t="str">
        <f>Produits!$B$4</f>
        <v>Graines autoconsommées</v>
      </c>
      <c r="C19" t="str">
        <f>Secteurs!$B$43</f>
        <v>Semences fermières</v>
      </c>
      <c r="D19">
        <v>-1</v>
      </c>
      <c r="G19" t="str">
        <f>Etiquettes!$C$3</f>
        <v>Matière première:Produit:Coproduit:Intrant externe:Rejet</v>
      </c>
      <c r="H19" s="8">
        <f>Etiquettes!$J$6</f>
        <v>0</v>
      </c>
      <c r="I19" s="8">
        <f>Etiquettes!$I$5</f>
        <v>0</v>
      </c>
      <c r="J19" t="str">
        <f>Etiquettes!$C$4</f>
        <v>kt</v>
      </c>
      <c r="K19" s="10" t="s">
        <v>850</v>
      </c>
      <c r="L19" s="10"/>
      <c r="M19" s="10" t="s">
        <v>847</v>
      </c>
      <c r="N19" t="s">
        <v>57</v>
      </c>
      <c r="O19">
        <f>Etiquettes!$J$11</f>
        <v>0</v>
      </c>
      <c r="P19" t="str">
        <f>_xlfn.CONCAT(K19," = ",MROUND(D18*100,0.01)," % (",M19,")")</f>
        <v>Part de semences fermières (par rapport aux semences certifiées) = 140,06 % (Enquête Pratiques culturales en grandes cultures - SSP)</v>
      </c>
      <c r="Q19">
        <f>Etiquettes!$K$15</f>
        <v>0</v>
      </c>
      <c r="R19" s="911" t="s">
        <v>851</v>
      </c>
      <c r="S19" s="911" t="s">
        <v>337</v>
      </c>
      <c r="U19" s="984"/>
    </row>
    <row r="20" spans="1:21">
      <c r="A20" s="2">
        <f t="shared" si="0"/>
        <v>9414</v>
      </c>
      <c r="B20" t="str">
        <f>Produits!$B$11</f>
        <v>Graines collectées</v>
      </c>
      <c r="C20" t="str">
        <f>Secteurs!$B$44</f>
        <v>Semences certifiées</v>
      </c>
      <c r="D20" s="841">
        <f>'Prétraitement semences fermière'!E13</f>
        <v>0.76299309959714412</v>
      </c>
      <c r="G20" t="str">
        <f>Etiquettes!$C$3</f>
        <v>Matière première:Produit:Coproduit:Intrant externe:Rejet</v>
      </c>
      <c r="H20" s="8">
        <f>Etiquettes!$K$6</f>
        <v>0</v>
      </c>
      <c r="I20" s="8">
        <f>Etiquettes!$I$5</f>
        <v>0</v>
      </c>
      <c r="J20" t="str">
        <f>Etiquettes!$C$4</f>
        <v>kt</v>
      </c>
      <c r="K20" s="10"/>
      <c r="M20" s="10"/>
      <c r="P20" s="2"/>
      <c r="U20" s="984"/>
    </row>
    <row r="21" spans="1:21">
      <c r="A21" s="2">
        <f t="shared" si="0"/>
        <v>9414</v>
      </c>
      <c r="B21" t="str">
        <f>Produits!$B$4</f>
        <v>Graines autoconsommées</v>
      </c>
      <c r="C21" t="str">
        <f>Secteurs!$B$43</f>
        <v>Semences fermières</v>
      </c>
      <c r="D21">
        <v>-1</v>
      </c>
      <c r="G21" t="str">
        <f>Etiquettes!$C$3</f>
        <v>Matière première:Produit:Coproduit:Intrant externe:Rejet</v>
      </c>
      <c r="H21" s="8">
        <f>Etiquettes!$K$6</f>
        <v>0</v>
      </c>
      <c r="I21" s="8">
        <f>Etiquettes!$I$5</f>
        <v>0</v>
      </c>
      <c r="J21" t="str">
        <f>Etiquettes!$C$4</f>
        <v>kt</v>
      </c>
      <c r="K21" s="10" t="s">
        <v>850</v>
      </c>
      <c r="L21" s="10"/>
      <c r="M21" s="10" t="s">
        <v>847</v>
      </c>
      <c r="N21" t="s">
        <v>57</v>
      </c>
      <c r="O21">
        <f>Etiquettes!$J$11</f>
        <v>0</v>
      </c>
      <c r="P21" t="str">
        <f>_xlfn.CONCAT(K21," = ",MROUND(D20*100,0.01)," % (",M21,")")</f>
        <v>Part de semences fermières (par rapport aux semences certifiées) = 76,3 % (Enquête Pratiques culturales en grandes cultures - SSP)</v>
      </c>
      <c r="Q21">
        <f>Etiquettes!$K$15</f>
        <v>0</v>
      </c>
      <c r="R21" s="911" t="s">
        <v>851</v>
      </c>
      <c r="S21" s="911" t="s">
        <v>337</v>
      </c>
      <c r="U21" s="984"/>
    </row>
    <row r="22" spans="1:21">
      <c r="A22" s="2">
        <f t="shared" si="0"/>
        <v>9415</v>
      </c>
      <c r="B22" t="str">
        <f>Produits!$B$11</f>
        <v>Graines collectées</v>
      </c>
      <c r="C22" t="str">
        <f>Secteurs!$B$44</f>
        <v>Semences certifiées</v>
      </c>
      <c r="D22" s="841">
        <f>'Prétraitement semences fermière'!E14</f>
        <v>1.5</v>
      </c>
      <c r="G22" t="str">
        <f>Etiquettes!$C$3</f>
        <v>Matière première:Produit:Coproduit:Intrant externe:Rejet</v>
      </c>
      <c r="H22" s="8">
        <f>Etiquettes!$L$6</f>
        <v>0</v>
      </c>
      <c r="I22" s="8">
        <f>Etiquettes!$I$5</f>
        <v>0</v>
      </c>
      <c r="J22" t="str">
        <f>Etiquettes!$C$4</f>
        <v>kt</v>
      </c>
      <c r="K22" s="10"/>
      <c r="M22" s="10"/>
      <c r="P22" s="2"/>
      <c r="U22" s="984"/>
    </row>
    <row r="23" spans="1:21">
      <c r="A23" s="2">
        <f t="shared" si="0"/>
        <v>9415</v>
      </c>
      <c r="B23" t="str">
        <f>Produits!$B$4</f>
        <v>Graines autoconsommées</v>
      </c>
      <c r="C23" t="str">
        <f>Secteurs!$B$43</f>
        <v>Semences fermières</v>
      </c>
      <c r="D23">
        <v>-1</v>
      </c>
      <c r="G23" t="str">
        <f>Etiquettes!$C$3</f>
        <v>Matière première:Produit:Coproduit:Intrant externe:Rejet</v>
      </c>
      <c r="H23" s="8">
        <f>Etiquettes!$L$6</f>
        <v>0</v>
      </c>
      <c r="I23" s="8">
        <f>Etiquettes!$I$5</f>
        <v>0</v>
      </c>
      <c r="J23" t="str">
        <f>Etiquettes!$C$4</f>
        <v>kt</v>
      </c>
      <c r="K23" s="10" t="s">
        <v>850</v>
      </c>
      <c r="L23" s="10"/>
      <c r="M23" s="10" t="s">
        <v>662</v>
      </c>
      <c r="N23" t="s">
        <v>57</v>
      </c>
      <c r="O23">
        <f>Etiquettes!$J$11</f>
        <v>0</v>
      </c>
      <c r="P23" t="str">
        <f>_xlfn.CONCAT(K23," = ",MROUND(D22*100,0.01)," % (",M23,")")</f>
        <v>Part de semences fermières (par rapport aux semences certifiées) = 150 % (Estimation - Terres Univia)</v>
      </c>
      <c r="Q23">
        <f>Etiquettes!$K$15</f>
        <v>0</v>
      </c>
      <c r="R23" s="911" t="s">
        <v>851</v>
      </c>
      <c r="S23" s="911" t="s">
        <v>337</v>
      </c>
      <c r="U23" s="984"/>
    </row>
    <row r="24" spans="1:21">
      <c r="A24" s="2">
        <f t="shared" si="0"/>
        <v>9416</v>
      </c>
      <c r="B24" t="str">
        <f>Produits!$B$11</f>
        <v>Graines collectées</v>
      </c>
      <c r="C24" t="str">
        <f>Secteurs!$B$44</f>
        <v>Semences certifiées</v>
      </c>
      <c r="D24" s="841">
        <f>'Prétraitement semences fermière'!E15</f>
        <v>4.2857142857142856</v>
      </c>
      <c r="G24" t="str">
        <f>Etiquettes!$C$3</f>
        <v>Matière première:Produit:Coproduit:Intrant externe:Rejet</v>
      </c>
      <c r="H24" s="8">
        <f>Etiquettes!$M$6</f>
        <v>0</v>
      </c>
      <c r="I24" s="8">
        <f>Etiquettes!$I$5</f>
        <v>0</v>
      </c>
      <c r="J24" t="str">
        <f>Etiquettes!$C$4</f>
        <v>kt</v>
      </c>
      <c r="K24" s="10"/>
      <c r="M24" s="10"/>
      <c r="P24" s="2"/>
      <c r="U24" s="984"/>
    </row>
    <row r="25" spans="1:21">
      <c r="A25" s="2">
        <f t="shared" si="0"/>
        <v>9416</v>
      </c>
      <c r="B25" t="str">
        <f>Produits!$B$4</f>
        <v>Graines autoconsommées</v>
      </c>
      <c r="C25" t="str">
        <f>Secteurs!$B$43</f>
        <v>Semences fermières</v>
      </c>
      <c r="D25">
        <v>-1</v>
      </c>
      <c r="G25" t="str">
        <f>Etiquettes!$C$3</f>
        <v>Matière première:Produit:Coproduit:Intrant externe:Rejet</v>
      </c>
      <c r="H25" s="8">
        <f>Etiquettes!$M$6</f>
        <v>0</v>
      </c>
      <c r="I25" s="8">
        <f>Etiquettes!$I$5</f>
        <v>0</v>
      </c>
      <c r="J25" t="str">
        <f>Etiquettes!$C$4</f>
        <v>kt</v>
      </c>
      <c r="K25" s="10" t="s">
        <v>850</v>
      </c>
      <c r="L25" s="10"/>
      <c r="M25" s="10" t="s">
        <v>662</v>
      </c>
      <c r="N25" t="s">
        <v>57</v>
      </c>
      <c r="O25">
        <f>Etiquettes!$J$11</f>
        <v>0</v>
      </c>
      <c r="P25" t="str">
        <f>_xlfn.CONCAT(K25," = ",MROUND(D24*100,0.01)," % (",M25,")")</f>
        <v>Part de semences fermières (par rapport aux semences certifiées) = 428,57 % (Estimation - Terres Univia)</v>
      </c>
      <c r="Q25">
        <f>Etiquettes!$K$15</f>
        <v>0</v>
      </c>
      <c r="R25" s="911" t="s">
        <v>851</v>
      </c>
      <c r="S25" s="911" t="s">
        <v>337</v>
      </c>
      <c r="U25" s="984"/>
    </row>
    <row r="26" spans="1:21">
      <c r="A26" s="2">
        <f t="shared" si="0"/>
        <v>9417</v>
      </c>
      <c r="B26" t="str">
        <f>Produits!$B$11</f>
        <v>Graines collectées</v>
      </c>
      <c r="C26" t="str">
        <f>Secteurs!$B$44</f>
        <v>Semences certifiées</v>
      </c>
      <c r="D26" s="841">
        <f>'Prétraitement semences fermière'!F10</f>
        <v>0.13636363636363635</v>
      </c>
      <c r="G26" t="str">
        <f>Etiquettes!$C$3</f>
        <v>Matière première:Produit:Coproduit:Intrant externe:Rejet</v>
      </c>
      <c r="H26" s="8">
        <f>Etiquettes!$H$6</f>
        <v>0</v>
      </c>
      <c r="I26" s="8">
        <f>Etiquettes!$J$5</f>
        <v>0</v>
      </c>
      <c r="J26" t="str">
        <f>Etiquettes!$C$4</f>
        <v>kt</v>
      </c>
      <c r="K26" s="10"/>
      <c r="M26" s="10"/>
      <c r="P26" s="2"/>
      <c r="U26" s="984"/>
    </row>
    <row r="27" spans="1:21">
      <c r="A27" s="2">
        <f t="shared" si="0"/>
        <v>9417</v>
      </c>
      <c r="B27" t="str">
        <f>Produits!$B$4</f>
        <v>Graines autoconsommées</v>
      </c>
      <c r="C27" t="str">
        <f>Secteurs!$B$43</f>
        <v>Semences fermières</v>
      </c>
      <c r="D27">
        <v>-1</v>
      </c>
      <c r="G27" t="str">
        <f>Etiquettes!$C$3</f>
        <v>Matière première:Produit:Coproduit:Intrant externe:Rejet</v>
      </c>
      <c r="H27" s="8">
        <f>Etiquettes!$H$6</f>
        <v>0</v>
      </c>
      <c r="I27" s="8">
        <f>Etiquettes!$J$5</f>
        <v>0</v>
      </c>
      <c r="J27" t="str">
        <f>Etiquettes!$C$4</f>
        <v>kt</v>
      </c>
      <c r="K27" s="10" t="s">
        <v>850</v>
      </c>
      <c r="M27" s="10" t="s">
        <v>847</v>
      </c>
      <c r="N27" t="s">
        <v>57</v>
      </c>
      <c r="O27">
        <f>Etiquettes!$J$11</f>
        <v>0</v>
      </c>
      <c r="P27" t="str">
        <f>_xlfn.CONCAT(K27," = ",MROUND(D26*100,0.01)," % (",M27,")")</f>
        <v>Part de semences fermières (par rapport aux semences certifiées) = 13,64 % (Enquête Pratiques culturales en grandes cultures - SSP)</v>
      </c>
      <c r="Q27">
        <f>Etiquettes!$K$15</f>
        <v>0</v>
      </c>
      <c r="R27" s="911" t="s">
        <v>851</v>
      </c>
      <c r="S27" s="911" t="s">
        <v>337</v>
      </c>
      <c r="U27" s="984"/>
    </row>
    <row r="28" spans="1:21">
      <c r="A28" s="2">
        <f t="shared" si="0"/>
        <v>9418</v>
      </c>
      <c r="B28" t="str">
        <f>Produits!$B$11</f>
        <v>Graines collectées</v>
      </c>
      <c r="C28" t="str">
        <f>Secteurs!$B$44</f>
        <v>Semences certifiées</v>
      </c>
      <c r="D28" s="841">
        <f>'Prétraitement semences fermière'!F11</f>
        <v>7.0493454179254783E-3</v>
      </c>
      <c r="G28" t="str">
        <f>Etiquettes!$C$3</f>
        <v>Matière première:Produit:Coproduit:Intrant externe:Rejet</v>
      </c>
      <c r="H28" s="8">
        <f>Etiquettes!$I$6</f>
        <v>0</v>
      </c>
      <c r="I28" s="8">
        <f>Etiquettes!$J$5</f>
        <v>0</v>
      </c>
      <c r="J28" t="str">
        <f>Etiquettes!$C$4</f>
        <v>kt</v>
      </c>
      <c r="K28" s="10"/>
      <c r="M28" s="10"/>
      <c r="P28" s="2"/>
      <c r="U28" s="984"/>
    </row>
    <row r="29" spans="1:21">
      <c r="A29" s="2">
        <f t="shared" si="0"/>
        <v>9418</v>
      </c>
      <c r="B29" t="str">
        <f>Produits!$B$4</f>
        <v>Graines autoconsommées</v>
      </c>
      <c r="C29" t="str">
        <f>Secteurs!$B$43</f>
        <v>Semences fermières</v>
      </c>
      <c r="D29">
        <v>-1</v>
      </c>
      <c r="G29" t="str">
        <f>Etiquettes!$C$3</f>
        <v>Matière première:Produit:Coproduit:Intrant externe:Rejet</v>
      </c>
      <c r="H29" s="8">
        <f>Etiquettes!$I$6</f>
        <v>0</v>
      </c>
      <c r="I29" s="8">
        <f>Etiquettes!$J$5</f>
        <v>0</v>
      </c>
      <c r="J29" t="str">
        <f>Etiquettes!$C$4</f>
        <v>kt</v>
      </c>
      <c r="K29" s="10" t="s">
        <v>850</v>
      </c>
      <c r="M29" s="10" t="s">
        <v>847</v>
      </c>
      <c r="N29" t="s">
        <v>57</v>
      </c>
      <c r="O29">
        <f>Etiquettes!$J$11</f>
        <v>0</v>
      </c>
      <c r="P29" t="str">
        <f>_xlfn.CONCAT(K29," = ",MROUND(D28*100,0.01)," % (",M29,")")</f>
        <v>Part de semences fermières (par rapport aux semences certifiées) = 0,7 % (Enquête Pratiques culturales en grandes cultures - SSP)</v>
      </c>
      <c r="Q29">
        <f>Etiquettes!$K$15</f>
        <v>0</v>
      </c>
      <c r="R29" s="911" t="s">
        <v>851</v>
      </c>
      <c r="S29" s="911" t="s">
        <v>337</v>
      </c>
      <c r="U29" s="984"/>
    </row>
    <row r="30" spans="1:21">
      <c r="A30" s="2">
        <f t="shared" si="0"/>
        <v>9419</v>
      </c>
      <c r="B30" t="str">
        <f>Produits!$B$11</f>
        <v>Graines collectées</v>
      </c>
      <c r="C30" t="str">
        <f>Secteurs!$B$44</f>
        <v>Semences certifiées</v>
      </c>
      <c r="D30" s="841">
        <f>'Prétraitement semences fermière'!F12</f>
        <v>1</v>
      </c>
      <c r="G30" t="str">
        <f>Etiquettes!$C$3</f>
        <v>Matière première:Produit:Coproduit:Intrant externe:Rejet</v>
      </c>
      <c r="H30" s="8">
        <f>Etiquettes!$J$6</f>
        <v>0</v>
      </c>
      <c r="I30" s="8">
        <f>Etiquettes!$J$5</f>
        <v>0</v>
      </c>
      <c r="J30" t="str">
        <f>Etiquettes!$C$4</f>
        <v>kt</v>
      </c>
      <c r="K30" s="10"/>
      <c r="M30" s="10"/>
      <c r="P30" s="2"/>
      <c r="U30" s="984"/>
    </row>
    <row r="31" spans="1:21">
      <c r="A31" s="2">
        <f t="shared" si="0"/>
        <v>9419</v>
      </c>
      <c r="B31" t="str">
        <f>Produits!$B$4</f>
        <v>Graines autoconsommées</v>
      </c>
      <c r="C31" t="str">
        <f>Secteurs!$B$43</f>
        <v>Semences fermières</v>
      </c>
      <c r="D31">
        <v>-1</v>
      </c>
      <c r="G31" t="str">
        <f>Etiquettes!$C$3</f>
        <v>Matière première:Produit:Coproduit:Intrant externe:Rejet</v>
      </c>
      <c r="H31" s="8">
        <f>Etiquettes!$J$6</f>
        <v>0</v>
      </c>
      <c r="I31" s="8">
        <f>Etiquettes!$J$5</f>
        <v>0</v>
      </c>
      <c r="J31" t="str">
        <f>Etiquettes!$C$4</f>
        <v>kt</v>
      </c>
      <c r="K31" s="10" t="s">
        <v>850</v>
      </c>
      <c r="L31" s="10"/>
      <c r="M31" s="10" t="s">
        <v>847</v>
      </c>
      <c r="N31" t="s">
        <v>57</v>
      </c>
      <c r="O31">
        <f>Etiquettes!$J$11</f>
        <v>0</v>
      </c>
      <c r="P31" t="str">
        <f>_xlfn.CONCAT(K31," = ",MROUND(D30*100,0.01)," % (",M31,")")</f>
        <v>Part de semences fermières (par rapport aux semences certifiées) = 100 % (Enquête Pratiques culturales en grandes cultures - SSP)</v>
      </c>
      <c r="Q31">
        <f>Etiquettes!$K$15</f>
        <v>0</v>
      </c>
      <c r="R31" s="911" t="s">
        <v>851</v>
      </c>
      <c r="S31" s="911" t="s">
        <v>337</v>
      </c>
      <c r="U31" s="984"/>
    </row>
    <row r="32" spans="1:21">
      <c r="A32" s="2">
        <f t="shared" si="0"/>
        <v>9420</v>
      </c>
      <c r="B32" t="str">
        <f>Produits!$B$11</f>
        <v>Graines collectées</v>
      </c>
      <c r="C32" t="str">
        <f>Secteurs!$B$44</f>
        <v>Semences certifiées</v>
      </c>
      <c r="D32" s="841">
        <f>'Prétraitement semences fermière'!F13</f>
        <v>9.2896174863387984E-2</v>
      </c>
      <c r="G32" t="str">
        <f>Etiquettes!$C$3</f>
        <v>Matière première:Produit:Coproduit:Intrant externe:Rejet</v>
      </c>
      <c r="H32" s="8">
        <f>Etiquettes!$K$6</f>
        <v>0</v>
      </c>
      <c r="I32" s="8">
        <f>Etiquettes!$J$5</f>
        <v>0</v>
      </c>
      <c r="J32" t="str">
        <f>Etiquettes!$C$4</f>
        <v>kt</v>
      </c>
      <c r="K32" s="10"/>
      <c r="M32" s="10"/>
      <c r="P32" s="2"/>
      <c r="U32" s="984"/>
    </row>
    <row r="33" spans="1:21">
      <c r="A33" s="2">
        <f t="shared" si="0"/>
        <v>9420</v>
      </c>
      <c r="B33" t="str">
        <f>Produits!$B$4</f>
        <v>Graines autoconsommées</v>
      </c>
      <c r="C33" t="str">
        <f>Secteurs!$B$43</f>
        <v>Semences fermières</v>
      </c>
      <c r="D33">
        <v>-1</v>
      </c>
      <c r="G33" t="str">
        <f>Etiquettes!$C$3</f>
        <v>Matière première:Produit:Coproduit:Intrant externe:Rejet</v>
      </c>
      <c r="H33" s="8">
        <f>Etiquettes!$K$6</f>
        <v>0</v>
      </c>
      <c r="I33" s="8">
        <f>Etiquettes!$J$5</f>
        <v>0</v>
      </c>
      <c r="J33" t="str">
        <f>Etiquettes!$C$4</f>
        <v>kt</v>
      </c>
      <c r="K33" s="10" t="s">
        <v>850</v>
      </c>
      <c r="L33" s="10"/>
      <c r="M33" s="10" t="s">
        <v>847</v>
      </c>
      <c r="N33" t="s">
        <v>57</v>
      </c>
      <c r="O33">
        <f>Etiquettes!$J$11</f>
        <v>0</v>
      </c>
      <c r="P33" t="str">
        <f>_xlfn.CONCAT(K33," = ",MROUND(D32*100,0.01)," % (",M33,")")</f>
        <v>Part de semences fermières (par rapport aux semences certifiées) = 9,29 % (Enquête Pratiques culturales en grandes cultures - SSP)</v>
      </c>
      <c r="Q33">
        <f>Etiquettes!$K$15</f>
        <v>0</v>
      </c>
      <c r="R33" s="911" t="s">
        <v>851</v>
      </c>
      <c r="S33" s="911" t="s">
        <v>337</v>
      </c>
      <c r="U33" s="984"/>
    </row>
    <row r="34" spans="1:21">
      <c r="A34" s="2">
        <f t="shared" si="0"/>
        <v>9421</v>
      </c>
      <c r="B34" t="str">
        <f>Produits!$B$11</f>
        <v>Graines collectées</v>
      </c>
      <c r="C34" t="str">
        <f>Secteurs!$B$44</f>
        <v>Semences certifiées</v>
      </c>
      <c r="D34" s="841">
        <f>'Prétraitement semences fermière'!F14</f>
        <v>1.5</v>
      </c>
      <c r="G34" t="str">
        <f>Etiquettes!$C$3</f>
        <v>Matière première:Produit:Coproduit:Intrant externe:Rejet</v>
      </c>
      <c r="H34" s="8">
        <f>Etiquettes!$L$6</f>
        <v>0</v>
      </c>
      <c r="I34" s="8">
        <f>Etiquettes!$J$5</f>
        <v>0</v>
      </c>
      <c r="J34" t="str">
        <f>Etiquettes!$C$4</f>
        <v>kt</v>
      </c>
      <c r="K34" s="10"/>
      <c r="M34" s="10"/>
      <c r="P34" s="2"/>
      <c r="U34" s="984"/>
    </row>
    <row r="35" spans="1:21">
      <c r="A35" s="2">
        <f t="shared" si="0"/>
        <v>9421</v>
      </c>
      <c r="B35" t="str">
        <f>Produits!$B$4</f>
        <v>Graines autoconsommées</v>
      </c>
      <c r="C35" t="str">
        <f>Secteurs!$B$43</f>
        <v>Semences fermières</v>
      </c>
      <c r="D35">
        <v>-1</v>
      </c>
      <c r="G35" t="str">
        <f>Etiquettes!$C$3</f>
        <v>Matière première:Produit:Coproduit:Intrant externe:Rejet</v>
      </c>
      <c r="H35" s="8">
        <f>Etiquettes!$L$6</f>
        <v>0</v>
      </c>
      <c r="I35" s="8">
        <f>Etiquettes!$J$5</f>
        <v>0</v>
      </c>
      <c r="J35" t="str">
        <f>Etiquettes!$C$4</f>
        <v>kt</v>
      </c>
      <c r="K35" s="10" t="s">
        <v>850</v>
      </c>
      <c r="L35" s="10"/>
      <c r="M35" s="10" t="s">
        <v>662</v>
      </c>
      <c r="N35" t="s">
        <v>57</v>
      </c>
      <c r="O35">
        <f>Etiquettes!$J$11</f>
        <v>0</v>
      </c>
      <c r="P35" t="str">
        <f>_xlfn.CONCAT(K35," = ",MROUND(D34*100,0.01)," % (",M35,")")</f>
        <v>Part de semences fermières (par rapport aux semences certifiées) = 150 % (Estimation - Terres Univia)</v>
      </c>
      <c r="Q35">
        <f>Etiquettes!$K$15</f>
        <v>0</v>
      </c>
      <c r="R35" s="911" t="s">
        <v>851</v>
      </c>
      <c r="S35" s="911" t="s">
        <v>337</v>
      </c>
      <c r="U35" s="984"/>
    </row>
    <row r="36" spans="1:21">
      <c r="A36" s="2">
        <f t="shared" si="0"/>
        <v>9422</v>
      </c>
      <c r="B36" t="str">
        <f>Produits!$B$11</f>
        <v>Graines collectées</v>
      </c>
      <c r="C36" t="str">
        <f>Secteurs!$B$44</f>
        <v>Semences certifiées</v>
      </c>
      <c r="D36" s="841">
        <f>'Prétraitement semences fermière'!F15</f>
        <v>4.2857142857142856</v>
      </c>
      <c r="G36" t="str">
        <f>Etiquettes!$C$3</f>
        <v>Matière première:Produit:Coproduit:Intrant externe:Rejet</v>
      </c>
      <c r="H36" s="8">
        <f>Etiquettes!$M$6</f>
        <v>0</v>
      </c>
      <c r="I36" s="8">
        <f>Etiquettes!$J$5</f>
        <v>0</v>
      </c>
      <c r="J36" t="str">
        <f>Etiquettes!$C$4</f>
        <v>kt</v>
      </c>
      <c r="K36" s="10"/>
      <c r="M36" s="10"/>
      <c r="P36" s="2"/>
      <c r="U36" s="984"/>
    </row>
    <row r="37" spans="1:21">
      <c r="A37" s="2">
        <f t="shared" si="0"/>
        <v>9422</v>
      </c>
      <c r="B37" t="str">
        <f>Produits!$B$4</f>
        <v>Graines autoconsommées</v>
      </c>
      <c r="C37" t="str">
        <f>Secteurs!$B$43</f>
        <v>Semences fermières</v>
      </c>
      <c r="D37">
        <v>-1</v>
      </c>
      <c r="G37" t="str">
        <f>Etiquettes!$C$3</f>
        <v>Matière première:Produit:Coproduit:Intrant externe:Rejet</v>
      </c>
      <c r="H37" s="8">
        <f>Etiquettes!$M$6</f>
        <v>0</v>
      </c>
      <c r="I37" s="8">
        <f>Etiquettes!$J$5</f>
        <v>0</v>
      </c>
      <c r="J37" t="str">
        <f>Etiquettes!$C$4</f>
        <v>kt</v>
      </c>
      <c r="K37" s="10" t="s">
        <v>850</v>
      </c>
      <c r="L37" s="10"/>
      <c r="M37" s="10" t="s">
        <v>662</v>
      </c>
      <c r="N37" t="s">
        <v>57</v>
      </c>
      <c r="O37">
        <f>Etiquettes!$J$11</f>
        <v>0</v>
      </c>
      <c r="P37" t="str">
        <f>_xlfn.CONCAT(K37," = ",MROUND(D36*100,0.01)," % (",M37,")")</f>
        <v>Part de semences fermières (par rapport aux semences certifiées) = 428,57 % (Estimation - Terres Univia)</v>
      </c>
      <c r="Q37">
        <f>Etiquettes!$K$15</f>
        <v>0</v>
      </c>
      <c r="R37" s="911" t="s">
        <v>851</v>
      </c>
      <c r="S37" s="911" t="s">
        <v>337</v>
      </c>
      <c r="U37" s="984"/>
    </row>
    <row r="38" spans="1:21">
      <c r="A38" s="2">
        <f t="shared" si="0"/>
        <v>9423</v>
      </c>
      <c r="B38" t="str">
        <f>Produits!$B$11</f>
        <v>Graines collectées</v>
      </c>
      <c r="C38" t="str">
        <f>Secteurs!$B$44</f>
        <v>Semences certifiées</v>
      </c>
      <c r="D38" s="841">
        <v>1</v>
      </c>
      <c r="G38" t="str">
        <f>Etiquettes!$C$3</f>
        <v>Matière première:Produit:Coproduit:Intrant externe:Rejet</v>
      </c>
      <c r="H38" s="8" t="s">
        <v>1029</v>
      </c>
      <c r="I38" s="8" t="str">
        <f>Etiquettes!$C$5</f>
        <v>France entière</v>
      </c>
      <c r="J38" t="str">
        <f>Etiquettes!$C$4</f>
        <v>kt</v>
      </c>
      <c r="K38" s="10"/>
      <c r="M38" s="10"/>
      <c r="P38" s="2"/>
      <c r="U38" s="984"/>
    </row>
    <row r="39" spans="1:21">
      <c r="A39" s="2">
        <f t="shared" si="0"/>
        <v>9423</v>
      </c>
      <c r="B39" t="str">
        <f>Produits!$B$4</f>
        <v>Graines autoconsommées</v>
      </c>
      <c r="C39" t="str">
        <f>Secteurs!$B$43</f>
        <v>Semences fermières</v>
      </c>
      <c r="D39">
        <v>-1</v>
      </c>
      <c r="G39" t="str">
        <f>Etiquettes!$C$3</f>
        <v>Matière première:Produit:Coproduit:Intrant externe:Rejet</v>
      </c>
      <c r="H39" s="8" t="s">
        <v>1029</v>
      </c>
      <c r="I39" s="8" t="str">
        <f>Etiquettes!$C$5</f>
        <v>France entière</v>
      </c>
      <c r="J39" t="str">
        <f>Etiquettes!$C$4</f>
        <v>kt</v>
      </c>
      <c r="K39" s="10" t="s">
        <v>850</v>
      </c>
      <c r="L39" s="10" t="s">
        <v>951</v>
      </c>
      <c r="M39" s="10"/>
      <c r="O39">
        <f>Etiquettes!$J$11</f>
        <v>0</v>
      </c>
      <c r="Q39">
        <f>Etiquettes!$L$15</f>
        <v>0</v>
      </c>
      <c r="R39" s="911" t="s">
        <v>851</v>
      </c>
      <c r="S39" s="911" t="s">
        <v>337</v>
      </c>
      <c r="U39" s="984"/>
    </row>
  </sheetData>
  <mergeCells count="1">
    <mergeCell ref="U2:U39"/>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1"/>
  </sheetPr>
  <dimension ref="A1:Q20"/>
  <sheetViews>
    <sheetView workbookViewId="0">
      <pane xSplit="2" ySplit="1" topLeftCell="C2" activePane="bottomRight" state="frozen"/>
      <selection activeCell="F19" sqref="F19"/>
      <selection pane="topRight" activeCell="F19" sqref="F19"/>
      <selection pane="bottomLeft" activeCell="F19" sqref="F19"/>
      <selection pane="bottomRight" activeCell="D44" sqref="D44"/>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8" customWidth="1"/>
    <col min="14" max="14" width="9.5546875" bestFit="1" customWidth="1"/>
  </cols>
  <sheetData>
    <row r="1" spans="1:17" ht="15" customHeight="1" thickBot="1">
      <c r="A1" s="4" t="s">
        <v>325</v>
      </c>
      <c r="B1" s="5" t="s">
        <v>326</v>
      </c>
      <c r="C1" s="5" t="s">
        <v>327</v>
      </c>
      <c r="D1" s="5" t="s">
        <v>328</v>
      </c>
      <c r="E1" t="str">
        <f t="array" ref="E1:Q20">_xlfn._xlws.FILTER('Contraintes  '!G1:S200,ISTEXT('Contraintes  '!O1:O200))</f>
        <v>Type de matière</v>
      </c>
      <c r="F1" t="str">
        <v>Campagne</v>
      </c>
      <c r="G1" t="str">
        <v>Territoire</v>
      </c>
      <c r="H1" t="str">
        <v>Unité</v>
      </c>
      <c r="I1" t="str">
        <v>Type de donnée collectée</v>
      </c>
      <c r="J1" t="str">
        <v>Source</v>
      </c>
      <c r="K1" t="str">
        <v>Source</v>
      </c>
      <c r="L1" t="str">
        <v>Traduction</v>
      </c>
      <c r="M1" t="str">
        <v>Hypothèse</v>
      </c>
      <c r="N1" t="str">
        <v>Volume collecté, hors volume d'échange</v>
      </c>
      <c r="O1" t="str">
        <v>Incohérence données collectées</v>
      </c>
      <c r="P1" t="str">
        <v>Fiabilité des données</v>
      </c>
      <c r="Q1" t="str">
        <v>Méthode</v>
      </c>
    </row>
    <row r="2" spans="1:17">
      <c r="A2" t="e" vm="1">
        <f t="array" ref="A2:B20">_xlfn._xlws.FILTER('Contraintes  '!B2:C200,ISTEXT('Contraintes  '!O2:O200))</f>
        <v>#VALUE!</v>
      </c>
      <c r="B2" t="e" vm="1">
        <v>#VALUE!</v>
      </c>
      <c r="E2" t="str">
        <v>Type de matière</v>
      </c>
      <c r="F2" t="str">
        <v>Campagne</v>
      </c>
      <c r="G2" t="str">
        <v>Territoire</v>
      </c>
      <c r="H2" t="str">
        <v>Unité</v>
      </c>
      <c r="I2" t="str">
        <v>Type de donnée collectée</v>
      </c>
      <c r="J2" t="str">
        <v>Source</v>
      </c>
      <c r="K2" t="str">
        <v>Source</v>
      </c>
      <c r="L2" t="str">
        <v>Traduction</v>
      </c>
      <c r="M2" t="str">
        <v>Hypothèse</v>
      </c>
      <c r="N2" t="str">
        <v>Volume collecté, hors volume d'échange</v>
      </c>
      <c r="O2" t="str">
        <v>Incohérence données collectées</v>
      </c>
      <c r="P2" t="str">
        <v>Fiabilité des données</v>
      </c>
      <c r="Q2" t="str">
        <v>Méthode</v>
      </c>
    </row>
    <row r="3" spans="1:17">
      <c r="A3" t="e" vm="1">
        <v>#VALUE!</v>
      </c>
      <c r="B3" t="e" vm="1">
        <v>#VALUE!</v>
      </c>
      <c r="E3" t="str">
        <v>Type de matière</v>
      </c>
      <c r="F3" t="str">
        <v>Campagne</v>
      </c>
      <c r="G3" t="str">
        <v>Territoire</v>
      </c>
      <c r="H3" t="str">
        <v>Unité</v>
      </c>
      <c r="I3" t="str">
        <v>Type de donnée collectée</v>
      </c>
      <c r="J3" t="str">
        <v>Source</v>
      </c>
      <c r="K3" t="str">
        <v>Source</v>
      </c>
      <c r="L3" t="str">
        <v>Traduction</v>
      </c>
      <c r="M3" t="str">
        <v>Hypothèse</v>
      </c>
      <c r="N3" t="str">
        <v>Volume collecté, hors volume d'échange</v>
      </c>
      <c r="O3" t="str">
        <v>Incohérence données collectées</v>
      </c>
      <c r="P3" t="str">
        <v>Fiabilité des données</v>
      </c>
      <c r="Q3" t="str">
        <v>Méthode</v>
      </c>
    </row>
    <row r="4" spans="1:17">
      <c r="A4" t="e" vm="1">
        <v>#VALUE!</v>
      </c>
      <c r="B4" t="e" vm="1">
        <v>#VALUE!</v>
      </c>
      <c r="E4" t="str">
        <v>Type de matière</v>
      </c>
      <c r="F4" t="str">
        <v>Campagne</v>
      </c>
      <c r="G4" t="str">
        <v>Territoire</v>
      </c>
      <c r="H4" t="str">
        <v>Unité</v>
      </c>
      <c r="I4" t="str">
        <v>Type de donnée collectée</v>
      </c>
      <c r="J4" t="str">
        <v>Source</v>
      </c>
      <c r="K4" t="str">
        <v>Source</v>
      </c>
      <c r="L4" t="str">
        <v>Traduction</v>
      </c>
      <c r="M4" t="str">
        <v>Hypothèse</v>
      </c>
      <c r="N4" t="str">
        <v>Volume collecté, hors volume d'échange</v>
      </c>
      <c r="O4" t="str">
        <v>Incohérence données collectées</v>
      </c>
      <c r="P4" t="str">
        <v>Fiabilité des données</v>
      </c>
      <c r="Q4" t="str">
        <v>Méthode</v>
      </c>
    </row>
    <row r="5" spans="1:17">
      <c r="A5" t="e" vm="1">
        <v>#VALUE!</v>
      </c>
      <c r="B5" t="e" vm="1">
        <v>#VALUE!</v>
      </c>
      <c r="E5" t="str">
        <v>Type de matière</v>
      </c>
      <c r="F5" t="str">
        <v>Campagne</v>
      </c>
      <c r="G5" t="str">
        <v>Territoire</v>
      </c>
      <c r="H5" t="str">
        <v>Unité</v>
      </c>
      <c r="I5" t="str">
        <v>Type de donnée collectée</v>
      </c>
      <c r="J5" t="str">
        <v>Source</v>
      </c>
      <c r="K5" t="str">
        <v>Source</v>
      </c>
      <c r="L5" t="str">
        <v>Traduction</v>
      </c>
      <c r="M5" t="str">
        <v>Hypothèse</v>
      </c>
      <c r="N5" t="str">
        <v>Volume collecté, hors volume d'échange</v>
      </c>
      <c r="O5" t="str">
        <v>Incohérence données collectées</v>
      </c>
      <c r="P5" t="str">
        <v>Fiabilité des données</v>
      </c>
      <c r="Q5" t="str">
        <v>Méthode</v>
      </c>
    </row>
    <row r="6" spans="1:17">
      <c r="A6" t="e" vm="1">
        <v>#VALUE!</v>
      </c>
      <c r="B6" t="e" vm="1">
        <v>#VALUE!</v>
      </c>
      <c r="E6" t="str">
        <v>Type de matière</v>
      </c>
      <c r="F6" t="str">
        <v>Campagne</v>
      </c>
      <c r="G6" t="str">
        <v>Territoire</v>
      </c>
      <c r="H6" t="str">
        <v>Unité</v>
      </c>
      <c r="I6" t="str">
        <v>Type de donnée collectée</v>
      </c>
      <c r="J6" t="str">
        <v>Source</v>
      </c>
      <c r="K6" t="str">
        <v>Source</v>
      </c>
      <c r="L6" t="str">
        <v>Traduction</v>
      </c>
      <c r="M6" t="str">
        <v>Hypothèse</v>
      </c>
      <c r="N6" t="str">
        <v>Volume collecté, hors volume d'échange</v>
      </c>
      <c r="O6" t="str">
        <v>Incohérence données collectées</v>
      </c>
      <c r="P6" t="str">
        <v>Fiabilité des données</v>
      </c>
      <c r="Q6" t="str">
        <v>Méthode</v>
      </c>
    </row>
    <row r="7" spans="1:17">
      <c r="A7" t="e" vm="1">
        <v>#VALUE!</v>
      </c>
      <c r="B7" t="e" vm="1">
        <v>#VALUE!</v>
      </c>
      <c r="E7" t="str">
        <v>Type de matière</v>
      </c>
      <c r="F7" t="str">
        <v>Campagne</v>
      </c>
      <c r="G7" t="str">
        <v>Territoire</v>
      </c>
      <c r="H7" t="str">
        <v>Unité</v>
      </c>
      <c r="I7" t="str">
        <v>Type de donnée collectée</v>
      </c>
      <c r="J7" t="str">
        <v>Source</v>
      </c>
      <c r="K7" t="str">
        <v>Source</v>
      </c>
      <c r="L7" t="str">
        <v>Traduction</v>
      </c>
      <c r="M7" t="str">
        <v>Hypothèse</v>
      </c>
      <c r="N7" t="str">
        <v>Volume collecté, hors volume d'échange</v>
      </c>
      <c r="O7" t="str">
        <v>Incohérence données collectées</v>
      </c>
      <c r="P7" t="str">
        <v>Fiabilité des données</v>
      </c>
      <c r="Q7" t="str">
        <v>Méthode</v>
      </c>
    </row>
    <row r="8" spans="1:17">
      <c r="A8" t="e" vm="1">
        <v>#VALUE!</v>
      </c>
      <c r="B8" t="e" vm="1">
        <v>#VALUE!</v>
      </c>
      <c r="E8" t="str">
        <v>Type de matière</v>
      </c>
      <c r="F8" t="str">
        <v>Campagne</v>
      </c>
      <c r="G8" t="str">
        <v>Territoire</v>
      </c>
      <c r="H8" t="str">
        <v>Unité</v>
      </c>
      <c r="I8" t="str">
        <v>Type de donnée collectée</v>
      </c>
      <c r="J8" t="str">
        <v>Source</v>
      </c>
      <c r="K8" t="str">
        <v>Source</v>
      </c>
      <c r="L8" t="str">
        <v>Traduction</v>
      </c>
      <c r="M8" t="str">
        <v>Hypothèse</v>
      </c>
      <c r="N8" t="str">
        <v>Volume collecté, hors volume d'échange</v>
      </c>
      <c r="O8" t="str">
        <v>Incohérence données collectées</v>
      </c>
      <c r="P8" t="str">
        <v>Fiabilité des données</v>
      </c>
      <c r="Q8" t="str">
        <v>Méthode</v>
      </c>
    </row>
    <row r="9" spans="1:17">
      <c r="A9" t="e" vm="1">
        <v>#VALUE!</v>
      </c>
      <c r="B9" t="e" vm="1">
        <v>#VALUE!</v>
      </c>
      <c r="E9" t="str">
        <v>Type de matière</v>
      </c>
      <c r="F9" t="str">
        <v>Campagne</v>
      </c>
      <c r="G9" t="str">
        <v>Territoire</v>
      </c>
      <c r="H9" t="str">
        <v>Unité</v>
      </c>
      <c r="I9" t="str">
        <v>Type de donnée collectée</v>
      </c>
      <c r="J9" t="str">
        <v>Source</v>
      </c>
      <c r="K9" t="str">
        <v>Source</v>
      </c>
      <c r="L9" t="str">
        <v>Traduction</v>
      </c>
      <c r="M9" t="str">
        <v>Hypothèse</v>
      </c>
      <c r="N9" t="str">
        <v>Volume collecté, hors volume d'échange</v>
      </c>
      <c r="O9" t="str">
        <v>Incohérence données collectées</v>
      </c>
      <c r="P9" t="str">
        <v>Fiabilité des données</v>
      </c>
      <c r="Q9" t="str">
        <v>Méthode</v>
      </c>
    </row>
    <row r="10" spans="1:17">
      <c r="A10" t="e" vm="1">
        <v>#VALUE!</v>
      </c>
      <c r="B10" t="e" vm="1">
        <v>#VALUE!</v>
      </c>
      <c r="E10" t="str">
        <v>Type de matière</v>
      </c>
      <c r="F10" t="str">
        <v>Campagne</v>
      </c>
      <c r="G10" t="str">
        <v>Territoire</v>
      </c>
      <c r="H10" t="str">
        <v>Unité</v>
      </c>
      <c r="I10" t="str">
        <v>Type de donnée collectée</v>
      </c>
      <c r="J10" t="str">
        <v>Source</v>
      </c>
      <c r="K10" t="str">
        <v>Source</v>
      </c>
      <c r="L10" t="str">
        <v>Traduction</v>
      </c>
      <c r="M10" t="str">
        <v>Hypothèse</v>
      </c>
      <c r="N10" t="str">
        <v>Volume collecté, hors volume d'échange</v>
      </c>
      <c r="O10" t="str">
        <v>Incohérence données collectées</v>
      </c>
      <c r="P10" t="str">
        <v>Fiabilité des données</v>
      </c>
      <c r="Q10" t="str">
        <v>Méthode</v>
      </c>
    </row>
    <row r="11" spans="1:17">
      <c r="A11" t="e" vm="1">
        <v>#VALUE!</v>
      </c>
      <c r="B11" t="e" vm="1">
        <v>#VALUE!</v>
      </c>
      <c r="E11" t="str">
        <v>Type de matière</v>
      </c>
      <c r="F11" t="str">
        <v>Campagne</v>
      </c>
      <c r="G11" t="str">
        <v>Territoire</v>
      </c>
      <c r="H11" t="str">
        <v>Unité</v>
      </c>
      <c r="I11" t="str">
        <v>Type de donnée collectée</v>
      </c>
      <c r="J11" t="str">
        <v>Source</v>
      </c>
      <c r="K11" t="str">
        <v>Source</v>
      </c>
      <c r="L11" t="str">
        <v>Traduction</v>
      </c>
      <c r="M11" t="str">
        <v>Hypothèse</v>
      </c>
      <c r="N11" t="str">
        <v>Volume collecté, hors volume d'échange</v>
      </c>
      <c r="O11" t="str">
        <v>Incohérence données collectées</v>
      </c>
      <c r="P11" t="str">
        <v>Fiabilité des données</v>
      </c>
      <c r="Q11" t="str">
        <v>Méthode</v>
      </c>
    </row>
    <row r="12" spans="1:17">
      <c r="A12" t="e" vm="1">
        <v>#VALUE!</v>
      </c>
      <c r="B12" t="e" vm="1">
        <v>#VALUE!</v>
      </c>
      <c r="E12" t="str">
        <v>Type de matière</v>
      </c>
      <c r="F12" t="str">
        <v>Campagne</v>
      </c>
      <c r="G12" t="str">
        <v>Territoire</v>
      </c>
      <c r="H12" t="str">
        <v>Unité</v>
      </c>
      <c r="I12" t="str">
        <v>Type de donnée collectée</v>
      </c>
      <c r="J12" t="str">
        <v>Source</v>
      </c>
      <c r="K12" t="str">
        <v>Source</v>
      </c>
      <c r="L12" t="str">
        <v>Traduction</v>
      </c>
      <c r="M12" t="str">
        <v>Hypothèse</v>
      </c>
      <c r="N12" t="str">
        <v>Volume collecté, hors volume d'échange</v>
      </c>
      <c r="O12" t="str">
        <v>Incohérence données collectées</v>
      </c>
      <c r="P12" t="str">
        <v>Fiabilité des données</v>
      </c>
      <c r="Q12" t="str">
        <v>Méthode</v>
      </c>
    </row>
    <row r="13" spans="1:17">
      <c r="A13" t="e" vm="1">
        <v>#VALUE!</v>
      </c>
      <c r="B13" t="e" vm="1">
        <v>#VALUE!</v>
      </c>
      <c r="E13" t="str">
        <v>Type de matière</v>
      </c>
      <c r="F13" t="str">
        <v>Campagne</v>
      </c>
      <c r="G13" t="str">
        <v>Territoire</v>
      </c>
      <c r="H13" t="str">
        <v>Unité</v>
      </c>
      <c r="I13" t="str">
        <v>Type de donnée collectée</v>
      </c>
      <c r="J13" t="str">
        <v>Source</v>
      </c>
      <c r="K13" t="str">
        <v>Source</v>
      </c>
      <c r="L13" t="str">
        <v>Traduction</v>
      </c>
      <c r="M13" t="str">
        <v>Hypothèse</v>
      </c>
      <c r="N13" t="str">
        <v>Volume collecté, hors volume d'échange</v>
      </c>
      <c r="O13" t="str">
        <v>Incohérence données collectées</v>
      </c>
      <c r="P13" t="str">
        <v>Fiabilité des données</v>
      </c>
      <c r="Q13" t="str">
        <v>Méthode</v>
      </c>
    </row>
    <row r="14" spans="1:17">
      <c r="A14" t="e" vm="1">
        <v>#VALUE!</v>
      </c>
      <c r="B14" t="e" vm="1">
        <v>#VALUE!</v>
      </c>
      <c r="E14" t="str">
        <v>Type de matière</v>
      </c>
      <c r="F14" t="str">
        <v>Campagne</v>
      </c>
      <c r="G14" t="str">
        <v>Territoire</v>
      </c>
      <c r="H14" t="str">
        <v>Unité</v>
      </c>
      <c r="I14" t="str">
        <v>Type de donnée collectée</v>
      </c>
      <c r="J14" t="str">
        <v>Source</v>
      </c>
      <c r="K14" t="str">
        <v>Source</v>
      </c>
      <c r="L14" t="str">
        <v>Traduction</v>
      </c>
      <c r="M14" t="str">
        <v>Hypothèse</v>
      </c>
      <c r="N14" t="str">
        <v>Volume collecté, hors volume d'échange</v>
      </c>
      <c r="O14" t="str">
        <v>Incohérence données collectées</v>
      </c>
      <c r="P14" t="str">
        <v>Fiabilité des données</v>
      </c>
      <c r="Q14" t="str">
        <v>Méthode</v>
      </c>
    </row>
    <row r="15" spans="1:17">
      <c r="A15" t="e" vm="1">
        <v>#VALUE!</v>
      </c>
      <c r="B15" t="e" vm="1">
        <v>#VALUE!</v>
      </c>
      <c r="E15" t="str">
        <v>Type de matière</v>
      </c>
      <c r="F15" t="str">
        <v>Campagne</v>
      </c>
      <c r="G15" t="str">
        <v>Territoire</v>
      </c>
      <c r="H15" t="str">
        <v>Unité</v>
      </c>
      <c r="I15" t="str">
        <v>Type de donnée collectée</v>
      </c>
      <c r="J15" t="str">
        <v>Source</v>
      </c>
      <c r="K15" t="str">
        <v>Source</v>
      </c>
      <c r="L15" t="str">
        <v>Traduction</v>
      </c>
      <c r="M15" t="str">
        <v>Hypothèse</v>
      </c>
      <c r="N15" t="str">
        <v>Volume collecté, hors volume d'échange</v>
      </c>
      <c r="O15" t="str">
        <v>Incohérence données collectées</v>
      </c>
      <c r="P15" t="str">
        <v>Fiabilité des données</v>
      </c>
      <c r="Q15" t="str">
        <v>Méthode</v>
      </c>
    </row>
    <row r="16" spans="1:17">
      <c r="A16" t="e" vm="1">
        <v>#VALUE!</v>
      </c>
      <c r="B16" t="e" vm="1">
        <v>#VALUE!</v>
      </c>
      <c r="E16" t="str">
        <v>Type de matière</v>
      </c>
      <c r="F16" t="str">
        <v>Campagne</v>
      </c>
      <c r="G16" t="str">
        <v>Territoire</v>
      </c>
      <c r="H16" t="str">
        <v>Unité</v>
      </c>
      <c r="I16" t="str">
        <v>Type de donnée collectée</v>
      </c>
      <c r="J16" t="str">
        <v>Source</v>
      </c>
      <c r="K16" t="str">
        <v>Source</v>
      </c>
      <c r="L16" t="str">
        <v>Traduction</v>
      </c>
      <c r="M16" t="str">
        <v>Hypothèse</v>
      </c>
      <c r="N16" t="str">
        <v>Volume collecté, hors volume d'échange</v>
      </c>
      <c r="O16" t="str">
        <v>Incohérence données collectées</v>
      </c>
      <c r="P16" t="str">
        <v>Fiabilité des données</v>
      </c>
      <c r="Q16" t="str">
        <v>Méthode</v>
      </c>
    </row>
    <row r="17" spans="1:17">
      <c r="A17" t="e" vm="1">
        <v>#VALUE!</v>
      </c>
      <c r="B17" t="e" vm="1">
        <v>#VALUE!</v>
      </c>
      <c r="E17" t="str">
        <v>Type de matière</v>
      </c>
      <c r="F17" t="str">
        <v>Campagne</v>
      </c>
      <c r="G17" t="str">
        <v>Territoire</v>
      </c>
      <c r="H17" t="str">
        <v>Unité</v>
      </c>
      <c r="I17" t="str">
        <v>Type de donnée collectée</v>
      </c>
      <c r="J17" t="str">
        <v>Source</v>
      </c>
      <c r="K17" t="str">
        <v>Source</v>
      </c>
      <c r="L17" t="str">
        <v>Traduction</v>
      </c>
      <c r="M17" t="str">
        <v>Hypothèse</v>
      </c>
      <c r="N17" t="str">
        <v>Volume collecté, hors volume d'échange</v>
      </c>
      <c r="O17" t="str">
        <v>Incohérence données collectées</v>
      </c>
      <c r="P17" t="str">
        <v>Fiabilité des données</v>
      </c>
      <c r="Q17" t="str">
        <v>Méthode</v>
      </c>
    </row>
    <row r="18" spans="1:17">
      <c r="A18" t="e" vm="1">
        <v>#VALUE!</v>
      </c>
      <c r="B18" t="e" vm="1">
        <v>#VALUE!</v>
      </c>
      <c r="E18" t="str">
        <v>Type de matière</v>
      </c>
      <c r="F18" t="str">
        <v>Campagne</v>
      </c>
      <c r="G18" t="str">
        <v>Territoire</v>
      </c>
      <c r="H18" t="str">
        <v>Unité</v>
      </c>
      <c r="I18" t="str">
        <v>Type de donnée collectée</v>
      </c>
      <c r="J18" t="str">
        <v>Source</v>
      </c>
      <c r="K18" t="str">
        <v>Source</v>
      </c>
      <c r="L18" t="str">
        <v>Traduction</v>
      </c>
      <c r="M18" t="str">
        <v>Hypothèse</v>
      </c>
      <c r="N18" t="str">
        <v>Volume collecté, hors volume d'échange</v>
      </c>
      <c r="O18" t="str">
        <v>Incohérence données collectées</v>
      </c>
      <c r="P18" t="str">
        <v>Fiabilité des données</v>
      </c>
      <c r="Q18" t="str">
        <v>Méthode</v>
      </c>
    </row>
    <row r="19" spans="1:17">
      <c r="A19" t="e" vm="1">
        <v>#VALUE!</v>
      </c>
      <c r="B19" t="e" vm="1">
        <v>#VALUE!</v>
      </c>
      <c r="E19" t="str">
        <v>Type de matière</v>
      </c>
      <c r="F19" t="str">
        <v>Campagne</v>
      </c>
      <c r="G19" t="str">
        <v>Territoire</v>
      </c>
      <c r="H19" t="str">
        <v>Unité</v>
      </c>
      <c r="I19" t="str">
        <v>Type de donnée collectée</v>
      </c>
      <c r="J19" t="str">
        <v>Source</v>
      </c>
      <c r="K19" t="str">
        <v>Source</v>
      </c>
      <c r="L19" t="str">
        <v>Traduction</v>
      </c>
      <c r="M19" t="str">
        <v>Hypothèse</v>
      </c>
      <c r="N19" t="str">
        <v>Volume collecté, hors volume d'échange</v>
      </c>
      <c r="O19" t="str">
        <v>Incohérence données collectées</v>
      </c>
      <c r="P19" t="str">
        <v>Fiabilité des données</v>
      </c>
      <c r="Q19" t="str">
        <v>Méthode</v>
      </c>
    </row>
    <row r="20" spans="1:17">
      <c r="A20" t="e" vm="1">
        <v>#VALUE!</v>
      </c>
      <c r="B20" t="e" vm="1">
        <v>#VALUE!</v>
      </c>
      <c r="E20" t="str">
        <v>Type de matière</v>
      </c>
      <c r="F20" t="str">
        <v>Campagne</v>
      </c>
      <c r="G20" t="str">
        <v>Territoire</v>
      </c>
      <c r="H20" t="str">
        <v>Unité</v>
      </c>
      <c r="I20" t="str">
        <v>Type de donnée collectée</v>
      </c>
      <c r="J20" t="str">
        <v>Source</v>
      </c>
      <c r="K20" t="str">
        <v>Source</v>
      </c>
      <c r="L20" t="str">
        <v>Traduction</v>
      </c>
      <c r="M20" t="str">
        <v>Hypothèse</v>
      </c>
      <c r="N20" t="str">
        <v>Volume collecté, hors volume d'échange</v>
      </c>
      <c r="O20" t="str">
        <v>Incohérence données collectées</v>
      </c>
      <c r="P20" t="str">
        <v>Fiabilité des données</v>
      </c>
      <c r="Q20" t="str">
        <v>Méthode</v>
      </c>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17"/>
  <sheetViews>
    <sheetView workbookViewId="0">
      <selection activeCell="D28" sqref="D28:F28"/>
    </sheetView>
  </sheetViews>
  <sheetFormatPr baseColWidth="10" defaultRowHeight="14.4"/>
  <cols>
    <col min="1" max="1" width="11.5546875" style="23" customWidth="1"/>
    <col min="2" max="2" width="39.88671875" style="23" bestFit="1" customWidth="1"/>
  </cols>
  <sheetData>
    <row r="1" spans="1:7" s="23" customFormat="1" ht="15" customHeight="1" thickBot="1">
      <c r="A1" s="1000" t="s">
        <v>973</v>
      </c>
      <c r="B1" s="1001"/>
    </row>
    <row r="2" spans="1:7" s="23" customFormat="1">
      <c r="A2" s="24" t="s">
        <v>24</v>
      </c>
      <c r="B2" s="25" t="s">
        <v>1036</v>
      </c>
    </row>
    <row r="3" spans="1:7" s="23" customFormat="1">
      <c r="A3" s="26" t="s">
        <v>975</v>
      </c>
      <c r="B3" s="31" t="s">
        <v>1037</v>
      </c>
    </row>
    <row r="4" spans="1:7" s="23" customFormat="1">
      <c r="A4" s="26" t="s">
        <v>204</v>
      </c>
      <c r="B4" s="27" t="s">
        <v>976</v>
      </c>
    </row>
    <row r="5" spans="1:7" s="23" customFormat="1">
      <c r="A5" s="26" t="s">
        <v>202</v>
      </c>
      <c r="B5" s="27"/>
    </row>
    <row r="6" spans="1:7" s="23" customFormat="1">
      <c r="A6" s="26" t="s">
        <v>218</v>
      </c>
      <c r="B6" s="27" t="s">
        <v>1038</v>
      </c>
    </row>
    <row r="7" spans="1:7" s="23" customFormat="1" ht="15" customHeight="1" thickBot="1">
      <c r="A7" s="28" t="s">
        <v>978</v>
      </c>
      <c r="B7" s="29" t="s">
        <v>979</v>
      </c>
    </row>
    <row r="8" spans="1:7">
      <c r="D8" s="847" t="s">
        <v>1039</v>
      </c>
    </row>
    <row r="9" spans="1:7">
      <c r="D9" s="3" t="s">
        <v>1040</v>
      </c>
      <c r="E9" s="3" t="s">
        <v>1041</v>
      </c>
      <c r="F9" s="3" t="s">
        <v>1042</v>
      </c>
    </row>
    <row r="10" spans="1:7">
      <c r="C10" s="3" t="s">
        <v>330</v>
      </c>
      <c r="D10" s="849">
        <f>('Semences fermières - AGRESTE'!F15+('Semences fermières - AGRESTE'!E15/2))/('Semences fermières - AGRESTE'!D15+('Semences fermières - AGRESTE'!E15/2))</f>
        <v>0.20506634499396861</v>
      </c>
      <c r="E10" s="845">
        <f>AVERAGE(D10,F10)</f>
        <v>0.17071499067880247</v>
      </c>
      <c r="F10" s="849">
        <f>('Semences fermières - AGRESTE'!K14+('Semences fermières - AGRESTE'!J14/2))/('Semences fermières - AGRESTE'!I14+('Semences fermières - AGRESTE'!J14/2))</f>
        <v>0.13636363636363635</v>
      </c>
    </row>
    <row r="11" spans="1:7">
      <c r="C11" s="3" t="s">
        <v>375</v>
      </c>
      <c r="D11" s="849">
        <f>('Semences fermières - AGRESTE'!F16+('Semences fermières - AGRESTE'!E16/2))/('Semences fermières - AGRESTE'!D16+('Semences fermières - AGRESTE'!E16/2))</f>
        <v>7.0493454179254783E-3</v>
      </c>
      <c r="E11" s="845">
        <f>AVERAGE(D11,F11)</f>
        <v>7.0493454179254783E-3</v>
      </c>
      <c r="F11" s="849">
        <f>D11</f>
        <v>7.0493454179254783E-3</v>
      </c>
      <c r="G11" s="3" t="s">
        <v>1043</v>
      </c>
    </row>
    <row r="12" spans="1:7">
      <c r="C12" s="3" t="s">
        <v>392</v>
      </c>
      <c r="D12" s="849">
        <f>('Semences fermières - AGRESTE'!F21+('Semences fermières - AGRESTE'!E21/2))/('Semences fermières - AGRESTE'!D21+('Semences fermières - AGRESTE'!E21/2))</f>
        <v>1.8011204481792715</v>
      </c>
      <c r="E12" s="845">
        <f>AVERAGE(D12,F12)</f>
        <v>1.4005602240896358</v>
      </c>
      <c r="F12" s="849">
        <f>('Semences fermières - AGRESTE'!K21+('Semences fermières - AGRESTE'!J21/2))/('Semences fermières - AGRESTE'!I21+('Semences fermières - AGRESTE'!J21/2))</f>
        <v>1</v>
      </c>
    </row>
    <row r="13" spans="1:7">
      <c r="C13" s="3" t="s">
        <v>413</v>
      </c>
      <c r="D13" s="849">
        <f>('Semences fermières - AGRESTE'!F22+('Semences fermières - AGRESTE'!E22/2))/('Semences fermières - AGRESTE'!D22+('Semences fermières - AGRESTE'!E22/2))</f>
        <v>1.4330900243309002</v>
      </c>
      <c r="E13" s="845">
        <f>AVERAGE(D13,F13)</f>
        <v>0.76299309959714412</v>
      </c>
      <c r="F13" s="849">
        <f>('Semences fermières - AGRESTE'!K22+('Semences fermières - AGRESTE'!J22/2))/('Semences fermières - AGRESTE'!I22+('Semences fermières - AGRESTE'!J22/2))</f>
        <v>9.2896174863387984E-2</v>
      </c>
    </row>
    <row r="14" spans="1:7">
      <c r="C14" s="3" t="s">
        <v>433</v>
      </c>
      <c r="D14" s="849">
        <f>60/40</f>
        <v>1.5</v>
      </c>
      <c r="E14" s="849">
        <f>60/40</f>
        <v>1.5</v>
      </c>
      <c r="F14" s="849">
        <f>60/40</f>
        <v>1.5</v>
      </c>
      <c r="G14" t="s">
        <v>1044</v>
      </c>
    </row>
    <row r="15" spans="1:7">
      <c r="C15" s="3" t="s">
        <v>445</v>
      </c>
      <c r="D15" s="849">
        <f>30/7</f>
        <v>4.2857142857142856</v>
      </c>
      <c r="E15" s="849">
        <f>30/7</f>
        <v>4.2857142857142856</v>
      </c>
      <c r="F15" s="849">
        <f>30/7</f>
        <v>4.2857142857142856</v>
      </c>
      <c r="G15" t="s">
        <v>1044</v>
      </c>
    </row>
    <row r="17" spans="3:3">
      <c r="C17" t="s">
        <v>1045</v>
      </c>
    </row>
  </sheetData>
  <mergeCells count="1">
    <mergeCell ref="A1:B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sheetPr>
  <dimension ref="A1:K29"/>
  <sheetViews>
    <sheetView workbookViewId="0">
      <selection activeCell="D28" sqref="D28:F28"/>
    </sheetView>
  </sheetViews>
  <sheetFormatPr baseColWidth="10" defaultRowHeight="14.4"/>
  <cols>
    <col min="1" max="1" width="11.5546875" style="23" customWidth="1"/>
    <col min="2" max="2" width="60" style="23" bestFit="1" customWidth="1"/>
    <col min="3" max="3" width="15.6640625" customWidth="1"/>
    <col min="8" max="8" width="18.77734375" customWidth="1"/>
  </cols>
  <sheetData>
    <row r="1" spans="1:11" s="23" customFormat="1" ht="15" customHeight="1" thickBot="1">
      <c r="A1" s="1019" t="s">
        <v>973</v>
      </c>
      <c r="B1" s="1001"/>
    </row>
    <row r="2" spans="1:11" s="23" customFormat="1">
      <c r="A2" s="24" t="s">
        <v>24</v>
      </c>
      <c r="B2" s="25" t="s">
        <v>1046</v>
      </c>
    </row>
    <row r="3" spans="1:11" s="23" customFormat="1">
      <c r="A3" s="26" t="s">
        <v>975</v>
      </c>
      <c r="B3" s="31" t="s">
        <v>1037</v>
      </c>
    </row>
    <row r="4" spans="1:11" s="23" customFormat="1">
      <c r="A4" s="26" t="s">
        <v>204</v>
      </c>
      <c r="B4" s="27" t="s">
        <v>976</v>
      </c>
    </row>
    <row r="5" spans="1:11" s="23" customFormat="1">
      <c r="A5" s="26" t="s">
        <v>202</v>
      </c>
      <c r="B5" s="27"/>
    </row>
    <row r="6" spans="1:11" s="23" customFormat="1">
      <c r="A6" s="26" t="s">
        <v>218</v>
      </c>
      <c r="B6" s="27" t="s">
        <v>1047</v>
      </c>
    </row>
    <row r="7" spans="1:11" s="23" customFormat="1" ht="15" customHeight="1" thickBot="1">
      <c r="A7" s="28" t="s">
        <v>978</v>
      </c>
      <c r="B7" s="29" t="s">
        <v>979</v>
      </c>
    </row>
    <row r="8" spans="1:11" ht="18" customHeight="1">
      <c r="C8" s="32" t="s">
        <v>1048</v>
      </c>
      <c r="D8" s="33"/>
      <c r="E8" s="33"/>
      <c r="F8" s="33"/>
      <c r="H8" s="850" t="s">
        <v>1048</v>
      </c>
    </row>
    <row r="9" spans="1:11">
      <c r="C9" s="34" t="s">
        <v>1049</v>
      </c>
      <c r="D9" s="33"/>
      <c r="E9" s="33"/>
      <c r="F9" s="33"/>
      <c r="H9" s="851" t="s">
        <v>1049</v>
      </c>
    </row>
    <row r="10" spans="1:11" ht="86.4" customHeight="1">
      <c r="C10" s="35" t="s">
        <v>1050</v>
      </c>
      <c r="D10" s="35" t="s">
        <v>1051</v>
      </c>
      <c r="E10" s="35" t="s">
        <v>1052</v>
      </c>
      <c r="F10" s="35" t="s">
        <v>1053</v>
      </c>
      <c r="H10" s="852" t="s">
        <v>1050</v>
      </c>
      <c r="I10" s="853" t="s">
        <v>1051</v>
      </c>
      <c r="J10" s="853" t="s">
        <v>1052</v>
      </c>
      <c r="K10" s="853" t="s">
        <v>1053</v>
      </c>
    </row>
    <row r="11" spans="1:11">
      <c r="C11" s="36" t="s">
        <v>1054</v>
      </c>
      <c r="D11" s="859">
        <v>46.9</v>
      </c>
      <c r="E11" s="859">
        <v>2.2999999999999998</v>
      </c>
      <c r="F11" s="859">
        <v>50.9</v>
      </c>
      <c r="H11" s="855" t="s">
        <v>1054</v>
      </c>
      <c r="I11" s="857">
        <v>45</v>
      </c>
      <c r="J11" s="857">
        <v>3</v>
      </c>
      <c r="K11" s="857">
        <v>52</v>
      </c>
    </row>
    <row r="12" spans="1:11">
      <c r="C12" s="36" t="s">
        <v>1055</v>
      </c>
      <c r="D12" s="859">
        <v>71.599999999999994</v>
      </c>
      <c r="E12" s="859">
        <v>1.9</v>
      </c>
      <c r="F12" s="859">
        <v>26.5</v>
      </c>
      <c r="H12" s="855" t="s">
        <v>1055</v>
      </c>
      <c r="I12" s="857">
        <v>54</v>
      </c>
      <c r="J12" s="857">
        <v>3</v>
      </c>
      <c r="K12" s="857">
        <v>43</v>
      </c>
    </row>
    <row r="13" spans="1:11">
      <c r="C13" s="36" t="s">
        <v>1056</v>
      </c>
      <c r="D13" s="859">
        <v>55.5</v>
      </c>
      <c r="E13" s="859">
        <v>2.8</v>
      </c>
      <c r="F13" s="859">
        <v>41.7</v>
      </c>
      <c r="H13" s="855" t="s">
        <v>1057</v>
      </c>
      <c r="I13" s="857">
        <v>40</v>
      </c>
      <c r="J13" s="857">
        <v>3</v>
      </c>
      <c r="K13" s="857">
        <v>56</v>
      </c>
    </row>
    <row r="14" spans="1:11">
      <c r="C14" s="36" t="s">
        <v>1057</v>
      </c>
      <c r="D14" s="859">
        <v>44.9</v>
      </c>
      <c r="E14" s="859">
        <v>4.4000000000000004</v>
      </c>
      <c r="F14" s="859">
        <v>50.7</v>
      </c>
      <c r="H14" s="855" t="s">
        <v>330</v>
      </c>
      <c r="I14" s="856">
        <v>86</v>
      </c>
      <c r="J14" s="856">
        <v>4</v>
      </c>
      <c r="K14" s="856">
        <v>10</v>
      </c>
    </row>
    <row r="15" spans="1:11">
      <c r="C15" s="36" t="s">
        <v>330</v>
      </c>
      <c r="D15" s="854">
        <v>81.2</v>
      </c>
      <c r="E15" s="854">
        <v>3.4</v>
      </c>
      <c r="F15" s="854">
        <v>15.3</v>
      </c>
      <c r="H15" s="855" t="s">
        <v>375</v>
      </c>
      <c r="I15" s="856">
        <v>99</v>
      </c>
      <c r="J15" s="856" t="s">
        <v>1058</v>
      </c>
      <c r="K15" s="856" t="s">
        <v>1058</v>
      </c>
    </row>
    <row r="16" spans="1:11">
      <c r="C16" s="36" t="s">
        <v>375</v>
      </c>
      <c r="D16" s="854">
        <v>99.2</v>
      </c>
      <c r="E16" s="854">
        <v>0.2</v>
      </c>
      <c r="F16" s="854">
        <v>0.6</v>
      </c>
      <c r="H16" s="855" t="s">
        <v>1059</v>
      </c>
      <c r="I16" s="856">
        <v>39</v>
      </c>
      <c r="J16" s="856">
        <v>7</v>
      </c>
      <c r="K16" s="856">
        <v>53</v>
      </c>
    </row>
    <row r="17" spans="3:11">
      <c r="C17" s="36" t="s">
        <v>1059</v>
      </c>
      <c r="D17" s="854">
        <v>44</v>
      </c>
      <c r="E17" s="854">
        <v>4.8</v>
      </c>
      <c r="F17" s="854">
        <v>51.1</v>
      </c>
      <c r="H17" s="855" t="s">
        <v>1060</v>
      </c>
      <c r="I17" s="857">
        <v>99</v>
      </c>
      <c r="J17" s="857">
        <v>0</v>
      </c>
      <c r="K17" s="857">
        <v>1</v>
      </c>
    </row>
    <row r="18" spans="3:11">
      <c r="C18" s="36" t="s">
        <v>1060</v>
      </c>
      <c r="D18" s="37">
        <v>99.1</v>
      </c>
      <c r="E18" s="37">
        <v>0</v>
      </c>
      <c r="F18" s="37">
        <v>0.9</v>
      </c>
      <c r="H18" s="855" t="s">
        <v>1061</v>
      </c>
      <c r="I18" s="857">
        <v>99</v>
      </c>
      <c r="J18" s="857">
        <v>0</v>
      </c>
      <c r="K18" s="857">
        <v>1</v>
      </c>
    </row>
    <row r="19" spans="3:11">
      <c r="C19" s="36" t="s">
        <v>1061</v>
      </c>
      <c r="D19" s="859">
        <v>99.9</v>
      </c>
      <c r="E19" s="859">
        <v>0</v>
      </c>
      <c r="F19" s="859">
        <v>0.1</v>
      </c>
      <c r="H19" s="855" t="s">
        <v>1062</v>
      </c>
      <c r="I19" s="857">
        <v>91</v>
      </c>
      <c r="J19" s="857">
        <v>5</v>
      </c>
      <c r="K19" s="857">
        <v>4</v>
      </c>
    </row>
    <row r="20" spans="3:11">
      <c r="C20" s="36" t="s">
        <v>1062</v>
      </c>
      <c r="D20" s="37">
        <v>93.7</v>
      </c>
      <c r="E20" s="37">
        <v>2.7</v>
      </c>
      <c r="F20" s="37">
        <v>3.6</v>
      </c>
      <c r="H20" s="855" t="s">
        <v>445</v>
      </c>
      <c r="I20" s="856">
        <v>28</v>
      </c>
      <c r="J20" s="856">
        <v>3</v>
      </c>
      <c r="K20" s="856">
        <v>69</v>
      </c>
    </row>
    <row r="21" spans="3:11">
      <c r="C21" s="36" t="s">
        <v>445</v>
      </c>
      <c r="D21" s="854">
        <v>34.1</v>
      </c>
      <c r="E21" s="854">
        <v>3.2</v>
      </c>
      <c r="F21" s="854">
        <v>62.7</v>
      </c>
      <c r="H21" s="855" t="s">
        <v>392</v>
      </c>
      <c r="I21" s="856">
        <v>49</v>
      </c>
      <c r="J21" s="856">
        <v>3</v>
      </c>
      <c r="K21" s="856">
        <v>49</v>
      </c>
    </row>
    <row r="22" spans="3:11">
      <c r="C22" s="36" t="s">
        <v>392</v>
      </c>
      <c r="D22" s="854">
        <v>40.1</v>
      </c>
      <c r="E22" s="854">
        <v>2</v>
      </c>
      <c r="F22" s="854">
        <v>57.9</v>
      </c>
      <c r="H22" s="855" t="s">
        <v>1063</v>
      </c>
      <c r="I22" s="856">
        <v>91</v>
      </c>
      <c r="J22" s="856">
        <v>1</v>
      </c>
      <c r="K22" s="856">
        <v>8</v>
      </c>
    </row>
    <row r="23" spans="3:11">
      <c r="C23" s="36" t="s">
        <v>1063</v>
      </c>
      <c r="D23" s="854">
        <v>94.6</v>
      </c>
      <c r="E23" s="854">
        <v>0.3</v>
      </c>
      <c r="F23" s="854">
        <v>5.0999999999999996</v>
      </c>
      <c r="H23" s="855" t="s">
        <v>1064</v>
      </c>
      <c r="I23" s="857">
        <v>54</v>
      </c>
      <c r="J23" s="857">
        <v>4</v>
      </c>
      <c r="K23" s="857">
        <v>42</v>
      </c>
    </row>
    <row r="24" spans="3:11">
      <c r="C24" s="34" t="s">
        <v>1065</v>
      </c>
      <c r="D24" s="33"/>
      <c r="E24" s="33"/>
      <c r="F24" s="33"/>
      <c r="H24" s="855" t="s">
        <v>1066</v>
      </c>
      <c r="I24" s="857">
        <v>51</v>
      </c>
      <c r="J24" s="857">
        <v>3</v>
      </c>
      <c r="K24" s="857">
        <v>46</v>
      </c>
    </row>
    <row r="25" spans="3:11">
      <c r="H25" s="855" t="s">
        <v>1067</v>
      </c>
      <c r="I25" s="857">
        <v>52</v>
      </c>
      <c r="J25" s="857">
        <v>2</v>
      </c>
      <c r="K25" s="857">
        <v>46</v>
      </c>
    </row>
    <row r="26" spans="3:11">
      <c r="H26" s="855" t="s">
        <v>1068</v>
      </c>
      <c r="I26" s="857">
        <v>38</v>
      </c>
      <c r="J26" s="857">
        <v>4</v>
      </c>
      <c r="K26" s="857">
        <v>58</v>
      </c>
    </row>
    <row r="27" spans="3:11">
      <c r="H27" s="855" t="s">
        <v>1069</v>
      </c>
      <c r="I27" s="857">
        <v>98</v>
      </c>
      <c r="J27" s="857" t="s">
        <v>1058</v>
      </c>
      <c r="K27" s="857" t="s">
        <v>1058</v>
      </c>
    </row>
    <row r="28" spans="3:11">
      <c r="H28" s="855" t="s">
        <v>1070</v>
      </c>
      <c r="I28" s="858">
        <v>16</v>
      </c>
      <c r="J28" s="858">
        <v>24</v>
      </c>
      <c r="K28" s="858">
        <v>60</v>
      </c>
    </row>
    <row r="29" spans="3:11">
      <c r="H29" s="851" t="s">
        <v>1071</v>
      </c>
    </row>
  </sheetData>
  <mergeCells count="1">
    <mergeCell ref="A1:B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Y129"/>
  <sheetViews>
    <sheetView workbookViewId="0">
      <pane xSplit="2" ySplit="1" topLeftCell="C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2" width="21.21875" bestFit="1" customWidth="1"/>
    <col min="3" max="3" width="11"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20.77734375" style="8" bestFit="1"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51"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Etiquettes!$A$8</f>
        <v>Volume collecté, hors volume d'échange</v>
      </c>
      <c r="O1" s="6" t="str">
        <f>Etiquettes!$A$15</f>
        <v>Incohérence données collectées</v>
      </c>
      <c r="P1" s="6" t="str">
        <f>Etiquettes!$A$16</f>
        <v>Fiabilité des données</v>
      </c>
      <c r="Q1" s="6" t="str">
        <f>Etiquettes!$A$17</f>
        <v>Méthode</v>
      </c>
      <c r="R1" s="5" t="s">
        <v>730</v>
      </c>
      <c r="S1" s="7" t="s">
        <v>731</v>
      </c>
    </row>
    <row r="2" spans="1:19">
      <c r="A2" t="str">
        <f>Secteurs!$B$45</f>
        <v>Importations</v>
      </c>
      <c r="B2" t="str">
        <f>Produits!$B$11</f>
        <v>Graines collectées</v>
      </c>
      <c r="C2" s="863">
        <f>'Prétraitement échanges'!D10+'Prétraitement échanges'!D9</f>
        <v>9.2927499999999998</v>
      </c>
      <c r="D2" s="53"/>
      <c r="E2" t="str">
        <f>Etiquettes!$C$3</f>
        <v>Matière première:Produit:Coproduit:Intrant externe:Rejet</v>
      </c>
      <c r="F2" s="8">
        <f>Etiquettes!$L$6</f>
        <v>0</v>
      </c>
      <c r="G2" s="8">
        <f>Etiquettes!$H$5</f>
        <v>0</v>
      </c>
      <c r="H2" t="str">
        <f>Etiquettes!$C$4</f>
        <v>kt</v>
      </c>
      <c r="I2" t="s">
        <v>374</v>
      </c>
      <c r="K2" t="s">
        <v>353</v>
      </c>
      <c r="L2" s="54" t="s">
        <v>58</v>
      </c>
      <c r="M2" s="8">
        <f>Etiquettes!$H$11</f>
        <v>0</v>
      </c>
      <c r="N2" s="8" t="str">
        <f t="shared" ref="N2:N33" si="0">_xlfn.CONCAT(I2,IF(ISBLANK(C2),"",_xlfn.CONCAT(" = ",MROUND(C2,1)," ",E2))," (",K2,")")</f>
        <v>Importation de graines = 9 Matière première:Produit:Coproduit:Intrant externe:Rejet (Douanes françaises - Eurostat)</v>
      </c>
      <c r="O2">
        <f>Etiquettes!$I$15</f>
        <v>0</v>
      </c>
      <c r="P2" s="911" t="s">
        <v>336</v>
      </c>
      <c r="Q2" s="911">
        <f>Etiquettes!$H$17</f>
        <v>0</v>
      </c>
      <c r="S2" s="985" t="s">
        <v>254</v>
      </c>
    </row>
    <row r="3" spans="1:19">
      <c r="A3" t="str">
        <f>Produits!$B$11</f>
        <v>Graines collectées</v>
      </c>
      <c r="B3" t="str">
        <f>Secteurs!$B$46</f>
        <v>Exportations</v>
      </c>
      <c r="C3" s="863">
        <f>'Prétraitement échanges'!E10+'Prétraitement échanges'!E9</f>
        <v>333.69516799999997</v>
      </c>
      <c r="D3" s="811"/>
      <c r="E3" t="str">
        <f>Etiquettes!$C$3</f>
        <v>Matière première:Produit:Coproduit:Intrant externe:Rejet</v>
      </c>
      <c r="F3" s="8">
        <f>Etiquettes!$L$6</f>
        <v>0</v>
      </c>
      <c r="G3" s="8">
        <f>Etiquettes!$H$5</f>
        <v>0</v>
      </c>
      <c r="H3" t="str">
        <f>Etiquettes!$C$4</f>
        <v>kt</v>
      </c>
      <c r="I3" t="s">
        <v>354</v>
      </c>
      <c r="K3" t="s">
        <v>353</v>
      </c>
      <c r="L3" s="54" t="s">
        <v>58</v>
      </c>
      <c r="M3" s="8">
        <f>Etiquettes!$H$11</f>
        <v>0</v>
      </c>
      <c r="N3" s="8" t="str">
        <f t="shared" si="0"/>
        <v>Exportation de graines = 334 Matière première:Produit:Coproduit:Intrant externe:Rejet (Douanes françaises - Eurostat)</v>
      </c>
      <c r="O3">
        <f>Etiquettes!$I$15</f>
        <v>0</v>
      </c>
      <c r="P3" s="911" t="s">
        <v>336</v>
      </c>
      <c r="Q3" s="911">
        <f>Etiquettes!$H$17</f>
        <v>0</v>
      </c>
      <c r="S3" s="984"/>
    </row>
    <row r="4" spans="1:19">
      <c r="A4" t="str">
        <f>Secteurs!$B$45</f>
        <v>Importations</v>
      </c>
      <c r="B4" t="str">
        <f>Produits!$B$11</f>
        <v>Graines collectées</v>
      </c>
      <c r="C4" s="863">
        <f>'Prétraitement échanges'!F10+'Prétraitement échanges'!F9</f>
        <v>18.828952000000001</v>
      </c>
      <c r="D4" s="53"/>
      <c r="E4" t="str">
        <f>Etiquettes!$C$3</f>
        <v>Matière première:Produit:Coproduit:Intrant externe:Rejet</v>
      </c>
      <c r="F4" s="8">
        <f>Etiquettes!$L$6</f>
        <v>0</v>
      </c>
      <c r="G4" s="8">
        <f>Etiquettes!$I$5</f>
        <v>0</v>
      </c>
      <c r="H4" t="str">
        <f>Etiquettes!$C$4</f>
        <v>kt</v>
      </c>
      <c r="I4" t="s">
        <v>374</v>
      </c>
      <c r="K4" t="s">
        <v>353</v>
      </c>
      <c r="L4" s="54" t="s">
        <v>58</v>
      </c>
      <c r="M4" s="8">
        <f>Etiquettes!$H$11</f>
        <v>0</v>
      </c>
      <c r="N4" s="8" t="str">
        <f t="shared" si="0"/>
        <v>Importation de graines = 19 Matière première:Produit:Coproduit:Intrant externe:Rejet (Douanes françaises - Eurostat)</v>
      </c>
      <c r="O4">
        <f>Etiquettes!$I$15</f>
        <v>0</v>
      </c>
      <c r="P4" s="911" t="s">
        <v>336</v>
      </c>
      <c r="Q4" s="911">
        <f>Etiquettes!$H$17</f>
        <v>0</v>
      </c>
      <c r="S4" s="984"/>
    </row>
    <row r="5" spans="1:19">
      <c r="A5" t="str">
        <f>Produits!$B$11</f>
        <v>Graines collectées</v>
      </c>
      <c r="B5" t="str">
        <f>Secteurs!$B$46</f>
        <v>Exportations</v>
      </c>
      <c r="C5" s="863">
        <f>'Prétraitement échanges'!G10+'Prétraitement échanges'!G9</f>
        <v>274.57780499999996</v>
      </c>
      <c r="D5" s="811"/>
      <c r="E5" t="str">
        <f>Etiquettes!$C$3</f>
        <v>Matière première:Produit:Coproduit:Intrant externe:Rejet</v>
      </c>
      <c r="F5" s="8">
        <f>Etiquettes!$L$6</f>
        <v>0</v>
      </c>
      <c r="G5" s="8">
        <f>Etiquettes!$I$5</f>
        <v>0</v>
      </c>
      <c r="H5" t="str">
        <f>Etiquettes!$C$4</f>
        <v>kt</v>
      </c>
      <c r="I5" t="s">
        <v>354</v>
      </c>
      <c r="K5" t="s">
        <v>353</v>
      </c>
      <c r="L5" s="54" t="s">
        <v>58</v>
      </c>
      <c r="M5" s="8">
        <f>Etiquettes!$H$11</f>
        <v>0</v>
      </c>
      <c r="N5" s="8" t="str">
        <f t="shared" si="0"/>
        <v>Exportation de graines = 275 Matière première:Produit:Coproduit:Intrant externe:Rejet (Douanes françaises - Eurostat)</v>
      </c>
      <c r="O5">
        <f>Etiquettes!$I$15</f>
        <v>0</v>
      </c>
      <c r="P5" s="911" t="s">
        <v>336</v>
      </c>
      <c r="Q5" s="911">
        <f>Etiquettes!$H$17</f>
        <v>0</v>
      </c>
      <c r="S5" s="984"/>
    </row>
    <row r="6" spans="1:19">
      <c r="A6" t="str">
        <f>Secteurs!$B$45</f>
        <v>Importations</v>
      </c>
      <c r="B6" t="str">
        <f>Produits!$B$11</f>
        <v>Graines collectées</v>
      </c>
      <c r="C6" s="863">
        <f>'Prétraitement échanges'!H10+'Prétraitement échanges'!H9</f>
        <v>21.398509000000001</v>
      </c>
      <c r="D6" s="53"/>
      <c r="E6" t="str">
        <f>Etiquettes!$C$3</f>
        <v>Matière première:Produit:Coproduit:Intrant externe:Rejet</v>
      </c>
      <c r="F6" s="8">
        <f>Etiquettes!$L$6</f>
        <v>0</v>
      </c>
      <c r="G6" s="8">
        <f>Etiquettes!$J$5</f>
        <v>0</v>
      </c>
      <c r="H6" t="str">
        <f>Etiquettes!$C$4</f>
        <v>kt</v>
      </c>
      <c r="I6" t="s">
        <v>374</v>
      </c>
      <c r="K6" t="s">
        <v>353</v>
      </c>
      <c r="L6" s="54" t="s">
        <v>58</v>
      </c>
      <c r="M6" s="8">
        <f>Etiquettes!$H$11</f>
        <v>0</v>
      </c>
      <c r="N6" s="8" t="str">
        <f t="shared" si="0"/>
        <v>Importation de graines = 21 Matière première:Produit:Coproduit:Intrant externe:Rejet (Douanes françaises - Eurostat)</v>
      </c>
      <c r="O6">
        <f>Etiquettes!$I$15</f>
        <v>0</v>
      </c>
      <c r="P6" s="911" t="s">
        <v>336</v>
      </c>
      <c r="Q6" s="911">
        <f>Etiquettes!$H$17</f>
        <v>0</v>
      </c>
      <c r="S6" s="984"/>
    </row>
    <row r="7" spans="1:19">
      <c r="A7" t="str">
        <f>Produits!$B$11</f>
        <v>Graines collectées</v>
      </c>
      <c r="B7" t="str">
        <f>Secteurs!$B$46</f>
        <v>Exportations</v>
      </c>
      <c r="C7" s="863">
        <f>'Bilans Pois - FAM'!U32</f>
        <v>219.45099999999999</v>
      </c>
      <c r="D7" s="811"/>
      <c r="E7" t="str">
        <f>Etiquettes!$C$3</f>
        <v>Matière première:Produit:Coproduit:Intrant externe:Rejet</v>
      </c>
      <c r="F7" s="8">
        <f>Etiquettes!$L$6</f>
        <v>0</v>
      </c>
      <c r="G7" s="8">
        <f>Etiquettes!$J$5</f>
        <v>0</v>
      </c>
      <c r="H7" t="str">
        <f>Etiquettes!$C$4</f>
        <v>kt</v>
      </c>
      <c r="I7" t="s">
        <v>354</v>
      </c>
      <c r="K7" t="s">
        <v>332</v>
      </c>
      <c r="L7" s="54" t="s">
        <v>53</v>
      </c>
      <c r="M7" s="8">
        <f>Etiquettes!$H$11</f>
        <v>0</v>
      </c>
      <c r="N7" s="8" t="str">
        <f t="shared" si="0"/>
        <v>Exportation de graines = 219 Matière première:Produit:Coproduit:Intrant externe:Rejet (Bilans par campagne - FranceAgriMer)</v>
      </c>
      <c r="O7">
        <f>Etiquettes!$I$15</f>
        <v>0</v>
      </c>
      <c r="P7" s="911" t="s">
        <v>336</v>
      </c>
      <c r="Q7" s="911">
        <f>Etiquettes!$H$17</f>
        <v>0</v>
      </c>
      <c r="R7" t="s">
        <v>1072</v>
      </c>
      <c r="S7" s="984"/>
    </row>
    <row r="8" spans="1:19">
      <c r="A8" t="str">
        <f>Secteurs!$B$45</f>
        <v>Importations</v>
      </c>
      <c r="B8" t="str">
        <f>Produits!$B$11</f>
        <v>Graines collectées</v>
      </c>
      <c r="C8" s="863">
        <f>'Prétraitement échanges'!D11</f>
        <v>6.5271749999999997</v>
      </c>
      <c r="D8" s="53"/>
      <c r="E8" t="str">
        <f>Etiquettes!$C$3</f>
        <v>Matière première:Produit:Coproduit:Intrant externe:Rejet</v>
      </c>
      <c r="F8" s="8">
        <f>Etiquettes!$P$6</f>
        <v>0</v>
      </c>
      <c r="G8" s="8">
        <f>Etiquettes!$H$5</f>
        <v>0</v>
      </c>
      <c r="H8" t="str">
        <f>Etiquettes!$C$4</f>
        <v>kt</v>
      </c>
      <c r="I8" t="s">
        <v>374</v>
      </c>
      <c r="K8" t="s">
        <v>353</v>
      </c>
      <c r="L8" s="54" t="s">
        <v>58</v>
      </c>
      <c r="M8" s="8">
        <f>Etiquettes!$H$11</f>
        <v>0</v>
      </c>
      <c r="N8" s="8" t="str">
        <f t="shared" si="0"/>
        <v>Importation de graines = 7 Matière première:Produit:Coproduit:Intrant externe:Rejet (Douanes françaises - Eurostat)</v>
      </c>
      <c r="O8">
        <f>Etiquettes!$I$15</f>
        <v>0</v>
      </c>
      <c r="P8" s="911" t="s">
        <v>336</v>
      </c>
      <c r="Q8" s="911">
        <f>Etiquettes!$H$17</f>
        <v>0</v>
      </c>
      <c r="S8" s="984"/>
    </row>
    <row r="9" spans="1:19">
      <c r="A9" t="str">
        <f>Produits!$B$11</f>
        <v>Graines collectées</v>
      </c>
      <c r="B9" t="str">
        <f>Secteurs!$B$46</f>
        <v>Exportations</v>
      </c>
      <c r="C9" s="863">
        <f>'Prétraitement échanges'!E11</f>
        <v>6.0803720000000006</v>
      </c>
      <c r="D9" s="811"/>
      <c r="E9" t="str">
        <f>Etiquettes!$C$3</f>
        <v>Matière première:Produit:Coproduit:Intrant externe:Rejet</v>
      </c>
      <c r="F9" s="8">
        <f>Etiquettes!$P$6</f>
        <v>0</v>
      </c>
      <c r="G9" s="8">
        <f>Etiquettes!$H$5</f>
        <v>0</v>
      </c>
      <c r="H9" t="str">
        <f>Etiquettes!$C$4</f>
        <v>kt</v>
      </c>
      <c r="I9" t="s">
        <v>354</v>
      </c>
      <c r="K9" t="s">
        <v>353</v>
      </c>
      <c r="L9" s="54" t="s">
        <v>58</v>
      </c>
      <c r="M9" s="8">
        <f>Etiquettes!$H$11</f>
        <v>0</v>
      </c>
      <c r="N9" s="8" t="str">
        <f t="shared" si="0"/>
        <v>Exportation de graines = 6 Matière première:Produit:Coproduit:Intrant externe:Rejet (Douanes françaises - Eurostat)</v>
      </c>
      <c r="O9">
        <f>Etiquettes!$I$15</f>
        <v>0</v>
      </c>
      <c r="P9" s="911" t="s">
        <v>336</v>
      </c>
      <c r="Q9" s="911">
        <f>Etiquettes!$H$17</f>
        <v>0</v>
      </c>
      <c r="S9" s="984"/>
    </row>
    <row r="10" spans="1:19">
      <c r="A10" t="str">
        <f>Secteurs!$B$45</f>
        <v>Importations</v>
      </c>
      <c r="B10" t="str">
        <f>Produits!$B$11</f>
        <v>Graines collectées</v>
      </c>
      <c r="C10" s="863">
        <f>'Prétraitement échanges'!F11</f>
        <v>7.0259539999999996</v>
      </c>
      <c r="D10" s="53"/>
      <c r="E10" t="str">
        <f>Etiquettes!$C$3</f>
        <v>Matière première:Produit:Coproduit:Intrant externe:Rejet</v>
      </c>
      <c r="F10" s="8">
        <f>Etiquettes!$P$6</f>
        <v>0</v>
      </c>
      <c r="G10" s="8">
        <f>Etiquettes!$I$5</f>
        <v>0</v>
      </c>
      <c r="H10" t="str">
        <f>Etiquettes!$C$4</f>
        <v>kt</v>
      </c>
      <c r="I10" t="s">
        <v>374</v>
      </c>
      <c r="K10" t="s">
        <v>353</v>
      </c>
      <c r="L10" s="54" t="s">
        <v>58</v>
      </c>
      <c r="M10" s="8">
        <f>Etiquettes!$H$11</f>
        <v>0</v>
      </c>
      <c r="N10" s="8" t="str">
        <f t="shared" si="0"/>
        <v>Importation de graines = 7 Matière première:Produit:Coproduit:Intrant externe:Rejet (Douanes françaises - Eurostat)</v>
      </c>
      <c r="O10">
        <f>Etiquettes!$I$15</f>
        <v>0</v>
      </c>
      <c r="P10" s="911" t="s">
        <v>336</v>
      </c>
      <c r="Q10" s="911">
        <f>Etiquettes!$H$17</f>
        <v>0</v>
      </c>
      <c r="S10" s="984"/>
    </row>
    <row r="11" spans="1:19">
      <c r="A11" t="str">
        <f>Produits!$B$11</f>
        <v>Graines collectées</v>
      </c>
      <c r="B11" t="str">
        <f>Secteurs!$B$46</f>
        <v>Exportations</v>
      </c>
      <c r="C11" s="863">
        <f>'Prétraitement échanges'!G11</f>
        <v>15.559516</v>
      </c>
      <c r="D11" s="811"/>
      <c r="E11" t="str">
        <f>Etiquettes!$C$3</f>
        <v>Matière première:Produit:Coproduit:Intrant externe:Rejet</v>
      </c>
      <c r="F11" s="8">
        <f>Etiquettes!$P$6</f>
        <v>0</v>
      </c>
      <c r="G11" s="8">
        <f>Etiquettes!$I$5</f>
        <v>0</v>
      </c>
      <c r="H11" t="str">
        <f>Etiquettes!$C$4</f>
        <v>kt</v>
      </c>
      <c r="I11" t="s">
        <v>354</v>
      </c>
      <c r="K11" t="s">
        <v>353</v>
      </c>
      <c r="L11" s="54" t="s">
        <v>58</v>
      </c>
      <c r="M11" s="8">
        <f>Etiquettes!$H$11</f>
        <v>0</v>
      </c>
      <c r="N11" s="8" t="str">
        <f t="shared" si="0"/>
        <v>Exportation de graines = 16 Matière première:Produit:Coproduit:Intrant externe:Rejet (Douanes françaises - Eurostat)</v>
      </c>
      <c r="O11">
        <f>Etiquettes!$I$15</f>
        <v>0</v>
      </c>
      <c r="P11" s="911" t="s">
        <v>336</v>
      </c>
      <c r="Q11" s="911">
        <f>Etiquettes!$H$17</f>
        <v>0</v>
      </c>
      <c r="S11" s="984"/>
    </row>
    <row r="12" spans="1:19">
      <c r="A12" t="str">
        <f>Secteurs!$B$45</f>
        <v>Importations</v>
      </c>
      <c r="B12" t="str">
        <f>Produits!$B$11</f>
        <v>Graines collectées</v>
      </c>
      <c r="C12" s="863">
        <f>'Prétraitement échanges'!H11</f>
        <v>13.045798000000001</v>
      </c>
      <c r="D12" s="53"/>
      <c r="E12" t="str">
        <f>Etiquettes!$C$3</f>
        <v>Matière première:Produit:Coproduit:Intrant externe:Rejet</v>
      </c>
      <c r="F12" s="8">
        <f>Etiquettes!$P$6</f>
        <v>0</v>
      </c>
      <c r="G12" s="8">
        <f>Etiquettes!$J$5</f>
        <v>0</v>
      </c>
      <c r="H12" t="str">
        <f>Etiquettes!$C$4</f>
        <v>kt</v>
      </c>
      <c r="I12" t="s">
        <v>374</v>
      </c>
      <c r="K12" t="s">
        <v>353</v>
      </c>
      <c r="L12" s="54" t="s">
        <v>58</v>
      </c>
      <c r="M12" s="8">
        <f>Etiquettes!$H$11</f>
        <v>0</v>
      </c>
      <c r="N12" s="8" t="str">
        <f t="shared" si="0"/>
        <v>Importation de graines = 13 Matière première:Produit:Coproduit:Intrant externe:Rejet (Douanes françaises - Eurostat)</v>
      </c>
      <c r="O12">
        <f>Etiquettes!$I$15</f>
        <v>0</v>
      </c>
      <c r="P12" s="911" t="s">
        <v>336</v>
      </c>
      <c r="Q12" s="911">
        <f>Etiquettes!$H$17</f>
        <v>0</v>
      </c>
      <c r="S12" s="984"/>
    </row>
    <row r="13" spans="1:19">
      <c r="A13" t="str">
        <f>Produits!$B$11</f>
        <v>Graines collectées</v>
      </c>
      <c r="B13" t="str">
        <f>Secteurs!$B$46</f>
        <v>Exportations</v>
      </c>
      <c r="C13" s="863">
        <f>'Prétraitement échanges'!I11</f>
        <v>17.401329000000004</v>
      </c>
      <c r="D13" s="811"/>
      <c r="E13" t="str">
        <f>Etiquettes!$C$3</f>
        <v>Matière première:Produit:Coproduit:Intrant externe:Rejet</v>
      </c>
      <c r="F13" s="8">
        <f>Etiquettes!$P$6</f>
        <v>0</v>
      </c>
      <c r="G13" s="8">
        <f>Etiquettes!$J$5</f>
        <v>0</v>
      </c>
      <c r="H13" t="str">
        <f>Etiquettes!$C$4</f>
        <v>kt</v>
      </c>
      <c r="I13" t="s">
        <v>354</v>
      </c>
      <c r="K13" t="s">
        <v>353</v>
      </c>
      <c r="L13" s="54" t="s">
        <v>58</v>
      </c>
      <c r="M13" s="8">
        <f>Etiquettes!$H$11</f>
        <v>0</v>
      </c>
      <c r="N13" s="8" t="str">
        <f t="shared" si="0"/>
        <v>Exportation de graines = 17 Matière première:Produit:Coproduit:Intrant externe:Rejet (Douanes françaises - Eurostat)</v>
      </c>
      <c r="O13">
        <f>Etiquettes!$I$15</f>
        <v>0</v>
      </c>
      <c r="P13" s="911" t="s">
        <v>336</v>
      </c>
      <c r="Q13" s="911">
        <f>Etiquettes!$H$17</f>
        <v>0</v>
      </c>
      <c r="S13" s="984"/>
    </row>
    <row r="14" spans="1:19">
      <c r="A14" t="str">
        <f>Secteurs!$B$45</f>
        <v>Importations</v>
      </c>
      <c r="B14" t="str">
        <f>Produits!$B$11</f>
        <v>Graines collectées</v>
      </c>
      <c r="C14" s="863">
        <f>'Prétraitement échanges'!D15+'Prétraitement échanges'!D14</f>
        <v>34.224842000000002</v>
      </c>
      <c r="D14" s="53"/>
      <c r="E14" t="str">
        <f>Etiquettes!$C$3</f>
        <v>Matière première:Produit:Coproduit:Intrant externe:Rejet</v>
      </c>
      <c r="F14" s="8">
        <f>Etiquettes!$Q$6</f>
        <v>0</v>
      </c>
      <c r="G14" s="8">
        <f>Etiquettes!$H$5</f>
        <v>0</v>
      </c>
      <c r="H14" t="str">
        <f>Etiquettes!$C$4</f>
        <v>kt</v>
      </c>
      <c r="I14" t="s">
        <v>374</v>
      </c>
      <c r="K14" t="s">
        <v>353</v>
      </c>
      <c r="L14" s="54" t="s">
        <v>58</v>
      </c>
      <c r="M14" s="8">
        <f>Etiquettes!$H$11</f>
        <v>0</v>
      </c>
      <c r="N14" s="8" t="str">
        <f t="shared" si="0"/>
        <v>Importation de graines = 34 Matière première:Produit:Coproduit:Intrant externe:Rejet (Douanes françaises - Eurostat)</v>
      </c>
      <c r="O14">
        <f>Etiquettes!$I$15</f>
        <v>0</v>
      </c>
      <c r="P14" s="911" t="s">
        <v>336</v>
      </c>
      <c r="Q14" s="911">
        <f>Etiquettes!$H$17</f>
        <v>0</v>
      </c>
      <c r="S14" s="984"/>
    </row>
    <row r="15" spans="1:19">
      <c r="A15" t="str">
        <f>Produits!$B$11</f>
        <v>Graines collectées</v>
      </c>
      <c r="B15" t="str">
        <f>Secteurs!$B$46</f>
        <v>Exportations</v>
      </c>
      <c r="C15" s="863">
        <f>'Prétraitement échanges'!E15+'Prétraitement échanges'!E14</f>
        <v>4.6296439999999999</v>
      </c>
      <c r="D15" s="811"/>
      <c r="E15" t="str">
        <f>Etiquettes!$C$3</f>
        <v>Matière première:Produit:Coproduit:Intrant externe:Rejet</v>
      </c>
      <c r="F15" s="8">
        <f>Etiquettes!$Q$6</f>
        <v>0</v>
      </c>
      <c r="G15" s="8">
        <f>Etiquettes!$H$5</f>
        <v>0</v>
      </c>
      <c r="H15" t="str">
        <f>Etiquettes!$C$4</f>
        <v>kt</v>
      </c>
      <c r="I15" t="s">
        <v>354</v>
      </c>
      <c r="K15" t="s">
        <v>353</v>
      </c>
      <c r="L15" s="54" t="s">
        <v>58</v>
      </c>
      <c r="M15" s="8">
        <f>Etiquettes!$H$11</f>
        <v>0</v>
      </c>
      <c r="N15" s="8" t="str">
        <f t="shared" si="0"/>
        <v>Exportation de graines = 5 Matière première:Produit:Coproduit:Intrant externe:Rejet (Douanes françaises - Eurostat)</v>
      </c>
      <c r="O15">
        <f>Etiquettes!$I$15</f>
        <v>0</v>
      </c>
      <c r="P15" s="911" t="s">
        <v>336</v>
      </c>
      <c r="Q15" s="911">
        <f>Etiquettes!$H$17</f>
        <v>0</v>
      </c>
      <c r="S15" s="984"/>
    </row>
    <row r="16" spans="1:19">
      <c r="A16" t="str">
        <f>Secteurs!$B$45</f>
        <v>Importations</v>
      </c>
      <c r="B16" t="str">
        <f>Produits!$B$11</f>
        <v>Graines collectées</v>
      </c>
      <c r="C16" s="863">
        <f>'Prétraitement échanges'!F15+'Prétraitement échanges'!F14</f>
        <v>35.235977000000005</v>
      </c>
      <c r="D16" s="53"/>
      <c r="E16" t="str">
        <f>Etiquettes!$C$3</f>
        <v>Matière première:Produit:Coproduit:Intrant externe:Rejet</v>
      </c>
      <c r="F16" s="8">
        <f>Etiquettes!$Q$6</f>
        <v>0</v>
      </c>
      <c r="G16" s="8">
        <f>Etiquettes!$I$5</f>
        <v>0</v>
      </c>
      <c r="H16" t="str">
        <f>Etiquettes!$C$4</f>
        <v>kt</v>
      </c>
      <c r="I16" t="s">
        <v>374</v>
      </c>
      <c r="K16" t="s">
        <v>353</v>
      </c>
      <c r="L16" s="54" t="s">
        <v>58</v>
      </c>
      <c r="M16" s="8">
        <f>Etiquettes!$H$11</f>
        <v>0</v>
      </c>
      <c r="N16" s="8" t="str">
        <f t="shared" si="0"/>
        <v>Importation de graines = 35 Matière première:Produit:Coproduit:Intrant externe:Rejet (Douanes françaises - Eurostat)</v>
      </c>
      <c r="O16">
        <f>Etiquettes!$I$15</f>
        <v>0</v>
      </c>
      <c r="P16" s="911" t="s">
        <v>336</v>
      </c>
      <c r="Q16" s="911">
        <f>Etiquettes!$H$17</f>
        <v>0</v>
      </c>
      <c r="S16" s="984"/>
    </row>
    <row r="17" spans="1:19">
      <c r="A17" t="str">
        <f>Produits!$B$11</f>
        <v>Graines collectées</v>
      </c>
      <c r="B17" t="str">
        <f>Secteurs!$B$46</f>
        <v>Exportations</v>
      </c>
      <c r="C17" s="863">
        <f>'Prétraitement échanges'!G15+'Prétraitement échanges'!G14</f>
        <v>8.3315970000000004</v>
      </c>
      <c r="D17" s="811"/>
      <c r="E17" t="str">
        <f>Etiquettes!$C$3</f>
        <v>Matière première:Produit:Coproduit:Intrant externe:Rejet</v>
      </c>
      <c r="F17" s="8">
        <f>Etiquettes!$Q$6</f>
        <v>0</v>
      </c>
      <c r="G17" s="8">
        <f>Etiquettes!$I$5</f>
        <v>0</v>
      </c>
      <c r="H17" t="str">
        <f>Etiquettes!$C$4</f>
        <v>kt</v>
      </c>
      <c r="I17" t="s">
        <v>354</v>
      </c>
      <c r="K17" t="s">
        <v>353</v>
      </c>
      <c r="L17" s="54" t="s">
        <v>58</v>
      </c>
      <c r="M17" s="8">
        <f>Etiquettes!$H$11</f>
        <v>0</v>
      </c>
      <c r="N17" s="8" t="str">
        <f t="shared" si="0"/>
        <v>Exportation de graines = 8 Matière première:Produit:Coproduit:Intrant externe:Rejet (Douanes françaises - Eurostat)</v>
      </c>
      <c r="O17">
        <f>Etiquettes!$I$15</f>
        <v>0</v>
      </c>
      <c r="P17" s="911" t="s">
        <v>336</v>
      </c>
      <c r="Q17" s="911">
        <f>Etiquettes!$H$17</f>
        <v>0</v>
      </c>
      <c r="S17" s="984"/>
    </row>
    <row r="18" spans="1:19">
      <c r="A18" t="str">
        <f>Secteurs!$B$45</f>
        <v>Importations</v>
      </c>
      <c r="B18" t="str">
        <f>Produits!$B$11</f>
        <v>Graines collectées</v>
      </c>
      <c r="C18" s="863">
        <f>'Prétraitement échanges'!H15+'Prétraitement échanges'!H14</f>
        <v>33.889925999999996</v>
      </c>
      <c r="D18" s="53"/>
      <c r="E18" t="str">
        <f>Etiquettes!$C$3</f>
        <v>Matière première:Produit:Coproduit:Intrant externe:Rejet</v>
      </c>
      <c r="F18" s="8">
        <f>Etiquettes!$Q$6</f>
        <v>0</v>
      </c>
      <c r="G18" s="8">
        <f>Etiquettes!$J$5</f>
        <v>0</v>
      </c>
      <c r="H18" t="str">
        <f>Etiquettes!$C$4</f>
        <v>kt</v>
      </c>
      <c r="I18" t="s">
        <v>374</v>
      </c>
      <c r="K18" t="s">
        <v>353</v>
      </c>
      <c r="L18" s="54" t="s">
        <v>58</v>
      </c>
      <c r="M18" s="8">
        <f>Etiquettes!$H$11</f>
        <v>0</v>
      </c>
      <c r="N18" s="8" t="str">
        <f t="shared" si="0"/>
        <v>Importation de graines = 34 Matière première:Produit:Coproduit:Intrant externe:Rejet (Douanes françaises - Eurostat)</v>
      </c>
      <c r="O18">
        <f>Etiquettes!$I$15</f>
        <v>0</v>
      </c>
      <c r="P18" s="911" t="s">
        <v>336</v>
      </c>
      <c r="Q18" s="911">
        <f>Etiquettes!$H$17</f>
        <v>0</v>
      </c>
      <c r="S18" s="984"/>
    </row>
    <row r="19" spans="1:19">
      <c r="A19" t="str">
        <f>Produits!$B$11</f>
        <v>Graines collectées</v>
      </c>
      <c r="B19" t="str">
        <f>Secteurs!$B$46</f>
        <v>Exportations</v>
      </c>
      <c r="C19" s="863">
        <f>'Prétraitement échanges'!I15+'Prétraitement échanges'!I14</f>
        <v>8.0010170000000009</v>
      </c>
      <c r="D19" s="811"/>
      <c r="E19" t="str">
        <f>Etiquettes!$C$3</f>
        <v>Matière première:Produit:Coproduit:Intrant externe:Rejet</v>
      </c>
      <c r="F19" s="8">
        <f>Etiquettes!$Q$6</f>
        <v>0</v>
      </c>
      <c r="G19" s="8">
        <f>Etiquettes!$J$5</f>
        <v>0</v>
      </c>
      <c r="H19" t="str">
        <f>Etiquettes!$C$4</f>
        <v>kt</v>
      </c>
      <c r="I19" t="s">
        <v>354</v>
      </c>
      <c r="K19" t="s">
        <v>353</v>
      </c>
      <c r="L19" s="54" t="s">
        <v>58</v>
      </c>
      <c r="M19" s="8">
        <f>Etiquettes!$H$11</f>
        <v>0</v>
      </c>
      <c r="N19" s="8" t="str">
        <f t="shared" si="0"/>
        <v>Exportation de graines = 8 Matière première:Produit:Coproduit:Intrant externe:Rejet (Douanes françaises - Eurostat)</v>
      </c>
      <c r="O19">
        <f>Etiquettes!$I$15</f>
        <v>0</v>
      </c>
      <c r="P19" s="911" t="s">
        <v>336</v>
      </c>
      <c r="Q19" s="911">
        <f>Etiquettes!$H$17</f>
        <v>0</v>
      </c>
      <c r="S19" s="984"/>
    </row>
    <row r="20" spans="1:19">
      <c r="A20" t="str">
        <f>Secteurs!$B$45</f>
        <v>Importations</v>
      </c>
      <c r="B20" t="str">
        <f>Produits!$B$11</f>
        <v>Graines collectées</v>
      </c>
      <c r="C20" s="863">
        <f>'Prétraitement échanges'!D19</f>
        <v>28.823082999999997</v>
      </c>
      <c r="D20" s="53"/>
      <c r="E20" t="str">
        <f>Etiquettes!$C$3</f>
        <v>Matière première:Produit:Coproduit:Intrant externe:Rejet</v>
      </c>
      <c r="F20" s="8">
        <f>Etiquettes!$O$6</f>
        <v>0</v>
      </c>
      <c r="G20" s="8">
        <f>Etiquettes!$H$5</f>
        <v>0</v>
      </c>
      <c r="H20" t="str">
        <f>Etiquettes!$C$4</f>
        <v>kt</v>
      </c>
      <c r="I20" t="s">
        <v>374</v>
      </c>
      <c r="K20" t="s">
        <v>353</v>
      </c>
      <c r="L20" s="54" t="s">
        <v>58</v>
      </c>
      <c r="M20" s="8">
        <f>Etiquettes!$H$11</f>
        <v>0</v>
      </c>
      <c r="N20" s="8" t="str">
        <f t="shared" si="0"/>
        <v>Importation de graines = 29 Matière première:Produit:Coproduit:Intrant externe:Rejet (Douanes françaises - Eurostat)</v>
      </c>
      <c r="O20">
        <f>Etiquettes!$I$15</f>
        <v>0</v>
      </c>
      <c r="P20" s="911" t="s">
        <v>336</v>
      </c>
      <c r="Q20" s="911">
        <f>Etiquettes!$H$17</f>
        <v>0</v>
      </c>
      <c r="S20" s="984"/>
    </row>
    <row r="21" spans="1:19">
      <c r="A21" t="str">
        <f>Produits!$B$11</f>
        <v>Graines collectées</v>
      </c>
      <c r="B21" t="str">
        <f>Secteurs!$B$46</f>
        <v>Exportations</v>
      </c>
      <c r="C21" s="863">
        <f>'Prétraitement échanges'!E19</f>
        <v>4.7377379999999993</v>
      </c>
      <c r="D21" s="811"/>
      <c r="E21" t="str">
        <f>Etiquettes!$C$3</f>
        <v>Matière première:Produit:Coproduit:Intrant externe:Rejet</v>
      </c>
      <c r="F21" s="8">
        <f>Etiquettes!$O$6</f>
        <v>0</v>
      </c>
      <c r="G21" s="8">
        <f>Etiquettes!$H$5</f>
        <v>0</v>
      </c>
      <c r="H21" t="str">
        <f>Etiquettes!$C$4</f>
        <v>kt</v>
      </c>
      <c r="I21" t="s">
        <v>354</v>
      </c>
      <c r="K21" t="s">
        <v>353</v>
      </c>
      <c r="L21" s="54" t="s">
        <v>58</v>
      </c>
      <c r="M21" s="8">
        <f>Etiquettes!$H$11</f>
        <v>0</v>
      </c>
      <c r="N21" s="8" t="str">
        <f t="shared" si="0"/>
        <v>Exportation de graines = 5 Matière première:Produit:Coproduit:Intrant externe:Rejet (Douanes françaises - Eurostat)</v>
      </c>
      <c r="O21">
        <f>Etiquettes!$I$15</f>
        <v>0</v>
      </c>
      <c r="P21" s="911" t="s">
        <v>336</v>
      </c>
      <c r="Q21" s="911">
        <f>Etiquettes!$H$17</f>
        <v>0</v>
      </c>
      <c r="S21" s="984"/>
    </row>
    <row r="22" spans="1:19">
      <c r="A22" t="str">
        <f>Secteurs!$B$45</f>
        <v>Importations</v>
      </c>
      <c r="B22" t="str">
        <f>Produits!$B$11</f>
        <v>Graines collectées</v>
      </c>
      <c r="C22" s="863">
        <f>'Prétraitement échanges'!F19</f>
        <v>27.647139000000003</v>
      </c>
      <c r="D22" s="53"/>
      <c r="E22" t="str">
        <f>Etiquettes!$C$3</f>
        <v>Matière première:Produit:Coproduit:Intrant externe:Rejet</v>
      </c>
      <c r="F22" s="8">
        <f>Etiquettes!$O$6</f>
        <v>0</v>
      </c>
      <c r="G22" s="8">
        <f>Etiquettes!$I$5</f>
        <v>0</v>
      </c>
      <c r="H22" t="str">
        <f>Etiquettes!$C$4</f>
        <v>kt</v>
      </c>
      <c r="I22" t="s">
        <v>374</v>
      </c>
      <c r="K22" t="s">
        <v>353</v>
      </c>
      <c r="L22" s="54" t="s">
        <v>58</v>
      </c>
      <c r="M22" s="8">
        <f>Etiquettes!$H$11</f>
        <v>0</v>
      </c>
      <c r="N22" s="8" t="str">
        <f t="shared" si="0"/>
        <v>Importation de graines = 28 Matière première:Produit:Coproduit:Intrant externe:Rejet (Douanes françaises - Eurostat)</v>
      </c>
      <c r="O22">
        <f>Etiquettes!$I$15</f>
        <v>0</v>
      </c>
      <c r="P22" s="911" t="s">
        <v>336</v>
      </c>
      <c r="Q22" s="911">
        <f>Etiquettes!$H$17</f>
        <v>0</v>
      </c>
      <c r="S22" s="984"/>
    </row>
    <row r="23" spans="1:19">
      <c r="A23" t="str">
        <f>Produits!$B$11</f>
        <v>Graines collectées</v>
      </c>
      <c r="B23" t="str">
        <f>Secteurs!$B$46</f>
        <v>Exportations</v>
      </c>
      <c r="C23" s="863">
        <f>'Prétraitement échanges'!G19</f>
        <v>6.0430320000000011</v>
      </c>
      <c r="D23" s="811"/>
      <c r="E23" t="str">
        <f>Etiquettes!$C$3</f>
        <v>Matière première:Produit:Coproduit:Intrant externe:Rejet</v>
      </c>
      <c r="F23" s="8">
        <f>Etiquettes!$O$6</f>
        <v>0</v>
      </c>
      <c r="G23" s="8">
        <f>Etiquettes!$I$5</f>
        <v>0</v>
      </c>
      <c r="H23" t="str">
        <f>Etiquettes!$C$4</f>
        <v>kt</v>
      </c>
      <c r="I23" t="s">
        <v>354</v>
      </c>
      <c r="K23" t="s">
        <v>353</v>
      </c>
      <c r="L23" s="54" t="s">
        <v>58</v>
      </c>
      <c r="M23" s="8">
        <f>Etiquettes!$H$11</f>
        <v>0</v>
      </c>
      <c r="N23" s="8" t="str">
        <f t="shared" si="0"/>
        <v>Exportation de graines = 6 Matière première:Produit:Coproduit:Intrant externe:Rejet (Douanes françaises - Eurostat)</v>
      </c>
      <c r="O23">
        <f>Etiquettes!$I$15</f>
        <v>0</v>
      </c>
      <c r="P23" s="911" t="s">
        <v>336</v>
      </c>
      <c r="Q23" s="911">
        <f>Etiquettes!$H$17</f>
        <v>0</v>
      </c>
      <c r="S23" s="984"/>
    </row>
    <row r="24" spans="1:19">
      <c r="A24" t="str">
        <f>Secteurs!$B$45</f>
        <v>Importations</v>
      </c>
      <c r="B24" t="str">
        <f>Produits!$B$11</f>
        <v>Graines collectées</v>
      </c>
      <c r="C24" s="863">
        <f>'Prétraitement échanges'!H19</f>
        <v>37.820242</v>
      </c>
      <c r="D24" s="53"/>
      <c r="E24" t="str">
        <f>Etiquettes!$C$3</f>
        <v>Matière première:Produit:Coproduit:Intrant externe:Rejet</v>
      </c>
      <c r="F24" s="8">
        <f>Etiquettes!$O$6</f>
        <v>0</v>
      </c>
      <c r="G24" s="8">
        <f>Etiquettes!$J$5</f>
        <v>0</v>
      </c>
      <c r="H24" t="str">
        <f>Etiquettes!$C$4</f>
        <v>kt</v>
      </c>
      <c r="I24" t="s">
        <v>374</v>
      </c>
      <c r="K24" t="s">
        <v>353</v>
      </c>
      <c r="L24" s="54" t="s">
        <v>58</v>
      </c>
      <c r="M24" s="8">
        <f>Etiquettes!$H$11</f>
        <v>0</v>
      </c>
      <c r="N24" s="8" t="str">
        <f t="shared" si="0"/>
        <v>Importation de graines = 38 Matière première:Produit:Coproduit:Intrant externe:Rejet (Douanes françaises - Eurostat)</v>
      </c>
      <c r="O24">
        <f>Etiquettes!$I$15</f>
        <v>0</v>
      </c>
      <c r="P24" s="911" t="s">
        <v>336</v>
      </c>
      <c r="Q24" s="911">
        <f>Etiquettes!$H$17</f>
        <v>0</v>
      </c>
      <c r="S24" s="984"/>
    </row>
    <row r="25" spans="1:19">
      <c r="A25" t="str">
        <f>Produits!$B$11</f>
        <v>Graines collectées</v>
      </c>
      <c r="B25" t="str">
        <f>Secteurs!$B$46</f>
        <v>Exportations</v>
      </c>
      <c r="C25" s="863">
        <f>'Prétraitement échanges'!I19</f>
        <v>3.8168229999999994</v>
      </c>
      <c r="D25" s="811"/>
      <c r="E25" t="str">
        <f>Etiquettes!$C$3</f>
        <v>Matière première:Produit:Coproduit:Intrant externe:Rejet</v>
      </c>
      <c r="F25" s="8">
        <f>Etiquettes!$O$6</f>
        <v>0</v>
      </c>
      <c r="G25" s="8">
        <f>Etiquettes!$J$5</f>
        <v>0</v>
      </c>
      <c r="H25" t="str">
        <f>Etiquettes!$C$4</f>
        <v>kt</v>
      </c>
      <c r="I25" t="s">
        <v>354</v>
      </c>
      <c r="K25" t="s">
        <v>353</v>
      </c>
      <c r="L25" s="54" t="s">
        <v>58</v>
      </c>
      <c r="M25" s="8">
        <f>Etiquettes!$H$11</f>
        <v>0</v>
      </c>
      <c r="N25" s="8" t="str">
        <f t="shared" si="0"/>
        <v>Exportation de graines = 4 Matière première:Produit:Coproduit:Intrant externe:Rejet (Douanes françaises - Eurostat)</v>
      </c>
      <c r="O25">
        <f>Etiquettes!$I$15</f>
        <v>0</v>
      </c>
      <c r="P25" s="911" t="s">
        <v>336</v>
      </c>
      <c r="Q25" s="911">
        <f>Etiquettes!$H$17</f>
        <v>0</v>
      </c>
      <c r="S25" s="984"/>
    </row>
    <row r="26" spans="1:19">
      <c r="A26" t="str">
        <f>Secteurs!$B$45</f>
        <v>Importations</v>
      </c>
      <c r="B26" t="str">
        <f>Produits!$B$11</f>
        <v>Graines collectées</v>
      </c>
      <c r="C26" s="863">
        <f>'Prétraitement échanges'!D20</f>
        <v>15.233430999999998</v>
      </c>
      <c r="D26" s="53"/>
      <c r="E26" t="str">
        <f>Etiquettes!$C$3</f>
        <v>Matière première:Produit:Coproduit:Intrant externe:Rejet</v>
      </c>
      <c r="F26" s="8">
        <f>Etiquettes!$M$6</f>
        <v>0</v>
      </c>
      <c r="G26" s="8">
        <f>Etiquettes!$H$5</f>
        <v>0</v>
      </c>
      <c r="H26" t="str">
        <f>Etiquettes!$C$4</f>
        <v>kt</v>
      </c>
      <c r="I26" t="s">
        <v>374</v>
      </c>
      <c r="K26" t="s">
        <v>353</v>
      </c>
      <c r="L26" s="54" t="s">
        <v>58</v>
      </c>
      <c r="M26" s="8">
        <f>Etiquettes!$H$11</f>
        <v>0</v>
      </c>
      <c r="N26" s="8" t="str">
        <f t="shared" si="0"/>
        <v>Importation de graines = 15 Matière première:Produit:Coproduit:Intrant externe:Rejet (Douanes françaises - Eurostat)</v>
      </c>
      <c r="O26">
        <f>Etiquettes!$I$15</f>
        <v>0</v>
      </c>
      <c r="P26" s="911" t="s">
        <v>336</v>
      </c>
      <c r="Q26" s="911">
        <f>Etiquettes!$H$17</f>
        <v>0</v>
      </c>
      <c r="S26" s="984"/>
    </row>
    <row r="27" spans="1:19">
      <c r="A27" t="str">
        <f>Produits!$B$11</f>
        <v>Graines collectées</v>
      </c>
      <c r="B27" t="str">
        <f>Secteurs!$B$46</f>
        <v>Exportations</v>
      </c>
      <c r="C27" s="863">
        <f>'Prétraitement échanges'!E20</f>
        <v>92.836865999999986</v>
      </c>
      <c r="D27" s="811"/>
      <c r="E27" t="str">
        <f>Etiquettes!$C$3</f>
        <v>Matière première:Produit:Coproduit:Intrant externe:Rejet</v>
      </c>
      <c r="F27" s="8">
        <f>Etiquettes!$M$6</f>
        <v>0</v>
      </c>
      <c r="G27" s="8">
        <f>Etiquettes!$H$5</f>
        <v>0</v>
      </c>
      <c r="H27" t="str">
        <f>Etiquettes!$C$4</f>
        <v>kt</v>
      </c>
      <c r="I27" t="s">
        <v>354</v>
      </c>
      <c r="K27" t="s">
        <v>353</v>
      </c>
      <c r="L27" s="54" t="s">
        <v>58</v>
      </c>
      <c r="M27" s="8">
        <f>Etiquettes!$H$11</f>
        <v>0</v>
      </c>
      <c r="N27" s="8" t="str">
        <f t="shared" si="0"/>
        <v>Exportation de graines = 93 Matière première:Produit:Coproduit:Intrant externe:Rejet (Douanes françaises - Eurostat)</v>
      </c>
      <c r="O27">
        <f>Etiquettes!$I$15</f>
        <v>0</v>
      </c>
      <c r="P27" s="911" t="s">
        <v>336</v>
      </c>
      <c r="Q27" s="911">
        <f>Etiquettes!$H$17</f>
        <v>0</v>
      </c>
      <c r="S27" s="984"/>
    </row>
    <row r="28" spans="1:19">
      <c r="A28" t="str">
        <f>Secteurs!$B$45</f>
        <v>Importations</v>
      </c>
      <c r="B28" t="str">
        <f>Produits!$B$11</f>
        <v>Graines collectées</v>
      </c>
      <c r="C28" s="863">
        <f>'Prétraitement échanges'!F20</f>
        <v>30.361481000000001</v>
      </c>
      <c r="D28" s="53"/>
      <c r="E28" t="str">
        <f>Etiquettes!$C$3</f>
        <v>Matière première:Produit:Coproduit:Intrant externe:Rejet</v>
      </c>
      <c r="F28" s="8">
        <f>Etiquettes!$M$6</f>
        <v>0</v>
      </c>
      <c r="G28" s="8">
        <f>Etiquettes!$I$5</f>
        <v>0</v>
      </c>
      <c r="H28" t="str">
        <f>Etiquettes!$C$4</f>
        <v>kt</v>
      </c>
      <c r="I28" t="s">
        <v>374</v>
      </c>
      <c r="K28" t="s">
        <v>353</v>
      </c>
      <c r="L28" s="54" t="s">
        <v>58</v>
      </c>
      <c r="M28" s="8">
        <f>Etiquettes!$H$11</f>
        <v>0</v>
      </c>
      <c r="N28" s="8" t="str">
        <f t="shared" si="0"/>
        <v>Importation de graines = 30 Matière première:Produit:Coproduit:Intrant externe:Rejet (Douanes françaises - Eurostat)</v>
      </c>
      <c r="O28">
        <f>Etiquettes!$I$15</f>
        <v>0</v>
      </c>
      <c r="P28" s="911" t="s">
        <v>336</v>
      </c>
      <c r="Q28" s="911">
        <f>Etiquettes!$H$17</f>
        <v>0</v>
      </c>
      <c r="S28" s="984"/>
    </row>
    <row r="29" spans="1:19">
      <c r="A29" t="str">
        <f>Produits!$B$11</f>
        <v>Graines collectées</v>
      </c>
      <c r="B29" t="str">
        <f>Secteurs!$B$46</f>
        <v>Exportations</v>
      </c>
      <c r="C29" s="863">
        <f>'Prétraitement échanges'!G20</f>
        <v>46.014671999999997</v>
      </c>
      <c r="D29" s="811"/>
      <c r="E29" t="str">
        <f>Etiquettes!$C$3</f>
        <v>Matière première:Produit:Coproduit:Intrant externe:Rejet</v>
      </c>
      <c r="F29" s="8">
        <f>Etiquettes!$M$6</f>
        <v>0</v>
      </c>
      <c r="G29" s="8">
        <f>Etiquettes!$I$5</f>
        <v>0</v>
      </c>
      <c r="H29" t="str">
        <f>Etiquettes!$C$4</f>
        <v>kt</v>
      </c>
      <c r="I29" t="s">
        <v>354</v>
      </c>
      <c r="K29" t="s">
        <v>353</v>
      </c>
      <c r="L29" s="54" t="s">
        <v>58</v>
      </c>
      <c r="M29" s="8">
        <f>Etiquettes!$H$11</f>
        <v>0</v>
      </c>
      <c r="N29" s="8" t="str">
        <f t="shared" si="0"/>
        <v>Exportation de graines = 46 Matière première:Produit:Coproduit:Intrant externe:Rejet (Douanes françaises - Eurostat)</v>
      </c>
      <c r="O29">
        <f>Etiquettes!$I$15</f>
        <v>0</v>
      </c>
      <c r="P29" s="911" t="s">
        <v>336</v>
      </c>
      <c r="Q29" s="911">
        <f>Etiquettes!$H$17</f>
        <v>0</v>
      </c>
      <c r="S29" s="984"/>
    </row>
    <row r="30" spans="1:19">
      <c r="A30" t="str">
        <f>Secteurs!$B$45</f>
        <v>Importations</v>
      </c>
      <c r="B30" t="str">
        <f>Produits!$B$11</f>
        <v>Graines collectées</v>
      </c>
      <c r="C30" s="863">
        <f>'Prétraitement échanges'!H20</f>
        <v>36.386161999999992</v>
      </c>
      <c r="D30" s="53"/>
      <c r="E30" t="str">
        <f>Etiquettes!$C$3</f>
        <v>Matière première:Produit:Coproduit:Intrant externe:Rejet</v>
      </c>
      <c r="F30" s="8">
        <f>Etiquettes!$M$6</f>
        <v>0</v>
      </c>
      <c r="G30" s="8">
        <f>Etiquettes!$J$5</f>
        <v>0</v>
      </c>
      <c r="H30" t="str">
        <f>Etiquettes!$C$4</f>
        <v>kt</v>
      </c>
      <c r="I30" t="s">
        <v>374</v>
      </c>
      <c r="K30" t="s">
        <v>353</v>
      </c>
      <c r="L30" s="54" t="s">
        <v>58</v>
      </c>
      <c r="M30" s="8">
        <f>Etiquettes!$H$11</f>
        <v>0</v>
      </c>
      <c r="N30" s="8" t="str">
        <f t="shared" si="0"/>
        <v>Importation de graines = 36 Matière première:Produit:Coproduit:Intrant externe:Rejet (Douanes françaises - Eurostat)</v>
      </c>
      <c r="O30">
        <f>Etiquettes!$I$15</f>
        <v>0</v>
      </c>
      <c r="P30" s="911" t="s">
        <v>336</v>
      </c>
      <c r="Q30" s="911">
        <f>Etiquettes!$H$17</f>
        <v>0</v>
      </c>
      <c r="S30" s="984"/>
    </row>
    <row r="31" spans="1:19">
      <c r="A31" t="str">
        <f>Produits!$B$11</f>
        <v>Graines collectées</v>
      </c>
      <c r="B31" t="str">
        <f>Secteurs!$B$46</f>
        <v>Exportations</v>
      </c>
      <c r="C31" s="863">
        <f>'Prétraitement échanges'!I20</f>
        <v>74.796026999999995</v>
      </c>
      <c r="D31" s="811"/>
      <c r="E31" t="str">
        <f>Etiquettes!$C$3</f>
        <v>Matière première:Produit:Coproduit:Intrant externe:Rejet</v>
      </c>
      <c r="F31" s="8">
        <f>Etiquettes!$M$6</f>
        <v>0</v>
      </c>
      <c r="G31" s="8">
        <f>Etiquettes!$J$5</f>
        <v>0</v>
      </c>
      <c r="H31" t="str">
        <f>Etiquettes!$C$4</f>
        <v>kt</v>
      </c>
      <c r="I31" t="s">
        <v>354</v>
      </c>
      <c r="K31" t="s">
        <v>353</v>
      </c>
      <c r="L31" s="54" t="s">
        <v>58</v>
      </c>
      <c r="M31" s="8">
        <f>Etiquettes!$H$11</f>
        <v>0</v>
      </c>
      <c r="N31" s="8" t="str">
        <f t="shared" si="0"/>
        <v>Exportation de graines = 75 Matière première:Produit:Coproduit:Intrant externe:Rejet (Douanes françaises - Eurostat)</v>
      </c>
      <c r="O31">
        <f>Etiquettes!$I$15</f>
        <v>0</v>
      </c>
      <c r="P31" s="911" t="s">
        <v>336</v>
      </c>
      <c r="Q31" s="911">
        <f>Etiquettes!$H$17</f>
        <v>0</v>
      </c>
      <c r="S31" s="984"/>
    </row>
    <row r="32" spans="1:19">
      <c r="A32" t="str">
        <f>Secteurs!$B$45</f>
        <v>Importations</v>
      </c>
      <c r="B32" t="str">
        <f>Produits!$B$11</f>
        <v>Graines collectées</v>
      </c>
      <c r="C32" s="863">
        <f>'Prétraitement échanges'!D26+'Prétraitement échanges'!D25</f>
        <v>848.21629599999983</v>
      </c>
      <c r="D32" s="53"/>
      <c r="E32" t="str">
        <f>Etiquettes!$C$3</f>
        <v>Matière première:Produit:Coproduit:Intrant externe:Rejet</v>
      </c>
      <c r="F32" s="8">
        <f>Etiquettes!$J$6</f>
        <v>0</v>
      </c>
      <c r="G32" s="8">
        <f>Etiquettes!$H$5</f>
        <v>0</v>
      </c>
      <c r="H32" t="str">
        <f>Etiquettes!$C$4</f>
        <v>kt</v>
      </c>
      <c r="I32" t="s">
        <v>374</v>
      </c>
      <c r="K32" t="s">
        <v>353</v>
      </c>
      <c r="L32" s="54" t="s">
        <v>58</v>
      </c>
      <c r="M32" s="8">
        <f>Etiquettes!$H$11</f>
        <v>0</v>
      </c>
      <c r="N32" s="8" t="str">
        <f t="shared" si="0"/>
        <v>Importation de graines = 848 Matière première:Produit:Coproduit:Intrant externe:Rejet (Douanes françaises - Eurostat)</v>
      </c>
      <c r="O32">
        <f>Etiquettes!$I$15</f>
        <v>0</v>
      </c>
      <c r="P32" s="911" t="s">
        <v>336</v>
      </c>
      <c r="Q32" s="911">
        <f>Etiquettes!$H$17</f>
        <v>0</v>
      </c>
      <c r="S32" s="984"/>
    </row>
    <row r="33" spans="1:19">
      <c r="A33" t="str">
        <f>Produits!$B$11</f>
        <v>Graines collectées</v>
      </c>
      <c r="B33" t="str">
        <f>Secteurs!$B$46</f>
        <v>Exportations</v>
      </c>
      <c r="C33" s="863">
        <f>'Prétraitement échanges'!E26+'Prétraitement échanges'!E25</f>
        <v>96.005053000000004</v>
      </c>
      <c r="D33" s="811"/>
      <c r="E33" t="str">
        <f>Etiquettes!$C$3</f>
        <v>Matière première:Produit:Coproduit:Intrant externe:Rejet</v>
      </c>
      <c r="F33" s="8">
        <f>Etiquettes!$J$6</f>
        <v>0</v>
      </c>
      <c r="G33" s="8">
        <f>Etiquettes!$H$5</f>
        <v>0</v>
      </c>
      <c r="H33" t="str">
        <f>Etiquettes!$C$4</f>
        <v>kt</v>
      </c>
      <c r="I33" t="s">
        <v>354</v>
      </c>
      <c r="K33" t="s">
        <v>353</v>
      </c>
      <c r="L33" s="54" t="s">
        <v>58</v>
      </c>
      <c r="M33" s="8">
        <f>Etiquettes!$H$11</f>
        <v>0</v>
      </c>
      <c r="N33" s="8" t="str">
        <f t="shared" si="0"/>
        <v>Exportation de graines = 96 Matière première:Produit:Coproduit:Intrant externe:Rejet (Douanes françaises - Eurostat)</v>
      </c>
      <c r="O33">
        <f>Etiquettes!$I$15</f>
        <v>0</v>
      </c>
      <c r="P33" s="911" t="s">
        <v>336</v>
      </c>
      <c r="Q33" s="911">
        <f>Etiquettes!$H$17</f>
        <v>0</v>
      </c>
      <c r="S33" s="984"/>
    </row>
    <row r="34" spans="1:19">
      <c r="A34" t="str">
        <f>Secteurs!$B$45</f>
        <v>Importations</v>
      </c>
      <c r="B34" t="str">
        <f>Produits!$B$11</f>
        <v>Graines collectées</v>
      </c>
      <c r="C34" s="863">
        <f>'Prétraitement échanges'!F26+'Prétraitement échanges'!F25</f>
        <v>658.11763299999996</v>
      </c>
      <c r="D34" s="53"/>
      <c r="E34" t="str">
        <f>Etiquettes!$C$3</f>
        <v>Matière première:Produit:Coproduit:Intrant externe:Rejet</v>
      </c>
      <c r="F34" s="8">
        <f>Etiquettes!$J$6</f>
        <v>0</v>
      </c>
      <c r="G34" s="8">
        <f>Etiquettes!$I$5</f>
        <v>0</v>
      </c>
      <c r="H34" t="str">
        <f>Etiquettes!$C$4</f>
        <v>kt</v>
      </c>
      <c r="I34" t="s">
        <v>374</v>
      </c>
      <c r="K34" t="s">
        <v>353</v>
      </c>
      <c r="L34" s="54" t="s">
        <v>58</v>
      </c>
      <c r="M34" s="8">
        <f>Etiquettes!$H$11</f>
        <v>0</v>
      </c>
      <c r="N34" s="8" t="str">
        <f t="shared" ref="N34:N65" si="1">_xlfn.CONCAT(I34,IF(ISBLANK(C34),"",_xlfn.CONCAT(" = ",MROUND(C34,1)," ",E34))," (",K34,")")</f>
        <v>Importation de graines = 658 Matière première:Produit:Coproduit:Intrant externe:Rejet (Douanes françaises - Eurostat)</v>
      </c>
      <c r="O34">
        <f>Etiquettes!$I$15</f>
        <v>0</v>
      </c>
      <c r="P34" s="911" t="s">
        <v>336</v>
      </c>
      <c r="Q34" s="911">
        <f>Etiquettes!$H$17</f>
        <v>0</v>
      </c>
      <c r="S34" s="984"/>
    </row>
    <row r="35" spans="1:19">
      <c r="A35" t="str">
        <f>Produits!$B$11</f>
        <v>Graines collectées</v>
      </c>
      <c r="B35" t="str">
        <f>Secteurs!$B$46</f>
        <v>Exportations</v>
      </c>
      <c r="C35" s="863">
        <f>'Prétraitement échanges'!G26+'Prétraitement échanges'!G25</f>
        <v>163.67462900000001</v>
      </c>
      <c r="D35" s="811"/>
      <c r="E35" t="str">
        <f>Etiquettes!$C$3</f>
        <v>Matière première:Produit:Coproduit:Intrant externe:Rejet</v>
      </c>
      <c r="F35" s="8">
        <f>Etiquettes!$J$6</f>
        <v>0</v>
      </c>
      <c r="G35" s="8">
        <f>Etiquettes!$I$5</f>
        <v>0</v>
      </c>
      <c r="H35" t="str">
        <f>Etiquettes!$C$4</f>
        <v>kt</v>
      </c>
      <c r="I35" t="s">
        <v>354</v>
      </c>
      <c r="K35" t="s">
        <v>353</v>
      </c>
      <c r="L35" s="54" t="s">
        <v>58</v>
      </c>
      <c r="M35" s="8">
        <f>Etiquettes!$H$11</f>
        <v>0</v>
      </c>
      <c r="N35" s="8" t="str">
        <f t="shared" si="1"/>
        <v>Exportation de graines = 164 Matière première:Produit:Coproduit:Intrant externe:Rejet (Douanes françaises - Eurostat)</v>
      </c>
      <c r="O35">
        <f>Etiquettes!$I$15</f>
        <v>0</v>
      </c>
      <c r="P35" s="911" t="s">
        <v>336</v>
      </c>
      <c r="Q35" s="911">
        <f>Etiquettes!$H$17</f>
        <v>0</v>
      </c>
      <c r="S35" s="984"/>
    </row>
    <row r="36" spans="1:19">
      <c r="A36" t="str">
        <f>Secteurs!$B$45</f>
        <v>Importations</v>
      </c>
      <c r="B36" t="str">
        <f>Produits!$B$11</f>
        <v>Graines collectées</v>
      </c>
      <c r="C36" s="863">
        <f>'Prétraitement échanges'!H26+'Prétraitement échanges'!H25</f>
        <v>402.62261500000005</v>
      </c>
      <c r="D36" s="53"/>
      <c r="E36" t="str">
        <f>Etiquettes!$C$3</f>
        <v>Matière première:Produit:Coproduit:Intrant externe:Rejet</v>
      </c>
      <c r="F36" s="8">
        <f>Etiquettes!$J$6</f>
        <v>0</v>
      </c>
      <c r="G36" s="8">
        <f>Etiquettes!$J$5</f>
        <v>0</v>
      </c>
      <c r="H36" t="str">
        <f>Etiquettes!$C$4</f>
        <v>kt</v>
      </c>
      <c r="I36" t="s">
        <v>374</v>
      </c>
      <c r="K36" t="s">
        <v>353</v>
      </c>
      <c r="L36" s="54" t="s">
        <v>58</v>
      </c>
      <c r="M36" s="8">
        <f>Etiquettes!$H$11</f>
        <v>0</v>
      </c>
      <c r="N36" s="8" t="str">
        <f t="shared" si="1"/>
        <v>Importation de graines = 403 Matière première:Produit:Coproduit:Intrant externe:Rejet (Douanes françaises - Eurostat)</v>
      </c>
      <c r="O36">
        <f>Etiquettes!$I$15</f>
        <v>0</v>
      </c>
      <c r="P36" s="911" t="s">
        <v>336</v>
      </c>
      <c r="Q36" s="911">
        <f>Etiquettes!$H$17</f>
        <v>0</v>
      </c>
      <c r="S36" s="984"/>
    </row>
    <row r="37" spans="1:19">
      <c r="A37" t="str">
        <f>Produits!$B$11</f>
        <v>Graines collectées</v>
      </c>
      <c r="B37" t="str">
        <f>Secteurs!$B$46</f>
        <v>Exportations</v>
      </c>
      <c r="C37" s="863">
        <f>'Prétraitement échanges'!I26+'Prétraitement échanges'!I25</f>
        <v>140.32370800000001</v>
      </c>
      <c r="D37" s="811"/>
      <c r="E37" t="str">
        <f>Etiquettes!$C$3</f>
        <v>Matière première:Produit:Coproduit:Intrant externe:Rejet</v>
      </c>
      <c r="F37" s="8">
        <f>Etiquettes!$J$6</f>
        <v>0</v>
      </c>
      <c r="G37" s="8">
        <f>Etiquettes!$J$5</f>
        <v>0</v>
      </c>
      <c r="H37" t="str">
        <f>Etiquettes!$C$4</f>
        <v>kt</v>
      </c>
      <c r="I37" t="s">
        <v>354</v>
      </c>
      <c r="K37" t="s">
        <v>353</v>
      </c>
      <c r="L37" s="54" t="s">
        <v>58</v>
      </c>
      <c r="M37" s="8">
        <f>Etiquettes!$H$11</f>
        <v>0</v>
      </c>
      <c r="N37" s="8" t="str">
        <f t="shared" si="1"/>
        <v>Exportation de graines = 140 Matière première:Produit:Coproduit:Intrant externe:Rejet (Douanes françaises - Eurostat)</v>
      </c>
      <c r="O37">
        <f>Etiquettes!$I$15</f>
        <v>0</v>
      </c>
      <c r="P37" s="911" t="s">
        <v>336</v>
      </c>
      <c r="Q37" s="911">
        <f>Etiquettes!$H$17</f>
        <v>0</v>
      </c>
      <c r="S37" s="984"/>
    </row>
    <row r="38" spans="1:19">
      <c r="A38" t="str">
        <f>Secteurs!$B$45</f>
        <v>Importations</v>
      </c>
      <c r="B38" t="str">
        <f>Produits!$B$11</f>
        <v>Graines collectées</v>
      </c>
      <c r="C38" s="863">
        <f>'Prétraitement échanges'!D28+'Prétraitement échanges'!D27</f>
        <v>25.018483000000003</v>
      </c>
      <c r="D38" s="53"/>
      <c r="E38" t="str">
        <f>Etiquettes!$C$3</f>
        <v>Matière première:Produit:Coproduit:Intrant externe:Rejet</v>
      </c>
      <c r="F38" s="8">
        <f>Etiquettes!$K$6</f>
        <v>0</v>
      </c>
      <c r="G38" s="8">
        <f>Etiquettes!$H$5</f>
        <v>0</v>
      </c>
      <c r="H38" t="str">
        <f>Etiquettes!$C$4</f>
        <v>kt</v>
      </c>
      <c r="I38" t="s">
        <v>374</v>
      </c>
      <c r="K38" t="s">
        <v>353</v>
      </c>
      <c r="L38" s="54" t="s">
        <v>58</v>
      </c>
      <c r="M38" s="8">
        <f>Etiquettes!$H$11</f>
        <v>0</v>
      </c>
      <c r="N38" s="8" t="str">
        <f t="shared" si="1"/>
        <v>Importation de graines = 25 Matière première:Produit:Coproduit:Intrant externe:Rejet (Douanes françaises - Eurostat)</v>
      </c>
      <c r="O38">
        <f>Etiquettes!$I$15</f>
        <v>0</v>
      </c>
      <c r="P38" s="911" t="s">
        <v>336</v>
      </c>
      <c r="Q38" s="911">
        <f>Etiquettes!$H$17</f>
        <v>0</v>
      </c>
      <c r="S38" s="984"/>
    </row>
    <row r="39" spans="1:19">
      <c r="A39" t="str">
        <f>Produits!$B$11</f>
        <v>Graines collectées</v>
      </c>
      <c r="B39" t="str">
        <f>Secteurs!$B$46</f>
        <v>Exportations</v>
      </c>
      <c r="C39" s="863">
        <f>'Prétraitement échanges'!E28+'Prétraitement échanges'!E27</f>
        <v>9.7505330000000008</v>
      </c>
      <c r="D39" s="811"/>
      <c r="E39" t="str">
        <f>Etiquettes!$C$3</f>
        <v>Matière première:Produit:Coproduit:Intrant externe:Rejet</v>
      </c>
      <c r="F39" s="8">
        <f>Etiquettes!$K$6</f>
        <v>0</v>
      </c>
      <c r="G39" s="8">
        <f>Etiquettes!$H$5</f>
        <v>0</v>
      </c>
      <c r="H39" t="str">
        <f>Etiquettes!$C$4</f>
        <v>kt</v>
      </c>
      <c r="I39" t="s">
        <v>354</v>
      </c>
      <c r="K39" t="s">
        <v>353</v>
      </c>
      <c r="L39" s="54" t="s">
        <v>58</v>
      </c>
      <c r="M39" s="8">
        <f>Etiquettes!$H$11</f>
        <v>0</v>
      </c>
      <c r="N39" s="8" t="str">
        <f t="shared" si="1"/>
        <v>Exportation de graines = 10 Matière première:Produit:Coproduit:Intrant externe:Rejet (Douanes françaises - Eurostat)</v>
      </c>
      <c r="O39">
        <f>Etiquettes!$I$15</f>
        <v>0</v>
      </c>
      <c r="P39" s="911" t="s">
        <v>336</v>
      </c>
      <c r="Q39" s="911">
        <f>Etiquettes!$H$17</f>
        <v>0</v>
      </c>
      <c r="S39" s="984"/>
    </row>
    <row r="40" spans="1:19">
      <c r="A40" t="str">
        <f>Secteurs!$B$45</f>
        <v>Importations</v>
      </c>
      <c r="B40" t="str">
        <f>Produits!$B$11</f>
        <v>Graines collectées</v>
      </c>
      <c r="C40" s="863">
        <f>'Prétraitement échanges'!F28+'Prétraitement échanges'!F27</f>
        <v>34.942304</v>
      </c>
      <c r="D40" s="53"/>
      <c r="E40" t="str">
        <f>Etiquettes!$C$3</f>
        <v>Matière première:Produit:Coproduit:Intrant externe:Rejet</v>
      </c>
      <c r="F40" s="8">
        <f>Etiquettes!$K$6</f>
        <v>0</v>
      </c>
      <c r="G40" s="8">
        <f>Etiquettes!$I$5</f>
        <v>0</v>
      </c>
      <c r="H40" t="str">
        <f>Etiquettes!$C$4</f>
        <v>kt</v>
      </c>
      <c r="I40" t="s">
        <v>374</v>
      </c>
      <c r="K40" t="s">
        <v>353</v>
      </c>
      <c r="L40" s="54" t="s">
        <v>58</v>
      </c>
      <c r="M40" s="8">
        <f>Etiquettes!$H$11</f>
        <v>0</v>
      </c>
      <c r="N40" s="8" t="str">
        <f t="shared" si="1"/>
        <v>Importation de graines = 35 Matière première:Produit:Coproduit:Intrant externe:Rejet (Douanes françaises - Eurostat)</v>
      </c>
      <c r="O40">
        <f>Etiquettes!$I$15</f>
        <v>0</v>
      </c>
      <c r="P40" s="911" t="s">
        <v>336</v>
      </c>
      <c r="Q40" s="911">
        <f>Etiquettes!$H$17</f>
        <v>0</v>
      </c>
      <c r="S40" s="984"/>
    </row>
    <row r="41" spans="1:19">
      <c r="A41" t="str">
        <f>Produits!$B$11</f>
        <v>Graines collectées</v>
      </c>
      <c r="B41" t="str">
        <f>Secteurs!$B$46</f>
        <v>Exportations</v>
      </c>
      <c r="C41" s="863">
        <f>'Prétraitement échanges'!G28+'Prétraitement échanges'!G27</f>
        <v>12.976744999999999</v>
      </c>
      <c r="D41" s="811"/>
      <c r="E41" t="str">
        <f>Etiquettes!$C$3</f>
        <v>Matière première:Produit:Coproduit:Intrant externe:Rejet</v>
      </c>
      <c r="F41" s="8">
        <f>Etiquettes!$K$6</f>
        <v>0</v>
      </c>
      <c r="G41" s="8">
        <f>Etiquettes!$I$5</f>
        <v>0</v>
      </c>
      <c r="H41" t="str">
        <f>Etiquettes!$C$4</f>
        <v>kt</v>
      </c>
      <c r="I41" t="s">
        <v>354</v>
      </c>
      <c r="K41" t="s">
        <v>353</v>
      </c>
      <c r="L41" s="54" t="s">
        <v>58</v>
      </c>
      <c r="M41" s="8">
        <f>Etiquettes!$H$11</f>
        <v>0</v>
      </c>
      <c r="N41" s="8" t="str">
        <f t="shared" si="1"/>
        <v>Exportation de graines = 13 Matière première:Produit:Coproduit:Intrant externe:Rejet (Douanes françaises - Eurostat)</v>
      </c>
      <c r="O41">
        <f>Etiquettes!$I$15</f>
        <v>0</v>
      </c>
      <c r="P41" s="911" t="s">
        <v>336</v>
      </c>
      <c r="Q41" s="911">
        <f>Etiquettes!$H$17</f>
        <v>0</v>
      </c>
      <c r="S41" s="984"/>
    </row>
    <row r="42" spans="1:19">
      <c r="A42" t="str">
        <f>Secteurs!$B$45</f>
        <v>Importations</v>
      </c>
      <c r="B42" t="str">
        <f>Produits!$B$11</f>
        <v>Graines collectées</v>
      </c>
      <c r="C42" s="863">
        <f>'Prétraitement échanges'!H28+'Prétraitement échanges'!H27</f>
        <v>34.866582999999999</v>
      </c>
      <c r="D42" s="53"/>
      <c r="E42" t="str">
        <f>Etiquettes!$C$3</f>
        <v>Matière première:Produit:Coproduit:Intrant externe:Rejet</v>
      </c>
      <c r="F42" s="8">
        <f>Etiquettes!$K$6</f>
        <v>0</v>
      </c>
      <c r="G42" s="8">
        <f>Etiquettes!$J$5</f>
        <v>0</v>
      </c>
      <c r="H42" t="str">
        <f>Etiquettes!$C$4</f>
        <v>kt</v>
      </c>
      <c r="I42" t="s">
        <v>374</v>
      </c>
      <c r="K42" t="s">
        <v>353</v>
      </c>
      <c r="L42" s="54" t="s">
        <v>58</v>
      </c>
      <c r="M42" s="8">
        <f>Etiquettes!$H$11</f>
        <v>0</v>
      </c>
      <c r="N42" s="8" t="str">
        <f t="shared" si="1"/>
        <v>Importation de graines = 35 Matière première:Produit:Coproduit:Intrant externe:Rejet (Douanes françaises - Eurostat)</v>
      </c>
      <c r="O42">
        <f>Etiquettes!$I$15</f>
        <v>0</v>
      </c>
      <c r="P42" s="911" t="s">
        <v>336</v>
      </c>
      <c r="Q42" s="911">
        <f>Etiquettes!$H$17</f>
        <v>0</v>
      </c>
      <c r="S42" s="984"/>
    </row>
    <row r="43" spans="1:19">
      <c r="A43" t="str">
        <f>Produits!$B$11</f>
        <v>Graines collectées</v>
      </c>
      <c r="B43" t="str">
        <f>Secteurs!$B$46</f>
        <v>Exportations</v>
      </c>
      <c r="C43" s="863">
        <f>'Prétraitement échanges'!I28+'Prétraitement échanges'!I27</f>
        <v>15.689868999999998</v>
      </c>
      <c r="D43" s="811"/>
      <c r="E43" t="str">
        <f>Etiquettes!$C$3</f>
        <v>Matière première:Produit:Coproduit:Intrant externe:Rejet</v>
      </c>
      <c r="F43" s="8">
        <f>Etiquettes!$K$6</f>
        <v>0</v>
      </c>
      <c r="G43" s="8">
        <f>Etiquettes!$J$5</f>
        <v>0</v>
      </c>
      <c r="H43" t="str">
        <f>Etiquettes!$C$4</f>
        <v>kt</v>
      </c>
      <c r="I43" t="s">
        <v>354</v>
      </c>
      <c r="K43" t="s">
        <v>353</v>
      </c>
      <c r="L43" s="54" t="s">
        <v>58</v>
      </c>
      <c r="M43" s="8">
        <f>Etiquettes!$H$11</f>
        <v>0</v>
      </c>
      <c r="N43" s="8" t="str">
        <f t="shared" si="1"/>
        <v>Exportation de graines = 16 Matière première:Produit:Coproduit:Intrant externe:Rejet (Douanes françaises - Eurostat)</v>
      </c>
      <c r="O43">
        <f>Etiquettes!$I$15</f>
        <v>0</v>
      </c>
      <c r="P43" s="911" t="s">
        <v>336</v>
      </c>
      <c r="Q43" s="911">
        <f>Etiquettes!$H$17</f>
        <v>0</v>
      </c>
      <c r="S43" s="984"/>
    </row>
    <row r="44" spans="1:19">
      <c r="A44" t="str">
        <f>Secteurs!$B$45</f>
        <v>Importations</v>
      </c>
      <c r="B44" t="str">
        <f>Produits!$B$11</f>
        <v>Graines collectées</v>
      </c>
      <c r="C44" s="863">
        <f>'Prétraitement échanges'!D30+'Prétraitement échanges'!D31+'Prétraitement échanges'!D29</f>
        <v>1215.109602</v>
      </c>
      <c r="D44" s="53"/>
      <c r="E44" t="str">
        <f>Etiquettes!$C$3</f>
        <v>Matière première:Produit:Coproduit:Intrant externe:Rejet</v>
      </c>
      <c r="F44" s="8">
        <f>Etiquettes!$H$6</f>
        <v>0</v>
      </c>
      <c r="G44" s="8">
        <f>Etiquettes!$H$5</f>
        <v>0</v>
      </c>
      <c r="H44" t="str">
        <f>Etiquettes!$C$4</f>
        <v>kt</v>
      </c>
      <c r="I44" t="s">
        <v>374</v>
      </c>
      <c r="K44" t="s">
        <v>353</v>
      </c>
      <c r="L44" s="54" t="s">
        <v>58</v>
      </c>
      <c r="M44" s="8">
        <f>Etiquettes!$H$11</f>
        <v>0</v>
      </c>
      <c r="N44" s="8" t="str">
        <f t="shared" si="1"/>
        <v>Importation de graines = 1215 Matière première:Produit:Coproduit:Intrant externe:Rejet (Douanes françaises - Eurostat)</v>
      </c>
      <c r="O44">
        <f>Etiquettes!$I$15</f>
        <v>0</v>
      </c>
      <c r="P44" s="911" t="s">
        <v>336</v>
      </c>
      <c r="Q44" s="911">
        <f>Etiquettes!$H$17</f>
        <v>0</v>
      </c>
      <c r="S44" s="984"/>
    </row>
    <row r="45" spans="1:19">
      <c r="A45" t="str">
        <f>Produits!$B$11</f>
        <v>Graines collectées</v>
      </c>
      <c r="B45" t="str">
        <f>Secteurs!$B$46</f>
        <v>Exportations</v>
      </c>
      <c r="C45" s="863">
        <f>'Prétraitement échanges'!E30+'Prétraitement échanges'!E31+'Prétraitement échanges'!E29</f>
        <v>1511.0626710000001</v>
      </c>
      <c r="D45" s="811"/>
      <c r="E45" t="str">
        <f>Etiquettes!$C$3</f>
        <v>Matière première:Produit:Coproduit:Intrant externe:Rejet</v>
      </c>
      <c r="F45" s="8">
        <f>Etiquettes!$H$6</f>
        <v>0</v>
      </c>
      <c r="G45" s="8">
        <f>Etiquettes!$H$5</f>
        <v>0</v>
      </c>
      <c r="H45" t="str">
        <f>Etiquettes!$C$4</f>
        <v>kt</v>
      </c>
      <c r="I45" t="s">
        <v>354</v>
      </c>
      <c r="K45" t="s">
        <v>353</v>
      </c>
      <c r="L45" s="54" t="s">
        <v>58</v>
      </c>
      <c r="M45" s="8">
        <f>Etiquettes!$H$11</f>
        <v>0</v>
      </c>
      <c r="N45" s="8" t="str">
        <f t="shared" si="1"/>
        <v>Exportation de graines = 1511 Matière première:Produit:Coproduit:Intrant externe:Rejet (Douanes françaises - Eurostat)</v>
      </c>
      <c r="O45">
        <f>Etiquettes!$I$15</f>
        <v>0</v>
      </c>
      <c r="P45" s="911" t="s">
        <v>336</v>
      </c>
      <c r="Q45" s="911">
        <f>Etiquettes!$H$17</f>
        <v>0</v>
      </c>
      <c r="S45" s="984"/>
    </row>
    <row r="46" spans="1:19">
      <c r="A46" t="str">
        <f>Secteurs!$B$45</f>
        <v>Importations</v>
      </c>
      <c r="B46" t="str">
        <f>Produits!$B$11</f>
        <v>Graines collectées</v>
      </c>
      <c r="C46" s="863">
        <f>'Prétraitement échanges'!F30+'Prétraitement échanges'!F31+'Prétraitement échanges'!F29</f>
        <v>1607.3831290000003</v>
      </c>
      <c r="D46" s="53"/>
      <c r="E46" t="str">
        <f>Etiquettes!$C$3</f>
        <v>Matière première:Produit:Coproduit:Intrant externe:Rejet</v>
      </c>
      <c r="F46" s="8">
        <f>Etiquettes!$H$6</f>
        <v>0</v>
      </c>
      <c r="G46" s="8">
        <f>Etiquettes!$I$5</f>
        <v>0</v>
      </c>
      <c r="H46" t="str">
        <f>Etiquettes!$C$4</f>
        <v>kt</v>
      </c>
      <c r="I46" t="s">
        <v>374</v>
      </c>
      <c r="K46" t="s">
        <v>353</v>
      </c>
      <c r="L46" s="54" t="s">
        <v>58</v>
      </c>
      <c r="M46" s="8">
        <f>Etiquettes!$H$11</f>
        <v>0</v>
      </c>
      <c r="N46" s="8" t="str">
        <f t="shared" si="1"/>
        <v>Importation de graines = 1607 Matière première:Produit:Coproduit:Intrant externe:Rejet (Douanes françaises - Eurostat)</v>
      </c>
      <c r="O46">
        <f>Etiquettes!$I$15</f>
        <v>0</v>
      </c>
      <c r="P46" s="911" t="s">
        <v>336</v>
      </c>
      <c r="Q46" s="911">
        <f>Etiquettes!$H$17</f>
        <v>0</v>
      </c>
      <c r="S46" s="984"/>
    </row>
    <row r="47" spans="1:19">
      <c r="A47" t="str">
        <f>Produits!$B$11</f>
        <v>Graines collectées</v>
      </c>
      <c r="B47" t="str">
        <f>Secteurs!$B$46</f>
        <v>Exportations</v>
      </c>
      <c r="C47" s="863">
        <f>'Prétraitement échanges'!G30+'Prétraitement échanges'!G31+'Prétraitement échanges'!G29</f>
        <v>1156.644802</v>
      </c>
      <c r="D47" s="811"/>
      <c r="E47" t="str">
        <f>Etiquettes!$C$3</f>
        <v>Matière première:Produit:Coproduit:Intrant externe:Rejet</v>
      </c>
      <c r="F47" s="8">
        <f>Etiquettes!$H$6</f>
        <v>0</v>
      </c>
      <c r="G47" s="8">
        <f>Etiquettes!$I$5</f>
        <v>0</v>
      </c>
      <c r="H47" t="str">
        <f>Etiquettes!$C$4</f>
        <v>kt</v>
      </c>
      <c r="I47" t="s">
        <v>354</v>
      </c>
      <c r="K47" t="s">
        <v>353</v>
      </c>
      <c r="L47" s="54" t="s">
        <v>58</v>
      </c>
      <c r="M47" s="8">
        <f>Etiquettes!$H$11</f>
        <v>0</v>
      </c>
      <c r="N47" s="8" t="str">
        <f t="shared" si="1"/>
        <v>Exportation de graines = 1157 Matière première:Produit:Coproduit:Intrant externe:Rejet (Douanes françaises - Eurostat)</v>
      </c>
      <c r="O47">
        <f>Etiquettes!$I$15</f>
        <v>0</v>
      </c>
      <c r="P47" s="911" t="s">
        <v>336</v>
      </c>
      <c r="Q47" s="911">
        <f>Etiquettes!$H$17</f>
        <v>0</v>
      </c>
      <c r="S47" s="984"/>
    </row>
    <row r="48" spans="1:19">
      <c r="A48" t="str">
        <f>Secteurs!$B$45</f>
        <v>Importations</v>
      </c>
      <c r="B48" t="str">
        <f>Produits!$B$11</f>
        <v>Graines collectées</v>
      </c>
      <c r="C48" s="863">
        <f>'Prétraitement échanges'!H30+'Prétraitement échanges'!H31+'Prétraitement échanges'!H29</f>
        <v>1285.7862200000002</v>
      </c>
      <c r="D48" s="53"/>
      <c r="E48" t="str">
        <f>Etiquettes!$C$3</f>
        <v>Matière première:Produit:Coproduit:Intrant externe:Rejet</v>
      </c>
      <c r="F48" s="8">
        <f>Etiquettes!$H$6</f>
        <v>0</v>
      </c>
      <c r="G48" s="8">
        <f>Etiquettes!$J$5</f>
        <v>0</v>
      </c>
      <c r="H48" t="str">
        <f>Etiquettes!$C$4</f>
        <v>kt</v>
      </c>
      <c r="I48" t="s">
        <v>374</v>
      </c>
      <c r="K48" t="s">
        <v>353</v>
      </c>
      <c r="L48" s="54" t="s">
        <v>58</v>
      </c>
      <c r="M48" s="8">
        <f>Etiquettes!$H$11</f>
        <v>0</v>
      </c>
      <c r="N48" s="8" t="str">
        <f t="shared" si="1"/>
        <v>Importation de graines = 1286 Matière première:Produit:Coproduit:Intrant externe:Rejet (Douanes françaises - Eurostat)</v>
      </c>
      <c r="O48">
        <f>Etiquettes!$I$15</f>
        <v>0</v>
      </c>
      <c r="P48" s="911" t="s">
        <v>336</v>
      </c>
      <c r="Q48" s="911">
        <f>Etiquettes!$H$17</f>
        <v>0</v>
      </c>
      <c r="S48" s="984"/>
    </row>
    <row r="49" spans="1:19">
      <c r="A49" t="str">
        <f>Produits!$B$11</f>
        <v>Graines collectées</v>
      </c>
      <c r="B49" t="str">
        <f>Secteurs!$B$46</f>
        <v>Exportations</v>
      </c>
      <c r="C49" s="863">
        <f>'Prétraitement échanges'!I30+'Prétraitement échanges'!I31+'Prétraitement échanges'!I29</f>
        <v>1154.4072940000001</v>
      </c>
      <c r="D49" s="811"/>
      <c r="E49" t="str">
        <f>Etiquettes!$C$3</f>
        <v>Matière première:Produit:Coproduit:Intrant externe:Rejet</v>
      </c>
      <c r="F49" s="8">
        <f>Etiquettes!$H$6</f>
        <v>0</v>
      </c>
      <c r="G49" s="8">
        <f>Etiquettes!$J$5</f>
        <v>0</v>
      </c>
      <c r="H49" t="str">
        <f>Etiquettes!$C$4</f>
        <v>kt</v>
      </c>
      <c r="I49" t="s">
        <v>354</v>
      </c>
      <c r="K49" t="s">
        <v>353</v>
      </c>
      <c r="L49" s="54" t="s">
        <v>58</v>
      </c>
      <c r="M49" s="8">
        <f>Etiquettes!$H$11</f>
        <v>0</v>
      </c>
      <c r="N49" s="8" t="str">
        <f t="shared" si="1"/>
        <v>Exportation de graines = 1154 Matière première:Produit:Coproduit:Intrant externe:Rejet (Douanes françaises - Eurostat)</v>
      </c>
      <c r="O49">
        <f>Etiquettes!$I$15</f>
        <v>0</v>
      </c>
      <c r="P49" s="911" t="s">
        <v>336</v>
      </c>
      <c r="Q49" s="911">
        <f>Etiquettes!$H$17</f>
        <v>0</v>
      </c>
      <c r="S49" s="984"/>
    </row>
    <row r="50" spans="1:19">
      <c r="A50" t="str">
        <f>Secteurs!$B$45</f>
        <v>Importations</v>
      </c>
      <c r="B50" t="str">
        <f>Produits!$B$11</f>
        <v>Graines collectées</v>
      </c>
      <c r="C50" s="863">
        <f>'Prétraitement échanges'!D33+'Prétraitement échanges'!D34+'Prétraitement échanges'!D32</f>
        <v>235.89871900000003</v>
      </c>
      <c r="D50" s="53"/>
      <c r="E50" t="str">
        <f>Etiquettes!$C$3</f>
        <v>Matière première:Produit:Coproduit:Intrant externe:Rejet</v>
      </c>
      <c r="F50" s="8">
        <f>Etiquettes!$I$6</f>
        <v>0</v>
      </c>
      <c r="G50" s="8">
        <f>Etiquettes!$H$5</f>
        <v>0</v>
      </c>
      <c r="H50" t="str">
        <f>Etiquettes!$C$4</f>
        <v>kt</v>
      </c>
      <c r="I50" t="s">
        <v>374</v>
      </c>
      <c r="K50" t="s">
        <v>353</v>
      </c>
      <c r="L50" s="54" t="s">
        <v>58</v>
      </c>
      <c r="M50" s="8">
        <f>Etiquettes!$H$11</f>
        <v>0</v>
      </c>
      <c r="N50" s="8" t="str">
        <f t="shared" si="1"/>
        <v>Importation de graines = 236 Matière première:Produit:Coproduit:Intrant externe:Rejet (Douanes françaises - Eurostat)</v>
      </c>
      <c r="O50">
        <f>Etiquettes!$I$15</f>
        <v>0</v>
      </c>
      <c r="P50" s="911" t="s">
        <v>336</v>
      </c>
      <c r="Q50" s="911">
        <f>Etiquettes!$H$17</f>
        <v>0</v>
      </c>
      <c r="S50" s="984"/>
    </row>
    <row r="51" spans="1:19">
      <c r="A51" t="str">
        <f>Produits!$B$11</f>
        <v>Graines collectées</v>
      </c>
      <c r="B51" t="str">
        <f>Secteurs!$B$46</f>
        <v>Exportations</v>
      </c>
      <c r="C51" s="863">
        <f>'Prétraitement échanges'!E33+'Prétraitement échanges'!E34+'Prétraitement échanges'!E32</f>
        <v>328.26893000000007</v>
      </c>
      <c r="D51" s="811"/>
      <c r="E51" t="str">
        <f>Etiquettes!$C$3</f>
        <v>Matière première:Produit:Coproduit:Intrant externe:Rejet</v>
      </c>
      <c r="F51" s="8">
        <f>Etiquettes!$I$6</f>
        <v>0</v>
      </c>
      <c r="G51" s="8">
        <f>Etiquettes!$H$5</f>
        <v>0</v>
      </c>
      <c r="H51" t="str">
        <f>Etiquettes!$C$4</f>
        <v>kt</v>
      </c>
      <c r="I51" t="s">
        <v>354</v>
      </c>
      <c r="K51" t="s">
        <v>353</v>
      </c>
      <c r="L51" s="54" t="s">
        <v>58</v>
      </c>
      <c r="M51" s="8">
        <f>Etiquettes!$H$11</f>
        <v>0</v>
      </c>
      <c r="N51" s="8" t="str">
        <f t="shared" si="1"/>
        <v>Exportation de graines = 328 Matière première:Produit:Coproduit:Intrant externe:Rejet (Douanes françaises - Eurostat)</v>
      </c>
      <c r="O51">
        <f>Etiquettes!$I$15</f>
        <v>0</v>
      </c>
      <c r="P51" s="911" t="s">
        <v>336</v>
      </c>
      <c r="Q51" s="911">
        <f>Etiquettes!$H$17</f>
        <v>0</v>
      </c>
      <c r="S51" s="984"/>
    </row>
    <row r="52" spans="1:19">
      <c r="A52" t="str">
        <f>Secteurs!$B$45</f>
        <v>Importations</v>
      </c>
      <c r="B52" t="str">
        <f>Produits!$B$11</f>
        <v>Graines collectées</v>
      </c>
      <c r="C52" s="863">
        <f>'Prétraitement échanges'!F33+'Prétraitement échanges'!F34+'Prétraitement échanges'!F32</f>
        <v>304.84106800000006</v>
      </c>
      <c r="D52" s="53"/>
      <c r="E52" t="str">
        <f>Etiquettes!$C$3</f>
        <v>Matière première:Produit:Coproduit:Intrant externe:Rejet</v>
      </c>
      <c r="F52" s="8">
        <f>Etiquettes!$I$6</f>
        <v>0</v>
      </c>
      <c r="G52" s="8">
        <f>Etiquettes!$I$5</f>
        <v>0</v>
      </c>
      <c r="H52" t="str">
        <f>Etiquettes!$C$4</f>
        <v>kt</v>
      </c>
      <c r="I52" t="s">
        <v>374</v>
      </c>
      <c r="K52" t="s">
        <v>353</v>
      </c>
      <c r="L52" s="54" t="s">
        <v>58</v>
      </c>
      <c r="M52" s="8">
        <f>Etiquettes!$H$11</f>
        <v>0</v>
      </c>
      <c r="N52" s="8" t="str">
        <f t="shared" si="1"/>
        <v>Importation de graines = 305 Matière première:Produit:Coproduit:Intrant externe:Rejet (Douanes françaises - Eurostat)</v>
      </c>
      <c r="O52">
        <f>Etiquettes!$I$15</f>
        <v>0</v>
      </c>
      <c r="P52" s="911" t="s">
        <v>336</v>
      </c>
      <c r="Q52" s="911">
        <f>Etiquettes!$H$17</f>
        <v>0</v>
      </c>
      <c r="S52" s="984"/>
    </row>
    <row r="53" spans="1:19">
      <c r="A53" t="str">
        <f>Produits!$B$11</f>
        <v>Graines collectées</v>
      </c>
      <c r="B53" t="str">
        <f>Secteurs!$B$46</f>
        <v>Exportations</v>
      </c>
      <c r="C53" s="863">
        <f>'Prétraitement échanges'!G33+'Prétraitement échanges'!G34+'Prétraitement échanges'!G32</f>
        <v>476.10479299999997</v>
      </c>
      <c r="D53" s="811"/>
      <c r="E53" t="str">
        <f>Etiquettes!$C$3</f>
        <v>Matière première:Produit:Coproduit:Intrant externe:Rejet</v>
      </c>
      <c r="F53" s="8">
        <f>Etiquettes!$I$6</f>
        <v>0</v>
      </c>
      <c r="G53" s="8">
        <f>Etiquettes!$I$5</f>
        <v>0</v>
      </c>
      <c r="H53" t="str">
        <f>Etiquettes!$C$4</f>
        <v>kt</v>
      </c>
      <c r="I53" t="s">
        <v>354</v>
      </c>
      <c r="K53" t="s">
        <v>353</v>
      </c>
      <c r="L53" s="54" t="s">
        <v>58</v>
      </c>
      <c r="M53" s="8">
        <f>Etiquettes!$H$11</f>
        <v>0</v>
      </c>
      <c r="N53" s="8" t="str">
        <f t="shared" si="1"/>
        <v>Exportation de graines = 476 Matière première:Produit:Coproduit:Intrant externe:Rejet (Douanes françaises - Eurostat)</v>
      </c>
      <c r="O53">
        <f>Etiquettes!$I$15</f>
        <v>0</v>
      </c>
      <c r="P53" s="911" t="s">
        <v>336</v>
      </c>
      <c r="Q53" s="911">
        <f>Etiquettes!$H$17</f>
        <v>0</v>
      </c>
      <c r="S53" s="984"/>
    </row>
    <row r="54" spans="1:19">
      <c r="A54" t="str">
        <f>Secteurs!$B$45</f>
        <v>Importations</v>
      </c>
      <c r="B54" t="str">
        <f>Produits!$B$11</f>
        <v>Graines collectées</v>
      </c>
      <c r="C54" s="863">
        <f>'Prétraitement échanges'!H33+'Prétraitement échanges'!H34+'Prétraitement échanges'!H32</f>
        <v>203.888407</v>
      </c>
      <c r="D54" s="53"/>
      <c r="E54" t="str">
        <f>Etiquettes!$C$3</f>
        <v>Matière première:Produit:Coproduit:Intrant externe:Rejet</v>
      </c>
      <c r="F54" s="8">
        <f>Etiquettes!$I$6</f>
        <v>0</v>
      </c>
      <c r="G54" s="8">
        <f>Etiquettes!$J$5</f>
        <v>0</v>
      </c>
      <c r="H54" t="str">
        <f>Etiquettes!$C$4</f>
        <v>kt</v>
      </c>
      <c r="I54" t="s">
        <v>374</v>
      </c>
      <c r="K54" t="s">
        <v>353</v>
      </c>
      <c r="L54" s="54" t="s">
        <v>58</v>
      </c>
      <c r="M54" s="8">
        <f>Etiquettes!$H$11</f>
        <v>0</v>
      </c>
      <c r="N54" s="8" t="str">
        <f t="shared" si="1"/>
        <v>Importation de graines = 204 Matière première:Produit:Coproduit:Intrant externe:Rejet (Douanes françaises - Eurostat)</v>
      </c>
      <c r="O54">
        <f>Etiquettes!$I$15</f>
        <v>0</v>
      </c>
      <c r="P54" s="911" t="s">
        <v>336</v>
      </c>
      <c r="Q54" s="911">
        <f>Etiquettes!$H$17</f>
        <v>0</v>
      </c>
      <c r="S54" s="984"/>
    </row>
    <row r="55" spans="1:19">
      <c r="A55" t="str">
        <f>Produits!$B$11</f>
        <v>Graines collectées</v>
      </c>
      <c r="B55" t="str">
        <f>Secteurs!$B$46</f>
        <v>Exportations</v>
      </c>
      <c r="C55" s="863">
        <f>'Prétraitement échanges'!I33+'Prétraitement échanges'!I34+'Prétraitement échanges'!I32</f>
        <v>569.14722399999994</v>
      </c>
      <c r="D55" s="811"/>
      <c r="E55" t="str">
        <f>Etiquettes!$C$3</f>
        <v>Matière première:Produit:Coproduit:Intrant externe:Rejet</v>
      </c>
      <c r="F55" s="8">
        <f>Etiquettes!$I$6</f>
        <v>0</v>
      </c>
      <c r="G55" s="8">
        <f>Etiquettes!$J$5</f>
        <v>0</v>
      </c>
      <c r="H55" t="str">
        <f>Etiquettes!$C$4</f>
        <v>kt</v>
      </c>
      <c r="I55" t="s">
        <v>354</v>
      </c>
      <c r="K55" t="s">
        <v>353</v>
      </c>
      <c r="L55" s="54" t="s">
        <v>58</v>
      </c>
      <c r="M55" s="8">
        <f>Etiquettes!$H$11</f>
        <v>0</v>
      </c>
      <c r="N55" s="8" t="str">
        <f t="shared" si="1"/>
        <v>Exportation de graines = 569 Matière première:Produit:Coproduit:Intrant externe:Rejet (Douanes françaises - Eurostat)</v>
      </c>
      <c r="O55">
        <f>Etiquettes!$I$15</f>
        <v>0</v>
      </c>
      <c r="P55" s="911" t="s">
        <v>336</v>
      </c>
      <c r="Q55" s="911">
        <f>Etiquettes!$H$17</f>
        <v>0</v>
      </c>
      <c r="S55" s="984"/>
    </row>
    <row r="56" spans="1:19">
      <c r="A56" t="str">
        <f>Secteurs!$B$45</f>
        <v>Importations</v>
      </c>
      <c r="B56" t="str">
        <f>Produits!$B$11</f>
        <v>Graines collectées</v>
      </c>
      <c r="C56">
        <v>0</v>
      </c>
      <c r="D56" s="53"/>
      <c r="E56" t="str">
        <f>Etiquettes!$C$3</f>
        <v>Matière première:Produit:Coproduit:Intrant externe:Rejet</v>
      </c>
      <c r="F56" s="8">
        <f>Etiquettes!$N$6</f>
        <v>0</v>
      </c>
      <c r="G56" s="8" t="str">
        <f>Etiquettes!$C$5</f>
        <v>France entière</v>
      </c>
      <c r="H56" t="str">
        <f>Etiquettes!$C$4</f>
        <v>kt</v>
      </c>
      <c r="I56" t="s">
        <v>374</v>
      </c>
      <c r="J56" s="54" t="s">
        <v>462</v>
      </c>
      <c r="K56" t="s">
        <v>353</v>
      </c>
      <c r="L56" s="54" t="s">
        <v>58</v>
      </c>
      <c r="M56" s="8">
        <f>Etiquettes!$H$11</f>
        <v>0</v>
      </c>
      <c r="N56" s="8" t="str">
        <f t="shared" si="1"/>
        <v>Importation de graines = 0 Matière première:Produit:Coproduit:Intrant externe:Rejet (Douanes françaises - Eurostat)</v>
      </c>
      <c r="O56">
        <f>Etiquettes!$J$15</f>
        <v>0</v>
      </c>
      <c r="P56" s="911" t="s">
        <v>336</v>
      </c>
      <c r="Q56" s="911">
        <f>Etiquettes!$H$17</f>
        <v>0</v>
      </c>
      <c r="S56" s="984"/>
    </row>
    <row r="57" spans="1:19">
      <c r="A57" t="str">
        <f>Produits!$B$11</f>
        <v>Graines collectées</v>
      </c>
      <c r="B57" t="str">
        <f>Secteurs!$B$46</f>
        <v>Exportations</v>
      </c>
      <c r="C57">
        <v>0</v>
      </c>
      <c r="D57" s="811"/>
      <c r="E57" t="str">
        <f>Etiquettes!$C$3</f>
        <v>Matière première:Produit:Coproduit:Intrant externe:Rejet</v>
      </c>
      <c r="F57" s="8">
        <f>Etiquettes!$N$6</f>
        <v>0</v>
      </c>
      <c r="G57" s="8" t="str">
        <f>Etiquettes!$C$5</f>
        <v>France entière</v>
      </c>
      <c r="H57" t="str">
        <f>Etiquettes!$C$4</f>
        <v>kt</v>
      </c>
      <c r="I57" t="s">
        <v>354</v>
      </c>
      <c r="J57" s="54" t="s">
        <v>462</v>
      </c>
      <c r="K57" t="s">
        <v>353</v>
      </c>
      <c r="L57" s="54" t="s">
        <v>58</v>
      </c>
      <c r="M57" s="8">
        <f>Etiquettes!$H$11</f>
        <v>0</v>
      </c>
      <c r="N57" s="8" t="str">
        <f t="shared" si="1"/>
        <v>Exportation de graines = 0 Matière première:Produit:Coproduit:Intrant externe:Rejet (Douanes françaises - Eurostat)</v>
      </c>
      <c r="O57">
        <f>Etiquettes!$J$15</f>
        <v>0</v>
      </c>
      <c r="P57" s="911" t="s">
        <v>336</v>
      </c>
      <c r="Q57" s="911">
        <f>Etiquettes!$H$17</f>
        <v>0</v>
      </c>
      <c r="S57" s="984"/>
    </row>
    <row r="58" spans="1:19">
      <c r="A58" t="str">
        <f>Secteurs!$B$45</f>
        <v>Importations</v>
      </c>
      <c r="B58" t="str">
        <f>Produits!$B$13</f>
        <v>Huile</v>
      </c>
      <c r="C58" s="863">
        <f>'Prétraitement échanges'!D37+'Prétraitement échanges'!D38+'Prétraitement échanges'!D39+'Prétraitement échanges'!D40</f>
        <v>83.857113999999996</v>
      </c>
      <c r="D58" s="53"/>
      <c r="E58" t="str">
        <f>Etiquettes!$C$3</f>
        <v>Matière première:Produit:Coproduit:Intrant externe:Rejet</v>
      </c>
      <c r="F58" s="8">
        <f>Etiquettes!$J$6</f>
        <v>0</v>
      </c>
      <c r="G58" s="8">
        <f>Etiquettes!$H$5</f>
        <v>0</v>
      </c>
      <c r="H58" t="str">
        <f>Etiquettes!$C$4</f>
        <v>kt</v>
      </c>
      <c r="I58" t="s">
        <v>370</v>
      </c>
      <c r="K58" t="s">
        <v>353</v>
      </c>
      <c r="L58" s="54" t="s">
        <v>59</v>
      </c>
      <c r="M58" s="8">
        <f>Etiquettes!$H$11</f>
        <v>0</v>
      </c>
      <c r="N58" s="8" t="str">
        <f t="shared" si="1"/>
        <v>Importation d'huile = 84 Matière première:Produit:Coproduit:Intrant externe:Rejet (Douanes françaises - Eurostat)</v>
      </c>
      <c r="O58">
        <f>Etiquettes!$I$15</f>
        <v>0</v>
      </c>
      <c r="P58" s="911" t="s">
        <v>336</v>
      </c>
      <c r="Q58" s="911">
        <f>Etiquettes!$H$17</f>
        <v>0</v>
      </c>
      <c r="S58" s="983" t="s">
        <v>257</v>
      </c>
    </row>
    <row r="59" spans="1:19">
      <c r="A59" t="str">
        <f>Produits!$B$13</f>
        <v>Huile</v>
      </c>
      <c r="B59" t="str">
        <f>Secteurs!$B$46</f>
        <v>Exportations</v>
      </c>
      <c r="C59" s="863">
        <f>'Prétraitement échanges'!E37+'Prétraitement échanges'!E38+'Prétraitement échanges'!E39+'Prétraitement échanges'!E40</f>
        <v>132.79172000000003</v>
      </c>
      <c r="D59" s="811"/>
      <c r="E59" t="str">
        <f>Etiquettes!$C$3</f>
        <v>Matière première:Produit:Coproduit:Intrant externe:Rejet</v>
      </c>
      <c r="F59" s="8">
        <f>Etiquettes!$J$6</f>
        <v>0</v>
      </c>
      <c r="G59" s="8">
        <f>Etiquettes!$H$5</f>
        <v>0</v>
      </c>
      <c r="H59" t="str">
        <f>Etiquettes!$C$4</f>
        <v>kt</v>
      </c>
      <c r="I59" t="s">
        <v>356</v>
      </c>
      <c r="K59" t="s">
        <v>353</v>
      </c>
      <c r="L59" s="54" t="s">
        <v>59</v>
      </c>
      <c r="M59" s="8">
        <f>Etiquettes!$H$11</f>
        <v>0</v>
      </c>
      <c r="N59" s="8" t="str">
        <f t="shared" si="1"/>
        <v>Exportation d'huile = 133 Matière première:Produit:Coproduit:Intrant externe:Rejet (Douanes françaises - Eurostat)</v>
      </c>
      <c r="O59">
        <f>Etiquettes!$I$15</f>
        <v>0</v>
      </c>
      <c r="P59" s="911" t="s">
        <v>336</v>
      </c>
      <c r="Q59" s="911">
        <f>Etiquettes!$H$17</f>
        <v>0</v>
      </c>
      <c r="S59" s="984"/>
    </row>
    <row r="60" spans="1:19">
      <c r="A60" t="str">
        <f>Secteurs!$B$45</f>
        <v>Importations</v>
      </c>
      <c r="B60" t="str">
        <f>Produits!$B$13</f>
        <v>Huile</v>
      </c>
      <c r="C60" s="863">
        <f>'Prétraitement échanges'!F37+'Prétraitement échanges'!F38+'Prétraitement échanges'!F39+'Prétraitement échanges'!F40</f>
        <v>66.380635999999996</v>
      </c>
      <c r="D60" s="53"/>
      <c r="E60" t="str">
        <f>Etiquettes!$C$3</f>
        <v>Matière première:Produit:Coproduit:Intrant externe:Rejet</v>
      </c>
      <c r="F60" s="8">
        <f>Etiquettes!$J$6</f>
        <v>0</v>
      </c>
      <c r="G60" s="8">
        <f>Etiquettes!$I$5</f>
        <v>0</v>
      </c>
      <c r="H60" t="str">
        <f>Etiquettes!$C$4</f>
        <v>kt</v>
      </c>
      <c r="I60" t="s">
        <v>370</v>
      </c>
      <c r="K60" t="s">
        <v>353</v>
      </c>
      <c r="L60" s="54" t="s">
        <v>59</v>
      </c>
      <c r="M60" s="8">
        <f>Etiquettes!$H$11</f>
        <v>0</v>
      </c>
      <c r="N60" s="8" t="str">
        <f t="shared" si="1"/>
        <v>Importation d'huile = 66 Matière première:Produit:Coproduit:Intrant externe:Rejet (Douanes françaises - Eurostat)</v>
      </c>
      <c r="O60">
        <f>Etiquettes!$I$15</f>
        <v>0</v>
      </c>
      <c r="P60" s="911" t="s">
        <v>336</v>
      </c>
      <c r="Q60" s="911">
        <f>Etiquettes!$H$17</f>
        <v>0</v>
      </c>
      <c r="S60" s="984"/>
    </row>
    <row r="61" spans="1:19">
      <c r="A61" t="str">
        <f>Produits!$B$13</f>
        <v>Huile</v>
      </c>
      <c r="B61" t="str">
        <f>Secteurs!$B$46</f>
        <v>Exportations</v>
      </c>
      <c r="C61" s="863">
        <f>'Prétraitement échanges'!G37+'Prétraitement échanges'!G38+'Prétraitement échanges'!G39+'Prétraitement échanges'!G40</f>
        <v>53.352913999999991</v>
      </c>
      <c r="D61" s="811"/>
      <c r="E61" t="str">
        <f>Etiquettes!$C$3</f>
        <v>Matière première:Produit:Coproduit:Intrant externe:Rejet</v>
      </c>
      <c r="F61" s="8">
        <f>Etiquettes!$J$6</f>
        <v>0</v>
      </c>
      <c r="G61" s="8">
        <f>Etiquettes!$I$5</f>
        <v>0</v>
      </c>
      <c r="H61" t="str">
        <f>Etiquettes!$C$4</f>
        <v>kt</v>
      </c>
      <c r="I61" t="s">
        <v>356</v>
      </c>
      <c r="K61" t="s">
        <v>353</v>
      </c>
      <c r="L61" s="54" t="s">
        <v>59</v>
      </c>
      <c r="M61" s="8">
        <f>Etiquettes!$H$11</f>
        <v>0</v>
      </c>
      <c r="N61" s="8" t="str">
        <f t="shared" si="1"/>
        <v>Exportation d'huile = 53 Matière première:Produit:Coproduit:Intrant externe:Rejet (Douanes françaises - Eurostat)</v>
      </c>
      <c r="O61">
        <f>Etiquettes!$I$15</f>
        <v>0</v>
      </c>
      <c r="P61" s="911" t="s">
        <v>336</v>
      </c>
      <c r="Q61" s="911">
        <f>Etiquettes!$H$17</f>
        <v>0</v>
      </c>
      <c r="S61" s="984"/>
    </row>
    <row r="62" spans="1:19">
      <c r="A62" t="str">
        <f>Secteurs!$B$45</f>
        <v>Importations</v>
      </c>
      <c r="B62" t="str">
        <f>Produits!$B$13</f>
        <v>Huile</v>
      </c>
      <c r="C62" s="863">
        <f>'Prétraitement échanges'!H37+'Prétraitement échanges'!H38+'Prétraitement échanges'!H39+'Prétraitement échanges'!H40</f>
        <v>64.081057999999999</v>
      </c>
      <c r="D62" s="53"/>
      <c r="E62" t="str">
        <f>Etiquettes!$C$3</f>
        <v>Matière première:Produit:Coproduit:Intrant externe:Rejet</v>
      </c>
      <c r="F62" s="8">
        <f>Etiquettes!$J$6</f>
        <v>0</v>
      </c>
      <c r="G62" s="8">
        <f>Etiquettes!$J$5</f>
        <v>0</v>
      </c>
      <c r="H62" t="str">
        <f>Etiquettes!$C$4</f>
        <v>kt</v>
      </c>
      <c r="I62" t="s">
        <v>370</v>
      </c>
      <c r="K62" t="s">
        <v>353</v>
      </c>
      <c r="L62" s="54" t="s">
        <v>59</v>
      </c>
      <c r="M62" s="8">
        <f>Etiquettes!$H$11</f>
        <v>0</v>
      </c>
      <c r="N62" s="8" t="str">
        <f t="shared" si="1"/>
        <v>Importation d'huile = 64 Matière première:Produit:Coproduit:Intrant externe:Rejet (Douanes françaises - Eurostat)</v>
      </c>
      <c r="O62">
        <f>Etiquettes!$I$15</f>
        <v>0</v>
      </c>
      <c r="P62" s="911" t="s">
        <v>336</v>
      </c>
      <c r="Q62" s="911">
        <f>Etiquettes!$H$17</f>
        <v>0</v>
      </c>
      <c r="S62" s="984"/>
    </row>
    <row r="63" spans="1:19">
      <c r="A63" t="str">
        <f>Produits!$B$13</f>
        <v>Huile</v>
      </c>
      <c r="B63" t="str">
        <f>Secteurs!$B$46</f>
        <v>Exportations</v>
      </c>
      <c r="C63" s="863">
        <f>'Prétraitement échanges'!I37+'Prétraitement échanges'!I38+'Prétraitement échanges'!I39+'Prétraitement échanges'!I40</f>
        <v>68.833493000000004</v>
      </c>
      <c r="D63" s="811"/>
      <c r="E63" t="str">
        <f>Etiquettes!$C$3</f>
        <v>Matière première:Produit:Coproduit:Intrant externe:Rejet</v>
      </c>
      <c r="F63" s="8">
        <f>Etiquettes!$J$6</f>
        <v>0</v>
      </c>
      <c r="G63" s="8">
        <f>Etiquettes!$J$5</f>
        <v>0</v>
      </c>
      <c r="H63" t="str">
        <f>Etiquettes!$C$4</f>
        <v>kt</v>
      </c>
      <c r="I63" t="s">
        <v>356</v>
      </c>
      <c r="K63" t="s">
        <v>353</v>
      </c>
      <c r="L63" s="54" t="s">
        <v>59</v>
      </c>
      <c r="M63" s="8">
        <f>Etiquettes!$H$11</f>
        <v>0</v>
      </c>
      <c r="N63" s="8" t="str">
        <f t="shared" si="1"/>
        <v>Exportation d'huile = 69 Matière première:Produit:Coproduit:Intrant externe:Rejet (Douanes françaises - Eurostat)</v>
      </c>
      <c r="O63">
        <f>Etiquettes!$I$15</f>
        <v>0</v>
      </c>
      <c r="P63" s="911" t="s">
        <v>336</v>
      </c>
      <c r="Q63" s="911">
        <f>Etiquettes!$H$17</f>
        <v>0</v>
      </c>
      <c r="S63" s="984"/>
    </row>
    <row r="64" spans="1:19">
      <c r="A64" t="str">
        <f>Secteurs!$B$45</f>
        <v>Importations</v>
      </c>
      <c r="B64" t="str">
        <f>Produits!$B$13</f>
        <v>Huile</v>
      </c>
      <c r="C64" s="863">
        <f>'Prétraitement échanges'!D59+'Prétraitement échanges'!D60+'Prétraitement échanges'!D62+'Prétraitement échanges'!D63</f>
        <v>268.17685299999999</v>
      </c>
      <c r="D64" s="53"/>
      <c r="E64" t="str">
        <f>Etiquettes!$C$3</f>
        <v>Matière première:Produit:Coproduit:Intrant externe:Rejet</v>
      </c>
      <c r="F64" s="8">
        <f>Etiquettes!$I$6</f>
        <v>0</v>
      </c>
      <c r="G64" s="8">
        <f>Etiquettes!$H$5</f>
        <v>0</v>
      </c>
      <c r="H64" t="str">
        <f>Etiquettes!$C$4</f>
        <v>kt</v>
      </c>
      <c r="I64" t="s">
        <v>370</v>
      </c>
      <c r="K64" t="s">
        <v>353</v>
      </c>
      <c r="L64" s="54" t="s">
        <v>59</v>
      </c>
      <c r="M64" s="8">
        <f>Etiquettes!$H$11</f>
        <v>0</v>
      </c>
      <c r="N64" s="8" t="str">
        <f t="shared" si="1"/>
        <v>Importation d'huile = 268 Matière première:Produit:Coproduit:Intrant externe:Rejet (Douanes françaises - Eurostat)</v>
      </c>
      <c r="O64">
        <f>Etiquettes!$I$15</f>
        <v>0</v>
      </c>
      <c r="P64" s="911" t="s">
        <v>336</v>
      </c>
      <c r="Q64" s="911">
        <f>Etiquettes!$H$17</f>
        <v>0</v>
      </c>
      <c r="S64" s="984"/>
    </row>
    <row r="65" spans="1:25">
      <c r="A65" t="str">
        <f>Produits!$B$13</f>
        <v>Huile</v>
      </c>
      <c r="B65" t="str">
        <f>Secteurs!$B$46</f>
        <v>Exportations</v>
      </c>
      <c r="C65" s="863">
        <f>'Prétraitement échanges'!E59+'Prétraitement échanges'!E60+'Prétraitement échanges'!E62+'Prétraitement échanges'!E63</f>
        <v>318.57250299999998</v>
      </c>
      <c r="D65" s="811"/>
      <c r="E65" t="str">
        <f>Etiquettes!$C$3</f>
        <v>Matière première:Produit:Coproduit:Intrant externe:Rejet</v>
      </c>
      <c r="F65" s="8">
        <f>Etiquettes!$I$6</f>
        <v>0</v>
      </c>
      <c r="G65" s="8">
        <f>Etiquettes!$H$5</f>
        <v>0</v>
      </c>
      <c r="H65" t="str">
        <f>Etiquettes!$C$4</f>
        <v>kt</v>
      </c>
      <c r="I65" t="s">
        <v>356</v>
      </c>
      <c r="K65" t="s">
        <v>353</v>
      </c>
      <c r="L65" s="54" t="s">
        <v>59</v>
      </c>
      <c r="M65" s="8">
        <f>Etiquettes!$H$11</f>
        <v>0</v>
      </c>
      <c r="N65" s="8" t="str">
        <f t="shared" si="1"/>
        <v>Exportation d'huile = 319 Matière première:Produit:Coproduit:Intrant externe:Rejet (Douanes françaises - Eurostat)</v>
      </c>
      <c r="O65">
        <f>Etiquettes!$I$15</f>
        <v>0</v>
      </c>
      <c r="P65" s="911" t="s">
        <v>336</v>
      </c>
      <c r="Q65" s="911">
        <f>Etiquettes!$H$17</f>
        <v>0</v>
      </c>
      <c r="S65" s="984"/>
    </row>
    <row r="66" spans="1:25">
      <c r="A66" t="str">
        <f>Secteurs!$B$45</f>
        <v>Importations</v>
      </c>
      <c r="B66" t="str">
        <f>Produits!$B$13</f>
        <v>Huile</v>
      </c>
      <c r="C66" s="863">
        <f>'Prétraitement échanges'!F59+'Prétraitement échanges'!F60+'Prétraitement échanges'!F62+'Prétraitement échanges'!F63</f>
        <v>335.88479899999999</v>
      </c>
      <c r="D66" s="53"/>
      <c r="E66" t="str">
        <f>Etiquettes!$C$3</f>
        <v>Matière première:Produit:Coproduit:Intrant externe:Rejet</v>
      </c>
      <c r="F66" s="8">
        <f>Etiquettes!$I$6</f>
        <v>0</v>
      </c>
      <c r="G66" s="8">
        <f>Etiquettes!$I$5</f>
        <v>0</v>
      </c>
      <c r="H66" t="str">
        <f>Etiquettes!$C$4</f>
        <v>kt</v>
      </c>
      <c r="I66" t="s">
        <v>370</v>
      </c>
      <c r="K66" t="s">
        <v>353</v>
      </c>
      <c r="L66" s="54" t="s">
        <v>59</v>
      </c>
      <c r="M66" s="8">
        <f>Etiquettes!$H$11</f>
        <v>0</v>
      </c>
      <c r="N66" s="8" t="str">
        <f t="shared" ref="N66:N97" si="2">_xlfn.CONCAT(I66,IF(ISBLANK(C66),"",_xlfn.CONCAT(" = ",MROUND(C66,1)," ",E66))," (",K66,")")</f>
        <v>Importation d'huile = 336 Matière première:Produit:Coproduit:Intrant externe:Rejet (Douanes françaises - Eurostat)</v>
      </c>
      <c r="O66">
        <f>Etiquettes!$I$15</f>
        <v>0</v>
      </c>
      <c r="P66" s="911" t="s">
        <v>336</v>
      </c>
      <c r="Q66" s="911">
        <f>Etiquettes!$H$17</f>
        <v>0</v>
      </c>
      <c r="S66" s="984"/>
      <c r="U66" s="863"/>
      <c r="V66" s="863"/>
      <c r="W66" s="863"/>
      <c r="X66" s="863"/>
      <c r="Y66" s="863"/>
    </row>
    <row r="67" spans="1:25">
      <c r="A67" t="str">
        <f>Produits!$B$13</f>
        <v>Huile</v>
      </c>
      <c r="B67" t="str">
        <f>Secteurs!$B$46</f>
        <v>Exportations</v>
      </c>
      <c r="C67" s="863">
        <f>'Prétraitement échanges'!G59+'Prétraitement échanges'!G60+'Prétraitement échanges'!G62+'Prétraitement échanges'!G63</f>
        <v>356.86960499999998</v>
      </c>
      <c r="D67" s="811"/>
      <c r="E67" t="str">
        <f>Etiquettes!$C$3</f>
        <v>Matière première:Produit:Coproduit:Intrant externe:Rejet</v>
      </c>
      <c r="F67" s="8">
        <f>Etiquettes!$I$6</f>
        <v>0</v>
      </c>
      <c r="G67" s="8">
        <f>Etiquettes!$I$5</f>
        <v>0</v>
      </c>
      <c r="H67" t="str">
        <f>Etiquettes!$C$4</f>
        <v>kt</v>
      </c>
      <c r="I67" t="s">
        <v>356</v>
      </c>
      <c r="K67" t="s">
        <v>353</v>
      </c>
      <c r="L67" s="54" t="s">
        <v>59</v>
      </c>
      <c r="M67" s="8">
        <f>Etiquettes!$H$11</f>
        <v>0</v>
      </c>
      <c r="N67" s="8" t="str">
        <f t="shared" si="2"/>
        <v>Exportation d'huile = 357 Matière première:Produit:Coproduit:Intrant externe:Rejet (Douanes françaises - Eurostat)</v>
      </c>
      <c r="O67">
        <f>Etiquettes!$I$15</f>
        <v>0</v>
      </c>
      <c r="P67" s="911" t="s">
        <v>336</v>
      </c>
      <c r="Q67" s="911">
        <f>Etiquettes!$H$17</f>
        <v>0</v>
      </c>
      <c r="S67" s="984"/>
      <c r="U67" s="863"/>
      <c r="V67" s="863"/>
      <c r="W67" s="863"/>
      <c r="X67" s="863"/>
      <c r="Y67" s="863"/>
    </row>
    <row r="68" spans="1:25">
      <c r="A68" t="str">
        <f>Secteurs!$B$45</f>
        <v>Importations</v>
      </c>
      <c r="B68" t="str">
        <f>Produits!$B$13</f>
        <v>Huile</v>
      </c>
      <c r="C68" s="863">
        <f>'Prétraitement échanges'!H59+'Prétraitement échanges'!H60+'Prétraitement échanges'!H62+'Prétraitement échanges'!H63</f>
        <v>407.750722</v>
      </c>
      <c r="D68" s="53"/>
      <c r="E68" t="str">
        <f>Etiquettes!$C$3</f>
        <v>Matière première:Produit:Coproduit:Intrant externe:Rejet</v>
      </c>
      <c r="F68" s="8">
        <f>Etiquettes!$I$6</f>
        <v>0</v>
      </c>
      <c r="G68" s="8">
        <f>Etiquettes!$J$5</f>
        <v>0</v>
      </c>
      <c r="H68" t="str">
        <f>Etiquettes!$C$4</f>
        <v>kt</v>
      </c>
      <c r="I68" t="s">
        <v>370</v>
      </c>
      <c r="K68" t="s">
        <v>353</v>
      </c>
      <c r="L68" s="54" t="s">
        <v>59</v>
      </c>
      <c r="M68" s="8">
        <f>Etiquettes!$H$11</f>
        <v>0</v>
      </c>
      <c r="N68" s="8" t="str">
        <f t="shared" si="2"/>
        <v>Importation d'huile = 408 Matière première:Produit:Coproduit:Intrant externe:Rejet (Douanes françaises - Eurostat)</v>
      </c>
      <c r="O68">
        <f>Etiquettes!$I$15</f>
        <v>0</v>
      </c>
      <c r="P68" s="911" t="s">
        <v>336</v>
      </c>
      <c r="Q68" s="911">
        <f>Etiquettes!$H$17</f>
        <v>0</v>
      </c>
      <c r="S68" s="984"/>
      <c r="U68" s="863"/>
      <c r="V68" s="863"/>
      <c r="W68" s="863"/>
      <c r="X68" s="863"/>
      <c r="Y68" s="863"/>
    </row>
    <row r="69" spans="1:25">
      <c r="A69" t="str">
        <f>Produits!$B$13</f>
        <v>Huile</v>
      </c>
      <c r="B69" t="str">
        <f>Secteurs!$B$46</f>
        <v>Exportations</v>
      </c>
      <c r="C69" s="863">
        <f>'Prétraitement échanges'!I59+'Prétraitement échanges'!I60+'Prétraitement échanges'!I62+'Prétraitement échanges'!I63</f>
        <v>491.000744</v>
      </c>
      <c r="D69" s="811"/>
      <c r="E69" t="str">
        <f>Etiquettes!$C$3</f>
        <v>Matière première:Produit:Coproduit:Intrant externe:Rejet</v>
      </c>
      <c r="F69" s="8">
        <f>Etiquettes!$I$6</f>
        <v>0</v>
      </c>
      <c r="G69" s="8">
        <f>Etiquettes!$J$5</f>
        <v>0</v>
      </c>
      <c r="H69" t="str">
        <f>Etiquettes!$C$4</f>
        <v>kt</v>
      </c>
      <c r="I69" t="s">
        <v>356</v>
      </c>
      <c r="K69" t="s">
        <v>353</v>
      </c>
      <c r="L69" s="54" t="s">
        <v>59</v>
      </c>
      <c r="M69" s="8">
        <f>Etiquettes!$H$11</f>
        <v>0</v>
      </c>
      <c r="N69" s="8" t="str">
        <f t="shared" si="2"/>
        <v>Exportation d'huile = 491 Matière première:Produit:Coproduit:Intrant externe:Rejet (Douanes françaises - Eurostat)</v>
      </c>
      <c r="O69">
        <f>Etiquettes!$I$15</f>
        <v>0</v>
      </c>
      <c r="P69" s="911" t="s">
        <v>336</v>
      </c>
      <c r="Q69" s="911">
        <f>Etiquettes!$H$17</f>
        <v>0</v>
      </c>
      <c r="S69" s="984"/>
      <c r="U69" s="863"/>
      <c r="V69" s="863"/>
      <c r="W69" s="863"/>
      <c r="X69" s="863"/>
      <c r="Y69" s="863"/>
    </row>
    <row r="70" spans="1:25">
      <c r="A70" t="str">
        <f>Secteurs!$B$45</f>
        <v>Importations</v>
      </c>
      <c r="B70" t="str">
        <f>Produits!$B$13</f>
        <v>Huile</v>
      </c>
      <c r="C70" s="863">
        <f>'Prétraitement échanges'!D82+'Prétraitement échanges'!D83+'Prétraitement échanges'!D84+'Prétraitement échanges'!D85+'Prétraitement échanges'!D86+'Prétraitement échanges'!D87+'Prétraitement échanges'!D88+'Prétraitement échanges'!D89</f>
        <v>134.77274199999999</v>
      </c>
      <c r="D70" s="53"/>
      <c r="E70" t="str">
        <f>Etiquettes!$C$3</f>
        <v>Matière première:Produit:Coproduit:Intrant externe:Rejet</v>
      </c>
      <c r="F70" s="8">
        <f>Etiquettes!$H$6</f>
        <v>0</v>
      </c>
      <c r="G70" s="8">
        <f>Etiquettes!$H$5</f>
        <v>0</v>
      </c>
      <c r="H70" t="str">
        <f>Etiquettes!$C$4</f>
        <v>kt</v>
      </c>
      <c r="I70" t="s">
        <v>370</v>
      </c>
      <c r="K70" t="s">
        <v>353</v>
      </c>
      <c r="L70" s="54" t="s">
        <v>59</v>
      </c>
      <c r="M70" s="8">
        <f>Etiquettes!$H$11</f>
        <v>0</v>
      </c>
      <c r="N70" s="8" t="str">
        <f t="shared" si="2"/>
        <v>Importation d'huile = 135 Matière première:Produit:Coproduit:Intrant externe:Rejet (Douanes françaises - Eurostat)</v>
      </c>
      <c r="O70">
        <f>Etiquettes!$I$15</f>
        <v>0</v>
      </c>
      <c r="P70" s="911" t="s">
        <v>336</v>
      </c>
      <c r="Q70" s="911">
        <f>Etiquettes!$H$17</f>
        <v>0</v>
      </c>
      <c r="S70" s="984"/>
    </row>
    <row r="71" spans="1:25">
      <c r="A71" t="str">
        <f>Produits!$B$13</f>
        <v>Huile</v>
      </c>
      <c r="B71" t="str">
        <f>Secteurs!$B$46</f>
        <v>Exportations</v>
      </c>
      <c r="C71" s="863">
        <f>'Prétraitement échanges'!E82+'Prétraitement échanges'!E83+'Prétraitement échanges'!E84+'Prétraitement échanges'!E85+'Prétraitement échanges'!E86+'Prétraitement échanges'!E87+'Prétraitement échanges'!E88+'Prétraitement échanges'!E89</f>
        <v>329.67228799999998</v>
      </c>
      <c r="D71" s="811"/>
      <c r="E71" t="str">
        <f>Etiquettes!$C$3</f>
        <v>Matière première:Produit:Coproduit:Intrant externe:Rejet</v>
      </c>
      <c r="F71" s="8">
        <f>Etiquettes!$H$6</f>
        <v>0</v>
      </c>
      <c r="G71" s="8">
        <f>Etiquettes!$H$5</f>
        <v>0</v>
      </c>
      <c r="H71" t="str">
        <f>Etiquettes!$C$4</f>
        <v>kt</v>
      </c>
      <c r="I71" t="s">
        <v>356</v>
      </c>
      <c r="K71" t="s">
        <v>353</v>
      </c>
      <c r="L71" s="54" t="s">
        <v>59</v>
      </c>
      <c r="M71" s="8">
        <f>Etiquettes!$H$11</f>
        <v>0</v>
      </c>
      <c r="N71" s="8" t="str">
        <f t="shared" si="2"/>
        <v>Exportation d'huile = 330 Matière première:Produit:Coproduit:Intrant externe:Rejet (Douanes françaises - Eurostat)</v>
      </c>
      <c r="O71">
        <f>Etiquettes!$I$15</f>
        <v>0</v>
      </c>
      <c r="P71" s="911" t="s">
        <v>336</v>
      </c>
      <c r="Q71" s="911">
        <f>Etiquettes!$H$17</f>
        <v>0</v>
      </c>
      <c r="S71" s="984"/>
    </row>
    <row r="72" spans="1:25">
      <c r="A72" t="str">
        <f>Secteurs!$B$45</f>
        <v>Importations</v>
      </c>
      <c r="B72" t="str">
        <f>Produits!$B$13</f>
        <v>Huile</v>
      </c>
      <c r="C72" s="863">
        <f>'Prétraitement échanges'!F82+'Prétraitement échanges'!F83+'Prétraitement échanges'!F84+'Prétraitement échanges'!F85+'Prétraitement échanges'!F86+'Prétraitement échanges'!F87+'Prétraitement échanges'!F88+'Prétraitement échanges'!F89</f>
        <v>104.317222</v>
      </c>
      <c r="D72" s="53"/>
      <c r="E72" t="str">
        <f>Etiquettes!$C$3</f>
        <v>Matière première:Produit:Coproduit:Intrant externe:Rejet</v>
      </c>
      <c r="F72" s="8">
        <f>Etiquettes!$H$6</f>
        <v>0</v>
      </c>
      <c r="G72" s="8">
        <f>Etiquettes!$I$5</f>
        <v>0</v>
      </c>
      <c r="H72" t="str">
        <f>Etiquettes!$C$4</f>
        <v>kt</v>
      </c>
      <c r="I72" t="s">
        <v>370</v>
      </c>
      <c r="K72" t="s">
        <v>353</v>
      </c>
      <c r="L72" s="54" t="s">
        <v>59</v>
      </c>
      <c r="M72" s="8">
        <f>Etiquettes!$H$11</f>
        <v>0</v>
      </c>
      <c r="N72" s="8" t="str">
        <f t="shared" si="2"/>
        <v>Importation d'huile = 104 Matière première:Produit:Coproduit:Intrant externe:Rejet (Douanes françaises - Eurostat)</v>
      </c>
      <c r="O72">
        <f>Etiquettes!$I$15</f>
        <v>0</v>
      </c>
      <c r="P72" s="911" t="s">
        <v>336</v>
      </c>
      <c r="Q72" s="911">
        <f>Etiquettes!$H$17</f>
        <v>0</v>
      </c>
      <c r="S72" s="984"/>
      <c r="U72" s="863"/>
      <c r="V72" s="863"/>
      <c r="W72" s="863"/>
      <c r="X72" s="863"/>
      <c r="Y72" s="863"/>
    </row>
    <row r="73" spans="1:25">
      <c r="A73" t="str">
        <f>Produits!$B$13</f>
        <v>Huile</v>
      </c>
      <c r="B73" t="str">
        <f>Secteurs!$B$46</f>
        <v>Exportations</v>
      </c>
      <c r="C73" s="863">
        <f>'Prétraitement échanges'!G82+'Prétraitement échanges'!G83+'Prétraitement échanges'!G84+'Prétraitement échanges'!G85+'Prétraitement échanges'!G86+'Prétraitement échanges'!G87+'Prétraitement échanges'!G88+'Prétraitement échanges'!G89</f>
        <v>337.54022099999992</v>
      </c>
      <c r="D73" s="811"/>
      <c r="E73" t="str">
        <f>Etiquettes!$C$3</f>
        <v>Matière première:Produit:Coproduit:Intrant externe:Rejet</v>
      </c>
      <c r="F73" s="8">
        <f>Etiquettes!$H$6</f>
        <v>0</v>
      </c>
      <c r="G73" s="8">
        <f>Etiquettes!$I$5</f>
        <v>0</v>
      </c>
      <c r="H73" t="str">
        <f>Etiquettes!$C$4</f>
        <v>kt</v>
      </c>
      <c r="I73" t="s">
        <v>356</v>
      </c>
      <c r="K73" t="s">
        <v>353</v>
      </c>
      <c r="L73" s="54" t="s">
        <v>59</v>
      </c>
      <c r="M73" s="8">
        <f>Etiquettes!$H$11</f>
        <v>0</v>
      </c>
      <c r="N73" s="8" t="str">
        <f t="shared" si="2"/>
        <v>Exportation d'huile = 338 Matière première:Produit:Coproduit:Intrant externe:Rejet (Douanes françaises - Eurostat)</v>
      </c>
      <c r="O73">
        <f>Etiquettes!$I$15</f>
        <v>0</v>
      </c>
      <c r="P73" s="911" t="s">
        <v>336</v>
      </c>
      <c r="Q73" s="911">
        <f>Etiquettes!$H$17</f>
        <v>0</v>
      </c>
      <c r="S73" s="984"/>
      <c r="U73" s="863"/>
      <c r="V73" s="863"/>
      <c r="W73" s="863"/>
      <c r="X73" s="863"/>
      <c r="Y73" s="863"/>
    </row>
    <row r="74" spans="1:25">
      <c r="A74" t="str">
        <f>Secteurs!$B$45</f>
        <v>Importations</v>
      </c>
      <c r="B74" t="str">
        <f>Produits!$B$13</f>
        <v>Huile</v>
      </c>
      <c r="C74" s="863">
        <f>'Prétraitement échanges'!H82+'Prétraitement échanges'!H83+'Prétraitement échanges'!H84+'Prétraitement échanges'!H85+'Prétraitement échanges'!H86+'Prétraitement échanges'!H87+'Prétraitement échanges'!H88+'Prétraitement échanges'!H89</f>
        <v>144.49931599999999</v>
      </c>
      <c r="D74" s="53"/>
      <c r="E74" t="str">
        <f>Etiquettes!$C$3</f>
        <v>Matière première:Produit:Coproduit:Intrant externe:Rejet</v>
      </c>
      <c r="F74" s="8">
        <f>Etiquettes!$H$6</f>
        <v>0</v>
      </c>
      <c r="G74" s="8">
        <f>Etiquettes!$J$5</f>
        <v>0</v>
      </c>
      <c r="H74" t="str">
        <f>Etiquettes!$C$4</f>
        <v>kt</v>
      </c>
      <c r="I74" t="s">
        <v>370</v>
      </c>
      <c r="K74" t="s">
        <v>353</v>
      </c>
      <c r="L74" s="54" t="s">
        <v>59</v>
      </c>
      <c r="M74" s="8">
        <f>Etiquettes!$H$11</f>
        <v>0</v>
      </c>
      <c r="N74" s="8" t="str">
        <f t="shared" si="2"/>
        <v>Importation d'huile = 144 Matière première:Produit:Coproduit:Intrant externe:Rejet (Douanes françaises - Eurostat)</v>
      </c>
      <c r="O74">
        <f>Etiquettes!$I$15</f>
        <v>0</v>
      </c>
      <c r="P74" s="911" t="s">
        <v>336</v>
      </c>
      <c r="Q74" s="911">
        <f>Etiquettes!$H$17</f>
        <v>0</v>
      </c>
      <c r="S74" s="984"/>
      <c r="U74" s="863"/>
      <c r="V74" s="863"/>
      <c r="W74" s="863"/>
      <c r="X74" s="863"/>
      <c r="Y74" s="863"/>
    </row>
    <row r="75" spans="1:25">
      <c r="A75" t="str">
        <f>Produits!$B$13</f>
        <v>Huile</v>
      </c>
      <c r="B75" t="str">
        <f>Secteurs!$B$46</f>
        <v>Exportations</v>
      </c>
      <c r="C75" s="863">
        <f>'Prétraitement échanges'!I82+'Prétraitement échanges'!I83+'Prétraitement échanges'!I84+'Prétraitement échanges'!I85+'Prétraitement échanges'!I86+'Prétraitement échanges'!I87+'Prétraitement échanges'!I88+'Prétraitement échanges'!I89</f>
        <v>626.3347379999999</v>
      </c>
      <c r="D75" s="811"/>
      <c r="E75" t="str">
        <f>Etiquettes!$C$3</f>
        <v>Matière première:Produit:Coproduit:Intrant externe:Rejet</v>
      </c>
      <c r="F75" s="8">
        <f>Etiquettes!$H$6</f>
        <v>0</v>
      </c>
      <c r="G75" s="8">
        <f>Etiquettes!$J$5</f>
        <v>0</v>
      </c>
      <c r="H75" t="str">
        <f>Etiquettes!$C$4</f>
        <v>kt</v>
      </c>
      <c r="I75" t="s">
        <v>356</v>
      </c>
      <c r="K75" t="s">
        <v>353</v>
      </c>
      <c r="L75" s="54" t="s">
        <v>59</v>
      </c>
      <c r="M75" s="8">
        <f>Etiquettes!$H$11</f>
        <v>0</v>
      </c>
      <c r="N75" s="8" t="str">
        <f t="shared" si="2"/>
        <v>Exportation d'huile = 626 Matière première:Produit:Coproduit:Intrant externe:Rejet (Douanes françaises - Eurostat)</v>
      </c>
      <c r="O75">
        <f>Etiquettes!$I$15</f>
        <v>0</v>
      </c>
      <c r="P75" s="911" t="s">
        <v>336</v>
      </c>
      <c r="Q75" s="911">
        <f>Etiquettes!$H$17</f>
        <v>0</v>
      </c>
      <c r="S75" s="984"/>
      <c r="U75" s="863"/>
      <c r="V75" s="863"/>
      <c r="W75" s="863"/>
      <c r="X75" s="863"/>
      <c r="Y75" s="863"/>
    </row>
    <row r="76" spans="1:25">
      <c r="A76" t="str">
        <f>Secteurs!$B$45</f>
        <v>Importations</v>
      </c>
      <c r="B76" t="str">
        <f>Produits!$B$13</f>
        <v>Huile</v>
      </c>
      <c r="C76" s="863">
        <f>'Prétraitement échanges'!D90+'Prétraitement échanges'!D91+'Prétraitement échanges'!D92</f>
        <v>4.1071970000000002</v>
      </c>
      <c r="D76" s="53"/>
      <c r="E76" t="str">
        <f>Etiquettes!$C$3</f>
        <v>Matière première:Produit:Coproduit:Intrant externe:Rejet</v>
      </c>
      <c r="F76" s="8">
        <f>Etiquettes!$K$6</f>
        <v>0</v>
      </c>
      <c r="G76" s="8">
        <f>Etiquettes!$H$5</f>
        <v>0</v>
      </c>
      <c r="H76" t="str">
        <f>Etiquettes!$C$4</f>
        <v>kt</v>
      </c>
      <c r="I76" t="s">
        <v>370</v>
      </c>
      <c r="K76" t="s">
        <v>353</v>
      </c>
      <c r="L76" s="54" t="s">
        <v>59</v>
      </c>
      <c r="M76" s="8">
        <f>Etiquettes!$H$11</f>
        <v>0</v>
      </c>
      <c r="N76" s="8" t="str">
        <f t="shared" si="2"/>
        <v>Importation d'huile = 4 Matière première:Produit:Coproduit:Intrant externe:Rejet (Douanes françaises - Eurostat)</v>
      </c>
      <c r="O76">
        <f>Etiquettes!$I$15</f>
        <v>0</v>
      </c>
      <c r="P76" s="911" t="s">
        <v>336</v>
      </c>
      <c r="Q76" s="911">
        <f>Etiquettes!$H$17</f>
        <v>0</v>
      </c>
      <c r="S76" s="984"/>
    </row>
    <row r="77" spans="1:25">
      <c r="A77" t="str">
        <f>Produits!$B$13</f>
        <v>Huile</v>
      </c>
      <c r="B77" t="str">
        <f>Secteurs!$B$46</f>
        <v>Exportations</v>
      </c>
      <c r="C77" s="863">
        <f>'Prétraitement échanges'!E90+'Prétraitement échanges'!E91+'Prétraitement échanges'!E92</f>
        <v>0.45491799999999993</v>
      </c>
      <c r="D77" s="811"/>
      <c r="E77" t="str">
        <f>Etiquettes!$C$3</f>
        <v>Matière première:Produit:Coproduit:Intrant externe:Rejet</v>
      </c>
      <c r="F77" s="8">
        <f>Etiquettes!$K$6</f>
        <v>0</v>
      </c>
      <c r="G77" s="8">
        <f>Etiquettes!$H$5</f>
        <v>0</v>
      </c>
      <c r="H77" t="str">
        <f>Etiquettes!$C$4</f>
        <v>kt</v>
      </c>
      <c r="I77" t="s">
        <v>356</v>
      </c>
      <c r="K77" t="s">
        <v>353</v>
      </c>
      <c r="L77" s="54" t="s">
        <v>59</v>
      </c>
      <c r="M77" s="8">
        <f>Etiquettes!$H$11</f>
        <v>0</v>
      </c>
      <c r="N77" s="8" t="str">
        <f t="shared" si="2"/>
        <v>Exportation d'huile = 0 Matière première:Produit:Coproduit:Intrant externe:Rejet (Douanes françaises - Eurostat)</v>
      </c>
      <c r="O77">
        <f>Etiquettes!$I$15</f>
        <v>0</v>
      </c>
      <c r="P77" s="911" t="s">
        <v>336</v>
      </c>
      <c r="Q77" s="911">
        <f>Etiquettes!$H$17</f>
        <v>0</v>
      </c>
      <c r="S77" s="984"/>
    </row>
    <row r="78" spans="1:25">
      <c r="A78" t="str">
        <f>Secteurs!$B$45</f>
        <v>Importations</v>
      </c>
      <c r="B78" t="str">
        <f>Produits!$B$13</f>
        <v>Huile</v>
      </c>
      <c r="C78" s="863">
        <f>'Prétraitement échanges'!F90+'Prétraitement échanges'!F91+'Prétraitement échanges'!F92</f>
        <v>8.783593999999999</v>
      </c>
      <c r="D78" s="53"/>
      <c r="E78" t="str">
        <f>Etiquettes!$C$3</f>
        <v>Matière première:Produit:Coproduit:Intrant externe:Rejet</v>
      </c>
      <c r="F78" s="8">
        <f>Etiquettes!$K$6</f>
        <v>0</v>
      </c>
      <c r="G78" s="8">
        <f>Etiquettes!$I$5</f>
        <v>0</v>
      </c>
      <c r="H78" t="str">
        <f>Etiquettes!$C$4</f>
        <v>kt</v>
      </c>
      <c r="I78" t="s">
        <v>370</v>
      </c>
      <c r="K78" t="s">
        <v>353</v>
      </c>
      <c r="L78" s="54" t="s">
        <v>59</v>
      </c>
      <c r="M78" s="8">
        <f>Etiquettes!$H$11</f>
        <v>0</v>
      </c>
      <c r="N78" s="8" t="str">
        <f t="shared" si="2"/>
        <v>Importation d'huile = 9 Matière première:Produit:Coproduit:Intrant externe:Rejet (Douanes françaises - Eurostat)</v>
      </c>
      <c r="O78">
        <f>Etiquettes!$I$15</f>
        <v>0</v>
      </c>
      <c r="P78" s="911" t="s">
        <v>336</v>
      </c>
      <c r="Q78" s="911">
        <f>Etiquettes!$H$17</f>
        <v>0</v>
      </c>
      <c r="S78" s="984"/>
    </row>
    <row r="79" spans="1:25">
      <c r="A79" t="str">
        <f>Produits!$B$13</f>
        <v>Huile</v>
      </c>
      <c r="B79" t="str">
        <f>Secteurs!$B$46</f>
        <v>Exportations</v>
      </c>
      <c r="C79" s="863">
        <f>'Prétraitement échanges'!G90+'Prétraitement échanges'!G91+'Prétraitement échanges'!G92</f>
        <v>1.0158389999999999</v>
      </c>
      <c r="D79" s="811"/>
      <c r="E79" t="str">
        <f>Etiquettes!$C$3</f>
        <v>Matière première:Produit:Coproduit:Intrant externe:Rejet</v>
      </c>
      <c r="F79" s="8">
        <f>Etiquettes!$K$6</f>
        <v>0</v>
      </c>
      <c r="G79" s="8">
        <f>Etiquettes!$I$5</f>
        <v>0</v>
      </c>
      <c r="H79" t="str">
        <f>Etiquettes!$C$4</f>
        <v>kt</v>
      </c>
      <c r="I79" t="s">
        <v>356</v>
      </c>
      <c r="K79" t="s">
        <v>353</v>
      </c>
      <c r="L79" s="54" t="s">
        <v>59</v>
      </c>
      <c r="M79" s="8">
        <f>Etiquettes!$H$11</f>
        <v>0</v>
      </c>
      <c r="N79" s="8" t="str">
        <f t="shared" si="2"/>
        <v>Exportation d'huile = 1 Matière première:Produit:Coproduit:Intrant externe:Rejet (Douanes françaises - Eurostat)</v>
      </c>
      <c r="O79">
        <f>Etiquettes!$I$15</f>
        <v>0</v>
      </c>
      <c r="P79" s="911" t="s">
        <v>336</v>
      </c>
      <c r="Q79" s="911">
        <f>Etiquettes!$H$17</f>
        <v>0</v>
      </c>
      <c r="S79" s="984"/>
    </row>
    <row r="80" spans="1:25">
      <c r="A80" t="str">
        <f>Secteurs!$B$45</f>
        <v>Importations</v>
      </c>
      <c r="B80" t="str">
        <f>Produits!$B$13</f>
        <v>Huile</v>
      </c>
      <c r="C80" s="863">
        <f>'Prétraitement échanges'!H90+'Prétraitement échanges'!H91+'Prétraitement échanges'!H92</f>
        <v>6.2591410000000005</v>
      </c>
      <c r="D80" s="53"/>
      <c r="E80" t="str">
        <f>Etiquettes!$C$3</f>
        <v>Matière première:Produit:Coproduit:Intrant externe:Rejet</v>
      </c>
      <c r="F80" s="8">
        <f>Etiquettes!$K$6</f>
        <v>0</v>
      </c>
      <c r="G80" s="8">
        <f>Etiquettes!$J$5</f>
        <v>0</v>
      </c>
      <c r="H80" t="str">
        <f>Etiquettes!$C$4</f>
        <v>kt</v>
      </c>
      <c r="I80" t="s">
        <v>370</v>
      </c>
      <c r="K80" t="s">
        <v>353</v>
      </c>
      <c r="L80" s="54" t="s">
        <v>59</v>
      </c>
      <c r="M80" s="8">
        <f>Etiquettes!$H$11</f>
        <v>0</v>
      </c>
      <c r="N80" s="8" t="str">
        <f t="shared" si="2"/>
        <v>Importation d'huile = 6 Matière première:Produit:Coproduit:Intrant externe:Rejet (Douanes françaises - Eurostat)</v>
      </c>
      <c r="O80">
        <f>Etiquettes!$I$15</f>
        <v>0</v>
      </c>
      <c r="P80" s="911" t="s">
        <v>336</v>
      </c>
      <c r="Q80" s="911">
        <f>Etiquettes!$H$17</f>
        <v>0</v>
      </c>
      <c r="S80" s="984"/>
    </row>
    <row r="81" spans="1:19">
      <c r="A81" t="str">
        <f>Produits!$B$13</f>
        <v>Huile</v>
      </c>
      <c r="B81" t="str">
        <f>Secteurs!$B$46</f>
        <v>Exportations</v>
      </c>
      <c r="C81" s="863">
        <f>'Prétraitement échanges'!I90+'Prétraitement échanges'!I91+'Prétraitement échanges'!I92</f>
        <v>0.62463599999999997</v>
      </c>
      <c r="D81" s="811"/>
      <c r="E81" t="str">
        <f>Etiquettes!$C$3</f>
        <v>Matière première:Produit:Coproduit:Intrant externe:Rejet</v>
      </c>
      <c r="F81" s="8">
        <f>Etiquettes!$K$6</f>
        <v>0</v>
      </c>
      <c r="G81" s="8">
        <f>Etiquettes!$J$5</f>
        <v>0</v>
      </c>
      <c r="H81" t="str">
        <f>Etiquettes!$C$4</f>
        <v>kt</v>
      </c>
      <c r="I81" t="s">
        <v>356</v>
      </c>
      <c r="K81" t="s">
        <v>353</v>
      </c>
      <c r="L81" s="54" t="s">
        <v>59</v>
      </c>
      <c r="M81" s="8">
        <f>Etiquettes!$H$11</f>
        <v>0</v>
      </c>
      <c r="N81" s="8" t="str">
        <f t="shared" si="2"/>
        <v>Exportation d'huile = 1 Matière première:Produit:Coproduit:Intrant externe:Rejet (Douanes françaises - Eurostat)</v>
      </c>
      <c r="O81">
        <f>Etiquettes!$I$15</f>
        <v>0</v>
      </c>
      <c r="P81" s="911" t="s">
        <v>336</v>
      </c>
      <c r="Q81" s="911">
        <f>Etiquettes!$H$17</f>
        <v>0</v>
      </c>
      <c r="S81" s="984"/>
    </row>
    <row r="82" spans="1:19">
      <c r="A82" t="str">
        <f>Secteurs!$B$45</f>
        <v>Importations</v>
      </c>
      <c r="B82" t="str">
        <f>Produits!$B$14</f>
        <v>Tourteaux</v>
      </c>
      <c r="C82" s="863">
        <f>'Prétraitement échanges'!D128</f>
        <v>3431.9921129999993</v>
      </c>
      <c r="D82" s="53"/>
      <c r="E82" t="str">
        <f>Etiquettes!$C$3</f>
        <v>Matière première:Produit:Coproduit:Intrant externe:Rejet</v>
      </c>
      <c r="F82" s="8">
        <f>Etiquettes!$J$6</f>
        <v>0</v>
      </c>
      <c r="G82" s="8">
        <f>Etiquettes!$H$5</f>
        <v>0</v>
      </c>
      <c r="H82" t="str">
        <f>Etiquettes!$C$4</f>
        <v>kt</v>
      </c>
      <c r="I82" t="s">
        <v>372</v>
      </c>
      <c r="K82" t="s">
        <v>353</v>
      </c>
      <c r="L82" s="54" t="s">
        <v>59</v>
      </c>
      <c r="M82" s="8">
        <f>Etiquettes!$H$11</f>
        <v>0</v>
      </c>
      <c r="N82" s="8" t="str">
        <f t="shared" si="2"/>
        <v>Importation de tourteaux = 3432 Matière première:Produit:Coproduit:Intrant externe:Rejet (Douanes françaises - Eurostat)</v>
      </c>
      <c r="O82">
        <f>Etiquettes!$I$15</f>
        <v>0</v>
      </c>
      <c r="P82" s="911" t="s">
        <v>336</v>
      </c>
      <c r="Q82" s="911">
        <f>Etiquettes!$H$17</f>
        <v>0</v>
      </c>
      <c r="S82" s="983" t="s">
        <v>259</v>
      </c>
    </row>
    <row r="83" spans="1:19">
      <c r="A83" t="str">
        <f>Produits!$B$14</f>
        <v>Tourteaux</v>
      </c>
      <c r="B83" t="str">
        <f>Secteurs!$B$46</f>
        <v>Exportations</v>
      </c>
      <c r="C83" s="863">
        <f>'Prétraitement échanges'!E128</f>
        <v>19.168677000000002</v>
      </c>
      <c r="D83" s="811"/>
      <c r="E83" t="str">
        <f>Etiquettes!$C$3</f>
        <v>Matière première:Produit:Coproduit:Intrant externe:Rejet</v>
      </c>
      <c r="F83" s="8">
        <f>Etiquettes!$J$6</f>
        <v>0</v>
      </c>
      <c r="G83" s="8">
        <f>Etiquettes!$H$5</f>
        <v>0</v>
      </c>
      <c r="H83" t="str">
        <f>Etiquettes!$C$4</f>
        <v>kt</v>
      </c>
      <c r="I83" t="s">
        <v>363</v>
      </c>
      <c r="K83" t="s">
        <v>353</v>
      </c>
      <c r="L83" s="54" t="s">
        <v>59</v>
      </c>
      <c r="M83" s="8">
        <f>Etiquettes!$H$11</f>
        <v>0</v>
      </c>
      <c r="N83" s="8" t="str">
        <f t="shared" si="2"/>
        <v>Exportation de tourteaux = 19 Matière première:Produit:Coproduit:Intrant externe:Rejet (Douanes françaises - Eurostat)</v>
      </c>
      <c r="O83">
        <f>Etiquettes!$I$15</f>
        <v>0</v>
      </c>
      <c r="P83" s="911" t="s">
        <v>336</v>
      </c>
      <c r="Q83" s="911">
        <f>Etiquettes!$H$17</f>
        <v>0</v>
      </c>
      <c r="S83" s="984"/>
    </row>
    <row r="84" spans="1:19">
      <c r="A84" t="str">
        <f>Secteurs!$B$45</f>
        <v>Importations</v>
      </c>
      <c r="B84" t="str">
        <f>Produits!$B$14</f>
        <v>Tourteaux</v>
      </c>
      <c r="C84" s="863">
        <f>'Prétraitement échanges'!F128</f>
        <v>2925.549814</v>
      </c>
      <c r="D84" s="53"/>
      <c r="E84" t="str">
        <f>Etiquettes!$C$3</f>
        <v>Matière première:Produit:Coproduit:Intrant externe:Rejet</v>
      </c>
      <c r="F84" s="8">
        <f>Etiquettes!$J$6</f>
        <v>0</v>
      </c>
      <c r="G84" s="8">
        <f>Etiquettes!$I$5</f>
        <v>0</v>
      </c>
      <c r="H84" t="str">
        <f>Etiquettes!$C$4</f>
        <v>kt</v>
      </c>
      <c r="I84" t="s">
        <v>372</v>
      </c>
      <c r="K84" t="s">
        <v>353</v>
      </c>
      <c r="L84" s="54" t="s">
        <v>59</v>
      </c>
      <c r="M84" s="8">
        <f>Etiquettes!$H$11</f>
        <v>0</v>
      </c>
      <c r="N84" s="8" t="str">
        <f t="shared" si="2"/>
        <v>Importation de tourteaux = 2926 Matière première:Produit:Coproduit:Intrant externe:Rejet (Douanes françaises - Eurostat)</v>
      </c>
      <c r="O84">
        <f>Etiquettes!$I$15</f>
        <v>0</v>
      </c>
      <c r="P84" s="911" t="s">
        <v>336</v>
      </c>
      <c r="Q84" s="911">
        <f>Etiquettes!$H$17</f>
        <v>0</v>
      </c>
      <c r="S84" s="984"/>
    </row>
    <row r="85" spans="1:19">
      <c r="A85" t="str">
        <f>Produits!$B$14</f>
        <v>Tourteaux</v>
      </c>
      <c r="B85" t="str">
        <f>Secteurs!$B$46</f>
        <v>Exportations</v>
      </c>
      <c r="C85" s="863">
        <f>'Prétraitement échanges'!G128</f>
        <v>61.577357999999982</v>
      </c>
      <c r="D85" s="811"/>
      <c r="E85" t="str">
        <f>Etiquettes!$C$3</f>
        <v>Matière première:Produit:Coproduit:Intrant externe:Rejet</v>
      </c>
      <c r="F85" s="8">
        <f>Etiquettes!$J$6</f>
        <v>0</v>
      </c>
      <c r="G85" s="8">
        <f>Etiquettes!$I$5</f>
        <v>0</v>
      </c>
      <c r="H85" t="str">
        <f>Etiquettes!$C$4</f>
        <v>kt</v>
      </c>
      <c r="I85" t="s">
        <v>363</v>
      </c>
      <c r="K85" t="s">
        <v>353</v>
      </c>
      <c r="L85" s="54" t="s">
        <v>59</v>
      </c>
      <c r="M85" s="8">
        <f>Etiquettes!$H$11</f>
        <v>0</v>
      </c>
      <c r="N85" s="8" t="str">
        <f t="shared" si="2"/>
        <v>Exportation de tourteaux = 62 Matière première:Produit:Coproduit:Intrant externe:Rejet (Douanes françaises - Eurostat)</v>
      </c>
      <c r="O85">
        <f>Etiquettes!$I$15</f>
        <v>0</v>
      </c>
      <c r="P85" s="911" t="s">
        <v>336</v>
      </c>
      <c r="Q85" s="911">
        <f>Etiquettes!$H$17</f>
        <v>0</v>
      </c>
      <c r="S85" s="984"/>
    </row>
    <row r="86" spans="1:19">
      <c r="A86" t="str">
        <f>Secteurs!$B$45</f>
        <v>Importations</v>
      </c>
      <c r="B86" t="str">
        <f>Produits!$B$14</f>
        <v>Tourteaux</v>
      </c>
      <c r="C86" s="863">
        <f>'Prétraitement échanges'!H128</f>
        <v>2780.3795630000004</v>
      </c>
      <c r="D86" s="53"/>
      <c r="E86" t="str">
        <f>Etiquettes!$C$3</f>
        <v>Matière première:Produit:Coproduit:Intrant externe:Rejet</v>
      </c>
      <c r="F86" s="8">
        <f>Etiquettes!$J$6</f>
        <v>0</v>
      </c>
      <c r="G86" s="8">
        <f>Etiquettes!$J$5</f>
        <v>0</v>
      </c>
      <c r="H86" t="str">
        <f>Etiquettes!$C$4</f>
        <v>kt</v>
      </c>
      <c r="I86" t="s">
        <v>372</v>
      </c>
      <c r="K86" t="s">
        <v>353</v>
      </c>
      <c r="L86" s="54" t="s">
        <v>59</v>
      </c>
      <c r="M86" s="8">
        <f>Etiquettes!$H$11</f>
        <v>0</v>
      </c>
      <c r="N86" s="8" t="str">
        <f t="shared" si="2"/>
        <v>Importation de tourteaux = 2780 Matière première:Produit:Coproduit:Intrant externe:Rejet (Douanes françaises - Eurostat)</v>
      </c>
      <c r="O86">
        <f>Etiquettes!$I$15</f>
        <v>0</v>
      </c>
      <c r="P86" s="911" t="s">
        <v>336</v>
      </c>
      <c r="Q86" s="911">
        <f>Etiquettes!$H$17</f>
        <v>0</v>
      </c>
      <c r="S86" s="984"/>
    </row>
    <row r="87" spans="1:19">
      <c r="A87" t="str">
        <f>Produits!$B$14</f>
        <v>Tourteaux</v>
      </c>
      <c r="B87" t="str">
        <f>Secteurs!$B$46</f>
        <v>Exportations</v>
      </c>
      <c r="C87" s="863">
        <f>'Prétraitement échanges'!I128</f>
        <v>57.481765999999993</v>
      </c>
      <c r="D87" s="811"/>
      <c r="E87" t="str">
        <f>Etiquettes!$C$3</f>
        <v>Matière première:Produit:Coproduit:Intrant externe:Rejet</v>
      </c>
      <c r="F87" s="8">
        <f>Etiquettes!$J$6</f>
        <v>0</v>
      </c>
      <c r="G87" s="8">
        <f>Etiquettes!$J$5</f>
        <v>0</v>
      </c>
      <c r="H87" t="str">
        <f>Etiquettes!$C$4</f>
        <v>kt</v>
      </c>
      <c r="I87" t="s">
        <v>363</v>
      </c>
      <c r="K87" t="s">
        <v>353</v>
      </c>
      <c r="L87" s="54" t="s">
        <v>59</v>
      </c>
      <c r="M87" s="8">
        <f>Etiquettes!$H$11</f>
        <v>0</v>
      </c>
      <c r="N87" s="8" t="str">
        <f t="shared" si="2"/>
        <v>Exportation de tourteaux = 57 Matière première:Produit:Coproduit:Intrant externe:Rejet (Douanes françaises - Eurostat)</v>
      </c>
      <c r="O87">
        <f>Etiquettes!$I$15</f>
        <v>0</v>
      </c>
      <c r="P87" s="911" t="s">
        <v>336</v>
      </c>
      <c r="Q87" s="911">
        <f>Etiquettes!$H$17</f>
        <v>0</v>
      </c>
      <c r="S87" s="984"/>
    </row>
    <row r="88" spans="1:19">
      <c r="A88" t="str">
        <f>Secteurs!$B$45</f>
        <v>Importations</v>
      </c>
      <c r="B88" t="str">
        <f>Produits!$B$14</f>
        <v>Tourteaux</v>
      </c>
      <c r="C88" s="863">
        <f>'Prétraitement échanges'!D132</f>
        <v>881.97745799999996</v>
      </c>
      <c r="D88" s="53"/>
      <c r="E88" t="str">
        <f>Etiquettes!$C$3</f>
        <v>Matière première:Produit:Coproduit:Intrant externe:Rejet</v>
      </c>
      <c r="F88" s="8">
        <f>Etiquettes!$I$6</f>
        <v>0</v>
      </c>
      <c r="G88" s="8">
        <f>Etiquettes!$H$5</f>
        <v>0</v>
      </c>
      <c r="H88" t="str">
        <f>Etiquettes!$C$4</f>
        <v>kt</v>
      </c>
      <c r="I88" t="s">
        <v>372</v>
      </c>
      <c r="K88" t="s">
        <v>353</v>
      </c>
      <c r="L88" s="54" t="s">
        <v>59</v>
      </c>
      <c r="M88" s="8">
        <f>Etiquettes!$H$11</f>
        <v>0</v>
      </c>
      <c r="N88" s="8" t="str">
        <f t="shared" si="2"/>
        <v>Importation de tourteaux = 882 Matière première:Produit:Coproduit:Intrant externe:Rejet (Douanes françaises - Eurostat)</v>
      </c>
      <c r="O88">
        <f>Etiquettes!$I$15</f>
        <v>0</v>
      </c>
      <c r="P88" s="911" t="s">
        <v>336</v>
      </c>
      <c r="Q88" s="911">
        <f>Etiquettes!$H$17</f>
        <v>0</v>
      </c>
      <c r="S88" s="984"/>
    </row>
    <row r="89" spans="1:19">
      <c r="A89" t="str">
        <f>Produits!$B$14</f>
        <v>Tourteaux</v>
      </c>
      <c r="B89" t="str">
        <f>Secteurs!$B$46</f>
        <v>Exportations</v>
      </c>
      <c r="C89" s="863">
        <f>'Prétraitement échanges'!E132</f>
        <v>53.531640999999993</v>
      </c>
      <c r="D89" s="811"/>
      <c r="E89" t="str">
        <f>Etiquettes!$C$3</f>
        <v>Matière première:Produit:Coproduit:Intrant externe:Rejet</v>
      </c>
      <c r="F89" s="8">
        <f>Etiquettes!$I$6</f>
        <v>0</v>
      </c>
      <c r="G89" s="8">
        <f>Etiquettes!$H$5</f>
        <v>0</v>
      </c>
      <c r="H89" t="str">
        <f>Etiquettes!$C$4</f>
        <v>kt</v>
      </c>
      <c r="I89" t="s">
        <v>363</v>
      </c>
      <c r="K89" t="s">
        <v>353</v>
      </c>
      <c r="L89" s="54" t="s">
        <v>59</v>
      </c>
      <c r="M89" s="8">
        <f>Etiquettes!$H$11</f>
        <v>0</v>
      </c>
      <c r="N89" s="8" t="str">
        <f t="shared" si="2"/>
        <v>Exportation de tourteaux = 54 Matière première:Produit:Coproduit:Intrant externe:Rejet (Douanes françaises - Eurostat)</v>
      </c>
      <c r="O89">
        <f>Etiquettes!$I$15</f>
        <v>0</v>
      </c>
      <c r="P89" s="911" t="s">
        <v>336</v>
      </c>
      <c r="Q89" s="911">
        <f>Etiquettes!$H$17</f>
        <v>0</v>
      </c>
      <c r="S89" s="984"/>
    </row>
    <row r="90" spans="1:19">
      <c r="A90" t="str">
        <f>Secteurs!$B$45</f>
        <v>Importations</v>
      </c>
      <c r="B90" t="str">
        <f>Produits!$B$14</f>
        <v>Tourteaux</v>
      </c>
      <c r="C90" s="863">
        <f>'Prétraitement échanges'!F132</f>
        <v>985.75225299999988</v>
      </c>
      <c r="D90" s="53"/>
      <c r="E90" t="str">
        <f>Etiquettes!$C$3</f>
        <v>Matière première:Produit:Coproduit:Intrant externe:Rejet</v>
      </c>
      <c r="F90" s="8">
        <f>Etiquettes!$I$6</f>
        <v>0</v>
      </c>
      <c r="G90" s="8">
        <f>Etiquettes!$I$5</f>
        <v>0</v>
      </c>
      <c r="H90" t="str">
        <f>Etiquettes!$C$4</f>
        <v>kt</v>
      </c>
      <c r="I90" t="s">
        <v>372</v>
      </c>
      <c r="K90" t="s">
        <v>353</v>
      </c>
      <c r="L90" s="54" t="s">
        <v>59</v>
      </c>
      <c r="M90" s="8">
        <f>Etiquettes!$H$11</f>
        <v>0</v>
      </c>
      <c r="N90" s="8" t="str">
        <f t="shared" si="2"/>
        <v>Importation de tourteaux = 986 Matière première:Produit:Coproduit:Intrant externe:Rejet (Douanes françaises - Eurostat)</v>
      </c>
      <c r="O90">
        <f>Etiquettes!$I$15</f>
        <v>0</v>
      </c>
      <c r="P90" s="911" t="s">
        <v>336</v>
      </c>
      <c r="Q90" s="911">
        <f>Etiquettes!$H$17</f>
        <v>0</v>
      </c>
      <c r="S90" s="984"/>
    </row>
    <row r="91" spans="1:19">
      <c r="A91" t="str">
        <f>Produits!$B$14</f>
        <v>Tourteaux</v>
      </c>
      <c r="B91" t="str">
        <f>Secteurs!$B$46</f>
        <v>Exportations</v>
      </c>
      <c r="C91" s="863">
        <f>'Prétraitement échanges'!G132</f>
        <v>105.27310700000001</v>
      </c>
      <c r="D91" s="811"/>
      <c r="E91" t="str">
        <f>Etiquettes!$C$3</f>
        <v>Matière première:Produit:Coproduit:Intrant externe:Rejet</v>
      </c>
      <c r="F91" s="8">
        <f>Etiquettes!$I$6</f>
        <v>0</v>
      </c>
      <c r="G91" s="8">
        <f>Etiquettes!$I$5</f>
        <v>0</v>
      </c>
      <c r="H91" t="str">
        <f>Etiquettes!$C$4</f>
        <v>kt</v>
      </c>
      <c r="I91" t="s">
        <v>363</v>
      </c>
      <c r="K91" t="s">
        <v>353</v>
      </c>
      <c r="L91" s="54" t="s">
        <v>59</v>
      </c>
      <c r="M91" s="8">
        <f>Etiquettes!$H$11</f>
        <v>0</v>
      </c>
      <c r="N91" s="8" t="str">
        <f t="shared" si="2"/>
        <v>Exportation de tourteaux = 105 Matière première:Produit:Coproduit:Intrant externe:Rejet (Douanes françaises - Eurostat)</v>
      </c>
      <c r="O91">
        <f>Etiquettes!$I$15</f>
        <v>0</v>
      </c>
      <c r="P91" s="911" t="s">
        <v>336</v>
      </c>
      <c r="Q91" s="911">
        <f>Etiquettes!$H$17</f>
        <v>0</v>
      </c>
      <c r="S91" s="984"/>
    </row>
    <row r="92" spans="1:19">
      <c r="A92" t="str">
        <f>Secteurs!$B$45</f>
        <v>Importations</v>
      </c>
      <c r="B92" t="str">
        <f>Produits!$B$14</f>
        <v>Tourteaux</v>
      </c>
      <c r="C92" s="863">
        <f>'Prétraitement échanges'!H132</f>
        <v>870.25976500000002</v>
      </c>
      <c r="D92" s="53"/>
      <c r="E92" t="str">
        <f>Etiquettes!$C$3</f>
        <v>Matière première:Produit:Coproduit:Intrant externe:Rejet</v>
      </c>
      <c r="F92" s="8">
        <f>Etiquettes!$I$6</f>
        <v>0</v>
      </c>
      <c r="G92" s="8">
        <f>Etiquettes!$J$5</f>
        <v>0</v>
      </c>
      <c r="H92" t="str">
        <f>Etiquettes!$C$4</f>
        <v>kt</v>
      </c>
      <c r="I92" t="s">
        <v>372</v>
      </c>
      <c r="K92" t="s">
        <v>353</v>
      </c>
      <c r="L92" s="54" t="s">
        <v>59</v>
      </c>
      <c r="M92" s="8">
        <f>Etiquettes!$H$11</f>
        <v>0</v>
      </c>
      <c r="N92" s="8" t="str">
        <f t="shared" si="2"/>
        <v>Importation de tourteaux = 870 Matière première:Produit:Coproduit:Intrant externe:Rejet (Douanes françaises - Eurostat)</v>
      </c>
      <c r="O92">
        <f>Etiquettes!$I$15</f>
        <v>0</v>
      </c>
      <c r="P92" s="911" t="s">
        <v>336</v>
      </c>
      <c r="Q92" s="911">
        <f>Etiquettes!$H$17</f>
        <v>0</v>
      </c>
      <c r="S92" s="984"/>
    </row>
    <row r="93" spans="1:19">
      <c r="A93" t="str">
        <f>Produits!$B$14</f>
        <v>Tourteaux</v>
      </c>
      <c r="B93" t="str">
        <f>Secteurs!$B$46</f>
        <v>Exportations</v>
      </c>
      <c r="C93" s="863">
        <f>'Prétraitement échanges'!I132</f>
        <v>122.34380400000001</v>
      </c>
      <c r="D93" s="811"/>
      <c r="E93" t="str">
        <f>Etiquettes!$C$3</f>
        <v>Matière première:Produit:Coproduit:Intrant externe:Rejet</v>
      </c>
      <c r="F93" s="8">
        <f>Etiquettes!$I$6</f>
        <v>0</v>
      </c>
      <c r="G93" s="8">
        <f>Etiquettes!$J$5</f>
        <v>0</v>
      </c>
      <c r="H93" t="str">
        <f>Etiquettes!$C$4</f>
        <v>kt</v>
      </c>
      <c r="I93" t="s">
        <v>363</v>
      </c>
      <c r="K93" t="s">
        <v>353</v>
      </c>
      <c r="L93" s="54" t="s">
        <v>59</v>
      </c>
      <c r="M93" s="8">
        <f>Etiquettes!$H$11</f>
        <v>0</v>
      </c>
      <c r="N93" s="8" t="str">
        <f t="shared" si="2"/>
        <v>Exportation de tourteaux = 122 Matière première:Produit:Coproduit:Intrant externe:Rejet (Douanes françaises - Eurostat)</v>
      </c>
      <c r="O93">
        <f>Etiquettes!$I$15</f>
        <v>0</v>
      </c>
      <c r="P93" s="911" t="s">
        <v>336</v>
      </c>
      <c r="Q93" s="911">
        <f>Etiquettes!$H$17</f>
        <v>0</v>
      </c>
      <c r="S93" s="984"/>
    </row>
    <row r="94" spans="1:19">
      <c r="A94" t="str">
        <f>Secteurs!$B$45</f>
        <v>Importations</v>
      </c>
      <c r="B94" t="str">
        <f>Produits!$B$14</f>
        <v>Tourteaux</v>
      </c>
      <c r="C94" s="863">
        <f>'Prétraitement échanges'!D133+'Prétraitement échanges'!D134</f>
        <v>495.09036400000002</v>
      </c>
      <c r="D94" s="53"/>
      <c r="E94" t="str">
        <f>Etiquettes!$C$3</f>
        <v>Matière première:Produit:Coproduit:Intrant externe:Rejet</v>
      </c>
      <c r="F94" s="8">
        <f>Etiquettes!$H$6</f>
        <v>0</v>
      </c>
      <c r="G94" s="8">
        <f>Etiquettes!$H$5</f>
        <v>0</v>
      </c>
      <c r="H94" t="str">
        <f>Etiquettes!$C$4</f>
        <v>kt</v>
      </c>
      <c r="I94" t="s">
        <v>372</v>
      </c>
      <c r="K94" t="s">
        <v>353</v>
      </c>
      <c r="L94" s="54" t="s">
        <v>59</v>
      </c>
      <c r="M94" s="8">
        <f>Etiquettes!$H$11</f>
        <v>0</v>
      </c>
      <c r="N94" s="8" t="str">
        <f t="shared" si="2"/>
        <v>Importation de tourteaux = 495 Matière première:Produit:Coproduit:Intrant externe:Rejet (Douanes françaises - Eurostat)</v>
      </c>
      <c r="O94">
        <f>Etiquettes!$I$15</f>
        <v>0</v>
      </c>
      <c r="P94" s="911" t="s">
        <v>336</v>
      </c>
      <c r="Q94" s="911">
        <f>Etiquettes!$H$17</f>
        <v>0</v>
      </c>
      <c r="S94" s="984"/>
    </row>
    <row r="95" spans="1:19">
      <c r="A95" t="str">
        <f>Produits!$B$14</f>
        <v>Tourteaux</v>
      </c>
      <c r="B95" t="str">
        <f>Secteurs!$B$46</f>
        <v>Exportations</v>
      </c>
      <c r="C95" s="863">
        <f>'Prétraitement échanges'!E133+'Prétraitement échanges'!E134</f>
        <v>551.83720500000004</v>
      </c>
      <c r="D95" s="811"/>
      <c r="E95" t="str">
        <f>Etiquettes!$C$3</f>
        <v>Matière première:Produit:Coproduit:Intrant externe:Rejet</v>
      </c>
      <c r="F95" s="8">
        <f>Etiquettes!$H$6</f>
        <v>0</v>
      </c>
      <c r="G95" s="8">
        <f>Etiquettes!$H$5</f>
        <v>0</v>
      </c>
      <c r="H95" t="str">
        <f>Etiquettes!$C$4</f>
        <v>kt</v>
      </c>
      <c r="I95" t="s">
        <v>363</v>
      </c>
      <c r="K95" t="s">
        <v>353</v>
      </c>
      <c r="L95" s="54" t="s">
        <v>59</v>
      </c>
      <c r="M95" s="8">
        <f>Etiquettes!$H$11</f>
        <v>0</v>
      </c>
      <c r="N95" s="8" t="str">
        <f t="shared" si="2"/>
        <v>Exportation de tourteaux = 552 Matière première:Produit:Coproduit:Intrant externe:Rejet (Douanes françaises - Eurostat)</v>
      </c>
      <c r="O95">
        <f>Etiquettes!$I$15</f>
        <v>0</v>
      </c>
      <c r="P95" s="911" t="s">
        <v>336</v>
      </c>
      <c r="Q95" s="911">
        <f>Etiquettes!$H$17</f>
        <v>0</v>
      </c>
      <c r="S95" s="984"/>
    </row>
    <row r="96" spans="1:19">
      <c r="A96" t="str">
        <f>Secteurs!$B$45</f>
        <v>Importations</v>
      </c>
      <c r="B96" t="str">
        <f>Produits!$B$14</f>
        <v>Tourteaux</v>
      </c>
      <c r="C96" s="863">
        <f>'Prétraitement échanges'!F133+'Prétraitement échanges'!F134</f>
        <v>526.16273000000001</v>
      </c>
      <c r="D96" s="53"/>
      <c r="E96" t="str">
        <f>Etiquettes!$C$3</f>
        <v>Matière première:Produit:Coproduit:Intrant externe:Rejet</v>
      </c>
      <c r="F96" s="8">
        <f>Etiquettes!$H$6</f>
        <v>0</v>
      </c>
      <c r="G96" s="8">
        <f>Etiquettes!$I$5</f>
        <v>0</v>
      </c>
      <c r="H96" t="str">
        <f>Etiquettes!$C$4</f>
        <v>kt</v>
      </c>
      <c r="I96" t="s">
        <v>372</v>
      </c>
      <c r="K96" t="s">
        <v>353</v>
      </c>
      <c r="L96" s="54" t="s">
        <v>59</v>
      </c>
      <c r="M96" s="8">
        <f>Etiquettes!$H$11</f>
        <v>0</v>
      </c>
      <c r="N96" s="8" t="str">
        <f t="shared" si="2"/>
        <v>Importation de tourteaux = 526 Matière première:Produit:Coproduit:Intrant externe:Rejet (Douanes françaises - Eurostat)</v>
      </c>
      <c r="O96">
        <f>Etiquettes!$I$15</f>
        <v>0</v>
      </c>
      <c r="P96" s="911" t="s">
        <v>336</v>
      </c>
      <c r="Q96" s="911">
        <f>Etiquettes!$H$17</f>
        <v>0</v>
      </c>
      <c r="S96" s="984"/>
    </row>
    <row r="97" spans="1:19">
      <c r="A97" t="str">
        <f>Produits!$B$14</f>
        <v>Tourteaux</v>
      </c>
      <c r="B97" t="str">
        <f>Secteurs!$B$46</f>
        <v>Exportations</v>
      </c>
      <c r="C97" s="863">
        <f>'Prétraitement échanges'!G133+'Prétraitement échanges'!G134</f>
        <v>509.602035</v>
      </c>
      <c r="D97" s="811"/>
      <c r="E97" t="str">
        <f>Etiquettes!$C$3</f>
        <v>Matière première:Produit:Coproduit:Intrant externe:Rejet</v>
      </c>
      <c r="F97" s="8">
        <f>Etiquettes!$H$6</f>
        <v>0</v>
      </c>
      <c r="G97" s="8">
        <f>Etiquettes!$I$5</f>
        <v>0</v>
      </c>
      <c r="H97" t="str">
        <f>Etiquettes!$C$4</f>
        <v>kt</v>
      </c>
      <c r="I97" t="s">
        <v>363</v>
      </c>
      <c r="K97" t="s">
        <v>353</v>
      </c>
      <c r="L97" s="54" t="s">
        <v>59</v>
      </c>
      <c r="M97" s="8">
        <f>Etiquettes!$H$11</f>
        <v>0</v>
      </c>
      <c r="N97" s="8" t="str">
        <f t="shared" si="2"/>
        <v>Exportation de tourteaux = 510 Matière première:Produit:Coproduit:Intrant externe:Rejet (Douanes françaises - Eurostat)</v>
      </c>
      <c r="O97">
        <f>Etiquettes!$I$15</f>
        <v>0</v>
      </c>
      <c r="P97" s="911" t="s">
        <v>336</v>
      </c>
      <c r="Q97" s="911">
        <f>Etiquettes!$H$17</f>
        <v>0</v>
      </c>
      <c r="S97" s="984"/>
    </row>
    <row r="98" spans="1:19">
      <c r="A98" t="str">
        <f>Secteurs!$B$45</f>
        <v>Importations</v>
      </c>
      <c r="B98" t="str">
        <f>Produits!$B$14</f>
        <v>Tourteaux</v>
      </c>
      <c r="C98" s="863">
        <f>'Prétraitement échanges'!H133+'Prétraitement échanges'!H134</f>
        <v>683.5909190000001</v>
      </c>
      <c r="D98" s="53"/>
      <c r="E98" t="str">
        <f>Etiquettes!$C$3</f>
        <v>Matière première:Produit:Coproduit:Intrant externe:Rejet</v>
      </c>
      <c r="F98" s="8">
        <f>Etiquettes!$H$6</f>
        <v>0</v>
      </c>
      <c r="G98" s="8">
        <f>Etiquettes!$J$5</f>
        <v>0</v>
      </c>
      <c r="H98" t="str">
        <f>Etiquettes!$C$4</f>
        <v>kt</v>
      </c>
      <c r="I98" t="s">
        <v>372</v>
      </c>
      <c r="K98" t="s">
        <v>353</v>
      </c>
      <c r="L98" s="54" t="s">
        <v>59</v>
      </c>
      <c r="M98" s="8">
        <f>Etiquettes!$H$11</f>
        <v>0</v>
      </c>
      <c r="N98" s="8" t="str">
        <f t="shared" ref="N98:N129" si="3">_xlfn.CONCAT(I98,IF(ISBLANK(C98),"",_xlfn.CONCAT(" = ",MROUND(C98,1)," ",E98))," (",K98,")")</f>
        <v>Importation de tourteaux = 684 Matière première:Produit:Coproduit:Intrant externe:Rejet (Douanes françaises - Eurostat)</v>
      </c>
      <c r="O98">
        <f>Etiquettes!$I$15</f>
        <v>0</v>
      </c>
      <c r="P98" s="911" t="s">
        <v>336</v>
      </c>
      <c r="Q98" s="911">
        <f>Etiquettes!$H$17</f>
        <v>0</v>
      </c>
      <c r="S98" s="984"/>
    </row>
    <row r="99" spans="1:19">
      <c r="A99" t="str">
        <f>Produits!$B$14</f>
        <v>Tourteaux</v>
      </c>
      <c r="B99" t="str">
        <f>Secteurs!$B$46</f>
        <v>Exportations</v>
      </c>
      <c r="C99" s="863">
        <f>'Prétraitement échanges'!I133+'Prétraitement échanges'!I134</f>
        <v>376.69576300000006</v>
      </c>
      <c r="D99" s="811"/>
      <c r="E99" t="str">
        <f>Etiquettes!$C$3</f>
        <v>Matière première:Produit:Coproduit:Intrant externe:Rejet</v>
      </c>
      <c r="F99" s="8">
        <f>Etiquettes!$H$6</f>
        <v>0</v>
      </c>
      <c r="G99" s="8">
        <f>Etiquettes!$J$5</f>
        <v>0</v>
      </c>
      <c r="H99" t="str">
        <f>Etiquettes!$C$4</f>
        <v>kt</v>
      </c>
      <c r="I99" t="s">
        <v>363</v>
      </c>
      <c r="K99" t="s">
        <v>353</v>
      </c>
      <c r="L99" s="54" t="s">
        <v>59</v>
      </c>
      <c r="M99" s="8">
        <f>Etiquettes!$H$11</f>
        <v>0</v>
      </c>
      <c r="N99" s="8" t="str">
        <f t="shared" si="3"/>
        <v>Exportation de tourteaux = 377 Matière première:Produit:Coproduit:Intrant externe:Rejet (Douanes françaises - Eurostat)</v>
      </c>
      <c r="O99">
        <f>Etiquettes!$I$15</f>
        <v>0</v>
      </c>
      <c r="P99" s="911" t="s">
        <v>336</v>
      </c>
      <c r="Q99" s="911">
        <f>Etiquettes!$H$17</f>
        <v>0</v>
      </c>
      <c r="S99" s="984"/>
    </row>
    <row r="100" spans="1:19">
      <c r="A100" t="str">
        <f>Secteurs!$B$45</f>
        <v>Importations</v>
      </c>
      <c r="B100" t="str">
        <f>Produits!$B$14</f>
        <v>Tourteaux</v>
      </c>
      <c r="C100" s="863">
        <f>'Prétraitement échanges'!D131</f>
        <v>90.166308000000001</v>
      </c>
      <c r="D100" s="53"/>
      <c r="E100" t="str">
        <f>Etiquettes!$C$3</f>
        <v>Matière première:Produit:Coproduit:Intrant externe:Rejet</v>
      </c>
      <c r="F100" s="8">
        <f>Etiquettes!$K$6</f>
        <v>0</v>
      </c>
      <c r="G100" s="8">
        <f>Etiquettes!$H$5</f>
        <v>0</v>
      </c>
      <c r="H100" t="str">
        <f>Etiquettes!$C$4</f>
        <v>kt</v>
      </c>
      <c r="I100" t="s">
        <v>372</v>
      </c>
      <c r="K100" t="s">
        <v>353</v>
      </c>
      <c r="L100" s="54" t="s">
        <v>59</v>
      </c>
      <c r="M100" s="8">
        <f>Etiquettes!$H$11</f>
        <v>0</v>
      </c>
      <c r="N100" s="8" t="str">
        <f t="shared" si="3"/>
        <v>Importation de tourteaux = 90 Matière première:Produit:Coproduit:Intrant externe:Rejet (Douanes françaises - Eurostat)</v>
      </c>
      <c r="O100">
        <f>Etiquettes!$I$15</f>
        <v>0</v>
      </c>
      <c r="P100" s="911" t="s">
        <v>336</v>
      </c>
      <c r="Q100" s="911">
        <f>Etiquettes!$H$17</f>
        <v>0</v>
      </c>
      <c r="S100" s="984"/>
    </row>
    <row r="101" spans="1:19">
      <c r="A101" t="str">
        <f>Produits!$B$14</f>
        <v>Tourteaux</v>
      </c>
      <c r="B101" t="str">
        <f>Secteurs!$B$46</f>
        <v>Exportations</v>
      </c>
      <c r="C101" s="863">
        <f>'Prétraitement échanges'!E131</f>
        <v>3.2097000000000001E-2</v>
      </c>
      <c r="D101" s="811"/>
      <c r="E101" t="str">
        <f>Etiquettes!$C$3</f>
        <v>Matière première:Produit:Coproduit:Intrant externe:Rejet</v>
      </c>
      <c r="F101" s="8">
        <f>Etiquettes!$K$6</f>
        <v>0</v>
      </c>
      <c r="G101" s="8">
        <f>Etiquettes!$H$5</f>
        <v>0</v>
      </c>
      <c r="H101" t="str">
        <f>Etiquettes!$C$4</f>
        <v>kt</v>
      </c>
      <c r="I101" t="s">
        <v>363</v>
      </c>
      <c r="K101" t="s">
        <v>353</v>
      </c>
      <c r="L101" s="54" t="s">
        <v>59</v>
      </c>
      <c r="M101" s="8">
        <f>Etiquettes!$H$11</f>
        <v>0</v>
      </c>
      <c r="N101" s="8" t="str">
        <f t="shared" si="3"/>
        <v>Exportation de tourteaux = 0 Matière première:Produit:Coproduit:Intrant externe:Rejet (Douanes françaises - Eurostat)</v>
      </c>
      <c r="O101">
        <f>Etiquettes!$I$15</f>
        <v>0</v>
      </c>
      <c r="P101" s="911" t="s">
        <v>336</v>
      </c>
      <c r="Q101" s="911">
        <f>Etiquettes!$H$17</f>
        <v>0</v>
      </c>
      <c r="S101" s="984"/>
    </row>
    <row r="102" spans="1:19">
      <c r="A102" t="str">
        <f>Secteurs!$B$45</f>
        <v>Importations</v>
      </c>
      <c r="B102" t="str">
        <f>Produits!$B$14</f>
        <v>Tourteaux</v>
      </c>
      <c r="C102" s="863">
        <f>'Prétraitement échanges'!F131</f>
        <v>89.650288000000018</v>
      </c>
      <c r="D102" s="53"/>
      <c r="E102" t="str">
        <f>Etiquettes!$C$3</f>
        <v>Matière première:Produit:Coproduit:Intrant externe:Rejet</v>
      </c>
      <c r="F102" s="8">
        <f>Etiquettes!$K$6</f>
        <v>0</v>
      </c>
      <c r="G102" s="8">
        <f>Etiquettes!$I$5</f>
        <v>0</v>
      </c>
      <c r="H102" t="str">
        <f>Etiquettes!$C$4</f>
        <v>kt</v>
      </c>
      <c r="I102" t="s">
        <v>372</v>
      </c>
      <c r="K102" t="s">
        <v>353</v>
      </c>
      <c r="L102" s="54" t="s">
        <v>59</v>
      </c>
      <c r="M102" s="8">
        <f>Etiquettes!$H$11</f>
        <v>0</v>
      </c>
      <c r="N102" s="8" t="str">
        <f t="shared" si="3"/>
        <v>Importation de tourteaux = 90 Matière première:Produit:Coproduit:Intrant externe:Rejet (Douanes françaises - Eurostat)</v>
      </c>
      <c r="O102">
        <f>Etiquettes!$I$15</f>
        <v>0</v>
      </c>
      <c r="P102" s="911" t="s">
        <v>336</v>
      </c>
      <c r="Q102" s="911">
        <f>Etiquettes!$H$17</f>
        <v>0</v>
      </c>
      <c r="S102" s="984"/>
    </row>
    <row r="103" spans="1:19">
      <c r="A103" t="str">
        <f>Produits!$B$14</f>
        <v>Tourteaux</v>
      </c>
      <c r="B103" t="str">
        <f>Secteurs!$B$46</f>
        <v>Exportations</v>
      </c>
      <c r="C103" s="863">
        <f>'Prétraitement échanges'!G131</f>
        <v>0.89740699999999995</v>
      </c>
      <c r="D103" s="811"/>
      <c r="E103" t="str">
        <f>Etiquettes!$C$3</f>
        <v>Matière première:Produit:Coproduit:Intrant externe:Rejet</v>
      </c>
      <c r="F103" s="8">
        <f>Etiquettes!$K$6</f>
        <v>0</v>
      </c>
      <c r="G103" s="8">
        <f>Etiquettes!$I$5</f>
        <v>0</v>
      </c>
      <c r="H103" t="str">
        <f>Etiquettes!$C$4</f>
        <v>kt</v>
      </c>
      <c r="I103" t="s">
        <v>363</v>
      </c>
      <c r="K103" t="s">
        <v>353</v>
      </c>
      <c r="L103" s="54" t="s">
        <v>59</v>
      </c>
      <c r="M103" s="8">
        <f>Etiquettes!$H$11</f>
        <v>0</v>
      </c>
      <c r="N103" s="8" t="str">
        <f t="shared" si="3"/>
        <v>Exportation de tourteaux = 1 Matière première:Produit:Coproduit:Intrant externe:Rejet (Douanes françaises - Eurostat)</v>
      </c>
      <c r="O103">
        <f>Etiquettes!$I$15</f>
        <v>0</v>
      </c>
      <c r="P103" s="911" t="s">
        <v>336</v>
      </c>
      <c r="Q103" s="911">
        <f>Etiquettes!$H$17</f>
        <v>0</v>
      </c>
      <c r="S103" s="984"/>
    </row>
    <row r="104" spans="1:19">
      <c r="A104" t="str">
        <f>Secteurs!$B$45</f>
        <v>Importations</v>
      </c>
      <c r="B104" t="str">
        <f>Produits!$B$14</f>
        <v>Tourteaux</v>
      </c>
      <c r="C104" s="863">
        <f>'Prétraitement échanges'!H131</f>
        <v>76.012824999999992</v>
      </c>
      <c r="D104" s="53"/>
      <c r="E104" t="str">
        <f>Etiquettes!$C$3</f>
        <v>Matière première:Produit:Coproduit:Intrant externe:Rejet</v>
      </c>
      <c r="F104" s="8">
        <f>Etiquettes!$K$6</f>
        <v>0</v>
      </c>
      <c r="G104" s="8">
        <f>Etiquettes!$J$5</f>
        <v>0</v>
      </c>
      <c r="H104" t="str">
        <f>Etiquettes!$C$4</f>
        <v>kt</v>
      </c>
      <c r="I104" t="s">
        <v>372</v>
      </c>
      <c r="K104" t="s">
        <v>353</v>
      </c>
      <c r="L104" s="54" t="s">
        <v>59</v>
      </c>
      <c r="M104" s="8">
        <f>Etiquettes!$H$11</f>
        <v>0</v>
      </c>
      <c r="N104" s="8" t="str">
        <f t="shared" si="3"/>
        <v>Importation de tourteaux = 76 Matière première:Produit:Coproduit:Intrant externe:Rejet (Douanes françaises - Eurostat)</v>
      </c>
      <c r="O104">
        <f>Etiquettes!$I$15</f>
        <v>0</v>
      </c>
      <c r="P104" s="911" t="s">
        <v>336</v>
      </c>
      <c r="Q104" s="911">
        <f>Etiquettes!$H$17</f>
        <v>0</v>
      </c>
      <c r="S104" s="984"/>
    </row>
    <row r="105" spans="1:19">
      <c r="A105" t="str">
        <f>Produits!$B$14</f>
        <v>Tourteaux</v>
      </c>
      <c r="B105" t="str">
        <f>Secteurs!$B$46</f>
        <v>Exportations</v>
      </c>
      <c r="C105" s="863">
        <f>'Prétraitement échanges'!I131</f>
        <v>0.52332000000000012</v>
      </c>
      <c r="D105" s="811"/>
      <c r="E105" t="str">
        <f>Etiquettes!$C$3</f>
        <v>Matière première:Produit:Coproduit:Intrant externe:Rejet</v>
      </c>
      <c r="F105" s="8">
        <f>Etiquettes!$K$6</f>
        <v>0</v>
      </c>
      <c r="G105" s="8">
        <f>Etiquettes!$J$5</f>
        <v>0</v>
      </c>
      <c r="H105" t="str">
        <f>Etiquettes!$C$4</f>
        <v>kt</v>
      </c>
      <c r="I105" t="s">
        <v>363</v>
      </c>
      <c r="K105" t="s">
        <v>353</v>
      </c>
      <c r="L105" s="54" t="s">
        <v>59</v>
      </c>
      <c r="M105" s="8">
        <f>Etiquettes!$H$11</f>
        <v>0</v>
      </c>
      <c r="N105" s="8" t="str">
        <f t="shared" si="3"/>
        <v>Exportation de tourteaux = 1 Matière première:Produit:Coproduit:Intrant externe:Rejet (Douanes françaises - Eurostat)</v>
      </c>
      <c r="O105">
        <f>Etiquettes!$I$15</f>
        <v>0</v>
      </c>
      <c r="P105" s="911" t="s">
        <v>336</v>
      </c>
      <c r="Q105" s="911">
        <f>Etiquettes!$H$17</f>
        <v>0</v>
      </c>
      <c r="S105" s="984"/>
    </row>
    <row r="106" spans="1:19">
      <c r="A106" t="str">
        <f>Secteurs!$B$45</f>
        <v>Importations</v>
      </c>
      <c r="B106" t="s">
        <v>246</v>
      </c>
      <c r="C106" s="863">
        <f>'Prétraitement échanges'!D4+'Prétraitement échanges'!D5+'Prétraitement échanges'!D8</f>
        <v>2.2935270000000001</v>
      </c>
      <c r="D106" s="53"/>
      <c r="E106" t="str">
        <f>Etiquettes!$C$3</f>
        <v>Matière première:Produit:Coproduit:Intrant externe:Rejet</v>
      </c>
      <c r="F106" s="8">
        <f>Etiquettes!$R$6</f>
        <v>0</v>
      </c>
      <c r="G106" s="8">
        <f>Etiquettes!$H$5</f>
        <v>0</v>
      </c>
      <c r="H106" t="str">
        <f>Etiquettes!$C$4</f>
        <v>kt</v>
      </c>
      <c r="I106" t="s">
        <v>504</v>
      </c>
      <c r="K106" t="s">
        <v>353</v>
      </c>
      <c r="L106" s="54" t="s">
        <v>58</v>
      </c>
      <c r="M106" s="8">
        <f>Etiquettes!$H$11</f>
        <v>0</v>
      </c>
      <c r="N106" s="8" t="str">
        <f t="shared" si="3"/>
        <v>Importation d'olives = 2 Matière première:Produit:Coproduit:Intrant externe:Rejet (Douanes françaises - Eurostat)</v>
      </c>
      <c r="O106">
        <f>Etiquettes!$I$15</f>
        <v>0</v>
      </c>
      <c r="P106" s="911" t="s">
        <v>336</v>
      </c>
      <c r="Q106" s="911">
        <f>Etiquettes!$H$17</f>
        <v>0</v>
      </c>
      <c r="S106" s="983" t="s">
        <v>1073</v>
      </c>
    </row>
    <row r="107" spans="1:19">
      <c r="A107" t="s">
        <v>246</v>
      </c>
      <c r="B107" t="str">
        <f>Secteurs!$B$46</f>
        <v>Exportations</v>
      </c>
      <c r="C107" s="863">
        <f>'Prétraitement échanges'!E4+'Prétraitement échanges'!E5+'Prétraitement échanges'!E8</f>
        <v>8.4952E-2</v>
      </c>
      <c r="D107" s="811"/>
      <c r="E107" t="str">
        <f>Etiquettes!$C$3</f>
        <v>Matière première:Produit:Coproduit:Intrant externe:Rejet</v>
      </c>
      <c r="F107" s="8">
        <f>Etiquettes!$R$6</f>
        <v>0</v>
      </c>
      <c r="G107" s="8">
        <f>Etiquettes!$H$5</f>
        <v>0</v>
      </c>
      <c r="H107" t="str">
        <f>Etiquettes!$C$4</f>
        <v>kt</v>
      </c>
      <c r="I107" t="s">
        <v>479</v>
      </c>
      <c r="K107" t="s">
        <v>353</v>
      </c>
      <c r="L107" s="54" t="s">
        <v>58</v>
      </c>
      <c r="M107" s="8">
        <f>Etiquettes!$H$11</f>
        <v>0</v>
      </c>
      <c r="N107" s="8" t="str">
        <f t="shared" si="3"/>
        <v>Exportation d'olives = 0 Matière première:Produit:Coproduit:Intrant externe:Rejet (Douanes françaises - Eurostat)</v>
      </c>
      <c r="O107">
        <f>Etiquettes!$I$15</f>
        <v>0</v>
      </c>
      <c r="P107" s="911" t="s">
        <v>336</v>
      </c>
      <c r="Q107" s="911">
        <f>Etiquettes!$H$17</f>
        <v>0</v>
      </c>
      <c r="S107" s="984"/>
    </row>
    <row r="108" spans="1:19">
      <c r="A108" t="str">
        <f>Secteurs!$B$45</f>
        <v>Importations</v>
      </c>
      <c r="B108" t="s">
        <v>246</v>
      </c>
      <c r="C108" s="863">
        <f>'Prétraitement échanges'!F4+'Prétraitement échanges'!F5+'Prétraitement échanges'!F8</f>
        <v>1.5817479999999999</v>
      </c>
      <c r="D108" s="53"/>
      <c r="E108" t="str">
        <f>Etiquettes!$C$3</f>
        <v>Matière première:Produit:Coproduit:Intrant externe:Rejet</v>
      </c>
      <c r="F108" s="8">
        <f>Etiquettes!$R$6</f>
        <v>0</v>
      </c>
      <c r="G108" s="8">
        <f>Etiquettes!$I$5</f>
        <v>0</v>
      </c>
      <c r="H108" t="str">
        <f>Etiquettes!$C$4</f>
        <v>kt</v>
      </c>
      <c r="I108" t="s">
        <v>504</v>
      </c>
      <c r="K108" t="s">
        <v>353</v>
      </c>
      <c r="L108" s="54" t="s">
        <v>58</v>
      </c>
      <c r="M108" s="8">
        <f>Etiquettes!$H$11</f>
        <v>0</v>
      </c>
      <c r="N108" s="8" t="str">
        <f t="shared" si="3"/>
        <v>Importation d'olives = 2 Matière première:Produit:Coproduit:Intrant externe:Rejet (Douanes françaises - Eurostat)</v>
      </c>
      <c r="O108">
        <f>Etiquettes!$I$15</f>
        <v>0</v>
      </c>
      <c r="P108" s="911" t="s">
        <v>336</v>
      </c>
      <c r="Q108" s="911">
        <f>Etiquettes!$H$17</f>
        <v>0</v>
      </c>
      <c r="S108" s="984"/>
    </row>
    <row r="109" spans="1:19">
      <c r="A109" t="s">
        <v>246</v>
      </c>
      <c r="B109" t="str">
        <f>Secteurs!$B$46</f>
        <v>Exportations</v>
      </c>
      <c r="C109" s="863">
        <f>'Prétraitement échanges'!G4+'Prétraitement échanges'!G5+'Prétraitement échanges'!G8</f>
        <v>0.12127599999999999</v>
      </c>
      <c r="D109" s="811"/>
      <c r="E109" t="str">
        <f>Etiquettes!$C$3</f>
        <v>Matière première:Produit:Coproduit:Intrant externe:Rejet</v>
      </c>
      <c r="F109" s="8">
        <f>Etiquettes!$R$6</f>
        <v>0</v>
      </c>
      <c r="G109" s="8">
        <f>Etiquettes!$I$5</f>
        <v>0</v>
      </c>
      <c r="H109" t="str">
        <f>Etiquettes!$C$4</f>
        <v>kt</v>
      </c>
      <c r="I109" t="s">
        <v>479</v>
      </c>
      <c r="K109" t="s">
        <v>353</v>
      </c>
      <c r="L109" s="54" t="s">
        <v>58</v>
      </c>
      <c r="M109" s="8">
        <f>Etiquettes!$H$11</f>
        <v>0</v>
      </c>
      <c r="N109" s="8" t="str">
        <f t="shared" si="3"/>
        <v>Exportation d'olives = 0 Matière première:Produit:Coproduit:Intrant externe:Rejet (Douanes françaises - Eurostat)</v>
      </c>
      <c r="O109">
        <f>Etiquettes!$I$15</f>
        <v>0</v>
      </c>
      <c r="P109" s="911" t="s">
        <v>336</v>
      </c>
      <c r="Q109" s="911">
        <f>Etiquettes!$H$17</f>
        <v>0</v>
      </c>
      <c r="S109" s="984"/>
    </row>
    <row r="110" spans="1:19">
      <c r="A110" t="str">
        <f>Secteurs!$B$45</f>
        <v>Importations</v>
      </c>
      <c r="B110" t="s">
        <v>246</v>
      </c>
      <c r="C110" s="863">
        <f>'Prétraitement échanges'!H4+'Prétraitement échanges'!H5+'Prétraitement échanges'!H8</f>
        <v>1.58138</v>
      </c>
      <c r="D110" s="53"/>
      <c r="E110" t="str">
        <f>Etiquettes!$C$3</f>
        <v>Matière première:Produit:Coproduit:Intrant externe:Rejet</v>
      </c>
      <c r="F110" s="8">
        <f>Etiquettes!$R$6</f>
        <v>0</v>
      </c>
      <c r="G110" s="8">
        <f>Etiquettes!$J$5</f>
        <v>0</v>
      </c>
      <c r="H110" t="str">
        <f>Etiquettes!$C$4</f>
        <v>kt</v>
      </c>
      <c r="I110" t="s">
        <v>504</v>
      </c>
      <c r="K110" t="s">
        <v>353</v>
      </c>
      <c r="L110" s="54" t="s">
        <v>58</v>
      </c>
      <c r="M110" s="8">
        <f>Etiquettes!$H$11</f>
        <v>0</v>
      </c>
      <c r="N110" s="8" t="str">
        <f t="shared" si="3"/>
        <v>Importation d'olives = 2 Matière première:Produit:Coproduit:Intrant externe:Rejet (Douanes françaises - Eurostat)</v>
      </c>
      <c r="O110">
        <f>Etiquettes!$I$15</f>
        <v>0</v>
      </c>
      <c r="P110" s="911" t="s">
        <v>336</v>
      </c>
      <c r="Q110" s="911">
        <f>Etiquettes!$H$17</f>
        <v>0</v>
      </c>
      <c r="S110" s="984"/>
    </row>
    <row r="111" spans="1:19">
      <c r="A111" t="s">
        <v>246</v>
      </c>
      <c r="B111" t="str">
        <f>Secteurs!$B$46</f>
        <v>Exportations</v>
      </c>
      <c r="C111" s="863">
        <f>'Prétraitement échanges'!I4+'Prétraitement échanges'!I5+'Prétraitement échanges'!I8</f>
        <v>0.21924900000000003</v>
      </c>
      <c r="D111" s="811"/>
      <c r="E111" t="str">
        <f>Etiquettes!$C$3</f>
        <v>Matière première:Produit:Coproduit:Intrant externe:Rejet</v>
      </c>
      <c r="F111" s="8">
        <f>Etiquettes!$R$6</f>
        <v>0</v>
      </c>
      <c r="G111" s="8">
        <f>Etiquettes!$J$5</f>
        <v>0</v>
      </c>
      <c r="H111" t="str">
        <f>Etiquettes!$C$4</f>
        <v>kt</v>
      </c>
      <c r="I111" t="s">
        <v>479</v>
      </c>
      <c r="K111" t="s">
        <v>353</v>
      </c>
      <c r="L111" s="54" t="s">
        <v>58</v>
      </c>
      <c r="M111" s="8">
        <f>Etiquettes!$H$11</f>
        <v>0</v>
      </c>
      <c r="N111" s="8" t="str">
        <f t="shared" si="3"/>
        <v>Exportation d'olives = 0 Matière première:Produit:Coproduit:Intrant externe:Rejet (Douanes françaises - Eurostat)</v>
      </c>
      <c r="O111">
        <f>Etiquettes!$I$15</f>
        <v>0</v>
      </c>
      <c r="P111" s="911" t="s">
        <v>336</v>
      </c>
      <c r="Q111" s="911">
        <f>Etiquettes!$H$17</f>
        <v>0</v>
      </c>
      <c r="S111" s="984"/>
    </row>
    <row r="112" spans="1:19">
      <c r="A112" t="str">
        <f>Secteurs!$B$45</f>
        <v>Importations</v>
      </c>
      <c r="B112" t="s">
        <v>261</v>
      </c>
      <c r="C112" s="863">
        <f>'Prétraitement échanges'!D41+'Prétraitement échanges'!D42+'Prétraitement échanges'!D43+'Prétraitement échanges'!D44+'Prétraitement échanges'!D45+'Prétraitement échanges'!D46+'Prétraitement échanges'!D47+'Prétraitement échanges'!D48+'Prétraitement échanges'!D49+'Prétraitement échanges'!D50+'Prétraitement échanges'!D51+'Prétraitement échanges'!D52</f>
        <v>118.25049699999998</v>
      </c>
      <c r="D112" s="53"/>
      <c r="E112" t="str">
        <f>Etiquettes!$C$3</f>
        <v>Matière première:Produit:Coproduit:Intrant externe:Rejet</v>
      </c>
      <c r="F112" s="8">
        <f>Etiquettes!$R$6</f>
        <v>0</v>
      </c>
      <c r="G112" s="8">
        <f>Etiquettes!$H$5</f>
        <v>0</v>
      </c>
      <c r="H112" t="str">
        <f>Etiquettes!$C$4</f>
        <v>kt</v>
      </c>
      <c r="I112" t="s">
        <v>506</v>
      </c>
      <c r="K112" t="s">
        <v>353</v>
      </c>
      <c r="L112" s="54" t="s">
        <v>59</v>
      </c>
      <c r="M112" s="8">
        <f>Etiquettes!$H$11</f>
        <v>0</v>
      </c>
      <c r="N112" s="8" t="str">
        <f t="shared" si="3"/>
        <v>Importation d'huile d'olive = 118 Matière première:Produit:Coproduit:Intrant externe:Rejet (Douanes françaises - Eurostat)</v>
      </c>
      <c r="O112">
        <f>Etiquettes!$I$15</f>
        <v>0</v>
      </c>
      <c r="P112" s="911" t="s">
        <v>336</v>
      </c>
      <c r="Q112" s="911">
        <f>Etiquettes!$H$17</f>
        <v>0</v>
      </c>
      <c r="S112" s="984"/>
    </row>
    <row r="113" spans="1:19">
      <c r="A113" t="s">
        <v>261</v>
      </c>
      <c r="B113" t="str">
        <f>Secteurs!$B$46</f>
        <v>Exportations</v>
      </c>
      <c r="C113" s="863">
        <f>'Prétraitement échanges'!E41+'Prétraitement échanges'!E42+'Prétraitement échanges'!E43+'Prétraitement échanges'!E44+'Prétraitement échanges'!E45+'Prétraitement échanges'!E46+'Prétraitement échanges'!E47+'Prétraitement échanges'!E48+'Prétraitement échanges'!E49+'Prétraitement échanges'!E50+'Prétraitement échanges'!E51+'Prétraitement échanges'!E52</f>
        <v>9.8641210000000026</v>
      </c>
      <c r="D113" s="811"/>
      <c r="E113" t="str">
        <f>Etiquettes!$C$3</f>
        <v>Matière première:Produit:Coproduit:Intrant externe:Rejet</v>
      </c>
      <c r="F113" s="8">
        <f>Etiquettes!$R$6</f>
        <v>0</v>
      </c>
      <c r="G113" s="8">
        <f>Etiquettes!$H$5</f>
        <v>0</v>
      </c>
      <c r="H113" t="str">
        <f>Etiquettes!$C$4</f>
        <v>kt</v>
      </c>
      <c r="I113" t="s">
        <v>489</v>
      </c>
      <c r="K113" t="s">
        <v>353</v>
      </c>
      <c r="L113" s="54" t="s">
        <v>59</v>
      </c>
      <c r="M113" s="8">
        <f>Etiquettes!$H$11</f>
        <v>0</v>
      </c>
      <c r="N113" s="8" t="str">
        <f t="shared" si="3"/>
        <v>Exportation d'huile d'olive = 10 Matière première:Produit:Coproduit:Intrant externe:Rejet (Douanes françaises - Eurostat)</v>
      </c>
      <c r="O113">
        <f>Etiquettes!$I$15</f>
        <v>0</v>
      </c>
      <c r="P113" s="911" t="s">
        <v>336</v>
      </c>
      <c r="Q113" s="911">
        <f>Etiquettes!$H$17</f>
        <v>0</v>
      </c>
      <c r="S113" s="984"/>
    </row>
    <row r="114" spans="1:19">
      <c r="A114" t="str">
        <f>Secteurs!$B$45</f>
        <v>Importations</v>
      </c>
      <c r="B114" t="s">
        <v>261</v>
      </c>
      <c r="C114" s="863">
        <f>'Prétraitement échanges'!F41+'Prétraitement échanges'!F42+'Prétraitement échanges'!F43+'Prétraitement échanges'!F44+'Prétraitement échanges'!F45+'Prétraitement échanges'!F46+'Prétraitement échanges'!F47+'Prétraitement échanges'!F48+'Prétraitement échanges'!F49+'Prétraitement échanges'!F50+'Prétraitement échanges'!F51+'Prétraitement échanges'!F52</f>
        <v>133.95079200000001</v>
      </c>
      <c r="D114" s="53"/>
      <c r="E114" t="str">
        <f>Etiquettes!$C$3</f>
        <v>Matière première:Produit:Coproduit:Intrant externe:Rejet</v>
      </c>
      <c r="F114" s="8">
        <f>Etiquettes!$R$6</f>
        <v>0</v>
      </c>
      <c r="G114" s="8">
        <f>Etiquettes!$I$5</f>
        <v>0</v>
      </c>
      <c r="H114" t="str">
        <f>Etiquettes!$C$4</f>
        <v>kt</v>
      </c>
      <c r="I114" t="s">
        <v>506</v>
      </c>
      <c r="K114" t="s">
        <v>353</v>
      </c>
      <c r="L114" s="54" t="s">
        <v>59</v>
      </c>
      <c r="M114" s="8">
        <f>Etiquettes!$H$11</f>
        <v>0</v>
      </c>
      <c r="N114" s="8" t="str">
        <f t="shared" si="3"/>
        <v>Importation d'huile d'olive = 134 Matière première:Produit:Coproduit:Intrant externe:Rejet (Douanes françaises - Eurostat)</v>
      </c>
      <c r="O114">
        <f>Etiquettes!$I$15</f>
        <v>0</v>
      </c>
      <c r="P114" s="911" t="s">
        <v>336</v>
      </c>
      <c r="Q114" s="911">
        <f>Etiquettes!$H$17</f>
        <v>0</v>
      </c>
      <c r="S114" s="984"/>
    </row>
    <row r="115" spans="1:19">
      <c r="A115" t="s">
        <v>261</v>
      </c>
      <c r="B115" t="str">
        <f>Secteurs!$B$46</f>
        <v>Exportations</v>
      </c>
      <c r="C115" s="863">
        <f>'Prétraitement échanges'!G41+'Prétraitement échanges'!G42+'Prétraitement échanges'!G43+'Prétraitement échanges'!G44+'Prétraitement échanges'!G45+'Prétraitement échanges'!G46+'Prétraitement échanges'!G47+'Prétraitement échanges'!G48+'Prétraitement échanges'!G49+'Prétraitement échanges'!G50+'Prétraitement échanges'!G51+'Prétraitement échanges'!G52</f>
        <v>9.516960000000001</v>
      </c>
      <c r="D115" s="811"/>
      <c r="E115" t="str">
        <f>Etiquettes!$C$3</f>
        <v>Matière première:Produit:Coproduit:Intrant externe:Rejet</v>
      </c>
      <c r="F115" s="8">
        <f>Etiquettes!$R$6</f>
        <v>0</v>
      </c>
      <c r="G115" s="8">
        <f>Etiquettes!$I$5</f>
        <v>0</v>
      </c>
      <c r="H115" t="str">
        <f>Etiquettes!$C$4</f>
        <v>kt</v>
      </c>
      <c r="I115" t="s">
        <v>489</v>
      </c>
      <c r="K115" t="s">
        <v>353</v>
      </c>
      <c r="L115" s="54" t="s">
        <v>59</v>
      </c>
      <c r="M115" s="8">
        <f>Etiquettes!$H$11</f>
        <v>0</v>
      </c>
      <c r="N115" s="8" t="str">
        <f t="shared" si="3"/>
        <v>Exportation d'huile d'olive = 10 Matière première:Produit:Coproduit:Intrant externe:Rejet (Douanes françaises - Eurostat)</v>
      </c>
      <c r="O115">
        <f>Etiquettes!$I$15</f>
        <v>0</v>
      </c>
      <c r="P115" s="911" t="s">
        <v>336</v>
      </c>
      <c r="Q115" s="911">
        <f>Etiquettes!$H$17</f>
        <v>0</v>
      </c>
      <c r="S115" s="984"/>
    </row>
    <row r="116" spans="1:19">
      <c r="A116" t="str">
        <f>Secteurs!$B$45</f>
        <v>Importations</v>
      </c>
      <c r="B116" t="s">
        <v>261</v>
      </c>
      <c r="C116" s="863">
        <f>'Prétraitement échanges'!H41+'Prétraitement échanges'!H42+'Prétraitement échanges'!H43+'Prétraitement échanges'!H44+'Prétraitement échanges'!H45+'Prétraitement échanges'!H46+'Prétraitement échanges'!H47+'Prétraitement échanges'!H48+'Prétraitement échanges'!H49+'Prétraitement échanges'!H50+'Prétraitement échanges'!H51+'Prétraitement échanges'!H52</f>
        <v>119.13237099999998</v>
      </c>
      <c r="D116" s="53"/>
      <c r="E116" t="str">
        <f>Etiquettes!$C$3</f>
        <v>Matière première:Produit:Coproduit:Intrant externe:Rejet</v>
      </c>
      <c r="F116" s="8">
        <f>Etiquettes!$R$6</f>
        <v>0</v>
      </c>
      <c r="G116" s="8">
        <f>Etiquettes!$J$5</f>
        <v>0</v>
      </c>
      <c r="H116" t="str">
        <f>Etiquettes!$C$4</f>
        <v>kt</v>
      </c>
      <c r="I116" t="s">
        <v>506</v>
      </c>
      <c r="K116" t="s">
        <v>353</v>
      </c>
      <c r="L116" s="54" t="s">
        <v>59</v>
      </c>
      <c r="M116" s="8">
        <f>Etiquettes!$H$11</f>
        <v>0</v>
      </c>
      <c r="N116" s="8" t="str">
        <f t="shared" si="3"/>
        <v>Importation d'huile d'olive = 119 Matière première:Produit:Coproduit:Intrant externe:Rejet (Douanes françaises - Eurostat)</v>
      </c>
      <c r="O116">
        <f>Etiquettes!$I$15</f>
        <v>0</v>
      </c>
      <c r="P116" s="911" t="s">
        <v>336</v>
      </c>
      <c r="Q116" s="911">
        <f>Etiquettes!$H$17</f>
        <v>0</v>
      </c>
      <c r="S116" s="984"/>
    </row>
    <row r="117" spans="1:19">
      <c r="A117" t="s">
        <v>261</v>
      </c>
      <c r="B117" t="str">
        <f>Secteurs!$B$46</f>
        <v>Exportations</v>
      </c>
      <c r="C117" s="863">
        <f>'Prétraitement échanges'!I41+'Prétraitement échanges'!I42+'Prétraitement échanges'!I43+'Prétraitement échanges'!I44+'Prétraitement échanges'!I45+'Prétraitement échanges'!I46+'Prétraitement échanges'!I47+'Prétraitement échanges'!I48+'Prétraitement échanges'!I49+'Prétraitement échanges'!I50+'Prétraitement échanges'!I51+'Prétraitement échanges'!I52</f>
        <v>15.315213999999999</v>
      </c>
      <c r="D117" s="811"/>
      <c r="E117" t="str">
        <f>Etiquettes!$C$3</f>
        <v>Matière première:Produit:Coproduit:Intrant externe:Rejet</v>
      </c>
      <c r="F117" s="8">
        <f>Etiquettes!$R$6</f>
        <v>0</v>
      </c>
      <c r="G117" s="8">
        <f>Etiquettes!$J$5</f>
        <v>0</v>
      </c>
      <c r="H117" t="str">
        <f>Etiquettes!$C$4</f>
        <v>kt</v>
      </c>
      <c r="I117" t="s">
        <v>489</v>
      </c>
      <c r="K117" t="s">
        <v>353</v>
      </c>
      <c r="L117" s="54" t="s">
        <v>59</v>
      </c>
      <c r="M117" s="8">
        <f>Etiquettes!$H$11</f>
        <v>0</v>
      </c>
      <c r="N117" s="8" t="str">
        <f t="shared" si="3"/>
        <v>Exportation d'huile d'olive = 15 Matière première:Produit:Coproduit:Intrant externe:Rejet (Douanes françaises - Eurostat)</v>
      </c>
      <c r="O117">
        <f>Etiquettes!$I$15</f>
        <v>0</v>
      </c>
      <c r="P117" s="911" t="s">
        <v>336</v>
      </c>
      <c r="Q117" s="911">
        <f>Etiquettes!$H$17</f>
        <v>0</v>
      </c>
      <c r="S117" s="984"/>
    </row>
    <row r="118" spans="1:19">
      <c r="A118" t="str">
        <f>Secteurs!$B$45</f>
        <v>Importations</v>
      </c>
      <c r="B118" t="str">
        <f>Produits!$B$17</f>
        <v>Grignons d'olive</v>
      </c>
      <c r="C118" s="863">
        <f>'Prétraitement échanges'!D138+'Prétraitement échanges'!D139</f>
        <v>9.2380320000000005</v>
      </c>
      <c r="D118" s="53"/>
      <c r="E118" t="str">
        <f>Etiquettes!$C$3</f>
        <v>Matière première:Produit:Coproduit:Intrant externe:Rejet</v>
      </c>
      <c r="F118" s="8">
        <f>Etiquettes!$R$6</f>
        <v>0</v>
      </c>
      <c r="G118" s="8">
        <f>Etiquettes!$H$5</f>
        <v>0</v>
      </c>
      <c r="H118" t="str">
        <f>Etiquettes!$C$4</f>
        <v>kt</v>
      </c>
      <c r="I118" t="s">
        <v>508</v>
      </c>
      <c r="K118" t="s">
        <v>353</v>
      </c>
      <c r="L118" s="54" t="s">
        <v>58</v>
      </c>
      <c r="M118" s="8">
        <f>Etiquettes!$H$11</f>
        <v>0</v>
      </c>
      <c r="N118" s="8" t="str">
        <f t="shared" si="3"/>
        <v>Importation de grignons d'olive = 9 Matière première:Produit:Coproduit:Intrant externe:Rejet (Douanes françaises - Eurostat)</v>
      </c>
      <c r="O118">
        <f>Etiquettes!$I$15</f>
        <v>0</v>
      </c>
      <c r="P118" s="911" t="s">
        <v>336</v>
      </c>
      <c r="Q118" s="911">
        <f>Etiquettes!$H$17</f>
        <v>0</v>
      </c>
      <c r="S118" s="984"/>
    </row>
    <row r="119" spans="1:19">
      <c r="A119" t="str">
        <f>Produits!$B$17</f>
        <v>Grignons d'olive</v>
      </c>
      <c r="B119" t="str">
        <f>Secteurs!$B$46</f>
        <v>Exportations</v>
      </c>
      <c r="C119" s="863">
        <f>'Prétraitement échanges'!E138+'Prétraitement échanges'!E139</f>
        <v>0.09</v>
      </c>
      <c r="D119" s="811"/>
      <c r="E119" t="str">
        <f>Etiquettes!$C$3</f>
        <v>Matière première:Produit:Coproduit:Intrant externe:Rejet</v>
      </c>
      <c r="F119" s="8">
        <f>Etiquettes!$R$6</f>
        <v>0</v>
      </c>
      <c r="G119" s="8">
        <f>Etiquettes!$H$5</f>
        <v>0</v>
      </c>
      <c r="H119" t="str">
        <f>Etiquettes!$C$4</f>
        <v>kt</v>
      </c>
      <c r="I119" t="s">
        <v>493</v>
      </c>
      <c r="K119" t="s">
        <v>353</v>
      </c>
      <c r="L119" s="54" t="s">
        <v>58</v>
      </c>
      <c r="M119" s="8">
        <f>Etiquettes!$H$11</f>
        <v>0</v>
      </c>
      <c r="N119" s="8" t="str">
        <f t="shared" si="3"/>
        <v>Exportation de grignons d'olive = 0 Matière première:Produit:Coproduit:Intrant externe:Rejet (Douanes françaises - Eurostat)</v>
      </c>
      <c r="O119">
        <f>Etiquettes!$I$15</f>
        <v>0</v>
      </c>
      <c r="P119" s="911" t="s">
        <v>336</v>
      </c>
      <c r="Q119" s="911">
        <f>Etiquettes!$H$17</f>
        <v>0</v>
      </c>
      <c r="S119" s="984"/>
    </row>
    <row r="120" spans="1:19">
      <c r="A120" t="str">
        <f>Secteurs!$B$45</f>
        <v>Importations</v>
      </c>
      <c r="B120" t="str">
        <f>Produits!$B$17</f>
        <v>Grignons d'olive</v>
      </c>
      <c r="C120" s="863">
        <f>'Prétraitement échanges'!F138+'Prétraitement échanges'!F139</f>
        <v>24.597903000000002</v>
      </c>
      <c r="D120" s="53"/>
      <c r="E120" t="str">
        <f>Etiquettes!$C$3</f>
        <v>Matière première:Produit:Coproduit:Intrant externe:Rejet</v>
      </c>
      <c r="F120" s="8">
        <f>Etiquettes!$R$6</f>
        <v>0</v>
      </c>
      <c r="G120" s="8">
        <f>Etiquettes!$I$5</f>
        <v>0</v>
      </c>
      <c r="H120" t="str">
        <f>Etiquettes!$C$4</f>
        <v>kt</v>
      </c>
      <c r="I120" t="s">
        <v>508</v>
      </c>
      <c r="K120" t="s">
        <v>353</v>
      </c>
      <c r="L120" s="54" t="s">
        <v>58</v>
      </c>
      <c r="M120" s="8">
        <f>Etiquettes!$H$11</f>
        <v>0</v>
      </c>
      <c r="N120" s="8" t="str">
        <f t="shared" si="3"/>
        <v>Importation de grignons d'olive = 25 Matière première:Produit:Coproduit:Intrant externe:Rejet (Douanes françaises - Eurostat)</v>
      </c>
      <c r="O120">
        <f>Etiquettes!$I$15</f>
        <v>0</v>
      </c>
      <c r="P120" s="911" t="s">
        <v>336</v>
      </c>
      <c r="Q120" s="911">
        <f>Etiquettes!$H$17</f>
        <v>0</v>
      </c>
      <c r="S120" s="984"/>
    </row>
    <row r="121" spans="1:19">
      <c r="A121" t="str">
        <f>Produits!$B$17</f>
        <v>Grignons d'olive</v>
      </c>
      <c r="B121" t="str">
        <f>Secteurs!$B$46</f>
        <v>Exportations</v>
      </c>
      <c r="C121" s="863">
        <f>'Prétraitement échanges'!G138+'Prétraitement échanges'!G139</f>
        <v>0.76470700000000003</v>
      </c>
      <c r="D121" s="811"/>
      <c r="E121" t="str">
        <f>Etiquettes!$C$3</f>
        <v>Matière première:Produit:Coproduit:Intrant externe:Rejet</v>
      </c>
      <c r="F121" s="8">
        <f>Etiquettes!$R$6</f>
        <v>0</v>
      </c>
      <c r="G121" s="8">
        <f>Etiquettes!$I$5</f>
        <v>0</v>
      </c>
      <c r="H121" t="str">
        <f>Etiquettes!$C$4</f>
        <v>kt</v>
      </c>
      <c r="I121" t="s">
        <v>493</v>
      </c>
      <c r="K121" t="s">
        <v>353</v>
      </c>
      <c r="L121" s="54" t="s">
        <v>58</v>
      </c>
      <c r="M121" s="8">
        <f>Etiquettes!$H$11</f>
        <v>0</v>
      </c>
      <c r="N121" s="8" t="str">
        <f t="shared" si="3"/>
        <v>Exportation de grignons d'olive = 1 Matière première:Produit:Coproduit:Intrant externe:Rejet (Douanes françaises - Eurostat)</v>
      </c>
      <c r="O121">
        <f>Etiquettes!$I$15</f>
        <v>0</v>
      </c>
      <c r="P121" s="911" t="s">
        <v>336</v>
      </c>
      <c r="Q121" s="911">
        <f>Etiquettes!$H$17</f>
        <v>0</v>
      </c>
      <c r="S121" s="984"/>
    </row>
    <row r="122" spans="1:19">
      <c r="A122" t="str">
        <f>Secteurs!$B$45</f>
        <v>Importations</v>
      </c>
      <c r="B122" t="str">
        <f>Produits!$B$17</f>
        <v>Grignons d'olive</v>
      </c>
      <c r="C122" s="863">
        <f>'Prétraitement échanges'!H138+'Prétraitement échanges'!H139</f>
        <v>11.932343999999999</v>
      </c>
      <c r="D122" s="53"/>
      <c r="E122" t="str">
        <f>Etiquettes!$C$3</f>
        <v>Matière première:Produit:Coproduit:Intrant externe:Rejet</v>
      </c>
      <c r="F122" s="8">
        <f>Etiquettes!$R$6</f>
        <v>0</v>
      </c>
      <c r="G122" s="8">
        <f>Etiquettes!$J$5</f>
        <v>0</v>
      </c>
      <c r="H122" t="str">
        <f>Etiquettes!$C$4</f>
        <v>kt</v>
      </c>
      <c r="I122" t="s">
        <v>508</v>
      </c>
      <c r="K122" t="s">
        <v>353</v>
      </c>
      <c r="L122" s="54" t="s">
        <v>58</v>
      </c>
      <c r="M122" s="8">
        <f>Etiquettes!$H$11</f>
        <v>0</v>
      </c>
      <c r="N122" s="8" t="str">
        <f t="shared" si="3"/>
        <v>Importation de grignons d'olive = 12 Matière première:Produit:Coproduit:Intrant externe:Rejet (Douanes françaises - Eurostat)</v>
      </c>
      <c r="O122">
        <f>Etiquettes!$I$15</f>
        <v>0</v>
      </c>
      <c r="P122" s="911" t="s">
        <v>336</v>
      </c>
      <c r="Q122" s="911">
        <f>Etiquettes!$H$17</f>
        <v>0</v>
      </c>
      <c r="S122" s="984"/>
    </row>
    <row r="123" spans="1:19">
      <c r="A123" t="str">
        <f>Produits!$B$17</f>
        <v>Grignons d'olive</v>
      </c>
      <c r="B123" t="str">
        <f>Secteurs!$B$46</f>
        <v>Exportations</v>
      </c>
      <c r="C123" s="863">
        <f>'Prétraitement échanges'!I138+'Prétraitement échanges'!I139</f>
        <v>2.3001000000000001E-2</v>
      </c>
      <c r="D123" s="811"/>
      <c r="E123" t="str">
        <f>Etiquettes!$C$3</f>
        <v>Matière première:Produit:Coproduit:Intrant externe:Rejet</v>
      </c>
      <c r="F123" s="8">
        <f>Etiquettes!$R$6</f>
        <v>0</v>
      </c>
      <c r="G123" s="8">
        <f>Etiquettes!$J$5</f>
        <v>0</v>
      </c>
      <c r="H123" t="str">
        <f>Etiquettes!$C$4</f>
        <v>kt</v>
      </c>
      <c r="I123" t="s">
        <v>493</v>
      </c>
      <c r="K123" t="s">
        <v>353</v>
      </c>
      <c r="L123" s="54" t="s">
        <v>58</v>
      </c>
      <c r="M123" s="8">
        <f>Etiquettes!$H$11</f>
        <v>0</v>
      </c>
      <c r="N123" s="8" t="str">
        <f t="shared" si="3"/>
        <v>Exportation de grignons d'olive = 0 Matière première:Produit:Coproduit:Intrant externe:Rejet (Douanes françaises - Eurostat)</v>
      </c>
      <c r="O123">
        <f>Etiquettes!$I$15</f>
        <v>0</v>
      </c>
      <c r="P123" s="911" t="s">
        <v>336</v>
      </c>
      <c r="Q123" s="911">
        <f>Etiquettes!$H$17</f>
        <v>0</v>
      </c>
      <c r="S123" s="984"/>
    </row>
    <row r="124" spans="1:19">
      <c r="A124" t="str">
        <f>Secteurs!$B$45</f>
        <v>Importations</v>
      </c>
      <c r="B124" t="s">
        <v>263</v>
      </c>
      <c r="C124" s="863">
        <f>'Prétraitement échanges'!D6+'Prétraitement échanges'!D7+'Prétraitement échanges'!D121+'Prétraitement échanges'!D125</f>
        <v>86.8309</v>
      </c>
      <c r="D124" s="53"/>
      <c r="E124" t="str">
        <f>Etiquettes!$C$3</f>
        <v>Matière première:Produit:Coproduit:Intrant externe:Rejet</v>
      </c>
      <c r="F124" s="8">
        <f>Etiquettes!$R$6</f>
        <v>0</v>
      </c>
      <c r="G124" s="8">
        <f>Etiquettes!$H$5</f>
        <v>0</v>
      </c>
      <c r="H124" t="str">
        <f>Etiquettes!$C$4</f>
        <v>kt</v>
      </c>
      <c r="I124" t="s">
        <v>510</v>
      </c>
      <c r="K124" t="s">
        <v>353</v>
      </c>
      <c r="L124" s="54" t="s">
        <v>59</v>
      </c>
      <c r="M124" s="8">
        <f>Etiquettes!$H$11</f>
        <v>0</v>
      </c>
      <c r="N124" s="8" t="str">
        <f t="shared" si="3"/>
        <v>Importation d'olives de table = 87 Matière première:Produit:Coproduit:Intrant externe:Rejet (Douanes françaises - Eurostat)</v>
      </c>
      <c r="O124">
        <f>Etiquettes!$I$15</f>
        <v>0</v>
      </c>
      <c r="P124" s="911" t="s">
        <v>336</v>
      </c>
      <c r="Q124" s="911">
        <f>Etiquettes!$H$17</f>
        <v>0</v>
      </c>
      <c r="S124" s="984"/>
    </row>
    <row r="125" spans="1:19">
      <c r="A125" t="s">
        <v>263</v>
      </c>
      <c r="B125" t="str">
        <f>Secteurs!$B$46</f>
        <v>Exportations</v>
      </c>
      <c r="C125" s="863">
        <f>'Prétraitement échanges'!E6+'Prétraitement échanges'!E7+'Prétraitement échanges'!E121+'Prétraitement échanges'!E125</f>
        <v>4.0228190000000001</v>
      </c>
      <c r="D125" s="811"/>
      <c r="E125" t="str">
        <f>Etiquettes!$C$3</f>
        <v>Matière première:Produit:Coproduit:Intrant externe:Rejet</v>
      </c>
      <c r="F125" s="8">
        <f>Etiquettes!$R$6</f>
        <v>0</v>
      </c>
      <c r="G125" s="8">
        <f>Etiquettes!$H$5</f>
        <v>0</v>
      </c>
      <c r="H125" t="str">
        <f>Etiquettes!$C$4</f>
        <v>kt</v>
      </c>
      <c r="I125" t="s">
        <v>497</v>
      </c>
      <c r="K125" t="s">
        <v>353</v>
      </c>
      <c r="L125" s="54" t="s">
        <v>59</v>
      </c>
      <c r="M125" s="8">
        <f>Etiquettes!$H$11</f>
        <v>0</v>
      </c>
      <c r="N125" s="8" t="str">
        <f t="shared" si="3"/>
        <v>Exportation d'olives de table = 4 Matière première:Produit:Coproduit:Intrant externe:Rejet (Douanes françaises - Eurostat)</v>
      </c>
      <c r="O125">
        <f>Etiquettes!$I$15</f>
        <v>0</v>
      </c>
      <c r="P125" s="911" t="s">
        <v>336</v>
      </c>
      <c r="Q125" s="911">
        <f>Etiquettes!$H$17</f>
        <v>0</v>
      </c>
      <c r="S125" s="984"/>
    </row>
    <row r="126" spans="1:19">
      <c r="A126" t="str">
        <f>Secteurs!$B$45</f>
        <v>Importations</v>
      </c>
      <c r="B126" t="s">
        <v>263</v>
      </c>
      <c r="C126" s="863">
        <f>'Prétraitement échanges'!F6+'Prétraitement échanges'!F7+'Prétraitement échanges'!F121+'Prétraitement échanges'!F125</f>
        <v>91.699174999999997</v>
      </c>
      <c r="D126" s="53"/>
      <c r="E126" t="str">
        <f>Etiquettes!$C$3</f>
        <v>Matière première:Produit:Coproduit:Intrant externe:Rejet</v>
      </c>
      <c r="F126" s="8">
        <f>Etiquettes!$R$6</f>
        <v>0</v>
      </c>
      <c r="G126" s="8">
        <f>Etiquettes!$I$5</f>
        <v>0</v>
      </c>
      <c r="H126" t="str">
        <f>Etiquettes!$C$4</f>
        <v>kt</v>
      </c>
      <c r="I126" t="s">
        <v>510</v>
      </c>
      <c r="K126" t="s">
        <v>353</v>
      </c>
      <c r="L126" s="54" t="s">
        <v>59</v>
      </c>
      <c r="M126" s="8">
        <f>Etiquettes!$H$11</f>
        <v>0</v>
      </c>
      <c r="N126" s="8" t="str">
        <f t="shared" si="3"/>
        <v>Importation d'olives de table = 92 Matière première:Produit:Coproduit:Intrant externe:Rejet (Douanes françaises - Eurostat)</v>
      </c>
      <c r="O126">
        <f>Etiquettes!$I$15</f>
        <v>0</v>
      </c>
      <c r="P126" s="911" t="s">
        <v>336</v>
      </c>
      <c r="Q126" s="911">
        <f>Etiquettes!$H$17</f>
        <v>0</v>
      </c>
      <c r="S126" s="984"/>
    </row>
    <row r="127" spans="1:19">
      <c r="A127" t="s">
        <v>263</v>
      </c>
      <c r="B127" t="str">
        <f>Secteurs!$B$46</f>
        <v>Exportations</v>
      </c>
      <c r="C127" s="863">
        <f>'Prétraitement échanges'!G6+'Prétraitement échanges'!G7+'Prétraitement échanges'!G121+'Prétraitement échanges'!G125</f>
        <v>3.1974750000000003</v>
      </c>
      <c r="D127" s="811"/>
      <c r="E127" t="str">
        <f>Etiquettes!$C$3</f>
        <v>Matière première:Produit:Coproduit:Intrant externe:Rejet</v>
      </c>
      <c r="F127" s="8">
        <f>Etiquettes!$R$6</f>
        <v>0</v>
      </c>
      <c r="G127" s="8">
        <f>Etiquettes!$I$5</f>
        <v>0</v>
      </c>
      <c r="H127" t="str">
        <f>Etiquettes!$C$4</f>
        <v>kt</v>
      </c>
      <c r="I127" t="s">
        <v>497</v>
      </c>
      <c r="K127" t="s">
        <v>353</v>
      </c>
      <c r="L127" s="54" t="s">
        <v>59</v>
      </c>
      <c r="M127" s="8">
        <f>Etiquettes!$H$11</f>
        <v>0</v>
      </c>
      <c r="N127" s="8" t="str">
        <f t="shared" si="3"/>
        <v>Exportation d'olives de table = 3 Matière première:Produit:Coproduit:Intrant externe:Rejet (Douanes françaises - Eurostat)</v>
      </c>
      <c r="O127">
        <f>Etiquettes!$I$15</f>
        <v>0</v>
      </c>
      <c r="P127" s="911" t="s">
        <v>336</v>
      </c>
      <c r="Q127" s="911">
        <f>Etiquettes!$H$17</f>
        <v>0</v>
      </c>
      <c r="S127" s="984"/>
    </row>
    <row r="128" spans="1:19">
      <c r="A128" t="str">
        <f>Secteurs!$B$45</f>
        <v>Importations</v>
      </c>
      <c r="B128" t="s">
        <v>263</v>
      </c>
      <c r="C128" s="863">
        <f>'Prétraitement échanges'!H6+'Prétraitement échanges'!H7+'Prétraitement échanges'!H121+'Prétraitement échanges'!H125</f>
        <v>88.885459999999995</v>
      </c>
      <c r="D128" s="53"/>
      <c r="E128" t="str">
        <f>Etiquettes!$C$3</f>
        <v>Matière première:Produit:Coproduit:Intrant externe:Rejet</v>
      </c>
      <c r="F128" s="8">
        <f>Etiquettes!$R$6</f>
        <v>0</v>
      </c>
      <c r="G128" s="8">
        <f>Etiquettes!$J$5</f>
        <v>0</v>
      </c>
      <c r="H128" t="str">
        <f>Etiquettes!$C$4</f>
        <v>kt</v>
      </c>
      <c r="I128" t="s">
        <v>510</v>
      </c>
      <c r="K128" t="s">
        <v>353</v>
      </c>
      <c r="L128" s="54" t="s">
        <v>59</v>
      </c>
      <c r="M128" s="8">
        <f>Etiquettes!$H$11</f>
        <v>0</v>
      </c>
      <c r="N128" s="8" t="str">
        <f t="shared" si="3"/>
        <v>Importation d'olives de table = 89 Matière première:Produit:Coproduit:Intrant externe:Rejet (Douanes françaises - Eurostat)</v>
      </c>
      <c r="O128">
        <f>Etiquettes!$I$15</f>
        <v>0</v>
      </c>
      <c r="P128" s="911" t="s">
        <v>336</v>
      </c>
      <c r="Q128" s="911">
        <f>Etiquettes!$H$17</f>
        <v>0</v>
      </c>
      <c r="S128" s="984"/>
    </row>
    <row r="129" spans="1:19">
      <c r="A129" t="s">
        <v>263</v>
      </c>
      <c r="B129" t="str">
        <f>Secteurs!$B$46</f>
        <v>Exportations</v>
      </c>
      <c r="C129" s="863">
        <f>'Prétraitement échanges'!I6+'Prétraitement échanges'!I7+'Prétraitement échanges'!I121+'Prétraitement échanges'!I125</f>
        <v>3.4448900000000005</v>
      </c>
      <c r="D129" s="811"/>
      <c r="E129" t="str">
        <f>Etiquettes!$C$3</f>
        <v>Matière première:Produit:Coproduit:Intrant externe:Rejet</v>
      </c>
      <c r="F129" s="8">
        <f>Etiquettes!$R$6</f>
        <v>0</v>
      </c>
      <c r="G129" s="8">
        <f>Etiquettes!$J$5</f>
        <v>0</v>
      </c>
      <c r="H129" t="str">
        <f>Etiquettes!$C$4</f>
        <v>kt</v>
      </c>
      <c r="I129" t="s">
        <v>497</v>
      </c>
      <c r="K129" t="s">
        <v>353</v>
      </c>
      <c r="L129" s="54" t="s">
        <v>59</v>
      </c>
      <c r="M129" s="8">
        <f>Etiquettes!$H$11</f>
        <v>0</v>
      </c>
      <c r="N129" s="8" t="str">
        <f t="shared" si="3"/>
        <v>Exportation d'olives de table = 3 Matière première:Produit:Coproduit:Intrant externe:Rejet (Douanes françaises - Eurostat)</v>
      </c>
      <c r="O129">
        <f>Etiquettes!$I$15</f>
        <v>0</v>
      </c>
      <c r="P129" s="911" t="s">
        <v>336</v>
      </c>
      <c r="Q129" s="911">
        <f>Etiquettes!$H$17</f>
        <v>0</v>
      </c>
      <c r="S129" s="984"/>
    </row>
  </sheetData>
  <mergeCells count="4">
    <mergeCell ref="S106:S129"/>
    <mergeCell ref="S58:S81"/>
    <mergeCell ref="S2:S57"/>
    <mergeCell ref="S82:S10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7D200"/>
  </sheetPr>
  <dimension ref="A1:AMJ127"/>
  <sheetViews>
    <sheetView workbookViewId="0">
      <selection activeCell="A19" sqref="A19"/>
    </sheetView>
  </sheetViews>
  <sheetFormatPr baseColWidth="10" defaultColWidth="9.109375" defaultRowHeight="14.4"/>
  <cols>
    <col min="1" max="1" width="22.33203125" style="915" customWidth="1"/>
    <col min="2" max="2" width="16.5546875" style="915" customWidth="1"/>
    <col min="3" max="1024" width="9.109375" style="915" customWidth="1"/>
    <col min="1025" max="1025" width="9.109375" style="917" customWidth="1"/>
    <col min="1026" max="16384" width="9.109375" style="917"/>
  </cols>
  <sheetData>
    <row r="1" spans="1:21" s="934" customFormat="1" ht="19.95" customHeight="1">
      <c r="A1" s="933" t="s">
        <v>18</v>
      </c>
    </row>
    <row r="2" spans="1:21">
      <c r="B2" s="935"/>
      <c r="C2" s="935"/>
      <c r="D2" s="935"/>
      <c r="E2" s="935"/>
      <c r="F2" s="935"/>
      <c r="G2" s="935"/>
      <c r="H2" s="935"/>
      <c r="N2" s="936"/>
      <c r="P2" s="916"/>
      <c r="Q2" s="916"/>
      <c r="R2" s="916"/>
      <c r="S2" s="916"/>
      <c r="T2" s="916"/>
      <c r="U2" s="916"/>
    </row>
    <row r="3" spans="1:21" ht="14.85" customHeight="1">
      <c r="A3" s="935" t="s">
        <v>76</v>
      </c>
      <c r="N3" s="936"/>
      <c r="P3" s="916"/>
      <c r="Q3" s="916"/>
      <c r="R3" s="916"/>
      <c r="S3" s="916"/>
      <c r="T3" s="916"/>
      <c r="U3" s="916"/>
    </row>
    <row r="4" spans="1:21" ht="13.95" customHeight="1">
      <c r="A4" s="935" t="s">
        <v>77</v>
      </c>
      <c r="P4" s="916"/>
      <c r="Q4" s="916"/>
      <c r="R4" s="916"/>
      <c r="S4" s="916"/>
      <c r="T4" s="916"/>
      <c r="U4" s="916"/>
    </row>
    <row r="5" spans="1:21" ht="13.95" customHeight="1">
      <c r="A5" s="935"/>
      <c r="P5" s="916"/>
      <c r="Q5" s="916"/>
      <c r="R5" s="916"/>
      <c r="S5" s="916"/>
      <c r="T5" s="916"/>
      <c r="U5" s="916"/>
    </row>
    <row r="6" spans="1:21" ht="13.95" customHeight="1">
      <c r="A6" s="937" t="s">
        <v>78</v>
      </c>
      <c r="B6" s="938"/>
      <c r="C6" s="938"/>
      <c r="D6" s="938"/>
      <c r="E6" s="938"/>
      <c r="F6" s="938"/>
      <c r="G6" s="938"/>
      <c r="H6" s="938"/>
      <c r="I6" s="938"/>
      <c r="J6" s="938"/>
      <c r="K6" s="938"/>
      <c r="L6" s="938"/>
      <c r="M6" s="938"/>
      <c r="N6" s="938"/>
      <c r="O6" s="938"/>
      <c r="P6" s="938"/>
      <c r="Q6" s="938"/>
      <c r="R6" s="938"/>
      <c r="S6" s="938"/>
      <c r="T6" s="916"/>
      <c r="U6" s="916"/>
    </row>
    <row r="7" spans="1:21" ht="13.95" customHeight="1">
      <c r="A7" s="939"/>
      <c r="B7" s="939"/>
      <c r="C7" s="939"/>
      <c r="D7" s="939"/>
      <c r="E7" s="939"/>
      <c r="F7" s="939"/>
      <c r="G7" s="939"/>
      <c r="H7" s="939"/>
      <c r="I7" s="939"/>
      <c r="J7" s="939"/>
      <c r="K7" s="939"/>
      <c r="L7" s="939"/>
      <c r="M7" s="939"/>
      <c r="N7" s="939"/>
      <c r="O7" s="939"/>
      <c r="P7" s="939"/>
      <c r="Q7" s="939"/>
      <c r="R7" s="939"/>
      <c r="S7" s="939"/>
      <c r="T7" s="916"/>
      <c r="U7" s="916"/>
    </row>
    <row r="8" spans="1:21" ht="13.95" customHeight="1">
      <c r="A8" s="940" t="s">
        <v>79</v>
      </c>
      <c r="B8" s="939"/>
      <c r="C8" s="939"/>
      <c r="D8" s="939"/>
      <c r="E8" s="939"/>
      <c r="F8" s="939"/>
      <c r="G8" s="939"/>
      <c r="H8" s="939"/>
      <c r="I8" s="939"/>
      <c r="J8" s="939"/>
      <c r="K8" s="939"/>
      <c r="L8" s="939"/>
      <c r="M8" s="939"/>
      <c r="N8" s="939"/>
      <c r="O8" s="939"/>
      <c r="P8" s="939"/>
      <c r="Q8" s="939"/>
      <c r="R8" s="939"/>
      <c r="S8" s="939"/>
      <c r="T8" s="916"/>
      <c r="U8" s="916"/>
    </row>
    <row r="9" spans="1:21" ht="13.95" customHeight="1">
      <c r="A9" s="941" t="s">
        <v>80</v>
      </c>
      <c r="B9" s="942" t="s">
        <v>81</v>
      </c>
      <c r="C9" s="939"/>
      <c r="D9" s="939"/>
      <c r="E9" s="939"/>
      <c r="F9" s="939"/>
      <c r="G9" s="939"/>
      <c r="H9" s="939"/>
      <c r="I9" s="939"/>
      <c r="J9" s="939"/>
      <c r="K9" s="939"/>
      <c r="L9" s="939"/>
      <c r="M9" s="939"/>
      <c r="N9" s="939"/>
      <c r="O9" s="939"/>
      <c r="P9" s="939"/>
      <c r="Q9" s="939"/>
      <c r="R9" s="939"/>
      <c r="S9" s="939"/>
      <c r="T9" s="916"/>
      <c r="U9" s="916"/>
    </row>
    <row r="10" spans="1:21" ht="13.95" customHeight="1"/>
    <row r="11" spans="1:21" ht="13.95" customHeight="1">
      <c r="A11" s="943" t="s">
        <v>82</v>
      </c>
      <c r="B11" s="944"/>
    </row>
    <row r="12" spans="1:21" ht="15.6" customHeight="1">
      <c r="A12" s="918" t="s">
        <v>83</v>
      </c>
      <c r="B12" s="935"/>
      <c r="C12" s="935"/>
      <c r="D12" s="935"/>
      <c r="E12" s="935"/>
      <c r="F12" s="935"/>
    </row>
    <row r="13" spans="1:21" ht="15.6" customHeight="1">
      <c r="A13" s="941" t="s">
        <v>22</v>
      </c>
      <c r="B13" s="936" t="s">
        <v>84</v>
      </c>
      <c r="C13" s="935"/>
      <c r="D13" s="935"/>
      <c r="E13" s="935"/>
      <c r="F13" s="935"/>
    </row>
    <row r="14" spans="1:21" s="946" customFormat="1">
      <c r="A14" s="945" t="s">
        <v>23</v>
      </c>
      <c r="B14" s="936" t="s">
        <v>85</v>
      </c>
      <c r="C14" s="915"/>
      <c r="D14" s="915"/>
      <c r="E14" s="915"/>
      <c r="F14" s="915"/>
      <c r="G14" s="915"/>
      <c r="H14" s="915"/>
      <c r="I14" s="915"/>
      <c r="J14" s="915"/>
    </row>
    <row r="15" spans="1:21">
      <c r="A15" s="945" t="s">
        <v>86</v>
      </c>
      <c r="B15" s="947" t="s">
        <v>87</v>
      </c>
      <c r="C15" s="946"/>
      <c r="D15" s="946"/>
      <c r="E15" s="946"/>
      <c r="F15" s="946"/>
      <c r="G15" s="946"/>
      <c r="H15" s="946"/>
      <c r="I15" s="946"/>
      <c r="J15" s="946"/>
    </row>
    <row r="16" spans="1:21" ht="15.6" customHeight="1">
      <c r="A16" s="918" t="s">
        <v>88</v>
      </c>
      <c r="B16" s="946"/>
      <c r="C16" s="946"/>
      <c r="D16" s="946"/>
      <c r="E16" s="946"/>
      <c r="F16" s="946"/>
      <c r="G16" s="946"/>
      <c r="H16" s="946"/>
      <c r="I16" s="946"/>
      <c r="J16" s="946"/>
    </row>
    <row r="17" spans="1:2" ht="13.95" customHeight="1">
      <c r="A17" s="945" t="s">
        <v>89</v>
      </c>
      <c r="B17" s="936" t="s">
        <v>90</v>
      </c>
    </row>
    <row r="18" spans="1:2" ht="13.95" customHeight="1">
      <c r="A18" s="936"/>
      <c r="B18" s="948"/>
    </row>
    <row r="19" spans="1:2" ht="15.6" customHeight="1">
      <c r="A19" s="949" t="s">
        <v>91</v>
      </c>
    </row>
    <row r="20" spans="1:2" ht="15.6" customHeight="1">
      <c r="A20" s="950" t="s">
        <v>92</v>
      </c>
    </row>
    <row r="21" spans="1:2" ht="13.95" customHeight="1">
      <c r="A21" s="945" t="s">
        <v>24</v>
      </c>
      <c r="B21" s="936" t="s">
        <v>93</v>
      </c>
    </row>
    <row r="22" spans="1:2" ht="13.95" customHeight="1">
      <c r="A22" s="945" t="s">
        <v>94</v>
      </c>
      <c r="B22" s="936" t="s">
        <v>95</v>
      </c>
    </row>
    <row r="23" spans="1:2" ht="13.95" customHeight="1">
      <c r="A23" s="950" t="s">
        <v>96</v>
      </c>
      <c r="B23" s="936"/>
    </row>
    <row r="24" spans="1:2" ht="13.95" customHeight="1">
      <c r="A24" s="945" t="s">
        <v>31</v>
      </c>
      <c r="B24" s="936" t="s">
        <v>97</v>
      </c>
    </row>
    <row r="25" spans="1:2" ht="15.6" customHeight="1">
      <c r="A25" s="914"/>
    </row>
    <row r="26" spans="1:2" ht="15.6" customHeight="1">
      <c r="A26" s="951" t="s">
        <v>98</v>
      </c>
    </row>
    <row r="27" spans="1:2" ht="13.95" customHeight="1">
      <c r="A27" s="945" t="s">
        <v>20</v>
      </c>
      <c r="B27" s="936" t="s">
        <v>99</v>
      </c>
    </row>
    <row r="28" spans="1:2" s="934" customFormat="1" ht="13.95" customHeight="1"/>
    <row r="29" spans="1:2" ht="13.95" customHeight="1">
      <c r="A29" s="952" t="s">
        <v>100</v>
      </c>
    </row>
    <row r="30" spans="1:2" ht="13.95" customHeight="1">
      <c r="A30" s="953" t="s">
        <v>101</v>
      </c>
      <c r="B30" s="936" t="s">
        <v>102</v>
      </c>
    </row>
    <row r="31" spans="1:2" ht="13.95" customHeight="1">
      <c r="A31" s="953" t="s">
        <v>103</v>
      </c>
      <c r="B31" s="936" t="s">
        <v>104</v>
      </c>
    </row>
    <row r="32" spans="1:2" ht="13.95" customHeight="1"/>
    <row r="33" spans="1:1024">
      <c r="A33" s="954" t="s">
        <v>105</v>
      </c>
    </row>
    <row r="35" spans="1:1024" s="956" customFormat="1">
      <c r="A35" s="955"/>
      <c r="B35" s="955"/>
      <c r="C35" s="955"/>
      <c r="D35" s="955"/>
      <c r="E35" s="955"/>
      <c r="F35" s="955"/>
      <c r="G35" s="955"/>
      <c r="H35" s="955"/>
      <c r="I35" s="955"/>
      <c r="J35" s="955"/>
      <c r="K35" s="955"/>
      <c r="L35" s="955"/>
      <c r="M35" s="955"/>
      <c r="N35" s="955"/>
      <c r="O35" s="955"/>
      <c r="P35" s="955"/>
      <c r="Q35" s="955"/>
      <c r="R35" s="955"/>
      <c r="S35" s="955"/>
      <c r="T35" s="955"/>
      <c r="U35" s="955"/>
      <c r="V35" s="955"/>
      <c r="W35" s="955"/>
      <c r="X35" s="955"/>
      <c r="Y35" s="955"/>
      <c r="Z35" s="955"/>
      <c r="AA35" s="955"/>
      <c r="AB35" s="955"/>
      <c r="AC35" s="955"/>
      <c r="AD35" s="955"/>
      <c r="AE35" s="955"/>
      <c r="AF35" s="955"/>
      <c r="AG35" s="955"/>
      <c r="AH35" s="955"/>
      <c r="AI35" s="955"/>
      <c r="AJ35" s="955"/>
      <c r="AK35" s="955"/>
      <c r="AL35" s="955"/>
      <c r="AM35" s="955"/>
      <c r="AN35" s="955"/>
      <c r="AO35" s="955"/>
      <c r="AP35" s="955"/>
      <c r="AQ35" s="955"/>
      <c r="AR35" s="955"/>
      <c r="AS35" s="955"/>
      <c r="AT35" s="955"/>
      <c r="AU35" s="955"/>
      <c r="AV35" s="955"/>
      <c r="AW35" s="955"/>
      <c r="AX35" s="955"/>
      <c r="AY35" s="955"/>
      <c r="AZ35" s="955"/>
      <c r="BA35" s="955"/>
      <c r="BB35" s="955"/>
      <c r="BC35" s="955"/>
      <c r="BD35" s="955"/>
      <c r="BE35" s="955"/>
      <c r="BF35" s="955"/>
      <c r="BG35" s="955"/>
      <c r="BH35" s="955"/>
      <c r="BI35" s="955"/>
      <c r="BJ35" s="955"/>
      <c r="BK35" s="955"/>
      <c r="BL35" s="955"/>
      <c r="BM35" s="955"/>
      <c r="BN35" s="955"/>
      <c r="BO35" s="955"/>
      <c r="BP35" s="955"/>
      <c r="BQ35" s="955"/>
      <c r="BR35" s="955"/>
      <c r="BS35" s="955"/>
      <c r="BT35" s="955"/>
      <c r="BU35" s="955"/>
      <c r="BV35" s="955"/>
      <c r="BW35" s="955"/>
      <c r="BX35" s="955"/>
      <c r="BY35" s="955"/>
      <c r="BZ35" s="955"/>
      <c r="CA35" s="955"/>
      <c r="CB35" s="955"/>
      <c r="CC35" s="955"/>
      <c r="CD35" s="955"/>
      <c r="CE35" s="955"/>
      <c r="CF35" s="955"/>
      <c r="CG35" s="955"/>
      <c r="CH35" s="955"/>
      <c r="CI35" s="955"/>
      <c r="CJ35" s="955"/>
      <c r="CK35" s="955"/>
      <c r="CL35" s="955"/>
      <c r="CM35" s="955"/>
      <c r="CN35" s="955"/>
      <c r="CO35" s="955"/>
      <c r="CP35" s="955"/>
      <c r="CQ35" s="955"/>
      <c r="CR35" s="955"/>
      <c r="CS35" s="955"/>
      <c r="CT35" s="955"/>
      <c r="CU35" s="955"/>
      <c r="CV35" s="955"/>
      <c r="CW35" s="955"/>
      <c r="CX35" s="955"/>
      <c r="CY35" s="955"/>
      <c r="CZ35" s="955"/>
      <c r="DA35" s="955"/>
      <c r="DB35" s="955"/>
      <c r="DC35" s="955"/>
      <c r="DD35" s="955"/>
      <c r="DE35" s="955"/>
      <c r="DF35" s="955"/>
      <c r="DG35" s="955"/>
      <c r="DH35" s="955"/>
      <c r="DI35" s="955"/>
      <c r="DJ35" s="955"/>
      <c r="DK35" s="955"/>
      <c r="DL35" s="955"/>
      <c r="DM35" s="955"/>
      <c r="DN35" s="955"/>
      <c r="DO35" s="955"/>
      <c r="DP35" s="955"/>
      <c r="DQ35" s="955"/>
      <c r="DR35" s="955"/>
      <c r="DS35" s="955"/>
      <c r="DT35" s="955"/>
      <c r="DU35" s="955"/>
      <c r="DV35" s="955"/>
      <c r="DW35" s="955"/>
      <c r="DX35" s="955"/>
      <c r="DY35" s="955"/>
      <c r="DZ35" s="955"/>
      <c r="EA35" s="955"/>
      <c r="EB35" s="955"/>
      <c r="EC35" s="955"/>
      <c r="ED35" s="955"/>
      <c r="EE35" s="955"/>
      <c r="EF35" s="955"/>
      <c r="EG35" s="955"/>
      <c r="EH35" s="955"/>
      <c r="EI35" s="955"/>
      <c r="EJ35" s="955"/>
      <c r="EK35" s="955"/>
      <c r="EL35" s="955"/>
      <c r="EM35" s="955"/>
      <c r="EN35" s="955"/>
      <c r="EO35" s="955"/>
      <c r="EP35" s="955"/>
      <c r="EQ35" s="955"/>
      <c r="ER35" s="955"/>
      <c r="ES35" s="955"/>
      <c r="ET35" s="955"/>
      <c r="EU35" s="955"/>
      <c r="EV35" s="955"/>
      <c r="EW35" s="955"/>
      <c r="EX35" s="955"/>
      <c r="EY35" s="955"/>
      <c r="EZ35" s="955"/>
      <c r="FA35" s="955"/>
      <c r="FB35" s="955"/>
      <c r="FC35" s="955"/>
      <c r="FD35" s="955"/>
      <c r="FE35" s="955"/>
      <c r="FF35" s="955"/>
      <c r="FG35" s="955"/>
      <c r="FH35" s="955"/>
      <c r="FI35" s="955"/>
      <c r="FJ35" s="955"/>
      <c r="FK35" s="955"/>
      <c r="FL35" s="955"/>
      <c r="FM35" s="955"/>
      <c r="FN35" s="955"/>
      <c r="FO35" s="955"/>
      <c r="FP35" s="955"/>
      <c r="FQ35" s="955"/>
      <c r="FR35" s="955"/>
      <c r="FS35" s="955"/>
      <c r="FT35" s="955"/>
      <c r="FU35" s="955"/>
      <c r="FV35" s="955"/>
      <c r="FW35" s="955"/>
      <c r="FX35" s="955"/>
      <c r="FY35" s="955"/>
      <c r="FZ35" s="955"/>
      <c r="GA35" s="955"/>
      <c r="GB35" s="955"/>
      <c r="GC35" s="955"/>
      <c r="GD35" s="955"/>
      <c r="GE35" s="955"/>
      <c r="GF35" s="955"/>
      <c r="GG35" s="955"/>
      <c r="GH35" s="955"/>
      <c r="GI35" s="955"/>
      <c r="GJ35" s="955"/>
      <c r="GK35" s="955"/>
      <c r="GL35" s="955"/>
      <c r="GM35" s="955"/>
      <c r="GN35" s="955"/>
      <c r="GO35" s="955"/>
      <c r="GP35" s="955"/>
      <c r="GQ35" s="955"/>
      <c r="GR35" s="955"/>
      <c r="GS35" s="955"/>
      <c r="GT35" s="955"/>
      <c r="GU35" s="955"/>
      <c r="GV35" s="955"/>
      <c r="GW35" s="955"/>
      <c r="GX35" s="955"/>
      <c r="GY35" s="955"/>
      <c r="GZ35" s="955"/>
      <c r="HA35" s="955"/>
      <c r="HB35" s="955"/>
      <c r="HC35" s="955"/>
      <c r="HD35" s="955"/>
      <c r="HE35" s="955"/>
      <c r="HF35" s="955"/>
      <c r="HG35" s="955"/>
      <c r="HH35" s="955"/>
      <c r="HI35" s="955"/>
      <c r="HJ35" s="955"/>
      <c r="HK35" s="955"/>
      <c r="HL35" s="955"/>
      <c r="HM35" s="955"/>
      <c r="HN35" s="955"/>
      <c r="HO35" s="955"/>
      <c r="HP35" s="955"/>
      <c r="HQ35" s="955"/>
      <c r="HR35" s="955"/>
      <c r="HS35" s="955"/>
      <c r="HT35" s="955"/>
      <c r="HU35" s="955"/>
      <c r="HV35" s="955"/>
      <c r="HW35" s="955"/>
      <c r="HX35" s="955"/>
      <c r="HY35" s="955"/>
      <c r="HZ35" s="955"/>
      <c r="IA35" s="955"/>
      <c r="IB35" s="955"/>
      <c r="IC35" s="955"/>
      <c r="ID35" s="955"/>
      <c r="IE35" s="955"/>
      <c r="IF35" s="955"/>
      <c r="IG35" s="955"/>
      <c r="IH35" s="955"/>
      <c r="II35" s="955"/>
      <c r="IJ35" s="955"/>
      <c r="IK35" s="955"/>
      <c r="IL35" s="955"/>
      <c r="IM35" s="955"/>
      <c r="IN35" s="955"/>
      <c r="IO35" s="955"/>
      <c r="IP35" s="955"/>
      <c r="IQ35" s="955"/>
      <c r="IR35" s="955"/>
      <c r="IS35" s="955"/>
      <c r="IT35" s="955"/>
      <c r="IU35" s="955"/>
      <c r="IV35" s="955"/>
      <c r="IW35" s="955"/>
      <c r="IX35" s="955"/>
      <c r="IY35" s="955"/>
      <c r="IZ35" s="955"/>
      <c r="JA35" s="955"/>
      <c r="JB35" s="955"/>
      <c r="JC35" s="955"/>
      <c r="JD35" s="955"/>
      <c r="JE35" s="955"/>
      <c r="JF35" s="955"/>
      <c r="JG35" s="955"/>
      <c r="JH35" s="955"/>
      <c r="JI35" s="955"/>
      <c r="JJ35" s="955"/>
      <c r="JK35" s="955"/>
      <c r="JL35" s="955"/>
      <c r="JM35" s="955"/>
      <c r="JN35" s="955"/>
      <c r="JO35" s="955"/>
      <c r="JP35" s="955"/>
      <c r="JQ35" s="955"/>
      <c r="JR35" s="955"/>
      <c r="JS35" s="955"/>
      <c r="JT35" s="955"/>
      <c r="JU35" s="955"/>
      <c r="JV35" s="955"/>
      <c r="JW35" s="955"/>
      <c r="JX35" s="955"/>
      <c r="JY35" s="955"/>
      <c r="JZ35" s="955"/>
      <c r="KA35" s="955"/>
      <c r="KB35" s="955"/>
      <c r="KC35" s="955"/>
      <c r="KD35" s="955"/>
      <c r="KE35" s="955"/>
      <c r="KF35" s="955"/>
      <c r="KG35" s="955"/>
      <c r="KH35" s="955"/>
      <c r="KI35" s="955"/>
      <c r="KJ35" s="955"/>
      <c r="KK35" s="955"/>
      <c r="KL35" s="955"/>
      <c r="KM35" s="955"/>
      <c r="KN35" s="955"/>
      <c r="KO35" s="955"/>
      <c r="KP35" s="955"/>
      <c r="KQ35" s="955"/>
      <c r="KR35" s="955"/>
      <c r="KS35" s="955"/>
      <c r="KT35" s="955"/>
      <c r="KU35" s="955"/>
      <c r="KV35" s="955"/>
      <c r="KW35" s="955"/>
      <c r="KX35" s="955"/>
      <c r="KY35" s="955"/>
      <c r="KZ35" s="955"/>
      <c r="LA35" s="955"/>
      <c r="LB35" s="955"/>
      <c r="LC35" s="955"/>
      <c r="LD35" s="955"/>
      <c r="LE35" s="955"/>
      <c r="LF35" s="955"/>
      <c r="LG35" s="955"/>
      <c r="LH35" s="955"/>
      <c r="LI35" s="955"/>
      <c r="LJ35" s="955"/>
      <c r="LK35" s="955"/>
      <c r="LL35" s="955"/>
      <c r="LM35" s="955"/>
      <c r="LN35" s="955"/>
      <c r="LO35" s="955"/>
      <c r="LP35" s="955"/>
      <c r="LQ35" s="955"/>
      <c r="LR35" s="955"/>
      <c r="LS35" s="955"/>
      <c r="LT35" s="955"/>
      <c r="LU35" s="955"/>
      <c r="LV35" s="955"/>
      <c r="LW35" s="955"/>
      <c r="LX35" s="955"/>
      <c r="LY35" s="955"/>
      <c r="LZ35" s="955"/>
      <c r="MA35" s="955"/>
      <c r="MB35" s="955"/>
      <c r="MC35" s="955"/>
      <c r="MD35" s="955"/>
      <c r="ME35" s="955"/>
      <c r="MF35" s="955"/>
      <c r="MG35" s="955"/>
      <c r="MH35" s="955"/>
      <c r="MI35" s="955"/>
      <c r="MJ35" s="955"/>
      <c r="MK35" s="955"/>
      <c r="ML35" s="955"/>
      <c r="MM35" s="955"/>
      <c r="MN35" s="955"/>
      <c r="MO35" s="955"/>
      <c r="MP35" s="955"/>
      <c r="MQ35" s="955"/>
      <c r="MR35" s="955"/>
      <c r="MS35" s="955"/>
      <c r="MT35" s="955"/>
      <c r="MU35" s="955"/>
      <c r="MV35" s="955"/>
      <c r="MW35" s="955"/>
      <c r="MX35" s="955"/>
      <c r="MY35" s="955"/>
      <c r="MZ35" s="955"/>
      <c r="NA35" s="955"/>
      <c r="NB35" s="955"/>
      <c r="NC35" s="955"/>
      <c r="ND35" s="955"/>
      <c r="NE35" s="955"/>
      <c r="NF35" s="955"/>
      <c r="NG35" s="955"/>
      <c r="NH35" s="955"/>
      <c r="NI35" s="955"/>
      <c r="NJ35" s="955"/>
      <c r="NK35" s="955"/>
      <c r="NL35" s="955"/>
      <c r="NM35" s="955"/>
      <c r="NN35" s="955"/>
      <c r="NO35" s="955"/>
      <c r="NP35" s="955"/>
      <c r="NQ35" s="955"/>
      <c r="NR35" s="955"/>
      <c r="NS35" s="955"/>
      <c r="NT35" s="955"/>
      <c r="NU35" s="955"/>
      <c r="NV35" s="955"/>
      <c r="NW35" s="955"/>
      <c r="NX35" s="955"/>
      <c r="NY35" s="955"/>
      <c r="NZ35" s="955"/>
      <c r="OA35" s="955"/>
      <c r="OB35" s="955"/>
      <c r="OC35" s="955"/>
      <c r="OD35" s="955"/>
      <c r="OE35" s="955"/>
      <c r="OF35" s="955"/>
      <c r="OG35" s="955"/>
      <c r="OH35" s="955"/>
      <c r="OI35" s="955"/>
      <c r="OJ35" s="955"/>
      <c r="OK35" s="955"/>
      <c r="OL35" s="955"/>
      <c r="OM35" s="955"/>
      <c r="ON35" s="955"/>
      <c r="OO35" s="955"/>
      <c r="OP35" s="955"/>
      <c r="OQ35" s="955"/>
      <c r="OR35" s="955"/>
      <c r="OS35" s="955"/>
      <c r="OT35" s="955"/>
      <c r="OU35" s="955"/>
      <c r="OV35" s="955"/>
      <c r="OW35" s="955"/>
      <c r="OX35" s="955"/>
      <c r="OY35" s="955"/>
      <c r="OZ35" s="955"/>
      <c r="PA35" s="955"/>
      <c r="PB35" s="955"/>
      <c r="PC35" s="955"/>
      <c r="PD35" s="955"/>
      <c r="PE35" s="955"/>
      <c r="PF35" s="955"/>
      <c r="PG35" s="955"/>
      <c r="PH35" s="955"/>
      <c r="PI35" s="955"/>
      <c r="PJ35" s="955"/>
      <c r="PK35" s="955"/>
      <c r="PL35" s="955"/>
      <c r="PM35" s="955"/>
      <c r="PN35" s="955"/>
      <c r="PO35" s="955"/>
      <c r="PP35" s="955"/>
      <c r="PQ35" s="955"/>
      <c r="PR35" s="955"/>
      <c r="PS35" s="955"/>
      <c r="PT35" s="955"/>
      <c r="PU35" s="955"/>
      <c r="PV35" s="955"/>
      <c r="PW35" s="955"/>
      <c r="PX35" s="955"/>
      <c r="PY35" s="955"/>
      <c r="PZ35" s="955"/>
      <c r="QA35" s="955"/>
      <c r="QB35" s="955"/>
      <c r="QC35" s="955"/>
      <c r="QD35" s="955"/>
      <c r="QE35" s="955"/>
      <c r="QF35" s="955"/>
      <c r="QG35" s="955"/>
      <c r="QH35" s="955"/>
      <c r="QI35" s="955"/>
      <c r="QJ35" s="955"/>
      <c r="QK35" s="955"/>
      <c r="QL35" s="955"/>
      <c r="QM35" s="955"/>
      <c r="QN35" s="955"/>
      <c r="QO35" s="955"/>
      <c r="QP35" s="955"/>
      <c r="QQ35" s="955"/>
      <c r="QR35" s="955"/>
      <c r="QS35" s="955"/>
      <c r="QT35" s="955"/>
      <c r="QU35" s="955"/>
      <c r="QV35" s="955"/>
      <c r="QW35" s="955"/>
      <c r="QX35" s="955"/>
      <c r="QY35" s="955"/>
      <c r="QZ35" s="955"/>
      <c r="RA35" s="955"/>
      <c r="RB35" s="955"/>
      <c r="RC35" s="955"/>
      <c r="RD35" s="955"/>
      <c r="RE35" s="955"/>
      <c r="RF35" s="955"/>
      <c r="RG35" s="955"/>
      <c r="RH35" s="955"/>
      <c r="RI35" s="955"/>
      <c r="RJ35" s="955"/>
      <c r="RK35" s="955"/>
      <c r="RL35" s="955"/>
      <c r="RM35" s="955"/>
      <c r="RN35" s="955"/>
      <c r="RO35" s="955"/>
      <c r="RP35" s="955"/>
      <c r="RQ35" s="955"/>
      <c r="RR35" s="955"/>
      <c r="RS35" s="955"/>
      <c r="RT35" s="955"/>
      <c r="RU35" s="955"/>
      <c r="RV35" s="955"/>
      <c r="RW35" s="955"/>
      <c r="RX35" s="955"/>
      <c r="RY35" s="955"/>
      <c r="RZ35" s="955"/>
      <c r="SA35" s="955"/>
      <c r="SB35" s="955"/>
      <c r="SC35" s="955"/>
      <c r="SD35" s="955"/>
      <c r="SE35" s="955"/>
      <c r="SF35" s="955"/>
      <c r="SG35" s="955"/>
      <c r="SH35" s="955"/>
      <c r="SI35" s="955"/>
      <c r="SJ35" s="955"/>
      <c r="SK35" s="955"/>
      <c r="SL35" s="955"/>
      <c r="SM35" s="955"/>
      <c r="SN35" s="955"/>
      <c r="SO35" s="955"/>
      <c r="SP35" s="955"/>
      <c r="SQ35" s="955"/>
      <c r="SR35" s="955"/>
      <c r="SS35" s="955"/>
      <c r="ST35" s="955"/>
      <c r="SU35" s="955"/>
      <c r="SV35" s="955"/>
      <c r="SW35" s="955"/>
      <c r="SX35" s="955"/>
      <c r="SY35" s="955"/>
      <c r="SZ35" s="955"/>
      <c r="TA35" s="955"/>
      <c r="TB35" s="955"/>
      <c r="TC35" s="955"/>
      <c r="TD35" s="955"/>
      <c r="TE35" s="955"/>
      <c r="TF35" s="955"/>
      <c r="TG35" s="955"/>
      <c r="TH35" s="955"/>
      <c r="TI35" s="955"/>
      <c r="TJ35" s="955"/>
      <c r="TK35" s="955"/>
      <c r="TL35" s="955"/>
      <c r="TM35" s="955"/>
      <c r="TN35" s="955"/>
      <c r="TO35" s="955"/>
      <c r="TP35" s="955"/>
      <c r="TQ35" s="955"/>
      <c r="TR35" s="955"/>
      <c r="TS35" s="955"/>
      <c r="TT35" s="955"/>
      <c r="TU35" s="955"/>
      <c r="TV35" s="955"/>
      <c r="TW35" s="955"/>
      <c r="TX35" s="955"/>
      <c r="TY35" s="955"/>
      <c r="TZ35" s="955"/>
      <c r="UA35" s="955"/>
      <c r="UB35" s="955"/>
      <c r="UC35" s="955"/>
      <c r="UD35" s="955"/>
      <c r="UE35" s="955"/>
      <c r="UF35" s="955"/>
      <c r="UG35" s="955"/>
      <c r="UH35" s="955"/>
      <c r="UI35" s="955"/>
      <c r="UJ35" s="955"/>
      <c r="UK35" s="955"/>
      <c r="UL35" s="955"/>
      <c r="UM35" s="955"/>
      <c r="UN35" s="955"/>
      <c r="UO35" s="955"/>
      <c r="UP35" s="955"/>
      <c r="UQ35" s="955"/>
      <c r="UR35" s="955"/>
      <c r="US35" s="955"/>
      <c r="UT35" s="955"/>
      <c r="UU35" s="955"/>
      <c r="UV35" s="955"/>
      <c r="UW35" s="955"/>
      <c r="UX35" s="955"/>
      <c r="UY35" s="955"/>
      <c r="UZ35" s="955"/>
      <c r="VA35" s="955"/>
      <c r="VB35" s="955"/>
      <c r="VC35" s="955"/>
      <c r="VD35" s="955"/>
      <c r="VE35" s="955"/>
      <c r="VF35" s="955"/>
      <c r="VG35" s="955"/>
      <c r="VH35" s="955"/>
      <c r="VI35" s="955"/>
      <c r="VJ35" s="955"/>
      <c r="VK35" s="955"/>
      <c r="VL35" s="955"/>
      <c r="VM35" s="955"/>
      <c r="VN35" s="955"/>
      <c r="VO35" s="955"/>
      <c r="VP35" s="955"/>
      <c r="VQ35" s="955"/>
      <c r="VR35" s="955"/>
      <c r="VS35" s="955"/>
      <c r="VT35" s="955"/>
      <c r="VU35" s="955"/>
      <c r="VV35" s="955"/>
      <c r="VW35" s="955"/>
      <c r="VX35" s="955"/>
      <c r="VY35" s="955"/>
      <c r="VZ35" s="955"/>
      <c r="WA35" s="955"/>
      <c r="WB35" s="955"/>
      <c r="WC35" s="955"/>
      <c r="WD35" s="955"/>
      <c r="WE35" s="955"/>
      <c r="WF35" s="955"/>
      <c r="WG35" s="955"/>
      <c r="WH35" s="955"/>
      <c r="WI35" s="955"/>
      <c r="WJ35" s="955"/>
      <c r="WK35" s="955"/>
      <c r="WL35" s="955"/>
      <c r="WM35" s="955"/>
      <c r="WN35" s="955"/>
      <c r="WO35" s="955"/>
      <c r="WP35" s="955"/>
      <c r="WQ35" s="955"/>
      <c r="WR35" s="955"/>
      <c r="WS35" s="955"/>
      <c r="WT35" s="955"/>
      <c r="WU35" s="955"/>
      <c r="WV35" s="955"/>
      <c r="WW35" s="955"/>
      <c r="WX35" s="955"/>
      <c r="WY35" s="955"/>
      <c r="WZ35" s="955"/>
      <c r="XA35" s="955"/>
      <c r="XB35" s="955"/>
      <c r="XC35" s="955"/>
      <c r="XD35" s="955"/>
      <c r="XE35" s="955"/>
      <c r="XF35" s="955"/>
      <c r="XG35" s="955"/>
      <c r="XH35" s="955"/>
      <c r="XI35" s="955"/>
      <c r="XJ35" s="955"/>
      <c r="XK35" s="955"/>
      <c r="XL35" s="955"/>
      <c r="XM35" s="955"/>
      <c r="XN35" s="955"/>
      <c r="XO35" s="955"/>
      <c r="XP35" s="955"/>
      <c r="XQ35" s="955"/>
      <c r="XR35" s="955"/>
      <c r="XS35" s="955"/>
      <c r="XT35" s="955"/>
      <c r="XU35" s="955"/>
      <c r="XV35" s="955"/>
      <c r="XW35" s="955"/>
      <c r="XX35" s="955"/>
      <c r="XY35" s="955"/>
      <c r="XZ35" s="955"/>
      <c r="YA35" s="955"/>
      <c r="YB35" s="955"/>
      <c r="YC35" s="955"/>
      <c r="YD35" s="955"/>
      <c r="YE35" s="955"/>
      <c r="YF35" s="955"/>
      <c r="YG35" s="955"/>
      <c r="YH35" s="955"/>
      <c r="YI35" s="955"/>
      <c r="YJ35" s="955"/>
      <c r="YK35" s="955"/>
      <c r="YL35" s="955"/>
      <c r="YM35" s="955"/>
      <c r="YN35" s="955"/>
      <c r="YO35" s="955"/>
      <c r="YP35" s="955"/>
      <c r="YQ35" s="955"/>
      <c r="YR35" s="955"/>
      <c r="YS35" s="955"/>
      <c r="YT35" s="955"/>
      <c r="YU35" s="955"/>
      <c r="YV35" s="955"/>
      <c r="YW35" s="955"/>
      <c r="YX35" s="955"/>
      <c r="YY35" s="955"/>
      <c r="YZ35" s="955"/>
      <c r="ZA35" s="955"/>
      <c r="ZB35" s="955"/>
      <c r="ZC35" s="955"/>
      <c r="ZD35" s="955"/>
      <c r="ZE35" s="955"/>
      <c r="ZF35" s="955"/>
      <c r="ZG35" s="955"/>
      <c r="ZH35" s="955"/>
      <c r="ZI35" s="955"/>
      <c r="ZJ35" s="955"/>
      <c r="ZK35" s="955"/>
      <c r="ZL35" s="955"/>
      <c r="ZM35" s="955"/>
      <c r="ZN35" s="955"/>
      <c r="ZO35" s="955"/>
      <c r="ZP35" s="955"/>
      <c r="ZQ35" s="955"/>
      <c r="ZR35" s="955"/>
      <c r="ZS35" s="955"/>
      <c r="ZT35" s="955"/>
      <c r="ZU35" s="955"/>
      <c r="ZV35" s="955"/>
      <c r="ZW35" s="955"/>
      <c r="ZX35" s="955"/>
      <c r="ZY35" s="955"/>
      <c r="ZZ35" s="955"/>
      <c r="AAA35" s="955"/>
      <c r="AAB35" s="955"/>
      <c r="AAC35" s="955"/>
      <c r="AAD35" s="955"/>
      <c r="AAE35" s="955"/>
      <c r="AAF35" s="955"/>
      <c r="AAG35" s="955"/>
      <c r="AAH35" s="955"/>
      <c r="AAI35" s="955"/>
      <c r="AAJ35" s="955"/>
      <c r="AAK35" s="955"/>
      <c r="AAL35" s="955"/>
      <c r="AAM35" s="955"/>
      <c r="AAN35" s="955"/>
      <c r="AAO35" s="955"/>
      <c r="AAP35" s="955"/>
      <c r="AAQ35" s="955"/>
      <c r="AAR35" s="955"/>
      <c r="AAS35" s="955"/>
      <c r="AAT35" s="955"/>
      <c r="AAU35" s="955"/>
      <c r="AAV35" s="955"/>
      <c r="AAW35" s="955"/>
      <c r="AAX35" s="955"/>
      <c r="AAY35" s="955"/>
      <c r="AAZ35" s="955"/>
      <c r="ABA35" s="955"/>
      <c r="ABB35" s="955"/>
      <c r="ABC35" s="955"/>
      <c r="ABD35" s="955"/>
      <c r="ABE35" s="955"/>
      <c r="ABF35" s="955"/>
      <c r="ABG35" s="955"/>
      <c r="ABH35" s="955"/>
      <c r="ABI35" s="955"/>
      <c r="ABJ35" s="955"/>
      <c r="ABK35" s="955"/>
      <c r="ABL35" s="955"/>
      <c r="ABM35" s="955"/>
      <c r="ABN35" s="955"/>
      <c r="ABO35" s="955"/>
      <c r="ABP35" s="955"/>
      <c r="ABQ35" s="955"/>
      <c r="ABR35" s="955"/>
      <c r="ABS35" s="955"/>
      <c r="ABT35" s="955"/>
      <c r="ABU35" s="955"/>
      <c r="ABV35" s="955"/>
      <c r="ABW35" s="955"/>
      <c r="ABX35" s="955"/>
      <c r="ABY35" s="955"/>
      <c r="ABZ35" s="955"/>
      <c r="ACA35" s="955"/>
      <c r="ACB35" s="955"/>
      <c r="ACC35" s="955"/>
      <c r="ACD35" s="955"/>
      <c r="ACE35" s="955"/>
      <c r="ACF35" s="955"/>
      <c r="ACG35" s="955"/>
      <c r="ACH35" s="955"/>
      <c r="ACI35" s="955"/>
      <c r="ACJ35" s="955"/>
      <c r="ACK35" s="955"/>
      <c r="ACL35" s="955"/>
      <c r="ACM35" s="955"/>
      <c r="ACN35" s="955"/>
      <c r="ACO35" s="955"/>
      <c r="ACP35" s="955"/>
      <c r="ACQ35" s="955"/>
      <c r="ACR35" s="955"/>
      <c r="ACS35" s="955"/>
      <c r="ACT35" s="955"/>
      <c r="ACU35" s="955"/>
      <c r="ACV35" s="955"/>
      <c r="ACW35" s="955"/>
      <c r="ACX35" s="955"/>
      <c r="ACY35" s="955"/>
      <c r="ACZ35" s="955"/>
      <c r="ADA35" s="955"/>
      <c r="ADB35" s="955"/>
      <c r="ADC35" s="955"/>
      <c r="ADD35" s="955"/>
      <c r="ADE35" s="955"/>
      <c r="ADF35" s="955"/>
      <c r="ADG35" s="955"/>
      <c r="ADH35" s="955"/>
      <c r="ADI35" s="955"/>
      <c r="ADJ35" s="955"/>
      <c r="ADK35" s="955"/>
      <c r="ADL35" s="955"/>
      <c r="ADM35" s="955"/>
      <c r="ADN35" s="955"/>
      <c r="ADO35" s="955"/>
      <c r="ADP35" s="955"/>
      <c r="ADQ35" s="955"/>
      <c r="ADR35" s="955"/>
      <c r="ADS35" s="955"/>
      <c r="ADT35" s="955"/>
      <c r="ADU35" s="955"/>
      <c r="ADV35" s="955"/>
      <c r="ADW35" s="955"/>
      <c r="ADX35" s="955"/>
      <c r="ADY35" s="955"/>
      <c r="ADZ35" s="955"/>
      <c r="AEA35" s="955"/>
      <c r="AEB35" s="955"/>
      <c r="AEC35" s="955"/>
      <c r="AED35" s="955"/>
      <c r="AEE35" s="955"/>
      <c r="AEF35" s="955"/>
      <c r="AEG35" s="955"/>
      <c r="AEH35" s="955"/>
      <c r="AEI35" s="955"/>
      <c r="AEJ35" s="955"/>
      <c r="AEK35" s="955"/>
      <c r="AEL35" s="955"/>
      <c r="AEM35" s="955"/>
      <c r="AEN35" s="955"/>
      <c r="AEO35" s="955"/>
      <c r="AEP35" s="955"/>
      <c r="AEQ35" s="955"/>
      <c r="AER35" s="955"/>
      <c r="AES35" s="955"/>
      <c r="AET35" s="955"/>
      <c r="AEU35" s="955"/>
      <c r="AEV35" s="955"/>
      <c r="AEW35" s="955"/>
      <c r="AEX35" s="955"/>
      <c r="AEY35" s="955"/>
      <c r="AEZ35" s="955"/>
      <c r="AFA35" s="955"/>
      <c r="AFB35" s="955"/>
      <c r="AFC35" s="955"/>
      <c r="AFD35" s="955"/>
      <c r="AFE35" s="955"/>
      <c r="AFF35" s="955"/>
      <c r="AFG35" s="955"/>
      <c r="AFH35" s="955"/>
      <c r="AFI35" s="955"/>
      <c r="AFJ35" s="955"/>
      <c r="AFK35" s="955"/>
      <c r="AFL35" s="955"/>
      <c r="AFM35" s="955"/>
      <c r="AFN35" s="955"/>
      <c r="AFO35" s="955"/>
      <c r="AFP35" s="955"/>
      <c r="AFQ35" s="955"/>
      <c r="AFR35" s="955"/>
      <c r="AFS35" s="955"/>
      <c r="AFT35" s="955"/>
      <c r="AFU35" s="955"/>
      <c r="AFV35" s="955"/>
      <c r="AFW35" s="955"/>
      <c r="AFX35" s="955"/>
      <c r="AFY35" s="955"/>
      <c r="AFZ35" s="955"/>
      <c r="AGA35" s="955"/>
      <c r="AGB35" s="955"/>
      <c r="AGC35" s="955"/>
      <c r="AGD35" s="955"/>
      <c r="AGE35" s="955"/>
      <c r="AGF35" s="955"/>
      <c r="AGG35" s="955"/>
      <c r="AGH35" s="955"/>
      <c r="AGI35" s="955"/>
      <c r="AGJ35" s="955"/>
      <c r="AGK35" s="955"/>
      <c r="AGL35" s="955"/>
      <c r="AGM35" s="955"/>
      <c r="AGN35" s="955"/>
      <c r="AGO35" s="955"/>
      <c r="AGP35" s="955"/>
      <c r="AGQ35" s="955"/>
      <c r="AGR35" s="955"/>
      <c r="AGS35" s="955"/>
      <c r="AGT35" s="955"/>
      <c r="AGU35" s="955"/>
      <c r="AGV35" s="955"/>
      <c r="AGW35" s="955"/>
      <c r="AGX35" s="955"/>
      <c r="AGY35" s="955"/>
      <c r="AGZ35" s="955"/>
      <c r="AHA35" s="955"/>
      <c r="AHB35" s="955"/>
      <c r="AHC35" s="955"/>
      <c r="AHD35" s="955"/>
      <c r="AHE35" s="955"/>
      <c r="AHF35" s="955"/>
      <c r="AHG35" s="955"/>
      <c r="AHH35" s="955"/>
      <c r="AHI35" s="955"/>
      <c r="AHJ35" s="955"/>
      <c r="AHK35" s="955"/>
      <c r="AHL35" s="955"/>
      <c r="AHM35" s="955"/>
      <c r="AHN35" s="955"/>
      <c r="AHO35" s="955"/>
      <c r="AHP35" s="955"/>
      <c r="AHQ35" s="955"/>
      <c r="AHR35" s="955"/>
      <c r="AHS35" s="955"/>
      <c r="AHT35" s="955"/>
      <c r="AHU35" s="955"/>
      <c r="AHV35" s="955"/>
      <c r="AHW35" s="955"/>
      <c r="AHX35" s="955"/>
      <c r="AHY35" s="955"/>
      <c r="AHZ35" s="955"/>
      <c r="AIA35" s="955"/>
      <c r="AIB35" s="955"/>
      <c r="AIC35" s="955"/>
      <c r="AID35" s="955"/>
      <c r="AIE35" s="955"/>
      <c r="AIF35" s="955"/>
      <c r="AIG35" s="955"/>
      <c r="AIH35" s="955"/>
      <c r="AII35" s="955"/>
      <c r="AIJ35" s="955"/>
      <c r="AIK35" s="955"/>
      <c r="AIL35" s="955"/>
      <c r="AIM35" s="955"/>
      <c r="AIN35" s="955"/>
      <c r="AIO35" s="955"/>
      <c r="AIP35" s="955"/>
      <c r="AIQ35" s="955"/>
      <c r="AIR35" s="955"/>
      <c r="AIS35" s="955"/>
      <c r="AIT35" s="955"/>
      <c r="AIU35" s="955"/>
      <c r="AIV35" s="955"/>
      <c r="AIW35" s="955"/>
      <c r="AIX35" s="955"/>
      <c r="AIY35" s="955"/>
      <c r="AIZ35" s="955"/>
      <c r="AJA35" s="955"/>
      <c r="AJB35" s="955"/>
      <c r="AJC35" s="955"/>
      <c r="AJD35" s="955"/>
      <c r="AJE35" s="955"/>
      <c r="AJF35" s="955"/>
      <c r="AJG35" s="955"/>
      <c r="AJH35" s="955"/>
      <c r="AJI35" s="955"/>
      <c r="AJJ35" s="955"/>
      <c r="AJK35" s="955"/>
      <c r="AJL35" s="955"/>
      <c r="AJM35" s="955"/>
      <c r="AJN35" s="955"/>
      <c r="AJO35" s="955"/>
      <c r="AJP35" s="955"/>
      <c r="AJQ35" s="955"/>
      <c r="AJR35" s="955"/>
      <c r="AJS35" s="955"/>
      <c r="AJT35" s="955"/>
      <c r="AJU35" s="955"/>
      <c r="AJV35" s="955"/>
      <c r="AJW35" s="955"/>
      <c r="AJX35" s="955"/>
      <c r="AJY35" s="955"/>
      <c r="AJZ35" s="955"/>
      <c r="AKA35" s="955"/>
      <c r="AKB35" s="955"/>
      <c r="AKC35" s="955"/>
      <c r="AKD35" s="955"/>
      <c r="AKE35" s="955"/>
      <c r="AKF35" s="955"/>
      <c r="AKG35" s="955"/>
      <c r="AKH35" s="955"/>
      <c r="AKI35" s="955"/>
      <c r="AKJ35" s="955"/>
      <c r="AKK35" s="955"/>
      <c r="AKL35" s="955"/>
      <c r="AKM35" s="955"/>
      <c r="AKN35" s="955"/>
      <c r="AKO35" s="955"/>
      <c r="AKP35" s="955"/>
      <c r="AKQ35" s="955"/>
      <c r="AKR35" s="955"/>
      <c r="AKS35" s="955"/>
      <c r="AKT35" s="955"/>
      <c r="AKU35" s="955"/>
      <c r="AKV35" s="955"/>
      <c r="AKW35" s="955"/>
      <c r="AKX35" s="955"/>
      <c r="AKY35" s="955"/>
      <c r="AKZ35" s="955"/>
      <c r="ALA35" s="955"/>
      <c r="ALB35" s="955"/>
      <c r="ALC35" s="955"/>
      <c r="ALD35" s="955"/>
      <c r="ALE35" s="955"/>
      <c r="ALF35" s="955"/>
      <c r="ALG35" s="955"/>
      <c r="ALH35" s="955"/>
      <c r="ALI35" s="955"/>
      <c r="ALJ35" s="955"/>
      <c r="ALK35" s="955"/>
      <c r="ALL35" s="955"/>
      <c r="ALM35" s="955"/>
      <c r="ALN35" s="955"/>
      <c r="ALO35" s="955"/>
      <c r="ALP35" s="955"/>
      <c r="ALQ35" s="955"/>
      <c r="ALR35" s="955"/>
      <c r="ALS35" s="955"/>
      <c r="ALT35" s="955"/>
      <c r="ALU35" s="955"/>
      <c r="ALV35" s="955"/>
      <c r="ALW35" s="955"/>
      <c r="ALX35" s="955"/>
      <c r="ALY35" s="955"/>
      <c r="ALZ35" s="955"/>
      <c r="AMA35" s="955"/>
      <c r="AMB35" s="955"/>
      <c r="AMC35" s="955"/>
      <c r="AMD35" s="955"/>
      <c r="AME35" s="955"/>
      <c r="AMF35" s="955"/>
      <c r="AMG35" s="955"/>
      <c r="AMH35" s="955"/>
      <c r="AMI35" s="955"/>
      <c r="AMJ35" s="955"/>
    </row>
    <row r="36" spans="1:1024">
      <c r="A36" s="935" t="s">
        <v>106</v>
      </c>
    </row>
    <row r="38" spans="1:1024">
      <c r="A38" s="941" t="s">
        <v>80</v>
      </c>
    </row>
    <row r="40" spans="1:1024">
      <c r="A40" s="936" t="s">
        <v>107</v>
      </c>
    </row>
    <row r="42" spans="1:1024">
      <c r="A42" s="941" t="s">
        <v>22</v>
      </c>
      <c r="B42" s="945" t="s">
        <v>23</v>
      </c>
      <c r="C42" s="945" t="s">
        <v>86</v>
      </c>
    </row>
    <row r="44" spans="1:1024">
      <c r="A44" s="936" t="s">
        <v>108</v>
      </c>
    </row>
    <row r="45" spans="1:1024">
      <c r="A45" s="957" t="s">
        <v>109</v>
      </c>
      <c r="B45" s="936" t="s">
        <v>110</v>
      </c>
    </row>
    <row r="46" spans="1:1024">
      <c r="A46" s="957" t="s">
        <v>111</v>
      </c>
      <c r="B46" s="936" t="s">
        <v>112</v>
      </c>
    </row>
    <row r="47" spans="1:1024">
      <c r="A47" s="957" t="s">
        <v>113</v>
      </c>
      <c r="B47" s="936" t="s">
        <v>114</v>
      </c>
    </row>
    <row r="48" spans="1:1024">
      <c r="A48" s="957" t="s">
        <v>115</v>
      </c>
      <c r="B48" s="936" t="s">
        <v>116</v>
      </c>
    </row>
    <row r="49" spans="1:2">
      <c r="A49" s="957" t="s">
        <v>117</v>
      </c>
      <c r="B49" s="936" t="s">
        <v>118</v>
      </c>
    </row>
    <row r="51" spans="1:2">
      <c r="A51" s="945" t="s">
        <v>119</v>
      </c>
    </row>
    <row r="53" spans="1:2">
      <c r="A53" s="936" t="s">
        <v>120</v>
      </c>
    </row>
    <row r="54" spans="1:2">
      <c r="A54" s="936" t="s">
        <v>121</v>
      </c>
    </row>
    <row r="55" spans="1:2">
      <c r="A55" s="936" t="s">
        <v>122</v>
      </c>
    </row>
    <row r="56" spans="1:2">
      <c r="A56" s="958" t="s">
        <v>123</v>
      </c>
    </row>
    <row r="57" spans="1:2">
      <c r="A57" s="958" t="s">
        <v>124</v>
      </c>
    </row>
    <row r="58" spans="1:2">
      <c r="A58" s="958" t="s">
        <v>125</v>
      </c>
    </row>
    <row r="60" spans="1:2">
      <c r="A60" s="945" t="s">
        <v>24</v>
      </c>
      <c r="B60" s="945" t="s">
        <v>94</v>
      </c>
    </row>
    <row r="62" spans="1:2">
      <c r="A62" s="936" t="s">
        <v>126</v>
      </c>
    </row>
    <row r="63" spans="1:2">
      <c r="A63" s="957" t="s">
        <v>127</v>
      </c>
      <c r="B63" s="936" t="s">
        <v>128</v>
      </c>
    </row>
    <row r="64" spans="1:2">
      <c r="A64" s="957" t="s">
        <v>129</v>
      </c>
      <c r="B64" s="936" t="s">
        <v>130</v>
      </c>
    </row>
    <row r="65" spans="1:2">
      <c r="A65" s="920" t="s">
        <v>131</v>
      </c>
      <c r="B65" s="936"/>
    </row>
    <row r="66" spans="1:2">
      <c r="A66" s="957" t="s">
        <v>132</v>
      </c>
      <c r="B66" s="936" t="s">
        <v>133</v>
      </c>
    </row>
    <row r="67" spans="1:2">
      <c r="A67" s="957" t="s">
        <v>134</v>
      </c>
      <c r="B67" s="936" t="s">
        <v>135</v>
      </c>
    </row>
    <row r="68" spans="1:2">
      <c r="A68" s="957" t="s">
        <v>136</v>
      </c>
      <c r="B68" s="936" t="s">
        <v>137</v>
      </c>
    </row>
    <row r="69" spans="1:2">
      <c r="A69" s="957" t="s">
        <v>117</v>
      </c>
      <c r="B69" s="936" t="s">
        <v>138</v>
      </c>
    </row>
    <row r="71" spans="1:2">
      <c r="A71" s="945" t="s">
        <v>31</v>
      </c>
    </row>
    <row r="73" spans="1:2">
      <c r="A73" s="936" t="s">
        <v>139</v>
      </c>
    </row>
    <row r="74" spans="1:2">
      <c r="A74" s="936" t="s">
        <v>140</v>
      </c>
    </row>
    <row r="75" spans="1:2">
      <c r="A75" s="957" t="s">
        <v>111</v>
      </c>
      <c r="B75" s="936" t="s">
        <v>141</v>
      </c>
    </row>
    <row r="76" spans="1:2">
      <c r="A76" s="957" t="s">
        <v>129</v>
      </c>
      <c r="B76" s="936" t="s">
        <v>128</v>
      </c>
    </row>
    <row r="77" spans="1:2">
      <c r="A77" s="957" t="s">
        <v>142</v>
      </c>
      <c r="B77" s="936" t="s">
        <v>130</v>
      </c>
    </row>
    <row r="78" spans="1:2">
      <c r="A78" s="957" t="s">
        <v>143</v>
      </c>
      <c r="B78" s="936" t="s">
        <v>144</v>
      </c>
    </row>
    <row r="79" spans="1:2">
      <c r="A79" s="957" t="s">
        <v>145</v>
      </c>
      <c r="B79" s="936" t="s">
        <v>146</v>
      </c>
    </row>
    <row r="80" spans="1:2">
      <c r="A80" s="957" t="s">
        <v>117</v>
      </c>
      <c r="B80" s="936" t="s">
        <v>147</v>
      </c>
    </row>
    <row r="82" spans="1:2">
      <c r="A82" s="945" t="s">
        <v>20</v>
      </c>
    </row>
    <row r="84" spans="1:2">
      <c r="A84" s="936" t="s">
        <v>148</v>
      </c>
    </row>
    <row r="85" spans="1:2">
      <c r="A85" s="958" t="s">
        <v>149</v>
      </c>
      <c r="B85" s="936" t="s">
        <v>150</v>
      </c>
    </row>
    <row r="86" spans="1:2">
      <c r="A86" s="958" t="s">
        <v>151</v>
      </c>
      <c r="B86" s="936" t="s">
        <v>152</v>
      </c>
    </row>
    <row r="87" spans="1:2">
      <c r="A87" s="958" t="s">
        <v>153</v>
      </c>
      <c r="B87" s="936" t="s">
        <v>154</v>
      </c>
    </row>
    <row r="88" spans="1:2">
      <c r="A88" s="958" t="s">
        <v>155</v>
      </c>
      <c r="B88" s="936" t="s">
        <v>156</v>
      </c>
    </row>
    <row r="90" spans="1:2">
      <c r="A90" s="957" t="s">
        <v>111</v>
      </c>
      <c r="B90" s="915" t="s">
        <v>157</v>
      </c>
    </row>
    <row r="91" spans="1:2">
      <c r="A91" s="957" t="s">
        <v>129</v>
      </c>
      <c r="B91" s="915" t="s">
        <v>158</v>
      </c>
    </row>
    <row r="92" spans="1:2">
      <c r="A92" s="957" t="s">
        <v>142</v>
      </c>
      <c r="B92" s="915" t="s">
        <v>159</v>
      </c>
    </row>
    <row r="93" spans="1:2">
      <c r="A93" s="957" t="s">
        <v>143</v>
      </c>
      <c r="B93" s="915" t="s">
        <v>160</v>
      </c>
    </row>
    <row r="94" spans="1:2">
      <c r="A94" s="957" t="s">
        <v>145</v>
      </c>
      <c r="B94" s="936" t="s">
        <v>161</v>
      </c>
    </row>
    <row r="95" spans="1:2">
      <c r="A95" s="957" t="s">
        <v>162</v>
      </c>
      <c r="B95" s="915" t="s">
        <v>163</v>
      </c>
    </row>
    <row r="96" spans="1:2">
      <c r="A96" s="957" t="s">
        <v>164</v>
      </c>
      <c r="B96" s="936" t="s">
        <v>165</v>
      </c>
    </row>
    <row r="97" spans="1:2">
      <c r="A97" s="957"/>
    </row>
    <row r="98" spans="1:2" ht="15.6" customHeight="1">
      <c r="A98" s="953" t="s">
        <v>101</v>
      </c>
    </row>
    <row r="100" spans="1:2">
      <c r="A100" s="915" t="s">
        <v>166</v>
      </c>
    </row>
    <row r="101" spans="1:2">
      <c r="A101" s="957" t="s">
        <v>167</v>
      </c>
      <c r="B101" s="915" t="s">
        <v>168</v>
      </c>
    </row>
    <row r="102" spans="1:2">
      <c r="A102" s="957" t="s">
        <v>129</v>
      </c>
      <c r="B102" s="936" t="s">
        <v>128</v>
      </c>
    </row>
    <row r="103" spans="1:2">
      <c r="A103" s="957" t="s">
        <v>142</v>
      </c>
      <c r="B103" s="936" t="s">
        <v>130</v>
      </c>
    </row>
    <row r="104" spans="1:2">
      <c r="A104" s="957" t="s">
        <v>143</v>
      </c>
      <c r="B104" s="915" t="s">
        <v>169</v>
      </c>
    </row>
    <row r="105" spans="1:2">
      <c r="A105" s="957" t="s">
        <v>145</v>
      </c>
      <c r="B105" s="915" t="s">
        <v>170</v>
      </c>
    </row>
    <row r="106" spans="1:2">
      <c r="A106" s="957" t="s">
        <v>162</v>
      </c>
      <c r="B106" s="915" t="s">
        <v>171</v>
      </c>
    </row>
    <row r="107" spans="1:2">
      <c r="A107" s="957" t="s">
        <v>164</v>
      </c>
      <c r="B107" s="915" t="s">
        <v>172</v>
      </c>
    </row>
    <row r="108" spans="1:2">
      <c r="A108" s="957" t="s">
        <v>117</v>
      </c>
      <c r="B108" s="915" t="s">
        <v>173</v>
      </c>
    </row>
    <row r="110" spans="1:2" ht="15.6" customHeight="1">
      <c r="A110" s="953" t="s">
        <v>103</v>
      </c>
    </row>
    <row r="112" spans="1:2">
      <c r="A112" s="936" t="s">
        <v>174</v>
      </c>
    </row>
    <row r="113" spans="1:2">
      <c r="A113" s="957" t="s">
        <v>167</v>
      </c>
      <c r="B113" s="915" t="s">
        <v>175</v>
      </c>
    </row>
    <row r="114" spans="1:2">
      <c r="A114" s="957" t="s">
        <v>129</v>
      </c>
      <c r="B114" s="936" t="s">
        <v>128</v>
      </c>
    </row>
    <row r="115" spans="1:2">
      <c r="A115" s="957" t="s">
        <v>142</v>
      </c>
      <c r="B115" s="936" t="s">
        <v>130</v>
      </c>
    </row>
    <row r="116" spans="1:2">
      <c r="A116" s="957" t="s">
        <v>143</v>
      </c>
      <c r="B116" s="915" t="s">
        <v>169</v>
      </c>
    </row>
    <row r="117" spans="1:2">
      <c r="A117" s="957" t="s">
        <v>145</v>
      </c>
      <c r="B117" s="936" t="s">
        <v>176</v>
      </c>
    </row>
    <row r="118" spans="1:2">
      <c r="A118" s="957" t="s">
        <v>162</v>
      </c>
      <c r="B118" s="936" t="s">
        <v>177</v>
      </c>
    </row>
    <row r="119" spans="1:2">
      <c r="A119" s="957" t="s">
        <v>164</v>
      </c>
      <c r="B119" s="936" t="s">
        <v>178</v>
      </c>
    </row>
    <row r="120" spans="1:2">
      <c r="A120" s="957" t="s">
        <v>179</v>
      </c>
      <c r="B120" s="936" t="s">
        <v>180</v>
      </c>
    </row>
    <row r="121" spans="1:2">
      <c r="A121" s="957" t="s">
        <v>181</v>
      </c>
      <c r="B121" s="936" t="s">
        <v>182</v>
      </c>
    </row>
    <row r="122" spans="1:2">
      <c r="A122" s="957" t="s">
        <v>183</v>
      </c>
      <c r="B122" s="936" t="s">
        <v>184</v>
      </c>
    </row>
    <row r="123" spans="1:2">
      <c r="A123" s="957" t="s">
        <v>185</v>
      </c>
      <c r="B123" s="936" t="s">
        <v>186</v>
      </c>
    </row>
    <row r="124" spans="1:2">
      <c r="A124" s="957"/>
    </row>
    <row r="125" spans="1:2">
      <c r="A125" s="959" t="s">
        <v>187</v>
      </c>
    </row>
    <row r="127" spans="1:2">
      <c r="A127" s="936" t="s">
        <v>188</v>
      </c>
    </row>
  </sheetData>
  <hyperlinks>
    <hyperlink ref="A9" location="Méthodologie!A1" display="Méthodologie" xr:uid="{00000000-0004-0000-0200-000000000000}"/>
    <hyperlink ref="A13" location="Produits!A1" display="Produits" xr:uid="{00000000-0004-0000-0200-000001000000}"/>
    <hyperlink ref="A14" location="Secteurs!A1" display="Secteurs" xr:uid="{00000000-0004-0000-0200-000002000000}"/>
    <hyperlink ref="A15" location="'Echanges territoires'!A1" display="Echanges territoires" xr:uid="{00000000-0004-0000-0200-000003000000}"/>
    <hyperlink ref="A17" location="'Table emplois ressources'!A1" display="Table emplois ressources" xr:uid="{00000000-0004-0000-0200-000004000000}"/>
    <hyperlink ref="A21" location="Données!A1" display="Données" xr:uid="{00000000-0004-0000-0200-000005000000}"/>
    <hyperlink ref="A22" location="'Min Max'!A1" display="Min Max" xr:uid="{00000000-0004-0000-0200-000006000000}"/>
    <hyperlink ref="A24" location="Contraintes!A1" display="Contraintes" xr:uid="{00000000-0004-0000-0200-000007000000}"/>
    <hyperlink ref="A27" location="Etiquettes!A1" display="Etiquettes" xr:uid="{00000000-0004-0000-0200-000008000000}"/>
    <hyperlink ref="A38" location="Méthodologie!A1" display="Méthodologie" xr:uid="{00000000-0004-0000-0200-000009000000}"/>
    <hyperlink ref="A42" location="Produits!A1" display="Produits" xr:uid="{00000000-0004-0000-0200-00000A000000}"/>
    <hyperlink ref="B42" location="Secteurs!A1" display="Secteurs" xr:uid="{00000000-0004-0000-0200-00000B000000}"/>
    <hyperlink ref="C42" location="'Echanges territoires'!A1" display="Echanges territoires" xr:uid="{00000000-0004-0000-0200-00000C000000}"/>
    <hyperlink ref="A51" location="'Structure des flux'!A1" display="Structure des flux" xr:uid="{00000000-0004-0000-0200-00000D000000}"/>
    <hyperlink ref="A60" location="Données!A1" display="Données" xr:uid="{00000000-0004-0000-0200-00000E000000}"/>
    <hyperlink ref="B60" location="'Min Max'!A1" display="Min Max" xr:uid="{00000000-0004-0000-0200-00000F000000}"/>
    <hyperlink ref="A71" location="Contraintes!A1" display="Contraintes" xr:uid="{00000000-0004-0000-0200-000010000000}"/>
    <hyperlink ref="A82" location="Etiquettes!A1" display="Etiquettes" xr:uid="{00000000-0004-0000-0200-000011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140"/>
  <sheetViews>
    <sheetView zoomScaleNormal="100" workbookViewId="0">
      <pane xSplit="3" ySplit="3" topLeftCell="D4"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RowHeight="14.4"/>
  <cols>
    <col min="1" max="1" width="18.77734375" customWidth="1"/>
    <col min="2" max="2" width="15.6640625" customWidth="1"/>
    <col min="3" max="3" width="81.77734375" customWidth="1"/>
    <col min="4" max="6" width="6.77734375" bestFit="1" customWidth="1"/>
    <col min="7" max="7" width="6.5546875" bestFit="1" customWidth="1"/>
    <col min="8" max="8" width="6.77734375" bestFit="1" customWidth="1"/>
    <col min="9" max="9" width="6.5546875" bestFit="1" customWidth="1"/>
    <col min="10" max="15" width="7" customWidth="1"/>
  </cols>
  <sheetData>
    <row r="1" spans="1:15">
      <c r="B1" s="1021"/>
      <c r="C1" s="984"/>
      <c r="D1" s="1021" t="s">
        <v>1074</v>
      </c>
      <c r="E1" s="984"/>
      <c r="F1" s="984"/>
      <c r="G1" s="984"/>
      <c r="H1" s="984"/>
      <c r="I1" s="984"/>
      <c r="J1" s="1021" t="s">
        <v>1074</v>
      </c>
      <c r="K1" s="984"/>
      <c r="L1" s="984"/>
      <c r="M1" s="984"/>
      <c r="N1" s="984"/>
      <c r="O1" s="984"/>
    </row>
    <row r="2" spans="1:15">
      <c r="A2" s="1021" t="s">
        <v>1075</v>
      </c>
      <c r="B2" s="984"/>
      <c r="C2" s="1021" t="s">
        <v>1076</v>
      </c>
      <c r="D2" s="1020">
        <f>Etiquettes!$H$5</f>
        <v>0</v>
      </c>
      <c r="E2" s="984"/>
      <c r="F2" s="1020">
        <f>Etiquettes!$I$5</f>
        <v>0</v>
      </c>
      <c r="G2" s="984"/>
      <c r="H2" s="1020">
        <f>Etiquettes!$J$5</f>
        <v>0</v>
      </c>
      <c r="I2" s="984"/>
      <c r="J2" s="1020">
        <v>2015</v>
      </c>
      <c r="K2" s="984"/>
      <c r="L2" s="1020">
        <v>2019</v>
      </c>
      <c r="M2" s="984"/>
      <c r="N2" s="1020">
        <v>2023</v>
      </c>
      <c r="O2" s="984"/>
    </row>
    <row r="3" spans="1:15">
      <c r="A3" t="s">
        <v>1077</v>
      </c>
      <c r="B3" s="860"/>
      <c r="C3" s="984"/>
      <c r="D3" t="s">
        <v>1078</v>
      </c>
      <c r="E3" t="s">
        <v>1079</v>
      </c>
      <c r="F3" t="s">
        <v>1078</v>
      </c>
      <c r="G3" t="s">
        <v>1079</v>
      </c>
      <c r="H3" t="s">
        <v>1078</v>
      </c>
      <c r="I3" t="s">
        <v>1079</v>
      </c>
      <c r="J3" t="s">
        <v>1078</v>
      </c>
      <c r="K3" t="s">
        <v>1079</v>
      </c>
      <c r="L3" t="s">
        <v>1078</v>
      </c>
      <c r="M3" t="s">
        <v>1079</v>
      </c>
      <c r="N3" t="s">
        <v>1078</v>
      </c>
      <c r="O3" t="s">
        <v>1079</v>
      </c>
    </row>
    <row r="4" spans="1:15">
      <c r="A4" t="s">
        <v>477</v>
      </c>
      <c r="B4" s="983" t="s">
        <v>1080</v>
      </c>
      <c r="C4" t="str">
        <f>'Comext mensuel - EUROSTAT'!A13</f>
        <v>Olives, à l’état frais ou réfrigéré (à l'excl. des olives pour la production de l’huile)</v>
      </c>
      <c r="D4" s="862">
        <f>SUM('Comext mensuel - EUROSTAT'!B13,'Comext mensuel - EUROSTAT'!D13,'Comext mensuel - EUROSTAT'!F13,'Comext mensuel - EUROSTAT'!H13,'Comext mensuel - EUROSTAT'!J13,'Comext mensuel - EUROSTAT'!L13,'Comext mensuel - EUROSTAT'!N13,'Comext mensuel - EUROSTAT'!P13,'Comext mensuel - EUROSTAT'!R13,'Comext mensuel - EUROSTAT'!T13,'Comext mensuel - EUROSTAT'!V13,'Comext mensuel - EUROSTAT'!X13)/10^4</f>
        <v>1.2611030000000001</v>
      </c>
      <c r="E4" s="862">
        <f>SUM('Comext mensuel - EUROSTAT'!C13,'Comext mensuel - EUROSTAT'!E13,'Comext mensuel - EUROSTAT'!G13,'Comext mensuel - EUROSTAT'!I13,'Comext mensuel - EUROSTAT'!K13,'Comext mensuel - EUROSTAT'!M13,'Comext mensuel - EUROSTAT'!O13,'Comext mensuel - EUROSTAT'!Q13,'Comext mensuel - EUROSTAT'!S13,'Comext mensuel - EUROSTAT'!U13,'Comext mensuel - EUROSTAT'!W13,'Comext mensuel - EUROSTAT'!Y13)/10^4</f>
        <v>5.2399999999999999E-3</v>
      </c>
      <c r="F4" s="862">
        <f>SUM('Comext mensuel - EUROSTAT'!Z13,'Comext mensuel - EUROSTAT'!AB13,'Comext mensuel - EUROSTAT'!AD13,'Comext mensuel - EUROSTAT'!AF13,'Comext mensuel - EUROSTAT'!AH13,'Comext mensuel - EUROSTAT'!AJ13,'Comext mensuel - EUROSTAT'!AL13,'Comext mensuel - EUROSTAT'!AN13,'Comext mensuel - EUROSTAT'!AP13,'Comext mensuel - EUROSTAT'!AR13,'Comext mensuel - EUROSTAT'!AT13,'Comext mensuel - EUROSTAT'!AV13)/10^4</f>
        <v>1.478559</v>
      </c>
      <c r="G4" s="862">
        <f>SUM('Comext mensuel - EUROSTAT'!AA13,'Comext mensuel - EUROSTAT'!AC13,'Comext mensuel - EUROSTAT'!AE13,'Comext mensuel - EUROSTAT'!AG13,'Comext mensuel - EUROSTAT'!AI13,'Comext mensuel - EUROSTAT'!AK13,'Comext mensuel - EUROSTAT'!AM13,'Comext mensuel - EUROSTAT'!AO13,'Comext mensuel - EUROSTAT'!AQ13,'Comext mensuel - EUROSTAT'!AS13,'Comext mensuel - EUROSTAT'!AU13,'Comext mensuel - EUROSTAT'!AW13)/10^4</f>
        <v>3.5428999999999995E-2</v>
      </c>
      <c r="H4" s="862">
        <f>SUM('Comext mensuel - EUROSTAT'!AX13,'Comext mensuel - EUROSTAT'!AZ13,'Comext mensuel - EUROSTAT'!BB13,'Comext mensuel - EUROSTAT'!BD13,'Comext mensuel - EUROSTAT'!BF13,'Comext mensuel - EUROSTAT'!BH13,'Comext mensuel - EUROSTAT'!BJ13,'Comext mensuel - EUROSTAT'!BL13,'Comext mensuel - EUROSTAT'!BN13,'Comext mensuel - EUROSTAT'!BP13,'Comext mensuel - EUROSTAT'!BR13,'Comext mensuel - EUROSTAT'!BT13)/10^4</f>
        <v>1.2366929999999998</v>
      </c>
      <c r="I4" s="862">
        <f>SUM('Comext mensuel - EUROSTAT'!AY13,'Comext mensuel - EUROSTAT'!BA13,'Comext mensuel - EUROSTAT'!BC13,'Comext mensuel - EUROSTAT'!BE13,'Comext mensuel - EUROSTAT'!BG13,'Comext mensuel - EUROSTAT'!BI13,'Comext mensuel - EUROSTAT'!BK13,'Comext mensuel - EUROSTAT'!BM13,'Comext mensuel - EUROSTAT'!BO13,'Comext mensuel - EUROSTAT'!BQ13,'Comext mensuel - EUROSTAT'!BS13,'Comext mensuel - EUROSTAT'!BU13)/10^4</f>
        <v>0.117702</v>
      </c>
      <c r="J4" s="873">
        <f>'Comext annuel - EUROSTAT'!C13/10^4</f>
        <v>1.471689</v>
      </c>
      <c r="K4" s="873">
        <f>'Comext annuel - EUROSTAT'!D13/10^4</f>
        <v>9.2589999999999999E-3</v>
      </c>
      <c r="L4" s="873">
        <f>'Comext annuel - EUROSTAT'!E13/10^4</f>
        <v>1.4507459999999999</v>
      </c>
      <c r="M4" s="873">
        <f>'Comext annuel - EUROSTAT'!F13/10^4</f>
        <v>3.4676999999999999E-2</v>
      </c>
      <c r="N4" s="873">
        <f>'Comext annuel - EUROSTAT'!G13/10^4</f>
        <v>1.5240180000000001</v>
      </c>
      <c r="O4" s="873">
        <f>'Comext annuel - EUROSTAT'!H13/10^4</f>
        <v>0.14194500000000002</v>
      </c>
    </row>
    <row r="5" spans="1:15">
      <c r="A5" t="s">
        <v>477</v>
      </c>
      <c r="B5" s="984"/>
      <c r="C5" t="str">
        <f>'Comext mensuel - EUROSTAT'!A14</f>
        <v>Olives, à l’état frais ou réfrigéré, pour la production de l’huile</v>
      </c>
      <c r="D5" s="862">
        <f>SUM('Comext mensuel - EUROSTAT'!B14,'Comext mensuel - EUROSTAT'!D14,'Comext mensuel - EUROSTAT'!F14,'Comext mensuel - EUROSTAT'!H14,'Comext mensuel - EUROSTAT'!J14,'Comext mensuel - EUROSTAT'!L14,'Comext mensuel - EUROSTAT'!N14,'Comext mensuel - EUROSTAT'!P14,'Comext mensuel - EUROSTAT'!R14,'Comext mensuel - EUROSTAT'!T14,'Comext mensuel - EUROSTAT'!V14,'Comext mensuel - EUROSTAT'!X14)/10^4</f>
        <v>0.96753199999999995</v>
      </c>
      <c r="E5" s="862">
        <f>SUM('Comext mensuel - EUROSTAT'!C14,'Comext mensuel - EUROSTAT'!E14,'Comext mensuel - EUROSTAT'!G14,'Comext mensuel - EUROSTAT'!I14,'Comext mensuel - EUROSTAT'!K14,'Comext mensuel - EUROSTAT'!M14,'Comext mensuel - EUROSTAT'!O14,'Comext mensuel - EUROSTAT'!Q14,'Comext mensuel - EUROSTAT'!S14,'Comext mensuel - EUROSTAT'!U14,'Comext mensuel - EUROSTAT'!W14,'Comext mensuel - EUROSTAT'!Y14)/10^4</f>
        <v>5.7754E-2</v>
      </c>
      <c r="F5" s="862">
        <f>SUM('Comext mensuel - EUROSTAT'!Z14,'Comext mensuel - EUROSTAT'!AB14,'Comext mensuel - EUROSTAT'!AD14,'Comext mensuel - EUROSTAT'!AF14,'Comext mensuel - EUROSTAT'!AH14,'Comext mensuel - EUROSTAT'!AJ14,'Comext mensuel - EUROSTAT'!AL14,'Comext mensuel - EUROSTAT'!AN14,'Comext mensuel - EUROSTAT'!AP14,'Comext mensuel - EUROSTAT'!AR14,'Comext mensuel - EUROSTAT'!AT14,'Comext mensuel - EUROSTAT'!AV14)/10^4</f>
        <v>7.6784000000000005E-2</v>
      </c>
      <c r="G5" s="862">
        <f>SUM('Comext mensuel - EUROSTAT'!AA14,'Comext mensuel - EUROSTAT'!AC14,'Comext mensuel - EUROSTAT'!AE14,'Comext mensuel - EUROSTAT'!AG14,'Comext mensuel - EUROSTAT'!AI14,'Comext mensuel - EUROSTAT'!AK14,'Comext mensuel - EUROSTAT'!AM14,'Comext mensuel - EUROSTAT'!AO14,'Comext mensuel - EUROSTAT'!AQ14,'Comext mensuel - EUROSTAT'!AS14,'Comext mensuel - EUROSTAT'!AU14,'Comext mensuel - EUROSTAT'!AW14)/10^4</f>
        <v>3.6500000000000005E-2</v>
      </c>
      <c r="H5" s="862">
        <f>SUM('Comext mensuel - EUROSTAT'!AX14,'Comext mensuel - EUROSTAT'!AZ14,'Comext mensuel - EUROSTAT'!BB14,'Comext mensuel - EUROSTAT'!BD14,'Comext mensuel - EUROSTAT'!BF14,'Comext mensuel - EUROSTAT'!BH14,'Comext mensuel - EUROSTAT'!BJ14,'Comext mensuel - EUROSTAT'!BL14,'Comext mensuel - EUROSTAT'!BN14,'Comext mensuel - EUROSTAT'!BP14,'Comext mensuel - EUROSTAT'!BR14,'Comext mensuel - EUROSTAT'!BT14)/10^4</f>
        <v>0.29193400000000008</v>
      </c>
      <c r="I5" s="862">
        <f>SUM('Comext mensuel - EUROSTAT'!AY14,'Comext mensuel - EUROSTAT'!BA14,'Comext mensuel - EUROSTAT'!BC14,'Comext mensuel - EUROSTAT'!BE14,'Comext mensuel - EUROSTAT'!BG14,'Comext mensuel - EUROSTAT'!BI14,'Comext mensuel - EUROSTAT'!BK14,'Comext mensuel - EUROSTAT'!BM14,'Comext mensuel - EUROSTAT'!BO14,'Comext mensuel - EUROSTAT'!BQ14,'Comext mensuel - EUROSTAT'!BS14,'Comext mensuel - EUROSTAT'!BU14)/10^4</f>
        <v>3.7568000000000004E-2</v>
      </c>
      <c r="J5" s="873">
        <f>'Comext annuel - EUROSTAT'!C14/10^4</f>
        <v>3.9593999999999997E-2</v>
      </c>
      <c r="K5" s="873">
        <f>'Comext annuel - EUROSTAT'!D14/10^4</f>
        <v>6.3292000000000001E-2</v>
      </c>
      <c r="L5" s="873">
        <f>'Comext annuel - EUROSTAT'!E14/10^4</f>
        <v>0.124653</v>
      </c>
      <c r="M5" s="873">
        <f>'Comext annuel - EUROSTAT'!F14/10^4</f>
        <v>3.0681E-2</v>
      </c>
      <c r="N5" s="873">
        <f>'Comext annuel - EUROSTAT'!G14/10^4</f>
        <v>0.33040000000000003</v>
      </c>
      <c r="O5" s="873">
        <f>'Comext annuel - EUROSTAT'!H14/10^4</f>
        <v>7.7687999999999993E-2</v>
      </c>
    </row>
    <row r="6" spans="1:15">
      <c r="A6" t="s">
        <v>477</v>
      </c>
      <c r="B6" s="983" t="s">
        <v>1081</v>
      </c>
      <c r="C6" t="str">
        <f>'Comext mensuel - EUROSTAT'!A15</f>
        <v>Olives, non cuites ou cuites à l'eau ou à la vapeur, congelées</v>
      </c>
      <c r="D6" s="862">
        <f>SUM('Comext mensuel - EUROSTAT'!B15,'Comext mensuel - EUROSTAT'!D15,'Comext mensuel - EUROSTAT'!F15,'Comext mensuel - EUROSTAT'!H15,'Comext mensuel - EUROSTAT'!J15,'Comext mensuel - EUROSTAT'!L15,'Comext mensuel - EUROSTAT'!N15,'Comext mensuel - EUROSTAT'!P15,'Comext mensuel - EUROSTAT'!R15,'Comext mensuel - EUROSTAT'!T15,'Comext mensuel - EUROSTAT'!V15,'Comext mensuel - EUROSTAT'!X15)/10^4</f>
        <v>3.562651999999999</v>
      </c>
      <c r="E6" s="862">
        <f>SUM('Comext mensuel - EUROSTAT'!C15,'Comext mensuel - EUROSTAT'!E15,'Comext mensuel - EUROSTAT'!G15,'Comext mensuel - EUROSTAT'!I15,'Comext mensuel - EUROSTAT'!K15,'Comext mensuel - EUROSTAT'!M15,'Comext mensuel - EUROSTAT'!O15,'Comext mensuel - EUROSTAT'!Q15,'Comext mensuel - EUROSTAT'!S15,'Comext mensuel - EUROSTAT'!U15,'Comext mensuel - EUROSTAT'!W15,'Comext mensuel - EUROSTAT'!Y15)/10^4</f>
        <v>0.78097900000000009</v>
      </c>
      <c r="F6" s="862">
        <f>SUM('Comext mensuel - EUROSTAT'!Z15,'Comext mensuel - EUROSTAT'!AB15,'Comext mensuel - EUROSTAT'!AD15,'Comext mensuel - EUROSTAT'!AF15,'Comext mensuel - EUROSTAT'!AH15,'Comext mensuel - EUROSTAT'!AJ15,'Comext mensuel - EUROSTAT'!AL15,'Comext mensuel - EUROSTAT'!AN15,'Comext mensuel - EUROSTAT'!AP15,'Comext mensuel - EUROSTAT'!AR15,'Comext mensuel - EUROSTAT'!AT15,'Comext mensuel - EUROSTAT'!AV15)/10^4</f>
        <v>1.3221329999999998</v>
      </c>
      <c r="G6" s="862">
        <f>SUM('Comext mensuel - EUROSTAT'!AA15,'Comext mensuel - EUROSTAT'!AC15,'Comext mensuel - EUROSTAT'!AE15,'Comext mensuel - EUROSTAT'!AG15,'Comext mensuel - EUROSTAT'!AI15,'Comext mensuel - EUROSTAT'!AK15,'Comext mensuel - EUROSTAT'!AM15,'Comext mensuel - EUROSTAT'!AO15,'Comext mensuel - EUROSTAT'!AQ15,'Comext mensuel - EUROSTAT'!AS15,'Comext mensuel - EUROSTAT'!AU15,'Comext mensuel - EUROSTAT'!AW15)/10^4</f>
        <v>0.13093299999999999</v>
      </c>
      <c r="H6" s="862">
        <f>SUM('Comext mensuel - EUROSTAT'!AX15,'Comext mensuel - EUROSTAT'!AZ15,'Comext mensuel - EUROSTAT'!BB15,'Comext mensuel - EUROSTAT'!BD15,'Comext mensuel - EUROSTAT'!BF15,'Comext mensuel - EUROSTAT'!BH15,'Comext mensuel - EUROSTAT'!BJ15,'Comext mensuel - EUROSTAT'!BL15,'Comext mensuel - EUROSTAT'!BN15,'Comext mensuel - EUROSTAT'!BP15,'Comext mensuel - EUROSTAT'!BR15,'Comext mensuel - EUROSTAT'!BT15)/10^4</f>
        <v>0.58052099999999995</v>
      </c>
      <c r="I6" s="862">
        <f>SUM('Comext mensuel - EUROSTAT'!AY15,'Comext mensuel - EUROSTAT'!BA15,'Comext mensuel - EUROSTAT'!BC15,'Comext mensuel - EUROSTAT'!BE15,'Comext mensuel - EUROSTAT'!BG15,'Comext mensuel - EUROSTAT'!BI15,'Comext mensuel - EUROSTAT'!BK15,'Comext mensuel - EUROSTAT'!BM15,'Comext mensuel - EUROSTAT'!BO15,'Comext mensuel - EUROSTAT'!BQ15,'Comext mensuel - EUROSTAT'!BS15,'Comext mensuel - EUROSTAT'!BU15)/10^4</f>
        <v>8.0375000000000002E-2</v>
      </c>
      <c r="J6" s="873">
        <f>'Comext annuel - EUROSTAT'!C15/10^4</f>
        <v>5.2185499999999996</v>
      </c>
      <c r="K6" s="873">
        <f>'Comext annuel - EUROSTAT'!D15/10^4</f>
        <v>1.3858409999999999</v>
      </c>
      <c r="L6" s="873">
        <f>'Comext annuel - EUROSTAT'!E15/10^4</f>
        <v>1.350041</v>
      </c>
      <c r="M6" s="873">
        <f>'Comext annuel - EUROSTAT'!F15/10^4</f>
        <v>2.9876999999999997E-2</v>
      </c>
      <c r="N6" s="873">
        <f>'Comext annuel - EUROSTAT'!G15/10^4</f>
        <v>0.53723399999999999</v>
      </c>
      <c r="O6" s="873">
        <f>'Comext annuel - EUROSTAT'!H15/10^4</f>
        <v>3.8057000000000001E-2</v>
      </c>
    </row>
    <row r="7" spans="1:15">
      <c r="A7" t="s">
        <v>477</v>
      </c>
      <c r="B7" s="984"/>
      <c r="C7" t="str">
        <f>'Comext mensuel - EUROSTAT'!A16</f>
        <v>Olives (autres que pour la production de l'huile), conservées provisoirement {p.ex. au moyen de gaz sulfureux ou dans de l'eau salée, soufrée ou additionnée d'autres substances servant à assurer provisoirement leur conservation}, mais impropres à l'alimentation en l'état</v>
      </c>
      <c r="D7" s="862">
        <f>SUM('Comext mensuel - EUROSTAT'!B16,'Comext mensuel - EUROSTAT'!D16,'Comext mensuel - EUROSTAT'!F16,'Comext mensuel - EUROSTAT'!H16,'Comext mensuel - EUROSTAT'!J16,'Comext mensuel - EUROSTAT'!L16,'Comext mensuel - EUROSTAT'!N16,'Comext mensuel - EUROSTAT'!P16,'Comext mensuel - EUROSTAT'!R16,'Comext mensuel - EUROSTAT'!T16,'Comext mensuel - EUROSTAT'!V16,'Comext mensuel - EUROSTAT'!X16)/10^4</f>
        <v>1.3874170000000001</v>
      </c>
      <c r="E7" s="862">
        <f>SUM('Comext mensuel - EUROSTAT'!C16,'Comext mensuel - EUROSTAT'!E16,'Comext mensuel - EUROSTAT'!G16,'Comext mensuel - EUROSTAT'!I16,'Comext mensuel - EUROSTAT'!K16,'Comext mensuel - EUROSTAT'!M16,'Comext mensuel - EUROSTAT'!O16,'Comext mensuel - EUROSTAT'!Q16,'Comext mensuel - EUROSTAT'!S16,'Comext mensuel - EUROSTAT'!U16,'Comext mensuel - EUROSTAT'!W16,'Comext mensuel - EUROSTAT'!Y16)/10^4</f>
        <v>1.57E-3</v>
      </c>
      <c r="F7" s="862">
        <f>SUM('Comext mensuel - EUROSTAT'!Z16,'Comext mensuel - EUROSTAT'!AB16,'Comext mensuel - EUROSTAT'!AD16,'Comext mensuel - EUROSTAT'!AF16,'Comext mensuel - EUROSTAT'!AH16,'Comext mensuel - EUROSTAT'!AJ16,'Comext mensuel - EUROSTAT'!AL16,'Comext mensuel - EUROSTAT'!AN16,'Comext mensuel - EUROSTAT'!AP16,'Comext mensuel - EUROSTAT'!AR16,'Comext mensuel - EUROSTAT'!AT16,'Comext mensuel - EUROSTAT'!AV16)/10^4</f>
        <v>2.4166790000000002</v>
      </c>
      <c r="G7" s="862">
        <f>SUM('Comext mensuel - EUROSTAT'!AA16,'Comext mensuel - EUROSTAT'!AC16,'Comext mensuel - EUROSTAT'!AE16,'Comext mensuel - EUROSTAT'!AG16,'Comext mensuel - EUROSTAT'!AI16,'Comext mensuel - EUROSTAT'!AK16,'Comext mensuel - EUROSTAT'!AM16,'Comext mensuel - EUROSTAT'!AO16,'Comext mensuel - EUROSTAT'!AQ16,'Comext mensuel - EUROSTAT'!AS16,'Comext mensuel - EUROSTAT'!AU16,'Comext mensuel - EUROSTAT'!AW16)/10^4</f>
        <v>1.4312E-2</v>
      </c>
      <c r="H7" s="862">
        <f>SUM('Comext mensuel - EUROSTAT'!AX16,'Comext mensuel - EUROSTAT'!AZ16,'Comext mensuel - EUROSTAT'!BB16,'Comext mensuel - EUROSTAT'!BD16,'Comext mensuel - EUROSTAT'!BF16,'Comext mensuel - EUROSTAT'!BH16,'Comext mensuel - EUROSTAT'!BJ16,'Comext mensuel - EUROSTAT'!BL16,'Comext mensuel - EUROSTAT'!BN16,'Comext mensuel - EUROSTAT'!BP16,'Comext mensuel - EUROSTAT'!BR16,'Comext mensuel - EUROSTAT'!BT16)/10^4</f>
        <v>4.4244310000000002</v>
      </c>
      <c r="I7" s="862">
        <f>SUM('Comext mensuel - EUROSTAT'!AY16,'Comext mensuel - EUROSTAT'!BA16,'Comext mensuel - EUROSTAT'!BC16,'Comext mensuel - EUROSTAT'!BE16,'Comext mensuel - EUROSTAT'!BG16,'Comext mensuel - EUROSTAT'!BI16,'Comext mensuel - EUROSTAT'!BK16,'Comext mensuel - EUROSTAT'!BM16,'Comext mensuel - EUROSTAT'!BO16,'Comext mensuel - EUROSTAT'!BQ16,'Comext mensuel - EUROSTAT'!BS16,'Comext mensuel - EUROSTAT'!BU16)/10^4</f>
        <v>0.13430900000000001</v>
      </c>
      <c r="J7" s="873">
        <f>'Comext annuel - EUROSTAT'!C16/10^4</f>
        <v>1.379189</v>
      </c>
      <c r="K7" s="873">
        <f>'Comext annuel - EUROSTAT'!D16/10^4</f>
        <v>1.023E-3</v>
      </c>
      <c r="L7" s="873">
        <f>'Comext annuel - EUROSTAT'!E16/10^4</f>
        <v>2.859067</v>
      </c>
      <c r="M7" s="873">
        <f>'Comext annuel - EUROSTAT'!F16/10^4</f>
        <v>1.1692000000000001E-2</v>
      </c>
      <c r="N7" s="873">
        <f>'Comext annuel - EUROSTAT'!G16/10^4</f>
        <v>4.7076390000000004</v>
      </c>
      <c r="O7" s="873">
        <f>'Comext annuel - EUROSTAT'!H16/10^4</f>
        <v>5.4789999999999995E-3</v>
      </c>
    </row>
    <row r="8" spans="1:15">
      <c r="A8" t="s">
        <v>477</v>
      </c>
      <c r="B8" s="984"/>
      <c r="C8" t="str">
        <f>'Comext mensuel - EUROSTAT'!A17</f>
        <v>Olives destinées à la production de l'huile, conservées provisoirement {p.ex. au moyen de gaz sulfureux ou dans de l'eau salée, soufrée ou additionnée d'autres substances servant à assurer provisoirement leur conservation}, mais impropres à l'alimentation en l'état</v>
      </c>
      <c r="D8" s="862">
        <f>SUM('Comext mensuel - EUROSTAT'!B17,'Comext mensuel - EUROSTAT'!D17,'Comext mensuel - EUROSTAT'!F17,'Comext mensuel - EUROSTAT'!H17,'Comext mensuel - EUROSTAT'!J17,'Comext mensuel - EUROSTAT'!L17,'Comext mensuel - EUROSTAT'!N17,'Comext mensuel - EUROSTAT'!P17,'Comext mensuel - EUROSTAT'!R17,'Comext mensuel - EUROSTAT'!T17,'Comext mensuel - EUROSTAT'!V17,'Comext mensuel - EUROSTAT'!X17)/10^4</f>
        <v>6.4891999999999991E-2</v>
      </c>
      <c r="E8" s="862">
        <f>SUM('Comext mensuel - EUROSTAT'!C17,'Comext mensuel - EUROSTAT'!E17,'Comext mensuel - EUROSTAT'!G17,'Comext mensuel - EUROSTAT'!I17,'Comext mensuel - EUROSTAT'!K17,'Comext mensuel - EUROSTAT'!M17,'Comext mensuel - EUROSTAT'!O17,'Comext mensuel - EUROSTAT'!Q17,'Comext mensuel - EUROSTAT'!S17,'Comext mensuel - EUROSTAT'!U17,'Comext mensuel - EUROSTAT'!W17,'Comext mensuel - EUROSTAT'!Y17)/10^4</f>
        <v>2.1957999999999998E-2</v>
      </c>
      <c r="F8" s="862">
        <f>SUM('Comext mensuel - EUROSTAT'!Z17,'Comext mensuel - EUROSTAT'!AB17,'Comext mensuel - EUROSTAT'!AD17,'Comext mensuel - EUROSTAT'!AF17,'Comext mensuel - EUROSTAT'!AH17,'Comext mensuel - EUROSTAT'!AJ17,'Comext mensuel - EUROSTAT'!AL17,'Comext mensuel - EUROSTAT'!AN17,'Comext mensuel - EUROSTAT'!AP17,'Comext mensuel - EUROSTAT'!AR17,'Comext mensuel - EUROSTAT'!AT17,'Comext mensuel - EUROSTAT'!AV17)/10^4</f>
        <v>2.6405000000000001E-2</v>
      </c>
      <c r="G8" s="862">
        <f>SUM('Comext mensuel - EUROSTAT'!AA17,'Comext mensuel - EUROSTAT'!AC17,'Comext mensuel - EUROSTAT'!AE17,'Comext mensuel - EUROSTAT'!AG17,'Comext mensuel - EUROSTAT'!AI17,'Comext mensuel - EUROSTAT'!AK17,'Comext mensuel - EUROSTAT'!AM17,'Comext mensuel - EUROSTAT'!AO17,'Comext mensuel - EUROSTAT'!AQ17,'Comext mensuel - EUROSTAT'!AS17,'Comext mensuel - EUROSTAT'!AU17,'Comext mensuel - EUROSTAT'!AW17)/10^4</f>
        <v>4.9347000000000002E-2</v>
      </c>
      <c r="H8" s="862">
        <f>SUM('Comext mensuel - EUROSTAT'!AX17,'Comext mensuel - EUROSTAT'!AZ17,'Comext mensuel - EUROSTAT'!BB17,'Comext mensuel - EUROSTAT'!BD17,'Comext mensuel - EUROSTAT'!BF17,'Comext mensuel - EUROSTAT'!BH17,'Comext mensuel - EUROSTAT'!BJ17,'Comext mensuel - EUROSTAT'!BL17,'Comext mensuel - EUROSTAT'!BN17,'Comext mensuel - EUROSTAT'!BP17,'Comext mensuel - EUROSTAT'!BR17,'Comext mensuel - EUROSTAT'!BT17)/10^4</f>
        <v>5.2752999999999994E-2</v>
      </c>
      <c r="I8" s="862">
        <f>SUM('Comext mensuel - EUROSTAT'!AY17,'Comext mensuel - EUROSTAT'!BA17,'Comext mensuel - EUROSTAT'!BC17,'Comext mensuel - EUROSTAT'!BE17,'Comext mensuel - EUROSTAT'!BG17,'Comext mensuel - EUROSTAT'!BI17,'Comext mensuel - EUROSTAT'!BK17,'Comext mensuel - EUROSTAT'!BM17,'Comext mensuel - EUROSTAT'!BO17,'Comext mensuel - EUROSTAT'!BQ17,'Comext mensuel - EUROSTAT'!BS17,'Comext mensuel - EUROSTAT'!BU17)/10^4</f>
        <v>6.3978999999999994E-2</v>
      </c>
      <c r="J8" s="873">
        <f>'Comext annuel - EUROSTAT'!C17/10^4</f>
        <v>0.11205799999999999</v>
      </c>
      <c r="K8" s="873">
        <f>'Comext annuel - EUROSTAT'!D17/10^4</f>
        <v>2.4533000000000003E-2</v>
      </c>
      <c r="L8" s="873">
        <f>'Comext annuel - EUROSTAT'!E17/10^4</f>
        <v>5.0970999999999995E-2</v>
      </c>
      <c r="M8" s="873">
        <f>'Comext annuel - EUROSTAT'!F17/10^4</f>
        <v>2.7989999999999998E-2</v>
      </c>
      <c r="N8" s="873">
        <f>'Comext annuel - EUROSTAT'!G17/10^4</f>
        <v>2.2981000000000001E-2</v>
      </c>
      <c r="O8" s="873">
        <f>'Comext annuel - EUROSTAT'!H17/10^4</f>
        <v>3.4308999999999999E-2</v>
      </c>
    </row>
    <row r="9" spans="1:15">
      <c r="A9" t="s">
        <v>433</v>
      </c>
      <c r="B9" s="983" t="s">
        <v>1080</v>
      </c>
      <c r="C9" t="str">
        <f>'Comext mensuel - EUROSTAT'!A18</f>
        <v>Pois 'Pisum Sativum', secs, écossés, destinés à l'ensemencement</v>
      </c>
      <c r="D9" s="862">
        <f>SUM('Comext mensuel - EUROSTAT'!B18,'Comext mensuel - EUROSTAT'!D18,'Comext mensuel - EUROSTAT'!F18,'Comext mensuel - EUROSTAT'!H18,'Comext mensuel - EUROSTAT'!J18,'Comext mensuel - EUROSTAT'!L18,'Comext mensuel - EUROSTAT'!N18,'Comext mensuel - EUROSTAT'!P18,'Comext mensuel - EUROSTAT'!R18,'Comext mensuel - EUROSTAT'!T18,'Comext mensuel - EUROSTAT'!V18,'Comext mensuel - EUROSTAT'!X18)/10^4</f>
        <v>3.7869739999999998</v>
      </c>
      <c r="E9" s="862">
        <f>SUM('Comext mensuel - EUROSTAT'!C18,'Comext mensuel - EUROSTAT'!E18,'Comext mensuel - EUROSTAT'!G18,'Comext mensuel - EUROSTAT'!I18,'Comext mensuel - EUROSTAT'!K18,'Comext mensuel - EUROSTAT'!M18,'Comext mensuel - EUROSTAT'!O18,'Comext mensuel - EUROSTAT'!Q18,'Comext mensuel - EUROSTAT'!S18,'Comext mensuel - EUROSTAT'!U18,'Comext mensuel - EUROSTAT'!W18,'Comext mensuel - EUROSTAT'!Y18)/10^4</f>
        <v>11.666639999999999</v>
      </c>
      <c r="F9" s="862">
        <f>SUM('Comext mensuel - EUROSTAT'!Z18,'Comext mensuel - EUROSTAT'!AB18,'Comext mensuel - EUROSTAT'!AD18,'Comext mensuel - EUROSTAT'!AF18,'Comext mensuel - EUROSTAT'!AH18,'Comext mensuel - EUROSTAT'!AJ18,'Comext mensuel - EUROSTAT'!AL18,'Comext mensuel - EUROSTAT'!AN18,'Comext mensuel - EUROSTAT'!AP18,'Comext mensuel - EUROSTAT'!AR18,'Comext mensuel - EUROSTAT'!AT18,'Comext mensuel - EUROSTAT'!AV18)/10^4</f>
        <v>4.6125570000000007</v>
      </c>
      <c r="G9" s="862">
        <f>SUM('Comext mensuel - EUROSTAT'!AA18,'Comext mensuel - EUROSTAT'!AC18,'Comext mensuel - EUROSTAT'!AE18,'Comext mensuel - EUROSTAT'!AG18,'Comext mensuel - EUROSTAT'!AI18,'Comext mensuel - EUROSTAT'!AK18,'Comext mensuel - EUROSTAT'!AM18,'Comext mensuel - EUROSTAT'!AO18,'Comext mensuel - EUROSTAT'!AQ18,'Comext mensuel - EUROSTAT'!AS18,'Comext mensuel - EUROSTAT'!AU18,'Comext mensuel - EUROSTAT'!AW18)/10^4</f>
        <v>11.811428000000001</v>
      </c>
      <c r="H9" s="862">
        <f>SUM('Comext mensuel - EUROSTAT'!AX18,'Comext mensuel - EUROSTAT'!AZ18,'Comext mensuel - EUROSTAT'!BB18,'Comext mensuel - EUROSTAT'!BD18,'Comext mensuel - EUROSTAT'!BF18,'Comext mensuel - EUROSTAT'!BH18,'Comext mensuel - EUROSTAT'!BJ18,'Comext mensuel - EUROSTAT'!BL18,'Comext mensuel - EUROSTAT'!BN18,'Comext mensuel - EUROSTAT'!BP18,'Comext mensuel - EUROSTAT'!BR18,'Comext mensuel - EUROSTAT'!BT18)/10^4</f>
        <v>6.0935579999999998</v>
      </c>
      <c r="I9" s="862">
        <f>SUM('Comext mensuel - EUROSTAT'!AY18,'Comext mensuel - EUROSTAT'!BA18,'Comext mensuel - EUROSTAT'!BC18,'Comext mensuel - EUROSTAT'!BE18,'Comext mensuel - EUROSTAT'!BG18,'Comext mensuel - EUROSTAT'!BI18,'Comext mensuel - EUROSTAT'!BK18,'Comext mensuel - EUROSTAT'!BM18,'Comext mensuel - EUROSTAT'!BO18,'Comext mensuel - EUROSTAT'!BQ18,'Comext mensuel - EUROSTAT'!BS18,'Comext mensuel - EUROSTAT'!BU18)/10^4</f>
        <v>14.370578</v>
      </c>
      <c r="J9" s="863">
        <f>'Comext annuel - EUROSTAT'!C18/10^4</f>
        <v>3.6289929999999999</v>
      </c>
      <c r="K9" s="863">
        <f>'Comext annuel - EUROSTAT'!D18/10^4</f>
        <v>11.741103000000001</v>
      </c>
      <c r="L9" s="863">
        <f>'Comext annuel - EUROSTAT'!E18/10^4</f>
        <v>4.7526910000000004</v>
      </c>
      <c r="M9" s="863">
        <f>'Comext annuel - EUROSTAT'!F18/10^4</f>
        <v>11.513728</v>
      </c>
      <c r="N9" s="863">
        <f>'Comext annuel - EUROSTAT'!G18/10^4</f>
        <v>7.3881020000000008</v>
      </c>
      <c r="O9" s="863">
        <f>'Comext annuel - EUROSTAT'!H18/10^4</f>
        <v>16.077043</v>
      </c>
    </row>
    <row r="10" spans="1:15">
      <c r="A10" t="s">
        <v>433</v>
      </c>
      <c r="B10" s="984"/>
      <c r="C10" t="str">
        <f>'Comext mensuel - EUROSTAT'!A19</f>
        <v>Pois 'Pisum Sativum', secs, écossés, même décortiqués ou cassés (à l'excl. des pois destinés à l'ensemencement)</v>
      </c>
      <c r="D10" s="862">
        <f>SUM('Comext mensuel - EUROSTAT'!B19,'Comext mensuel - EUROSTAT'!D19,'Comext mensuel - EUROSTAT'!F19,'Comext mensuel - EUROSTAT'!H19,'Comext mensuel - EUROSTAT'!J19,'Comext mensuel - EUROSTAT'!L19,'Comext mensuel - EUROSTAT'!N19,'Comext mensuel - EUROSTAT'!P19,'Comext mensuel - EUROSTAT'!R19,'Comext mensuel - EUROSTAT'!T19,'Comext mensuel - EUROSTAT'!V19,'Comext mensuel - EUROSTAT'!X19)/10^4</f>
        <v>5.505776</v>
      </c>
      <c r="E10" s="862">
        <f>SUM('Comext mensuel - EUROSTAT'!C19,'Comext mensuel - EUROSTAT'!E19,'Comext mensuel - EUROSTAT'!G19,'Comext mensuel - EUROSTAT'!I19,'Comext mensuel - EUROSTAT'!K19,'Comext mensuel - EUROSTAT'!M19,'Comext mensuel - EUROSTAT'!O19,'Comext mensuel - EUROSTAT'!Q19,'Comext mensuel - EUROSTAT'!S19,'Comext mensuel - EUROSTAT'!U19,'Comext mensuel - EUROSTAT'!W19,'Comext mensuel - EUROSTAT'!Y19)/10^4</f>
        <v>322.02852799999999</v>
      </c>
      <c r="F10" s="862">
        <f>SUM('Comext mensuel - EUROSTAT'!Z19,'Comext mensuel - EUROSTAT'!AB19,'Comext mensuel - EUROSTAT'!AD19,'Comext mensuel - EUROSTAT'!AF19,'Comext mensuel - EUROSTAT'!AH19,'Comext mensuel - EUROSTAT'!AJ19,'Comext mensuel - EUROSTAT'!AL19,'Comext mensuel - EUROSTAT'!AN19,'Comext mensuel - EUROSTAT'!AP19,'Comext mensuel - EUROSTAT'!AR19,'Comext mensuel - EUROSTAT'!AT19,'Comext mensuel - EUROSTAT'!AV19)/10^4</f>
        <v>14.216395</v>
      </c>
      <c r="G10" s="862">
        <f>SUM('Comext mensuel - EUROSTAT'!AA19,'Comext mensuel - EUROSTAT'!AC19,'Comext mensuel - EUROSTAT'!AE19,'Comext mensuel - EUROSTAT'!AG19,'Comext mensuel - EUROSTAT'!AI19,'Comext mensuel - EUROSTAT'!AK19,'Comext mensuel - EUROSTAT'!AM19,'Comext mensuel - EUROSTAT'!AO19,'Comext mensuel - EUROSTAT'!AQ19,'Comext mensuel - EUROSTAT'!AS19,'Comext mensuel - EUROSTAT'!AU19,'Comext mensuel - EUROSTAT'!AW19)/10^4</f>
        <v>262.76637699999998</v>
      </c>
      <c r="H10" s="862">
        <f>SUM('Comext mensuel - EUROSTAT'!AX19,'Comext mensuel - EUROSTAT'!AZ19,'Comext mensuel - EUROSTAT'!BB19,'Comext mensuel - EUROSTAT'!BD19,'Comext mensuel - EUROSTAT'!BF19,'Comext mensuel - EUROSTAT'!BH19,'Comext mensuel - EUROSTAT'!BJ19,'Comext mensuel - EUROSTAT'!BL19,'Comext mensuel - EUROSTAT'!BN19,'Comext mensuel - EUROSTAT'!BP19,'Comext mensuel - EUROSTAT'!BR19,'Comext mensuel - EUROSTAT'!BT19)/10^4</f>
        <v>15.304951000000001</v>
      </c>
      <c r="I10" s="862">
        <f>SUM('Comext mensuel - EUROSTAT'!AY19,'Comext mensuel - EUROSTAT'!BA19,'Comext mensuel - EUROSTAT'!BC19,'Comext mensuel - EUROSTAT'!BE19,'Comext mensuel - EUROSTAT'!BG19,'Comext mensuel - EUROSTAT'!BI19,'Comext mensuel - EUROSTAT'!BK19,'Comext mensuel - EUROSTAT'!BM19,'Comext mensuel - EUROSTAT'!BO19,'Comext mensuel - EUROSTAT'!BQ19,'Comext mensuel - EUROSTAT'!BS19,'Comext mensuel - EUROSTAT'!BU19)/10^4</f>
        <v>254.085081</v>
      </c>
      <c r="J10" s="863">
        <f>'Comext annuel - EUROSTAT'!C21/10^4</f>
        <v>6.4600589999999993</v>
      </c>
      <c r="K10" s="863">
        <f>'Comext annuel - EUROSTAT'!D21/10^4</f>
        <v>264.53204199999999</v>
      </c>
      <c r="L10" s="863">
        <f>'Comext annuel - EUROSTAT'!E21/10^4</f>
        <v>29.118366999999999</v>
      </c>
      <c r="M10" s="863">
        <f>'Comext annuel - EUROSTAT'!F21/10^4</f>
        <v>237.49708199999998</v>
      </c>
      <c r="N10" s="863">
        <f>'Comext annuel - EUROSTAT'!G21/10^4</f>
        <v>14.842827</v>
      </c>
      <c r="O10" s="863">
        <f>'Comext annuel - EUROSTAT'!H21/10^4</f>
        <v>233.876544</v>
      </c>
    </row>
    <row r="11" spans="1:15">
      <c r="A11" t="s">
        <v>1082</v>
      </c>
      <c r="B11" s="984"/>
      <c r="C11" t="str">
        <f>'Comext mensuel - EUROSTAT'!A20</f>
        <v>Pois chiches, secs, écossés, même décortiqués ou cassés</v>
      </c>
      <c r="D11" s="862">
        <f>SUM('Comext mensuel - EUROSTAT'!B20,'Comext mensuel - EUROSTAT'!D20,'Comext mensuel - EUROSTAT'!F20,'Comext mensuel - EUROSTAT'!H20,'Comext mensuel - EUROSTAT'!J20,'Comext mensuel - EUROSTAT'!L20,'Comext mensuel - EUROSTAT'!N20,'Comext mensuel - EUROSTAT'!P20,'Comext mensuel - EUROSTAT'!R20,'Comext mensuel - EUROSTAT'!T20,'Comext mensuel - EUROSTAT'!V20,'Comext mensuel - EUROSTAT'!X20)/10^4</f>
        <v>6.5271749999999997</v>
      </c>
      <c r="E11" s="862">
        <f>SUM('Comext mensuel - EUROSTAT'!C20,'Comext mensuel - EUROSTAT'!E20,'Comext mensuel - EUROSTAT'!G20,'Comext mensuel - EUROSTAT'!I20,'Comext mensuel - EUROSTAT'!K20,'Comext mensuel - EUROSTAT'!M20,'Comext mensuel - EUROSTAT'!O20,'Comext mensuel - EUROSTAT'!Q20,'Comext mensuel - EUROSTAT'!S20,'Comext mensuel - EUROSTAT'!U20,'Comext mensuel - EUROSTAT'!W20,'Comext mensuel - EUROSTAT'!Y20)/10^4</f>
        <v>6.0803720000000006</v>
      </c>
      <c r="F11" s="862">
        <f>SUM('Comext mensuel - EUROSTAT'!Z20,'Comext mensuel - EUROSTAT'!AB20,'Comext mensuel - EUROSTAT'!AD20,'Comext mensuel - EUROSTAT'!AF20,'Comext mensuel - EUROSTAT'!AH20,'Comext mensuel - EUROSTAT'!AJ20,'Comext mensuel - EUROSTAT'!AL20,'Comext mensuel - EUROSTAT'!AN20,'Comext mensuel - EUROSTAT'!AP20,'Comext mensuel - EUROSTAT'!AR20,'Comext mensuel - EUROSTAT'!AT20,'Comext mensuel - EUROSTAT'!AV20)/10^4</f>
        <v>7.0259539999999996</v>
      </c>
      <c r="G11" s="862">
        <f>SUM('Comext mensuel - EUROSTAT'!AA20,'Comext mensuel - EUROSTAT'!AC20,'Comext mensuel - EUROSTAT'!AE20,'Comext mensuel - EUROSTAT'!AG20,'Comext mensuel - EUROSTAT'!AI20,'Comext mensuel - EUROSTAT'!AK20,'Comext mensuel - EUROSTAT'!AM20,'Comext mensuel - EUROSTAT'!AO20,'Comext mensuel - EUROSTAT'!AQ20,'Comext mensuel - EUROSTAT'!AS20,'Comext mensuel - EUROSTAT'!AU20,'Comext mensuel - EUROSTAT'!AW20)/10^4</f>
        <v>15.559516</v>
      </c>
      <c r="H11" s="862">
        <f>SUM('Comext mensuel - EUROSTAT'!AX20,'Comext mensuel - EUROSTAT'!AZ20,'Comext mensuel - EUROSTAT'!BB20,'Comext mensuel - EUROSTAT'!BD20,'Comext mensuel - EUROSTAT'!BF20,'Comext mensuel - EUROSTAT'!BH20,'Comext mensuel - EUROSTAT'!BJ20,'Comext mensuel - EUROSTAT'!BL20,'Comext mensuel - EUROSTAT'!BN20,'Comext mensuel - EUROSTAT'!BP20,'Comext mensuel - EUROSTAT'!BR20,'Comext mensuel - EUROSTAT'!BT20)/10^4</f>
        <v>13.045798000000001</v>
      </c>
      <c r="I11" s="862">
        <f>SUM('Comext mensuel - EUROSTAT'!AY20,'Comext mensuel - EUROSTAT'!BA20,'Comext mensuel - EUROSTAT'!BC20,'Comext mensuel - EUROSTAT'!BE20,'Comext mensuel - EUROSTAT'!BG20,'Comext mensuel - EUROSTAT'!BI20,'Comext mensuel - EUROSTAT'!BK20,'Comext mensuel - EUROSTAT'!BM20,'Comext mensuel - EUROSTAT'!BO20,'Comext mensuel - EUROSTAT'!BQ20,'Comext mensuel - EUROSTAT'!BS20,'Comext mensuel - EUROSTAT'!BU20)/10^4</f>
        <v>17.401329000000004</v>
      </c>
      <c r="J11" s="863">
        <f>'Comext annuel - EUROSTAT'!C22/10^4</f>
        <v>4.3171710000000001</v>
      </c>
      <c r="K11" s="863">
        <f>'Comext annuel - EUROSTAT'!D22/10^4</f>
        <v>6.2004239999999999</v>
      </c>
      <c r="L11" s="863">
        <f>'Comext annuel - EUROSTAT'!E22/10^4</f>
        <v>6.7493240000000005</v>
      </c>
      <c r="M11" s="863">
        <f>'Comext annuel - EUROSTAT'!F22/10^4</f>
        <v>13.834154000000002</v>
      </c>
      <c r="N11" s="863">
        <f>'Comext annuel - EUROSTAT'!G22/10^4</f>
        <v>18.749627</v>
      </c>
      <c r="O11" s="863">
        <f>'Comext annuel - EUROSTAT'!H22/10^4</f>
        <v>17.048054999999998</v>
      </c>
    </row>
    <row r="12" spans="1:15">
      <c r="B12" s="984"/>
      <c r="C12" t="str">
        <f>'Comext mensuel - EUROSTAT'!A21</f>
        <v>Haricots des espèces 'Vigna mungo L. Hepper ou Vigna radiata L. Wilczek', secs, écossés, même décortiqués ou cassés</v>
      </c>
      <c r="D12" s="861">
        <f>SUM('Comext mensuel - EUROSTAT'!B21,'Comext mensuel - EUROSTAT'!D21,'Comext mensuel - EUROSTAT'!F21,'Comext mensuel - EUROSTAT'!H21,'Comext mensuel - EUROSTAT'!J21,'Comext mensuel - EUROSTAT'!L21,'Comext mensuel - EUROSTAT'!N21,'Comext mensuel - EUROSTAT'!P21,'Comext mensuel - EUROSTAT'!R21,'Comext mensuel - EUROSTAT'!T21,'Comext mensuel - EUROSTAT'!V21,'Comext mensuel - EUROSTAT'!X21)/10^4</f>
        <v>2.3461110000000001</v>
      </c>
      <c r="E12" s="861">
        <f>SUM('Comext mensuel - EUROSTAT'!C21,'Comext mensuel - EUROSTAT'!E21,'Comext mensuel - EUROSTAT'!G21,'Comext mensuel - EUROSTAT'!I21,'Comext mensuel - EUROSTAT'!K21,'Comext mensuel - EUROSTAT'!M21,'Comext mensuel - EUROSTAT'!O21,'Comext mensuel - EUROSTAT'!Q21,'Comext mensuel - EUROSTAT'!S21,'Comext mensuel - EUROSTAT'!U21,'Comext mensuel - EUROSTAT'!W21,'Comext mensuel - EUROSTAT'!Y21)/10^4</f>
        <v>0.38440099999999999</v>
      </c>
      <c r="F12" s="861">
        <f>SUM('Comext mensuel - EUROSTAT'!Z21,'Comext mensuel - EUROSTAT'!AB21,'Comext mensuel - EUROSTAT'!AD21,'Comext mensuel - EUROSTAT'!AF21,'Comext mensuel - EUROSTAT'!AH21,'Comext mensuel - EUROSTAT'!AJ21,'Comext mensuel - EUROSTAT'!AL21,'Comext mensuel - EUROSTAT'!AN21,'Comext mensuel - EUROSTAT'!AP21,'Comext mensuel - EUROSTAT'!AR21,'Comext mensuel - EUROSTAT'!AT21,'Comext mensuel - EUROSTAT'!AV21)/10^4</f>
        <v>2.069957</v>
      </c>
      <c r="G12" s="861">
        <f>SUM('Comext mensuel - EUROSTAT'!AA21,'Comext mensuel - EUROSTAT'!AC21,'Comext mensuel - EUROSTAT'!AE21,'Comext mensuel - EUROSTAT'!AG21,'Comext mensuel - EUROSTAT'!AI21,'Comext mensuel - EUROSTAT'!AK21,'Comext mensuel - EUROSTAT'!AM21,'Comext mensuel - EUROSTAT'!AO21,'Comext mensuel - EUROSTAT'!AQ21,'Comext mensuel - EUROSTAT'!AS21,'Comext mensuel - EUROSTAT'!AU21,'Comext mensuel - EUROSTAT'!AW21)/10^4</f>
        <v>4.8581000000000006E-2</v>
      </c>
      <c r="H12" s="861">
        <f>SUM('Comext mensuel - EUROSTAT'!AX21,'Comext mensuel - EUROSTAT'!AZ21,'Comext mensuel - EUROSTAT'!BB21,'Comext mensuel - EUROSTAT'!BD21,'Comext mensuel - EUROSTAT'!BF21,'Comext mensuel - EUROSTAT'!BH21,'Comext mensuel - EUROSTAT'!BJ21,'Comext mensuel - EUROSTAT'!BL21,'Comext mensuel - EUROSTAT'!BN21,'Comext mensuel - EUROSTAT'!BP21,'Comext mensuel - EUROSTAT'!BR21,'Comext mensuel - EUROSTAT'!BT21)/10^4</f>
        <v>1.729636</v>
      </c>
      <c r="I12" s="861">
        <f>SUM('Comext mensuel - EUROSTAT'!AY21,'Comext mensuel - EUROSTAT'!BA21,'Comext mensuel - EUROSTAT'!BC21,'Comext mensuel - EUROSTAT'!BE21,'Comext mensuel - EUROSTAT'!BG21,'Comext mensuel - EUROSTAT'!BI21,'Comext mensuel - EUROSTAT'!BK21,'Comext mensuel - EUROSTAT'!BM21,'Comext mensuel - EUROSTAT'!BO21,'Comext mensuel - EUROSTAT'!BQ21,'Comext mensuel - EUROSTAT'!BS21,'Comext mensuel - EUROSTAT'!BU21)/10^4</f>
        <v>0.48751100000000008</v>
      </c>
      <c r="J12" s="863">
        <f>'Comext annuel - EUROSTAT'!C25/10^4</f>
        <v>2.0935419999999998</v>
      </c>
      <c r="K12" s="863">
        <f>'Comext annuel - EUROSTAT'!D25/10^4</f>
        <v>0.48852099999999998</v>
      </c>
      <c r="L12" s="863">
        <f>'Comext annuel - EUROSTAT'!E25/10^4</f>
        <v>1.8013619999999999</v>
      </c>
      <c r="M12" s="863">
        <f>'Comext annuel - EUROSTAT'!F25/10^4</f>
        <v>0.15194299999999999</v>
      </c>
      <c r="N12" s="863">
        <f>'Comext annuel - EUROSTAT'!G25/10^4</f>
        <v>1.9785470000000001</v>
      </c>
      <c r="O12" s="863">
        <f>'Comext annuel - EUROSTAT'!H25/10^4</f>
        <v>0.57025599999999999</v>
      </c>
    </row>
    <row r="13" spans="1:15">
      <c r="B13" s="984"/>
      <c r="C13" t="str">
        <f>'Comext mensuel - EUROSTAT'!A22</f>
        <v>Haricots 'petits rouges' {haricots Adzuki} 'Phaseolus ou Vigna angularis', secs, écossés, même décortiqués ou cassés</v>
      </c>
      <c r="D13" s="861">
        <f>SUM('Comext mensuel - EUROSTAT'!B22,'Comext mensuel - EUROSTAT'!D22,'Comext mensuel - EUROSTAT'!F22,'Comext mensuel - EUROSTAT'!H22,'Comext mensuel - EUROSTAT'!J22,'Comext mensuel - EUROSTAT'!L22,'Comext mensuel - EUROSTAT'!N22,'Comext mensuel - EUROSTAT'!P22,'Comext mensuel - EUROSTAT'!R22,'Comext mensuel - EUROSTAT'!T22,'Comext mensuel - EUROSTAT'!V22,'Comext mensuel - EUROSTAT'!X22)/10^4</f>
        <v>0.80764800000000003</v>
      </c>
      <c r="E13" s="861">
        <f>SUM('Comext mensuel - EUROSTAT'!C22,'Comext mensuel - EUROSTAT'!E22,'Comext mensuel - EUROSTAT'!G22,'Comext mensuel - EUROSTAT'!I22,'Comext mensuel - EUROSTAT'!K22,'Comext mensuel - EUROSTAT'!M22,'Comext mensuel - EUROSTAT'!O22,'Comext mensuel - EUROSTAT'!Q22,'Comext mensuel - EUROSTAT'!S22,'Comext mensuel - EUROSTAT'!U22,'Comext mensuel - EUROSTAT'!W22,'Comext mensuel - EUROSTAT'!Y22)/10^4</f>
        <v>9.7377999999999992E-2</v>
      </c>
      <c r="F13" s="861">
        <f>SUM('Comext mensuel - EUROSTAT'!Z22,'Comext mensuel - EUROSTAT'!AB22,'Comext mensuel - EUROSTAT'!AD22,'Comext mensuel - EUROSTAT'!AF22,'Comext mensuel - EUROSTAT'!AH22,'Comext mensuel - EUROSTAT'!AJ22,'Comext mensuel - EUROSTAT'!AL22,'Comext mensuel - EUROSTAT'!AN22,'Comext mensuel - EUROSTAT'!AP22,'Comext mensuel - EUROSTAT'!AR22,'Comext mensuel - EUROSTAT'!AT22,'Comext mensuel - EUROSTAT'!AV22)/10^4</f>
        <v>0.48090500000000003</v>
      </c>
      <c r="G13" s="861">
        <f>SUM('Comext mensuel - EUROSTAT'!AA22,'Comext mensuel - EUROSTAT'!AC22,'Comext mensuel - EUROSTAT'!AE22,'Comext mensuel - EUROSTAT'!AG22,'Comext mensuel - EUROSTAT'!AI22,'Comext mensuel - EUROSTAT'!AK22,'Comext mensuel - EUROSTAT'!AM22,'Comext mensuel - EUROSTAT'!AO22,'Comext mensuel - EUROSTAT'!AQ22,'Comext mensuel - EUROSTAT'!AS22,'Comext mensuel - EUROSTAT'!AU22,'Comext mensuel - EUROSTAT'!AW22)/10^4</f>
        <v>6.0224E-2</v>
      </c>
      <c r="H13" s="861">
        <f>SUM('Comext mensuel - EUROSTAT'!AX22,'Comext mensuel - EUROSTAT'!AZ22,'Comext mensuel - EUROSTAT'!BB22,'Comext mensuel - EUROSTAT'!BD22,'Comext mensuel - EUROSTAT'!BF22,'Comext mensuel - EUROSTAT'!BH22,'Comext mensuel - EUROSTAT'!BJ22,'Comext mensuel - EUROSTAT'!BL22,'Comext mensuel - EUROSTAT'!BN22,'Comext mensuel - EUROSTAT'!BP22,'Comext mensuel - EUROSTAT'!BR22,'Comext mensuel - EUROSTAT'!BT22)/10^4</f>
        <v>0.46613300000000008</v>
      </c>
      <c r="I13" s="861">
        <f>SUM('Comext mensuel - EUROSTAT'!AY22,'Comext mensuel - EUROSTAT'!BA22,'Comext mensuel - EUROSTAT'!BC22,'Comext mensuel - EUROSTAT'!BE22,'Comext mensuel - EUROSTAT'!BG22,'Comext mensuel - EUROSTAT'!BI22,'Comext mensuel - EUROSTAT'!BK22,'Comext mensuel - EUROSTAT'!BM22,'Comext mensuel - EUROSTAT'!BO22,'Comext mensuel - EUROSTAT'!BQ22,'Comext mensuel - EUROSTAT'!BS22,'Comext mensuel - EUROSTAT'!BU22)/10^4</f>
        <v>0.12740599999999999</v>
      </c>
      <c r="J13" s="863">
        <f>'Comext annuel - EUROSTAT'!C28/10^4</f>
        <v>0.81510400000000005</v>
      </c>
      <c r="K13" s="863">
        <f>'Comext annuel - EUROSTAT'!D28/10^4</f>
        <v>4.9102E-2</v>
      </c>
      <c r="L13" s="863">
        <f>'Comext annuel - EUROSTAT'!E28/10^4</f>
        <v>0.36636999999999997</v>
      </c>
      <c r="M13" s="863">
        <f>'Comext annuel - EUROSTAT'!F28/10^4</f>
        <v>5.7848999999999998E-2</v>
      </c>
      <c r="N13" s="863">
        <f>'Comext annuel - EUROSTAT'!G28/10^4</f>
        <v>0.402781</v>
      </c>
      <c r="O13" s="863">
        <f>'Comext annuel - EUROSTAT'!H28/10^4</f>
        <v>0.12288800000000001</v>
      </c>
    </row>
    <row r="14" spans="1:15">
      <c r="A14" t="s">
        <v>1083</v>
      </c>
      <c r="B14" s="984"/>
      <c r="C14" t="str">
        <f>'Comext mensuel - EUROSTAT'!A23</f>
        <v>Haricots communs 'Phaseolus vulgaris', secs, écossés, destinés à l'ensemencement</v>
      </c>
      <c r="D14" s="862">
        <f>SUM('Comext mensuel - EUROSTAT'!B23,'Comext mensuel - EUROSTAT'!D23,'Comext mensuel - EUROSTAT'!F23,'Comext mensuel - EUROSTAT'!H23,'Comext mensuel - EUROSTAT'!J23,'Comext mensuel - EUROSTAT'!L23,'Comext mensuel - EUROSTAT'!N23,'Comext mensuel - EUROSTAT'!P23,'Comext mensuel - EUROSTAT'!R23,'Comext mensuel - EUROSTAT'!T23,'Comext mensuel - EUROSTAT'!V23,'Comext mensuel - EUROSTAT'!X23)/10^4</f>
        <v>2.8513389999999998</v>
      </c>
      <c r="E14" s="862">
        <f>SUM('Comext mensuel - EUROSTAT'!C23,'Comext mensuel - EUROSTAT'!E23,'Comext mensuel - EUROSTAT'!G23,'Comext mensuel - EUROSTAT'!I23,'Comext mensuel - EUROSTAT'!K23,'Comext mensuel - EUROSTAT'!M23,'Comext mensuel - EUROSTAT'!O23,'Comext mensuel - EUROSTAT'!Q23,'Comext mensuel - EUROSTAT'!S23,'Comext mensuel - EUROSTAT'!U23,'Comext mensuel - EUROSTAT'!W23,'Comext mensuel - EUROSTAT'!Y23)/10^4</f>
        <v>1.6369979999999997</v>
      </c>
      <c r="F14" s="862">
        <f>SUM('Comext mensuel - EUROSTAT'!Z23,'Comext mensuel - EUROSTAT'!AB23,'Comext mensuel - EUROSTAT'!AD23,'Comext mensuel - EUROSTAT'!AF23,'Comext mensuel - EUROSTAT'!AH23,'Comext mensuel - EUROSTAT'!AJ23,'Comext mensuel - EUROSTAT'!AL23,'Comext mensuel - EUROSTAT'!AN23,'Comext mensuel - EUROSTAT'!AP23,'Comext mensuel - EUROSTAT'!AR23,'Comext mensuel - EUROSTAT'!AT23,'Comext mensuel - EUROSTAT'!AV23)/10^4</f>
        <v>2.04514</v>
      </c>
      <c r="G14" s="862">
        <f>SUM('Comext mensuel - EUROSTAT'!AA23,'Comext mensuel - EUROSTAT'!AC23,'Comext mensuel - EUROSTAT'!AE23,'Comext mensuel - EUROSTAT'!AG23,'Comext mensuel - EUROSTAT'!AI23,'Comext mensuel - EUROSTAT'!AK23,'Comext mensuel - EUROSTAT'!AM23,'Comext mensuel - EUROSTAT'!AO23,'Comext mensuel - EUROSTAT'!AQ23,'Comext mensuel - EUROSTAT'!AS23,'Comext mensuel - EUROSTAT'!AU23,'Comext mensuel - EUROSTAT'!AW23)/10^4</f>
        <v>2.7813430000000001</v>
      </c>
      <c r="H14" s="862">
        <f>SUM('Comext mensuel - EUROSTAT'!AX23,'Comext mensuel - EUROSTAT'!AZ23,'Comext mensuel - EUROSTAT'!BB23,'Comext mensuel - EUROSTAT'!BD23,'Comext mensuel - EUROSTAT'!BF23,'Comext mensuel - EUROSTAT'!BH23,'Comext mensuel - EUROSTAT'!BJ23,'Comext mensuel - EUROSTAT'!BL23,'Comext mensuel - EUROSTAT'!BN23,'Comext mensuel - EUROSTAT'!BP23,'Comext mensuel - EUROSTAT'!BR23,'Comext mensuel - EUROSTAT'!BT23)/10^4</f>
        <v>2.4057469999999994</v>
      </c>
      <c r="I14" s="862">
        <f>SUM('Comext mensuel - EUROSTAT'!AY23,'Comext mensuel - EUROSTAT'!BA23,'Comext mensuel - EUROSTAT'!BC23,'Comext mensuel - EUROSTAT'!BE23,'Comext mensuel - EUROSTAT'!BG23,'Comext mensuel - EUROSTAT'!BI23,'Comext mensuel - EUROSTAT'!BK23,'Comext mensuel - EUROSTAT'!BM23,'Comext mensuel - EUROSTAT'!BO23,'Comext mensuel - EUROSTAT'!BQ23,'Comext mensuel - EUROSTAT'!BS23,'Comext mensuel - EUROSTAT'!BU23)/10^4</f>
        <v>2.1881789999999999</v>
      </c>
      <c r="J14" s="863">
        <f>'Comext annuel - EUROSTAT'!C31/10^4</f>
        <v>3.4799300000000004</v>
      </c>
      <c r="K14" s="863">
        <f>'Comext annuel - EUROSTAT'!D31/10^4</f>
        <v>1.7607950000000001</v>
      </c>
      <c r="L14" s="863">
        <f>'Comext annuel - EUROSTAT'!E31/10^4</f>
        <v>2.894593</v>
      </c>
      <c r="M14" s="863">
        <f>'Comext annuel - EUROSTAT'!F31/10^4</f>
        <v>2.444976</v>
      </c>
      <c r="N14" s="863">
        <f>'Comext annuel - EUROSTAT'!G31/10^4</f>
        <v>2.1251029999999997</v>
      </c>
      <c r="O14" s="863">
        <f>'Comext annuel - EUROSTAT'!H31/10^4</f>
        <v>2.4548400000000004</v>
      </c>
    </row>
    <row r="15" spans="1:15">
      <c r="A15" t="s">
        <v>1083</v>
      </c>
      <c r="B15" s="984"/>
      <c r="C15" t="str">
        <f>'Comext mensuel - EUROSTAT'!A24</f>
        <v>Haricots communs 'Phaseolus vulgaris', secs, écossés, même décortiqués ou cassés (à l'excl. des haricots destinés à l'ensemencement)</v>
      </c>
      <c r="D15" s="862">
        <f>SUM('Comext mensuel - EUROSTAT'!B24,'Comext mensuel - EUROSTAT'!D24,'Comext mensuel - EUROSTAT'!F24,'Comext mensuel - EUROSTAT'!H24,'Comext mensuel - EUROSTAT'!J24,'Comext mensuel - EUROSTAT'!L24,'Comext mensuel - EUROSTAT'!N24,'Comext mensuel - EUROSTAT'!P24,'Comext mensuel - EUROSTAT'!R24,'Comext mensuel - EUROSTAT'!T24,'Comext mensuel - EUROSTAT'!V24,'Comext mensuel - EUROSTAT'!X24)/10^4</f>
        <v>31.373503000000003</v>
      </c>
      <c r="E15" s="862">
        <f>SUM('Comext mensuel - EUROSTAT'!C24,'Comext mensuel - EUROSTAT'!E24,'Comext mensuel - EUROSTAT'!G24,'Comext mensuel - EUROSTAT'!I24,'Comext mensuel - EUROSTAT'!K24,'Comext mensuel - EUROSTAT'!M24,'Comext mensuel - EUROSTAT'!O24,'Comext mensuel - EUROSTAT'!Q24,'Comext mensuel - EUROSTAT'!S24,'Comext mensuel - EUROSTAT'!U24,'Comext mensuel - EUROSTAT'!W24,'Comext mensuel - EUROSTAT'!Y24)/10^4</f>
        <v>2.9926460000000001</v>
      </c>
      <c r="F15" s="862">
        <f>SUM('Comext mensuel - EUROSTAT'!Z24,'Comext mensuel - EUROSTAT'!AB24,'Comext mensuel - EUROSTAT'!AD24,'Comext mensuel - EUROSTAT'!AF24,'Comext mensuel - EUROSTAT'!AH24,'Comext mensuel - EUROSTAT'!AJ24,'Comext mensuel - EUROSTAT'!AL24,'Comext mensuel - EUROSTAT'!AN24,'Comext mensuel - EUROSTAT'!AP24,'Comext mensuel - EUROSTAT'!AR24,'Comext mensuel - EUROSTAT'!AT24,'Comext mensuel - EUROSTAT'!AV24)/10^4</f>
        <v>33.190837000000002</v>
      </c>
      <c r="G15" s="862">
        <f>SUM('Comext mensuel - EUROSTAT'!AA24,'Comext mensuel - EUROSTAT'!AC24,'Comext mensuel - EUROSTAT'!AE24,'Comext mensuel - EUROSTAT'!AG24,'Comext mensuel - EUROSTAT'!AI24,'Comext mensuel - EUROSTAT'!AK24,'Comext mensuel - EUROSTAT'!AM24,'Comext mensuel - EUROSTAT'!AO24,'Comext mensuel - EUROSTAT'!AQ24,'Comext mensuel - EUROSTAT'!AS24,'Comext mensuel - EUROSTAT'!AU24,'Comext mensuel - EUROSTAT'!AW24)/10^4</f>
        <v>5.5502540000000007</v>
      </c>
      <c r="H15" s="862">
        <f>SUM('Comext mensuel - EUROSTAT'!AX24,'Comext mensuel - EUROSTAT'!AZ24,'Comext mensuel - EUROSTAT'!BB24,'Comext mensuel - EUROSTAT'!BD24,'Comext mensuel - EUROSTAT'!BF24,'Comext mensuel - EUROSTAT'!BH24,'Comext mensuel - EUROSTAT'!BJ24,'Comext mensuel - EUROSTAT'!BL24,'Comext mensuel - EUROSTAT'!BN24,'Comext mensuel - EUROSTAT'!BP24,'Comext mensuel - EUROSTAT'!BR24,'Comext mensuel - EUROSTAT'!BT24)/10^4</f>
        <v>31.484178999999997</v>
      </c>
      <c r="I15" s="862">
        <f>SUM('Comext mensuel - EUROSTAT'!AY24,'Comext mensuel - EUROSTAT'!BA24,'Comext mensuel - EUROSTAT'!BC24,'Comext mensuel - EUROSTAT'!BE24,'Comext mensuel - EUROSTAT'!BG24,'Comext mensuel - EUROSTAT'!BI24,'Comext mensuel - EUROSTAT'!BK24,'Comext mensuel - EUROSTAT'!BM24,'Comext mensuel - EUROSTAT'!BO24,'Comext mensuel - EUROSTAT'!BQ24,'Comext mensuel - EUROSTAT'!BS24,'Comext mensuel - EUROSTAT'!BU24)/10^4</f>
        <v>5.8128380000000002</v>
      </c>
      <c r="J15" s="863">
        <f>'Comext annuel - EUROSTAT'!C32/10^4</f>
        <v>33.511974000000002</v>
      </c>
      <c r="K15" s="863">
        <f>'Comext annuel - EUROSTAT'!D32/10^4</f>
        <v>2.2987290000000002</v>
      </c>
      <c r="L15" s="863">
        <f>'Comext annuel - EUROSTAT'!E32/10^4</f>
        <v>32.882117000000001</v>
      </c>
      <c r="M15" s="863">
        <f>'Comext annuel - EUROSTAT'!F32/10^4</f>
        <v>5.3912000000000004</v>
      </c>
      <c r="N15" s="863">
        <f>'Comext annuel - EUROSTAT'!G32/10^4</f>
        <v>35.746324999999999</v>
      </c>
      <c r="O15" s="863">
        <f>'Comext annuel - EUROSTAT'!H32/10^4</f>
        <v>4.3864000000000001</v>
      </c>
    </row>
    <row r="16" spans="1:15">
      <c r="B16" s="984"/>
      <c r="C16" t="str">
        <f>'Comext mensuel - EUROSTAT'!A25</f>
        <v>Pois Bambara (pois de terre) {Vigna subterranea ou Voandzeia subterranea}, secs, écossés, même décortiqués ou cassés</v>
      </c>
      <c r="D16" s="861">
        <f>SUM('Comext mensuel - EUROSTAT'!B25,'Comext mensuel - EUROSTAT'!D25,'Comext mensuel - EUROSTAT'!F25,'Comext mensuel - EUROSTAT'!H25,'Comext mensuel - EUROSTAT'!J25,'Comext mensuel - EUROSTAT'!L25,'Comext mensuel - EUROSTAT'!N25,'Comext mensuel - EUROSTAT'!P25,'Comext mensuel - EUROSTAT'!R25,'Comext mensuel - EUROSTAT'!T25,'Comext mensuel - EUROSTAT'!V25,'Comext mensuel - EUROSTAT'!X25)/10^4</f>
        <v>0.11364</v>
      </c>
      <c r="E16" s="861">
        <f>SUM('Comext mensuel - EUROSTAT'!C25,'Comext mensuel - EUROSTAT'!E25,'Comext mensuel - EUROSTAT'!G25,'Comext mensuel - EUROSTAT'!I25,'Comext mensuel - EUROSTAT'!K25,'Comext mensuel - EUROSTAT'!M25,'Comext mensuel - EUROSTAT'!O25,'Comext mensuel - EUROSTAT'!Q25,'Comext mensuel - EUROSTAT'!S25,'Comext mensuel - EUROSTAT'!U25,'Comext mensuel - EUROSTAT'!W25,'Comext mensuel - EUROSTAT'!Y25)/10^4</f>
        <v>4.2229999999999993E-3</v>
      </c>
      <c r="F16" s="861">
        <f>SUM('Comext mensuel - EUROSTAT'!Z25,'Comext mensuel - EUROSTAT'!AB25,'Comext mensuel - EUROSTAT'!AD25,'Comext mensuel - EUROSTAT'!AF25,'Comext mensuel - EUROSTAT'!AH25,'Comext mensuel - EUROSTAT'!AJ25,'Comext mensuel - EUROSTAT'!AL25,'Comext mensuel - EUROSTAT'!AN25,'Comext mensuel - EUROSTAT'!AP25,'Comext mensuel - EUROSTAT'!AR25,'Comext mensuel - EUROSTAT'!AT25,'Comext mensuel - EUROSTAT'!AV25)/10^4</f>
        <v>7.8129999999999988E-3</v>
      </c>
      <c r="G16" s="861">
        <f>SUM('Comext mensuel - EUROSTAT'!AA25,'Comext mensuel - EUROSTAT'!AC25,'Comext mensuel - EUROSTAT'!AE25,'Comext mensuel - EUROSTAT'!AG25,'Comext mensuel - EUROSTAT'!AI25,'Comext mensuel - EUROSTAT'!AK25,'Comext mensuel - EUROSTAT'!AM25,'Comext mensuel - EUROSTAT'!AO25,'Comext mensuel - EUROSTAT'!AQ25,'Comext mensuel - EUROSTAT'!AS25,'Comext mensuel - EUROSTAT'!AU25,'Comext mensuel - EUROSTAT'!AW25)/10^4</f>
        <v>2.3999999999999998E-4</v>
      </c>
      <c r="H16" s="861">
        <f>SUM('Comext mensuel - EUROSTAT'!AX25,'Comext mensuel - EUROSTAT'!AZ25,'Comext mensuel - EUROSTAT'!BB25,'Comext mensuel - EUROSTAT'!BD25,'Comext mensuel - EUROSTAT'!BF25,'Comext mensuel - EUROSTAT'!BH25,'Comext mensuel - EUROSTAT'!BJ25,'Comext mensuel - EUROSTAT'!BL25,'Comext mensuel - EUROSTAT'!BN25,'Comext mensuel - EUROSTAT'!BP25,'Comext mensuel - EUROSTAT'!BR25,'Comext mensuel - EUROSTAT'!BT25)/10^4</f>
        <v>0.76673500000000006</v>
      </c>
      <c r="I16" s="861">
        <f>SUM('Comext mensuel - EUROSTAT'!AY25,'Comext mensuel - EUROSTAT'!BA25,'Comext mensuel - EUROSTAT'!BC25,'Comext mensuel - EUROSTAT'!BE25,'Comext mensuel - EUROSTAT'!BG25,'Comext mensuel - EUROSTAT'!BI25,'Comext mensuel - EUROSTAT'!BK25,'Comext mensuel - EUROSTAT'!BM25,'Comext mensuel - EUROSTAT'!BO25,'Comext mensuel - EUROSTAT'!BQ25,'Comext mensuel - EUROSTAT'!BS25,'Comext mensuel - EUROSTAT'!BU25)/10^4</f>
        <v>1.6959999999999998E-3</v>
      </c>
      <c r="J16" s="863">
        <f>'Comext annuel - EUROSTAT'!C33/10^4</f>
        <v>5.8486000000000003E-2</v>
      </c>
      <c r="K16" s="863">
        <f>'Comext annuel - EUROSTAT'!D33/10^4</f>
        <v>3.3500000000000001E-3</v>
      </c>
      <c r="L16" s="863">
        <f>'Comext annuel - EUROSTAT'!E33/10^4</f>
        <v>6.6579999999999999E-3</v>
      </c>
      <c r="M16" s="863">
        <f>'Comext annuel - EUROSTAT'!F33/10^4</f>
        <v>1.449E-3</v>
      </c>
      <c r="N16" s="863">
        <f>'Comext annuel - EUROSTAT'!G33/10^4</f>
        <v>5.9969000000000008E-2</v>
      </c>
      <c r="O16" s="863">
        <f>'Comext annuel - EUROSTAT'!H33/10^4</f>
        <v>3.7290000000000001E-3</v>
      </c>
    </row>
    <row r="17" spans="1:15">
      <c r="B17" s="984"/>
      <c r="C17" t="str">
        <f>'Comext mensuel - EUROSTAT'!A26</f>
        <v>Doliques à œil noir (pois du Brésil, Niébé) {Vigna unguiculata}, secs, écossés, même décortiqués ou cassés</v>
      </c>
      <c r="D17" s="861">
        <f>SUM('Comext mensuel - EUROSTAT'!B26,'Comext mensuel - EUROSTAT'!D26,'Comext mensuel - EUROSTAT'!F26,'Comext mensuel - EUROSTAT'!H26,'Comext mensuel - EUROSTAT'!J26,'Comext mensuel - EUROSTAT'!L26,'Comext mensuel - EUROSTAT'!N26,'Comext mensuel - EUROSTAT'!P26,'Comext mensuel - EUROSTAT'!R26,'Comext mensuel - EUROSTAT'!T26,'Comext mensuel - EUROSTAT'!V26,'Comext mensuel - EUROSTAT'!X26)/10^4</f>
        <v>8.4055999999999992E-2</v>
      </c>
      <c r="E17" s="861">
        <f>SUM('Comext mensuel - EUROSTAT'!C26,'Comext mensuel - EUROSTAT'!E26,'Comext mensuel - EUROSTAT'!G26,'Comext mensuel - EUROSTAT'!I26,'Comext mensuel - EUROSTAT'!K26,'Comext mensuel - EUROSTAT'!M26,'Comext mensuel - EUROSTAT'!O26,'Comext mensuel - EUROSTAT'!Q26,'Comext mensuel - EUROSTAT'!S26,'Comext mensuel - EUROSTAT'!U26,'Comext mensuel - EUROSTAT'!W26,'Comext mensuel - EUROSTAT'!Y26)/10^4</f>
        <v>0</v>
      </c>
      <c r="F17" s="861">
        <f>SUM('Comext mensuel - EUROSTAT'!Z26,'Comext mensuel - EUROSTAT'!AB26,'Comext mensuel - EUROSTAT'!AD26,'Comext mensuel - EUROSTAT'!AF26,'Comext mensuel - EUROSTAT'!AH26,'Comext mensuel - EUROSTAT'!AJ26,'Comext mensuel - EUROSTAT'!AL26,'Comext mensuel - EUROSTAT'!AN26,'Comext mensuel - EUROSTAT'!AP26,'Comext mensuel - EUROSTAT'!AR26,'Comext mensuel - EUROSTAT'!AT26,'Comext mensuel - EUROSTAT'!AV26)/10^4</f>
        <v>0.17447299999999999</v>
      </c>
      <c r="G17" s="861">
        <f>SUM('Comext mensuel - EUROSTAT'!AA26,'Comext mensuel - EUROSTAT'!AC26,'Comext mensuel - EUROSTAT'!AE26,'Comext mensuel - EUROSTAT'!AG26,'Comext mensuel - EUROSTAT'!AI26,'Comext mensuel - EUROSTAT'!AK26,'Comext mensuel - EUROSTAT'!AM26,'Comext mensuel - EUROSTAT'!AO26,'Comext mensuel - EUROSTAT'!AQ26,'Comext mensuel - EUROSTAT'!AS26,'Comext mensuel - EUROSTAT'!AU26,'Comext mensuel - EUROSTAT'!AW26)/10^4</f>
        <v>7.6199999999999998E-4</v>
      </c>
      <c r="H17" s="861">
        <f>SUM('Comext mensuel - EUROSTAT'!AX26,'Comext mensuel - EUROSTAT'!AZ26,'Comext mensuel - EUROSTAT'!BB26,'Comext mensuel - EUROSTAT'!BD26,'Comext mensuel - EUROSTAT'!BF26,'Comext mensuel - EUROSTAT'!BH26,'Comext mensuel - EUROSTAT'!BJ26,'Comext mensuel - EUROSTAT'!BL26,'Comext mensuel - EUROSTAT'!BN26,'Comext mensuel - EUROSTAT'!BP26,'Comext mensuel - EUROSTAT'!BR26,'Comext mensuel - EUROSTAT'!BT26)/10^4</f>
        <v>0.27430599999999994</v>
      </c>
      <c r="I17" s="861">
        <f>SUM('Comext mensuel - EUROSTAT'!AY26,'Comext mensuel - EUROSTAT'!BA26,'Comext mensuel - EUROSTAT'!BC26,'Comext mensuel - EUROSTAT'!BE26,'Comext mensuel - EUROSTAT'!BG26,'Comext mensuel - EUROSTAT'!BI26,'Comext mensuel - EUROSTAT'!BK26,'Comext mensuel - EUROSTAT'!BM26,'Comext mensuel - EUROSTAT'!BO26,'Comext mensuel - EUROSTAT'!BQ26,'Comext mensuel - EUROSTAT'!BS26,'Comext mensuel - EUROSTAT'!BU26)/10^4</f>
        <v>1.8295000000000002E-2</v>
      </c>
      <c r="J17" s="863">
        <f>'Comext annuel - EUROSTAT'!C34/10^4</f>
        <v>3.0483E-2</v>
      </c>
      <c r="K17" s="863" t="e">
        <f>'Comext annuel - EUROSTAT'!D34/10^4</f>
        <v>#VALUE!</v>
      </c>
      <c r="L17" s="863">
        <f>'Comext annuel - EUROSTAT'!E34/10^4</f>
        <v>0.185165</v>
      </c>
      <c r="M17" s="863" t="e">
        <f>'Comext annuel - EUROSTAT'!F34/10^4</f>
        <v>#VALUE!</v>
      </c>
      <c r="N17" s="863">
        <f>'Comext annuel - EUROSTAT'!G34/10^4</f>
        <v>0.54226800000000008</v>
      </c>
      <c r="O17" s="863">
        <f>'Comext annuel - EUROSTAT'!H34/10^4</f>
        <v>8.6439999999999989E-3</v>
      </c>
    </row>
    <row r="18" spans="1:15">
      <c r="B18" s="984"/>
      <c r="C18" t="str">
        <f>'Comext mensuel - EUROSTAT'!A27</f>
        <v>Haricots {Vigna spp., Phaseolus spp.}, secs, écossés, même décortiqués ou cassés (à l'excl. des haricots des espèces {Vigna mungo (L.) Hepper} ou {Vigna radiata (L.) Wilczek}, haricots {petits rouges} {haricots Adzuki}, haricots communs {Phaseolus vulgaris}, pois Bambara (pois de terre) et doliques à œil noir (pois du Brésil, Niébé))(2012-2500);Haricots 'Vigna spp., Phaseolus spp.', secs, écossés, même décortiqués ou cassés (à l'excl. des haricots des espèces 'Vigna mungo L. Hepper ou Vigna radiata L. Wilczek', des haricots 'petits rouges' {haricots Adzuki} et des haricots communs)(1997-2011)</v>
      </c>
      <c r="D18" s="861">
        <f>SUM('Comext mensuel - EUROSTAT'!B27,'Comext mensuel - EUROSTAT'!D27,'Comext mensuel - EUROSTAT'!F27,'Comext mensuel - EUROSTAT'!H27,'Comext mensuel - EUROSTAT'!J27,'Comext mensuel - EUROSTAT'!L27,'Comext mensuel - EUROSTAT'!N27,'Comext mensuel - EUROSTAT'!P27,'Comext mensuel - EUROSTAT'!R27,'Comext mensuel - EUROSTAT'!T27,'Comext mensuel - EUROSTAT'!V27,'Comext mensuel - EUROSTAT'!X27)/10^4</f>
        <v>4.3672829999999996</v>
      </c>
      <c r="E18" s="861">
        <f>SUM('Comext mensuel - EUROSTAT'!C27,'Comext mensuel - EUROSTAT'!E27,'Comext mensuel - EUROSTAT'!G27,'Comext mensuel - EUROSTAT'!I27,'Comext mensuel - EUROSTAT'!K27,'Comext mensuel - EUROSTAT'!M27,'Comext mensuel - EUROSTAT'!O27,'Comext mensuel - EUROSTAT'!Q27,'Comext mensuel - EUROSTAT'!S27,'Comext mensuel - EUROSTAT'!U27,'Comext mensuel - EUROSTAT'!W27,'Comext mensuel - EUROSTAT'!Y27)/10^4</f>
        <v>0.15906699999999999</v>
      </c>
      <c r="F18" s="861">
        <f>SUM('Comext mensuel - EUROSTAT'!Z27,'Comext mensuel - EUROSTAT'!AB27,'Comext mensuel - EUROSTAT'!AD27,'Comext mensuel - EUROSTAT'!AF27,'Comext mensuel - EUROSTAT'!AH27,'Comext mensuel - EUROSTAT'!AJ27,'Comext mensuel - EUROSTAT'!AL27,'Comext mensuel - EUROSTAT'!AN27,'Comext mensuel - EUROSTAT'!AP27,'Comext mensuel - EUROSTAT'!AR27,'Comext mensuel - EUROSTAT'!AT27,'Comext mensuel - EUROSTAT'!AV27)/10^4</f>
        <v>4.0115930000000004</v>
      </c>
      <c r="G18" s="861">
        <f>SUM('Comext mensuel - EUROSTAT'!AA27,'Comext mensuel - EUROSTAT'!AC27,'Comext mensuel - EUROSTAT'!AE27,'Comext mensuel - EUROSTAT'!AG27,'Comext mensuel - EUROSTAT'!AI27,'Comext mensuel - EUROSTAT'!AK27,'Comext mensuel - EUROSTAT'!AM27,'Comext mensuel - EUROSTAT'!AO27,'Comext mensuel - EUROSTAT'!AQ27,'Comext mensuel - EUROSTAT'!AS27,'Comext mensuel - EUROSTAT'!AU27,'Comext mensuel - EUROSTAT'!AW27)/10^4</f>
        <v>0.523563</v>
      </c>
      <c r="H18" s="861">
        <f>SUM('Comext mensuel - EUROSTAT'!AX27,'Comext mensuel - EUROSTAT'!AZ27,'Comext mensuel - EUROSTAT'!BB27,'Comext mensuel - EUROSTAT'!BD27,'Comext mensuel - EUROSTAT'!BF27,'Comext mensuel - EUROSTAT'!BH27,'Comext mensuel - EUROSTAT'!BJ27,'Comext mensuel - EUROSTAT'!BL27,'Comext mensuel - EUROSTAT'!BN27,'Comext mensuel - EUROSTAT'!BP27,'Comext mensuel - EUROSTAT'!BR27,'Comext mensuel - EUROSTAT'!BT27)/10^4</f>
        <v>3.3934280000000006</v>
      </c>
      <c r="I18" s="861">
        <f>SUM('Comext mensuel - EUROSTAT'!AY27,'Comext mensuel - EUROSTAT'!BA27,'Comext mensuel - EUROSTAT'!BC27,'Comext mensuel - EUROSTAT'!BE27,'Comext mensuel - EUROSTAT'!BG27,'Comext mensuel - EUROSTAT'!BI27,'Comext mensuel - EUROSTAT'!BK27,'Comext mensuel - EUROSTAT'!BM27,'Comext mensuel - EUROSTAT'!BO27,'Comext mensuel - EUROSTAT'!BQ27,'Comext mensuel - EUROSTAT'!BS27,'Comext mensuel - EUROSTAT'!BU27)/10^4</f>
        <v>1.5101189999999998</v>
      </c>
      <c r="J18" s="863">
        <f>'Comext annuel - EUROSTAT'!C35/10^4</f>
        <v>4.9143080000000001</v>
      </c>
      <c r="K18" s="863">
        <f>'Comext annuel - EUROSTAT'!D35/10^4</f>
        <v>0.16783399999999998</v>
      </c>
      <c r="L18" s="863">
        <f>'Comext annuel - EUROSTAT'!E35/10^4</f>
        <v>4.6740719999999998</v>
      </c>
      <c r="M18" s="863">
        <f>'Comext annuel - EUROSTAT'!F35/10^4</f>
        <v>0.38184800000000002</v>
      </c>
      <c r="N18" s="863">
        <f>'Comext annuel - EUROSTAT'!G35/10^4</f>
        <v>3.6161849999999998</v>
      </c>
      <c r="O18" s="863">
        <f>'Comext annuel - EUROSTAT'!H35/10^4</f>
        <v>1.312581</v>
      </c>
    </row>
    <row r="19" spans="1:15">
      <c r="A19" t="s">
        <v>1084</v>
      </c>
      <c r="B19" s="984"/>
      <c r="C19" t="str">
        <f>'Comext mensuel - EUROSTAT'!A28</f>
        <v>Lentilles, séchées, écossées, même décortiquées ou cassées</v>
      </c>
      <c r="D19" s="862">
        <f>SUM('Comext mensuel - EUROSTAT'!B28,'Comext mensuel - EUROSTAT'!D28,'Comext mensuel - EUROSTAT'!F28,'Comext mensuel - EUROSTAT'!H28,'Comext mensuel - EUROSTAT'!J28,'Comext mensuel - EUROSTAT'!L28,'Comext mensuel - EUROSTAT'!N28,'Comext mensuel - EUROSTAT'!P28,'Comext mensuel - EUROSTAT'!R28,'Comext mensuel - EUROSTAT'!T28,'Comext mensuel - EUROSTAT'!V28,'Comext mensuel - EUROSTAT'!X28)/10^4</f>
        <v>28.823082999999997</v>
      </c>
      <c r="E19" s="862">
        <f>SUM('Comext mensuel - EUROSTAT'!C28,'Comext mensuel - EUROSTAT'!E28,'Comext mensuel - EUROSTAT'!G28,'Comext mensuel - EUROSTAT'!I28,'Comext mensuel - EUROSTAT'!K28,'Comext mensuel - EUROSTAT'!M28,'Comext mensuel - EUROSTAT'!O28,'Comext mensuel - EUROSTAT'!Q28,'Comext mensuel - EUROSTAT'!S28,'Comext mensuel - EUROSTAT'!U28,'Comext mensuel - EUROSTAT'!W28,'Comext mensuel - EUROSTAT'!Y28)/10^4</f>
        <v>4.7377379999999993</v>
      </c>
      <c r="F19" s="862">
        <f>SUM('Comext mensuel - EUROSTAT'!Z28,'Comext mensuel - EUROSTAT'!AB28,'Comext mensuel - EUROSTAT'!AD28,'Comext mensuel - EUROSTAT'!AF28,'Comext mensuel - EUROSTAT'!AH28,'Comext mensuel - EUROSTAT'!AJ28,'Comext mensuel - EUROSTAT'!AL28,'Comext mensuel - EUROSTAT'!AN28,'Comext mensuel - EUROSTAT'!AP28,'Comext mensuel - EUROSTAT'!AR28,'Comext mensuel - EUROSTAT'!AT28,'Comext mensuel - EUROSTAT'!AV28)/10^4</f>
        <v>27.647139000000003</v>
      </c>
      <c r="G19" s="862">
        <f>SUM('Comext mensuel - EUROSTAT'!AA28,'Comext mensuel - EUROSTAT'!AC28,'Comext mensuel - EUROSTAT'!AE28,'Comext mensuel - EUROSTAT'!AG28,'Comext mensuel - EUROSTAT'!AI28,'Comext mensuel - EUROSTAT'!AK28,'Comext mensuel - EUROSTAT'!AM28,'Comext mensuel - EUROSTAT'!AO28,'Comext mensuel - EUROSTAT'!AQ28,'Comext mensuel - EUROSTAT'!AS28,'Comext mensuel - EUROSTAT'!AU28,'Comext mensuel - EUROSTAT'!AW28)/10^4</f>
        <v>6.0430320000000011</v>
      </c>
      <c r="H19" s="862">
        <f>SUM('Comext mensuel - EUROSTAT'!AX28,'Comext mensuel - EUROSTAT'!AZ28,'Comext mensuel - EUROSTAT'!BB28,'Comext mensuel - EUROSTAT'!BD28,'Comext mensuel - EUROSTAT'!BF28,'Comext mensuel - EUROSTAT'!BH28,'Comext mensuel - EUROSTAT'!BJ28,'Comext mensuel - EUROSTAT'!BL28,'Comext mensuel - EUROSTAT'!BN28,'Comext mensuel - EUROSTAT'!BP28,'Comext mensuel - EUROSTAT'!BR28,'Comext mensuel - EUROSTAT'!BT28)/10^4</f>
        <v>37.820242</v>
      </c>
      <c r="I19" s="862">
        <f>SUM('Comext mensuel - EUROSTAT'!AY28,'Comext mensuel - EUROSTAT'!BA28,'Comext mensuel - EUROSTAT'!BC28,'Comext mensuel - EUROSTAT'!BE28,'Comext mensuel - EUROSTAT'!BG28,'Comext mensuel - EUROSTAT'!BI28,'Comext mensuel - EUROSTAT'!BK28,'Comext mensuel - EUROSTAT'!BM28,'Comext mensuel - EUROSTAT'!BO28,'Comext mensuel - EUROSTAT'!BQ28,'Comext mensuel - EUROSTAT'!BS28,'Comext mensuel - EUROSTAT'!BU28)/10^4</f>
        <v>3.8168229999999994</v>
      </c>
      <c r="J19" s="863">
        <f>'Comext annuel - EUROSTAT'!C38/10^4</f>
        <v>31.764199999999999</v>
      </c>
      <c r="K19" s="863">
        <f>'Comext annuel - EUROSTAT'!D38/10^4</f>
        <v>3.907403</v>
      </c>
      <c r="L19" s="863">
        <f>'Comext annuel - EUROSTAT'!E38/10^4</f>
        <v>24.166518</v>
      </c>
      <c r="M19" s="863">
        <f>'Comext annuel - EUROSTAT'!F38/10^4</f>
        <v>5.8929929999999997</v>
      </c>
      <c r="N19" s="863">
        <f>'Comext annuel - EUROSTAT'!G38/10^4</f>
        <v>40.936419999999998</v>
      </c>
      <c r="O19" s="863">
        <f>'Comext annuel - EUROSTAT'!H38/10^4</f>
        <v>4.9377660000000008</v>
      </c>
    </row>
    <row r="20" spans="1:15">
      <c r="A20" t="s">
        <v>445</v>
      </c>
      <c r="B20" s="984"/>
      <c r="C20" t="str">
        <f>'Comext mensuel - EUROSTAT'!A29</f>
        <v>Fèves 'Vicia faba var. major' et féveroles 'Vicia faba var. equina et Vicia faba var. minor', séchées, écossées, même décortiquées ou cassées</v>
      </c>
      <c r="D20" s="862">
        <f>SUM('Comext mensuel - EUROSTAT'!B29,'Comext mensuel - EUROSTAT'!D29,'Comext mensuel - EUROSTAT'!F29,'Comext mensuel - EUROSTAT'!H29,'Comext mensuel - EUROSTAT'!J29,'Comext mensuel - EUROSTAT'!L29,'Comext mensuel - EUROSTAT'!N29,'Comext mensuel - EUROSTAT'!P29,'Comext mensuel - EUROSTAT'!R29,'Comext mensuel - EUROSTAT'!T29,'Comext mensuel - EUROSTAT'!V29,'Comext mensuel - EUROSTAT'!X29)/10^4</f>
        <v>15.233430999999998</v>
      </c>
      <c r="E20" s="862">
        <f>SUM('Comext mensuel - EUROSTAT'!C29,'Comext mensuel - EUROSTAT'!E29,'Comext mensuel - EUROSTAT'!G29,'Comext mensuel - EUROSTAT'!I29,'Comext mensuel - EUROSTAT'!K29,'Comext mensuel - EUROSTAT'!M29,'Comext mensuel - EUROSTAT'!O29,'Comext mensuel - EUROSTAT'!Q29,'Comext mensuel - EUROSTAT'!S29,'Comext mensuel - EUROSTAT'!U29,'Comext mensuel - EUROSTAT'!W29,'Comext mensuel - EUROSTAT'!Y29)/10^4</f>
        <v>92.836865999999986</v>
      </c>
      <c r="F20" s="862">
        <f>SUM('Comext mensuel - EUROSTAT'!Z29,'Comext mensuel - EUROSTAT'!AB29,'Comext mensuel - EUROSTAT'!AD29,'Comext mensuel - EUROSTAT'!AF29,'Comext mensuel - EUROSTAT'!AH29,'Comext mensuel - EUROSTAT'!AJ29,'Comext mensuel - EUROSTAT'!AL29,'Comext mensuel - EUROSTAT'!AN29,'Comext mensuel - EUROSTAT'!AP29,'Comext mensuel - EUROSTAT'!AR29,'Comext mensuel - EUROSTAT'!AT29,'Comext mensuel - EUROSTAT'!AV29)/10^4</f>
        <v>30.361481000000001</v>
      </c>
      <c r="G20" s="862">
        <f>SUM('Comext mensuel - EUROSTAT'!AA29,'Comext mensuel - EUROSTAT'!AC29,'Comext mensuel - EUROSTAT'!AE29,'Comext mensuel - EUROSTAT'!AG29,'Comext mensuel - EUROSTAT'!AI29,'Comext mensuel - EUROSTAT'!AK29,'Comext mensuel - EUROSTAT'!AM29,'Comext mensuel - EUROSTAT'!AO29,'Comext mensuel - EUROSTAT'!AQ29,'Comext mensuel - EUROSTAT'!AS29,'Comext mensuel - EUROSTAT'!AU29,'Comext mensuel - EUROSTAT'!AW29)/10^4</f>
        <v>46.014671999999997</v>
      </c>
      <c r="H20" s="862">
        <f>SUM('Comext mensuel - EUROSTAT'!AX29,'Comext mensuel - EUROSTAT'!AZ29,'Comext mensuel - EUROSTAT'!BB29,'Comext mensuel - EUROSTAT'!BD29,'Comext mensuel - EUROSTAT'!BF29,'Comext mensuel - EUROSTAT'!BH29,'Comext mensuel - EUROSTAT'!BJ29,'Comext mensuel - EUROSTAT'!BL29,'Comext mensuel - EUROSTAT'!BN29,'Comext mensuel - EUROSTAT'!BP29,'Comext mensuel - EUROSTAT'!BR29,'Comext mensuel - EUROSTAT'!BT29)/10^4</f>
        <v>36.386161999999992</v>
      </c>
      <c r="I20" s="862">
        <f>SUM('Comext mensuel - EUROSTAT'!AY29,'Comext mensuel - EUROSTAT'!BA29,'Comext mensuel - EUROSTAT'!BC29,'Comext mensuel - EUROSTAT'!BE29,'Comext mensuel - EUROSTAT'!BG29,'Comext mensuel - EUROSTAT'!BI29,'Comext mensuel - EUROSTAT'!BK29,'Comext mensuel - EUROSTAT'!BM29,'Comext mensuel - EUROSTAT'!BO29,'Comext mensuel - EUROSTAT'!BQ29,'Comext mensuel - EUROSTAT'!BS29,'Comext mensuel - EUROSTAT'!BU29)/10^4</f>
        <v>74.796026999999995</v>
      </c>
      <c r="J20" s="863">
        <f>'Comext annuel - EUROSTAT'!C41/10^4</f>
        <v>12.565123</v>
      </c>
      <c r="K20" s="863">
        <f>'Comext annuel - EUROSTAT'!D41/10^4</f>
        <v>97.91422</v>
      </c>
      <c r="L20" s="863">
        <f>'Comext annuel - EUROSTAT'!E41/10^4</f>
        <v>30.396051</v>
      </c>
      <c r="M20" s="863">
        <f>'Comext annuel - EUROSTAT'!F41/10^4</f>
        <v>46.465868</v>
      </c>
      <c r="N20" s="863">
        <f>'Comext annuel - EUROSTAT'!G41/10^4</f>
        <v>40.656708999999999</v>
      </c>
      <c r="O20" s="863">
        <f>'Comext annuel - EUROSTAT'!H41/10^4</f>
        <v>64.460077999999996</v>
      </c>
    </row>
    <row r="21" spans="1:15">
      <c r="B21" s="984"/>
      <c r="C21" t="str">
        <f>'Comext mensuel - EUROSTAT'!A30</f>
        <v>Pois d’Ambrevade ou pois d’Angole {Cajanus cajan}, secs, écossés, même décortiqués ou cassés</v>
      </c>
      <c r="D21" s="861">
        <f>SUM('Comext mensuel - EUROSTAT'!B30,'Comext mensuel - EUROSTAT'!D30,'Comext mensuel - EUROSTAT'!F30,'Comext mensuel - EUROSTAT'!H30,'Comext mensuel - EUROSTAT'!J30,'Comext mensuel - EUROSTAT'!L30,'Comext mensuel - EUROSTAT'!N30,'Comext mensuel - EUROSTAT'!P30,'Comext mensuel - EUROSTAT'!R30,'Comext mensuel - EUROSTAT'!T30,'Comext mensuel - EUROSTAT'!V30,'Comext mensuel - EUROSTAT'!X30)/10^4</f>
        <v>0.12770799999999999</v>
      </c>
      <c r="E21" s="861">
        <f>SUM('Comext mensuel - EUROSTAT'!C30,'Comext mensuel - EUROSTAT'!E30,'Comext mensuel - EUROSTAT'!G30,'Comext mensuel - EUROSTAT'!I30,'Comext mensuel - EUROSTAT'!K30,'Comext mensuel - EUROSTAT'!M30,'Comext mensuel - EUROSTAT'!O30,'Comext mensuel - EUROSTAT'!Q30,'Comext mensuel - EUROSTAT'!S30,'Comext mensuel - EUROSTAT'!U30,'Comext mensuel - EUROSTAT'!W30,'Comext mensuel - EUROSTAT'!Y30)/10^4</f>
        <v>6.4891399999999999</v>
      </c>
      <c r="F21" s="861">
        <f>SUM('Comext mensuel - EUROSTAT'!Z30,'Comext mensuel - EUROSTAT'!AB30,'Comext mensuel - EUROSTAT'!AD30,'Comext mensuel - EUROSTAT'!AF30,'Comext mensuel - EUROSTAT'!AH30,'Comext mensuel - EUROSTAT'!AJ30,'Comext mensuel - EUROSTAT'!AL30,'Comext mensuel - EUROSTAT'!AN30,'Comext mensuel - EUROSTAT'!AP30,'Comext mensuel - EUROSTAT'!AR30,'Comext mensuel - EUROSTAT'!AT30,'Comext mensuel - EUROSTAT'!AV30)/10^4</f>
        <v>7.2803999999999994E-2</v>
      </c>
      <c r="G21" s="861">
        <f>SUM('Comext mensuel - EUROSTAT'!AA30,'Comext mensuel - EUROSTAT'!AC30,'Comext mensuel - EUROSTAT'!AE30,'Comext mensuel - EUROSTAT'!AG30,'Comext mensuel - EUROSTAT'!AI30,'Comext mensuel - EUROSTAT'!AK30,'Comext mensuel - EUROSTAT'!AM30,'Comext mensuel - EUROSTAT'!AO30,'Comext mensuel - EUROSTAT'!AQ30,'Comext mensuel - EUROSTAT'!AS30,'Comext mensuel - EUROSTAT'!AU30,'Comext mensuel - EUROSTAT'!AW30)/10^4</f>
        <v>4.0103600000000004</v>
      </c>
      <c r="H21" s="861">
        <f>SUM('Comext mensuel - EUROSTAT'!AX30,'Comext mensuel - EUROSTAT'!AZ30,'Comext mensuel - EUROSTAT'!BB30,'Comext mensuel - EUROSTAT'!BD30,'Comext mensuel - EUROSTAT'!BF30,'Comext mensuel - EUROSTAT'!BH30,'Comext mensuel - EUROSTAT'!BJ30,'Comext mensuel - EUROSTAT'!BL30,'Comext mensuel - EUROSTAT'!BN30,'Comext mensuel - EUROSTAT'!BP30,'Comext mensuel - EUROSTAT'!BR30,'Comext mensuel - EUROSTAT'!BT30)/10^4</f>
        <v>0.47309000000000007</v>
      </c>
      <c r="I21" s="861">
        <f>SUM('Comext mensuel - EUROSTAT'!AY30,'Comext mensuel - EUROSTAT'!BA30,'Comext mensuel - EUROSTAT'!BC30,'Comext mensuel - EUROSTAT'!BE30,'Comext mensuel - EUROSTAT'!BG30,'Comext mensuel - EUROSTAT'!BI30,'Comext mensuel - EUROSTAT'!BK30,'Comext mensuel - EUROSTAT'!BM30,'Comext mensuel - EUROSTAT'!BO30,'Comext mensuel - EUROSTAT'!BQ30,'Comext mensuel - EUROSTAT'!BS30,'Comext mensuel - EUROSTAT'!BU30)/10^4</f>
        <v>1.1671729999999998</v>
      </c>
      <c r="J21" s="863">
        <f>'Comext annuel - EUROSTAT'!C44/10^4</f>
        <v>4.4373000000000003E-2</v>
      </c>
      <c r="K21" s="863">
        <f>'Comext annuel - EUROSTAT'!D44/10^4</f>
        <v>6.3110999999999997</v>
      </c>
      <c r="L21" s="863">
        <f>'Comext annuel - EUROSTAT'!E44/10^4</f>
        <v>5.5662999999999997E-2</v>
      </c>
      <c r="M21" s="863">
        <f>'Comext annuel - EUROSTAT'!F44/10^4</f>
        <v>3.2958199999999995</v>
      </c>
      <c r="N21" s="863">
        <f>'Comext annuel - EUROSTAT'!G44/10^4</f>
        <v>0.61735600000000002</v>
      </c>
      <c r="O21" s="863">
        <f>'Comext annuel - EUROSTAT'!H44/10^4</f>
        <v>0.91732199999999997</v>
      </c>
    </row>
    <row r="22" spans="1:15">
      <c r="B22" s="984"/>
      <c r="C22" t="str">
        <f>'Comext mensuel - EUROSTAT'!A31</f>
        <v>Légumes à cosse secs, écossés, même décortiqués ou cassés (à l'excl. des pois, pois chiches, haricots, lentilles, fèves, féveroles et pois d’Ambrevade ou pois d’Angole)(2012-2500);Légumes à cosse secs, écossés, même décortiqués ou cassés (à l'excl. des pois, des pois chiches, des haricots, des lentilles, des fèves et des féveroles)(2004-2011)</v>
      </c>
      <c r="D22" s="861">
        <f>SUM('Comext mensuel - EUROSTAT'!B31,'Comext mensuel - EUROSTAT'!D31,'Comext mensuel - EUROSTAT'!F31,'Comext mensuel - EUROSTAT'!H31,'Comext mensuel - EUROSTAT'!J31,'Comext mensuel - EUROSTAT'!L31,'Comext mensuel - EUROSTAT'!N31,'Comext mensuel - EUROSTAT'!P31,'Comext mensuel - EUROSTAT'!R31,'Comext mensuel - EUROSTAT'!T31,'Comext mensuel - EUROSTAT'!V31,'Comext mensuel - EUROSTAT'!X31)/10^4</f>
        <v>1.4677600000000002</v>
      </c>
      <c r="E22" s="861">
        <f>SUM('Comext mensuel - EUROSTAT'!C31,'Comext mensuel - EUROSTAT'!E31,'Comext mensuel - EUROSTAT'!G31,'Comext mensuel - EUROSTAT'!I31,'Comext mensuel - EUROSTAT'!K31,'Comext mensuel - EUROSTAT'!M31,'Comext mensuel - EUROSTAT'!O31,'Comext mensuel - EUROSTAT'!Q31,'Comext mensuel - EUROSTAT'!S31,'Comext mensuel - EUROSTAT'!U31,'Comext mensuel - EUROSTAT'!W31,'Comext mensuel - EUROSTAT'!Y31)/10^4</f>
        <v>1.3627449999999999</v>
      </c>
      <c r="F22" s="861">
        <f>SUM('Comext mensuel - EUROSTAT'!Z31,'Comext mensuel - EUROSTAT'!AB31,'Comext mensuel - EUROSTAT'!AD31,'Comext mensuel - EUROSTAT'!AF31,'Comext mensuel - EUROSTAT'!AH31,'Comext mensuel - EUROSTAT'!AJ31,'Comext mensuel - EUROSTAT'!AL31,'Comext mensuel - EUROSTAT'!AN31,'Comext mensuel - EUROSTAT'!AP31,'Comext mensuel - EUROSTAT'!AR31,'Comext mensuel - EUROSTAT'!AT31,'Comext mensuel - EUROSTAT'!AV31)/10^4</f>
        <v>1.9984879999999998</v>
      </c>
      <c r="G22" s="861">
        <f>SUM('Comext mensuel - EUROSTAT'!AA31,'Comext mensuel - EUROSTAT'!AC31,'Comext mensuel - EUROSTAT'!AE31,'Comext mensuel - EUROSTAT'!AG31,'Comext mensuel - EUROSTAT'!AI31,'Comext mensuel - EUROSTAT'!AK31,'Comext mensuel - EUROSTAT'!AM31,'Comext mensuel - EUROSTAT'!AO31,'Comext mensuel - EUROSTAT'!AQ31,'Comext mensuel - EUROSTAT'!AS31,'Comext mensuel - EUROSTAT'!AU31,'Comext mensuel - EUROSTAT'!AW31)/10^4</f>
        <v>9.0057899999999993</v>
      </c>
      <c r="H22" s="861">
        <f>SUM('Comext mensuel - EUROSTAT'!AX31,'Comext mensuel - EUROSTAT'!AZ31,'Comext mensuel - EUROSTAT'!BB31,'Comext mensuel - EUROSTAT'!BD31,'Comext mensuel - EUROSTAT'!BF31,'Comext mensuel - EUROSTAT'!BH31,'Comext mensuel - EUROSTAT'!BJ31,'Comext mensuel - EUROSTAT'!BL31,'Comext mensuel - EUROSTAT'!BN31,'Comext mensuel - EUROSTAT'!BP31,'Comext mensuel - EUROSTAT'!BR31,'Comext mensuel - EUROSTAT'!BT31)/10^4</f>
        <v>1.004902</v>
      </c>
      <c r="I22" s="861">
        <f>SUM('Comext mensuel - EUROSTAT'!AY31,'Comext mensuel - EUROSTAT'!BA31,'Comext mensuel - EUROSTAT'!BC31,'Comext mensuel - EUROSTAT'!BE31,'Comext mensuel - EUROSTAT'!BG31,'Comext mensuel - EUROSTAT'!BI31,'Comext mensuel - EUROSTAT'!BK31,'Comext mensuel - EUROSTAT'!BM31,'Comext mensuel - EUROSTAT'!BO31,'Comext mensuel - EUROSTAT'!BQ31,'Comext mensuel - EUROSTAT'!BS31,'Comext mensuel - EUROSTAT'!BU31)/10^4</f>
        <v>2.000254</v>
      </c>
      <c r="J22" s="863">
        <f>'Comext annuel - EUROSTAT'!C45/10^4</f>
        <v>1.404587</v>
      </c>
      <c r="K22" s="863">
        <f>'Comext annuel - EUROSTAT'!D45/10^4</f>
        <v>1.422755</v>
      </c>
      <c r="L22" s="863">
        <f>'Comext annuel - EUROSTAT'!E45/10^4</f>
        <v>1.643729</v>
      </c>
      <c r="M22" s="863">
        <f>'Comext annuel - EUROSTAT'!F45/10^4</f>
        <v>10.512357000000002</v>
      </c>
      <c r="N22" s="863">
        <f>'Comext annuel - EUROSTAT'!G45/10^4</f>
        <v>0.96886700000000003</v>
      </c>
      <c r="O22" s="863">
        <f>'Comext annuel - EUROSTAT'!H45/10^4</f>
        <v>1.233641</v>
      </c>
    </row>
    <row r="23" spans="1:15">
      <c r="B23" s="2" t="s">
        <v>270</v>
      </c>
      <c r="C23" t="str">
        <f>'Comext mensuel - EUROSTAT'!A32</f>
        <v>Farines, semoules et poudres de légumes à cosse secs du n° 0713</v>
      </c>
      <c r="D23" s="861">
        <f>SUM('Comext mensuel - EUROSTAT'!B32,'Comext mensuel - EUROSTAT'!D32,'Comext mensuel - EUROSTAT'!F32,'Comext mensuel - EUROSTAT'!H32,'Comext mensuel - EUROSTAT'!J32,'Comext mensuel - EUROSTAT'!L32,'Comext mensuel - EUROSTAT'!N32,'Comext mensuel - EUROSTAT'!P32,'Comext mensuel - EUROSTAT'!R32,'Comext mensuel - EUROSTAT'!T32,'Comext mensuel - EUROSTAT'!V32,'Comext mensuel - EUROSTAT'!X32)/10^4</f>
        <v>1.3866590000000001</v>
      </c>
      <c r="E23" s="861">
        <f>SUM('Comext mensuel - EUROSTAT'!C32,'Comext mensuel - EUROSTAT'!E32,'Comext mensuel - EUROSTAT'!G32,'Comext mensuel - EUROSTAT'!I32,'Comext mensuel - EUROSTAT'!K32,'Comext mensuel - EUROSTAT'!M32,'Comext mensuel - EUROSTAT'!O32,'Comext mensuel - EUROSTAT'!Q32,'Comext mensuel - EUROSTAT'!S32,'Comext mensuel - EUROSTAT'!U32,'Comext mensuel - EUROSTAT'!W32,'Comext mensuel - EUROSTAT'!Y32)/10^4</f>
        <v>9.9976339999999997</v>
      </c>
      <c r="F23" s="861">
        <f>SUM('Comext mensuel - EUROSTAT'!Z32,'Comext mensuel - EUROSTAT'!AB32,'Comext mensuel - EUROSTAT'!AD32,'Comext mensuel - EUROSTAT'!AF32,'Comext mensuel - EUROSTAT'!AH32,'Comext mensuel - EUROSTAT'!AJ32,'Comext mensuel - EUROSTAT'!AL32,'Comext mensuel - EUROSTAT'!AN32,'Comext mensuel - EUROSTAT'!AP32,'Comext mensuel - EUROSTAT'!AR32,'Comext mensuel - EUROSTAT'!AT32,'Comext mensuel - EUROSTAT'!AV32)/10^4</f>
        <v>3.9653070000000001</v>
      </c>
      <c r="G23" s="861">
        <f>SUM('Comext mensuel - EUROSTAT'!AA32,'Comext mensuel - EUROSTAT'!AC32,'Comext mensuel - EUROSTAT'!AE32,'Comext mensuel - EUROSTAT'!AG32,'Comext mensuel - EUROSTAT'!AI32,'Comext mensuel - EUROSTAT'!AK32,'Comext mensuel - EUROSTAT'!AM32,'Comext mensuel - EUROSTAT'!AO32,'Comext mensuel - EUROSTAT'!AQ32,'Comext mensuel - EUROSTAT'!AS32,'Comext mensuel - EUROSTAT'!AU32,'Comext mensuel - EUROSTAT'!AW32)/10^4</f>
        <v>14.273250000000001</v>
      </c>
      <c r="H23" s="861">
        <f>SUM('Comext mensuel - EUROSTAT'!AX32,'Comext mensuel - EUROSTAT'!AZ32,'Comext mensuel - EUROSTAT'!BB32,'Comext mensuel - EUROSTAT'!BD32,'Comext mensuel - EUROSTAT'!BF32,'Comext mensuel - EUROSTAT'!BH32,'Comext mensuel - EUROSTAT'!BJ32,'Comext mensuel - EUROSTAT'!BL32,'Comext mensuel - EUROSTAT'!BN32,'Comext mensuel - EUROSTAT'!BP32,'Comext mensuel - EUROSTAT'!BR32,'Comext mensuel - EUROSTAT'!BT32)/10^4</f>
        <v>4.6365359999999995</v>
      </c>
      <c r="I23" s="861">
        <f>SUM('Comext mensuel - EUROSTAT'!AY32,'Comext mensuel - EUROSTAT'!BA32,'Comext mensuel - EUROSTAT'!BC32,'Comext mensuel - EUROSTAT'!BE32,'Comext mensuel - EUROSTAT'!BG32,'Comext mensuel - EUROSTAT'!BI32,'Comext mensuel - EUROSTAT'!BK32,'Comext mensuel - EUROSTAT'!BM32,'Comext mensuel - EUROSTAT'!BO32,'Comext mensuel - EUROSTAT'!BQ32,'Comext mensuel - EUROSTAT'!BS32,'Comext mensuel - EUROSTAT'!BU32)/10^4</f>
        <v>12.396129999999999</v>
      </c>
      <c r="J23" s="863">
        <f>'Comext annuel - EUROSTAT'!C48/10^4</f>
        <v>1.254265</v>
      </c>
      <c r="K23" s="863">
        <f>'Comext annuel - EUROSTAT'!D48/10^4</f>
        <v>10.018471</v>
      </c>
      <c r="L23" s="863">
        <f>'Comext annuel - EUROSTAT'!E48/10^4</f>
        <v>3.9621019999999998</v>
      </c>
      <c r="M23" s="863">
        <f>'Comext annuel - EUROSTAT'!F48/10^4</f>
        <v>13.423542999999999</v>
      </c>
      <c r="N23" s="863">
        <f>'Comext annuel - EUROSTAT'!G48/10^4</f>
        <v>3.9481959999999998</v>
      </c>
      <c r="O23" s="863">
        <f>'Comext annuel - EUROSTAT'!H48/10^4</f>
        <v>11.556692999999999</v>
      </c>
    </row>
    <row r="24" spans="1:15">
      <c r="B24" s="2" t="s">
        <v>267</v>
      </c>
      <c r="C24" t="str">
        <f>'Comext mensuel - EUROSTAT'!A33</f>
        <v>Amidons et fécules (à l'excl. des amidons et fécules de froment {blé}, de maïs, de pommes de terre, de manioc et de riz)</v>
      </c>
      <c r="D24" s="861">
        <f>SUM('Comext mensuel - EUROSTAT'!B33,'Comext mensuel - EUROSTAT'!D33,'Comext mensuel - EUROSTAT'!F33,'Comext mensuel - EUROSTAT'!H33,'Comext mensuel - EUROSTAT'!J33,'Comext mensuel - EUROSTAT'!L33,'Comext mensuel - EUROSTAT'!N33,'Comext mensuel - EUROSTAT'!P33,'Comext mensuel - EUROSTAT'!R33,'Comext mensuel - EUROSTAT'!T33,'Comext mensuel - EUROSTAT'!V33,'Comext mensuel - EUROSTAT'!X33)/10^4</f>
        <v>0.53010200000000018</v>
      </c>
      <c r="E24" s="861">
        <f>SUM('Comext mensuel - EUROSTAT'!C33,'Comext mensuel - EUROSTAT'!E33,'Comext mensuel - EUROSTAT'!G33,'Comext mensuel - EUROSTAT'!I33,'Comext mensuel - EUROSTAT'!K33,'Comext mensuel - EUROSTAT'!M33,'Comext mensuel - EUROSTAT'!O33,'Comext mensuel - EUROSTAT'!Q33,'Comext mensuel - EUROSTAT'!S33,'Comext mensuel - EUROSTAT'!U33,'Comext mensuel - EUROSTAT'!W33,'Comext mensuel - EUROSTAT'!Y33)/10^4</f>
        <v>18.455178</v>
      </c>
      <c r="F24" s="861">
        <f>SUM('Comext mensuel - EUROSTAT'!Z33,'Comext mensuel - EUROSTAT'!AB33,'Comext mensuel - EUROSTAT'!AD33,'Comext mensuel - EUROSTAT'!AF33,'Comext mensuel - EUROSTAT'!AH33,'Comext mensuel - EUROSTAT'!AJ33,'Comext mensuel - EUROSTAT'!AL33,'Comext mensuel - EUROSTAT'!AN33,'Comext mensuel - EUROSTAT'!AP33,'Comext mensuel - EUROSTAT'!AR33,'Comext mensuel - EUROSTAT'!AT33,'Comext mensuel - EUROSTAT'!AV33)/10^4</f>
        <v>4.4663569999999995</v>
      </c>
      <c r="G24" s="861">
        <f>SUM('Comext mensuel - EUROSTAT'!AA33,'Comext mensuel - EUROSTAT'!AC33,'Comext mensuel - EUROSTAT'!AE33,'Comext mensuel - EUROSTAT'!AG33,'Comext mensuel - EUROSTAT'!AI33,'Comext mensuel - EUROSTAT'!AK33,'Comext mensuel - EUROSTAT'!AM33,'Comext mensuel - EUROSTAT'!AO33,'Comext mensuel - EUROSTAT'!AQ33,'Comext mensuel - EUROSTAT'!AS33,'Comext mensuel - EUROSTAT'!AU33,'Comext mensuel - EUROSTAT'!AW33)/10^4</f>
        <v>9.024189999999999</v>
      </c>
      <c r="H24" s="861">
        <f>SUM('Comext mensuel - EUROSTAT'!AX33,'Comext mensuel - EUROSTAT'!AZ33,'Comext mensuel - EUROSTAT'!BB33,'Comext mensuel - EUROSTAT'!BD33,'Comext mensuel - EUROSTAT'!BF33,'Comext mensuel - EUROSTAT'!BH33,'Comext mensuel - EUROSTAT'!BJ33,'Comext mensuel - EUROSTAT'!BL33,'Comext mensuel - EUROSTAT'!BN33,'Comext mensuel - EUROSTAT'!BP33,'Comext mensuel - EUROSTAT'!BR33,'Comext mensuel - EUROSTAT'!BT33)/10^4</f>
        <v>2.5523309999999997</v>
      </c>
      <c r="I24" s="861">
        <f>SUM('Comext mensuel - EUROSTAT'!AY33,'Comext mensuel - EUROSTAT'!BA33,'Comext mensuel - EUROSTAT'!BC33,'Comext mensuel - EUROSTAT'!BE33,'Comext mensuel - EUROSTAT'!BG33,'Comext mensuel - EUROSTAT'!BI33,'Comext mensuel - EUROSTAT'!BK33,'Comext mensuel - EUROSTAT'!BM33,'Comext mensuel - EUROSTAT'!BO33,'Comext mensuel - EUROSTAT'!BQ33,'Comext mensuel - EUROSTAT'!BS33,'Comext mensuel - EUROSTAT'!BU33)/10^4</f>
        <v>8.6560179999999995</v>
      </c>
      <c r="J24" s="863">
        <f>'Comext annuel - EUROSTAT'!C49/10^4</f>
        <v>0.44814499999999996</v>
      </c>
      <c r="K24" s="863">
        <f>'Comext annuel - EUROSTAT'!D49/10^4</f>
        <v>17.999767000000002</v>
      </c>
      <c r="L24" s="863">
        <f>'Comext annuel - EUROSTAT'!E49/10^4</f>
        <v>3.272097</v>
      </c>
      <c r="M24" s="863">
        <f>'Comext annuel - EUROSTAT'!F49/10^4</f>
        <v>9.4783810000000006</v>
      </c>
      <c r="N24" s="863">
        <f>'Comext annuel - EUROSTAT'!G49/10^4</f>
        <v>2.3889999999999998</v>
      </c>
      <c r="O24" s="863">
        <f>'Comext annuel - EUROSTAT'!H49/10^4</f>
        <v>7.0013240000000003</v>
      </c>
    </row>
    <row r="25" spans="1:15">
      <c r="A25" t="s">
        <v>392</v>
      </c>
      <c r="B25" s="983" t="s">
        <v>1080</v>
      </c>
      <c r="C25" t="str">
        <f>'Comext mensuel - EUROSTAT'!A34</f>
        <v>Fèves de soja, destinées à l’ensemencement</v>
      </c>
      <c r="D25" s="862">
        <f>SUM('Comext mensuel - EUROSTAT'!B34,'Comext mensuel - EUROSTAT'!D34,'Comext mensuel - EUROSTAT'!F34,'Comext mensuel - EUROSTAT'!H34,'Comext mensuel - EUROSTAT'!J34,'Comext mensuel - EUROSTAT'!L34,'Comext mensuel - EUROSTAT'!N34,'Comext mensuel - EUROSTAT'!P34,'Comext mensuel - EUROSTAT'!R34,'Comext mensuel - EUROSTAT'!T34,'Comext mensuel - EUROSTAT'!V34,'Comext mensuel - EUROSTAT'!X34)/10^4</f>
        <v>1.0227480000000002</v>
      </c>
      <c r="E25" s="862">
        <f>SUM('Comext mensuel - EUROSTAT'!C34,'Comext mensuel - EUROSTAT'!E34,'Comext mensuel - EUROSTAT'!G34,'Comext mensuel - EUROSTAT'!I34,'Comext mensuel - EUROSTAT'!K34,'Comext mensuel - EUROSTAT'!M34,'Comext mensuel - EUROSTAT'!O34,'Comext mensuel - EUROSTAT'!Q34,'Comext mensuel - EUROSTAT'!S34,'Comext mensuel - EUROSTAT'!U34,'Comext mensuel - EUROSTAT'!W34,'Comext mensuel - EUROSTAT'!Y34)/10^4</f>
        <v>3.8028190000000004</v>
      </c>
      <c r="F25" s="862">
        <f>SUM('Comext mensuel - EUROSTAT'!Z34,'Comext mensuel - EUROSTAT'!AB34,'Comext mensuel - EUROSTAT'!AD34,'Comext mensuel - EUROSTAT'!AF34,'Comext mensuel - EUROSTAT'!AH34,'Comext mensuel - EUROSTAT'!AJ34,'Comext mensuel - EUROSTAT'!AL34,'Comext mensuel - EUROSTAT'!AN34,'Comext mensuel - EUROSTAT'!AP34,'Comext mensuel - EUROSTAT'!AR34,'Comext mensuel - EUROSTAT'!AT34,'Comext mensuel - EUROSTAT'!AV34)/10^4</f>
        <v>3.4552909999999994</v>
      </c>
      <c r="G25" s="862">
        <f>SUM('Comext mensuel - EUROSTAT'!AA34,'Comext mensuel - EUROSTAT'!AC34,'Comext mensuel - EUROSTAT'!AE34,'Comext mensuel - EUROSTAT'!AG34,'Comext mensuel - EUROSTAT'!AI34,'Comext mensuel - EUROSTAT'!AK34,'Comext mensuel - EUROSTAT'!AM34,'Comext mensuel - EUROSTAT'!AO34,'Comext mensuel - EUROSTAT'!AQ34,'Comext mensuel - EUROSTAT'!AS34,'Comext mensuel - EUROSTAT'!AU34,'Comext mensuel - EUROSTAT'!AW34)/10^4</f>
        <v>2.4932900000000005</v>
      </c>
      <c r="H25" s="862">
        <f>SUM('Comext mensuel - EUROSTAT'!AX34,'Comext mensuel - EUROSTAT'!AZ34,'Comext mensuel - EUROSTAT'!BB34,'Comext mensuel - EUROSTAT'!BD34,'Comext mensuel - EUROSTAT'!BF34,'Comext mensuel - EUROSTAT'!BH34,'Comext mensuel - EUROSTAT'!BJ34,'Comext mensuel - EUROSTAT'!BL34,'Comext mensuel - EUROSTAT'!BN34,'Comext mensuel - EUROSTAT'!BP34,'Comext mensuel - EUROSTAT'!BR34,'Comext mensuel - EUROSTAT'!BT34)/10^4</f>
        <v>4.4113309999999997</v>
      </c>
      <c r="I25" s="862">
        <f>SUM('Comext mensuel - EUROSTAT'!AY34,'Comext mensuel - EUROSTAT'!BA34,'Comext mensuel - EUROSTAT'!BC34,'Comext mensuel - EUROSTAT'!BE34,'Comext mensuel - EUROSTAT'!BG34,'Comext mensuel - EUROSTAT'!BI34,'Comext mensuel - EUROSTAT'!BK34,'Comext mensuel - EUROSTAT'!BM34,'Comext mensuel - EUROSTAT'!BO34,'Comext mensuel - EUROSTAT'!BQ34,'Comext mensuel - EUROSTAT'!BS34,'Comext mensuel - EUROSTAT'!BU34)/10^4</f>
        <v>2.5940489999999996</v>
      </c>
      <c r="J25" s="863">
        <f>'Comext annuel - EUROSTAT'!C50/10^4</f>
        <v>1.27694</v>
      </c>
      <c r="K25" s="863">
        <f>'Comext annuel - EUROSTAT'!D50/10^4</f>
        <v>2.3925719999999999</v>
      </c>
      <c r="L25" s="863">
        <f>'Comext annuel - EUROSTAT'!E50/10^4</f>
        <v>2.1352279999999997</v>
      </c>
      <c r="M25" s="863">
        <f>'Comext annuel - EUROSTAT'!F50/10^4</f>
        <v>2.0959970000000001</v>
      </c>
      <c r="N25" s="863">
        <f>'Comext annuel - EUROSTAT'!G50/10^4</f>
        <v>3.58325</v>
      </c>
      <c r="O25" s="863">
        <f>'Comext annuel - EUROSTAT'!H50/10^4</f>
        <v>3.2925949999999995</v>
      </c>
    </row>
    <row r="26" spans="1:15">
      <c r="A26" t="s">
        <v>392</v>
      </c>
      <c r="B26" s="984"/>
      <c r="C26" t="str">
        <f>'Comext mensuel - EUROSTAT'!A35</f>
        <v>Fèves de soja, même concassées (à l'excl. des fèves de soja destinées à l'ensemencement)</v>
      </c>
      <c r="D26" s="862">
        <f>SUM('Comext mensuel - EUROSTAT'!B35,'Comext mensuel - EUROSTAT'!D35,'Comext mensuel - EUROSTAT'!F35,'Comext mensuel - EUROSTAT'!H35,'Comext mensuel - EUROSTAT'!J35,'Comext mensuel - EUROSTAT'!L35,'Comext mensuel - EUROSTAT'!N35,'Comext mensuel - EUROSTAT'!P35,'Comext mensuel - EUROSTAT'!R35,'Comext mensuel - EUROSTAT'!T35,'Comext mensuel - EUROSTAT'!V35,'Comext mensuel - EUROSTAT'!X35)/10^4</f>
        <v>847.19354799999985</v>
      </c>
      <c r="E26" s="862">
        <f>SUM('Comext mensuel - EUROSTAT'!C35,'Comext mensuel - EUROSTAT'!E35,'Comext mensuel - EUROSTAT'!G35,'Comext mensuel - EUROSTAT'!I35,'Comext mensuel - EUROSTAT'!K35,'Comext mensuel - EUROSTAT'!M35,'Comext mensuel - EUROSTAT'!O35,'Comext mensuel - EUROSTAT'!Q35,'Comext mensuel - EUROSTAT'!S35,'Comext mensuel - EUROSTAT'!U35,'Comext mensuel - EUROSTAT'!W35,'Comext mensuel - EUROSTAT'!Y35)/10^4</f>
        <v>92.202234000000004</v>
      </c>
      <c r="F26" s="862">
        <f>SUM('Comext mensuel - EUROSTAT'!Z35,'Comext mensuel - EUROSTAT'!AB35,'Comext mensuel - EUROSTAT'!AD35,'Comext mensuel - EUROSTAT'!AF35,'Comext mensuel - EUROSTAT'!AH35,'Comext mensuel - EUROSTAT'!AJ35,'Comext mensuel - EUROSTAT'!AL35,'Comext mensuel - EUROSTAT'!AN35,'Comext mensuel - EUROSTAT'!AP35,'Comext mensuel - EUROSTAT'!AR35,'Comext mensuel - EUROSTAT'!AT35,'Comext mensuel - EUROSTAT'!AV35)/10^4</f>
        <v>654.66234199999997</v>
      </c>
      <c r="G26" s="862">
        <f>SUM('Comext mensuel - EUROSTAT'!AA35,'Comext mensuel - EUROSTAT'!AC35,'Comext mensuel - EUROSTAT'!AE35,'Comext mensuel - EUROSTAT'!AG35,'Comext mensuel - EUROSTAT'!AI35,'Comext mensuel - EUROSTAT'!AK35,'Comext mensuel - EUROSTAT'!AM35,'Comext mensuel - EUROSTAT'!AO35,'Comext mensuel - EUROSTAT'!AQ35,'Comext mensuel - EUROSTAT'!AS35,'Comext mensuel - EUROSTAT'!AU35,'Comext mensuel - EUROSTAT'!AW35)/10^4</f>
        <v>161.18133900000001</v>
      </c>
      <c r="H26" s="862">
        <f>SUM('Comext mensuel - EUROSTAT'!AX35,'Comext mensuel - EUROSTAT'!AZ35,'Comext mensuel - EUROSTAT'!BB35,'Comext mensuel - EUROSTAT'!BD35,'Comext mensuel - EUROSTAT'!BF35,'Comext mensuel - EUROSTAT'!BH35,'Comext mensuel - EUROSTAT'!BJ35,'Comext mensuel - EUROSTAT'!BL35,'Comext mensuel - EUROSTAT'!BN35,'Comext mensuel - EUROSTAT'!BP35,'Comext mensuel - EUROSTAT'!BR35,'Comext mensuel - EUROSTAT'!BT35)/10^4</f>
        <v>398.21128400000003</v>
      </c>
      <c r="I26" s="862">
        <f>SUM('Comext mensuel - EUROSTAT'!AY35,'Comext mensuel - EUROSTAT'!BA35,'Comext mensuel - EUROSTAT'!BC35,'Comext mensuel - EUROSTAT'!BE35,'Comext mensuel - EUROSTAT'!BG35,'Comext mensuel - EUROSTAT'!BI35,'Comext mensuel - EUROSTAT'!BK35,'Comext mensuel - EUROSTAT'!BM35,'Comext mensuel - EUROSTAT'!BO35,'Comext mensuel - EUROSTAT'!BQ35,'Comext mensuel - EUROSTAT'!BS35,'Comext mensuel - EUROSTAT'!BU35)/10^4</f>
        <v>137.729659</v>
      </c>
      <c r="J26" s="863">
        <f>'Comext annuel - EUROSTAT'!C51/10^4</f>
        <v>718.82573500000001</v>
      </c>
      <c r="K26" s="863">
        <f>'Comext annuel - EUROSTAT'!D51/10^4</f>
        <v>63.632481000000006</v>
      </c>
      <c r="L26" s="863">
        <f>'Comext annuel - EUROSTAT'!E51/10^4</f>
        <v>598.68189000000007</v>
      </c>
      <c r="M26" s="863">
        <f>'Comext annuel - EUROSTAT'!F51/10^4</f>
        <v>133.284549</v>
      </c>
      <c r="N26" s="863">
        <f>'Comext annuel - EUROSTAT'!G51/10^4</f>
        <v>456.15932400000003</v>
      </c>
      <c r="O26" s="863">
        <f>'Comext annuel - EUROSTAT'!H51/10^4</f>
        <v>118.44228500000001</v>
      </c>
    </row>
    <row r="27" spans="1:15">
      <c r="A27" t="s">
        <v>413</v>
      </c>
      <c r="B27" s="984"/>
      <c r="C27" t="str">
        <f>'Comext mensuel - EUROSTAT'!A36</f>
        <v>Graines de lin, destinées à l'ensemencement</v>
      </c>
      <c r="D27" s="862">
        <f>SUM('Comext mensuel - EUROSTAT'!B36,'Comext mensuel - EUROSTAT'!D36,'Comext mensuel - EUROSTAT'!F36,'Comext mensuel - EUROSTAT'!H36,'Comext mensuel - EUROSTAT'!J36,'Comext mensuel - EUROSTAT'!L36,'Comext mensuel - EUROSTAT'!N36,'Comext mensuel - EUROSTAT'!P36,'Comext mensuel - EUROSTAT'!R36,'Comext mensuel - EUROSTAT'!T36,'Comext mensuel - EUROSTAT'!V36,'Comext mensuel - EUROSTAT'!X36)/10^4</f>
        <v>1.391394</v>
      </c>
      <c r="E27" s="862">
        <f>SUM('Comext mensuel - EUROSTAT'!C36,'Comext mensuel - EUROSTAT'!E36,'Comext mensuel - EUROSTAT'!G36,'Comext mensuel - EUROSTAT'!I36,'Comext mensuel - EUROSTAT'!K36,'Comext mensuel - EUROSTAT'!M36,'Comext mensuel - EUROSTAT'!O36,'Comext mensuel - EUROSTAT'!Q36,'Comext mensuel - EUROSTAT'!S36,'Comext mensuel - EUROSTAT'!U36,'Comext mensuel - EUROSTAT'!W36,'Comext mensuel - EUROSTAT'!Y36)/10^4</f>
        <v>1.4576070000000001</v>
      </c>
      <c r="F27" s="862">
        <f>SUM('Comext mensuel - EUROSTAT'!Z36,'Comext mensuel - EUROSTAT'!AB36,'Comext mensuel - EUROSTAT'!AD36,'Comext mensuel - EUROSTAT'!AF36,'Comext mensuel - EUROSTAT'!AH36,'Comext mensuel - EUROSTAT'!AJ36,'Comext mensuel - EUROSTAT'!AL36,'Comext mensuel - EUROSTAT'!AN36,'Comext mensuel - EUROSTAT'!AP36,'Comext mensuel - EUROSTAT'!AR36,'Comext mensuel - EUROSTAT'!AT36,'Comext mensuel - EUROSTAT'!AV36)/10^4</f>
        <v>3.9844019999999998</v>
      </c>
      <c r="G27" s="862">
        <f>SUM('Comext mensuel - EUROSTAT'!AA36,'Comext mensuel - EUROSTAT'!AC36,'Comext mensuel - EUROSTAT'!AE36,'Comext mensuel - EUROSTAT'!AG36,'Comext mensuel - EUROSTAT'!AI36,'Comext mensuel - EUROSTAT'!AK36,'Comext mensuel - EUROSTAT'!AM36,'Comext mensuel - EUROSTAT'!AO36,'Comext mensuel - EUROSTAT'!AQ36,'Comext mensuel - EUROSTAT'!AS36,'Comext mensuel - EUROSTAT'!AU36,'Comext mensuel - EUROSTAT'!AW36)/10^4</f>
        <v>1.0773420000000002</v>
      </c>
      <c r="H27" s="862">
        <f>SUM('Comext mensuel - EUROSTAT'!AX36,'Comext mensuel - EUROSTAT'!AZ36,'Comext mensuel - EUROSTAT'!BB36,'Comext mensuel - EUROSTAT'!BD36,'Comext mensuel - EUROSTAT'!BF36,'Comext mensuel - EUROSTAT'!BH36,'Comext mensuel - EUROSTAT'!BJ36,'Comext mensuel - EUROSTAT'!BL36,'Comext mensuel - EUROSTAT'!BN36,'Comext mensuel - EUROSTAT'!BP36,'Comext mensuel - EUROSTAT'!BR36,'Comext mensuel - EUROSTAT'!BT36)/10^4</f>
        <v>3.1279809999999997</v>
      </c>
      <c r="I27" s="862">
        <f>SUM('Comext mensuel - EUROSTAT'!AY36,'Comext mensuel - EUROSTAT'!BA36,'Comext mensuel - EUROSTAT'!BC36,'Comext mensuel - EUROSTAT'!BE36,'Comext mensuel - EUROSTAT'!BG36,'Comext mensuel - EUROSTAT'!BI36,'Comext mensuel - EUROSTAT'!BK36,'Comext mensuel - EUROSTAT'!BM36,'Comext mensuel - EUROSTAT'!BO36,'Comext mensuel - EUROSTAT'!BQ36,'Comext mensuel - EUROSTAT'!BS36,'Comext mensuel - EUROSTAT'!BU36)/10^4</f>
        <v>1.5444899999999999</v>
      </c>
      <c r="J27" s="863">
        <f>'Comext annuel - EUROSTAT'!C52/10^4</f>
        <v>1.363264</v>
      </c>
      <c r="K27" s="863">
        <f>'Comext annuel - EUROSTAT'!D52/10^4</f>
        <v>1.253576</v>
      </c>
      <c r="L27" s="863">
        <f>'Comext annuel - EUROSTAT'!E52/10^4</f>
        <v>2.835655</v>
      </c>
      <c r="M27" s="863">
        <f>'Comext annuel - EUROSTAT'!F52/10^4</f>
        <v>1.2469920000000001</v>
      </c>
      <c r="N27" s="863">
        <f>'Comext annuel - EUROSTAT'!G52/10^4</f>
        <v>3.8508879999999999</v>
      </c>
      <c r="O27" s="863">
        <f>'Comext annuel - EUROSTAT'!H52/10^4</f>
        <v>2.102773</v>
      </c>
    </row>
    <row r="28" spans="1:15" ht="14.4" customHeight="1">
      <c r="A28" t="s">
        <v>413</v>
      </c>
      <c r="B28" s="984"/>
      <c r="C28" t="str">
        <f>'Comext mensuel - EUROSTAT'!A37</f>
        <v>Graines de lin, même concassées (à l'excl. des graines destinées à l'ensemencement)</v>
      </c>
      <c r="D28" s="862">
        <f>SUM('Comext mensuel - EUROSTAT'!B37,'Comext mensuel - EUROSTAT'!D37,'Comext mensuel - EUROSTAT'!F37,'Comext mensuel - EUROSTAT'!H37,'Comext mensuel - EUROSTAT'!J37,'Comext mensuel - EUROSTAT'!L37,'Comext mensuel - EUROSTAT'!N37,'Comext mensuel - EUROSTAT'!P37,'Comext mensuel - EUROSTAT'!R37,'Comext mensuel - EUROSTAT'!T37,'Comext mensuel - EUROSTAT'!V37,'Comext mensuel - EUROSTAT'!X37)/10^4</f>
        <v>23.627089000000002</v>
      </c>
      <c r="E28" s="862">
        <f>SUM('Comext mensuel - EUROSTAT'!C37,'Comext mensuel - EUROSTAT'!E37,'Comext mensuel - EUROSTAT'!G37,'Comext mensuel - EUROSTAT'!I37,'Comext mensuel - EUROSTAT'!K37,'Comext mensuel - EUROSTAT'!M37,'Comext mensuel - EUROSTAT'!O37,'Comext mensuel - EUROSTAT'!Q37,'Comext mensuel - EUROSTAT'!S37,'Comext mensuel - EUROSTAT'!U37,'Comext mensuel - EUROSTAT'!W37,'Comext mensuel - EUROSTAT'!Y37)/10^4</f>
        <v>8.2929260000000014</v>
      </c>
      <c r="F28" s="862">
        <f>SUM('Comext mensuel - EUROSTAT'!Z37,'Comext mensuel - EUROSTAT'!AB37,'Comext mensuel - EUROSTAT'!AD37,'Comext mensuel - EUROSTAT'!AF37,'Comext mensuel - EUROSTAT'!AH37,'Comext mensuel - EUROSTAT'!AJ37,'Comext mensuel - EUROSTAT'!AL37,'Comext mensuel - EUROSTAT'!AN37,'Comext mensuel - EUROSTAT'!AP37,'Comext mensuel - EUROSTAT'!AR37,'Comext mensuel - EUROSTAT'!AT37,'Comext mensuel - EUROSTAT'!AV37)/10^4</f>
        <v>30.957901999999997</v>
      </c>
      <c r="G28" s="862">
        <f>SUM('Comext mensuel - EUROSTAT'!AA37,'Comext mensuel - EUROSTAT'!AC37,'Comext mensuel - EUROSTAT'!AE37,'Comext mensuel - EUROSTAT'!AG37,'Comext mensuel - EUROSTAT'!AI37,'Comext mensuel - EUROSTAT'!AK37,'Comext mensuel - EUROSTAT'!AM37,'Comext mensuel - EUROSTAT'!AO37,'Comext mensuel - EUROSTAT'!AQ37,'Comext mensuel - EUROSTAT'!AS37,'Comext mensuel - EUROSTAT'!AU37,'Comext mensuel - EUROSTAT'!AW37)/10^4</f>
        <v>11.899403</v>
      </c>
      <c r="H28" s="862">
        <f>SUM('Comext mensuel - EUROSTAT'!AX37,'Comext mensuel - EUROSTAT'!AZ37,'Comext mensuel - EUROSTAT'!BB37,'Comext mensuel - EUROSTAT'!BD37,'Comext mensuel - EUROSTAT'!BF37,'Comext mensuel - EUROSTAT'!BH37,'Comext mensuel - EUROSTAT'!BJ37,'Comext mensuel - EUROSTAT'!BL37,'Comext mensuel - EUROSTAT'!BN37,'Comext mensuel - EUROSTAT'!BP37,'Comext mensuel - EUROSTAT'!BR37,'Comext mensuel - EUROSTAT'!BT37)/10^4</f>
        <v>31.738601999999997</v>
      </c>
      <c r="I28" s="862">
        <f>SUM('Comext mensuel - EUROSTAT'!AY37,'Comext mensuel - EUROSTAT'!BA37,'Comext mensuel - EUROSTAT'!BC37,'Comext mensuel - EUROSTAT'!BE37,'Comext mensuel - EUROSTAT'!BG37,'Comext mensuel - EUROSTAT'!BI37,'Comext mensuel - EUROSTAT'!BK37,'Comext mensuel - EUROSTAT'!BM37,'Comext mensuel - EUROSTAT'!BO37,'Comext mensuel - EUROSTAT'!BQ37,'Comext mensuel - EUROSTAT'!BS37,'Comext mensuel - EUROSTAT'!BU37)/10^4</f>
        <v>14.145378999999998</v>
      </c>
      <c r="J28" s="863">
        <f>'Comext annuel - EUROSTAT'!C53/10^4</f>
        <v>26.658079999999998</v>
      </c>
      <c r="K28" s="863">
        <f>'Comext annuel - EUROSTAT'!D53/10^4</f>
        <v>6.1469529999999999</v>
      </c>
      <c r="L28" s="863">
        <f>'Comext annuel - EUROSTAT'!E53/10^4</f>
        <v>29.273608000000003</v>
      </c>
      <c r="M28" s="863">
        <f>'Comext annuel - EUROSTAT'!F53/10^4</f>
        <v>12.961926</v>
      </c>
      <c r="N28" s="863">
        <f>'Comext annuel - EUROSTAT'!G53/10^4</f>
        <v>36.697959999999995</v>
      </c>
      <c r="O28" s="863">
        <f>'Comext annuel - EUROSTAT'!H53/10^4</f>
        <v>18.240454999999997</v>
      </c>
    </row>
    <row r="29" spans="1:15">
      <c r="A29" t="s">
        <v>330</v>
      </c>
      <c r="B29" s="984"/>
      <c r="C29" t="str">
        <f>'Comext mensuel - EUROSTAT'!A40</f>
        <v>Graines de navette ou de colza à faible teneur en acide érucique "fournissant une huile fixe dont la teneur en acide érucique est &lt; 2% et un composant solide qui contient &lt; 30 micromoles/g de glucosinolates", destinées à l'ensemencement</v>
      </c>
      <c r="D29" s="862">
        <f>SUM('Comext mensuel - EUROSTAT'!B40,'Comext mensuel - EUROSTAT'!D40,'Comext mensuel - EUROSTAT'!F40,'Comext mensuel - EUROSTAT'!H40,'Comext mensuel - EUROSTAT'!J40,'Comext mensuel - EUROSTAT'!L40,'Comext mensuel - EUROSTAT'!N40,'Comext mensuel - EUROSTAT'!P40,'Comext mensuel - EUROSTAT'!R40,'Comext mensuel - EUROSTAT'!T40,'Comext mensuel - EUROSTAT'!V40,'Comext mensuel - EUROSTAT'!X40)/10^4</f>
        <v>5.6017270000000003</v>
      </c>
      <c r="E29" s="862">
        <f>SUM('Comext mensuel - EUROSTAT'!C40,'Comext mensuel - EUROSTAT'!E40,'Comext mensuel - EUROSTAT'!G40,'Comext mensuel - EUROSTAT'!I40,'Comext mensuel - EUROSTAT'!K40,'Comext mensuel - EUROSTAT'!M40,'Comext mensuel - EUROSTAT'!O40,'Comext mensuel - EUROSTAT'!Q40,'Comext mensuel - EUROSTAT'!S40,'Comext mensuel - EUROSTAT'!U40,'Comext mensuel - EUROSTAT'!W40,'Comext mensuel - EUROSTAT'!Y40)/10^4</f>
        <v>16.651907000000001</v>
      </c>
      <c r="F29" s="862">
        <f>SUM('Comext mensuel - EUROSTAT'!Z40,'Comext mensuel - EUROSTAT'!AB40,'Comext mensuel - EUROSTAT'!AD40,'Comext mensuel - EUROSTAT'!AF40,'Comext mensuel - EUROSTAT'!AH40,'Comext mensuel - EUROSTAT'!AJ40,'Comext mensuel - EUROSTAT'!AL40,'Comext mensuel - EUROSTAT'!AN40,'Comext mensuel - EUROSTAT'!AP40,'Comext mensuel - EUROSTAT'!AR40,'Comext mensuel - EUROSTAT'!AT40,'Comext mensuel - EUROSTAT'!AV40)/10^4</f>
        <v>14.702152000000002</v>
      </c>
      <c r="G29" s="862">
        <f>SUM('Comext mensuel - EUROSTAT'!AA40,'Comext mensuel - EUROSTAT'!AC40,'Comext mensuel - EUROSTAT'!AE40,'Comext mensuel - EUROSTAT'!AG40,'Comext mensuel - EUROSTAT'!AI40,'Comext mensuel - EUROSTAT'!AK40,'Comext mensuel - EUROSTAT'!AM40,'Comext mensuel - EUROSTAT'!AO40,'Comext mensuel - EUROSTAT'!AQ40,'Comext mensuel - EUROSTAT'!AS40,'Comext mensuel - EUROSTAT'!AU40,'Comext mensuel - EUROSTAT'!AW40)/10^4</f>
        <v>34.128390000000003</v>
      </c>
      <c r="H29" s="862">
        <f>SUM('Comext mensuel - EUROSTAT'!AX40,'Comext mensuel - EUROSTAT'!AZ40,'Comext mensuel - EUROSTAT'!BB40,'Comext mensuel - EUROSTAT'!BD40,'Comext mensuel - EUROSTAT'!BF40,'Comext mensuel - EUROSTAT'!BH40,'Comext mensuel - EUROSTAT'!BJ40,'Comext mensuel - EUROSTAT'!BL40,'Comext mensuel - EUROSTAT'!BN40,'Comext mensuel - EUROSTAT'!BP40,'Comext mensuel - EUROSTAT'!BR40,'Comext mensuel - EUROSTAT'!BT40)/10^4</f>
        <v>10.724124999999997</v>
      </c>
      <c r="I29" s="862">
        <f>SUM('Comext mensuel - EUROSTAT'!AY40,'Comext mensuel - EUROSTAT'!BA40,'Comext mensuel - EUROSTAT'!BC40,'Comext mensuel - EUROSTAT'!BE40,'Comext mensuel - EUROSTAT'!BG40,'Comext mensuel - EUROSTAT'!BI40,'Comext mensuel - EUROSTAT'!BK40,'Comext mensuel - EUROSTAT'!BM40,'Comext mensuel - EUROSTAT'!BO40,'Comext mensuel - EUROSTAT'!BQ40,'Comext mensuel - EUROSTAT'!BS40,'Comext mensuel - EUROSTAT'!BU40)/10^4</f>
        <v>41.632103000000001</v>
      </c>
      <c r="J29" s="863">
        <f>'Comext annuel - EUROSTAT'!C57/10^4</f>
        <v>5.0754449999999993</v>
      </c>
      <c r="K29" s="863">
        <f>'Comext annuel - EUROSTAT'!D57/10^4</f>
        <v>19.667012</v>
      </c>
      <c r="L29" s="863">
        <f>'Comext annuel - EUROSTAT'!E57/10^4</f>
        <v>12.787753</v>
      </c>
      <c r="M29" s="863">
        <f>'Comext annuel - EUROSTAT'!F57/10^4</f>
        <v>33.734976000000003</v>
      </c>
      <c r="N29" s="863">
        <f>'Comext annuel - EUROSTAT'!G57/10^4</f>
        <v>9.9760039999999996</v>
      </c>
      <c r="O29" s="863">
        <f>'Comext annuel - EUROSTAT'!H57/10^4</f>
        <v>69.816693999999998</v>
      </c>
    </row>
    <row r="30" spans="1:15">
      <c r="A30" t="s">
        <v>330</v>
      </c>
      <c r="B30" s="984"/>
      <c r="C30" t="str">
        <f>'Comext mensuel - EUROSTAT'!A41</f>
        <v>Graines de navette ou de colza à faible teneur en acide érucique "fournissant une huile fixe dont la teneur en acide érucique est &lt; 2% et un composant solide qui contient &lt; 30 micromoles/g de glucosinolates", même concassées (à l'excl. des graines destinées à l'ensemencement)</v>
      </c>
      <c r="D30" s="862">
        <f>SUM('Comext mensuel - EUROSTAT'!B41,'Comext mensuel - EUROSTAT'!D41,'Comext mensuel - EUROSTAT'!F41,'Comext mensuel - EUROSTAT'!H41,'Comext mensuel - EUROSTAT'!J41,'Comext mensuel - EUROSTAT'!L41,'Comext mensuel - EUROSTAT'!N41,'Comext mensuel - EUROSTAT'!P41,'Comext mensuel - EUROSTAT'!R41,'Comext mensuel - EUROSTAT'!T41,'Comext mensuel - EUROSTAT'!V41,'Comext mensuel - EUROSTAT'!X41)/10^4</f>
        <v>1201.7198249999999</v>
      </c>
      <c r="E30" s="862">
        <f>SUM('Comext mensuel - EUROSTAT'!C41,'Comext mensuel - EUROSTAT'!E41,'Comext mensuel - EUROSTAT'!G41,'Comext mensuel - EUROSTAT'!I41,'Comext mensuel - EUROSTAT'!K41,'Comext mensuel - EUROSTAT'!M41,'Comext mensuel - EUROSTAT'!O41,'Comext mensuel - EUROSTAT'!Q41,'Comext mensuel - EUROSTAT'!S41,'Comext mensuel - EUROSTAT'!U41,'Comext mensuel - EUROSTAT'!W41,'Comext mensuel - EUROSTAT'!Y41)/10^4</f>
        <v>1062.5669890000001</v>
      </c>
      <c r="F30" s="862">
        <f>SUM('Comext mensuel - EUROSTAT'!Z41,'Comext mensuel - EUROSTAT'!AB41,'Comext mensuel - EUROSTAT'!AD41,'Comext mensuel - EUROSTAT'!AF41,'Comext mensuel - EUROSTAT'!AH41,'Comext mensuel - EUROSTAT'!AJ41,'Comext mensuel - EUROSTAT'!AL41,'Comext mensuel - EUROSTAT'!AN41,'Comext mensuel - EUROSTAT'!AP41,'Comext mensuel - EUROSTAT'!AR41,'Comext mensuel - EUROSTAT'!AT41,'Comext mensuel - EUROSTAT'!AV41)/10^4</f>
        <v>1580.6111230000001</v>
      </c>
      <c r="G30" s="862">
        <f>SUM('Comext mensuel - EUROSTAT'!AA41,'Comext mensuel - EUROSTAT'!AC41,'Comext mensuel - EUROSTAT'!AE41,'Comext mensuel - EUROSTAT'!AG41,'Comext mensuel - EUROSTAT'!AI41,'Comext mensuel - EUROSTAT'!AK41,'Comext mensuel - EUROSTAT'!AM41,'Comext mensuel - EUROSTAT'!AO41,'Comext mensuel - EUROSTAT'!AQ41,'Comext mensuel - EUROSTAT'!AS41,'Comext mensuel - EUROSTAT'!AU41,'Comext mensuel - EUROSTAT'!AW41)/10^4</f>
        <v>760.56694800000002</v>
      </c>
      <c r="H30" s="862">
        <f>SUM('Comext mensuel - EUROSTAT'!AX41,'Comext mensuel - EUROSTAT'!AZ41,'Comext mensuel - EUROSTAT'!BB41,'Comext mensuel - EUROSTAT'!BD41,'Comext mensuel - EUROSTAT'!BF41,'Comext mensuel - EUROSTAT'!BH41,'Comext mensuel - EUROSTAT'!BJ41,'Comext mensuel - EUROSTAT'!BL41,'Comext mensuel - EUROSTAT'!BN41,'Comext mensuel - EUROSTAT'!BP41,'Comext mensuel - EUROSTAT'!BR41,'Comext mensuel - EUROSTAT'!BT41)/10^4</f>
        <v>1144.9802520000001</v>
      </c>
      <c r="I30" s="862">
        <f>SUM('Comext mensuel - EUROSTAT'!AY41,'Comext mensuel - EUROSTAT'!BA41,'Comext mensuel - EUROSTAT'!BC41,'Comext mensuel - EUROSTAT'!BE41,'Comext mensuel - EUROSTAT'!BG41,'Comext mensuel - EUROSTAT'!BI41,'Comext mensuel - EUROSTAT'!BK41,'Comext mensuel - EUROSTAT'!BM41,'Comext mensuel - EUROSTAT'!BO41,'Comext mensuel - EUROSTAT'!BQ41,'Comext mensuel - EUROSTAT'!BS41,'Comext mensuel - EUROSTAT'!BU41)/10^4</f>
        <v>666.46156400000007</v>
      </c>
      <c r="J30" s="863">
        <f>'Comext annuel - EUROSTAT'!C58/10^4</f>
        <v>1098.114206</v>
      </c>
      <c r="K30" s="863">
        <f>'Comext annuel - EUROSTAT'!D58/10^4</f>
        <v>992.88740099999995</v>
      </c>
      <c r="L30" s="863">
        <f>'Comext annuel - EUROSTAT'!E58/10^4</f>
        <v>1222.050068</v>
      </c>
      <c r="M30" s="863">
        <f>'Comext annuel - EUROSTAT'!F58/10^4</f>
        <v>1079.7537480000001</v>
      </c>
      <c r="N30" s="863">
        <f>'Comext annuel - EUROSTAT'!G58/10^4</f>
        <v>1403.0063689999999</v>
      </c>
      <c r="O30" s="863">
        <f>'Comext annuel - EUROSTAT'!H58/10^4</f>
        <v>522.43720999999994</v>
      </c>
    </row>
    <row r="31" spans="1:15">
      <c r="A31" t="s">
        <v>330</v>
      </c>
      <c r="B31" s="984"/>
      <c r="C31" t="str">
        <f>'Comext mensuel - EUROSTAT'!A42</f>
        <v>Graines de navette ou de colza d'une teneur élevée en acide érucique "fournissant une huile fixe dont la teneur en acide érucique est &gt;= 2% et un composant solide qui contient &gt;= 30 micromoles/g de glucosinolates", même concassées</v>
      </c>
      <c r="D31" s="862">
        <f>SUM('Comext mensuel - EUROSTAT'!B42,'Comext mensuel - EUROSTAT'!D42,'Comext mensuel - EUROSTAT'!F42,'Comext mensuel - EUROSTAT'!H42,'Comext mensuel - EUROSTAT'!J42,'Comext mensuel - EUROSTAT'!L42,'Comext mensuel - EUROSTAT'!N42,'Comext mensuel - EUROSTAT'!P42,'Comext mensuel - EUROSTAT'!R42,'Comext mensuel - EUROSTAT'!T42,'Comext mensuel - EUROSTAT'!V42,'Comext mensuel - EUROSTAT'!X42)/10^4</f>
        <v>7.7880500000000001</v>
      </c>
      <c r="E31" s="862">
        <f>SUM('Comext mensuel - EUROSTAT'!C42,'Comext mensuel - EUROSTAT'!E42,'Comext mensuel - EUROSTAT'!G42,'Comext mensuel - EUROSTAT'!I42,'Comext mensuel - EUROSTAT'!K42,'Comext mensuel - EUROSTAT'!M42,'Comext mensuel - EUROSTAT'!O42,'Comext mensuel - EUROSTAT'!Q42,'Comext mensuel - EUROSTAT'!S42,'Comext mensuel - EUROSTAT'!U42,'Comext mensuel - EUROSTAT'!W42,'Comext mensuel - EUROSTAT'!Y42)/10^4</f>
        <v>431.84377499999999</v>
      </c>
      <c r="F31" s="862">
        <f>SUM('Comext mensuel - EUROSTAT'!Z42,'Comext mensuel - EUROSTAT'!AB42,'Comext mensuel - EUROSTAT'!AD42,'Comext mensuel - EUROSTAT'!AF42,'Comext mensuel - EUROSTAT'!AH42,'Comext mensuel - EUROSTAT'!AJ42,'Comext mensuel - EUROSTAT'!AL42,'Comext mensuel - EUROSTAT'!AN42,'Comext mensuel - EUROSTAT'!AP42,'Comext mensuel - EUROSTAT'!AR42,'Comext mensuel - EUROSTAT'!AT42,'Comext mensuel - EUROSTAT'!AV42)/10^4</f>
        <v>12.069853999999999</v>
      </c>
      <c r="G31" s="862">
        <f>SUM('Comext mensuel - EUROSTAT'!AA42,'Comext mensuel - EUROSTAT'!AC42,'Comext mensuel - EUROSTAT'!AE42,'Comext mensuel - EUROSTAT'!AG42,'Comext mensuel - EUROSTAT'!AI42,'Comext mensuel - EUROSTAT'!AK42,'Comext mensuel - EUROSTAT'!AM42,'Comext mensuel - EUROSTAT'!AO42,'Comext mensuel - EUROSTAT'!AQ42,'Comext mensuel - EUROSTAT'!AS42,'Comext mensuel - EUROSTAT'!AU42,'Comext mensuel - EUROSTAT'!AW42)/10^4</f>
        <v>361.94946400000003</v>
      </c>
      <c r="H31" s="862">
        <f>SUM('Comext mensuel - EUROSTAT'!AX42,'Comext mensuel - EUROSTAT'!AZ42,'Comext mensuel - EUROSTAT'!BB42,'Comext mensuel - EUROSTAT'!BD42,'Comext mensuel - EUROSTAT'!BF42,'Comext mensuel - EUROSTAT'!BH42,'Comext mensuel - EUROSTAT'!BJ42,'Comext mensuel - EUROSTAT'!BL42,'Comext mensuel - EUROSTAT'!BN42,'Comext mensuel - EUROSTAT'!BP42,'Comext mensuel - EUROSTAT'!BR42,'Comext mensuel - EUROSTAT'!BT42)/10^4</f>
        <v>130.08184300000005</v>
      </c>
      <c r="I31" s="862">
        <f>SUM('Comext mensuel - EUROSTAT'!AY42,'Comext mensuel - EUROSTAT'!BA42,'Comext mensuel - EUROSTAT'!BC42,'Comext mensuel - EUROSTAT'!BE42,'Comext mensuel - EUROSTAT'!BG42,'Comext mensuel - EUROSTAT'!BI42,'Comext mensuel - EUROSTAT'!BK42,'Comext mensuel - EUROSTAT'!BM42,'Comext mensuel - EUROSTAT'!BO42,'Comext mensuel - EUROSTAT'!BQ42,'Comext mensuel - EUROSTAT'!BS42,'Comext mensuel - EUROSTAT'!BU42)/10^4</f>
        <v>446.31362700000005</v>
      </c>
      <c r="J31" s="863">
        <f>'Comext annuel - EUROSTAT'!C59/10^4</f>
        <v>8.4147219999999994</v>
      </c>
      <c r="K31" s="863">
        <f>'Comext annuel - EUROSTAT'!D59/10^4</f>
        <v>444.35500599999995</v>
      </c>
      <c r="L31" s="863">
        <f>'Comext annuel - EUROSTAT'!E59/10^4</f>
        <v>16.221478000000001</v>
      </c>
      <c r="M31" s="863">
        <f>'Comext annuel - EUROSTAT'!F59/10^4</f>
        <v>477.34381399999995</v>
      </c>
      <c r="N31" s="863">
        <f>'Comext annuel - EUROSTAT'!G59/10^4</f>
        <v>130.62761399999999</v>
      </c>
      <c r="O31" s="863">
        <f>'Comext annuel - EUROSTAT'!H59/10^4</f>
        <v>494.66838899999999</v>
      </c>
    </row>
    <row r="32" spans="1:15">
      <c r="A32" t="s">
        <v>375</v>
      </c>
      <c r="B32" s="984"/>
      <c r="C32" t="str">
        <f>'Comext mensuel - EUROSTAT'!A43</f>
        <v>Graines de tournesol, destinées à l'ensemencement</v>
      </c>
      <c r="D32" s="862">
        <f>SUM('Comext mensuel - EUROSTAT'!B43,'Comext mensuel - EUROSTAT'!D43,'Comext mensuel - EUROSTAT'!F43,'Comext mensuel - EUROSTAT'!H43,'Comext mensuel - EUROSTAT'!J43,'Comext mensuel - EUROSTAT'!L43,'Comext mensuel - EUROSTAT'!N43,'Comext mensuel - EUROSTAT'!P43,'Comext mensuel - EUROSTAT'!R43,'Comext mensuel - EUROSTAT'!T43,'Comext mensuel - EUROSTAT'!V43,'Comext mensuel - EUROSTAT'!X43)/10^4</f>
        <v>17.565783000000003</v>
      </c>
      <c r="E32" s="862">
        <f>SUM('Comext mensuel - EUROSTAT'!C43,'Comext mensuel - EUROSTAT'!E43,'Comext mensuel - EUROSTAT'!G43,'Comext mensuel - EUROSTAT'!I43,'Comext mensuel - EUROSTAT'!K43,'Comext mensuel - EUROSTAT'!M43,'Comext mensuel - EUROSTAT'!O43,'Comext mensuel - EUROSTAT'!Q43,'Comext mensuel - EUROSTAT'!S43,'Comext mensuel - EUROSTAT'!U43,'Comext mensuel - EUROSTAT'!W43,'Comext mensuel - EUROSTAT'!Y43)/10^4</f>
        <v>26.006292999999999</v>
      </c>
      <c r="F32" s="862">
        <f>SUM('Comext mensuel - EUROSTAT'!Z43,'Comext mensuel - EUROSTAT'!AB43,'Comext mensuel - EUROSTAT'!AD43,'Comext mensuel - EUROSTAT'!AF43,'Comext mensuel - EUROSTAT'!AH43,'Comext mensuel - EUROSTAT'!AJ43,'Comext mensuel - EUROSTAT'!AL43,'Comext mensuel - EUROSTAT'!AN43,'Comext mensuel - EUROSTAT'!AP43,'Comext mensuel - EUROSTAT'!AR43,'Comext mensuel - EUROSTAT'!AT43,'Comext mensuel - EUROSTAT'!AV43)/10^4</f>
        <v>16.856527000000003</v>
      </c>
      <c r="G32" s="862">
        <f>SUM('Comext mensuel - EUROSTAT'!AA43,'Comext mensuel - EUROSTAT'!AC43,'Comext mensuel - EUROSTAT'!AE43,'Comext mensuel - EUROSTAT'!AG43,'Comext mensuel - EUROSTAT'!AI43,'Comext mensuel - EUROSTAT'!AK43,'Comext mensuel - EUROSTAT'!AM43,'Comext mensuel - EUROSTAT'!AO43,'Comext mensuel - EUROSTAT'!AQ43,'Comext mensuel - EUROSTAT'!AS43,'Comext mensuel - EUROSTAT'!AU43,'Comext mensuel - EUROSTAT'!AW43)/10^4</f>
        <v>37.758347000000001</v>
      </c>
      <c r="H32" s="862">
        <f>SUM('Comext mensuel - EUROSTAT'!AX43,'Comext mensuel - EUROSTAT'!AZ43,'Comext mensuel - EUROSTAT'!BB43,'Comext mensuel - EUROSTAT'!BD43,'Comext mensuel - EUROSTAT'!BF43,'Comext mensuel - EUROSTAT'!BH43,'Comext mensuel - EUROSTAT'!BJ43,'Comext mensuel - EUROSTAT'!BL43,'Comext mensuel - EUROSTAT'!BN43,'Comext mensuel - EUROSTAT'!BP43,'Comext mensuel - EUROSTAT'!BR43,'Comext mensuel - EUROSTAT'!BT43)/10^4</f>
        <v>13.195271</v>
      </c>
      <c r="I32" s="862">
        <f>SUM('Comext mensuel - EUROSTAT'!AY43,'Comext mensuel - EUROSTAT'!BA43,'Comext mensuel - EUROSTAT'!BC43,'Comext mensuel - EUROSTAT'!BE43,'Comext mensuel - EUROSTAT'!BG43,'Comext mensuel - EUROSTAT'!BI43,'Comext mensuel - EUROSTAT'!BK43,'Comext mensuel - EUROSTAT'!BM43,'Comext mensuel - EUROSTAT'!BO43,'Comext mensuel - EUROSTAT'!BQ43,'Comext mensuel - EUROSTAT'!BS43,'Comext mensuel - EUROSTAT'!BU43)/10^4</f>
        <v>22.800854999999999</v>
      </c>
      <c r="J32" s="863">
        <f>'Comext annuel - EUROSTAT'!C60/10^4</f>
        <v>18.832003</v>
      </c>
      <c r="K32" s="863">
        <f>'Comext annuel - EUROSTAT'!D60/10^4</f>
        <v>18.155394000000001</v>
      </c>
      <c r="L32" s="863">
        <f>'Comext annuel - EUROSTAT'!E60/10^4</f>
        <v>20.126286999999998</v>
      </c>
      <c r="M32" s="863">
        <f>'Comext annuel - EUROSTAT'!F60/10^4</f>
        <v>37.021163999999999</v>
      </c>
      <c r="N32" s="863">
        <f>'Comext annuel - EUROSTAT'!G60/10^4</f>
        <v>14.979447</v>
      </c>
      <c r="O32" s="863">
        <f>'Comext annuel - EUROSTAT'!H60/10^4</f>
        <v>22.774721</v>
      </c>
    </row>
    <row r="33" spans="1:15">
      <c r="A33" t="s">
        <v>375</v>
      </c>
      <c r="B33" s="984"/>
      <c r="C33" t="str">
        <f>'Comext mensuel - EUROSTAT'!A44</f>
        <v>Graines de tournesol, même concassées, décortiquées et graines de tournesol en coques striées gris et blanc (à l'excl. des graines destinées à l'ensemencement)</v>
      </c>
      <c r="D33" s="862">
        <f>SUM('Comext mensuel - EUROSTAT'!B44,'Comext mensuel - EUROSTAT'!D44,'Comext mensuel - EUROSTAT'!F44,'Comext mensuel - EUROSTAT'!H44,'Comext mensuel - EUROSTAT'!J44,'Comext mensuel - EUROSTAT'!L44,'Comext mensuel - EUROSTAT'!N44,'Comext mensuel - EUROSTAT'!P44,'Comext mensuel - EUROSTAT'!R44,'Comext mensuel - EUROSTAT'!T44,'Comext mensuel - EUROSTAT'!V44,'Comext mensuel - EUROSTAT'!X44)/10^4</f>
        <v>138.07705100000001</v>
      </c>
      <c r="E33" s="862">
        <f>SUM('Comext mensuel - EUROSTAT'!C44,'Comext mensuel - EUROSTAT'!E44,'Comext mensuel - EUROSTAT'!G44,'Comext mensuel - EUROSTAT'!I44,'Comext mensuel - EUROSTAT'!K44,'Comext mensuel - EUROSTAT'!M44,'Comext mensuel - EUROSTAT'!O44,'Comext mensuel - EUROSTAT'!Q44,'Comext mensuel - EUROSTAT'!S44,'Comext mensuel - EUROSTAT'!U44,'Comext mensuel - EUROSTAT'!W44,'Comext mensuel - EUROSTAT'!Y44)/10^4</f>
        <v>63.446279000000018</v>
      </c>
      <c r="F33" s="862">
        <f>SUM('Comext mensuel - EUROSTAT'!Z44,'Comext mensuel - EUROSTAT'!AB44,'Comext mensuel - EUROSTAT'!AD44,'Comext mensuel - EUROSTAT'!AF44,'Comext mensuel - EUROSTAT'!AH44,'Comext mensuel - EUROSTAT'!AJ44,'Comext mensuel - EUROSTAT'!AL44,'Comext mensuel - EUROSTAT'!AN44,'Comext mensuel - EUROSTAT'!AP44,'Comext mensuel - EUROSTAT'!AR44,'Comext mensuel - EUROSTAT'!AT44,'Comext mensuel - EUROSTAT'!AV44)/10^4</f>
        <v>38.816879000000007</v>
      </c>
      <c r="G33" s="862">
        <f>SUM('Comext mensuel - EUROSTAT'!AA44,'Comext mensuel - EUROSTAT'!AC44,'Comext mensuel - EUROSTAT'!AE44,'Comext mensuel - EUROSTAT'!AG44,'Comext mensuel - EUROSTAT'!AI44,'Comext mensuel - EUROSTAT'!AK44,'Comext mensuel - EUROSTAT'!AM44,'Comext mensuel - EUROSTAT'!AO44,'Comext mensuel - EUROSTAT'!AQ44,'Comext mensuel - EUROSTAT'!AS44,'Comext mensuel - EUROSTAT'!AU44,'Comext mensuel - EUROSTAT'!AW44)/10^4</f>
        <v>72.284610999999998</v>
      </c>
      <c r="H33" s="862">
        <f>SUM('Comext mensuel - EUROSTAT'!AX44,'Comext mensuel - EUROSTAT'!AZ44,'Comext mensuel - EUROSTAT'!BB44,'Comext mensuel - EUROSTAT'!BD44,'Comext mensuel - EUROSTAT'!BF44,'Comext mensuel - EUROSTAT'!BH44,'Comext mensuel - EUROSTAT'!BJ44,'Comext mensuel - EUROSTAT'!BL44,'Comext mensuel - EUROSTAT'!BN44,'Comext mensuel - EUROSTAT'!BP44,'Comext mensuel - EUROSTAT'!BR44,'Comext mensuel - EUROSTAT'!BT44)/10^4</f>
        <v>77.069520999999995</v>
      </c>
      <c r="I33" s="862">
        <f>SUM('Comext mensuel - EUROSTAT'!AY44,'Comext mensuel - EUROSTAT'!BA44,'Comext mensuel - EUROSTAT'!BC44,'Comext mensuel - EUROSTAT'!BE44,'Comext mensuel - EUROSTAT'!BG44,'Comext mensuel - EUROSTAT'!BI44,'Comext mensuel - EUROSTAT'!BK44,'Comext mensuel - EUROSTAT'!BM44,'Comext mensuel - EUROSTAT'!BO44,'Comext mensuel - EUROSTAT'!BQ44,'Comext mensuel - EUROSTAT'!BS44,'Comext mensuel - EUROSTAT'!BU44)/10^4</f>
        <v>104.39624999999999</v>
      </c>
      <c r="J33" s="863">
        <f>'Comext annuel - EUROSTAT'!C62/10^4</f>
        <v>203.95880600000001</v>
      </c>
      <c r="K33" s="863">
        <f>'Comext annuel - EUROSTAT'!D62/10^4</f>
        <v>85.227423000000002</v>
      </c>
      <c r="L33" s="863">
        <f>'Comext annuel - EUROSTAT'!E62/10^4</f>
        <v>32.158031000000001</v>
      </c>
      <c r="M33" s="863">
        <f>'Comext annuel - EUROSTAT'!F62/10^4</f>
        <v>86.168138999999996</v>
      </c>
      <c r="N33" s="863">
        <f>'Comext annuel - EUROSTAT'!G62/10^4</f>
        <v>112.91903700000002</v>
      </c>
      <c r="O33" s="863">
        <f>'Comext annuel - EUROSTAT'!H62/10^4</f>
        <v>103.76507700000001</v>
      </c>
    </row>
    <row r="34" spans="1:15">
      <c r="A34" t="s">
        <v>375</v>
      </c>
      <c r="B34" s="984"/>
      <c r="C34" t="str">
        <f>'Comext mensuel - EUROSTAT'!A45</f>
        <v>Graines de tournesol, même concassées (à l'excl. des graines destinées à l'ensemencement, des graines décortiquées et des graines en coques striées gris et blanc)</v>
      </c>
      <c r="D34" s="862">
        <f>SUM('Comext mensuel - EUROSTAT'!B45,'Comext mensuel - EUROSTAT'!D45,'Comext mensuel - EUROSTAT'!F45,'Comext mensuel - EUROSTAT'!H45,'Comext mensuel - EUROSTAT'!J45,'Comext mensuel - EUROSTAT'!L45,'Comext mensuel - EUROSTAT'!N45,'Comext mensuel - EUROSTAT'!P45,'Comext mensuel - EUROSTAT'!R45,'Comext mensuel - EUROSTAT'!T45,'Comext mensuel - EUROSTAT'!V45,'Comext mensuel - EUROSTAT'!X45)/10^4</f>
        <v>80.255884999999992</v>
      </c>
      <c r="E34" s="862">
        <f>SUM('Comext mensuel - EUROSTAT'!C45,'Comext mensuel - EUROSTAT'!E45,'Comext mensuel - EUROSTAT'!G45,'Comext mensuel - EUROSTAT'!I45,'Comext mensuel - EUROSTAT'!K45,'Comext mensuel - EUROSTAT'!M45,'Comext mensuel - EUROSTAT'!O45,'Comext mensuel - EUROSTAT'!Q45,'Comext mensuel - EUROSTAT'!S45,'Comext mensuel - EUROSTAT'!U45,'Comext mensuel - EUROSTAT'!W45,'Comext mensuel - EUROSTAT'!Y45)/10^4</f>
        <v>238.81635800000001</v>
      </c>
      <c r="F34" s="862">
        <f>SUM('Comext mensuel - EUROSTAT'!Z45,'Comext mensuel - EUROSTAT'!AB45,'Comext mensuel - EUROSTAT'!AD45,'Comext mensuel - EUROSTAT'!AF45,'Comext mensuel - EUROSTAT'!AH45,'Comext mensuel - EUROSTAT'!AJ45,'Comext mensuel - EUROSTAT'!AL45,'Comext mensuel - EUROSTAT'!AN45,'Comext mensuel - EUROSTAT'!AP45,'Comext mensuel - EUROSTAT'!AR45,'Comext mensuel - EUROSTAT'!AT45,'Comext mensuel - EUROSTAT'!AV45)/10^4</f>
        <v>249.16766200000001</v>
      </c>
      <c r="G34" s="862">
        <f>SUM('Comext mensuel - EUROSTAT'!AA45,'Comext mensuel - EUROSTAT'!AC45,'Comext mensuel - EUROSTAT'!AE45,'Comext mensuel - EUROSTAT'!AG45,'Comext mensuel - EUROSTAT'!AI45,'Comext mensuel - EUROSTAT'!AK45,'Comext mensuel - EUROSTAT'!AM45,'Comext mensuel - EUROSTAT'!AO45,'Comext mensuel - EUROSTAT'!AQ45,'Comext mensuel - EUROSTAT'!AS45,'Comext mensuel - EUROSTAT'!AU45,'Comext mensuel - EUROSTAT'!AW45)/10^4</f>
        <v>366.06183499999997</v>
      </c>
      <c r="H34" s="862">
        <f>SUM('Comext mensuel - EUROSTAT'!AX45,'Comext mensuel - EUROSTAT'!AZ45,'Comext mensuel - EUROSTAT'!BB45,'Comext mensuel - EUROSTAT'!BD45,'Comext mensuel - EUROSTAT'!BF45,'Comext mensuel - EUROSTAT'!BH45,'Comext mensuel - EUROSTAT'!BJ45,'Comext mensuel - EUROSTAT'!BL45,'Comext mensuel - EUROSTAT'!BN45,'Comext mensuel - EUROSTAT'!BP45,'Comext mensuel - EUROSTAT'!BR45,'Comext mensuel - EUROSTAT'!BT45)/10^4</f>
        <v>113.62361500000002</v>
      </c>
      <c r="I34" s="862">
        <f>SUM('Comext mensuel - EUROSTAT'!AY45,'Comext mensuel - EUROSTAT'!BA45,'Comext mensuel - EUROSTAT'!BC45,'Comext mensuel - EUROSTAT'!BE45,'Comext mensuel - EUROSTAT'!BG45,'Comext mensuel - EUROSTAT'!BI45,'Comext mensuel - EUROSTAT'!BK45,'Comext mensuel - EUROSTAT'!BM45,'Comext mensuel - EUROSTAT'!BO45,'Comext mensuel - EUROSTAT'!BQ45,'Comext mensuel - EUROSTAT'!BS45,'Comext mensuel - EUROSTAT'!BU45)/10^4</f>
        <v>441.95011900000003</v>
      </c>
      <c r="J34" s="863">
        <f>'Comext annuel - EUROSTAT'!C63/10^4</f>
        <v>31.814247999999999</v>
      </c>
      <c r="K34" s="863">
        <f>'Comext annuel - EUROSTAT'!D63/10^4</f>
        <v>300.34513700000002</v>
      </c>
      <c r="L34" s="863">
        <f>'Comext annuel - EUROSTAT'!E63/10^4</f>
        <v>281.86634399999997</v>
      </c>
      <c r="M34" s="863">
        <f>'Comext annuel - EUROSTAT'!F63/10^4</f>
        <v>366.52612400000004</v>
      </c>
      <c r="N34" s="863">
        <f>'Comext annuel - EUROSTAT'!G63/10^4</f>
        <v>213.750283</v>
      </c>
      <c r="O34" s="863">
        <f>'Comext annuel - EUROSTAT'!H63/10^4</f>
        <v>446.45579500000002</v>
      </c>
    </row>
    <row r="35" spans="1:15">
      <c r="B35" s="1021" t="s">
        <v>270</v>
      </c>
      <c r="C35" t="str">
        <f>'Comext mensuel - EUROSTAT'!A46</f>
        <v>Farine de fèves de soja</v>
      </c>
      <c r="D35" s="861">
        <f>SUM('Comext mensuel - EUROSTAT'!B46,'Comext mensuel - EUROSTAT'!D46,'Comext mensuel - EUROSTAT'!F46,'Comext mensuel - EUROSTAT'!H46,'Comext mensuel - EUROSTAT'!J46,'Comext mensuel - EUROSTAT'!L46,'Comext mensuel - EUROSTAT'!N46,'Comext mensuel - EUROSTAT'!P46,'Comext mensuel - EUROSTAT'!R46,'Comext mensuel - EUROSTAT'!T46,'Comext mensuel - EUROSTAT'!V46,'Comext mensuel - EUROSTAT'!X46)/10^4</f>
        <v>12.372319000000001</v>
      </c>
      <c r="E35" s="861">
        <f>SUM('Comext mensuel - EUROSTAT'!C46,'Comext mensuel - EUROSTAT'!E46,'Comext mensuel - EUROSTAT'!G46,'Comext mensuel - EUROSTAT'!I46,'Comext mensuel - EUROSTAT'!K46,'Comext mensuel - EUROSTAT'!M46,'Comext mensuel - EUROSTAT'!O46,'Comext mensuel - EUROSTAT'!Q46,'Comext mensuel - EUROSTAT'!S46,'Comext mensuel - EUROSTAT'!U46,'Comext mensuel - EUROSTAT'!W46,'Comext mensuel - EUROSTAT'!Y46)/10^4</f>
        <v>1.1033130000000002</v>
      </c>
      <c r="F35" s="861">
        <f>SUM('Comext mensuel - EUROSTAT'!Z46,'Comext mensuel - EUROSTAT'!AB46,'Comext mensuel - EUROSTAT'!AD46,'Comext mensuel - EUROSTAT'!AF46,'Comext mensuel - EUROSTAT'!AH46,'Comext mensuel - EUROSTAT'!AJ46,'Comext mensuel - EUROSTAT'!AL46,'Comext mensuel - EUROSTAT'!AN46,'Comext mensuel - EUROSTAT'!AP46,'Comext mensuel - EUROSTAT'!AR46,'Comext mensuel - EUROSTAT'!AT46,'Comext mensuel - EUROSTAT'!AV46)/10^4</f>
        <v>7.2907980000000014</v>
      </c>
      <c r="G35" s="861">
        <f>SUM('Comext mensuel - EUROSTAT'!AA46,'Comext mensuel - EUROSTAT'!AC46,'Comext mensuel - EUROSTAT'!AE46,'Comext mensuel - EUROSTAT'!AG46,'Comext mensuel - EUROSTAT'!AI46,'Comext mensuel - EUROSTAT'!AK46,'Comext mensuel - EUROSTAT'!AM46,'Comext mensuel - EUROSTAT'!AO46,'Comext mensuel - EUROSTAT'!AQ46,'Comext mensuel - EUROSTAT'!AS46,'Comext mensuel - EUROSTAT'!AU46,'Comext mensuel - EUROSTAT'!AW46)/10^4</f>
        <v>0.77782399999999996</v>
      </c>
      <c r="H35" s="861">
        <f>SUM('Comext mensuel - EUROSTAT'!AX46,'Comext mensuel - EUROSTAT'!AZ46,'Comext mensuel - EUROSTAT'!BB46,'Comext mensuel - EUROSTAT'!BD46,'Comext mensuel - EUROSTAT'!BF46,'Comext mensuel - EUROSTAT'!BH46,'Comext mensuel - EUROSTAT'!BJ46,'Comext mensuel - EUROSTAT'!BL46,'Comext mensuel - EUROSTAT'!BN46,'Comext mensuel - EUROSTAT'!BP46,'Comext mensuel - EUROSTAT'!BR46,'Comext mensuel - EUROSTAT'!BT46)/10^4</f>
        <v>6.3557040000000011</v>
      </c>
      <c r="I35" s="861">
        <f>SUM('Comext mensuel - EUROSTAT'!AY46,'Comext mensuel - EUROSTAT'!BA46,'Comext mensuel - EUROSTAT'!BC46,'Comext mensuel - EUROSTAT'!BE46,'Comext mensuel - EUROSTAT'!BG46,'Comext mensuel - EUROSTAT'!BI46,'Comext mensuel - EUROSTAT'!BK46,'Comext mensuel - EUROSTAT'!BM46,'Comext mensuel - EUROSTAT'!BO46,'Comext mensuel - EUROSTAT'!BQ46,'Comext mensuel - EUROSTAT'!BS46,'Comext mensuel - EUROSTAT'!BU46)/10^4</f>
        <v>2.6054089999999999</v>
      </c>
      <c r="J35" s="863">
        <f>'Comext annuel - EUROSTAT'!C64/10^4</f>
        <v>11.959725000000001</v>
      </c>
      <c r="K35" s="863">
        <f>'Comext annuel - EUROSTAT'!D64/10^4</f>
        <v>0.96520799999999995</v>
      </c>
      <c r="L35" s="863">
        <f>'Comext annuel - EUROSTAT'!E64/10^4</f>
        <v>7.88253</v>
      </c>
      <c r="M35" s="863">
        <f>'Comext annuel - EUROSTAT'!F64/10^4</f>
        <v>0.72404799999999991</v>
      </c>
      <c r="N35" s="863">
        <f>'Comext annuel - EUROSTAT'!G64/10^4</f>
        <v>6.23393</v>
      </c>
      <c r="O35" s="863">
        <f>'Comext annuel - EUROSTAT'!H64/10^4</f>
        <v>1.683818</v>
      </c>
    </row>
    <row r="36" spans="1:15">
      <c r="B36" s="984"/>
      <c r="C36" t="str">
        <f>'Comext mensuel - EUROSTAT'!A47</f>
        <v>Farines de graines ou de fruits oléagineux (à l'excl. des farines de moutarde et de fèves de soja)</v>
      </c>
      <c r="D36" s="861">
        <f>SUM('Comext mensuel - EUROSTAT'!B47,'Comext mensuel - EUROSTAT'!D47,'Comext mensuel - EUROSTAT'!F47,'Comext mensuel - EUROSTAT'!H47,'Comext mensuel - EUROSTAT'!J47,'Comext mensuel - EUROSTAT'!L47,'Comext mensuel - EUROSTAT'!N47,'Comext mensuel - EUROSTAT'!P47,'Comext mensuel - EUROSTAT'!R47,'Comext mensuel - EUROSTAT'!T47,'Comext mensuel - EUROSTAT'!V47,'Comext mensuel - EUROSTAT'!X47)/10^4</f>
        <v>23.492487000000001</v>
      </c>
      <c r="E36" s="861">
        <f>SUM('Comext mensuel - EUROSTAT'!C47,'Comext mensuel - EUROSTAT'!E47,'Comext mensuel - EUROSTAT'!G47,'Comext mensuel - EUROSTAT'!I47,'Comext mensuel - EUROSTAT'!K47,'Comext mensuel - EUROSTAT'!M47,'Comext mensuel - EUROSTAT'!O47,'Comext mensuel - EUROSTAT'!Q47,'Comext mensuel - EUROSTAT'!S47,'Comext mensuel - EUROSTAT'!U47,'Comext mensuel - EUROSTAT'!W47,'Comext mensuel - EUROSTAT'!Y47)/10^4</f>
        <v>0.72668199999999994</v>
      </c>
      <c r="F36" s="861">
        <f>SUM('Comext mensuel - EUROSTAT'!Z47,'Comext mensuel - EUROSTAT'!AB47,'Comext mensuel - EUROSTAT'!AD47,'Comext mensuel - EUROSTAT'!AF47,'Comext mensuel - EUROSTAT'!AH47,'Comext mensuel - EUROSTAT'!AJ47,'Comext mensuel - EUROSTAT'!AL47,'Comext mensuel - EUROSTAT'!AN47,'Comext mensuel - EUROSTAT'!AP47,'Comext mensuel - EUROSTAT'!AR47,'Comext mensuel - EUROSTAT'!AT47,'Comext mensuel - EUROSTAT'!AV47)/10^4</f>
        <v>11.824116000000002</v>
      </c>
      <c r="G36" s="861">
        <f>SUM('Comext mensuel - EUROSTAT'!AA47,'Comext mensuel - EUROSTAT'!AC47,'Comext mensuel - EUROSTAT'!AE47,'Comext mensuel - EUROSTAT'!AG47,'Comext mensuel - EUROSTAT'!AI47,'Comext mensuel - EUROSTAT'!AK47,'Comext mensuel - EUROSTAT'!AM47,'Comext mensuel - EUROSTAT'!AO47,'Comext mensuel - EUROSTAT'!AQ47,'Comext mensuel - EUROSTAT'!AS47,'Comext mensuel - EUROSTAT'!AU47,'Comext mensuel - EUROSTAT'!AW47)/10^4</f>
        <v>0.46895799999999999</v>
      </c>
      <c r="H36" s="861">
        <f>SUM('Comext mensuel - EUROSTAT'!AX47,'Comext mensuel - EUROSTAT'!AZ47,'Comext mensuel - EUROSTAT'!BB47,'Comext mensuel - EUROSTAT'!BD47,'Comext mensuel - EUROSTAT'!BF47,'Comext mensuel - EUROSTAT'!BH47,'Comext mensuel - EUROSTAT'!BJ47,'Comext mensuel - EUROSTAT'!BL47,'Comext mensuel - EUROSTAT'!BN47,'Comext mensuel - EUROSTAT'!BP47,'Comext mensuel - EUROSTAT'!BR47,'Comext mensuel - EUROSTAT'!BT47)/10^4</f>
        <v>4.3829290000000007</v>
      </c>
      <c r="I36" s="861">
        <f>SUM('Comext mensuel - EUROSTAT'!AY47,'Comext mensuel - EUROSTAT'!BA47,'Comext mensuel - EUROSTAT'!BC47,'Comext mensuel - EUROSTAT'!BE47,'Comext mensuel - EUROSTAT'!BG47,'Comext mensuel - EUROSTAT'!BI47,'Comext mensuel - EUROSTAT'!BK47,'Comext mensuel - EUROSTAT'!BM47,'Comext mensuel - EUROSTAT'!BO47,'Comext mensuel - EUROSTAT'!BQ47,'Comext mensuel - EUROSTAT'!BS47,'Comext mensuel - EUROSTAT'!BU47)/10^4</f>
        <v>0.53814700000000004</v>
      </c>
      <c r="J36" s="863">
        <f>'Comext annuel - EUROSTAT'!C65/10^4</f>
        <v>22.825157000000001</v>
      </c>
      <c r="K36" s="863">
        <f>'Comext annuel - EUROSTAT'!D65/10^4</f>
        <v>1.075531</v>
      </c>
      <c r="L36" s="863">
        <f>'Comext annuel - EUROSTAT'!E65/10^4</f>
        <v>10.888907000000001</v>
      </c>
      <c r="M36" s="863">
        <f>'Comext annuel - EUROSTAT'!F65/10^4</f>
        <v>0.39687899999999998</v>
      </c>
      <c r="N36" s="863">
        <f>'Comext annuel - EUROSTAT'!G65/10^4</f>
        <v>5.5882290000000001</v>
      </c>
      <c r="O36" s="863">
        <f>'Comext annuel - EUROSTAT'!H65/10^4</f>
        <v>0.91248399999999996</v>
      </c>
    </row>
    <row r="37" spans="1:15">
      <c r="A37" t="s">
        <v>1085</v>
      </c>
      <c r="B37" s="983" t="s">
        <v>257</v>
      </c>
      <c r="C37" t="str">
        <f>'Comext mensuel - EUROSTAT'!A48</f>
        <v>Huile de soja, brute, même dégommée, destinée à des usages techniques ou industriels (autres que la fabrication de produits pour l'alimentation humaine)</v>
      </c>
      <c r="D37" s="862">
        <f>SUM('Comext mensuel - EUROSTAT'!B48,'Comext mensuel - EUROSTAT'!D48,'Comext mensuel - EUROSTAT'!F48,'Comext mensuel - EUROSTAT'!H48,'Comext mensuel - EUROSTAT'!J48,'Comext mensuel - EUROSTAT'!L48,'Comext mensuel - EUROSTAT'!N48,'Comext mensuel - EUROSTAT'!P48,'Comext mensuel - EUROSTAT'!R48,'Comext mensuel - EUROSTAT'!T48,'Comext mensuel - EUROSTAT'!V48,'Comext mensuel - EUROSTAT'!X48)/10^4</f>
        <v>56.865555000000008</v>
      </c>
      <c r="E37" s="862">
        <f>SUM('Comext mensuel - EUROSTAT'!C48,'Comext mensuel - EUROSTAT'!E48,'Comext mensuel - EUROSTAT'!G48,'Comext mensuel - EUROSTAT'!I48,'Comext mensuel - EUROSTAT'!K48,'Comext mensuel - EUROSTAT'!M48,'Comext mensuel - EUROSTAT'!O48,'Comext mensuel - EUROSTAT'!Q48,'Comext mensuel - EUROSTAT'!S48,'Comext mensuel - EUROSTAT'!U48,'Comext mensuel - EUROSTAT'!W48,'Comext mensuel - EUROSTAT'!Y48)/10^4</f>
        <v>3.382486000000001</v>
      </c>
      <c r="F37" s="862">
        <f>SUM('Comext mensuel - EUROSTAT'!Z48,'Comext mensuel - EUROSTAT'!AB48,'Comext mensuel - EUROSTAT'!AD48,'Comext mensuel - EUROSTAT'!AF48,'Comext mensuel - EUROSTAT'!AH48,'Comext mensuel - EUROSTAT'!AJ48,'Comext mensuel - EUROSTAT'!AL48,'Comext mensuel - EUROSTAT'!AN48,'Comext mensuel - EUROSTAT'!AP48,'Comext mensuel - EUROSTAT'!AR48,'Comext mensuel - EUROSTAT'!AT48,'Comext mensuel - EUROSTAT'!AV48)/10^4</f>
        <v>39.966504</v>
      </c>
      <c r="G37" s="862">
        <f>SUM('Comext mensuel - EUROSTAT'!AA48,'Comext mensuel - EUROSTAT'!AC48,'Comext mensuel - EUROSTAT'!AE48,'Comext mensuel - EUROSTAT'!AG48,'Comext mensuel - EUROSTAT'!AI48,'Comext mensuel - EUROSTAT'!AK48,'Comext mensuel - EUROSTAT'!AM48,'Comext mensuel - EUROSTAT'!AO48,'Comext mensuel - EUROSTAT'!AQ48,'Comext mensuel - EUROSTAT'!AS48,'Comext mensuel - EUROSTAT'!AU48,'Comext mensuel - EUROSTAT'!AW48)/10^4</f>
        <v>0.17135900000000001</v>
      </c>
      <c r="H37" s="862">
        <f>SUM('Comext mensuel - EUROSTAT'!AX48,'Comext mensuel - EUROSTAT'!AZ48,'Comext mensuel - EUROSTAT'!BB48,'Comext mensuel - EUROSTAT'!BD48,'Comext mensuel - EUROSTAT'!BF48,'Comext mensuel - EUROSTAT'!BH48,'Comext mensuel - EUROSTAT'!BJ48,'Comext mensuel - EUROSTAT'!BL48,'Comext mensuel - EUROSTAT'!BN48,'Comext mensuel - EUROSTAT'!BP48,'Comext mensuel - EUROSTAT'!BR48,'Comext mensuel - EUROSTAT'!BT48)/10^4</f>
        <v>3.0976849999999998</v>
      </c>
      <c r="I37" s="862">
        <f>SUM('Comext mensuel - EUROSTAT'!AY48,'Comext mensuel - EUROSTAT'!BA48,'Comext mensuel - EUROSTAT'!BC48,'Comext mensuel - EUROSTAT'!BE48,'Comext mensuel - EUROSTAT'!BG48,'Comext mensuel - EUROSTAT'!BI48,'Comext mensuel - EUROSTAT'!BK48,'Comext mensuel - EUROSTAT'!BM48,'Comext mensuel - EUROSTAT'!BO48,'Comext mensuel - EUROSTAT'!BQ48,'Comext mensuel - EUROSTAT'!BS48,'Comext mensuel - EUROSTAT'!BU48)/10^4</f>
        <v>5.3571999999999995E-2</v>
      </c>
      <c r="J37" s="873">
        <f>'Comext annuel - EUROSTAT'!C66/10^4</f>
        <v>41.303674999999998</v>
      </c>
      <c r="K37" s="873">
        <f>'Comext annuel - EUROSTAT'!D66/10^4</f>
        <v>3.2901410000000002</v>
      </c>
      <c r="L37" s="873">
        <f>'Comext annuel - EUROSTAT'!E66/10^4</f>
        <v>45.822597999999999</v>
      </c>
      <c r="M37" s="873">
        <f>'Comext annuel - EUROSTAT'!F66/10^4</f>
        <v>1.0024790000000001</v>
      </c>
      <c r="N37" s="873">
        <f>'Comext annuel - EUROSTAT'!G66/10^4</f>
        <v>2.8749669999999998</v>
      </c>
      <c r="O37" s="873">
        <f>'Comext annuel - EUROSTAT'!H66/10^4</f>
        <v>5.3290999999999998E-2</v>
      </c>
    </row>
    <row r="38" spans="1:15">
      <c r="A38" t="s">
        <v>1085</v>
      </c>
      <c r="B38" s="984"/>
      <c r="C38" t="str">
        <f>'Comext mensuel - EUROSTAT'!A49</f>
        <v>Huile de soja, brute, même dégommée (à l'excl. de l'huile de soja destinée à des usages techniques ou industriels)</v>
      </c>
      <c r="D38" s="862">
        <f>SUM('Comext mensuel - EUROSTAT'!B49,'Comext mensuel - EUROSTAT'!D49,'Comext mensuel - EUROSTAT'!F49,'Comext mensuel - EUROSTAT'!H49,'Comext mensuel - EUROSTAT'!J49,'Comext mensuel - EUROSTAT'!L49,'Comext mensuel - EUROSTAT'!N49,'Comext mensuel - EUROSTAT'!P49,'Comext mensuel - EUROSTAT'!R49,'Comext mensuel - EUROSTAT'!T49,'Comext mensuel - EUROSTAT'!V49,'Comext mensuel - EUROSTAT'!X49)/10^4</f>
        <v>18.356530000000003</v>
      </c>
      <c r="E38" s="862">
        <f>SUM('Comext mensuel - EUROSTAT'!C49,'Comext mensuel - EUROSTAT'!E49,'Comext mensuel - EUROSTAT'!G49,'Comext mensuel - EUROSTAT'!I49,'Comext mensuel - EUROSTAT'!K49,'Comext mensuel - EUROSTAT'!M49,'Comext mensuel - EUROSTAT'!O49,'Comext mensuel - EUROSTAT'!Q49,'Comext mensuel - EUROSTAT'!S49,'Comext mensuel - EUROSTAT'!U49,'Comext mensuel - EUROSTAT'!W49,'Comext mensuel - EUROSTAT'!Y49)/10^4</f>
        <v>126.08776899999999</v>
      </c>
      <c r="F38" s="862">
        <f>SUM('Comext mensuel - EUROSTAT'!Z49,'Comext mensuel - EUROSTAT'!AB49,'Comext mensuel - EUROSTAT'!AD49,'Comext mensuel - EUROSTAT'!AF49,'Comext mensuel - EUROSTAT'!AH49,'Comext mensuel - EUROSTAT'!AJ49,'Comext mensuel - EUROSTAT'!AL49,'Comext mensuel - EUROSTAT'!AN49,'Comext mensuel - EUROSTAT'!AP49,'Comext mensuel - EUROSTAT'!AR49,'Comext mensuel - EUROSTAT'!AT49,'Comext mensuel - EUROSTAT'!AV49)/10^4</f>
        <v>16.763151999999998</v>
      </c>
      <c r="G38" s="862">
        <f>SUM('Comext mensuel - EUROSTAT'!AA49,'Comext mensuel - EUROSTAT'!AC49,'Comext mensuel - EUROSTAT'!AE49,'Comext mensuel - EUROSTAT'!AG49,'Comext mensuel - EUROSTAT'!AI49,'Comext mensuel - EUROSTAT'!AK49,'Comext mensuel - EUROSTAT'!AM49,'Comext mensuel - EUROSTAT'!AO49,'Comext mensuel - EUROSTAT'!AQ49,'Comext mensuel - EUROSTAT'!AS49,'Comext mensuel - EUROSTAT'!AU49,'Comext mensuel - EUROSTAT'!AW49)/10^4</f>
        <v>27.677343999999994</v>
      </c>
      <c r="H38" s="862">
        <f>SUM('Comext mensuel - EUROSTAT'!AX49,'Comext mensuel - EUROSTAT'!AZ49,'Comext mensuel - EUROSTAT'!BB49,'Comext mensuel - EUROSTAT'!BD49,'Comext mensuel - EUROSTAT'!BF49,'Comext mensuel - EUROSTAT'!BH49,'Comext mensuel - EUROSTAT'!BJ49,'Comext mensuel - EUROSTAT'!BL49,'Comext mensuel - EUROSTAT'!BN49,'Comext mensuel - EUROSTAT'!BP49,'Comext mensuel - EUROSTAT'!BR49,'Comext mensuel - EUROSTAT'!BT49)/10^4</f>
        <v>50.744385000000001</v>
      </c>
      <c r="I38" s="862">
        <f>SUM('Comext mensuel - EUROSTAT'!AY49,'Comext mensuel - EUROSTAT'!BA49,'Comext mensuel - EUROSTAT'!BC49,'Comext mensuel - EUROSTAT'!BE49,'Comext mensuel - EUROSTAT'!BG49,'Comext mensuel - EUROSTAT'!BI49,'Comext mensuel - EUROSTAT'!BK49,'Comext mensuel - EUROSTAT'!BM49,'Comext mensuel - EUROSTAT'!BO49,'Comext mensuel - EUROSTAT'!BQ49,'Comext mensuel - EUROSTAT'!BS49,'Comext mensuel - EUROSTAT'!BU49)/10^4</f>
        <v>57.222448999999997</v>
      </c>
      <c r="J38" s="873">
        <f>'Comext annuel - EUROSTAT'!C67/10^4</f>
        <v>23.903904999999998</v>
      </c>
      <c r="K38" s="873">
        <f>'Comext annuel - EUROSTAT'!D67/10^4</f>
        <v>74.013443999999993</v>
      </c>
      <c r="L38" s="873">
        <f>'Comext annuel - EUROSTAT'!E67/10^4</f>
        <v>15.023280999999999</v>
      </c>
      <c r="M38" s="873">
        <f>'Comext annuel - EUROSTAT'!F67/10^4</f>
        <v>35.199368999999997</v>
      </c>
      <c r="N38" s="873">
        <f>'Comext annuel - EUROSTAT'!G67/10^4</f>
        <v>110.60315600000001</v>
      </c>
      <c r="O38" s="873">
        <f>'Comext annuel - EUROSTAT'!H67/10^4</f>
        <v>54.510131000000008</v>
      </c>
    </row>
    <row r="39" spans="1:15">
      <c r="A39" t="s">
        <v>1086</v>
      </c>
      <c r="B39" s="984"/>
      <c r="C39" t="str">
        <f>'Comext mensuel - EUROSTAT'!A50</f>
        <v>Huile de soja et ses fractions, même raffinées, mais non chimiquement modifiées, destinées à des usages techniques ou industriels (à l'excl. de l'huile de soja brute et de l'huile de soja destinée à la fabrication de produits pour l'alimentation humaine)</v>
      </c>
      <c r="D39" s="862">
        <f>SUM('Comext mensuel - EUROSTAT'!B50,'Comext mensuel - EUROSTAT'!D50,'Comext mensuel - EUROSTAT'!F50,'Comext mensuel - EUROSTAT'!H50,'Comext mensuel - EUROSTAT'!J50,'Comext mensuel - EUROSTAT'!L50,'Comext mensuel - EUROSTAT'!N50,'Comext mensuel - EUROSTAT'!P50,'Comext mensuel - EUROSTAT'!R50,'Comext mensuel - EUROSTAT'!T50,'Comext mensuel - EUROSTAT'!V50,'Comext mensuel - EUROSTAT'!X50)/10^4</f>
        <v>3.6338889999999999</v>
      </c>
      <c r="E39" s="862">
        <f>SUM('Comext mensuel - EUROSTAT'!C50,'Comext mensuel - EUROSTAT'!E50,'Comext mensuel - EUROSTAT'!G50,'Comext mensuel - EUROSTAT'!I50,'Comext mensuel - EUROSTAT'!K50,'Comext mensuel - EUROSTAT'!M50,'Comext mensuel - EUROSTAT'!O50,'Comext mensuel - EUROSTAT'!Q50,'Comext mensuel - EUROSTAT'!S50,'Comext mensuel - EUROSTAT'!U50,'Comext mensuel - EUROSTAT'!W50,'Comext mensuel - EUROSTAT'!Y50)/10^4</f>
        <v>0.8459310000000001</v>
      </c>
      <c r="F39" s="862">
        <f>SUM('Comext mensuel - EUROSTAT'!Z50,'Comext mensuel - EUROSTAT'!AB50,'Comext mensuel - EUROSTAT'!AD50,'Comext mensuel - EUROSTAT'!AF50,'Comext mensuel - EUROSTAT'!AH50,'Comext mensuel - EUROSTAT'!AJ50,'Comext mensuel - EUROSTAT'!AL50,'Comext mensuel - EUROSTAT'!AN50,'Comext mensuel - EUROSTAT'!AP50,'Comext mensuel - EUROSTAT'!AR50,'Comext mensuel - EUROSTAT'!AT50,'Comext mensuel - EUROSTAT'!AV50)/10^4</f>
        <v>3.5109100000000004</v>
      </c>
      <c r="G39" s="862">
        <f>SUM('Comext mensuel - EUROSTAT'!AA50,'Comext mensuel - EUROSTAT'!AC50,'Comext mensuel - EUROSTAT'!AE50,'Comext mensuel - EUROSTAT'!AG50,'Comext mensuel - EUROSTAT'!AI50,'Comext mensuel - EUROSTAT'!AK50,'Comext mensuel - EUROSTAT'!AM50,'Comext mensuel - EUROSTAT'!AO50,'Comext mensuel - EUROSTAT'!AQ50,'Comext mensuel - EUROSTAT'!AS50,'Comext mensuel - EUROSTAT'!AU50,'Comext mensuel - EUROSTAT'!AW50)/10^4</f>
        <v>0.6961710000000001</v>
      </c>
      <c r="H39" s="862">
        <f>SUM('Comext mensuel - EUROSTAT'!AX50,'Comext mensuel - EUROSTAT'!AZ50,'Comext mensuel - EUROSTAT'!BB50,'Comext mensuel - EUROSTAT'!BD50,'Comext mensuel - EUROSTAT'!BF50,'Comext mensuel - EUROSTAT'!BH50,'Comext mensuel - EUROSTAT'!BJ50,'Comext mensuel - EUROSTAT'!BL50,'Comext mensuel - EUROSTAT'!BN50,'Comext mensuel - EUROSTAT'!BP50,'Comext mensuel - EUROSTAT'!BR50,'Comext mensuel - EUROSTAT'!BT50)/10^4</f>
        <v>2.7389349999999997</v>
      </c>
      <c r="I39" s="862">
        <f>SUM('Comext mensuel - EUROSTAT'!AY50,'Comext mensuel - EUROSTAT'!BA50,'Comext mensuel - EUROSTAT'!BC50,'Comext mensuel - EUROSTAT'!BE50,'Comext mensuel - EUROSTAT'!BG50,'Comext mensuel - EUROSTAT'!BI50,'Comext mensuel - EUROSTAT'!BK50,'Comext mensuel - EUROSTAT'!BM50,'Comext mensuel - EUROSTAT'!BO50,'Comext mensuel - EUROSTAT'!BQ50,'Comext mensuel - EUROSTAT'!BS50,'Comext mensuel - EUROSTAT'!BU50)/10^4</f>
        <v>1.281625</v>
      </c>
      <c r="J39" s="873">
        <f>'Comext annuel - EUROSTAT'!C68/10^4</f>
        <v>3.4087640000000001</v>
      </c>
      <c r="K39" s="873">
        <f>'Comext annuel - EUROSTAT'!D68/10^4</f>
        <v>1.0054879999999999</v>
      </c>
      <c r="L39" s="873">
        <f>'Comext annuel - EUROSTAT'!E68/10^4</f>
        <v>3.999994</v>
      </c>
      <c r="M39" s="873">
        <f>'Comext annuel - EUROSTAT'!F68/10^4</f>
        <v>0.503749</v>
      </c>
      <c r="N39" s="873">
        <f>'Comext annuel - EUROSTAT'!G68/10^4</f>
        <v>3.2475369999999999</v>
      </c>
      <c r="O39" s="873">
        <f>'Comext annuel - EUROSTAT'!H68/10^4</f>
        <v>0.76721400000000006</v>
      </c>
    </row>
    <row r="40" spans="1:15">
      <c r="A40" t="s">
        <v>1086</v>
      </c>
      <c r="B40" s="984"/>
      <c r="C40" t="str">
        <f>'Comext mensuel - EUROSTAT'!A51</f>
        <v>Huile de soja et ses fractions, même raffinées, mais non chimiquement modifiées (à l'excl. de l'huile de soja brute et de l'huile de soja destinée à des usages techniques ou industriels)</v>
      </c>
      <c r="D40" s="862">
        <f>SUM('Comext mensuel - EUROSTAT'!B51,'Comext mensuel - EUROSTAT'!D51,'Comext mensuel - EUROSTAT'!F51,'Comext mensuel - EUROSTAT'!H51,'Comext mensuel - EUROSTAT'!J51,'Comext mensuel - EUROSTAT'!L51,'Comext mensuel - EUROSTAT'!N51,'Comext mensuel - EUROSTAT'!P51,'Comext mensuel - EUROSTAT'!R51,'Comext mensuel - EUROSTAT'!T51,'Comext mensuel - EUROSTAT'!V51,'Comext mensuel - EUROSTAT'!X51)/10^4</f>
        <v>5.0011399999999995</v>
      </c>
      <c r="E40" s="862">
        <f>SUM('Comext mensuel - EUROSTAT'!C51,'Comext mensuel - EUROSTAT'!E51,'Comext mensuel - EUROSTAT'!G51,'Comext mensuel - EUROSTAT'!I51,'Comext mensuel - EUROSTAT'!K51,'Comext mensuel - EUROSTAT'!M51,'Comext mensuel - EUROSTAT'!O51,'Comext mensuel - EUROSTAT'!Q51,'Comext mensuel - EUROSTAT'!S51,'Comext mensuel - EUROSTAT'!U51,'Comext mensuel - EUROSTAT'!W51,'Comext mensuel - EUROSTAT'!Y51)/10^4</f>
        <v>2.4755340000000001</v>
      </c>
      <c r="F40" s="862">
        <f>SUM('Comext mensuel - EUROSTAT'!Z51,'Comext mensuel - EUROSTAT'!AB51,'Comext mensuel - EUROSTAT'!AD51,'Comext mensuel - EUROSTAT'!AF51,'Comext mensuel - EUROSTAT'!AH51,'Comext mensuel - EUROSTAT'!AJ51,'Comext mensuel - EUROSTAT'!AL51,'Comext mensuel - EUROSTAT'!AN51,'Comext mensuel - EUROSTAT'!AP51,'Comext mensuel - EUROSTAT'!AR51,'Comext mensuel - EUROSTAT'!AT51,'Comext mensuel - EUROSTAT'!AV51)/10^4</f>
        <v>6.1400699999999988</v>
      </c>
      <c r="G40" s="862">
        <f>SUM('Comext mensuel - EUROSTAT'!AA51,'Comext mensuel - EUROSTAT'!AC51,'Comext mensuel - EUROSTAT'!AE51,'Comext mensuel - EUROSTAT'!AG51,'Comext mensuel - EUROSTAT'!AI51,'Comext mensuel - EUROSTAT'!AK51,'Comext mensuel - EUROSTAT'!AM51,'Comext mensuel - EUROSTAT'!AO51,'Comext mensuel - EUROSTAT'!AQ51,'Comext mensuel - EUROSTAT'!AS51,'Comext mensuel - EUROSTAT'!AU51,'Comext mensuel - EUROSTAT'!AW51)/10^4</f>
        <v>24.808039999999998</v>
      </c>
      <c r="H40" s="862">
        <f>SUM('Comext mensuel - EUROSTAT'!AX51,'Comext mensuel - EUROSTAT'!AZ51,'Comext mensuel - EUROSTAT'!BB51,'Comext mensuel - EUROSTAT'!BD51,'Comext mensuel - EUROSTAT'!BF51,'Comext mensuel - EUROSTAT'!BH51,'Comext mensuel - EUROSTAT'!BJ51,'Comext mensuel - EUROSTAT'!BL51,'Comext mensuel - EUROSTAT'!BN51,'Comext mensuel - EUROSTAT'!BP51,'Comext mensuel - EUROSTAT'!BR51,'Comext mensuel - EUROSTAT'!BT51)/10^4</f>
        <v>7.5000529999999985</v>
      </c>
      <c r="I40" s="862">
        <f>SUM('Comext mensuel - EUROSTAT'!AY51,'Comext mensuel - EUROSTAT'!BA51,'Comext mensuel - EUROSTAT'!BC51,'Comext mensuel - EUROSTAT'!BE51,'Comext mensuel - EUROSTAT'!BG51,'Comext mensuel - EUROSTAT'!BI51,'Comext mensuel - EUROSTAT'!BK51,'Comext mensuel - EUROSTAT'!BM51,'Comext mensuel - EUROSTAT'!BO51,'Comext mensuel - EUROSTAT'!BQ51,'Comext mensuel - EUROSTAT'!BS51,'Comext mensuel - EUROSTAT'!BU51)/10^4</f>
        <v>10.275846999999999</v>
      </c>
      <c r="J40" s="873">
        <f>'Comext annuel - EUROSTAT'!C69/10^4</f>
        <v>4.5146169999999994</v>
      </c>
      <c r="K40" s="873">
        <f>'Comext annuel - EUROSTAT'!D69/10^4</f>
        <v>2.9235259999999998</v>
      </c>
      <c r="L40" s="873">
        <f>'Comext annuel - EUROSTAT'!E69/10^4</f>
        <v>7.3159539999999996</v>
      </c>
      <c r="M40" s="873">
        <f>'Comext annuel - EUROSTAT'!F69/10^4</f>
        <v>32.859591999999999</v>
      </c>
      <c r="N40" s="873">
        <f>'Comext annuel - EUROSTAT'!G69/10^4</f>
        <v>7.6085589999999996</v>
      </c>
      <c r="O40" s="873">
        <f>'Comext annuel - EUROSTAT'!H69/10^4</f>
        <v>6.2014500000000004</v>
      </c>
    </row>
    <row r="41" spans="1:15">
      <c r="A41" t="s">
        <v>1087</v>
      </c>
      <c r="B41" s="984"/>
      <c r="C41" t="str">
        <f>'Comext mensuel - EUROSTAT'!A52</f>
        <v>Huile d'olive vierge lampante</v>
      </c>
      <c r="D41" s="862">
        <f>SUM('Comext mensuel - EUROSTAT'!B52,'Comext mensuel - EUROSTAT'!D52,'Comext mensuel - EUROSTAT'!F52,'Comext mensuel - EUROSTAT'!H52,'Comext mensuel - EUROSTAT'!J52,'Comext mensuel - EUROSTAT'!L52,'Comext mensuel - EUROSTAT'!N52,'Comext mensuel - EUROSTAT'!P52,'Comext mensuel - EUROSTAT'!R52,'Comext mensuel - EUROSTAT'!T52,'Comext mensuel - EUROSTAT'!V52,'Comext mensuel - EUROSTAT'!X52)/10^4</f>
        <v>0.75713900000000001</v>
      </c>
      <c r="E41" s="862">
        <f>SUM('Comext mensuel - EUROSTAT'!C52,'Comext mensuel - EUROSTAT'!E52,'Comext mensuel - EUROSTAT'!G52,'Comext mensuel - EUROSTAT'!I52,'Comext mensuel - EUROSTAT'!K52,'Comext mensuel - EUROSTAT'!M52,'Comext mensuel - EUROSTAT'!O52,'Comext mensuel - EUROSTAT'!Q52,'Comext mensuel - EUROSTAT'!S52,'Comext mensuel - EUROSTAT'!U52,'Comext mensuel - EUROSTAT'!W52,'Comext mensuel - EUROSTAT'!Y52)/10^4</f>
        <v>0.127608</v>
      </c>
      <c r="F41" s="862">
        <f>SUM('Comext mensuel - EUROSTAT'!Z52,'Comext mensuel - EUROSTAT'!AB52,'Comext mensuel - EUROSTAT'!AD52,'Comext mensuel - EUROSTAT'!AF52,'Comext mensuel - EUROSTAT'!AH52,'Comext mensuel - EUROSTAT'!AJ52,'Comext mensuel - EUROSTAT'!AL52,'Comext mensuel - EUROSTAT'!AN52,'Comext mensuel - EUROSTAT'!AP52,'Comext mensuel - EUROSTAT'!AR52,'Comext mensuel - EUROSTAT'!AT52,'Comext mensuel - EUROSTAT'!AV52)/10^4</f>
        <v>1.647732</v>
      </c>
      <c r="G41" s="862">
        <f>SUM('Comext mensuel - EUROSTAT'!AA52,'Comext mensuel - EUROSTAT'!AC52,'Comext mensuel - EUROSTAT'!AE52,'Comext mensuel - EUROSTAT'!AG52,'Comext mensuel - EUROSTAT'!AI52,'Comext mensuel - EUROSTAT'!AK52,'Comext mensuel - EUROSTAT'!AM52,'Comext mensuel - EUROSTAT'!AO52,'Comext mensuel - EUROSTAT'!AQ52,'Comext mensuel - EUROSTAT'!AS52,'Comext mensuel - EUROSTAT'!AU52,'Comext mensuel - EUROSTAT'!AW52)/10^4</f>
        <v>0.427288</v>
      </c>
      <c r="H41" s="862">
        <f>SUM('Comext mensuel - EUROSTAT'!AX52,'Comext mensuel - EUROSTAT'!AZ52,'Comext mensuel - EUROSTAT'!BB52,'Comext mensuel - EUROSTAT'!BD52,'Comext mensuel - EUROSTAT'!BF52,'Comext mensuel - EUROSTAT'!BH52,'Comext mensuel - EUROSTAT'!BJ52,'Comext mensuel - EUROSTAT'!BL52,'Comext mensuel - EUROSTAT'!BN52,'Comext mensuel - EUROSTAT'!BP52,'Comext mensuel - EUROSTAT'!BR52,'Comext mensuel - EUROSTAT'!BT52)/10^4</f>
        <v>0</v>
      </c>
      <c r="I41" s="862">
        <f>SUM('Comext mensuel - EUROSTAT'!AY52,'Comext mensuel - EUROSTAT'!BA52,'Comext mensuel - EUROSTAT'!BC52,'Comext mensuel - EUROSTAT'!BE52,'Comext mensuel - EUROSTAT'!BG52,'Comext mensuel - EUROSTAT'!BI52,'Comext mensuel - EUROSTAT'!BK52,'Comext mensuel - EUROSTAT'!BM52,'Comext mensuel - EUROSTAT'!BO52,'Comext mensuel - EUROSTAT'!BQ52,'Comext mensuel - EUROSTAT'!BS52,'Comext mensuel - EUROSTAT'!BU52)/10^4</f>
        <v>0</v>
      </c>
      <c r="J41" s="873">
        <f>'Comext annuel - EUROSTAT'!C70/10^4</f>
        <v>2.0608979999999999</v>
      </c>
      <c r="K41" s="873">
        <f>'Comext annuel - EUROSTAT'!D70/10^4</f>
        <v>0.161496</v>
      </c>
      <c r="L41" s="873">
        <f>'Comext annuel - EUROSTAT'!E70/10^4</f>
        <v>1.450002</v>
      </c>
      <c r="M41" s="873">
        <f>'Comext annuel - EUROSTAT'!F70/10^4</f>
        <v>0.27845599999999998</v>
      </c>
      <c r="N41" s="873" t="e">
        <f>'Comext annuel - EUROSTAT'!G70/10^4</f>
        <v>#VALUE!</v>
      </c>
      <c r="O41" s="873" t="e">
        <f>'Comext annuel - EUROSTAT'!H70/10^4</f>
        <v>#VALUE!</v>
      </c>
    </row>
    <row r="42" spans="1:15">
      <c r="A42" t="s">
        <v>1087</v>
      </c>
      <c r="B42" s="984"/>
      <c r="C42" t="str">
        <f>'Comext mensuel - EUROSTAT'!A53</f>
        <v>Huile d’olive vierge extra, obtenue, à partir des fruits de l’olivier, uniquement par des procédés mécaniques ou physiques, dans des conditions qui n’entraînent pas l’altération de l’huile, non traitée (à l’exclusion de l’huile lampante)</v>
      </c>
      <c r="D42" s="862">
        <f>SUM('Comext mensuel - EUROSTAT'!B53,'Comext mensuel - EUROSTAT'!D53,'Comext mensuel - EUROSTAT'!F53,'Comext mensuel - EUROSTAT'!H53,'Comext mensuel - EUROSTAT'!J53,'Comext mensuel - EUROSTAT'!L53,'Comext mensuel - EUROSTAT'!N53,'Comext mensuel - EUROSTAT'!P53,'Comext mensuel - EUROSTAT'!R53,'Comext mensuel - EUROSTAT'!T53,'Comext mensuel - EUROSTAT'!V53,'Comext mensuel - EUROSTAT'!X53)/10^4</f>
        <v>0</v>
      </c>
      <c r="E42" s="862">
        <f>SUM('Comext mensuel - EUROSTAT'!C53,'Comext mensuel - EUROSTAT'!E53,'Comext mensuel - EUROSTAT'!G53,'Comext mensuel - EUROSTAT'!I53,'Comext mensuel - EUROSTAT'!K53,'Comext mensuel - EUROSTAT'!M53,'Comext mensuel - EUROSTAT'!O53,'Comext mensuel - EUROSTAT'!Q53,'Comext mensuel - EUROSTAT'!S53,'Comext mensuel - EUROSTAT'!U53,'Comext mensuel - EUROSTAT'!W53,'Comext mensuel - EUROSTAT'!Y53)/10^4</f>
        <v>0</v>
      </c>
      <c r="F42" s="862">
        <f>SUM('Comext mensuel - EUROSTAT'!Z53,'Comext mensuel - EUROSTAT'!AB53,'Comext mensuel - EUROSTAT'!AD53,'Comext mensuel - EUROSTAT'!AF53,'Comext mensuel - EUROSTAT'!AH53,'Comext mensuel - EUROSTAT'!AJ53,'Comext mensuel - EUROSTAT'!AL53,'Comext mensuel - EUROSTAT'!AN53,'Comext mensuel - EUROSTAT'!AP53,'Comext mensuel - EUROSTAT'!AR53,'Comext mensuel - EUROSTAT'!AT53,'Comext mensuel - EUROSTAT'!AV53)/10^4</f>
        <v>83.61935600000001</v>
      </c>
      <c r="G42" s="862">
        <f>SUM('Comext mensuel - EUROSTAT'!AA53,'Comext mensuel - EUROSTAT'!AC53,'Comext mensuel - EUROSTAT'!AE53,'Comext mensuel - EUROSTAT'!AG53,'Comext mensuel - EUROSTAT'!AI53,'Comext mensuel - EUROSTAT'!AK53,'Comext mensuel - EUROSTAT'!AM53,'Comext mensuel - EUROSTAT'!AO53,'Comext mensuel - EUROSTAT'!AQ53,'Comext mensuel - EUROSTAT'!AS53,'Comext mensuel - EUROSTAT'!AU53,'Comext mensuel - EUROSTAT'!AW53)/10^4</f>
        <v>6.3396610000000004</v>
      </c>
      <c r="H42" s="862">
        <f>SUM('Comext mensuel - EUROSTAT'!AX53,'Comext mensuel - EUROSTAT'!AZ53,'Comext mensuel - EUROSTAT'!BB53,'Comext mensuel - EUROSTAT'!BD53,'Comext mensuel - EUROSTAT'!BF53,'Comext mensuel - EUROSTAT'!BH53,'Comext mensuel - EUROSTAT'!BJ53,'Comext mensuel - EUROSTAT'!BL53,'Comext mensuel - EUROSTAT'!BN53,'Comext mensuel - EUROSTAT'!BP53,'Comext mensuel - EUROSTAT'!BR53,'Comext mensuel - EUROSTAT'!BT53)/10^4</f>
        <v>0</v>
      </c>
      <c r="I42" s="862">
        <f>SUM('Comext mensuel - EUROSTAT'!AY53,'Comext mensuel - EUROSTAT'!BA53,'Comext mensuel - EUROSTAT'!BC53,'Comext mensuel - EUROSTAT'!BE53,'Comext mensuel - EUROSTAT'!BG53,'Comext mensuel - EUROSTAT'!BI53,'Comext mensuel - EUROSTAT'!BK53,'Comext mensuel - EUROSTAT'!BM53,'Comext mensuel - EUROSTAT'!BO53,'Comext mensuel - EUROSTAT'!BQ53,'Comext mensuel - EUROSTAT'!BS53,'Comext mensuel - EUROSTAT'!BU53)/10^4</f>
        <v>0</v>
      </c>
      <c r="J42" s="873" t="e">
        <f>'Comext annuel - EUROSTAT'!C71/10^4</f>
        <v>#VALUE!</v>
      </c>
      <c r="K42" s="873" t="e">
        <f>'Comext annuel - EUROSTAT'!D71/10^4</f>
        <v>#VALUE!</v>
      </c>
      <c r="L42" s="873">
        <f>'Comext annuel - EUROSTAT'!E71/10^4</f>
        <v>77.73169200000001</v>
      </c>
      <c r="M42" s="873">
        <f>'Comext annuel - EUROSTAT'!F71/10^4</f>
        <v>6.5711240000000002</v>
      </c>
      <c r="N42" s="873" t="e">
        <f>'Comext annuel - EUROSTAT'!G71/10^4</f>
        <v>#VALUE!</v>
      </c>
      <c r="O42" s="873" t="e">
        <f>'Comext annuel - EUROSTAT'!H71/10^4</f>
        <v>#VALUE!</v>
      </c>
    </row>
    <row r="43" spans="1:15">
      <c r="A43" t="s">
        <v>1087</v>
      </c>
      <c r="B43" s="984"/>
      <c r="C43" t="str">
        <f>'Comext mensuel - EUROSTAT'!A54</f>
        <v>Huile d’olive vierge, obtenue, à partir des fruits de l’olivier, uniquement par des procédés mécaniques ou physiques, dans des conditions qui n’entraînent pas l’altération de l’huile, non traitée (à l’exclusion de l’huile lampante et de l’huile vierge extra)</v>
      </c>
      <c r="D43" s="862">
        <f>SUM('Comext mensuel - EUROSTAT'!B54,'Comext mensuel - EUROSTAT'!D54,'Comext mensuel - EUROSTAT'!F54,'Comext mensuel - EUROSTAT'!H54,'Comext mensuel - EUROSTAT'!J54,'Comext mensuel - EUROSTAT'!L54,'Comext mensuel - EUROSTAT'!N54,'Comext mensuel - EUROSTAT'!P54,'Comext mensuel - EUROSTAT'!R54,'Comext mensuel - EUROSTAT'!T54,'Comext mensuel - EUROSTAT'!V54,'Comext mensuel - EUROSTAT'!X54)/10^4</f>
        <v>0</v>
      </c>
      <c r="E43" s="862">
        <f>SUM('Comext mensuel - EUROSTAT'!C54,'Comext mensuel - EUROSTAT'!E54,'Comext mensuel - EUROSTAT'!G54,'Comext mensuel - EUROSTAT'!I54,'Comext mensuel - EUROSTAT'!K54,'Comext mensuel - EUROSTAT'!M54,'Comext mensuel - EUROSTAT'!O54,'Comext mensuel - EUROSTAT'!Q54,'Comext mensuel - EUROSTAT'!S54,'Comext mensuel - EUROSTAT'!U54,'Comext mensuel - EUROSTAT'!W54,'Comext mensuel - EUROSTAT'!Y54)/10^4</f>
        <v>0</v>
      </c>
      <c r="F43" s="862">
        <f>SUM('Comext mensuel - EUROSTAT'!Z54,'Comext mensuel - EUROSTAT'!AB54,'Comext mensuel - EUROSTAT'!AD54,'Comext mensuel - EUROSTAT'!AF54,'Comext mensuel - EUROSTAT'!AH54,'Comext mensuel - EUROSTAT'!AJ54,'Comext mensuel - EUROSTAT'!AL54,'Comext mensuel - EUROSTAT'!AN54,'Comext mensuel - EUROSTAT'!AP54,'Comext mensuel - EUROSTAT'!AR54,'Comext mensuel - EUROSTAT'!AT54,'Comext mensuel - EUROSTAT'!AV54)/10^4</f>
        <v>41.411873000000007</v>
      </c>
      <c r="G43" s="862">
        <f>SUM('Comext mensuel - EUROSTAT'!AA54,'Comext mensuel - EUROSTAT'!AC54,'Comext mensuel - EUROSTAT'!AE54,'Comext mensuel - EUROSTAT'!AG54,'Comext mensuel - EUROSTAT'!AI54,'Comext mensuel - EUROSTAT'!AK54,'Comext mensuel - EUROSTAT'!AM54,'Comext mensuel - EUROSTAT'!AO54,'Comext mensuel - EUROSTAT'!AQ54,'Comext mensuel - EUROSTAT'!AS54,'Comext mensuel - EUROSTAT'!AU54,'Comext mensuel - EUROSTAT'!AW54)/10^4</f>
        <v>0.97445100000000007</v>
      </c>
      <c r="H43" s="862">
        <f>SUM('Comext mensuel - EUROSTAT'!AX54,'Comext mensuel - EUROSTAT'!AZ54,'Comext mensuel - EUROSTAT'!BB54,'Comext mensuel - EUROSTAT'!BD54,'Comext mensuel - EUROSTAT'!BF54,'Comext mensuel - EUROSTAT'!BH54,'Comext mensuel - EUROSTAT'!BJ54,'Comext mensuel - EUROSTAT'!BL54,'Comext mensuel - EUROSTAT'!BN54,'Comext mensuel - EUROSTAT'!BP54,'Comext mensuel - EUROSTAT'!BR54,'Comext mensuel - EUROSTAT'!BT54)/10^4</f>
        <v>0</v>
      </c>
      <c r="I43" s="862">
        <f>SUM('Comext mensuel - EUROSTAT'!AY54,'Comext mensuel - EUROSTAT'!BA54,'Comext mensuel - EUROSTAT'!BC54,'Comext mensuel - EUROSTAT'!BE54,'Comext mensuel - EUROSTAT'!BG54,'Comext mensuel - EUROSTAT'!BI54,'Comext mensuel - EUROSTAT'!BK54,'Comext mensuel - EUROSTAT'!BM54,'Comext mensuel - EUROSTAT'!BO54,'Comext mensuel - EUROSTAT'!BQ54,'Comext mensuel - EUROSTAT'!BS54,'Comext mensuel - EUROSTAT'!BU54)/10^4</f>
        <v>0</v>
      </c>
      <c r="J43" s="873" t="e">
        <f>'Comext annuel - EUROSTAT'!C72/10^4</f>
        <v>#VALUE!</v>
      </c>
      <c r="K43" s="873" t="e">
        <f>'Comext annuel - EUROSTAT'!D72/10^4</f>
        <v>#VALUE!</v>
      </c>
      <c r="L43" s="873">
        <f>'Comext annuel - EUROSTAT'!E72/10^4</f>
        <v>37.963858999999999</v>
      </c>
      <c r="M43" s="873">
        <f>'Comext annuel - EUROSTAT'!F72/10^4</f>
        <v>1.196555</v>
      </c>
      <c r="N43" s="873" t="e">
        <f>'Comext annuel - EUROSTAT'!G72/10^4</f>
        <v>#VALUE!</v>
      </c>
      <c r="O43" s="873" t="e">
        <f>'Comext annuel - EUROSTAT'!H72/10^4</f>
        <v>#VALUE!</v>
      </c>
    </row>
    <row r="44" spans="1:15">
      <c r="A44" t="s">
        <v>1087</v>
      </c>
      <c r="B44" s="984"/>
      <c r="C44" t="str">
        <f>'Comext mensuel - EUROSTAT'!A55</f>
        <v>Huile d'olive, obtenue, à partir des fruits de l'olivier, uniquement par des procédés mécaniques ou physiques, dans des conditions n'altérant pas l'huile (à l'excl. de l'huile vierge lampante)</v>
      </c>
      <c r="D44" s="862">
        <f>SUM('Comext mensuel - EUROSTAT'!B55,'Comext mensuel - EUROSTAT'!D55,'Comext mensuel - EUROSTAT'!F55,'Comext mensuel - EUROSTAT'!H55,'Comext mensuel - EUROSTAT'!J55,'Comext mensuel - EUROSTAT'!L55,'Comext mensuel - EUROSTAT'!N55,'Comext mensuel - EUROSTAT'!P55,'Comext mensuel - EUROSTAT'!R55,'Comext mensuel - EUROSTAT'!T55,'Comext mensuel - EUROSTAT'!V55,'Comext mensuel - EUROSTAT'!X55)/10^4</f>
        <v>112.34574499999999</v>
      </c>
      <c r="E44" s="862">
        <f>SUM('Comext mensuel - EUROSTAT'!C55,'Comext mensuel - EUROSTAT'!E55,'Comext mensuel - EUROSTAT'!G55,'Comext mensuel - EUROSTAT'!I55,'Comext mensuel - EUROSTAT'!K55,'Comext mensuel - EUROSTAT'!M55,'Comext mensuel - EUROSTAT'!O55,'Comext mensuel - EUROSTAT'!Q55,'Comext mensuel - EUROSTAT'!S55,'Comext mensuel - EUROSTAT'!U55,'Comext mensuel - EUROSTAT'!W55,'Comext mensuel - EUROSTAT'!Y55)/10^4</f>
        <v>8.0141280000000013</v>
      </c>
      <c r="F44" s="862">
        <f>SUM('Comext mensuel - EUROSTAT'!Z55,'Comext mensuel - EUROSTAT'!AB55,'Comext mensuel - EUROSTAT'!AD55,'Comext mensuel - EUROSTAT'!AF55,'Comext mensuel - EUROSTAT'!AH55,'Comext mensuel - EUROSTAT'!AJ55,'Comext mensuel - EUROSTAT'!AL55,'Comext mensuel - EUROSTAT'!AN55,'Comext mensuel - EUROSTAT'!AP55,'Comext mensuel - EUROSTAT'!AR55,'Comext mensuel - EUROSTAT'!AT55,'Comext mensuel - EUROSTAT'!AV55)/10^4</f>
        <v>0</v>
      </c>
      <c r="G44" s="862">
        <f>SUM('Comext mensuel - EUROSTAT'!AA55,'Comext mensuel - EUROSTAT'!AC55,'Comext mensuel - EUROSTAT'!AE55,'Comext mensuel - EUROSTAT'!AG55,'Comext mensuel - EUROSTAT'!AI55,'Comext mensuel - EUROSTAT'!AK55,'Comext mensuel - EUROSTAT'!AM55,'Comext mensuel - EUROSTAT'!AO55,'Comext mensuel - EUROSTAT'!AQ55,'Comext mensuel - EUROSTAT'!AS55,'Comext mensuel - EUROSTAT'!AU55,'Comext mensuel - EUROSTAT'!AW55)/10^4</f>
        <v>0</v>
      </c>
      <c r="H44" s="862">
        <f>SUM('Comext mensuel - EUROSTAT'!AX55,'Comext mensuel - EUROSTAT'!AZ55,'Comext mensuel - EUROSTAT'!BB55,'Comext mensuel - EUROSTAT'!BD55,'Comext mensuel - EUROSTAT'!BF55,'Comext mensuel - EUROSTAT'!BH55,'Comext mensuel - EUROSTAT'!BJ55,'Comext mensuel - EUROSTAT'!BL55,'Comext mensuel - EUROSTAT'!BN55,'Comext mensuel - EUROSTAT'!BP55,'Comext mensuel - EUROSTAT'!BR55,'Comext mensuel - EUROSTAT'!BT55)/10^4</f>
        <v>0</v>
      </c>
      <c r="I44" s="862">
        <f>SUM('Comext mensuel - EUROSTAT'!AY55,'Comext mensuel - EUROSTAT'!BA55,'Comext mensuel - EUROSTAT'!BC55,'Comext mensuel - EUROSTAT'!BE55,'Comext mensuel - EUROSTAT'!BG55,'Comext mensuel - EUROSTAT'!BI55,'Comext mensuel - EUROSTAT'!BK55,'Comext mensuel - EUROSTAT'!BM55,'Comext mensuel - EUROSTAT'!BO55,'Comext mensuel - EUROSTAT'!BQ55,'Comext mensuel - EUROSTAT'!BS55,'Comext mensuel - EUROSTAT'!BU55)/10^4</f>
        <v>0</v>
      </c>
      <c r="J44" s="873">
        <f>'Comext annuel - EUROSTAT'!C73/10^4</f>
        <v>106.48387199999999</v>
      </c>
      <c r="K44" s="873">
        <f>'Comext annuel - EUROSTAT'!D73/10^4</f>
        <v>8.9572830000000003</v>
      </c>
      <c r="L44" s="873" t="e">
        <f>'Comext annuel - EUROSTAT'!E73/10^4</f>
        <v>#VALUE!</v>
      </c>
      <c r="M44" s="873" t="e">
        <f>'Comext annuel - EUROSTAT'!F73/10^4</f>
        <v>#VALUE!</v>
      </c>
      <c r="N44" s="873" t="e">
        <f>'Comext annuel - EUROSTAT'!G73/10^4</f>
        <v>#VALUE!</v>
      </c>
      <c r="O44" s="873" t="e">
        <f>'Comext annuel - EUROSTAT'!H73/10^4</f>
        <v>#VALUE!</v>
      </c>
    </row>
    <row r="45" spans="1:15">
      <c r="A45" t="s">
        <v>1087</v>
      </c>
      <c r="B45" s="984"/>
      <c r="C45" t="str">
        <f>'Comext mensuel - EUROSTAT'!A56</f>
        <v>Huile d’olive vierge extra de la catégorie 1 de l’UE, obtenue à partir du fruit de l’olivier, uniquement par des procédés mécaniques ou d’autres procédés physiques, dans des conditions qui n’entraînent pas d’altération de l’huile, non traitée</v>
      </c>
      <c r="D45" s="862">
        <f>SUM('Comext mensuel - EUROSTAT'!B56,'Comext mensuel - EUROSTAT'!D56,'Comext mensuel - EUROSTAT'!F56,'Comext mensuel - EUROSTAT'!H56,'Comext mensuel - EUROSTAT'!J56,'Comext mensuel - EUROSTAT'!L56,'Comext mensuel - EUROSTAT'!N56,'Comext mensuel - EUROSTAT'!P56,'Comext mensuel - EUROSTAT'!R56,'Comext mensuel - EUROSTAT'!T56,'Comext mensuel - EUROSTAT'!V56,'Comext mensuel - EUROSTAT'!X56)/10^4</f>
        <v>0</v>
      </c>
      <c r="E45" s="862">
        <f>SUM('Comext mensuel - EUROSTAT'!C56,'Comext mensuel - EUROSTAT'!E56,'Comext mensuel - EUROSTAT'!G56,'Comext mensuel - EUROSTAT'!I56,'Comext mensuel - EUROSTAT'!K56,'Comext mensuel - EUROSTAT'!M56,'Comext mensuel - EUROSTAT'!O56,'Comext mensuel - EUROSTAT'!Q56,'Comext mensuel - EUROSTAT'!S56,'Comext mensuel - EUROSTAT'!U56,'Comext mensuel - EUROSTAT'!W56,'Comext mensuel - EUROSTAT'!Y56)/10^4</f>
        <v>0</v>
      </c>
      <c r="F45" s="862">
        <f>SUM('Comext mensuel - EUROSTAT'!Z56,'Comext mensuel - EUROSTAT'!AB56,'Comext mensuel - EUROSTAT'!AD56,'Comext mensuel - EUROSTAT'!AF56,'Comext mensuel - EUROSTAT'!AH56,'Comext mensuel - EUROSTAT'!AJ56,'Comext mensuel - EUROSTAT'!AL56,'Comext mensuel - EUROSTAT'!AN56,'Comext mensuel - EUROSTAT'!AP56,'Comext mensuel - EUROSTAT'!AR56,'Comext mensuel - EUROSTAT'!AT56,'Comext mensuel - EUROSTAT'!AV56)/10^4</f>
        <v>0</v>
      </c>
      <c r="G45" s="862">
        <f>SUM('Comext mensuel - EUROSTAT'!AA56,'Comext mensuel - EUROSTAT'!AC56,'Comext mensuel - EUROSTAT'!AE56,'Comext mensuel - EUROSTAT'!AG56,'Comext mensuel - EUROSTAT'!AI56,'Comext mensuel - EUROSTAT'!AK56,'Comext mensuel - EUROSTAT'!AM56,'Comext mensuel - EUROSTAT'!AO56,'Comext mensuel - EUROSTAT'!AQ56,'Comext mensuel - EUROSTAT'!AS56,'Comext mensuel - EUROSTAT'!AU56,'Comext mensuel - EUROSTAT'!AW56)/10^4</f>
        <v>0</v>
      </c>
      <c r="H45" s="862">
        <f>SUM('Comext mensuel - EUROSTAT'!AX56,'Comext mensuel - EUROSTAT'!AZ56,'Comext mensuel - EUROSTAT'!BB56,'Comext mensuel - EUROSTAT'!BD56,'Comext mensuel - EUROSTAT'!BF56,'Comext mensuel - EUROSTAT'!BH56,'Comext mensuel - EUROSTAT'!BJ56,'Comext mensuel - EUROSTAT'!BL56,'Comext mensuel - EUROSTAT'!BN56,'Comext mensuel - EUROSTAT'!BP56,'Comext mensuel - EUROSTAT'!BR56,'Comext mensuel - EUROSTAT'!BT56)/10^4</f>
        <v>85.989342999999977</v>
      </c>
      <c r="I45" s="862">
        <f>SUM('Comext mensuel - EUROSTAT'!AY56,'Comext mensuel - EUROSTAT'!BA56,'Comext mensuel - EUROSTAT'!BC56,'Comext mensuel - EUROSTAT'!BE56,'Comext mensuel - EUROSTAT'!BG56,'Comext mensuel - EUROSTAT'!BI56,'Comext mensuel - EUROSTAT'!BK56,'Comext mensuel - EUROSTAT'!BM56,'Comext mensuel - EUROSTAT'!BO56,'Comext mensuel - EUROSTAT'!BQ56,'Comext mensuel - EUROSTAT'!BS56,'Comext mensuel - EUROSTAT'!BU56)/10^4</f>
        <v>12.020554999999998</v>
      </c>
      <c r="J45" s="873" t="e">
        <f>'Comext annuel - EUROSTAT'!C74/10^4</f>
        <v>#VALUE!</v>
      </c>
      <c r="K45" s="873" t="e">
        <f>'Comext annuel - EUROSTAT'!D74/10^4</f>
        <v>#VALUE!</v>
      </c>
      <c r="L45" s="873" t="e">
        <f>'Comext annuel - EUROSTAT'!E74/10^4</f>
        <v>#VALUE!</v>
      </c>
      <c r="M45" s="873" t="e">
        <f>'Comext annuel - EUROSTAT'!F74/10^4</f>
        <v>#VALUE!</v>
      </c>
      <c r="N45" s="873">
        <f>'Comext annuel - EUROSTAT'!G74/10^4</f>
        <v>79.989630000000005</v>
      </c>
      <c r="O45" s="873">
        <f>'Comext annuel - EUROSTAT'!H74/10^4</f>
        <v>11.426394999999999</v>
      </c>
    </row>
    <row r="46" spans="1:15">
      <c r="A46" t="s">
        <v>1087</v>
      </c>
      <c r="B46" s="984"/>
      <c r="C46" t="str">
        <f>'Comext mensuel - EUROSTAT'!A57</f>
        <v>Huile d’olive vierge de la catégorie 2 de l’UE, obtenue à partir du fruit de l’olivier, uniquement par des procédés mécaniques ou d’autres procédés physiques, dans des conditions qui n’entraînent pas d’altération de l’huile, non traitée</v>
      </c>
      <c r="D46" s="862">
        <f>SUM('Comext mensuel - EUROSTAT'!B57,'Comext mensuel - EUROSTAT'!D57,'Comext mensuel - EUROSTAT'!F57,'Comext mensuel - EUROSTAT'!H57,'Comext mensuel - EUROSTAT'!J57,'Comext mensuel - EUROSTAT'!L57,'Comext mensuel - EUROSTAT'!N57,'Comext mensuel - EUROSTAT'!P57,'Comext mensuel - EUROSTAT'!R57,'Comext mensuel - EUROSTAT'!T57,'Comext mensuel - EUROSTAT'!V57,'Comext mensuel - EUROSTAT'!X57)/10^4</f>
        <v>0</v>
      </c>
      <c r="E46" s="862">
        <f>SUM('Comext mensuel - EUROSTAT'!C57,'Comext mensuel - EUROSTAT'!E57,'Comext mensuel - EUROSTAT'!G57,'Comext mensuel - EUROSTAT'!I57,'Comext mensuel - EUROSTAT'!K57,'Comext mensuel - EUROSTAT'!M57,'Comext mensuel - EUROSTAT'!O57,'Comext mensuel - EUROSTAT'!Q57,'Comext mensuel - EUROSTAT'!S57,'Comext mensuel - EUROSTAT'!U57,'Comext mensuel - EUROSTAT'!W57,'Comext mensuel - EUROSTAT'!Y57)/10^4</f>
        <v>0</v>
      </c>
      <c r="F46" s="862">
        <f>SUM('Comext mensuel - EUROSTAT'!Z57,'Comext mensuel - EUROSTAT'!AB57,'Comext mensuel - EUROSTAT'!AD57,'Comext mensuel - EUROSTAT'!AF57,'Comext mensuel - EUROSTAT'!AH57,'Comext mensuel - EUROSTAT'!AJ57,'Comext mensuel - EUROSTAT'!AL57,'Comext mensuel - EUROSTAT'!AN57,'Comext mensuel - EUROSTAT'!AP57,'Comext mensuel - EUROSTAT'!AR57,'Comext mensuel - EUROSTAT'!AT57,'Comext mensuel - EUROSTAT'!AV57)/10^4</f>
        <v>0</v>
      </c>
      <c r="G46" s="862">
        <f>SUM('Comext mensuel - EUROSTAT'!AA57,'Comext mensuel - EUROSTAT'!AC57,'Comext mensuel - EUROSTAT'!AE57,'Comext mensuel - EUROSTAT'!AG57,'Comext mensuel - EUROSTAT'!AI57,'Comext mensuel - EUROSTAT'!AK57,'Comext mensuel - EUROSTAT'!AM57,'Comext mensuel - EUROSTAT'!AO57,'Comext mensuel - EUROSTAT'!AQ57,'Comext mensuel - EUROSTAT'!AS57,'Comext mensuel - EUROSTAT'!AU57,'Comext mensuel - EUROSTAT'!AW57)/10^4</f>
        <v>0</v>
      </c>
      <c r="H46" s="862">
        <f>SUM('Comext mensuel - EUROSTAT'!AX57,'Comext mensuel - EUROSTAT'!AZ57,'Comext mensuel - EUROSTAT'!BB57,'Comext mensuel - EUROSTAT'!BD57,'Comext mensuel - EUROSTAT'!BF57,'Comext mensuel - EUROSTAT'!BH57,'Comext mensuel - EUROSTAT'!BJ57,'Comext mensuel - EUROSTAT'!BL57,'Comext mensuel - EUROSTAT'!BN57,'Comext mensuel - EUROSTAT'!BP57,'Comext mensuel - EUROSTAT'!BR57,'Comext mensuel - EUROSTAT'!BT57)/10^4</f>
        <v>25.977619000000001</v>
      </c>
      <c r="I46" s="862">
        <f>SUM('Comext mensuel - EUROSTAT'!AY57,'Comext mensuel - EUROSTAT'!BA57,'Comext mensuel - EUROSTAT'!BC57,'Comext mensuel - EUROSTAT'!BE57,'Comext mensuel - EUROSTAT'!BG57,'Comext mensuel - EUROSTAT'!BI57,'Comext mensuel - EUROSTAT'!BK57,'Comext mensuel - EUROSTAT'!BM57,'Comext mensuel - EUROSTAT'!BO57,'Comext mensuel - EUROSTAT'!BQ57,'Comext mensuel - EUROSTAT'!BS57,'Comext mensuel - EUROSTAT'!BU57)/10^4</f>
        <v>0.88807899999999995</v>
      </c>
      <c r="J46" s="873" t="e">
        <f>'Comext annuel - EUROSTAT'!C75/10^4</f>
        <v>#VALUE!</v>
      </c>
      <c r="K46" s="873" t="e">
        <f>'Comext annuel - EUROSTAT'!D75/10^4</f>
        <v>#VALUE!</v>
      </c>
      <c r="L46" s="873" t="e">
        <f>'Comext annuel - EUROSTAT'!E75/10^4</f>
        <v>#VALUE!</v>
      </c>
      <c r="M46" s="873" t="e">
        <f>'Comext annuel - EUROSTAT'!F75/10^4</f>
        <v>#VALUE!</v>
      </c>
      <c r="N46" s="873">
        <f>'Comext annuel - EUROSTAT'!G75/10^4</f>
        <v>28.055576000000002</v>
      </c>
      <c r="O46" s="873">
        <f>'Comext annuel - EUROSTAT'!H75/10^4</f>
        <v>0.646698</v>
      </c>
    </row>
    <row r="47" spans="1:15">
      <c r="A47" t="s">
        <v>1087</v>
      </c>
      <c r="B47" s="984"/>
      <c r="C47" t="str">
        <f>'Comext mensuel - EUROSTAT'!A58</f>
        <v>Huile d’olive vierge de la catégorie 3 de l’UE, obtenue à partir du fruit de l’olivier, uniquement par des procédés mécaniques ou d’autres procédés physiques, dans des conditions qui n’entraînent pas d’altération de l’huile, non traitée</v>
      </c>
      <c r="D47" s="862">
        <f>SUM('Comext mensuel - EUROSTAT'!B58,'Comext mensuel - EUROSTAT'!D58,'Comext mensuel - EUROSTAT'!F58,'Comext mensuel - EUROSTAT'!H58,'Comext mensuel - EUROSTAT'!J58,'Comext mensuel - EUROSTAT'!L58,'Comext mensuel - EUROSTAT'!N58,'Comext mensuel - EUROSTAT'!P58,'Comext mensuel - EUROSTAT'!R58,'Comext mensuel - EUROSTAT'!T58,'Comext mensuel - EUROSTAT'!V58,'Comext mensuel - EUROSTAT'!X58)/10^4</f>
        <v>0</v>
      </c>
      <c r="E47" s="862">
        <f>SUM('Comext mensuel - EUROSTAT'!C58,'Comext mensuel - EUROSTAT'!E58,'Comext mensuel - EUROSTAT'!G58,'Comext mensuel - EUROSTAT'!I58,'Comext mensuel - EUROSTAT'!K58,'Comext mensuel - EUROSTAT'!M58,'Comext mensuel - EUROSTAT'!O58,'Comext mensuel - EUROSTAT'!Q58,'Comext mensuel - EUROSTAT'!S58,'Comext mensuel - EUROSTAT'!U58,'Comext mensuel - EUROSTAT'!W58,'Comext mensuel - EUROSTAT'!Y58)/10^4</f>
        <v>0</v>
      </c>
      <c r="F47" s="862">
        <f>SUM('Comext mensuel - EUROSTAT'!Z58,'Comext mensuel - EUROSTAT'!AB58,'Comext mensuel - EUROSTAT'!AD58,'Comext mensuel - EUROSTAT'!AF58,'Comext mensuel - EUROSTAT'!AH58,'Comext mensuel - EUROSTAT'!AJ58,'Comext mensuel - EUROSTAT'!AL58,'Comext mensuel - EUROSTAT'!AN58,'Comext mensuel - EUROSTAT'!AP58,'Comext mensuel - EUROSTAT'!AR58,'Comext mensuel - EUROSTAT'!AT58,'Comext mensuel - EUROSTAT'!AV58)/10^4</f>
        <v>0</v>
      </c>
      <c r="G47" s="862">
        <f>SUM('Comext mensuel - EUROSTAT'!AA58,'Comext mensuel - EUROSTAT'!AC58,'Comext mensuel - EUROSTAT'!AE58,'Comext mensuel - EUROSTAT'!AG58,'Comext mensuel - EUROSTAT'!AI58,'Comext mensuel - EUROSTAT'!AK58,'Comext mensuel - EUROSTAT'!AM58,'Comext mensuel - EUROSTAT'!AO58,'Comext mensuel - EUROSTAT'!AQ58,'Comext mensuel - EUROSTAT'!AS58,'Comext mensuel - EUROSTAT'!AU58,'Comext mensuel - EUROSTAT'!AW58)/10^4</f>
        <v>0</v>
      </c>
      <c r="H47" s="862">
        <f>SUM('Comext mensuel - EUROSTAT'!AX58,'Comext mensuel - EUROSTAT'!AZ58,'Comext mensuel - EUROSTAT'!BB58,'Comext mensuel - EUROSTAT'!BD58,'Comext mensuel - EUROSTAT'!BF58,'Comext mensuel - EUROSTAT'!BH58,'Comext mensuel - EUROSTAT'!BJ58,'Comext mensuel - EUROSTAT'!BL58,'Comext mensuel - EUROSTAT'!BN58,'Comext mensuel - EUROSTAT'!BP58,'Comext mensuel - EUROSTAT'!BR58,'Comext mensuel - EUROSTAT'!BT58)/10^4</f>
        <v>1.7035780000000003</v>
      </c>
      <c r="I47" s="862">
        <f>SUM('Comext mensuel - EUROSTAT'!AY58,'Comext mensuel - EUROSTAT'!BA58,'Comext mensuel - EUROSTAT'!BC58,'Comext mensuel - EUROSTAT'!BE58,'Comext mensuel - EUROSTAT'!BG58,'Comext mensuel - EUROSTAT'!BI58,'Comext mensuel - EUROSTAT'!BK58,'Comext mensuel - EUROSTAT'!BM58,'Comext mensuel - EUROSTAT'!BO58,'Comext mensuel - EUROSTAT'!BQ58,'Comext mensuel - EUROSTAT'!BS58,'Comext mensuel - EUROSTAT'!BU58)/10^4</f>
        <v>8.4907999999999997E-2</v>
      </c>
      <c r="J47" s="873" t="e">
        <f>'Comext annuel - EUROSTAT'!C76/10^4</f>
        <v>#VALUE!</v>
      </c>
      <c r="K47" s="873" t="e">
        <f>'Comext annuel - EUROSTAT'!D76/10^4</f>
        <v>#VALUE!</v>
      </c>
      <c r="L47" s="873" t="e">
        <f>'Comext annuel - EUROSTAT'!E76/10^4</f>
        <v>#VALUE!</v>
      </c>
      <c r="M47" s="873" t="e">
        <f>'Comext annuel - EUROSTAT'!F76/10^4</f>
        <v>#VALUE!</v>
      </c>
      <c r="N47" s="873">
        <f>'Comext annuel - EUROSTAT'!G76/10^4</f>
        <v>1.635581</v>
      </c>
      <c r="O47" s="873">
        <f>'Comext annuel - EUROSTAT'!H76/10^4</f>
        <v>9.1885999999999995E-2</v>
      </c>
    </row>
    <row r="48" spans="1:15">
      <c r="A48" t="s">
        <v>1087</v>
      </c>
      <c r="B48" s="984"/>
      <c r="C48" t="str">
        <f>'Comext mensuel - EUROSTAT'!A59</f>
        <v>Huile d'olive et ses fractions, traitées mais non chimiquement modifiées, obtenues, à partir des fruits de l'olivier, uniquement par des procédés mécaniques ou physiques, dans des conditions n'altérant pas l'huile</v>
      </c>
      <c r="D48" s="862">
        <f>SUM('Comext mensuel - EUROSTAT'!B59,'Comext mensuel - EUROSTAT'!D59,'Comext mensuel - EUROSTAT'!F59,'Comext mensuel - EUROSTAT'!H59,'Comext mensuel - EUROSTAT'!J59,'Comext mensuel - EUROSTAT'!L59,'Comext mensuel - EUROSTAT'!N59,'Comext mensuel - EUROSTAT'!P59,'Comext mensuel - EUROSTAT'!R59,'Comext mensuel - EUROSTAT'!T59,'Comext mensuel - EUROSTAT'!V59,'Comext mensuel - EUROSTAT'!X59)/10^4</f>
        <v>4.5758349999999997</v>
      </c>
      <c r="E48" s="862">
        <f>SUM('Comext mensuel - EUROSTAT'!C59,'Comext mensuel - EUROSTAT'!E59,'Comext mensuel - EUROSTAT'!G59,'Comext mensuel - EUROSTAT'!I59,'Comext mensuel - EUROSTAT'!K59,'Comext mensuel - EUROSTAT'!M59,'Comext mensuel - EUROSTAT'!O59,'Comext mensuel - EUROSTAT'!Q59,'Comext mensuel - EUROSTAT'!S59,'Comext mensuel - EUROSTAT'!U59,'Comext mensuel - EUROSTAT'!W59,'Comext mensuel - EUROSTAT'!Y59)/10^4</f>
        <v>1.5867209999999998</v>
      </c>
      <c r="F48" s="862">
        <f>SUM('Comext mensuel - EUROSTAT'!Z59,'Comext mensuel - EUROSTAT'!AB59,'Comext mensuel - EUROSTAT'!AD59,'Comext mensuel - EUROSTAT'!AF59,'Comext mensuel - EUROSTAT'!AH59,'Comext mensuel - EUROSTAT'!AJ59,'Comext mensuel - EUROSTAT'!AL59,'Comext mensuel - EUROSTAT'!AN59,'Comext mensuel - EUROSTAT'!AP59,'Comext mensuel - EUROSTAT'!AR59,'Comext mensuel - EUROSTAT'!AT59,'Comext mensuel - EUROSTAT'!AV59)/10^4</f>
        <v>6.1158619999999999</v>
      </c>
      <c r="G48" s="862">
        <f>SUM('Comext mensuel - EUROSTAT'!AA59,'Comext mensuel - EUROSTAT'!AC59,'Comext mensuel - EUROSTAT'!AE59,'Comext mensuel - EUROSTAT'!AG59,'Comext mensuel - EUROSTAT'!AI59,'Comext mensuel - EUROSTAT'!AK59,'Comext mensuel - EUROSTAT'!AM59,'Comext mensuel - EUROSTAT'!AO59,'Comext mensuel - EUROSTAT'!AQ59,'Comext mensuel - EUROSTAT'!AS59,'Comext mensuel - EUROSTAT'!AU59,'Comext mensuel - EUROSTAT'!AW59)/10^4</f>
        <v>1.7381489999999997</v>
      </c>
      <c r="H48" s="862">
        <f>SUM('Comext mensuel - EUROSTAT'!AX59,'Comext mensuel - EUROSTAT'!AZ59,'Comext mensuel - EUROSTAT'!BB59,'Comext mensuel - EUROSTAT'!BD59,'Comext mensuel - EUROSTAT'!BF59,'Comext mensuel - EUROSTAT'!BH59,'Comext mensuel - EUROSTAT'!BJ59,'Comext mensuel - EUROSTAT'!BL59,'Comext mensuel - EUROSTAT'!BN59,'Comext mensuel - EUROSTAT'!BP59,'Comext mensuel - EUROSTAT'!BR59,'Comext mensuel - EUROSTAT'!BT59)/10^4</f>
        <v>4.7243070000000005</v>
      </c>
      <c r="I48" s="862">
        <f>SUM('Comext mensuel - EUROSTAT'!AY59,'Comext mensuel - EUROSTAT'!BA59,'Comext mensuel - EUROSTAT'!BC59,'Comext mensuel - EUROSTAT'!BE59,'Comext mensuel - EUROSTAT'!BG59,'Comext mensuel - EUROSTAT'!BI59,'Comext mensuel - EUROSTAT'!BK59,'Comext mensuel - EUROSTAT'!BM59,'Comext mensuel - EUROSTAT'!BO59,'Comext mensuel - EUROSTAT'!BQ59,'Comext mensuel - EUROSTAT'!BS59,'Comext mensuel - EUROSTAT'!BU59)/10^4</f>
        <v>2.2315659999999999</v>
      </c>
      <c r="J48" s="873">
        <f>'Comext annuel - EUROSTAT'!C77/10^4</f>
        <v>5.4817689999999999</v>
      </c>
      <c r="K48" s="873">
        <f>'Comext annuel - EUROSTAT'!D77/10^4</f>
        <v>1.66927</v>
      </c>
      <c r="L48" s="873">
        <f>'Comext annuel - EUROSTAT'!E77/10^4</f>
        <v>5.0185559999999994</v>
      </c>
      <c r="M48" s="873">
        <f>'Comext annuel - EUROSTAT'!F77/10^4</f>
        <v>1.5846169999999999</v>
      </c>
      <c r="N48" s="873">
        <f>'Comext annuel - EUROSTAT'!G77/10^4</f>
        <v>5.3855559999999993</v>
      </c>
      <c r="O48" s="873">
        <f>'Comext annuel - EUROSTAT'!H77/10^4</f>
        <v>2.123812</v>
      </c>
    </row>
    <row r="49" spans="1:15">
      <c r="A49" t="s">
        <v>1087</v>
      </c>
      <c r="B49" s="984"/>
      <c r="C49" t="str">
        <f>'Comext mensuel - EUROSTAT'!A60</f>
        <v>Huiles brutes, obtenues exclusivement à partir d'olives et par des procédés autres que ceux mentionnés au n° 1509, et mélanges de ces huiles avec des huiles du n° 1509</v>
      </c>
      <c r="D49" s="862">
        <f>SUM('Comext mensuel - EUROSTAT'!B60,'Comext mensuel - EUROSTAT'!D60,'Comext mensuel - EUROSTAT'!F60,'Comext mensuel - EUROSTAT'!H60,'Comext mensuel - EUROSTAT'!J60,'Comext mensuel - EUROSTAT'!L60,'Comext mensuel - EUROSTAT'!N60,'Comext mensuel - EUROSTAT'!P60,'Comext mensuel - EUROSTAT'!R60,'Comext mensuel - EUROSTAT'!T60,'Comext mensuel - EUROSTAT'!V60,'Comext mensuel - EUROSTAT'!X60)/10^4</f>
        <v>0.11319899999999998</v>
      </c>
      <c r="E49" s="862">
        <f>SUM('Comext mensuel - EUROSTAT'!C60,'Comext mensuel - EUROSTAT'!E60,'Comext mensuel - EUROSTAT'!G60,'Comext mensuel - EUROSTAT'!I60,'Comext mensuel - EUROSTAT'!K60,'Comext mensuel - EUROSTAT'!M60,'Comext mensuel - EUROSTAT'!O60,'Comext mensuel - EUROSTAT'!Q60,'Comext mensuel - EUROSTAT'!S60,'Comext mensuel - EUROSTAT'!U60,'Comext mensuel - EUROSTAT'!W60,'Comext mensuel - EUROSTAT'!Y60)/10^4</f>
        <v>2.5859999999999998E-3</v>
      </c>
      <c r="F49" s="862">
        <f>SUM('Comext mensuel - EUROSTAT'!Z60,'Comext mensuel - EUROSTAT'!AB60,'Comext mensuel - EUROSTAT'!AD60,'Comext mensuel - EUROSTAT'!AF60,'Comext mensuel - EUROSTAT'!AH60,'Comext mensuel - EUROSTAT'!AJ60,'Comext mensuel - EUROSTAT'!AL60,'Comext mensuel - EUROSTAT'!AN60,'Comext mensuel - EUROSTAT'!AP60,'Comext mensuel - EUROSTAT'!AR60,'Comext mensuel - EUROSTAT'!AT60,'Comext mensuel - EUROSTAT'!AV60)/10^4</f>
        <v>0.145258</v>
      </c>
      <c r="G49" s="862">
        <f>SUM('Comext mensuel - EUROSTAT'!AA60,'Comext mensuel - EUROSTAT'!AC60,'Comext mensuel - EUROSTAT'!AE60,'Comext mensuel - EUROSTAT'!AG60,'Comext mensuel - EUROSTAT'!AI60,'Comext mensuel - EUROSTAT'!AK60,'Comext mensuel - EUROSTAT'!AM60,'Comext mensuel - EUROSTAT'!AO60,'Comext mensuel - EUROSTAT'!AQ60,'Comext mensuel - EUROSTAT'!AS60,'Comext mensuel - EUROSTAT'!AU60,'Comext mensuel - EUROSTAT'!AW60)/10^4</f>
        <v>1.1769999999999999E-3</v>
      </c>
      <c r="H49" s="862">
        <f>SUM('Comext mensuel - EUROSTAT'!AX60,'Comext mensuel - EUROSTAT'!AZ60,'Comext mensuel - EUROSTAT'!BB60,'Comext mensuel - EUROSTAT'!BD60,'Comext mensuel - EUROSTAT'!BF60,'Comext mensuel - EUROSTAT'!BH60,'Comext mensuel - EUROSTAT'!BJ60,'Comext mensuel - EUROSTAT'!BL60,'Comext mensuel - EUROSTAT'!BN60,'Comext mensuel - EUROSTAT'!BP60,'Comext mensuel - EUROSTAT'!BR60,'Comext mensuel - EUROSTAT'!BT60)/10^4</f>
        <v>0</v>
      </c>
      <c r="I49" s="862">
        <f>SUM('Comext mensuel - EUROSTAT'!AY60,'Comext mensuel - EUROSTAT'!BA60,'Comext mensuel - EUROSTAT'!BC60,'Comext mensuel - EUROSTAT'!BE60,'Comext mensuel - EUROSTAT'!BG60,'Comext mensuel - EUROSTAT'!BI60,'Comext mensuel - EUROSTAT'!BK60,'Comext mensuel - EUROSTAT'!BM60,'Comext mensuel - EUROSTAT'!BO60,'Comext mensuel - EUROSTAT'!BQ60,'Comext mensuel - EUROSTAT'!BS60,'Comext mensuel - EUROSTAT'!BU60)/10^4</f>
        <v>0</v>
      </c>
      <c r="J49" s="873">
        <f>'Comext annuel - EUROSTAT'!C78/10^4</f>
        <v>9.0211E-2</v>
      </c>
      <c r="K49" s="873" t="e">
        <f>'Comext annuel - EUROSTAT'!D78/10^4</f>
        <v>#VALUE!</v>
      </c>
      <c r="L49" s="873">
        <f>'Comext annuel - EUROSTAT'!E78/10^4</f>
        <v>0.13812199999999999</v>
      </c>
      <c r="M49" s="873">
        <f>'Comext annuel - EUROSTAT'!F78/10^4</f>
        <v>1.0400000000000001E-4</v>
      </c>
      <c r="N49" s="873" t="e">
        <f>'Comext annuel - EUROSTAT'!G78/10^4</f>
        <v>#VALUE!</v>
      </c>
      <c r="O49" s="873" t="e">
        <f>'Comext annuel - EUROSTAT'!H78/10^4</f>
        <v>#VALUE!</v>
      </c>
    </row>
    <row r="50" spans="1:15">
      <c r="A50" t="s">
        <v>1088</v>
      </c>
      <c r="B50" s="984"/>
      <c r="C50" t="str">
        <f>'Comext mensuel - EUROSTAT'!A61</f>
        <v>Huiles et leurs fractions, obtenues exclusivement à partir d'olives et par des procédés autres que ceux mentionnés au n° 1509, même raffinées, mais non chimiquement modifiées et mélanges de ces huiles ou fractions avec des huiles ou fractions du n° 1509 (à l'excl. des huiles brutes)</v>
      </c>
      <c r="D50" s="862">
        <f>SUM('Comext mensuel - EUROSTAT'!B61,'Comext mensuel - EUROSTAT'!D61,'Comext mensuel - EUROSTAT'!F61,'Comext mensuel - EUROSTAT'!H61,'Comext mensuel - EUROSTAT'!J61,'Comext mensuel - EUROSTAT'!L61,'Comext mensuel - EUROSTAT'!N61,'Comext mensuel - EUROSTAT'!P61,'Comext mensuel - EUROSTAT'!R61,'Comext mensuel - EUROSTAT'!T61,'Comext mensuel - EUROSTAT'!V61,'Comext mensuel - EUROSTAT'!X61)/10^4</f>
        <v>0.45857900000000001</v>
      </c>
      <c r="E50" s="862">
        <f>SUM('Comext mensuel - EUROSTAT'!C61,'Comext mensuel - EUROSTAT'!E61,'Comext mensuel - EUROSTAT'!G61,'Comext mensuel - EUROSTAT'!I61,'Comext mensuel - EUROSTAT'!K61,'Comext mensuel - EUROSTAT'!M61,'Comext mensuel - EUROSTAT'!O61,'Comext mensuel - EUROSTAT'!Q61,'Comext mensuel - EUROSTAT'!S61,'Comext mensuel - EUROSTAT'!U61,'Comext mensuel - EUROSTAT'!W61,'Comext mensuel - EUROSTAT'!Y61)/10^4</f>
        <v>0.13307800000000003</v>
      </c>
      <c r="F50" s="862">
        <f>SUM('Comext mensuel - EUROSTAT'!Z61,'Comext mensuel - EUROSTAT'!AB61,'Comext mensuel - EUROSTAT'!AD61,'Comext mensuel - EUROSTAT'!AF61,'Comext mensuel - EUROSTAT'!AH61,'Comext mensuel - EUROSTAT'!AJ61,'Comext mensuel - EUROSTAT'!AL61,'Comext mensuel - EUROSTAT'!AN61,'Comext mensuel - EUROSTAT'!AP61,'Comext mensuel - EUROSTAT'!AR61,'Comext mensuel - EUROSTAT'!AT61,'Comext mensuel - EUROSTAT'!AV61)/10^4</f>
        <v>1.0107110000000001</v>
      </c>
      <c r="G50" s="862">
        <f>SUM('Comext mensuel - EUROSTAT'!AA61,'Comext mensuel - EUROSTAT'!AC61,'Comext mensuel - EUROSTAT'!AE61,'Comext mensuel - EUROSTAT'!AG61,'Comext mensuel - EUROSTAT'!AI61,'Comext mensuel - EUROSTAT'!AK61,'Comext mensuel - EUROSTAT'!AM61,'Comext mensuel - EUROSTAT'!AO61,'Comext mensuel - EUROSTAT'!AQ61,'Comext mensuel - EUROSTAT'!AS61,'Comext mensuel - EUROSTAT'!AU61,'Comext mensuel - EUROSTAT'!AW61)/10^4</f>
        <v>3.6234000000000002E-2</v>
      </c>
      <c r="H50" s="862">
        <f>SUM('Comext mensuel - EUROSTAT'!AX61,'Comext mensuel - EUROSTAT'!AZ61,'Comext mensuel - EUROSTAT'!BB61,'Comext mensuel - EUROSTAT'!BD61,'Comext mensuel - EUROSTAT'!BF61,'Comext mensuel - EUROSTAT'!BH61,'Comext mensuel - EUROSTAT'!BJ61,'Comext mensuel - EUROSTAT'!BL61,'Comext mensuel - EUROSTAT'!BN61,'Comext mensuel - EUROSTAT'!BP61,'Comext mensuel - EUROSTAT'!BR61,'Comext mensuel - EUROSTAT'!BT61)/10^4</f>
        <v>0</v>
      </c>
      <c r="I50" s="862">
        <f>SUM('Comext mensuel - EUROSTAT'!AY61,'Comext mensuel - EUROSTAT'!BA61,'Comext mensuel - EUROSTAT'!BC61,'Comext mensuel - EUROSTAT'!BE61,'Comext mensuel - EUROSTAT'!BG61,'Comext mensuel - EUROSTAT'!BI61,'Comext mensuel - EUROSTAT'!BK61,'Comext mensuel - EUROSTAT'!BM61,'Comext mensuel - EUROSTAT'!BO61,'Comext mensuel - EUROSTAT'!BQ61,'Comext mensuel - EUROSTAT'!BS61,'Comext mensuel - EUROSTAT'!BU61)/10^4</f>
        <v>0</v>
      </c>
      <c r="J50" s="873">
        <f>'Comext annuel - EUROSTAT'!C79/10^4</f>
        <v>0.48209399999999997</v>
      </c>
      <c r="K50" s="873">
        <f>'Comext annuel - EUROSTAT'!D79/10^4</f>
        <v>3.4042000000000003E-2</v>
      </c>
      <c r="L50" s="873">
        <f>'Comext annuel - EUROSTAT'!E79/10^4</f>
        <v>0.87436700000000001</v>
      </c>
      <c r="M50" s="873">
        <f>'Comext annuel - EUROSTAT'!F79/10^4</f>
        <v>7.5388999999999998E-2</v>
      </c>
      <c r="N50" s="873" t="e">
        <f>'Comext annuel - EUROSTAT'!G79/10^4</f>
        <v>#VALUE!</v>
      </c>
      <c r="O50" s="873" t="e">
        <f>'Comext annuel - EUROSTAT'!H79/10^4</f>
        <v>#VALUE!</v>
      </c>
    </row>
    <row r="51" spans="1:15">
      <c r="A51" t="s">
        <v>1087</v>
      </c>
      <c r="B51" s="984"/>
      <c r="C51" t="str">
        <f>'Comext mensuel - EUROSTAT'!A62</f>
        <v>Huile de grignons d’olive brute de la catégorie 6 de l’UE, obtenue exclusivement à partir d’olives, non traitée</v>
      </c>
      <c r="D51" s="862">
        <f>SUM('Comext mensuel - EUROSTAT'!B62,'Comext mensuel - EUROSTAT'!D62,'Comext mensuel - EUROSTAT'!F62,'Comext mensuel - EUROSTAT'!H62,'Comext mensuel - EUROSTAT'!J62,'Comext mensuel - EUROSTAT'!L62,'Comext mensuel - EUROSTAT'!N62,'Comext mensuel - EUROSTAT'!P62,'Comext mensuel - EUROSTAT'!R62,'Comext mensuel - EUROSTAT'!T62,'Comext mensuel - EUROSTAT'!V62,'Comext mensuel - EUROSTAT'!X62)/10^4</f>
        <v>0</v>
      </c>
      <c r="E51" s="862">
        <f>SUM('Comext mensuel - EUROSTAT'!C62,'Comext mensuel - EUROSTAT'!E62,'Comext mensuel - EUROSTAT'!G62,'Comext mensuel - EUROSTAT'!I62,'Comext mensuel - EUROSTAT'!K62,'Comext mensuel - EUROSTAT'!M62,'Comext mensuel - EUROSTAT'!O62,'Comext mensuel - EUROSTAT'!Q62,'Comext mensuel - EUROSTAT'!S62,'Comext mensuel - EUROSTAT'!U62,'Comext mensuel - EUROSTAT'!W62,'Comext mensuel - EUROSTAT'!Y62)/10^4</f>
        <v>0</v>
      </c>
      <c r="F51" s="862">
        <f>SUM('Comext mensuel - EUROSTAT'!Z62,'Comext mensuel - EUROSTAT'!AB62,'Comext mensuel - EUROSTAT'!AD62,'Comext mensuel - EUROSTAT'!AF62,'Comext mensuel - EUROSTAT'!AH62,'Comext mensuel - EUROSTAT'!AJ62,'Comext mensuel - EUROSTAT'!AL62,'Comext mensuel - EUROSTAT'!AN62,'Comext mensuel - EUROSTAT'!AP62,'Comext mensuel - EUROSTAT'!AR62,'Comext mensuel - EUROSTAT'!AT62,'Comext mensuel - EUROSTAT'!AV62)/10^4</f>
        <v>0</v>
      </c>
      <c r="G51" s="862">
        <f>SUM('Comext mensuel - EUROSTAT'!AA62,'Comext mensuel - EUROSTAT'!AC62,'Comext mensuel - EUROSTAT'!AE62,'Comext mensuel - EUROSTAT'!AG62,'Comext mensuel - EUROSTAT'!AI62,'Comext mensuel - EUROSTAT'!AK62,'Comext mensuel - EUROSTAT'!AM62,'Comext mensuel - EUROSTAT'!AO62,'Comext mensuel - EUROSTAT'!AQ62,'Comext mensuel - EUROSTAT'!AS62,'Comext mensuel - EUROSTAT'!AU62,'Comext mensuel - EUROSTAT'!AW62)/10^4</f>
        <v>0</v>
      </c>
      <c r="H51" s="862">
        <f>SUM('Comext mensuel - EUROSTAT'!AX62,'Comext mensuel - EUROSTAT'!AZ62,'Comext mensuel - EUROSTAT'!BB62,'Comext mensuel - EUROSTAT'!BD62,'Comext mensuel - EUROSTAT'!BF62,'Comext mensuel - EUROSTAT'!BH62,'Comext mensuel - EUROSTAT'!BJ62,'Comext mensuel - EUROSTAT'!BL62,'Comext mensuel - EUROSTAT'!BN62,'Comext mensuel - EUROSTAT'!BP62,'Comext mensuel - EUROSTAT'!BR62,'Comext mensuel - EUROSTAT'!BT62)/10^4</f>
        <v>0.34421199999999996</v>
      </c>
      <c r="I51" s="862">
        <f>SUM('Comext mensuel - EUROSTAT'!AY62,'Comext mensuel - EUROSTAT'!BA62,'Comext mensuel - EUROSTAT'!BC62,'Comext mensuel - EUROSTAT'!BE62,'Comext mensuel - EUROSTAT'!BG62,'Comext mensuel - EUROSTAT'!BI62,'Comext mensuel - EUROSTAT'!BK62,'Comext mensuel - EUROSTAT'!BM62,'Comext mensuel - EUROSTAT'!BO62,'Comext mensuel - EUROSTAT'!BQ62,'Comext mensuel - EUROSTAT'!BS62,'Comext mensuel - EUROSTAT'!BU62)/10^4</f>
        <v>4.8142000000000004E-2</v>
      </c>
      <c r="J51" s="873" t="e">
        <f>'Comext annuel - EUROSTAT'!C80/10^4</f>
        <v>#VALUE!</v>
      </c>
      <c r="K51" s="873" t="e">
        <f>'Comext annuel - EUROSTAT'!D80/10^4</f>
        <v>#VALUE!</v>
      </c>
      <c r="L51" s="873" t="e">
        <f>'Comext annuel - EUROSTAT'!E80/10^4</f>
        <v>#VALUE!</v>
      </c>
      <c r="M51" s="873" t="e">
        <f>'Comext annuel - EUROSTAT'!F80/10^4</f>
        <v>#VALUE!</v>
      </c>
      <c r="N51" s="873">
        <f>'Comext annuel - EUROSTAT'!G80/10^4</f>
        <v>0.24715500000000001</v>
      </c>
      <c r="O51" s="873">
        <f>'Comext annuel - EUROSTAT'!H80/10^4</f>
        <v>4.0550000000000003E-2</v>
      </c>
    </row>
    <row r="52" spans="1:15">
      <c r="A52" t="s">
        <v>1088</v>
      </c>
      <c r="B52" s="984"/>
      <c r="C52" t="str">
        <f>'Comext mensuel - EUROSTAT'!A63</f>
        <v>Autres huiles et leurs fractions, des catégories 7 et 8 de l’UE, obtenues exclusivement à partir d’olives, même raffinées, mais non chimiquement modifiées, y compris mélanges de ces huiles ou fractions avec des huiles ou fractions du nº 1509</v>
      </c>
      <c r="D52" s="862">
        <f>SUM('Comext mensuel - EUROSTAT'!B63,'Comext mensuel - EUROSTAT'!D63,'Comext mensuel - EUROSTAT'!F63,'Comext mensuel - EUROSTAT'!H63,'Comext mensuel - EUROSTAT'!J63,'Comext mensuel - EUROSTAT'!L63,'Comext mensuel - EUROSTAT'!N63,'Comext mensuel - EUROSTAT'!P63,'Comext mensuel - EUROSTAT'!R63,'Comext mensuel - EUROSTAT'!T63,'Comext mensuel - EUROSTAT'!V63,'Comext mensuel - EUROSTAT'!X63)/10^4</f>
        <v>0</v>
      </c>
      <c r="E52" s="862">
        <f>SUM('Comext mensuel - EUROSTAT'!C63,'Comext mensuel - EUROSTAT'!E63,'Comext mensuel - EUROSTAT'!G63,'Comext mensuel - EUROSTAT'!I63,'Comext mensuel - EUROSTAT'!K63,'Comext mensuel - EUROSTAT'!M63,'Comext mensuel - EUROSTAT'!O63,'Comext mensuel - EUROSTAT'!Q63,'Comext mensuel - EUROSTAT'!S63,'Comext mensuel - EUROSTAT'!U63,'Comext mensuel - EUROSTAT'!W63,'Comext mensuel - EUROSTAT'!Y63)/10^4</f>
        <v>0</v>
      </c>
      <c r="F52" s="862">
        <f>SUM('Comext mensuel - EUROSTAT'!Z63,'Comext mensuel - EUROSTAT'!AB63,'Comext mensuel - EUROSTAT'!AD63,'Comext mensuel - EUROSTAT'!AF63,'Comext mensuel - EUROSTAT'!AH63,'Comext mensuel - EUROSTAT'!AJ63,'Comext mensuel - EUROSTAT'!AL63,'Comext mensuel - EUROSTAT'!AN63,'Comext mensuel - EUROSTAT'!AP63,'Comext mensuel - EUROSTAT'!AR63,'Comext mensuel - EUROSTAT'!AT63,'Comext mensuel - EUROSTAT'!AV63)/10^4</f>
        <v>0</v>
      </c>
      <c r="G52" s="862">
        <f>SUM('Comext mensuel - EUROSTAT'!AA63,'Comext mensuel - EUROSTAT'!AC63,'Comext mensuel - EUROSTAT'!AE63,'Comext mensuel - EUROSTAT'!AG63,'Comext mensuel - EUROSTAT'!AI63,'Comext mensuel - EUROSTAT'!AK63,'Comext mensuel - EUROSTAT'!AM63,'Comext mensuel - EUROSTAT'!AO63,'Comext mensuel - EUROSTAT'!AQ63,'Comext mensuel - EUROSTAT'!AS63,'Comext mensuel - EUROSTAT'!AU63,'Comext mensuel - EUROSTAT'!AW63)/10^4</f>
        <v>0</v>
      </c>
      <c r="H52" s="862">
        <f>SUM('Comext mensuel - EUROSTAT'!AX63,'Comext mensuel - EUROSTAT'!AZ63,'Comext mensuel - EUROSTAT'!BB63,'Comext mensuel - EUROSTAT'!BD63,'Comext mensuel - EUROSTAT'!BF63,'Comext mensuel - EUROSTAT'!BH63,'Comext mensuel - EUROSTAT'!BJ63,'Comext mensuel - EUROSTAT'!BL63,'Comext mensuel - EUROSTAT'!BN63,'Comext mensuel - EUROSTAT'!BP63,'Comext mensuel - EUROSTAT'!BR63,'Comext mensuel - EUROSTAT'!BT63)/10^4</f>
        <v>0.39331199999999999</v>
      </c>
      <c r="I52" s="862">
        <f>SUM('Comext mensuel - EUROSTAT'!AY63,'Comext mensuel - EUROSTAT'!BA63,'Comext mensuel - EUROSTAT'!BC63,'Comext mensuel - EUROSTAT'!BE63,'Comext mensuel - EUROSTAT'!BG63,'Comext mensuel - EUROSTAT'!BI63,'Comext mensuel - EUROSTAT'!BK63,'Comext mensuel - EUROSTAT'!BM63,'Comext mensuel - EUROSTAT'!BO63,'Comext mensuel - EUROSTAT'!BQ63,'Comext mensuel - EUROSTAT'!BS63,'Comext mensuel - EUROSTAT'!BU63)/10^4</f>
        <v>4.1964000000000001E-2</v>
      </c>
      <c r="J52" s="873" t="e">
        <f>'Comext annuel - EUROSTAT'!C81/10^4</f>
        <v>#VALUE!</v>
      </c>
      <c r="K52" s="873" t="e">
        <f>'Comext annuel - EUROSTAT'!D81/10^4</f>
        <v>#VALUE!</v>
      </c>
      <c r="L52" s="873" t="e">
        <f>'Comext annuel - EUROSTAT'!E81/10^4</f>
        <v>#VALUE!</v>
      </c>
      <c r="M52" s="873" t="e">
        <f>'Comext annuel - EUROSTAT'!F81/10^4</f>
        <v>#VALUE!</v>
      </c>
      <c r="N52" s="873">
        <f>'Comext annuel - EUROSTAT'!G81/10^4</f>
        <v>0.42783999999999994</v>
      </c>
      <c r="O52" s="873">
        <f>'Comext annuel - EUROSTAT'!H81/10^4</f>
        <v>5.4040999999999999E-2</v>
      </c>
    </row>
    <row r="53" spans="1:15">
      <c r="A53" t="s">
        <v>1089</v>
      </c>
      <c r="B53" s="984"/>
      <c r="C53" t="str">
        <f>'Comext mensuel - EUROSTAT'!A64</f>
        <v>Huile de palme, brute, destinée à des usages techniques ou industriels (autres que la fabrication de produits pour l'alimentation humaine)</v>
      </c>
      <c r="D53" s="861">
        <f>SUM('Comext mensuel - EUROSTAT'!B64,'Comext mensuel - EUROSTAT'!D64,'Comext mensuel - EUROSTAT'!F64,'Comext mensuel - EUROSTAT'!H64,'Comext mensuel - EUROSTAT'!J64,'Comext mensuel - EUROSTAT'!L64,'Comext mensuel - EUROSTAT'!N64,'Comext mensuel - EUROSTAT'!P64,'Comext mensuel - EUROSTAT'!R64,'Comext mensuel - EUROSTAT'!T64,'Comext mensuel - EUROSTAT'!V64,'Comext mensuel - EUROSTAT'!X64)/10^4</f>
        <v>96.582791999999998</v>
      </c>
      <c r="E53" s="861">
        <f>SUM('Comext mensuel - EUROSTAT'!C64,'Comext mensuel - EUROSTAT'!E64,'Comext mensuel - EUROSTAT'!G64,'Comext mensuel - EUROSTAT'!I64,'Comext mensuel - EUROSTAT'!K64,'Comext mensuel - EUROSTAT'!M64,'Comext mensuel - EUROSTAT'!O64,'Comext mensuel - EUROSTAT'!Q64,'Comext mensuel - EUROSTAT'!S64,'Comext mensuel - EUROSTAT'!U64,'Comext mensuel - EUROSTAT'!W64,'Comext mensuel - EUROSTAT'!Y64)/10^4</f>
        <v>7.6959000000000014E-2</v>
      </c>
      <c r="F53" s="861">
        <f>SUM('Comext mensuel - EUROSTAT'!Z64,'Comext mensuel - EUROSTAT'!AB64,'Comext mensuel - EUROSTAT'!AD64,'Comext mensuel - EUROSTAT'!AF64,'Comext mensuel - EUROSTAT'!AH64,'Comext mensuel - EUROSTAT'!AJ64,'Comext mensuel - EUROSTAT'!AL64,'Comext mensuel - EUROSTAT'!AN64,'Comext mensuel - EUROSTAT'!AP64,'Comext mensuel - EUROSTAT'!AR64,'Comext mensuel - EUROSTAT'!AT64,'Comext mensuel - EUROSTAT'!AV64)/10^4</f>
        <v>268.13884299999995</v>
      </c>
      <c r="G53" s="861">
        <f>SUM('Comext mensuel - EUROSTAT'!AA64,'Comext mensuel - EUROSTAT'!AC64,'Comext mensuel - EUROSTAT'!AE64,'Comext mensuel - EUROSTAT'!AG64,'Comext mensuel - EUROSTAT'!AI64,'Comext mensuel - EUROSTAT'!AK64,'Comext mensuel - EUROSTAT'!AM64,'Comext mensuel - EUROSTAT'!AO64,'Comext mensuel - EUROSTAT'!AQ64,'Comext mensuel - EUROSTAT'!AS64,'Comext mensuel - EUROSTAT'!AU64,'Comext mensuel - EUROSTAT'!AW64)/10^4</f>
        <v>7.3169999999999999E-2</v>
      </c>
      <c r="H53" s="861">
        <f>SUM('Comext mensuel - EUROSTAT'!AX64,'Comext mensuel - EUROSTAT'!AZ64,'Comext mensuel - EUROSTAT'!BB64,'Comext mensuel - EUROSTAT'!BD64,'Comext mensuel - EUROSTAT'!BF64,'Comext mensuel - EUROSTAT'!BH64,'Comext mensuel - EUROSTAT'!BJ64,'Comext mensuel - EUROSTAT'!BL64,'Comext mensuel - EUROSTAT'!BN64,'Comext mensuel - EUROSTAT'!BP64,'Comext mensuel - EUROSTAT'!BR64,'Comext mensuel - EUROSTAT'!BT64)/10^4</f>
        <v>29.326193</v>
      </c>
      <c r="I53" s="861">
        <f>SUM('Comext mensuel - EUROSTAT'!AY64,'Comext mensuel - EUROSTAT'!BA64,'Comext mensuel - EUROSTAT'!BC64,'Comext mensuel - EUROSTAT'!BE64,'Comext mensuel - EUROSTAT'!BG64,'Comext mensuel - EUROSTAT'!BI64,'Comext mensuel - EUROSTAT'!BK64,'Comext mensuel - EUROSTAT'!BM64,'Comext mensuel - EUROSTAT'!BO64,'Comext mensuel - EUROSTAT'!BQ64,'Comext mensuel - EUROSTAT'!BS64,'Comext mensuel - EUROSTAT'!BU64)/10^4</f>
        <v>0.8432639999999999</v>
      </c>
      <c r="J53" s="863">
        <f>'Comext annuel - EUROSTAT'!C82/10^4</f>
        <v>87.198320999999993</v>
      </c>
      <c r="K53" s="863">
        <f>'Comext annuel - EUROSTAT'!D82/10^4</f>
        <v>6.6749000000000003E-2</v>
      </c>
      <c r="L53" s="863">
        <f>'Comext annuel - EUROSTAT'!E82/10^4</f>
        <v>191.179597</v>
      </c>
      <c r="M53" s="863">
        <f>'Comext annuel - EUROSTAT'!F82/10^4</f>
        <v>8.2830000000000001E-2</v>
      </c>
      <c r="N53" s="863">
        <f>'Comext annuel - EUROSTAT'!G82/10^4</f>
        <v>32.620956</v>
      </c>
      <c r="O53" s="863">
        <f>'Comext annuel - EUROSTAT'!H82/10^4</f>
        <v>0.81608000000000003</v>
      </c>
    </row>
    <row r="54" spans="1:15">
      <c r="A54" t="s">
        <v>1089</v>
      </c>
      <c r="B54" s="984"/>
      <c r="C54" t="str">
        <f>'Comext mensuel - EUROSTAT'!A65</f>
        <v>Huile de palme, brute (à l'excl. de l'huile destinée à des usages techniques ou industriels)</v>
      </c>
      <c r="D54" s="861">
        <f>SUM('Comext mensuel - EUROSTAT'!B65,'Comext mensuel - EUROSTAT'!D65,'Comext mensuel - EUROSTAT'!F65,'Comext mensuel - EUROSTAT'!H65,'Comext mensuel - EUROSTAT'!J65,'Comext mensuel - EUROSTAT'!L65,'Comext mensuel - EUROSTAT'!N65,'Comext mensuel - EUROSTAT'!P65,'Comext mensuel - EUROSTAT'!R65,'Comext mensuel - EUROSTAT'!T65,'Comext mensuel - EUROSTAT'!V65,'Comext mensuel - EUROSTAT'!X65)/10^4</f>
        <v>9.1562420000000007</v>
      </c>
      <c r="E54" s="861">
        <f>SUM('Comext mensuel - EUROSTAT'!C65,'Comext mensuel - EUROSTAT'!E65,'Comext mensuel - EUROSTAT'!G65,'Comext mensuel - EUROSTAT'!I65,'Comext mensuel - EUROSTAT'!K65,'Comext mensuel - EUROSTAT'!M65,'Comext mensuel - EUROSTAT'!O65,'Comext mensuel - EUROSTAT'!Q65,'Comext mensuel - EUROSTAT'!S65,'Comext mensuel - EUROSTAT'!U65,'Comext mensuel - EUROSTAT'!W65,'Comext mensuel - EUROSTAT'!Y65)/10^4</f>
        <v>1.0385000000000002E-2</v>
      </c>
      <c r="F54" s="861">
        <f>SUM('Comext mensuel - EUROSTAT'!Z65,'Comext mensuel - EUROSTAT'!AB65,'Comext mensuel - EUROSTAT'!AD65,'Comext mensuel - EUROSTAT'!AF65,'Comext mensuel - EUROSTAT'!AH65,'Comext mensuel - EUROSTAT'!AJ65,'Comext mensuel - EUROSTAT'!AL65,'Comext mensuel - EUROSTAT'!AN65,'Comext mensuel - EUROSTAT'!AP65,'Comext mensuel - EUROSTAT'!AR65,'Comext mensuel - EUROSTAT'!AT65,'Comext mensuel - EUROSTAT'!AV65)/10^4</f>
        <v>10.763303999999998</v>
      </c>
      <c r="G54" s="861">
        <f>SUM('Comext mensuel - EUROSTAT'!AA65,'Comext mensuel - EUROSTAT'!AC65,'Comext mensuel - EUROSTAT'!AE65,'Comext mensuel - EUROSTAT'!AG65,'Comext mensuel - EUROSTAT'!AI65,'Comext mensuel - EUROSTAT'!AK65,'Comext mensuel - EUROSTAT'!AM65,'Comext mensuel - EUROSTAT'!AO65,'Comext mensuel - EUROSTAT'!AQ65,'Comext mensuel - EUROSTAT'!AS65,'Comext mensuel - EUROSTAT'!AU65,'Comext mensuel - EUROSTAT'!AW65)/10^4</f>
        <v>1.2324E-2</v>
      </c>
      <c r="H54" s="861">
        <f>SUM('Comext mensuel - EUROSTAT'!AX65,'Comext mensuel - EUROSTAT'!AZ65,'Comext mensuel - EUROSTAT'!BB65,'Comext mensuel - EUROSTAT'!BD65,'Comext mensuel - EUROSTAT'!BF65,'Comext mensuel - EUROSTAT'!BH65,'Comext mensuel - EUROSTAT'!BJ65,'Comext mensuel - EUROSTAT'!BL65,'Comext mensuel - EUROSTAT'!BN65,'Comext mensuel - EUROSTAT'!BP65,'Comext mensuel - EUROSTAT'!BR65,'Comext mensuel - EUROSTAT'!BT65)/10^4</f>
        <v>14.002373</v>
      </c>
      <c r="I54" s="861">
        <f>SUM('Comext mensuel - EUROSTAT'!AY65,'Comext mensuel - EUROSTAT'!BA65,'Comext mensuel - EUROSTAT'!BC65,'Comext mensuel - EUROSTAT'!BE65,'Comext mensuel - EUROSTAT'!BG65,'Comext mensuel - EUROSTAT'!BI65,'Comext mensuel - EUROSTAT'!BK65,'Comext mensuel - EUROSTAT'!BM65,'Comext mensuel - EUROSTAT'!BO65,'Comext mensuel - EUROSTAT'!BQ65,'Comext mensuel - EUROSTAT'!BS65,'Comext mensuel - EUROSTAT'!BU65)/10^4</f>
        <v>0.12445600000000001</v>
      </c>
      <c r="J54" s="863">
        <f>'Comext annuel - EUROSTAT'!C83/10^4</f>
        <v>8.1350479999999994</v>
      </c>
      <c r="K54" s="863">
        <f>'Comext annuel - EUROSTAT'!D83/10^4</f>
        <v>3.1570000000000001E-2</v>
      </c>
      <c r="L54" s="863">
        <f>'Comext annuel - EUROSTAT'!E83/10^4</f>
        <v>16.079369</v>
      </c>
      <c r="M54" s="863">
        <f>'Comext annuel - EUROSTAT'!F83/10^4</f>
        <v>1.2329000000000001E-2</v>
      </c>
      <c r="N54" s="863">
        <f>'Comext annuel - EUROSTAT'!G83/10^4</f>
        <v>15.340920000000001</v>
      </c>
      <c r="O54" s="863">
        <f>'Comext annuel - EUROSTAT'!H83/10^4</f>
        <v>0.14615999999999998</v>
      </c>
    </row>
    <row r="55" spans="1:15">
      <c r="A55" t="s">
        <v>1090</v>
      </c>
      <c r="B55" s="984"/>
      <c r="C55" t="str">
        <f>'Comext mensuel - EUROSTAT'!A66</f>
        <v>Fractions solides de l'huile de palme, même raffinées, mais non chimiquement modifiées, présentées en emballages immédiats d'un contenu net &lt;= 1 kg</v>
      </c>
      <c r="D55" s="861">
        <f>SUM('Comext mensuel - EUROSTAT'!B66,'Comext mensuel - EUROSTAT'!D66,'Comext mensuel - EUROSTAT'!F66,'Comext mensuel - EUROSTAT'!H66,'Comext mensuel - EUROSTAT'!J66,'Comext mensuel - EUROSTAT'!L66,'Comext mensuel - EUROSTAT'!N66,'Comext mensuel - EUROSTAT'!P66,'Comext mensuel - EUROSTAT'!R66,'Comext mensuel - EUROSTAT'!T66,'Comext mensuel - EUROSTAT'!V66,'Comext mensuel - EUROSTAT'!X66)/10^4</f>
        <v>5.0174999999999997E-2</v>
      </c>
      <c r="E55" s="861">
        <f>SUM('Comext mensuel - EUROSTAT'!C66,'Comext mensuel - EUROSTAT'!E66,'Comext mensuel - EUROSTAT'!G66,'Comext mensuel - EUROSTAT'!I66,'Comext mensuel - EUROSTAT'!K66,'Comext mensuel - EUROSTAT'!M66,'Comext mensuel - EUROSTAT'!O66,'Comext mensuel - EUROSTAT'!Q66,'Comext mensuel - EUROSTAT'!S66,'Comext mensuel - EUROSTAT'!U66,'Comext mensuel - EUROSTAT'!W66,'Comext mensuel - EUROSTAT'!Y66)/10^4</f>
        <v>6.9499999999999998E-4</v>
      </c>
      <c r="F55" s="861">
        <f>SUM('Comext mensuel - EUROSTAT'!Z66,'Comext mensuel - EUROSTAT'!AB66,'Comext mensuel - EUROSTAT'!AD66,'Comext mensuel - EUROSTAT'!AF66,'Comext mensuel - EUROSTAT'!AH66,'Comext mensuel - EUROSTAT'!AJ66,'Comext mensuel - EUROSTAT'!AL66,'Comext mensuel - EUROSTAT'!AN66,'Comext mensuel - EUROSTAT'!AP66,'Comext mensuel - EUROSTAT'!AR66,'Comext mensuel - EUROSTAT'!AT66,'Comext mensuel - EUROSTAT'!AV66)/10^4</f>
        <v>6.1797000000000005E-2</v>
      </c>
      <c r="G55" s="861">
        <f>SUM('Comext mensuel - EUROSTAT'!AA66,'Comext mensuel - EUROSTAT'!AC66,'Comext mensuel - EUROSTAT'!AE66,'Comext mensuel - EUROSTAT'!AG66,'Comext mensuel - EUROSTAT'!AI66,'Comext mensuel - EUROSTAT'!AK66,'Comext mensuel - EUROSTAT'!AM66,'Comext mensuel - EUROSTAT'!AO66,'Comext mensuel - EUROSTAT'!AQ66,'Comext mensuel - EUROSTAT'!AS66,'Comext mensuel - EUROSTAT'!AU66,'Comext mensuel - EUROSTAT'!AW66)/10^4</f>
        <v>1.122E-3</v>
      </c>
      <c r="H55" s="861">
        <f>SUM('Comext mensuel - EUROSTAT'!AX66,'Comext mensuel - EUROSTAT'!AZ66,'Comext mensuel - EUROSTAT'!BB66,'Comext mensuel - EUROSTAT'!BD66,'Comext mensuel - EUROSTAT'!BF66,'Comext mensuel - EUROSTAT'!BH66,'Comext mensuel - EUROSTAT'!BJ66,'Comext mensuel - EUROSTAT'!BL66,'Comext mensuel - EUROSTAT'!BN66,'Comext mensuel - EUROSTAT'!BP66,'Comext mensuel - EUROSTAT'!BR66,'Comext mensuel - EUROSTAT'!BT66)/10^4</f>
        <v>0.18715599999999996</v>
      </c>
      <c r="I55" s="861">
        <f>SUM('Comext mensuel - EUROSTAT'!AY66,'Comext mensuel - EUROSTAT'!BA66,'Comext mensuel - EUROSTAT'!BC66,'Comext mensuel - EUROSTAT'!BE66,'Comext mensuel - EUROSTAT'!BG66,'Comext mensuel - EUROSTAT'!BI66,'Comext mensuel - EUROSTAT'!BK66,'Comext mensuel - EUROSTAT'!BM66,'Comext mensuel - EUROSTAT'!BO66,'Comext mensuel - EUROSTAT'!BQ66,'Comext mensuel - EUROSTAT'!BS66,'Comext mensuel - EUROSTAT'!BU66)/10^4</f>
        <v>1.343E-3</v>
      </c>
      <c r="J55" s="863">
        <f>'Comext annuel - EUROSTAT'!C84/10^4</f>
        <v>8.5192999999999991E-2</v>
      </c>
      <c r="K55" s="863">
        <f>'Comext annuel - EUROSTAT'!D84/10^4</f>
        <v>7.5700000000000008E-4</v>
      </c>
      <c r="L55" s="863">
        <f>'Comext annuel - EUROSTAT'!E84/10^4</f>
        <v>8.8610999999999995E-2</v>
      </c>
      <c r="M55" s="863">
        <f>'Comext annuel - EUROSTAT'!F84/10^4</f>
        <v>1.4550000000000001E-3</v>
      </c>
      <c r="N55" s="863">
        <f>'Comext annuel - EUROSTAT'!G84/10^4</f>
        <v>0.186774</v>
      </c>
      <c r="O55" s="863">
        <f>'Comext annuel - EUROSTAT'!H84/10^4</f>
        <v>2.0010000000000002E-3</v>
      </c>
    </row>
    <row r="56" spans="1:15">
      <c r="A56" t="s">
        <v>1090</v>
      </c>
      <c r="B56" s="984"/>
      <c r="C56" t="str">
        <f>'Comext mensuel - EUROSTAT'!A67</f>
        <v>Fractions solides de l'huile de palme, même raffinées, mais non chimiquement modifiées, présentées en emballages immédiats d'un contenu net &gt; 1 kg</v>
      </c>
      <c r="D56" s="861">
        <f>SUM('Comext mensuel - EUROSTAT'!B67,'Comext mensuel - EUROSTAT'!D67,'Comext mensuel - EUROSTAT'!F67,'Comext mensuel - EUROSTAT'!H67,'Comext mensuel - EUROSTAT'!J67,'Comext mensuel - EUROSTAT'!L67,'Comext mensuel - EUROSTAT'!N67,'Comext mensuel - EUROSTAT'!P67,'Comext mensuel - EUROSTAT'!R67,'Comext mensuel - EUROSTAT'!T67,'Comext mensuel - EUROSTAT'!V67,'Comext mensuel - EUROSTAT'!X67)/10^4</f>
        <v>18.736502000000002</v>
      </c>
      <c r="E56" s="861">
        <f>SUM('Comext mensuel - EUROSTAT'!C67,'Comext mensuel - EUROSTAT'!E67,'Comext mensuel - EUROSTAT'!G67,'Comext mensuel - EUROSTAT'!I67,'Comext mensuel - EUROSTAT'!K67,'Comext mensuel - EUROSTAT'!M67,'Comext mensuel - EUROSTAT'!O67,'Comext mensuel - EUROSTAT'!Q67,'Comext mensuel - EUROSTAT'!S67,'Comext mensuel - EUROSTAT'!U67,'Comext mensuel - EUROSTAT'!W67,'Comext mensuel - EUROSTAT'!Y67)/10^4</f>
        <v>0.19210700000000003</v>
      </c>
      <c r="F56" s="861">
        <f>SUM('Comext mensuel - EUROSTAT'!Z67,'Comext mensuel - EUROSTAT'!AB67,'Comext mensuel - EUROSTAT'!AD67,'Comext mensuel - EUROSTAT'!AF67,'Comext mensuel - EUROSTAT'!AH67,'Comext mensuel - EUROSTAT'!AJ67,'Comext mensuel - EUROSTAT'!AL67,'Comext mensuel - EUROSTAT'!AN67,'Comext mensuel - EUROSTAT'!AP67,'Comext mensuel - EUROSTAT'!AR67,'Comext mensuel - EUROSTAT'!AT67,'Comext mensuel - EUROSTAT'!AV67)/10^4</f>
        <v>12.803091</v>
      </c>
      <c r="G56" s="861">
        <f>SUM('Comext mensuel - EUROSTAT'!AA67,'Comext mensuel - EUROSTAT'!AC67,'Comext mensuel - EUROSTAT'!AE67,'Comext mensuel - EUROSTAT'!AG67,'Comext mensuel - EUROSTAT'!AI67,'Comext mensuel - EUROSTAT'!AK67,'Comext mensuel - EUROSTAT'!AM67,'Comext mensuel - EUROSTAT'!AO67,'Comext mensuel - EUROSTAT'!AQ67,'Comext mensuel - EUROSTAT'!AS67,'Comext mensuel - EUROSTAT'!AU67,'Comext mensuel - EUROSTAT'!AW67)/10^4</f>
        <v>0.63985300000000012</v>
      </c>
      <c r="H56" s="861">
        <f>SUM('Comext mensuel - EUROSTAT'!AX67,'Comext mensuel - EUROSTAT'!AZ67,'Comext mensuel - EUROSTAT'!BB67,'Comext mensuel - EUROSTAT'!BD67,'Comext mensuel - EUROSTAT'!BF67,'Comext mensuel - EUROSTAT'!BH67,'Comext mensuel - EUROSTAT'!BJ67,'Comext mensuel - EUROSTAT'!BL67,'Comext mensuel - EUROSTAT'!BN67,'Comext mensuel - EUROSTAT'!BP67,'Comext mensuel - EUROSTAT'!BR67,'Comext mensuel - EUROSTAT'!BT67)/10^4</f>
        <v>24.074241000000004</v>
      </c>
      <c r="I56" s="861">
        <f>SUM('Comext mensuel - EUROSTAT'!AY67,'Comext mensuel - EUROSTAT'!BA67,'Comext mensuel - EUROSTAT'!BC67,'Comext mensuel - EUROSTAT'!BE67,'Comext mensuel - EUROSTAT'!BG67,'Comext mensuel - EUROSTAT'!BI67,'Comext mensuel - EUROSTAT'!BK67,'Comext mensuel - EUROSTAT'!BM67,'Comext mensuel - EUROSTAT'!BO67,'Comext mensuel - EUROSTAT'!BQ67,'Comext mensuel - EUROSTAT'!BS67,'Comext mensuel - EUROSTAT'!BU67)/10^4</f>
        <v>5.2887000000000003E-2</v>
      </c>
      <c r="J56" s="863">
        <f>'Comext annuel - EUROSTAT'!C85/10^4</f>
        <v>5.3829949999999993</v>
      </c>
      <c r="K56" s="863">
        <f>'Comext annuel - EUROSTAT'!D85/10^4</f>
        <v>0.19395100000000001</v>
      </c>
      <c r="L56" s="863">
        <f>'Comext annuel - EUROSTAT'!E85/10^4</f>
        <v>14.006629</v>
      </c>
      <c r="M56" s="863">
        <f>'Comext annuel - EUROSTAT'!F85/10^4</f>
        <v>1.1511120000000001</v>
      </c>
      <c r="N56" s="863">
        <f>'Comext annuel - EUROSTAT'!G85/10^4</f>
        <v>19.993967999999999</v>
      </c>
      <c r="O56" s="863">
        <f>'Comext annuel - EUROSTAT'!H85/10^4</f>
        <v>0.19713900000000001</v>
      </c>
    </row>
    <row r="57" spans="1:15">
      <c r="A57" t="s">
        <v>1090</v>
      </c>
      <c r="B57" s="984"/>
      <c r="C57" t="str">
        <f>'Comext mensuel - EUROSTAT'!A68</f>
        <v>Huile de palme et ses fractions fluides, même raffinées, mais non chimiquement modifiées, destinées à des usages techniques ou industriels (à l'excl. de l'huile de palme brute et de l'huile destinée à la fabrication de produits pour l'alimentation humaine)</v>
      </c>
      <c r="D57" s="861">
        <f>SUM('Comext mensuel - EUROSTAT'!B68,'Comext mensuel - EUROSTAT'!D68,'Comext mensuel - EUROSTAT'!F68,'Comext mensuel - EUROSTAT'!H68,'Comext mensuel - EUROSTAT'!J68,'Comext mensuel - EUROSTAT'!L68,'Comext mensuel - EUROSTAT'!N68,'Comext mensuel - EUROSTAT'!P68,'Comext mensuel - EUROSTAT'!R68,'Comext mensuel - EUROSTAT'!T68,'Comext mensuel - EUROSTAT'!V68,'Comext mensuel - EUROSTAT'!X68)/10^4</f>
        <v>230.01537399999998</v>
      </c>
      <c r="E57" s="861">
        <f>SUM('Comext mensuel - EUROSTAT'!C68,'Comext mensuel - EUROSTAT'!E68,'Comext mensuel - EUROSTAT'!G68,'Comext mensuel - EUROSTAT'!I68,'Comext mensuel - EUROSTAT'!K68,'Comext mensuel - EUROSTAT'!M68,'Comext mensuel - EUROSTAT'!O68,'Comext mensuel - EUROSTAT'!Q68,'Comext mensuel - EUROSTAT'!S68,'Comext mensuel - EUROSTAT'!U68,'Comext mensuel - EUROSTAT'!W68,'Comext mensuel - EUROSTAT'!Y68)/10^4</f>
        <v>0.55560600000000004</v>
      </c>
      <c r="F57" s="861">
        <f>SUM('Comext mensuel - EUROSTAT'!Z68,'Comext mensuel - EUROSTAT'!AB68,'Comext mensuel - EUROSTAT'!AD68,'Comext mensuel - EUROSTAT'!AF68,'Comext mensuel - EUROSTAT'!AH68,'Comext mensuel - EUROSTAT'!AJ68,'Comext mensuel - EUROSTAT'!AL68,'Comext mensuel - EUROSTAT'!AN68,'Comext mensuel - EUROSTAT'!AP68,'Comext mensuel - EUROSTAT'!AR68,'Comext mensuel - EUROSTAT'!AT68,'Comext mensuel - EUROSTAT'!AV68)/10^4</f>
        <v>82.121909000000002</v>
      </c>
      <c r="G57" s="861">
        <f>SUM('Comext mensuel - EUROSTAT'!AA68,'Comext mensuel - EUROSTAT'!AC68,'Comext mensuel - EUROSTAT'!AE68,'Comext mensuel - EUROSTAT'!AG68,'Comext mensuel - EUROSTAT'!AI68,'Comext mensuel - EUROSTAT'!AK68,'Comext mensuel - EUROSTAT'!AM68,'Comext mensuel - EUROSTAT'!AO68,'Comext mensuel - EUROSTAT'!AQ68,'Comext mensuel - EUROSTAT'!AS68,'Comext mensuel - EUROSTAT'!AU68,'Comext mensuel - EUROSTAT'!AW68)/10^4</f>
        <v>0.67079800000000001</v>
      </c>
      <c r="H57" s="861">
        <f>SUM('Comext mensuel - EUROSTAT'!AX68,'Comext mensuel - EUROSTAT'!AZ68,'Comext mensuel - EUROSTAT'!BB68,'Comext mensuel - EUROSTAT'!BD68,'Comext mensuel - EUROSTAT'!BF68,'Comext mensuel - EUROSTAT'!BH68,'Comext mensuel - EUROSTAT'!BJ68,'Comext mensuel - EUROSTAT'!BL68,'Comext mensuel - EUROSTAT'!BN68,'Comext mensuel - EUROSTAT'!BP68,'Comext mensuel - EUROSTAT'!BR68,'Comext mensuel - EUROSTAT'!BT68)/10^4</f>
        <v>17.786399000000003</v>
      </c>
      <c r="I57" s="861">
        <f>SUM('Comext mensuel - EUROSTAT'!AY68,'Comext mensuel - EUROSTAT'!BA68,'Comext mensuel - EUROSTAT'!BC68,'Comext mensuel - EUROSTAT'!BE68,'Comext mensuel - EUROSTAT'!BG68,'Comext mensuel - EUROSTAT'!BI68,'Comext mensuel - EUROSTAT'!BK68,'Comext mensuel - EUROSTAT'!BM68,'Comext mensuel - EUROSTAT'!BO68,'Comext mensuel - EUROSTAT'!BQ68,'Comext mensuel - EUROSTAT'!BS68,'Comext mensuel - EUROSTAT'!BU68)/10^4</f>
        <v>0.65339200000000008</v>
      </c>
      <c r="J57" s="863">
        <f>'Comext annuel - EUROSTAT'!C86/10^4</f>
        <v>249.350483</v>
      </c>
      <c r="K57" s="863">
        <f>'Comext annuel - EUROSTAT'!D86/10^4</f>
        <v>0.47409799999999996</v>
      </c>
      <c r="L57" s="863">
        <f>'Comext annuel - EUROSTAT'!E86/10^4</f>
        <v>115.584395</v>
      </c>
      <c r="M57" s="863">
        <f>'Comext annuel - EUROSTAT'!F86/10^4</f>
        <v>0.63470499999999996</v>
      </c>
      <c r="N57" s="863">
        <f>'Comext annuel - EUROSTAT'!G86/10^4</f>
        <v>16.809497</v>
      </c>
      <c r="O57" s="863">
        <f>'Comext annuel - EUROSTAT'!H86/10^4</f>
        <v>0.66466400000000003</v>
      </c>
    </row>
    <row r="58" spans="1:15">
      <c r="A58" t="s">
        <v>1090</v>
      </c>
      <c r="B58" s="984"/>
      <c r="C58" t="str">
        <f>'Comext mensuel - EUROSTAT'!A69</f>
        <v>Huile de palme et ses fractions fluides, même raffinées, mais non chimiquement modifiées (à l'excl. de l'huile de palme brute et de l'huile destinée à des usages techniques ou industriels)</v>
      </c>
      <c r="D58" s="861">
        <f>SUM('Comext mensuel - EUROSTAT'!B69,'Comext mensuel - EUROSTAT'!D69,'Comext mensuel - EUROSTAT'!F69,'Comext mensuel - EUROSTAT'!H69,'Comext mensuel - EUROSTAT'!J69,'Comext mensuel - EUROSTAT'!L69,'Comext mensuel - EUROSTAT'!N69,'Comext mensuel - EUROSTAT'!P69,'Comext mensuel - EUROSTAT'!R69,'Comext mensuel - EUROSTAT'!T69,'Comext mensuel - EUROSTAT'!V69,'Comext mensuel - EUROSTAT'!X69)/10^4</f>
        <v>75.050807000000006</v>
      </c>
      <c r="E58" s="861">
        <f>SUM('Comext mensuel - EUROSTAT'!C69,'Comext mensuel - EUROSTAT'!E69,'Comext mensuel - EUROSTAT'!G69,'Comext mensuel - EUROSTAT'!I69,'Comext mensuel - EUROSTAT'!K69,'Comext mensuel - EUROSTAT'!M69,'Comext mensuel - EUROSTAT'!O69,'Comext mensuel - EUROSTAT'!Q69,'Comext mensuel - EUROSTAT'!S69,'Comext mensuel - EUROSTAT'!U69,'Comext mensuel - EUROSTAT'!W69,'Comext mensuel - EUROSTAT'!Y69)/10^4</f>
        <v>0.26334399999999997</v>
      </c>
      <c r="F58" s="861">
        <f>SUM('Comext mensuel - EUROSTAT'!Z69,'Comext mensuel - EUROSTAT'!AB69,'Comext mensuel - EUROSTAT'!AD69,'Comext mensuel - EUROSTAT'!AF69,'Comext mensuel - EUROSTAT'!AH69,'Comext mensuel - EUROSTAT'!AJ69,'Comext mensuel - EUROSTAT'!AL69,'Comext mensuel - EUROSTAT'!AN69,'Comext mensuel - EUROSTAT'!AP69,'Comext mensuel - EUROSTAT'!AR69,'Comext mensuel - EUROSTAT'!AT69,'Comext mensuel - EUROSTAT'!AV69)/10^4</f>
        <v>89.025881000000012</v>
      </c>
      <c r="G58" s="861">
        <f>SUM('Comext mensuel - EUROSTAT'!AA69,'Comext mensuel - EUROSTAT'!AC69,'Comext mensuel - EUROSTAT'!AE69,'Comext mensuel - EUROSTAT'!AG69,'Comext mensuel - EUROSTAT'!AI69,'Comext mensuel - EUROSTAT'!AK69,'Comext mensuel - EUROSTAT'!AM69,'Comext mensuel - EUROSTAT'!AO69,'Comext mensuel - EUROSTAT'!AQ69,'Comext mensuel - EUROSTAT'!AS69,'Comext mensuel - EUROSTAT'!AU69,'Comext mensuel - EUROSTAT'!AW69)/10^4</f>
        <v>0.68313100000000004</v>
      </c>
      <c r="H58" s="861">
        <f>SUM('Comext mensuel - EUROSTAT'!AX69,'Comext mensuel - EUROSTAT'!AZ69,'Comext mensuel - EUROSTAT'!BB69,'Comext mensuel - EUROSTAT'!BD69,'Comext mensuel - EUROSTAT'!BF69,'Comext mensuel - EUROSTAT'!BH69,'Comext mensuel - EUROSTAT'!BJ69,'Comext mensuel - EUROSTAT'!BL69,'Comext mensuel - EUROSTAT'!BN69,'Comext mensuel - EUROSTAT'!BP69,'Comext mensuel - EUROSTAT'!BR69,'Comext mensuel - EUROSTAT'!BT69)/10^4</f>
        <v>58.12598400000001</v>
      </c>
      <c r="I58" s="861">
        <f>SUM('Comext mensuel - EUROSTAT'!AY69,'Comext mensuel - EUROSTAT'!BA69,'Comext mensuel - EUROSTAT'!BC69,'Comext mensuel - EUROSTAT'!BE69,'Comext mensuel - EUROSTAT'!BG69,'Comext mensuel - EUROSTAT'!BI69,'Comext mensuel - EUROSTAT'!BK69,'Comext mensuel - EUROSTAT'!BM69,'Comext mensuel - EUROSTAT'!BO69,'Comext mensuel - EUROSTAT'!BQ69,'Comext mensuel - EUROSTAT'!BS69,'Comext mensuel - EUROSTAT'!BU69)/10^4</f>
        <v>0.61195699999999997</v>
      </c>
      <c r="J58" s="863">
        <f>'Comext annuel - EUROSTAT'!C87/10^4</f>
        <v>72.176659999999998</v>
      </c>
      <c r="K58" s="863">
        <f>'Comext annuel - EUROSTAT'!D87/10^4</f>
        <v>0.30173699999999998</v>
      </c>
      <c r="L58" s="863">
        <f>'Comext annuel - EUROSTAT'!E87/10^4</f>
        <v>73.300229000000002</v>
      </c>
      <c r="M58" s="863">
        <f>'Comext annuel - EUROSTAT'!F87/10^4</f>
        <v>0.96490200000000004</v>
      </c>
      <c r="N58" s="863">
        <f>'Comext annuel - EUROSTAT'!G87/10^4</f>
        <v>68.183581000000004</v>
      </c>
      <c r="O58" s="863">
        <f>'Comext annuel - EUROSTAT'!H87/10^4</f>
        <v>2.0323290000000003</v>
      </c>
    </row>
    <row r="59" spans="1:15">
      <c r="A59" t="s">
        <v>1091</v>
      </c>
      <c r="B59" s="984"/>
      <c r="C59" t="str">
        <f>'Comext mensuel - EUROSTAT'!A70</f>
        <v>Huiles de tournesol ou de carthame, brutes, destinées à des usages techniques ou industriels (autres que la fabrication de produits pour l'alimentation humaine)</v>
      </c>
      <c r="D59" s="862">
        <f>SUM('Comext mensuel - EUROSTAT'!B70,'Comext mensuel - EUROSTAT'!D70,'Comext mensuel - EUROSTAT'!F70,'Comext mensuel - EUROSTAT'!H70,'Comext mensuel - EUROSTAT'!J70,'Comext mensuel - EUROSTAT'!L70,'Comext mensuel - EUROSTAT'!N70,'Comext mensuel - EUROSTAT'!P70,'Comext mensuel - EUROSTAT'!R70,'Comext mensuel - EUROSTAT'!T70,'Comext mensuel - EUROSTAT'!V70,'Comext mensuel - EUROSTAT'!X70)/10^4</f>
        <v>5.1142199999999995</v>
      </c>
      <c r="E59" s="862">
        <f>SUM('Comext mensuel - EUROSTAT'!C70,'Comext mensuel - EUROSTAT'!E70,'Comext mensuel - EUROSTAT'!G70,'Comext mensuel - EUROSTAT'!I70,'Comext mensuel - EUROSTAT'!K70,'Comext mensuel - EUROSTAT'!M70,'Comext mensuel - EUROSTAT'!O70,'Comext mensuel - EUROSTAT'!Q70,'Comext mensuel - EUROSTAT'!S70,'Comext mensuel - EUROSTAT'!U70,'Comext mensuel - EUROSTAT'!W70,'Comext mensuel - EUROSTAT'!Y70)/10^4</f>
        <v>5.8247939999999989</v>
      </c>
      <c r="F59" s="862">
        <f>SUM('Comext mensuel - EUROSTAT'!Z70,'Comext mensuel - EUROSTAT'!AB70,'Comext mensuel - EUROSTAT'!AD70,'Comext mensuel - EUROSTAT'!AF70,'Comext mensuel - EUROSTAT'!AH70,'Comext mensuel - EUROSTAT'!AJ70,'Comext mensuel - EUROSTAT'!AL70,'Comext mensuel - EUROSTAT'!AN70,'Comext mensuel - EUROSTAT'!AP70,'Comext mensuel - EUROSTAT'!AR70,'Comext mensuel - EUROSTAT'!AT70,'Comext mensuel - EUROSTAT'!AV70)/10^4</f>
        <v>6.496378</v>
      </c>
      <c r="G59" s="862">
        <f>SUM('Comext mensuel - EUROSTAT'!AA70,'Comext mensuel - EUROSTAT'!AC70,'Comext mensuel - EUROSTAT'!AE70,'Comext mensuel - EUROSTAT'!AG70,'Comext mensuel - EUROSTAT'!AI70,'Comext mensuel - EUROSTAT'!AK70,'Comext mensuel - EUROSTAT'!AM70,'Comext mensuel - EUROSTAT'!AO70,'Comext mensuel - EUROSTAT'!AQ70,'Comext mensuel - EUROSTAT'!AS70,'Comext mensuel - EUROSTAT'!AU70,'Comext mensuel - EUROSTAT'!AW70)/10^4</f>
        <v>0.11204000000000001</v>
      </c>
      <c r="H59" s="862">
        <f>SUM('Comext mensuel - EUROSTAT'!AX70,'Comext mensuel - EUROSTAT'!AZ70,'Comext mensuel - EUROSTAT'!BB70,'Comext mensuel - EUROSTAT'!BD70,'Comext mensuel - EUROSTAT'!BF70,'Comext mensuel - EUROSTAT'!BH70,'Comext mensuel - EUROSTAT'!BJ70,'Comext mensuel - EUROSTAT'!BL70,'Comext mensuel - EUROSTAT'!BN70,'Comext mensuel - EUROSTAT'!BP70,'Comext mensuel - EUROSTAT'!BR70,'Comext mensuel - EUROSTAT'!BT70)/10^4</f>
        <v>27.128176999999997</v>
      </c>
      <c r="I59" s="862">
        <f>SUM('Comext mensuel - EUROSTAT'!AY70,'Comext mensuel - EUROSTAT'!BA70,'Comext mensuel - EUROSTAT'!BC70,'Comext mensuel - EUROSTAT'!BE70,'Comext mensuel - EUROSTAT'!BG70,'Comext mensuel - EUROSTAT'!BI70,'Comext mensuel - EUROSTAT'!BK70,'Comext mensuel - EUROSTAT'!BM70,'Comext mensuel - EUROSTAT'!BO70,'Comext mensuel - EUROSTAT'!BQ70,'Comext mensuel - EUROSTAT'!BS70,'Comext mensuel - EUROSTAT'!BU70)/10^4</f>
        <v>5.2185379999999997</v>
      </c>
      <c r="J59" s="873">
        <f>'Comext annuel - EUROSTAT'!C88/10^4</f>
        <v>4.7444940000000004</v>
      </c>
      <c r="K59" s="873">
        <f>'Comext annuel - EUROSTAT'!D88/10^4</f>
        <v>5.4134089999999997</v>
      </c>
      <c r="L59" s="873">
        <f>'Comext annuel - EUROSTAT'!E88/10^4</f>
        <v>0.130606</v>
      </c>
      <c r="M59" s="873">
        <f>'Comext annuel - EUROSTAT'!F88/10^4</f>
        <v>0.132803</v>
      </c>
      <c r="N59" s="873">
        <f>'Comext annuel - EUROSTAT'!G88/10^4</f>
        <v>18.267379999999999</v>
      </c>
      <c r="O59" s="873">
        <f>'Comext annuel - EUROSTAT'!H88/10^4</f>
        <v>1.9899740000000001</v>
      </c>
    </row>
    <row r="60" spans="1:15">
      <c r="A60" t="s">
        <v>1091</v>
      </c>
      <c r="B60" s="984"/>
      <c r="C60" t="str">
        <f>'Comext mensuel - EUROSTAT'!A71</f>
        <v>Huile de tournesol, brute (à l'excl. de l'huile destinée à des usages techniques ou industriels)</v>
      </c>
      <c r="D60" s="862">
        <f>SUM('Comext mensuel - EUROSTAT'!B71,'Comext mensuel - EUROSTAT'!D71,'Comext mensuel - EUROSTAT'!F71,'Comext mensuel - EUROSTAT'!H71,'Comext mensuel - EUROSTAT'!J71,'Comext mensuel - EUROSTAT'!L71,'Comext mensuel - EUROSTAT'!N71,'Comext mensuel - EUROSTAT'!P71,'Comext mensuel - EUROSTAT'!R71,'Comext mensuel - EUROSTAT'!T71,'Comext mensuel - EUROSTAT'!V71,'Comext mensuel - EUROSTAT'!X71)/10^4</f>
        <v>182.642898</v>
      </c>
      <c r="E60" s="862">
        <f>SUM('Comext mensuel - EUROSTAT'!C71,'Comext mensuel - EUROSTAT'!E71,'Comext mensuel - EUROSTAT'!G71,'Comext mensuel - EUROSTAT'!I71,'Comext mensuel - EUROSTAT'!K71,'Comext mensuel - EUROSTAT'!M71,'Comext mensuel - EUROSTAT'!O71,'Comext mensuel - EUROSTAT'!Q71,'Comext mensuel - EUROSTAT'!S71,'Comext mensuel - EUROSTAT'!U71,'Comext mensuel - EUROSTAT'!W71,'Comext mensuel - EUROSTAT'!Y71)/10^4</f>
        <v>117.83513700000002</v>
      </c>
      <c r="F60" s="862">
        <f>SUM('Comext mensuel - EUROSTAT'!Z71,'Comext mensuel - EUROSTAT'!AB71,'Comext mensuel - EUROSTAT'!AD71,'Comext mensuel - EUROSTAT'!AF71,'Comext mensuel - EUROSTAT'!AH71,'Comext mensuel - EUROSTAT'!AJ71,'Comext mensuel - EUROSTAT'!AL71,'Comext mensuel - EUROSTAT'!AN71,'Comext mensuel - EUROSTAT'!AP71,'Comext mensuel - EUROSTAT'!AR71,'Comext mensuel - EUROSTAT'!AT71,'Comext mensuel - EUROSTAT'!AV71)/10^4</f>
        <v>203.522527</v>
      </c>
      <c r="G60" s="862">
        <f>SUM('Comext mensuel - EUROSTAT'!AA71,'Comext mensuel - EUROSTAT'!AC71,'Comext mensuel - EUROSTAT'!AE71,'Comext mensuel - EUROSTAT'!AG71,'Comext mensuel - EUROSTAT'!AI71,'Comext mensuel - EUROSTAT'!AK71,'Comext mensuel - EUROSTAT'!AM71,'Comext mensuel - EUROSTAT'!AO71,'Comext mensuel - EUROSTAT'!AQ71,'Comext mensuel - EUROSTAT'!AS71,'Comext mensuel - EUROSTAT'!AU71,'Comext mensuel - EUROSTAT'!AW71)/10^4</f>
        <v>112.87921499999999</v>
      </c>
      <c r="H60" s="862">
        <f>SUM('Comext mensuel - EUROSTAT'!AX71,'Comext mensuel - EUROSTAT'!AZ71,'Comext mensuel - EUROSTAT'!BB71,'Comext mensuel - EUROSTAT'!BD71,'Comext mensuel - EUROSTAT'!BF71,'Comext mensuel - EUROSTAT'!BH71,'Comext mensuel - EUROSTAT'!BJ71,'Comext mensuel - EUROSTAT'!BL71,'Comext mensuel - EUROSTAT'!BN71,'Comext mensuel - EUROSTAT'!BP71,'Comext mensuel - EUROSTAT'!BR71,'Comext mensuel - EUROSTAT'!BT71)/10^4</f>
        <v>216.67021099999999</v>
      </c>
      <c r="I60" s="862">
        <f>SUM('Comext mensuel - EUROSTAT'!AY71,'Comext mensuel - EUROSTAT'!BA71,'Comext mensuel - EUROSTAT'!BC71,'Comext mensuel - EUROSTAT'!BE71,'Comext mensuel - EUROSTAT'!BG71,'Comext mensuel - EUROSTAT'!BI71,'Comext mensuel - EUROSTAT'!BK71,'Comext mensuel - EUROSTAT'!BM71,'Comext mensuel - EUROSTAT'!BO71,'Comext mensuel - EUROSTAT'!BQ71,'Comext mensuel - EUROSTAT'!BS71,'Comext mensuel - EUROSTAT'!BU71)/10^4</f>
        <v>231.13091600000001</v>
      </c>
      <c r="J60" s="873">
        <f>'Comext annuel - EUROSTAT'!C89/10^4</f>
        <v>78.276021</v>
      </c>
      <c r="K60" s="873">
        <f>'Comext annuel - EUROSTAT'!D89/10^4</f>
        <v>155.61016899999998</v>
      </c>
      <c r="L60" s="873">
        <f>'Comext annuel - EUROSTAT'!E89/10^4</f>
        <v>207.75204299999999</v>
      </c>
      <c r="M60" s="873">
        <f>'Comext annuel - EUROSTAT'!F89/10^4</f>
        <v>103.939364</v>
      </c>
      <c r="N60" s="873">
        <f>'Comext annuel - EUROSTAT'!G89/10^4</f>
        <v>100.140575</v>
      </c>
      <c r="O60" s="873">
        <f>'Comext annuel - EUROSTAT'!H89/10^4</f>
        <v>194.920863</v>
      </c>
    </row>
    <row r="61" spans="1:15">
      <c r="B61" s="984"/>
      <c r="C61" t="str">
        <f>'Comext mensuel - EUROSTAT'!A72</f>
        <v>Huile de carthame, brute (à l'excl. de l'huile destinée à des usages techniques ou industriels)</v>
      </c>
      <c r="D61" s="861">
        <f>SUM('Comext mensuel - EUROSTAT'!B72,'Comext mensuel - EUROSTAT'!D72,'Comext mensuel - EUROSTAT'!F72,'Comext mensuel - EUROSTAT'!H72,'Comext mensuel - EUROSTAT'!J72,'Comext mensuel - EUROSTAT'!L72,'Comext mensuel - EUROSTAT'!N72,'Comext mensuel - EUROSTAT'!P72,'Comext mensuel - EUROSTAT'!R72,'Comext mensuel - EUROSTAT'!T72,'Comext mensuel - EUROSTAT'!V72,'Comext mensuel - EUROSTAT'!X72)/10^4</f>
        <v>0.29080700000000004</v>
      </c>
      <c r="E61" s="861">
        <f>SUM('Comext mensuel - EUROSTAT'!C72,'Comext mensuel - EUROSTAT'!E72,'Comext mensuel - EUROSTAT'!G72,'Comext mensuel - EUROSTAT'!I72,'Comext mensuel - EUROSTAT'!K72,'Comext mensuel - EUROSTAT'!M72,'Comext mensuel - EUROSTAT'!O72,'Comext mensuel - EUROSTAT'!Q72,'Comext mensuel - EUROSTAT'!S72,'Comext mensuel - EUROSTAT'!U72,'Comext mensuel - EUROSTAT'!W72,'Comext mensuel - EUROSTAT'!Y72)/10^4</f>
        <v>2.6017999999999999E-2</v>
      </c>
      <c r="F61" s="861">
        <f>SUM('Comext mensuel - EUROSTAT'!Z72,'Comext mensuel - EUROSTAT'!AB72,'Comext mensuel - EUROSTAT'!AD72,'Comext mensuel - EUROSTAT'!AF72,'Comext mensuel - EUROSTAT'!AH72,'Comext mensuel - EUROSTAT'!AJ72,'Comext mensuel - EUROSTAT'!AL72,'Comext mensuel - EUROSTAT'!AN72,'Comext mensuel - EUROSTAT'!AP72,'Comext mensuel - EUROSTAT'!AR72,'Comext mensuel - EUROSTAT'!AT72,'Comext mensuel - EUROSTAT'!AV72)/10^4</f>
        <v>5.8687999999999997E-2</v>
      </c>
      <c r="G61" s="861">
        <f>SUM('Comext mensuel - EUROSTAT'!AA72,'Comext mensuel - EUROSTAT'!AC72,'Comext mensuel - EUROSTAT'!AE72,'Comext mensuel - EUROSTAT'!AG72,'Comext mensuel - EUROSTAT'!AI72,'Comext mensuel - EUROSTAT'!AK72,'Comext mensuel - EUROSTAT'!AM72,'Comext mensuel - EUROSTAT'!AO72,'Comext mensuel - EUROSTAT'!AQ72,'Comext mensuel - EUROSTAT'!AS72,'Comext mensuel - EUROSTAT'!AU72,'Comext mensuel - EUROSTAT'!AW72)/10^4</f>
        <v>1.2547000000000001E-2</v>
      </c>
      <c r="H61" s="861">
        <f>SUM('Comext mensuel - EUROSTAT'!AX72,'Comext mensuel - EUROSTAT'!AZ72,'Comext mensuel - EUROSTAT'!BB72,'Comext mensuel - EUROSTAT'!BD72,'Comext mensuel - EUROSTAT'!BF72,'Comext mensuel - EUROSTAT'!BH72,'Comext mensuel - EUROSTAT'!BJ72,'Comext mensuel - EUROSTAT'!BL72,'Comext mensuel - EUROSTAT'!BN72,'Comext mensuel - EUROSTAT'!BP72,'Comext mensuel - EUROSTAT'!BR72,'Comext mensuel - EUROSTAT'!BT72)/10^4</f>
        <v>2.9250000000000002E-2</v>
      </c>
      <c r="I61" s="861">
        <f>SUM('Comext mensuel - EUROSTAT'!AY72,'Comext mensuel - EUROSTAT'!BA72,'Comext mensuel - EUROSTAT'!BC72,'Comext mensuel - EUROSTAT'!BE72,'Comext mensuel - EUROSTAT'!BG72,'Comext mensuel - EUROSTAT'!BI72,'Comext mensuel - EUROSTAT'!BK72,'Comext mensuel - EUROSTAT'!BM72,'Comext mensuel - EUROSTAT'!BO72,'Comext mensuel - EUROSTAT'!BQ72,'Comext mensuel - EUROSTAT'!BS72,'Comext mensuel - EUROSTAT'!BU72)/10^4</f>
        <v>9.4460000000000013E-3</v>
      </c>
      <c r="J61" s="863">
        <f>'Comext annuel - EUROSTAT'!C90/10^4</f>
        <v>5.3222000000000005E-2</v>
      </c>
      <c r="K61" s="863">
        <f>'Comext annuel - EUROSTAT'!D90/10^4</f>
        <v>3.4854000000000003E-2</v>
      </c>
      <c r="L61" s="863">
        <f>'Comext annuel - EUROSTAT'!E90/10^4</f>
        <v>4.9280000000000004E-2</v>
      </c>
      <c r="M61" s="863">
        <f>'Comext annuel - EUROSTAT'!F90/10^4</f>
        <v>3.2452999999999996E-2</v>
      </c>
      <c r="N61" s="863">
        <f>'Comext annuel - EUROSTAT'!G90/10^4</f>
        <v>1.5371000000000001E-2</v>
      </c>
      <c r="O61" s="863">
        <f>'Comext annuel - EUROSTAT'!H90/10^4</f>
        <v>3.0172000000000004E-2</v>
      </c>
    </row>
    <row r="62" spans="1:15">
      <c r="A62" t="s">
        <v>1092</v>
      </c>
      <c r="B62" s="984"/>
      <c r="C62" t="str">
        <f>'Comext mensuel - EUROSTAT'!A73</f>
        <v>Huiles de tournesol ou de carthame et leurs fractions, même raffinées, mais non chimiquement modifiées, destinées à des usages techniques ou industriels (à l'excl. des huiles brutes et des huiles destinées à la fabrication de produits pour l'alimentation humaine)</v>
      </c>
      <c r="D62" s="862">
        <f>SUM('Comext mensuel - EUROSTAT'!B73,'Comext mensuel - EUROSTAT'!D73,'Comext mensuel - EUROSTAT'!F73,'Comext mensuel - EUROSTAT'!H73,'Comext mensuel - EUROSTAT'!J73,'Comext mensuel - EUROSTAT'!L73,'Comext mensuel - EUROSTAT'!N73,'Comext mensuel - EUROSTAT'!P73,'Comext mensuel - EUROSTAT'!R73,'Comext mensuel - EUROSTAT'!T73,'Comext mensuel - EUROSTAT'!V73,'Comext mensuel - EUROSTAT'!X73)/10^4</f>
        <v>1.3383349999999998</v>
      </c>
      <c r="E62" s="862">
        <f>SUM('Comext mensuel - EUROSTAT'!C73,'Comext mensuel - EUROSTAT'!E73,'Comext mensuel - EUROSTAT'!G73,'Comext mensuel - EUROSTAT'!I73,'Comext mensuel - EUROSTAT'!K73,'Comext mensuel - EUROSTAT'!M73,'Comext mensuel - EUROSTAT'!O73,'Comext mensuel - EUROSTAT'!Q73,'Comext mensuel - EUROSTAT'!S73,'Comext mensuel - EUROSTAT'!U73,'Comext mensuel - EUROSTAT'!W73,'Comext mensuel - EUROSTAT'!Y73)/10^4</f>
        <v>44.717206999999995</v>
      </c>
      <c r="F62" s="862">
        <f>SUM('Comext mensuel - EUROSTAT'!Z73,'Comext mensuel - EUROSTAT'!AB73,'Comext mensuel - EUROSTAT'!AD73,'Comext mensuel - EUROSTAT'!AF73,'Comext mensuel - EUROSTAT'!AH73,'Comext mensuel - EUROSTAT'!AJ73,'Comext mensuel - EUROSTAT'!AL73,'Comext mensuel - EUROSTAT'!AN73,'Comext mensuel - EUROSTAT'!AP73,'Comext mensuel - EUROSTAT'!AR73,'Comext mensuel - EUROSTAT'!AT73,'Comext mensuel - EUROSTAT'!AV73)/10^4</f>
        <v>13.699969999999999</v>
      </c>
      <c r="G62" s="862">
        <f>SUM('Comext mensuel - EUROSTAT'!AA73,'Comext mensuel - EUROSTAT'!AC73,'Comext mensuel - EUROSTAT'!AE73,'Comext mensuel - EUROSTAT'!AG73,'Comext mensuel - EUROSTAT'!AI73,'Comext mensuel - EUROSTAT'!AK73,'Comext mensuel - EUROSTAT'!AM73,'Comext mensuel - EUROSTAT'!AO73,'Comext mensuel - EUROSTAT'!AQ73,'Comext mensuel - EUROSTAT'!AS73,'Comext mensuel - EUROSTAT'!AU73,'Comext mensuel - EUROSTAT'!AW73)/10^4</f>
        <v>3.0655160000000001</v>
      </c>
      <c r="H62" s="862">
        <f>SUM('Comext mensuel - EUROSTAT'!AX73,'Comext mensuel - EUROSTAT'!AZ73,'Comext mensuel - EUROSTAT'!BB73,'Comext mensuel - EUROSTAT'!BD73,'Comext mensuel - EUROSTAT'!BF73,'Comext mensuel - EUROSTAT'!BH73,'Comext mensuel - EUROSTAT'!BJ73,'Comext mensuel - EUROSTAT'!BL73,'Comext mensuel - EUROSTAT'!BN73,'Comext mensuel - EUROSTAT'!BP73,'Comext mensuel - EUROSTAT'!BR73,'Comext mensuel - EUROSTAT'!BT73)/10^4</f>
        <v>7.1757369999999998</v>
      </c>
      <c r="I62" s="862">
        <f>SUM('Comext mensuel - EUROSTAT'!AY73,'Comext mensuel - EUROSTAT'!BA73,'Comext mensuel - EUROSTAT'!BC73,'Comext mensuel - EUROSTAT'!BE73,'Comext mensuel - EUROSTAT'!BG73,'Comext mensuel - EUROSTAT'!BI73,'Comext mensuel - EUROSTAT'!BK73,'Comext mensuel - EUROSTAT'!BM73,'Comext mensuel - EUROSTAT'!BO73,'Comext mensuel - EUROSTAT'!BQ73,'Comext mensuel - EUROSTAT'!BS73,'Comext mensuel - EUROSTAT'!BU73)/10^4</f>
        <v>39.569766999999999</v>
      </c>
      <c r="J62" s="873">
        <f>'Comext annuel - EUROSTAT'!C91/10^4</f>
        <v>1.1365540000000001</v>
      </c>
      <c r="K62" s="873">
        <f>'Comext annuel - EUROSTAT'!D91/10^4</f>
        <v>39.326678000000001</v>
      </c>
      <c r="L62" s="873">
        <f>'Comext annuel - EUROSTAT'!E91/10^4</f>
        <v>5.7434959999999995</v>
      </c>
      <c r="M62" s="873">
        <f>'Comext annuel - EUROSTAT'!F91/10^4</f>
        <v>4.213247</v>
      </c>
      <c r="N62" s="873">
        <f>'Comext annuel - EUROSTAT'!G91/10^4</f>
        <v>11.251888000000001</v>
      </c>
      <c r="O62" s="873">
        <f>'Comext annuel - EUROSTAT'!H91/10^4</f>
        <v>12.613957000000001</v>
      </c>
    </row>
    <row r="63" spans="1:15">
      <c r="A63" t="s">
        <v>1092</v>
      </c>
      <c r="B63" s="984"/>
      <c r="C63" t="str">
        <f>'Comext mensuel - EUROSTAT'!A74</f>
        <v>Huiles de tournesol ou de carthame et leurs fractions, même raffinées, mais non chimiquement modifiées (à l'excl. des huiles brutes et des huiles destinées à des usages techniques ou industriels)</v>
      </c>
      <c r="D63" s="862">
        <f>SUM('Comext mensuel - EUROSTAT'!B74,'Comext mensuel - EUROSTAT'!D74,'Comext mensuel - EUROSTAT'!F74,'Comext mensuel - EUROSTAT'!H74,'Comext mensuel - EUROSTAT'!J74,'Comext mensuel - EUROSTAT'!L74,'Comext mensuel - EUROSTAT'!N74,'Comext mensuel - EUROSTAT'!P74,'Comext mensuel - EUROSTAT'!R74,'Comext mensuel - EUROSTAT'!T74,'Comext mensuel - EUROSTAT'!V74,'Comext mensuel - EUROSTAT'!X74)/10^4</f>
        <v>79.081400000000002</v>
      </c>
      <c r="E63" s="862">
        <f>SUM('Comext mensuel - EUROSTAT'!C74,'Comext mensuel - EUROSTAT'!E74,'Comext mensuel - EUROSTAT'!G74,'Comext mensuel - EUROSTAT'!I74,'Comext mensuel - EUROSTAT'!K74,'Comext mensuel - EUROSTAT'!M74,'Comext mensuel - EUROSTAT'!O74,'Comext mensuel - EUROSTAT'!Q74,'Comext mensuel - EUROSTAT'!S74,'Comext mensuel - EUROSTAT'!U74,'Comext mensuel - EUROSTAT'!W74,'Comext mensuel - EUROSTAT'!Y74)/10^4</f>
        <v>150.19536500000001</v>
      </c>
      <c r="F63" s="862">
        <f>SUM('Comext mensuel - EUROSTAT'!Z74,'Comext mensuel - EUROSTAT'!AB74,'Comext mensuel - EUROSTAT'!AD74,'Comext mensuel - EUROSTAT'!AF74,'Comext mensuel - EUROSTAT'!AH74,'Comext mensuel - EUROSTAT'!AJ74,'Comext mensuel - EUROSTAT'!AL74,'Comext mensuel - EUROSTAT'!AN74,'Comext mensuel - EUROSTAT'!AP74,'Comext mensuel - EUROSTAT'!AR74,'Comext mensuel - EUROSTAT'!AT74,'Comext mensuel - EUROSTAT'!AV74)/10^4</f>
        <v>112.165924</v>
      </c>
      <c r="G63" s="862">
        <f>SUM('Comext mensuel - EUROSTAT'!AA74,'Comext mensuel - EUROSTAT'!AC74,'Comext mensuel - EUROSTAT'!AE74,'Comext mensuel - EUROSTAT'!AG74,'Comext mensuel - EUROSTAT'!AI74,'Comext mensuel - EUROSTAT'!AK74,'Comext mensuel - EUROSTAT'!AM74,'Comext mensuel - EUROSTAT'!AO74,'Comext mensuel - EUROSTAT'!AQ74,'Comext mensuel - EUROSTAT'!AS74,'Comext mensuel - EUROSTAT'!AU74,'Comext mensuel - EUROSTAT'!AW74)/10^4</f>
        <v>240.81283399999998</v>
      </c>
      <c r="H63" s="862">
        <f>SUM('Comext mensuel - EUROSTAT'!AX74,'Comext mensuel - EUROSTAT'!AZ74,'Comext mensuel - EUROSTAT'!BB74,'Comext mensuel - EUROSTAT'!BD74,'Comext mensuel - EUROSTAT'!BF74,'Comext mensuel - EUROSTAT'!BH74,'Comext mensuel - EUROSTAT'!BJ74,'Comext mensuel - EUROSTAT'!BL74,'Comext mensuel - EUROSTAT'!BN74,'Comext mensuel - EUROSTAT'!BP74,'Comext mensuel - EUROSTAT'!BR74,'Comext mensuel - EUROSTAT'!BT74)/10^4</f>
        <v>156.77659700000001</v>
      </c>
      <c r="I63" s="862">
        <f>SUM('Comext mensuel - EUROSTAT'!AY74,'Comext mensuel - EUROSTAT'!BA74,'Comext mensuel - EUROSTAT'!BC74,'Comext mensuel - EUROSTAT'!BE74,'Comext mensuel - EUROSTAT'!BG74,'Comext mensuel - EUROSTAT'!BI74,'Comext mensuel - EUROSTAT'!BK74,'Comext mensuel - EUROSTAT'!BM74,'Comext mensuel - EUROSTAT'!BO74,'Comext mensuel - EUROSTAT'!BQ74,'Comext mensuel - EUROSTAT'!BS74,'Comext mensuel - EUROSTAT'!BU74)/10^4</f>
        <v>215.081523</v>
      </c>
      <c r="J63" s="873">
        <f>'Comext annuel - EUROSTAT'!C92/10^4</f>
        <v>71.593081999999995</v>
      </c>
      <c r="K63" s="873">
        <f>'Comext annuel - EUROSTAT'!D92/10^4</f>
        <v>136.72564</v>
      </c>
      <c r="L63" s="873">
        <f>'Comext annuel - EUROSTAT'!E92/10^4</f>
        <v>115.679731</v>
      </c>
      <c r="M63" s="873">
        <f>'Comext annuel - EUROSTAT'!F92/10^4</f>
        <v>237.15761899999998</v>
      </c>
      <c r="N63" s="873">
        <f>'Comext annuel - EUROSTAT'!G92/10^4</f>
        <v>143.58176</v>
      </c>
      <c r="O63" s="873">
        <f>'Comext annuel - EUROSTAT'!H92/10^4</f>
        <v>224.816968</v>
      </c>
    </row>
    <row r="64" spans="1:15">
      <c r="A64" t="s">
        <v>1093</v>
      </c>
      <c r="B64" s="984"/>
      <c r="C64" t="str">
        <f>'Comext mensuel - EUROSTAT'!A78</f>
        <v>Huile de coton, brute, même dépourvue de gossipol (à l'excl. de l'huile destinée à des usages techniques ou industriels)</v>
      </c>
      <c r="D64" s="861">
        <f>SUM('Comext mensuel - EUROSTAT'!B78,'Comext mensuel - EUROSTAT'!D78,'Comext mensuel - EUROSTAT'!F78,'Comext mensuel - EUROSTAT'!H78,'Comext mensuel - EUROSTAT'!J78,'Comext mensuel - EUROSTAT'!L78,'Comext mensuel - EUROSTAT'!N78,'Comext mensuel - EUROSTAT'!P78,'Comext mensuel - EUROSTAT'!R78,'Comext mensuel - EUROSTAT'!T78,'Comext mensuel - EUROSTAT'!V78,'Comext mensuel - EUROSTAT'!X78)/10^4</f>
        <v>8.7729999999999995E-3</v>
      </c>
      <c r="E64" s="861">
        <f>SUM('Comext mensuel - EUROSTAT'!C78,'Comext mensuel - EUROSTAT'!E78,'Comext mensuel - EUROSTAT'!G78,'Comext mensuel - EUROSTAT'!I78,'Comext mensuel - EUROSTAT'!K78,'Comext mensuel - EUROSTAT'!M78,'Comext mensuel - EUROSTAT'!O78,'Comext mensuel - EUROSTAT'!Q78,'Comext mensuel - EUROSTAT'!S78,'Comext mensuel - EUROSTAT'!U78,'Comext mensuel - EUROSTAT'!W78,'Comext mensuel - EUROSTAT'!Y78)/10^4</f>
        <v>0</v>
      </c>
      <c r="F64" s="861">
        <f>SUM('Comext mensuel - EUROSTAT'!Z78,'Comext mensuel - EUROSTAT'!AB78,'Comext mensuel - EUROSTAT'!AD78,'Comext mensuel - EUROSTAT'!AF78,'Comext mensuel - EUROSTAT'!AH78,'Comext mensuel - EUROSTAT'!AJ78,'Comext mensuel - EUROSTAT'!AL78,'Comext mensuel - EUROSTAT'!AN78,'Comext mensuel - EUROSTAT'!AP78,'Comext mensuel - EUROSTAT'!AR78,'Comext mensuel - EUROSTAT'!AT78,'Comext mensuel - EUROSTAT'!AV78)/10^4</f>
        <v>3.64E-3</v>
      </c>
      <c r="G64" s="861">
        <f>SUM('Comext mensuel - EUROSTAT'!AA78,'Comext mensuel - EUROSTAT'!AC78,'Comext mensuel - EUROSTAT'!AE78,'Comext mensuel - EUROSTAT'!AG78,'Comext mensuel - EUROSTAT'!AI78,'Comext mensuel - EUROSTAT'!AK78,'Comext mensuel - EUROSTAT'!AM78,'Comext mensuel - EUROSTAT'!AO78,'Comext mensuel - EUROSTAT'!AQ78,'Comext mensuel - EUROSTAT'!AS78,'Comext mensuel - EUROSTAT'!AU78,'Comext mensuel - EUROSTAT'!AW78)/10^4</f>
        <v>0.155108</v>
      </c>
      <c r="H64" s="861">
        <f>SUM('Comext mensuel - EUROSTAT'!AX78,'Comext mensuel - EUROSTAT'!AZ78,'Comext mensuel - EUROSTAT'!BB78,'Comext mensuel - EUROSTAT'!BD78,'Comext mensuel - EUROSTAT'!BF78,'Comext mensuel - EUROSTAT'!BH78,'Comext mensuel - EUROSTAT'!BJ78,'Comext mensuel - EUROSTAT'!BL78,'Comext mensuel - EUROSTAT'!BN78,'Comext mensuel - EUROSTAT'!BP78,'Comext mensuel - EUROSTAT'!BR78,'Comext mensuel - EUROSTAT'!BT78)/10^4</f>
        <v>7.9999999999999996E-6</v>
      </c>
      <c r="I64" s="861">
        <f>SUM('Comext mensuel - EUROSTAT'!AY78,'Comext mensuel - EUROSTAT'!BA78,'Comext mensuel - EUROSTAT'!BC78,'Comext mensuel - EUROSTAT'!BE78,'Comext mensuel - EUROSTAT'!BG78,'Comext mensuel - EUROSTAT'!BI78,'Comext mensuel - EUROSTAT'!BK78,'Comext mensuel - EUROSTAT'!BM78,'Comext mensuel - EUROSTAT'!BO78,'Comext mensuel - EUROSTAT'!BQ78,'Comext mensuel - EUROSTAT'!BS78,'Comext mensuel - EUROSTAT'!BU78)/10^4</f>
        <v>0</v>
      </c>
      <c r="J64" s="863">
        <f>'Comext annuel - EUROSTAT'!C96/10^4</f>
        <v>1.1039E-2</v>
      </c>
      <c r="K64" s="863">
        <f>'Comext annuel - EUROSTAT'!D96/10^4</f>
        <v>1.1E-4</v>
      </c>
      <c r="L64" s="863">
        <f>'Comext annuel - EUROSTAT'!E96/10^4</f>
        <v>1.3219999999999999E-2</v>
      </c>
      <c r="M64" s="863">
        <f>'Comext annuel - EUROSTAT'!F96/10^4</f>
        <v>8.9500999999999997E-2</v>
      </c>
      <c r="N64" s="863">
        <f>'Comext annuel - EUROSTAT'!G96/10^4</f>
        <v>1.887E-3</v>
      </c>
      <c r="O64" s="863">
        <f>'Comext annuel - EUROSTAT'!H96/10^4</f>
        <v>1.9099999999999998E-4</v>
      </c>
    </row>
    <row r="65" spans="1:15">
      <c r="A65" t="s">
        <v>1094</v>
      </c>
      <c r="B65" s="984"/>
      <c r="C65" t="str">
        <f>'Comext mensuel - EUROSTAT'!A79</f>
        <v>Huile de coton et ses fractions, même dépourvues de gossipol ou raffinées, mais non chimiquement modifiées, destinées à des usages techniques ou industriels (à l'excl. de l'huile de coton brute et de l'huile destinée à la fabrication de produits pour l'alimentation humaine)</v>
      </c>
      <c r="D65" s="861">
        <f>SUM('Comext mensuel - EUROSTAT'!B79,'Comext mensuel - EUROSTAT'!D79,'Comext mensuel - EUROSTAT'!F79,'Comext mensuel - EUROSTAT'!H79,'Comext mensuel - EUROSTAT'!J79,'Comext mensuel - EUROSTAT'!L79,'Comext mensuel - EUROSTAT'!N79,'Comext mensuel - EUROSTAT'!P79,'Comext mensuel - EUROSTAT'!R79,'Comext mensuel - EUROSTAT'!T79,'Comext mensuel - EUROSTAT'!V79,'Comext mensuel - EUROSTAT'!X79)/10^4</f>
        <v>8.855E-3</v>
      </c>
      <c r="E65" s="861">
        <f>SUM('Comext mensuel - EUROSTAT'!C79,'Comext mensuel - EUROSTAT'!E79,'Comext mensuel - EUROSTAT'!G79,'Comext mensuel - EUROSTAT'!I79,'Comext mensuel - EUROSTAT'!K79,'Comext mensuel - EUROSTAT'!M79,'Comext mensuel - EUROSTAT'!O79,'Comext mensuel - EUROSTAT'!Q79,'Comext mensuel - EUROSTAT'!S79,'Comext mensuel - EUROSTAT'!U79,'Comext mensuel - EUROSTAT'!W79,'Comext mensuel - EUROSTAT'!Y79)/10^4</f>
        <v>6.4700000000000001E-4</v>
      </c>
      <c r="F65" s="861">
        <f>SUM('Comext mensuel - EUROSTAT'!Z79,'Comext mensuel - EUROSTAT'!AB79,'Comext mensuel - EUROSTAT'!AD79,'Comext mensuel - EUROSTAT'!AF79,'Comext mensuel - EUROSTAT'!AH79,'Comext mensuel - EUROSTAT'!AJ79,'Comext mensuel - EUROSTAT'!AL79,'Comext mensuel - EUROSTAT'!AN79,'Comext mensuel - EUROSTAT'!AP79,'Comext mensuel - EUROSTAT'!AR79,'Comext mensuel - EUROSTAT'!AT79,'Comext mensuel - EUROSTAT'!AV79)/10^4</f>
        <v>5.1099999999999995E-4</v>
      </c>
      <c r="G65" s="861">
        <f>SUM('Comext mensuel - EUROSTAT'!AA79,'Comext mensuel - EUROSTAT'!AC79,'Comext mensuel - EUROSTAT'!AE79,'Comext mensuel - EUROSTAT'!AG79,'Comext mensuel - EUROSTAT'!AI79,'Comext mensuel - EUROSTAT'!AK79,'Comext mensuel - EUROSTAT'!AM79,'Comext mensuel - EUROSTAT'!AO79,'Comext mensuel - EUROSTAT'!AQ79,'Comext mensuel - EUROSTAT'!AS79,'Comext mensuel - EUROSTAT'!AU79,'Comext mensuel - EUROSTAT'!AW79)/10^4</f>
        <v>5.3900000000000009E-4</v>
      </c>
      <c r="H65" s="861">
        <f>SUM('Comext mensuel - EUROSTAT'!AX79,'Comext mensuel - EUROSTAT'!AZ79,'Comext mensuel - EUROSTAT'!BB79,'Comext mensuel - EUROSTAT'!BD79,'Comext mensuel - EUROSTAT'!BF79,'Comext mensuel - EUROSTAT'!BH79,'Comext mensuel - EUROSTAT'!BJ79,'Comext mensuel - EUROSTAT'!BL79,'Comext mensuel - EUROSTAT'!BN79,'Comext mensuel - EUROSTAT'!BP79,'Comext mensuel - EUROSTAT'!BR79,'Comext mensuel - EUROSTAT'!BT79)/10^4</f>
        <v>4.4190000000000002E-3</v>
      </c>
      <c r="I65" s="861">
        <f>SUM('Comext mensuel - EUROSTAT'!AY79,'Comext mensuel - EUROSTAT'!BA79,'Comext mensuel - EUROSTAT'!BC79,'Comext mensuel - EUROSTAT'!BE79,'Comext mensuel - EUROSTAT'!BG79,'Comext mensuel - EUROSTAT'!BI79,'Comext mensuel - EUROSTAT'!BK79,'Comext mensuel - EUROSTAT'!BM79,'Comext mensuel - EUROSTAT'!BO79,'Comext mensuel - EUROSTAT'!BQ79,'Comext mensuel - EUROSTAT'!BS79,'Comext mensuel - EUROSTAT'!BU79)/10^4</f>
        <v>4.9200000000000003E-4</v>
      </c>
      <c r="J65" s="863">
        <f>'Comext annuel - EUROSTAT'!C97/10^4</f>
        <v>6.0049999999999999E-3</v>
      </c>
      <c r="K65" s="863">
        <f>'Comext annuel - EUROSTAT'!D97/10^4</f>
        <v>7.5000000000000002E-4</v>
      </c>
      <c r="L65" s="863">
        <f>'Comext annuel - EUROSTAT'!E97/10^4</f>
        <v>7.0199999999999993E-4</v>
      </c>
      <c r="M65" s="863">
        <f>'Comext annuel - EUROSTAT'!F97/10^4</f>
        <v>8.1899999999999996E-4</v>
      </c>
      <c r="N65" s="863">
        <f>'Comext annuel - EUROSTAT'!G97/10^4</f>
        <v>2.702E-3</v>
      </c>
      <c r="O65" s="863">
        <f>'Comext annuel - EUROSTAT'!H97/10^4</f>
        <v>1.7099E-2</v>
      </c>
    </row>
    <row r="66" spans="1:15">
      <c r="A66" t="s">
        <v>1094</v>
      </c>
      <c r="B66" s="984"/>
      <c r="C66" t="str">
        <f>'Comext mensuel - EUROSTAT'!A80</f>
        <v>Huile de coton et ses fractions, même dépourvues de gossipol ou raffinées, mais non chimiquement modifiées (à l'excl. de l'huile de coton brute et de l'huile destinée à des usages techniques ou industriels)</v>
      </c>
      <c r="D66" s="861">
        <f>SUM('Comext mensuel - EUROSTAT'!B80,'Comext mensuel - EUROSTAT'!D80,'Comext mensuel - EUROSTAT'!F80,'Comext mensuel - EUROSTAT'!H80,'Comext mensuel - EUROSTAT'!J80,'Comext mensuel - EUROSTAT'!L80,'Comext mensuel - EUROSTAT'!N80,'Comext mensuel - EUROSTAT'!P80,'Comext mensuel - EUROSTAT'!R80,'Comext mensuel - EUROSTAT'!T80,'Comext mensuel - EUROSTAT'!V80,'Comext mensuel - EUROSTAT'!X80)/10^4</f>
        <v>0.25132600000000005</v>
      </c>
      <c r="E66" s="861">
        <f>SUM('Comext mensuel - EUROSTAT'!C80,'Comext mensuel - EUROSTAT'!E80,'Comext mensuel - EUROSTAT'!G80,'Comext mensuel - EUROSTAT'!I80,'Comext mensuel - EUROSTAT'!K80,'Comext mensuel - EUROSTAT'!M80,'Comext mensuel - EUROSTAT'!O80,'Comext mensuel - EUROSTAT'!Q80,'Comext mensuel - EUROSTAT'!S80,'Comext mensuel - EUROSTAT'!U80,'Comext mensuel - EUROSTAT'!W80,'Comext mensuel - EUROSTAT'!Y80)/10^4</f>
        <v>1.0034E-2</v>
      </c>
      <c r="F66" s="861">
        <f>SUM('Comext mensuel - EUROSTAT'!Z80,'Comext mensuel - EUROSTAT'!AB80,'Comext mensuel - EUROSTAT'!AD80,'Comext mensuel - EUROSTAT'!AF80,'Comext mensuel - EUROSTAT'!AH80,'Comext mensuel - EUROSTAT'!AJ80,'Comext mensuel - EUROSTAT'!AL80,'Comext mensuel - EUROSTAT'!AN80,'Comext mensuel - EUROSTAT'!AP80,'Comext mensuel - EUROSTAT'!AR80,'Comext mensuel - EUROSTAT'!AT80,'Comext mensuel - EUROSTAT'!AV80)/10^4</f>
        <v>0.693249</v>
      </c>
      <c r="G66" s="861">
        <f>SUM('Comext mensuel - EUROSTAT'!AA80,'Comext mensuel - EUROSTAT'!AC80,'Comext mensuel - EUROSTAT'!AE80,'Comext mensuel - EUROSTAT'!AG80,'Comext mensuel - EUROSTAT'!AI80,'Comext mensuel - EUROSTAT'!AK80,'Comext mensuel - EUROSTAT'!AM80,'Comext mensuel - EUROSTAT'!AO80,'Comext mensuel - EUROSTAT'!AQ80,'Comext mensuel - EUROSTAT'!AS80,'Comext mensuel - EUROSTAT'!AU80,'Comext mensuel - EUROSTAT'!AW80)/10^4</f>
        <v>9.0671000000000002E-2</v>
      </c>
      <c r="H66" s="861">
        <f>SUM('Comext mensuel - EUROSTAT'!AX80,'Comext mensuel - EUROSTAT'!AZ80,'Comext mensuel - EUROSTAT'!BB80,'Comext mensuel - EUROSTAT'!BD80,'Comext mensuel - EUROSTAT'!BF80,'Comext mensuel - EUROSTAT'!BH80,'Comext mensuel - EUROSTAT'!BJ80,'Comext mensuel - EUROSTAT'!BL80,'Comext mensuel - EUROSTAT'!BN80,'Comext mensuel - EUROSTAT'!BP80,'Comext mensuel - EUROSTAT'!BR80,'Comext mensuel - EUROSTAT'!BT80)/10^4</f>
        <v>2.2433079999999999</v>
      </c>
      <c r="I66" s="861">
        <f>SUM('Comext mensuel - EUROSTAT'!AY80,'Comext mensuel - EUROSTAT'!BA80,'Comext mensuel - EUROSTAT'!BC80,'Comext mensuel - EUROSTAT'!BE80,'Comext mensuel - EUROSTAT'!BG80,'Comext mensuel - EUROSTAT'!BI80,'Comext mensuel - EUROSTAT'!BK80,'Comext mensuel - EUROSTAT'!BM80,'Comext mensuel - EUROSTAT'!BO80,'Comext mensuel - EUROSTAT'!BQ80,'Comext mensuel - EUROSTAT'!BS80,'Comext mensuel - EUROSTAT'!BU80)/10^4</f>
        <v>6.2574000000000005E-2</v>
      </c>
      <c r="J66" s="863">
        <f>'Comext annuel - EUROSTAT'!C98/10^4</f>
        <v>0.26639200000000002</v>
      </c>
      <c r="K66" s="863">
        <f>'Comext annuel - EUROSTAT'!D98/10^4</f>
        <v>1.6109000000000002E-2</v>
      </c>
      <c r="L66" s="863">
        <f>'Comext annuel - EUROSTAT'!E98/10^4</f>
        <v>4.5009E-2</v>
      </c>
      <c r="M66" s="863">
        <f>'Comext annuel - EUROSTAT'!F98/10^4</f>
        <v>5.2770000000000004E-3</v>
      </c>
      <c r="N66" s="863">
        <f>'Comext annuel - EUROSTAT'!G98/10^4</f>
        <v>0.76383100000000004</v>
      </c>
      <c r="O66" s="863">
        <f>'Comext annuel - EUROSTAT'!H98/10^4</f>
        <v>1.4434000000000001E-2</v>
      </c>
    </row>
    <row r="67" spans="1:15">
      <c r="A67" t="s">
        <v>1095</v>
      </c>
      <c r="B67" s="984"/>
      <c r="C67" t="str">
        <f>'Comext mensuel - EUROSTAT'!A81</f>
        <v>Huile de coco {coprah}, brute, destinée à des usages techniques ou industriels (autres que la fabrication de produits pour l'alimentation humaine)</v>
      </c>
      <c r="D67" s="861">
        <f>SUM('Comext mensuel - EUROSTAT'!B81,'Comext mensuel - EUROSTAT'!D81,'Comext mensuel - EUROSTAT'!F81,'Comext mensuel - EUROSTAT'!H81,'Comext mensuel - EUROSTAT'!J81,'Comext mensuel - EUROSTAT'!L81,'Comext mensuel - EUROSTAT'!N81,'Comext mensuel - EUROSTAT'!P81,'Comext mensuel - EUROSTAT'!R81,'Comext mensuel - EUROSTAT'!T81,'Comext mensuel - EUROSTAT'!V81,'Comext mensuel - EUROSTAT'!X81)/10^4</f>
        <v>15.052412</v>
      </c>
      <c r="E67" s="861">
        <f>SUM('Comext mensuel - EUROSTAT'!C81,'Comext mensuel - EUROSTAT'!E81,'Comext mensuel - EUROSTAT'!G81,'Comext mensuel - EUROSTAT'!I81,'Comext mensuel - EUROSTAT'!K81,'Comext mensuel - EUROSTAT'!M81,'Comext mensuel - EUROSTAT'!O81,'Comext mensuel - EUROSTAT'!Q81,'Comext mensuel - EUROSTAT'!S81,'Comext mensuel - EUROSTAT'!U81,'Comext mensuel - EUROSTAT'!W81,'Comext mensuel - EUROSTAT'!Y81)/10^4</f>
        <v>3.3611999999999996E-2</v>
      </c>
      <c r="F67" s="861">
        <f>SUM('Comext mensuel - EUROSTAT'!Z81,'Comext mensuel - EUROSTAT'!AB81,'Comext mensuel - EUROSTAT'!AD81,'Comext mensuel - EUROSTAT'!AF81,'Comext mensuel - EUROSTAT'!AH81,'Comext mensuel - EUROSTAT'!AJ81,'Comext mensuel - EUROSTAT'!AL81,'Comext mensuel - EUROSTAT'!AN81,'Comext mensuel - EUROSTAT'!AP81,'Comext mensuel - EUROSTAT'!AR81,'Comext mensuel - EUROSTAT'!AT81,'Comext mensuel - EUROSTAT'!AV81)/10^4</f>
        <v>17.870203999999998</v>
      </c>
      <c r="G67" s="861">
        <f>SUM('Comext mensuel - EUROSTAT'!AA81,'Comext mensuel - EUROSTAT'!AC81,'Comext mensuel - EUROSTAT'!AE81,'Comext mensuel - EUROSTAT'!AG81,'Comext mensuel - EUROSTAT'!AI81,'Comext mensuel - EUROSTAT'!AK81,'Comext mensuel - EUROSTAT'!AM81,'Comext mensuel - EUROSTAT'!AO81,'Comext mensuel - EUROSTAT'!AQ81,'Comext mensuel - EUROSTAT'!AS81,'Comext mensuel - EUROSTAT'!AU81,'Comext mensuel - EUROSTAT'!AW81)/10^4</f>
        <v>1.8613999999999999E-2</v>
      </c>
      <c r="H67" s="861">
        <f>SUM('Comext mensuel - EUROSTAT'!AX81,'Comext mensuel - EUROSTAT'!AZ81,'Comext mensuel - EUROSTAT'!BB81,'Comext mensuel - EUROSTAT'!BD81,'Comext mensuel - EUROSTAT'!BF81,'Comext mensuel - EUROSTAT'!BH81,'Comext mensuel - EUROSTAT'!BJ81,'Comext mensuel - EUROSTAT'!BL81,'Comext mensuel - EUROSTAT'!BN81,'Comext mensuel - EUROSTAT'!BP81,'Comext mensuel - EUROSTAT'!BR81,'Comext mensuel - EUROSTAT'!BT81)/10^4</f>
        <v>15.472840000000001</v>
      </c>
      <c r="I67" s="861">
        <f>SUM('Comext mensuel - EUROSTAT'!AY81,'Comext mensuel - EUROSTAT'!BA81,'Comext mensuel - EUROSTAT'!BC81,'Comext mensuel - EUROSTAT'!BE81,'Comext mensuel - EUROSTAT'!BG81,'Comext mensuel - EUROSTAT'!BI81,'Comext mensuel - EUROSTAT'!BK81,'Comext mensuel - EUROSTAT'!BM81,'Comext mensuel - EUROSTAT'!BO81,'Comext mensuel - EUROSTAT'!BQ81,'Comext mensuel - EUROSTAT'!BS81,'Comext mensuel - EUROSTAT'!BU81)/10^4</f>
        <v>2.2436000000000001E-2</v>
      </c>
      <c r="J67" s="863">
        <f>'Comext annuel - EUROSTAT'!C99/10^4</f>
        <v>16.781701999999999</v>
      </c>
      <c r="K67" s="863">
        <f>'Comext annuel - EUROSTAT'!D99/10^4</f>
        <v>5.8666999999999997E-2</v>
      </c>
      <c r="L67" s="863">
        <f>'Comext annuel - EUROSTAT'!E99/10^4</f>
        <v>15.794872</v>
      </c>
      <c r="M67" s="863">
        <f>'Comext annuel - EUROSTAT'!F99/10^4</f>
        <v>4.4323000000000001E-2</v>
      </c>
      <c r="N67" s="863">
        <f>'Comext annuel - EUROSTAT'!G99/10^4</f>
        <v>13.811260999999998</v>
      </c>
      <c r="O67" s="863">
        <f>'Comext annuel - EUROSTAT'!H99/10^4</f>
        <v>2.4621000000000001E-2</v>
      </c>
    </row>
    <row r="68" spans="1:15">
      <c r="A68" t="s">
        <v>1095</v>
      </c>
      <c r="B68" s="984"/>
      <c r="C68" t="str">
        <f>'Comext mensuel - EUROSTAT'!A82</f>
        <v>Huile de coco {coprah}, brute, présentée en emballages immédiats d'un contenu net &lt;= 1 kg (à l'excl. de l'huile destinée à des usages techniques ou industriels)</v>
      </c>
      <c r="D68" s="861">
        <f>SUM('Comext mensuel - EUROSTAT'!B82,'Comext mensuel - EUROSTAT'!D82,'Comext mensuel - EUROSTAT'!F82,'Comext mensuel - EUROSTAT'!H82,'Comext mensuel - EUROSTAT'!J82,'Comext mensuel - EUROSTAT'!L82,'Comext mensuel - EUROSTAT'!N82,'Comext mensuel - EUROSTAT'!P82,'Comext mensuel - EUROSTAT'!R82,'Comext mensuel - EUROSTAT'!T82,'Comext mensuel - EUROSTAT'!V82,'Comext mensuel - EUROSTAT'!X82)/10^4</f>
        <v>0.29737499999999994</v>
      </c>
      <c r="E68" s="861">
        <f>SUM('Comext mensuel - EUROSTAT'!C82,'Comext mensuel - EUROSTAT'!E82,'Comext mensuel - EUROSTAT'!G82,'Comext mensuel - EUROSTAT'!I82,'Comext mensuel - EUROSTAT'!K82,'Comext mensuel - EUROSTAT'!M82,'Comext mensuel - EUROSTAT'!O82,'Comext mensuel - EUROSTAT'!Q82,'Comext mensuel - EUROSTAT'!S82,'Comext mensuel - EUROSTAT'!U82,'Comext mensuel - EUROSTAT'!W82,'Comext mensuel - EUROSTAT'!Y82)/10^4</f>
        <v>3.753200000000001E-2</v>
      </c>
      <c r="F68" s="861">
        <f>SUM('Comext mensuel - EUROSTAT'!Z82,'Comext mensuel - EUROSTAT'!AB82,'Comext mensuel - EUROSTAT'!AD82,'Comext mensuel - EUROSTAT'!AF82,'Comext mensuel - EUROSTAT'!AH82,'Comext mensuel - EUROSTAT'!AJ82,'Comext mensuel - EUROSTAT'!AL82,'Comext mensuel - EUROSTAT'!AN82,'Comext mensuel - EUROSTAT'!AP82,'Comext mensuel - EUROSTAT'!AR82,'Comext mensuel - EUROSTAT'!AT82,'Comext mensuel - EUROSTAT'!AV82)/10^4</f>
        <v>0.93897100000000011</v>
      </c>
      <c r="G68" s="861">
        <f>SUM('Comext mensuel - EUROSTAT'!AA82,'Comext mensuel - EUROSTAT'!AC82,'Comext mensuel - EUROSTAT'!AE82,'Comext mensuel - EUROSTAT'!AG82,'Comext mensuel - EUROSTAT'!AI82,'Comext mensuel - EUROSTAT'!AK82,'Comext mensuel - EUROSTAT'!AM82,'Comext mensuel - EUROSTAT'!AO82,'Comext mensuel - EUROSTAT'!AQ82,'Comext mensuel - EUROSTAT'!AS82,'Comext mensuel - EUROSTAT'!AU82,'Comext mensuel - EUROSTAT'!AW82)/10^4</f>
        <v>3.4585999999999999E-2</v>
      </c>
      <c r="H68" s="861">
        <f>SUM('Comext mensuel - EUROSTAT'!AX82,'Comext mensuel - EUROSTAT'!AZ82,'Comext mensuel - EUROSTAT'!BB82,'Comext mensuel - EUROSTAT'!BD82,'Comext mensuel - EUROSTAT'!BF82,'Comext mensuel - EUROSTAT'!BH82,'Comext mensuel - EUROSTAT'!BJ82,'Comext mensuel - EUROSTAT'!BL82,'Comext mensuel - EUROSTAT'!BN82,'Comext mensuel - EUROSTAT'!BP82,'Comext mensuel - EUROSTAT'!BR82,'Comext mensuel - EUROSTAT'!BT82)/10^4</f>
        <v>0.75916600000000012</v>
      </c>
      <c r="I68" s="861">
        <f>SUM('Comext mensuel - EUROSTAT'!AY82,'Comext mensuel - EUROSTAT'!BA82,'Comext mensuel - EUROSTAT'!BC82,'Comext mensuel - EUROSTAT'!BE82,'Comext mensuel - EUROSTAT'!BG82,'Comext mensuel - EUROSTAT'!BI82,'Comext mensuel - EUROSTAT'!BK82,'Comext mensuel - EUROSTAT'!BM82,'Comext mensuel - EUROSTAT'!BO82,'Comext mensuel - EUROSTAT'!BQ82,'Comext mensuel - EUROSTAT'!BS82,'Comext mensuel - EUROSTAT'!BU82)/10^4</f>
        <v>7.4675000000000005E-2</v>
      </c>
      <c r="J68" s="863">
        <f>'Comext annuel - EUROSTAT'!C100/10^4</f>
        <v>0.21509800000000001</v>
      </c>
      <c r="K68" s="863">
        <f>'Comext annuel - EUROSTAT'!D100/10^4</f>
        <v>5.3627999999999995E-2</v>
      </c>
      <c r="L68" s="863">
        <f>'Comext annuel - EUROSTAT'!E100/10^4</f>
        <v>0.9599120000000001</v>
      </c>
      <c r="M68" s="863">
        <f>'Comext annuel - EUROSTAT'!F100/10^4</f>
        <v>2.8360000000000003E-2</v>
      </c>
      <c r="N68" s="863">
        <f>'Comext annuel - EUROSTAT'!G100/10^4</f>
        <v>0.64733499999999999</v>
      </c>
      <c r="O68" s="863">
        <f>'Comext annuel - EUROSTAT'!H100/10^4</f>
        <v>4.9149999999999999E-2</v>
      </c>
    </row>
    <row r="69" spans="1:15">
      <c r="A69" t="s">
        <v>1095</v>
      </c>
      <c r="B69" s="984"/>
      <c r="C69" t="str">
        <f>'Comext mensuel - EUROSTAT'!A83</f>
        <v>Huile de coco {coprah}, brute, présentée en emballages immédiats d'un contenu net &gt; 1 kg (à l'excl. de l'huile destinée à des usages techniques ou industriels)</v>
      </c>
      <c r="D69" s="861">
        <f>SUM('Comext mensuel - EUROSTAT'!B83,'Comext mensuel - EUROSTAT'!D83,'Comext mensuel - EUROSTAT'!F83,'Comext mensuel - EUROSTAT'!H83,'Comext mensuel - EUROSTAT'!J83,'Comext mensuel - EUROSTAT'!L83,'Comext mensuel - EUROSTAT'!N83,'Comext mensuel - EUROSTAT'!P83,'Comext mensuel - EUROSTAT'!R83,'Comext mensuel - EUROSTAT'!T83,'Comext mensuel - EUROSTAT'!V83,'Comext mensuel - EUROSTAT'!X83)/10^4</f>
        <v>9.0359510000000007</v>
      </c>
      <c r="E69" s="861">
        <f>SUM('Comext mensuel - EUROSTAT'!C83,'Comext mensuel - EUROSTAT'!E83,'Comext mensuel - EUROSTAT'!G83,'Comext mensuel - EUROSTAT'!I83,'Comext mensuel - EUROSTAT'!K83,'Comext mensuel - EUROSTAT'!M83,'Comext mensuel - EUROSTAT'!O83,'Comext mensuel - EUROSTAT'!Q83,'Comext mensuel - EUROSTAT'!S83,'Comext mensuel - EUROSTAT'!U83,'Comext mensuel - EUROSTAT'!W83,'Comext mensuel - EUROSTAT'!Y83)/10^4</f>
        <v>3.6489000000000008E-2</v>
      </c>
      <c r="F69" s="861">
        <f>SUM('Comext mensuel - EUROSTAT'!Z83,'Comext mensuel - EUROSTAT'!AB83,'Comext mensuel - EUROSTAT'!AD83,'Comext mensuel - EUROSTAT'!AF83,'Comext mensuel - EUROSTAT'!AH83,'Comext mensuel - EUROSTAT'!AJ83,'Comext mensuel - EUROSTAT'!AL83,'Comext mensuel - EUROSTAT'!AN83,'Comext mensuel - EUROSTAT'!AP83,'Comext mensuel - EUROSTAT'!AR83,'Comext mensuel - EUROSTAT'!AT83,'Comext mensuel - EUROSTAT'!AV83)/10^4</f>
        <v>8.4607929999999989</v>
      </c>
      <c r="G69" s="861">
        <f>SUM('Comext mensuel - EUROSTAT'!AA83,'Comext mensuel - EUROSTAT'!AC83,'Comext mensuel - EUROSTAT'!AE83,'Comext mensuel - EUROSTAT'!AG83,'Comext mensuel - EUROSTAT'!AI83,'Comext mensuel - EUROSTAT'!AK83,'Comext mensuel - EUROSTAT'!AM83,'Comext mensuel - EUROSTAT'!AO83,'Comext mensuel - EUROSTAT'!AQ83,'Comext mensuel - EUROSTAT'!AS83,'Comext mensuel - EUROSTAT'!AU83,'Comext mensuel - EUROSTAT'!AW83)/10^4</f>
        <v>1.1761000000000001E-2</v>
      </c>
      <c r="H69" s="861">
        <f>SUM('Comext mensuel - EUROSTAT'!AX83,'Comext mensuel - EUROSTAT'!AZ83,'Comext mensuel - EUROSTAT'!BB83,'Comext mensuel - EUROSTAT'!BD83,'Comext mensuel - EUROSTAT'!BF83,'Comext mensuel - EUROSTAT'!BH83,'Comext mensuel - EUROSTAT'!BJ83,'Comext mensuel - EUROSTAT'!BL83,'Comext mensuel - EUROSTAT'!BN83,'Comext mensuel - EUROSTAT'!BP83,'Comext mensuel - EUROSTAT'!BR83,'Comext mensuel - EUROSTAT'!BT83)/10^4</f>
        <v>10.031797000000001</v>
      </c>
      <c r="I69" s="861">
        <f>SUM('Comext mensuel - EUROSTAT'!AY83,'Comext mensuel - EUROSTAT'!BA83,'Comext mensuel - EUROSTAT'!BC83,'Comext mensuel - EUROSTAT'!BE83,'Comext mensuel - EUROSTAT'!BG83,'Comext mensuel - EUROSTAT'!BI83,'Comext mensuel - EUROSTAT'!BK83,'Comext mensuel - EUROSTAT'!BM83,'Comext mensuel - EUROSTAT'!BO83,'Comext mensuel - EUROSTAT'!BQ83,'Comext mensuel - EUROSTAT'!BS83,'Comext mensuel - EUROSTAT'!BU83)/10^4</f>
        <v>8.8600000000000016E-3</v>
      </c>
      <c r="J69" s="863">
        <f>'Comext annuel - EUROSTAT'!C101/10^4</f>
        <v>9.4269730000000003</v>
      </c>
      <c r="K69" s="863">
        <f>'Comext annuel - EUROSTAT'!D101/10^4</f>
        <v>2.5412999999999998E-2</v>
      </c>
      <c r="L69" s="863">
        <f>'Comext annuel - EUROSTAT'!E101/10^4</f>
        <v>9.7315120000000004</v>
      </c>
      <c r="M69" s="863">
        <f>'Comext annuel - EUROSTAT'!F101/10^4</f>
        <v>6.2880000000000002E-3</v>
      </c>
      <c r="N69" s="863">
        <f>'Comext annuel - EUROSTAT'!G101/10^4</f>
        <v>11.704461</v>
      </c>
      <c r="O69" s="863">
        <f>'Comext annuel - EUROSTAT'!H101/10^4</f>
        <v>3.6369999999999996E-3</v>
      </c>
    </row>
    <row r="70" spans="1:15">
      <c r="A70" t="s">
        <v>1096</v>
      </c>
      <c r="B70" s="984"/>
      <c r="C70" t="str">
        <f>'Comext mensuel - EUROSTAT'!A84</f>
        <v>Fractions solides de l'huile de coco {coprah}, même raffinées, mais non chimiquement modifiées, présentées en emballages immédiats d'un contenu net &lt;= 1 kg</v>
      </c>
      <c r="D70" s="861">
        <f>SUM('Comext mensuel - EUROSTAT'!B84,'Comext mensuel - EUROSTAT'!D84,'Comext mensuel - EUROSTAT'!F84,'Comext mensuel - EUROSTAT'!H84,'Comext mensuel - EUROSTAT'!J84,'Comext mensuel - EUROSTAT'!L84,'Comext mensuel - EUROSTAT'!N84,'Comext mensuel - EUROSTAT'!P84,'Comext mensuel - EUROSTAT'!R84,'Comext mensuel - EUROSTAT'!T84,'Comext mensuel - EUROSTAT'!V84,'Comext mensuel - EUROSTAT'!X84)/10^4</f>
        <v>8.516399999999999E-2</v>
      </c>
      <c r="E70" s="861">
        <f>SUM('Comext mensuel - EUROSTAT'!C84,'Comext mensuel - EUROSTAT'!E84,'Comext mensuel - EUROSTAT'!G84,'Comext mensuel - EUROSTAT'!I84,'Comext mensuel - EUROSTAT'!K84,'Comext mensuel - EUROSTAT'!M84,'Comext mensuel - EUROSTAT'!O84,'Comext mensuel - EUROSTAT'!Q84,'Comext mensuel - EUROSTAT'!S84,'Comext mensuel - EUROSTAT'!U84,'Comext mensuel - EUROSTAT'!W84,'Comext mensuel - EUROSTAT'!Y84)/10^4</f>
        <v>1.4658999999999997E-2</v>
      </c>
      <c r="F70" s="861">
        <f>SUM('Comext mensuel - EUROSTAT'!Z84,'Comext mensuel - EUROSTAT'!AB84,'Comext mensuel - EUROSTAT'!AD84,'Comext mensuel - EUROSTAT'!AF84,'Comext mensuel - EUROSTAT'!AH84,'Comext mensuel - EUROSTAT'!AJ84,'Comext mensuel - EUROSTAT'!AL84,'Comext mensuel - EUROSTAT'!AN84,'Comext mensuel - EUROSTAT'!AP84,'Comext mensuel - EUROSTAT'!AR84,'Comext mensuel - EUROSTAT'!AT84,'Comext mensuel - EUROSTAT'!AV84)/10^4</f>
        <v>0.38750900000000005</v>
      </c>
      <c r="G70" s="861">
        <f>SUM('Comext mensuel - EUROSTAT'!AA84,'Comext mensuel - EUROSTAT'!AC84,'Comext mensuel - EUROSTAT'!AE84,'Comext mensuel - EUROSTAT'!AG84,'Comext mensuel - EUROSTAT'!AI84,'Comext mensuel - EUROSTAT'!AK84,'Comext mensuel - EUROSTAT'!AM84,'Comext mensuel - EUROSTAT'!AO84,'Comext mensuel - EUROSTAT'!AQ84,'Comext mensuel - EUROSTAT'!AS84,'Comext mensuel - EUROSTAT'!AU84,'Comext mensuel - EUROSTAT'!AW84)/10^4</f>
        <v>1.0866999999999998E-2</v>
      </c>
      <c r="H70" s="861">
        <f>SUM('Comext mensuel - EUROSTAT'!AX84,'Comext mensuel - EUROSTAT'!AZ84,'Comext mensuel - EUROSTAT'!BB84,'Comext mensuel - EUROSTAT'!BD84,'Comext mensuel - EUROSTAT'!BF84,'Comext mensuel - EUROSTAT'!BH84,'Comext mensuel - EUROSTAT'!BJ84,'Comext mensuel - EUROSTAT'!BL84,'Comext mensuel - EUROSTAT'!BN84,'Comext mensuel - EUROSTAT'!BP84,'Comext mensuel - EUROSTAT'!BR84,'Comext mensuel - EUROSTAT'!BT84)/10^4</f>
        <v>0.17285</v>
      </c>
      <c r="I70" s="861">
        <f>SUM('Comext mensuel - EUROSTAT'!AY84,'Comext mensuel - EUROSTAT'!BA84,'Comext mensuel - EUROSTAT'!BC84,'Comext mensuel - EUROSTAT'!BE84,'Comext mensuel - EUROSTAT'!BG84,'Comext mensuel - EUROSTAT'!BI84,'Comext mensuel - EUROSTAT'!BK84,'Comext mensuel - EUROSTAT'!BM84,'Comext mensuel - EUROSTAT'!BO84,'Comext mensuel - EUROSTAT'!BQ84,'Comext mensuel - EUROSTAT'!BS84,'Comext mensuel - EUROSTAT'!BU84)/10^4</f>
        <v>1.1022000000000001E-2</v>
      </c>
      <c r="J70" s="863">
        <f>'Comext annuel - EUROSTAT'!C102/10^4</f>
        <v>9.9254999999999996E-2</v>
      </c>
      <c r="K70" s="863">
        <f>'Comext annuel - EUROSTAT'!D102/10^4</f>
        <v>9.4669999999999997E-3</v>
      </c>
      <c r="L70" s="863">
        <f>'Comext annuel - EUROSTAT'!E102/10^4</f>
        <v>0.34800199999999998</v>
      </c>
      <c r="M70" s="863">
        <f>'Comext annuel - EUROSTAT'!F102/10^4</f>
        <v>1.7103E-2</v>
      </c>
      <c r="N70" s="863">
        <f>'Comext annuel - EUROSTAT'!G102/10^4</f>
        <v>0.15872700000000001</v>
      </c>
      <c r="O70" s="863">
        <f>'Comext annuel - EUROSTAT'!H102/10^4</f>
        <v>4.9590000000000007E-3</v>
      </c>
    </row>
    <row r="71" spans="1:15">
      <c r="A71" t="s">
        <v>1096</v>
      </c>
      <c r="B71" s="984"/>
      <c r="C71" t="str">
        <f>'Comext mensuel - EUROSTAT'!A85</f>
        <v>Fractions solides de l'huile de coco {coprah}, même raffinées, mais non chimiquement modifiées, présentées en emballages immédiats d'un contenu net &gt; 1 kg</v>
      </c>
      <c r="D71" s="861">
        <f>SUM('Comext mensuel - EUROSTAT'!B85,'Comext mensuel - EUROSTAT'!D85,'Comext mensuel - EUROSTAT'!F85,'Comext mensuel - EUROSTAT'!H85,'Comext mensuel - EUROSTAT'!J85,'Comext mensuel - EUROSTAT'!L85,'Comext mensuel - EUROSTAT'!N85,'Comext mensuel - EUROSTAT'!P85,'Comext mensuel - EUROSTAT'!R85,'Comext mensuel - EUROSTAT'!T85,'Comext mensuel - EUROSTAT'!V85,'Comext mensuel - EUROSTAT'!X85)/10^4</f>
        <v>0.297236</v>
      </c>
      <c r="E71" s="861">
        <f>SUM('Comext mensuel - EUROSTAT'!C85,'Comext mensuel - EUROSTAT'!E85,'Comext mensuel - EUROSTAT'!G85,'Comext mensuel - EUROSTAT'!I85,'Comext mensuel - EUROSTAT'!K85,'Comext mensuel - EUROSTAT'!M85,'Comext mensuel - EUROSTAT'!O85,'Comext mensuel - EUROSTAT'!Q85,'Comext mensuel - EUROSTAT'!S85,'Comext mensuel - EUROSTAT'!U85,'Comext mensuel - EUROSTAT'!W85,'Comext mensuel - EUROSTAT'!Y85)/10^4</f>
        <v>1.6415000000000003E-2</v>
      </c>
      <c r="F71" s="861">
        <f>SUM('Comext mensuel - EUROSTAT'!Z85,'Comext mensuel - EUROSTAT'!AB85,'Comext mensuel - EUROSTAT'!AD85,'Comext mensuel - EUROSTAT'!AF85,'Comext mensuel - EUROSTAT'!AH85,'Comext mensuel - EUROSTAT'!AJ85,'Comext mensuel - EUROSTAT'!AL85,'Comext mensuel - EUROSTAT'!AN85,'Comext mensuel - EUROSTAT'!AP85,'Comext mensuel - EUROSTAT'!AR85,'Comext mensuel - EUROSTAT'!AT85,'Comext mensuel - EUROSTAT'!AV85)/10^4</f>
        <v>0.60117500000000001</v>
      </c>
      <c r="G71" s="861">
        <f>SUM('Comext mensuel - EUROSTAT'!AA85,'Comext mensuel - EUROSTAT'!AC85,'Comext mensuel - EUROSTAT'!AE85,'Comext mensuel - EUROSTAT'!AG85,'Comext mensuel - EUROSTAT'!AI85,'Comext mensuel - EUROSTAT'!AK85,'Comext mensuel - EUROSTAT'!AM85,'Comext mensuel - EUROSTAT'!AO85,'Comext mensuel - EUROSTAT'!AQ85,'Comext mensuel - EUROSTAT'!AS85,'Comext mensuel - EUROSTAT'!AU85,'Comext mensuel - EUROSTAT'!AW85)/10^4</f>
        <v>1.4949000000000004E-2</v>
      </c>
      <c r="H71" s="861">
        <f>SUM('Comext mensuel - EUROSTAT'!AX85,'Comext mensuel - EUROSTAT'!AZ85,'Comext mensuel - EUROSTAT'!BB85,'Comext mensuel - EUROSTAT'!BD85,'Comext mensuel - EUROSTAT'!BF85,'Comext mensuel - EUROSTAT'!BH85,'Comext mensuel - EUROSTAT'!BJ85,'Comext mensuel - EUROSTAT'!BL85,'Comext mensuel - EUROSTAT'!BN85,'Comext mensuel - EUROSTAT'!BP85,'Comext mensuel - EUROSTAT'!BR85,'Comext mensuel - EUROSTAT'!BT85)/10^4</f>
        <v>1.3063150000000001</v>
      </c>
      <c r="I71" s="861">
        <f>SUM('Comext mensuel - EUROSTAT'!AY85,'Comext mensuel - EUROSTAT'!BA85,'Comext mensuel - EUROSTAT'!BC85,'Comext mensuel - EUROSTAT'!BE85,'Comext mensuel - EUROSTAT'!BG85,'Comext mensuel - EUROSTAT'!BI85,'Comext mensuel - EUROSTAT'!BK85,'Comext mensuel - EUROSTAT'!BM85,'Comext mensuel - EUROSTAT'!BO85,'Comext mensuel - EUROSTAT'!BQ85,'Comext mensuel - EUROSTAT'!BS85,'Comext mensuel - EUROSTAT'!BU85)/10^4</f>
        <v>3.3079999999999993E-3</v>
      </c>
      <c r="J71" s="863">
        <f>'Comext annuel - EUROSTAT'!C103/10^4</f>
        <v>0.59987800000000002</v>
      </c>
      <c r="K71" s="863">
        <f>'Comext annuel - EUROSTAT'!D103/10^4</f>
        <v>2.1037E-2</v>
      </c>
      <c r="L71" s="863">
        <f>'Comext annuel - EUROSTAT'!E103/10^4</f>
        <v>0.448353</v>
      </c>
      <c r="M71" s="863">
        <f>'Comext annuel - EUROSTAT'!F103/10^4</f>
        <v>2.2589999999999999E-2</v>
      </c>
      <c r="N71" s="863">
        <f>'Comext annuel - EUROSTAT'!G103/10^4</f>
        <v>1.013147</v>
      </c>
      <c r="O71" s="863">
        <f>'Comext annuel - EUROSTAT'!H103/10^4</f>
        <v>3.0370000000000002E-3</v>
      </c>
    </row>
    <row r="72" spans="1:15">
      <c r="A72" t="s">
        <v>1096</v>
      </c>
      <c r="B72" s="984"/>
      <c r="C72" t="str">
        <f>'Comext mensuel - EUROSTAT'!A86</f>
        <v>Huile de coco {coprah} et ses fractions fluides, même raffinées, mais non chimiquement modifiées, destinées à des usages techniques ou industriels (à l'excl. de l'huile de coco brute et de l'huile destinée à la fabrication de produits pour l'alimentation humaine)</v>
      </c>
      <c r="D72" s="861">
        <f>SUM('Comext mensuel - EUROSTAT'!B86,'Comext mensuel - EUROSTAT'!D86,'Comext mensuel - EUROSTAT'!F86,'Comext mensuel - EUROSTAT'!H86,'Comext mensuel - EUROSTAT'!J86,'Comext mensuel - EUROSTAT'!L86,'Comext mensuel - EUROSTAT'!N86,'Comext mensuel - EUROSTAT'!P86,'Comext mensuel - EUROSTAT'!R86,'Comext mensuel - EUROSTAT'!T86,'Comext mensuel - EUROSTAT'!V86,'Comext mensuel - EUROSTAT'!X86)/10^4</f>
        <v>14.591156999999997</v>
      </c>
      <c r="E72" s="861">
        <f>SUM('Comext mensuel - EUROSTAT'!C86,'Comext mensuel - EUROSTAT'!E86,'Comext mensuel - EUROSTAT'!G86,'Comext mensuel - EUROSTAT'!I86,'Comext mensuel - EUROSTAT'!K86,'Comext mensuel - EUROSTAT'!M86,'Comext mensuel - EUROSTAT'!O86,'Comext mensuel - EUROSTAT'!Q86,'Comext mensuel - EUROSTAT'!S86,'Comext mensuel - EUROSTAT'!U86,'Comext mensuel - EUROSTAT'!W86,'Comext mensuel - EUROSTAT'!Y86)/10^4</f>
        <v>1.166873</v>
      </c>
      <c r="F72" s="861">
        <f>SUM('Comext mensuel - EUROSTAT'!Z86,'Comext mensuel - EUROSTAT'!AB86,'Comext mensuel - EUROSTAT'!AD86,'Comext mensuel - EUROSTAT'!AF86,'Comext mensuel - EUROSTAT'!AH86,'Comext mensuel - EUROSTAT'!AJ86,'Comext mensuel - EUROSTAT'!AL86,'Comext mensuel - EUROSTAT'!AN86,'Comext mensuel - EUROSTAT'!AP86,'Comext mensuel - EUROSTAT'!AR86,'Comext mensuel - EUROSTAT'!AT86,'Comext mensuel - EUROSTAT'!AV86)/10^4</f>
        <v>11.32269</v>
      </c>
      <c r="G72" s="861">
        <f>SUM('Comext mensuel - EUROSTAT'!AA86,'Comext mensuel - EUROSTAT'!AC86,'Comext mensuel - EUROSTAT'!AE86,'Comext mensuel - EUROSTAT'!AG86,'Comext mensuel - EUROSTAT'!AI86,'Comext mensuel - EUROSTAT'!AK86,'Comext mensuel - EUROSTAT'!AM86,'Comext mensuel - EUROSTAT'!AO86,'Comext mensuel - EUROSTAT'!AQ86,'Comext mensuel - EUROSTAT'!AS86,'Comext mensuel - EUROSTAT'!AU86,'Comext mensuel - EUROSTAT'!AW86)/10^4</f>
        <v>3.3763129999999997</v>
      </c>
      <c r="H72" s="861">
        <f>SUM('Comext mensuel - EUROSTAT'!AX86,'Comext mensuel - EUROSTAT'!AZ86,'Comext mensuel - EUROSTAT'!BB86,'Comext mensuel - EUROSTAT'!BD86,'Comext mensuel - EUROSTAT'!BF86,'Comext mensuel - EUROSTAT'!BH86,'Comext mensuel - EUROSTAT'!BJ86,'Comext mensuel - EUROSTAT'!BL86,'Comext mensuel - EUROSTAT'!BN86,'Comext mensuel - EUROSTAT'!BP86,'Comext mensuel - EUROSTAT'!BR86,'Comext mensuel - EUROSTAT'!BT86)/10^4</f>
        <v>6.3392860000000004</v>
      </c>
      <c r="I72" s="861">
        <f>SUM('Comext mensuel - EUROSTAT'!AY86,'Comext mensuel - EUROSTAT'!BA86,'Comext mensuel - EUROSTAT'!BC86,'Comext mensuel - EUROSTAT'!BE86,'Comext mensuel - EUROSTAT'!BG86,'Comext mensuel - EUROSTAT'!BI86,'Comext mensuel - EUROSTAT'!BK86,'Comext mensuel - EUROSTAT'!BM86,'Comext mensuel - EUROSTAT'!BO86,'Comext mensuel - EUROSTAT'!BQ86,'Comext mensuel - EUROSTAT'!BS86,'Comext mensuel - EUROSTAT'!BU86)/10^4</f>
        <v>3.1602100000000002</v>
      </c>
      <c r="J72" s="863">
        <f>'Comext annuel - EUROSTAT'!C104/10^4</f>
        <v>14.528257</v>
      </c>
      <c r="K72" s="863">
        <f>'Comext annuel - EUROSTAT'!D104/10^4</f>
        <v>1.089359</v>
      </c>
      <c r="L72" s="863">
        <f>'Comext annuel - EUROSTAT'!E104/10^4</f>
        <v>9.5999719999999993</v>
      </c>
      <c r="M72" s="863">
        <f>'Comext annuel - EUROSTAT'!F104/10^4</f>
        <v>2.9020639999999998</v>
      </c>
      <c r="N72" s="863">
        <f>'Comext annuel - EUROSTAT'!G104/10^4</f>
        <v>6.4552870000000002</v>
      </c>
      <c r="O72" s="863">
        <f>'Comext annuel - EUROSTAT'!H104/10^4</f>
        <v>2.9846340000000002</v>
      </c>
    </row>
    <row r="73" spans="1:15">
      <c r="A73" t="s">
        <v>1096</v>
      </c>
      <c r="B73" s="984"/>
      <c r="C73" t="str">
        <f>'Comext mensuel - EUROSTAT'!A87</f>
        <v>Huile de coco {coprah} et ses fractions fluides, même raffinées, mais non chimiquement modifiées, présentées en emballages immédiats d'un contenu net &lt;= 1 kg (à l'excl. de l'huile de coco brute et de l'huile destinée à des usages techniques ou industriels)</v>
      </c>
      <c r="D73" s="861">
        <f>SUM('Comext mensuel - EUROSTAT'!B87,'Comext mensuel - EUROSTAT'!D87,'Comext mensuel - EUROSTAT'!F87,'Comext mensuel - EUROSTAT'!H87,'Comext mensuel - EUROSTAT'!J87,'Comext mensuel - EUROSTAT'!L87,'Comext mensuel - EUROSTAT'!N87,'Comext mensuel - EUROSTAT'!P87,'Comext mensuel - EUROSTAT'!R87,'Comext mensuel - EUROSTAT'!T87,'Comext mensuel - EUROSTAT'!V87,'Comext mensuel - EUROSTAT'!X87)/10^4</f>
        <v>5.2079999999999994E-2</v>
      </c>
      <c r="E73" s="861">
        <f>SUM('Comext mensuel - EUROSTAT'!C87,'Comext mensuel - EUROSTAT'!E87,'Comext mensuel - EUROSTAT'!G87,'Comext mensuel - EUROSTAT'!I87,'Comext mensuel - EUROSTAT'!K87,'Comext mensuel - EUROSTAT'!M87,'Comext mensuel - EUROSTAT'!O87,'Comext mensuel - EUROSTAT'!Q87,'Comext mensuel - EUROSTAT'!S87,'Comext mensuel - EUROSTAT'!U87,'Comext mensuel - EUROSTAT'!W87,'Comext mensuel - EUROSTAT'!Y87)/10^4</f>
        <v>6.6909999999999999E-3</v>
      </c>
      <c r="F73" s="861">
        <f>SUM('Comext mensuel - EUROSTAT'!Z87,'Comext mensuel - EUROSTAT'!AB87,'Comext mensuel - EUROSTAT'!AD87,'Comext mensuel - EUROSTAT'!AF87,'Comext mensuel - EUROSTAT'!AH87,'Comext mensuel - EUROSTAT'!AJ87,'Comext mensuel - EUROSTAT'!AL87,'Comext mensuel - EUROSTAT'!AN87,'Comext mensuel - EUROSTAT'!AP87,'Comext mensuel - EUROSTAT'!AR87,'Comext mensuel - EUROSTAT'!AT87,'Comext mensuel - EUROSTAT'!AV87)/10^4</f>
        <v>0.226467</v>
      </c>
      <c r="G73" s="861">
        <f>SUM('Comext mensuel - EUROSTAT'!AA87,'Comext mensuel - EUROSTAT'!AC87,'Comext mensuel - EUROSTAT'!AE87,'Comext mensuel - EUROSTAT'!AG87,'Comext mensuel - EUROSTAT'!AI87,'Comext mensuel - EUROSTAT'!AK87,'Comext mensuel - EUROSTAT'!AM87,'Comext mensuel - EUROSTAT'!AO87,'Comext mensuel - EUROSTAT'!AQ87,'Comext mensuel - EUROSTAT'!AS87,'Comext mensuel - EUROSTAT'!AU87,'Comext mensuel - EUROSTAT'!AW87)/10^4</f>
        <v>2.4340999999999998E-2</v>
      </c>
      <c r="H73" s="861">
        <f>SUM('Comext mensuel - EUROSTAT'!AX87,'Comext mensuel - EUROSTAT'!AZ87,'Comext mensuel - EUROSTAT'!BB87,'Comext mensuel - EUROSTAT'!BD87,'Comext mensuel - EUROSTAT'!BF87,'Comext mensuel - EUROSTAT'!BH87,'Comext mensuel - EUROSTAT'!BJ87,'Comext mensuel - EUROSTAT'!BL87,'Comext mensuel - EUROSTAT'!BN87,'Comext mensuel - EUROSTAT'!BP87,'Comext mensuel - EUROSTAT'!BR87,'Comext mensuel - EUROSTAT'!BT87)/10^4</f>
        <v>0.202762</v>
      </c>
      <c r="I73" s="861">
        <f>SUM('Comext mensuel - EUROSTAT'!AY87,'Comext mensuel - EUROSTAT'!BA87,'Comext mensuel - EUROSTAT'!BC87,'Comext mensuel - EUROSTAT'!BE87,'Comext mensuel - EUROSTAT'!BG87,'Comext mensuel - EUROSTAT'!BI87,'Comext mensuel - EUROSTAT'!BK87,'Comext mensuel - EUROSTAT'!BM87,'Comext mensuel - EUROSTAT'!BO87,'Comext mensuel - EUROSTAT'!BQ87,'Comext mensuel - EUROSTAT'!BS87,'Comext mensuel - EUROSTAT'!BU87)/10^4</f>
        <v>0.28973899999999997</v>
      </c>
      <c r="J73" s="863">
        <f>'Comext annuel - EUROSTAT'!C105/10^4</f>
        <v>2.0213999999999999E-2</v>
      </c>
      <c r="K73" s="863">
        <f>'Comext annuel - EUROSTAT'!D105/10^4</f>
        <v>4.4450000000000002E-3</v>
      </c>
      <c r="L73" s="863">
        <f>'Comext annuel - EUROSTAT'!E105/10^4</f>
        <v>0.206815</v>
      </c>
      <c r="M73" s="863">
        <f>'Comext annuel - EUROSTAT'!F105/10^4</f>
        <v>1.6694999999999998E-2</v>
      </c>
      <c r="N73" s="863">
        <f>'Comext annuel - EUROSTAT'!G105/10^4</f>
        <v>0.269959</v>
      </c>
      <c r="O73" s="863">
        <f>'Comext annuel - EUROSTAT'!H105/10^4</f>
        <v>0.22476599999999999</v>
      </c>
    </row>
    <row r="74" spans="1:15">
      <c r="A74" t="s">
        <v>1096</v>
      </c>
      <c r="B74" s="984"/>
      <c r="C74" t="str">
        <f>'Comext mensuel - EUROSTAT'!A88</f>
        <v>Huile de coco {coprah} et ses fractions fluides, même raffinées, mais non chimiquement modifiées, présentées en emballages immédiats d'un contenu net &gt; 1 kg (à l'excl. de l'huile de coco brute et de l'huile destinée à des usages techniques ou industriels)</v>
      </c>
      <c r="D74" s="861">
        <f>SUM('Comext mensuel - EUROSTAT'!B88,'Comext mensuel - EUROSTAT'!D88,'Comext mensuel - EUROSTAT'!F88,'Comext mensuel - EUROSTAT'!H88,'Comext mensuel - EUROSTAT'!J88,'Comext mensuel - EUROSTAT'!L88,'Comext mensuel - EUROSTAT'!N88,'Comext mensuel - EUROSTAT'!P88,'Comext mensuel - EUROSTAT'!R88,'Comext mensuel - EUROSTAT'!T88,'Comext mensuel - EUROSTAT'!V88,'Comext mensuel - EUROSTAT'!X88)/10^4</f>
        <v>11.510660000000001</v>
      </c>
      <c r="E74" s="861">
        <f>SUM('Comext mensuel - EUROSTAT'!C88,'Comext mensuel - EUROSTAT'!E88,'Comext mensuel - EUROSTAT'!G88,'Comext mensuel - EUROSTAT'!I88,'Comext mensuel - EUROSTAT'!K88,'Comext mensuel - EUROSTAT'!M88,'Comext mensuel - EUROSTAT'!O88,'Comext mensuel - EUROSTAT'!Q88,'Comext mensuel - EUROSTAT'!S88,'Comext mensuel - EUROSTAT'!U88,'Comext mensuel - EUROSTAT'!W88,'Comext mensuel - EUROSTAT'!Y88)/10^4</f>
        <v>0.15946100000000002</v>
      </c>
      <c r="F74" s="861">
        <f>SUM('Comext mensuel - EUROSTAT'!Z88,'Comext mensuel - EUROSTAT'!AB88,'Comext mensuel - EUROSTAT'!AD88,'Comext mensuel - EUROSTAT'!AF88,'Comext mensuel - EUROSTAT'!AH88,'Comext mensuel - EUROSTAT'!AJ88,'Comext mensuel - EUROSTAT'!AL88,'Comext mensuel - EUROSTAT'!AN88,'Comext mensuel - EUROSTAT'!AP88,'Comext mensuel - EUROSTAT'!AR88,'Comext mensuel - EUROSTAT'!AT88,'Comext mensuel - EUROSTAT'!AV88)/10^4</f>
        <v>18.426452999999999</v>
      </c>
      <c r="G74" s="861">
        <f>SUM('Comext mensuel - EUROSTAT'!AA88,'Comext mensuel - EUROSTAT'!AC88,'Comext mensuel - EUROSTAT'!AE88,'Comext mensuel - EUROSTAT'!AG88,'Comext mensuel - EUROSTAT'!AI88,'Comext mensuel - EUROSTAT'!AK88,'Comext mensuel - EUROSTAT'!AM88,'Comext mensuel - EUROSTAT'!AO88,'Comext mensuel - EUROSTAT'!AQ88,'Comext mensuel - EUROSTAT'!AS88,'Comext mensuel - EUROSTAT'!AU88,'Comext mensuel - EUROSTAT'!AW88)/10^4</f>
        <v>3.0012500000000002</v>
      </c>
      <c r="H74" s="861">
        <f>SUM('Comext mensuel - EUROSTAT'!AX88,'Comext mensuel - EUROSTAT'!AZ88,'Comext mensuel - EUROSTAT'!BB88,'Comext mensuel - EUROSTAT'!BD88,'Comext mensuel - EUROSTAT'!BF88,'Comext mensuel - EUROSTAT'!BH88,'Comext mensuel - EUROSTAT'!BJ88,'Comext mensuel - EUROSTAT'!BL88,'Comext mensuel - EUROSTAT'!BN88,'Comext mensuel - EUROSTAT'!BP88,'Comext mensuel - EUROSTAT'!BR88,'Comext mensuel - EUROSTAT'!BT88)/10^4</f>
        <v>14.779724</v>
      </c>
      <c r="I74" s="861">
        <f>SUM('Comext mensuel - EUROSTAT'!AY88,'Comext mensuel - EUROSTAT'!BA88,'Comext mensuel - EUROSTAT'!BC88,'Comext mensuel - EUROSTAT'!BE88,'Comext mensuel - EUROSTAT'!BG88,'Comext mensuel - EUROSTAT'!BI88,'Comext mensuel - EUROSTAT'!BK88,'Comext mensuel - EUROSTAT'!BM88,'Comext mensuel - EUROSTAT'!BO88,'Comext mensuel - EUROSTAT'!BQ88,'Comext mensuel - EUROSTAT'!BS88,'Comext mensuel - EUROSTAT'!BU88)/10^4</f>
        <v>1.815877</v>
      </c>
      <c r="J74" s="863">
        <f>'Comext annuel - EUROSTAT'!C106/10^4</f>
        <v>9.0995460000000001</v>
      </c>
      <c r="K74" s="863">
        <f>'Comext annuel - EUROSTAT'!D106/10^4</f>
        <v>0.49380200000000002</v>
      </c>
      <c r="L74" s="863">
        <f>'Comext annuel - EUROSTAT'!E106/10^4</f>
        <v>19.551595000000002</v>
      </c>
      <c r="M74" s="863">
        <f>'Comext annuel - EUROSTAT'!F106/10^4</f>
        <v>2.005906</v>
      </c>
      <c r="N74" s="863">
        <f>'Comext annuel - EUROSTAT'!G106/10^4</f>
        <v>14.560423999999999</v>
      </c>
      <c r="O74" s="863">
        <f>'Comext annuel - EUROSTAT'!H106/10^4</f>
        <v>1.978057</v>
      </c>
    </row>
    <row r="75" spans="1:15">
      <c r="A75" t="s">
        <v>1097</v>
      </c>
      <c r="B75" s="984"/>
      <c r="C75" t="str">
        <f>'Comext mensuel - EUROSTAT'!A91</f>
        <v>Huiles de palmiste ou de babassu, brutes, présentées en emballages immédiats d'un contenu net &lt;= 1 kg (à l'excl. des huiles destinées à des usages techniques ou industriels)</v>
      </c>
      <c r="D75" s="861">
        <f>SUM('Comext mensuel - EUROSTAT'!B91,'Comext mensuel - EUROSTAT'!D91,'Comext mensuel - EUROSTAT'!F91,'Comext mensuel - EUROSTAT'!H91,'Comext mensuel - EUROSTAT'!J91,'Comext mensuel - EUROSTAT'!L91,'Comext mensuel - EUROSTAT'!N91,'Comext mensuel - EUROSTAT'!P91,'Comext mensuel - EUROSTAT'!R91,'Comext mensuel - EUROSTAT'!T91,'Comext mensuel - EUROSTAT'!V91,'Comext mensuel - EUROSTAT'!X91)/10^4</f>
        <v>3.3879999999999995E-3</v>
      </c>
      <c r="E75" s="861">
        <f>SUM('Comext mensuel - EUROSTAT'!C91,'Comext mensuel - EUROSTAT'!E91,'Comext mensuel - EUROSTAT'!G91,'Comext mensuel - EUROSTAT'!I91,'Comext mensuel - EUROSTAT'!K91,'Comext mensuel - EUROSTAT'!M91,'Comext mensuel - EUROSTAT'!O91,'Comext mensuel - EUROSTAT'!Q91,'Comext mensuel - EUROSTAT'!S91,'Comext mensuel - EUROSTAT'!U91,'Comext mensuel - EUROSTAT'!W91,'Comext mensuel - EUROSTAT'!Y91)/10^4</f>
        <v>1.03E-4</v>
      </c>
      <c r="F75" s="861">
        <f>SUM('Comext mensuel - EUROSTAT'!Z91,'Comext mensuel - EUROSTAT'!AB91,'Comext mensuel - EUROSTAT'!AD91,'Comext mensuel - EUROSTAT'!AF91,'Comext mensuel - EUROSTAT'!AH91,'Comext mensuel - EUROSTAT'!AJ91,'Comext mensuel - EUROSTAT'!AL91,'Comext mensuel - EUROSTAT'!AN91,'Comext mensuel - EUROSTAT'!AP91,'Comext mensuel - EUROSTAT'!AR91,'Comext mensuel - EUROSTAT'!AT91,'Comext mensuel - EUROSTAT'!AV91)/10^4</f>
        <v>7.4790000000000004E-3</v>
      </c>
      <c r="G75" s="861">
        <f>SUM('Comext mensuel - EUROSTAT'!AA91,'Comext mensuel - EUROSTAT'!AC91,'Comext mensuel - EUROSTAT'!AE91,'Comext mensuel - EUROSTAT'!AG91,'Comext mensuel - EUROSTAT'!AI91,'Comext mensuel - EUROSTAT'!AK91,'Comext mensuel - EUROSTAT'!AM91,'Comext mensuel - EUROSTAT'!AO91,'Comext mensuel - EUROSTAT'!AQ91,'Comext mensuel - EUROSTAT'!AS91,'Comext mensuel - EUROSTAT'!AU91,'Comext mensuel - EUROSTAT'!AW91)/10^4</f>
        <v>2.33E-4</v>
      </c>
      <c r="H75" s="861">
        <f>SUM('Comext mensuel - EUROSTAT'!AX91,'Comext mensuel - EUROSTAT'!AZ91,'Comext mensuel - EUROSTAT'!BB91,'Comext mensuel - EUROSTAT'!BD91,'Comext mensuel - EUROSTAT'!BF91,'Comext mensuel - EUROSTAT'!BH91,'Comext mensuel - EUROSTAT'!BJ91,'Comext mensuel - EUROSTAT'!BL91,'Comext mensuel - EUROSTAT'!BN91,'Comext mensuel - EUROSTAT'!BP91,'Comext mensuel - EUROSTAT'!BR91,'Comext mensuel - EUROSTAT'!BT91)/10^4</f>
        <v>5.6000000000000006E-5</v>
      </c>
      <c r="I75" s="861">
        <f>SUM('Comext mensuel - EUROSTAT'!AY91,'Comext mensuel - EUROSTAT'!BA91,'Comext mensuel - EUROSTAT'!BC91,'Comext mensuel - EUROSTAT'!BE91,'Comext mensuel - EUROSTAT'!BG91,'Comext mensuel - EUROSTAT'!BI91,'Comext mensuel - EUROSTAT'!BK91,'Comext mensuel - EUROSTAT'!BM91,'Comext mensuel - EUROSTAT'!BO91,'Comext mensuel - EUROSTAT'!BQ91,'Comext mensuel - EUROSTAT'!BS91,'Comext mensuel - EUROSTAT'!BU91)/10^4</f>
        <v>2.0000000000000002E-5</v>
      </c>
      <c r="J75" s="863">
        <f>'Comext annuel - EUROSTAT'!C110/10^4</f>
        <v>5.1180000000000002E-3</v>
      </c>
      <c r="K75" s="863">
        <f>'Comext annuel - EUROSTAT'!D110/10^4</f>
        <v>4.0000000000000003E-5</v>
      </c>
      <c r="L75" s="863">
        <f>'Comext annuel - EUROSTAT'!E110/10^4</f>
        <v>8.6180000000000007E-3</v>
      </c>
      <c r="M75" s="863">
        <f>'Comext annuel - EUROSTAT'!F110/10^4</f>
        <v>2.0800000000000001E-4</v>
      </c>
      <c r="N75" s="863">
        <f>'Comext annuel - EUROSTAT'!G110/10^4</f>
        <v>5.6000000000000006E-5</v>
      </c>
      <c r="O75" s="863">
        <f>'Comext annuel - EUROSTAT'!H110/10^4</f>
        <v>2.0000000000000002E-5</v>
      </c>
    </row>
    <row r="76" spans="1:15">
      <c r="A76" t="s">
        <v>1097</v>
      </c>
      <c r="B76" s="984"/>
      <c r="C76" t="str">
        <f>'Comext mensuel - EUROSTAT'!A92</f>
        <v>Huiles de palmiste ou de babassu, brutes, présentées en emballages immédiats d'un contenu net &gt; 1 kg (à l'excl. des huiles destinées à des usages techniques ou industriels)</v>
      </c>
      <c r="D76" s="861">
        <f>SUM('Comext mensuel - EUROSTAT'!B92,'Comext mensuel - EUROSTAT'!D92,'Comext mensuel - EUROSTAT'!F92,'Comext mensuel - EUROSTAT'!H92,'Comext mensuel - EUROSTAT'!J92,'Comext mensuel - EUROSTAT'!L92,'Comext mensuel - EUROSTAT'!N92,'Comext mensuel - EUROSTAT'!P92,'Comext mensuel - EUROSTAT'!R92,'Comext mensuel - EUROSTAT'!T92,'Comext mensuel - EUROSTAT'!V92,'Comext mensuel - EUROSTAT'!X92)/10^4</f>
        <v>13.076053000000002</v>
      </c>
      <c r="E76" s="861">
        <f>SUM('Comext mensuel - EUROSTAT'!C92,'Comext mensuel - EUROSTAT'!E92,'Comext mensuel - EUROSTAT'!G92,'Comext mensuel - EUROSTAT'!I92,'Comext mensuel - EUROSTAT'!K92,'Comext mensuel - EUROSTAT'!M92,'Comext mensuel - EUROSTAT'!O92,'Comext mensuel - EUROSTAT'!Q92,'Comext mensuel - EUROSTAT'!S92,'Comext mensuel - EUROSTAT'!U92,'Comext mensuel - EUROSTAT'!W92,'Comext mensuel - EUROSTAT'!Y92)/10^4</f>
        <v>0</v>
      </c>
      <c r="F76" s="861">
        <f>SUM('Comext mensuel - EUROSTAT'!Z92,'Comext mensuel - EUROSTAT'!AB92,'Comext mensuel - EUROSTAT'!AD92,'Comext mensuel - EUROSTAT'!AF92,'Comext mensuel - EUROSTAT'!AH92,'Comext mensuel - EUROSTAT'!AJ92,'Comext mensuel - EUROSTAT'!AL92,'Comext mensuel - EUROSTAT'!AN92,'Comext mensuel - EUROSTAT'!AP92,'Comext mensuel - EUROSTAT'!AR92,'Comext mensuel - EUROSTAT'!AT92,'Comext mensuel - EUROSTAT'!AV92)/10^4</f>
        <v>10.801091</v>
      </c>
      <c r="G76" s="861">
        <f>SUM('Comext mensuel - EUROSTAT'!AA92,'Comext mensuel - EUROSTAT'!AC92,'Comext mensuel - EUROSTAT'!AE92,'Comext mensuel - EUROSTAT'!AG92,'Comext mensuel - EUROSTAT'!AI92,'Comext mensuel - EUROSTAT'!AK92,'Comext mensuel - EUROSTAT'!AM92,'Comext mensuel - EUROSTAT'!AO92,'Comext mensuel - EUROSTAT'!AQ92,'Comext mensuel - EUROSTAT'!AS92,'Comext mensuel - EUROSTAT'!AU92,'Comext mensuel - EUROSTAT'!AW92)/10^4</f>
        <v>0</v>
      </c>
      <c r="H76" s="861">
        <f>SUM('Comext mensuel - EUROSTAT'!AX92,'Comext mensuel - EUROSTAT'!AZ92,'Comext mensuel - EUROSTAT'!BB92,'Comext mensuel - EUROSTAT'!BD92,'Comext mensuel - EUROSTAT'!BF92,'Comext mensuel - EUROSTAT'!BH92,'Comext mensuel - EUROSTAT'!BJ92,'Comext mensuel - EUROSTAT'!BL92,'Comext mensuel - EUROSTAT'!BN92,'Comext mensuel - EUROSTAT'!BP92,'Comext mensuel - EUROSTAT'!BR92,'Comext mensuel - EUROSTAT'!BT92)/10^4</f>
        <v>7.6710000000000007E-3</v>
      </c>
      <c r="I76" s="861">
        <f>SUM('Comext mensuel - EUROSTAT'!AY92,'Comext mensuel - EUROSTAT'!BA92,'Comext mensuel - EUROSTAT'!BC92,'Comext mensuel - EUROSTAT'!BE92,'Comext mensuel - EUROSTAT'!BG92,'Comext mensuel - EUROSTAT'!BI92,'Comext mensuel - EUROSTAT'!BK92,'Comext mensuel - EUROSTAT'!BM92,'Comext mensuel - EUROSTAT'!BO92,'Comext mensuel - EUROSTAT'!BQ92,'Comext mensuel - EUROSTAT'!BS92,'Comext mensuel - EUROSTAT'!BU92)/10^4</f>
        <v>0</v>
      </c>
      <c r="J76" s="863">
        <f>'Comext annuel - EUROSTAT'!C111/10^4</f>
        <v>7.6108229999999999</v>
      </c>
      <c r="K76" s="863" t="e">
        <f>'Comext annuel - EUROSTAT'!D111/10^4</f>
        <v>#VALUE!</v>
      </c>
      <c r="L76" s="863">
        <f>'Comext annuel - EUROSTAT'!E111/10^4</f>
        <v>9.7382869999999997</v>
      </c>
      <c r="M76" s="863" t="e">
        <f>'Comext annuel - EUROSTAT'!F111/10^4</f>
        <v>#VALUE!</v>
      </c>
      <c r="N76" s="863">
        <f>'Comext annuel - EUROSTAT'!G111/10^4</f>
        <v>0.57243900000000003</v>
      </c>
      <c r="O76" s="863">
        <f>'Comext annuel - EUROSTAT'!H111/10^4</f>
        <v>4.0000000000000002E-4</v>
      </c>
    </row>
    <row r="77" spans="1:15">
      <c r="A77" t="s">
        <v>1098</v>
      </c>
      <c r="B77" s="984"/>
      <c r="C77" t="str">
        <f>'Comext mensuel - EUROSTAT'!A95</f>
        <v>Fractions solides des huiles de palmiste ou de babassu, même raffinées, mais non chimiquement modifiées, présentées en emballages immédiats d'un contenu net &lt;= 1 kg</v>
      </c>
      <c r="D77" s="861">
        <f>SUM('Comext mensuel - EUROSTAT'!B95,'Comext mensuel - EUROSTAT'!D95,'Comext mensuel - EUROSTAT'!F95,'Comext mensuel - EUROSTAT'!H95,'Comext mensuel - EUROSTAT'!J95,'Comext mensuel - EUROSTAT'!L95,'Comext mensuel - EUROSTAT'!N95,'Comext mensuel - EUROSTAT'!P95,'Comext mensuel - EUROSTAT'!R95,'Comext mensuel - EUROSTAT'!T95,'Comext mensuel - EUROSTAT'!V95,'Comext mensuel - EUROSTAT'!X95)/10^4</f>
        <v>2.5041000000000001E-2</v>
      </c>
      <c r="E77" s="861">
        <f>SUM('Comext mensuel - EUROSTAT'!C95,'Comext mensuel - EUROSTAT'!E95,'Comext mensuel - EUROSTAT'!G95,'Comext mensuel - EUROSTAT'!I95,'Comext mensuel - EUROSTAT'!K95,'Comext mensuel - EUROSTAT'!M95,'Comext mensuel - EUROSTAT'!O95,'Comext mensuel - EUROSTAT'!Q95,'Comext mensuel - EUROSTAT'!S95,'Comext mensuel - EUROSTAT'!U95,'Comext mensuel - EUROSTAT'!W95,'Comext mensuel - EUROSTAT'!Y95)/10^4</f>
        <v>8.9779999999999999E-3</v>
      </c>
      <c r="F77" s="861">
        <f>SUM('Comext mensuel - EUROSTAT'!Z95,'Comext mensuel - EUROSTAT'!AB95,'Comext mensuel - EUROSTAT'!AD95,'Comext mensuel - EUROSTAT'!AF95,'Comext mensuel - EUROSTAT'!AH95,'Comext mensuel - EUROSTAT'!AJ95,'Comext mensuel - EUROSTAT'!AL95,'Comext mensuel - EUROSTAT'!AN95,'Comext mensuel - EUROSTAT'!AP95,'Comext mensuel - EUROSTAT'!AR95,'Comext mensuel - EUROSTAT'!AT95,'Comext mensuel - EUROSTAT'!AV95)/10^4</f>
        <v>3.1231999999999999E-2</v>
      </c>
      <c r="G77" s="861">
        <f>SUM('Comext mensuel - EUROSTAT'!AA95,'Comext mensuel - EUROSTAT'!AC95,'Comext mensuel - EUROSTAT'!AE95,'Comext mensuel - EUROSTAT'!AG95,'Comext mensuel - EUROSTAT'!AI95,'Comext mensuel - EUROSTAT'!AK95,'Comext mensuel - EUROSTAT'!AM95,'Comext mensuel - EUROSTAT'!AO95,'Comext mensuel - EUROSTAT'!AQ95,'Comext mensuel - EUROSTAT'!AS95,'Comext mensuel - EUROSTAT'!AU95,'Comext mensuel - EUROSTAT'!AW95)/10^4</f>
        <v>0</v>
      </c>
      <c r="H77" s="861">
        <f>SUM('Comext mensuel - EUROSTAT'!AX95,'Comext mensuel - EUROSTAT'!AZ95,'Comext mensuel - EUROSTAT'!BB95,'Comext mensuel - EUROSTAT'!BD95,'Comext mensuel - EUROSTAT'!BF95,'Comext mensuel - EUROSTAT'!BH95,'Comext mensuel - EUROSTAT'!BJ95,'Comext mensuel - EUROSTAT'!BL95,'Comext mensuel - EUROSTAT'!BN95,'Comext mensuel - EUROSTAT'!BP95,'Comext mensuel - EUROSTAT'!BR95,'Comext mensuel - EUROSTAT'!BT95)/10^4</f>
        <v>8.569999999999998E-4</v>
      </c>
      <c r="I77" s="861">
        <f>SUM('Comext mensuel - EUROSTAT'!AY95,'Comext mensuel - EUROSTAT'!BA95,'Comext mensuel - EUROSTAT'!BC95,'Comext mensuel - EUROSTAT'!BE95,'Comext mensuel - EUROSTAT'!BG95,'Comext mensuel - EUROSTAT'!BI95,'Comext mensuel - EUROSTAT'!BK95,'Comext mensuel - EUROSTAT'!BM95,'Comext mensuel - EUROSTAT'!BO95,'Comext mensuel - EUROSTAT'!BQ95,'Comext mensuel - EUROSTAT'!BS95,'Comext mensuel - EUROSTAT'!BU95)/10^4</f>
        <v>1.2000000000000002E-4</v>
      </c>
      <c r="J77" s="863">
        <f>'Comext annuel - EUROSTAT'!C114/10^4</f>
        <v>1.5880999999999999E-2</v>
      </c>
      <c r="K77" s="863">
        <f>'Comext annuel - EUROSTAT'!D114/10^4</f>
        <v>5.1380000000000002E-3</v>
      </c>
      <c r="L77" s="863">
        <f>'Comext annuel - EUROSTAT'!E114/10^4</f>
        <v>2.8795999999999999E-2</v>
      </c>
      <c r="M77" s="863" t="e">
        <f>'Comext annuel - EUROSTAT'!F114/10^4</f>
        <v>#VALUE!</v>
      </c>
      <c r="N77" s="863">
        <f>'Comext annuel - EUROSTAT'!G114/10^4</f>
        <v>3.01E-4</v>
      </c>
      <c r="O77" s="863">
        <f>'Comext annuel - EUROSTAT'!H114/10^4</f>
        <v>2.6400000000000002E-4</v>
      </c>
    </row>
    <row r="78" spans="1:15">
      <c r="A78" t="s">
        <v>1098</v>
      </c>
      <c r="B78" s="984"/>
      <c r="C78" t="str">
        <f>'Comext mensuel - EUROSTAT'!A96</f>
        <v>Fractions solides des huiles de palmiste ou de babassu, même raffinées, mais non chimiquement modifiées, présentées en emballages immédiats d'un contenu net &gt; 1 kg</v>
      </c>
      <c r="D78" s="861">
        <f>SUM('Comext mensuel - EUROSTAT'!B96,'Comext mensuel - EUROSTAT'!D96,'Comext mensuel - EUROSTAT'!F96,'Comext mensuel - EUROSTAT'!H96,'Comext mensuel - EUROSTAT'!J96,'Comext mensuel - EUROSTAT'!L96,'Comext mensuel - EUROSTAT'!N96,'Comext mensuel - EUROSTAT'!P96,'Comext mensuel - EUROSTAT'!R96,'Comext mensuel - EUROSTAT'!T96,'Comext mensuel - EUROSTAT'!V96,'Comext mensuel - EUROSTAT'!X96)/10^4</f>
        <v>0.11725099999999999</v>
      </c>
      <c r="E78" s="861">
        <f>SUM('Comext mensuel - EUROSTAT'!C96,'Comext mensuel - EUROSTAT'!E96,'Comext mensuel - EUROSTAT'!G96,'Comext mensuel - EUROSTAT'!I96,'Comext mensuel - EUROSTAT'!K96,'Comext mensuel - EUROSTAT'!M96,'Comext mensuel - EUROSTAT'!O96,'Comext mensuel - EUROSTAT'!Q96,'Comext mensuel - EUROSTAT'!S96,'Comext mensuel - EUROSTAT'!U96,'Comext mensuel - EUROSTAT'!W96,'Comext mensuel - EUROSTAT'!Y96)/10^4</f>
        <v>4.3399999999999998E-4</v>
      </c>
      <c r="F78" s="861">
        <f>SUM('Comext mensuel - EUROSTAT'!Z96,'Comext mensuel - EUROSTAT'!AB96,'Comext mensuel - EUROSTAT'!AD96,'Comext mensuel - EUROSTAT'!AF96,'Comext mensuel - EUROSTAT'!AH96,'Comext mensuel - EUROSTAT'!AJ96,'Comext mensuel - EUROSTAT'!AL96,'Comext mensuel - EUROSTAT'!AN96,'Comext mensuel - EUROSTAT'!AP96,'Comext mensuel - EUROSTAT'!AR96,'Comext mensuel - EUROSTAT'!AT96,'Comext mensuel - EUROSTAT'!AV96)/10^4</f>
        <v>3.4513999999999996E-2</v>
      </c>
      <c r="G78" s="861">
        <f>SUM('Comext mensuel - EUROSTAT'!AA96,'Comext mensuel - EUROSTAT'!AC96,'Comext mensuel - EUROSTAT'!AE96,'Comext mensuel - EUROSTAT'!AG96,'Comext mensuel - EUROSTAT'!AI96,'Comext mensuel - EUROSTAT'!AK96,'Comext mensuel - EUROSTAT'!AM96,'Comext mensuel - EUROSTAT'!AO96,'Comext mensuel - EUROSTAT'!AQ96,'Comext mensuel - EUROSTAT'!AS96,'Comext mensuel - EUROSTAT'!AU96,'Comext mensuel - EUROSTAT'!AW96)/10^4</f>
        <v>0</v>
      </c>
      <c r="H78" s="861">
        <f>SUM('Comext mensuel - EUROSTAT'!AX96,'Comext mensuel - EUROSTAT'!AZ96,'Comext mensuel - EUROSTAT'!BB96,'Comext mensuel - EUROSTAT'!BD96,'Comext mensuel - EUROSTAT'!BF96,'Comext mensuel - EUROSTAT'!BH96,'Comext mensuel - EUROSTAT'!BJ96,'Comext mensuel - EUROSTAT'!BL96,'Comext mensuel - EUROSTAT'!BN96,'Comext mensuel - EUROSTAT'!BP96,'Comext mensuel - EUROSTAT'!BR96,'Comext mensuel - EUROSTAT'!BT96)/10^4</f>
        <v>0.15553</v>
      </c>
      <c r="I78" s="861">
        <f>SUM('Comext mensuel - EUROSTAT'!AY96,'Comext mensuel - EUROSTAT'!BA96,'Comext mensuel - EUROSTAT'!BC96,'Comext mensuel - EUROSTAT'!BE96,'Comext mensuel - EUROSTAT'!BG96,'Comext mensuel - EUROSTAT'!BI96,'Comext mensuel - EUROSTAT'!BK96,'Comext mensuel - EUROSTAT'!BM96,'Comext mensuel - EUROSTAT'!BO96,'Comext mensuel - EUROSTAT'!BQ96,'Comext mensuel - EUROSTAT'!BS96,'Comext mensuel - EUROSTAT'!BU96)/10^4</f>
        <v>1.2E-5</v>
      </c>
      <c r="J78" s="863">
        <f>'Comext annuel - EUROSTAT'!C115/10^4</f>
        <v>0.13149</v>
      </c>
      <c r="K78" s="863" t="e">
        <f>'Comext annuel - EUROSTAT'!D115/10^4</f>
        <v>#VALUE!</v>
      </c>
      <c r="L78" s="863">
        <f>'Comext annuel - EUROSTAT'!E115/10^4</f>
        <v>3.8037000000000001E-2</v>
      </c>
      <c r="M78" s="863">
        <f>'Comext annuel - EUROSTAT'!F115/10^4</f>
        <v>5.6999999999999996E-5</v>
      </c>
      <c r="N78" s="863">
        <f>'Comext annuel - EUROSTAT'!G115/10^4</f>
        <v>9.9729999999999999E-2</v>
      </c>
      <c r="O78" s="863" t="e">
        <f>'Comext annuel - EUROSTAT'!H115/10^4</f>
        <v>#VALUE!</v>
      </c>
    </row>
    <row r="79" spans="1:15">
      <c r="A79" t="s">
        <v>1098</v>
      </c>
      <c r="B79" s="984"/>
      <c r="C79" t="str">
        <f>'Comext mensuel - EUROSTAT'!A97</f>
        <v>Huiles de palmiste ou de babassu et leurs fractions fluides, même raffinées, mais non chimiquement modifiées, destinées à des usages techniques ou industriels (à l'excl. des huiles brutes et des huiles destinées à la fabrication de produits pour l'alimentation humaine)</v>
      </c>
      <c r="D79" s="861">
        <f>SUM('Comext mensuel - EUROSTAT'!B97,'Comext mensuel - EUROSTAT'!D97,'Comext mensuel - EUROSTAT'!F97,'Comext mensuel - EUROSTAT'!H97,'Comext mensuel - EUROSTAT'!J97,'Comext mensuel - EUROSTAT'!L97,'Comext mensuel - EUROSTAT'!N97,'Comext mensuel - EUROSTAT'!P97,'Comext mensuel - EUROSTAT'!R97,'Comext mensuel - EUROSTAT'!T97,'Comext mensuel - EUROSTAT'!V97,'Comext mensuel - EUROSTAT'!X97)/10^4</f>
        <v>1.3436699999999997</v>
      </c>
      <c r="E79" s="861">
        <f>SUM('Comext mensuel - EUROSTAT'!C97,'Comext mensuel - EUROSTAT'!E97,'Comext mensuel - EUROSTAT'!G97,'Comext mensuel - EUROSTAT'!I97,'Comext mensuel - EUROSTAT'!K97,'Comext mensuel - EUROSTAT'!M97,'Comext mensuel - EUROSTAT'!O97,'Comext mensuel - EUROSTAT'!Q97,'Comext mensuel - EUROSTAT'!S97,'Comext mensuel - EUROSTAT'!U97,'Comext mensuel - EUROSTAT'!W97,'Comext mensuel - EUROSTAT'!Y97)/10^4</f>
        <v>1.5261000000000002E-2</v>
      </c>
      <c r="F79" s="861">
        <f>SUM('Comext mensuel - EUROSTAT'!Z97,'Comext mensuel - EUROSTAT'!AB97,'Comext mensuel - EUROSTAT'!AD97,'Comext mensuel - EUROSTAT'!AF97,'Comext mensuel - EUROSTAT'!AH97,'Comext mensuel - EUROSTAT'!AJ97,'Comext mensuel - EUROSTAT'!AL97,'Comext mensuel - EUROSTAT'!AN97,'Comext mensuel - EUROSTAT'!AP97,'Comext mensuel - EUROSTAT'!AR97,'Comext mensuel - EUROSTAT'!AT97,'Comext mensuel - EUROSTAT'!AV97)/10^4</f>
        <v>4.8190000000000004E-2</v>
      </c>
      <c r="G79" s="861">
        <f>SUM('Comext mensuel - EUROSTAT'!AA97,'Comext mensuel - EUROSTAT'!AC97,'Comext mensuel - EUROSTAT'!AE97,'Comext mensuel - EUROSTAT'!AG97,'Comext mensuel - EUROSTAT'!AI97,'Comext mensuel - EUROSTAT'!AK97,'Comext mensuel - EUROSTAT'!AM97,'Comext mensuel - EUROSTAT'!AO97,'Comext mensuel - EUROSTAT'!AQ97,'Comext mensuel - EUROSTAT'!AS97,'Comext mensuel - EUROSTAT'!AU97,'Comext mensuel - EUROSTAT'!AW97)/10^4</f>
        <v>2.4187E-2</v>
      </c>
      <c r="H79" s="861">
        <f>SUM('Comext mensuel - EUROSTAT'!AX97,'Comext mensuel - EUROSTAT'!AZ97,'Comext mensuel - EUROSTAT'!BB97,'Comext mensuel - EUROSTAT'!BD97,'Comext mensuel - EUROSTAT'!BF97,'Comext mensuel - EUROSTAT'!BH97,'Comext mensuel - EUROSTAT'!BJ97,'Comext mensuel - EUROSTAT'!BL97,'Comext mensuel - EUROSTAT'!BN97,'Comext mensuel - EUROSTAT'!BP97,'Comext mensuel - EUROSTAT'!BR97,'Comext mensuel - EUROSTAT'!BT97)/10^4</f>
        <v>5.0774E-2</v>
      </c>
      <c r="I79" s="861">
        <f>SUM('Comext mensuel - EUROSTAT'!AY97,'Comext mensuel - EUROSTAT'!BA97,'Comext mensuel - EUROSTAT'!BC97,'Comext mensuel - EUROSTAT'!BE97,'Comext mensuel - EUROSTAT'!BG97,'Comext mensuel - EUROSTAT'!BI97,'Comext mensuel - EUROSTAT'!BK97,'Comext mensuel - EUROSTAT'!BM97,'Comext mensuel - EUROSTAT'!BO97,'Comext mensuel - EUROSTAT'!BQ97,'Comext mensuel - EUROSTAT'!BS97,'Comext mensuel - EUROSTAT'!BU97)/10^4</f>
        <v>4.110500000000001E-2</v>
      </c>
      <c r="J79" s="863">
        <f>'Comext annuel - EUROSTAT'!C116/10^4</f>
        <v>18.386620000000001</v>
      </c>
      <c r="K79" s="863">
        <f>'Comext annuel - EUROSTAT'!D116/10^4</f>
        <v>1.3447999999999998E-2</v>
      </c>
      <c r="L79" s="863">
        <f>'Comext annuel - EUROSTAT'!E116/10^4</f>
        <v>8.2966999999999999E-2</v>
      </c>
      <c r="M79" s="863">
        <f>'Comext annuel - EUROSTAT'!F116/10^4</f>
        <v>2.2367999999999999E-2</v>
      </c>
      <c r="N79" s="863">
        <f>'Comext annuel - EUROSTAT'!G116/10^4</f>
        <v>2.2556E-2</v>
      </c>
      <c r="O79" s="863">
        <f>'Comext annuel - EUROSTAT'!H116/10^4</f>
        <v>0.43728199999999995</v>
      </c>
    </row>
    <row r="80" spans="1:15">
      <c r="A80" t="s">
        <v>1098</v>
      </c>
      <c r="B80" s="984"/>
      <c r="C80" t="str">
        <f>'Comext mensuel - EUROSTAT'!A98</f>
        <v>Huiles de palmiste ou de babassu et leurs fractions fluides, même raffinées, mais non chimiquement modifiées, présentées en emballages immédiats d'un contenu net &lt;= 1 kg (à l'excl. des huiles brutes et des huiles destinées à des usages techniques ou industriels)</v>
      </c>
      <c r="D80" s="861">
        <f>SUM('Comext mensuel - EUROSTAT'!B98,'Comext mensuel - EUROSTAT'!D98,'Comext mensuel - EUROSTAT'!F98,'Comext mensuel - EUROSTAT'!H98,'Comext mensuel - EUROSTAT'!J98,'Comext mensuel - EUROSTAT'!L98,'Comext mensuel - EUROSTAT'!N98,'Comext mensuel - EUROSTAT'!P98,'Comext mensuel - EUROSTAT'!R98,'Comext mensuel - EUROSTAT'!T98,'Comext mensuel - EUROSTAT'!V98,'Comext mensuel - EUROSTAT'!X98)/10^4</f>
        <v>7.9199999999999995E-4</v>
      </c>
      <c r="E80" s="861">
        <f>SUM('Comext mensuel - EUROSTAT'!C98,'Comext mensuel - EUROSTAT'!E98,'Comext mensuel - EUROSTAT'!G98,'Comext mensuel - EUROSTAT'!I98,'Comext mensuel - EUROSTAT'!K98,'Comext mensuel - EUROSTAT'!M98,'Comext mensuel - EUROSTAT'!O98,'Comext mensuel - EUROSTAT'!Q98,'Comext mensuel - EUROSTAT'!S98,'Comext mensuel - EUROSTAT'!U98,'Comext mensuel - EUROSTAT'!W98,'Comext mensuel - EUROSTAT'!Y98)/10^4</f>
        <v>0</v>
      </c>
      <c r="F80" s="861">
        <f>SUM('Comext mensuel - EUROSTAT'!Z98,'Comext mensuel - EUROSTAT'!AB98,'Comext mensuel - EUROSTAT'!AD98,'Comext mensuel - EUROSTAT'!AF98,'Comext mensuel - EUROSTAT'!AH98,'Comext mensuel - EUROSTAT'!AJ98,'Comext mensuel - EUROSTAT'!AL98,'Comext mensuel - EUROSTAT'!AN98,'Comext mensuel - EUROSTAT'!AP98,'Comext mensuel - EUROSTAT'!AR98,'Comext mensuel - EUROSTAT'!AT98,'Comext mensuel - EUROSTAT'!AV98)/10^4</f>
        <v>1.1999999999999999E-4</v>
      </c>
      <c r="G80" s="861">
        <f>SUM('Comext mensuel - EUROSTAT'!AA98,'Comext mensuel - EUROSTAT'!AC98,'Comext mensuel - EUROSTAT'!AE98,'Comext mensuel - EUROSTAT'!AG98,'Comext mensuel - EUROSTAT'!AI98,'Comext mensuel - EUROSTAT'!AK98,'Comext mensuel - EUROSTAT'!AM98,'Comext mensuel - EUROSTAT'!AO98,'Comext mensuel - EUROSTAT'!AQ98,'Comext mensuel - EUROSTAT'!AS98,'Comext mensuel - EUROSTAT'!AU98,'Comext mensuel - EUROSTAT'!AW98)/10^4</f>
        <v>0</v>
      </c>
      <c r="H80" s="861">
        <f>SUM('Comext mensuel - EUROSTAT'!AX98,'Comext mensuel - EUROSTAT'!AZ98,'Comext mensuel - EUROSTAT'!BB98,'Comext mensuel - EUROSTAT'!BD98,'Comext mensuel - EUROSTAT'!BF98,'Comext mensuel - EUROSTAT'!BH98,'Comext mensuel - EUROSTAT'!BJ98,'Comext mensuel - EUROSTAT'!BL98,'Comext mensuel - EUROSTAT'!BN98,'Comext mensuel - EUROSTAT'!BP98,'Comext mensuel - EUROSTAT'!BR98,'Comext mensuel - EUROSTAT'!BT98)/10^4</f>
        <v>2.8000000000000003E-5</v>
      </c>
      <c r="I80" s="861">
        <f>SUM('Comext mensuel - EUROSTAT'!AY98,'Comext mensuel - EUROSTAT'!BA98,'Comext mensuel - EUROSTAT'!BC98,'Comext mensuel - EUROSTAT'!BE98,'Comext mensuel - EUROSTAT'!BG98,'Comext mensuel - EUROSTAT'!BI98,'Comext mensuel - EUROSTAT'!BK98,'Comext mensuel - EUROSTAT'!BM98,'Comext mensuel - EUROSTAT'!BO98,'Comext mensuel - EUROSTAT'!BQ98,'Comext mensuel - EUROSTAT'!BS98,'Comext mensuel - EUROSTAT'!BU98)/10^4</f>
        <v>1.8239999999999999E-3</v>
      </c>
      <c r="J80" s="863">
        <f>'Comext annuel - EUROSTAT'!C117/10^4</f>
        <v>9.1099999999999992E-4</v>
      </c>
      <c r="K80" s="863" t="e">
        <f>'Comext annuel - EUROSTAT'!D117/10^4</f>
        <v>#VALUE!</v>
      </c>
      <c r="L80" s="863">
        <f>'Comext annuel - EUROSTAT'!E117/10^4</f>
        <v>7.2000000000000002E-5</v>
      </c>
      <c r="M80" s="863">
        <f>'Comext annuel - EUROSTAT'!F117/10^4</f>
        <v>4.4999999999999999E-4</v>
      </c>
      <c r="N80" s="863">
        <f>'Comext annuel - EUROSTAT'!G117/10^4</f>
        <v>5.6000000000000006E-5</v>
      </c>
      <c r="O80" s="863" t="e">
        <f>'Comext annuel - EUROSTAT'!H117/10^4</f>
        <v>#VALUE!</v>
      </c>
    </row>
    <row r="81" spans="1:15">
      <c r="A81" t="s">
        <v>1098</v>
      </c>
      <c r="B81" s="984"/>
      <c r="C81" t="str">
        <f>'Comext mensuel - EUROSTAT'!A99</f>
        <v>Huiles de palmiste ou de babassu et leurs fractions fluides, même raffinées, mais non chimiquement modifiées, présentées en emballages immédiats d'un contenu net &gt; 1 kg (à l'excl. de l'huile brute et de l'huile destinée à des usages techniques ou industriels)</v>
      </c>
      <c r="D81" s="861">
        <f>SUM('Comext mensuel - EUROSTAT'!B99,'Comext mensuel - EUROSTAT'!D99,'Comext mensuel - EUROSTAT'!F99,'Comext mensuel - EUROSTAT'!H99,'Comext mensuel - EUROSTAT'!J99,'Comext mensuel - EUROSTAT'!L99,'Comext mensuel - EUROSTAT'!N99,'Comext mensuel - EUROSTAT'!P99,'Comext mensuel - EUROSTAT'!R99,'Comext mensuel - EUROSTAT'!T99,'Comext mensuel - EUROSTAT'!V99,'Comext mensuel - EUROSTAT'!X99)/10^4</f>
        <v>0.83915899999999999</v>
      </c>
      <c r="E81" s="861">
        <f>SUM('Comext mensuel - EUROSTAT'!C99,'Comext mensuel - EUROSTAT'!E99,'Comext mensuel - EUROSTAT'!G99,'Comext mensuel - EUROSTAT'!I99,'Comext mensuel - EUROSTAT'!K99,'Comext mensuel - EUROSTAT'!M99,'Comext mensuel - EUROSTAT'!O99,'Comext mensuel - EUROSTAT'!Q99,'Comext mensuel - EUROSTAT'!S99,'Comext mensuel - EUROSTAT'!U99,'Comext mensuel - EUROSTAT'!W99,'Comext mensuel - EUROSTAT'!Y99)/10^4</f>
        <v>0.20369899999999999</v>
      </c>
      <c r="F81" s="861">
        <f>SUM('Comext mensuel - EUROSTAT'!Z99,'Comext mensuel - EUROSTAT'!AB99,'Comext mensuel - EUROSTAT'!AD99,'Comext mensuel - EUROSTAT'!AF99,'Comext mensuel - EUROSTAT'!AH99,'Comext mensuel - EUROSTAT'!AJ99,'Comext mensuel - EUROSTAT'!AL99,'Comext mensuel - EUROSTAT'!AN99,'Comext mensuel - EUROSTAT'!AP99,'Comext mensuel - EUROSTAT'!AR99,'Comext mensuel - EUROSTAT'!AT99,'Comext mensuel - EUROSTAT'!AV99)/10^4</f>
        <v>0.48384100000000008</v>
      </c>
      <c r="G81" s="861">
        <f>SUM('Comext mensuel - EUROSTAT'!AA99,'Comext mensuel - EUROSTAT'!AC99,'Comext mensuel - EUROSTAT'!AE99,'Comext mensuel - EUROSTAT'!AG99,'Comext mensuel - EUROSTAT'!AI99,'Comext mensuel - EUROSTAT'!AK99,'Comext mensuel - EUROSTAT'!AM99,'Comext mensuel - EUROSTAT'!AO99,'Comext mensuel - EUROSTAT'!AQ99,'Comext mensuel - EUROSTAT'!AS99,'Comext mensuel - EUROSTAT'!AU99,'Comext mensuel - EUROSTAT'!AW99)/10^4</f>
        <v>2.2629999999999998E-3</v>
      </c>
      <c r="H81" s="861">
        <f>SUM('Comext mensuel - EUROSTAT'!AX99,'Comext mensuel - EUROSTAT'!AZ99,'Comext mensuel - EUROSTAT'!BB99,'Comext mensuel - EUROSTAT'!BD99,'Comext mensuel - EUROSTAT'!BF99,'Comext mensuel - EUROSTAT'!BH99,'Comext mensuel - EUROSTAT'!BJ99,'Comext mensuel - EUROSTAT'!BL99,'Comext mensuel - EUROSTAT'!BN99,'Comext mensuel - EUROSTAT'!BP99,'Comext mensuel - EUROSTAT'!BR99,'Comext mensuel - EUROSTAT'!BT99)/10^4</f>
        <v>0.44252600000000003</v>
      </c>
      <c r="I81" s="861">
        <f>SUM('Comext mensuel - EUROSTAT'!AY99,'Comext mensuel - EUROSTAT'!BA99,'Comext mensuel - EUROSTAT'!BC99,'Comext mensuel - EUROSTAT'!BE99,'Comext mensuel - EUROSTAT'!BG99,'Comext mensuel - EUROSTAT'!BI99,'Comext mensuel - EUROSTAT'!BK99,'Comext mensuel - EUROSTAT'!BM99,'Comext mensuel - EUROSTAT'!BO99,'Comext mensuel - EUROSTAT'!BQ99,'Comext mensuel - EUROSTAT'!BS99,'Comext mensuel - EUROSTAT'!BU99)/10^4</f>
        <v>0.10391899999999998</v>
      </c>
      <c r="J81" s="863">
        <f>'Comext annuel - EUROSTAT'!C118/10^4</f>
        <v>0.93846200000000013</v>
      </c>
      <c r="K81" s="863">
        <f>'Comext annuel - EUROSTAT'!D118/10^4</f>
        <v>0.21135199999999998</v>
      </c>
      <c r="L81" s="863">
        <f>'Comext annuel - EUROSTAT'!E118/10^4</f>
        <v>0.52898400000000001</v>
      </c>
      <c r="M81" s="863">
        <f>'Comext annuel - EUROSTAT'!F118/10^4</f>
        <v>3.5369999999999998E-3</v>
      </c>
      <c r="N81" s="863">
        <f>'Comext annuel - EUROSTAT'!G118/10^4</f>
        <v>0.56065399999999999</v>
      </c>
      <c r="O81" s="863">
        <f>'Comext annuel - EUROSTAT'!H118/10^4</f>
        <v>0.10410799999999999</v>
      </c>
    </row>
    <row r="82" spans="1:15">
      <c r="A82" t="s">
        <v>1099</v>
      </c>
      <c r="B82" s="984"/>
      <c r="C82" t="str">
        <f>'Comext mensuel - EUROSTAT'!A102</f>
        <v>Huiles de navette ou de colza à faible teneur en acide érucique "huiles fixes dont la teneur en acide érucique est &lt; 2%", brutes, destinées à des usages techniques ou industriels (à l'excl. pour la fabrication de produits pour l'alimentation humaine)</v>
      </c>
      <c r="D82" s="862">
        <f>SUM('Comext mensuel - EUROSTAT'!B102,'Comext mensuel - EUROSTAT'!D102,'Comext mensuel - EUROSTAT'!F102,'Comext mensuel - EUROSTAT'!H102,'Comext mensuel - EUROSTAT'!J102,'Comext mensuel - EUROSTAT'!L102,'Comext mensuel - EUROSTAT'!N102,'Comext mensuel - EUROSTAT'!P102,'Comext mensuel - EUROSTAT'!R102,'Comext mensuel - EUROSTAT'!T102,'Comext mensuel - EUROSTAT'!V102,'Comext mensuel - EUROSTAT'!X102)/10^4</f>
        <v>24.117294999999999</v>
      </c>
      <c r="E82" s="862">
        <f>SUM('Comext mensuel - EUROSTAT'!C102,'Comext mensuel - EUROSTAT'!E102,'Comext mensuel - EUROSTAT'!G102,'Comext mensuel - EUROSTAT'!I102,'Comext mensuel - EUROSTAT'!K102,'Comext mensuel - EUROSTAT'!M102,'Comext mensuel - EUROSTAT'!O102,'Comext mensuel - EUROSTAT'!Q102,'Comext mensuel - EUROSTAT'!S102,'Comext mensuel - EUROSTAT'!U102,'Comext mensuel - EUROSTAT'!W102,'Comext mensuel - EUROSTAT'!Y102)/10^4</f>
        <v>45.638290000000005</v>
      </c>
      <c r="F82" s="862">
        <f>SUM('Comext mensuel - EUROSTAT'!Z102,'Comext mensuel - EUROSTAT'!AB102,'Comext mensuel - EUROSTAT'!AD102,'Comext mensuel - EUROSTAT'!AF102,'Comext mensuel - EUROSTAT'!AH102,'Comext mensuel - EUROSTAT'!AJ102,'Comext mensuel - EUROSTAT'!AL102,'Comext mensuel - EUROSTAT'!AN102,'Comext mensuel - EUROSTAT'!AP102,'Comext mensuel - EUROSTAT'!AR102,'Comext mensuel - EUROSTAT'!AT102,'Comext mensuel - EUROSTAT'!AV102)/10^4</f>
        <v>4.2827160000000006</v>
      </c>
      <c r="G82" s="862">
        <f>SUM('Comext mensuel - EUROSTAT'!AA102,'Comext mensuel - EUROSTAT'!AC102,'Comext mensuel - EUROSTAT'!AE102,'Comext mensuel - EUROSTAT'!AG102,'Comext mensuel - EUROSTAT'!AI102,'Comext mensuel - EUROSTAT'!AK102,'Comext mensuel - EUROSTAT'!AM102,'Comext mensuel - EUROSTAT'!AO102,'Comext mensuel - EUROSTAT'!AQ102,'Comext mensuel - EUROSTAT'!AS102,'Comext mensuel - EUROSTAT'!AU102,'Comext mensuel - EUROSTAT'!AW102)/10^4</f>
        <v>50.013010999999999</v>
      </c>
      <c r="H82" s="862">
        <f>SUM('Comext mensuel - EUROSTAT'!AX102,'Comext mensuel - EUROSTAT'!AZ102,'Comext mensuel - EUROSTAT'!BB102,'Comext mensuel - EUROSTAT'!BD102,'Comext mensuel - EUROSTAT'!BF102,'Comext mensuel - EUROSTAT'!BH102,'Comext mensuel - EUROSTAT'!BJ102,'Comext mensuel - EUROSTAT'!BL102,'Comext mensuel - EUROSTAT'!BN102,'Comext mensuel - EUROSTAT'!BP102,'Comext mensuel - EUROSTAT'!BR102,'Comext mensuel - EUROSTAT'!BT102)/10^4</f>
        <v>13.466691000000001</v>
      </c>
      <c r="I82" s="862">
        <f>SUM('Comext mensuel - EUROSTAT'!AY102,'Comext mensuel - EUROSTAT'!BA102,'Comext mensuel - EUROSTAT'!BC102,'Comext mensuel - EUROSTAT'!BE102,'Comext mensuel - EUROSTAT'!BG102,'Comext mensuel - EUROSTAT'!BI102,'Comext mensuel - EUROSTAT'!BK102,'Comext mensuel - EUROSTAT'!BM102,'Comext mensuel - EUROSTAT'!BO102,'Comext mensuel - EUROSTAT'!BQ102,'Comext mensuel - EUROSTAT'!BS102,'Comext mensuel - EUROSTAT'!BU102)/10^4</f>
        <v>207.647809</v>
      </c>
      <c r="J82" s="873">
        <f>'Comext annuel - EUROSTAT'!C123/10^4</f>
        <v>21.956135</v>
      </c>
      <c r="K82" s="873">
        <f>'Comext annuel - EUROSTAT'!D123/10^4</f>
        <v>20.572735999999999</v>
      </c>
      <c r="L82" s="873">
        <f>'Comext annuel - EUROSTAT'!E123/10^4</f>
        <v>18.979412</v>
      </c>
      <c r="M82" s="873">
        <f>'Comext annuel - EUROSTAT'!F123/10^4</f>
        <v>53.523111</v>
      </c>
      <c r="N82" s="873">
        <f>'Comext annuel - EUROSTAT'!G123/10^4</f>
        <v>27.413146000000001</v>
      </c>
      <c r="O82" s="873">
        <f>'Comext annuel - EUROSTAT'!H123/10^4</f>
        <v>169.84351599999999</v>
      </c>
    </row>
    <row r="83" spans="1:15">
      <c r="A83" t="s">
        <v>1099</v>
      </c>
      <c r="B83" s="984"/>
      <c r="C83" t="str">
        <f>'Comext mensuel - EUROSTAT'!A103</f>
        <v>Huiles de navette ou de colza à faible teneur en acide érucique "huiles fixes dont la teneur en acide érucique est &lt; 2%", brutes (à l'excl. des huiles destinées à des usages techniques ou industriels)</v>
      </c>
      <c r="D83" s="862">
        <f>SUM('Comext mensuel - EUROSTAT'!B103,'Comext mensuel - EUROSTAT'!D103,'Comext mensuel - EUROSTAT'!F103,'Comext mensuel - EUROSTAT'!H103,'Comext mensuel - EUROSTAT'!J103,'Comext mensuel - EUROSTAT'!L103,'Comext mensuel - EUROSTAT'!N103,'Comext mensuel - EUROSTAT'!P103,'Comext mensuel - EUROSTAT'!R103,'Comext mensuel - EUROSTAT'!T103,'Comext mensuel - EUROSTAT'!V103,'Comext mensuel - EUROSTAT'!X103)/10^4</f>
        <v>3.1867490000000003</v>
      </c>
      <c r="E83" s="862">
        <f>SUM('Comext mensuel - EUROSTAT'!C103,'Comext mensuel - EUROSTAT'!E103,'Comext mensuel - EUROSTAT'!G103,'Comext mensuel - EUROSTAT'!I103,'Comext mensuel - EUROSTAT'!K103,'Comext mensuel - EUROSTAT'!M103,'Comext mensuel - EUROSTAT'!O103,'Comext mensuel - EUROSTAT'!Q103,'Comext mensuel - EUROSTAT'!S103,'Comext mensuel - EUROSTAT'!U103,'Comext mensuel - EUROSTAT'!W103,'Comext mensuel - EUROSTAT'!Y103)/10^4</f>
        <v>114.142702</v>
      </c>
      <c r="F83" s="862">
        <f>SUM('Comext mensuel - EUROSTAT'!Z103,'Comext mensuel - EUROSTAT'!AB103,'Comext mensuel - EUROSTAT'!AD103,'Comext mensuel - EUROSTAT'!AF103,'Comext mensuel - EUROSTAT'!AH103,'Comext mensuel - EUROSTAT'!AJ103,'Comext mensuel - EUROSTAT'!AL103,'Comext mensuel - EUROSTAT'!AN103,'Comext mensuel - EUROSTAT'!AP103,'Comext mensuel - EUROSTAT'!AR103,'Comext mensuel - EUROSTAT'!AT103,'Comext mensuel - EUROSTAT'!AV103)/10^4</f>
        <v>4.8142600000000009</v>
      </c>
      <c r="G83" s="862">
        <f>SUM('Comext mensuel - EUROSTAT'!AA103,'Comext mensuel - EUROSTAT'!AC103,'Comext mensuel - EUROSTAT'!AE103,'Comext mensuel - EUROSTAT'!AG103,'Comext mensuel - EUROSTAT'!AI103,'Comext mensuel - EUROSTAT'!AK103,'Comext mensuel - EUROSTAT'!AM103,'Comext mensuel - EUROSTAT'!AO103,'Comext mensuel - EUROSTAT'!AQ103,'Comext mensuel - EUROSTAT'!AS103,'Comext mensuel - EUROSTAT'!AU103,'Comext mensuel - EUROSTAT'!AW103)/10^4</f>
        <v>148.968165</v>
      </c>
      <c r="H83" s="862">
        <f>SUM('Comext mensuel - EUROSTAT'!AX103,'Comext mensuel - EUROSTAT'!AZ103,'Comext mensuel - EUROSTAT'!BB103,'Comext mensuel - EUROSTAT'!BD103,'Comext mensuel - EUROSTAT'!BF103,'Comext mensuel - EUROSTAT'!BH103,'Comext mensuel - EUROSTAT'!BJ103,'Comext mensuel - EUROSTAT'!BL103,'Comext mensuel - EUROSTAT'!BN103,'Comext mensuel - EUROSTAT'!BP103,'Comext mensuel - EUROSTAT'!BR103,'Comext mensuel - EUROSTAT'!BT103)/10^4</f>
        <v>3.4937520000000002</v>
      </c>
      <c r="I83" s="862">
        <f>SUM('Comext mensuel - EUROSTAT'!AY103,'Comext mensuel - EUROSTAT'!BA103,'Comext mensuel - EUROSTAT'!BC103,'Comext mensuel - EUROSTAT'!BE103,'Comext mensuel - EUROSTAT'!BG103,'Comext mensuel - EUROSTAT'!BI103,'Comext mensuel - EUROSTAT'!BK103,'Comext mensuel - EUROSTAT'!BM103,'Comext mensuel - EUROSTAT'!BO103,'Comext mensuel - EUROSTAT'!BQ103,'Comext mensuel - EUROSTAT'!BS103,'Comext mensuel - EUROSTAT'!BU103)/10^4</f>
        <v>310.114665</v>
      </c>
      <c r="J83" s="873">
        <f>'Comext annuel - EUROSTAT'!C124/10^4</f>
        <v>5.660806</v>
      </c>
      <c r="K83" s="873">
        <f>'Comext annuel - EUROSTAT'!D124/10^4</f>
        <v>93.245799000000005</v>
      </c>
      <c r="L83" s="873">
        <f>'Comext annuel - EUROSTAT'!E124/10^4</f>
        <v>3.0198429999999998</v>
      </c>
      <c r="M83" s="873">
        <f>'Comext annuel - EUROSTAT'!F124/10^4</f>
        <v>101.50442</v>
      </c>
      <c r="N83" s="873">
        <f>'Comext annuel - EUROSTAT'!G124/10^4</f>
        <v>3.4422459999999999</v>
      </c>
      <c r="O83" s="873">
        <f>'Comext annuel - EUROSTAT'!H124/10^4</f>
        <v>344.985207</v>
      </c>
    </row>
    <row r="84" spans="1:15">
      <c r="A84" t="s">
        <v>1100</v>
      </c>
      <c r="B84" s="984"/>
      <c r="C84" t="str">
        <f>'Comext mensuel - EUROSTAT'!A104</f>
        <v>Huiles de navette ou de colza à faible teneur en acide érucique "huiles fixes dont la teneur en acide érucique est &lt; 2%" et leurs fractions, même raffinées, mais non chimiquement modifiées, destinées à des usages techniques ou industriels (à l'excl. des huiles brutes et des huiles destinées à la fabrication de produits pour l'alimentation humaine)</v>
      </c>
      <c r="D84" s="862">
        <f>SUM('Comext mensuel - EUROSTAT'!B104,'Comext mensuel - EUROSTAT'!D104,'Comext mensuel - EUROSTAT'!F104,'Comext mensuel - EUROSTAT'!H104,'Comext mensuel - EUROSTAT'!J104,'Comext mensuel - EUROSTAT'!L104,'Comext mensuel - EUROSTAT'!N104,'Comext mensuel - EUROSTAT'!P104,'Comext mensuel - EUROSTAT'!R104,'Comext mensuel - EUROSTAT'!T104,'Comext mensuel - EUROSTAT'!V104,'Comext mensuel - EUROSTAT'!X104)/10^4</f>
        <v>1.6565370000000004</v>
      </c>
      <c r="E84" s="862">
        <f>SUM('Comext mensuel - EUROSTAT'!C104,'Comext mensuel - EUROSTAT'!E104,'Comext mensuel - EUROSTAT'!G104,'Comext mensuel - EUROSTAT'!I104,'Comext mensuel - EUROSTAT'!K104,'Comext mensuel - EUROSTAT'!M104,'Comext mensuel - EUROSTAT'!O104,'Comext mensuel - EUROSTAT'!Q104,'Comext mensuel - EUROSTAT'!S104,'Comext mensuel - EUROSTAT'!U104,'Comext mensuel - EUROSTAT'!W104,'Comext mensuel - EUROSTAT'!Y104)/10^4</f>
        <v>8.8307179999999992</v>
      </c>
      <c r="F84" s="862">
        <f>SUM('Comext mensuel - EUROSTAT'!Z104,'Comext mensuel - EUROSTAT'!AB104,'Comext mensuel - EUROSTAT'!AD104,'Comext mensuel - EUROSTAT'!AF104,'Comext mensuel - EUROSTAT'!AH104,'Comext mensuel - EUROSTAT'!AJ104,'Comext mensuel - EUROSTAT'!AL104,'Comext mensuel - EUROSTAT'!AN104,'Comext mensuel - EUROSTAT'!AP104,'Comext mensuel - EUROSTAT'!AR104,'Comext mensuel - EUROSTAT'!AT104,'Comext mensuel - EUROSTAT'!AV104)/10^4</f>
        <v>0.78557800000000011</v>
      </c>
      <c r="G84" s="862">
        <f>SUM('Comext mensuel - EUROSTAT'!AA104,'Comext mensuel - EUROSTAT'!AC104,'Comext mensuel - EUROSTAT'!AE104,'Comext mensuel - EUROSTAT'!AG104,'Comext mensuel - EUROSTAT'!AI104,'Comext mensuel - EUROSTAT'!AK104,'Comext mensuel - EUROSTAT'!AM104,'Comext mensuel - EUROSTAT'!AO104,'Comext mensuel - EUROSTAT'!AQ104,'Comext mensuel - EUROSTAT'!AS104,'Comext mensuel - EUROSTAT'!AU104,'Comext mensuel - EUROSTAT'!AW104)/10^4</f>
        <v>28.228999999999999</v>
      </c>
      <c r="H84" s="862">
        <f>SUM('Comext mensuel - EUROSTAT'!AX104,'Comext mensuel - EUROSTAT'!AZ104,'Comext mensuel - EUROSTAT'!BB104,'Comext mensuel - EUROSTAT'!BD104,'Comext mensuel - EUROSTAT'!BF104,'Comext mensuel - EUROSTAT'!BH104,'Comext mensuel - EUROSTAT'!BJ104,'Comext mensuel - EUROSTAT'!BL104,'Comext mensuel - EUROSTAT'!BN104,'Comext mensuel - EUROSTAT'!BP104,'Comext mensuel - EUROSTAT'!BR104,'Comext mensuel - EUROSTAT'!BT104)/10^4</f>
        <v>22.274317</v>
      </c>
      <c r="I84" s="862">
        <f>SUM('Comext mensuel - EUROSTAT'!AY104,'Comext mensuel - EUROSTAT'!BA104,'Comext mensuel - EUROSTAT'!BC104,'Comext mensuel - EUROSTAT'!BE104,'Comext mensuel - EUROSTAT'!BG104,'Comext mensuel - EUROSTAT'!BI104,'Comext mensuel - EUROSTAT'!BK104,'Comext mensuel - EUROSTAT'!BM104,'Comext mensuel - EUROSTAT'!BO104,'Comext mensuel - EUROSTAT'!BQ104,'Comext mensuel - EUROSTAT'!BS104,'Comext mensuel - EUROSTAT'!BU104)/10^4</f>
        <v>48.158147</v>
      </c>
      <c r="J84" s="873">
        <f>'Comext annuel - EUROSTAT'!C125/10^4</f>
        <v>2.2740200000000002</v>
      </c>
      <c r="K84" s="873">
        <f>'Comext annuel - EUROSTAT'!D125/10^4</f>
        <v>8.884233</v>
      </c>
      <c r="L84" s="873">
        <f>'Comext annuel - EUROSTAT'!E125/10^4</f>
        <v>1.0836319999999999</v>
      </c>
      <c r="M84" s="873">
        <f>'Comext annuel - EUROSTAT'!F125/10^4</f>
        <v>4.3375660000000007</v>
      </c>
      <c r="N84" s="873">
        <f>'Comext annuel - EUROSTAT'!G125/10^4</f>
        <v>8.1648560000000003</v>
      </c>
      <c r="O84" s="873">
        <f>'Comext annuel - EUROSTAT'!H125/10^4</f>
        <v>79.388153000000003</v>
      </c>
    </row>
    <row r="85" spans="1:15">
      <c r="A85" t="s">
        <v>1100</v>
      </c>
      <c r="B85" s="984"/>
      <c r="C85" t="str">
        <f>'Comext mensuel - EUROSTAT'!A105</f>
        <v>Huiles de navette ou de colza à faible teneur en acide érucique "huiles fixes dont la teneur en acide érucique est &lt; 2%" et leurs fractions, même raffinées, mais non chimiquement modifiées (à l'excl. des huiles brutes et des huiles destinées à des usages techniques ou industriels)</v>
      </c>
      <c r="D85" s="862">
        <f>SUM('Comext mensuel - EUROSTAT'!B105,'Comext mensuel - EUROSTAT'!D105,'Comext mensuel - EUROSTAT'!F105,'Comext mensuel - EUROSTAT'!H105,'Comext mensuel - EUROSTAT'!J105,'Comext mensuel - EUROSTAT'!L105,'Comext mensuel - EUROSTAT'!N105,'Comext mensuel - EUROSTAT'!P105,'Comext mensuel - EUROSTAT'!R105,'Comext mensuel - EUROSTAT'!T105,'Comext mensuel - EUROSTAT'!V105,'Comext mensuel - EUROSTAT'!X105)/10^4</f>
        <v>86.537863999999985</v>
      </c>
      <c r="E85" s="862">
        <f>SUM('Comext mensuel - EUROSTAT'!C105,'Comext mensuel - EUROSTAT'!E105,'Comext mensuel - EUROSTAT'!G105,'Comext mensuel - EUROSTAT'!I105,'Comext mensuel - EUROSTAT'!K105,'Comext mensuel - EUROSTAT'!M105,'Comext mensuel - EUROSTAT'!O105,'Comext mensuel - EUROSTAT'!Q105,'Comext mensuel - EUROSTAT'!S105,'Comext mensuel - EUROSTAT'!U105,'Comext mensuel - EUROSTAT'!W105,'Comext mensuel - EUROSTAT'!Y105)/10^4</f>
        <v>94.937725999999984</v>
      </c>
      <c r="F85" s="862">
        <f>SUM('Comext mensuel - EUROSTAT'!Z105,'Comext mensuel - EUROSTAT'!AB105,'Comext mensuel - EUROSTAT'!AD105,'Comext mensuel - EUROSTAT'!AF105,'Comext mensuel - EUROSTAT'!AH105,'Comext mensuel - EUROSTAT'!AJ105,'Comext mensuel - EUROSTAT'!AL105,'Comext mensuel - EUROSTAT'!AN105,'Comext mensuel - EUROSTAT'!AP105,'Comext mensuel - EUROSTAT'!AR105,'Comext mensuel - EUROSTAT'!AT105,'Comext mensuel - EUROSTAT'!AV105)/10^4</f>
        <v>67.465874999999997</v>
      </c>
      <c r="G85" s="862">
        <f>SUM('Comext mensuel - EUROSTAT'!AA105,'Comext mensuel - EUROSTAT'!AC105,'Comext mensuel - EUROSTAT'!AE105,'Comext mensuel - EUROSTAT'!AG105,'Comext mensuel - EUROSTAT'!AI105,'Comext mensuel - EUROSTAT'!AK105,'Comext mensuel - EUROSTAT'!AM105,'Comext mensuel - EUROSTAT'!AO105,'Comext mensuel - EUROSTAT'!AQ105,'Comext mensuel - EUROSTAT'!AS105,'Comext mensuel - EUROSTAT'!AU105,'Comext mensuel - EUROSTAT'!AW105)/10^4</f>
        <v>38.245325999999999</v>
      </c>
      <c r="H85" s="862">
        <f>SUM('Comext mensuel - EUROSTAT'!AX105,'Comext mensuel - EUROSTAT'!AZ105,'Comext mensuel - EUROSTAT'!BB105,'Comext mensuel - EUROSTAT'!BD105,'Comext mensuel - EUROSTAT'!BF105,'Comext mensuel - EUROSTAT'!BH105,'Comext mensuel - EUROSTAT'!BJ105,'Comext mensuel - EUROSTAT'!BL105,'Comext mensuel - EUROSTAT'!BN105,'Comext mensuel - EUROSTAT'!BP105,'Comext mensuel - EUROSTAT'!BR105,'Comext mensuel - EUROSTAT'!BT105)/10^4</f>
        <v>84.313611999999992</v>
      </c>
      <c r="I85" s="862">
        <f>SUM('Comext mensuel - EUROSTAT'!AY105,'Comext mensuel - EUROSTAT'!BA105,'Comext mensuel - EUROSTAT'!BC105,'Comext mensuel - EUROSTAT'!BE105,'Comext mensuel - EUROSTAT'!BG105,'Comext mensuel - EUROSTAT'!BI105,'Comext mensuel - EUROSTAT'!BK105,'Comext mensuel - EUROSTAT'!BM105,'Comext mensuel - EUROSTAT'!BO105,'Comext mensuel - EUROSTAT'!BQ105,'Comext mensuel - EUROSTAT'!BS105,'Comext mensuel - EUROSTAT'!BU105)/10^4</f>
        <v>18.809186</v>
      </c>
      <c r="J85" s="873">
        <f>'Comext annuel - EUROSTAT'!C126/10^4</f>
        <v>83.717108999999994</v>
      </c>
      <c r="K85" s="873">
        <f>'Comext annuel - EUROSTAT'!D126/10^4</f>
        <v>73.600540000000009</v>
      </c>
      <c r="L85" s="873">
        <f>'Comext annuel - EUROSTAT'!E126/10^4</f>
        <v>77.622787000000002</v>
      </c>
      <c r="M85" s="873">
        <f>'Comext annuel - EUROSTAT'!F126/10^4</f>
        <v>11.989105</v>
      </c>
      <c r="N85" s="873">
        <f>'Comext annuel - EUROSTAT'!G126/10^4</f>
        <v>82.029537000000005</v>
      </c>
      <c r="O85" s="873">
        <f>'Comext annuel - EUROSTAT'!H126/10^4</f>
        <v>19.178927999999999</v>
      </c>
    </row>
    <row r="86" spans="1:15">
      <c r="A86" t="s">
        <v>1099</v>
      </c>
      <c r="B86" s="984"/>
      <c r="C86" t="str">
        <f>'Comext mensuel - EUROSTAT'!A108</f>
        <v>Huiles de navette ou de colza d'une teneur élevée en acide érucique "huiles fixes dont la teneur en acide érucique est &gt;= 2%" et huiles de moutarde, brutes, destinées à des usages techniques ou industriels (autres que la fabrication de produits pour l'alimentation humaine)</v>
      </c>
      <c r="D86" s="862">
        <f>SUM('Comext mensuel - EUROSTAT'!B108,'Comext mensuel - EUROSTAT'!D108,'Comext mensuel - EUROSTAT'!F108,'Comext mensuel - EUROSTAT'!H108,'Comext mensuel - EUROSTAT'!J108,'Comext mensuel - EUROSTAT'!L108,'Comext mensuel - EUROSTAT'!N108,'Comext mensuel - EUROSTAT'!P108,'Comext mensuel - EUROSTAT'!R108,'Comext mensuel - EUROSTAT'!T108,'Comext mensuel - EUROSTAT'!V108,'Comext mensuel - EUROSTAT'!X108)/10^4</f>
        <v>1.0073599999999998</v>
      </c>
      <c r="E86" s="862">
        <f>SUM('Comext mensuel - EUROSTAT'!C108,'Comext mensuel - EUROSTAT'!E108,'Comext mensuel - EUROSTAT'!G108,'Comext mensuel - EUROSTAT'!I108,'Comext mensuel - EUROSTAT'!K108,'Comext mensuel - EUROSTAT'!M108,'Comext mensuel - EUROSTAT'!O108,'Comext mensuel - EUROSTAT'!Q108,'Comext mensuel - EUROSTAT'!S108,'Comext mensuel - EUROSTAT'!U108,'Comext mensuel - EUROSTAT'!W108,'Comext mensuel - EUROSTAT'!Y108)/10^4</f>
        <v>4.5525000000000003E-2</v>
      </c>
      <c r="F86" s="862">
        <f>SUM('Comext mensuel - EUROSTAT'!Z108,'Comext mensuel - EUROSTAT'!AB108,'Comext mensuel - EUROSTAT'!AD108,'Comext mensuel - EUROSTAT'!AF108,'Comext mensuel - EUROSTAT'!AH108,'Comext mensuel - EUROSTAT'!AJ108,'Comext mensuel - EUROSTAT'!AL108,'Comext mensuel - EUROSTAT'!AN108,'Comext mensuel - EUROSTAT'!AP108,'Comext mensuel - EUROSTAT'!AR108,'Comext mensuel - EUROSTAT'!AT108,'Comext mensuel - EUROSTAT'!AV108)/10^4</f>
        <v>1.0920800000000002</v>
      </c>
      <c r="G86" s="862">
        <f>SUM('Comext mensuel - EUROSTAT'!AA108,'Comext mensuel - EUROSTAT'!AC108,'Comext mensuel - EUROSTAT'!AE108,'Comext mensuel - EUROSTAT'!AG108,'Comext mensuel - EUROSTAT'!AI108,'Comext mensuel - EUROSTAT'!AK108,'Comext mensuel - EUROSTAT'!AM108,'Comext mensuel - EUROSTAT'!AO108,'Comext mensuel - EUROSTAT'!AQ108,'Comext mensuel - EUROSTAT'!AS108,'Comext mensuel - EUROSTAT'!AU108,'Comext mensuel - EUROSTAT'!AW108)/10^4</f>
        <v>1.6494139999999999</v>
      </c>
      <c r="H86" s="862">
        <f>SUM('Comext mensuel - EUROSTAT'!AX108,'Comext mensuel - EUROSTAT'!AZ108,'Comext mensuel - EUROSTAT'!BB108,'Comext mensuel - EUROSTAT'!BD108,'Comext mensuel - EUROSTAT'!BF108,'Comext mensuel - EUROSTAT'!BH108,'Comext mensuel - EUROSTAT'!BJ108,'Comext mensuel - EUROSTAT'!BL108,'Comext mensuel - EUROSTAT'!BN108,'Comext mensuel - EUROSTAT'!BP108,'Comext mensuel - EUROSTAT'!BR108,'Comext mensuel - EUROSTAT'!BT108)/10^4</f>
        <v>0.55872299999999997</v>
      </c>
      <c r="I86" s="862">
        <f>SUM('Comext mensuel - EUROSTAT'!AY108,'Comext mensuel - EUROSTAT'!BA108,'Comext mensuel - EUROSTAT'!BC108,'Comext mensuel - EUROSTAT'!BE108,'Comext mensuel - EUROSTAT'!BG108,'Comext mensuel - EUROSTAT'!BI108,'Comext mensuel - EUROSTAT'!BK108,'Comext mensuel - EUROSTAT'!BM108,'Comext mensuel - EUROSTAT'!BO108,'Comext mensuel - EUROSTAT'!BQ108,'Comext mensuel - EUROSTAT'!BS108,'Comext mensuel - EUROSTAT'!BU108)/10^4</f>
        <v>13.90296</v>
      </c>
      <c r="J86" s="873">
        <f>'Comext annuel - EUROSTAT'!C129/10^4</f>
        <v>0.81473700000000004</v>
      </c>
      <c r="K86" s="873">
        <f>'Comext annuel - EUROSTAT'!D129/10^4</f>
        <v>1.5537559999999999</v>
      </c>
      <c r="L86" s="873">
        <f>'Comext annuel - EUROSTAT'!E129/10^4</f>
        <v>0.98282000000000003</v>
      </c>
      <c r="M86" s="873">
        <f>'Comext annuel - EUROSTAT'!F129/10^4</f>
        <v>0.700847</v>
      </c>
      <c r="N86" s="873">
        <f>'Comext annuel - EUROSTAT'!G129/10^4</f>
        <v>0.88448199999999999</v>
      </c>
      <c r="O86" s="873">
        <f>'Comext annuel - EUROSTAT'!H129/10^4</f>
        <v>6.779707000000001</v>
      </c>
    </row>
    <row r="87" spans="1:15">
      <c r="A87" t="s">
        <v>1099</v>
      </c>
      <c r="B87" s="984"/>
      <c r="C87" t="str">
        <f>'Comext mensuel - EUROSTAT'!A109</f>
        <v>Huiles de navette ou de colza d'une teneur élevée en acide érucique "huiles fixes dont la teneur en acide érucique est &gt;= 2%" et huiles de moutarde, brutes (à l'excl. des huiles destinées à des usages techniques ou industriels)</v>
      </c>
      <c r="D87" s="862">
        <f>SUM('Comext mensuel - EUROSTAT'!B109,'Comext mensuel - EUROSTAT'!D109,'Comext mensuel - EUROSTAT'!F109,'Comext mensuel - EUROSTAT'!H109,'Comext mensuel - EUROSTAT'!J109,'Comext mensuel - EUROSTAT'!L109,'Comext mensuel - EUROSTAT'!N109,'Comext mensuel - EUROSTAT'!P109,'Comext mensuel - EUROSTAT'!R109,'Comext mensuel - EUROSTAT'!T109,'Comext mensuel - EUROSTAT'!V109,'Comext mensuel - EUROSTAT'!X109)/10^4</f>
        <v>0.28689999999999999</v>
      </c>
      <c r="E87" s="862">
        <f>SUM('Comext mensuel - EUROSTAT'!C109,'Comext mensuel - EUROSTAT'!E109,'Comext mensuel - EUROSTAT'!G109,'Comext mensuel - EUROSTAT'!I109,'Comext mensuel - EUROSTAT'!K109,'Comext mensuel - EUROSTAT'!M109,'Comext mensuel - EUROSTAT'!O109,'Comext mensuel - EUROSTAT'!Q109,'Comext mensuel - EUROSTAT'!S109,'Comext mensuel - EUROSTAT'!U109,'Comext mensuel - EUROSTAT'!W109,'Comext mensuel - EUROSTAT'!Y109)/10^4</f>
        <v>27.503259000000003</v>
      </c>
      <c r="F87" s="862">
        <f>SUM('Comext mensuel - EUROSTAT'!Z109,'Comext mensuel - EUROSTAT'!AB109,'Comext mensuel - EUROSTAT'!AD109,'Comext mensuel - EUROSTAT'!AF109,'Comext mensuel - EUROSTAT'!AH109,'Comext mensuel - EUROSTAT'!AJ109,'Comext mensuel - EUROSTAT'!AL109,'Comext mensuel - EUROSTAT'!AN109,'Comext mensuel - EUROSTAT'!AP109,'Comext mensuel - EUROSTAT'!AR109,'Comext mensuel - EUROSTAT'!AT109,'Comext mensuel - EUROSTAT'!AV109)/10^4</f>
        <v>6.9043640000000002</v>
      </c>
      <c r="G87" s="862">
        <f>SUM('Comext mensuel - EUROSTAT'!AA109,'Comext mensuel - EUROSTAT'!AC109,'Comext mensuel - EUROSTAT'!AE109,'Comext mensuel - EUROSTAT'!AG109,'Comext mensuel - EUROSTAT'!AI109,'Comext mensuel - EUROSTAT'!AK109,'Comext mensuel - EUROSTAT'!AM109,'Comext mensuel - EUROSTAT'!AO109,'Comext mensuel - EUROSTAT'!AQ109,'Comext mensuel - EUROSTAT'!AS109,'Comext mensuel - EUROSTAT'!AU109,'Comext mensuel - EUROSTAT'!AW109)/10^4</f>
        <v>60.461482999999987</v>
      </c>
      <c r="H87" s="862">
        <f>SUM('Comext mensuel - EUROSTAT'!AX109,'Comext mensuel - EUROSTAT'!AZ109,'Comext mensuel - EUROSTAT'!BB109,'Comext mensuel - EUROSTAT'!BD109,'Comext mensuel - EUROSTAT'!BF109,'Comext mensuel - EUROSTAT'!BH109,'Comext mensuel - EUROSTAT'!BJ109,'Comext mensuel - EUROSTAT'!BL109,'Comext mensuel - EUROSTAT'!BN109,'Comext mensuel - EUROSTAT'!BP109,'Comext mensuel - EUROSTAT'!BR109,'Comext mensuel - EUROSTAT'!BT109)/10^4</f>
        <v>0.16264200000000004</v>
      </c>
      <c r="I87" s="862">
        <f>SUM('Comext mensuel - EUROSTAT'!AY109,'Comext mensuel - EUROSTAT'!BA109,'Comext mensuel - EUROSTAT'!BC109,'Comext mensuel - EUROSTAT'!BE109,'Comext mensuel - EUROSTAT'!BG109,'Comext mensuel - EUROSTAT'!BI109,'Comext mensuel - EUROSTAT'!BK109,'Comext mensuel - EUROSTAT'!BM109,'Comext mensuel - EUROSTAT'!BO109,'Comext mensuel - EUROSTAT'!BQ109,'Comext mensuel - EUROSTAT'!BS109,'Comext mensuel - EUROSTAT'!BU109)/10^4</f>
        <v>13.243820000000001</v>
      </c>
      <c r="J87" s="873">
        <f>'Comext annuel - EUROSTAT'!C130/10^4</f>
        <v>0.25531399999999999</v>
      </c>
      <c r="K87" s="873">
        <f>'Comext annuel - EUROSTAT'!D130/10^4</f>
        <v>33.138382</v>
      </c>
      <c r="L87" s="873">
        <f>'Comext annuel - EUROSTAT'!E130/10^4</f>
        <v>8.2944990000000001</v>
      </c>
      <c r="M87" s="873">
        <f>'Comext annuel - EUROSTAT'!F130/10^4</f>
        <v>43.415680000000002</v>
      </c>
      <c r="N87" s="873">
        <f>'Comext annuel - EUROSTAT'!G130/10^4</f>
        <v>0.64553100000000008</v>
      </c>
      <c r="O87" s="873">
        <f>'Comext annuel - EUROSTAT'!H130/10^4</f>
        <v>22.364176</v>
      </c>
    </row>
    <row r="88" spans="1:15">
      <c r="A88" t="s">
        <v>1100</v>
      </c>
      <c r="B88" s="984"/>
      <c r="C88" t="str">
        <f>'Comext mensuel - EUROSTAT'!A110</f>
        <v>Huiles de navette ou de colza d'une teneur élevée en acide érucique "huiles fixes dont la teneur en acide érucique est &gt;= 2%" et huiles de moutarde, et leurs fractions, même raffinées, mais non chimiquement modifiées, destinées à des usages techniques ou industriels (à l'excl. des huiles brutes et des huiles destinées à la fabrication de produits pour l'alimentation humaine)</v>
      </c>
      <c r="D88" s="862">
        <f>SUM('Comext mensuel - EUROSTAT'!B110,'Comext mensuel - EUROSTAT'!D110,'Comext mensuel - EUROSTAT'!F110,'Comext mensuel - EUROSTAT'!H110,'Comext mensuel - EUROSTAT'!J110,'Comext mensuel - EUROSTAT'!L110,'Comext mensuel - EUROSTAT'!N110,'Comext mensuel - EUROSTAT'!P110,'Comext mensuel - EUROSTAT'!R110,'Comext mensuel - EUROSTAT'!T110,'Comext mensuel - EUROSTAT'!V110,'Comext mensuel - EUROSTAT'!X110)/10^4</f>
        <v>16.122522</v>
      </c>
      <c r="E88" s="862">
        <f>SUM('Comext mensuel - EUROSTAT'!C110,'Comext mensuel - EUROSTAT'!E110,'Comext mensuel - EUROSTAT'!G110,'Comext mensuel - EUROSTAT'!I110,'Comext mensuel - EUROSTAT'!K110,'Comext mensuel - EUROSTAT'!M110,'Comext mensuel - EUROSTAT'!O110,'Comext mensuel - EUROSTAT'!Q110,'Comext mensuel - EUROSTAT'!S110,'Comext mensuel - EUROSTAT'!U110,'Comext mensuel - EUROSTAT'!W110,'Comext mensuel - EUROSTAT'!Y110)/10^4</f>
        <v>5.3237E-2</v>
      </c>
      <c r="F88" s="862">
        <f>SUM('Comext mensuel - EUROSTAT'!Z110,'Comext mensuel - EUROSTAT'!AB110,'Comext mensuel - EUROSTAT'!AD110,'Comext mensuel - EUROSTAT'!AF110,'Comext mensuel - EUROSTAT'!AH110,'Comext mensuel - EUROSTAT'!AJ110,'Comext mensuel - EUROSTAT'!AL110,'Comext mensuel - EUROSTAT'!AN110,'Comext mensuel - EUROSTAT'!AP110,'Comext mensuel - EUROSTAT'!AR110,'Comext mensuel - EUROSTAT'!AT110,'Comext mensuel - EUROSTAT'!AV110)/10^4</f>
        <v>17.768742</v>
      </c>
      <c r="G88" s="862">
        <f>SUM('Comext mensuel - EUROSTAT'!AA110,'Comext mensuel - EUROSTAT'!AC110,'Comext mensuel - EUROSTAT'!AE110,'Comext mensuel - EUROSTAT'!AG110,'Comext mensuel - EUROSTAT'!AI110,'Comext mensuel - EUROSTAT'!AK110,'Comext mensuel - EUROSTAT'!AM110,'Comext mensuel - EUROSTAT'!AO110,'Comext mensuel - EUROSTAT'!AQ110,'Comext mensuel - EUROSTAT'!AS110,'Comext mensuel - EUROSTAT'!AU110,'Comext mensuel - EUROSTAT'!AW110)/10^4</f>
        <v>6.5680000000000002E-2</v>
      </c>
      <c r="H88" s="862">
        <f>SUM('Comext mensuel - EUROSTAT'!AX110,'Comext mensuel - EUROSTAT'!AZ110,'Comext mensuel - EUROSTAT'!BB110,'Comext mensuel - EUROSTAT'!BD110,'Comext mensuel - EUROSTAT'!BF110,'Comext mensuel - EUROSTAT'!BH110,'Comext mensuel - EUROSTAT'!BJ110,'Comext mensuel - EUROSTAT'!BL110,'Comext mensuel - EUROSTAT'!BN110,'Comext mensuel - EUROSTAT'!BP110,'Comext mensuel - EUROSTAT'!BR110,'Comext mensuel - EUROSTAT'!BT110)/10^4</f>
        <v>15.950622999999998</v>
      </c>
      <c r="I88" s="862">
        <f>SUM('Comext mensuel - EUROSTAT'!AY110,'Comext mensuel - EUROSTAT'!BA110,'Comext mensuel - EUROSTAT'!BC110,'Comext mensuel - EUROSTAT'!BE110,'Comext mensuel - EUROSTAT'!BG110,'Comext mensuel - EUROSTAT'!BI110,'Comext mensuel - EUROSTAT'!BK110,'Comext mensuel - EUROSTAT'!BM110,'Comext mensuel - EUROSTAT'!BO110,'Comext mensuel - EUROSTAT'!BQ110,'Comext mensuel - EUROSTAT'!BS110,'Comext mensuel - EUROSTAT'!BU110)/10^4</f>
        <v>2.3099970000000001</v>
      </c>
      <c r="J88" s="873">
        <f>'Comext annuel - EUROSTAT'!C131/10^4</f>
        <v>12.776475</v>
      </c>
      <c r="K88" s="873">
        <f>'Comext annuel - EUROSTAT'!D131/10^4</f>
        <v>7.6629000000000003E-2</v>
      </c>
      <c r="L88" s="873">
        <f>'Comext annuel - EUROSTAT'!E131/10^4</f>
        <v>22.159399000000001</v>
      </c>
      <c r="M88" s="873">
        <f>'Comext annuel - EUROSTAT'!F131/10^4</f>
        <v>3.7823000000000002E-2</v>
      </c>
      <c r="N88" s="873">
        <f>'Comext annuel - EUROSTAT'!G131/10^4</f>
        <v>15.090285999999999</v>
      </c>
      <c r="O88" s="873">
        <f>'Comext annuel - EUROSTAT'!H131/10^4</f>
        <v>4.1204330000000002</v>
      </c>
    </row>
    <row r="89" spans="1:15">
      <c r="A89" t="s">
        <v>1100</v>
      </c>
      <c r="B89" s="984"/>
      <c r="C89" t="str">
        <f>'Comext mensuel - EUROSTAT'!A111</f>
        <v>Huiles de navette ou de colza d'une teneur élevée en acide érucique "huiles fixes dont la teneur en acide érucique est &gt;= 2%" et huiles de moutarde, et leurs fractions, même raffinées, mais non chimiquement modifiées (à l'excl. des huiles brutes et des huiles destinées à des usages techniques ou industriels)</v>
      </c>
      <c r="D89" s="862">
        <f>SUM('Comext mensuel - EUROSTAT'!B111,'Comext mensuel - EUROSTAT'!D111,'Comext mensuel - EUROSTAT'!F111,'Comext mensuel - EUROSTAT'!H111,'Comext mensuel - EUROSTAT'!J111,'Comext mensuel - EUROSTAT'!L111,'Comext mensuel - EUROSTAT'!N111,'Comext mensuel - EUROSTAT'!P111,'Comext mensuel - EUROSTAT'!R111,'Comext mensuel - EUROSTAT'!T111,'Comext mensuel - EUROSTAT'!V111,'Comext mensuel - EUROSTAT'!X111)/10^4</f>
        <v>1.8575149999999998</v>
      </c>
      <c r="E89" s="862">
        <f>SUM('Comext mensuel - EUROSTAT'!C111,'Comext mensuel - EUROSTAT'!E111,'Comext mensuel - EUROSTAT'!G111,'Comext mensuel - EUROSTAT'!I111,'Comext mensuel - EUROSTAT'!K111,'Comext mensuel - EUROSTAT'!M111,'Comext mensuel - EUROSTAT'!O111,'Comext mensuel - EUROSTAT'!Q111,'Comext mensuel - EUROSTAT'!S111,'Comext mensuel - EUROSTAT'!U111,'Comext mensuel - EUROSTAT'!W111,'Comext mensuel - EUROSTAT'!Y111)/10^4</f>
        <v>38.520831000000001</v>
      </c>
      <c r="F89" s="862">
        <f>SUM('Comext mensuel - EUROSTAT'!Z111,'Comext mensuel - EUROSTAT'!AB111,'Comext mensuel - EUROSTAT'!AD111,'Comext mensuel - EUROSTAT'!AF111,'Comext mensuel - EUROSTAT'!AH111,'Comext mensuel - EUROSTAT'!AJ111,'Comext mensuel - EUROSTAT'!AL111,'Comext mensuel - EUROSTAT'!AN111,'Comext mensuel - EUROSTAT'!AP111,'Comext mensuel - EUROSTAT'!AR111,'Comext mensuel - EUROSTAT'!AT111,'Comext mensuel - EUROSTAT'!AV111)/10^4</f>
        <v>1.2036069999999999</v>
      </c>
      <c r="G89" s="862">
        <f>SUM('Comext mensuel - EUROSTAT'!AA111,'Comext mensuel - EUROSTAT'!AC111,'Comext mensuel - EUROSTAT'!AE111,'Comext mensuel - EUROSTAT'!AG111,'Comext mensuel - EUROSTAT'!AI111,'Comext mensuel - EUROSTAT'!AK111,'Comext mensuel - EUROSTAT'!AM111,'Comext mensuel - EUROSTAT'!AO111,'Comext mensuel - EUROSTAT'!AQ111,'Comext mensuel - EUROSTAT'!AS111,'Comext mensuel - EUROSTAT'!AU111,'Comext mensuel - EUROSTAT'!AW111)/10^4</f>
        <v>9.9081419999999998</v>
      </c>
      <c r="H89" s="862">
        <f>SUM('Comext mensuel - EUROSTAT'!AX111,'Comext mensuel - EUROSTAT'!AZ111,'Comext mensuel - EUROSTAT'!BB111,'Comext mensuel - EUROSTAT'!BD111,'Comext mensuel - EUROSTAT'!BF111,'Comext mensuel - EUROSTAT'!BH111,'Comext mensuel - EUROSTAT'!BJ111,'Comext mensuel - EUROSTAT'!BL111,'Comext mensuel - EUROSTAT'!BN111,'Comext mensuel - EUROSTAT'!BP111,'Comext mensuel - EUROSTAT'!BR111,'Comext mensuel - EUROSTAT'!BT111)/10^4</f>
        <v>4.2789560000000009</v>
      </c>
      <c r="I89" s="862">
        <f>SUM('Comext mensuel - EUROSTAT'!AY111,'Comext mensuel - EUROSTAT'!BA111,'Comext mensuel - EUROSTAT'!BC111,'Comext mensuel - EUROSTAT'!BE111,'Comext mensuel - EUROSTAT'!BG111,'Comext mensuel - EUROSTAT'!BI111,'Comext mensuel - EUROSTAT'!BK111,'Comext mensuel - EUROSTAT'!BM111,'Comext mensuel - EUROSTAT'!BO111,'Comext mensuel - EUROSTAT'!BQ111,'Comext mensuel - EUROSTAT'!BS111,'Comext mensuel - EUROSTAT'!BU111)/10^4</f>
        <v>12.148154</v>
      </c>
      <c r="J89" s="873">
        <f>'Comext annuel - EUROSTAT'!C132/10^4</f>
        <v>1.660836</v>
      </c>
      <c r="K89" s="873">
        <f>'Comext annuel - EUROSTAT'!D132/10^4</f>
        <v>38.254222999999996</v>
      </c>
      <c r="L89" s="873">
        <f>'Comext annuel - EUROSTAT'!E132/10^4</f>
        <v>1.0678860000000001</v>
      </c>
      <c r="M89" s="873">
        <f>'Comext annuel - EUROSTAT'!F132/10^4</f>
        <v>7.2935059999999998</v>
      </c>
      <c r="N89" s="873">
        <f>'Comext annuel - EUROSTAT'!G132/10^4</f>
        <v>4.4408449999999995</v>
      </c>
      <c r="O89" s="873">
        <f>'Comext annuel - EUROSTAT'!H132/10^4</f>
        <v>15.533942000000001</v>
      </c>
    </row>
    <row r="90" spans="1:15">
      <c r="A90" t="s">
        <v>1101</v>
      </c>
      <c r="B90" s="984"/>
      <c r="C90" t="str">
        <f>'Comext mensuel - EUROSTAT'!A112</f>
        <v>Huile de lin, brute</v>
      </c>
      <c r="D90" s="862">
        <f>SUM('Comext mensuel - EUROSTAT'!B112,'Comext mensuel - EUROSTAT'!D112,'Comext mensuel - EUROSTAT'!F112,'Comext mensuel - EUROSTAT'!H112,'Comext mensuel - EUROSTAT'!J112,'Comext mensuel - EUROSTAT'!L112,'Comext mensuel - EUROSTAT'!N112,'Comext mensuel - EUROSTAT'!P112,'Comext mensuel - EUROSTAT'!R112,'Comext mensuel - EUROSTAT'!T112,'Comext mensuel - EUROSTAT'!V112,'Comext mensuel - EUROSTAT'!X112)/10^4</f>
        <v>3.1720420000000003</v>
      </c>
      <c r="E90" s="862">
        <f>SUM('Comext mensuel - EUROSTAT'!C112,'Comext mensuel - EUROSTAT'!E112,'Comext mensuel - EUROSTAT'!G112,'Comext mensuel - EUROSTAT'!I112,'Comext mensuel - EUROSTAT'!K112,'Comext mensuel - EUROSTAT'!M112,'Comext mensuel - EUROSTAT'!O112,'Comext mensuel - EUROSTAT'!Q112,'Comext mensuel - EUROSTAT'!S112,'Comext mensuel - EUROSTAT'!U112,'Comext mensuel - EUROSTAT'!W112,'Comext mensuel - EUROSTAT'!Y112)/10^4</f>
        <v>9.3127000000000001E-2</v>
      </c>
      <c r="F90" s="862">
        <f>SUM('Comext mensuel - EUROSTAT'!Z112,'Comext mensuel - EUROSTAT'!AB112,'Comext mensuel - EUROSTAT'!AD112,'Comext mensuel - EUROSTAT'!AF112,'Comext mensuel - EUROSTAT'!AH112,'Comext mensuel - EUROSTAT'!AJ112,'Comext mensuel - EUROSTAT'!AL112,'Comext mensuel - EUROSTAT'!AN112,'Comext mensuel - EUROSTAT'!AP112,'Comext mensuel - EUROSTAT'!AR112,'Comext mensuel - EUROSTAT'!AT112,'Comext mensuel - EUROSTAT'!AV112)/10^4</f>
        <v>7.7646909999999991</v>
      </c>
      <c r="G90" s="862">
        <f>SUM('Comext mensuel - EUROSTAT'!AA112,'Comext mensuel - EUROSTAT'!AC112,'Comext mensuel - EUROSTAT'!AE112,'Comext mensuel - EUROSTAT'!AG112,'Comext mensuel - EUROSTAT'!AI112,'Comext mensuel - EUROSTAT'!AK112,'Comext mensuel - EUROSTAT'!AM112,'Comext mensuel - EUROSTAT'!AO112,'Comext mensuel - EUROSTAT'!AQ112,'Comext mensuel - EUROSTAT'!AS112,'Comext mensuel - EUROSTAT'!AU112,'Comext mensuel - EUROSTAT'!AW112)/10^4</f>
        <v>0.27245000000000003</v>
      </c>
      <c r="H90" s="862">
        <f>SUM('Comext mensuel - EUROSTAT'!AX112,'Comext mensuel - EUROSTAT'!AZ112,'Comext mensuel - EUROSTAT'!BB112,'Comext mensuel - EUROSTAT'!BD112,'Comext mensuel - EUROSTAT'!BF112,'Comext mensuel - EUROSTAT'!BH112,'Comext mensuel - EUROSTAT'!BJ112,'Comext mensuel - EUROSTAT'!BL112,'Comext mensuel - EUROSTAT'!BN112,'Comext mensuel - EUROSTAT'!BP112,'Comext mensuel - EUROSTAT'!BR112,'Comext mensuel - EUROSTAT'!BT112)/10^4</f>
        <v>5.2990360000000001</v>
      </c>
      <c r="I90" s="862">
        <f>SUM('Comext mensuel - EUROSTAT'!AY112,'Comext mensuel - EUROSTAT'!BA112,'Comext mensuel - EUROSTAT'!BC112,'Comext mensuel - EUROSTAT'!BE112,'Comext mensuel - EUROSTAT'!BG112,'Comext mensuel - EUROSTAT'!BI112,'Comext mensuel - EUROSTAT'!BK112,'Comext mensuel - EUROSTAT'!BM112,'Comext mensuel - EUROSTAT'!BO112,'Comext mensuel - EUROSTAT'!BQ112,'Comext mensuel - EUROSTAT'!BS112,'Comext mensuel - EUROSTAT'!BU112)/10^4</f>
        <v>0.105307</v>
      </c>
      <c r="J90" s="873">
        <f>'Comext annuel - EUROSTAT'!C133/10^4</f>
        <v>2.7297849999999997</v>
      </c>
      <c r="K90" s="873">
        <f>'Comext annuel - EUROSTAT'!D133/10^4</f>
        <v>1.8568999999999999E-2</v>
      </c>
      <c r="L90" s="873">
        <f>'Comext annuel - EUROSTAT'!E133/10^4</f>
        <v>7.3694009999999999</v>
      </c>
      <c r="M90" s="873">
        <f>'Comext annuel - EUROSTAT'!F133/10^4</f>
        <v>0.23519299999999999</v>
      </c>
      <c r="N90" s="873">
        <f>'Comext annuel - EUROSTAT'!G133/10^4</f>
        <v>5.6891699999999998</v>
      </c>
      <c r="O90" s="873">
        <f>'Comext annuel - EUROSTAT'!H133/10^4</f>
        <v>0.10316500000000001</v>
      </c>
    </row>
    <row r="91" spans="1:15">
      <c r="A91" t="s">
        <v>1102</v>
      </c>
      <c r="B91" s="984"/>
      <c r="C91" t="str">
        <f>'Comext mensuel - EUROSTAT'!A113</f>
        <v>Huile de lin et ses fractions, même raffinées, mais non chimiquement modifiées, destinées à des usages techniques ou industriels (à l'excl. de l'huile brute et de l'huile destinée à la fabrication de produits pour l'alimentation humaine)</v>
      </c>
      <c r="D91" s="862">
        <f>SUM('Comext mensuel - EUROSTAT'!B113,'Comext mensuel - EUROSTAT'!D113,'Comext mensuel - EUROSTAT'!F113,'Comext mensuel - EUROSTAT'!H113,'Comext mensuel - EUROSTAT'!J113,'Comext mensuel - EUROSTAT'!L113,'Comext mensuel - EUROSTAT'!N113,'Comext mensuel - EUROSTAT'!P113,'Comext mensuel - EUROSTAT'!R113,'Comext mensuel - EUROSTAT'!T113,'Comext mensuel - EUROSTAT'!V113,'Comext mensuel - EUROSTAT'!X113)/10^4</f>
        <v>0.400617</v>
      </c>
      <c r="E91" s="862">
        <f>SUM('Comext mensuel - EUROSTAT'!C113,'Comext mensuel - EUROSTAT'!E113,'Comext mensuel - EUROSTAT'!G113,'Comext mensuel - EUROSTAT'!I113,'Comext mensuel - EUROSTAT'!K113,'Comext mensuel - EUROSTAT'!M113,'Comext mensuel - EUROSTAT'!O113,'Comext mensuel - EUROSTAT'!Q113,'Comext mensuel - EUROSTAT'!S113,'Comext mensuel - EUROSTAT'!U113,'Comext mensuel - EUROSTAT'!W113,'Comext mensuel - EUROSTAT'!Y113)/10^4</f>
        <v>0.10906499999999998</v>
      </c>
      <c r="F91" s="862">
        <f>SUM('Comext mensuel - EUROSTAT'!Z113,'Comext mensuel - EUROSTAT'!AB113,'Comext mensuel - EUROSTAT'!AD113,'Comext mensuel - EUROSTAT'!AF113,'Comext mensuel - EUROSTAT'!AH113,'Comext mensuel - EUROSTAT'!AJ113,'Comext mensuel - EUROSTAT'!AL113,'Comext mensuel - EUROSTAT'!AN113,'Comext mensuel - EUROSTAT'!AP113,'Comext mensuel - EUROSTAT'!AR113,'Comext mensuel - EUROSTAT'!AT113,'Comext mensuel - EUROSTAT'!AV113)/10^4</f>
        <v>0.37464000000000003</v>
      </c>
      <c r="G91" s="862">
        <f>SUM('Comext mensuel - EUROSTAT'!AA113,'Comext mensuel - EUROSTAT'!AC113,'Comext mensuel - EUROSTAT'!AE113,'Comext mensuel - EUROSTAT'!AG113,'Comext mensuel - EUROSTAT'!AI113,'Comext mensuel - EUROSTAT'!AK113,'Comext mensuel - EUROSTAT'!AM113,'Comext mensuel - EUROSTAT'!AO113,'Comext mensuel - EUROSTAT'!AQ113,'Comext mensuel - EUROSTAT'!AS113,'Comext mensuel - EUROSTAT'!AU113,'Comext mensuel - EUROSTAT'!AW113)/10^4</f>
        <v>4.0030000000000003E-2</v>
      </c>
      <c r="H91" s="862">
        <f>SUM('Comext mensuel - EUROSTAT'!AX113,'Comext mensuel - EUROSTAT'!AZ113,'Comext mensuel - EUROSTAT'!BB113,'Comext mensuel - EUROSTAT'!BD113,'Comext mensuel - EUROSTAT'!BF113,'Comext mensuel - EUROSTAT'!BH113,'Comext mensuel - EUROSTAT'!BJ113,'Comext mensuel - EUROSTAT'!BL113,'Comext mensuel - EUROSTAT'!BN113,'Comext mensuel - EUROSTAT'!BP113,'Comext mensuel - EUROSTAT'!BR113,'Comext mensuel - EUROSTAT'!BT113)/10^4</f>
        <v>0.61439100000000002</v>
      </c>
      <c r="I91" s="862">
        <f>SUM('Comext mensuel - EUROSTAT'!AY113,'Comext mensuel - EUROSTAT'!BA113,'Comext mensuel - EUROSTAT'!BC113,'Comext mensuel - EUROSTAT'!BE113,'Comext mensuel - EUROSTAT'!BG113,'Comext mensuel - EUROSTAT'!BI113,'Comext mensuel - EUROSTAT'!BK113,'Comext mensuel - EUROSTAT'!BM113,'Comext mensuel - EUROSTAT'!BO113,'Comext mensuel - EUROSTAT'!BQ113,'Comext mensuel - EUROSTAT'!BS113,'Comext mensuel - EUROSTAT'!BU113)/10^4</f>
        <v>2.3836000000000003E-2</v>
      </c>
      <c r="J91" s="873">
        <f>'Comext annuel - EUROSTAT'!C134/10^4</f>
        <v>0.31148100000000001</v>
      </c>
      <c r="K91" s="873">
        <f>'Comext annuel - EUROSTAT'!D134/10^4</f>
        <v>8.7215000000000001E-2</v>
      </c>
      <c r="L91" s="873">
        <f>'Comext annuel - EUROSTAT'!E134/10^4</f>
        <v>0.40150399999999997</v>
      </c>
      <c r="M91" s="873">
        <f>'Comext annuel - EUROSTAT'!F134/10^4</f>
        <v>2.7663999999999998E-2</v>
      </c>
      <c r="N91" s="873">
        <f>'Comext annuel - EUROSTAT'!G134/10^4</f>
        <v>0.60361200000000004</v>
      </c>
      <c r="O91" s="873">
        <f>'Comext annuel - EUROSTAT'!H134/10^4</f>
        <v>2.2880999999999999E-2</v>
      </c>
    </row>
    <row r="92" spans="1:15">
      <c r="A92" t="s">
        <v>1102</v>
      </c>
      <c r="B92" s="984"/>
      <c r="C92" t="str">
        <f>'Comext mensuel - EUROSTAT'!A114</f>
        <v>Huile de lin et ses fractions, même raffinées, mais non chimiquement modifiées (à l'excl. de l'huile brute et de l'huile destinée à des usages techniques ou industriels)</v>
      </c>
      <c r="D92" s="862">
        <f>SUM('Comext mensuel - EUROSTAT'!B114,'Comext mensuel - EUROSTAT'!D114,'Comext mensuel - EUROSTAT'!F114,'Comext mensuel - EUROSTAT'!H114,'Comext mensuel - EUROSTAT'!J114,'Comext mensuel - EUROSTAT'!L114,'Comext mensuel - EUROSTAT'!N114,'Comext mensuel - EUROSTAT'!P114,'Comext mensuel - EUROSTAT'!R114,'Comext mensuel - EUROSTAT'!T114,'Comext mensuel - EUROSTAT'!V114,'Comext mensuel - EUROSTAT'!X114)/10^4</f>
        <v>0.53453799999999996</v>
      </c>
      <c r="E92" s="862">
        <f>SUM('Comext mensuel - EUROSTAT'!C114,'Comext mensuel - EUROSTAT'!E114,'Comext mensuel - EUROSTAT'!G114,'Comext mensuel - EUROSTAT'!I114,'Comext mensuel - EUROSTAT'!K114,'Comext mensuel - EUROSTAT'!M114,'Comext mensuel - EUROSTAT'!O114,'Comext mensuel - EUROSTAT'!Q114,'Comext mensuel - EUROSTAT'!S114,'Comext mensuel - EUROSTAT'!U114,'Comext mensuel - EUROSTAT'!W114,'Comext mensuel - EUROSTAT'!Y114)/10^4</f>
        <v>0.25272599999999995</v>
      </c>
      <c r="F92" s="862">
        <f>SUM('Comext mensuel - EUROSTAT'!Z114,'Comext mensuel - EUROSTAT'!AB114,'Comext mensuel - EUROSTAT'!AD114,'Comext mensuel - EUROSTAT'!AF114,'Comext mensuel - EUROSTAT'!AH114,'Comext mensuel - EUROSTAT'!AJ114,'Comext mensuel - EUROSTAT'!AL114,'Comext mensuel - EUROSTAT'!AN114,'Comext mensuel - EUROSTAT'!AP114,'Comext mensuel - EUROSTAT'!AR114,'Comext mensuel - EUROSTAT'!AT114,'Comext mensuel - EUROSTAT'!AV114)/10^4</f>
        <v>0.64426300000000014</v>
      </c>
      <c r="G92" s="862">
        <f>SUM('Comext mensuel - EUROSTAT'!AA114,'Comext mensuel - EUROSTAT'!AC114,'Comext mensuel - EUROSTAT'!AE114,'Comext mensuel - EUROSTAT'!AG114,'Comext mensuel - EUROSTAT'!AI114,'Comext mensuel - EUROSTAT'!AK114,'Comext mensuel - EUROSTAT'!AM114,'Comext mensuel - EUROSTAT'!AO114,'Comext mensuel - EUROSTAT'!AQ114,'Comext mensuel - EUROSTAT'!AS114,'Comext mensuel - EUROSTAT'!AU114,'Comext mensuel - EUROSTAT'!AW114)/10^4</f>
        <v>0.70335899999999996</v>
      </c>
      <c r="H92" s="862">
        <f>SUM('Comext mensuel - EUROSTAT'!AX114,'Comext mensuel - EUROSTAT'!AZ114,'Comext mensuel - EUROSTAT'!BB114,'Comext mensuel - EUROSTAT'!BD114,'Comext mensuel - EUROSTAT'!BF114,'Comext mensuel - EUROSTAT'!BH114,'Comext mensuel - EUROSTAT'!BJ114,'Comext mensuel - EUROSTAT'!BL114,'Comext mensuel - EUROSTAT'!BN114,'Comext mensuel - EUROSTAT'!BP114,'Comext mensuel - EUROSTAT'!BR114,'Comext mensuel - EUROSTAT'!BT114)/10^4</f>
        <v>0.34571399999999997</v>
      </c>
      <c r="I92" s="862">
        <f>SUM('Comext mensuel - EUROSTAT'!AY114,'Comext mensuel - EUROSTAT'!BA114,'Comext mensuel - EUROSTAT'!BC114,'Comext mensuel - EUROSTAT'!BE114,'Comext mensuel - EUROSTAT'!BG114,'Comext mensuel - EUROSTAT'!BI114,'Comext mensuel - EUROSTAT'!BK114,'Comext mensuel - EUROSTAT'!BM114,'Comext mensuel - EUROSTAT'!BO114,'Comext mensuel - EUROSTAT'!BQ114,'Comext mensuel - EUROSTAT'!BS114,'Comext mensuel - EUROSTAT'!BU114)/10^4</f>
        <v>0.49549300000000002</v>
      </c>
      <c r="J92" s="873">
        <f>'Comext annuel - EUROSTAT'!C135/10^4</f>
        <v>0.67651700000000003</v>
      </c>
      <c r="K92" s="873">
        <f>'Comext annuel - EUROSTAT'!D135/10^4</f>
        <v>0.21337600000000001</v>
      </c>
      <c r="L92" s="873">
        <f>'Comext annuel - EUROSTAT'!E135/10^4</f>
        <v>0.58592</v>
      </c>
      <c r="M92" s="873">
        <f>'Comext annuel - EUROSTAT'!F135/10^4</f>
        <v>0.53134999999999999</v>
      </c>
      <c r="N92" s="873">
        <f>'Comext annuel - EUROSTAT'!G135/10^4</f>
        <v>0.31852800000000003</v>
      </c>
      <c r="O92" s="873">
        <f>'Comext annuel - EUROSTAT'!H135/10^4</f>
        <v>0.41342299999999993</v>
      </c>
    </row>
    <row r="93" spans="1:15">
      <c r="A93" t="s">
        <v>1103</v>
      </c>
      <c r="B93" s="984"/>
      <c r="C93" t="str">
        <f>'Comext mensuel - EUROSTAT'!A115</f>
        <v>Huile de ricin et ses fractions, même raffinées, mais non chimiquement modifiées, destinées à la production de l'acide amino-undécanoïque pour la fabrication soit de fibres synthétiques, soit de matières plastiques</v>
      </c>
      <c r="D93" s="861">
        <f>SUM('Comext mensuel - EUROSTAT'!B115,'Comext mensuel - EUROSTAT'!D115,'Comext mensuel - EUROSTAT'!F115,'Comext mensuel - EUROSTAT'!H115,'Comext mensuel - EUROSTAT'!J115,'Comext mensuel - EUROSTAT'!L115,'Comext mensuel - EUROSTAT'!N115,'Comext mensuel - EUROSTAT'!P115,'Comext mensuel - EUROSTAT'!R115,'Comext mensuel - EUROSTAT'!T115,'Comext mensuel - EUROSTAT'!V115,'Comext mensuel - EUROSTAT'!X115)/10^4</f>
        <v>0.15504100000000001</v>
      </c>
      <c r="E93" s="861">
        <f>SUM('Comext mensuel - EUROSTAT'!C115,'Comext mensuel - EUROSTAT'!E115,'Comext mensuel - EUROSTAT'!G115,'Comext mensuel - EUROSTAT'!I115,'Comext mensuel - EUROSTAT'!K115,'Comext mensuel - EUROSTAT'!M115,'Comext mensuel - EUROSTAT'!O115,'Comext mensuel - EUROSTAT'!Q115,'Comext mensuel - EUROSTAT'!S115,'Comext mensuel - EUROSTAT'!U115,'Comext mensuel - EUROSTAT'!W115,'Comext mensuel - EUROSTAT'!Y115)/10^4</f>
        <v>3.7899999999999994E-4</v>
      </c>
      <c r="F93" s="861">
        <f>SUM('Comext mensuel - EUROSTAT'!Z115,'Comext mensuel - EUROSTAT'!AB115,'Comext mensuel - EUROSTAT'!AD115,'Comext mensuel - EUROSTAT'!AF115,'Comext mensuel - EUROSTAT'!AH115,'Comext mensuel - EUROSTAT'!AJ115,'Comext mensuel - EUROSTAT'!AL115,'Comext mensuel - EUROSTAT'!AN115,'Comext mensuel - EUROSTAT'!AP115,'Comext mensuel - EUROSTAT'!AR115,'Comext mensuel - EUROSTAT'!AT115,'Comext mensuel - EUROSTAT'!AV115)/10^4</f>
        <v>2.3261999999999994E-2</v>
      </c>
      <c r="G93" s="861">
        <f>SUM('Comext mensuel - EUROSTAT'!AA115,'Comext mensuel - EUROSTAT'!AC115,'Comext mensuel - EUROSTAT'!AE115,'Comext mensuel - EUROSTAT'!AG115,'Comext mensuel - EUROSTAT'!AI115,'Comext mensuel - EUROSTAT'!AK115,'Comext mensuel - EUROSTAT'!AM115,'Comext mensuel - EUROSTAT'!AO115,'Comext mensuel - EUROSTAT'!AQ115,'Comext mensuel - EUROSTAT'!AS115,'Comext mensuel - EUROSTAT'!AU115,'Comext mensuel - EUROSTAT'!AW115)/10^4</f>
        <v>2.3701999999999997E-2</v>
      </c>
      <c r="H93" s="861">
        <f>SUM('Comext mensuel - EUROSTAT'!AX115,'Comext mensuel - EUROSTAT'!AZ115,'Comext mensuel - EUROSTAT'!BB115,'Comext mensuel - EUROSTAT'!BD115,'Comext mensuel - EUROSTAT'!BF115,'Comext mensuel - EUROSTAT'!BH115,'Comext mensuel - EUROSTAT'!BJ115,'Comext mensuel - EUROSTAT'!BL115,'Comext mensuel - EUROSTAT'!BN115,'Comext mensuel - EUROSTAT'!BP115,'Comext mensuel - EUROSTAT'!BR115,'Comext mensuel - EUROSTAT'!BT115)/10^4</f>
        <v>35.386471</v>
      </c>
      <c r="I93" s="861">
        <f>SUM('Comext mensuel - EUROSTAT'!AY115,'Comext mensuel - EUROSTAT'!BA115,'Comext mensuel - EUROSTAT'!BC115,'Comext mensuel - EUROSTAT'!BE115,'Comext mensuel - EUROSTAT'!BG115,'Comext mensuel - EUROSTAT'!BI115,'Comext mensuel - EUROSTAT'!BK115,'Comext mensuel - EUROSTAT'!BM115,'Comext mensuel - EUROSTAT'!BO115,'Comext mensuel - EUROSTAT'!BQ115,'Comext mensuel - EUROSTAT'!BS115,'Comext mensuel - EUROSTAT'!BU115)/10^4</f>
        <v>1.2740000000000002E-3</v>
      </c>
      <c r="J93" s="863">
        <f>'Comext annuel - EUROSTAT'!C136/10^4</f>
        <v>5.5749E-2</v>
      </c>
      <c r="K93" s="863">
        <f>'Comext annuel - EUROSTAT'!D136/10^4</f>
        <v>5.3799999999999996E-4</v>
      </c>
      <c r="L93" s="863">
        <f>'Comext annuel - EUROSTAT'!E136/10^4</f>
        <v>2.0930000000000001E-2</v>
      </c>
      <c r="M93" s="863">
        <f>'Comext annuel - EUROSTAT'!F136/10^4</f>
        <v>3.0083999999999996E-2</v>
      </c>
      <c r="N93" s="863">
        <f>'Comext annuel - EUROSTAT'!G136/10^4</f>
        <v>38.752119999999998</v>
      </c>
      <c r="O93" s="863">
        <f>'Comext annuel - EUROSTAT'!H136/10^4</f>
        <v>4.3099999999999996E-4</v>
      </c>
    </row>
    <row r="94" spans="1:15">
      <c r="A94" t="s">
        <v>1103</v>
      </c>
      <c r="B94" s="984"/>
      <c r="C94" t="str">
        <f>'Comext mensuel - EUROSTAT'!A116</f>
        <v>Huile de ricin et ses fractions, même raffinées, mais non chimiquement modifiées (à l'excl. de l'huile destinée à la production de l'acide amino-undécanoïque pour la fabrication soit de fibres synthétiques, soit de matières plastiques)</v>
      </c>
      <c r="D94" s="861">
        <f>SUM('Comext mensuel - EUROSTAT'!B116,'Comext mensuel - EUROSTAT'!D116,'Comext mensuel - EUROSTAT'!F116,'Comext mensuel - EUROSTAT'!H116,'Comext mensuel - EUROSTAT'!J116,'Comext mensuel - EUROSTAT'!L116,'Comext mensuel - EUROSTAT'!N116,'Comext mensuel - EUROSTAT'!P116,'Comext mensuel - EUROSTAT'!R116,'Comext mensuel - EUROSTAT'!T116,'Comext mensuel - EUROSTAT'!V116,'Comext mensuel - EUROSTAT'!X116)/10^4</f>
        <v>66.62089499999999</v>
      </c>
      <c r="E94" s="861">
        <f>SUM('Comext mensuel - EUROSTAT'!C116,'Comext mensuel - EUROSTAT'!E116,'Comext mensuel - EUROSTAT'!G116,'Comext mensuel - EUROSTAT'!I116,'Comext mensuel - EUROSTAT'!K116,'Comext mensuel - EUROSTAT'!M116,'Comext mensuel - EUROSTAT'!O116,'Comext mensuel - EUROSTAT'!Q116,'Comext mensuel - EUROSTAT'!S116,'Comext mensuel - EUROSTAT'!U116,'Comext mensuel - EUROSTAT'!W116,'Comext mensuel - EUROSTAT'!Y116)/10^4</f>
        <v>16.799305000000004</v>
      </c>
      <c r="F94" s="861">
        <f>SUM('Comext mensuel - EUROSTAT'!Z116,'Comext mensuel - EUROSTAT'!AB116,'Comext mensuel - EUROSTAT'!AD116,'Comext mensuel - EUROSTAT'!AF116,'Comext mensuel - EUROSTAT'!AH116,'Comext mensuel - EUROSTAT'!AJ116,'Comext mensuel - EUROSTAT'!AL116,'Comext mensuel - EUROSTAT'!AN116,'Comext mensuel - EUROSTAT'!AP116,'Comext mensuel - EUROSTAT'!AR116,'Comext mensuel - EUROSTAT'!AT116,'Comext mensuel - EUROSTAT'!AV116)/10^4</f>
        <v>62.08521799999999</v>
      </c>
      <c r="G94" s="861">
        <f>SUM('Comext mensuel - EUROSTAT'!AA116,'Comext mensuel - EUROSTAT'!AC116,'Comext mensuel - EUROSTAT'!AE116,'Comext mensuel - EUROSTAT'!AG116,'Comext mensuel - EUROSTAT'!AI116,'Comext mensuel - EUROSTAT'!AK116,'Comext mensuel - EUROSTAT'!AM116,'Comext mensuel - EUROSTAT'!AO116,'Comext mensuel - EUROSTAT'!AQ116,'Comext mensuel - EUROSTAT'!AS116,'Comext mensuel - EUROSTAT'!AU116,'Comext mensuel - EUROSTAT'!AW116)/10^4</f>
        <v>19.679168000000001</v>
      </c>
      <c r="H94" s="861">
        <f>SUM('Comext mensuel - EUROSTAT'!AX116,'Comext mensuel - EUROSTAT'!AZ116,'Comext mensuel - EUROSTAT'!BB116,'Comext mensuel - EUROSTAT'!BD116,'Comext mensuel - EUROSTAT'!BF116,'Comext mensuel - EUROSTAT'!BH116,'Comext mensuel - EUROSTAT'!BJ116,'Comext mensuel - EUROSTAT'!BL116,'Comext mensuel - EUROSTAT'!BN116,'Comext mensuel - EUROSTAT'!BP116,'Comext mensuel - EUROSTAT'!BR116,'Comext mensuel - EUROSTAT'!BT116)/10^4</f>
        <v>16.111336999999999</v>
      </c>
      <c r="I94" s="861">
        <f>SUM('Comext mensuel - EUROSTAT'!AY116,'Comext mensuel - EUROSTAT'!BA116,'Comext mensuel - EUROSTAT'!BC116,'Comext mensuel - EUROSTAT'!BE116,'Comext mensuel - EUROSTAT'!BG116,'Comext mensuel - EUROSTAT'!BI116,'Comext mensuel - EUROSTAT'!BK116,'Comext mensuel - EUROSTAT'!BM116,'Comext mensuel - EUROSTAT'!BO116,'Comext mensuel - EUROSTAT'!BQ116,'Comext mensuel - EUROSTAT'!BS116,'Comext mensuel - EUROSTAT'!BU116)/10^4</f>
        <v>12.932193999999999</v>
      </c>
      <c r="J94" s="863">
        <f>'Comext annuel - EUROSTAT'!C137/10^4</f>
        <v>67.660297</v>
      </c>
      <c r="K94" s="863">
        <f>'Comext annuel - EUROSTAT'!D137/10^4</f>
        <v>17.931851000000002</v>
      </c>
      <c r="L94" s="863">
        <f>'Comext annuel - EUROSTAT'!E137/10^4</f>
        <v>56.354728000000001</v>
      </c>
      <c r="M94" s="863">
        <f>'Comext annuel - EUROSTAT'!F137/10^4</f>
        <v>14.766482</v>
      </c>
      <c r="N94" s="863">
        <f>'Comext annuel - EUROSTAT'!G137/10^4</f>
        <v>18.741738000000002</v>
      </c>
      <c r="O94" s="863">
        <f>'Comext annuel - EUROSTAT'!H137/10^4</f>
        <v>14.982332000000001</v>
      </c>
    </row>
    <row r="95" spans="1:15">
      <c r="A95" t="s">
        <v>1104</v>
      </c>
      <c r="B95" s="984"/>
      <c r="C95" t="str">
        <f>'Comext mensuel - EUROSTAT'!A118</f>
        <v>Huile de sésame, brute, destinée à des usages techniques ou industriels (autres que la fabrication de produits pour l'alimentation humaine)</v>
      </c>
      <c r="D95" s="861">
        <f>SUM('Comext mensuel - EUROSTAT'!B118,'Comext mensuel - EUROSTAT'!D118,'Comext mensuel - EUROSTAT'!F118,'Comext mensuel - EUROSTAT'!H118,'Comext mensuel - EUROSTAT'!J118,'Comext mensuel - EUROSTAT'!L118,'Comext mensuel - EUROSTAT'!N118,'Comext mensuel - EUROSTAT'!P118,'Comext mensuel - EUROSTAT'!R118,'Comext mensuel - EUROSTAT'!T118,'Comext mensuel - EUROSTAT'!V118,'Comext mensuel - EUROSTAT'!X118)/10^4</f>
        <v>6.0219000000000009E-2</v>
      </c>
      <c r="E95" s="861">
        <f>SUM('Comext mensuel - EUROSTAT'!C118,'Comext mensuel - EUROSTAT'!E118,'Comext mensuel - EUROSTAT'!G118,'Comext mensuel - EUROSTAT'!I118,'Comext mensuel - EUROSTAT'!K118,'Comext mensuel - EUROSTAT'!M118,'Comext mensuel - EUROSTAT'!O118,'Comext mensuel - EUROSTAT'!Q118,'Comext mensuel - EUROSTAT'!S118,'Comext mensuel - EUROSTAT'!U118,'Comext mensuel - EUROSTAT'!W118,'Comext mensuel - EUROSTAT'!Y118)/10^4</f>
        <v>0.15411399999999997</v>
      </c>
      <c r="F95" s="861">
        <f>SUM('Comext mensuel - EUROSTAT'!Z118,'Comext mensuel - EUROSTAT'!AB118,'Comext mensuel - EUROSTAT'!AD118,'Comext mensuel - EUROSTAT'!AF118,'Comext mensuel - EUROSTAT'!AH118,'Comext mensuel - EUROSTAT'!AJ118,'Comext mensuel - EUROSTAT'!AL118,'Comext mensuel - EUROSTAT'!AN118,'Comext mensuel - EUROSTAT'!AP118,'Comext mensuel - EUROSTAT'!AR118,'Comext mensuel - EUROSTAT'!AT118,'Comext mensuel - EUROSTAT'!AV118)/10^4</f>
        <v>6.6962999999999995E-2</v>
      </c>
      <c r="G95" s="861">
        <f>SUM('Comext mensuel - EUROSTAT'!AA118,'Comext mensuel - EUROSTAT'!AC118,'Comext mensuel - EUROSTAT'!AE118,'Comext mensuel - EUROSTAT'!AG118,'Comext mensuel - EUROSTAT'!AI118,'Comext mensuel - EUROSTAT'!AK118,'Comext mensuel - EUROSTAT'!AM118,'Comext mensuel - EUROSTAT'!AO118,'Comext mensuel - EUROSTAT'!AQ118,'Comext mensuel - EUROSTAT'!AS118,'Comext mensuel - EUROSTAT'!AU118,'Comext mensuel - EUROSTAT'!AW118)/10^4</f>
        <v>2.3408999999999996E-2</v>
      </c>
      <c r="H95" s="861">
        <f>SUM('Comext mensuel - EUROSTAT'!AX118,'Comext mensuel - EUROSTAT'!AZ118,'Comext mensuel - EUROSTAT'!BB118,'Comext mensuel - EUROSTAT'!BD118,'Comext mensuel - EUROSTAT'!BF118,'Comext mensuel - EUROSTAT'!BH118,'Comext mensuel - EUROSTAT'!BJ118,'Comext mensuel - EUROSTAT'!BL118,'Comext mensuel - EUROSTAT'!BN118,'Comext mensuel - EUROSTAT'!BP118,'Comext mensuel - EUROSTAT'!BR118,'Comext mensuel - EUROSTAT'!BT118)/10^4</f>
        <v>3.1552999999999998E-2</v>
      </c>
      <c r="I95" s="861">
        <f>SUM('Comext mensuel - EUROSTAT'!AY118,'Comext mensuel - EUROSTAT'!BA118,'Comext mensuel - EUROSTAT'!BC118,'Comext mensuel - EUROSTAT'!BE118,'Comext mensuel - EUROSTAT'!BG118,'Comext mensuel - EUROSTAT'!BI118,'Comext mensuel - EUROSTAT'!BK118,'Comext mensuel - EUROSTAT'!BM118,'Comext mensuel - EUROSTAT'!BO118,'Comext mensuel - EUROSTAT'!BQ118,'Comext mensuel - EUROSTAT'!BS118,'Comext mensuel - EUROSTAT'!BU118)/10^4</f>
        <v>3.2333000000000001E-2</v>
      </c>
      <c r="J95" s="863">
        <f>'Comext annuel - EUROSTAT'!C139/10^4</f>
        <v>5.6938000000000002E-2</v>
      </c>
      <c r="K95" s="863">
        <f>'Comext annuel - EUROSTAT'!D139/10^4</f>
        <v>0.14241600000000001</v>
      </c>
      <c r="L95" s="863">
        <f>'Comext annuel - EUROSTAT'!E139/10^4</f>
        <v>5.3408000000000004E-2</v>
      </c>
      <c r="M95" s="863">
        <f>'Comext annuel - EUROSTAT'!F139/10^4</f>
        <v>1.8251E-2</v>
      </c>
      <c r="N95" s="863">
        <f>'Comext annuel - EUROSTAT'!G139/10^4</f>
        <v>0.11596099999999999</v>
      </c>
      <c r="O95" s="863">
        <f>'Comext annuel - EUROSTAT'!H139/10^4</f>
        <v>2.2308000000000001E-2</v>
      </c>
    </row>
    <row r="96" spans="1:15">
      <c r="A96" t="s">
        <v>1104</v>
      </c>
      <c r="B96" s="984"/>
      <c r="C96" t="str">
        <f>'Comext mensuel - EUROSTAT'!A119</f>
        <v>Huile de sésame, brute (à l'excl. de l'huile destinée à des usages techniques ou industriels)</v>
      </c>
      <c r="D96" s="861">
        <f>SUM('Comext mensuel - EUROSTAT'!B119,'Comext mensuel - EUROSTAT'!D119,'Comext mensuel - EUROSTAT'!F119,'Comext mensuel - EUROSTAT'!H119,'Comext mensuel - EUROSTAT'!J119,'Comext mensuel - EUROSTAT'!L119,'Comext mensuel - EUROSTAT'!N119,'Comext mensuel - EUROSTAT'!P119,'Comext mensuel - EUROSTAT'!R119,'Comext mensuel - EUROSTAT'!T119,'Comext mensuel - EUROSTAT'!V119,'Comext mensuel - EUROSTAT'!X119)/10^4</f>
        <v>0.43977899999999998</v>
      </c>
      <c r="E96" s="861">
        <f>SUM('Comext mensuel - EUROSTAT'!C119,'Comext mensuel - EUROSTAT'!E119,'Comext mensuel - EUROSTAT'!G119,'Comext mensuel - EUROSTAT'!I119,'Comext mensuel - EUROSTAT'!K119,'Comext mensuel - EUROSTAT'!M119,'Comext mensuel - EUROSTAT'!O119,'Comext mensuel - EUROSTAT'!Q119,'Comext mensuel - EUROSTAT'!S119,'Comext mensuel - EUROSTAT'!U119,'Comext mensuel - EUROSTAT'!W119,'Comext mensuel - EUROSTAT'!Y119)/10^4</f>
        <v>0.23146</v>
      </c>
      <c r="F96" s="861">
        <f>SUM('Comext mensuel - EUROSTAT'!Z119,'Comext mensuel - EUROSTAT'!AB119,'Comext mensuel - EUROSTAT'!AD119,'Comext mensuel - EUROSTAT'!AF119,'Comext mensuel - EUROSTAT'!AH119,'Comext mensuel - EUROSTAT'!AJ119,'Comext mensuel - EUROSTAT'!AL119,'Comext mensuel - EUROSTAT'!AN119,'Comext mensuel - EUROSTAT'!AP119,'Comext mensuel - EUROSTAT'!AR119,'Comext mensuel - EUROSTAT'!AT119,'Comext mensuel - EUROSTAT'!AV119)/10^4</f>
        <v>0.80647999999999997</v>
      </c>
      <c r="G96" s="861">
        <f>SUM('Comext mensuel - EUROSTAT'!AA119,'Comext mensuel - EUROSTAT'!AC119,'Comext mensuel - EUROSTAT'!AE119,'Comext mensuel - EUROSTAT'!AG119,'Comext mensuel - EUROSTAT'!AI119,'Comext mensuel - EUROSTAT'!AK119,'Comext mensuel - EUROSTAT'!AM119,'Comext mensuel - EUROSTAT'!AO119,'Comext mensuel - EUROSTAT'!AQ119,'Comext mensuel - EUROSTAT'!AS119,'Comext mensuel - EUROSTAT'!AU119,'Comext mensuel - EUROSTAT'!AW119)/10^4</f>
        <v>0.267928</v>
      </c>
      <c r="H96" s="861">
        <f>SUM('Comext mensuel - EUROSTAT'!AX119,'Comext mensuel - EUROSTAT'!AZ119,'Comext mensuel - EUROSTAT'!BB119,'Comext mensuel - EUROSTAT'!BD119,'Comext mensuel - EUROSTAT'!BF119,'Comext mensuel - EUROSTAT'!BH119,'Comext mensuel - EUROSTAT'!BJ119,'Comext mensuel - EUROSTAT'!BL119,'Comext mensuel - EUROSTAT'!BN119,'Comext mensuel - EUROSTAT'!BP119,'Comext mensuel - EUROSTAT'!BR119,'Comext mensuel - EUROSTAT'!BT119)/10^4</f>
        <v>1.0484449999999998</v>
      </c>
      <c r="I96" s="861">
        <f>SUM('Comext mensuel - EUROSTAT'!AY119,'Comext mensuel - EUROSTAT'!BA119,'Comext mensuel - EUROSTAT'!BC119,'Comext mensuel - EUROSTAT'!BE119,'Comext mensuel - EUROSTAT'!BG119,'Comext mensuel - EUROSTAT'!BI119,'Comext mensuel - EUROSTAT'!BK119,'Comext mensuel - EUROSTAT'!BM119,'Comext mensuel - EUROSTAT'!BO119,'Comext mensuel - EUROSTAT'!BQ119,'Comext mensuel - EUROSTAT'!BS119,'Comext mensuel - EUROSTAT'!BU119)/10^4</f>
        <v>0.24338999999999997</v>
      </c>
      <c r="J96" s="863">
        <f>'Comext annuel - EUROSTAT'!C140/10^4</f>
        <v>0.36605900000000002</v>
      </c>
      <c r="K96" s="863">
        <f>'Comext annuel - EUROSTAT'!D140/10^4</f>
        <v>0.21560799999999999</v>
      </c>
      <c r="L96" s="863">
        <f>'Comext annuel - EUROSTAT'!E140/10^4</f>
        <v>0.89265899999999998</v>
      </c>
      <c r="M96" s="863">
        <f>'Comext annuel - EUROSTAT'!F140/10^4</f>
        <v>0.32831100000000002</v>
      </c>
      <c r="N96" s="863">
        <f>'Comext annuel - EUROSTAT'!G140/10^4</f>
        <v>1.4357899999999999</v>
      </c>
      <c r="O96" s="863">
        <f>'Comext annuel - EUROSTAT'!H140/10^4</f>
        <v>0.198408</v>
      </c>
    </row>
    <row r="97" spans="1:15">
      <c r="A97" t="s">
        <v>1105</v>
      </c>
      <c r="B97" s="984"/>
      <c r="C97" t="str">
        <f>'Comext mensuel - EUROSTAT'!A120</f>
        <v>Huile de sésame et ses fractions, même raffinées, mais non chimiquement modifiées, destinées à des usages techniques ou industriels (à l'excl. de l'huile brute)</v>
      </c>
      <c r="D97" s="861">
        <f>SUM('Comext mensuel - EUROSTAT'!B120,'Comext mensuel - EUROSTAT'!D120,'Comext mensuel - EUROSTAT'!F120,'Comext mensuel - EUROSTAT'!H120,'Comext mensuel - EUROSTAT'!J120,'Comext mensuel - EUROSTAT'!L120,'Comext mensuel - EUROSTAT'!N120,'Comext mensuel - EUROSTAT'!P120,'Comext mensuel - EUROSTAT'!R120,'Comext mensuel - EUROSTAT'!T120,'Comext mensuel - EUROSTAT'!V120,'Comext mensuel - EUROSTAT'!X120)/10^4</f>
        <v>0.4761470000000001</v>
      </c>
      <c r="E97" s="861">
        <f>SUM('Comext mensuel - EUROSTAT'!C120,'Comext mensuel - EUROSTAT'!E120,'Comext mensuel - EUROSTAT'!G120,'Comext mensuel - EUROSTAT'!I120,'Comext mensuel - EUROSTAT'!K120,'Comext mensuel - EUROSTAT'!M120,'Comext mensuel - EUROSTAT'!O120,'Comext mensuel - EUROSTAT'!Q120,'Comext mensuel - EUROSTAT'!S120,'Comext mensuel - EUROSTAT'!U120,'Comext mensuel - EUROSTAT'!W120,'Comext mensuel - EUROSTAT'!Y120)/10^4</f>
        <v>0.118828</v>
      </c>
      <c r="F97" s="861">
        <f>SUM('Comext mensuel - EUROSTAT'!Z120,'Comext mensuel - EUROSTAT'!AB120,'Comext mensuel - EUROSTAT'!AD120,'Comext mensuel - EUROSTAT'!AF120,'Comext mensuel - EUROSTAT'!AH120,'Comext mensuel - EUROSTAT'!AJ120,'Comext mensuel - EUROSTAT'!AL120,'Comext mensuel - EUROSTAT'!AN120,'Comext mensuel - EUROSTAT'!AP120,'Comext mensuel - EUROSTAT'!AR120,'Comext mensuel - EUROSTAT'!AT120,'Comext mensuel - EUROSTAT'!AV120)/10^4</f>
        <v>0.48857899999999999</v>
      </c>
      <c r="G97" s="861">
        <f>SUM('Comext mensuel - EUROSTAT'!AA120,'Comext mensuel - EUROSTAT'!AC120,'Comext mensuel - EUROSTAT'!AE120,'Comext mensuel - EUROSTAT'!AG120,'Comext mensuel - EUROSTAT'!AI120,'Comext mensuel - EUROSTAT'!AK120,'Comext mensuel - EUROSTAT'!AM120,'Comext mensuel - EUROSTAT'!AO120,'Comext mensuel - EUROSTAT'!AQ120,'Comext mensuel - EUROSTAT'!AS120,'Comext mensuel - EUROSTAT'!AU120,'Comext mensuel - EUROSTAT'!AW120)/10^4</f>
        <v>0.16400000000000003</v>
      </c>
      <c r="H97" s="861">
        <f>SUM('Comext mensuel - EUROSTAT'!AX120,'Comext mensuel - EUROSTAT'!AZ120,'Comext mensuel - EUROSTAT'!BB120,'Comext mensuel - EUROSTAT'!BD120,'Comext mensuel - EUROSTAT'!BF120,'Comext mensuel - EUROSTAT'!BH120,'Comext mensuel - EUROSTAT'!BJ120,'Comext mensuel - EUROSTAT'!BL120,'Comext mensuel - EUROSTAT'!BN120,'Comext mensuel - EUROSTAT'!BP120,'Comext mensuel - EUROSTAT'!BR120,'Comext mensuel - EUROSTAT'!BT120)/10^4</f>
        <v>0.80369899999999994</v>
      </c>
      <c r="I97" s="861">
        <f>SUM('Comext mensuel - EUROSTAT'!AY120,'Comext mensuel - EUROSTAT'!BA120,'Comext mensuel - EUROSTAT'!BC120,'Comext mensuel - EUROSTAT'!BE120,'Comext mensuel - EUROSTAT'!BG120,'Comext mensuel - EUROSTAT'!BI120,'Comext mensuel - EUROSTAT'!BK120,'Comext mensuel - EUROSTAT'!BM120,'Comext mensuel - EUROSTAT'!BO120,'Comext mensuel - EUROSTAT'!BQ120,'Comext mensuel - EUROSTAT'!BS120,'Comext mensuel - EUROSTAT'!BU120)/10^4</f>
        <v>0.33269399999999993</v>
      </c>
      <c r="J97" s="863">
        <f>'Comext annuel - EUROSTAT'!C141/10^4</f>
        <v>0.50751400000000002</v>
      </c>
      <c r="K97" s="863">
        <f>'Comext annuel - EUROSTAT'!D141/10^4</f>
        <v>0.12131500000000001</v>
      </c>
      <c r="L97" s="863">
        <f>'Comext annuel - EUROSTAT'!E141/10^4</f>
        <v>0.337088</v>
      </c>
      <c r="M97" s="863">
        <f>'Comext annuel - EUROSTAT'!F141/10^4</f>
        <v>0.11116600000000001</v>
      </c>
      <c r="N97" s="863">
        <f>'Comext annuel - EUROSTAT'!G141/10^4</f>
        <v>1.0091570000000001</v>
      </c>
      <c r="O97" s="863">
        <f>'Comext annuel - EUROSTAT'!H141/10^4</f>
        <v>0.15323900000000001</v>
      </c>
    </row>
    <row r="98" spans="1:15">
      <c r="A98" t="s">
        <v>1105</v>
      </c>
      <c r="B98" s="984"/>
      <c r="C98" t="str">
        <f>'Comext mensuel - EUROSTAT'!A121</f>
        <v>Huile de sésame et ses fractions, même raffinées, mais non chimiquement modifiées (à l'excl. de l'huile brute et de l'huile destinée à des usages techniques ou industriels)</v>
      </c>
      <c r="D98" s="861">
        <f>SUM('Comext mensuel - EUROSTAT'!B121,'Comext mensuel - EUROSTAT'!D121,'Comext mensuel - EUROSTAT'!F121,'Comext mensuel - EUROSTAT'!H121,'Comext mensuel - EUROSTAT'!J121,'Comext mensuel - EUROSTAT'!L121,'Comext mensuel - EUROSTAT'!N121,'Comext mensuel - EUROSTAT'!P121,'Comext mensuel - EUROSTAT'!R121,'Comext mensuel - EUROSTAT'!T121,'Comext mensuel - EUROSTAT'!V121,'Comext mensuel - EUROSTAT'!X121)/10^4</f>
        <v>0.74142900000000012</v>
      </c>
      <c r="E98" s="861">
        <f>SUM('Comext mensuel - EUROSTAT'!C121,'Comext mensuel - EUROSTAT'!E121,'Comext mensuel - EUROSTAT'!G121,'Comext mensuel - EUROSTAT'!I121,'Comext mensuel - EUROSTAT'!K121,'Comext mensuel - EUROSTAT'!M121,'Comext mensuel - EUROSTAT'!O121,'Comext mensuel - EUROSTAT'!Q121,'Comext mensuel - EUROSTAT'!S121,'Comext mensuel - EUROSTAT'!U121,'Comext mensuel - EUROSTAT'!W121,'Comext mensuel - EUROSTAT'!Y121)/10^4</f>
        <v>0.50475200000000009</v>
      </c>
      <c r="F98" s="861">
        <f>SUM('Comext mensuel - EUROSTAT'!Z121,'Comext mensuel - EUROSTAT'!AB121,'Comext mensuel - EUROSTAT'!AD121,'Comext mensuel - EUROSTAT'!AF121,'Comext mensuel - EUROSTAT'!AH121,'Comext mensuel - EUROSTAT'!AJ121,'Comext mensuel - EUROSTAT'!AL121,'Comext mensuel - EUROSTAT'!AN121,'Comext mensuel - EUROSTAT'!AP121,'Comext mensuel - EUROSTAT'!AR121,'Comext mensuel - EUROSTAT'!AT121,'Comext mensuel - EUROSTAT'!AV121)/10^4</f>
        <v>1.08707</v>
      </c>
      <c r="G98" s="861">
        <f>SUM('Comext mensuel - EUROSTAT'!AA121,'Comext mensuel - EUROSTAT'!AC121,'Comext mensuel - EUROSTAT'!AE121,'Comext mensuel - EUROSTAT'!AG121,'Comext mensuel - EUROSTAT'!AI121,'Comext mensuel - EUROSTAT'!AK121,'Comext mensuel - EUROSTAT'!AM121,'Comext mensuel - EUROSTAT'!AO121,'Comext mensuel - EUROSTAT'!AQ121,'Comext mensuel - EUROSTAT'!AS121,'Comext mensuel - EUROSTAT'!AU121,'Comext mensuel - EUROSTAT'!AW121)/10^4</f>
        <v>0.45733400000000002</v>
      </c>
      <c r="H98" s="861">
        <f>SUM('Comext mensuel - EUROSTAT'!AX121,'Comext mensuel - EUROSTAT'!AZ121,'Comext mensuel - EUROSTAT'!BB121,'Comext mensuel - EUROSTAT'!BD121,'Comext mensuel - EUROSTAT'!BF121,'Comext mensuel - EUROSTAT'!BH121,'Comext mensuel - EUROSTAT'!BJ121,'Comext mensuel - EUROSTAT'!BL121,'Comext mensuel - EUROSTAT'!BN121,'Comext mensuel - EUROSTAT'!BP121,'Comext mensuel - EUROSTAT'!BR121,'Comext mensuel - EUROSTAT'!BT121)/10^4</f>
        <v>1.0967470000000001</v>
      </c>
      <c r="I98" s="861">
        <f>SUM('Comext mensuel - EUROSTAT'!AY121,'Comext mensuel - EUROSTAT'!BA121,'Comext mensuel - EUROSTAT'!BC121,'Comext mensuel - EUROSTAT'!BE121,'Comext mensuel - EUROSTAT'!BG121,'Comext mensuel - EUROSTAT'!BI121,'Comext mensuel - EUROSTAT'!BK121,'Comext mensuel - EUROSTAT'!BM121,'Comext mensuel - EUROSTAT'!BO121,'Comext mensuel - EUROSTAT'!BQ121,'Comext mensuel - EUROSTAT'!BS121,'Comext mensuel - EUROSTAT'!BU121)/10^4</f>
        <v>0.33397100000000002</v>
      </c>
      <c r="J98" s="863">
        <f>'Comext annuel - EUROSTAT'!C142/10^4</f>
        <v>0.77557100000000001</v>
      </c>
      <c r="K98" s="863">
        <f>'Comext annuel - EUROSTAT'!D142/10^4</f>
        <v>0.44690400000000002</v>
      </c>
      <c r="L98" s="863">
        <f>'Comext annuel - EUROSTAT'!E142/10^4</f>
        <v>1.0337700000000001</v>
      </c>
      <c r="M98" s="863">
        <f>'Comext annuel - EUROSTAT'!F142/10^4</f>
        <v>0.37285600000000002</v>
      </c>
      <c r="N98" s="863">
        <f>'Comext annuel - EUROSTAT'!G142/10^4</f>
        <v>1.1781549999999998</v>
      </c>
      <c r="O98" s="863">
        <f>'Comext annuel - EUROSTAT'!H142/10^4</f>
        <v>0.31962800000000002</v>
      </c>
    </row>
    <row r="99" spans="1:15">
      <c r="B99" s="984"/>
      <c r="C99" t="str">
        <f>'Comext mensuel - EUROSTAT'!A124</f>
        <v>Huiles brutes d’origine microbienne, destinées à des usages techniques ou industriels (autres que la fabrication de denrées alimentaires)</v>
      </c>
      <c r="D99" s="861">
        <f>SUM('Comext mensuel - EUROSTAT'!B124,'Comext mensuel - EUROSTAT'!D124,'Comext mensuel - EUROSTAT'!F124,'Comext mensuel - EUROSTAT'!H124,'Comext mensuel - EUROSTAT'!J124,'Comext mensuel - EUROSTAT'!L124,'Comext mensuel - EUROSTAT'!N124,'Comext mensuel - EUROSTAT'!P124,'Comext mensuel - EUROSTAT'!R124,'Comext mensuel - EUROSTAT'!T124,'Comext mensuel - EUROSTAT'!V124,'Comext mensuel - EUROSTAT'!X124)/10^4</f>
        <v>0</v>
      </c>
      <c r="E99" s="861">
        <f>SUM('Comext mensuel - EUROSTAT'!C124,'Comext mensuel - EUROSTAT'!E124,'Comext mensuel - EUROSTAT'!G124,'Comext mensuel - EUROSTAT'!I124,'Comext mensuel - EUROSTAT'!K124,'Comext mensuel - EUROSTAT'!M124,'Comext mensuel - EUROSTAT'!O124,'Comext mensuel - EUROSTAT'!Q124,'Comext mensuel - EUROSTAT'!S124,'Comext mensuel - EUROSTAT'!U124,'Comext mensuel - EUROSTAT'!W124,'Comext mensuel - EUROSTAT'!Y124)/10^4</f>
        <v>0</v>
      </c>
      <c r="F99" s="861">
        <f>SUM('Comext mensuel - EUROSTAT'!Z124,'Comext mensuel - EUROSTAT'!AB124,'Comext mensuel - EUROSTAT'!AD124,'Comext mensuel - EUROSTAT'!AF124,'Comext mensuel - EUROSTAT'!AH124,'Comext mensuel - EUROSTAT'!AJ124,'Comext mensuel - EUROSTAT'!AL124,'Comext mensuel - EUROSTAT'!AN124,'Comext mensuel - EUROSTAT'!AP124,'Comext mensuel - EUROSTAT'!AR124,'Comext mensuel - EUROSTAT'!AT124,'Comext mensuel - EUROSTAT'!AV124)/10^4</f>
        <v>0</v>
      </c>
      <c r="G99" s="861">
        <f>SUM('Comext mensuel - EUROSTAT'!AA124,'Comext mensuel - EUROSTAT'!AC124,'Comext mensuel - EUROSTAT'!AE124,'Comext mensuel - EUROSTAT'!AG124,'Comext mensuel - EUROSTAT'!AI124,'Comext mensuel - EUROSTAT'!AK124,'Comext mensuel - EUROSTAT'!AM124,'Comext mensuel - EUROSTAT'!AO124,'Comext mensuel - EUROSTAT'!AQ124,'Comext mensuel - EUROSTAT'!AS124,'Comext mensuel - EUROSTAT'!AU124,'Comext mensuel - EUROSTAT'!AW124)/10^4</f>
        <v>0</v>
      </c>
      <c r="H99" s="861">
        <f>SUM('Comext mensuel - EUROSTAT'!AX124,'Comext mensuel - EUROSTAT'!AZ124,'Comext mensuel - EUROSTAT'!BB124,'Comext mensuel - EUROSTAT'!BD124,'Comext mensuel - EUROSTAT'!BF124,'Comext mensuel - EUROSTAT'!BH124,'Comext mensuel - EUROSTAT'!BJ124,'Comext mensuel - EUROSTAT'!BL124,'Comext mensuel - EUROSTAT'!BN124,'Comext mensuel - EUROSTAT'!BP124,'Comext mensuel - EUROSTAT'!BR124,'Comext mensuel - EUROSTAT'!BT124)/10^4</f>
        <v>1.4000000000000001E-5</v>
      </c>
      <c r="I99" s="861">
        <f>SUM('Comext mensuel - EUROSTAT'!AY124,'Comext mensuel - EUROSTAT'!BA124,'Comext mensuel - EUROSTAT'!BC124,'Comext mensuel - EUROSTAT'!BE124,'Comext mensuel - EUROSTAT'!BG124,'Comext mensuel - EUROSTAT'!BI124,'Comext mensuel - EUROSTAT'!BK124,'Comext mensuel - EUROSTAT'!BM124,'Comext mensuel - EUROSTAT'!BO124,'Comext mensuel - EUROSTAT'!BQ124,'Comext mensuel - EUROSTAT'!BS124,'Comext mensuel - EUROSTAT'!BU124)/10^4</f>
        <v>6.8999999999999997E-5</v>
      </c>
      <c r="J99" s="863" t="e">
        <f>'Comext annuel - EUROSTAT'!C145/10^4</f>
        <v>#VALUE!</v>
      </c>
      <c r="K99" s="863" t="e">
        <f>'Comext annuel - EUROSTAT'!D145/10^4</f>
        <v>#VALUE!</v>
      </c>
      <c r="L99" s="863" t="e">
        <f>'Comext annuel - EUROSTAT'!E145/10^4</f>
        <v>#VALUE!</v>
      </c>
      <c r="M99" s="863" t="e">
        <f>'Comext annuel - EUROSTAT'!F145/10^4</f>
        <v>#VALUE!</v>
      </c>
      <c r="N99" s="863">
        <f>'Comext annuel - EUROSTAT'!G145/10^4</f>
        <v>1.838E-3</v>
      </c>
      <c r="O99" s="863">
        <f>'Comext annuel - EUROSTAT'!H145/10^4</f>
        <v>1.9000000000000001E-5</v>
      </c>
    </row>
    <row r="100" spans="1:15">
      <c r="B100" s="984"/>
      <c r="C100" t="str">
        <f>'Comext mensuel - EUROSTAT'!A125</f>
        <v>Huiles brutes d’origine microbienne, concrètes, présentées en emballages immédiats d’un contenu net ≤ 1 kg (à l’exclusion des huiles destinées à des usages techniques ou industriels)</v>
      </c>
      <c r="D100" s="861">
        <f>SUM('Comext mensuel - EUROSTAT'!B125,'Comext mensuel - EUROSTAT'!D125,'Comext mensuel - EUROSTAT'!F125,'Comext mensuel - EUROSTAT'!H125,'Comext mensuel - EUROSTAT'!J125,'Comext mensuel - EUROSTAT'!L125,'Comext mensuel - EUROSTAT'!N125,'Comext mensuel - EUROSTAT'!P125,'Comext mensuel - EUROSTAT'!R125,'Comext mensuel - EUROSTAT'!T125,'Comext mensuel - EUROSTAT'!V125,'Comext mensuel - EUROSTAT'!X125)/10^4</f>
        <v>0</v>
      </c>
      <c r="E100" s="861">
        <f>SUM('Comext mensuel - EUROSTAT'!C125,'Comext mensuel - EUROSTAT'!E125,'Comext mensuel - EUROSTAT'!G125,'Comext mensuel - EUROSTAT'!I125,'Comext mensuel - EUROSTAT'!K125,'Comext mensuel - EUROSTAT'!M125,'Comext mensuel - EUROSTAT'!O125,'Comext mensuel - EUROSTAT'!Q125,'Comext mensuel - EUROSTAT'!S125,'Comext mensuel - EUROSTAT'!U125,'Comext mensuel - EUROSTAT'!W125,'Comext mensuel - EUROSTAT'!Y125)/10^4</f>
        <v>0</v>
      </c>
      <c r="F100" s="861">
        <f>SUM('Comext mensuel - EUROSTAT'!Z125,'Comext mensuel - EUROSTAT'!AB125,'Comext mensuel - EUROSTAT'!AD125,'Comext mensuel - EUROSTAT'!AF125,'Comext mensuel - EUROSTAT'!AH125,'Comext mensuel - EUROSTAT'!AJ125,'Comext mensuel - EUROSTAT'!AL125,'Comext mensuel - EUROSTAT'!AN125,'Comext mensuel - EUROSTAT'!AP125,'Comext mensuel - EUROSTAT'!AR125,'Comext mensuel - EUROSTAT'!AT125,'Comext mensuel - EUROSTAT'!AV125)/10^4</f>
        <v>0</v>
      </c>
      <c r="G100" s="861">
        <f>SUM('Comext mensuel - EUROSTAT'!AA125,'Comext mensuel - EUROSTAT'!AC125,'Comext mensuel - EUROSTAT'!AE125,'Comext mensuel - EUROSTAT'!AG125,'Comext mensuel - EUROSTAT'!AI125,'Comext mensuel - EUROSTAT'!AK125,'Comext mensuel - EUROSTAT'!AM125,'Comext mensuel - EUROSTAT'!AO125,'Comext mensuel - EUROSTAT'!AQ125,'Comext mensuel - EUROSTAT'!AS125,'Comext mensuel - EUROSTAT'!AU125,'Comext mensuel - EUROSTAT'!AW125)/10^4</f>
        <v>0</v>
      </c>
      <c r="H100" s="861">
        <f>SUM('Comext mensuel - EUROSTAT'!AX125,'Comext mensuel - EUROSTAT'!AZ125,'Comext mensuel - EUROSTAT'!BB125,'Comext mensuel - EUROSTAT'!BD125,'Comext mensuel - EUROSTAT'!BF125,'Comext mensuel - EUROSTAT'!BH125,'Comext mensuel - EUROSTAT'!BJ125,'Comext mensuel - EUROSTAT'!BL125,'Comext mensuel - EUROSTAT'!BN125,'Comext mensuel - EUROSTAT'!BP125,'Comext mensuel - EUROSTAT'!BR125,'Comext mensuel - EUROSTAT'!BT125)/10^4</f>
        <v>1.35E-4</v>
      </c>
      <c r="I100" s="861">
        <f>SUM('Comext mensuel - EUROSTAT'!AY125,'Comext mensuel - EUROSTAT'!BA125,'Comext mensuel - EUROSTAT'!BC125,'Comext mensuel - EUROSTAT'!BE125,'Comext mensuel - EUROSTAT'!BG125,'Comext mensuel - EUROSTAT'!BI125,'Comext mensuel - EUROSTAT'!BK125,'Comext mensuel - EUROSTAT'!BM125,'Comext mensuel - EUROSTAT'!BO125,'Comext mensuel - EUROSTAT'!BQ125,'Comext mensuel - EUROSTAT'!BS125,'Comext mensuel - EUROSTAT'!BU125)/10^4</f>
        <v>0</v>
      </c>
      <c r="J100" s="863" t="e">
        <f>'Comext annuel - EUROSTAT'!C146/10^4</f>
        <v>#VALUE!</v>
      </c>
      <c r="K100" s="863" t="e">
        <f>'Comext annuel - EUROSTAT'!D146/10^4</f>
        <v>#VALUE!</v>
      </c>
      <c r="L100" s="863" t="e">
        <f>'Comext annuel - EUROSTAT'!E146/10^4</f>
        <v>#VALUE!</v>
      </c>
      <c r="M100" s="863" t="e">
        <f>'Comext annuel - EUROSTAT'!F146/10^4</f>
        <v>#VALUE!</v>
      </c>
      <c r="N100" s="863">
        <f>'Comext annuel - EUROSTAT'!G146/10^4</f>
        <v>1.35E-4</v>
      </c>
      <c r="O100" s="863" t="e">
        <f>'Comext annuel - EUROSTAT'!H146/10^4</f>
        <v>#VALUE!</v>
      </c>
    </row>
    <row r="101" spans="1:15">
      <c r="B101" s="984"/>
      <c r="C101" t="str">
        <f>'Comext mensuel - EUROSTAT'!A126</f>
        <v>Huiles brutes d’origine microbienne, concrètes, présentées en emballages immédiats d’un contenu net &gt; 1 kg (à l’exclusion des huiles destinées à des usages techniques ou industriels)</v>
      </c>
      <c r="D101" s="861">
        <f>SUM('Comext mensuel - EUROSTAT'!B126,'Comext mensuel - EUROSTAT'!D126,'Comext mensuel - EUROSTAT'!F126,'Comext mensuel - EUROSTAT'!H126,'Comext mensuel - EUROSTAT'!J126,'Comext mensuel - EUROSTAT'!L126,'Comext mensuel - EUROSTAT'!N126,'Comext mensuel - EUROSTAT'!P126,'Comext mensuel - EUROSTAT'!R126,'Comext mensuel - EUROSTAT'!T126,'Comext mensuel - EUROSTAT'!V126,'Comext mensuel - EUROSTAT'!X126)/10^4</f>
        <v>0</v>
      </c>
      <c r="E101" s="861">
        <f>SUM('Comext mensuel - EUROSTAT'!C126,'Comext mensuel - EUROSTAT'!E126,'Comext mensuel - EUROSTAT'!G126,'Comext mensuel - EUROSTAT'!I126,'Comext mensuel - EUROSTAT'!K126,'Comext mensuel - EUROSTAT'!M126,'Comext mensuel - EUROSTAT'!O126,'Comext mensuel - EUROSTAT'!Q126,'Comext mensuel - EUROSTAT'!S126,'Comext mensuel - EUROSTAT'!U126,'Comext mensuel - EUROSTAT'!W126,'Comext mensuel - EUROSTAT'!Y126)/10^4</f>
        <v>0</v>
      </c>
      <c r="F101" s="861">
        <f>SUM('Comext mensuel - EUROSTAT'!Z126,'Comext mensuel - EUROSTAT'!AB126,'Comext mensuel - EUROSTAT'!AD126,'Comext mensuel - EUROSTAT'!AF126,'Comext mensuel - EUROSTAT'!AH126,'Comext mensuel - EUROSTAT'!AJ126,'Comext mensuel - EUROSTAT'!AL126,'Comext mensuel - EUROSTAT'!AN126,'Comext mensuel - EUROSTAT'!AP126,'Comext mensuel - EUROSTAT'!AR126,'Comext mensuel - EUROSTAT'!AT126,'Comext mensuel - EUROSTAT'!AV126)/10^4</f>
        <v>0</v>
      </c>
      <c r="G101" s="861">
        <f>SUM('Comext mensuel - EUROSTAT'!AA126,'Comext mensuel - EUROSTAT'!AC126,'Comext mensuel - EUROSTAT'!AE126,'Comext mensuel - EUROSTAT'!AG126,'Comext mensuel - EUROSTAT'!AI126,'Comext mensuel - EUROSTAT'!AK126,'Comext mensuel - EUROSTAT'!AM126,'Comext mensuel - EUROSTAT'!AO126,'Comext mensuel - EUROSTAT'!AQ126,'Comext mensuel - EUROSTAT'!AS126,'Comext mensuel - EUROSTAT'!AU126,'Comext mensuel - EUROSTAT'!AW126)/10^4</f>
        <v>0</v>
      </c>
      <c r="H101" s="861">
        <f>SUM('Comext mensuel - EUROSTAT'!AX126,'Comext mensuel - EUROSTAT'!AZ126,'Comext mensuel - EUROSTAT'!BB126,'Comext mensuel - EUROSTAT'!BD126,'Comext mensuel - EUROSTAT'!BF126,'Comext mensuel - EUROSTAT'!BH126,'Comext mensuel - EUROSTAT'!BJ126,'Comext mensuel - EUROSTAT'!BL126,'Comext mensuel - EUROSTAT'!BN126,'Comext mensuel - EUROSTAT'!BP126,'Comext mensuel - EUROSTAT'!BR126,'Comext mensuel - EUROSTAT'!BT126)/10^4</f>
        <v>6.4683999999999992E-2</v>
      </c>
      <c r="I101" s="861">
        <f>SUM('Comext mensuel - EUROSTAT'!AY126,'Comext mensuel - EUROSTAT'!BA126,'Comext mensuel - EUROSTAT'!BC126,'Comext mensuel - EUROSTAT'!BE126,'Comext mensuel - EUROSTAT'!BG126,'Comext mensuel - EUROSTAT'!BI126,'Comext mensuel - EUROSTAT'!BK126,'Comext mensuel - EUROSTAT'!BM126,'Comext mensuel - EUROSTAT'!BO126,'Comext mensuel - EUROSTAT'!BQ126,'Comext mensuel - EUROSTAT'!BS126,'Comext mensuel - EUROSTAT'!BU126)/10^4</f>
        <v>0.23543800000000001</v>
      </c>
      <c r="J101" s="863" t="e">
        <f>'Comext annuel - EUROSTAT'!C147/10^4</f>
        <v>#VALUE!</v>
      </c>
      <c r="K101" s="863" t="e">
        <f>'Comext annuel - EUROSTAT'!D147/10^4</f>
        <v>#VALUE!</v>
      </c>
      <c r="L101" s="863" t="e">
        <f>'Comext annuel - EUROSTAT'!E147/10^4</f>
        <v>#VALUE!</v>
      </c>
      <c r="M101" s="863" t="e">
        <f>'Comext annuel - EUROSTAT'!F147/10^4</f>
        <v>#VALUE!</v>
      </c>
      <c r="N101" s="863">
        <f>'Comext annuel - EUROSTAT'!G147/10^4</f>
        <v>5.6715999999999996E-2</v>
      </c>
      <c r="O101" s="863">
        <f>'Comext annuel - EUROSTAT'!H147/10^4</f>
        <v>8.2910999999999999E-2</v>
      </c>
    </row>
    <row r="102" spans="1:15">
      <c r="B102" s="984"/>
      <c r="C102" t="str">
        <f>'Comext mensuel - EUROSTAT'!A127</f>
        <v>Graisses et huiles d’origine microbienne et leurs fractions, même raffinées, mais non chimiquement modifiées, destinées à des usages techniques ou industriels (à l’exclusion des graisses et huiles destinées à la fabrication de denrées alimentaires, ainsi que des huiles brutes)</v>
      </c>
      <c r="D102" s="861">
        <f>SUM('Comext mensuel - EUROSTAT'!B127,'Comext mensuel - EUROSTAT'!D127,'Comext mensuel - EUROSTAT'!F127,'Comext mensuel - EUROSTAT'!H127,'Comext mensuel - EUROSTAT'!J127,'Comext mensuel - EUROSTAT'!L127,'Comext mensuel - EUROSTAT'!N127,'Comext mensuel - EUROSTAT'!P127,'Comext mensuel - EUROSTAT'!R127,'Comext mensuel - EUROSTAT'!T127,'Comext mensuel - EUROSTAT'!V127,'Comext mensuel - EUROSTAT'!X127)/10^4</f>
        <v>0</v>
      </c>
      <c r="E102" s="861">
        <f>SUM('Comext mensuel - EUROSTAT'!C127,'Comext mensuel - EUROSTAT'!E127,'Comext mensuel - EUROSTAT'!G127,'Comext mensuel - EUROSTAT'!I127,'Comext mensuel - EUROSTAT'!K127,'Comext mensuel - EUROSTAT'!M127,'Comext mensuel - EUROSTAT'!O127,'Comext mensuel - EUROSTAT'!Q127,'Comext mensuel - EUROSTAT'!S127,'Comext mensuel - EUROSTAT'!U127,'Comext mensuel - EUROSTAT'!W127,'Comext mensuel - EUROSTAT'!Y127)/10^4</f>
        <v>0</v>
      </c>
      <c r="F102" s="861">
        <f>SUM('Comext mensuel - EUROSTAT'!Z127,'Comext mensuel - EUROSTAT'!AB127,'Comext mensuel - EUROSTAT'!AD127,'Comext mensuel - EUROSTAT'!AF127,'Comext mensuel - EUROSTAT'!AH127,'Comext mensuel - EUROSTAT'!AJ127,'Comext mensuel - EUROSTAT'!AL127,'Comext mensuel - EUROSTAT'!AN127,'Comext mensuel - EUROSTAT'!AP127,'Comext mensuel - EUROSTAT'!AR127,'Comext mensuel - EUROSTAT'!AT127,'Comext mensuel - EUROSTAT'!AV127)/10^4</f>
        <v>0</v>
      </c>
      <c r="G102" s="861">
        <f>SUM('Comext mensuel - EUROSTAT'!AA127,'Comext mensuel - EUROSTAT'!AC127,'Comext mensuel - EUROSTAT'!AE127,'Comext mensuel - EUROSTAT'!AG127,'Comext mensuel - EUROSTAT'!AI127,'Comext mensuel - EUROSTAT'!AK127,'Comext mensuel - EUROSTAT'!AM127,'Comext mensuel - EUROSTAT'!AO127,'Comext mensuel - EUROSTAT'!AQ127,'Comext mensuel - EUROSTAT'!AS127,'Comext mensuel - EUROSTAT'!AU127,'Comext mensuel - EUROSTAT'!AW127)/10^4</f>
        <v>0</v>
      </c>
      <c r="H102" s="861">
        <f>SUM('Comext mensuel - EUROSTAT'!AX127,'Comext mensuel - EUROSTAT'!AZ127,'Comext mensuel - EUROSTAT'!BB127,'Comext mensuel - EUROSTAT'!BD127,'Comext mensuel - EUROSTAT'!BF127,'Comext mensuel - EUROSTAT'!BH127,'Comext mensuel - EUROSTAT'!BJ127,'Comext mensuel - EUROSTAT'!BL127,'Comext mensuel - EUROSTAT'!BN127,'Comext mensuel - EUROSTAT'!BP127,'Comext mensuel - EUROSTAT'!BR127,'Comext mensuel - EUROSTAT'!BT127)/10^4</f>
        <v>1.2E-5</v>
      </c>
      <c r="I102" s="861">
        <f>SUM('Comext mensuel - EUROSTAT'!AY127,'Comext mensuel - EUROSTAT'!BA127,'Comext mensuel - EUROSTAT'!BC127,'Comext mensuel - EUROSTAT'!BE127,'Comext mensuel - EUROSTAT'!BG127,'Comext mensuel - EUROSTAT'!BI127,'Comext mensuel - EUROSTAT'!BK127,'Comext mensuel - EUROSTAT'!BM127,'Comext mensuel - EUROSTAT'!BO127,'Comext mensuel - EUROSTAT'!BQ127,'Comext mensuel - EUROSTAT'!BS127,'Comext mensuel - EUROSTAT'!BU127)/10^4</f>
        <v>0</v>
      </c>
      <c r="J102" s="863" t="e">
        <f>'Comext annuel - EUROSTAT'!C148/10^4</f>
        <v>#VALUE!</v>
      </c>
      <c r="K102" s="863" t="e">
        <f>'Comext annuel - EUROSTAT'!D148/10^4</f>
        <v>#VALUE!</v>
      </c>
      <c r="L102" s="863" t="e">
        <f>'Comext annuel - EUROSTAT'!E148/10^4</f>
        <v>#VALUE!</v>
      </c>
      <c r="M102" s="863" t="e">
        <f>'Comext annuel - EUROSTAT'!F148/10^4</f>
        <v>#VALUE!</v>
      </c>
      <c r="N102" s="863">
        <f>'Comext annuel - EUROSTAT'!G148/10^4</f>
        <v>1.1E-5</v>
      </c>
      <c r="O102" s="863">
        <f>'Comext annuel - EUROSTAT'!H148/10^4</f>
        <v>1.9999999999999999E-6</v>
      </c>
    </row>
    <row r="103" spans="1:15">
      <c r="B103" s="984"/>
      <c r="C103" t="str">
        <f>'Comext mensuel - EUROSTAT'!A129</f>
        <v>Graisses et huiles d’origine microbienne et leurs fractions, même raffinées, mais non chimiquement modifiées, concrètes, présentées en emballages immédiats d’un contenu net ≤ 1 kg, (à l’exclusion des graisses et huiles destinées à des usages techniques ou industriels, ainsi que des huiles brutes)</v>
      </c>
      <c r="D103" s="861">
        <f>SUM('Comext mensuel - EUROSTAT'!B129,'Comext mensuel - EUROSTAT'!D129,'Comext mensuel - EUROSTAT'!F129,'Comext mensuel - EUROSTAT'!H129,'Comext mensuel - EUROSTAT'!J129,'Comext mensuel - EUROSTAT'!L129,'Comext mensuel - EUROSTAT'!N129,'Comext mensuel - EUROSTAT'!P129,'Comext mensuel - EUROSTAT'!R129,'Comext mensuel - EUROSTAT'!T129,'Comext mensuel - EUROSTAT'!V129,'Comext mensuel - EUROSTAT'!X129)/10^4</f>
        <v>0</v>
      </c>
      <c r="E103" s="861">
        <f>SUM('Comext mensuel - EUROSTAT'!C129,'Comext mensuel - EUROSTAT'!E129,'Comext mensuel - EUROSTAT'!G129,'Comext mensuel - EUROSTAT'!I129,'Comext mensuel - EUROSTAT'!K129,'Comext mensuel - EUROSTAT'!M129,'Comext mensuel - EUROSTAT'!O129,'Comext mensuel - EUROSTAT'!Q129,'Comext mensuel - EUROSTAT'!S129,'Comext mensuel - EUROSTAT'!U129,'Comext mensuel - EUROSTAT'!W129,'Comext mensuel - EUROSTAT'!Y129)/10^4</f>
        <v>0</v>
      </c>
      <c r="F103" s="861">
        <f>SUM('Comext mensuel - EUROSTAT'!Z129,'Comext mensuel - EUROSTAT'!AB129,'Comext mensuel - EUROSTAT'!AD129,'Comext mensuel - EUROSTAT'!AF129,'Comext mensuel - EUROSTAT'!AH129,'Comext mensuel - EUROSTAT'!AJ129,'Comext mensuel - EUROSTAT'!AL129,'Comext mensuel - EUROSTAT'!AN129,'Comext mensuel - EUROSTAT'!AP129,'Comext mensuel - EUROSTAT'!AR129,'Comext mensuel - EUROSTAT'!AT129,'Comext mensuel - EUROSTAT'!AV129)/10^4</f>
        <v>0</v>
      </c>
      <c r="G103" s="861">
        <f>SUM('Comext mensuel - EUROSTAT'!AA129,'Comext mensuel - EUROSTAT'!AC129,'Comext mensuel - EUROSTAT'!AE129,'Comext mensuel - EUROSTAT'!AG129,'Comext mensuel - EUROSTAT'!AI129,'Comext mensuel - EUROSTAT'!AK129,'Comext mensuel - EUROSTAT'!AM129,'Comext mensuel - EUROSTAT'!AO129,'Comext mensuel - EUROSTAT'!AQ129,'Comext mensuel - EUROSTAT'!AS129,'Comext mensuel - EUROSTAT'!AU129,'Comext mensuel - EUROSTAT'!AW129)/10^4</f>
        <v>0</v>
      </c>
      <c r="H103" s="861">
        <f>SUM('Comext mensuel - EUROSTAT'!AX129,'Comext mensuel - EUROSTAT'!AZ129,'Comext mensuel - EUROSTAT'!BB129,'Comext mensuel - EUROSTAT'!BD129,'Comext mensuel - EUROSTAT'!BF129,'Comext mensuel - EUROSTAT'!BH129,'Comext mensuel - EUROSTAT'!BJ129,'Comext mensuel - EUROSTAT'!BL129,'Comext mensuel - EUROSTAT'!BN129,'Comext mensuel - EUROSTAT'!BP129,'Comext mensuel - EUROSTAT'!BR129,'Comext mensuel - EUROSTAT'!BT129)/10^4</f>
        <v>4.7679999999999997E-3</v>
      </c>
      <c r="I103" s="861">
        <f>SUM('Comext mensuel - EUROSTAT'!AY129,'Comext mensuel - EUROSTAT'!BA129,'Comext mensuel - EUROSTAT'!BC129,'Comext mensuel - EUROSTAT'!BE129,'Comext mensuel - EUROSTAT'!BG129,'Comext mensuel - EUROSTAT'!BI129,'Comext mensuel - EUROSTAT'!BK129,'Comext mensuel - EUROSTAT'!BM129,'Comext mensuel - EUROSTAT'!BO129,'Comext mensuel - EUROSTAT'!BQ129,'Comext mensuel - EUROSTAT'!BS129,'Comext mensuel - EUROSTAT'!BU129)/10^4</f>
        <v>4.7299999999999995E-4</v>
      </c>
      <c r="J103" s="863" t="e">
        <f>'Comext annuel - EUROSTAT'!C150/10^4</f>
        <v>#VALUE!</v>
      </c>
      <c r="K103" s="863" t="e">
        <f>'Comext annuel - EUROSTAT'!D150/10^4</f>
        <v>#VALUE!</v>
      </c>
      <c r="L103" s="863" t="e">
        <f>'Comext annuel - EUROSTAT'!E150/10^4</f>
        <v>#VALUE!</v>
      </c>
      <c r="M103" s="863" t="e">
        <f>'Comext annuel - EUROSTAT'!F150/10^4</f>
        <v>#VALUE!</v>
      </c>
      <c r="N103" s="863">
        <f>'Comext annuel - EUROSTAT'!G150/10^4</f>
        <v>1.093E-3</v>
      </c>
      <c r="O103" s="863">
        <f>'Comext annuel - EUROSTAT'!H150/10^4</f>
        <v>5.2699999999999991E-4</v>
      </c>
    </row>
    <row r="104" spans="1:15">
      <c r="B104" s="984"/>
      <c r="C104" t="str">
        <f>'Comext mensuel - EUROSTAT'!A130</f>
        <v>Graisses et huiles d’origine microbienne et leurs fractions, même raffinées, mais non chimiquement modifiées, concrètes, présentées en emballages immédiats d’un contenu net &gt; 1 kg, et liquides (à l’exclusion des graisses et huiles destinées à des usages techniques ou industriels, ainsi que des huiles brutes)</v>
      </c>
      <c r="D104" s="861">
        <f>SUM('Comext mensuel - EUROSTAT'!B130,'Comext mensuel - EUROSTAT'!D130,'Comext mensuel - EUROSTAT'!F130,'Comext mensuel - EUROSTAT'!H130,'Comext mensuel - EUROSTAT'!J130,'Comext mensuel - EUROSTAT'!L130,'Comext mensuel - EUROSTAT'!N130,'Comext mensuel - EUROSTAT'!P130,'Comext mensuel - EUROSTAT'!R130,'Comext mensuel - EUROSTAT'!T130,'Comext mensuel - EUROSTAT'!V130,'Comext mensuel - EUROSTAT'!X130)/10^4</f>
        <v>0</v>
      </c>
      <c r="E104" s="861">
        <f>SUM('Comext mensuel - EUROSTAT'!C130,'Comext mensuel - EUROSTAT'!E130,'Comext mensuel - EUROSTAT'!G130,'Comext mensuel - EUROSTAT'!I130,'Comext mensuel - EUROSTAT'!K130,'Comext mensuel - EUROSTAT'!M130,'Comext mensuel - EUROSTAT'!O130,'Comext mensuel - EUROSTAT'!Q130,'Comext mensuel - EUROSTAT'!S130,'Comext mensuel - EUROSTAT'!U130,'Comext mensuel - EUROSTAT'!W130,'Comext mensuel - EUROSTAT'!Y130)/10^4</f>
        <v>0</v>
      </c>
      <c r="F104" s="861">
        <f>SUM('Comext mensuel - EUROSTAT'!Z130,'Comext mensuel - EUROSTAT'!AB130,'Comext mensuel - EUROSTAT'!AD130,'Comext mensuel - EUROSTAT'!AF130,'Comext mensuel - EUROSTAT'!AH130,'Comext mensuel - EUROSTAT'!AJ130,'Comext mensuel - EUROSTAT'!AL130,'Comext mensuel - EUROSTAT'!AN130,'Comext mensuel - EUROSTAT'!AP130,'Comext mensuel - EUROSTAT'!AR130,'Comext mensuel - EUROSTAT'!AT130,'Comext mensuel - EUROSTAT'!AV130)/10^4</f>
        <v>0</v>
      </c>
      <c r="G104" s="861">
        <f>SUM('Comext mensuel - EUROSTAT'!AA130,'Comext mensuel - EUROSTAT'!AC130,'Comext mensuel - EUROSTAT'!AE130,'Comext mensuel - EUROSTAT'!AG130,'Comext mensuel - EUROSTAT'!AI130,'Comext mensuel - EUROSTAT'!AK130,'Comext mensuel - EUROSTAT'!AM130,'Comext mensuel - EUROSTAT'!AO130,'Comext mensuel - EUROSTAT'!AQ130,'Comext mensuel - EUROSTAT'!AS130,'Comext mensuel - EUROSTAT'!AU130,'Comext mensuel - EUROSTAT'!AW130)/10^4</f>
        <v>0</v>
      </c>
      <c r="H104" s="861">
        <f>SUM('Comext mensuel - EUROSTAT'!AX130,'Comext mensuel - EUROSTAT'!AZ130,'Comext mensuel - EUROSTAT'!BB130,'Comext mensuel - EUROSTAT'!BD130,'Comext mensuel - EUROSTAT'!BF130,'Comext mensuel - EUROSTAT'!BH130,'Comext mensuel - EUROSTAT'!BJ130,'Comext mensuel - EUROSTAT'!BL130,'Comext mensuel - EUROSTAT'!BN130,'Comext mensuel - EUROSTAT'!BP130,'Comext mensuel - EUROSTAT'!BR130,'Comext mensuel - EUROSTAT'!BT130)/10^4</f>
        <v>9.2474000000000001E-2</v>
      </c>
      <c r="I104" s="861">
        <f>SUM('Comext mensuel - EUROSTAT'!AY130,'Comext mensuel - EUROSTAT'!BA130,'Comext mensuel - EUROSTAT'!BC130,'Comext mensuel - EUROSTAT'!BE130,'Comext mensuel - EUROSTAT'!BG130,'Comext mensuel - EUROSTAT'!BI130,'Comext mensuel - EUROSTAT'!BK130,'Comext mensuel - EUROSTAT'!BM130,'Comext mensuel - EUROSTAT'!BO130,'Comext mensuel - EUROSTAT'!BQ130,'Comext mensuel - EUROSTAT'!BS130,'Comext mensuel - EUROSTAT'!BU130)/10^4</f>
        <v>4.7259999999999996E-2</v>
      </c>
      <c r="J104" s="863" t="e">
        <f>'Comext annuel - EUROSTAT'!C151/10^4</f>
        <v>#VALUE!</v>
      </c>
      <c r="K104" s="863" t="e">
        <f>'Comext annuel - EUROSTAT'!D151/10^4</f>
        <v>#VALUE!</v>
      </c>
      <c r="L104" s="863" t="e">
        <f>'Comext annuel - EUROSTAT'!E151/10^4</f>
        <v>#VALUE!</v>
      </c>
      <c r="M104" s="863" t="e">
        <f>'Comext annuel - EUROSTAT'!F151/10^4</f>
        <v>#VALUE!</v>
      </c>
      <c r="N104" s="863">
        <f>'Comext annuel - EUROSTAT'!G151/10^4</f>
        <v>1.4041999999999999E-2</v>
      </c>
      <c r="O104" s="863">
        <f>'Comext annuel - EUROSTAT'!H151/10^4</f>
        <v>2.5749999999999999E-2</v>
      </c>
    </row>
    <row r="105" spans="1:15">
      <c r="B105" s="984"/>
      <c r="C105" t="str">
        <f>'Comext mensuel - EUROSTAT'!A132</f>
        <v>Huiles de tung {abrasin}, de jojoba et d'oïticica et cires de myrica et du Japon et leurs fractions, même raffinées, mais non chimiquement modifiées</v>
      </c>
      <c r="D105" s="861">
        <f>SUM('Comext mensuel - EUROSTAT'!B132,'Comext mensuel - EUROSTAT'!D132,'Comext mensuel - EUROSTAT'!F132,'Comext mensuel - EUROSTAT'!H132,'Comext mensuel - EUROSTAT'!J132,'Comext mensuel - EUROSTAT'!L132,'Comext mensuel - EUROSTAT'!N132,'Comext mensuel - EUROSTAT'!P132,'Comext mensuel - EUROSTAT'!R132,'Comext mensuel - EUROSTAT'!T132,'Comext mensuel - EUROSTAT'!V132,'Comext mensuel - EUROSTAT'!X132)/10^4</f>
        <v>0.80790600000000001</v>
      </c>
      <c r="E105" s="861">
        <f>SUM('Comext mensuel - EUROSTAT'!C132,'Comext mensuel - EUROSTAT'!E132,'Comext mensuel - EUROSTAT'!G132,'Comext mensuel - EUROSTAT'!I132,'Comext mensuel - EUROSTAT'!K132,'Comext mensuel - EUROSTAT'!M132,'Comext mensuel - EUROSTAT'!O132,'Comext mensuel - EUROSTAT'!Q132,'Comext mensuel - EUROSTAT'!S132,'Comext mensuel - EUROSTAT'!U132,'Comext mensuel - EUROSTAT'!W132,'Comext mensuel - EUROSTAT'!Y132)/10^4</f>
        <v>0.16215599999999999</v>
      </c>
      <c r="F105" s="861">
        <f>SUM('Comext mensuel - EUROSTAT'!Z132,'Comext mensuel - EUROSTAT'!AB132,'Comext mensuel - EUROSTAT'!AD132,'Comext mensuel - EUROSTAT'!AF132,'Comext mensuel - EUROSTAT'!AH132,'Comext mensuel - EUROSTAT'!AJ132,'Comext mensuel - EUROSTAT'!AL132,'Comext mensuel - EUROSTAT'!AN132,'Comext mensuel - EUROSTAT'!AP132,'Comext mensuel - EUROSTAT'!AR132,'Comext mensuel - EUROSTAT'!AT132,'Comext mensuel - EUROSTAT'!AV132)/10^4</f>
        <v>0.82763799999999987</v>
      </c>
      <c r="G105" s="861">
        <f>SUM('Comext mensuel - EUROSTAT'!AA132,'Comext mensuel - EUROSTAT'!AC132,'Comext mensuel - EUROSTAT'!AE132,'Comext mensuel - EUROSTAT'!AG132,'Comext mensuel - EUROSTAT'!AI132,'Comext mensuel - EUROSTAT'!AK132,'Comext mensuel - EUROSTAT'!AM132,'Comext mensuel - EUROSTAT'!AO132,'Comext mensuel - EUROSTAT'!AQ132,'Comext mensuel - EUROSTAT'!AS132,'Comext mensuel - EUROSTAT'!AU132,'Comext mensuel - EUROSTAT'!AW132)/10^4</f>
        <v>0.20105899999999999</v>
      </c>
      <c r="H105" s="861">
        <f>SUM('Comext mensuel - EUROSTAT'!AX132,'Comext mensuel - EUROSTAT'!AZ132,'Comext mensuel - EUROSTAT'!BB132,'Comext mensuel - EUROSTAT'!BD132,'Comext mensuel - EUROSTAT'!BF132,'Comext mensuel - EUROSTAT'!BH132,'Comext mensuel - EUROSTAT'!BJ132,'Comext mensuel - EUROSTAT'!BL132,'Comext mensuel - EUROSTAT'!BN132,'Comext mensuel - EUROSTAT'!BP132,'Comext mensuel - EUROSTAT'!BR132,'Comext mensuel - EUROSTAT'!BT132)/10^4</f>
        <v>0.8474219999999999</v>
      </c>
      <c r="I105" s="861">
        <f>SUM('Comext mensuel - EUROSTAT'!AY132,'Comext mensuel - EUROSTAT'!BA132,'Comext mensuel - EUROSTAT'!BC132,'Comext mensuel - EUROSTAT'!BE132,'Comext mensuel - EUROSTAT'!BG132,'Comext mensuel - EUROSTAT'!BI132,'Comext mensuel - EUROSTAT'!BK132,'Comext mensuel - EUROSTAT'!BM132,'Comext mensuel - EUROSTAT'!BO132,'Comext mensuel - EUROSTAT'!BQ132,'Comext mensuel - EUROSTAT'!BS132,'Comext mensuel - EUROSTAT'!BU132)/10^4</f>
        <v>0.25484699999999999</v>
      </c>
      <c r="J105" s="863">
        <f>'Comext annuel - EUROSTAT'!C153/10^4</f>
        <v>0.71155299999999999</v>
      </c>
      <c r="K105" s="863">
        <f>'Comext annuel - EUROSTAT'!D153/10^4</f>
        <v>0.15243900000000002</v>
      </c>
      <c r="L105" s="863">
        <f>'Comext annuel - EUROSTAT'!E153/10^4</f>
        <v>0.77996999999999994</v>
      </c>
      <c r="M105" s="863">
        <f>'Comext annuel - EUROSTAT'!F153/10^4</f>
        <v>0.187412</v>
      </c>
      <c r="N105" s="863">
        <f>'Comext annuel - EUROSTAT'!G153/10^4</f>
        <v>0.69139399999999995</v>
      </c>
      <c r="O105" s="863">
        <f>'Comext annuel - EUROSTAT'!H153/10^4</f>
        <v>0.25112800000000002</v>
      </c>
    </row>
    <row r="106" spans="1:15">
      <c r="B106" s="984"/>
      <c r="C106" t="str">
        <f>'Comext mensuel - EUROSTAT'!A133</f>
        <v>Huiles de jojoba et d'oïticica et cires de myrica et du Japon et leurs fractions, même raffinées, mais non chimiquement modifiées</v>
      </c>
      <c r="D106" s="861">
        <f>SUM('Comext mensuel - EUROSTAT'!B133,'Comext mensuel - EUROSTAT'!D133,'Comext mensuel - EUROSTAT'!F133,'Comext mensuel - EUROSTAT'!H133,'Comext mensuel - EUROSTAT'!J133,'Comext mensuel - EUROSTAT'!L133,'Comext mensuel - EUROSTAT'!N133,'Comext mensuel - EUROSTAT'!P133,'Comext mensuel - EUROSTAT'!R133,'Comext mensuel - EUROSTAT'!T133,'Comext mensuel - EUROSTAT'!V133,'Comext mensuel - EUROSTAT'!X133)/10^4</f>
        <v>0</v>
      </c>
      <c r="E106" s="861">
        <f>SUM('Comext mensuel - EUROSTAT'!C133,'Comext mensuel - EUROSTAT'!E133,'Comext mensuel - EUROSTAT'!G133,'Comext mensuel - EUROSTAT'!I133,'Comext mensuel - EUROSTAT'!K133,'Comext mensuel - EUROSTAT'!M133,'Comext mensuel - EUROSTAT'!O133,'Comext mensuel - EUROSTAT'!Q133,'Comext mensuel - EUROSTAT'!S133,'Comext mensuel - EUROSTAT'!U133,'Comext mensuel - EUROSTAT'!W133,'Comext mensuel - EUROSTAT'!Y133)/10^4</f>
        <v>0</v>
      </c>
      <c r="F106" s="861">
        <f>SUM('Comext mensuel - EUROSTAT'!Z133,'Comext mensuel - EUROSTAT'!AB133,'Comext mensuel - EUROSTAT'!AD133,'Comext mensuel - EUROSTAT'!AF133,'Comext mensuel - EUROSTAT'!AH133,'Comext mensuel - EUROSTAT'!AJ133,'Comext mensuel - EUROSTAT'!AL133,'Comext mensuel - EUROSTAT'!AN133,'Comext mensuel - EUROSTAT'!AP133,'Comext mensuel - EUROSTAT'!AR133,'Comext mensuel - EUROSTAT'!AT133,'Comext mensuel - EUROSTAT'!AV133)/10^4</f>
        <v>0</v>
      </c>
      <c r="G106" s="861">
        <f>SUM('Comext mensuel - EUROSTAT'!AA133,'Comext mensuel - EUROSTAT'!AC133,'Comext mensuel - EUROSTAT'!AE133,'Comext mensuel - EUROSTAT'!AG133,'Comext mensuel - EUROSTAT'!AI133,'Comext mensuel - EUROSTAT'!AK133,'Comext mensuel - EUROSTAT'!AM133,'Comext mensuel - EUROSTAT'!AO133,'Comext mensuel - EUROSTAT'!AQ133,'Comext mensuel - EUROSTAT'!AS133,'Comext mensuel - EUROSTAT'!AU133,'Comext mensuel - EUROSTAT'!AW133)/10^4</f>
        <v>0</v>
      </c>
      <c r="H106" s="861">
        <f>SUM('Comext mensuel - EUROSTAT'!AX133,'Comext mensuel - EUROSTAT'!AZ133,'Comext mensuel - EUROSTAT'!BB133,'Comext mensuel - EUROSTAT'!BD133,'Comext mensuel - EUROSTAT'!BF133,'Comext mensuel - EUROSTAT'!BH133,'Comext mensuel - EUROSTAT'!BJ133,'Comext mensuel - EUROSTAT'!BL133,'Comext mensuel - EUROSTAT'!BN133,'Comext mensuel - EUROSTAT'!BP133,'Comext mensuel - EUROSTAT'!BR133,'Comext mensuel - EUROSTAT'!BT133)/10^4</f>
        <v>0</v>
      </c>
      <c r="I106" s="861">
        <f>SUM('Comext mensuel - EUROSTAT'!AY133,'Comext mensuel - EUROSTAT'!BA133,'Comext mensuel - EUROSTAT'!BC133,'Comext mensuel - EUROSTAT'!BE133,'Comext mensuel - EUROSTAT'!BG133,'Comext mensuel - EUROSTAT'!BI133,'Comext mensuel - EUROSTAT'!BK133,'Comext mensuel - EUROSTAT'!BM133,'Comext mensuel - EUROSTAT'!BO133,'Comext mensuel - EUROSTAT'!BQ133,'Comext mensuel - EUROSTAT'!BS133,'Comext mensuel - EUROSTAT'!BU133)/10^4</f>
        <v>0</v>
      </c>
      <c r="J106" s="863" t="e">
        <f>'Comext annuel - EUROSTAT'!C154/10^4</f>
        <v>#VALUE!</v>
      </c>
      <c r="K106" s="863" t="e">
        <f>'Comext annuel - EUROSTAT'!D154/10^4</f>
        <v>#VALUE!</v>
      </c>
      <c r="L106" s="863" t="e">
        <f>'Comext annuel - EUROSTAT'!E154/10^4</f>
        <v>#VALUE!</v>
      </c>
      <c r="M106" s="863" t="e">
        <f>'Comext annuel - EUROSTAT'!F154/10^4</f>
        <v>#VALUE!</v>
      </c>
      <c r="N106" s="863" t="e">
        <f>'Comext annuel - EUROSTAT'!G154/10^4</f>
        <v>#VALUE!</v>
      </c>
      <c r="O106" s="863" t="e">
        <f>'Comext annuel - EUROSTAT'!H154/10^4</f>
        <v>#VALUE!</v>
      </c>
    </row>
    <row r="107" spans="1:15">
      <c r="B107" s="984"/>
      <c r="C107" t="str">
        <f>'Comext mensuel - EUROSTAT'!A134</f>
        <v>Huile de graines de tabac, brute, destinée à des usages techniques ou industriels (autres que la fabrication de produits pour l'alimentation humaine)</v>
      </c>
      <c r="D107" s="861">
        <f>SUM('Comext mensuel - EUROSTAT'!B134,'Comext mensuel - EUROSTAT'!D134,'Comext mensuel - EUROSTAT'!F134,'Comext mensuel - EUROSTAT'!H134,'Comext mensuel - EUROSTAT'!J134,'Comext mensuel - EUROSTAT'!L134,'Comext mensuel - EUROSTAT'!N134,'Comext mensuel - EUROSTAT'!P134,'Comext mensuel - EUROSTAT'!R134,'Comext mensuel - EUROSTAT'!T134,'Comext mensuel - EUROSTAT'!V134,'Comext mensuel - EUROSTAT'!X134)/10^4</f>
        <v>3.39E-4</v>
      </c>
      <c r="E107" s="861">
        <f>SUM('Comext mensuel - EUROSTAT'!C134,'Comext mensuel - EUROSTAT'!E134,'Comext mensuel - EUROSTAT'!G134,'Comext mensuel - EUROSTAT'!I134,'Comext mensuel - EUROSTAT'!K134,'Comext mensuel - EUROSTAT'!M134,'Comext mensuel - EUROSTAT'!O134,'Comext mensuel - EUROSTAT'!Q134,'Comext mensuel - EUROSTAT'!S134,'Comext mensuel - EUROSTAT'!U134,'Comext mensuel - EUROSTAT'!W134,'Comext mensuel - EUROSTAT'!Y134)/10^4</f>
        <v>0</v>
      </c>
      <c r="F107" s="861">
        <f>SUM('Comext mensuel - EUROSTAT'!Z134,'Comext mensuel - EUROSTAT'!AB134,'Comext mensuel - EUROSTAT'!AD134,'Comext mensuel - EUROSTAT'!AF134,'Comext mensuel - EUROSTAT'!AH134,'Comext mensuel - EUROSTAT'!AJ134,'Comext mensuel - EUROSTAT'!AL134,'Comext mensuel - EUROSTAT'!AN134,'Comext mensuel - EUROSTAT'!AP134,'Comext mensuel - EUROSTAT'!AR134,'Comext mensuel - EUROSTAT'!AT134,'Comext mensuel - EUROSTAT'!AV134)/10^4</f>
        <v>8.3859999999999994E-3</v>
      </c>
      <c r="G107" s="861">
        <f>SUM('Comext mensuel - EUROSTAT'!AA134,'Comext mensuel - EUROSTAT'!AC134,'Comext mensuel - EUROSTAT'!AE134,'Comext mensuel - EUROSTAT'!AG134,'Comext mensuel - EUROSTAT'!AI134,'Comext mensuel - EUROSTAT'!AK134,'Comext mensuel - EUROSTAT'!AM134,'Comext mensuel - EUROSTAT'!AO134,'Comext mensuel - EUROSTAT'!AQ134,'Comext mensuel - EUROSTAT'!AS134,'Comext mensuel - EUROSTAT'!AU134,'Comext mensuel - EUROSTAT'!AW134)/10^4</f>
        <v>3.5641999999999993E-2</v>
      </c>
      <c r="H107" s="861">
        <f>SUM('Comext mensuel - EUROSTAT'!AX134,'Comext mensuel - EUROSTAT'!AZ134,'Comext mensuel - EUROSTAT'!BB134,'Comext mensuel - EUROSTAT'!BD134,'Comext mensuel - EUROSTAT'!BF134,'Comext mensuel - EUROSTAT'!BH134,'Comext mensuel - EUROSTAT'!BJ134,'Comext mensuel - EUROSTAT'!BL134,'Comext mensuel - EUROSTAT'!BN134,'Comext mensuel - EUROSTAT'!BP134,'Comext mensuel - EUROSTAT'!BR134,'Comext mensuel - EUROSTAT'!BT134)/10^4</f>
        <v>9.419999999999998E-4</v>
      </c>
      <c r="I107" s="861">
        <f>SUM('Comext mensuel - EUROSTAT'!AY134,'Comext mensuel - EUROSTAT'!BA134,'Comext mensuel - EUROSTAT'!BC134,'Comext mensuel - EUROSTAT'!BE134,'Comext mensuel - EUROSTAT'!BG134,'Comext mensuel - EUROSTAT'!BI134,'Comext mensuel - EUROSTAT'!BK134,'Comext mensuel - EUROSTAT'!BM134,'Comext mensuel - EUROSTAT'!BO134,'Comext mensuel - EUROSTAT'!BQ134,'Comext mensuel - EUROSTAT'!BS134,'Comext mensuel - EUROSTAT'!BU134)/10^4</f>
        <v>1.554E-3</v>
      </c>
      <c r="J107" s="863">
        <f>'Comext annuel - EUROSTAT'!C155/10^4</f>
        <v>1.1100000000000001E-4</v>
      </c>
      <c r="K107" s="863" t="e">
        <f>'Comext annuel - EUROSTAT'!D155/10^4</f>
        <v>#VALUE!</v>
      </c>
      <c r="L107" s="863">
        <f>'Comext annuel - EUROSTAT'!E155/10^4</f>
        <v>6.6600000000000003E-4</v>
      </c>
      <c r="M107" s="863">
        <f>'Comext annuel - EUROSTAT'!F155/10^4</f>
        <v>1.8016000000000001E-2</v>
      </c>
      <c r="N107" s="863">
        <f>'Comext annuel - EUROSTAT'!G155/10^4</f>
        <v>8.0500000000000005E-4</v>
      </c>
      <c r="O107" s="863">
        <f>'Comext annuel - EUROSTAT'!H155/10^4</f>
        <v>9.01E-4</v>
      </c>
    </row>
    <row r="108" spans="1:15">
      <c r="B108" s="984"/>
      <c r="C108" t="str">
        <f>'Comext mensuel - EUROSTAT'!A135</f>
        <v>Huile de graines de tabac, brute (à l'excl. de l'huile destinée à des usages techniques ou industriels)</v>
      </c>
      <c r="D108" s="861">
        <f>SUM('Comext mensuel - EUROSTAT'!B135,'Comext mensuel - EUROSTAT'!D135,'Comext mensuel - EUROSTAT'!F135,'Comext mensuel - EUROSTAT'!H135,'Comext mensuel - EUROSTAT'!J135,'Comext mensuel - EUROSTAT'!L135,'Comext mensuel - EUROSTAT'!N135,'Comext mensuel - EUROSTAT'!P135,'Comext mensuel - EUROSTAT'!R135,'Comext mensuel - EUROSTAT'!T135,'Comext mensuel - EUROSTAT'!V135,'Comext mensuel - EUROSTAT'!X135)/10^4</f>
        <v>2.4879999999999998E-3</v>
      </c>
      <c r="E108" s="861">
        <f>SUM('Comext mensuel - EUROSTAT'!C135,'Comext mensuel - EUROSTAT'!E135,'Comext mensuel - EUROSTAT'!G135,'Comext mensuel - EUROSTAT'!I135,'Comext mensuel - EUROSTAT'!K135,'Comext mensuel - EUROSTAT'!M135,'Comext mensuel - EUROSTAT'!O135,'Comext mensuel - EUROSTAT'!Q135,'Comext mensuel - EUROSTAT'!S135,'Comext mensuel - EUROSTAT'!U135,'Comext mensuel - EUROSTAT'!W135,'Comext mensuel - EUROSTAT'!Y135)/10^4</f>
        <v>6.2199999999999998E-3</v>
      </c>
      <c r="F108" s="861">
        <f>SUM('Comext mensuel - EUROSTAT'!Z135,'Comext mensuel - EUROSTAT'!AB135,'Comext mensuel - EUROSTAT'!AD135,'Comext mensuel - EUROSTAT'!AF135,'Comext mensuel - EUROSTAT'!AH135,'Comext mensuel - EUROSTAT'!AJ135,'Comext mensuel - EUROSTAT'!AL135,'Comext mensuel - EUROSTAT'!AN135,'Comext mensuel - EUROSTAT'!AP135,'Comext mensuel - EUROSTAT'!AR135,'Comext mensuel - EUROSTAT'!AT135,'Comext mensuel - EUROSTAT'!AV135)/10^4</f>
        <v>2.4365000000000001E-2</v>
      </c>
      <c r="G108" s="861">
        <f>SUM('Comext mensuel - EUROSTAT'!AA135,'Comext mensuel - EUROSTAT'!AC135,'Comext mensuel - EUROSTAT'!AE135,'Comext mensuel - EUROSTAT'!AG135,'Comext mensuel - EUROSTAT'!AI135,'Comext mensuel - EUROSTAT'!AK135,'Comext mensuel - EUROSTAT'!AM135,'Comext mensuel - EUROSTAT'!AO135,'Comext mensuel - EUROSTAT'!AQ135,'Comext mensuel - EUROSTAT'!AS135,'Comext mensuel - EUROSTAT'!AU135,'Comext mensuel - EUROSTAT'!AW135)/10^4</f>
        <v>1.1800000000000002E-4</v>
      </c>
      <c r="H108" s="861">
        <f>SUM('Comext mensuel - EUROSTAT'!AX135,'Comext mensuel - EUROSTAT'!AZ135,'Comext mensuel - EUROSTAT'!BB135,'Comext mensuel - EUROSTAT'!BD135,'Comext mensuel - EUROSTAT'!BF135,'Comext mensuel - EUROSTAT'!BH135,'Comext mensuel - EUROSTAT'!BJ135,'Comext mensuel - EUROSTAT'!BL135,'Comext mensuel - EUROSTAT'!BN135,'Comext mensuel - EUROSTAT'!BP135,'Comext mensuel - EUROSTAT'!BR135,'Comext mensuel - EUROSTAT'!BT135)/10^4</f>
        <v>2.8108999999999999E-2</v>
      </c>
      <c r="I108" s="861">
        <f>SUM('Comext mensuel - EUROSTAT'!AY135,'Comext mensuel - EUROSTAT'!BA135,'Comext mensuel - EUROSTAT'!BC135,'Comext mensuel - EUROSTAT'!BE135,'Comext mensuel - EUROSTAT'!BG135,'Comext mensuel - EUROSTAT'!BI135,'Comext mensuel - EUROSTAT'!BK135,'Comext mensuel - EUROSTAT'!BM135,'Comext mensuel - EUROSTAT'!BO135,'Comext mensuel - EUROSTAT'!BQ135,'Comext mensuel - EUROSTAT'!BS135,'Comext mensuel - EUROSTAT'!BU135)/10^4</f>
        <v>5.4600000000000004E-4</v>
      </c>
      <c r="J108" s="863">
        <f>'Comext annuel - EUROSTAT'!C156/10^4</f>
        <v>4.9360000000000003E-3</v>
      </c>
      <c r="K108" s="863">
        <f>'Comext annuel - EUROSTAT'!D156/10^4</f>
        <v>8.8090000000000009E-3</v>
      </c>
      <c r="L108" s="863">
        <f>'Comext annuel - EUROSTAT'!E156/10^4</f>
        <v>2.4228E-2</v>
      </c>
      <c r="M108" s="863">
        <f>'Comext annuel - EUROSTAT'!F156/10^4</f>
        <v>2.0699999999999999E-4</v>
      </c>
      <c r="N108" s="863">
        <f>'Comext annuel - EUROSTAT'!G156/10^4</f>
        <v>1.5373E-2</v>
      </c>
      <c r="O108" s="863">
        <f>'Comext annuel - EUROSTAT'!H156/10^4</f>
        <v>3.1258000000000001E-2</v>
      </c>
    </row>
    <row r="109" spans="1:15">
      <c r="B109" s="984"/>
      <c r="C109" t="str">
        <f>'Comext mensuel - EUROSTAT'!A136</f>
        <v>Huile de graines de tabac et ses fractions, même raffinées, mais non chimiquement modifiées, destinées à des usages techniques ou industriels (à l'excl. de l'huile brute et de l'huile destinée à la fabrication de produits pour l'alimentation humaine)</v>
      </c>
      <c r="D109" s="861">
        <f>SUM('Comext mensuel - EUROSTAT'!B136,'Comext mensuel - EUROSTAT'!D136,'Comext mensuel - EUROSTAT'!F136,'Comext mensuel - EUROSTAT'!H136,'Comext mensuel - EUROSTAT'!J136,'Comext mensuel - EUROSTAT'!L136,'Comext mensuel - EUROSTAT'!N136,'Comext mensuel - EUROSTAT'!P136,'Comext mensuel - EUROSTAT'!R136,'Comext mensuel - EUROSTAT'!T136,'Comext mensuel - EUROSTAT'!V136,'Comext mensuel - EUROSTAT'!X136)/10^4</f>
        <v>0</v>
      </c>
      <c r="E109" s="861">
        <f>SUM('Comext mensuel - EUROSTAT'!C136,'Comext mensuel - EUROSTAT'!E136,'Comext mensuel - EUROSTAT'!G136,'Comext mensuel - EUROSTAT'!I136,'Comext mensuel - EUROSTAT'!K136,'Comext mensuel - EUROSTAT'!M136,'Comext mensuel - EUROSTAT'!O136,'Comext mensuel - EUROSTAT'!Q136,'Comext mensuel - EUROSTAT'!S136,'Comext mensuel - EUROSTAT'!U136,'Comext mensuel - EUROSTAT'!W136,'Comext mensuel - EUROSTAT'!Y136)/10^4</f>
        <v>0</v>
      </c>
      <c r="F109" s="861">
        <f>SUM('Comext mensuel - EUROSTAT'!Z136,'Comext mensuel - EUROSTAT'!AB136,'Comext mensuel - EUROSTAT'!AD136,'Comext mensuel - EUROSTAT'!AF136,'Comext mensuel - EUROSTAT'!AH136,'Comext mensuel - EUROSTAT'!AJ136,'Comext mensuel - EUROSTAT'!AL136,'Comext mensuel - EUROSTAT'!AN136,'Comext mensuel - EUROSTAT'!AP136,'Comext mensuel - EUROSTAT'!AR136,'Comext mensuel - EUROSTAT'!AT136,'Comext mensuel - EUROSTAT'!AV136)/10^4</f>
        <v>3.215E-3</v>
      </c>
      <c r="G109" s="861">
        <f>SUM('Comext mensuel - EUROSTAT'!AA136,'Comext mensuel - EUROSTAT'!AC136,'Comext mensuel - EUROSTAT'!AE136,'Comext mensuel - EUROSTAT'!AG136,'Comext mensuel - EUROSTAT'!AI136,'Comext mensuel - EUROSTAT'!AK136,'Comext mensuel - EUROSTAT'!AM136,'Comext mensuel - EUROSTAT'!AO136,'Comext mensuel - EUROSTAT'!AQ136,'Comext mensuel - EUROSTAT'!AS136,'Comext mensuel - EUROSTAT'!AU136,'Comext mensuel - EUROSTAT'!AW136)/10^4</f>
        <v>0</v>
      </c>
      <c r="H109" s="861">
        <f>SUM('Comext mensuel - EUROSTAT'!AX136,'Comext mensuel - EUROSTAT'!AZ136,'Comext mensuel - EUROSTAT'!BB136,'Comext mensuel - EUROSTAT'!BD136,'Comext mensuel - EUROSTAT'!BF136,'Comext mensuel - EUROSTAT'!BH136,'Comext mensuel - EUROSTAT'!BJ136,'Comext mensuel - EUROSTAT'!BL136,'Comext mensuel - EUROSTAT'!BN136,'Comext mensuel - EUROSTAT'!BP136,'Comext mensuel - EUROSTAT'!BR136,'Comext mensuel - EUROSTAT'!BT136)/10^4</f>
        <v>1.204E-3</v>
      </c>
      <c r="I109" s="861">
        <f>SUM('Comext mensuel - EUROSTAT'!AY136,'Comext mensuel - EUROSTAT'!BA136,'Comext mensuel - EUROSTAT'!BC136,'Comext mensuel - EUROSTAT'!BE136,'Comext mensuel - EUROSTAT'!BG136,'Comext mensuel - EUROSTAT'!BI136,'Comext mensuel - EUROSTAT'!BK136,'Comext mensuel - EUROSTAT'!BM136,'Comext mensuel - EUROSTAT'!BO136,'Comext mensuel - EUROSTAT'!BQ136,'Comext mensuel - EUROSTAT'!BS136,'Comext mensuel - EUROSTAT'!BU136)/10^4</f>
        <v>0</v>
      </c>
      <c r="J109" s="863" t="e">
        <f>'Comext annuel - EUROSTAT'!C157/10^4</f>
        <v>#VALUE!</v>
      </c>
      <c r="K109" s="863">
        <f>'Comext annuel - EUROSTAT'!D157/10^4</f>
        <v>1E-4</v>
      </c>
      <c r="L109" s="863">
        <f>'Comext annuel - EUROSTAT'!E157/10^4</f>
        <v>2.9530000000000003E-3</v>
      </c>
      <c r="M109" s="863">
        <f>'Comext annuel - EUROSTAT'!F157/10^4</f>
        <v>0</v>
      </c>
      <c r="N109" s="863">
        <f>'Comext annuel - EUROSTAT'!G157/10^4</f>
        <v>1.7109999999999998E-3</v>
      </c>
      <c r="O109" s="863">
        <f>'Comext annuel - EUROSTAT'!H157/10^4</f>
        <v>2.9500000000000001E-4</v>
      </c>
    </row>
    <row r="110" spans="1:15">
      <c r="B110" s="984"/>
      <c r="C110" t="str">
        <f>'Comext mensuel - EUROSTAT'!A137</f>
        <v>Huile de graines de tabac et ses fractions, même raffinées, mais non chimiquement modifiées (à l'excl. de l'huile brute et de l'huile destinée à des usages techniques ou industriels)</v>
      </c>
      <c r="D110" s="861">
        <f>SUM('Comext mensuel - EUROSTAT'!B137,'Comext mensuel - EUROSTAT'!D137,'Comext mensuel - EUROSTAT'!F137,'Comext mensuel - EUROSTAT'!H137,'Comext mensuel - EUROSTAT'!J137,'Comext mensuel - EUROSTAT'!L137,'Comext mensuel - EUROSTAT'!N137,'Comext mensuel - EUROSTAT'!P137,'Comext mensuel - EUROSTAT'!R137,'Comext mensuel - EUROSTAT'!T137,'Comext mensuel - EUROSTAT'!V137,'Comext mensuel - EUROSTAT'!X137)/10^4</f>
        <v>3.068E-3</v>
      </c>
      <c r="E110" s="861">
        <f>SUM('Comext mensuel - EUROSTAT'!C137,'Comext mensuel - EUROSTAT'!E137,'Comext mensuel - EUROSTAT'!G137,'Comext mensuel - EUROSTAT'!I137,'Comext mensuel - EUROSTAT'!K137,'Comext mensuel - EUROSTAT'!M137,'Comext mensuel - EUROSTAT'!O137,'Comext mensuel - EUROSTAT'!Q137,'Comext mensuel - EUROSTAT'!S137,'Comext mensuel - EUROSTAT'!U137,'Comext mensuel - EUROSTAT'!W137,'Comext mensuel - EUROSTAT'!Y137)/10^4</f>
        <v>4.7800000000000002E-4</v>
      </c>
      <c r="F110" s="861">
        <f>SUM('Comext mensuel - EUROSTAT'!Z137,'Comext mensuel - EUROSTAT'!AB137,'Comext mensuel - EUROSTAT'!AD137,'Comext mensuel - EUROSTAT'!AF137,'Comext mensuel - EUROSTAT'!AH137,'Comext mensuel - EUROSTAT'!AJ137,'Comext mensuel - EUROSTAT'!AL137,'Comext mensuel - EUROSTAT'!AN137,'Comext mensuel - EUROSTAT'!AP137,'Comext mensuel - EUROSTAT'!AR137,'Comext mensuel - EUROSTAT'!AT137,'Comext mensuel - EUROSTAT'!AV137)/10^4</f>
        <v>5.5203000000000009E-2</v>
      </c>
      <c r="G110" s="861">
        <f>SUM('Comext mensuel - EUROSTAT'!AA137,'Comext mensuel - EUROSTAT'!AC137,'Comext mensuel - EUROSTAT'!AE137,'Comext mensuel - EUROSTAT'!AG137,'Comext mensuel - EUROSTAT'!AI137,'Comext mensuel - EUROSTAT'!AK137,'Comext mensuel - EUROSTAT'!AM137,'Comext mensuel - EUROSTAT'!AO137,'Comext mensuel - EUROSTAT'!AQ137,'Comext mensuel - EUROSTAT'!AS137,'Comext mensuel - EUROSTAT'!AU137,'Comext mensuel - EUROSTAT'!AW137)/10^4</f>
        <v>7.9799999999999999E-4</v>
      </c>
      <c r="H110" s="861">
        <f>SUM('Comext mensuel - EUROSTAT'!AX137,'Comext mensuel - EUROSTAT'!AZ137,'Comext mensuel - EUROSTAT'!BB137,'Comext mensuel - EUROSTAT'!BD137,'Comext mensuel - EUROSTAT'!BF137,'Comext mensuel - EUROSTAT'!BH137,'Comext mensuel - EUROSTAT'!BJ137,'Comext mensuel - EUROSTAT'!BL137,'Comext mensuel - EUROSTAT'!BN137,'Comext mensuel - EUROSTAT'!BP137,'Comext mensuel - EUROSTAT'!BR137,'Comext mensuel - EUROSTAT'!BT137)/10^4</f>
        <v>1.8516000000000001E-2</v>
      </c>
      <c r="I110" s="861">
        <f>SUM('Comext mensuel - EUROSTAT'!AY137,'Comext mensuel - EUROSTAT'!BA137,'Comext mensuel - EUROSTAT'!BC137,'Comext mensuel - EUROSTAT'!BE137,'Comext mensuel - EUROSTAT'!BG137,'Comext mensuel - EUROSTAT'!BI137,'Comext mensuel - EUROSTAT'!BK137,'Comext mensuel - EUROSTAT'!BM137,'Comext mensuel - EUROSTAT'!BO137,'Comext mensuel - EUROSTAT'!BQ137,'Comext mensuel - EUROSTAT'!BS137,'Comext mensuel - EUROSTAT'!BU137)/10^4</f>
        <v>1.093E-3</v>
      </c>
      <c r="J110" s="863">
        <f>'Comext annuel - EUROSTAT'!C158/10^4</f>
        <v>2.2789999999999998E-3</v>
      </c>
      <c r="K110" s="863">
        <f>'Comext annuel - EUROSTAT'!D158/10^4</f>
        <v>4.5399999999999998E-4</v>
      </c>
      <c r="L110" s="863">
        <f>'Comext annuel - EUROSTAT'!E158/10^4</f>
        <v>6.9878999999999997E-2</v>
      </c>
      <c r="M110" s="863">
        <f>'Comext annuel - EUROSTAT'!F158/10^4</f>
        <v>3.8400000000000001E-4</v>
      </c>
      <c r="N110" s="863">
        <f>'Comext annuel - EUROSTAT'!G158/10^4</f>
        <v>6.9064E-2</v>
      </c>
      <c r="O110" s="863">
        <f>'Comext annuel - EUROSTAT'!H158/10^4</f>
        <v>1.9920000000000003E-3</v>
      </c>
    </row>
    <row r="111" spans="1:15">
      <c r="B111" s="984"/>
      <c r="C111" t="str">
        <f>'Comext mensuel - EUROSTAT'!A138</f>
        <v>Graisses et huiles végétales fixes, brutes, pour usages techniques ou industriels (à l'excl. des graisses et huiles destinées à la fabrication de produits pour l'alimentation humaine, des huiles de soja, d'arachide, d'olive, de palme, de babassu, de navette, de colza, de moutarde, de lin, de maïs, de ricin, de tung {abrasin}, de sésame, de jojoba, d'oïticica ou de graines de tabac ainsi que des cires de myrica et du Japon)(2022-2500);Graisses et huiles végétales fixes, brutes, pour usages techniques ou industriels (à l'excl. des graisses et huiles destinées à la fabrication de produits pour l'alimentation humaine, des huiles de soja, d'arachide, d'olive, de palme, de babassu, de navette, de colza, de moutarde, de lin, de maïs, de ricin, de tung {abrasin}, de sésame, de jojoba, d'oïticica ou de graines de tabac ainsi que des cires de myrica et du Japon)(1988-2021)</v>
      </c>
      <c r="D111" s="861">
        <f>SUM('Comext mensuel - EUROSTAT'!B138,'Comext mensuel - EUROSTAT'!D138,'Comext mensuel - EUROSTAT'!F138,'Comext mensuel - EUROSTAT'!H138,'Comext mensuel - EUROSTAT'!J138,'Comext mensuel - EUROSTAT'!L138,'Comext mensuel - EUROSTAT'!N138,'Comext mensuel - EUROSTAT'!P138,'Comext mensuel - EUROSTAT'!R138,'Comext mensuel - EUROSTAT'!T138,'Comext mensuel - EUROSTAT'!V138,'Comext mensuel - EUROSTAT'!X138)/10^4</f>
        <v>2.6979519999999999</v>
      </c>
      <c r="E111" s="861">
        <f>SUM('Comext mensuel - EUROSTAT'!C138,'Comext mensuel - EUROSTAT'!E138,'Comext mensuel - EUROSTAT'!G138,'Comext mensuel - EUROSTAT'!I138,'Comext mensuel - EUROSTAT'!K138,'Comext mensuel - EUROSTAT'!M138,'Comext mensuel - EUROSTAT'!O138,'Comext mensuel - EUROSTAT'!Q138,'Comext mensuel - EUROSTAT'!S138,'Comext mensuel - EUROSTAT'!U138,'Comext mensuel - EUROSTAT'!W138,'Comext mensuel - EUROSTAT'!Y138)/10^4</f>
        <v>1.4784750000000002</v>
      </c>
      <c r="F111" s="861">
        <f>SUM('Comext mensuel - EUROSTAT'!Z138,'Comext mensuel - EUROSTAT'!AB138,'Comext mensuel - EUROSTAT'!AD138,'Comext mensuel - EUROSTAT'!AF138,'Comext mensuel - EUROSTAT'!AH138,'Comext mensuel - EUROSTAT'!AJ138,'Comext mensuel - EUROSTAT'!AL138,'Comext mensuel - EUROSTAT'!AN138,'Comext mensuel - EUROSTAT'!AP138,'Comext mensuel - EUROSTAT'!AR138,'Comext mensuel - EUROSTAT'!AT138,'Comext mensuel - EUROSTAT'!AV138)/10^4</f>
        <v>1.797814</v>
      </c>
      <c r="G111" s="861">
        <f>SUM('Comext mensuel - EUROSTAT'!AA138,'Comext mensuel - EUROSTAT'!AC138,'Comext mensuel - EUROSTAT'!AE138,'Comext mensuel - EUROSTAT'!AG138,'Comext mensuel - EUROSTAT'!AI138,'Comext mensuel - EUROSTAT'!AK138,'Comext mensuel - EUROSTAT'!AM138,'Comext mensuel - EUROSTAT'!AO138,'Comext mensuel - EUROSTAT'!AQ138,'Comext mensuel - EUROSTAT'!AS138,'Comext mensuel - EUROSTAT'!AU138,'Comext mensuel - EUROSTAT'!AW138)/10^4</f>
        <v>1.4636310000000001</v>
      </c>
      <c r="H111" s="861">
        <f>SUM('Comext mensuel - EUROSTAT'!AX138,'Comext mensuel - EUROSTAT'!AZ138,'Comext mensuel - EUROSTAT'!BB138,'Comext mensuel - EUROSTAT'!BD138,'Comext mensuel - EUROSTAT'!BF138,'Comext mensuel - EUROSTAT'!BH138,'Comext mensuel - EUROSTAT'!BJ138,'Comext mensuel - EUROSTAT'!BL138,'Comext mensuel - EUROSTAT'!BN138,'Comext mensuel - EUROSTAT'!BP138,'Comext mensuel - EUROSTAT'!BR138,'Comext mensuel - EUROSTAT'!BT138)/10^4</f>
        <v>0.83322099999999988</v>
      </c>
      <c r="I111" s="861">
        <f>SUM('Comext mensuel - EUROSTAT'!AY138,'Comext mensuel - EUROSTAT'!BA138,'Comext mensuel - EUROSTAT'!BC138,'Comext mensuel - EUROSTAT'!BE138,'Comext mensuel - EUROSTAT'!BG138,'Comext mensuel - EUROSTAT'!BI138,'Comext mensuel - EUROSTAT'!BK138,'Comext mensuel - EUROSTAT'!BM138,'Comext mensuel - EUROSTAT'!BO138,'Comext mensuel - EUROSTAT'!BQ138,'Comext mensuel - EUROSTAT'!BS138,'Comext mensuel - EUROSTAT'!BU138)/10^4</f>
        <v>0.20191300000000001</v>
      </c>
      <c r="J111" s="863">
        <f>'Comext annuel - EUROSTAT'!C159/10^4</f>
        <v>2.5901669999999997</v>
      </c>
      <c r="K111" s="863">
        <f>'Comext annuel - EUROSTAT'!D159/10^4</f>
        <v>1.1508459999999998</v>
      </c>
      <c r="L111" s="863">
        <f>'Comext annuel - EUROSTAT'!E159/10^4</f>
        <v>2.3046519999999999</v>
      </c>
      <c r="M111" s="863">
        <f>'Comext annuel - EUROSTAT'!F159/10^4</f>
        <v>2.645804</v>
      </c>
      <c r="N111" s="863">
        <f>'Comext annuel - EUROSTAT'!G159/10^4</f>
        <v>0.94946200000000003</v>
      </c>
      <c r="O111" s="863">
        <f>'Comext annuel - EUROSTAT'!H159/10^4</f>
        <v>0.17547000000000001</v>
      </c>
    </row>
    <row r="112" spans="1:15">
      <c r="B112" s="984"/>
      <c r="C112" t="str">
        <f>'Comext mensuel - EUROSTAT'!A139</f>
        <v>Graisses et huiles végétales fixes, brutes, concrètes, présentées en emballages immédiats d'un contenu net &lt;= 1 kg (à l'excl. des graisses et huiles pour usages techniques ou industriels, des huiles de soja, arachide, olive, palme, tournesol, carthame, coton, coco, palmiste, babassu, navette, colza, moutarde, lin, maïs, ricin, tung, sésame, jojoba, oïticica et graines de tabac, des cires de myrica et du Japon)(2022-2500);Graisses et huiles végétales fixes, brutes, concrètes, présentées en emballages immédiats d'un contenu net &lt;= 1 kg (à l'excl. des graisses et huiles pour usages techniques ou industriels, des huiles de soja, arachide, olive, palme, tournesol, carthame, coton, coco, palmiste, babassu, navette, colza, moutarde, lin, maïs, ricin, tung, sésame, jojoba, oïticica et graines de tabac, des cires de myrica et du Japon)(1988-2021)</v>
      </c>
      <c r="D112" s="861">
        <f>SUM('Comext mensuel - EUROSTAT'!B139,'Comext mensuel - EUROSTAT'!D139,'Comext mensuel - EUROSTAT'!F139,'Comext mensuel - EUROSTAT'!H139,'Comext mensuel - EUROSTAT'!J139,'Comext mensuel - EUROSTAT'!L139,'Comext mensuel - EUROSTAT'!N139,'Comext mensuel - EUROSTAT'!P139,'Comext mensuel - EUROSTAT'!R139,'Comext mensuel - EUROSTAT'!T139,'Comext mensuel - EUROSTAT'!V139,'Comext mensuel - EUROSTAT'!X139)/10^4</f>
        <v>3.6215999999999998E-2</v>
      </c>
      <c r="E112" s="861">
        <f>SUM('Comext mensuel - EUROSTAT'!C139,'Comext mensuel - EUROSTAT'!E139,'Comext mensuel - EUROSTAT'!G139,'Comext mensuel - EUROSTAT'!I139,'Comext mensuel - EUROSTAT'!K139,'Comext mensuel - EUROSTAT'!M139,'Comext mensuel - EUROSTAT'!O139,'Comext mensuel - EUROSTAT'!Q139,'Comext mensuel - EUROSTAT'!S139,'Comext mensuel - EUROSTAT'!U139,'Comext mensuel - EUROSTAT'!W139,'Comext mensuel - EUROSTAT'!Y139)/10^4</f>
        <v>3.0813E-2</v>
      </c>
      <c r="F112" s="861">
        <f>SUM('Comext mensuel - EUROSTAT'!Z139,'Comext mensuel - EUROSTAT'!AB139,'Comext mensuel - EUROSTAT'!AD139,'Comext mensuel - EUROSTAT'!AF139,'Comext mensuel - EUROSTAT'!AH139,'Comext mensuel - EUROSTAT'!AJ139,'Comext mensuel - EUROSTAT'!AL139,'Comext mensuel - EUROSTAT'!AN139,'Comext mensuel - EUROSTAT'!AP139,'Comext mensuel - EUROSTAT'!AR139,'Comext mensuel - EUROSTAT'!AT139,'Comext mensuel - EUROSTAT'!AV139)/10^4</f>
        <v>3.7068000000000004E-2</v>
      </c>
      <c r="G112" s="861">
        <f>SUM('Comext mensuel - EUROSTAT'!AA139,'Comext mensuel - EUROSTAT'!AC139,'Comext mensuel - EUROSTAT'!AE139,'Comext mensuel - EUROSTAT'!AG139,'Comext mensuel - EUROSTAT'!AI139,'Comext mensuel - EUROSTAT'!AK139,'Comext mensuel - EUROSTAT'!AM139,'Comext mensuel - EUROSTAT'!AO139,'Comext mensuel - EUROSTAT'!AQ139,'Comext mensuel - EUROSTAT'!AS139,'Comext mensuel - EUROSTAT'!AU139,'Comext mensuel - EUROSTAT'!AW139)/10^4</f>
        <v>2.5593000000000001E-2</v>
      </c>
      <c r="H112" s="861">
        <f>SUM('Comext mensuel - EUROSTAT'!AX139,'Comext mensuel - EUROSTAT'!AZ139,'Comext mensuel - EUROSTAT'!BB139,'Comext mensuel - EUROSTAT'!BD139,'Comext mensuel - EUROSTAT'!BF139,'Comext mensuel - EUROSTAT'!BH139,'Comext mensuel - EUROSTAT'!BJ139,'Comext mensuel - EUROSTAT'!BL139,'Comext mensuel - EUROSTAT'!BN139,'Comext mensuel - EUROSTAT'!BP139,'Comext mensuel - EUROSTAT'!BR139,'Comext mensuel - EUROSTAT'!BT139)/10^4</f>
        <v>0.66168400000000005</v>
      </c>
      <c r="I112" s="861">
        <f>SUM('Comext mensuel - EUROSTAT'!AY139,'Comext mensuel - EUROSTAT'!BA139,'Comext mensuel - EUROSTAT'!BC139,'Comext mensuel - EUROSTAT'!BE139,'Comext mensuel - EUROSTAT'!BG139,'Comext mensuel - EUROSTAT'!BI139,'Comext mensuel - EUROSTAT'!BK139,'Comext mensuel - EUROSTAT'!BM139,'Comext mensuel - EUROSTAT'!BO139,'Comext mensuel - EUROSTAT'!BQ139,'Comext mensuel - EUROSTAT'!BS139,'Comext mensuel - EUROSTAT'!BU139)/10^4</f>
        <v>2.9803000000000003E-2</v>
      </c>
      <c r="J112" s="863">
        <f>'Comext annuel - EUROSTAT'!C160/10^4</f>
        <v>3.9801999999999997E-2</v>
      </c>
      <c r="K112" s="863">
        <f>'Comext annuel - EUROSTAT'!D160/10^4</f>
        <v>3.2480000000000002E-2</v>
      </c>
      <c r="L112" s="863">
        <f>'Comext annuel - EUROSTAT'!E160/10^4</f>
        <v>9.4351999999999991E-2</v>
      </c>
      <c r="M112" s="863">
        <f>'Comext annuel - EUROSTAT'!F160/10^4</f>
        <v>2.7529000000000001E-2</v>
      </c>
      <c r="N112" s="863">
        <f>'Comext annuel - EUROSTAT'!G160/10^4</f>
        <v>0.67824600000000002</v>
      </c>
      <c r="O112" s="863">
        <f>'Comext annuel - EUROSTAT'!H160/10^4</f>
        <v>3.5890999999999999E-2</v>
      </c>
    </row>
    <row r="113" spans="1:15">
      <c r="B113" s="984"/>
      <c r="C113" t="str">
        <f>'Comext mensuel - EUROSTAT'!A140</f>
        <v>Graisses et huiles végétales fixes, brutes, concrètes, présentées en emballages immédiats d'un contenu net &gt; 1 kg, et graisses et huiles végétales fixes, brutes, fluides (sauf produits destinés à usages techniques ou industriels; cires de myrica ou du Japon; huiles reprises entre le n°1507 et le n° 1515 90 39)(2022-2500);Graisses et huiles végétales fixes, brutes, concrètes, présentées en emballages immédiats d'un contenu net &gt; 1 kg, et graisses et huiles végétales fixes, brutes, fluides (sauf produits destinés à usages techniques ou industriels; cires de myrica ou du Japon; huiles reprises entre le n°1507 et le n° 1515 90 39)(1988-2021)</v>
      </c>
      <c r="D113" s="861">
        <f>SUM('Comext mensuel - EUROSTAT'!B140,'Comext mensuel - EUROSTAT'!D140,'Comext mensuel - EUROSTAT'!F140,'Comext mensuel - EUROSTAT'!H140,'Comext mensuel - EUROSTAT'!J140,'Comext mensuel - EUROSTAT'!L140,'Comext mensuel - EUROSTAT'!N140,'Comext mensuel - EUROSTAT'!P140,'Comext mensuel - EUROSTAT'!R140,'Comext mensuel - EUROSTAT'!T140,'Comext mensuel - EUROSTAT'!V140,'Comext mensuel - EUROSTAT'!X140)/10^4</f>
        <v>7.8639809999999999</v>
      </c>
      <c r="E113" s="861">
        <f>SUM('Comext mensuel - EUROSTAT'!C140,'Comext mensuel - EUROSTAT'!E140,'Comext mensuel - EUROSTAT'!G140,'Comext mensuel - EUROSTAT'!I140,'Comext mensuel - EUROSTAT'!K140,'Comext mensuel - EUROSTAT'!M140,'Comext mensuel - EUROSTAT'!O140,'Comext mensuel - EUROSTAT'!Q140,'Comext mensuel - EUROSTAT'!S140,'Comext mensuel - EUROSTAT'!U140,'Comext mensuel - EUROSTAT'!W140,'Comext mensuel - EUROSTAT'!Y140)/10^4</f>
        <v>3.2637800000000001</v>
      </c>
      <c r="F113" s="861">
        <f>SUM('Comext mensuel - EUROSTAT'!Z140,'Comext mensuel - EUROSTAT'!AB140,'Comext mensuel - EUROSTAT'!AD140,'Comext mensuel - EUROSTAT'!AF140,'Comext mensuel - EUROSTAT'!AH140,'Comext mensuel - EUROSTAT'!AJ140,'Comext mensuel - EUROSTAT'!AL140,'Comext mensuel - EUROSTAT'!AN140,'Comext mensuel - EUROSTAT'!AP140,'Comext mensuel - EUROSTAT'!AR140,'Comext mensuel - EUROSTAT'!AT140,'Comext mensuel - EUROSTAT'!AV140)/10^4</f>
        <v>14.752385999999998</v>
      </c>
      <c r="G113" s="861">
        <f>SUM('Comext mensuel - EUROSTAT'!AA140,'Comext mensuel - EUROSTAT'!AC140,'Comext mensuel - EUROSTAT'!AE140,'Comext mensuel - EUROSTAT'!AG140,'Comext mensuel - EUROSTAT'!AI140,'Comext mensuel - EUROSTAT'!AK140,'Comext mensuel - EUROSTAT'!AM140,'Comext mensuel - EUROSTAT'!AO140,'Comext mensuel - EUROSTAT'!AQ140,'Comext mensuel - EUROSTAT'!AS140,'Comext mensuel - EUROSTAT'!AU140,'Comext mensuel - EUROSTAT'!AW140)/10^4</f>
        <v>2.0653080000000004</v>
      </c>
      <c r="H113" s="861">
        <f>SUM('Comext mensuel - EUROSTAT'!AX140,'Comext mensuel - EUROSTAT'!AZ140,'Comext mensuel - EUROSTAT'!BB140,'Comext mensuel - EUROSTAT'!BD140,'Comext mensuel - EUROSTAT'!BF140,'Comext mensuel - EUROSTAT'!BH140,'Comext mensuel - EUROSTAT'!BJ140,'Comext mensuel - EUROSTAT'!BL140,'Comext mensuel - EUROSTAT'!BN140,'Comext mensuel - EUROSTAT'!BP140,'Comext mensuel - EUROSTAT'!BR140,'Comext mensuel - EUROSTAT'!BT140)/10^4</f>
        <v>14.490604999999999</v>
      </c>
      <c r="I113" s="861">
        <f>SUM('Comext mensuel - EUROSTAT'!AY140,'Comext mensuel - EUROSTAT'!BA140,'Comext mensuel - EUROSTAT'!BC140,'Comext mensuel - EUROSTAT'!BE140,'Comext mensuel - EUROSTAT'!BG140,'Comext mensuel - EUROSTAT'!BI140,'Comext mensuel - EUROSTAT'!BK140,'Comext mensuel - EUROSTAT'!BM140,'Comext mensuel - EUROSTAT'!BO140,'Comext mensuel - EUROSTAT'!BQ140,'Comext mensuel - EUROSTAT'!BS140,'Comext mensuel - EUROSTAT'!BU140)/10^4</f>
        <v>1.7323930000000001</v>
      </c>
      <c r="J113" s="863">
        <f>'Comext annuel - EUROSTAT'!C161/10^4</f>
        <v>7.851102</v>
      </c>
      <c r="K113" s="863">
        <f>'Comext annuel - EUROSTAT'!D161/10^4</f>
        <v>3.7334160000000005</v>
      </c>
      <c r="L113" s="863">
        <f>'Comext annuel - EUROSTAT'!E161/10^4</f>
        <v>14.431360999999999</v>
      </c>
      <c r="M113" s="863">
        <f>'Comext annuel - EUROSTAT'!F161/10^4</f>
        <v>2.2066910000000002</v>
      </c>
      <c r="N113" s="863">
        <f>'Comext annuel - EUROSTAT'!G161/10^4</f>
        <v>13.698456</v>
      </c>
      <c r="O113" s="863">
        <f>'Comext annuel - EUROSTAT'!H161/10^4</f>
        <v>1.6853490000000002</v>
      </c>
    </row>
    <row r="114" spans="1:15">
      <c r="B114" s="984"/>
      <c r="C114" t="str">
        <f>'Comext mensuel - EUROSTAT'!A141</f>
        <v>Graisses et huiles végétales et leurs fractions, fixes, même raffinées, mais non chimiquement modifiées, destinées à des usages techniques ou industriels (sauf produits destinés à la fabrication de produits pour l'alimentation humaine; graisses et huiles brutes; des huiles de soja, d'arachide, d'olive, de palme, de babassu, de navette, de colza, de moutarde, de lin, de maïs, de ricin, de tung {abrasin}, de sésame, de jojoba, d'oïticica ou de graines de tabac ainsi que des cires de myrica et du Japon)(2022-2500);Graisses et huiles végétales et leurs fractions, fixes, même raffinées, mais non chimiquement modifiées, destinées à des usages techniques ou industriels (sauf produits destinés à la fabrication de produits pour l'alimentation humaine; graisses et huiles brutes; des huiles de soja, d'arachide, d'olive, de palme, de babassu, de navette, de colza, de moutarde, de lin, de maïs, de ricin, de tung {abrasin}, de sésame, de jojoba, d'oïticica ou de graines de tabac ainsi que des cires de myrica et du Japon)(1988-2021)</v>
      </c>
      <c r="D114" s="861">
        <f>SUM('Comext mensuel - EUROSTAT'!B141,'Comext mensuel - EUROSTAT'!D141,'Comext mensuel - EUROSTAT'!F141,'Comext mensuel - EUROSTAT'!H141,'Comext mensuel - EUROSTAT'!J141,'Comext mensuel - EUROSTAT'!L141,'Comext mensuel - EUROSTAT'!N141,'Comext mensuel - EUROSTAT'!P141,'Comext mensuel - EUROSTAT'!R141,'Comext mensuel - EUROSTAT'!T141,'Comext mensuel - EUROSTAT'!V141,'Comext mensuel - EUROSTAT'!X141)/10^4</f>
        <v>3.0402339999999999</v>
      </c>
      <c r="E114" s="861">
        <f>SUM('Comext mensuel - EUROSTAT'!C141,'Comext mensuel - EUROSTAT'!E141,'Comext mensuel - EUROSTAT'!G141,'Comext mensuel - EUROSTAT'!I141,'Comext mensuel - EUROSTAT'!K141,'Comext mensuel - EUROSTAT'!M141,'Comext mensuel - EUROSTAT'!O141,'Comext mensuel - EUROSTAT'!Q141,'Comext mensuel - EUROSTAT'!S141,'Comext mensuel - EUROSTAT'!U141,'Comext mensuel - EUROSTAT'!W141,'Comext mensuel - EUROSTAT'!Y141)/10^4</f>
        <v>3.0011000000000001</v>
      </c>
      <c r="F114" s="861">
        <f>SUM('Comext mensuel - EUROSTAT'!Z141,'Comext mensuel - EUROSTAT'!AB141,'Comext mensuel - EUROSTAT'!AD141,'Comext mensuel - EUROSTAT'!AF141,'Comext mensuel - EUROSTAT'!AH141,'Comext mensuel - EUROSTAT'!AJ141,'Comext mensuel - EUROSTAT'!AL141,'Comext mensuel - EUROSTAT'!AN141,'Comext mensuel - EUROSTAT'!AP141,'Comext mensuel - EUROSTAT'!AR141,'Comext mensuel - EUROSTAT'!AT141,'Comext mensuel - EUROSTAT'!AV141)/10^4</f>
        <v>1.8483520000000004</v>
      </c>
      <c r="G114" s="861">
        <f>SUM('Comext mensuel - EUROSTAT'!AA141,'Comext mensuel - EUROSTAT'!AC141,'Comext mensuel - EUROSTAT'!AE141,'Comext mensuel - EUROSTAT'!AG141,'Comext mensuel - EUROSTAT'!AI141,'Comext mensuel - EUROSTAT'!AK141,'Comext mensuel - EUROSTAT'!AM141,'Comext mensuel - EUROSTAT'!AO141,'Comext mensuel - EUROSTAT'!AQ141,'Comext mensuel - EUROSTAT'!AS141,'Comext mensuel - EUROSTAT'!AU141,'Comext mensuel - EUROSTAT'!AW141)/10^4</f>
        <v>3.0188809999999999</v>
      </c>
      <c r="H114" s="861">
        <f>SUM('Comext mensuel - EUROSTAT'!AX141,'Comext mensuel - EUROSTAT'!AZ141,'Comext mensuel - EUROSTAT'!BB141,'Comext mensuel - EUROSTAT'!BD141,'Comext mensuel - EUROSTAT'!BF141,'Comext mensuel - EUROSTAT'!BH141,'Comext mensuel - EUROSTAT'!BJ141,'Comext mensuel - EUROSTAT'!BL141,'Comext mensuel - EUROSTAT'!BN141,'Comext mensuel - EUROSTAT'!BP141,'Comext mensuel - EUROSTAT'!BR141,'Comext mensuel - EUROSTAT'!BT141)/10^4</f>
        <v>5.117907999999999</v>
      </c>
      <c r="I114" s="861">
        <f>SUM('Comext mensuel - EUROSTAT'!AY141,'Comext mensuel - EUROSTAT'!BA141,'Comext mensuel - EUROSTAT'!BC141,'Comext mensuel - EUROSTAT'!BE141,'Comext mensuel - EUROSTAT'!BG141,'Comext mensuel - EUROSTAT'!BI141,'Comext mensuel - EUROSTAT'!BK141,'Comext mensuel - EUROSTAT'!BM141,'Comext mensuel - EUROSTAT'!BO141,'Comext mensuel - EUROSTAT'!BQ141,'Comext mensuel - EUROSTAT'!BS141,'Comext mensuel - EUROSTAT'!BU141)/10^4</f>
        <v>3.2205840000000001</v>
      </c>
      <c r="J114" s="863">
        <f>'Comext annuel - EUROSTAT'!C162/10^4</f>
        <v>2.7867649999999999</v>
      </c>
      <c r="K114" s="863">
        <f>'Comext annuel - EUROSTAT'!D162/10^4</f>
        <v>2.7242280000000001</v>
      </c>
      <c r="L114" s="863">
        <f>'Comext annuel - EUROSTAT'!E162/10^4</f>
        <v>2.0199380000000002</v>
      </c>
      <c r="M114" s="863">
        <f>'Comext annuel - EUROSTAT'!F162/10^4</f>
        <v>2.7582110000000002</v>
      </c>
      <c r="N114" s="863">
        <f>'Comext annuel - EUROSTAT'!G162/10^4</f>
        <v>6.6925699999999999</v>
      </c>
      <c r="O114" s="863">
        <f>'Comext annuel - EUROSTAT'!H162/10^4</f>
        <v>2.5564089999999999</v>
      </c>
    </row>
    <row r="115" spans="1:15">
      <c r="B115" s="984"/>
      <c r="C115" t="str">
        <f>'Comext mensuel - EUROSTAT'!A142</f>
        <v>Graisses et huiles végétales fixes et leurs fractions, même raffinées, mais non chimiquement modifiées, concrètes, présentées en emballages immédiats d'un contenu net &lt;= 1 kg, n.d.a. (à l'excl. des graisses et huiles brutes ainsi que des graisses et huiles destinées à des usages techniques ou industriels)(2022-2500);Graisses et huiles végétales fixes et leurs fractions, même raffinées, mais non chimiquement modifiées, concrètes, présentées en emballages immédiats d'un contenu net &lt;= 1 kg, n.d.a. (à l'excl. des graisses et huiles brutes ainsi que des graisses et huiles destinées à des usages techniques ou industriels)(1988-2021)</v>
      </c>
      <c r="D115" s="861">
        <f>SUM('Comext mensuel - EUROSTAT'!B142,'Comext mensuel - EUROSTAT'!D142,'Comext mensuel - EUROSTAT'!F142,'Comext mensuel - EUROSTAT'!H142,'Comext mensuel - EUROSTAT'!J142,'Comext mensuel - EUROSTAT'!L142,'Comext mensuel - EUROSTAT'!N142,'Comext mensuel - EUROSTAT'!P142,'Comext mensuel - EUROSTAT'!R142,'Comext mensuel - EUROSTAT'!T142,'Comext mensuel - EUROSTAT'!V142,'Comext mensuel - EUROSTAT'!X142)/10^4</f>
        <v>1.8510820000000003</v>
      </c>
      <c r="E115" s="861">
        <f>SUM('Comext mensuel - EUROSTAT'!C142,'Comext mensuel - EUROSTAT'!E142,'Comext mensuel - EUROSTAT'!G142,'Comext mensuel - EUROSTAT'!I142,'Comext mensuel - EUROSTAT'!K142,'Comext mensuel - EUROSTAT'!M142,'Comext mensuel - EUROSTAT'!O142,'Comext mensuel - EUROSTAT'!Q142,'Comext mensuel - EUROSTAT'!S142,'Comext mensuel - EUROSTAT'!U142,'Comext mensuel - EUROSTAT'!W142,'Comext mensuel - EUROSTAT'!Y142)/10^4</f>
        <v>0.626556</v>
      </c>
      <c r="F115" s="861">
        <f>SUM('Comext mensuel - EUROSTAT'!Z142,'Comext mensuel - EUROSTAT'!AB142,'Comext mensuel - EUROSTAT'!AD142,'Comext mensuel - EUROSTAT'!AF142,'Comext mensuel - EUROSTAT'!AH142,'Comext mensuel - EUROSTAT'!AJ142,'Comext mensuel - EUROSTAT'!AL142,'Comext mensuel - EUROSTAT'!AN142,'Comext mensuel - EUROSTAT'!AP142,'Comext mensuel - EUROSTAT'!AR142,'Comext mensuel - EUROSTAT'!AT142,'Comext mensuel - EUROSTAT'!AV142)/10^4</f>
        <v>2.1873549999999997</v>
      </c>
      <c r="G115" s="861">
        <f>SUM('Comext mensuel - EUROSTAT'!AA142,'Comext mensuel - EUROSTAT'!AC142,'Comext mensuel - EUROSTAT'!AE142,'Comext mensuel - EUROSTAT'!AG142,'Comext mensuel - EUROSTAT'!AI142,'Comext mensuel - EUROSTAT'!AK142,'Comext mensuel - EUROSTAT'!AM142,'Comext mensuel - EUROSTAT'!AO142,'Comext mensuel - EUROSTAT'!AQ142,'Comext mensuel - EUROSTAT'!AS142,'Comext mensuel - EUROSTAT'!AU142,'Comext mensuel - EUROSTAT'!AW142)/10^4</f>
        <v>0.95096100000000006</v>
      </c>
      <c r="H115" s="861">
        <f>SUM('Comext mensuel - EUROSTAT'!AX142,'Comext mensuel - EUROSTAT'!AZ142,'Comext mensuel - EUROSTAT'!BB142,'Comext mensuel - EUROSTAT'!BD142,'Comext mensuel - EUROSTAT'!BF142,'Comext mensuel - EUROSTAT'!BH142,'Comext mensuel - EUROSTAT'!BJ142,'Comext mensuel - EUROSTAT'!BL142,'Comext mensuel - EUROSTAT'!BN142,'Comext mensuel - EUROSTAT'!BP142,'Comext mensuel - EUROSTAT'!BR142,'Comext mensuel - EUROSTAT'!BT142)/10^4</f>
        <v>4.3195249999999996</v>
      </c>
      <c r="I115" s="861">
        <f>SUM('Comext mensuel - EUROSTAT'!AY142,'Comext mensuel - EUROSTAT'!BA142,'Comext mensuel - EUROSTAT'!BC142,'Comext mensuel - EUROSTAT'!BE142,'Comext mensuel - EUROSTAT'!BG142,'Comext mensuel - EUROSTAT'!BI142,'Comext mensuel - EUROSTAT'!BK142,'Comext mensuel - EUROSTAT'!BM142,'Comext mensuel - EUROSTAT'!BO142,'Comext mensuel - EUROSTAT'!BQ142,'Comext mensuel - EUROSTAT'!BS142,'Comext mensuel - EUROSTAT'!BU142)/10^4</f>
        <v>1.126932</v>
      </c>
      <c r="J115" s="863">
        <f>'Comext annuel - EUROSTAT'!C163/10^4</f>
        <v>2.1807110000000001</v>
      </c>
      <c r="K115" s="863">
        <f>'Comext annuel - EUROSTAT'!D163/10^4</f>
        <v>0.77030699999999996</v>
      </c>
      <c r="L115" s="863">
        <f>'Comext annuel - EUROSTAT'!E163/10^4</f>
        <v>1.8842419999999998</v>
      </c>
      <c r="M115" s="863">
        <f>'Comext annuel - EUROSTAT'!F163/10^4</f>
        <v>1.4577280000000001</v>
      </c>
      <c r="N115" s="863">
        <f>'Comext annuel - EUROSTAT'!G163/10^4</f>
        <v>6.3593190000000002</v>
      </c>
      <c r="O115" s="863">
        <f>'Comext annuel - EUROSTAT'!H163/10^4</f>
        <v>0.97520400000000007</v>
      </c>
    </row>
    <row r="116" spans="1:15">
      <c r="B116" s="984"/>
      <c r="C116" t="str">
        <f>'Comext mensuel - EUROSTAT'!A143</f>
        <v>Graisses et huiles végétales fixes et leurs fractions, même raffinées, mais non chimiquement modifiées, concrètes, présentées en emballages immédiats d'un contenu net &gt; 1 kg, ou fluides, n.d.a. (à l'excl. des graisses et huiles brutes ainsi que des graisses et huiles destinées à des usages techniques ou industriels)(2022-2500);Graisses et huiles végétales fixes et leurs fractions, même raffinées, mais non chimiquement modifiées, concrètes, présentées en emballages immédiats d'un contenu net &gt; 1 kg, ou fluides, n.d.a. (à l'excl. des graisses et huiles brutes ainsi que des graisses et huiles destinées à des usages techniques ou industriels)(1988-2021)</v>
      </c>
      <c r="D116" s="861">
        <f>SUM('Comext mensuel - EUROSTAT'!B143,'Comext mensuel - EUROSTAT'!D143,'Comext mensuel - EUROSTAT'!F143,'Comext mensuel - EUROSTAT'!H143,'Comext mensuel - EUROSTAT'!J143,'Comext mensuel - EUROSTAT'!L143,'Comext mensuel - EUROSTAT'!N143,'Comext mensuel - EUROSTAT'!P143,'Comext mensuel - EUROSTAT'!R143,'Comext mensuel - EUROSTAT'!T143,'Comext mensuel - EUROSTAT'!V143,'Comext mensuel - EUROSTAT'!X143)/10^4</f>
        <v>42.77712600000001</v>
      </c>
      <c r="E116" s="861">
        <f>SUM('Comext mensuel - EUROSTAT'!C143,'Comext mensuel - EUROSTAT'!E143,'Comext mensuel - EUROSTAT'!G143,'Comext mensuel - EUROSTAT'!I143,'Comext mensuel - EUROSTAT'!K143,'Comext mensuel - EUROSTAT'!M143,'Comext mensuel - EUROSTAT'!O143,'Comext mensuel - EUROSTAT'!Q143,'Comext mensuel - EUROSTAT'!S143,'Comext mensuel - EUROSTAT'!U143,'Comext mensuel - EUROSTAT'!W143,'Comext mensuel - EUROSTAT'!Y143)/10^4</f>
        <v>16.496528999999999</v>
      </c>
      <c r="F116" s="861">
        <f>SUM('Comext mensuel - EUROSTAT'!Z143,'Comext mensuel - EUROSTAT'!AB143,'Comext mensuel - EUROSTAT'!AD143,'Comext mensuel - EUROSTAT'!AF143,'Comext mensuel - EUROSTAT'!AH143,'Comext mensuel - EUROSTAT'!AJ143,'Comext mensuel - EUROSTAT'!AL143,'Comext mensuel - EUROSTAT'!AN143,'Comext mensuel - EUROSTAT'!AP143,'Comext mensuel - EUROSTAT'!AR143,'Comext mensuel - EUROSTAT'!AT143,'Comext mensuel - EUROSTAT'!AV143)/10^4</f>
        <v>41.693040000000003</v>
      </c>
      <c r="G116" s="861">
        <f>SUM('Comext mensuel - EUROSTAT'!AA143,'Comext mensuel - EUROSTAT'!AC143,'Comext mensuel - EUROSTAT'!AE143,'Comext mensuel - EUROSTAT'!AG143,'Comext mensuel - EUROSTAT'!AI143,'Comext mensuel - EUROSTAT'!AK143,'Comext mensuel - EUROSTAT'!AM143,'Comext mensuel - EUROSTAT'!AO143,'Comext mensuel - EUROSTAT'!AQ143,'Comext mensuel - EUROSTAT'!AS143,'Comext mensuel - EUROSTAT'!AU143,'Comext mensuel - EUROSTAT'!AW143)/10^4</f>
        <v>14.194419999999997</v>
      </c>
      <c r="H116" s="861">
        <f>SUM('Comext mensuel - EUROSTAT'!AX143,'Comext mensuel - EUROSTAT'!AZ143,'Comext mensuel - EUROSTAT'!BB143,'Comext mensuel - EUROSTAT'!BD143,'Comext mensuel - EUROSTAT'!BF143,'Comext mensuel - EUROSTAT'!BH143,'Comext mensuel - EUROSTAT'!BJ143,'Comext mensuel - EUROSTAT'!BL143,'Comext mensuel - EUROSTAT'!BN143,'Comext mensuel - EUROSTAT'!BP143,'Comext mensuel - EUROSTAT'!BR143,'Comext mensuel - EUROSTAT'!BT143)/10^4</f>
        <v>43.242488000000002</v>
      </c>
      <c r="I116" s="861">
        <f>SUM('Comext mensuel - EUROSTAT'!AY143,'Comext mensuel - EUROSTAT'!BA143,'Comext mensuel - EUROSTAT'!BC143,'Comext mensuel - EUROSTAT'!BE143,'Comext mensuel - EUROSTAT'!BG143,'Comext mensuel - EUROSTAT'!BI143,'Comext mensuel - EUROSTAT'!BK143,'Comext mensuel - EUROSTAT'!BM143,'Comext mensuel - EUROSTAT'!BO143,'Comext mensuel - EUROSTAT'!BQ143,'Comext mensuel - EUROSTAT'!BS143,'Comext mensuel - EUROSTAT'!BU143)/10^4</f>
        <v>17.218756000000003</v>
      </c>
      <c r="J116" s="863">
        <f>'Comext annuel - EUROSTAT'!C164/10^4</f>
        <v>40.225815000000004</v>
      </c>
      <c r="K116" s="863">
        <f>'Comext annuel - EUROSTAT'!D164/10^4</f>
        <v>16.804017999999999</v>
      </c>
      <c r="L116" s="863">
        <f>'Comext annuel - EUROSTAT'!E164/10^4</f>
        <v>48.864131999999998</v>
      </c>
      <c r="M116" s="863">
        <f>'Comext annuel - EUROSTAT'!F164/10^4</f>
        <v>13.964425</v>
      </c>
      <c r="N116" s="863">
        <f>'Comext annuel - EUROSTAT'!G164/10^4</f>
        <v>43.174495</v>
      </c>
      <c r="O116" s="863">
        <f>'Comext annuel - EUROSTAT'!H164/10^4</f>
        <v>15.412625</v>
      </c>
    </row>
    <row r="117" spans="1:15">
      <c r="B117" s="984"/>
      <c r="C117" t="str">
        <f>'Comext mensuel - EUROSTAT'!A144</f>
        <v>Huiles de ricin hydrogénées, dites 'opalwax'</v>
      </c>
      <c r="D117" s="861">
        <f>SUM('Comext mensuel - EUROSTAT'!B144,'Comext mensuel - EUROSTAT'!D144,'Comext mensuel - EUROSTAT'!F144,'Comext mensuel - EUROSTAT'!H144,'Comext mensuel - EUROSTAT'!J144,'Comext mensuel - EUROSTAT'!L144,'Comext mensuel - EUROSTAT'!N144,'Comext mensuel - EUROSTAT'!P144,'Comext mensuel - EUROSTAT'!R144,'Comext mensuel - EUROSTAT'!T144,'Comext mensuel - EUROSTAT'!V144,'Comext mensuel - EUROSTAT'!X144)/10^4</f>
        <v>2.8182080000000007</v>
      </c>
      <c r="E117" s="861">
        <f>SUM('Comext mensuel - EUROSTAT'!C144,'Comext mensuel - EUROSTAT'!E144,'Comext mensuel - EUROSTAT'!G144,'Comext mensuel - EUROSTAT'!I144,'Comext mensuel - EUROSTAT'!K144,'Comext mensuel - EUROSTAT'!M144,'Comext mensuel - EUROSTAT'!O144,'Comext mensuel - EUROSTAT'!Q144,'Comext mensuel - EUROSTAT'!S144,'Comext mensuel - EUROSTAT'!U144,'Comext mensuel - EUROSTAT'!W144,'Comext mensuel - EUROSTAT'!Y144)/10^4</f>
        <v>1.1940499999999998</v>
      </c>
      <c r="F117" s="861">
        <f>SUM('Comext mensuel - EUROSTAT'!Z144,'Comext mensuel - EUROSTAT'!AB144,'Comext mensuel - EUROSTAT'!AD144,'Comext mensuel - EUROSTAT'!AF144,'Comext mensuel - EUROSTAT'!AH144,'Comext mensuel - EUROSTAT'!AJ144,'Comext mensuel - EUROSTAT'!AL144,'Comext mensuel - EUROSTAT'!AN144,'Comext mensuel - EUROSTAT'!AP144,'Comext mensuel - EUROSTAT'!AR144,'Comext mensuel - EUROSTAT'!AT144,'Comext mensuel - EUROSTAT'!AV144)/10^4</f>
        <v>2.1340819999999998</v>
      </c>
      <c r="G117" s="861">
        <f>SUM('Comext mensuel - EUROSTAT'!AA144,'Comext mensuel - EUROSTAT'!AC144,'Comext mensuel - EUROSTAT'!AE144,'Comext mensuel - EUROSTAT'!AG144,'Comext mensuel - EUROSTAT'!AI144,'Comext mensuel - EUROSTAT'!AK144,'Comext mensuel - EUROSTAT'!AM144,'Comext mensuel - EUROSTAT'!AO144,'Comext mensuel - EUROSTAT'!AQ144,'Comext mensuel - EUROSTAT'!AS144,'Comext mensuel - EUROSTAT'!AU144,'Comext mensuel - EUROSTAT'!AW144)/10^4</f>
        <v>0.93909300000000007</v>
      </c>
      <c r="H117" s="861">
        <f>SUM('Comext mensuel - EUROSTAT'!AX144,'Comext mensuel - EUROSTAT'!AZ144,'Comext mensuel - EUROSTAT'!BB144,'Comext mensuel - EUROSTAT'!BD144,'Comext mensuel - EUROSTAT'!BF144,'Comext mensuel - EUROSTAT'!BH144,'Comext mensuel - EUROSTAT'!BJ144,'Comext mensuel - EUROSTAT'!BL144,'Comext mensuel - EUROSTAT'!BN144,'Comext mensuel - EUROSTAT'!BP144,'Comext mensuel - EUROSTAT'!BR144,'Comext mensuel - EUROSTAT'!BT144)/10^4</f>
        <v>1.9988710000000003</v>
      </c>
      <c r="I117" s="861">
        <f>SUM('Comext mensuel - EUROSTAT'!AY144,'Comext mensuel - EUROSTAT'!BA144,'Comext mensuel - EUROSTAT'!BC144,'Comext mensuel - EUROSTAT'!BE144,'Comext mensuel - EUROSTAT'!BG144,'Comext mensuel - EUROSTAT'!BI144,'Comext mensuel - EUROSTAT'!BK144,'Comext mensuel - EUROSTAT'!BM144,'Comext mensuel - EUROSTAT'!BO144,'Comext mensuel - EUROSTAT'!BQ144,'Comext mensuel - EUROSTAT'!BS144,'Comext mensuel - EUROSTAT'!BU144)/10^4</f>
        <v>0.86538699999999991</v>
      </c>
      <c r="J117" s="863">
        <f>'Comext annuel - EUROSTAT'!C165/10^4</f>
        <v>3.0293969999999999</v>
      </c>
      <c r="K117" s="863">
        <f>'Comext annuel - EUROSTAT'!D165/10^4</f>
        <v>1.1144620000000001</v>
      </c>
      <c r="L117" s="863">
        <f>'Comext annuel - EUROSTAT'!E165/10^4</f>
        <v>1.905918</v>
      </c>
      <c r="M117" s="863">
        <f>'Comext annuel - EUROSTAT'!F165/10^4</f>
        <v>0.90682900000000011</v>
      </c>
      <c r="N117" s="863">
        <f>'Comext annuel - EUROSTAT'!G165/10^4</f>
        <v>1.543377</v>
      </c>
      <c r="O117" s="863">
        <f>'Comext annuel - EUROSTAT'!H165/10^4</f>
        <v>0.56918800000000003</v>
      </c>
    </row>
    <row r="118" spans="1:15">
      <c r="B118" s="984"/>
      <c r="C118" t="str">
        <f>'Comext mensuel - EUROSTAT'!A145</f>
        <v>Graisses et huiles végétales et leurs fractions, partiellement ou totalement hydrogénées, interestérifiées, réestérifiées ou élaïdinisées, même raffinées, mais non autrement préparées, présentées en emballages immédiats d'un contenu net &lt;= 1 kg (à l'excl. des huiles de ricin hydrogénées)(2022-2500);Graisses et huiles végétales et leurs fractions, partiellement ou totalement hydrogénées, interestérifiées, réestérifiées ou élaïdinisées, même raffinées, mais non autrement préparées, présentées en emballages immédiats d'un contenu net &lt;= 1 kg (à l'excl. des huiles de ricin hydrogénées)(1988-2021)</v>
      </c>
      <c r="D118" s="861">
        <f>SUM('Comext mensuel - EUROSTAT'!B145,'Comext mensuel - EUROSTAT'!D145,'Comext mensuel - EUROSTAT'!F145,'Comext mensuel - EUROSTAT'!H145,'Comext mensuel - EUROSTAT'!J145,'Comext mensuel - EUROSTAT'!L145,'Comext mensuel - EUROSTAT'!N145,'Comext mensuel - EUROSTAT'!P145,'Comext mensuel - EUROSTAT'!R145,'Comext mensuel - EUROSTAT'!T145,'Comext mensuel - EUROSTAT'!V145,'Comext mensuel - EUROSTAT'!X145)/10^4</f>
        <v>5.5433739999999991</v>
      </c>
      <c r="E118" s="861">
        <f>SUM('Comext mensuel - EUROSTAT'!C145,'Comext mensuel - EUROSTAT'!E145,'Comext mensuel - EUROSTAT'!G145,'Comext mensuel - EUROSTAT'!I145,'Comext mensuel - EUROSTAT'!K145,'Comext mensuel - EUROSTAT'!M145,'Comext mensuel - EUROSTAT'!O145,'Comext mensuel - EUROSTAT'!Q145,'Comext mensuel - EUROSTAT'!S145,'Comext mensuel - EUROSTAT'!U145,'Comext mensuel - EUROSTAT'!W145,'Comext mensuel - EUROSTAT'!Y145)/10^4</f>
        <v>4.3661999999999999E-2</v>
      </c>
      <c r="F118" s="861">
        <f>SUM('Comext mensuel - EUROSTAT'!Z145,'Comext mensuel - EUROSTAT'!AB145,'Comext mensuel - EUROSTAT'!AD145,'Comext mensuel - EUROSTAT'!AF145,'Comext mensuel - EUROSTAT'!AH145,'Comext mensuel - EUROSTAT'!AJ145,'Comext mensuel - EUROSTAT'!AL145,'Comext mensuel - EUROSTAT'!AN145,'Comext mensuel - EUROSTAT'!AP145,'Comext mensuel - EUROSTAT'!AR145,'Comext mensuel - EUROSTAT'!AT145,'Comext mensuel - EUROSTAT'!AV145)/10^4</f>
        <v>3.9708980000000005</v>
      </c>
      <c r="G118" s="861">
        <f>SUM('Comext mensuel - EUROSTAT'!AA145,'Comext mensuel - EUROSTAT'!AC145,'Comext mensuel - EUROSTAT'!AE145,'Comext mensuel - EUROSTAT'!AG145,'Comext mensuel - EUROSTAT'!AI145,'Comext mensuel - EUROSTAT'!AK145,'Comext mensuel - EUROSTAT'!AM145,'Comext mensuel - EUROSTAT'!AO145,'Comext mensuel - EUROSTAT'!AQ145,'Comext mensuel - EUROSTAT'!AS145,'Comext mensuel - EUROSTAT'!AU145,'Comext mensuel - EUROSTAT'!AW145)/10^4</f>
        <v>1.1683000000000001E-2</v>
      </c>
      <c r="H118" s="861">
        <f>SUM('Comext mensuel - EUROSTAT'!AX145,'Comext mensuel - EUROSTAT'!AZ145,'Comext mensuel - EUROSTAT'!BB145,'Comext mensuel - EUROSTAT'!BD145,'Comext mensuel - EUROSTAT'!BF145,'Comext mensuel - EUROSTAT'!BH145,'Comext mensuel - EUROSTAT'!BJ145,'Comext mensuel - EUROSTAT'!BL145,'Comext mensuel - EUROSTAT'!BN145,'Comext mensuel - EUROSTAT'!BP145,'Comext mensuel - EUROSTAT'!BR145,'Comext mensuel - EUROSTAT'!BT145)/10^4</f>
        <v>2.9365629999999996</v>
      </c>
      <c r="I118" s="861">
        <f>SUM('Comext mensuel - EUROSTAT'!AY145,'Comext mensuel - EUROSTAT'!BA145,'Comext mensuel - EUROSTAT'!BC145,'Comext mensuel - EUROSTAT'!BE145,'Comext mensuel - EUROSTAT'!BG145,'Comext mensuel - EUROSTAT'!BI145,'Comext mensuel - EUROSTAT'!BK145,'Comext mensuel - EUROSTAT'!BM145,'Comext mensuel - EUROSTAT'!BO145,'Comext mensuel - EUROSTAT'!BQ145,'Comext mensuel - EUROSTAT'!BS145,'Comext mensuel - EUROSTAT'!BU145)/10^4</f>
        <v>3.7573000000000002E-2</v>
      </c>
      <c r="J118" s="863">
        <f>'Comext annuel - EUROSTAT'!C166/10^4</f>
        <v>5.9496799999999999</v>
      </c>
      <c r="K118" s="863">
        <f>'Comext annuel - EUROSTAT'!D166/10^4</f>
        <v>3.5865000000000001E-2</v>
      </c>
      <c r="L118" s="863">
        <f>'Comext annuel - EUROSTAT'!E166/10^4</f>
        <v>3.853243</v>
      </c>
      <c r="M118" s="863">
        <f>'Comext annuel - EUROSTAT'!F166/10^4</f>
        <v>1.3061000000000001E-2</v>
      </c>
      <c r="N118" s="863">
        <f>'Comext annuel - EUROSTAT'!G166/10^4</f>
        <v>4.0399839999999996</v>
      </c>
      <c r="O118" s="863">
        <f>'Comext annuel - EUROSTAT'!H166/10^4</f>
        <v>3.8254000000000003E-2</v>
      </c>
    </row>
    <row r="119" spans="1:15">
      <c r="B119" s="984"/>
      <c r="C119" t="str">
        <f>'Comext mensuel - EUROSTAT'!A146</f>
        <v>Huiles d'arachide, de coton, de soja ou de tournesol ainsi que leurs fractions (à l'excl. des produits du nº 1516 20 95); autres huiles ainsi que leurs fractions d'une teneur en acides gras libres &lt; 50% en poids, en emballages immédiats d'un contenu net &gt; 1 kg ou autrement présentées (à l'excl. des huiles de palmiste, d'illipé, de coco, de navette, de colza ou de copaïba ainsi que des huiles du nº 1516 20 95)</v>
      </c>
      <c r="D119" s="861">
        <f>SUM('Comext mensuel - EUROSTAT'!B146,'Comext mensuel - EUROSTAT'!D146,'Comext mensuel - EUROSTAT'!F146,'Comext mensuel - EUROSTAT'!H146,'Comext mensuel - EUROSTAT'!J146,'Comext mensuel - EUROSTAT'!L146,'Comext mensuel - EUROSTAT'!N146,'Comext mensuel - EUROSTAT'!P146,'Comext mensuel - EUROSTAT'!R146,'Comext mensuel - EUROSTAT'!T146,'Comext mensuel - EUROSTAT'!V146,'Comext mensuel - EUROSTAT'!X146)/10^4</f>
        <v>8.5601779999999987</v>
      </c>
      <c r="E119" s="861">
        <f>SUM('Comext mensuel - EUROSTAT'!C146,'Comext mensuel - EUROSTAT'!E146,'Comext mensuel - EUROSTAT'!G146,'Comext mensuel - EUROSTAT'!I146,'Comext mensuel - EUROSTAT'!K146,'Comext mensuel - EUROSTAT'!M146,'Comext mensuel - EUROSTAT'!O146,'Comext mensuel - EUROSTAT'!Q146,'Comext mensuel - EUROSTAT'!S146,'Comext mensuel - EUROSTAT'!U146,'Comext mensuel - EUROSTAT'!W146,'Comext mensuel - EUROSTAT'!Y146)/10^4</f>
        <v>0.7724049999999999</v>
      </c>
      <c r="F119" s="861">
        <f>SUM('Comext mensuel - EUROSTAT'!Z146,'Comext mensuel - EUROSTAT'!AB146,'Comext mensuel - EUROSTAT'!AD146,'Comext mensuel - EUROSTAT'!AF146,'Comext mensuel - EUROSTAT'!AH146,'Comext mensuel - EUROSTAT'!AJ146,'Comext mensuel - EUROSTAT'!AL146,'Comext mensuel - EUROSTAT'!AN146,'Comext mensuel - EUROSTAT'!AP146,'Comext mensuel - EUROSTAT'!AR146,'Comext mensuel - EUROSTAT'!AT146,'Comext mensuel - EUROSTAT'!AV146)/10^4</f>
        <v>8.1283019999999997</v>
      </c>
      <c r="G119" s="861">
        <f>SUM('Comext mensuel - EUROSTAT'!AA146,'Comext mensuel - EUROSTAT'!AC146,'Comext mensuel - EUROSTAT'!AE146,'Comext mensuel - EUROSTAT'!AG146,'Comext mensuel - EUROSTAT'!AI146,'Comext mensuel - EUROSTAT'!AK146,'Comext mensuel - EUROSTAT'!AM146,'Comext mensuel - EUROSTAT'!AO146,'Comext mensuel - EUROSTAT'!AQ146,'Comext mensuel - EUROSTAT'!AS146,'Comext mensuel - EUROSTAT'!AU146,'Comext mensuel - EUROSTAT'!AW146)/10^4</f>
        <v>0.71210099999999998</v>
      </c>
      <c r="H119" s="861">
        <f>SUM('Comext mensuel - EUROSTAT'!AX146,'Comext mensuel - EUROSTAT'!AZ146,'Comext mensuel - EUROSTAT'!BB146,'Comext mensuel - EUROSTAT'!BD146,'Comext mensuel - EUROSTAT'!BF146,'Comext mensuel - EUROSTAT'!BH146,'Comext mensuel - EUROSTAT'!BJ146,'Comext mensuel - EUROSTAT'!BL146,'Comext mensuel - EUROSTAT'!BN146,'Comext mensuel - EUROSTAT'!BP146,'Comext mensuel - EUROSTAT'!BR146,'Comext mensuel - EUROSTAT'!BT146)/10^4</f>
        <v>8.2050640000000019</v>
      </c>
      <c r="I119" s="861">
        <f>SUM('Comext mensuel - EUROSTAT'!AY146,'Comext mensuel - EUROSTAT'!BA146,'Comext mensuel - EUROSTAT'!BC146,'Comext mensuel - EUROSTAT'!BE146,'Comext mensuel - EUROSTAT'!BG146,'Comext mensuel - EUROSTAT'!BI146,'Comext mensuel - EUROSTAT'!BK146,'Comext mensuel - EUROSTAT'!BM146,'Comext mensuel - EUROSTAT'!BO146,'Comext mensuel - EUROSTAT'!BQ146,'Comext mensuel - EUROSTAT'!BS146,'Comext mensuel - EUROSTAT'!BU146)/10^4</f>
        <v>1.214979</v>
      </c>
      <c r="J119" s="863">
        <f>'Comext annuel - EUROSTAT'!C168/10^4</f>
        <v>8.8561519999999998</v>
      </c>
      <c r="K119" s="863">
        <f>'Comext annuel - EUROSTAT'!D168/10^4</f>
        <v>0.71784999999999999</v>
      </c>
      <c r="L119" s="863">
        <f>'Comext annuel - EUROSTAT'!E168/10^4</f>
        <v>7.5923050000000005</v>
      </c>
      <c r="M119" s="863">
        <f>'Comext annuel - EUROSTAT'!F168/10^4</f>
        <v>0.59810399999999997</v>
      </c>
      <c r="N119" s="863">
        <f>'Comext annuel - EUROSTAT'!G168/10^4</f>
        <v>7.8066550000000001</v>
      </c>
      <c r="O119" s="863">
        <f>'Comext annuel - EUROSTAT'!H168/10^4</f>
        <v>1.2624850000000001</v>
      </c>
    </row>
    <row r="120" spans="1:15">
      <c r="B120" s="984"/>
      <c r="C120" t="str">
        <f>'Comext mensuel - EUROSTAT'!A147</f>
        <v>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1516.20.96)(2022-2500);Graisses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1516.20.96)(1995-2021)</v>
      </c>
      <c r="D120" s="861">
        <f>SUM('Comext mensuel - EUROSTAT'!B147,'Comext mensuel - EUROSTAT'!D147,'Comext mensuel - EUROSTAT'!F147,'Comext mensuel - EUROSTAT'!H147,'Comext mensuel - EUROSTAT'!J147,'Comext mensuel - EUROSTAT'!L147,'Comext mensuel - EUROSTAT'!N147,'Comext mensuel - EUROSTAT'!P147,'Comext mensuel - EUROSTAT'!R147,'Comext mensuel - EUROSTAT'!T147,'Comext mensuel - EUROSTAT'!V147,'Comext mensuel - EUROSTAT'!X147)/10^4</f>
        <v>31.416210999999997</v>
      </c>
      <c r="E120" s="861">
        <f>SUM('Comext mensuel - EUROSTAT'!C147,'Comext mensuel - EUROSTAT'!E147,'Comext mensuel - EUROSTAT'!G147,'Comext mensuel - EUROSTAT'!I147,'Comext mensuel - EUROSTAT'!K147,'Comext mensuel - EUROSTAT'!M147,'Comext mensuel - EUROSTAT'!O147,'Comext mensuel - EUROSTAT'!Q147,'Comext mensuel - EUROSTAT'!S147,'Comext mensuel - EUROSTAT'!U147,'Comext mensuel - EUROSTAT'!W147,'Comext mensuel - EUROSTAT'!Y147)/10^4</f>
        <v>7.4650430000000005</v>
      </c>
      <c r="F120" s="861">
        <f>SUM('Comext mensuel - EUROSTAT'!Z147,'Comext mensuel - EUROSTAT'!AB147,'Comext mensuel - EUROSTAT'!AD147,'Comext mensuel - EUROSTAT'!AF147,'Comext mensuel - EUROSTAT'!AH147,'Comext mensuel - EUROSTAT'!AJ147,'Comext mensuel - EUROSTAT'!AL147,'Comext mensuel - EUROSTAT'!AN147,'Comext mensuel - EUROSTAT'!AP147,'Comext mensuel - EUROSTAT'!AR147,'Comext mensuel - EUROSTAT'!AT147,'Comext mensuel - EUROSTAT'!AV147)/10^4</f>
        <v>23.948319000000001</v>
      </c>
      <c r="G120" s="861">
        <f>SUM('Comext mensuel - EUROSTAT'!AA147,'Comext mensuel - EUROSTAT'!AC147,'Comext mensuel - EUROSTAT'!AE147,'Comext mensuel - EUROSTAT'!AG147,'Comext mensuel - EUROSTAT'!AI147,'Comext mensuel - EUROSTAT'!AK147,'Comext mensuel - EUROSTAT'!AM147,'Comext mensuel - EUROSTAT'!AO147,'Comext mensuel - EUROSTAT'!AQ147,'Comext mensuel - EUROSTAT'!AS147,'Comext mensuel - EUROSTAT'!AU147,'Comext mensuel - EUROSTAT'!AW147)/10^4</f>
        <v>10.349022</v>
      </c>
      <c r="H120" s="861">
        <f>SUM('Comext mensuel - EUROSTAT'!AX147,'Comext mensuel - EUROSTAT'!AZ147,'Comext mensuel - EUROSTAT'!BB147,'Comext mensuel - EUROSTAT'!BD147,'Comext mensuel - EUROSTAT'!BF147,'Comext mensuel - EUROSTAT'!BH147,'Comext mensuel - EUROSTAT'!BJ147,'Comext mensuel - EUROSTAT'!BL147,'Comext mensuel - EUROSTAT'!BN147,'Comext mensuel - EUROSTAT'!BP147,'Comext mensuel - EUROSTAT'!BR147,'Comext mensuel - EUROSTAT'!BT147)/10^4</f>
        <v>26.639734000000004</v>
      </c>
      <c r="I120" s="861">
        <f>SUM('Comext mensuel - EUROSTAT'!AY147,'Comext mensuel - EUROSTAT'!BA147,'Comext mensuel - EUROSTAT'!BC147,'Comext mensuel - EUROSTAT'!BE147,'Comext mensuel - EUROSTAT'!BG147,'Comext mensuel - EUROSTAT'!BI147,'Comext mensuel - EUROSTAT'!BK147,'Comext mensuel - EUROSTAT'!BM147,'Comext mensuel - EUROSTAT'!BO147,'Comext mensuel - EUROSTAT'!BQ147,'Comext mensuel - EUROSTAT'!BS147,'Comext mensuel - EUROSTAT'!BU147)/10^4</f>
        <v>9.2266490000000001</v>
      </c>
      <c r="J120" s="863">
        <f>'Comext annuel - EUROSTAT'!C169/10^4</f>
        <v>30.736257000000002</v>
      </c>
      <c r="K120" s="863">
        <f>'Comext annuel - EUROSTAT'!D169/10^4</f>
        <v>8.1980330000000006</v>
      </c>
      <c r="L120" s="863">
        <f>'Comext annuel - EUROSTAT'!E169/10^4</f>
        <v>25.00647</v>
      </c>
      <c r="M120" s="863">
        <f>'Comext annuel - EUROSTAT'!F169/10^4</f>
        <v>10.097526</v>
      </c>
      <c r="N120" s="863">
        <f>'Comext annuel - EUROSTAT'!G169/10^4</f>
        <v>25.930354999999999</v>
      </c>
      <c r="O120" s="863">
        <f>'Comext annuel - EUROSTAT'!H169/10^4</f>
        <v>8.6552539999999993</v>
      </c>
    </row>
    <row r="121" spans="1:15">
      <c r="A121" t="s">
        <v>477</v>
      </c>
      <c r="B121" s="983" t="s">
        <v>1106</v>
      </c>
      <c r="C121" t="str">
        <f>'Comext mensuel - EUROSTAT'!A149</f>
        <v>Olives, préparées ou conservées au vinaigre ou à l'acide acétique</v>
      </c>
      <c r="D121" s="862">
        <f>SUM('Comext mensuel - EUROSTAT'!B149,'Comext mensuel - EUROSTAT'!D149,'Comext mensuel - EUROSTAT'!F149,'Comext mensuel - EUROSTAT'!H149,'Comext mensuel - EUROSTAT'!J149,'Comext mensuel - EUROSTAT'!L149,'Comext mensuel - EUROSTAT'!N149,'Comext mensuel - EUROSTAT'!P149,'Comext mensuel - EUROSTAT'!R149,'Comext mensuel - EUROSTAT'!T149,'Comext mensuel - EUROSTAT'!V149,'Comext mensuel - EUROSTAT'!X149)/10^4</f>
        <v>2.7586360000000005</v>
      </c>
      <c r="E121" s="862">
        <f>SUM('Comext mensuel - EUROSTAT'!C149,'Comext mensuel - EUROSTAT'!E149,'Comext mensuel - EUROSTAT'!G149,'Comext mensuel - EUROSTAT'!I149,'Comext mensuel - EUROSTAT'!K149,'Comext mensuel - EUROSTAT'!M149,'Comext mensuel - EUROSTAT'!O149,'Comext mensuel - EUROSTAT'!Q149,'Comext mensuel - EUROSTAT'!S149,'Comext mensuel - EUROSTAT'!U149,'Comext mensuel - EUROSTAT'!W149,'Comext mensuel - EUROSTAT'!Y149)/10^4</f>
        <v>0.29800800000000005</v>
      </c>
      <c r="F121" s="862">
        <f>SUM('Comext mensuel - EUROSTAT'!Z149,'Comext mensuel - EUROSTAT'!AB149,'Comext mensuel - EUROSTAT'!AD149,'Comext mensuel - EUROSTAT'!AF149,'Comext mensuel - EUROSTAT'!AH149,'Comext mensuel - EUROSTAT'!AJ149,'Comext mensuel - EUROSTAT'!AL149,'Comext mensuel - EUROSTAT'!AN149,'Comext mensuel - EUROSTAT'!AP149,'Comext mensuel - EUROSTAT'!AR149,'Comext mensuel - EUROSTAT'!AT149,'Comext mensuel - EUROSTAT'!AV149)/10^4</f>
        <v>3.4239570000000001</v>
      </c>
      <c r="G121" s="862">
        <f>SUM('Comext mensuel - EUROSTAT'!AA149,'Comext mensuel - EUROSTAT'!AC149,'Comext mensuel - EUROSTAT'!AE149,'Comext mensuel - EUROSTAT'!AG149,'Comext mensuel - EUROSTAT'!AI149,'Comext mensuel - EUROSTAT'!AK149,'Comext mensuel - EUROSTAT'!AM149,'Comext mensuel - EUROSTAT'!AO149,'Comext mensuel - EUROSTAT'!AQ149,'Comext mensuel - EUROSTAT'!AS149,'Comext mensuel - EUROSTAT'!AU149,'Comext mensuel - EUROSTAT'!AW149)/10^4</f>
        <v>0.20406400000000002</v>
      </c>
      <c r="H121" s="862">
        <f>SUM('Comext mensuel - EUROSTAT'!AX149,'Comext mensuel - EUROSTAT'!AZ149,'Comext mensuel - EUROSTAT'!BB149,'Comext mensuel - EUROSTAT'!BD149,'Comext mensuel - EUROSTAT'!BF149,'Comext mensuel - EUROSTAT'!BH149,'Comext mensuel - EUROSTAT'!BJ149,'Comext mensuel - EUROSTAT'!BL149,'Comext mensuel - EUROSTAT'!BN149,'Comext mensuel - EUROSTAT'!BP149,'Comext mensuel - EUROSTAT'!BR149,'Comext mensuel - EUROSTAT'!BT149)/10^4</f>
        <v>3.7135060000000006</v>
      </c>
      <c r="I121" s="862">
        <f>SUM('Comext mensuel - EUROSTAT'!AY149,'Comext mensuel - EUROSTAT'!BA149,'Comext mensuel - EUROSTAT'!BC149,'Comext mensuel - EUROSTAT'!BE149,'Comext mensuel - EUROSTAT'!BG149,'Comext mensuel - EUROSTAT'!BI149,'Comext mensuel - EUROSTAT'!BK149,'Comext mensuel - EUROSTAT'!BM149,'Comext mensuel - EUROSTAT'!BO149,'Comext mensuel - EUROSTAT'!BQ149,'Comext mensuel - EUROSTAT'!BS149,'Comext mensuel - EUROSTAT'!BU149)/10^4</f>
        <v>0.23716799999999999</v>
      </c>
      <c r="J121" s="873">
        <f>'Comext annuel - EUROSTAT'!C171/10^4</f>
        <v>2.7428360000000001</v>
      </c>
      <c r="K121" s="873">
        <f>'Comext annuel - EUROSTAT'!D171/10^4</f>
        <v>0.28243800000000002</v>
      </c>
      <c r="L121" s="873">
        <f>'Comext annuel - EUROSTAT'!E171/10^4</f>
        <v>3.4913919999999998</v>
      </c>
      <c r="M121" s="873">
        <f>'Comext annuel - EUROSTAT'!F171/10^4</f>
        <v>0.239512</v>
      </c>
      <c r="N121" s="873">
        <f>'Comext annuel - EUROSTAT'!G171/10^4</f>
        <v>3.4992559999999999</v>
      </c>
      <c r="O121" s="873">
        <f>'Comext annuel - EUROSTAT'!H171/10^4</f>
        <v>0.20596700000000001</v>
      </c>
    </row>
    <row r="122" spans="1:15">
      <c r="B122" s="984"/>
      <c r="C122" t="str">
        <f>'Comext mensuel - EUROSTAT'!A150</f>
        <v>Choucroute, câpres et olives, préparées ou conservées autrement qu'au vinaigre ou à l'acide acétique, congelées</v>
      </c>
      <c r="D122" s="861">
        <f>SUM('Comext mensuel - EUROSTAT'!B150,'Comext mensuel - EUROSTAT'!D150,'Comext mensuel - EUROSTAT'!F150,'Comext mensuel - EUROSTAT'!H150,'Comext mensuel - EUROSTAT'!J150,'Comext mensuel - EUROSTAT'!L150,'Comext mensuel - EUROSTAT'!N150,'Comext mensuel - EUROSTAT'!P150,'Comext mensuel - EUROSTAT'!R150,'Comext mensuel - EUROSTAT'!T150,'Comext mensuel - EUROSTAT'!V150,'Comext mensuel - EUROSTAT'!X150)/10^4</f>
        <v>0.214113</v>
      </c>
      <c r="E122" s="861">
        <f>SUM('Comext mensuel - EUROSTAT'!C150,'Comext mensuel - EUROSTAT'!E150,'Comext mensuel - EUROSTAT'!G150,'Comext mensuel - EUROSTAT'!I150,'Comext mensuel - EUROSTAT'!K150,'Comext mensuel - EUROSTAT'!M150,'Comext mensuel - EUROSTAT'!O150,'Comext mensuel - EUROSTAT'!Q150,'Comext mensuel - EUROSTAT'!S150,'Comext mensuel - EUROSTAT'!U150,'Comext mensuel - EUROSTAT'!W150,'Comext mensuel - EUROSTAT'!Y150)/10^4</f>
        <v>5.1233000000000001E-2</v>
      </c>
      <c r="F122" s="861">
        <f>SUM('Comext mensuel - EUROSTAT'!Z150,'Comext mensuel - EUROSTAT'!AB150,'Comext mensuel - EUROSTAT'!AD150,'Comext mensuel - EUROSTAT'!AF150,'Comext mensuel - EUROSTAT'!AH150,'Comext mensuel - EUROSTAT'!AJ150,'Comext mensuel - EUROSTAT'!AL150,'Comext mensuel - EUROSTAT'!AN150,'Comext mensuel - EUROSTAT'!AP150,'Comext mensuel - EUROSTAT'!AR150,'Comext mensuel - EUROSTAT'!AT150,'Comext mensuel - EUROSTAT'!AV150)/10^4</f>
        <v>0.24324799999999999</v>
      </c>
      <c r="G122" s="861">
        <f>SUM('Comext mensuel - EUROSTAT'!AA150,'Comext mensuel - EUROSTAT'!AC150,'Comext mensuel - EUROSTAT'!AE150,'Comext mensuel - EUROSTAT'!AG150,'Comext mensuel - EUROSTAT'!AI150,'Comext mensuel - EUROSTAT'!AK150,'Comext mensuel - EUROSTAT'!AM150,'Comext mensuel - EUROSTAT'!AO150,'Comext mensuel - EUROSTAT'!AQ150,'Comext mensuel - EUROSTAT'!AS150,'Comext mensuel - EUROSTAT'!AU150,'Comext mensuel - EUROSTAT'!AW150)/10^4</f>
        <v>3.1001000000000001E-2</v>
      </c>
      <c r="H122" s="861">
        <f>SUM('Comext mensuel - EUROSTAT'!AX150,'Comext mensuel - EUROSTAT'!AZ150,'Comext mensuel - EUROSTAT'!BB150,'Comext mensuel - EUROSTAT'!BD150,'Comext mensuel - EUROSTAT'!BF150,'Comext mensuel - EUROSTAT'!BH150,'Comext mensuel - EUROSTAT'!BJ150,'Comext mensuel - EUROSTAT'!BL150,'Comext mensuel - EUROSTAT'!BN150,'Comext mensuel - EUROSTAT'!BP150,'Comext mensuel - EUROSTAT'!BR150,'Comext mensuel - EUROSTAT'!BT150)/10^4</f>
        <v>0.30675200000000002</v>
      </c>
      <c r="I122" s="861">
        <f>SUM('Comext mensuel - EUROSTAT'!AY150,'Comext mensuel - EUROSTAT'!BA150,'Comext mensuel - EUROSTAT'!BC150,'Comext mensuel - EUROSTAT'!BE150,'Comext mensuel - EUROSTAT'!BG150,'Comext mensuel - EUROSTAT'!BI150,'Comext mensuel - EUROSTAT'!BK150,'Comext mensuel - EUROSTAT'!BM150,'Comext mensuel - EUROSTAT'!BO150,'Comext mensuel - EUROSTAT'!BQ150,'Comext mensuel - EUROSTAT'!BS150,'Comext mensuel - EUROSTAT'!BU150)/10^4</f>
        <v>3.5274E-2</v>
      </c>
      <c r="J122" s="863">
        <f>'Comext annuel - EUROSTAT'!C172/10^4</f>
        <v>0.18792500000000001</v>
      </c>
      <c r="K122" s="863">
        <f>'Comext annuel - EUROSTAT'!D172/10^4</f>
        <v>7.9436999999999994E-2</v>
      </c>
      <c r="L122" s="863">
        <f>'Comext annuel - EUROSTAT'!E172/10^4</f>
        <v>0.27171799999999996</v>
      </c>
      <c r="M122" s="863">
        <f>'Comext annuel - EUROSTAT'!F172/10^4</f>
        <v>5.7388999999999996E-2</v>
      </c>
      <c r="N122" s="863">
        <f>'Comext annuel - EUROSTAT'!G172/10^4</f>
        <v>0.20369600000000002</v>
      </c>
      <c r="O122" s="863">
        <f>'Comext annuel - EUROSTAT'!H172/10^4</f>
        <v>3.5147000000000005E-2</v>
      </c>
    </row>
    <row r="123" spans="1:15">
      <c r="A123" t="s">
        <v>1083</v>
      </c>
      <c r="B123" s="984"/>
      <c r="C123" t="str">
        <f>'Comext mensuel - EUROSTAT'!A151</f>
        <v>Haricots {Vigna spp., Phaseolus spp.}, en grains, préparés ou conservés autrement qu'au vinaigre ou à l'acide acétique, non congelés</v>
      </c>
      <c r="D123" s="861">
        <f>SUM('Comext mensuel - EUROSTAT'!B151,'Comext mensuel - EUROSTAT'!D151,'Comext mensuel - EUROSTAT'!F151,'Comext mensuel - EUROSTAT'!H151,'Comext mensuel - EUROSTAT'!J151,'Comext mensuel - EUROSTAT'!L151,'Comext mensuel - EUROSTAT'!N151,'Comext mensuel - EUROSTAT'!P151,'Comext mensuel - EUROSTAT'!R151,'Comext mensuel - EUROSTAT'!T151,'Comext mensuel - EUROSTAT'!V151,'Comext mensuel - EUROSTAT'!X151)/10^4</f>
        <v>27.090506999999995</v>
      </c>
      <c r="E123" s="861">
        <f>SUM('Comext mensuel - EUROSTAT'!C151,'Comext mensuel - EUROSTAT'!E151,'Comext mensuel - EUROSTAT'!G151,'Comext mensuel - EUROSTAT'!I151,'Comext mensuel - EUROSTAT'!K151,'Comext mensuel - EUROSTAT'!M151,'Comext mensuel - EUROSTAT'!O151,'Comext mensuel - EUROSTAT'!Q151,'Comext mensuel - EUROSTAT'!S151,'Comext mensuel - EUROSTAT'!U151,'Comext mensuel - EUROSTAT'!W151,'Comext mensuel - EUROSTAT'!Y151)/10^4</f>
        <v>8.100562</v>
      </c>
      <c r="F123" s="861">
        <f>SUM('Comext mensuel - EUROSTAT'!Z151,'Comext mensuel - EUROSTAT'!AB151,'Comext mensuel - EUROSTAT'!AD151,'Comext mensuel - EUROSTAT'!AF151,'Comext mensuel - EUROSTAT'!AH151,'Comext mensuel - EUROSTAT'!AJ151,'Comext mensuel - EUROSTAT'!AL151,'Comext mensuel - EUROSTAT'!AN151,'Comext mensuel - EUROSTAT'!AP151,'Comext mensuel - EUROSTAT'!AR151,'Comext mensuel - EUROSTAT'!AT151,'Comext mensuel - EUROSTAT'!AV151)/10^4</f>
        <v>31.738082000000006</v>
      </c>
      <c r="G123" s="861">
        <f>SUM('Comext mensuel - EUROSTAT'!AA151,'Comext mensuel - EUROSTAT'!AC151,'Comext mensuel - EUROSTAT'!AE151,'Comext mensuel - EUROSTAT'!AG151,'Comext mensuel - EUROSTAT'!AI151,'Comext mensuel - EUROSTAT'!AK151,'Comext mensuel - EUROSTAT'!AM151,'Comext mensuel - EUROSTAT'!AO151,'Comext mensuel - EUROSTAT'!AQ151,'Comext mensuel - EUROSTAT'!AS151,'Comext mensuel - EUROSTAT'!AU151,'Comext mensuel - EUROSTAT'!AW151)/10^4</f>
        <v>11.282390000000001</v>
      </c>
      <c r="H123" s="861">
        <f>SUM('Comext mensuel - EUROSTAT'!AX151,'Comext mensuel - EUROSTAT'!AZ151,'Comext mensuel - EUROSTAT'!BB151,'Comext mensuel - EUROSTAT'!BD151,'Comext mensuel - EUROSTAT'!BF151,'Comext mensuel - EUROSTAT'!BH151,'Comext mensuel - EUROSTAT'!BJ151,'Comext mensuel - EUROSTAT'!BL151,'Comext mensuel - EUROSTAT'!BN151,'Comext mensuel - EUROSTAT'!BP151,'Comext mensuel - EUROSTAT'!BR151,'Comext mensuel - EUROSTAT'!BT151)/10^4</f>
        <v>29.532332</v>
      </c>
      <c r="I123" s="861">
        <f>SUM('Comext mensuel - EUROSTAT'!AY151,'Comext mensuel - EUROSTAT'!BA151,'Comext mensuel - EUROSTAT'!BC151,'Comext mensuel - EUROSTAT'!BE151,'Comext mensuel - EUROSTAT'!BG151,'Comext mensuel - EUROSTAT'!BI151,'Comext mensuel - EUROSTAT'!BK151,'Comext mensuel - EUROSTAT'!BM151,'Comext mensuel - EUROSTAT'!BO151,'Comext mensuel - EUROSTAT'!BQ151,'Comext mensuel - EUROSTAT'!BS151,'Comext mensuel - EUROSTAT'!BU151)/10^4</f>
        <v>12.011608000000001</v>
      </c>
      <c r="J123" s="863">
        <f>'Comext annuel - EUROSTAT'!C173/10^4</f>
        <v>12.53101</v>
      </c>
      <c r="K123" s="863">
        <f>'Comext annuel - EUROSTAT'!D173/10^4</f>
        <v>36.766713000000003</v>
      </c>
      <c r="L123" s="863">
        <f>'Comext annuel - EUROSTAT'!E173/10^4</f>
        <v>12.483528</v>
      </c>
      <c r="M123" s="863">
        <f>'Comext annuel - EUROSTAT'!F173/10^4</f>
        <v>24.186194</v>
      </c>
      <c r="N123" s="863">
        <f>'Comext annuel - EUROSTAT'!G173/10^4</f>
        <v>10.390967999999999</v>
      </c>
      <c r="O123" s="863">
        <f>'Comext annuel - EUROSTAT'!H173/10^4</f>
        <v>32.317985999999998</v>
      </c>
    </row>
    <row r="124" spans="1:15">
      <c r="A124" t="s">
        <v>1083</v>
      </c>
      <c r="B124" s="984"/>
      <c r="C124" t="str">
        <f>'Comext mensuel - EUROSTAT'!A152</f>
        <v>Haricots {Vigna spp., Phaseolus spp.}, préparés ou conservés autrement qu'au vinaigre ou à l'acide acétique, non congelés (à l'excl. des haricots en grains)</v>
      </c>
      <c r="D124" s="861">
        <f>SUM('Comext mensuel - EUROSTAT'!B152,'Comext mensuel - EUROSTAT'!D152,'Comext mensuel - EUROSTAT'!F152,'Comext mensuel - EUROSTAT'!H152,'Comext mensuel - EUROSTAT'!J152,'Comext mensuel - EUROSTAT'!L152,'Comext mensuel - EUROSTAT'!N152,'Comext mensuel - EUROSTAT'!P152,'Comext mensuel - EUROSTAT'!R152,'Comext mensuel - EUROSTAT'!T152,'Comext mensuel - EUROSTAT'!V152,'Comext mensuel - EUROSTAT'!X152)/10^4</f>
        <v>49.302582999999998</v>
      </c>
      <c r="E124" s="861">
        <f>SUM('Comext mensuel - EUROSTAT'!C152,'Comext mensuel - EUROSTAT'!E152,'Comext mensuel - EUROSTAT'!G152,'Comext mensuel - EUROSTAT'!I152,'Comext mensuel - EUROSTAT'!K152,'Comext mensuel - EUROSTAT'!M152,'Comext mensuel - EUROSTAT'!O152,'Comext mensuel - EUROSTAT'!Q152,'Comext mensuel - EUROSTAT'!S152,'Comext mensuel - EUROSTAT'!U152,'Comext mensuel - EUROSTAT'!W152,'Comext mensuel - EUROSTAT'!Y152)/10^4</f>
        <v>20.495691000000004</v>
      </c>
      <c r="F124" s="861">
        <f>SUM('Comext mensuel - EUROSTAT'!Z152,'Comext mensuel - EUROSTAT'!AB152,'Comext mensuel - EUROSTAT'!AD152,'Comext mensuel - EUROSTAT'!AF152,'Comext mensuel - EUROSTAT'!AH152,'Comext mensuel - EUROSTAT'!AJ152,'Comext mensuel - EUROSTAT'!AL152,'Comext mensuel - EUROSTAT'!AN152,'Comext mensuel - EUROSTAT'!AP152,'Comext mensuel - EUROSTAT'!AR152,'Comext mensuel - EUROSTAT'!AT152,'Comext mensuel - EUROSTAT'!AV152)/10^4</f>
        <v>51.516440000000003</v>
      </c>
      <c r="G124" s="861">
        <f>SUM('Comext mensuel - EUROSTAT'!AA152,'Comext mensuel - EUROSTAT'!AC152,'Comext mensuel - EUROSTAT'!AE152,'Comext mensuel - EUROSTAT'!AG152,'Comext mensuel - EUROSTAT'!AI152,'Comext mensuel - EUROSTAT'!AK152,'Comext mensuel - EUROSTAT'!AM152,'Comext mensuel - EUROSTAT'!AO152,'Comext mensuel - EUROSTAT'!AQ152,'Comext mensuel - EUROSTAT'!AS152,'Comext mensuel - EUROSTAT'!AU152,'Comext mensuel - EUROSTAT'!AW152)/10^4</f>
        <v>21.978488000000002</v>
      </c>
      <c r="H124" s="861">
        <f>SUM('Comext mensuel - EUROSTAT'!AX152,'Comext mensuel - EUROSTAT'!AZ152,'Comext mensuel - EUROSTAT'!BB152,'Comext mensuel - EUROSTAT'!BD152,'Comext mensuel - EUROSTAT'!BF152,'Comext mensuel - EUROSTAT'!BH152,'Comext mensuel - EUROSTAT'!BJ152,'Comext mensuel - EUROSTAT'!BL152,'Comext mensuel - EUROSTAT'!BN152,'Comext mensuel - EUROSTAT'!BP152,'Comext mensuel - EUROSTAT'!BR152,'Comext mensuel - EUROSTAT'!BT152)/10^4</f>
        <v>42.893037</v>
      </c>
      <c r="I124" s="861">
        <f>SUM('Comext mensuel - EUROSTAT'!AY152,'Comext mensuel - EUROSTAT'!BA152,'Comext mensuel - EUROSTAT'!BC152,'Comext mensuel - EUROSTAT'!BE152,'Comext mensuel - EUROSTAT'!BG152,'Comext mensuel - EUROSTAT'!BI152,'Comext mensuel - EUROSTAT'!BK152,'Comext mensuel - EUROSTAT'!BM152,'Comext mensuel - EUROSTAT'!BO152,'Comext mensuel - EUROSTAT'!BQ152,'Comext mensuel - EUROSTAT'!BS152,'Comext mensuel - EUROSTAT'!BU152)/10^4</f>
        <v>15.649296000000001</v>
      </c>
      <c r="J124" s="863">
        <f>'Comext annuel - EUROSTAT'!C174/10^4</f>
        <v>29.026474</v>
      </c>
      <c r="K124" s="863">
        <f>'Comext annuel - EUROSTAT'!D174/10^4</f>
        <v>9.2025869999999994</v>
      </c>
      <c r="L124" s="863">
        <f>'Comext annuel - EUROSTAT'!E174/10^4</f>
        <v>30.818114000000001</v>
      </c>
      <c r="M124" s="863">
        <f>'Comext annuel - EUROSTAT'!F174/10^4</f>
        <v>8.6289759999999998</v>
      </c>
      <c r="N124" s="863">
        <f>'Comext annuel - EUROSTAT'!G174/10^4</f>
        <v>30.512922999999997</v>
      </c>
      <c r="O124" s="863">
        <f>'Comext annuel - EUROSTAT'!H174/10^4</f>
        <v>12.167477999999999</v>
      </c>
    </row>
    <row r="125" spans="1:15">
      <c r="A125" t="s">
        <v>477</v>
      </c>
      <c r="B125" s="984"/>
      <c r="C125" t="str">
        <f>'Comext mensuel - EUROSTAT'!A153</f>
        <v>Olives, préparées ou conservées autrement qu'au vinaigre ou à l'acide acétique, non congelées(2008-2500);Olives, préparées ou conservées autrement qu'au vinaigre ou à l'acide acétique, non-congelées(1988-1993)</v>
      </c>
      <c r="D125" s="862">
        <f>SUM('Comext mensuel - EUROSTAT'!B153,'Comext mensuel - EUROSTAT'!D153,'Comext mensuel - EUROSTAT'!F153,'Comext mensuel - EUROSTAT'!H153,'Comext mensuel - EUROSTAT'!J153,'Comext mensuel - EUROSTAT'!L153,'Comext mensuel - EUROSTAT'!N153,'Comext mensuel - EUROSTAT'!P153,'Comext mensuel - EUROSTAT'!R153,'Comext mensuel - EUROSTAT'!T153,'Comext mensuel - EUROSTAT'!V153,'Comext mensuel - EUROSTAT'!X153)/10^4</f>
        <v>79.122195000000005</v>
      </c>
      <c r="E125" s="862">
        <f>SUM('Comext mensuel - EUROSTAT'!C153,'Comext mensuel - EUROSTAT'!E153,'Comext mensuel - EUROSTAT'!G153,'Comext mensuel - EUROSTAT'!I153,'Comext mensuel - EUROSTAT'!K153,'Comext mensuel - EUROSTAT'!M153,'Comext mensuel - EUROSTAT'!O153,'Comext mensuel - EUROSTAT'!Q153,'Comext mensuel - EUROSTAT'!S153,'Comext mensuel - EUROSTAT'!U153,'Comext mensuel - EUROSTAT'!W153,'Comext mensuel - EUROSTAT'!Y153)/10^4</f>
        <v>2.9422619999999999</v>
      </c>
      <c r="F125" s="862">
        <f>SUM('Comext mensuel - EUROSTAT'!Z153,'Comext mensuel - EUROSTAT'!AB153,'Comext mensuel - EUROSTAT'!AD153,'Comext mensuel - EUROSTAT'!AF153,'Comext mensuel - EUROSTAT'!AH153,'Comext mensuel - EUROSTAT'!AJ153,'Comext mensuel - EUROSTAT'!AL153,'Comext mensuel - EUROSTAT'!AN153,'Comext mensuel - EUROSTAT'!AP153,'Comext mensuel - EUROSTAT'!AR153,'Comext mensuel - EUROSTAT'!AT153,'Comext mensuel - EUROSTAT'!AV153)/10^4</f>
        <v>84.536405999999999</v>
      </c>
      <c r="G125" s="862">
        <f>SUM('Comext mensuel - EUROSTAT'!AA153,'Comext mensuel - EUROSTAT'!AC153,'Comext mensuel - EUROSTAT'!AE153,'Comext mensuel - EUROSTAT'!AG153,'Comext mensuel - EUROSTAT'!AI153,'Comext mensuel - EUROSTAT'!AK153,'Comext mensuel - EUROSTAT'!AM153,'Comext mensuel - EUROSTAT'!AO153,'Comext mensuel - EUROSTAT'!AQ153,'Comext mensuel - EUROSTAT'!AS153,'Comext mensuel - EUROSTAT'!AU153,'Comext mensuel - EUROSTAT'!AW153)/10^4</f>
        <v>2.8481660000000004</v>
      </c>
      <c r="H125" s="862">
        <f>SUM('Comext mensuel - EUROSTAT'!AX153,'Comext mensuel - EUROSTAT'!AZ153,'Comext mensuel - EUROSTAT'!BB153,'Comext mensuel - EUROSTAT'!BD153,'Comext mensuel - EUROSTAT'!BF153,'Comext mensuel - EUROSTAT'!BH153,'Comext mensuel - EUROSTAT'!BJ153,'Comext mensuel - EUROSTAT'!BL153,'Comext mensuel - EUROSTAT'!BN153,'Comext mensuel - EUROSTAT'!BP153,'Comext mensuel - EUROSTAT'!BR153,'Comext mensuel - EUROSTAT'!BT153)/10^4</f>
        <v>80.167001999999997</v>
      </c>
      <c r="I125" s="862">
        <f>SUM('Comext mensuel - EUROSTAT'!AY153,'Comext mensuel - EUROSTAT'!BA153,'Comext mensuel - EUROSTAT'!BC153,'Comext mensuel - EUROSTAT'!BE153,'Comext mensuel - EUROSTAT'!BG153,'Comext mensuel - EUROSTAT'!BI153,'Comext mensuel - EUROSTAT'!BK153,'Comext mensuel - EUROSTAT'!BM153,'Comext mensuel - EUROSTAT'!BO153,'Comext mensuel - EUROSTAT'!BQ153,'Comext mensuel - EUROSTAT'!BS153,'Comext mensuel - EUROSTAT'!BU153)/10^4</f>
        <v>2.9930380000000003</v>
      </c>
      <c r="J125" s="873">
        <f>'Comext annuel - EUROSTAT'!C175/10^4</f>
        <v>78.454537000000002</v>
      </c>
      <c r="K125" s="873">
        <f>'Comext annuel - EUROSTAT'!D175/10^4</f>
        <v>2.8857459999999997</v>
      </c>
      <c r="L125" s="873">
        <f>'Comext annuel - EUROSTAT'!E175/10^4</f>
        <v>89.238790000000009</v>
      </c>
      <c r="M125" s="873">
        <f>'Comext annuel - EUROSTAT'!F175/10^4</f>
        <v>3.3215410000000003</v>
      </c>
      <c r="N125" s="873">
        <f>'Comext annuel - EUROSTAT'!G175/10^4</f>
        <v>83.040017000000006</v>
      </c>
      <c r="O125" s="873">
        <f>'Comext annuel - EUROSTAT'!H175/10^4</f>
        <v>2.8855150000000003</v>
      </c>
    </row>
    <row r="126" spans="1:15">
      <c r="B126" s="2" t="s">
        <v>1107</v>
      </c>
      <c r="C126" t="str">
        <f>'Comext mensuel - EUROSTAT'!A154</f>
        <v>Sauce de soja</v>
      </c>
      <c r="D126" s="861">
        <f>SUM('Comext mensuel - EUROSTAT'!B154,'Comext mensuel - EUROSTAT'!D154,'Comext mensuel - EUROSTAT'!F154,'Comext mensuel - EUROSTAT'!H154,'Comext mensuel - EUROSTAT'!J154,'Comext mensuel - EUROSTAT'!L154,'Comext mensuel - EUROSTAT'!N154,'Comext mensuel - EUROSTAT'!P154,'Comext mensuel - EUROSTAT'!R154,'Comext mensuel - EUROSTAT'!T154,'Comext mensuel - EUROSTAT'!V154,'Comext mensuel - EUROSTAT'!X154)/10^4</f>
        <v>13.211523999999995</v>
      </c>
      <c r="E126" s="861">
        <f>SUM('Comext mensuel - EUROSTAT'!C154,'Comext mensuel - EUROSTAT'!E154,'Comext mensuel - EUROSTAT'!G154,'Comext mensuel - EUROSTAT'!I154,'Comext mensuel - EUROSTAT'!K154,'Comext mensuel - EUROSTAT'!M154,'Comext mensuel - EUROSTAT'!O154,'Comext mensuel - EUROSTAT'!Q154,'Comext mensuel - EUROSTAT'!S154,'Comext mensuel - EUROSTAT'!U154,'Comext mensuel - EUROSTAT'!W154,'Comext mensuel - EUROSTAT'!Y154)/10^4</f>
        <v>0.468026</v>
      </c>
      <c r="F126" s="861">
        <f>SUM('Comext mensuel - EUROSTAT'!Z154,'Comext mensuel - EUROSTAT'!AB154,'Comext mensuel - EUROSTAT'!AD154,'Comext mensuel - EUROSTAT'!AF154,'Comext mensuel - EUROSTAT'!AH154,'Comext mensuel - EUROSTAT'!AJ154,'Comext mensuel - EUROSTAT'!AL154,'Comext mensuel - EUROSTAT'!AN154,'Comext mensuel - EUROSTAT'!AP154,'Comext mensuel - EUROSTAT'!AR154,'Comext mensuel - EUROSTAT'!AT154,'Comext mensuel - EUROSTAT'!AV154)/10^4</f>
        <v>16.017571</v>
      </c>
      <c r="G126" s="861">
        <f>SUM('Comext mensuel - EUROSTAT'!AA154,'Comext mensuel - EUROSTAT'!AC154,'Comext mensuel - EUROSTAT'!AE154,'Comext mensuel - EUROSTAT'!AG154,'Comext mensuel - EUROSTAT'!AI154,'Comext mensuel - EUROSTAT'!AK154,'Comext mensuel - EUROSTAT'!AM154,'Comext mensuel - EUROSTAT'!AO154,'Comext mensuel - EUROSTAT'!AQ154,'Comext mensuel - EUROSTAT'!AS154,'Comext mensuel - EUROSTAT'!AU154,'Comext mensuel - EUROSTAT'!AW154)/10^4</f>
        <v>0.72979700000000003</v>
      </c>
      <c r="H126" s="861">
        <f>SUM('Comext mensuel - EUROSTAT'!AX154,'Comext mensuel - EUROSTAT'!AZ154,'Comext mensuel - EUROSTAT'!BB154,'Comext mensuel - EUROSTAT'!BD154,'Comext mensuel - EUROSTAT'!BF154,'Comext mensuel - EUROSTAT'!BH154,'Comext mensuel - EUROSTAT'!BJ154,'Comext mensuel - EUROSTAT'!BL154,'Comext mensuel - EUROSTAT'!BN154,'Comext mensuel - EUROSTAT'!BP154,'Comext mensuel - EUROSTAT'!BR154,'Comext mensuel - EUROSTAT'!BT154)/10^4</f>
        <v>22.414594000000005</v>
      </c>
      <c r="I126" s="861">
        <f>SUM('Comext mensuel - EUROSTAT'!AY154,'Comext mensuel - EUROSTAT'!BA154,'Comext mensuel - EUROSTAT'!BC154,'Comext mensuel - EUROSTAT'!BE154,'Comext mensuel - EUROSTAT'!BG154,'Comext mensuel - EUROSTAT'!BI154,'Comext mensuel - EUROSTAT'!BK154,'Comext mensuel - EUROSTAT'!BM154,'Comext mensuel - EUROSTAT'!BO154,'Comext mensuel - EUROSTAT'!BQ154,'Comext mensuel - EUROSTAT'!BS154,'Comext mensuel - EUROSTAT'!BU154)/10^4</f>
        <v>1.2563390000000001</v>
      </c>
      <c r="J126" s="863">
        <f>'Comext annuel - EUROSTAT'!C178/10^4</f>
        <v>12.24602</v>
      </c>
      <c r="K126" s="863">
        <f>'Comext annuel - EUROSTAT'!D178/10^4</f>
        <v>0.47709399999999996</v>
      </c>
      <c r="L126" s="863">
        <f>'Comext annuel - EUROSTAT'!E178/10^4</f>
        <v>16.170866</v>
      </c>
      <c r="M126" s="863">
        <f>'Comext annuel - EUROSTAT'!F178/10^4</f>
        <v>0.71527499999999999</v>
      </c>
      <c r="N126" s="863">
        <f>'Comext annuel - EUROSTAT'!G178/10^4</f>
        <v>20.504923999999999</v>
      </c>
      <c r="O126" s="863">
        <f>'Comext annuel - EUROSTAT'!H178/10^4</f>
        <v>0.90575000000000006</v>
      </c>
    </row>
    <row r="127" spans="1:15">
      <c r="B127" t="s">
        <v>1108</v>
      </c>
      <c r="C127" t="str">
        <f>'Comext mensuel - EUROSTAT'!A155</f>
        <v>Résidus, même agglomérés sous forme de pellets, du criblage, de la mouture ou d'autres traitements des légumineuses</v>
      </c>
      <c r="D127" s="861">
        <f>SUM('Comext mensuel - EUROSTAT'!B155,'Comext mensuel - EUROSTAT'!D155,'Comext mensuel - EUROSTAT'!F155,'Comext mensuel - EUROSTAT'!H155,'Comext mensuel - EUROSTAT'!J155,'Comext mensuel - EUROSTAT'!L155,'Comext mensuel - EUROSTAT'!N155,'Comext mensuel - EUROSTAT'!P155,'Comext mensuel - EUROSTAT'!R155,'Comext mensuel - EUROSTAT'!T155,'Comext mensuel - EUROSTAT'!V155,'Comext mensuel - EUROSTAT'!X155)/10^4</f>
        <v>4.9893180000000008</v>
      </c>
      <c r="E127" s="861">
        <f>SUM('Comext mensuel - EUROSTAT'!C155,'Comext mensuel - EUROSTAT'!E155,'Comext mensuel - EUROSTAT'!G155,'Comext mensuel - EUROSTAT'!I155,'Comext mensuel - EUROSTAT'!K155,'Comext mensuel - EUROSTAT'!M155,'Comext mensuel - EUROSTAT'!O155,'Comext mensuel - EUROSTAT'!Q155,'Comext mensuel - EUROSTAT'!S155,'Comext mensuel - EUROSTAT'!U155,'Comext mensuel - EUROSTAT'!W155,'Comext mensuel - EUROSTAT'!Y155)/10^4</f>
        <v>3.4177869999999997</v>
      </c>
      <c r="F127" s="861">
        <f>SUM('Comext mensuel - EUROSTAT'!Z155,'Comext mensuel - EUROSTAT'!AB155,'Comext mensuel - EUROSTAT'!AD155,'Comext mensuel - EUROSTAT'!AF155,'Comext mensuel - EUROSTAT'!AH155,'Comext mensuel - EUROSTAT'!AJ155,'Comext mensuel - EUROSTAT'!AL155,'Comext mensuel - EUROSTAT'!AN155,'Comext mensuel - EUROSTAT'!AP155,'Comext mensuel - EUROSTAT'!AR155,'Comext mensuel - EUROSTAT'!AT155,'Comext mensuel - EUROSTAT'!AV155)/10^4</f>
        <v>8.6252040000000001</v>
      </c>
      <c r="G127" s="861">
        <f>SUM('Comext mensuel - EUROSTAT'!AA155,'Comext mensuel - EUROSTAT'!AC155,'Comext mensuel - EUROSTAT'!AE155,'Comext mensuel - EUROSTAT'!AG155,'Comext mensuel - EUROSTAT'!AI155,'Comext mensuel - EUROSTAT'!AK155,'Comext mensuel - EUROSTAT'!AM155,'Comext mensuel - EUROSTAT'!AO155,'Comext mensuel - EUROSTAT'!AQ155,'Comext mensuel - EUROSTAT'!AS155,'Comext mensuel - EUROSTAT'!AU155,'Comext mensuel - EUROSTAT'!AW155)/10^4</f>
        <v>4.7736490000000007</v>
      </c>
      <c r="H127" s="861">
        <f>SUM('Comext mensuel - EUROSTAT'!AX155,'Comext mensuel - EUROSTAT'!AZ155,'Comext mensuel - EUROSTAT'!BB155,'Comext mensuel - EUROSTAT'!BD155,'Comext mensuel - EUROSTAT'!BF155,'Comext mensuel - EUROSTAT'!BH155,'Comext mensuel - EUROSTAT'!BJ155,'Comext mensuel - EUROSTAT'!BL155,'Comext mensuel - EUROSTAT'!BN155,'Comext mensuel - EUROSTAT'!BP155,'Comext mensuel - EUROSTAT'!BR155,'Comext mensuel - EUROSTAT'!BT155)/10^4</f>
        <v>9.5242879999999985</v>
      </c>
      <c r="I127" s="861">
        <f>SUM('Comext mensuel - EUROSTAT'!AY155,'Comext mensuel - EUROSTAT'!BA155,'Comext mensuel - EUROSTAT'!BC155,'Comext mensuel - EUROSTAT'!BE155,'Comext mensuel - EUROSTAT'!BG155,'Comext mensuel - EUROSTAT'!BI155,'Comext mensuel - EUROSTAT'!BK155,'Comext mensuel - EUROSTAT'!BM155,'Comext mensuel - EUROSTAT'!BO155,'Comext mensuel - EUROSTAT'!BQ155,'Comext mensuel - EUROSTAT'!BS155,'Comext mensuel - EUROSTAT'!BU155)/10^4</f>
        <v>5.0670659999999996</v>
      </c>
      <c r="J127" s="863">
        <f>'Comext annuel - EUROSTAT'!C179/10^4</f>
        <v>5.4805650000000004</v>
      </c>
      <c r="K127" s="863">
        <f>'Comext annuel - EUROSTAT'!D179/10^4</f>
        <v>2.6949679999999998</v>
      </c>
      <c r="L127" s="863">
        <f>'Comext annuel - EUROSTAT'!E179/10^4</f>
        <v>8.9886649999999992</v>
      </c>
      <c r="M127" s="863">
        <f>'Comext annuel - EUROSTAT'!F179/10^4</f>
        <v>3.7212389999999997</v>
      </c>
      <c r="N127" s="863">
        <f>'Comext annuel - EUROSTAT'!G179/10^4</f>
        <v>6.2875120000000004</v>
      </c>
      <c r="O127" s="863">
        <f>'Comext annuel - EUROSTAT'!H179/10^4</f>
        <v>4.4851510000000001</v>
      </c>
    </row>
    <row r="128" spans="1:15">
      <c r="A128" t="s">
        <v>392</v>
      </c>
      <c r="B128" s="983" t="s">
        <v>1109</v>
      </c>
      <c r="C128" t="str">
        <f>'Comext mensuel - EUROSTAT'!A156</f>
        <v>Tourteaux et autres résidus solides, même broyés ou agglomérés sous forme de pellets, de l'extraction de l'huile de soja</v>
      </c>
      <c r="D128" s="862">
        <f>SUM('Comext mensuel - EUROSTAT'!B156,'Comext mensuel - EUROSTAT'!D156,'Comext mensuel - EUROSTAT'!F156,'Comext mensuel - EUROSTAT'!H156,'Comext mensuel - EUROSTAT'!J156,'Comext mensuel - EUROSTAT'!L156,'Comext mensuel - EUROSTAT'!N156,'Comext mensuel - EUROSTAT'!P156,'Comext mensuel - EUROSTAT'!R156,'Comext mensuel - EUROSTAT'!T156,'Comext mensuel - EUROSTAT'!V156,'Comext mensuel - EUROSTAT'!X156)/10^4</f>
        <v>3431.9921129999993</v>
      </c>
      <c r="E128" s="862">
        <f>SUM('Comext mensuel - EUROSTAT'!C156,'Comext mensuel - EUROSTAT'!E156,'Comext mensuel - EUROSTAT'!G156,'Comext mensuel - EUROSTAT'!I156,'Comext mensuel - EUROSTAT'!K156,'Comext mensuel - EUROSTAT'!M156,'Comext mensuel - EUROSTAT'!O156,'Comext mensuel - EUROSTAT'!Q156,'Comext mensuel - EUROSTAT'!S156,'Comext mensuel - EUROSTAT'!U156,'Comext mensuel - EUROSTAT'!W156,'Comext mensuel - EUROSTAT'!Y156)/10^4</f>
        <v>19.168677000000002</v>
      </c>
      <c r="F128" s="862">
        <f>SUM('Comext mensuel - EUROSTAT'!Z156,'Comext mensuel - EUROSTAT'!AB156,'Comext mensuel - EUROSTAT'!AD156,'Comext mensuel - EUROSTAT'!AF156,'Comext mensuel - EUROSTAT'!AH156,'Comext mensuel - EUROSTAT'!AJ156,'Comext mensuel - EUROSTAT'!AL156,'Comext mensuel - EUROSTAT'!AN156,'Comext mensuel - EUROSTAT'!AP156,'Comext mensuel - EUROSTAT'!AR156,'Comext mensuel - EUROSTAT'!AT156,'Comext mensuel - EUROSTAT'!AV156)/10^4</f>
        <v>2925.549814</v>
      </c>
      <c r="G128" s="862">
        <f>SUM('Comext mensuel - EUROSTAT'!AA156,'Comext mensuel - EUROSTAT'!AC156,'Comext mensuel - EUROSTAT'!AE156,'Comext mensuel - EUROSTAT'!AG156,'Comext mensuel - EUROSTAT'!AI156,'Comext mensuel - EUROSTAT'!AK156,'Comext mensuel - EUROSTAT'!AM156,'Comext mensuel - EUROSTAT'!AO156,'Comext mensuel - EUROSTAT'!AQ156,'Comext mensuel - EUROSTAT'!AS156,'Comext mensuel - EUROSTAT'!AU156,'Comext mensuel - EUROSTAT'!AW156)/10^4</f>
        <v>61.577357999999982</v>
      </c>
      <c r="H128" s="862">
        <f>SUM('Comext mensuel - EUROSTAT'!AX156,'Comext mensuel - EUROSTAT'!AZ156,'Comext mensuel - EUROSTAT'!BB156,'Comext mensuel - EUROSTAT'!BD156,'Comext mensuel - EUROSTAT'!BF156,'Comext mensuel - EUROSTAT'!BH156,'Comext mensuel - EUROSTAT'!BJ156,'Comext mensuel - EUROSTAT'!BL156,'Comext mensuel - EUROSTAT'!BN156,'Comext mensuel - EUROSTAT'!BP156,'Comext mensuel - EUROSTAT'!BR156,'Comext mensuel - EUROSTAT'!BT156)/10^4</f>
        <v>2780.3795630000004</v>
      </c>
      <c r="I128" s="862">
        <f>SUM('Comext mensuel - EUROSTAT'!AY156,'Comext mensuel - EUROSTAT'!BA156,'Comext mensuel - EUROSTAT'!BC156,'Comext mensuel - EUROSTAT'!BE156,'Comext mensuel - EUROSTAT'!BG156,'Comext mensuel - EUROSTAT'!BI156,'Comext mensuel - EUROSTAT'!BK156,'Comext mensuel - EUROSTAT'!BM156,'Comext mensuel - EUROSTAT'!BO156,'Comext mensuel - EUROSTAT'!BQ156,'Comext mensuel - EUROSTAT'!BS156,'Comext mensuel - EUROSTAT'!BU156)/10^4</f>
        <v>57.481765999999993</v>
      </c>
      <c r="J128" s="873">
        <f>'Comext annuel - EUROSTAT'!C180/10^4</f>
        <v>3476.5534969999999</v>
      </c>
      <c r="K128" s="873">
        <f>'Comext annuel - EUROSTAT'!D180/10^4</f>
        <v>75.547749999999994</v>
      </c>
      <c r="L128" s="873">
        <f>'Comext annuel - EUROSTAT'!E180/10^4</f>
        <v>3163.450045</v>
      </c>
      <c r="M128" s="873">
        <f>'Comext annuel - EUROSTAT'!F180/10^4</f>
        <v>69.365327000000008</v>
      </c>
      <c r="N128" s="873">
        <f>'Comext annuel - EUROSTAT'!G180/10^4</f>
        <v>2585.5098130000001</v>
      </c>
      <c r="O128" s="873">
        <f>'Comext annuel - EUROSTAT'!H180/10^4</f>
        <v>57.747385999999999</v>
      </c>
    </row>
    <row r="129" spans="1:15">
      <c r="A129" t="s">
        <v>1110</v>
      </c>
      <c r="B129" s="984"/>
      <c r="C129" t="str">
        <f>'Comext mensuel - EUROSTAT'!A157</f>
        <v>Tourteaux et autres résidus solides, même broyés ou agglomérés sous forme de pellets, de l'extraction de l'huile d'arachide</v>
      </c>
      <c r="D129" s="861">
        <f>SUM('Comext mensuel - EUROSTAT'!B157,'Comext mensuel - EUROSTAT'!D157,'Comext mensuel - EUROSTAT'!F157,'Comext mensuel - EUROSTAT'!H157,'Comext mensuel - EUROSTAT'!J157,'Comext mensuel - EUROSTAT'!L157,'Comext mensuel - EUROSTAT'!N157,'Comext mensuel - EUROSTAT'!P157,'Comext mensuel - EUROSTAT'!R157,'Comext mensuel - EUROSTAT'!T157,'Comext mensuel - EUROSTAT'!V157,'Comext mensuel - EUROSTAT'!X157)/10^4</f>
        <v>9.6068999999999996</v>
      </c>
      <c r="E129" s="861">
        <f>SUM('Comext mensuel - EUROSTAT'!C157,'Comext mensuel - EUROSTAT'!E157,'Comext mensuel - EUROSTAT'!G157,'Comext mensuel - EUROSTAT'!I157,'Comext mensuel - EUROSTAT'!K157,'Comext mensuel - EUROSTAT'!M157,'Comext mensuel - EUROSTAT'!O157,'Comext mensuel - EUROSTAT'!Q157,'Comext mensuel - EUROSTAT'!S157,'Comext mensuel - EUROSTAT'!U157,'Comext mensuel - EUROSTAT'!W157,'Comext mensuel - EUROSTAT'!Y157)/10^4</f>
        <v>5.5238000000000002E-2</v>
      </c>
      <c r="F129" s="861">
        <f>SUM('Comext mensuel - EUROSTAT'!Z157,'Comext mensuel - EUROSTAT'!AB157,'Comext mensuel - EUROSTAT'!AD157,'Comext mensuel - EUROSTAT'!AF157,'Comext mensuel - EUROSTAT'!AH157,'Comext mensuel - EUROSTAT'!AJ157,'Comext mensuel - EUROSTAT'!AL157,'Comext mensuel - EUROSTAT'!AN157,'Comext mensuel - EUROSTAT'!AP157,'Comext mensuel - EUROSTAT'!AR157,'Comext mensuel - EUROSTAT'!AT157,'Comext mensuel - EUROSTAT'!AV157)/10^4</f>
        <v>8.9598700000000004</v>
      </c>
      <c r="G129" s="861">
        <f>SUM('Comext mensuel - EUROSTAT'!AA157,'Comext mensuel - EUROSTAT'!AC157,'Comext mensuel - EUROSTAT'!AE157,'Comext mensuel - EUROSTAT'!AG157,'Comext mensuel - EUROSTAT'!AI157,'Comext mensuel - EUROSTAT'!AK157,'Comext mensuel - EUROSTAT'!AM157,'Comext mensuel - EUROSTAT'!AO157,'Comext mensuel - EUROSTAT'!AQ157,'Comext mensuel - EUROSTAT'!AS157,'Comext mensuel - EUROSTAT'!AU157,'Comext mensuel - EUROSTAT'!AW157)/10^4</f>
        <v>8.8921999999999987E-2</v>
      </c>
      <c r="H129" s="861">
        <f>SUM('Comext mensuel - EUROSTAT'!AX157,'Comext mensuel - EUROSTAT'!AZ157,'Comext mensuel - EUROSTAT'!BB157,'Comext mensuel - EUROSTAT'!BD157,'Comext mensuel - EUROSTAT'!BF157,'Comext mensuel - EUROSTAT'!BH157,'Comext mensuel - EUROSTAT'!BJ157,'Comext mensuel - EUROSTAT'!BL157,'Comext mensuel - EUROSTAT'!BN157,'Comext mensuel - EUROSTAT'!BP157,'Comext mensuel - EUROSTAT'!BR157,'Comext mensuel - EUROSTAT'!BT157)/10^4</f>
        <v>6.0604840000000006</v>
      </c>
      <c r="I129" s="861">
        <f>SUM('Comext mensuel - EUROSTAT'!AY157,'Comext mensuel - EUROSTAT'!BA157,'Comext mensuel - EUROSTAT'!BC157,'Comext mensuel - EUROSTAT'!BE157,'Comext mensuel - EUROSTAT'!BG157,'Comext mensuel - EUROSTAT'!BI157,'Comext mensuel - EUROSTAT'!BK157,'Comext mensuel - EUROSTAT'!BM157,'Comext mensuel - EUROSTAT'!BO157,'Comext mensuel - EUROSTAT'!BQ157,'Comext mensuel - EUROSTAT'!BS157,'Comext mensuel - EUROSTAT'!BU157)/10^4</f>
        <v>4.1250000000000002E-3</v>
      </c>
      <c r="J129" s="863"/>
      <c r="K129" s="863"/>
      <c r="L129" s="863"/>
      <c r="M129" s="863"/>
      <c r="N129" s="863"/>
      <c r="O129" s="863"/>
    </row>
    <row r="130" spans="1:15">
      <c r="A130" t="s">
        <v>1111</v>
      </c>
      <c r="B130" s="984"/>
      <c r="C130" t="str">
        <f>'Comext mensuel - EUROSTAT'!A158</f>
        <v>Tourteaux et autres résidus solides, même broyés ou agglomérés sous forme de pellets, de l'extraction des graisses ou huiles de coton</v>
      </c>
      <c r="D130" s="861">
        <f>SUM('Comext mensuel - EUROSTAT'!B158,'Comext mensuel - EUROSTAT'!D158,'Comext mensuel - EUROSTAT'!F158,'Comext mensuel - EUROSTAT'!H158,'Comext mensuel - EUROSTAT'!J158,'Comext mensuel - EUROSTAT'!L158,'Comext mensuel - EUROSTAT'!N158,'Comext mensuel - EUROSTAT'!P158,'Comext mensuel - EUROSTAT'!R158,'Comext mensuel - EUROSTAT'!T158,'Comext mensuel - EUROSTAT'!V158,'Comext mensuel - EUROSTAT'!X158)/10^4</f>
        <v>0.34587299999999993</v>
      </c>
      <c r="E130" s="861">
        <f>SUM('Comext mensuel - EUROSTAT'!C158,'Comext mensuel - EUROSTAT'!E158,'Comext mensuel - EUROSTAT'!G158,'Comext mensuel - EUROSTAT'!I158,'Comext mensuel - EUROSTAT'!K158,'Comext mensuel - EUROSTAT'!M158,'Comext mensuel - EUROSTAT'!O158,'Comext mensuel - EUROSTAT'!Q158,'Comext mensuel - EUROSTAT'!S158,'Comext mensuel - EUROSTAT'!U158,'Comext mensuel - EUROSTAT'!W158,'Comext mensuel - EUROSTAT'!Y158)/10^4</f>
        <v>0</v>
      </c>
      <c r="F130" s="861">
        <f>SUM('Comext mensuel - EUROSTAT'!Z158,'Comext mensuel - EUROSTAT'!AB158,'Comext mensuel - EUROSTAT'!AD158,'Comext mensuel - EUROSTAT'!AF158,'Comext mensuel - EUROSTAT'!AH158,'Comext mensuel - EUROSTAT'!AJ158,'Comext mensuel - EUROSTAT'!AL158,'Comext mensuel - EUROSTAT'!AN158,'Comext mensuel - EUROSTAT'!AP158,'Comext mensuel - EUROSTAT'!AR158,'Comext mensuel - EUROSTAT'!AT158,'Comext mensuel - EUROSTAT'!AV158)/10^4</f>
        <v>1.6999999999999999E-3</v>
      </c>
      <c r="G130" s="861">
        <f>SUM('Comext mensuel - EUROSTAT'!AA158,'Comext mensuel - EUROSTAT'!AC158,'Comext mensuel - EUROSTAT'!AE158,'Comext mensuel - EUROSTAT'!AG158,'Comext mensuel - EUROSTAT'!AI158,'Comext mensuel - EUROSTAT'!AK158,'Comext mensuel - EUROSTAT'!AM158,'Comext mensuel - EUROSTAT'!AO158,'Comext mensuel - EUROSTAT'!AQ158,'Comext mensuel - EUROSTAT'!AS158,'Comext mensuel - EUROSTAT'!AU158,'Comext mensuel - EUROSTAT'!AW158)/10^4</f>
        <v>0</v>
      </c>
      <c r="H130" s="861">
        <f>SUM('Comext mensuel - EUROSTAT'!AX158,'Comext mensuel - EUROSTAT'!AZ158,'Comext mensuel - EUROSTAT'!BB158,'Comext mensuel - EUROSTAT'!BD158,'Comext mensuel - EUROSTAT'!BF158,'Comext mensuel - EUROSTAT'!BH158,'Comext mensuel - EUROSTAT'!BJ158,'Comext mensuel - EUROSTAT'!BL158,'Comext mensuel - EUROSTAT'!BN158,'Comext mensuel - EUROSTAT'!BP158,'Comext mensuel - EUROSTAT'!BR158,'Comext mensuel - EUROSTAT'!BT158)/10^4</f>
        <v>0.165796</v>
      </c>
      <c r="I130" s="861">
        <f>SUM('Comext mensuel - EUROSTAT'!AY158,'Comext mensuel - EUROSTAT'!BA158,'Comext mensuel - EUROSTAT'!BC158,'Comext mensuel - EUROSTAT'!BE158,'Comext mensuel - EUROSTAT'!BG158,'Comext mensuel - EUROSTAT'!BI158,'Comext mensuel - EUROSTAT'!BK158,'Comext mensuel - EUROSTAT'!BM158,'Comext mensuel - EUROSTAT'!BO158,'Comext mensuel - EUROSTAT'!BQ158,'Comext mensuel - EUROSTAT'!BS158,'Comext mensuel - EUROSTAT'!BU158)/10^4</f>
        <v>3.9999999999999998E-6</v>
      </c>
      <c r="J130" s="863">
        <f>'Comext annuel - EUROSTAT'!C181/10^4</f>
        <v>0.33449299999999998</v>
      </c>
      <c r="K130" s="863" t="e">
        <f>'Comext annuel - EUROSTAT'!D181/10^4</f>
        <v>#VALUE!</v>
      </c>
      <c r="L130" s="863">
        <f>'Comext annuel - EUROSTAT'!E181/10^4</f>
        <v>5.7279999999999998E-2</v>
      </c>
      <c r="M130" s="863">
        <f>'Comext annuel - EUROSTAT'!F181/10^4</f>
        <v>1.4000000000000001E-5</v>
      </c>
      <c r="N130" s="863">
        <f>'Comext annuel - EUROSTAT'!G181/10^4</f>
        <v>8.0504999999999993E-2</v>
      </c>
      <c r="O130" s="863">
        <f>'Comext annuel - EUROSTAT'!H181/10^4</f>
        <v>0</v>
      </c>
    </row>
    <row r="131" spans="1:15">
      <c r="A131" t="s">
        <v>413</v>
      </c>
      <c r="B131" s="984"/>
      <c r="C131" t="str">
        <f>'Comext mensuel - EUROSTAT'!A159</f>
        <v>Tourteaux et autres résidus solides, même broyés ou agglomérés sous forme de pellets, de l'extraction des graisses ou huiles de lin</v>
      </c>
      <c r="D131" s="862">
        <f>SUM('Comext mensuel - EUROSTAT'!B159,'Comext mensuel - EUROSTAT'!D159,'Comext mensuel - EUROSTAT'!F159,'Comext mensuel - EUROSTAT'!H159,'Comext mensuel - EUROSTAT'!J159,'Comext mensuel - EUROSTAT'!L159,'Comext mensuel - EUROSTAT'!N159,'Comext mensuel - EUROSTAT'!P159,'Comext mensuel - EUROSTAT'!R159,'Comext mensuel - EUROSTAT'!T159,'Comext mensuel - EUROSTAT'!V159,'Comext mensuel - EUROSTAT'!X159)/10^4</f>
        <v>90.166308000000001</v>
      </c>
      <c r="E131" s="862">
        <f>SUM('Comext mensuel - EUROSTAT'!C159,'Comext mensuel - EUROSTAT'!E159,'Comext mensuel - EUROSTAT'!G159,'Comext mensuel - EUROSTAT'!I159,'Comext mensuel - EUROSTAT'!K159,'Comext mensuel - EUROSTAT'!M159,'Comext mensuel - EUROSTAT'!O159,'Comext mensuel - EUROSTAT'!Q159,'Comext mensuel - EUROSTAT'!S159,'Comext mensuel - EUROSTAT'!U159,'Comext mensuel - EUROSTAT'!W159,'Comext mensuel - EUROSTAT'!Y159)/10^4</f>
        <v>3.2097000000000001E-2</v>
      </c>
      <c r="F131" s="862">
        <f>SUM('Comext mensuel - EUROSTAT'!Z159,'Comext mensuel - EUROSTAT'!AB159,'Comext mensuel - EUROSTAT'!AD159,'Comext mensuel - EUROSTAT'!AF159,'Comext mensuel - EUROSTAT'!AH159,'Comext mensuel - EUROSTAT'!AJ159,'Comext mensuel - EUROSTAT'!AL159,'Comext mensuel - EUROSTAT'!AN159,'Comext mensuel - EUROSTAT'!AP159,'Comext mensuel - EUROSTAT'!AR159,'Comext mensuel - EUROSTAT'!AT159,'Comext mensuel - EUROSTAT'!AV159)/10^4</f>
        <v>89.650288000000018</v>
      </c>
      <c r="G131" s="862">
        <f>SUM('Comext mensuel - EUROSTAT'!AA159,'Comext mensuel - EUROSTAT'!AC159,'Comext mensuel - EUROSTAT'!AE159,'Comext mensuel - EUROSTAT'!AG159,'Comext mensuel - EUROSTAT'!AI159,'Comext mensuel - EUROSTAT'!AK159,'Comext mensuel - EUROSTAT'!AM159,'Comext mensuel - EUROSTAT'!AO159,'Comext mensuel - EUROSTAT'!AQ159,'Comext mensuel - EUROSTAT'!AS159,'Comext mensuel - EUROSTAT'!AU159,'Comext mensuel - EUROSTAT'!AW159)/10^4</f>
        <v>0.89740699999999995</v>
      </c>
      <c r="H131" s="862">
        <f>SUM('Comext mensuel - EUROSTAT'!AX159,'Comext mensuel - EUROSTAT'!AZ159,'Comext mensuel - EUROSTAT'!BB159,'Comext mensuel - EUROSTAT'!BD159,'Comext mensuel - EUROSTAT'!BF159,'Comext mensuel - EUROSTAT'!BH159,'Comext mensuel - EUROSTAT'!BJ159,'Comext mensuel - EUROSTAT'!BL159,'Comext mensuel - EUROSTAT'!BN159,'Comext mensuel - EUROSTAT'!BP159,'Comext mensuel - EUROSTAT'!BR159,'Comext mensuel - EUROSTAT'!BT159)/10^4</f>
        <v>76.012824999999992</v>
      </c>
      <c r="I131" s="862">
        <f>SUM('Comext mensuel - EUROSTAT'!AY159,'Comext mensuel - EUROSTAT'!BA159,'Comext mensuel - EUROSTAT'!BC159,'Comext mensuel - EUROSTAT'!BE159,'Comext mensuel - EUROSTAT'!BG159,'Comext mensuel - EUROSTAT'!BI159,'Comext mensuel - EUROSTAT'!BK159,'Comext mensuel - EUROSTAT'!BM159,'Comext mensuel - EUROSTAT'!BO159,'Comext mensuel - EUROSTAT'!BQ159,'Comext mensuel - EUROSTAT'!BS159,'Comext mensuel - EUROSTAT'!BU159)/10^4</f>
        <v>0.52332000000000012</v>
      </c>
      <c r="J131" s="873">
        <f>'Comext annuel - EUROSTAT'!C182/10^4</f>
        <v>89.178449999999998</v>
      </c>
      <c r="K131" s="873">
        <f>'Comext annuel - EUROSTAT'!D182/10^4</f>
        <v>0.112731</v>
      </c>
      <c r="L131" s="873">
        <f>'Comext annuel - EUROSTAT'!E182/10^4</f>
        <v>96.272033999999991</v>
      </c>
      <c r="M131" s="873">
        <f>'Comext annuel - EUROSTAT'!F182/10^4</f>
        <v>0.21480199999999999</v>
      </c>
      <c r="N131" s="873">
        <f>'Comext annuel - EUROSTAT'!G182/10^4</f>
        <v>72.485125999999994</v>
      </c>
      <c r="O131" s="873">
        <f>'Comext annuel - EUROSTAT'!H182/10^4</f>
        <v>0.77771400000000002</v>
      </c>
    </row>
    <row r="132" spans="1:15">
      <c r="A132" t="s">
        <v>375</v>
      </c>
      <c r="B132" s="984"/>
      <c r="C132" t="str">
        <f>'Comext mensuel - EUROSTAT'!A160</f>
        <v>Tourteaux et autres résidus solides, même broyés ou agglomérés sous forme de pellets, de l'extraction des graisses ou huiles de tournesol</v>
      </c>
      <c r="D132" s="862">
        <f>SUM('Comext mensuel - EUROSTAT'!B160,'Comext mensuel - EUROSTAT'!D160,'Comext mensuel - EUROSTAT'!F160,'Comext mensuel - EUROSTAT'!H160,'Comext mensuel - EUROSTAT'!J160,'Comext mensuel - EUROSTAT'!L160,'Comext mensuel - EUROSTAT'!N160,'Comext mensuel - EUROSTAT'!P160,'Comext mensuel - EUROSTAT'!R160,'Comext mensuel - EUROSTAT'!T160,'Comext mensuel - EUROSTAT'!V160,'Comext mensuel - EUROSTAT'!X160)/10^4</f>
        <v>881.97745799999996</v>
      </c>
      <c r="E132" s="862">
        <f>SUM('Comext mensuel - EUROSTAT'!C160,'Comext mensuel - EUROSTAT'!E160,'Comext mensuel - EUROSTAT'!G160,'Comext mensuel - EUROSTAT'!I160,'Comext mensuel - EUROSTAT'!K160,'Comext mensuel - EUROSTAT'!M160,'Comext mensuel - EUROSTAT'!O160,'Comext mensuel - EUROSTAT'!Q160,'Comext mensuel - EUROSTAT'!S160,'Comext mensuel - EUROSTAT'!U160,'Comext mensuel - EUROSTAT'!W160,'Comext mensuel - EUROSTAT'!Y160)/10^4</f>
        <v>53.531640999999993</v>
      </c>
      <c r="F132" s="862">
        <f>SUM('Comext mensuel - EUROSTAT'!Z160,'Comext mensuel - EUROSTAT'!AB160,'Comext mensuel - EUROSTAT'!AD160,'Comext mensuel - EUROSTAT'!AF160,'Comext mensuel - EUROSTAT'!AH160,'Comext mensuel - EUROSTAT'!AJ160,'Comext mensuel - EUROSTAT'!AL160,'Comext mensuel - EUROSTAT'!AN160,'Comext mensuel - EUROSTAT'!AP160,'Comext mensuel - EUROSTAT'!AR160,'Comext mensuel - EUROSTAT'!AT160,'Comext mensuel - EUROSTAT'!AV160)/10^4</f>
        <v>985.75225299999988</v>
      </c>
      <c r="G132" s="862">
        <f>SUM('Comext mensuel - EUROSTAT'!AA160,'Comext mensuel - EUROSTAT'!AC160,'Comext mensuel - EUROSTAT'!AE160,'Comext mensuel - EUROSTAT'!AG160,'Comext mensuel - EUROSTAT'!AI160,'Comext mensuel - EUROSTAT'!AK160,'Comext mensuel - EUROSTAT'!AM160,'Comext mensuel - EUROSTAT'!AO160,'Comext mensuel - EUROSTAT'!AQ160,'Comext mensuel - EUROSTAT'!AS160,'Comext mensuel - EUROSTAT'!AU160,'Comext mensuel - EUROSTAT'!AW160)/10^4</f>
        <v>105.27310700000001</v>
      </c>
      <c r="H132" s="862">
        <f>SUM('Comext mensuel - EUROSTAT'!AX160,'Comext mensuel - EUROSTAT'!AZ160,'Comext mensuel - EUROSTAT'!BB160,'Comext mensuel - EUROSTAT'!BD160,'Comext mensuel - EUROSTAT'!BF160,'Comext mensuel - EUROSTAT'!BH160,'Comext mensuel - EUROSTAT'!BJ160,'Comext mensuel - EUROSTAT'!BL160,'Comext mensuel - EUROSTAT'!BN160,'Comext mensuel - EUROSTAT'!BP160,'Comext mensuel - EUROSTAT'!BR160,'Comext mensuel - EUROSTAT'!BT160)/10^4</f>
        <v>870.25976500000002</v>
      </c>
      <c r="I132" s="862">
        <f>SUM('Comext mensuel - EUROSTAT'!AY160,'Comext mensuel - EUROSTAT'!BA160,'Comext mensuel - EUROSTAT'!BC160,'Comext mensuel - EUROSTAT'!BE160,'Comext mensuel - EUROSTAT'!BG160,'Comext mensuel - EUROSTAT'!BI160,'Comext mensuel - EUROSTAT'!BK160,'Comext mensuel - EUROSTAT'!BM160,'Comext mensuel - EUROSTAT'!BO160,'Comext mensuel - EUROSTAT'!BQ160,'Comext mensuel - EUROSTAT'!BS160,'Comext mensuel - EUROSTAT'!BU160)/10^4</f>
        <v>122.34380400000001</v>
      </c>
      <c r="J132" s="873">
        <f>'Comext annuel - EUROSTAT'!C183/10^4</f>
        <v>977.18129800000008</v>
      </c>
      <c r="K132" s="873">
        <f>'Comext annuel - EUROSTAT'!D183/10^4</f>
        <v>62.080745999999998</v>
      </c>
      <c r="L132" s="873">
        <f>'Comext annuel - EUROSTAT'!E183/10^4</f>
        <v>1005.7595689999999</v>
      </c>
      <c r="M132" s="873">
        <f>'Comext annuel - EUROSTAT'!F183/10^4</f>
        <v>85.871242000000009</v>
      </c>
      <c r="N132" s="873">
        <f>'Comext annuel - EUROSTAT'!G183/10^4</f>
        <v>707.396252</v>
      </c>
      <c r="O132" s="873">
        <f>'Comext annuel - EUROSTAT'!H183/10^4</f>
        <v>105.72508799999999</v>
      </c>
    </row>
    <row r="133" spans="1:15">
      <c r="A133" t="s">
        <v>330</v>
      </c>
      <c r="B133" s="984"/>
      <c r="C133" t="str">
        <f>'Comext mensuel - EUROSTAT'!A162</f>
        <v>Tourteaux et autres résidus solides, même broyés ou agglomérés sous forme de pellets, de l'extraction des graisses ou huiles de navette ou de colza à faible teneur en acide érucique "fournissant une huile fixe dont la teneur en acide érucique est &lt; 2% et un composant solide qui contient &lt; 30 micromoles/g de glucosinolates"</v>
      </c>
      <c r="D133" s="862">
        <f>SUM('Comext mensuel - EUROSTAT'!B162,'Comext mensuel - EUROSTAT'!D162,'Comext mensuel - EUROSTAT'!F162,'Comext mensuel - EUROSTAT'!H162,'Comext mensuel - EUROSTAT'!J162,'Comext mensuel - EUROSTAT'!L162,'Comext mensuel - EUROSTAT'!N162,'Comext mensuel - EUROSTAT'!P162,'Comext mensuel - EUROSTAT'!R162,'Comext mensuel - EUROSTAT'!T162,'Comext mensuel - EUROSTAT'!V162,'Comext mensuel - EUROSTAT'!X162)/10^4</f>
        <v>428.80161200000003</v>
      </c>
      <c r="E133" s="862">
        <f>SUM('Comext mensuel - EUROSTAT'!C162,'Comext mensuel - EUROSTAT'!E162,'Comext mensuel - EUROSTAT'!G162,'Comext mensuel - EUROSTAT'!I162,'Comext mensuel - EUROSTAT'!K162,'Comext mensuel - EUROSTAT'!M162,'Comext mensuel - EUROSTAT'!O162,'Comext mensuel - EUROSTAT'!Q162,'Comext mensuel - EUROSTAT'!S162,'Comext mensuel - EUROSTAT'!U162,'Comext mensuel - EUROSTAT'!W162,'Comext mensuel - EUROSTAT'!Y162)/10^4</f>
        <v>551.49331700000005</v>
      </c>
      <c r="F133" s="862">
        <f>SUM('Comext mensuel - EUROSTAT'!Z162,'Comext mensuel - EUROSTAT'!AB162,'Comext mensuel - EUROSTAT'!AD162,'Comext mensuel - EUROSTAT'!AF162,'Comext mensuel - EUROSTAT'!AH162,'Comext mensuel - EUROSTAT'!AJ162,'Comext mensuel - EUROSTAT'!AL162,'Comext mensuel - EUROSTAT'!AN162,'Comext mensuel - EUROSTAT'!AP162,'Comext mensuel - EUROSTAT'!AR162,'Comext mensuel - EUROSTAT'!AT162,'Comext mensuel - EUROSTAT'!AV162)/10^4</f>
        <v>464.82252800000003</v>
      </c>
      <c r="G133" s="862">
        <f>SUM('Comext mensuel - EUROSTAT'!AA162,'Comext mensuel - EUROSTAT'!AC162,'Comext mensuel - EUROSTAT'!AE162,'Comext mensuel - EUROSTAT'!AG162,'Comext mensuel - EUROSTAT'!AI162,'Comext mensuel - EUROSTAT'!AK162,'Comext mensuel - EUROSTAT'!AM162,'Comext mensuel - EUROSTAT'!AO162,'Comext mensuel - EUROSTAT'!AQ162,'Comext mensuel - EUROSTAT'!AS162,'Comext mensuel - EUROSTAT'!AU162,'Comext mensuel - EUROSTAT'!AW162)/10^4</f>
        <v>508.90506399999998</v>
      </c>
      <c r="H133" s="862">
        <f>SUM('Comext mensuel - EUROSTAT'!AX162,'Comext mensuel - EUROSTAT'!AZ162,'Comext mensuel - EUROSTAT'!BB162,'Comext mensuel - EUROSTAT'!BD162,'Comext mensuel - EUROSTAT'!BF162,'Comext mensuel - EUROSTAT'!BH162,'Comext mensuel - EUROSTAT'!BJ162,'Comext mensuel - EUROSTAT'!BL162,'Comext mensuel - EUROSTAT'!BN162,'Comext mensuel - EUROSTAT'!BP162,'Comext mensuel - EUROSTAT'!BR162,'Comext mensuel - EUROSTAT'!BT162)/10^4</f>
        <v>588.95559900000012</v>
      </c>
      <c r="I133" s="862">
        <f>SUM('Comext mensuel - EUROSTAT'!AY162,'Comext mensuel - EUROSTAT'!BA162,'Comext mensuel - EUROSTAT'!BC162,'Comext mensuel - EUROSTAT'!BE162,'Comext mensuel - EUROSTAT'!BG162,'Comext mensuel - EUROSTAT'!BI162,'Comext mensuel - EUROSTAT'!BK162,'Comext mensuel - EUROSTAT'!BM162,'Comext mensuel - EUROSTAT'!BO162,'Comext mensuel - EUROSTAT'!BQ162,'Comext mensuel - EUROSTAT'!BS162,'Comext mensuel - EUROSTAT'!BU162)/10^4</f>
        <v>369.25855500000006</v>
      </c>
      <c r="J133" s="873">
        <f>'Comext annuel - EUROSTAT'!C185/10^4</f>
        <v>426.01435800000002</v>
      </c>
      <c r="K133" s="873">
        <f>'Comext annuel - EUROSTAT'!D185/10^4</f>
        <v>513.97650999999996</v>
      </c>
      <c r="L133" s="873">
        <f>'Comext annuel - EUROSTAT'!E185/10^4</f>
        <v>375.14000800000002</v>
      </c>
      <c r="M133" s="873">
        <f>'Comext annuel - EUROSTAT'!F185/10^4</f>
        <v>417.99694799999997</v>
      </c>
      <c r="N133" s="873">
        <f>'Comext annuel - EUROSTAT'!G185/10^4</f>
        <v>524.68975599999999</v>
      </c>
      <c r="O133" s="873">
        <f>'Comext annuel - EUROSTAT'!H185/10^4</f>
        <v>432.60538200000002</v>
      </c>
    </row>
    <row r="134" spans="1:15">
      <c r="A134" t="s">
        <v>330</v>
      </c>
      <c r="B134" s="984"/>
      <c r="C134" t="str">
        <f>'Comext mensuel - EUROSTAT'!A163</f>
        <v>Tourteaux et autres résidus solides, même broyés ou agglomérés sous forme de pellets, de l'extraction des graisses ou huiles de navette ou de colza d'une teneur élevée en acide érucique "fournissant une huile fixe dont la teneur en acide érucique est &gt;= 2% et un composant solide qui contient &gt;= 30 micromoles/g de glucosinolates"</v>
      </c>
      <c r="D134" s="862">
        <f>SUM('Comext mensuel - EUROSTAT'!B163,'Comext mensuel - EUROSTAT'!D163,'Comext mensuel - EUROSTAT'!F163,'Comext mensuel - EUROSTAT'!H163,'Comext mensuel - EUROSTAT'!J163,'Comext mensuel - EUROSTAT'!L163,'Comext mensuel - EUROSTAT'!N163,'Comext mensuel - EUROSTAT'!P163,'Comext mensuel - EUROSTAT'!R163,'Comext mensuel - EUROSTAT'!T163,'Comext mensuel - EUROSTAT'!V163,'Comext mensuel - EUROSTAT'!X163)/10^4</f>
        <v>66.288752000000002</v>
      </c>
      <c r="E134" s="862">
        <f>SUM('Comext mensuel - EUROSTAT'!C163,'Comext mensuel - EUROSTAT'!E163,'Comext mensuel - EUROSTAT'!G163,'Comext mensuel - EUROSTAT'!I163,'Comext mensuel - EUROSTAT'!K163,'Comext mensuel - EUROSTAT'!M163,'Comext mensuel - EUROSTAT'!O163,'Comext mensuel - EUROSTAT'!Q163,'Comext mensuel - EUROSTAT'!S163,'Comext mensuel - EUROSTAT'!U163,'Comext mensuel - EUROSTAT'!W163,'Comext mensuel - EUROSTAT'!Y163)/10^4</f>
        <v>0.34388799999999997</v>
      </c>
      <c r="F134" s="862">
        <f>SUM('Comext mensuel - EUROSTAT'!Z163,'Comext mensuel - EUROSTAT'!AB163,'Comext mensuel - EUROSTAT'!AD163,'Comext mensuel - EUROSTAT'!AF163,'Comext mensuel - EUROSTAT'!AH163,'Comext mensuel - EUROSTAT'!AJ163,'Comext mensuel - EUROSTAT'!AL163,'Comext mensuel - EUROSTAT'!AN163,'Comext mensuel - EUROSTAT'!AP163,'Comext mensuel - EUROSTAT'!AR163,'Comext mensuel - EUROSTAT'!AT163,'Comext mensuel - EUROSTAT'!AV163)/10^4</f>
        <v>61.340202000000005</v>
      </c>
      <c r="G134" s="862">
        <f>SUM('Comext mensuel - EUROSTAT'!AA163,'Comext mensuel - EUROSTAT'!AC163,'Comext mensuel - EUROSTAT'!AE163,'Comext mensuel - EUROSTAT'!AG163,'Comext mensuel - EUROSTAT'!AI163,'Comext mensuel - EUROSTAT'!AK163,'Comext mensuel - EUROSTAT'!AM163,'Comext mensuel - EUROSTAT'!AO163,'Comext mensuel - EUROSTAT'!AQ163,'Comext mensuel - EUROSTAT'!AS163,'Comext mensuel - EUROSTAT'!AU163,'Comext mensuel - EUROSTAT'!AW163)/10^4</f>
        <v>0.69697100000000001</v>
      </c>
      <c r="H134" s="862">
        <f>SUM('Comext mensuel - EUROSTAT'!AX163,'Comext mensuel - EUROSTAT'!AZ163,'Comext mensuel - EUROSTAT'!BB163,'Comext mensuel - EUROSTAT'!BD163,'Comext mensuel - EUROSTAT'!BF163,'Comext mensuel - EUROSTAT'!BH163,'Comext mensuel - EUROSTAT'!BJ163,'Comext mensuel - EUROSTAT'!BL163,'Comext mensuel - EUROSTAT'!BN163,'Comext mensuel - EUROSTAT'!BP163,'Comext mensuel - EUROSTAT'!BR163,'Comext mensuel - EUROSTAT'!BT163)/10^4</f>
        <v>94.635320000000021</v>
      </c>
      <c r="I134" s="862">
        <f>SUM('Comext mensuel - EUROSTAT'!AY163,'Comext mensuel - EUROSTAT'!BA163,'Comext mensuel - EUROSTAT'!BC163,'Comext mensuel - EUROSTAT'!BE163,'Comext mensuel - EUROSTAT'!BG163,'Comext mensuel - EUROSTAT'!BI163,'Comext mensuel - EUROSTAT'!BK163,'Comext mensuel - EUROSTAT'!BM163,'Comext mensuel - EUROSTAT'!BO163,'Comext mensuel - EUROSTAT'!BQ163,'Comext mensuel - EUROSTAT'!BS163,'Comext mensuel - EUROSTAT'!BU163)/10^4</f>
        <v>7.4372079999999992</v>
      </c>
      <c r="J134" s="873">
        <f>'Comext annuel - EUROSTAT'!C186/10^4</f>
        <v>70.599368999999996</v>
      </c>
      <c r="K134" s="873">
        <f>'Comext annuel - EUROSTAT'!D186/10^4</f>
        <v>0.114371</v>
      </c>
      <c r="L134" s="873">
        <f>'Comext annuel - EUROSTAT'!E186/10^4</f>
        <v>52.535120999999997</v>
      </c>
      <c r="M134" s="873">
        <f>'Comext annuel - EUROSTAT'!F186/10^4</f>
        <v>0.51181999999999994</v>
      </c>
      <c r="N134" s="873">
        <f>'Comext annuel - EUROSTAT'!G186/10^4</f>
        <v>117.85093999999999</v>
      </c>
      <c r="O134" s="873">
        <f>'Comext annuel - EUROSTAT'!H186/10^4</f>
        <v>1.0349079999999999</v>
      </c>
    </row>
    <row r="135" spans="1:15">
      <c r="A135" t="s">
        <v>1112</v>
      </c>
      <c r="B135" s="984"/>
      <c r="C135" t="str">
        <f>'Comext mensuel - EUROSTAT'!A164</f>
        <v>Tourteaux et autres résidus solides, même broyés ou agglomérés sous forme de pellets, de l'extraction des graisses ou huiles de noix de coco ou de coprah</v>
      </c>
      <c r="D135" s="861">
        <f>SUM('Comext mensuel - EUROSTAT'!B164,'Comext mensuel - EUROSTAT'!D164,'Comext mensuel - EUROSTAT'!F164,'Comext mensuel - EUROSTAT'!H164,'Comext mensuel - EUROSTAT'!J164,'Comext mensuel - EUROSTAT'!L164,'Comext mensuel - EUROSTAT'!N164,'Comext mensuel - EUROSTAT'!P164,'Comext mensuel - EUROSTAT'!R164,'Comext mensuel - EUROSTAT'!T164,'Comext mensuel - EUROSTAT'!V164,'Comext mensuel - EUROSTAT'!X164)/10^4</f>
        <v>0.62681999999999993</v>
      </c>
      <c r="E135" s="861">
        <f>SUM('Comext mensuel - EUROSTAT'!C164,'Comext mensuel - EUROSTAT'!E164,'Comext mensuel - EUROSTAT'!G164,'Comext mensuel - EUROSTAT'!I164,'Comext mensuel - EUROSTAT'!K164,'Comext mensuel - EUROSTAT'!M164,'Comext mensuel - EUROSTAT'!O164,'Comext mensuel - EUROSTAT'!Q164,'Comext mensuel - EUROSTAT'!S164,'Comext mensuel - EUROSTAT'!U164,'Comext mensuel - EUROSTAT'!W164,'Comext mensuel - EUROSTAT'!Y164)/10^4</f>
        <v>4.3100000000000005E-3</v>
      </c>
      <c r="F135" s="861">
        <f>SUM('Comext mensuel - EUROSTAT'!Z164,'Comext mensuel - EUROSTAT'!AB164,'Comext mensuel - EUROSTAT'!AD164,'Comext mensuel - EUROSTAT'!AF164,'Comext mensuel - EUROSTAT'!AH164,'Comext mensuel - EUROSTAT'!AJ164,'Comext mensuel - EUROSTAT'!AL164,'Comext mensuel - EUROSTAT'!AN164,'Comext mensuel - EUROSTAT'!AP164,'Comext mensuel - EUROSTAT'!AR164,'Comext mensuel - EUROSTAT'!AT164,'Comext mensuel - EUROSTAT'!AV164)/10^4</f>
        <v>0.21761000000000003</v>
      </c>
      <c r="G135" s="861">
        <f>SUM('Comext mensuel - EUROSTAT'!AA164,'Comext mensuel - EUROSTAT'!AC164,'Comext mensuel - EUROSTAT'!AE164,'Comext mensuel - EUROSTAT'!AG164,'Comext mensuel - EUROSTAT'!AI164,'Comext mensuel - EUROSTAT'!AK164,'Comext mensuel - EUROSTAT'!AM164,'Comext mensuel - EUROSTAT'!AO164,'Comext mensuel - EUROSTAT'!AQ164,'Comext mensuel - EUROSTAT'!AS164,'Comext mensuel - EUROSTAT'!AU164,'Comext mensuel - EUROSTAT'!AW164)/10^4</f>
        <v>5.2400000000000005E-4</v>
      </c>
      <c r="H135" s="861">
        <f>SUM('Comext mensuel - EUROSTAT'!AX164,'Comext mensuel - EUROSTAT'!AZ164,'Comext mensuel - EUROSTAT'!BB164,'Comext mensuel - EUROSTAT'!BD164,'Comext mensuel - EUROSTAT'!BF164,'Comext mensuel - EUROSTAT'!BH164,'Comext mensuel - EUROSTAT'!BJ164,'Comext mensuel - EUROSTAT'!BL164,'Comext mensuel - EUROSTAT'!BN164,'Comext mensuel - EUROSTAT'!BP164,'Comext mensuel - EUROSTAT'!BR164,'Comext mensuel - EUROSTAT'!BT164)/10^4</f>
        <v>5.7582999999999995E-2</v>
      </c>
      <c r="I135" s="861">
        <f>SUM('Comext mensuel - EUROSTAT'!AY164,'Comext mensuel - EUROSTAT'!BA164,'Comext mensuel - EUROSTAT'!BC164,'Comext mensuel - EUROSTAT'!BE164,'Comext mensuel - EUROSTAT'!BG164,'Comext mensuel - EUROSTAT'!BI164,'Comext mensuel - EUROSTAT'!BK164,'Comext mensuel - EUROSTAT'!BM164,'Comext mensuel - EUROSTAT'!BO164,'Comext mensuel - EUROSTAT'!BQ164,'Comext mensuel - EUROSTAT'!BS164,'Comext mensuel - EUROSTAT'!BU164)/10^4</f>
        <v>1.323E-3</v>
      </c>
      <c r="J135" s="863">
        <f>'Comext annuel - EUROSTAT'!C187/10^4</f>
        <v>0.545852</v>
      </c>
      <c r="K135" s="863">
        <f>'Comext annuel - EUROSTAT'!D187/10^4</f>
        <v>3.9529999999999999E-3</v>
      </c>
      <c r="L135" s="863">
        <f>'Comext annuel - EUROSTAT'!E187/10^4</f>
        <v>0.205868</v>
      </c>
      <c r="M135" s="863">
        <f>'Comext annuel - EUROSTAT'!F187/10^4</f>
        <v>1.673E-3</v>
      </c>
      <c r="N135" s="863">
        <f>'Comext annuel - EUROSTAT'!G187/10^4</f>
        <v>5.8413E-2</v>
      </c>
      <c r="O135" s="863">
        <f>'Comext annuel - EUROSTAT'!H187/10^4</f>
        <v>7.6579999999999999E-3</v>
      </c>
    </row>
    <row r="136" spans="1:15">
      <c r="A136" t="s">
        <v>1113</v>
      </c>
      <c r="B136" s="984"/>
      <c r="C136" t="str">
        <f>'Comext mensuel - EUROSTAT'!A165</f>
        <v>Tourteaux et autres résidus solides, même broyés ou agglomérés sous forme de pellets, de l'extraction des graisses ou huiles de noix ou d'amandes de palmiste</v>
      </c>
      <c r="D136" s="861">
        <f>SUM('Comext mensuel - EUROSTAT'!B165,'Comext mensuel - EUROSTAT'!D165,'Comext mensuel - EUROSTAT'!F165,'Comext mensuel - EUROSTAT'!H165,'Comext mensuel - EUROSTAT'!J165,'Comext mensuel - EUROSTAT'!L165,'Comext mensuel - EUROSTAT'!N165,'Comext mensuel - EUROSTAT'!P165,'Comext mensuel - EUROSTAT'!R165,'Comext mensuel - EUROSTAT'!T165,'Comext mensuel - EUROSTAT'!V165,'Comext mensuel - EUROSTAT'!X165)/10^4</f>
        <v>62.809470999999995</v>
      </c>
      <c r="E136" s="861">
        <f>SUM('Comext mensuel - EUROSTAT'!C165,'Comext mensuel - EUROSTAT'!E165,'Comext mensuel - EUROSTAT'!G165,'Comext mensuel - EUROSTAT'!I165,'Comext mensuel - EUROSTAT'!K165,'Comext mensuel - EUROSTAT'!M165,'Comext mensuel - EUROSTAT'!O165,'Comext mensuel - EUROSTAT'!Q165,'Comext mensuel - EUROSTAT'!S165,'Comext mensuel - EUROSTAT'!U165,'Comext mensuel - EUROSTAT'!W165,'Comext mensuel - EUROSTAT'!Y165)/10^4</f>
        <v>2.5019E-2</v>
      </c>
      <c r="F136" s="861">
        <f>SUM('Comext mensuel - EUROSTAT'!Z165,'Comext mensuel - EUROSTAT'!AB165,'Comext mensuel - EUROSTAT'!AD165,'Comext mensuel - EUROSTAT'!AF165,'Comext mensuel - EUROSTAT'!AH165,'Comext mensuel - EUROSTAT'!AJ165,'Comext mensuel - EUROSTAT'!AL165,'Comext mensuel - EUROSTAT'!AN165,'Comext mensuel - EUROSTAT'!AP165,'Comext mensuel - EUROSTAT'!AR165,'Comext mensuel - EUROSTAT'!AT165,'Comext mensuel - EUROSTAT'!AV165)/10^4</f>
        <v>29.712133999999995</v>
      </c>
      <c r="G136" s="861">
        <f>SUM('Comext mensuel - EUROSTAT'!AA165,'Comext mensuel - EUROSTAT'!AC165,'Comext mensuel - EUROSTAT'!AE165,'Comext mensuel - EUROSTAT'!AG165,'Comext mensuel - EUROSTAT'!AI165,'Comext mensuel - EUROSTAT'!AK165,'Comext mensuel - EUROSTAT'!AM165,'Comext mensuel - EUROSTAT'!AO165,'Comext mensuel - EUROSTAT'!AQ165,'Comext mensuel - EUROSTAT'!AS165,'Comext mensuel - EUROSTAT'!AU165,'Comext mensuel - EUROSTAT'!AW165)/10^4</f>
        <v>1.93E-4</v>
      </c>
      <c r="H136" s="861">
        <f>SUM('Comext mensuel - EUROSTAT'!AX165,'Comext mensuel - EUROSTAT'!AZ165,'Comext mensuel - EUROSTAT'!BB165,'Comext mensuel - EUROSTAT'!BD165,'Comext mensuel - EUROSTAT'!BF165,'Comext mensuel - EUROSTAT'!BH165,'Comext mensuel - EUROSTAT'!BJ165,'Comext mensuel - EUROSTAT'!BL165,'Comext mensuel - EUROSTAT'!BN165,'Comext mensuel - EUROSTAT'!BP165,'Comext mensuel - EUROSTAT'!BR165,'Comext mensuel - EUROSTAT'!BT165)/10^4</f>
        <v>10.207004000000001</v>
      </c>
      <c r="I136" s="861">
        <f>SUM('Comext mensuel - EUROSTAT'!AY165,'Comext mensuel - EUROSTAT'!BA165,'Comext mensuel - EUROSTAT'!BC165,'Comext mensuel - EUROSTAT'!BE165,'Comext mensuel - EUROSTAT'!BG165,'Comext mensuel - EUROSTAT'!BI165,'Comext mensuel - EUROSTAT'!BK165,'Comext mensuel - EUROSTAT'!BM165,'Comext mensuel - EUROSTAT'!BO165,'Comext mensuel - EUROSTAT'!BQ165,'Comext mensuel - EUROSTAT'!BS165,'Comext mensuel - EUROSTAT'!BU165)/10^4</f>
        <v>4.9200000000000003E-4</v>
      </c>
      <c r="J136" s="863">
        <f>'Comext annuel - EUROSTAT'!C188/10^4</f>
        <v>69.232814000000005</v>
      </c>
      <c r="K136" s="863">
        <f>'Comext annuel - EUROSTAT'!D188/10^4</f>
        <v>9.6629999999999997E-3</v>
      </c>
      <c r="L136" s="863">
        <f>'Comext annuel - EUROSTAT'!E188/10^4</f>
        <v>56.715301000000004</v>
      </c>
      <c r="M136" s="863">
        <f>'Comext annuel - EUROSTAT'!F188/10^4</f>
        <v>3.88E-4</v>
      </c>
      <c r="N136" s="863">
        <f>'Comext annuel - EUROSTAT'!G188/10^4</f>
        <v>17.098779999999998</v>
      </c>
      <c r="O136" s="863">
        <f>'Comext annuel - EUROSTAT'!H188/10^4</f>
        <v>4.8630000000000001E-3</v>
      </c>
    </row>
    <row r="137" spans="1:15">
      <c r="B137" s="984"/>
      <c r="C137" t="str">
        <f>'Comext mensuel - EUROSTAT'!A166</f>
        <v>Tourteaux et autres résidus solides, même broyés ou agglomérés sous forme de pellets, de l'extraction de graisses ou huiles végétales (à l'excl. des tourteaux et autres résidus solides de l'extraction des graisses ou huiles de soja, d'arachide, de coton, de lin, de tournesol, de graines de navette ou de colza, de noix de coco ou de coprah et de noix ou d'amandes de palmiste)</v>
      </c>
      <c r="D137" s="861">
        <f>SUM('Comext mensuel - EUROSTAT'!B166,'Comext mensuel - EUROSTAT'!D166,'Comext mensuel - EUROSTAT'!F166,'Comext mensuel - EUROSTAT'!H166,'Comext mensuel - EUROSTAT'!J166,'Comext mensuel - EUROSTAT'!L166,'Comext mensuel - EUROSTAT'!N166,'Comext mensuel - EUROSTAT'!P166,'Comext mensuel - EUROSTAT'!R166,'Comext mensuel - EUROSTAT'!T166,'Comext mensuel - EUROSTAT'!V166,'Comext mensuel - EUROSTAT'!X166)/10^4</f>
        <v>73.029607999999982</v>
      </c>
      <c r="E137" s="861">
        <f>SUM('Comext mensuel - EUROSTAT'!C166,'Comext mensuel - EUROSTAT'!E166,'Comext mensuel - EUROSTAT'!G166,'Comext mensuel - EUROSTAT'!I166,'Comext mensuel - EUROSTAT'!K166,'Comext mensuel - EUROSTAT'!M166,'Comext mensuel - EUROSTAT'!O166,'Comext mensuel - EUROSTAT'!Q166,'Comext mensuel - EUROSTAT'!S166,'Comext mensuel - EUROSTAT'!U166,'Comext mensuel - EUROSTAT'!W166,'Comext mensuel - EUROSTAT'!Y166)/10^4</f>
        <v>8.5365959999999994</v>
      </c>
      <c r="F137" s="861">
        <f>SUM('Comext mensuel - EUROSTAT'!Z166,'Comext mensuel - EUROSTAT'!AB166,'Comext mensuel - EUROSTAT'!AD166,'Comext mensuel - EUROSTAT'!AF166,'Comext mensuel - EUROSTAT'!AH166,'Comext mensuel - EUROSTAT'!AJ166,'Comext mensuel - EUROSTAT'!AL166,'Comext mensuel - EUROSTAT'!AN166,'Comext mensuel - EUROSTAT'!AP166,'Comext mensuel - EUROSTAT'!AR166,'Comext mensuel - EUROSTAT'!AT166,'Comext mensuel - EUROSTAT'!AV166)/10^4</f>
        <v>75.985934999999998</v>
      </c>
      <c r="G137" s="861">
        <f>SUM('Comext mensuel - EUROSTAT'!AA166,'Comext mensuel - EUROSTAT'!AC166,'Comext mensuel - EUROSTAT'!AE166,'Comext mensuel - EUROSTAT'!AG166,'Comext mensuel - EUROSTAT'!AI166,'Comext mensuel - EUROSTAT'!AK166,'Comext mensuel - EUROSTAT'!AM166,'Comext mensuel - EUROSTAT'!AO166,'Comext mensuel - EUROSTAT'!AQ166,'Comext mensuel - EUROSTAT'!AS166,'Comext mensuel - EUROSTAT'!AU166,'Comext mensuel - EUROSTAT'!AW166)/10^4</f>
        <v>10.289688999999999</v>
      </c>
      <c r="H137" s="861">
        <f>SUM('Comext mensuel - EUROSTAT'!AX166,'Comext mensuel - EUROSTAT'!AZ166,'Comext mensuel - EUROSTAT'!BB166,'Comext mensuel - EUROSTAT'!BD166,'Comext mensuel - EUROSTAT'!BF166,'Comext mensuel - EUROSTAT'!BH166,'Comext mensuel - EUROSTAT'!BJ166,'Comext mensuel - EUROSTAT'!BL166,'Comext mensuel - EUROSTAT'!BN166,'Comext mensuel - EUROSTAT'!BP166,'Comext mensuel - EUROSTAT'!BR166,'Comext mensuel - EUROSTAT'!BT166)/10^4</f>
        <v>59.124666000000005</v>
      </c>
      <c r="I137" s="861">
        <f>SUM('Comext mensuel - EUROSTAT'!AY166,'Comext mensuel - EUROSTAT'!BA166,'Comext mensuel - EUROSTAT'!BC166,'Comext mensuel - EUROSTAT'!BE166,'Comext mensuel - EUROSTAT'!BG166,'Comext mensuel - EUROSTAT'!BI166,'Comext mensuel - EUROSTAT'!BK166,'Comext mensuel - EUROSTAT'!BM166,'Comext mensuel - EUROSTAT'!BO166,'Comext mensuel - EUROSTAT'!BQ166,'Comext mensuel - EUROSTAT'!BS166,'Comext mensuel - EUROSTAT'!BU166)/10^4</f>
        <v>14.163413999999998</v>
      </c>
      <c r="J137" s="863"/>
      <c r="K137" s="863"/>
      <c r="L137" s="863"/>
      <c r="M137" s="863"/>
      <c r="N137" s="863"/>
      <c r="O137" s="863"/>
    </row>
    <row r="138" spans="1:15">
      <c r="A138" t="s">
        <v>477</v>
      </c>
      <c r="B138" s="984"/>
      <c r="C138" t="str">
        <f>'Comext mensuel - EUROSTAT'!A167</f>
        <v>Grignons d'olives et autres résidus, même broyés ou agglomérés sous forme de pellets, de l'extraction de l'huile d'olive, ayant une teneur en poids d'huile d'olive &lt;= 3%</v>
      </c>
      <c r="D138" s="862">
        <f>SUM('Comext mensuel - EUROSTAT'!B167,'Comext mensuel - EUROSTAT'!D167,'Comext mensuel - EUROSTAT'!F167,'Comext mensuel - EUROSTAT'!H167,'Comext mensuel - EUROSTAT'!J167,'Comext mensuel - EUROSTAT'!L167,'Comext mensuel - EUROSTAT'!N167,'Comext mensuel - EUROSTAT'!P167,'Comext mensuel - EUROSTAT'!R167,'Comext mensuel - EUROSTAT'!T167,'Comext mensuel - EUROSTAT'!V167,'Comext mensuel - EUROSTAT'!X167)/10^4</f>
        <v>8.9258150000000001</v>
      </c>
      <c r="E138" s="862">
        <f>SUM('Comext mensuel - EUROSTAT'!C167,'Comext mensuel - EUROSTAT'!E167,'Comext mensuel - EUROSTAT'!G167,'Comext mensuel - EUROSTAT'!I167,'Comext mensuel - EUROSTAT'!K167,'Comext mensuel - EUROSTAT'!M167,'Comext mensuel - EUROSTAT'!O167,'Comext mensuel - EUROSTAT'!Q167,'Comext mensuel - EUROSTAT'!S167,'Comext mensuel - EUROSTAT'!U167,'Comext mensuel - EUROSTAT'!W167,'Comext mensuel - EUROSTAT'!Y167)/10^4</f>
        <v>0.09</v>
      </c>
      <c r="F138" s="862">
        <f>SUM('Comext mensuel - EUROSTAT'!Z167,'Comext mensuel - EUROSTAT'!AB167,'Comext mensuel - EUROSTAT'!AD167,'Comext mensuel - EUROSTAT'!AF167,'Comext mensuel - EUROSTAT'!AH167,'Comext mensuel - EUROSTAT'!AJ167,'Comext mensuel - EUROSTAT'!AL167,'Comext mensuel - EUROSTAT'!AN167,'Comext mensuel - EUROSTAT'!AP167,'Comext mensuel - EUROSTAT'!AR167,'Comext mensuel - EUROSTAT'!AT167,'Comext mensuel - EUROSTAT'!AV167)/10^4</f>
        <v>24.132367000000002</v>
      </c>
      <c r="G138" s="862">
        <f>SUM('Comext mensuel - EUROSTAT'!AA167,'Comext mensuel - EUROSTAT'!AC167,'Comext mensuel - EUROSTAT'!AE167,'Comext mensuel - EUROSTAT'!AG167,'Comext mensuel - EUROSTAT'!AI167,'Comext mensuel - EUROSTAT'!AK167,'Comext mensuel - EUROSTAT'!AM167,'Comext mensuel - EUROSTAT'!AO167,'Comext mensuel - EUROSTAT'!AQ167,'Comext mensuel - EUROSTAT'!AS167,'Comext mensuel - EUROSTAT'!AU167,'Comext mensuel - EUROSTAT'!AW167)/10^4</f>
        <v>0.72499999999999998</v>
      </c>
      <c r="H138" s="862">
        <f>SUM('Comext mensuel - EUROSTAT'!AX167,'Comext mensuel - EUROSTAT'!AZ167,'Comext mensuel - EUROSTAT'!BB167,'Comext mensuel - EUROSTAT'!BD167,'Comext mensuel - EUROSTAT'!BF167,'Comext mensuel - EUROSTAT'!BH167,'Comext mensuel - EUROSTAT'!BJ167,'Comext mensuel - EUROSTAT'!BL167,'Comext mensuel - EUROSTAT'!BN167,'Comext mensuel - EUROSTAT'!BP167,'Comext mensuel - EUROSTAT'!BR167,'Comext mensuel - EUROSTAT'!BT167)/10^4</f>
        <v>11.850752999999999</v>
      </c>
      <c r="I138" s="862">
        <f>SUM('Comext mensuel - EUROSTAT'!AY167,'Comext mensuel - EUROSTAT'!BA167,'Comext mensuel - EUROSTAT'!BC167,'Comext mensuel - EUROSTAT'!BE167,'Comext mensuel - EUROSTAT'!BG167,'Comext mensuel - EUROSTAT'!BI167,'Comext mensuel - EUROSTAT'!BK167,'Comext mensuel - EUROSTAT'!BM167,'Comext mensuel - EUROSTAT'!BO167,'Comext mensuel - EUROSTAT'!BQ167,'Comext mensuel - EUROSTAT'!BS167,'Comext mensuel - EUROSTAT'!BU167)/10^4</f>
        <v>0</v>
      </c>
      <c r="J138" s="863">
        <f>'Comext annuel - EUROSTAT'!C190/10^4</f>
        <v>7.7251460000000005</v>
      </c>
      <c r="K138" s="863">
        <f>'Comext annuel - EUROSTAT'!D190/10^4</f>
        <v>5.3999999999999999E-2</v>
      </c>
      <c r="L138" s="863">
        <f>'Comext annuel - EUROSTAT'!E190/10^4</f>
        <v>20.491847</v>
      </c>
      <c r="M138" s="863">
        <f>'Comext annuel - EUROSTAT'!F190/10^4</f>
        <v>1.5</v>
      </c>
      <c r="N138" s="863">
        <f>'Comext annuel - EUROSTAT'!G190/10^4</f>
        <v>15.654871</v>
      </c>
      <c r="O138" s="863" t="e">
        <f>'Comext annuel - EUROSTAT'!H190/10^4</f>
        <v>#VALUE!</v>
      </c>
    </row>
    <row r="139" spans="1:15">
      <c r="A139" t="s">
        <v>477</v>
      </c>
      <c r="B139" s="984"/>
      <c r="C139" t="str">
        <f>'Comext mensuel - EUROSTAT'!A168</f>
        <v>Grignons d'olives et autres résidus, même broyés ou agglomérés sous forme de pellets, de l'extraction de l'huile d'olive, ayant une teneur en poids d'huile d'olive &gt; 3%</v>
      </c>
      <c r="D139" s="862">
        <f>SUM('Comext mensuel - EUROSTAT'!B168,'Comext mensuel - EUROSTAT'!D168,'Comext mensuel - EUROSTAT'!F168,'Comext mensuel - EUROSTAT'!H168,'Comext mensuel - EUROSTAT'!J168,'Comext mensuel - EUROSTAT'!L168,'Comext mensuel - EUROSTAT'!N168,'Comext mensuel - EUROSTAT'!P168,'Comext mensuel - EUROSTAT'!R168,'Comext mensuel - EUROSTAT'!T168,'Comext mensuel - EUROSTAT'!V168,'Comext mensuel - EUROSTAT'!X168)/10^4</f>
        <v>0.31221700000000002</v>
      </c>
      <c r="E139" s="862">
        <f>SUM('Comext mensuel - EUROSTAT'!C168,'Comext mensuel - EUROSTAT'!E168,'Comext mensuel - EUROSTAT'!G168,'Comext mensuel - EUROSTAT'!I168,'Comext mensuel - EUROSTAT'!K168,'Comext mensuel - EUROSTAT'!M168,'Comext mensuel - EUROSTAT'!O168,'Comext mensuel - EUROSTAT'!Q168,'Comext mensuel - EUROSTAT'!S168,'Comext mensuel - EUROSTAT'!U168,'Comext mensuel - EUROSTAT'!W168,'Comext mensuel - EUROSTAT'!Y168)/10^4</f>
        <v>0</v>
      </c>
      <c r="F139" s="862">
        <f>SUM('Comext mensuel - EUROSTAT'!Z168,'Comext mensuel - EUROSTAT'!AB168,'Comext mensuel - EUROSTAT'!AD168,'Comext mensuel - EUROSTAT'!AF168,'Comext mensuel - EUROSTAT'!AH168,'Comext mensuel - EUROSTAT'!AJ168,'Comext mensuel - EUROSTAT'!AL168,'Comext mensuel - EUROSTAT'!AN168,'Comext mensuel - EUROSTAT'!AP168,'Comext mensuel - EUROSTAT'!AR168,'Comext mensuel - EUROSTAT'!AT168,'Comext mensuel - EUROSTAT'!AV168)/10^4</f>
        <v>0.46553599999999995</v>
      </c>
      <c r="G139" s="862">
        <f>SUM('Comext mensuel - EUROSTAT'!AA168,'Comext mensuel - EUROSTAT'!AC168,'Comext mensuel - EUROSTAT'!AE168,'Comext mensuel - EUROSTAT'!AG168,'Comext mensuel - EUROSTAT'!AI168,'Comext mensuel - EUROSTAT'!AK168,'Comext mensuel - EUROSTAT'!AM168,'Comext mensuel - EUROSTAT'!AO168,'Comext mensuel - EUROSTAT'!AQ168,'Comext mensuel - EUROSTAT'!AS168,'Comext mensuel - EUROSTAT'!AU168,'Comext mensuel - EUROSTAT'!AW168)/10^4</f>
        <v>3.9706999999999999E-2</v>
      </c>
      <c r="H139" s="862">
        <f>SUM('Comext mensuel - EUROSTAT'!AX168,'Comext mensuel - EUROSTAT'!AZ168,'Comext mensuel - EUROSTAT'!BB168,'Comext mensuel - EUROSTAT'!BD168,'Comext mensuel - EUROSTAT'!BF168,'Comext mensuel - EUROSTAT'!BH168,'Comext mensuel - EUROSTAT'!BJ168,'Comext mensuel - EUROSTAT'!BL168,'Comext mensuel - EUROSTAT'!BN168,'Comext mensuel - EUROSTAT'!BP168,'Comext mensuel - EUROSTAT'!BR168,'Comext mensuel - EUROSTAT'!BT168)/10^4</f>
        <v>8.1591000000000011E-2</v>
      </c>
      <c r="I139" s="862">
        <f>SUM('Comext mensuel - EUROSTAT'!AY168,'Comext mensuel - EUROSTAT'!BA168,'Comext mensuel - EUROSTAT'!BC168,'Comext mensuel - EUROSTAT'!BE168,'Comext mensuel - EUROSTAT'!BG168,'Comext mensuel - EUROSTAT'!BI168,'Comext mensuel - EUROSTAT'!BK168,'Comext mensuel - EUROSTAT'!BM168,'Comext mensuel - EUROSTAT'!BO168,'Comext mensuel - EUROSTAT'!BQ168,'Comext mensuel - EUROSTAT'!BS168,'Comext mensuel - EUROSTAT'!BU168)/10^4</f>
        <v>2.3001000000000001E-2</v>
      </c>
      <c r="J139" s="863">
        <f>'Comext annuel - EUROSTAT'!C191/10^4</f>
        <v>0.45759700000000003</v>
      </c>
      <c r="K139" s="863" t="e">
        <f>'Comext annuel - EUROSTAT'!D191/10^4</f>
        <v>#VALUE!</v>
      </c>
      <c r="L139" s="863">
        <f>'Comext annuel - EUROSTAT'!E191/10^4</f>
        <v>0.34396199999999999</v>
      </c>
      <c r="M139" s="863">
        <f>'Comext annuel - EUROSTAT'!F191/10^4</f>
        <v>4.0441999999999999E-2</v>
      </c>
      <c r="N139" s="863">
        <f>'Comext annuel - EUROSTAT'!G191/10^4</f>
        <v>0.34823599999999999</v>
      </c>
      <c r="O139" s="863">
        <f>'Comext annuel - EUROSTAT'!H191/10^4</f>
        <v>2.3001000000000001E-2</v>
      </c>
    </row>
    <row r="140" spans="1:15">
      <c r="B140" s="984"/>
      <c r="C140" t="str">
        <f>'Comext mensuel - EUROSTAT'!A169</f>
        <v>Tourteaux et autres résidus solides, mêmes broyés ou agglomérés sous forme de pellets, de l'extraction de graisses ou huiles végétales (à l'excl. des tourteaux et autres résidus solides de l'extraction des graisses ou huiles de coton, de lin, de tournesol, de graines de navette ou de colza, de noix de coco ou de coprah, de noix ou d'amandes de palmiste, de germes de maïs ainsi que de l'extraction de l'huile d'olive, de l'huile de soja et de l'huile d'arachide)</v>
      </c>
      <c r="D140" s="861">
        <f>SUM('Comext mensuel - EUROSTAT'!B169,'Comext mensuel - EUROSTAT'!D169,'Comext mensuel - EUROSTAT'!F169,'Comext mensuel - EUROSTAT'!H169,'Comext mensuel - EUROSTAT'!J169,'Comext mensuel - EUROSTAT'!L169,'Comext mensuel - EUROSTAT'!N169,'Comext mensuel - EUROSTAT'!P169,'Comext mensuel - EUROSTAT'!R169,'Comext mensuel - EUROSTAT'!T169,'Comext mensuel - EUROSTAT'!V169,'Comext mensuel - EUROSTAT'!X169)/10^4</f>
        <v>18.851559999999999</v>
      </c>
      <c r="E140" s="861">
        <f>SUM('Comext mensuel - EUROSTAT'!C169,'Comext mensuel - EUROSTAT'!E169,'Comext mensuel - EUROSTAT'!G169,'Comext mensuel - EUROSTAT'!I169,'Comext mensuel - EUROSTAT'!K169,'Comext mensuel - EUROSTAT'!M169,'Comext mensuel - EUROSTAT'!O169,'Comext mensuel - EUROSTAT'!Q169,'Comext mensuel - EUROSTAT'!S169,'Comext mensuel - EUROSTAT'!U169,'Comext mensuel - EUROSTAT'!W169,'Comext mensuel - EUROSTAT'!Y169)/10^4</f>
        <v>2.1960919999999997</v>
      </c>
      <c r="F140" s="861">
        <f>SUM('Comext mensuel - EUROSTAT'!Z169,'Comext mensuel - EUROSTAT'!AB169,'Comext mensuel - EUROSTAT'!AD169,'Comext mensuel - EUROSTAT'!AF169,'Comext mensuel - EUROSTAT'!AH169,'Comext mensuel - EUROSTAT'!AJ169,'Comext mensuel - EUROSTAT'!AL169,'Comext mensuel - EUROSTAT'!AN169,'Comext mensuel - EUROSTAT'!AP169,'Comext mensuel - EUROSTAT'!AR169,'Comext mensuel - EUROSTAT'!AT169,'Comext mensuel - EUROSTAT'!AV169)/10^4</f>
        <v>16.338764000000001</v>
      </c>
      <c r="G140" s="861">
        <f>SUM('Comext mensuel - EUROSTAT'!AA169,'Comext mensuel - EUROSTAT'!AC169,'Comext mensuel - EUROSTAT'!AE169,'Comext mensuel - EUROSTAT'!AG169,'Comext mensuel - EUROSTAT'!AI169,'Comext mensuel - EUROSTAT'!AK169,'Comext mensuel - EUROSTAT'!AM169,'Comext mensuel - EUROSTAT'!AO169,'Comext mensuel - EUROSTAT'!AQ169,'Comext mensuel - EUROSTAT'!AS169,'Comext mensuel - EUROSTAT'!AU169,'Comext mensuel - EUROSTAT'!AW169)/10^4</f>
        <v>0.61389199999999999</v>
      </c>
      <c r="H140" s="861">
        <f>SUM('Comext mensuel - EUROSTAT'!AX169,'Comext mensuel - EUROSTAT'!AZ169,'Comext mensuel - EUROSTAT'!BB169,'Comext mensuel - EUROSTAT'!BD169,'Comext mensuel - EUROSTAT'!BF169,'Comext mensuel - EUROSTAT'!BH169,'Comext mensuel - EUROSTAT'!BJ169,'Comext mensuel - EUROSTAT'!BL169,'Comext mensuel - EUROSTAT'!BN169,'Comext mensuel - EUROSTAT'!BP169,'Comext mensuel - EUROSTAT'!BR169,'Comext mensuel - EUROSTAT'!BT169)/10^4</f>
        <v>12.048513999999999</v>
      </c>
      <c r="I140" s="861">
        <f>SUM('Comext mensuel - EUROSTAT'!AY169,'Comext mensuel - EUROSTAT'!BA169,'Comext mensuel - EUROSTAT'!BC169,'Comext mensuel - EUROSTAT'!BE169,'Comext mensuel - EUROSTAT'!BG169,'Comext mensuel - EUROSTAT'!BI169,'Comext mensuel - EUROSTAT'!BK169,'Comext mensuel - EUROSTAT'!BM169,'Comext mensuel - EUROSTAT'!BO169,'Comext mensuel - EUROSTAT'!BQ169,'Comext mensuel - EUROSTAT'!BS169,'Comext mensuel - EUROSTAT'!BU169)/10^4</f>
        <v>8.2216969999999989</v>
      </c>
      <c r="J140" s="863">
        <f>'Comext annuel - EUROSTAT'!C192/10^4</f>
        <v>18.896660999999998</v>
      </c>
      <c r="K140" s="863">
        <f>'Comext annuel - EUROSTAT'!D192/10^4</f>
        <v>1.3893450000000001</v>
      </c>
      <c r="L140" s="863">
        <f>'Comext annuel - EUROSTAT'!E192/10^4</f>
        <v>7.0311389999999996</v>
      </c>
      <c r="M140" s="863">
        <f>'Comext annuel - EUROSTAT'!F192/10^4</f>
        <v>1.4043000000000001</v>
      </c>
      <c r="N140" s="863">
        <f>'Comext annuel - EUROSTAT'!G192/10^4</f>
        <v>12.026282</v>
      </c>
      <c r="O140" s="863">
        <f>'Comext annuel - EUROSTAT'!H192/10^4</f>
        <v>9.1370039999999992</v>
      </c>
    </row>
  </sheetData>
  <mergeCells count="19">
    <mergeCell ref="N2:O2"/>
    <mergeCell ref="C2:C3"/>
    <mergeCell ref="B1:C1"/>
    <mergeCell ref="B128:B140"/>
    <mergeCell ref="F2:G2"/>
    <mergeCell ref="A2:B2"/>
    <mergeCell ref="H2:I2"/>
    <mergeCell ref="B6:B8"/>
    <mergeCell ref="B121:B125"/>
    <mergeCell ref="D1:I1"/>
    <mergeCell ref="B4:B5"/>
    <mergeCell ref="J1:O1"/>
    <mergeCell ref="J2:K2"/>
    <mergeCell ref="B35:B36"/>
    <mergeCell ref="L2:M2"/>
    <mergeCell ref="B9:B22"/>
    <mergeCell ref="B37:B120"/>
    <mergeCell ref="D2:E2"/>
    <mergeCell ref="B25:B3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A1:BU174"/>
  <sheetViews>
    <sheetView workbookViewId="0">
      <pane xSplit="1" ySplit="12" topLeftCell="B13"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8.88671875" defaultRowHeight="11.4" customHeight="1"/>
  <cols>
    <col min="1" max="1" width="140.6640625" style="39" customWidth="1"/>
    <col min="2" max="73" width="11" style="39" customWidth="1"/>
    <col min="74" max="74" width="8.88671875" style="39" customWidth="1"/>
    <col min="75" max="16384" width="8.88671875" style="39"/>
  </cols>
  <sheetData>
    <row r="1" spans="1:73">
      <c r="A1" s="38" t="s">
        <v>1114</v>
      </c>
    </row>
    <row r="2" spans="1:73">
      <c r="A2" s="38" t="s">
        <v>1115</v>
      </c>
      <c r="B2" s="40" t="s">
        <v>1116</v>
      </c>
    </row>
    <row r="3" spans="1:73">
      <c r="A3" s="38" t="s">
        <v>1117</v>
      </c>
      <c r="B3" s="38" t="s">
        <v>1118</v>
      </c>
    </row>
    <row r="5" spans="1:73">
      <c r="A5" s="40" t="s">
        <v>1119</v>
      </c>
      <c r="C5" s="38" t="s">
        <v>1120</v>
      </c>
    </row>
    <row r="6" spans="1:73">
      <c r="A6" s="40" t="s">
        <v>1121</v>
      </c>
      <c r="C6" s="38" t="s">
        <v>1122</v>
      </c>
    </row>
    <row r="7" spans="1:73">
      <c r="A7" s="40" t="s">
        <v>1123</v>
      </c>
      <c r="C7" s="38" t="s">
        <v>1124</v>
      </c>
    </row>
    <row r="8" spans="1:73">
      <c r="A8" s="40" t="s">
        <v>1125</v>
      </c>
      <c r="C8" s="38" t="s">
        <v>1126</v>
      </c>
    </row>
    <row r="9" spans="1:73">
      <c r="A9" s="908"/>
    </row>
    <row r="10" spans="1:73">
      <c r="A10" s="41" t="s">
        <v>1127</v>
      </c>
      <c r="B10" s="1022" t="s">
        <v>1128</v>
      </c>
      <c r="C10" s="1023"/>
      <c r="D10" s="1022" t="s">
        <v>1129</v>
      </c>
      <c r="E10" s="1023"/>
      <c r="F10" s="1022" t="s">
        <v>1130</v>
      </c>
      <c r="G10" s="1023"/>
      <c r="H10" s="1022" t="s">
        <v>1131</v>
      </c>
      <c r="I10" s="1023"/>
      <c r="J10" s="1022" t="s">
        <v>1132</v>
      </c>
      <c r="K10" s="1023"/>
      <c r="L10" s="1022" t="s">
        <v>1133</v>
      </c>
      <c r="M10" s="1023"/>
      <c r="N10" s="1022" t="s">
        <v>1134</v>
      </c>
      <c r="O10" s="1023"/>
      <c r="P10" s="1022" t="s">
        <v>1135</v>
      </c>
      <c r="Q10" s="1023"/>
      <c r="R10" s="1022" t="s">
        <v>1136</v>
      </c>
      <c r="S10" s="1023"/>
      <c r="T10" s="1022" t="s">
        <v>1137</v>
      </c>
      <c r="U10" s="1023"/>
      <c r="V10" s="1022" t="s">
        <v>1138</v>
      </c>
      <c r="W10" s="1023"/>
      <c r="X10" s="1022" t="s">
        <v>1139</v>
      </c>
      <c r="Y10" s="1023"/>
      <c r="Z10" s="1022" t="s">
        <v>1140</v>
      </c>
      <c r="AA10" s="1023"/>
      <c r="AB10" s="1022" t="s">
        <v>1141</v>
      </c>
      <c r="AC10" s="1023"/>
      <c r="AD10" s="1022" t="s">
        <v>1142</v>
      </c>
      <c r="AE10" s="1023"/>
      <c r="AF10" s="1022" t="s">
        <v>1143</v>
      </c>
      <c r="AG10" s="1023"/>
      <c r="AH10" s="1022" t="s">
        <v>1144</v>
      </c>
      <c r="AI10" s="1023"/>
      <c r="AJ10" s="1022" t="s">
        <v>1145</v>
      </c>
      <c r="AK10" s="1023"/>
      <c r="AL10" s="1022" t="s">
        <v>1146</v>
      </c>
      <c r="AM10" s="1023"/>
      <c r="AN10" s="1022" t="s">
        <v>1147</v>
      </c>
      <c r="AO10" s="1023"/>
      <c r="AP10" s="1022" t="s">
        <v>1148</v>
      </c>
      <c r="AQ10" s="1023"/>
      <c r="AR10" s="1022" t="s">
        <v>1149</v>
      </c>
      <c r="AS10" s="1023"/>
      <c r="AT10" s="1022" t="s">
        <v>1150</v>
      </c>
      <c r="AU10" s="1023"/>
      <c r="AV10" s="1022" t="s">
        <v>1151</v>
      </c>
      <c r="AW10" s="1023"/>
      <c r="AX10" s="1022" t="s">
        <v>1152</v>
      </c>
      <c r="AY10" s="1023"/>
      <c r="AZ10" s="1022" t="s">
        <v>1153</v>
      </c>
      <c r="BA10" s="1023"/>
      <c r="BB10" s="1022" t="s">
        <v>1154</v>
      </c>
      <c r="BC10" s="1023"/>
      <c r="BD10" s="1022" t="s">
        <v>1155</v>
      </c>
      <c r="BE10" s="1023"/>
      <c r="BF10" s="1022" t="s">
        <v>1156</v>
      </c>
      <c r="BG10" s="1023"/>
      <c r="BH10" s="1022" t="s">
        <v>1157</v>
      </c>
      <c r="BI10" s="1023"/>
      <c r="BJ10" s="1022" t="s">
        <v>1158</v>
      </c>
      <c r="BK10" s="1023"/>
      <c r="BL10" s="1022" t="s">
        <v>1159</v>
      </c>
      <c r="BM10" s="1023"/>
      <c r="BN10" s="1022" t="s">
        <v>1160</v>
      </c>
      <c r="BO10" s="1023"/>
      <c r="BP10" s="1022" t="s">
        <v>1161</v>
      </c>
      <c r="BQ10" s="1023"/>
      <c r="BR10" s="1022" t="s">
        <v>1162</v>
      </c>
      <c r="BS10" s="1023"/>
      <c r="BT10" s="1022" t="s">
        <v>1163</v>
      </c>
      <c r="BU10" s="1023"/>
    </row>
    <row r="11" spans="1:73">
      <c r="A11" s="41" t="s">
        <v>1164</v>
      </c>
      <c r="B11" s="42" t="s">
        <v>1165</v>
      </c>
      <c r="C11" s="42" t="s">
        <v>1166</v>
      </c>
      <c r="D11" s="42" t="s">
        <v>1165</v>
      </c>
      <c r="E11" s="42" t="s">
        <v>1166</v>
      </c>
      <c r="F11" s="42" t="s">
        <v>1165</v>
      </c>
      <c r="G11" s="42" t="s">
        <v>1166</v>
      </c>
      <c r="H11" s="42" t="s">
        <v>1165</v>
      </c>
      <c r="I11" s="42" t="s">
        <v>1166</v>
      </c>
      <c r="J11" s="42" t="s">
        <v>1165</v>
      </c>
      <c r="K11" s="42" t="s">
        <v>1166</v>
      </c>
      <c r="L11" s="42" t="s">
        <v>1165</v>
      </c>
      <c r="M11" s="42" t="s">
        <v>1166</v>
      </c>
      <c r="N11" s="42" t="s">
        <v>1165</v>
      </c>
      <c r="O11" s="42" t="s">
        <v>1166</v>
      </c>
      <c r="P11" s="42" t="s">
        <v>1165</v>
      </c>
      <c r="Q11" s="42" t="s">
        <v>1166</v>
      </c>
      <c r="R11" s="42" t="s">
        <v>1165</v>
      </c>
      <c r="S11" s="42" t="s">
        <v>1166</v>
      </c>
      <c r="T11" s="42" t="s">
        <v>1165</v>
      </c>
      <c r="U11" s="42" t="s">
        <v>1166</v>
      </c>
      <c r="V11" s="42" t="s">
        <v>1165</v>
      </c>
      <c r="W11" s="42" t="s">
        <v>1166</v>
      </c>
      <c r="X11" s="42" t="s">
        <v>1165</v>
      </c>
      <c r="Y11" s="42" t="s">
        <v>1166</v>
      </c>
      <c r="Z11" s="42" t="s">
        <v>1165</v>
      </c>
      <c r="AA11" s="42" t="s">
        <v>1166</v>
      </c>
      <c r="AB11" s="42" t="s">
        <v>1165</v>
      </c>
      <c r="AC11" s="42" t="s">
        <v>1166</v>
      </c>
      <c r="AD11" s="42" t="s">
        <v>1165</v>
      </c>
      <c r="AE11" s="42" t="s">
        <v>1166</v>
      </c>
      <c r="AF11" s="42" t="s">
        <v>1165</v>
      </c>
      <c r="AG11" s="42" t="s">
        <v>1166</v>
      </c>
      <c r="AH11" s="42" t="s">
        <v>1165</v>
      </c>
      <c r="AI11" s="42" t="s">
        <v>1166</v>
      </c>
      <c r="AJ11" s="42" t="s">
        <v>1165</v>
      </c>
      <c r="AK11" s="42" t="s">
        <v>1166</v>
      </c>
      <c r="AL11" s="42" t="s">
        <v>1165</v>
      </c>
      <c r="AM11" s="42" t="s">
        <v>1166</v>
      </c>
      <c r="AN11" s="42" t="s">
        <v>1165</v>
      </c>
      <c r="AO11" s="42" t="s">
        <v>1166</v>
      </c>
      <c r="AP11" s="42" t="s">
        <v>1165</v>
      </c>
      <c r="AQ11" s="42" t="s">
        <v>1166</v>
      </c>
      <c r="AR11" s="42" t="s">
        <v>1165</v>
      </c>
      <c r="AS11" s="42" t="s">
        <v>1166</v>
      </c>
      <c r="AT11" s="42" t="s">
        <v>1165</v>
      </c>
      <c r="AU11" s="42" t="s">
        <v>1166</v>
      </c>
      <c r="AV11" s="42" t="s">
        <v>1165</v>
      </c>
      <c r="AW11" s="42" t="s">
        <v>1166</v>
      </c>
      <c r="AX11" s="42" t="s">
        <v>1165</v>
      </c>
      <c r="AY11" s="42" t="s">
        <v>1166</v>
      </c>
      <c r="AZ11" s="42" t="s">
        <v>1165</v>
      </c>
      <c r="BA11" s="42" t="s">
        <v>1166</v>
      </c>
      <c r="BB11" s="42" t="s">
        <v>1165</v>
      </c>
      <c r="BC11" s="42" t="s">
        <v>1166</v>
      </c>
      <c r="BD11" s="42" t="s">
        <v>1165</v>
      </c>
      <c r="BE11" s="42" t="s">
        <v>1166</v>
      </c>
      <c r="BF11" s="42" t="s">
        <v>1165</v>
      </c>
      <c r="BG11" s="42" t="s">
        <v>1166</v>
      </c>
      <c r="BH11" s="42" t="s">
        <v>1165</v>
      </c>
      <c r="BI11" s="42" t="s">
        <v>1166</v>
      </c>
      <c r="BJ11" s="42" t="s">
        <v>1165</v>
      </c>
      <c r="BK11" s="42" t="s">
        <v>1166</v>
      </c>
      <c r="BL11" s="42" t="s">
        <v>1165</v>
      </c>
      <c r="BM11" s="42" t="s">
        <v>1166</v>
      </c>
      <c r="BN11" s="42" t="s">
        <v>1165</v>
      </c>
      <c r="BO11" s="42" t="s">
        <v>1166</v>
      </c>
      <c r="BP11" s="42" t="s">
        <v>1165</v>
      </c>
      <c r="BQ11" s="42" t="s">
        <v>1166</v>
      </c>
      <c r="BR11" s="42" t="s">
        <v>1165</v>
      </c>
      <c r="BS11" s="42" t="s">
        <v>1166</v>
      </c>
      <c r="BT11" s="42" t="s">
        <v>1165</v>
      </c>
      <c r="BU11" s="42" t="s">
        <v>1166</v>
      </c>
    </row>
    <row r="12" spans="1:73">
      <c r="A12" s="43" t="s">
        <v>1167</v>
      </c>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row>
    <row r="13" spans="1:73">
      <c r="A13" s="45" t="s">
        <v>1168</v>
      </c>
      <c r="B13" s="48">
        <v>932.08</v>
      </c>
      <c r="C13" s="48">
        <v>4.2699999999999996</v>
      </c>
      <c r="D13" s="48">
        <v>715.77</v>
      </c>
      <c r="E13" s="48">
        <v>3.04</v>
      </c>
      <c r="F13" s="48">
        <v>1005.59</v>
      </c>
      <c r="G13" s="51">
        <v>3.3</v>
      </c>
      <c r="H13" s="48">
        <v>719.71</v>
      </c>
      <c r="I13" s="51">
        <v>4.9000000000000004</v>
      </c>
      <c r="J13" s="48">
        <v>1684.11</v>
      </c>
      <c r="K13" s="48">
        <v>2.68</v>
      </c>
      <c r="L13" s="48">
        <v>1190.75</v>
      </c>
      <c r="M13" s="48">
        <v>17.579999999999998</v>
      </c>
      <c r="N13" s="48">
        <v>642.92999999999995</v>
      </c>
      <c r="O13" s="48">
        <v>2.29</v>
      </c>
      <c r="P13" s="48">
        <v>395.52</v>
      </c>
      <c r="Q13" s="48">
        <v>2.16</v>
      </c>
      <c r="R13" s="48">
        <v>1977.47</v>
      </c>
      <c r="S13" s="48">
        <v>3.18</v>
      </c>
      <c r="T13" s="48">
        <v>1481.63</v>
      </c>
      <c r="U13" s="48">
        <v>3.38</v>
      </c>
      <c r="V13" s="48">
        <v>713.32</v>
      </c>
      <c r="W13" s="51">
        <v>3.3</v>
      </c>
      <c r="X13" s="48">
        <v>1152.1500000000001</v>
      </c>
      <c r="Y13" s="48">
        <v>2.3199999999999998</v>
      </c>
      <c r="Z13" s="48">
        <v>1320.42</v>
      </c>
      <c r="AA13" s="51">
        <v>13.7</v>
      </c>
      <c r="AB13" s="48">
        <v>506.92</v>
      </c>
      <c r="AC13" s="48">
        <v>8.93</v>
      </c>
      <c r="AD13" s="48">
        <v>1110.43</v>
      </c>
      <c r="AE13" s="48">
        <v>7.88</v>
      </c>
      <c r="AF13" s="48">
        <v>912.33</v>
      </c>
      <c r="AG13" s="48">
        <v>16.149999999999999</v>
      </c>
      <c r="AH13" s="48">
        <v>1154.48</v>
      </c>
      <c r="AI13" s="48">
        <v>14.21</v>
      </c>
      <c r="AJ13" s="48">
        <v>906.09</v>
      </c>
      <c r="AK13" s="48">
        <v>56.07</v>
      </c>
      <c r="AL13" s="48">
        <v>1190.27</v>
      </c>
      <c r="AM13" s="48">
        <v>20.47</v>
      </c>
      <c r="AN13" s="48">
        <v>1544.04</v>
      </c>
      <c r="AO13" s="48">
        <v>32.65</v>
      </c>
      <c r="AP13" s="48">
        <v>1672.54</v>
      </c>
      <c r="AQ13" s="48">
        <v>46.06</v>
      </c>
      <c r="AR13" s="48">
        <v>1197.3499999999999</v>
      </c>
      <c r="AS13" s="51">
        <v>42.7</v>
      </c>
      <c r="AT13" s="48">
        <v>1192.72</v>
      </c>
      <c r="AU13" s="51">
        <v>46.5</v>
      </c>
      <c r="AV13" s="51">
        <v>2078</v>
      </c>
      <c r="AW13" s="48">
        <v>48.97</v>
      </c>
      <c r="AX13" s="48">
        <v>1672.79</v>
      </c>
      <c r="AY13" s="48">
        <v>57.22</v>
      </c>
      <c r="AZ13" s="48">
        <v>1248.42</v>
      </c>
      <c r="BA13" s="48">
        <v>446.11</v>
      </c>
      <c r="BB13" s="51">
        <v>971.9</v>
      </c>
      <c r="BC13" s="48">
        <v>36.89</v>
      </c>
      <c r="BD13" s="48">
        <v>1484.29</v>
      </c>
      <c r="BE13" s="48">
        <v>79.97</v>
      </c>
      <c r="BF13" s="48">
        <v>754.61</v>
      </c>
      <c r="BG13" s="48">
        <v>71.97</v>
      </c>
      <c r="BH13" s="48">
        <v>762.23</v>
      </c>
      <c r="BI13" s="51">
        <v>163.9</v>
      </c>
      <c r="BJ13" s="48">
        <v>977.06</v>
      </c>
      <c r="BK13" s="48">
        <v>182.16</v>
      </c>
      <c r="BL13" s="48">
        <v>364.43</v>
      </c>
      <c r="BM13" s="51">
        <v>34.5</v>
      </c>
      <c r="BN13" s="48">
        <v>551.24</v>
      </c>
      <c r="BO13" s="48">
        <v>26.32</v>
      </c>
      <c r="BP13" s="48">
        <v>1388.26</v>
      </c>
      <c r="BQ13" s="48">
        <v>21.75</v>
      </c>
      <c r="BR13" s="48">
        <v>1139.1500000000001</v>
      </c>
      <c r="BS13" s="48">
        <v>37.630000000000003</v>
      </c>
      <c r="BT13" s="48">
        <v>1052.55</v>
      </c>
      <c r="BU13" s="51">
        <v>18.600000000000001</v>
      </c>
    </row>
    <row r="14" spans="1:73">
      <c r="A14" s="45" t="s">
        <v>1169</v>
      </c>
      <c r="B14" s="49">
        <v>222.06</v>
      </c>
      <c r="C14" s="49">
        <v>68.11</v>
      </c>
      <c r="D14" s="49">
        <v>0.03</v>
      </c>
      <c r="E14" s="49">
        <v>7.69</v>
      </c>
      <c r="F14" s="49">
        <v>1.41</v>
      </c>
      <c r="G14" s="49">
        <v>21.48</v>
      </c>
      <c r="H14" s="49">
        <v>1.42</v>
      </c>
      <c r="I14" s="49">
        <v>110.33</v>
      </c>
      <c r="J14" s="49">
        <v>35.409999999999997</v>
      </c>
      <c r="K14" s="49">
        <v>14.28</v>
      </c>
      <c r="L14" s="49">
        <v>11.23</v>
      </c>
      <c r="M14" s="50">
        <v>117</v>
      </c>
      <c r="N14" s="49">
        <v>1.51</v>
      </c>
      <c r="O14" s="49">
        <v>21.81</v>
      </c>
      <c r="P14" s="49">
        <v>925.99</v>
      </c>
      <c r="Q14" s="49">
        <v>63.55</v>
      </c>
      <c r="R14" s="49">
        <v>2171.31</v>
      </c>
      <c r="S14" s="49">
        <v>85.33</v>
      </c>
      <c r="T14" s="49">
        <v>2138.19</v>
      </c>
      <c r="U14" s="50">
        <v>30.3</v>
      </c>
      <c r="V14" s="49">
        <v>3028.28</v>
      </c>
      <c r="W14" s="49">
        <v>18.12</v>
      </c>
      <c r="X14" s="49">
        <v>1138.48</v>
      </c>
      <c r="Y14" s="49">
        <v>19.54</v>
      </c>
      <c r="Z14" s="49">
        <v>141.43</v>
      </c>
      <c r="AA14" s="49">
        <v>23.84</v>
      </c>
      <c r="AB14" s="49">
        <v>70.430000000000007</v>
      </c>
      <c r="AC14" s="49">
        <v>38.56</v>
      </c>
      <c r="AD14" s="50">
        <v>82.2</v>
      </c>
      <c r="AE14" s="49">
        <v>42.02</v>
      </c>
      <c r="AF14" s="49">
        <v>61.24</v>
      </c>
      <c r="AG14" s="49">
        <v>30.64</v>
      </c>
      <c r="AH14" s="49">
        <v>117.85</v>
      </c>
      <c r="AI14" s="49">
        <v>5.62</v>
      </c>
      <c r="AJ14" s="50">
        <v>11.3</v>
      </c>
      <c r="AK14" s="49">
        <v>18.03</v>
      </c>
      <c r="AL14" s="50">
        <v>11.2</v>
      </c>
      <c r="AM14" s="49">
        <v>18.78</v>
      </c>
      <c r="AN14" s="49">
        <v>50.58</v>
      </c>
      <c r="AO14" s="49">
        <v>23.74</v>
      </c>
      <c r="AP14" s="49">
        <v>57.39</v>
      </c>
      <c r="AQ14" s="49">
        <v>8.65</v>
      </c>
      <c r="AR14" s="49">
        <v>91.22</v>
      </c>
      <c r="AS14" s="50">
        <v>3.9</v>
      </c>
      <c r="AT14" s="49">
        <v>41.77</v>
      </c>
      <c r="AU14" s="49">
        <v>142.86000000000001</v>
      </c>
      <c r="AV14" s="49">
        <v>31.23</v>
      </c>
      <c r="AW14" s="49">
        <v>8.36</v>
      </c>
      <c r="AX14" s="49">
        <v>77.28</v>
      </c>
      <c r="AY14" s="49">
        <v>15.01</v>
      </c>
      <c r="AZ14" s="49">
        <v>52.91</v>
      </c>
      <c r="BA14" s="49">
        <v>20.92</v>
      </c>
      <c r="BB14" s="49">
        <v>323.45</v>
      </c>
      <c r="BC14" s="49">
        <v>0.73</v>
      </c>
      <c r="BD14" s="49">
        <v>207.81</v>
      </c>
      <c r="BE14" s="49">
        <v>77.83</v>
      </c>
      <c r="BF14" s="49">
        <v>233.23</v>
      </c>
      <c r="BG14" s="49">
        <v>28.55</v>
      </c>
      <c r="BH14" s="49">
        <v>474.47</v>
      </c>
      <c r="BI14" s="49">
        <v>86.18</v>
      </c>
      <c r="BJ14" s="49">
        <v>337.46</v>
      </c>
      <c r="BK14" s="50">
        <v>11.6</v>
      </c>
      <c r="BL14" s="49">
        <v>212.86</v>
      </c>
      <c r="BM14" s="49">
        <v>22.65</v>
      </c>
      <c r="BN14" s="49">
        <v>121.38</v>
      </c>
      <c r="BO14" s="49">
        <v>26.85</v>
      </c>
      <c r="BP14" s="49">
        <v>237.13</v>
      </c>
      <c r="BQ14" s="49">
        <v>20.28</v>
      </c>
      <c r="BR14" s="49">
        <v>240.01</v>
      </c>
      <c r="BS14" s="49">
        <v>15.22</v>
      </c>
      <c r="BT14" s="49">
        <v>401.35</v>
      </c>
      <c r="BU14" s="49">
        <v>49.86</v>
      </c>
    </row>
    <row r="15" spans="1:73">
      <c r="A15" s="45" t="s">
        <v>1170</v>
      </c>
      <c r="B15" s="48">
        <v>3201.21</v>
      </c>
      <c r="C15" s="48">
        <v>660.86</v>
      </c>
      <c r="D15" s="48">
        <v>3455.04</v>
      </c>
      <c r="E15" s="48">
        <v>740.19</v>
      </c>
      <c r="F15" s="48">
        <v>5743.14</v>
      </c>
      <c r="G15" s="48">
        <v>1513.77</v>
      </c>
      <c r="H15" s="51">
        <v>3365.9</v>
      </c>
      <c r="I15" s="48">
        <v>564.35</v>
      </c>
      <c r="J15" s="48">
        <v>5384.45</v>
      </c>
      <c r="K15" s="48">
        <v>1345.93</v>
      </c>
      <c r="L15" s="48">
        <v>5373.79</v>
      </c>
      <c r="M15" s="51">
        <v>1101.2</v>
      </c>
      <c r="N15" s="48">
        <v>4293.95</v>
      </c>
      <c r="O15" s="48">
        <v>1503.64</v>
      </c>
      <c r="P15" s="48">
        <v>1447.08</v>
      </c>
      <c r="Q15" s="48">
        <v>50.29</v>
      </c>
      <c r="R15" s="48">
        <v>429.73</v>
      </c>
      <c r="S15" s="48">
        <v>127.97</v>
      </c>
      <c r="T15" s="48">
        <v>855.54</v>
      </c>
      <c r="U15" s="48">
        <v>79.510000000000005</v>
      </c>
      <c r="V15" s="48">
        <v>1110.31</v>
      </c>
      <c r="W15" s="48">
        <v>75.87</v>
      </c>
      <c r="X15" s="48">
        <v>966.38</v>
      </c>
      <c r="Y15" s="48">
        <v>46.21</v>
      </c>
      <c r="Z15" s="48">
        <v>697.93</v>
      </c>
      <c r="AA15" s="51">
        <v>1.3</v>
      </c>
      <c r="AB15" s="48">
        <v>860.72</v>
      </c>
      <c r="AC15" s="48">
        <v>5.08</v>
      </c>
      <c r="AD15" s="48">
        <v>813.64</v>
      </c>
      <c r="AE15" s="48">
        <v>36.22</v>
      </c>
      <c r="AF15" s="48">
        <v>1632.26</v>
      </c>
      <c r="AG15" s="48">
        <v>38.67</v>
      </c>
      <c r="AH15" s="48">
        <v>1196.57</v>
      </c>
      <c r="AI15" s="46" t="s">
        <v>1171</v>
      </c>
      <c r="AJ15" s="48">
        <v>1204.6600000000001</v>
      </c>
      <c r="AK15" s="48">
        <v>74.39</v>
      </c>
      <c r="AL15" s="48">
        <v>1352.61</v>
      </c>
      <c r="AM15" s="51">
        <v>15.4</v>
      </c>
      <c r="AN15" s="48">
        <v>530.75</v>
      </c>
      <c r="AO15" s="48">
        <v>137.41999999999999</v>
      </c>
      <c r="AP15" s="48">
        <v>1773.93</v>
      </c>
      <c r="AQ15" s="48">
        <v>162.75</v>
      </c>
      <c r="AR15" s="48">
        <v>1310.75</v>
      </c>
      <c r="AS15" s="48">
        <v>10.26</v>
      </c>
      <c r="AT15" s="48">
        <v>841.71</v>
      </c>
      <c r="AU15" s="48">
        <v>803.59</v>
      </c>
      <c r="AV15" s="51">
        <v>1005.8</v>
      </c>
      <c r="AW15" s="48">
        <v>24.25</v>
      </c>
      <c r="AX15" s="48">
        <v>196.97</v>
      </c>
      <c r="AY15" s="48">
        <v>36.51</v>
      </c>
      <c r="AZ15" s="48">
        <v>355.07</v>
      </c>
      <c r="BA15" s="48">
        <v>17.27</v>
      </c>
      <c r="BB15" s="48">
        <v>312.89</v>
      </c>
      <c r="BC15" s="48">
        <v>15.01</v>
      </c>
      <c r="BD15" s="48">
        <v>511.03</v>
      </c>
      <c r="BE15" s="48">
        <v>15.52</v>
      </c>
      <c r="BF15" s="48">
        <v>615.57000000000005</v>
      </c>
      <c r="BG15" s="48">
        <v>41.55</v>
      </c>
      <c r="BH15" s="48">
        <v>237.79</v>
      </c>
      <c r="BI15" s="48">
        <v>29.47</v>
      </c>
      <c r="BJ15" s="48">
        <v>806.47</v>
      </c>
      <c r="BK15" s="48">
        <v>19.23</v>
      </c>
      <c r="BL15" s="48">
        <v>952.76</v>
      </c>
      <c r="BM15" s="48">
        <v>25.04</v>
      </c>
      <c r="BN15" s="48">
        <v>378.46</v>
      </c>
      <c r="BO15" s="48">
        <v>44.71</v>
      </c>
      <c r="BP15" s="48">
        <v>509.24</v>
      </c>
      <c r="BQ15" s="48">
        <v>401.48</v>
      </c>
      <c r="BR15" s="48">
        <v>303.91000000000003</v>
      </c>
      <c r="BS15" s="48">
        <v>119.84</v>
      </c>
      <c r="BT15" s="48">
        <v>625.04999999999995</v>
      </c>
      <c r="BU15" s="48">
        <v>38.119999999999997</v>
      </c>
    </row>
    <row r="16" spans="1:73">
      <c r="A16" s="45" t="s">
        <v>1172</v>
      </c>
      <c r="B16" s="49">
        <v>852.77</v>
      </c>
      <c r="C16" s="49">
        <v>0.24</v>
      </c>
      <c r="D16" s="49">
        <v>1504.17</v>
      </c>
      <c r="E16" s="49">
        <v>1.46</v>
      </c>
      <c r="F16" s="49">
        <v>1116.72</v>
      </c>
      <c r="G16" s="49">
        <v>1.35</v>
      </c>
      <c r="H16" s="49">
        <v>897.47</v>
      </c>
      <c r="I16" s="49">
        <v>0.78</v>
      </c>
      <c r="J16" s="50">
        <v>1006.3</v>
      </c>
      <c r="K16" s="49">
        <v>1.02</v>
      </c>
      <c r="L16" s="49">
        <v>839.25</v>
      </c>
      <c r="M16" s="49">
        <v>0.47</v>
      </c>
      <c r="N16" s="49">
        <v>893.33</v>
      </c>
      <c r="O16" s="49">
        <v>1.18</v>
      </c>
      <c r="P16" s="49">
        <v>1303.44</v>
      </c>
      <c r="Q16" s="49">
        <v>0.32</v>
      </c>
      <c r="R16" s="49">
        <v>959.04</v>
      </c>
      <c r="S16" s="49">
        <v>0.46</v>
      </c>
      <c r="T16" s="49">
        <v>957.33</v>
      </c>
      <c r="U16" s="49">
        <v>2.5299999999999998</v>
      </c>
      <c r="V16" s="49">
        <v>2071.39</v>
      </c>
      <c r="W16" s="49">
        <v>4.3899999999999997</v>
      </c>
      <c r="X16" s="49">
        <v>1472.96</v>
      </c>
      <c r="Y16" s="50">
        <v>1.5</v>
      </c>
      <c r="Z16" s="50">
        <v>3369.6</v>
      </c>
      <c r="AA16" s="49">
        <v>13.67</v>
      </c>
      <c r="AB16" s="49">
        <v>2239.08</v>
      </c>
      <c r="AC16" s="49">
        <v>2.77</v>
      </c>
      <c r="AD16" s="49">
        <v>1513.86</v>
      </c>
      <c r="AE16" s="49">
        <v>0.75</v>
      </c>
      <c r="AF16" s="49">
        <v>1937.83</v>
      </c>
      <c r="AG16" s="49">
        <v>2.2599999999999998</v>
      </c>
      <c r="AH16" s="49">
        <v>1694.57</v>
      </c>
      <c r="AI16" s="49">
        <v>11.67</v>
      </c>
      <c r="AJ16" s="49">
        <v>1566.46</v>
      </c>
      <c r="AK16" s="49">
        <v>79.72</v>
      </c>
      <c r="AL16" s="49">
        <v>1057.96</v>
      </c>
      <c r="AM16" s="49">
        <v>7.65</v>
      </c>
      <c r="AN16" s="49">
        <v>1582.48</v>
      </c>
      <c r="AO16" s="49">
        <v>1.58</v>
      </c>
      <c r="AP16" s="49">
        <v>2032.83</v>
      </c>
      <c r="AQ16" s="49">
        <v>5.72</v>
      </c>
      <c r="AR16" s="49">
        <v>1823.49</v>
      </c>
      <c r="AS16" s="49">
        <v>1.86</v>
      </c>
      <c r="AT16" s="49">
        <v>2380.98</v>
      </c>
      <c r="AU16" s="49">
        <v>2.02</v>
      </c>
      <c r="AV16" s="49">
        <v>2967.65</v>
      </c>
      <c r="AW16" s="49">
        <v>13.45</v>
      </c>
      <c r="AX16" s="49">
        <v>4871.54</v>
      </c>
      <c r="AY16" s="49">
        <v>2.08</v>
      </c>
      <c r="AZ16" s="49">
        <v>4221.74</v>
      </c>
      <c r="BA16" s="50">
        <v>2.6</v>
      </c>
      <c r="BB16" s="49">
        <v>4033.93</v>
      </c>
      <c r="BC16" s="49">
        <v>6.23</v>
      </c>
      <c r="BD16" s="49">
        <v>3591.84</v>
      </c>
      <c r="BE16" s="49">
        <v>4.42</v>
      </c>
      <c r="BF16" s="49">
        <v>2505.09</v>
      </c>
      <c r="BG16" s="49">
        <v>3.94</v>
      </c>
      <c r="BH16" s="49">
        <v>2958.26</v>
      </c>
      <c r="BI16" s="49">
        <v>4.88</v>
      </c>
      <c r="BJ16" s="49">
        <v>3228.56</v>
      </c>
      <c r="BK16" s="49">
        <v>3.32</v>
      </c>
      <c r="BL16" s="49">
        <v>4848.13</v>
      </c>
      <c r="BM16" s="49">
        <v>233.75</v>
      </c>
      <c r="BN16" s="49">
        <v>2991.43</v>
      </c>
      <c r="BO16" s="49">
        <v>170.77</v>
      </c>
      <c r="BP16" s="49">
        <v>4772.68</v>
      </c>
      <c r="BQ16" s="50">
        <v>277.2</v>
      </c>
      <c r="BR16" s="49">
        <v>2844.13</v>
      </c>
      <c r="BS16" s="49">
        <v>342.91</v>
      </c>
      <c r="BT16" s="49">
        <v>3376.98</v>
      </c>
      <c r="BU16" s="49">
        <v>290.99</v>
      </c>
    </row>
    <row r="17" spans="1:73">
      <c r="A17" s="45" t="s">
        <v>1173</v>
      </c>
      <c r="B17" s="48">
        <v>48.86</v>
      </c>
      <c r="C17" s="48">
        <v>7.64</v>
      </c>
      <c r="D17" s="48">
        <v>9.39</v>
      </c>
      <c r="E17" s="51">
        <v>40</v>
      </c>
      <c r="F17" s="48">
        <v>25.56</v>
      </c>
      <c r="G17" s="48">
        <v>4.1100000000000003</v>
      </c>
      <c r="H17" s="48">
        <v>17.61</v>
      </c>
      <c r="I17" s="48">
        <v>16.38</v>
      </c>
      <c r="J17" s="48">
        <v>29.17</v>
      </c>
      <c r="K17" s="48">
        <v>0.02</v>
      </c>
      <c r="L17" s="48">
        <v>213.16</v>
      </c>
      <c r="M17" s="48">
        <v>0.03</v>
      </c>
      <c r="N17" s="48">
        <v>21.75</v>
      </c>
      <c r="O17" s="48">
        <v>38.64</v>
      </c>
      <c r="P17" s="48">
        <v>31.42</v>
      </c>
      <c r="Q17" s="48">
        <v>38.32</v>
      </c>
      <c r="R17" s="48">
        <v>36.020000000000003</v>
      </c>
      <c r="S17" s="48">
        <v>44.81</v>
      </c>
      <c r="T17" s="48">
        <v>120.13</v>
      </c>
      <c r="U17" s="48">
        <v>29.48</v>
      </c>
      <c r="V17" s="48">
        <v>73.69</v>
      </c>
      <c r="W17" s="46" t="s">
        <v>1171</v>
      </c>
      <c r="X17" s="48">
        <v>22.16</v>
      </c>
      <c r="Y17" s="48">
        <v>0.15</v>
      </c>
      <c r="Z17" s="48">
        <v>30.59</v>
      </c>
      <c r="AA17" s="48">
        <v>28.64</v>
      </c>
      <c r="AB17" s="48">
        <v>14.41</v>
      </c>
      <c r="AC17" s="48">
        <v>4.68</v>
      </c>
      <c r="AD17" s="48">
        <v>21.18</v>
      </c>
      <c r="AE17" s="48">
        <v>0.21</v>
      </c>
      <c r="AF17" s="51">
        <v>24.3</v>
      </c>
      <c r="AG17" s="51">
        <v>8</v>
      </c>
      <c r="AH17" s="48">
        <v>39.130000000000003</v>
      </c>
      <c r="AI17" s="48">
        <v>0.04</v>
      </c>
      <c r="AJ17" s="48">
        <v>13.45</v>
      </c>
      <c r="AK17" s="48">
        <v>222.98</v>
      </c>
      <c r="AL17" s="51">
        <v>18.2</v>
      </c>
      <c r="AM17" s="48">
        <v>42.32</v>
      </c>
      <c r="AN17" s="48">
        <v>22.55</v>
      </c>
      <c r="AO17" s="48">
        <v>176.71</v>
      </c>
      <c r="AP17" s="48">
        <v>25.44</v>
      </c>
      <c r="AQ17" s="48">
        <v>0.84</v>
      </c>
      <c r="AR17" s="51">
        <v>3.3</v>
      </c>
      <c r="AS17" s="46" t="s">
        <v>1171</v>
      </c>
      <c r="AT17" s="48">
        <v>15.17</v>
      </c>
      <c r="AU17" s="48">
        <v>1.66</v>
      </c>
      <c r="AV17" s="48">
        <v>36.33</v>
      </c>
      <c r="AW17" s="48">
        <v>7.39</v>
      </c>
      <c r="AX17" s="48">
        <v>31.06</v>
      </c>
      <c r="AY17" s="48">
        <v>0.08</v>
      </c>
      <c r="AZ17" s="48">
        <v>20.86</v>
      </c>
      <c r="BA17" s="48">
        <v>0.74</v>
      </c>
      <c r="BB17" s="51">
        <v>9.8000000000000007</v>
      </c>
      <c r="BC17" s="48">
        <v>6.26</v>
      </c>
      <c r="BD17" s="48">
        <v>60.15</v>
      </c>
      <c r="BE17" s="48">
        <v>2.11</v>
      </c>
      <c r="BF17" s="48">
        <v>3.86</v>
      </c>
      <c r="BG17" s="48">
        <v>264.69</v>
      </c>
      <c r="BH17" s="48">
        <v>6.19</v>
      </c>
      <c r="BI17" s="48">
        <v>30.42</v>
      </c>
      <c r="BJ17" s="48">
        <v>20.72</v>
      </c>
      <c r="BK17" s="48">
        <v>50.42</v>
      </c>
      <c r="BL17" s="48">
        <v>5.62</v>
      </c>
      <c r="BM17" s="48">
        <v>62.53</v>
      </c>
      <c r="BN17" s="48">
        <v>22.21</v>
      </c>
      <c r="BO17" s="48">
        <v>1.89</v>
      </c>
      <c r="BP17" s="48">
        <v>92.98</v>
      </c>
      <c r="BQ17" s="48">
        <v>49.27</v>
      </c>
      <c r="BR17" s="48">
        <v>183.15</v>
      </c>
      <c r="BS17" s="48">
        <v>6.56</v>
      </c>
      <c r="BT17" s="48">
        <v>70.930000000000007</v>
      </c>
      <c r="BU17" s="48">
        <v>164.82</v>
      </c>
    </row>
    <row r="18" spans="1:73">
      <c r="A18" s="45" t="s">
        <v>1174</v>
      </c>
      <c r="B18" s="49">
        <v>465.01</v>
      </c>
      <c r="C18" s="50">
        <v>1421.4</v>
      </c>
      <c r="D18" s="49">
        <v>2535.0100000000002</v>
      </c>
      <c r="E18" s="50">
        <v>9715.7000000000007</v>
      </c>
      <c r="F18" s="49">
        <v>1994.85</v>
      </c>
      <c r="G18" s="49">
        <v>13133.55</v>
      </c>
      <c r="H18" s="49">
        <v>552.63</v>
      </c>
      <c r="I18" s="49">
        <v>19306.71</v>
      </c>
      <c r="J18" s="49">
        <v>4713.4399999999996</v>
      </c>
      <c r="K18" s="49">
        <v>13640.57</v>
      </c>
      <c r="L18" s="49">
        <v>2508.25</v>
      </c>
      <c r="M18" s="50">
        <v>12722.2</v>
      </c>
      <c r="N18" s="49">
        <v>2322.14</v>
      </c>
      <c r="O18" s="49">
        <v>8367.09</v>
      </c>
      <c r="P18" s="49">
        <v>7972.34</v>
      </c>
      <c r="Q18" s="49">
        <v>11367.92</v>
      </c>
      <c r="R18" s="49">
        <v>6899.92</v>
      </c>
      <c r="S18" s="49">
        <v>7736.91</v>
      </c>
      <c r="T18" s="49">
        <v>3491.58</v>
      </c>
      <c r="U18" s="49">
        <v>14380.62</v>
      </c>
      <c r="V18" s="49">
        <v>1049.24</v>
      </c>
      <c r="W18" s="49">
        <v>1947.43</v>
      </c>
      <c r="X18" s="49">
        <v>3365.33</v>
      </c>
      <c r="Y18" s="50">
        <v>2926.3</v>
      </c>
      <c r="Z18" s="49">
        <v>624.39</v>
      </c>
      <c r="AA18" s="49">
        <v>1656.74</v>
      </c>
      <c r="AB18" s="49">
        <v>581.79</v>
      </c>
      <c r="AC18" s="49">
        <v>5134.37</v>
      </c>
      <c r="AD18" s="49">
        <v>3920.69</v>
      </c>
      <c r="AE18" s="49">
        <v>10032.27</v>
      </c>
      <c r="AF18" s="49">
        <v>4271.8900000000003</v>
      </c>
      <c r="AG18" s="49">
        <v>14643.65</v>
      </c>
      <c r="AH18" s="49">
        <v>3471.38</v>
      </c>
      <c r="AI18" s="49">
        <v>14526.96</v>
      </c>
      <c r="AJ18" s="49">
        <v>4549.8599999999997</v>
      </c>
      <c r="AK18" s="50">
        <v>15749.3</v>
      </c>
      <c r="AL18" s="49">
        <v>2779.78</v>
      </c>
      <c r="AM18" s="49">
        <v>9618.02</v>
      </c>
      <c r="AN18" s="49">
        <v>11460.15</v>
      </c>
      <c r="AO18" s="49">
        <v>16192.32</v>
      </c>
      <c r="AP18" s="50">
        <v>5190.3999999999996</v>
      </c>
      <c r="AQ18" s="49">
        <v>8615.74</v>
      </c>
      <c r="AR18" s="49">
        <v>4593.7700000000004</v>
      </c>
      <c r="AS18" s="50">
        <v>17123.900000000001</v>
      </c>
      <c r="AT18" s="49">
        <v>752.14</v>
      </c>
      <c r="AU18" s="49">
        <v>3758.26</v>
      </c>
      <c r="AV18" s="49">
        <v>3929.33</v>
      </c>
      <c r="AW18" s="49">
        <v>1062.75</v>
      </c>
      <c r="AX18" s="49">
        <v>3866.05</v>
      </c>
      <c r="AY18" s="49">
        <v>1551.73</v>
      </c>
      <c r="AZ18" s="49">
        <v>1242.04</v>
      </c>
      <c r="BA18" s="49">
        <v>9965.58</v>
      </c>
      <c r="BB18" s="49">
        <v>4858.25</v>
      </c>
      <c r="BC18" s="49">
        <v>13113.62</v>
      </c>
      <c r="BD18" s="49">
        <v>6788.93</v>
      </c>
      <c r="BE18" s="49">
        <v>21007.29</v>
      </c>
      <c r="BF18" s="50">
        <v>5167</v>
      </c>
      <c r="BG18" s="49">
        <v>21557.87</v>
      </c>
      <c r="BH18" s="49">
        <v>3486.04</v>
      </c>
      <c r="BI18" s="49">
        <v>23742.45</v>
      </c>
      <c r="BJ18" s="49">
        <v>11773.03</v>
      </c>
      <c r="BK18" s="49">
        <v>14877.52</v>
      </c>
      <c r="BL18" s="49">
        <v>9939.57</v>
      </c>
      <c r="BM18" s="49">
        <v>16228.03</v>
      </c>
      <c r="BN18" s="49">
        <v>5516.19</v>
      </c>
      <c r="BO18" s="49">
        <v>13103.12</v>
      </c>
      <c r="BP18" s="49">
        <v>2450.56</v>
      </c>
      <c r="BQ18" s="49">
        <v>5496.99</v>
      </c>
      <c r="BR18" s="49">
        <v>2784.43</v>
      </c>
      <c r="BS18" s="50">
        <v>2332.1999999999998</v>
      </c>
      <c r="BT18" s="49">
        <v>3063.49</v>
      </c>
      <c r="BU18" s="49">
        <v>729.38</v>
      </c>
    </row>
    <row r="19" spans="1:73">
      <c r="A19" s="45" t="s">
        <v>1175</v>
      </c>
      <c r="B19" s="48">
        <v>2686.71</v>
      </c>
      <c r="C19" s="48">
        <v>342152.37</v>
      </c>
      <c r="D19" s="48">
        <v>1018.96</v>
      </c>
      <c r="E19" s="48">
        <v>372872.75</v>
      </c>
      <c r="F19" s="48">
        <v>1067.45</v>
      </c>
      <c r="G19" s="48">
        <v>381262.56</v>
      </c>
      <c r="H19" s="48">
        <v>4838.57</v>
      </c>
      <c r="I19" s="48">
        <v>64882.76</v>
      </c>
      <c r="J19" s="48">
        <v>3061.78</v>
      </c>
      <c r="K19" s="51">
        <v>372628.3</v>
      </c>
      <c r="L19" s="48">
        <v>32771.14</v>
      </c>
      <c r="M19" s="48">
        <v>60158.28</v>
      </c>
      <c r="N19" s="48">
        <v>1066.42</v>
      </c>
      <c r="O19" s="48">
        <v>100633.45</v>
      </c>
      <c r="P19" s="48">
        <v>1537.09</v>
      </c>
      <c r="Q19" s="48">
        <v>522679.19</v>
      </c>
      <c r="R19" s="48">
        <v>1476.41</v>
      </c>
      <c r="S19" s="48">
        <v>136055.54999999999</v>
      </c>
      <c r="T19" s="48">
        <v>1866.76</v>
      </c>
      <c r="U19" s="48">
        <v>421649.96</v>
      </c>
      <c r="V19" s="48">
        <v>1169.98</v>
      </c>
      <c r="W19" s="48">
        <v>199536.81</v>
      </c>
      <c r="X19" s="48">
        <v>2496.4899999999998</v>
      </c>
      <c r="Y19" s="51">
        <v>245773.3</v>
      </c>
      <c r="Z19" s="48">
        <v>3576.86</v>
      </c>
      <c r="AA19" s="48">
        <v>177010.29</v>
      </c>
      <c r="AB19" s="48">
        <v>1802.98</v>
      </c>
      <c r="AC19" s="48">
        <v>196838.22</v>
      </c>
      <c r="AD19" s="48">
        <v>2511.6799999999998</v>
      </c>
      <c r="AE19" s="48">
        <v>222578.58</v>
      </c>
      <c r="AF19" s="48">
        <v>37751.99</v>
      </c>
      <c r="AG19" s="48">
        <v>263138.93</v>
      </c>
      <c r="AH19" s="48">
        <v>3285.64</v>
      </c>
      <c r="AI19" s="48">
        <v>197430.37</v>
      </c>
      <c r="AJ19" s="48">
        <v>3442.66</v>
      </c>
      <c r="AK19" s="48">
        <v>174251.88</v>
      </c>
      <c r="AL19" s="48">
        <v>43636.22</v>
      </c>
      <c r="AM19" s="48">
        <v>192428.41</v>
      </c>
      <c r="AN19" s="51">
        <v>3335.8</v>
      </c>
      <c r="AO19" s="48">
        <v>156829.89000000001</v>
      </c>
      <c r="AP19" s="51">
        <v>33124</v>
      </c>
      <c r="AQ19" s="48">
        <v>192758.54</v>
      </c>
      <c r="AR19" s="48">
        <v>3260.81</v>
      </c>
      <c r="AS19" s="51">
        <v>359132.8</v>
      </c>
      <c r="AT19" s="48">
        <v>4025.56</v>
      </c>
      <c r="AU19" s="51">
        <v>293461.3</v>
      </c>
      <c r="AV19" s="48">
        <v>2409.75</v>
      </c>
      <c r="AW19" s="48">
        <v>201804.56</v>
      </c>
      <c r="AX19" s="48">
        <v>1722.53</v>
      </c>
      <c r="AY19" s="48">
        <v>95608.88</v>
      </c>
      <c r="AZ19" s="48">
        <v>3302.45</v>
      </c>
      <c r="BA19" s="48">
        <v>90538.02</v>
      </c>
      <c r="BB19" s="51">
        <v>2467.5</v>
      </c>
      <c r="BC19" s="48">
        <v>114261.41</v>
      </c>
      <c r="BD19" s="48">
        <v>2887.52</v>
      </c>
      <c r="BE19" s="48">
        <v>251593.33</v>
      </c>
      <c r="BF19" s="48">
        <v>3753.75</v>
      </c>
      <c r="BG19" s="51">
        <v>505866.4</v>
      </c>
      <c r="BH19" s="48">
        <v>43991.360000000001</v>
      </c>
      <c r="BI19" s="48">
        <v>362856.87</v>
      </c>
      <c r="BJ19" s="48">
        <v>6457.29</v>
      </c>
      <c r="BK19" s="48">
        <v>156286.35</v>
      </c>
      <c r="BL19" s="48">
        <v>2232.42</v>
      </c>
      <c r="BM19" s="48">
        <v>155277.26999999999</v>
      </c>
      <c r="BN19" s="51">
        <v>4472.8999999999996</v>
      </c>
      <c r="BO19" s="48">
        <v>152019.03</v>
      </c>
      <c r="BP19" s="48">
        <v>13981.66</v>
      </c>
      <c r="BQ19" s="48">
        <v>203506.54</v>
      </c>
      <c r="BR19" s="51">
        <v>65074.7</v>
      </c>
      <c r="BS19" s="48">
        <v>160992.39000000001</v>
      </c>
      <c r="BT19" s="48">
        <v>2705.43</v>
      </c>
      <c r="BU19" s="48">
        <v>292044.32</v>
      </c>
    </row>
    <row r="20" spans="1:73">
      <c r="A20" s="45" t="s">
        <v>1176</v>
      </c>
      <c r="B20" s="49">
        <v>2746.95</v>
      </c>
      <c r="C20" s="49">
        <v>5742.85</v>
      </c>
      <c r="D20" s="49">
        <v>2912.68</v>
      </c>
      <c r="E20" s="49">
        <v>3949.92</v>
      </c>
      <c r="F20" s="49">
        <v>3654.39</v>
      </c>
      <c r="G20" s="49">
        <v>2107.81</v>
      </c>
      <c r="H20" s="49">
        <v>3049.02</v>
      </c>
      <c r="I20" s="49">
        <v>6091.93</v>
      </c>
      <c r="J20" s="50">
        <v>3502</v>
      </c>
      <c r="K20" s="49">
        <v>4455.18</v>
      </c>
      <c r="L20" s="49">
        <v>3540.08</v>
      </c>
      <c r="M20" s="49">
        <v>10843.61</v>
      </c>
      <c r="N20" s="49">
        <v>3123.96</v>
      </c>
      <c r="O20" s="49">
        <v>9295.9599999999991</v>
      </c>
      <c r="P20" s="49">
        <v>6790.64</v>
      </c>
      <c r="Q20" s="49">
        <v>5252.69</v>
      </c>
      <c r="R20" s="49">
        <v>8316.99</v>
      </c>
      <c r="S20" s="49">
        <v>5075.6400000000003</v>
      </c>
      <c r="T20" s="49">
        <v>7803.25</v>
      </c>
      <c r="U20" s="49">
        <v>4266.0200000000004</v>
      </c>
      <c r="V20" s="49">
        <v>6644.52</v>
      </c>
      <c r="W20" s="49">
        <v>2083.85</v>
      </c>
      <c r="X20" s="49">
        <v>13187.27</v>
      </c>
      <c r="Y20" s="49">
        <v>1638.26</v>
      </c>
      <c r="Z20" s="49">
        <v>3945.97</v>
      </c>
      <c r="AA20" s="49">
        <v>9113.0300000000007</v>
      </c>
      <c r="AB20" s="49">
        <v>3468.46</v>
      </c>
      <c r="AC20" s="49">
        <v>7153.19</v>
      </c>
      <c r="AD20" s="49">
        <v>4839.03</v>
      </c>
      <c r="AE20" s="49">
        <v>6640.52</v>
      </c>
      <c r="AF20" s="49">
        <v>4577.12</v>
      </c>
      <c r="AG20" s="50">
        <v>13574.2</v>
      </c>
      <c r="AH20" s="50">
        <v>7925.7</v>
      </c>
      <c r="AI20" s="49">
        <v>21202.55</v>
      </c>
      <c r="AJ20" s="49">
        <v>4447.1899999999996</v>
      </c>
      <c r="AK20" s="50">
        <v>8951</v>
      </c>
      <c r="AL20" s="49">
        <v>5806.69</v>
      </c>
      <c r="AM20" s="49">
        <v>12016.41</v>
      </c>
      <c r="AN20" s="49">
        <v>7224.01</v>
      </c>
      <c r="AO20" s="49">
        <v>12223.98</v>
      </c>
      <c r="AP20" s="49">
        <v>7747.68</v>
      </c>
      <c r="AQ20" s="49">
        <v>23473.22</v>
      </c>
      <c r="AR20" s="49">
        <v>8391.56</v>
      </c>
      <c r="AS20" s="49">
        <v>15051.18</v>
      </c>
      <c r="AT20" s="50">
        <v>6287</v>
      </c>
      <c r="AU20" s="49">
        <v>15657.73</v>
      </c>
      <c r="AV20" s="49">
        <v>5599.13</v>
      </c>
      <c r="AW20" s="49">
        <v>10538.15</v>
      </c>
      <c r="AX20" s="49">
        <v>16048.22</v>
      </c>
      <c r="AY20" s="49">
        <v>7731.01</v>
      </c>
      <c r="AZ20" s="49">
        <v>16683.080000000002</v>
      </c>
      <c r="BA20" s="49">
        <v>9237.84</v>
      </c>
      <c r="BB20" s="49">
        <v>7142.79</v>
      </c>
      <c r="BC20" s="49">
        <v>14910.64</v>
      </c>
      <c r="BD20" s="49">
        <v>3811.43</v>
      </c>
      <c r="BE20" s="49">
        <v>13238.78</v>
      </c>
      <c r="BF20" s="50">
        <v>11186.2</v>
      </c>
      <c r="BG20" s="49">
        <v>17027.62</v>
      </c>
      <c r="BH20" s="49">
        <v>10715.65</v>
      </c>
      <c r="BI20" s="49">
        <v>15767.86</v>
      </c>
      <c r="BJ20" s="49">
        <v>9986.25</v>
      </c>
      <c r="BK20" s="50">
        <v>21984.799999999999</v>
      </c>
      <c r="BL20" s="49">
        <v>16292.49</v>
      </c>
      <c r="BM20" s="49">
        <v>19026.18</v>
      </c>
      <c r="BN20" s="49">
        <v>12705.49</v>
      </c>
      <c r="BO20" s="49">
        <v>16653.82</v>
      </c>
      <c r="BP20" s="49">
        <v>5677.56</v>
      </c>
      <c r="BQ20" s="49">
        <v>17075.61</v>
      </c>
      <c r="BR20" s="49">
        <v>9230.44</v>
      </c>
      <c r="BS20" s="49">
        <v>12795.95</v>
      </c>
      <c r="BT20" s="49">
        <v>10978.38</v>
      </c>
      <c r="BU20" s="49">
        <v>8563.18</v>
      </c>
    </row>
    <row r="21" spans="1:73">
      <c r="A21" s="45" t="s">
        <v>1177</v>
      </c>
      <c r="B21" s="48">
        <v>3934.89</v>
      </c>
      <c r="C21" s="48">
        <v>21.52</v>
      </c>
      <c r="D21" s="48">
        <v>555.62</v>
      </c>
      <c r="E21" s="48">
        <v>16.649999999999999</v>
      </c>
      <c r="F21" s="48">
        <v>802.07</v>
      </c>
      <c r="G21" s="48">
        <v>36.64</v>
      </c>
      <c r="H21" s="48">
        <v>860.92</v>
      </c>
      <c r="I21" s="48">
        <v>29.06</v>
      </c>
      <c r="J21" s="48">
        <v>1129.51</v>
      </c>
      <c r="K21" s="48">
        <v>10.77</v>
      </c>
      <c r="L21" s="48">
        <v>927.37</v>
      </c>
      <c r="M21" s="48">
        <v>14.92</v>
      </c>
      <c r="N21" s="51">
        <v>4208.3999999999996</v>
      </c>
      <c r="O21" s="51">
        <v>1520.7</v>
      </c>
      <c r="P21" s="48">
        <v>1315.23</v>
      </c>
      <c r="Q21" s="48">
        <v>19.53</v>
      </c>
      <c r="R21" s="48">
        <v>723.03</v>
      </c>
      <c r="S21" s="48">
        <v>100.12</v>
      </c>
      <c r="T21" s="48">
        <v>1334.95</v>
      </c>
      <c r="U21" s="48">
        <v>2034.26</v>
      </c>
      <c r="V21" s="48">
        <v>3105.08</v>
      </c>
      <c r="W21" s="48">
        <v>16.64</v>
      </c>
      <c r="X21" s="48">
        <v>4564.04</v>
      </c>
      <c r="Y21" s="51">
        <v>23.2</v>
      </c>
      <c r="Z21" s="51">
        <v>697.6</v>
      </c>
      <c r="AA21" s="48">
        <v>45.22</v>
      </c>
      <c r="AB21" s="48">
        <v>756.26</v>
      </c>
      <c r="AC21" s="48">
        <v>18.57</v>
      </c>
      <c r="AD21" s="48">
        <v>1033.69</v>
      </c>
      <c r="AE21" s="48">
        <v>11.36</v>
      </c>
      <c r="AF21" s="48">
        <v>813.67</v>
      </c>
      <c r="AG21" s="48">
        <v>20.34</v>
      </c>
      <c r="AH21" s="48">
        <v>472.04</v>
      </c>
      <c r="AI21" s="48">
        <v>37.619999999999997</v>
      </c>
      <c r="AJ21" s="48">
        <v>1439.16</v>
      </c>
      <c r="AK21" s="48">
        <v>14.97</v>
      </c>
      <c r="AL21" s="48">
        <v>2182.19</v>
      </c>
      <c r="AM21" s="48">
        <v>34.25</v>
      </c>
      <c r="AN21" s="48">
        <v>2395.52</v>
      </c>
      <c r="AO21" s="48">
        <v>18.05</v>
      </c>
      <c r="AP21" s="48">
        <v>1403.14</v>
      </c>
      <c r="AQ21" s="48">
        <v>42.46</v>
      </c>
      <c r="AR21" s="48">
        <v>3883.24</v>
      </c>
      <c r="AS21" s="48">
        <v>33.590000000000003</v>
      </c>
      <c r="AT21" s="48">
        <v>4336.1899999999996</v>
      </c>
      <c r="AU21" s="48">
        <v>41.08</v>
      </c>
      <c r="AV21" s="48">
        <v>1286.8699999999999</v>
      </c>
      <c r="AW21" s="51">
        <v>168.3</v>
      </c>
      <c r="AX21" s="48">
        <v>1205.3800000000001</v>
      </c>
      <c r="AY21" s="48">
        <v>103.58</v>
      </c>
      <c r="AZ21" s="51">
        <v>1098.2</v>
      </c>
      <c r="BA21" s="48">
        <v>190.72</v>
      </c>
      <c r="BB21" s="48">
        <v>495.35</v>
      </c>
      <c r="BC21" s="48">
        <v>2592.06</v>
      </c>
      <c r="BD21" s="48">
        <v>1100.76</v>
      </c>
      <c r="BE21" s="51">
        <v>142.5</v>
      </c>
      <c r="BF21" s="48">
        <v>1133.53</v>
      </c>
      <c r="BG21" s="51">
        <v>345.7</v>
      </c>
      <c r="BH21" s="51">
        <v>777.9</v>
      </c>
      <c r="BI21" s="48">
        <v>182.25</v>
      </c>
      <c r="BJ21" s="48">
        <v>2932.38</v>
      </c>
      <c r="BK21" s="48">
        <v>184.99</v>
      </c>
      <c r="BL21" s="48">
        <v>1783.79</v>
      </c>
      <c r="BM21" s="48">
        <v>144.27000000000001</v>
      </c>
      <c r="BN21" s="48">
        <v>1556.22</v>
      </c>
      <c r="BO21" s="48">
        <v>156.72999999999999</v>
      </c>
      <c r="BP21" s="48">
        <v>938.25</v>
      </c>
      <c r="BQ21" s="48">
        <v>152.27000000000001</v>
      </c>
      <c r="BR21" s="48">
        <v>1405.66</v>
      </c>
      <c r="BS21" s="48">
        <v>199.91</v>
      </c>
      <c r="BT21" s="48">
        <v>2868.94</v>
      </c>
      <c r="BU21" s="48">
        <v>480.13</v>
      </c>
    </row>
    <row r="22" spans="1:73">
      <c r="A22" s="45" t="s">
        <v>1178</v>
      </c>
      <c r="B22" s="49">
        <v>828.12</v>
      </c>
      <c r="C22" s="49">
        <v>16.25</v>
      </c>
      <c r="D22" s="49">
        <v>916.15</v>
      </c>
      <c r="E22" s="49">
        <v>10.119999999999999</v>
      </c>
      <c r="F22" s="49">
        <v>467.05</v>
      </c>
      <c r="G22" s="49">
        <v>36.909999999999997</v>
      </c>
      <c r="H22" s="49">
        <v>791.94</v>
      </c>
      <c r="I22" s="49">
        <v>31.99</v>
      </c>
      <c r="J22" s="49">
        <v>589.66</v>
      </c>
      <c r="K22" s="49">
        <v>18.149999999999999</v>
      </c>
      <c r="L22" s="49">
        <v>580.02</v>
      </c>
      <c r="M22" s="49">
        <v>161.78</v>
      </c>
      <c r="N22" s="49">
        <v>821.83</v>
      </c>
      <c r="O22" s="49">
        <v>28.78</v>
      </c>
      <c r="P22" s="49">
        <v>615.49</v>
      </c>
      <c r="Q22" s="49">
        <v>285.06</v>
      </c>
      <c r="R22" s="49">
        <v>335.46</v>
      </c>
      <c r="S22" s="49">
        <v>260.95</v>
      </c>
      <c r="T22" s="49">
        <v>781.76</v>
      </c>
      <c r="U22" s="50">
        <v>26.3</v>
      </c>
      <c r="V22" s="49">
        <v>755.24</v>
      </c>
      <c r="W22" s="49">
        <v>27.06</v>
      </c>
      <c r="X22" s="49">
        <v>593.76</v>
      </c>
      <c r="Y22" s="49">
        <v>70.430000000000007</v>
      </c>
      <c r="Z22" s="49">
        <v>125.14</v>
      </c>
      <c r="AA22" s="49">
        <v>33.19</v>
      </c>
      <c r="AB22" s="49">
        <v>203.93</v>
      </c>
      <c r="AC22" s="49">
        <v>36.03</v>
      </c>
      <c r="AD22" s="49">
        <v>661.78</v>
      </c>
      <c r="AE22" s="49">
        <v>10.78</v>
      </c>
      <c r="AF22" s="49">
        <v>129.13999999999999</v>
      </c>
      <c r="AG22" s="49">
        <v>32.61</v>
      </c>
      <c r="AH22" s="49">
        <v>319.07</v>
      </c>
      <c r="AI22" s="49">
        <v>91.74</v>
      </c>
      <c r="AJ22" s="49">
        <v>286.87</v>
      </c>
      <c r="AK22" s="49">
        <v>54.16</v>
      </c>
      <c r="AL22" s="49">
        <v>181.31</v>
      </c>
      <c r="AM22" s="49">
        <v>9.32</v>
      </c>
      <c r="AN22" s="50">
        <v>258.3</v>
      </c>
      <c r="AO22" s="49">
        <v>24.62</v>
      </c>
      <c r="AP22" s="49">
        <v>677.85</v>
      </c>
      <c r="AQ22" s="49">
        <v>119.85</v>
      </c>
      <c r="AR22" s="49">
        <v>813.25</v>
      </c>
      <c r="AS22" s="49">
        <v>10.24</v>
      </c>
      <c r="AT22" s="49">
        <v>446.03</v>
      </c>
      <c r="AU22" s="49">
        <v>12.52</v>
      </c>
      <c r="AV22" s="49">
        <v>706.38</v>
      </c>
      <c r="AW22" s="49">
        <v>167.18</v>
      </c>
      <c r="AX22" s="49">
        <v>344.54</v>
      </c>
      <c r="AY22" s="50">
        <v>26.6</v>
      </c>
      <c r="AZ22" s="49">
        <v>343.66</v>
      </c>
      <c r="BA22" s="49">
        <v>31.47</v>
      </c>
      <c r="BB22" s="49">
        <v>493.06</v>
      </c>
      <c r="BC22" s="49">
        <v>647.79</v>
      </c>
      <c r="BD22" s="50">
        <v>275.89999999999998</v>
      </c>
      <c r="BE22" s="49">
        <v>82.68</v>
      </c>
      <c r="BF22" s="49">
        <v>282.97000000000003</v>
      </c>
      <c r="BG22" s="50">
        <v>25.3</v>
      </c>
      <c r="BH22" s="49">
        <v>372.87</v>
      </c>
      <c r="BI22" s="49">
        <v>29.42</v>
      </c>
      <c r="BJ22" s="49">
        <v>243.35</v>
      </c>
      <c r="BK22" s="49">
        <v>60.21</v>
      </c>
      <c r="BL22" s="49">
        <v>710.52</v>
      </c>
      <c r="BM22" s="49">
        <v>100.63</v>
      </c>
      <c r="BN22" s="49">
        <v>453.46</v>
      </c>
      <c r="BO22" s="49">
        <v>69.59</v>
      </c>
      <c r="BP22" s="49">
        <v>630.14</v>
      </c>
      <c r="BQ22" s="49">
        <v>54.88</v>
      </c>
      <c r="BR22" s="49">
        <v>205.27</v>
      </c>
      <c r="BS22" s="49">
        <v>77.42</v>
      </c>
      <c r="BT22" s="49">
        <v>305.58999999999997</v>
      </c>
      <c r="BU22" s="49">
        <v>68.069999999999993</v>
      </c>
    </row>
    <row r="23" spans="1:73">
      <c r="A23" s="45" t="s">
        <v>1179</v>
      </c>
      <c r="B23" s="48">
        <v>1406.94</v>
      </c>
      <c r="C23" s="48">
        <v>910.85</v>
      </c>
      <c r="D23" s="48">
        <v>1612.52</v>
      </c>
      <c r="E23" s="48">
        <v>130.94999999999999</v>
      </c>
      <c r="F23" s="48">
        <v>281.27</v>
      </c>
      <c r="G23" s="48">
        <v>172.91</v>
      </c>
      <c r="H23" s="48">
        <v>1132.3800000000001</v>
      </c>
      <c r="I23" s="51">
        <v>412.1</v>
      </c>
      <c r="J23" s="48">
        <v>431.03</v>
      </c>
      <c r="K23" s="48">
        <v>482.22</v>
      </c>
      <c r="L23" s="48">
        <v>1005.46</v>
      </c>
      <c r="M23" s="48">
        <v>509.91</v>
      </c>
      <c r="N23" s="48">
        <v>1707.22</v>
      </c>
      <c r="O23" s="51">
        <v>3428.1</v>
      </c>
      <c r="P23" s="48">
        <v>2656.38</v>
      </c>
      <c r="Q23" s="48">
        <v>2212.98</v>
      </c>
      <c r="R23" s="48">
        <v>1851.76</v>
      </c>
      <c r="S23" s="51">
        <v>1119.3</v>
      </c>
      <c r="T23" s="48">
        <v>5754.11</v>
      </c>
      <c r="U23" s="48">
        <v>1344.42</v>
      </c>
      <c r="V23" s="48">
        <v>5938.21</v>
      </c>
      <c r="W23" s="48">
        <v>2957.66</v>
      </c>
      <c r="X23" s="48">
        <v>4736.1099999999997</v>
      </c>
      <c r="Y23" s="48">
        <v>2688.58</v>
      </c>
      <c r="Z23" s="48">
        <v>1514.95</v>
      </c>
      <c r="AA23" s="48">
        <v>329.13</v>
      </c>
      <c r="AB23" s="48">
        <v>517.97</v>
      </c>
      <c r="AC23" s="48">
        <v>383.04</v>
      </c>
      <c r="AD23" s="48">
        <v>685.67</v>
      </c>
      <c r="AE23" s="48">
        <v>936.07</v>
      </c>
      <c r="AF23" s="48">
        <v>826.84</v>
      </c>
      <c r="AG23" s="48">
        <v>1039.05</v>
      </c>
      <c r="AH23" s="48">
        <v>272.77</v>
      </c>
      <c r="AI23" s="48">
        <v>802.91</v>
      </c>
      <c r="AJ23" s="48">
        <v>3295.97</v>
      </c>
      <c r="AK23" s="51">
        <v>2286.1</v>
      </c>
      <c r="AL23" s="51">
        <v>936</v>
      </c>
      <c r="AM23" s="48">
        <v>4602.26</v>
      </c>
      <c r="AN23" s="48">
        <v>625.77</v>
      </c>
      <c r="AO23" s="48">
        <v>3262.88</v>
      </c>
      <c r="AP23" s="48">
        <v>1775.88</v>
      </c>
      <c r="AQ23" s="48">
        <v>5356.34</v>
      </c>
      <c r="AR23" s="48">
        <v>2181.96</v>
      </c>
      <c r="AS23" s="48">
        <v>4378.8100000000004</v>
      </c>
      <c r="AT23" s="51">
        <v>5230.3999999999996</v>
      </c>
      <c r="AU23" s="48">
        <v>2316.91</v>
      </c>
      <c r="AV23" s="48">
        <v>2587.2199999999998</v>
      </c>
      <c r="AW23" s="48">
        <v>2119.9299999999998</v>
      </c>
      <c r="AX23" s="48">
        <v>2112.2600000000002</v>
      </c>
      <c r="AY23" s="48">
        <v>501.05</v>
      </c>
      <c r="AZ23" s="48">
        <v>4006.87</v>
      </c>
      <c r="BA23" s="48">
        <v>262.14999999999998</v>
      </c>
      <c r="BB23" s="48">
        <v>374.07</v>
      </c>
      <c r="BC23" s="48">
        <v>2060.6799999999998</v>
      </c>
      <c r="BD23" s="48">
        <v>460.81</v>
      </c>
      <c r="BE23" s="48">
        <v>250.13</v>
      </c>
      <c r="BF23" s="48">
        <v>685.78</v>
      </c>
      <c r="BG23" s="48">
        <v>733.73</v>
      </c>
      <c r="BH23" s="48">
        <v>306.57</v>
      </c>
      <c r="BI23" s="48">
        <v>4646.17</v>
      </c>
      <c r="BJ23" s="48">
        <v>2666.92</v>
      </c>
      <c r="BK23" s="48">
        <v>2059.77</v>
      </c>
      <c r="BL23" s="48">
        <v>2087.9899999999998</v>
      </c>
      <c r="BM23" s="48">
        <v>2671.14</v>
      </c>
      <c r="BN23" s="48">
        <v>2203.0700000000002</v>
      </c>
      <c r="BO23" s="48">
        <v>2298.1799999999998</v>
      </c>
      <c r="BP23" s="51">
        <v>1730</v>
      </c>
      <c r="BQ23" s="48">
        <v>2726.36</v>
      </c>
      <c r="BR23" s="48">
        <v>4019.64</v>
      </c>
      <c r="BS23" s="48">
        <v>2307.9899999999998</v>
      </c>
      <c r="BT23" s="48">
        <v>3403.49</v>
      </c>
      <c r="BU23" s="48">
        <v>1364.44</v>
      </c>
    </row>
    <row r="24" spans="1:73">
      <c r="A24" s="45" t="s">
        <v>1180</v>
      </c>
      <c r="B24" s="49">
        <v>13513.38</v>
      </c>
      <c r="C24" s="49">
        <v>1994.16</v>
      </c>
      <c r="D24" s="49">
        <v>9367.92</v>
      </c>
      <c r="E24" s="49">
        <v>2564.19</v>
      </c>
      <c r="F24" s="49">
        <v>15393.77</v>
      </c>
      <c r="G24" s="50">
        <v>1267.5999999999999</v>
      </c>
      <c r="H24" s="49">
        <v>19501.41</v>
      </c>
      <c r="I24" s="49">
        <v>1487.25</v>
      </c>
      <c r="J24" s="49">
        <v>34175.360000000001</v>
      </c>
      <c r="K24" s="49">
        <v>2181.27</v>
      </c>
      <c r="L24" s="49">
        <v>22559.42</v>
      </c>
      <c r="M24" s="49">
        <v>1535.15</v>
      </c>
      <c r="N24" s="49">
        <v>35191.870000000003</v>
      </c>
      <c r="O24" s="49">
        <v>2815.21</v>
      </c>
      <c r="P24" s="49">
        <v>51641.11</v>
      </c>
      <c r="Q24" s="50">
        <v>4252.7</v>
      </c>
      <c r="R24" s="49">
        <v>49048.73</v>
      </c>
      <c r="S24" s="49">
        <v>3085.26</v>
      </c>
      <c r="T24" s="49">
        <v>30960.48</v>
      </c>
      <c r="U24" s="49">
        <v>3211.01</v>
      </c>
      <c r="V24" s="49">
        <v>15820.96</v>
      </c>
      <c r="W24" s="49">
        <v>3674.25</v>
      </c>
      <c r="X24" s="49">
        <v>16560.62</v>
      </c>
      <c r="Y24" s="49">
        <v>1858.41</v>
      </c>
      <c r="Z24" s="49">
        <v>7355.84</v>
      </c>
      <c r="AA24" s="49">
        <v>975.25</v>
      </c>
      <c r="AB24" s="49">
        <v>8927.86</v>
      </c>
      <c r="AC24" s="49">
        <v>816.95</v>
      </c>
      <c r="AD24" s="49">
        <v>24108.43</v>
      </c>
      <c r="AE24" s="49">
        <v>4673.74</v>
      </c>
      <c r="AF24" s="50">
        <v>28757.4</v>
      </c>
      <c r="AG24" s="49">
        <v>7261.72</v>
      </c>
      <c r="AH24" s="49">
        <v>40798.17</v>
      </c>
      <c r="AI24" s="49">
        <v>2205.1799999999998</v>
      </c>
      <c r="AJ24" s="49">
        <v>37332.22</v>
      </c>
      <c r="AK24" s="49">
        <v>3886.17</v>
      </c>
      <c r="AL24" s="50">
        <v>29506.1</v>
      </c>
      <c r="AM24" s="49">
        <v>4359.38</v>
      </c>
      <c r="AN24" s="49">
        <v>46715.93</v>
      </c>
      <c r="AO24" s="49">
        <v>5137.6499999999996</v>
      </c>
      <c r="AP24" s="49">
        <v>25875.040000000001</v>
      </c>
      <c r="AQ24" s="49">
        <v>7281.59</v>
      </c>
      <c r="AR24" s="49">
        <v>37505.550000000003</v>
      </c>
      <c r="AS24" s="49">
        <v>9891.76</v>
      </c>
      <c r="AT24" s="49">
        <v>24350.77</v>
      </c>
      <c r="AU24" s="49">
        <v>5252.72</v>
      </c>
      <c r="AV24" s="49">
        <v>20675.060000000001</v>
      </c>
      <c r="AW24" s="49">
        <v>3760.43</v>
      </c>
      <c r="AX24" s="49">
        <v>17458.03</v>
      </c>
      <c r="AY24" s="49">
        <v>1832.65</v>
      </c>
      <c r="AZ24" s="49">
        <v>12260.54</v>
      </c>
      <c r="BA24" s="49">
        <v>1604.56</v>
      </c>
      <c r="BB24" s="49">
        <v>23617.759999999998</v>
      </c>
      <c r="BC24" s="49">
        <v>2408.09</v>
      </c>
      <c r="BD24" s="50">
        <v>34871.1</v>
      </c>
      <c r="BE24" s="49">
        <v>6432.18</v>
      </c>
      <c r="BF24" s="49">
        <v>32258.36</v>
      </c>
      <c r="BG24" s="49">
        <v>5998.48</v>
      </c>
      <c r="BH24" s="49">
        <v>30472.09</v>
      </c>
      <c r="BI24" s="49">
        <v>3597.39</v>
      </c>
      <c r="BJ24" s="49">
        <v>36570.92</v>
      </c>
      <c r="BK24" s="49">
        <v>3738.76</v>
      </c>
      <c r="BL24" s="49">
        <v>27108.87</v>
      </c>
      <c r="BM24" s="49">
        <v>7980.89</v>
      </c>
      <c r="BN24" s="49">
        <v>22790.41</v>
      </c>
      <c r="BO24" s="49">
        <v>7527.77</v>
      </c>
      <c r="BP24" s="49">
        <v>33979.96</v>
      </c>
      <c r="BQ24" s="50">
        <v>4755.8999999999996</v>
      </c>
      <c r="BR24" s="49">
        <v>22049.88</v>
      </c>
      <c r="BS24" s="49">
        <v>4387.51</v>
      </c>
      <c r="BT24" s="49">
        <v>21403.87</v>
      </c>
      <c r="BU24" s="50">
        <v>7864.2</v>
      </c>
    </row>
    <row r="25" spans="1:73">
      <c r="A25" s="45" t="s">
        <v>1181</v>
      </c>
      <c r="B25" s="46" t="s">
        <v>1171</v>
      </c>
      <c r="C25" s="46" t="s">
        <v>1171</v>
      </c>
      <c r="D25" s="46" t="s">
        <v>1171</v>
      </c>
      <c r="E25" s="46" t="s">
        <v>1171</v>
      </c>
      <c r="F25" s="51">
        <v>537.20000000000005</v>
      </c>
      <c r="G25" s="46" t="s">
        <v>1171</v>
      </c>
      <c r="H25" s="51">
        <v>20</v>
      </c>
      <c r="I25" s="46" t="s">
        <v>1171</v>
      </c>
      <c r="J25" s="46" t="s">
        <v>1171</v>
      </c>
      <c r="K25" s="46" t="s">
        <v>1171</v>
      </c>
      <c r="L25" s="46" t="s">
        <v>1171</v>
      </c>
      <c r="M25" s="51">
        <v>33.5</v>
      </c>
      <c r="N25" s="46" t="s">
        <v>1171</v>
      </c>
      <c r="O25" s="46" t="s">
        <v>1171</v>
      </c>
      <c r="P25" s="46" t="s">
        <v>1171</v>
      </c>
      <c r="Q25" s="51">
        <v>2.1</v>
      </c>
      <c r="R25" s="51">
        <v>566.79999999999995</v>
      </c>
      <c r="S25" s="46" t="s">
        <v>1171</v>
      </c>
      <c r="T25" s="46" t="s">
        <v>1171</v>
      </c>
      <c r="U25" s="48">
        <v>1.58</v>
      </c>
      <c r="V25" s="51">
        <v>2.4</v>
      </c>
      <c r="W25" s="48">
        <v>0.05</v>
      </c>
      <c r="X25" s="51">
        <v>10</v>
      </c>
      <c r="Y25" s="51">
        <v>5</v>
      </c>
      <c r="Z25" s="51">
        <v>21.1</v>
      </c>
      <c r="AA25" s="46" t="s">
        <v>1171</v>
      </c>
      <c r="AB25" s="46" t="s">
        <v>1171</v>
      </c>
      <c r="AC25" s="51">
        <v>2.4</v>
      </c>
      <c r="AD25" s="46" t="s">
        <v>1171</v>
      </c>
      <c r="AE25" s="46" t="s">
        <v>1171</v>
      </c>
      <c r="AF25" s="46" t="s">
        <v>1171</v>
      </c>
      <c r="AG25" s="46" t="s">
        <v>1171</v>
      </c>
      <c r="AH25" s="46" t="s">
        <v>1171</v>
      </c>
      <c r="AI25" s="46" t="s">
        <v>1171</v>
      </c>
      <c r="AJ25" s="46" t="s">
        <v>1171</v>
      </c>
      <c r="AK25" s="46" t="s">
        <v>1171</v>
      </c>
      <c r="AL25" s="46" t="s">
        <v>1171</v>
      </c>
      <c r="AM25" s="46" t="s">
        <v>1171</v>
      </c>
      <c r="AN25" s="46" t="s">
        <v>1171</v>
      </c>
      <c r="AO25" s="46" t="s">
        <v>1171</v>
      </c>
      <c r="AP25" s="46" t="s">
        <v>1171</v>
      </c>
      <c r="AQ25" s="46" t="s">
        <v>1171</v>
      </c>
      <c r="AR25" s="48">
        <v>17.809999999999999</v>
      </c>
      <c r="AS25" s="46" t="s">
        <v>1171</v>
      </c>
      <c r="AT25" s="48">
        <v>15.11</v>
      </c>
      <c r="AU25" s="46" t="s">
        <v>1171</v>
      </c>
      <c r="AV25" s="48">
        <v>24.11</v>
      </c>
      <c r="AW25" s="46" t="s">
        <v>1171</v>
      </c>
      <c r="AX25" s="51">
        <v>248.5</v>
      </c>
      <c r="AY25" s="51">
        <v>0.6</v>
      </c>
      <c r="AZ25" s="48">
        <v>0.86</v>
      </c>
      <c r="BA25" s="48">
        <v>0.86</v>
      </c>
      <c r="BB25" s="51">
        <v>40</v>
      </c>
      <c r="BC25" s="46" t="s">
        <v>1171</v>
      </c>
      <c r="BD25" s="48">
        <v>11.68</v>
      </c>
      <c r="BE25" s="48">
        <v>1.68</v>
      </c>
      <c r="BF25" s="51">
        <v>0.9</v>
      </c>
      <c r="BG25" s="51">
        <v>0.9</v>
      </c>
      <c r="BH25" s="51">
        <v>220</v>
      </c>
      <c r="BI25" s="51">
        <v>5</v>
      </c>
      <c r="BJ25" s="51">
        <v>1158.7</v>
      </c>
      <c r="BK25" s="51">
        <v>2.2000000000000002</v>
      </c>
      <c r="BL25" s="48">
        <v>1630.55</v>
      </c>
      <c r="BM25" s="46" t="s">
        <v>1171</v>
      </c>
      <c r="BN25" s="51">
        <v>252</v>
      </c>
      <c r="BO25" s="51">
        <v>3.6</v>
      </c>
      <c r="BP25" s="48">
        <v>979.31</v>
      </c>
      <c r="BQ25" s="48">
        <v>1.1599999999999999</v>
      </c>
      <c r="BR25" s="48">
        <v>963.89</v>
      </c>
      <c r="BS25" s="46" t="s">
        <v>1171</v>
      </c>
      <c r="BT25" s="48">
        <v>2160.96</v>
      </c>
      <c r="BU25" s="48">
        <v>0.96</v>
      </c>
    </row>
    <row r="26" spans="1:73">
      <c r="A26" s="45" t="s">
        <v>1182</v>
      </c>
      <c r="B26" s="47" t="s">
        <v>1171</v>
      </c>
      <c r="C26" s="47" t="s">
        <v>1171</v>
      </c>
      <c r="D26" s="49">
        <v>12.31</v>
      </c>
      <c r="E26" s="47" t="s">
        <v>1171</v>
      </c>
      <c r="F26" s="49">
        <v>0.27</v>
      </c>
      <c r="G26" s="47" t="s">
        <v>1171</v>
      </c>
      <c r="H26" s="49">
        <v>20.69</v>
      </c>
      <c r="I26" s="47" t="s">
        <v>1171</v>
      </c>
      <c r="J26" s="49">
        <v>18.670000000000002</v>
      </c>
      <c r="K26" s="47" t="s">
        <v>1171</v>
      </c>
      <c r="L26" s="49">
        <v>0.13</v>
      </c>
      <c r="M26" s="47" t="s">
        <v>1171</v>
      </c>
      <c r="N26" s="49">
        <v>257.33999999999997</v>
      </c>
      <c r="O26" s="47" t="s">
        <v>1171</v>
      </c>
      <c r="P26" s="50">
        <v>19.5</v>
      </c>
      <c r="Q26" s="47" t="s">
        <v>1171</v>
      </c>
      <c r="R26" s="49">
        <v>22.78</v>
      </c>
      <c r="S26" s="47" t="s">
        <v>1171</v>
      </c>
      <c r="T26" s="49">
        <v>236.07</v>
      </c>
      <c r="U26" s="47" t="s">
        <v>1171</v>
      </c>
      <c r="V26" s="50">
        <v>1.8</v>
      </c>
      <c r="W26" s="47" t="s">
        <v>1171</v>
      </c>
      <c r="X26" s="50">
        <v>251</v>
      </c>
      <c r="Y26" s="47" t="s">
        <v>1171</v>
      </c>
      <c r="Z26" s="49">
        <v>9.51</v>
      </c>
      <c r="AA26" s="47" t="s">
        <v>1171</v>
      </c>
      <c r="AB26" s="49">
        <v>0.56000000000000005</v>
      </c>
      <c r="AC26" s="47" t="s">
        <v>1171</v>
      </c>
      <c r="AD26" s="50">
        <v>250</v>
      </c>
      <c r="AE26" s="47" t="s">
        <v>1171</v>
      </c>
      <c r="AF26" s="49">
        <v>337.35</v>
      </c>
      <c r="AG26" s="47" t="s">
        <v>1171</v>
      </c>
      <c r="AH26" s="49">
        <v>234.56</v>
      </c>
      <c r="AI26" s="47" t="s">
        <v>1171</v>
      </c>
      <c r="AJ26" s="49">
        <v>13.54</v>
      </c>
      <c r="AK26" s="47" t="s">
        <v>1171</v>
      </c>
      <c r="AL26" s="49">
        <v>591.75</v>
      </c>
      <c r="AM26" s="47" t="s">
        <v>1171</v>
      </c>
      <c r="AN26" s="49">
        <v>272.64</v>
      </c>
      <c r="AO26" s="47" t="s">
        <v>1171</v>
      </c>
      <c r="AP26" s="49">
        <v>11.46</v>
      </c>
      <c r="AQ26" s="50">
        <v>7</v>
      </c>
      <c r="AR26" s="49">
        <v>5.46</v>
      </c>
      <c r="AS26" s="47" t="s">
        <v>1171</v>
      </c>
      <c r="AT26" s="49">
        <v>15.19</v>
      </c>
      <c r="AU26" s="47" t="s">
        <v>1171</v>
      </c>
      <c r="AV26" s="49">
        <v>2.71</v>
      </c>
      <c r="AW26" s="49">
        <v>0.62</v>
      </c>
      <c r="AX26" s="49">
        <v>54.06</v>
      </c>
      <c r="AY26" s="50">
        <v>15</v>
      </c>
      <c r="AZ26" s="50">
        <v>1038.2</v>
      </c>
      <c r="BA26" s="49">
        <v>0.63</v>
      </c>
      <c r="BB26" s="49">
        <v>101.66</v>
      </c>
      <c r="BC26" s="47" t="s">
        <v>1171</v>
      </c>
      <c r="BD26" s="50">
        <v>544.20000000000005</v>
      </c>
      <c r="BE26" s="50">
        <v>29.8</v>
      </c>
      <c r="BF26" s="49">
        <v>242.26</v>
      </c>
      <c r="BG26" s="47" t="s">
        <v>1171</v>
      </c>
      <c r="BH26" s="49">
        <v>108.37</v>
      </c>
      <c r="BI26" s="47" t="s">
        <v>1171</v>
      </c>
      <c r="BJ26" s="49">
        <v>275.83999999999997</v>
      </c>
      <c r="BK26" s="50">
        <v>40</v>
      </c>
      <c r="BL26" s="50">
        <v>134.1</v>
      </c>
      <c r="BM26" s="50">
        <v>69.7</v>
      </c>
      <c r="BN26" s="49">
        <v>37.24</v>
      </c>
      <c r="BO26" s="50">
        <v>25</v>
      </c>
      <c r="BP26" s="49">
        <v>60.39</v>
      </c>
      <c r="BQ26" s="50">
        <v>0.9</v>
      </c>
      <c r="BR26" s="49">
        <v>114.47</v>
      </c>
      <c r="BS26" s="49">
        <v>0.96</v>
      </c>
      <c r="BT26" s="49">
        <v>32.270000000000003</v>
      </c>
      <c r="BU26" s="49">
        <v>0.96</v>
      </c>
    </row>
    <row r="27" spans="1:73">
      <c r="A27" s="45" t="s">
        <v>1183</v>
      </c>
      <c r="B27" s="48">
        <v>1728.61</v>
      </c>
      <c r="C27" s="48">
        <v>19.13</v>
      </c>
      <c r="D27" s="51">
        <v>3373.1</v>
      </c>
      <c r="E27" s="48">
        <v>387.14</v>
      </c>
      <c r="F27" s="48">
        <v>3073.74</v>
      </c>
      <c r="G27" s="48">
        <v>26.43</v>
      </c>
      <c r="H27" s="48">
        <v>3370.39</v>
      </c>
      <c r="I27" s="48">
        <v>38.19</v>
      </c>
      <c r="J27" s="48">
        <v>5497.28</v>
      </c>
      <c r="K27" s="48">
        <v>133.75</v>
      </c>
      <c r="L27" s="48">
        <v>3320.87</v>
      </c>
      <c r="M27" s="48">
        <v>202.08</v>
      </c>
      <c r="N27" s="51">
        <v>3200.5</v>
      </c>
      <c r="O27" s="48">
        <v>265.07</v>
      </c>
      <c r="P27" s="48">
        <v>5558.72</v>
      </c>
      <c r="Q27" s="48">
        <v>183.58</v>
      </c>
      <c r="R27" s="48">
        <v>4073.97</v>
      </c>
      <c r="S27" s="48">
        <v>121.96</v>
      </c>
      <c r="T27" s="48">
        <v>4574.66</v>
      </c>
      <c r="U27" s="48">
        <v>140.24</v>
      </c>
      <c r="V27" s="48">
        <v>2869.47</v>
      </c>
      <c r="W27" s="48">
        <v>41.09</v>
      </c>
      <c r="X27" s="48">
        <v>3031.52</v>
      </c>
      <c r="Y27" s="48">
        <v>32.01</v>
      </c>
      <c r="Z27" s="48">
        <v>3637.22</v>
      </c>
      <c r="AA27" s="51">
        <v>232.7</v>
      </c>
      <c r="AB27" s="48">
        <v>1233.77</v>
      </c>
      <c r="AC27" s="48">
        <v>14.51</v>
      </c>
      <c r="AD27" s="48">
        <v>3123.33</v>
      </c>
      <c r="AE27" s="51">
        <v>178.3</v>
      </c>
      <c r="AF27" s="51">
        <v>3958.5</v>
      </c>
      <c r="AG27" s="48">
        <v>267.48</v>
      </c>
      <c r="AH27" s="48">
        <v>2917.71</v>
      </c>
      <c r="AI27" s="48">
        <v>438.41</v>
      </c>
      <c r="AJ27" s="48">
        <v>2715.71</v>
      </c>
      <c r="AK27" s="48">
        <v>346.55</v>
      </c>
      <c r="AL27" s="48">
        <v>2156.39</v>
      </c>
      <c r="AM27" s="48">
        <v>631.54999999999995</v>
      </c>
      <c r="AN27" s="48">
        <v>3567.52</v>
      </c>
      <c r="AO27" s="48">
        <v>411.72</v>
      </c>
      <c r="AP27" s="48">
        <v>5209.74</v>
      </c>
      <c r="AQ27" s="48">
        <v>918.81</v>
      </c>
      <c r="AR27" s="48">
        <v>3578.43</v>
      </c>
      <c r="AS27" s="48">
        <v>650.85</v>
      </c>
      <c r="AT27" s="48">
        <v>5315.33</v>
      </c>
      <c r="AU27" s="48">
        <v>661.42</v>
      </c>
      <c r="AV27" s="48">
        <v>2702.28</v>
      </c>
      <c r="AW27" s="48">
        <v>483.33</v>
      </c>
      <c r="AX27" s="48">
        <v>2248.9899999999998</v>
      </c>
      <c r="AY27" s="48">
        <v>221.14</v>
      </c>
      <c r="AZ27" s="48">
        <v>2138.94</v>
      </c>
      <c r="BA27" s="48">
        <v>697.15</v>
      </c>
      <c r="BB27" s="48">
        <v>3125.05</v>
      </c>
      <c r="BC27" s="48">
        <v>1638.63</v>
      </c>
      <c r="BD27" s="48">
        <v>3012.45</v>
      </c>
      <c r="BE27" s="51">
        <v>1983.7</v>
      </c>
      <c r="BF27" s="48">
        <v>2857.71</v>
      </c>
      <c r="BG27" s="51">
        <v>971.3</v>
      </c>
      <c r="BH27" s="48">
        <v>3532.88</v>
      </c>
      <c r="BI27" s="48">
        <v>784.74</v>
      </c>
      <c r="BJ27" s="48">
        <v>4386.28</v>
      </c>
      <c r="BK27" s="48">
        <v>1390.84</v>
      </c>
      <c r="BL27" s="48">
        <v>3314.54</v>
      </c>
      <c r="BM27" s="48">
        <v>2067.7199999999998</v>
      </c>
      <c r="BN27" s="48">
        <v>2586.65</v>
      </c>
      <c r="BO27" s="51">
        <v>1496</v>
      </c>
      <c r="BP27" s="48">
        <v>2847.65</v>
      </c>
      <c r="BQ27" s="48">
        <v>1489.36</v>
      </c>
      <c r="BR27" s="48">
        <v>1928.13</v>
      </c>
      <c r="BS27" s="48">
        <v>1436.47</v>
      </c>
      <c r="BT27" s="48">
        <v>1955.01</v>
      </c>
      <c r="BU27" s="48">
        <v>924.14</v>
      </c>
    </row>
    <row r="28" spans="1:73">
      <c r="A28" s="45" t="s">
        <v>1184</v>
      </c>
      <c r="B28" s="50">
        <v>22055.200000000001</v>
      </c>
      <c r="C28" s="49">
        <v>4239.5200000000004</v>
      </c>
      <c r="D28" s="50">
        <v>16665.2</v>
      </c>
      <c r="E28" s="49">
        <v>1731.88</v>
      </c>
      <c r="F28" s="49">
        <v>15760.92</v>
      </c>
      <c r="G28" s="50">
        <v>1856.4</v>
      </c>
      <c r="H28" s="49">
        <v>20566.97</v>
      </c>
      <c r="I28" s="49">
        <v>3339.29</v>
      </c>
      <c r="J28" s="50">
        <v>33284.1</v>
      </c>
      <c r="K28" s="49">
        <v>4717.88</v>
      </c>
      <c r="L28" s="49">
        <v>31369.18</v>
      </c>
      <c r="M28" s="49">
        <v>5234.4399999999996</v>
      </c>
      <c r="N28" s="49">
        <v>35291.85</v>
      </c>
      <c r="O28" s="50">
        <v>2706.2</v>
      </c>
      <c r="P28" s="49">
        <v>31255.93</v>
      </c>
      <c r="Q28" s="49">
        <v>3736.52</v>
      </c>
      <c r="R28" s="49">
        <v>26964.52</v>
      </c>
      <c r="S28" s="49">
        <v>5408.82</v>
      </c>
      <c r="T28" s="49">
        <v>23521.97</v>
      </c>
      <c r="U28" s="49">
        <v>5404.42</v>
      </c>
      <c r="V28" s="49">
        <v>18383.95</v>
      </c>
      <c r="W28" s="49">
        <v>4324.93</v>
      </c>
      <c r="X28" s="49">
        <v>13111.04</v>
      </c>
      <c r="Y28" s="49">
        <v>4677.08</v>
      </c>
      <c r="Z28" s="49">
        <v>19685.349999999999</v>
      </c>
      <c r="AA28" s="49">
        <v>3754.74</v>
      </c>
      <c r="AB28" s="49">
        <v>14125.84</v>
      </c>
      <c r="AC28" s="49">
        <v>4425.82</v>
      </c>
      <c r="AD28" s="49">
        <v>15396.75</v>
      </c>
      <c r="AE28" s="50">
        <v>3914.3</v>
      </c>
      <c r="AF28" s="50">
        <v>21640.400000000001</v>
      </c>
      <c r="AG28" s="50">
        <v>8025.2</v>
      </c>
      <c r="AH28" s="49">
        <v>18301.79</v>
      </c>
      <c r="AI28" s="49">
        <v>4010.68</v>
      </c>
      <c r="AJ28" s="49">
        <v>20704.919999999998</v>
      </c>
      <c r="AK28" s="49">
        <v>3116.62</v>
      </c>
      <c r="AL28" s="49">
        <v>28246.58</v>
      </c>
      <c r="AM28" s="49">
        <v>4640.0200000000004</v>
      </c>
      <c r="AN28" s="49">
        <v>23742.73</v>
      </c>
      <c r="AO28" s="49">
        <v>4792.47</v>
      </c>
      <c r="AP28" s="49">
        <v>24960.01</v>
      </c>
      <c r="AQ28" s="49">
        <v>6332.65</v>
      </c>
      <c r="AR28" s="49">
        <v>20848.95</v>
      </c>
      <c r="AS28" s="49">
        <v>5664.69</v>
      </c>
      <c r="AT28" s="49">
        <v>34731.85</v>
      </c>
      <c r="AU28" s="49">
        <v>6898.04</v>
      </c>
      <c r="AV28" s="49">
        <v>34086.22</v>
      </c>
      <c r="AW28" s="49">
        <v>4855.09</v>
      </c>
      <c r="AX28" s="49">
        <v>18277.650000000001</v>
      </c>
      <c r="AY28" s="49">
        <v>1199.3399999999999</v>
      </c>
      <c r="AZ28" s="49">
        <v>14386.04</v>
      </c>
      <c r="BA28" s="49">
        <v>3200.52</v>
      </c>
      <c r="BB28" s="49">
        <v>18207.310000000001</v>
      </c>
      <c r="BC28" s="49">
        <v>2771.44</v>
      </c>
      <c r="BD28" s="49">
        <v>43700.84</v>
      </c>
      <c r="BE28" s="49">
        <v>5417.57</v>
      </c>
      <c r="BF28" s="49">
        <v>38146.61</v>
      </c>
      <c r="BG28" s="49">
        <v>2955.78</v>
      </c>
      <c r="BH28" s="49">
        <v>31654.97</v>
      </c>
      <c r="BI28" s="49">
        <v>1487.43</v>
      </c>
      <c r="BJ28" s="49">
        <v>46918.239999999998</v>
      </c>
      <c r="BK28" s="49">
        <v>3003.98</v>
      </c>
      <c r="BL28" s="49">
        <v>47022.46</v>
      </c>
      <c r="BM28" s="49">
        <v>3167.48</v>
      </c>
      <c r="BN28" s="49">
        <v>29843.87</v>
      </c>
      <c r="BO28" s="50">
        <v>4015.3</v>
      </c>
      <c r="BP28" s="49">
        <v>33516.120000000003</v>
      </c>
      <c r="BQ28" s="49">
        <v>3104.01</v>
      </c>
      <c r="BR28" s="49">
        <v>32473.55</v>
      </c>
      <c r="BS28" s="49">
        <v>5084.8500000000004</v>
      </c>
      <c r="BT28" s="49">
        <v>24054.76</v>
      </c>
      <c r="BU28" s="49">
        <v>2760.53</v>
      </c>
    </row>
    <row r="29" spans="1:73">
      <c r="A29" s="45" t="s">
        <v>1185</v>
      </c>
      <c r="B29" s="48">
        <v>601.47</v>
      </c>
      <c r="C29" s="48">
        <v>126621.68</v>
      </c>
      <c r="D29" s="51">
        <v>719.3</v>
      </c>
      <c r="E29" s="48">
        <v>69741.62</v>
      </c>
      <c r="F29" s="48">
        <v>2333.6799999999998</v>
      </c>
      <c r="G29" s="48">
        <v>178920.61</v>
      </c>
      <c r="H29" s="48">
        <v>66304.009999999995</v>
      </c>
      <c r="I29" s="48">
        <v>50598.02</v>
      </c>
      <c r="J29" s="48">
        <v>31619.96</v>
      </c>
      <c r="K29" s="48">
        <v>35453.379999999997</v>
      </c>
      <c r="L29" s="51">
        <v>2657.2</v>
      </c>
      <c r="M29" s="48">
        <v>49569.67</v>
      </c>
      <c r="N29" s="48">
        <v>3343.24</v>
      </c>
      <c r="O29" s="48">
        <v>31039.85</v>
      </c>
      <c r="P29" s="48">
        <v>2794.76</v>
      </c>
      <c r="Q29" s="48">
        <v>54383.32</v>
      </c>
      <c r="R29" s="51">
        <v>5251.4</v>
      </c>
      <c r="S29" s="48">
        <v>58972.52</v>
      </c>
      <c r="T29" s="51">
        <v>3947.7</v>
      </c>
      <c r="U29" s="48">
        <v>52942.04</v>
      </c>
      <c r="V29" s="48">
        <v>31110.85</v>
      </c>
      <c r="W29" s="48">
        <v>56009.34</v>
      </c>
      <c r="X29" s="48">
        <v>1650.74</v>
      </c>
      <c r="Y29" s="48">
        <v>164116.60999999999</v>
      </c>
      <c r="Z29" s="48">
        <v>1042.49</v>
      </c>
      <c r="AA29" s="51">
        <v>60498.400000000001</v>
      </c>
      <c r="AB29" s="48">
        <v>2868.32</v>
      </c>
      <c r="AC29" s="48">
        <v>45150.71</v>
      </c>
      <c r="AD29" s="48">
        <v>57861.07</v>
      </c>
      <c r="AE29" s="48">
        <v>35583.75</v>
      </c>
      <c r="AF29" s="48">
        <v>2676.15</v>
      </c>
      <c r="AG29" s="48">
        <v>32650.34</v>
      </c>
      <c r="AH29" s="48">
        <v>34544.129999999997</v>
      </c>
      <c r="AI29" s="48">
        <v>7365.85</v>
      </c>
      <c r="AJ29" s="48">
        <v>34233.01</v>
      </c>
      <c r="AK29" s="48">
        <v>32558.87</v>
      </c>
      <c r="AL29" s="48">
        <v>35236.910000000003</v>
      </c>
      <c r="AM29" s="48">
        <v>16718.55</v>
      </c>
      <c r="AN29" s="48">
        <v>2358.33</v>
      </c>
      <c r="AO29" s="48">
        <v>32660.83</v>
      </c>
      <c r="AP29" s="51">
        <v>2956.4</v>
      </c>
      <c r="AQ29" s="48">
        <v>54814.06</v>
      </c>
      <c r="AR29" s="48">
        <v>2647.89</v>
      </c>
      <c r="AS29" s="48">
        <v>58695.69</v>
      </c>
      <c r="AT29" s="48">
        <v>31409.66</v>
      </c>
      <c r="AU29" s="48">
        <v>43021.04</v>
      </c>
      <c r="AV29" s="48">
        <v>95780.45</v>
      </c>
      <c r="AW29" s="48">
        <v>40428.629999999997</v>
      </c>
      <c r="AX29" s="48">
        <v>94446.22</v>
      </c>
      <c r="AY29" s="48">
        <v>67204.149999999994</v>
      </c>
      <c r="AZ29" s="48">
        <v>97811.76</v>
      </c>
      <c r="BA29" s="48">
        <v>83611.289999999994</v>
      </c>
      <c r="BB29" s="48">
        <v>3011.69</v>
      </c>
      <c r="BC29" s="51">
        <v>81896.399999999994</v>
      </c>
      <c r="BD29" s="48">
        <v>2014.44</v>
      </c>
      <c r="BE29" s="48">
        <v>85180.43</v>
      </c>
      <c r="BF29" s="48">
        <v>30078.37</v>
      </c>
      <c r="BG29" s="48">
        <v>39653.97</v>
      </c>
      <c r="BH29" s="48">
        <v>1007.58</v>
      </c>
      <c r="BI29" s="48">
        <v>22300.27</v>
      </c>
      <c r="BJ29" s="48">
        <v>2375.94</v>
      </c>
      <c r="BK29" s="48">
        <v>89526.62</v>
      </c>
      <c r="BL29" s="48">
        <v>33583.97</v>
      </c>
      <c r="BM29" s="48">
        <v>51923.81</v>
      </c>
      <c r="BN29" s="48">
        <v>1687.98</v>
      </c>
      <c r="BO29" s="48">
        <v>44771.66</v>
      </c>
      <c r="BP29" s="48">
        <v>64412.31</v>
      </c>
      <c r="BQ29" s="48">
        <v>63767.93</v>
      </c>
      <c r="BR29" s="48">
        <v>32845.440000000002</v>
      </c>
      <c r="BS29" s="48">
        <v>31988.21</v>
      </c>
      <c r="BT29" s="48">
        <v>585.91999999999996</v>
      </c>
      <c r="BU29" s="48">
        <v>86135.53</v>
      </c>
    </row>
    <row r="30" spans="1:73">
      <c r="A30" s="45" t="s">
        <v>1186</v>
      </c>
      <c r="B30" s="47" t="s">
        <v>1171</v>
      </c>
      <c r="C30" s="50">
        <v>2301.6</v>
      </c>
      <c r="D30" s="49">
        <v>143.07</v>
      </c>
      <c r="E30" s="47" t="s">
        <v>1171</v>
      </c>
      <c r="F30" s="49">
        <v>4.5199999999999996</v>
      </c>
      <c r="G30" s="50">
        <v>1526.6</v>
      </c>
      <c r="H30" s="49">
        <v>126.99</v>
      </c>
      <c r="I30" s="50">
        <v>3927.8</v>
      </c>
      <c r="J30" s="49">
        <v>27.81</v>
      </c>
      <c r="K30" s="50">
        <v>2621</v>
      </c>
      <c r="L30" s="49">
        <v>125.75</v>
      </c>
      <c r="M30" s="50">
        <v>4430.8</v>
      </c>
      <c r="N30" s="47" t="s">
        <v>1171</v>
      </c>
      <c r="O30" s="50">
        <v>4705.2</v>
      </c>
      <c r="P30" s="50">
        <v>139.9</v>
      </c>
      <c r="Q30" s="50">
        <v>5920.6</v>
      </c>
      <c r="R30" s="49">
        <v>123.99</v>
      </c>
      <c r="S30" s="50">
        <v>34989.599999999999</v>
      </c>
      <c r="T30" s="49">
        <v>15.06</v>
      </c>
      <c r="U30" s="50">
        <v>1592.4</v>
      </c>
      <c r="V30" s="49">
        <v>209.99</v>
      </c>
      <c r="W30" s="50">
        <v>2875.8</v>
      </c>
      <c r="X30" s="50">
        <v>360</v>
      </c>
      <c r="Y30" s="47" t="s">
        <v>1171</v>
      </c>
      <c r="Z30" s="50">
        <v>10.9</v>
      </c>
      <c r="AA30" s="47" t="s">
        <v>1171</v>
      </c>
      <c r="AB30" s="49">
        <v>159.88999999999999</v>
      </c>
      <c r="AC30" s="50">
        <v>6866.2</v>
      </c>
      <c r="AD30" s="49">
        <v>237.44</v>
      </c>
      <c r="AE30" s="50">
        <v>3113</v>
      </c>
      <c r="AF30" s="50">
        <v>1</v>
      </c>
      <c r="AG30" s="50">
        <v>1031.4000000000001</v>
      </c>
      <c r="AH30" s="49">
        <v>14.14</v>
      </c>
      <c r="AI30" s="47" t="s">
        <v>1171</v>
      </c>
      <c r="AJ30" s="49">
        <v>1.1299999999999999</v>
      </c>
      <c r="AK30" s="50">
        <v>272</v>
      </c>
      <c r="AL30" s="49">
        <v>2.27</v>
      </c>
      <c r="AM30" s="50">
        <v>8013.4</v>
      </c>
      <c r="AN30" s="49">
        <v>33.06</v>
      </c>
      <c r="AO30" s="50">
        <v>1892.4</v>
      </c>
      <c r="AP30" s="50">
        <v>20.6</v>
      </c>
      <c r="AQ30" s="50">
        <v>3879.8</v>
      </c>
      <c r="AR30" s="49">
        <v>242.72</v>
      </c>
      <c r="AS30" s="50">
        <v>3503.2</v>
      </c>
      <c r="AT30" s="49">
        <v>4.8899999999999997</v>
      </c>
      <c r="AU30" s="50">
        <v>4491.8</v>
      </c>
      <c r="AV30" s="47" t="s">
        <v>1171</v>
      </c>
      <c r="AW30" s="50">
        <v>7040.4</v>
      </c>
      <c r="AX30" s="49">
        <v>349.36</v>
      </c>
      <c r="AY30" s="49">
        <v>1.85</v>
      </c>
      <c r="AZ30" s="50">
        <v>20</v>
      </c>
      <c r="BA30" s="50">
        <v>2400.1</v>
      </c>
      <c r="BB30" s="49">
        <v>979.87</v>
      </c>
      <c r="BC30" s="49">
        <v>4.32</v>
      </c>
      <c r="BD30" s="47" t="s">
        <v>1171</v>
      </c>
      <c r="BE30" s="49">
        <v>0.15</v>
      </c>
      <c r="BF30" s="50">
        <v>251.5</v>
      </c>
      <c r="BG30" s="49">
        <v>555.65</v>
      </c>
      <c r="BH30" s="49">
        <v>592.37</v>
      </c>
      <c r="BI30" s="50">
        <v>1422</v>
      </c>
      <c r="BJ30" s="49">
        <v>280.64</v>
      </c>
      <c r="BK30" s="49">
        <v>30.57</v>
      </c>
      <c r="BL30" s="49">
        <v>24.16</v>
      </c>
      <c r="BM30" s="50">
        <v>2525.8000000000002</v>
      </c>
      <c r="BN30" s="50">
        <v>39.299999999999997</v>
      </c>
      <c r="BO30" s="50">
        <v>4722.5</v>
      </c>
      <c r="BP30" s="50">
        <v>2167.4</v>
      </c>
      <c r="BQ30" s="49">
        <v>0.05</v>
      </c>
      <c r="BR30" s="49">
        <v>15.67</v>
      </c>
      <c r="BS30" s="49">
        <v>8.69</v>
      </c>
      <c r="BT30" s="49">
        <v>10.63</v>
      </c>
      <c r="BU30" s="49">
        <v>0.05</v>
      </c>
    </row>
    <row r="31" spans="1:73">
      <c r="A31" s="45" t="s">
        <v>1187</v>
      </c>
      <c r="B31" s="51">
        <v>91.6</v>
      </c>
      <c r="C31" s="48">
        <v>559.05999999999995</v>
      </c>
      <c r="D31" s="48">
        <v>334.27</v>
      </c>
      <c r="E31" s="48">
        <v>502.59</v>
      </c>
      <c r="F31" s="48">
        <v>740.11</v>
      </c>
      <c r="G31" s="48">
        <v>1080.25</v>
      </c>
      <c r="H31" s="48">
        <v>657.82</v>
      </c>
      <c r="I31" s="48">
        <v>3591.87</v>
      </c>
      <c r="J31" s="48">
        <v>1082.3499999999999</v>
      </c>
      <c r="K31" s="48">
        <v>4202.87</v>
      </c>
      <c r="L31" s="48">
        <v>750.53</v>
      </c>
      <c r="M31" s="48">
        <v>375.56</v>
      </c>
      <c r="N31" s="48">
        <v>2543.42</v>
      </c>
      <c r="O31" s="51">
        <v>642.20000000000005</v>
      </c>
      <c r="P31" s="48">
        <v>2610.2800000000002</v>
      </c>
      <c r="Q31" s="48">
        <v>505.71</v>
      </c>
      <c r="R31" s="48">
        <v>2801.79</v>
      </c>
      <c r="S31" s="48">
        <v>1154.17</v>
      </c>
      <c r="T31" s="51">
        <v>710</v>
      </c>
      <c r="U31" s="48">
        <v>378.68</v>
      </c>
      <c r="V31" s="51">
        <v>1286.4000000000001</v>
      </c>
      <c r="W31" s="51">
        <v>228.6</v>
      </c>
      <c r="X31" s="48">
        <v>1069.03</v>
      </c>
      <c r="Y31" s="48">
        <v>405.89</v>
      </c>
      <c r="Z31" s="48">
        <v>703.04</v>
      </c>
      <c r="AA31" s="48">
        <v>20200.509999999998</v>
      </c>
      <c r="AB31" s="48">
        <v>104.03</v>
      </c>
      <c r="AC31" s="51">
        <v>700.8</v>
      </c>
      <c r="AD31" s="48">
        <v>1010.01</v>
      </c>
      <c r="AE31" s="48">
        <v>2357.81</v>
      </c>
      <c r="AF31" s="48">
        <v>545.28</v>
      </c>
      <c r="AG31" s="51">
        <v>8644.1</v>
      </c>
      <c r="AH31" s="48">
        <v>1354.92</v>
      </c>
      <c r="AI31" s="48">
        <v>8389.93</v>
      </c>
      <c r="AJ31" s="48">
        <v>1820.34</v>
      </c>
      <c r="AK31" s="48">
        <v>14167.15</v>
      </c>
      <c r="AL31" s="48">
        <v>3154.89</v>
      </c>
      <c r="AM31" s="48">
        <v>23046.73</v>
      </c>
      <c r="AN31" s="48">
        <v>2758.58</v>
      </c>
      <c r="AO31" s="48">
        <v>2028.04</v>
      </c>
      <c r="AP31" s="48">
        <v>3839.56</v>
      </c>
      <c r="AQ31" s="48">
        <v>1014.85</v>
      </c>
      <c r="AR31" s="48">
        <v>1984.11</v>
      </c>
      <c r="AS31" s="48">
        <v>2205.83</v>
      </c>
      <c r="AT31" s="48">
        <v>1396.41</v>
      </c>
      <c r="AU31" s="48">
        <v>2504.04</v>
      </c>
      <c r="AV31" s="48">
        <v>1313.71</v>
      </c>
      <c r="AW31" s="48">
        <v>4798.1099999999997</v>
      </c>
      <c r="AX31" s="48">
        <v>684.82</v>
      </c>
      <c r="AY31" s="48">
        <v>938.28</v>
      </c>
      <c r="AZ31" s="48">
        <v>228.71</v>
      </c>
      <c r="BA31" s="48">
        <v>689.94</v>
      </c>
      <c r="BB31" s="48">
        <v>1813.09</v>
      </c>
      <c r="BC31" s="51">
        <v>436</v>
      </c>
      <c r="BD31" s="51">
        <v>231</v>
      </c>
      <c r="BE31" s="48">
        <v>993.15</v>
      </c>
      <c r="BF31" s="48">
        <v>1696.76</v>
      </c>
      <c r="BG31" s="48">
        <v>2066.87</v>
      </c>
      <c r="BH31" s="51">
        <v>585.6</v>
      </c>
      <c r="BI31" s="48">
        <v>917.25</v>
      </c>
      <c r="BJ31" s="48">
        <v>566.92999999999995</v>
      </c>
      <c r="BK31" s="48">
        <v>894.14</v>
      </c>
      <c r="BL31" s="48">
        <v>1035.75</v>
      </c>
      <c r="BM31" s="48">
        <v>2115.54</v>
      </c>
      <c r="BN31" s="48">
        <v>814.36</v>
      </c>
      <c r="BO31" s="48">
        <v>3863.08</v>
      </c>
      <c r="BP31" s="48">
        <v>885.91</v>
      </c>
      <c r="BQ31" s="51">
        <v>2790.9</v>
      </c>
      <c r="BR31" s="48">
        <v>864.26</v>
      </c>
      <c r="BS31" s="48">
        <v>1499.39</v>
      </c>
      <c r="BT31" s="48">
        <v>641.83000000000004</v>
      </c>
      <c r="BU31" s="51">
        <v>2798</v>
      </c>
    </row>
    <row r="32" spans="1:73">
      <c r="A32" s="45" t="s">
        <v>1188</v>
      </c>
      <c r="B32" s="49">
        <v>1627.98</v>
      </c>
      <c r="C32" s="50">
        <v>8283</v>
      </c>
      <c r="D32" s="49">
        <v>841.04</v>
      </c>
      <c r="E32" s="49">
        <v>10561.38</v>
      </c>
      <c r="F32" s="49">
        <v>444.92</v>
      </c>
      <c r="G32" s="49">
        <v>7305.53</v>
      </c>
      <c r="H32" s="49">
        <v>1664.92</v>
      </c>
      <c r="I32" s="49">
        <v>8573.39</v>
      </c>
      <c r="J32" s="49">
        <v>1130.8399999999999</v>
      </c>
      <c r="K32" s="49">
        <v>8414.02</v>
      </c>
      <c r="L32" s="49">
        <v>1316.89</v>
      </c>
      <c r="M32" s="49">
        <v>7917.97</v>
      </c>
      <c r="N32" s="49">
        <v>988.09</v>
      </c>
      <c r="O32" s="49">
        <v>7520.85</v>
      </c>
      <c r="P32" s="49">
        <v>894.01</v>
      </c>
      <c r="Q32" s="49">
        <v>7432.84</v>
      </c>
      <c r="R32" s="49">
        <v>997.37</v>
      </c>
      <c r="S32" s="49">
        <v>9405.1200000000008</v>
      </c>
      <c r="T32" s="49">
        <v>1239.67</v>
      </c>
      <c r="U32" s="50">
        <v>8415.1</v>
      </c>
      <c r="V32" s="49">
        <v>1512.71</v>
      </c>
      <c r="W32" s="50">
        <v>7523</v>
      </c>
      <c r="X32" s="49">
        <v>1208.1500000000001</v>
      </c>
      <c r="Y32" s="49">
        <v>8624.14</v>
      </c>
      <c r="Z32" s="49">
        <v>1566.52</v>
      </c>
      <c r="AA32" s="50">
        <v>12652.6</v>
      </c>
      <c r="AB32" s="49">
        <v>537.75</v>
      </c>
      <c r="AC32" s="49">
        <v>12253.04</v>
      </c>
      <c r="AD32" s="49">
        <v>2433.88</v>
      </c>
      <c r="AE32" s="49">
        <v>10869.27</v>
      </c>
      <c r="AF32" s="49">
        <v>1540.03</v>
      </c>
      <c r="AG32" s="49">
        <v>12675.25</v>
      </c>
      <c r="AH32" s="49">
        <v>19943.25</v>
      </c>
      <c r="AI32" s="49">
        <v>9803.4500000000007</v>
      </c>
      <c r="AJ32" s="49">
        <v>1061.67</v>
      </c>
      <c r="AK32" s="49">
        <v>11699.35</v>
      </c>
      <c r="AL32" s="49">
        <v>2065.12</v>
      </c>
      <c r="AM32" s="49">
        <v>11185.77</v>
      </c>
      <c r="AN32" s="50">
        <v>2262</v>
      </c>
      <c r="AO32" s="49">
        <v>11148.98</v>
      </c>
      <c r="AP32" s="50">
        <v>2197.5</v>
      </c>
      <c r="AQ32" s="49">
        <v>13765.23</v>
      </c>
      <c r="AR32" s="49">
        <v>2426.52</v>
      </c>
      <c r="AS32" s="49">
        <v>14175.12</v>
      </c>
      <c r="AT32" s="49">
        <v>2009.47</v>
      </c>
      <c r="AU32" s="50">
        <v>11271.3</v>
      </c>
      <c r="AV32" s="49">
        <v>1609.36</v>
      </c>
      <c r="AW32" s="49">
        <v>11233.14</v>
      </c>
      <c r="AX32" s="49">
        <v>2720.54</v>
      </c>
      <c r="AY32" s="50">
        <v>10281.6</v>
      </c>
      <c r="AZ32" s="49">
        <v>4192.99</v>
      </c>
      <c r="BA32" s="50">
        <v>7050.5</v>
      </c>
      <c r="BB32" s="49">
        <v>3662.55</v>
      </c>
      <c r="BC32" s="49">
        <v>8799.31</v>
      </c>
      <c r="BD32" s="49">
        <v>2337.3200000000002</v>
      </c>
      <c r="BE32" s="49">
        <v>14680.08</v>
      </c>
      <c r="BF32" s="49">
        <v>3766.47</v>
      </c>
      <c r="BG32" s="49">
        <v>10155.92</v>
      </c>
      <c r="BH32" s="49">
        <v>4329.41</v>
      </c>
      <c r="BI32" s="49">
        <v>6790.92</v>
      </c>
      <c r="BJ32" s="49">
        <v>6683.49</v>
      </c>
      <c r="BK32" s="49">
        <v>11221.29</v>
      </c>
      <c r="BL32" s="50">
        <v>4051.8</v>
      </c>
      <c r="BM32" s="49">
        <v>11600.12</v>
      </c>
      <c r="BN32" s="49">
        <v>4606.29</v>
      </c>
      <c r="BO32" s="49">
        <v>11421.74</v>
      </c>
      <c r="BP32" s="49">
        <v>3118.45</v>
      </c>
      <c r="BQ32" s="49">
        <v>12061.33</v>
      </c>
      <c r="BR32" s="49">
        <v>3960.11</v>
      </c>
      <c r="BS32" s="49">
        <v>11181.75</v>
      </c>
      <c r="BT32" s="49">
        <v>2935.94</v>
      </c>
      <c r="BU32" s="49">
        <v>8716.74</v>
      </c>
    </row>
    <row r="33" spans="1:73">
      <c r="A33" s="45" t="s">
        <v>1189</v>
      </c>
      <c r="B33" s="48">
        <v>599.51</v>
      </c>
      <c r="C33" s="51">
        <v>22431.9</v>
      </c>
      <c r="D33" s="48">
        <v>179.57</v>
      </c>
      <c r="E33" s="48">
        <v>17011.05</v>
      </c>
      <c r="F33" s="48">
        <v>320.94</v>
      </c>
      <c r="G33" s="48">
        <v>13913.95</v>
      </c>
      <c r="H33" s="48">
        <v>455.17</v>
      </c>
      <c r="I33" s="48">
        <v>14011.45</v>
      </c>
      <c r="J33" s="48">
        <v>280.94</v>
      </c>
      <c r="K33" s="48">
        <v>12127.21</v>
      </c>
      <c r="L33" s="48">
        <v>448.67</v>
      </c>
      <c r="M33" s="48">
        <v>13404.92</v>
      </c>
      <c r="N33" s="48">
        <v>328.45</v>
      </c>
      <c r="O33" s="48">
        <v>12665.87</v>
      </c>
      <c r="P33" s="48">
        <v>250.55</v>
      </c>
      <c r="Q33" s="48">
        <v>16479.740000000002</v>
      </c>
      <c r="R33" s="48">
        <v>710.32</v>
      </c>
      <c r="S33" s="48">
        <v>18784.45</v>
      </c>
      <c r="T33" s="51">
        <v>761.2</v>
      </c>
      <c r="U33" s="48">
        <v>14906.91</v>
      </c>
      <c r="V33" s="48">
        <v>345.73</v>
      </c>
      <c r="W33" s="48">
        <v>14492.34</v>
      </c>
      <c r="X33" s="48">
        <v>619.97</v>
      </c>
      <c r="Y33" s="48">
        <v>14321.99</v>
      </c>
      <c r="Z33" s="48">
        <v>6175.76</v>
      </c>
      <c r="AA33" s="51">
        <v>9751.2000000000007</v>
      </c>
      <c r="AB33" s="48">
        <v>1431.65</v>
      </c>
      <c r="AC33" s="48">
        <v>9205.4599999999991</v>
      </c>
      <c r="AD33" s="48">
        <v>7413.52</v>
      </c>
      <c r="AE33" s="51">
        <v>5478.7</v>
      </c>
      <c r="AF33" s="48">
        <v>1399.05</v>
      </c>
      <c r="AG33" s="48">
        <v>10363.92</v>
      </c>
      <c r="AH33" s="48">
        <v>5331.16</v>
      </c>
      <c r="AI33" s="48">
        <v>4732.9799999999996</v>
      </c>
      <c r="AJ33" s="48">
        <v>2577.66</v>
      </c>
      <c r="AK33" s="48">
        <v>4170.12</v>
      </c>
      <c r="AL33" s="48">
        <v>4996.24</v>
      </c>
      <c r="AM33" s="51">
        <v>6969.2</v>
      </c>
      <c r="AN33" s="48">
        <v>3521.99</v>
      </c>
      <c r="AO33" s="48">
        <v>6021.97</v>
      </c>
      <c r="AP33" s="48">
        <v>3456.02</v>
      </c>
      <c r="AQ33" s="48">
        <v>11945.93</v>
      </c>
      <c r="AR33" s="48">
        <v>4020.38</v>
      </c>
      <c r="AS33" s="48">
        <v>7004.73</v>
      </c>
      <c r="AT33" s="48">
        <v>1034.5899999999999</v>
      </c>
      <c r="AU33" s="48">
        <v>9234.2800000000007</v>
      </c>
      <c r="AV33" s="48">
        <v>3305.55</v>
      </c>
      <c r="AW33" s="48">
        <v>5363.41</v>
      </c>
      <c r="AX33" s="48">
        <v>1508.48</v>
      </c>
      <c r="AY33" s="48">
        <v>5288.95</v>
      </c>
      <c r="AZ33" s="48">
        <v>2090.42</v>
      </c>
      <c r="BA33" s="48">
        <v>8141.28</v>
      </c>
      <c r="BB33" s="51">
        <v>986.4</v>
      </c>
      <c r="BC33" s="48">
        <v>6993.63</v>
      </c>
      <c r="BD33" s="48">
        <v>2791.45</v>
      </c>
      <c r="BE33" s="48">
        <v>5806.06</v>
      </c>
      <c r="BF33" s="51">
        <v>2093.3000000000002</v>
      </c>
      <c r="BG33" s="48">
        <v>7980.35</v>
      </c>
      <c r="BH33" s="48">
        <v>2122.5700000000002</v>
      </c>
      <c r="BI33" s="48">
        <v>3745.41</v>
      </c>
      <c r="BJ33" s="48">
        <v>2115.23</v>
      </c>
      <c r="BK33" s="48">
        <v>7291.73</v>
      </c>
      <c r="BL33" s="48">
        <v>2538.54</v>
      </c>
      <c r="BM33" s="48">
        <v>6815.11</v>
      </c>
      <c r="BN33" s="51">
        <v>2699.5</v>
      </c>
      <c r="BO33" s="48">
        <v>11531.71</v>
      </c>
      <c r="BP33" s="48">
        <v>2196.1799999999998</v>
      </c>
      <c r="BQ33" s="48">
        <v>8215.39</v>
      </c>
      <c r="BR33" s="48">
        <v>1838.28</v>
      </c>
      <c r="BS33" s="48">
        <v>9099.52</v>
      </c>
      <c r="BT33" s="48">
        <v>2542.96</v>
      </c>
      <c r="BU33" s="48">
        <v>5651.04</v>
      </c>
    </row>
    <row r="34" spans="1:73">
      <c r="A34" s="45" t="s">
        <v>1190</v>
      </c>
      <c r="B34" s="49">
        <v>1798.72</v>
      </c>
      <c r="C34" s="49">
        <v>1208.42</v>
      </c>
      <c r="D34" s="50">
        <v>1291.5999999999999</v>
      </c>
      <c r="E34" s="49">
        <v>963.66</v>
      </c>
      <c r="F34" s="49">
        <v>521.85</v>
      </c>
      <c r="G34" s="50">
        <v>964.8</v>
      </c>
      <c r="H34" s="49">
        <v>264.83999999999997</v>
      </c>
      <c r="I34" s="49">
        <v>5.24</v>
      </c>
      <c r="J34" s="49">
        <v>801.37</v>
      </c>
      <c r="K34" s="49">
        <v>1748.82</v>
      </c>
      <c r="L34" s="49">
        <v>7.75</v>
      </c>
      <c r="M34" s="49">
        <v>817.17</v>
      </c>
      <c r="N34" s="49">
        <v>4.5199999999999996</v>
      </c>
      <c r="O34" s="49">
        <v>5451.72</v>
      </c>
      <c r="P34" s="49">
        <v>482.38</v>
      </c>
      <c r="Q34" s="49">
        <v>5656.93</v>
      </c>
      <c r="R34" s="49">
        <v>1200.67</v>
      </c>
      <c r="S34" s="49">
        <v>5864.49</v>
      </c>
      <c r="T34" s="49">
        <v>1944.76</v>
      </c>
      <c r="U34" s="49">
        <v>7393.01</v>
      </c>
      <c r="V34" s="49">
        <v>9.5299999999999994</v>
      </c>
      <c r="W34" s="49">
        <v>3610.35</v>
      </c>
      <c r="X34" s="49">
        <v>1899.49</v>
      </c>
      <c r="Y34" s="49">
        <v>4343.58</v>
      </c>
      <c r="Z34" s="49">
        <v>2134.65</v>
      </c>
      <c r="AA34" s="50">
        <v>279.60000000000002</v>
      </c>
      <c r="AB34" s="49">
        <v>517.58000000000004</v>
      </c>
      <c r="AC34" s="50">
        <v>10</v>
      </c>
      <c r="AD34" s="49">
        <v>242.71</v>
      </c>
      <c r="AE34" s="49">
        <v>224.08</v>
      </c>
      <c r="AF34" s="49">
        <v>2928.65</v>
      </c>
      <c r="AG34" s="49">
        <v>0.03</v>
      </c>
      <c r="AH34" s="49">
        <v>768.54</v>
      </c>
      <c r="AI34" s="49">
        <v>0.16</v>
      </c>
      <c r="AJ34" s="49">
        <v>1567.19</v>
      </c>
      <c r="AK34" s="49">
        <v>46.73</v>
      </c>
      <c r="AL34" s="50">
        <v>4075.8</v>
      </c>
      <c r="AM34" s="49">
        <v>3473.21</v>
      </c>
      <c r="AN34" s="49">
        <v>3132.01</v>
      </c>
      <c r="AO34" s="49">
        <v>4956.6899999999996</v>
      </c>
      <c r="AP34" s="49">
        <v>8098.65</v>
      </c>
      <c r="AQ34" s="49">
        <v>10429.65</v>
      </c>
      <c r="AR34" s="49">
        <v>5243.67</v>
      </c>
      <c r="AS34" s="49">
        <v>4156.83</v>
      </c>
      <c r="AT34" s="50">
        <v>1923.6</v>
      </c>
      <c r="AU34" s="49">
        <v>135.24</v>
      </c>
      <c r="AV34" s="49">
        <v>3919.86</v>
      </c>
      <c r="AW34" s="49">
        <v>1220.68</v>
      </c>
      <c r="AX34" s="49">
        <v>3767.17</v>
      </c>
      <c r="AY34" s="50">
        <v>782.3</v>
      </c>
      <c r="AZ34" s="49">
        <v>1667.81</v>
      </c>
      <c r="BA34" s="49">
        <v>262.86</v>
      </c>
      <c r="BB34" s="50">
        <v>950.4</v>
      </c>
      <c r="BC34" s="49">
        <v>1836.84</v>
      </c>
      <c r="BD34" s="49">
        <v>1513.13</v>
      </c>
      <c r="BE34" s="49">
        <v>3040.17</v>
      </c>
      <c r="BF34" s="49">
        <v>1786.56</v>
      </c>
      <c r="BG34" s="49">
        <v>1752.53</v>
      </c>
      <c r="BH34" s="49">
        <v>715.91</v>
      </c>
      <c r="BI34" s="49">
        <v>1230.6600000000001</v>
      </c>
      <c r="BJ34" s="49">
        <v>1580.01</v>
      </c>
      <c r="BK34" s="50">
        <v>3003.3</v>
      </c>
      <c r="BL34" s="49">
        <v>1513.99</v>
      </c>
      <c r="BM34" s="49">
        <v>3215.52</v>
      </c>
      <c r="BN34" s="49">
        <v>14755.85</v>
      </c>
      <c r="BO34" s="49">
        <v>3206.29</v>
      </c>
      <c r="BP34" s="49">
        <v>8231.32</v>
      </c>
      <c r="BQ34" s="49">
        <v>3866.99</v>
      </c>
      <c r="BR34" s="49">
        <v>4204.5200000000004</v>
      </c>
      <c r="BS34" s="49">
        <v>2251.09</v>
      </c>
      <c r="BT34" s="49">
        <v>3426.64</v>
      </c>
      <c r="BU34" s="49">
        <v>1491.94</v>
      </c>
    </row>
    <row r="35" spans="1:73">
      <c r="A35" s="45" t="s">
        <v>1191</v>
      </c>
      <c r="B35" s="48">
        <v>821471.52</v>
      </c>
      <c r="C35" s="48">
        <v>37880.959999999999</v>
      </c>
      <c r="D35" s="48">
        <v>528968.42000000004</v>
      </c>
      <c r="E35" s="48">
        <v>20730.439999999999</v>
      </c>
      <c r="F35" s="48">
        <v>83625.240000000005</v>
      </c>
      <c r="G35" s="48">
        <v>31661.45</v>
      </c>
      <c r="H35" s="48">
        <v>658814.03</v>
      </c>
      <c r="I35" s="48">
        <v>68913.05</v>
      </c>
      <c r="J35" s="48">
        <v>856730.06</v>
      </c>
      <c r="K35" s="48">
        <v>50588.28</v>
      </c>
      <c r="L35" s="48">
        <v>469006.32</v>
      </c>
      <c r="M35" s="48">
        <v>71923.740000000005</v>
      </c>
      <c r="N35" s="48">
        <v>1051771.8500000001</v>
      </c>
      <c r="O35" s="48">
        <v>73613.81</v>
      </c>
      <c r="P35" s="48">
        <v>1306910.75</v>
      </c>
      <c r="Q35" s="48">
        <v>172688.82</v>
      </c>
      <c r="R35" s="48">
        <v>613788.77</v>
      </c>
      <c r="S35" s="48">
        <v>113867.36</v>
      </c>
      <c r="T35" s="48">
        <v>358970.81</v>
      </c>
      <c r="U35" s="48">
        <v>55271.88</v>
      </c>
      <c r="V35" s="48">
        <v>1147213.31</v>
      </c>
      <c r="W35" s="48">
        <v>113305.65</v>
      </c>
      <c r="X35" s="51">
        <v>574664.4</v>
      </c>
      <c r="Y35" s="51">
        <v>111576.9</v>
      </c>
      <c r="Z35" s="48">
        <v>664749.61</v>
      </c>
      <c r="AA35" s="48">
        <v>71818.179999999993</v>
      </c>
      <c r="AB35" s="48">
        <v>342671.73</v>
      </c>
      <c r="AC35" s="51">
        <v>41493.5</v>
      </c>
      <c r="AD35" s="48">
        <v>467933.48</v>
      </c>
      <c r="AE35" s="48">
        <v>52072.04</v>
      </c>
      <c r="AF35" s="48">
        <v>625332.56999999995</v>
      </c>
      <c r="AG35" s="48">
        <v>111009.29</v>
      </c>
      <c r="AH35" s="48">
        <v>430744.68</v>
      </c>
      <c r="AI35" s="48">
        <v>144607.72</v>
      </c>
      <c r="AJ35" s="48">
        <v>520015.41</v>
      </c>
      <c r="AK35" s="48">
        <v>113328.42</v>
      </c>
      <c r="AL35" s="48">
        <v>494908.96</v>
      </c>
      <c r="AM35" s="48">
        <v>144987.07</v>
      </c>
      <c r="AN35" s="48">
        <v>588116.72</v>
      </c>
      <c r="AO35" s="48">
        <v>147562.42000000001</v>
      </c>
      <c r="AP35" s="48">
        <v>579538.89</v>
      </c>
      <c r="AQ35" s="48">
        <v>207286.27</v>
      </c>
      <c r="AR35" s="48">
        <v>458477.27</v>
      </c>
      <c r="AS35" s="48">
        <v>227719.35</v>
      </c>
      <c r="AT35" s="48">
        <v>741499.47</v>
      </c>
      <c r="AU35" s="48">
        <v>159638.03</v>
      </c>
      <c r="AV35" s="48">
        <v>632634.63</v>
      </c>
      <c r="AW35" s="51">
        <v>190291.1</v>
      </c>
      <c r="AX35" s="48">
        <v>806936.04</v>
      </c>
      <c r="AY35" s="48">
        <v>80733.77</v>
      </c>
      <c r="AZ35" s="48">
        <v>101277.31</v>
      </c>
      <c r="BA35" s="48">
        <v>76584.36</v>
      </c>
      <c r="BB35" s="48">
        <v>31768.61</v>
      </c>
      <c r="BC35" s="48">
        <v>150694.63</v>
      </c>
      <c r="BD35" s="48">
        <v>44953.03</v>
      </c>
      <c r="BE35" s="48">
        <v>157098.76</v>
      </c>
      <c r="BF35" s="48">
        <v>25703.74</v>
      </c>
      <c r="BG35" s="48">
        <v>163770.23000000001</v>
      </c>
      <c r="BH35" s="48">
        <v>438401.61</v>
      </c>
      <c r="BI35" s="48">
        <v>103899.14</v>
      </c>
      <c r="BJ35" s="48">
        <v>381257.45</v>
      </c>
      <c r="BK35" s="48">
        <v>155329.48000000001</v>
      </c>
      <c r="BL35" s="48">
        <v>231529.62</v>
      </c>
      <c r="BM35" s="51">
        <v>129874.2</v>
      </c>
      <c r="BN35" s="48">
        <v>536654.46</v>
      </c>
      <c r="BO35" s="48">
        <v>139702.82</v>
      </c>
      <c r="BP35" s="51">
        <v>719923.1</v>
      </c>
      <c r="BQ35" s="48">
        <v>97867.83</v>
      </c>
      <c r="BR35" s="48">
        <v>527911.47</v>
      </c>
      <c r="BS35" s="51">
        <v>42611.6</v>
      </c>
      <c r="BT35" s="51">
        <v>135796.4</v>
      </c>
      <c r="BU35" s="48">
        <v>79129.77</v>
      </c>
    </row>
    <row r="36" spans="1:73">
      <c r="A36" s="45" t="s">
        <v>1192</v>
      </c>
      <c r="B36" s="49">
        <v>160.07</v>
      </c>
      <c r="C36" s="49">
        <v>257.44</v>
      </c>
      <c r="D36" s="50">
        <v>15</v>
      </c>
      <c r="E36" s="49">
        <v>916.76</v>
      </c>
      <c r="F36" s="49">
        <v>164.16</v>
      </c>
      <c r="G36" s="49">
        <v>1589.62</v>
      </c>
      <c r="H36" s="50">
        <v>6</v>
      </c>
      <c r="I36" s="49">
        <v>819.44</v>
      </c>
      <c r="J36" s="49">
        <v>15.39</v>
      </c>
      <c r="K36" s="49">
        <v>845.31</v>
      </c>
      <c r="L36" s="49">
        <v>32.729999999999997</v>
      </c>
      <c r="M36" s="49">
        <v>497.82</v>
      </c>
      <c r="N36" s="50">
        <v>515</v>
      </c>
      <c r="O36" s="49">
        <v>212.71</v>
      </c>
      <c r="P36" s="49">
        <v>1289.42</v>
      </c>
      <c r="Q36" s="49">
        <v>2689.97</v>
      </c>
      <c r="R36" s="49">
        <v>5767.09</v>
      </c>
      <c r="S36" s="49">
        <v>5297.31</v>
      </c>
      <c r="T36" s="49">
        <v>4489.92</v>
      </c>
      <c r="U36" s="49">
        <v>1313.35</v>
      </c>
      <c r="V36" s="49">
        <v>993.45</v>
      </c>
      <c r="W36" s="49">
        <v>134.36000000000001</v>
      </c>
      <c r="X36" s="49">
        <v>465.71</v>
      </c>
      <c r="Y36" s="49">
        <v>1.98</v>
      </c>
      <c r="Z36" s="49">
        <v>1708.01</v>
      </c>
      <c r="AA36" s="49">
        <v>483.61</v>
      </c>
      <c r="AB36" s="49">
        <v>289.64</v>
      </c>
      <c r="AC36" s="49">
        <v>484.37</v>
      </c>
      <c r="AD36" s="49">
        <v>322.42</v>
      </c>
      <c r="AE36" s="49">
        <v>903.59</v>
      </c>
      <c r="AF36" s="49">
        <v>81.13</v>
      </c>
      <c r="AG36" s="49">
        <v>239.14</v>
      </c>
      <c r="AH36" s="50">
        <v>384.6</v>
      </c>
      <c r="AI36" s="50">
        <v>138.9</v>
      </c>
      <c r="AJ36" s="49">
        <v>847.88</v>
      </c>
      <c r="AK36" s="49">
        <v>482.48</v>
      </c>
      <c r="AL36" s="50">
        <v>6256.5</v>
      </c>
      <c r="AM36" s="49">
        <v>296.39</v>
      </c>
      <c r="AN36" s="49">
        <v>6540.44</v>
      </c>
      <c r="AO36" s="49">
        <v>2202.54</v>
      </c>
      <c r="AP36" s="49">
        <v>4800.95</v>
      </c>
      <c r="AQ36" s="50">
        <v>5214.7</v>
      </c>
      <c r="AR36" s="49">
        <v>16169.27</v>
      </c>
      <c r="AS36" s="49">
        <v>144.02000000000001</v>
      </c>
      <c r="AT36" s="49">
        <v>1611.18</v>
      </c>
      <c r="AU36" s="49">
        <v>179.84</v>
      </c>
      <c r="AV36" s="50">
        <v>832</v>
      </c>
      <c r="AW36" s="49">
        <v>3.84</v>
      </c>
      <c r="AX36" s="50">
        <v>47</v>
      </c>
      <c r="AY36" s="49">
        <v>303.12</v>
      </c>
      <c r="AZ36" s="49">
        <v>80.45</v>
      </c>
      <c r="BA36" s="49">
        <v>641.80999999999995</v>
      </c>
      <c r="BB36" s="49">
        <v>2498.06</v>
      </c>
      <c r="BC36" s="49">
        <v>99.93</v>
      </c>
      <c r="BD36" s="49">
        <v>2676.54</v>
      </c>
      <c r="BE36" s="49">
        <v>2879.22</v>
      </c>
      <c r="BF36" s="49">
        <v>2339.84</v>
      </c>
      <c r="BG36" s="50">
        <v>113.2</v>
      </c>
      <c r="BH36" s="49">
        <v>206.44</v>
      </c>
      <c r="BI36" s="49">
        <v>1691.81</v>
      </c>
      <c r="BJ36" s="49">
        <v>1004.74</v>
      </c>
      <c r="BK36" s="49">
        <v>264.12</v>
      </c>
      <c r="BL36" s="49">
        <v>5461.32</v>
      </c>
      <c r="BM36" s="49">
        <v>270.42</v>
      </c>
      <c r="BN36" s="49">
        <v>5176.49</v>
      </c>
      <c r="BO36" s="49">
        <v>5425.04</v>
      </c>
      <c r="BP36" s="49">
        <v>9125.58</v>
      </c>
      <c r="BQ36" s="49">
        <v>1269.56</v>
      </c>
      <c r="BR36" s="49">
        <v>2618.92</v>
      </c>
      <c r="BS36" s="49">
        <v>861.91</v>
      </c>
      <c r="BT36" s="49">
        <v>44.43</v>
      </c>
      <c r="BU36" s="49">
        <v>1624.76</v>
      </c>
    </row>
    <row r="37" spans="1:73">
      <c r="A37" s="45" t="s">
        <v>1193</v>
      </c>
      <c r="B37" s="48">
        <v>10296.76</v>
      </c>
      <c r="C37" s="48">
        <v>5627.48</v>
      </c>
      <c r="D37" s="48">
        <v>14333.43</v>
      </c>
      <c r="E37" s="48">
        <v>2454.5700000000002</v>
      </c>
      <c r="F37" s="48">
        <v>22650.61</v>
      </c>
      <c r="G37" s="48">
        <v>4166.38</v>
      </c>
      <c r="H37" s="48">
        <v>17193.490000000002</v>
      </c>
      <c r="I37" s="48">
        <v>4836.5600000000004</v>
      </c>
      <c r="J37" s="48">
        <v>15881.24</v>
      </c>
      <c r="K37" s="48">
        <v>6128.71</v>
      </c>
      <c r="L37" s="48">
        <v>20733.38</v>
      </c>
      <c r="M37" s="48">
        <v>5940.87</v>
      </c>
      <c r="N37" s="51">
        <v>19987.2</v>
      </c>
      <c r="O37" s="48">
        <v>6792.83</v>
      </c>
      <c r="P37" s="48">
        <v>16730.77</v>
      </c>
      <c r="Q37" s="51">
        <v>6650.8</v>
      </c>
      <c r="R37" s="48">
        <v>20841.89</v>
      </c>
      <c r="S37" s="48">
        <v>9594.57</v>
      </c>
      <c r="T37" s="51">
        <v>55280.5</v>
      </c>
      <c r="U37" s="48">
        <v>9593.02</v>
      </c>
      <c r="V37" s="48">
        <v>10463.57</v>
      </c>
      <c r="W37" s="48">
        <v>6873.18</v>
      </c>
      <c r="X37" s="48">
        <v>11878.05</v>
      </c>
      <c r="Y37" s="48">
        <v>14270.29</v>
      </c>
      <c r="Z37" s="48">
        <v>26968.28</v>
      </c>
      <c r="AA37" s="48">
        <v>9682.4500000000007</v>
      </c>
      <c r="AB37" s="48">
        <v>22223.61</v>
      </c>
      <c r="AC37" s="48">
        <v>8326.49</v>
      </c>
      <c r="AD37" s="48">
        <v>22898.720000000001</v>
      </c>
      <c r="AE37" s="48">
        <v>8142.67</v>
      </c>
      <c r="AF37" s="48">
        <v>23736.85</v>
      </c>
      <c r="AG37" s="48">
        <v>14700.54</v>
      </c>
      <c r="AH37" s="51">
        <v>24021.200000000001</v>
      </c>
      <c r="AI37" s="48">
        <v>10117.719999999999</v>
      </c>
      <c r="AJ37" s="48">
        <v>27210.48</v>
      </c>
      <c r="AK37" s="48">
        <v>9853.3799999999992</v>
      </c>
      <c r="AL37" s="48">
        <v>23924.73</v>
      </c>
      <c r="AM37" s="48">
        <v>12127.38</v>
      </c>
      <c r="AN37" s="48">
        <v>20518.37</v>
      </c>
      <c r="AO37" s="48">
        <v>14631.14</v>
      </c>
      <c r="AP37" s="48">
        <v>33099.360000000001</v>
      </c>
      <c r="AQ37" s="48">
        <v>13023.64</v>
      </c>
      <c r="AR37" s="48">
        <v>19786.990000000002</v>
      </c>
      <c r="AS37" s="48">
        <v>3619.03</v>
      </c>
      <c r="AT37" s="48">
        <v>38663.730000000003</v>
      </c>
      <c r="AU37" s="48">
        <v>7159.06</v>
      </c>
      <c r="AV37" s="51">
        <v>26526.7</v>
      </c>
      <c r="AW37" s="48">
        <v>7610.53</v>
      </c>
      <c r="AX37" s="48">
        <v>35377.29</v>
      </c>
      <c r="AY37" s="48">
        <v>9327.7900000000009</v>
      </c>
      <c r="AZ37" s="48">
        <v>28274.19</v>
      </c>
      <c r="BA37" s="48">
        <v>18095.59</v>
      </c>
      <c r="BB37" s="48">
        <v>21421.56</v>
      </c>
      <c r="BC37" s="48">
        <v>10256.25</v>
      </c>
      <c r="BD37" s="48">
        <v>29569.439999999999</v>
      </c>
      <c r="BE37" s="48">
        <v>8115.16</v>
      </c>
      <c r="BF37" s="48">
        <v>27661.41</v>
      </c>
      <c r="BG37" s="48">
        <v>12810.13</v>
      </c>
      <c r="BH37" s="48">
        <v>20510.97</v>
      </c>
      <c r="BI37" s="48">
        <v>14847.89</v>
      </c>
      <c r="BJ37" s="48">
        <v>24618.34</v>
      </c>
      <c r="BK37" s="48">
        <v>5829.41</v>
      </c>
      <c r="BL37" s="48">
        <v>31218.75</v>
      </c>
      <c r="BM37" s="48">
        <v>10028.620000000001</v>
      </c>
      <c r="BN37" s="48">
        <v>29278.46</v>
      </c>
      <c r="BO37" s="48">
        <v>10401.73</v>
      </c>
      <c r="BP37" s="48">
        <v>24597.93</v>
      </c>
      <c r="BQ37" s="48">
        <v>10498.23</v>
      </c>
      <c r="BR37" s="48">
        <v>19901.55</v>
      </c>
      <c r="BS37" s="51">
        <v>15156.8</v>
      </c>
      <c r="BT37" s="48">
        <v>24956.13</v>
      </c>
      <c r="BU37" s="48">
        <v>16086.19</v>
      </c>
    </row>
    <row r="38" spans="1:73">
      <c r="A38" s="45" t="s">
        <v>1194</v>
      </c>
      <c r="B38" s="47" t="s">
        <v>1171</v>
      </c>
      <c r="C38" s="47" t="s">
        <v>1171</v>
      </c>
      <c r="D38" s="47" t="s">
        <v>1171</v>
      </c>
      <c r="E38" s="47" t="s">
        <v>1171</v>
      </c>
      <c r="F38" s="47" t="s">
        <v>1171</v>
      </c>
      <c r="G38" s="47" t="s">
        <v>1171</v>
      </c>
      <c r="H38" s="47" t="s">
        <v>1171</v>
      </c>
      <c r="I38" s="47" t="s">
        <v>1171</v>
      </c>
      <c r="J38" s="47" t="s">
        <v>1171</v>
      </c>
      <c r="K38" s="47" t="s">
        <v>1171</v>
      </c>
      <c r="L38" s="47" t="s">
        <v>1171</v>
      </c>
      <c r="M38" s="47" t="s">
        <v>1171</v>
      </c>
      <c r="N38" s="47" t="s">
        <v>1171</v>
      </c>
      <c r="O38" s="47" t="s">
        <v>1171</v>
      </c>
      <c r="P38" s="47" t="s">
        <v>1171</v>
      </c>
      <c r="Q38" s="47" t="s">
        <v>1171</v>
      </c>
      <c r="R38" s="47" t="s">
        <v>1171</v>
      </c>
      <c r="S38" s="47" t="s">
        <v>1171</v>
      </c>
      <c r="T38" s="47" t="s">
        <v>1171</v>
      </c>
      <c r="U38" s="47" t="s">
        <v>1171</v>
      </c>
      <c r="V38" s="47" t="s">
        <v>1171</v>
      </c>
      <c r="W38" s="47" t="s">
        <v>1171</v>
      </c>
      <c r="X38" s="47" t="s">
        <v>1171</v>
      </c>
      <c r="Y38" s="47" t="s">
        <v>1171</v>
      </c>
      <c r="Z38" s="47" t="s">
        <v>1171</v>
      </c>
      <c r="AA38" s="47" t="s">
        <v>1171</v>
      </c>
      <c r="AB38" s="47" t="s">
        <v>1171</v>
      </c>
      <c r="AC38" s="47" t="s">
        <v>1171</v>
      </c>
      <c r="AD38" s="47" t="s">
        <v>1171</v>
      </c>
      <c r="AE38" s="47" t="s">
        <v>1171</v>
      </c>
      <c r="AF38" s="47" t="s">
        <v>1171</v>
      </c>
      <c r="AG38" s="47" t="s">
        <v>1171</v>
      </c>
      <c r="AH38" s="47" t="s">
        <v>1171</v>
      </c>
      <c r="AI38" s="47" t="s">
        <v>1171</v>
      </c>
      <c r="AJ38" s="47" t="s">
        <v>1171</v>
      </c>
      <c r="AK38" s="47" t="s">
        <v>1171</v>
      </c>
      <c r="AL38" s="47" t="s">
        <v>1171</v>
      </c>
      <c r="AM38" s="47" t="s">
        <v>1171</v>
      </c>
      <c r="AN38" s="47" t="s">
        <v>1171</v>
      </c>
      <c r="AO38" s="47" t="s">
        <v>1171</v>
      </c>
      <c r="AP38" s="47" t="s">
        <v>1171</v>
      </c>
      <c r="AQ38" s="47" t="s">
        <v>1171</v>
      </c>
      <c r="AR38" s="47" t="s">
        <v>1171</v>
      </c>
      <c r="AS38" s="47" t="s">
        <v>1171</v>
      </c>
      <c r="AT38" s="47" t="s">
        <v>1171</v>
      </c>
      <c r="AU38" s="47" t="s">
        <v>1171</v>
      </c>
      <c r="AV38" s="47" t="s">
        <v>1171</v>
      </c>
      <c r="AW38" s="47" t="s">
        <v>1171</v>
      </c>
      <c r="AX38" s="47" t="s">
        <v>1171</v>
      </c>
      <c r="AY38" s="47" t="s">
        <v>1171</v>
      </c>
      <c r="AZ38" s="47" t="s">
        <v>1171</v>
      </c>
      <c r="BA38" s="47" t="s">
        <v>1171</v>
      </c>
      <c r="BB38" s="47" t="s">
        <v>1171</v>
      </c>
      <c r="BC38" s="47" t="s">
        <v>1171</v>
      </c>
      <c r="BD38" s="47" t="s">
        <v>1171</v>
      </c>
      <c r="BE38" s="47" t="s">
        <v>1171</v>
      </c>
      <c r="BF38" s="47" t="s">
        <v>1171</v>
      </c>
      <c r="BG38" s="47" t="s">
        <v>1171</v>
      </c>
      <c r="BH38" s="47" t="s">
        <v>1171</v>
      </c>
      <c r="BI38" s="47" t="s">
        <v>1171</v>
      </c>
      <c r="BJ38" s="47" t="s">
        <v>1171</v>
      </c>
      <c r="BK38" s="47" t="s">
        <v>1171</v>
      </c>
      <c r="BL38" s="47" t="s">
        <v>1171</v>
      </c>
      <c r="BM38" s="47" t="s">
        <v>1171</v>
      </c>
      <c r="BN38" s="47" t="s">
        <v>1171</v>
      </c>
      <c r="BO38" s="47" t="s">
        <v>1171</v>
      </c>
      <c r="BP38" s="47" t="s">
        <v>1171</v>
      </c>
      <c r="BQ38" s="47" t="s">
        <v>1171</v>
      </c>
      <c r="BR38" s="47" t="s">
        <v>1171</v>
      </c>
      <c r="BS38" s="47" t="s">
        <v>1171</v>
      </c>
      <c r="BT38" s="47" t="s">
        <v>1171</v>
      </c>
      <c r="BU38" s="47" t="s">
        <v>1171</v>
      </c>
    </row>
    <row r="39" spans="1:73">
      <c r="A39" s="45" t="s">
        <v>1195</v>
      </c>
      <c r="B39" s="46" t="s">
        <v>1171</v>
      </c>
      <c r="C39" s="46" t="s">
        <v>1171</v>
      </c>
      <c r="D39" s="46" t="s">
        <v>1171</v>
      </c>
      <c r="E39" s="46" t="s">
        <v>1171</v>
      </c>
      <c r="F39" s="46" t="s">
        <v>1171</v>
      </c>
      <c r="G39" s="46" t="s">
        <v>1171</v>
      </c>
      <c r="H39" s="46" t="s">
        <v>1171</v>
      </c>
      <c r="I39" s="46" t="s">
        <v>1171</v>
      </c>
      <c r="J39" s="46" t="s">
        <v>1171</v>
      </c>
      <c r="K39" s="46" t="s">
        <v>1171</v>
      </c>
      <c r="L39" s="46" t="s">
        <v>1171</v>
      </c>
      <c r="M39" s="46" t="s">
        <v>1171</v>
      </c>
      <c r="N39" s="46" t="s">
        <v>1171</v>
      </c>
      <c r="O39" s="46" t="s">
        <v>1171</v>
      </c>
      <c r="P39" s="46" t="s">
        <v>1171</v>
      </c>
      <c r="Q39" s="46" t="s">
        <v>1171</v>
      </c>
      <c r="R39" s="46" t="s">
        <v>1171</v>
      </c>
      <c r="S39" s="46" t="s">
        <v>1171</v>
      </c>
      <c r="T39" s="46" t="s">
        <v>1171</v>
      </c>
      <c r="U39" s="46" t="s">
        <v>1171</v>
      </c>
      <c r="V39" s="46" t="s">
        <v>1171</v>
      </c>
      <c r="W39" s="46" t="s">
        <v>1171</v>
      </c>
      <c r="X39" s="46" t="s">
        <v>1171</v>
      </c>
      <c r="Y39" s="46" t="s">
        <v>1171</v>
      </c>
      <c r="Z39" s="46" t="s">
        <v>1171</v>
      </c>
      <c r="AA39" s="46" t="s">
        <v>1171</v>
      </c>
      <c r="AB39" s="46" t="s">
        <v>1171</v>
      </c>
      <c r="AC39" s="46" t="s">
        <v>1171</v>
      </c>
      <c r="AD39" s="46" t="s">
        <v>1171</v>
      </c>
      <c r="AE39" s="46" t="s">
        <v>1171</v>
      </c>
      <c r="AF39" s="46" t="s">
        <v>1171</v>
      </c>
      <c r="AG39" s="46" t="s">
        <v>1171</v>
      </c>
      <c r="AH39" s="46" t="s">
        <v>1171</v>
      </c>
      <c r="AI39" s="46" t="s">
        <v>1171</v>
      </c>
      <c r="AJ39" s="46" t="s">
        <v>1171</v>
      </c>
      <c r="AK39" s="46" t="s">
        <v>1171</v>
      </c>
      <c r="AL39" s="46" t="s">
        <v>1171</v>
      </c>
      <c r="AM39" s="46" t="s">
        <v>1171</v>
      </c>
      <c r="AN39" s="46" t="s">
        <v>1171</v>
      </c>
      <c r="AO39" s="46" t="s">
        <v>1171</v>
      </c>
      <c r="AP39" s="46" t="s">
        <v>1171</v>
      </c>
      <c r="AQ39" s="46" t="s">
        <v>1171</v>
      </c>
      <c r="AR39" s="46" t="s">
        <v>1171</v>
      </c>
      <c r="AS39" s="46" t="s">
        <v>1171</v>
      </c>
      <c r="AT39" s="46" t="s">
        <v>1171</v>
      </c>
      <c r="AU39" s="46" t="s">
        <v>1171</v>
      </c>
      <c r="AV39" s="46" t="s">
        <v>1171</v>
      </c>
      <c r="AW39" s="46" t="s">
        <v>1171</v>
      </c>
      <c r="AX39" s="46" t="s">
        <v>1171</v>
      </c>
      <c r="AY39" s="46" t="s">
        <v>1171</v>
      </c>
      <c r="AZ39" s="46" t="s">
        <v>1171</v>
      </c>
      <c r="BA39" s="46" t="s">
        <v>1171</v>
      </c>
      <c r="BB39" s="46" t="s">
        <v>1171</v>
      </c>
      <c r="BC39" s="46" t="s">
        <v>1171</v>
      </c>
      <c r="BD39" s="46" t="s">
        <v>1171</v>
      </c>
      <c r="BE39" s="46" t="s">
        <v>1171</v>
      </c>
      <c r="BF39" s="46" t="s">
        <v>1171</v>
      </c>
      <c r="BG39" s="46" t="s">
        <v>1171</v>
      </c>
      <c r="BH39" s="46" t="s">
        <v>1171</v>
      </c>
      <c r="BI39" s="46" t="s">
        <v>1171</v>
      </c>
      <c r="BJ39" s="46" t="s">
        <v>1171</v>
      </c>
      <c r="BK39" s="46" t="s">
        <v>1171</v>
      </c>
      <c r="BL39" s="46" t="s">
        <v>1171</v>
      </c>
      <c r="BM39" s="46" t="s">
        <v>1171</v>
      </c>
      <c r="BN39" s="46" t="s">
        <v>1171</v>
      </c>
      <c r="BO39" s="46" t="s">
        <v>1171</v>
      </c>
      <c r="BP39" s="46" t="s">
        <v>1171</v>
      </c>
      <c r="BQ39" s="46" t="s">
        <v>1171</v>
      </c>
      <c r="BR39" s="46" t="s">
        <v>1171</v>
      </c>
      <c r="BS39" s="46" t="s">
        <v>1171</v>
      </c>
      <c r="BT39" s="46" t="s">
        <v>1171</v>
      </c>
      <c r="BU39" s="46" t="s">
        <v>1171</v>
      </c>
    </row>
    <row r="40" spans="1:73">
      <c r="A40" s="45" t="s">
        <v>1196</v>
      </c>
      <c r="B40" s="49">
        <v>15883.85</v>
      </c>
      <c r="C40" s="49">
        <v>71078.14</v>
      </c>
      <c r="D40" s="49">
        <v>2362.36</v>
      </c>
      <c r="E40" s="49">
        <v>38578.339999999997</v>
      </c>
      <c r="F40" s="49">
        <v>1657.18</v>
      </c>
      <c r="G40" s="49">
        <v>1763.16</v>
      </c>
      <c r="H40" s="49">
        <v>5146.88</v>
      </c>
      <c r="I40" s="49">
        <v>1365.14</v>
      </c>
      <c r="J40" s="49">
        <v>3708.67</v>
      </c>
      <c r="K40" s="49">
        <v>1100.3499999999999</v>
      </c>
      <c r="L40" s="49">
        <v>343.86</v>
      </c>
      <c r="M40" s="49">
        <v>1591.04</v>
      </c>
      <c r="N40" s="50">
        <v>11.8</v>
      </c>
      <c r="O40" s="49">
        <v>3616.79</v>
      </c>
      <c r="P40" s="49">
        <v>1346.87</v>
      </c>
      <c r="Q40" s="49">
        <v>4071.02</v>
      </c>
      <c r="R40" s="49">
        <v>1744.84</v>
      </c>
      <c r="S40" s="49">
        <v>1681.53</v>
      </c>
      <c r="T40" s="49">
        <v>4162.99</v>
      </c>
      <c r="U40" s="49">
        <v>13172.31</v>
      </c>
      <c r="V40" s="49">
        <v>7210.88</v>
      </c>
      <c r="W40" s="49">
        <v>2243.83</v>
      </c>
      <c r="X40" s="49">
        <v>12437.09</v>
      </c>
      <c r="Y40" s="49">
        <v>26257.42</v>
      </c>
      <c r="Z40" s="50">
        <v>43719.1</v>
      </c>
      <c r="AA40" s="49">
        <v>111973.45</v>
      </c>
      <c r="AB40" s="49">
        <v>16195.59</v>
      </c>
      <c r="AC40" s="49">
        <v>34478.81</v>
      </c>
      <c r="AD40" s="49">
        <v>5221.8900000000003</v>
      </c>
      <c r="AE40" s="49">
        <v>61659.360000000001</v>
      </c>
      <c r="AF40" s="49">
        <v>20302.810000000001</v>
      </c>
      <c r="AG40" s="50">
        <v>3137.2</v>
      </c>
      <c r="AH40" s="50">
        <v>15208.1</v>
      </c>
      <c r="AI40" s="49">
        <v>483.47</v>
      </c>
      <c r="AJ40" s="49">
        <v>7610.92</v>
      </c>
      <c r="AK40" s="49">
        <v>3314.78</v>
      </c>
      <c r="AL40" s="49">
        <v>9607.41</v>
      </c>
      <c r="AM40" s="49">
        <v>4052.52</v>
      </c>
      <c r="AN40" s="50">
        <v>1621.7</v>
      </c>
      <c r="AO40" s="50">
        <v>34968.800000000003</v>
      </c>
      <c r="AP40" s="49">
        <v>431.41</v>
      </c>
      <c r="AQ40" s="49">
        <v>14447.51</v>
      </c>
      <c r="AR40" s="49">
        <v>5695.41</v>
      </c>
      <c r="AS40" s="49">
        <v>11935.36</v>
      </c>
      <c r="AT40" s="49">
        <v>7073.46</v>
      </c>
      <c r="AU40" s="49">
        <v>16701.86</v>
      </c>
      <c r="AV40" s="49">
        <v>14333.72</v>
      </c>
      <c r="AW40" s="49">
        <v>44130.78</v>
      </c>
      <c r="AX40" s="49">
        <v>14489.05</v>
      </c>
      <c r="AY40" s="49">
        <v>126091.55</v>
      </c>
      <c r="AZ40" s="50">
        <v>31561.1</v>
      </c>
      <c r="BA40" s="49">
        <v>37991.410000000003</v>
      </c>
      <c r="BB40" s="49">
        <v>2560.36</v>
      </c>
      <c r="BC40" s="49">
        <v>3160.31</v>
      </c>
      <c r="BD40" s="49">
        <v>9330.0300000000007</v>
      </c>
      <c r="BE40" s="49">
        <v>17971.13</v>
      </c>
      <c r="BF40" s="49">
        <v>12138.42</v>
      </c>
      <c r="BG40" s="50">
        <v>1424</v>
      </c>
      <c r="BH40" s="49">
        <v>4800.87</v>
      </c>
      <c r="BI40" s="50">
        <v>128733</v>
      </c>
      <c r="BJ40" s="49">
        <v>1195.3599999999999</v>
      </c>
      <c r="BK40" s="49">
        <v>3981.13</v>
      </c>
      <c r="BL40" s="49">
        <v>603.62</v>
      </c>
      <c r="BM40" s="49">
        <v>30487.25</v>
      </c>
      <c r="BN40" s="49">
        <v>1891.48</v>
      </c>
      <c r="BO40" s="49">
        <v>10736.44</v>
      </c>
      <c r="BP40" s="49">
        <v>11112.23</v>
      </c>
      <c r="BQ40" s="49">
        <v>15556.91</v>
      </c>
      <c r="BR40" s="49">
        <v>11175.84</v>
      </c>
      <c r="BS40" s="50">
        <v>6220.5</v>
      </c>
      <c r="BT40" s="49">
        <v>6382.89</v>
      </c>
      <c r="BU40" s="50">
        <v>33967.4</v>
      </c>
    </row>
    <row r="41" spans="1:73">
      <c r="A41" s="45" t="s">
        <v>1197</v>
      </c>
      <c r="B41" s="48">
        <v>1873780.33</v>
      </c>
      <c r="C41" s="48">
        <v>1142406.27</v>
      </c>
      <c r="D41" s="48">
        <v>926067.89</v>
      </c>
      <c r="E41" s="48">
        <v>619877.34</v>
      </c>
      <c r="F41" s="48">
        <v>2409276.0699999998</v>
      </c>
      <c r="G41" s="48">
        <v>393961.83</v>
      </c>
      <c r="H41" s="48">
        <v>1375966.83</v>
      </c>
      <c r="I41" s="48">
        <v>640485.39</v>
      </c>
      <c r="J41" s="48">
        <v>1041308.48</v>
      </c>
      <c r="K41" s="48">
        <v>733803.66</v>
      </c>
      <c r="L41" s="48">
        <v>723996.27</v>
      </c>
      <c r="M41" s="48">
        <v>934202.71</v>
      </c>
      <c r="N41" s="48">
        <v>620645.98</v>
      </c>
      <c r="O41" s="48">
        <v>786266.05</v>
      </c>
      <c r="P41" s="48">
        <v>709099.12</v>
      </c>
      <c r="Q41" s="48">
        <v>658977.73</v>
      </c>
      <c r="R41" s="48">
        <v>355071.94</v>
      </c>
      <c r="S41" s="51">
        <v>968190.3</v>
      </c>
      <c r="T41" s="48">
        <v>1056311.1599999999</v>
      </c>
      <c r="U41" s="48">
        <v>1176760.05</v>
      </c>
      <c r="V41" s="48">
        <v>277802.33</v>
      </c>
      <c r="W41" s="48">
        <v>1669953.65</v>
      </c>
      <c r="X41" s="48">
        <v>647871.85</v>
      </c>
      <c r="Y41" s="48">
        <v>900784.91</v>
      </c>
      <c r="Z41" s="48">
        <v>507173.43</v>
      </c>
      <c r="AA41" s="48">
        <v>479248.71</v>
      </c>
      <c r="AB41" s="48">
        <v>3017708.84</v>
      </c>
      <c r="AC41" s="48">
        <v>563687.39</v>
      </c>
      <c r="AD41" s="48">
        <v>313539.87</v>
      </c>
      <c r="AE41" s="48">
        <v>204569.94</v>
      </c>
      <c r="AF41" s="48">
        <v>2267722.12</v>
      </c>
      <c r="AG41" s="48">
        <v>455714.75</v>
      </c>
      <c r="AH41" s="51">
        <v>1183156.2</v>
      </c>
      <c r="AI41" s="48">
        <v>284795.77</v>
      </c>
      <c r="AJ41" s="48">
        <v>1557113.61</v>
      </c>
      <c r="AK41" s="48">
        <v>918470.42</v>
      </c>
      <c r="AL41" s="48">
        <v>1663887.21</v>
      </c>
      <c r="AM41" s="48">
        <v>1047348.31</v>
      </c>
      <c r="AN41" s="48">
        <v>703194.05</v>
      </c>
      <c r="AO41" s="48">
        <v>913021.37</v>
      </c>
      <c r="AP41" s="48">
        <v>1174783.99</v>
      </c>
      <c r="AQ41" s="48">
        <v>670964.79</v>
      </c>
      <c r="AR41" s="48">
        <v>565702.88</v>
      </c>
      <c r="AS41" s="48">
        <v>545216.64</v>
      </c>
      <c r="AT41" s="51">
        <v>1199469.1000000001</v>
      </c>
      <c r="AU41" s="48">
        <v>748001.65</v>
      </c>
      <c r="AV41" s="48">
        <v>1652659.93</v>
      </c>
      <c r="AW41" s="48">
        <v>774629.74</v>
      </c>
      <c r="AX41" s="48">
        <v>652723.12</v>
      </c>
      <c r="AY41" s="48">
        <v>328179.33</v>
      </c>
      <c r="AZ41" s="48">
        <v>1000114.25</v>
      </c>
      <c r="BA41" s="48">
        <v>473949.34</v>
      </c>
      <c r="BB41" s="48">
        <v>1494910.62</v>
      </c>
      <c r="BC41" s="51">
        <v>482055.8</v>
      </c>
      <c r="BD41" s="48">
        <v>1736409.91</v>
      </c>
      <c r="BE41" s="48">
        <v>271711.92</v>
      </c>
      <c r="BF41" s="48">
        <v>1000103.21</v>
      </c>
      <c r="BG41" s="48">
        <v>278336.34999999998</v>
      </c>
      <c r="BH41" s="48">
        <v>1729498.04</v>
      </c>
      <c r="BI41" s="48">
        <v>261217.14</v>
      </c>
      <c r="BJ41" s="48">
        <v>569603.86</v>
      </c>
      <c r="BK41" s="48">
        <v>416352.08</v>
      </c>
      <c r="BL41" s="48">
        <v>1337371.05</v>
      </c>
      <c r="BM41" s="48">
        <v>875558.16</v>
      </c>
      <c r="BN41" s="48">
        <v>27173.57</v>
      </c>
      <c r="BO41" s="48">
        <v>1159245.03</v>
      </c>
      <c r="BP41" s="51">
        <v>1152285.2</v>
      </c>
      <c r="BQ41" s="48">
        <v>1034411.33</v>
      </c>
      <c r="BR41" s="48">
        <v>326125.52</v>
      </c>
      <c r="BS41" s="48">
        <v>727367.21</v>
      </c>
      <c r="BT41" s="48">
        <v>423484.17</v>
      </c>
      <c r="BU41" s="48">
        <v>356231.95</v>
      </c>
    </row>
    <row r="42" spans="1:73">
      <c r="A42" s="45" t="s">
        <v>1198</v>
      </c>
      <c r="B42" s="49">
        <v>2059.59</v>
      </c>
      <c r="C42" s="49">
        <v>392302.19</v>
      </c>
      <c r="D42" s="49">
        <v>1481.99</v>
      </c>
      <c r="E42" s="49">
        <v>318199.02</v>
      </c>
      <c r="F42" s="49">
        <v>30957.23</v>
      </c>
      <c r="G42" s="49">
        <v>222841.71</v>
      </c>
      <c r="H42" s="49">
        <v>8660.82</v>
      </c>
      <c r="I42" s="49">
        <v>502173.29</v>
      </c>
      <c r="J42" s="49">
        <v>2950.43</v>
      </c>
      <c r="K42" s="49">
        <v>240501.57</v>
      </c>
      <c r="L42" s="49">
        <v>4.88</v>
      </c>
      <c r="M42" s="50">
        <v>236129.9</v>
      </c>
      <c r="N42" s="50">
        <v>7679.3</v>
      </c>
      <c r="O42" s="49">
        <v>313969.36</v>
      </c>
      <c r="P42" s="49">
        <v>2681.33</v>
      </c>
      <c r="Q42" s="50">
        <v>383183.8</v>
      </c>
      <c r="R42" s="49">
        <v>9.41</v>
      </c>
      <c r="S42" s="49">
        <v>216024.91</v>
      </c>
      <c r="T42" s="49">
        <v>1385.62</v>
      </c>
      <c r="U42" s="49">
        <v>380903.93</v>
      </c>
      <c r="V42" s="49">
        <v>6126.72</v>
      </c>
      <c r="W42" s="49">
        <v>600607.06999999995</v>
      </c>
      <c r="X42" s="49">
        <v>13883.18</v>
      </c>
      <c r="Y42" s="50">
        <v>511601</v>
      </c>
      <c r="Z42" s="49">
        <v>2708.88</v>
      </c>
      <c r="AA42" s="49">
        <v>370347.27</v>
      </c>
      <c r="AB42" s="49">
        <v>5680.42</v>
      </c>
      <c r="AC42" s="49">
        <v>232170.55</v>
      </c>
      <c r="AD42" s="49">
        <v>2473.34</v>
      </c>
      <c r="AE42" s="50">
        <v>180248.2</v>
      </c>
      <c r="AF42" s="49">
        <v>5072.17</v>
      </c>
      <c r="AG42" s="49">
        <v>215964.44</v>
      </c>
      <c r="AH42" s="49">
        <v>11326.26</v>
      </c>
      <c r="AI42" s="50">
        <v>130049.4</v>
      </c>
      <c r="AJ42" s="50">
        <v>12884.4</v>
      </c>
      <c r="AK42" s="49">
        <v>215804.25</v>
      </c>
      <c r="AL42" s="49">
        <v>10878.14</v>
      </c>
      <c r="AM42" s="49">
        <v>347157.79</v>
      </c>
      <c r="AN42" s="49">
        <v>25005.77</v>
      </c>
      <c r="AO42" s="50">
        <v>254659.6</v>
      </c>
      <c r="AP42" s="49">
        <v>15177.95</v>
      </c>
      <c r="AQ42" s="49">
        <v>353946.69</v>
      </c>
      <c r="AR42" s="49">
        <v>18152.560000000001</v>
      </c>
      <c r="AS42" s="49">
        <v>383232.95</v>
      </c>
      <c r="AT42" s="49">
        <v>7018.53</v>
      </c>
      <c r="AU42" s="49">
        <v>256448.88</v>
      </c>
      <c r="AV42" s="49">
        <v>4320.12</v>
      </c>
      <c r="AW42" s="49">
        <v>679464.62</v>
      </c>
      <c r="AX42" s="49">
        <v>7535.07</v>
      </c>
      <c r="AY42" s="49">
        <v>380581.43</v>
      </c>
      <c r="AZ42" s="49">
        <v>305722.73</v>
      </c>
      <c r="BA42" s="49">
        <v>65093.68</v>
      </c>
      <c r="BB42" s="50">
        <v>154103.4</v>
      </c>
      <c r="BC42" s="49">
        <v>121541.32</v>
      </c>
      <c r="BD42" s="49">
        <v>99023.92</v>
      </c>
      <c r="BE42" s="49">
        <v>402516.56</v>
      </c>
      <c r="BF42" s="49">
        <v>325279.43</v>
      </c>
      <c r="BG42" s="49">
        <v>254892.48</v>
      </c>
      <c r="BH42" s="49">
        <v>3441.43</v>
      </c>
      <c r="BI42" s="49">
        <v>330008.48</v>
      </c>
      <c r="BJ42" s="49">
        <v>100074.16</v>
      </c>
      <c r="BK42" s="50">
        <v>231406.8</v>
      </c>
      <c r="BL42" s="49">
        <v>85655.75</v>
      </c>
      <c r="BM42" s="49">
        <v>634226.88</v>
      </c>
      <c r="BN42" s="49">
        <v>219405.01</v>
      </c>
      <c r="BO42" s="49">
        <v>486644.49</v>
      </c>
      <c r="BP42" s="49">
        <v>568.12</v>
      </c>
      <c r="BQ42" s="49">
        <v>671075.68000000005</v>
      </c>
      <c r="BR42" s="49">
        <v>7.83</v>
      </c>
      <c r="BS42" s="49">
        <v>539233.31000000006</v>
      </c>
      <c r="BT42" s="49">
        <v>1.58</v>
      </c>
      <c r="BU42" s="49">
        <v>345915.16</v>
      </c>
    </row>
    <row r="43" spans="1:73">
      <c r="A43" s="45" t="s">
        <v>1199</v>
      </c>
      <c r="B43" s="48">
        <v>6219.28</v>
      </c>
      <c r="C43" s="48">
        <v>2380.5500000000002</v>
      </c>
      <c r="D43" s="48">
        <v>13925.24</v>
      </c>
      <c r="E43" s="48">
        <v>310.17</v>
      </c>
      <c r="F43" s="48">
        <v>7922.41</v>
      </c>
      <c r="G43" s="48">
        <v>421.22</v>
      </c>
      <c r="H43" s="48">
        <v>21046.63</v>
      </c>
      <c r="I43" s="48">
        <v>4235.67</v>
      </c>
      <c r="J43" s="48">
        <v>23222.19</v>
      </c>
      <c r="K43" s="48">
        <v>29342.41</v>
      </c>
      <c r="L43" s="48">
        <v>18147.32</v>
      </c>
      <c r="M43" s="48">
        <v>32158.73</v>
      </c>
      <c r="N43" s="48">
        <v>33646.17</v>
      </c>
      <c r="O43" s="48">
        <v>50557.37</v>
      </c>
      <c r="P43" s="48">
        <v>23916.41</v>
      </c>
      <c r="Q43" s="48">
        <v>70896.460000000006</v>
      </c>
      <c r="R43" s="48">
        <v>11817.56</v>
      </c>
      <c r="S43" s="48">
        <v>56389.43</v>
      </c>
      <c r="T43" s="48">
        <v>4633.41</v>
      </c>
      <c r="U43" s="48">
        <v>10267.74</v>
      </c>
      <c r="V43" s="48">
        <v>4123.67</v>
      </c>
      <c r="W43" s="48">
        <v>2630.94</v>
      </c>
      <c r="X43" s="48">
        <v>7037.54</v>
      </c>
      <c r="Y43" s="48">
        <v>472.24</v>
      </c>
      <c r="Z43" s="48">
        <v>7752.37</v>
      </c>
      <c r="AA43" s="48">
        <v>2591.5300000000002</v>
      </c>
      <c r="AB43" s="48">
        <v>11973.34</v>
      </c>
      <c r="AC43" s="48">
        <v>214.51</v>
      </c>
      <c r="AD43" s="48">
        <v>14446.19</v>
      </c>
      <c r="AE43" s="48">
        <v>42380.67</v>
      </c>
      <c r="AF43" s="48">
        <v>5078.71</v>
      </c>
      <c r="AG43" s="48">
        <v>40182.67</v>
      </c>
      <c r="AH43" s="48">
        <v>20923.16</v>
      </c>
      <c r="AI43" s="48">
        <v>66991.63</v>
      </c>
      <c r="AJ43" s="48">
        <v>12054.99</v>
      </c>
      <c r="AK43" s="48">
        <v>53143.33</v>
      </c>
      <c r="AL43" s="48">
        <v>17607.54</v>
      </c>
      <c r="AM43" s="48">
        <v>66539.56</v>
      </c>
      <c r="AN43" s="48">
        <v>12593.05</v>
      </c>
      <c r="AO43" s="48">
        <v>50096.79</v>
      </c>
      <c r="AP43" s="48">
        <v>8612.7800000000007</v>
      </c>
      <c r="AQ43" s="48">
        <v>39892.04</v>
      </c>
      <c r="AR43" s="48">
        <v>10444.969999999999</v>
      </c>
      <c r="AS43" s="48">
        <v>11489.47</v>
      </c>
      <c r="AT43" s="48">
        <v>20439.689999999999</v>
      </c>
      <c r="AU43" s="48">
        <v>1223.26</v>
      </c>
      <c r="AV43" s="48">
        <v>26638.48</v>
      </c>
      <c r="AW43" s="48">
        <v>2838.01</v>
      </c>
      <c r="AX43" s="48">
        <v>11079.83</v>
      </c>
      <c r="AY43" s="48">
        <v>10023.06</v>
      </c>
      <c r="AZ43" s="48">
        <v>2884.88</v>
      </c>
      <c r="BA43" s="48">
        <v>10389.65</v>
      </c>
      <c r="BB43" s="48">
        <v>2971.06</v>
      </c>
      <c r="BC43" s="48">
        <v>1914.51</v>
      </c>
      <c r="BD43" s="48">
        <v>9011.86</v>
      </c>
      <c r="BE43" s="48">
        <v>25230.37</v>
      </c>
      <c r="BF43" s="51">
        <v>17322.400000000001</v>
      </c>
      <c r="BG43" s="48">
        <v>19691.05</v>
      </c>
      <c r="BH43" s="48">
        <v>13986.13</v>
      </c>
      <c r="BI43" s="48">
        <v>19594.23</v>
      </c>
      <c r="BJ43" s="48">
        <v>18206.79</v>
      </c>
      <c r="BK43" s="48">
        <v>28865.95</v>
      </c>
      <c r="BL43" s="48">
        <v>12219.86</v>
      </c>
      <c r="BM43" s="48">
        <v>54041.51</v>
      </c>
      <c r="BN43" s="48">
        <v>5512.48</v>
      </c>
      <c r="BO43" s="48">
        <v>21500.62</v>
      </c>
      <c r="BP43" s="48">
        <v>9776.76</v>
      </c>
      <c r="BQ43" s="48">
        <v>9612.18</v>
      </c>
      <c r="BR43" s="51">
        <v>11050.9</v>
      </c>
      <c r="BS43" s="51">
        <v>18391.599999999999</v>
      </c>
      <c r="BT43" s="48">
        <v>17929.759999999998</v>
      </c>
      <c r="BU43" s="48">
        <v>8753.82</v>
      </c>
    </row>
    <row r="44" spans="1:73">
      <c r="A44" s="45" t="s">
        <v>1200</v>
      </c>
      <c r="B44" s="50">
        <v>6161</v>
      </c>
      <c r="C44" s="49">
        <v>29391.64</v>
      </c>
      <c r="D44" s="50">
        <v>5339.2</v>
      </c>
      <c r="E44" s="49">
        <v>20418.48</v>
      </c>
      <c r="F44" s="49">
        <v>134618.85999999999</v>
      </c>
      <c r="G44" s="49">
        <v>49632.59</v>
      </c>
      <c r="H44" s="49">
        <v>733137.72</v>
      </c>
      <c r="I44" s="49">
        <v>128502.44</v>
      </c>
      <c r="J44" s="49">
        <v>326384.63</v>
      </c>
      <c r="K44" s="49">
        <v>123755.04</v>
      </c>
      <c r="L44" s="49">
        <v>15380.85</v>
      </c>
      <c r="M44" s="49">
        <v>75852.77</v>
      </c>
      <c r="N44" s="49">
        <v>26832.02</v>
      </c>
      <c r="O44" s="49">
        <v>46628.72</v>
      </c>
      <c r="P44" s="49">
        <v>10079.31</v>
      </c>
      <c r="Q44" s="49">
        <v>44062.05</v>
      </c>
      <c r="R44" s="49">
        <v>9920.99</v>
      </c>
      <c r="S44" s="49">
        <v>14278.99</v>
      </c>
      <c r="T44" s="49">
        <v>6476.27</v>
      </c>
      <c r="U44" s="49">
        <v>46971.49</v>
      </c>
      <c r="V44" s="49">
        <v>16968.29</v>
      </c>
      <c r="W44" s="49">
        <v>32254.31</v>
      </c>
      <c r="X44" s="49">
        <v>89471.37</v>
      </c>
      <c r="Y44" s="49">
        <v>22714.27</v>
      </c>
      <c r="Z44" s="49">
        <v>26580.75</v>
      </c>
      <c r="AA44" s="49">
        <v>6219.93</v>
      </c>
      <c r="AB44" s="49">
        <v>14017.54</v>
      </c>
      <c r="AC44" s="49">
        <v>22744.73</v>
      </c>
      <c r="AD44" s="49">
        <v>25447.759999999998</v>
      </c>
      <c r="AE44" s="50">
        <v>89384.4</v>
      </c>
      <c r="AF44" s="49">
        <v>42160.72</v>
      </c>
      <c r="AG44" s="49">
        <v>132145.96</v>
      </c>
      <c r="AH44" s="50">
        <v>30775.8</v>
      </c>
      <c r="AI44" s="49">
        <v>75663.86</v>
      </c>
      <c r="AJ44" s="49">
        <v>35524.33</v>
      </c>
      <c r="AK44" s="50">
        <v>47669.4</v>
      </c>
      <c r="AL44" s="49">
        <v>77098.58</v>
      </c>
      <c r="AM44" s="49">
        <v>61326.77</v>
      </c>
      <c r="AN44" s="49">
        <v>28644.51</v>
      </c>
      <c r="AO44" s="50">
        <v>50006.6</v>
      </c>
      <c r="AP44" s="49">
        <v>29510.54</v>
      </c>
      <c r="AQ44" s="49">
        <v>71579.820000000007</v>
      </c>
      <c r="AR44" s="49">
        <v>28454.73</v>
      </c>
      <c r="AS44" s="49">
        <v>74159.48</v>
      </c>
      <c r="AT44" s="49">
        <v>24641.26</v>
      </c>
      <c r="AU44" s="50">
        <v>44059.4</v>
      </c>
      <c r="AV44" s="49">
        <v>25312.27</v>
      </c>
      <c r="AW44" s="49">
        <v>47885.760000000002</v>
      </c>
      <c r="AX44" s="49">
        <v>397734.54</v>
      </c>
      <c r="AY44" s="49">
        <v>10417.129999999999</v>
      </c>
      <c r="AZ44" s="49">
        <v>21984.46</v>
      </c>
      <c r="BA44" s="50">
        <v>39164.699999999997</v>
      </c>
      <c r="BB44" s="49">
        <v>14813.09</v>
      </c>
      <c r="BC44" s="49">
        <v>58828.59</v>
      </c>
      <c r="BD44" s="49">
        <v>206399.19</v>
      </c>
      <c r="BE44" s="49">
        <v>149717.32</v>
      </c>
      <c r="BF44" s="49">
        <v>37123.96</v>
      </c>
      <c r="BG44" s="49">
        <v>137070.92000000001</v>
      </c>
      <c r="BH44" s="49">
        <v>8195.8799999999992</v>
      </c>
      <c r="BI44" s="49">
        <v>78279.149999999994</v>
      </c>
      <c r="BJ44" s="49">
        <v>18677.98</v>
      </c>
      <c r="BK44" s="49">
        <v>112090.46</v>
      </c>
      <c r="BL44" s="49">
        <v>11251.16</v>
      </c>
      <c r="BM44" s="49">
        <v>150632.69</v>
      </c>
      <c r="BN44" s="49">
        <v>12828.82</v>
      </c>
      <c r="BO44" s="49">
        <v>113303.58</v>
      </c>
      <c r="BP44" s="49">
        <v>14103.68</v>
      </c>
      <c r="BQ44" s="49">
        <v>81865.350000000006</v>
      </c>
      <c r="BR44" s="49">
        <v>10591.33</v>
      </c>
      <c r="BS44" s="50">
        <v>50590.5</v>
      </c>
      <c r="BT44" s="49">
        <v>16991.12</v>
      </c>
      <c r="BU44" s="49">
        <v>62002.11</v>
      </c>
    </row>
    <row r="45" spans="1:73">
      <c r="A45" s="45" t="s">
        <v>1201</v>
      </c>
      <c r="B45" s="48">
        <v>6251.59</v>
      </c>
      <c r="C45" s="48">
        <v>91571.68</v>
      </c>
      <c r="D45" s="48">
        <v>10589.05</v>
      </c>
      <c r="E45" s="48">
        <v>67516.27</v>
      </c>
      <c r="F45" s="51">
        <v>22882.7</v>
      </c>
      <c r="G45" s="48">
        <v>161785.39000000001</v>
      </c>
      <c r="H45" s="48">
        <v>11519.28</v>
      </c>
      <c r="I45" s="51">
        <v>203197.6</v>
      </c>
      <c r="J45" s="48">
        <v>208894.82</v>
      </c>
      <c r="K45" s="48">
        <v>355651.76</v>
      </c>
      <c r="L45" s="48">
        <v>7275.58</v>
      </c>
      <c r="M45" s="48">
        <v>201576.16</v>
      </c>
      <c r="N45" s="48">
        <v>9576.98</v>
      </c>
      <c r="O45" s="51">
        <v>210325.3</v>
      </c>
      <c r="P45" s="48">
        <v>8218.93</v>
      </c>
      <c r="Q45" s="48">
        <v>212886.39</v>
      </c>
      <c r="R45" s="48">
        <v>10067.44</v>
      </c>
      <c r="S45" s="48">
        <v>160702.84</v>
      </c>
      <c r="T45" s="48">
        <v>12186.01</v>
      </c>
      <c r="U45" s="48">
        <v>200283.44</v>
      </c>
      <c r="V45" s="48">
        <v>90311.62</v>
      </c>
      <c r="W45" s="48">
        <v>223933.76</v>
      </c>
      <c r="X45" s="48">
        <v>404784.85</v>
      </c>
      <c r="Y45" s="48">
        <v>298732.99</v>
      </c>
      <c r="Z45" s="48">
        <v>7598.54</v>
      </c>
      <c r="AA45" s="48">
        <v>137841.48000000001</v>
      </c>
      <c r="AB45" s="48">
        <v>9565.5300000000007</v>
      </c>
      <c r="AC45" s="48">
        <v>160945.31</v>
      </c>
      <c r="AD45" s="48">
        <v>10259.16</v>
      </c>
      <c r="AE45" s="48">
        <v>230319.41</v>
      </c>
      <c r="AF45" s="48">
        <v>419615.71</v>
      </c>
      <c r="AG45" s="48">
        <v>413110.65</v>
      </c>
      <c r="AH45" s="48">
        <v>212583.62</v>
      </c>
      <c r="AI45" s="48">
        <v>254785.27</v>
      </c>
      <c r="AJ45" s="48">
        <v>264754.25</v>
      </c>
      <c r="AK45" s="51">
        <v>274250.7</v>
      </c>
      <c r="AL45" s="48">
        <v>502028.79</v>
      </c>
      <c r="AM45" s="51">
        <v>352959.6</v>
      </c>
      <c r="AN45" s="51">
        <v>277776.3</v>
      </c>
      <c r="AO45" s="51">
        <v>308326.59999999998</v>
      </c>
      <c r="AP45" s="48">
        <v>285929.56</v>
      </c>
      <c r="AQ45" s="48">
        <v>410726.24</v>
      </c>
      <c r="AR45" s="48">
        <v>272919.45</v>
      </c>
      <c r="AS45" s="48">
        <v>292975.68</v>
      </c>
      <c r="AT45" s="48">
        <v>218037.26</v>
      </c>
      <c r="AU45" s="48">
        <v>372300.59</v>
      </c>
      <c r="AV45" s="48">
        <v>10608.45</v>
      </c>
      <c r="AW45" s="48">
        <v>452076.82</v>
      </c>
      <c r="AX45" s="48">
        <v>8467.4599999999991</v>
      </c>
      <c r="AY45" s="48">
        <v>239449.23</v>
      </c>
      <c r="AZ45" s="48">
        <v>199361.81</v>
      </c>
      <c r="BA45" s="48">
        <v>154044.29</v>
      </c>
      <c r="BB45" s="48">
        <v>12829.22</v>
      </c>
      <c r="BC45" s="48">
        <v>126807.99</v>
      </c>
      <c r="BD45" s="48">
        <v>223677.97</v>
      </c>
      <c r="BE45" s="48">
        <v>328809.65000000002</v>
      </c>
      <c r="BF45" s="48">
        <v>355375.75</v>
      </c>
      <c r="BG45" s="48">
        <v>465941.91</v>
      </c>
      <c r="BH45" s="51">
        <v>7239.1</v>
      </c>
      <c r="BI45" s="48">
        <v>279897.32</v>
      </c>
      <c r="BJ45" s="48">
        <v>11749.65</v>
      </c>
      <c r="BK45" s="48">
        <v>311115.84000000003</v>
      </c>
      <c r="BL45" s="48">
        <v>10579.54</v>
      </c>
      <c r="BM45" s="48">
        <v>523918.67</v>
      </c>
      <c r="BN45" s="48">
        <v>9745.64</v>
      </c>
      <c r="BO45" s="48">
        <v>352541.32</v>
      </c>
      <c r="BP45" s="48">
        <v>209957.96</v>
      </c>
      <c r="BQ45" s="51">
        <v>334759.5</v>
      </c>
      <c r="BR45" s="48">
        <v>78448.62</v>
      </c>
      <c r="BS45" s="48">
        <v>653055.43999999994</v>
      </c>
      <c r="BT45" s="48">
        <v>8803.43</v>
      </c>
      <c r="BU45" s="48">
        <v>649160.03</v>
      </c>
    </row>
    <row r="46" spans="1:73">
      <c r="A46" s="45" t="s">
        <v>1202</v>
      </c>
      <c r="B46" s="49">
        <v>8562.26</v>
      </c>
      <c r="C46" s="49">
        <v>2524.4299999999998</v>
      </c>
      <c r="D46" s="50">
        <v>6272.3</v>
      </c>
      <c r="E46" s="49">
        <v>36.14</v>
      </c>
      <c r="F46" s="49">
        <v>9648.98</v>
      </c>
      <c r="G46" s="49">
        <v>611.04</v>
      </c>
      <c r="H46" s="50">
        <v>11950.7</v>
      </c>
      <c r="I46" s="49">
        <v>2363.39</v>
      </c>
      <c r="J46" s="49">
        <v>10420.18</v>
      </c>
      <c r="K46" s="49">
        <v>286.39</v>
      </c>
      <c r="L46" s="49">
        <v>12486.34</v>
      </c>
      <c r="M46" s="49">
        <v>139.38</v>
      </c>
      <c r="N46" s="49">
        <v>12300.04</v>
      </c>
      <c r="O46" s="49">
        <v>99.54</v>
      </c>
      <c r="P46" s="49">
        <v>14880.55</v>
      </c>
      <c r="Q46" s="50">
        <v>470.6</v>
      </c>
      <c r="R46" s="49">
        <v>8924.42</v>
      </c>
      <c r="S46" s="49">
        <v>158.97999999999999</v>
      </c>
      <c r="T46" s="50">
        <v>9466.6</v>
      </c>
      <c r="U46" s="49">
        <v>442.38</v>
      </c>
      <c r="V46" s="49">
        <v>8770.15</v>
      </c>
      <c r="W46" s="49">
        <v>690.55</v>
      </c>
      <c r="X46" s="49">
        <v>10040.67</v>
      </c>
      <c r="Y46" s="49">
        <v>3210.31</v>
      </c>
      <c r="Z46" s="49">
        <v>4198.87</v>
      </c>
      <c r="AA46" s="49">
        <v>111.23</v>
      </c>
      <c r="AB46" s="49">
        <v>8353.98</v>
      </c>
      <c r="AC46" s="49">
        <v>58.07</v>
      </c>
      <c r="AD46" s="49">
        <v>5770.62</v>
      </c>
      <c r="AE46" s="50">
        <v>145.80000000000001</v>
      </c>
      <c r="AF46" s="49">
        <v>5625.93</v>
      </c>
      <c r="AG46" s="49">
        <v>862.89</v>
      </c>
      <c r="AH46" s="49">
        <v>4245.68</v>
      </c>
      <c r="AI46" s="49">
        <v>2117.16</v>
      </c>
      <c r="AJ46" s="49">
        <v>6012.67</v>
      </c>
      <c r="AK46" s="49">
        <v>79.89</v>
      </c>
      <c r="AL46" s="49">
        <v>10934.61</v>
      </c>
      <c r="AM46" s="50">
        <v>152</v>
      </c>
      <c r="AN46" s="49">
        <v>10008.379999999999</v>
      </c>
      <c r="AO46" s="49">
        <v>140.13</v>
      </c>
      <c r="AP46" s="49">
        <v>4438.4399999999996</v>
      </c>
      <c r="AQ46" s="49">
        <v>35.56</v>
      </c>
      <c r="AR46" s="49">
        <v>3819.68</v>
      </c>
      <c r="AS46" s="50">
        <v>2133.8000000000002</v>
      </c>
      <c r="AT46" s="49">
        <v>3958.32</v>
      </c>
      <c r="AU46" s="49">
        <v>7.56</v>
      </c>
      <c r="AV46" s="50">
        <v>5540.8</v>
      </c>
      <c r="AW46" s="49">
        <v>1934.15</v>
      </c>
      <c r="AX46" s="49">
        <v>2891.32</v>
      </c>
      <c r="AY46" s="49">
        <v>45.02</v>
      </c>
      <c r="AZ46" s="49">
        <v>1927.61</v>
      </c>
      <c r="BA46" s="49">
        <v>27.04</v>
      </c>
      <c r="BB46" s="50">
        <v>3069.6</v>
      </c>
      <c r="BC46" s="49">
        <v>820.23</v>
      </c>
      <c r="BD46" s="49">
        <v>1905.91</v>
      </c>
      <c r="BE46" s="49">
        <v>1854.45</v>
      </c>
      <c r="BF46" s="49">
        <v>3927.71</v>
      </c>
      <c r="BG46" s="49">
        <v>5505.09</v>
      </c>
      <c r="BH46" s="49">
        <v>32448.09</v>
      </c>
      <c r="BI46" s="49">
        <v>5708.63</v>
      </c>
      <c r="BJ46" s="50">
        <v>2897.6</v>
      </c>
      <c r="BK46" s="49">
        <v>5793.73</v>
      </c>
      <c r="BL46" s="50">
        <v>2589.5</v>
      </c>
      <c r="BM46" s="49">
        <v>5826.97</v>
      </c>
      <c r="BN46" s="50">
        <v>3146</v>
      </c>
      <c r="BO46" s="49">
        <v>372.32</v>
      </c>
      <c r="BP46" s="49">
        <v>2733.19</v>
      </c>
      <c r="BQ46" s="49">
        <v>12.88</v>
      </c>
      <c r="BR46" s="49">
        <v>3350.76</v>
      </c>
      <c r="BS46" s="49">
        <v>65.45</v>
      </c>
      <c r="BT46" s="49">
        <v>2669.75</v>
      </c>
      <c r="BU46" s="49">
        <v>22.28</v>
      </c>
    </row>
    <row r="47" spans="1:73">
      <c r="A47" s="45" t="s">
        <v>1203</v>
      </c>
      <c r="B47" s="48">
        <v>9964.65</v>
      </c>
      <c r="C47" s="48">
        <v>396.08</v>
      </c>
      <c r="D47" s="48">
        <v>5218.54</v>
      </c>
      <c r="E47" s="48">
        <v>709.12</v>
      </c>
      <c r="F47" s="48">
        <v>19791.849999999999</v>
      </c>
      <c r="G47" s="48">
        <v>898.38</v>
      </c>
      <c r="H47" s="51">
        <v>2533.3000000000002</v>
      </c>
      <c r="I47" s="48">
        <v>356.68</v>
      </c>
      <c r="J47" s="48">
        <v>37680.120000000003</v>
      </c>
      <c r="K47" s="48">
        <v>339.33</v>
      </c>
      <c r="L47" s="48">
        <v>20117.02</v>
      </c>
      <c r="M47" s="51">
        <v>262.7</v>
      </c>
      <c r="N47" s="48">
        <v>42559.11</v>
      </c>
      <c r="O47" s="48">
        <v>1134.6600000000001</v>
      </c>
      <c r="P47" s="48">
        <v>26036.68</v>
      </c>
      <c r="Q47" s="48">
        <v>725.79</v>
      </c>
      <c r="R47" s="48">
        <v>19160.060000000001</v>
      </c>
      <c r="S47" s="48">
        <v>754.12</v>
      </c>
      <c r="T47" s="48">
        <v>21815.439999999999</v>
      </c>
      <c r="U47" s="51">
        <v>383.8</v>
      </c>
      <c r="V47" s="48">
        <v>19299.62</v>
      </c>
      <c r="W47" s="48">
        <v>653.98</v>
      </c>
      <c r="X47" s="48">
        <v>10748.48</v>
      </c>
      <c r="Y47" s="48">
        <v>652.17999999999995</v>
      </c>
      <c r="Z47" s="48">
        <v>2949.46</v>
      </c>
      <c r="AA47" s="48">
        <v>137.35</v>
      </c>
      <c r="AB47" s="48">
        <v>19076.55</v>
      </c>
      <c r="AC47" s="48">
        <v>183.64</v>
      </c>
      <c r="AD47" s="48">
        <v>24530.89</v>
      </c>
      <c r="AE47" s="48">
        <v>604.79</v>
      </c>
      <c r="AF47" s="48">
        <v>4619.12</v>
      </c>
      <c r="AG47" s="48">
        <v>131.87</v>
      </c>
      <c r="AH47" s="48">
        <v>3986.96</v>
      </c>
      <c r="AI47" s="48">
        <v>259.76</v>
      </c>
      <c r="AJ47" s="48">
        <v>7476.01</v>
      </c>
      <c r="AK47" s="48">
        <v>568.12</v>
      </c>
      <c r="AL47" s="48">
        <v>39356.01</v>
      </c>
      <c r="AM47" s="48">
        <v>278.87</v>
      </c>
      <c r="AN47" s="48">
        <v>3606.19</v>
      </c>
      <c r="AO47" s="48">
        <v>119.07</v>
      </c>
      <c r="AP47" s="48">
        <v>4234.41</v>
      </c>
      <c r="AQ47" s="48">
        <v>523.08000000000004</v>
      </c>
      <c r="AR47" s="48">
        <v>4911.38</v>
      </c>
      <c r="AS47" s="48">
        <v>1292.3399999999999</v>
      </c>
      <c r="AT47" s="48">
        <v>2060.21</v>
      </c>
      <c r="AU47" s="48">
        <v>492.37</v>
      </c>
      <c r="AV47" s="48">
        <v>1433.97</v>
      </c>
      <c r="AW47" s="48">
        <v>98.32</v>
      </c>
      <c r="AX47" s="48">
        <v>3632.63</v>
      </c>
      <c r="AY47" s="48">
        <v>1540.62</v>
      </c>
      <c r="AZ47" s="48">
        <v>5833.29</v>
      </c>
      <c r="BA47" s="48">
        <v>1241.58</v>
      </c>
      <c r="BB47" s="48">
        <v>4153.8500000000004</v>
      </c>
      <c r="BC47" s="48">
        <v>565.39</v>
      </c>
      <c r="BD47" s="48">
        <v>3880.42</v>
      </c>
      <c r="BE47" s="51">
        <v>761.5</v>
      </c>
      <c r="BF47" s="48">
        <v>3443.33</v>
      </c>
      <c r="BG47" s="48">
        <v>345.83</v>
      </c>
      <c r="BH47" s="48">
        <v>3631.16</v>
      </c>
      <c r="BI47" s="48">
        <v>28.25</v>
      </c>
      <c r="BJ47" s="51">
        <v>4180.7</v>
      </c>
      <c r="BK47" s="48">
        <v>154.94999999999999</v>
      </c>
      <c r="BL47" s="48">
        <v>4091.01</v>
      </c>
      <c r="BM47" s="51">
        <v>125</v>
      </c>
      <c r="BN47" s="48">
        <v>4603.53</v>
      </c>
      <c r="BO47" s="51">
        <v>32.700000000000003</v>
      </c>
      <c r="BP47" s="48">
        <v>2909.73</v>
      </c>
      <c r="BQ47" s="48">
        <v>173.52</v>
      </c>
      <c r="BR47" s="48">
        <v>1870.61</v>
      </c>
      <c r="BS47" s="48">
        <v>270.81</v>
      </c>
      <c r="BT47" s="48">
        <v>1599.03</v>
      </c>
      <c r="BU47" s="48">
        <v>141.32</v>
      </c>
    </row>
    <row r="48" spans="1:73">
      <c r="A48" s="45" t="s">
        <v>1204</v>
      </c>
      <c r="B48" s="50">
        <v>36085.199999999997</v>
      </c>
      <c r="C48" s="50">
        <v>437.6</v>
      </c>
      <c r="D48" s="49">
        <v>69849.33</v>
      </c>
      <c r="E48" s="49">
        <v>70.31</v>
      </c>
      <c r="F48" s="50">
        <v>37771.199999999997</v>
      </c>
      <c r="G48" s="49">
        <v>363.84</v>
      </c>
      <c r="H48" s="49">
        <v>68666.78</v>
      </c>
      <c r="I48" s="49">
        <v>510.16</v>
      </c>
      <c r="J48" s="50">
        <v>6385.8</v>
      </c>
      <c r="K48" s="49">
        <v>467.89</v>
      </c>
      <c r="L48" s="49">
        <v>87360.86</v>
      </c>
      <c r="M48" s="49">
        <v>212.33</v>
      </c>
      <c r="N48" s="49">
        <v>3137.96</v>
      </c>
      <c r="O48" s="49">
        <v>388.48</v>
      </c>
      <c r="P48" s="49">
        <v>36546.31</v>
      </c>
      <c r="Q48" s="49">
        <v>170.24</v>
      </c>
      <c r="R48" s="49">
        <v>6634.02</v>
      </c>
      <c r="S48" s="49">
        <v>30161.56</v>
      </c>
      <c r="T48" s="49">
        <v>37946.79</v>
      </c>
      <c r="U48" s="49">
        <v>290.16000000000003</v>
      </c>
      <c r="V48" s="49">
        <v>123513.15</v>
      </c>
      <c r="W48" s="49">
        <v>577.37</v>
      </c>
      <c r="X48" s="49">
        <v>54758.15</v>
      </c>
      <c r="Y48" s="49">
        <v>174.92</v>
      </c>
      <c r="Z48" s="49">
        <v>61964.66</v>
      </c>
      <c r="AA48" s="50">
        <v>5.9</v>
      </c>
      <c r="AB48" s="49">
        <v>50440.62</v>
      </c>
      <c r="AC48" s="49">
        <v>0.79</v>
      </c>
      <c r="AD48" s="49">
        <v>63180.45</v>
      </c>
      <c r="AE48" s="49">
        <v>1.1599999999999999</v>
      </c>
      <c r="AF48" s="49">
        <v>4668.3500000000004</v>
      </c>
      <c r="AG48" s="47" t="s">
        <v>1171</v>
      </c>
      <c r="AH48" s="50">
        <v>3843.6</v>
      </c>
      <c r="AI48" s="47" t="s">
        <v>1171</v>
      </c>
      <c r="AJ48" s="50">
        <v>61160.3</v>
      </c>
      <c r="AK48" s="49">
        <v>5.76</v>
      </c>
      <c r="AL48" s="49">
        <v>114419.14</v>
      </c>
      <c r="AM48" s="49">
        <v>239.49</v>
      </c>
      <c r="AN48" s="49">
        <v>783.98</v>
      </c>
      <c r="AO48" s="50">
        <v>226.3</v>
      </c>
      <c r="AP48" s="49">
        <v>32628.05</v>
      </c>
      <c r="AQ48" s="49">
        <v>0.76</v>
      </c>
      <c r="AR48" s="49">
        <v>2578.7600000000002</v>
      </c>
      <c r="AS48" s="49">
        <v>965.78</v>
      </c>
      <c r="AT48" s="49">
        <v>2615.96</v>
      </c>
      <c r="AU48" s="49">
        <v>5.91</v>
      </c>
      <c r="AV48" s="49">
        <v>1381.17</v>
      </c>
      <c r="AW48" s="49">
        <v>261.74</v>
      </c>
      <c r="AX48" s="50">
        <v>1312.4</v>
      </c>
      <c r="AY48" s="50">
        <v>3.2</v>
      </c>
      <c r="AZ48" s="49">
        <v>3835.24</v>
      </c>
      <c r="BA48" s="49">
        <v>0.26</v>
      </c>
      <c r="BB48" s="49">
        <v>2499.83</v>
      </c>
      <c r="BC48" s="49">
        <v>1.1599999999999999</v>
      </c>
      <c r="BD48" s="50">
        <v>4203.8999999999996</v>
      </c>
      <c r="BE48" s="47" t="s">
        <v>1171</v>
      </c>
      <c r="BF48" s="49">
        <v>2523.64</v>
      </c>
      <c r="BG48" s="49">
        <v>252.22</v>
      </c>
      <c r="BH48" s="49">
        <v>4184.22</v>
      </c>
      <c r="BI48" s="47" t="s">
        <v>1171</v>
      </c>
      <c r="BJ48" s="49">
        <v>2889.35</v>
      </c>
      <c r="BK48" s="47" t="s">
        <v>1171</v>
      </c>
      <c r="BL48" s="49">
        <v>2913.55</v>
      </c>
      <c r="BM48" s="49">
        <v>23.34</v>
      </c>
      <c r="BN48" s="49">
        <v>1961.86</v>
      </c>
      <c r="BO48" s="47" t="s">
        <v>1171</v>
      </c>
      <c r="BP48" s="49">
        <v>740.15</v>
      </c>
      <c r="BQ48" s="49">
        <v>255.54</v>
      </c>
      <c r="BR48" s="49">
        <v>2730.89</v>
      </c>
      <c r="BS48" s="47" t="s">
        <v>1171</v>
      </c>
      <c r="BT48" s="49">
        <v>1181.82</v>
      </c>
      <c r="BU48" s="47" t="s">
        <v>1171</v>
      </c>
    </row>
    <row r="49" spans="1:73">
      <c r="A49" s="45" t="s">
        <v>1205</v>
      </c>
      <c r="B49" s="48">
        <v>9759.59</v>
      </c>
      <c r="C49" s="48">
        <v>127037.55</v>
      </c>
      <c r="D49" s="48">
        <v>13662.78</v>
      </c>
      <c r="E49" s="48">
        <v>25271.89</v>
      </c>
      <c r="F49" s="48">
        <v>19291.349999999999</v>
      </c>
      <c r="G49" s="48">
        <v>95121.64</v>
      </c>
      <c r="H49" s="48">
        <v>21937.67</v>
      </c>
      <c r="I49" s="48">
        <v>72776.59</v>
      </c>
      <c r="J49" s="48">
        <v>12466.17</v>
      </c>
      <c r="K49" s="48">
        <v>6561.83</v>
      </c>
      <c r="L49" s="51">
        <v>29817.8</v>
      </c>
      <c r="M49" s="51">
        <v>12822.6</v>
      </c>
      <c r="N49" s="51">
        <v>7388.8</v>
      </c>
      <c r="O49" s="48">
        <v>510.77</v>
      </c>
      <c r="P49" s="48">
        <v>10317.94</v>
      </c>
      <c r="Q49" s="48">
        <v>40989.589999999997</v>
      </c>
      <c r="R49" s="48">
        <v>9767.73</v>
      </c>
      <c r="S49" s="48">
        <v>26581.32</v>
      </c>
      <c r="T49" s="48">
        <v>27972.18</v>
      </c>
      <c r="U49" s="48">
        <v>90994.39</v>
      </c>
      <c r="V49" s="48">
        <v>10824.84</v>
      </c>
      <c r="W49" s="48">
        <v>581134.32999999996</v>
      </c>
      <c r="X49" s="48">
        <v>10358.450000000001</v>
      </c>
      <c r="Y49" s="48">
        <v>181075.19</v>
      </c>
      <c r="Z49" s="48">
        <v>53646.13</v>
      </c>
      <c r="AA49" s="51">
        <v>49083.199999999997</v>
      </c>
      <c r="AB49" s="48">
        <v>6144.32</v>
      </c>
      <c r="AC49" s="48">
        <v>41040.81</v>
      </c>
      <c r="AD49" s="51">
        <v>10000.200000000001</v>
      </c>
      <c r="AE49" s="48">
        <v>22743.63</v>
      </c>
      <c r="AF49" s="48">
        <v>16260.14</v>
      </c>
      <c r="AG49" s="48">
        <v>49239.59</v>
      </c>
      <c r="AH49" s="48">
        <v>6015.56</v>
      </c>
      <c r="AI49" s="48">
        <v>2232.5700000000002</v>
      </c>
      <c r="AJ49" s="48">
        <v>4646.55</v>
      </c>
      <c r="AK49" s="51">
        <v>1289.8</v>
      </c>
      <c r="AL49" s="48">
        <v>9568.82</v>
      </c>
      <c r="AM49" s="51">
        <v>557</v>
      </c>
      <c r="AN49" s="48">
        <v>15775.98</v>
      </c>
      <c r="AO49" s="51">
        <v>23782</v>
      </c>
      <c r="AP49" s="48">
        <v>6620.61</v>
      </c>
      <c r="AQ49" s="48">
        <v>61518.55</v>
      </c>
      <c r="AR49" s="51">
        <v>17616.400000000001</v>
      </c>
      <c r="AS49" s="48">
        <v>1414.82</v>
      </c>
      <c r="AT49" s="48">
        <v>6222.48</v>
      </c>
      <c r="AU49" s="48">
        <v>23854.67</v>
      </c>
      <c r="AV49" s="48">
        <v>15114.33</v>
      </c>
      <c r="AW49" s="51">
        <v>16.8</v>
      </c>
      <c r="AX49" s="51">
        <v>2840.3</v>
      </c>
      <c r="AY49" s="48">
        <v>61385.32</v>
      </c>
      <c r="AZ49" s="48">
        <v>119633.33</v>
      </c>
      <c r="BA49" s="48">
        <v>37958.080000000002</v>
      </c>
      <c r="BB49" s="51">
        <v>3339</v>
      </c>
      <c r="BC49" s="51">
        <v>31184.6</v>
      </c>
      <c r="BD49" s="51">
        <v>27315.9</v>
      </c>
      <c r="BE49" s="48">
        <v>1355.68</v>
      </c>
      <c r="BF49" s="48">
        <v>145226.26</v>
      </c>
      <c r="BG49" s="48">
        <v>25834.37</v>
      </c>
      <c r="BH49" s="51">
        <v>96610.5</v>
      </c>
      <c r="BI49" s="51">
        <v>7956</v>
      </c>
      <c r="BJ49" s="48">
        <v>95068.96</v>
      </c>
      <c r="BK49" s="51">
        <v>53154</v>
      </c>
      <c r="BL49" s="48">
        <v>4336.41</v>
      </c>
      <c r="BM49" s="48">
        <v>87907.76</v>
      </c>
      <c r="BN49" s="48">
        <v>3038.19</v>
      </c>
      <c r="BO49" s="48">
        <v>72846.559999999998</v>
      </c>
      <c r="BP49" s="48">
        <v>3177.98</v>
      </c>
      <c r="BQ49" s="51">
        <v>131469.4</v>
      </c>
      <c r="BR49" s="48">
        <v>2588.33</v>
      </c>
      <c r="BS49" s="48">
        <v>3339.72</v>
      </c>
      <c r="BT49" s="48">
        <v>4268.6899999999996</v>
      </c>
      <c r="BU49" s="51">
        <v>57833</v>
      </c>
    </row>
    <row r="50" spans="1:73">
      <c r="A50" s="45" t="s">
        <v>1206</v>
      </c>
      <c r="B50" s="49">
        <v>1954.37</v>
      </c>
      <c r="C50" s="49">
        <v>1933.81</v>
      </c>
      <c r="D50" s="49">
        <v>1444.42</v>
      </c>
      <c r="E50" s="49">
        <v>463.56</v>
      </c>
      <c r="F50" s="49">
        <v>4457.72</v>
      </c>
      <c r="G50" s="49">
        <v>2057.9499999999998</v>
      </c>
      <c r="H50" s="49">
        <v>1073.94</v>
      </c>
      <c r="I50" s="49">
        <v>334.04</v>
      </c>
      <c r="J50" s="49">
        <v>4893.03</v>
      </c>
      <c r="K50" s="50">
        <v>332.3</v>
      </c>
      <c r="L50" s="49">
        <v>2088.0300000000002</v>
      </c>
      <c r="M50" s="49">
        <v>325.06</v>
      </c>
      <c r="N50" s="49">
        <v>1695.92</v>
      </c>
      <c r="O50" s="49">
        <v>488.09</v>
      </c>
      <c r="P50" s="49">
        <v>6602.49</v>
      </c>
      <c r="Q50" s="49">
        <v>429.25</v>
      </c>
      <c r="R50" s="49">
        <v>2074.13</v>
      </c>
      <c r="S50" s="49">
        <v>688.08</v>
      </c>
      <c r="T50" s="49">
        <v>2819.88</v>
      </c>
      <c r="U50" s="49">
        <v>179.12</v>
      </c>
      <c r="V50" s="49">
        <v>3290.03</v>
      </c>
      <c r="W50" s="49">
        <v>666.69</v>
      </c>
      <c r="X50" s="49">
        <v>3944.93</v>
      </c>
      <c r="Y50" s="49">
        <v>561.36</v>
      </c>
      <c r="Z50" s="49">
        <v>6951.18</v>
      </c>
      <c r="AA50" s="49">
        <v>407.89</v>
      </c>
      <c r="AB50" s="50">
        <v>2578.1</v>
      </c>
      <c r="AC50" s="50">
        <v>241</v>
      </c>
      <c r="AD50" s="49">
        <v>994.04</v>
      </c>
      <c r="AE50" s="50">
        <v>680.7</v>
      </c>
      <c r="AF50" s="49">
        <v>1548.24</v>
      </c>
      <c r="AG50" s="49">
        <v>308.31</v>
      </c>
      <c r="AH50" s="49">
        <v>2133.87</v>
      </c>
      <c r="AI50" s="49">
        <v>430.51</v>
      </c>
      <c r="AJ50" s="49">
        <v>921.81</v>
      </c>
      <c r="AK50" s="49">
        <v>308.05</v>
      </c>
      <c r="AL50" s="49">
        <v>1622.15</v>
      </c>
      <c r="AM50" s="50">
        <v>1214.5</v>
      </c>
      <c r="AN50" s="49">
        <v>1565.22</v>
      </c>
      <c r="AO50" s="49">
        <v>258.57</v>
      </c>
      <c r="AP50" s="49">
        <v>1659.83</v>
      </c>
      <c r="AQ50" s="49">
        <v>637.32000000000005</v>
      </c>
      <c r="AR50" s="49">
        <v>7087.34</v>
      </c>
      <c r="AS50" s="49">
        <v>750.02</v>
      </c>
      <c r="AT50" s="49">
        <v>5444.81</v>
      </c>
      <c r="AU50" s="49">
        <v>678.63</v>
      </c>
      <c r="AV50" s="49">
        <v>2602.5100000000002</v>
      </c>
      <c r="AW50" s="49">
        <v>1046.21</v>
      </c>
      <c r="AX50" s="49">
        <v>958.86</v>
      </c>
      <c r="AY50" s="50">
        <v>1365.7</v>
      </c>
      <c r="AZ50" s="49">
        <v>1472.88</v>
      </c>
      <c r="BA50" s="49">
        <v>511.06</v>
      </c>
      <c r="BB50" s="49">
        <v>3185.88</v>
      </c>
      <c r="BC50" s="49">
        <v>535.74</v>
      </c>
      <c r="BD50" s="49">
        <v>902.18</v>
      </c>
      <c r="BE50" s="49">
        <v>667.73</v>
      </c>
      <c r="BF50" s="49">
        <v>1221.69</v>
      </c>
      <c r="BG50" s="49">
        <v>535.73</v>
      </c>
      <c r="BH50" s="49">
        <v>1032.98</v>
      </c>
      <c r="BI50" s="49">
        <v>863.64</v>
      </c>
      <c r="BJ50" s="49">
        <v>5363.57</v>
      </c>
      <c r="BK50" s="50">
        <v>1104.3</v>
      </c>
      <c r="BL50" s="49">
        <v>2030.16</v>
      </c>
      <c r="BM50" s="49">
        <v>1615.87</v>
      </c>
      <c r="BN50" s="49">
        <v>3279.58</v>
      </c>
      <c r="BO50" s="50">
        <v>952.6</v>
      </c>
      <c r="BP50" s="49">
        <v>4663.3599999999997</v>
      </c>
      <c r="BQ50" s="49">
        <v>1322.49</v>
      </c>
      <c r="BR50" s="49">
        <v>1453.17</v>
      </c>
      <c r="BS50" s="49">
        <v>1169.1400000000001</v>
      </c>
      <c r="BT50" s="49">
        <v>1825.04</v>
      </c>
      <c r="BU50" s="49">
        <v>2172.25</v>
      </c>
    </row>
    <row r="51" spans="1:73">
      <c r="A51" s="45" t="s">
        <v>1207</v>
      </c>
      <c r="B51" s="51">
        <v>3296.5</v>
      </c>
      <c r="C51" s="51">
        <v>1847.9</v>
      </c>
      <c r="D51" s="48">
        <v>3761.05</v>
      </c>
      <c r="E51" s="51">
        <v>2388.5</v>
      </c>
      <c r="F51" s="51">
        <v>4854</v>
      </c>
      <c r="G51" s="48">
        <v>1258.45</v>
      </c>
      <c r="H51" s="48">
        <v>8178.14</v>
      </c>
      <c r="I51" s="48">
        <v>1346.81</v>
      </c>
      <c r="J51" s="51">
        <v>3185.3</v>
      </c>
      <c r="K51" s="48">
        <v>1272.96</v>
      </c>
      <c r="L51" s="48">
        <v>3689.28</v>
      </c>
      <c r="M51" s="48">
        <v>1528.39</v>
      </c>
      <c r="N51" s="48">
        <v>3585.23</v>
      </c>
      <c r="O51" s="48">
        <v>2996.29</v>
      </c>
      <c r="P51" s="48">
        <v>4316.37</v>
      </c>
      <c r="Q51" s="48">
        <v>2060.23</v>
      </c>
      <c r="R51" s="48">
        <v>3123.95</v>
      </c>
      <c r="S51" s="48">
        <v>2423.02</v>
      </c>
      <c r="T51" s="48">
        <v>3166.26</v>
      </c>
      <c r="U51" s="48">
        <v>1904.63</v>
      </c>
      <c r="V51" s="48">
        <v>4384.79</v>
      </c>
      <c r="W51" s="48">
        <v>3464.07</v>
      </c>
      <c r="X51" s="48">
        <v>4470.53</v>
      </c>
      <c r="Y51" s="48">
        <v>2264.09</v>
      </c>
      <c r="Z51" s="48">
        <v>6218.57</v>
      </c>
      <c r="AA51" s="48">
        <v>3287.83</v>
      </c>
      <c r="AB51" s="48">
        <v>3924.67</v>
      </c>
      <c r="AC51" s="48">
        <v>3677.68</v>
      </c>
      <c r="AD51" s="48">
        <v>5997.03</v>
      </c>
      <c r="AE51" s="48">
        <v>2439.35</v>
      </c>
      <c r="AF51" s="48">
        <v>4475.9399999999996</v>
      </c>
      <c r="AG51" s="48">
        <v>4805.6899999999996</v>
      </c>
      <c r="AH51" s="48">
        <v>5157.8500000000004</v>
      </c>
      <c r="AI51" s="48">
        <v>43933.21</v>
      </c>
      <c r="AJ51" s="48">
        <v>3763.87</v>
      </c>
      <c r="AK51" s="48">
        <v>54555.86</v>
      </c>
      <c r="AL51" s="48">
        <v>4478.82</v>
      </c>
      <c r="AM51" s="48">
        <v>3546.91</v>
      </c>
      <c r="AN51" s="48">
        <v>5718.38</v>
      </c>
      <c r="AO51" s="48">
        <v>52480.01</v>
      </c>
      <c r="AP51" s="48">
        <v>4317.1899999999996</v>
      </c>
      <c r="AQ51" s="48">
        <v>4659.6099999999997</v>
      </c>
      <c r="AR51" s="48">
        <v>4378.91</v>
      </c>
      <c r="AS51" s="48">
        <v>2526.37</v>
      </c>
      <c r="AT51" s="48">
        <v>7285.84</v>
      </c>
      <c r="AU51" s="48">
        <v>68440.31</v>
      </c>
      <c r="AV51" s="48">
        <v>5683.63</v>
      </c>
      <c r="AW51" s="48">
        <v>3727.57</v>
      </c>
      <c r="AX51" s="51">
        <v>4112.7</v>
      </c>
      <c r="AY51" s="48">
        <v>676.26</v>
      </c>
      <c r="AZ51" s="51">
        <v>5510.9</v>
      </c>
      <c r="BA51" s="48">
        <v>4684.82</v>
      </c>
      <c r="BB51" s="48">
        <v>6104.22</v>
      </c>
      <c r="BC51" s="48">
        <v>3990.23</v>
      </c>
      <c r="BD51" s="51">
        <v>8857.1</v>
      </c>
      <c r="BE51" s="48">
        <v>3950.29</v>
      </c>
      <c r="BF51" s="48">
        <v>6599.19</v>
      </c>
      <c r="BG51" s="48">
        <v>2313.75</v>
      </c>
      <c r="BH51" s="48">
        <v>5970.09</v>
      </c>
      <c r="BI51" s="48">
        <v>521.01</v>
      </c>
      <c r="BJ51" s="48">
        <v>6295.95</v>
      </c>
      <c r="BK51" s="48">
        <v>4497.53</v>
      </c>
      <c r="BL51" s="48">
        <v>4606.45</v>
      </c>
      <c r="BM51" s="48">
        <v>4227.38</v>
      </c>
      <c r="BN51" s="48">
        <v>7830.86</v>
      </c>
      <c r="BO51" s="48">
        <v>2963.82</v>
      </c>
      <c r="BP51" s="51">
        <v>6787.9</v>
      </c>
      <c r="BQ51" s="48">
        <v>2375.34</v>
      </c>
      <c r="BR51" s="48">
        <v>6928.38</v>
      </c>
      <c r="BS51" s="48">
        <v>68137.75</v>
      </c>
      <c r="BT51" s="48">
        <v>5396.79</v>
      </c>
      <c r="BU51" s="48">
        <v>4420.29</v>
      </c>
    </row>
    <row r="52" spans="1:73">
      <c r="A52" s="45" t="s">
        <v>1208</v>
      </c>
      <c r="B52" s="49">
        <v>923.69</v>
      </c>
      <c r="C52" s="49">
        <v>252.09</v>
      </c>
      <c r="D52" s="49">
        <v>694.11</v>
      </c>
      <c r="E52" s="49">
        <v>35.06</v>
      </c>
      <c r="F52" s="49">
        <v>559.41999999999996</v>
      </c>
      <c r="G52" s="49">
        <v>136.96</v>
      </c>
      <c r="H52" s="49">
        <v>896.07</v>
      </c>
      <c r="I52" s="49">
        <v>137.97</v>
      </c>
      <c r="J52" s="49">
        <v>468.62</v>
      </c>
      <c r="K52" s="49">
        <v>5.95</v>
      </c>
      <c r="L52" s="49">
        <v>664.16</v>
      </c>
      <c r="M52" s="49">
        <v>90.59</v>
      </c>
      <c r="N52" s="49">
        <v>699.12</v>
      </c>
      <c r="O52" s="49">
        <v>17.309999999999999</v>
      </c>
      <c r="P52" s="50">
        <v>311</v>
      </c>
      <c r="Q52" s="49">
        <v>296.26</v>
      </c>
      <c r="R52" s="49">
        <v>590.98</v>
      </c>
      <c r="S52" s="50">
        <v>34.9</v>
      </c>
      <c r="T52" s="49">
        <v>768.93</v>
      </c>
      <c r="U52" s="49">
        <v>8.34</v>
      </c>
      <c r="V52" s="49">
        <v>571.07000000000005</v>
      </c>
      <c r="W52" s="49">
        <v>18.059999999999999</v>
      </c>
      <c r="X52" s="49">
        <v>424.22</v>
      </c>
      <c r="Y52" s="49">
        <v>242.59</v>
      </c>
      <c r="Z52" s="49">
        <v>628.74</v>
      </c>
      <c r="AA52" s="49">
        <v>252.71</v>
      </c>
      <c r="AB52" s="49">
        <v>792.63</v>
      </c>
      <c r="AC52" s="49">
        <v>415.52</v>
      </c>
      <c r="AD52" s="49">
        <v>892.04</v>
      </c>
      <c r="AE52" s="49">
        <v>239.71</v>
      </c>
      <c r="AF52" s="49">
        <v>1100.44</v>
      </c>
      <c r="AG52" s="49">
        <v>500.35</v>
      </c>
      <c r="AH52" s="49">
        <v>2527.34</v>
      </c>
      <c r="AI52" s="49">
        <v>868.47</v>
      </c>
      <c r="AJ52" s="49">
        <v>978.25</v>
      </c>
      <c r="AK52" s="49">
        <v>132.52000000000001</v>
      </c>
      <c r="AL52" s="49">
        <v>1173.47</v>
      </c>
      <c r="AM52" s="49">
        <v>130.04</v>
      </c>
      <c r="AN52" s="49">
        <v>1626.93</v>
      </c>
      <c r="AO52" s="49">
        <v>1008.32</v>
      </c>
      <c r="AP52" s="49">
        <v>1837.34</v>
      </c>
      <c r="AQ52" s="49">
        <v>366.04</v>
      </c>
      <c r="AR52" s="49">
        <v>1677.63</v>
      </c>
      <c r="AS52" s="49">
        <v>36.49</v>
      </c>
      <c r="AT52" s="49">
        <v>1569.89</v>
      </c>
      <c r="AU52" s="49">
        <v>88.36</v>
      </c>
      <c r="AV52" s="49">
        <v>1672.62</v>
      </c>
      <c r="AW52" s="49">
        <v>234.35</v>
      </c>
      <c r="AX52" s="47" t="s">
        <v>1171</v>
      </c>
      <c r="AY52" s="47" t="s">
        <v>1171</v>
      </c>
      <c r="AZ52" s="47" t="s">
        <v>1171</v>
      </c>
      <c r="BA52" s="47" t="s">
        <v>1171</v>
      </c>
      <c r="BB52" s="47" t="s">
        <v>1171</v>
      </c>
      <c r="BC52" s="47" t="s">
        <v>1171</v>
      </c>
      <c r="BD52" s="47" t="s">
        <v>1171</v>
      </c>
      <c r="BE52" s="47" t="s">
        <v>1171</v>
      </c>
      <c r="BF52" s="47" t="s">
        <v>1171</v>
      </c>
      <c r="BG52" s="47" t="s">
        <v>1171</v>
      </c>
      <c r="BH52" s="47" t="s">
        <v>1171</v>
      </c>
      <c r="BI52" s="47" t="s">
        <v>1171</v>
      </c>
      <c r="BJ52" s="47" t="s">
        <v>1171</v>
      </c>
      <c r="BK52" s="47" t="s">
        <v>1171</v>
      </c>
      <c r="BL52" s="47" t="s">
        <v>1171</v>
      </c>
      <c r="BM52" s="47" t="s">
        <v>1171</v>
      </c>
      <c r="BN52" s="47" t="s">
        <v>1171</v>
      </c>
      <c r="BO52" s="47" t="s">
        <v>1171</v>
      </c>
      <c r="BP52" s="47" t="s">
        <v>1171</v>
      </c>
      <c r="BQ52" s="47" t="s">
        <v>1171</v>
      </c>
      <c r="BR52" s="47" t="s">
        <v>1171</v>
      </c>
      <c r="BS52" s="47" t="s">
        <v>1171</v>
      </c>
      <c r="BT52" s="47" t="s">
        <v>1171</v>
      </c>
      <c r="BU52" s="47" t="s">
        <v>1171</v>
      </c>
    </row>
    <row r="53" spans="1:73">
      <c r="A53" s="45" t="s">
        <v>1209</v>
      </c>
      <c r="B53" s="46" t="s">
        <v>1171</v>
      </c>
      <c r="C53" s="46" t="s">
        <v>1171</v>
      </c>
      <c r="D53" s="46" t="s">
        <v>1171</v>
      </c>
      <c r="E53" s="46" t="s">
        <v>1171</v>
      </c>
      <c r="F53" s="46" t="s">
        <v>1171</v>
      </c>
      <c r="G53" s="46" t="s">
        <v>1171</v>
      </c>
      <c r="H53" s="46" t="s">
        <v>1171</v>
      </c>
      <c r="I53" s="46" t="s">
        <v>1171</v>
      </c>
      <c r="J53" s="46" t="s">
        <v>1171</v>
      </c>
      <c r="K53" s="46" t="s">
        <v>1171</v>
      </c>
      <c r="L53" s="46" t="s">
        <v>1171</v>
      </c>
      <c r="M53" s="46" t="s">
        <v>1171</v>
      </c>
      <c r="N53" s="46" t="s">
        <v>1171</v>
      </c>
      <c r="O53" s="46" t="s">
        <v>1171</v>
      </c>
      <c r="P53" s="46" t="s">
        <v>1171</v>
      </c>
      <c r="Q53" s="46" t="s">
        <v>1171</v>
      </c>
      <c r="R53" s="46" t="s">
        <v>1171</v>
      </c>
      <c r="S53" s="46" t="s">
        <v>1171</v>
      </c>
      <c r="T53" s="46" t="s">
        <v>1171</v>
      </c>
      <c r="U53" s="46" t="s">
        <v>1171</v>
      </c>
      <c r="V53" s="46" t="s">
        <v>1171</v>
      </c>
      <c r="W53" s="46" t="s">
        <v>1171</v>
      </c>
      <c r="X53" s="46" t="s">
        <v>1171</v>
      </c>
      <c r="Y53" s="46" t="s">
        <v>1171</v>
      </c>
      <c r="Z53" s="51">
        <v>86975.4</v>
      </c>
      <c r="AA53" s="48">
        <v>5382.58</v>
      </c>
      <c r="AB53" s="48">
        <v>56800.07</v>
      </c>
      <c r="AC53" s="48">
        <v>4460.32</v>
      </c>
      <c r="AD53" s="48">
        <v>59825.86</v>
      </c>
      <c r="AE53" s="48">
        <v>4996.78</v>
      </c>
      <c r="AF53" s="48">
        <v>65498.36</v>
      </c>
      <c r="AG53" s="48">
        <v>5363.92</v>
      </c>
      <c r="AH53" s="48">
        <v>49780.49</v>
      </c>
      <c r="AI53" s="48">
        <v>5924.64</v>
      </c>
      <c r="AJ53" s="48">
        <v>57198.15</v>
      </c>
      <c r="AK53" s="48">
        <v>5417.17</v>
      </c>
      <c r="AL53" s="48">
        <v>51314.46</v>
      </c>
      <c r="AM53" s="48">
        <v>6286.44</v>
      </c>
      <c r="AN53" s="48">
        <v>57259.29</v>
      </c>
      <c r="AO53" s="48">
        <v>3084.08</v>
      </c>
      <c r="AP53" s="48">
        <v>105917.69</v>
      </c>
      <c r="AQ53" s="48">
        <v>5710.51</v>
      </c>
      <c r="AR53" s="48">
        <v>82332.06</v>
      </c>
      <c r="AS53" s="48">
        <v>5453.43</v>
      </c>
      <c r="AT53" s="48">
        <v>71617.27</v>
      </c>
      <c r="AU53" s="48">
        <v>5011.6099999999997</v>
      </c>
      <c r="AV53" s="48">
        <v>91674.46</v>
      </c>
      <c r="AW53" s="48">
        <v>6305.13</v>
      </c>
      <c r="AX53" s="46" t="s">
        <v>1171</v>
      </c>
      <c r="AY53" s="46" t="s">
        <v>1171</v>
      </c>
      <c r="AZ53" s="46" t="s">
        <v>1171</v>
      </c>
      <c r="BA53" s="46" t="s">
        <v>1171</v>
      </c>
      <c r="BB53" s="46" t="s">
        <v>1171</v>
      </c>
      <c r="BC53" s="46" t="s">
        <v>1171</v>
      </c>
      <c r="BD53" s="46" t="s">
        <v>1171</v>
      </c>
      <c r="BE53" s="46" t="s">
        <v>1171</v>
      </c>
      <c r="BF53" s="46" t="s">
        <v>1171</v>
      </c>
      <c r="BG53" s="46" t="s">
        <v>1171</v>
      </c>
      <c r="BH53" s="46" t="s">
        <v>1171</v>
      </c>
      <c r="BI53" s="46" t="s">
        <v>1171</v>
      </c>
      <c r="BJ53" s="46" t="s">
        <v>1171</v>
      </c>
      <c r="BK53" s="46" t="s">
        <v>1171</v>
      </c>
      <c r="BL53" s="46" t="s">
        <v>1171</v>
      </c>
      <c r="BM53" s="46" t="s">
        <v>1171</v>
      </c>
      <c r="BN53" s="46" t="s">
        <v>1171</v>
      </c>
      <c r="BO53" s="46" t="s">
        <v>1171</v>
      </c>
      <c r="BP53" s="46" t="s">
        <v>1171</v>
      </c>
      <c r="BQ53" s="46" t="s">
        <v>1171</v>
      </c>
      <c r="BR53" s="46" t="s">
        <v>1171</v>
      </c>
      <c r="BS53" s="46" t="s">
        <v>1171</v>
      </c>
      <c r="BT53" s="46" t="s">
        <v>1171</v>
      </c>
      <c r="BU53" s="46" t="s">
        <v>1171</v>
      </c>
    </row>
    <row r="54" spans="1:73">
      <c r="A54" s="45" t="s">
        <v>1210</v>
      </c>
      <c r="B54" s="47" t="s">
        <v>1171</v>
      </c>
      <c r="C54" s="47" t="s">
        <v>1171</v>
      </c>
      <c r="D54" s="47" t="s">
        <v>1171</v>
      </c>
      <c r="E54" s="47" t="s">
        <v>1171</v>
      </c>
      <c r="F54" s="47" t="s">
        <v>1171</v>
      </c>
      <c r="G54" s="47" t="s">
        <v>1171</v>
      </c>
      <c r="H54" s="47" t="s">
        <v>1171</v>
      </c>
      <c r="I54" s="47" t="s">
        <v>1171</v>
      </c>
      <c r="J54" s="47" t="s">
        <v>1171</v>
      </c>
      <c r="K54" s="47" t="s">
        <v>1171</v>
      </c>
      <c r="L54" s="47" t="s">
        <v>1171</v>
      </c>
      <c r="M54" s="47" t="s">
        <v>1171</v>
      </c>
      <c r="N54" s="47" t="s">
        <v>1171</v>
      </c>
      <c r="O54" s="47" t="s">
        <v>1171</v>
      </c>
      <c r="P54" s="47" t="s">
        <v>1171</v>
      </c>
      <c r="Q54" s="47" t="s">
        <v>1171</v>
      </c>
      <c r="R54" s="47" t="s">
        <v>1171</v>
      </c>
      <c r="S54" s="47" t="s">
        <v>1171</v>
      </c>
      <c r="T54" s="47" t="s">
        <v>1171</v>
      </c>
      <c r="U54" s="47" t="s">
        <v>1171</v>
      </c>
      <c r="V54" s="47" t="s">
        <v>1171</v>
      </c>
      <c r="W54" s="47" t="s">
        <v>1171</v>
      </c>
      <c r="X54" s="47" t="s">
        <v>1171</v>
      </c>
      <c r="Y54" s="47" t="s">
        <v>1171</v>
      </c>
      <c r="Z54" s="49">
        <v>34905.370000000003</v>
      </c>
      <c r="AA54" s="49">
        <v>525.26</v>
      </c>
      <c r="AB54" s="49">
        <v>32796.230000000003</v>
      </c>
      <c r="AC54" s="49">
        <v>817.78</v>
      </c>
      <c r="AD54" s="49">
        <v>21995.98</v>
      </c>
      <c r="AE54" s="49">
        <v>995.79</v>
      </c>
      <c r="AF54" s="49">
        <v>31038.89</v>
      </c>
      <c r="AG54" s="50">
        <v>870.6</v>
      </c>
      <c r="AH54" s="50">
        <v>29920.5</v>
      </c>
      <c r="AI54" s="50">
        <v>1652.9</v>
      </c>
      <c r="AJ54" s="50">
        <v>25222.7</v>
      </c>
      <c r="AK54" s="50">
        <v>893.4</v>
      </c>
      <c r="AL54" s="49">
        <v>29552.85</v>
      </c>
      <c r="AM54" s="49">
        <v>437.07</v>
      </c>
      <c r="AN54" s="49">
        <v>23738.79</v>
      </c>
      <c r="AO54" s="50">
        <v>439</v>
      </c>
      <c r="AP54" s="49">
        <v>41853.370000000003</v>
      </c>
      <c r="AQ54" s="49">
        <v>1304.6500000000001</v>
      </c>
      <c r="AR54" s="49">
        <v>57114.77</v>
      </c>
      <c r="AS54" s="50">
        <v>847.1</v>
      </c>
      <c r="AT54" s="49">
        <v>41749.15</v>
      </c>
      <c r="AU54" s="49">
        <v>424.93</v>
      </c>
      <c r="AV54" s="49">
        <v>44230.13</v>
      </c>
      <c r="AW54" s="49">
        <v>536.03</v>
      </c>
      <c r="AX54" s="47" t="s">
        <v>1171</v>
      </c>
      <c r="AY54" s="47" t="s">
        <v>1171</v>
      </c>
      <c r="AZ54" s="47" t="s">
        <v>1171</v>
      </c>
      <c r="BA54" s="47" t="s">
        <v>1171</v>
      </c>
      <c r="BB54" s="47" t="s">
        <v>1171</v>
      </c>
      <c r="BC54" s="47" t="s">
        <v>1171</v>
      </c>
      <c r="BD54" s="47" t="s">
        <v>1171</v>
      </c>
      <c r="BE54" s="47" t="s">
        <v>1171</v>
      </c>
      <c r="BF54" s="47" t="s">
        <v>1171</v>
      </c>
      <c r="BG54" s="47" t="s">
        <v>1171</v>
      </c>
      <c r="BH54" s="47" t="s">
        <v>1171</v>
      </c>
      <c r="BI54" s="47" t="s">
        <v>1171</v>
      </c>
      <c r="BJ54" s="47" t="s">
        <v>1171</v>
      </c>
      <c r="BK54" s="47" t="s">
        <v>1171</v>
      </c>
      <c r="BL54" s="47" t="s">
        <v>1171</v>
      </c>
      <c r="BM54" s="47" t="s">
        <v>1171</v>
      </c>
      <c r="BN54" s="47" t="s">
        <v>1171</v>
      </c>
      <c r="BO54" s="47" t="s">
        <v>1171</v>
      </c>
      <c r="BP54" s="47" t="s">
        <v>1171</v>
      </c>
      <c r="BQ54" s="47" t="s">
        <v>1171</v>
      </c>
      <c r="BR54" s="47" t="s">
        <v>1171</v>
      </c>
      <c r="BS54" s="47" t="s">
        <v>1171</v>
      </c>
      <c r="BT54" s="47" t="s">
        <v>1171</v>
      </c>
      <c r="BU54" s="47" t="s">
        <v>1171</v>
      </c>
    </row>
    <row r="55" spans="1:73">
      <c r="A55" s="45" t="s">
        <v>1211</v>
      </c>
      <c r="B55" s="48">
        <v>121237.27</v>
      </c>
      <c r="C55" s="48">
        <v>6977.39</v>
      </c>
      <c r="D55" s="48">
        <v>100040.42</v>
      </c>
      <c r="E55" s="48">
        <v>12559.38</v>
      </c>
      <c r="F55" s="48">
        <v>80768.460000000006</v>
      </c>
      <c r="G55" s="48">
        <v>6996.98</v>
      </c>
      <c r="H55" s="48">
        <v>93847.76</v>
      </c>
      <c r="I55" s="48">
        <v>5973.07</v>
      </c>
      <c r="J55" s="51">
        <v>69239.399999999994</v>
      </c>
      <c r="K55" s="48">
        <v>5257.05</v>
      </c>
      <c r="L55" s="48">
        <v>79232.929999999993</v>
      </c>
      <c r="M55" s="48">
        <v>6641.94</v>
      </c>
      <c r="N55" s="48">
        <v>72672.479999999996</v>
      </c>
      <c r="O55" s="48">
        <v>4928.93</v>
      </c>
      <c r="P55" s="48">
        <v>100564.15</v>
      </c>
      <c r="Q55" s="51">
        <v>5557.8</v>
      </c>
      <c r="R55" s="48">
        <v>91192.77</v>
      </c>
      <c r="S55" s="48">
        <v>6242.42</v>
      </c>
      <c r="T55" s="48">
        <v>97208.59</v>
      </c>
      <c r="U55" s="48">
        <v>4465.75</v>
      </c>
      <c r="V55" s="48">
        <v>100059.63</v>
      </c>
      <c r="W55" s="48">
        <v>7487.13</v>
      </c>
      <c r="X55" s="48">
        <v>117393.59</v>
      </c>
      <c r="Y55" s="48">
        <v>7053.44</v>
      </c>
      <c r="Z55" s="46" t="s">
        <v>1171</v>
      </c>
      <c r="AA55" s="46" t="s">
        <v>1171</v>
      </c>
      <c r="AB55" s="46" t="s">
        <v>1171</v>
      </c>
      <c r="AC55" s="46" t="s">
        <v>1171</v>
      </c>
      <c r="AD55" s="46" t="s">
        <v>1171</v>
      </c>
      <c r="AE55" s="46" t="s">
        <v>1171</v>
      </c>
      <c r="AF55" s="46" t="s">
        <v>1171</v>
      </c>
      <c r="AG55" s="46" t="s">
        <v>1171</v>
      </c>
      <c r="AH55" s="46" t="s">
        <v>1171</v>
      </c>
      <c r="AI55" s="46" t="s">
        <v>1171</v>
      </c>
      <c r="AJ55" s="46" t="s">
        <v>1171</v>
      </c>
      <c r="AK55" s="46" t="s">
        <v>1171</v>
      </c>
      <c r="AL55" s="46" t="s">
        <v>1171</v>
      </c>
      <c r="AM55" s="46" t="s">
        <v>1171</v>
      </c>
      <c r="AN55" s="46" t="s">
        <v>1171</v>
      </c>
      <c r="AO55" s="46" t="s">
        <v>1171</v>
      </c>
      <c r="AP55" s="46" t="s">
        <v>1171</v>
      </c>
      <c r="AQ55" s="46" t="s">
        <v>1171</v>
      </c>
      <c r="AR55" s="46" t="s">
        <v>1171</v>
      </c>
      <c r="AS55" s="46" t="s">
        <v>1171</v>
      </c>
      <c r="AT55" s="46" t="s">
        <v>1171</v>
      </c>
      <c r="AU55" s="46" t="s">
        <v>1171</v>
      </c>
      <c r="AV55" s="46" t="s">
        <v>1171</v>
      </c>
      <c r="AW55" s="46" t="s">
        <v>1171</v>
      </c>
      <c r="AX55" s="46" t="s">
        <v>1171</v>
      </c>
      <c r="AY55" s="46" t="s">
        <v>1171</v>
      </c>
      <c r="AZ55" s="46" t="s">
        <v>1171</v>
      </c>
      <c r="BA55" s="46" t="s">
        <v>1171</v>
      </c>
      <c r="BB55" s="46" t="s">
        <v>1171</v>
      </c>
      <c r="BC55" s="46" t="s">
        <v>1171</v>
      </c>
      <c r="BD55" s="46" t="s">
        <v>1171</v>
      </c>
      <c r="BE55" s="46" t="s">
        <v>1171</v>
      </c>
      <c r="BF55" s="46" t="s">
        <v>1171</v>
      </c>
      <c r="BG55" s="46" t="s">
        <v>1171</v>
      </c>
      <c r="BH55" s="46" t="s">
        <v>1171</v>
      </c>
      <c r="BI55" s="46" t="s">
        <v>1171</v>
      </c>
      <c r="BJ55" s="46" t="s">
        <v>1171</v>
      </c>
      <c r="BK55" s="46" t="s">
        <v>1171</v>
      </c>
      <c r="BL55" s="46" t="s">
        <v>1171</v>
      </c>
      <c r="BM55" s="46" t="s">
        <v>1171</v>
      </c>
      <c r="BN55" s="46" t="s">
        <v>1171</v>
      </c>
      <c r="BO55" s="46" t="s">
        <v>1171</v>
      </c>
      <c r="BP55" s="46" t="s">
        <v>1171</v>
      </c>
      <c r="BQ55" s="46" t="s">
        <v>1171</v>
      </c>
      <c r="BR55" s="46" t="s">
        <v>1171</v>
      </c>
      <c r="BS55" s="46" t="s">
        <v>1171</v>
      </c>
      <c r="BT55" s="46" t="s">
        <v>1171</v>
      </c>
      <c r="BU55" s="46" t="s">
        <v>1171</v>
      </c>
    </row>
    <row r="56" spans="1:73">
      <c r="A56" s="45" t="s">
        <v>1212</v>
      </c>
      <c r="B56" s="47" t="s">
        <v>1171</v>
      </c>
      <c r="C56" s="47" t="s">
        <v>1171</v>
      </c>
      <c r="D56" s="47" t="s">
        <v>1171</v>
      </c>
      <c r="E56" s="47" t="s">
        <v>1171</v>
      </c>
      <c r="F56" s="47" t="s">
        <v>1171</v>
      </c>
      <c r="G56" s="47" t="s">
        <v>1171</v>
      </c>
      <c r="H56" s="47" t="s">
        <v>1171</v>
      </c>
      <c r="I56" s="47" t="s">
        <v>1171</v>
      </c>
      <c r="J56" s="47" t="s">
        <v>1171</v>
      </c>
      <c r="K56" s="47" t="s">
        <v>1171</v>
      </c>
      <c r="L56" s="47" t="s">
        <v>1171</v>
      </c>
      <c r="M56" s="47" t="s">
        <v>1171</v>
      </c>
      <c r="N56" s="47" t="s">
        <v>1171</v>
      </c>
      <c r="O56" s="47" t="s">
        <v>1171</v>
      </c>
      <c r="P56" s="47" t="s">
        <v>1171</v>
      </c>
      <c r="Q56" s="47" t="s">
        <v>1171</v>
      </c>
      <c r="R56" s="47" t="s">
        <v>1171</v>
      </c>
      <c r="S56" s="47" t="s">
        <v>1171</v>
      </c>
      <c r="T56" s="47" t="s">
        <v>1171</v>
      </c>
      <c r="U56" s="47" t="s">
        <v>1171</v>
      </c>
      <c r="V56" s="47" t="s">
        <v>1171</v>
      </c>
      <c r="W56" s="47" t="s">
        <v>1171</v>
      </c>
      <c r="X56" s="47" t="s">
        <v>1171</v>
      </c>
      <c r="Y56" s="47" t="s">
        <v>1171</v>
      </c>
      <c r="Z56" s="47" t="s">
        <v>1171</v>
      </c>
      <c r="AA56" s="47" t="s">
        <v>1171</v>
      </c>
      <c r="AB56" s="47" t="s">
        <v>1171</v>
      </c>
      <c r="AC56" s="47" t="s">
        <v>1171</v>
      </c>
      <c r="AD56" s="47" t="s">
        <v>1171</v>
      </c>
      <c r="AE56" s="47" t="s">
        <v>1171</v>
      </c>
      <c r="AF56" s="47" t="s">
        <v>1171</v>
      </c>
      <c r="AG56" s="47" t="s">
        <v>1171</v>
      </c>
      <c r="AH56" s="47" t="s">
        <v>1171</v>
      </c>
      <c r="AI56" s="47" t="s">
        <v>1171</v>
      </c>
      <c r="AJ56" s="47" t="s">
        <v>1171</v>
      </c>
      <c r="AK56" s="47" t="s">
        <v>1171</v>
      </c>
      <c r="AL56" s="47" t="s">
        <v>1171</v>
      </c>
      <c r="AM56" s="47" t="s">
        <v>1171</v>
      </c>
      <c r="AN56" s="47" t="s">
        <v>1171</v>
      </c>
      <c r="AO56" s="47" t="s">
        <v>1171</v>
      </c>
      <c r="AP56" s="47" t="s">
        <v>1171</v>
      </c>
      <c r="AQ56" s="47" t="s">
        <v>1171</v>
      </c>
      <c r="AR56" s="47" t="s">
        <v>1171</v>
      </c>
      <c r="AS56" s="47" t="s">
        <v>1171</v>
      </c>
      <c r="AT56" s="47" t="s">
        <v>1171</v>
      </c>
      <c r="AU56" s="47" t="s">
        <v>1171</v>
      </c>
      <c r="AV56" s="47" t="s">
        <v>1171</v>
      </c>
      <c r="AW56" s="47" t="s">
        <v>1171</v>
      </c>
      <c r="AX56" s="49">
        <v>70403.14</v>
      </c>
      <c r="AY56" s="49">
        <v>8853.67</v>
      </c>
      <c r="AZ56" s="49">
        <v>60448.84</v>
      </c>
      <c r="BA56" s="49">
        <v>7964.06</v>
      </c>
      <c r="BB56" s="49">
        <v>51089.04</v>
      </c>
      <c r="BC56" s="49">
        <v>8870.58</v>
      </c>
      <c r="BD56" s="49">
        <v>52127.35</v>
      </c>
      <c r="BE56" s="49">
        <v>11552.38</v>
      </c>
      <c r="BF56" s="50">
        <v>60519.3</v>
      </c>
      <c r="BG56" s="49">
        <v>11202.28</v>
      </c>
      <c r="BH56" s="49">
        <v>91990.28</v>
      </c>
      <c r="BI56" s="49">
        <v>14034.93</v>
      </c>
      <c r="BJ56" s="50">
        <v>54897.599999999999</v>
      </c>
      <c r="BK56" s="49">
        <v>13113.73</v>
      </c>
      <c r="BL56" s="49">
        <v>71016.990000000005</v>
      </c>
      <c r="BM56" s="50">
        <v>10583.2</v>
      </c>
      <c r="BN56" s="49">
        <v>87154.51</v>
      </c>
      <c r="BO56" s="49">
        <v>9526.2199999999993</v>
      </c>
      <c r="BP56" s="49">
        <v>79168.710000000006</v>
      </c>
      <c r="BQ56" s="49">
        <v>9281.02</v>
      </c>
      <c r="BR56" s="49">
        <v>85438.81</v>
      </c>
      <c r="BS56" s="50">
        <v>6236.4</v>
      </c>
      <c r="BT56" s="49">
        <v>95638.86</v>
      </c>
      <c r="BU56" s="49">
        <v>8987.08</v>
      </c>
    </row>
    <row r="57" spans="1:73">
      <c r="A57" s="45" t="s">
        <v>1213</v>
      </c>
      <c r="B57" s="46" t="s">
        <v>1171</v>
      </c>
      <c r="C57" s="46" t="s">
        <v>1171</v>
      </c>
      <c r="D57" s="46" t="s">
        <v>1171</v>
      </c>
      <c r="E57" s="46" t="s">
        <v>1171</v>
      </c>
      <c r="F57" s="46" t="s">
        <v>1171</v>
      </c>
      <c r="G57" s="46" t="s">
        <v>1171</v>
      </c>
      <c r="H57" s="46" t="s">
        <v>1171</v>
      </c>
      <c r="I57" s="46" t="s">
        <v>1171</v>
      </c>
      <c r="J57" s="46" t="s">
        <v>1171</v>
      </c>
      <c r="K57" s="46" t="s">
        <v>1171</v>
      </c>
      <c r="L57" s="46" t="s">
        <v>1171</v>
      </c>
      <c r="M57" s="46" t="s">
        <v>1171</v>
      </c>
      <c r="N57" s="46" t="s">
        <v>1171</v>
      </c>
      <c r="O57" s="46" t="s">
        <v>1171</v>
      </c>
      <c r="P57" s="46" t="s">
        <v>1171</v>
      </c>
      <c r="Q57" s="46" t="s">
        <v>1171</v>
      </c>
      <c r="R57" s="46" t="s">
        <v>1171</v>
      </c>
      <c r="S57" s="46" t="s">
        <v>1171</v>
      </c>
      <c r="T57" s="46" t="s">
        <v>1171</v>
      </c>
      <c r="U57" s="46" t="s">
        <v>1171</v>
      </c>
      <c r="V57" s="46" t="s">
        <v>1171</v>
      </c>
      <c r="W57" s="46" t="s">
        <v>1171</v>
      </c>
      <c r="X57" s="46" t="s">
        <v>1171</v>
      </c>
      <c r="Y57" s="46" t="s">
        <v>1171</v>
      </c>
      <c r="Z57" s="46" t="s">
        <v>1171</v>
      </c>
      <c r="AA57" s="46" t="s">
        <v>1171</v>
      </c>
      <c r="AB57" s="46" t="s">
        <v>1171</v>
      </c>
      <c r="AC57" s="46" t="s">
        <v>1171</v>
      </c>
      <c r="AD57" s="46" t="s">
        <v>1171</v>
      </c>
      <c r="AE57" s="46" t="s">
        <v>1171</v>
      </c>
      <c r="AF57" s="46" t="s">
        <v>1171</v>
      </c>
      <c r="AG57" s="46" t="s">
        <v>1171</v>
      </c>
      <c r="AH57" s="46" t="s">
        <v>1171</v>
      </c>
      <c r="AI57" s="46" t="s">
        <v>1171</v>
      </c>
      <c r="AJ57" s="46" t="s">
        <v>1171</v>
      </c>
      <c r="AK57" s="46" t="s">
        <v>1171</v>
      </c>
      <c r="AL57" s="46" t="s">
        <v>1171</v>
      </c>
      <c r="AM57" s="46" t="s">
        <v>1171</v>
      </c>
      <c r="AN57" s="46" t="s">
        <v>1171</v>
      </c>
      <c r="AO57" s="46" t="s">
        <v>1171</v>
      </c>
      <c r="AP57" s="46" t="s">
        <v>1171</v>
      </c>
      <c r="AQ57" s="46" t="s">
        <v>1171</v>
      </c>
      <c r="AR57" s="46" t="s">
        <v>1171</v>
      </c>
      <c r="AS57" s="46" t="s">
        <v>1171</v>
      </c>
      <c r="AT57" s="46" t="s">
        <v>1171</v>
      </c>
      <c r="AU57" s="46" t="s">
        <v>1171</v>
      </c>
      <c r="AV57" s="46" t="s">
        <v>1171</v>
      </c>
      <c r="AW57" s="46" t="s">
        <v>1171</v>
      </c>
      <c r="AX57" s="48">
        <v>20807.36</v>
      </c>
      <c r="AY57" s="48">
        <v>389.38</v>
      </c>
      <c r="AZ57" s="48">
        <v>20605.61</v>
      </c>
      <c r="BA57" s="48">
        <v>309.06</v>
      </c>
      <c r="BB57" s="48">
        <v>21724.65</v>
      </c>
      <c r="BC57" s="51">
        <v>1497.9</v>
      </c>
      <c r="BD57" s="48">
        <v>23249.62</v>
      </c>
      <c r="BE57" s="48">
        <v>831.74</v>
      </c>
      <c r="BF57" s="48">
        <v>22253.32</v>
      </c>
      <c r="BG57" s="48">
        <v>565.14</v>
      </c>
      <c r="BH57" s="48">
        <v>18716.16</v>
      </c>
      <c r="BI57" s="48">
        <v>267.57</v>
      </c>
      <c r="BJ57" s="48">
        <v>20340.439999999999</v>
      </c>
      <c r="BK57" s="48">
        <v>1002.06</v>
      </c>
      <c r="BL57" s="48">
        <v>17567.54</v>
      </c>
      <c r="BM57" s="48">
        <v>817.99</v>
      </c>
      <c r="BN57" s="48">
        <v>21132.02</v>
      </c>
      <c r="BO57" s="48">
        <v>307.87</v>
      </c>
      <c r="BP57" s="48">
        <v>26095.89</v>
      </c>
      <c r="BQ57" s="48">
        <v>1414.75</v>
      </c>
      <c r="BR57" s="48">
        <v>26186.54</v>
      </c>
      <c r="BS57" s="48">
        <v>1103.8699999999999</v>
      </c>
      <c r="BT57" s="48">
        <v>21097.040000000001</v>
      </c>
      <c r="BU57" s="48">
        <v>373.46</v>
      </c>
    </row>
    <row r="58" spans="1:73">
      <c r="A58" s="45" t="s">
        <v>1214</v>
      </c>
      <c r="B58" s="47" t="s">
        <v>1171</v>
      </c>
      <c r="C58" s="47" t="s">
        <v>1171</v>
      </c>
      <c r="D58" s="47" t="s">
        <v>1171</v>
      </c>
      <c r="E58" s="47" t="s">
        <v>1171</v>
      </c>
      <c r="F58" s="47" t="s">
        <v>1171</v>
      </c>
      <c r="G58" s="47" t="s">
        <v>1171</v>
      </c>
      <c r="H58" s="47" t="s">
        <v>1171</v>
      </c>
      <c r="I58" s="47" t="s">
        <v>1171</v>
      </c>
      <c r="J58" s="47" t="s">
        <v>1171</v>
      </c>
      <c r="K58" s="47" t="s">
        <v>1171</v>
      </c>
      <c r="L58" s="47" t="s">
        <v>1171</v>
      </c>
      <c r="M58" s="47" t="s">
        <v>1171</v>
      </c>
      <c r="N58" s="47" t="s">
        <v>1171</v>
      </c>
      <c r="O58" s="47" t="s">
        <v>1171</v>
      </c>
      <c r="P58" s="47" t="s">
        <v>1171</v>
      </c>
      <c r="Q58" s="47" t="s">
        <v>1171</v>
      </c>
      <c r="R58" s="47" t="s">
        <v>1171</v>
      </c>
      <c r="S58" s="47" t="s">
        <v>1171</v>
      </c>
      <c r="T58" s="47" t="s">
        <v>1171</v>
      </c>
      <c r="U58" s="47" t="s">
        <v>1171</v>
      </c>
      <c r="V58" s="47" t="s">
        <v>1171</v>
      </c>
      <c r="W58" s="47" t="s">
        <v>1171</v>
      </c>
      <c r="X58" s="47" t="s">
        <v>1171</v>
      </c>
      <c r="Y58" s="47" t="s">
        <v>1171</v>
      </c>
      <c r="Z58" s="47" t="s">
        <v>1171</v>
      </c>
      <c r="AA58" s="47" t="s">
        <v>1171</v>
      </c>
      <c r="AB58" s="47" t="s">
        <v>1171</v>
      </c>
      <c r="AC58" s="47" t="s">
        <v>1171</v>
      </c>
      <c r="AD58" s="47" t="s">
        <v>1171</v>
      </c>
      <c r="AE58" s="47" t="s">
        <v>1171</v>
      </c>
      <c r="AF58" s="47" t="s">
        <v>1171</v>
      </c>
      <c r="AG58" s="47" t="s">
        <v>1171</v>
      </c>
      <c r="AH58" s="47" t="s">
        <v>1171</v>
      </c>
      <c r="AI58" s="47" t="s">
        <v>1171</v>
      </c>
      <c r="AJ58" s="47" t="s">
        <v>1171</v>
      </c>
      <c r="AK58" s="47" t="s">
        <v>1171</v>
      </c>
      <c r="AL58" s="47" t="s">
        <v>1171</v>
      </c>
      <c r="AM58" s="47" t="s">
        <v>1171</v>
      </c>
      <c r="AN58" s="47" t="s">
        <v>1171</v>
      </c>
      <c r="AO58" s="47" t="s">
        <v>1171</v>
      </c>
      <c r="AP58" s="47" t="s">
        <v>1171</v>
      </c>
      <c r="AQ58" s="47" t="s">
        <v>1171</v>
      </c>
      <c r="AR58" s="47" t="s">
        <v>1171</v>
      </c>
      <c r="AS58" s="47" t="s">
        <v>1171</v>
      </c>
      <c r="AT58" s="47" t="s">
        <v>1171</v>
      </c>
      <c r="AU58" s="47" t="s">
        <v>1171</v>
      </c>
      <c r="AV58" s="47" t="s">
        <v>1171</v>
      </c>
      <c r="AW58" s="47" t="s">
        <v>1171</v>
      </c>
      <c r="AX58" s="49">
        <v>522.96</v>
      </c>
      <c r="AY58" s="49">
        <v>36.53</v>
      </c>
      <c r="AZ58" s="50">
        <v>591</v>
      </c>
      <c r="BA58" s="50">
        <v>30.7</v>
      </c>
      <c r="BB58" s="49">
        <v>614.58000000000004</v>
      </c>
      <c r="BC58" s="49">
        <v>57.46</v>
      </c>
      <c r="BD58" s="49">
        <v>1124.3499999999999</v>
      </c>
      <c r="BE58" s="49">
        <v>2.5499999999999998</v>
      </c>
      <c r="BF58" s="49">
        <v>2437.0300000000002</v>
      </c>
      <c r="BG58" s="49">
        <v>33.39</v>
      </c>
      <c r="BH58" s="49">
        <v>1916.89</v>
      </c>
      <c r="BI58" s="49">
        <v>15.58</v>
      </c>
      <c r="BJ58" s="49">
        <v>1222.82</v>
      </c>
      <c r="BK58" s="49">
        <v>14.76</v>
      </c>
      <c r="BL58" s="50">
        <v>703.2</v>
      </c>
      <c r="BM58" s="49">
        <v>69.290000000000006</v>
      </c>
      <c r="BN58" s="49">
        <v>2154.44</v>
      </c>
      <c r="BO58" s="49">
        <v>37.32</v>
      </c>
      <c r="BP58" s="49">
        <v>3034.04</v>
      </c>
      <c r="BQ58" s="49">
        <v>46.07</v>
      </c>
      <c r="BR58" s="50">
        <v>478.5</v>
      </c>
      <c r="BS58" s="49">
        <v>122.93</v>
      </c>
      <c r="BT58" s="49">
        <v>2235.9699999999998</v>
      </c>
      <c r="BU58" s="50">
        <v>382.5</v>
      </c>
    </row>
    <row r="59" spans="1:73">
      <c r="A59" s="45" t="s">
        <v>1215</v>
      </c>
      <c r="B59" s="48">
        <v>6980.14</v>
      </c>
      <c r="C59" s="48">
        <v>1056.3900000000001</v>
      </c>
      <c r="D59" s="48">
        <v>5293.25</v>
      </c>
      <c r="E59" s="48">
        <v>810.82</v>
      </c>
      <c r="F59" s="48">
        <v>5485.18</v>
      </c>
      <c r="G59" s="48">
        <v>5198.37</v>
      </c>
      <c r="H59" s="48">
        <v>2695.09</v>
      </c>
      <c r="I59" s="48">
        <v>809.93</v>
      </c>
      <c r="J59" s="48">
        <v>2414.84</v>
      </c>
      <c r="K59" s="48">
        <v>1247.98</v>
      </c>
      <c r="L59" s="48">
        <v>2840.64</v>
      </c>
      <c r="M59" s="48">
        <v>896.81</v>
      </c>
      <c r="N59" s="48">
        <v>3181.39</v>
      </c>
      <c r="O59" s="48">
        <v>902.84</v>
      </c>
      <c r="P59" s="48">
        <v>4226.29</v>
      </c>
      <c r="Q59" s="48">
        <v>1140.1199999999999</v>
      </c>
      <c r="R59" s="48">
        <v>3033.98</v>
      </c>
      <c r="S59" s="48">
        <v>868.45</v>
      </c>
      <c r="T59" s="48">
        <v>4207.2299999999996</v>
      </c>
      <c r="U59" s="48">
        <v>1377.73</v>
      </c>
      <c r="V59" s="48">
        <v>3497.64</v>
      </c>
      <c r="W59" s="48">
        <v>569.97</v>
      </c>
      <c r="X59" s="48">
        <v>1902.68</v>
      </c>
      <c r="Y59" s="51">
        <v>987.8</v>
      </c>
      <c r="Z59" s="48">
        <v>7059.02</v>
      </c>
      <c r="AA59" s="48">
        <v>1394.36</v>
      </c>
      <c r="AB59" s="48">
        <v>4065.35</v>
      </c>
      <c r="AC59" s="48">
        <v>1075.43</v>
      </c>
      <c r="AD59" s="48">
        <v>3566.08</v>
      </c>
      <c r="AE59" s="48">
        <v>1290.47</v>
      </c>
      <c r="AF59" s="48">
        <v>4055.84</v>
      </c>
      <c r="AG59" s="48">
        <v>1582.59</v>
      </c>
      <c r="AH59" s="48">
        <v>2313.2399999999998</v>
      </c>
      <c r="AI59" s="48">
        <v>1448.97</v>
      </c>
      <c r="AJ59" s="48">
        <v>4029.63</v>
      </c>
      <c r="AK59" s="48">
        <v>1592.64</v>
      </c>
      <c r="AL59" s="48">
        <v>9652.33</v>
      </c>
      <c r="AM59" s="48">
        <v>1776.23</v>
      </c>
      <c r="AN59" s="48">
        <v>6148.41</v>
      </c>
      <c r="AO59" s="48">
        <v>964.97</v>
      </c>
      <c r="AP59" s="48">
        <v>3805.64</v>
      </c>
      <c r="AQ59" s="48">
        <v>1539.42</v>
      </c>
      <c r="AR59" s="48">
        <v>4136.71</v>
      </c>
      <c r="AS59" s="48">
        <v>1084.1400000000001</v>
      </c>
      <c r="AT59" s="48">
        <v>7099.73</v>
      </c>
      <c r="AU59" s="48">
        <v>1696.47</v>
      </c>
      <c r="AV59" s="48">
        <v>5226.6400000000003</v>
      </c>
      <c r="AW59" s="51">
        <v>1935.8</v>
      </c>
      <c r="AX59" s="48">
        <v>3709.59</v>
      </c>
      <c r="AY59" s="48">
        <v>1281.54</v>
      </c>
      <c r="AZ59" s="48">
        <v>7599.69</v>
      </c>
      <c r="BA59" s="48">
        <v>1765.28</v>
      </c>
      <c r="BB59" s="48">
        <v>3018.93</v>
      </c>
      <c r="BC59" s="51">
        <v>2177.3000000000002</v>
      </c>
      <c r="BD59" s="51">
        <v>3365.4</v>
      </c>
      <c r="BE59" s="48">
        <v>1610.53</v>
      </c>
      <c r="BF59" s="48">
        <v>3370.04</v>
      </c>
      <c r="BG59" s="48">
        <v>1444.16</v>
      </c>
      <c r="BH59" s="48">
        <v>3544.69</v>
      </c>
      <c r="BI59" s="48">
        <v>1523.75</v>
      </c>
      <c r="BJ59" s="51">
        <v>2733.9</v>
      </c>
      <c r="BK59" s="48">
        <v>1289.6400000000001</v>
      </c>
      <c r="BL59" s="48">
        <v>4120.99</v>
      </c>
      <c r="BM59" s="48">
        <v>2106.3200000000002</v>
      </c>
      <c r="BN59" s="48">
        <v>3243.61</v>
      </c>
      <c r="BO59" s="48">
        <v>1778.32</v>
      </c>
      <c r="BP59" s="48">
        <v>2839.82</v>
      </c>
      <c r="BQ59" s="51">
        <v>1698.7</v>
      </c>
      <c r="BR59" s="48">
        <v>4531.22</v>
      </c>
      <c r="BS59" s="48">
        <v>2518.65</v>
      </c>
      <c r="BT59" s="48">
        <v>5165.1899999999996</v>
      </c>
      <c r="BU59" s="48">
        <v>3121.47</v>
      </c>
    </row>
    <row r="60" spans="1:73">
      <c r="A60" s="45" t="s">
        <v>1216</v>
      </c>
      <c r="B60" s="49">
        <v>9.52</v>
      </c>
      <c r="C60" s="47" t="s">
        <v>1171</v>
      </c>
      <c r="D60" s="49">
        <v>11.65</v>
      </c>
      <c r="E60" s="47" t="s">
        <v>1171</v>
      </c>
      <c r="F60" s="49">
        <v>10.59</v>
      </c>
      <c r="G60" s="47" t="s">
        <v>1171</v>
      </c>
      <c r="H60" s="49">
        <v>257.52</v>
      </c>
      <c r="I60" s="47" t="s">
        <v>1171</v>
      </c>
      <c r="J60" s="49">
        <v>257.47000000000003</v>
      </c>
      <c r="K60" s="47" t="s">
        <v>1171</v>
      </c>
      <c r="L60" s="49">
        <v>3.74</v>
      </c>
      <c r="M60" s="47" t="s">
        <v>1171</v>
      </c>
      <c r="N60" s="49">
        <v>1.92</v>
      </c>
      <c r="O60" s="47" t="s">
        <v>1171</v>
      </c>
      <c r="P60" s="49">
        <v>513.79</v>
      </c>
      <c r="Q60" s="49">
        <v>0.54</v>
      </c>
      <c r="R60" s="50">
        <v>1.9</v>
      </c>
      <c r="S60" s="47" t="s">
        <v>1171</v>
      </c>
      <c r="T60" s="50">
        <v>46.6</v>
      </c>
      <c r="U60" s="47" t="s">
        <v>1171</v>
      </c>
      <c r="V60" s="50">
        <v>7.8</v>
      </c>
      <c r="W60" s="49">
        <v>2.33</v>
      </c>
      <c r="X60" s="49">
        <v>9.49</v>
      </c>
      <c r="Y60" s="49">
        <v>22.99</v>
      </c>
      <c r="Z60" s="49">
        <v>58.49</v>
      </c>
      <c r="AA60" s="49">
        <v>1.04</v>
      </c>
      <c r="AB60" s="49">
        <v>166.32</v>
      </c>
      <c r="AC60" s="47" t="s">
        <v>1171</v>
      </c>
      <c r="AD60" s="49">
        <v>253.86</v>
      </c>
      <c r="AE60" s="47" t="s">
        <v>1171</v>
      </c>
      <c r="AF60" s="49">
        <v>2.4700000000000002</v>
      </c>
      <c r="AG60" s="47" t="s">
        <v>1171</v>
      </c>
      <c r="AH60" s="49">
        <v>21.06</v>
      </c>
      <c r="AI60" s="47" t="s">
        <v>1171</v>
      </c>
      <c r="AJ60" s="49">
        <v>258.31</v>
      </c>
      <c r="AK60" s="47" t="s">
        <v>1171</v>
      </c>
      <c r="AL60" s="49">
        <v>19.350000000000001</v>
      </c>
      <c r="AM60" s="47" t="s">
        <v>1171</v>
      </c>
      <c r="AN60" s="49">
        <v>3.15</v>
      </c>
      <c r="AO60" s="47" t="s">
        <v>1171</v>
      </c>
      <c r="AP60" s="50">
        <v>81</v>
      </c>
      <c r="AQ60" s="47" t="s">
        <v>1171</v>
      </c>
      <c r="AR60" s="49">
        <v>19.059999999999999</v>
      </c>
      <c r="AS60" s="47" t="s">
        <v>1171</v>
      </c>
      <c r="AT60" s="49">
        <v>253.05</v>
      </c>
      <c r="AU60" s="49">
        <v>10.73</v>
      </c>
      <c r="AV60" s="49">
        <v>316.45999999999998</v>
      </c>
      <c r="AW60" s="47" t="s">
        <v>1171</v>
      </c>
      <c r="AX60" s="47" t="s">
        <v>1171</v>
      </c>
      <c r="AY60" s="47" t="s">
        <v>1171</v>
      </c>
      <c r="AZ60" s="47" t="s">
        <v>1171</v>
      </c>
      <c r="BA60" s="47" t="s">
        <v>1171</v>
      </c>
      <c r="BB60" s="47" t="s">
        <v>1171</v>
      </c>
      <c r="BC60" s="47" t="s">
        <v>1171</v>
      </c>
      <c r="BD60" s="47" t="s">
        <v>1171</v>
      </c>
      <c r="BE60" s="47" t="s">
        <v>1171</v>
      </c>
      <c r="BF60" s="47" t="s">
        <v>1171</v>
      </c>
      <c r="BG60" s="47" t="s">
        <v>1171</v>
      </c>
      <c r="BH60" s="47" t="s">
        <v>1171</v>
      </c>
      <c r="BI60" s="47" t="s">
        <v>1171</v>
      </c>
      <c r="BJ60" s="47" t="s">
        <v>1171</v>
      </c>
      <c r="BK60" s="47" t="s">
        <v>1171</v>
      </c>
      <c r="BL60" s="47" t="s">
        <v>1171</v>
      </c>
      <c r="BM60" s="47" t="s">
        <v>1171</v>
      </c>
      <c r="BN60" s="47" t="s">
        <v>1171</v>
      </c>
      <c r="BO60" s="47" t="s">
        <v>1171</v>
      </c>
      <c r="BP60" s="47" t="s">
        <v>1171</v>
      </c>
      <c r="BQ60" s="47" t="s">
        <v>1171</v>
      </c>
      <c r="BR60" s="47" t="s">
        <v>1171</v>
      </c>
      <c r="BS60" s="47" t="s">
        <v>1171</v>
      </c>
      <c r="BT60" s="47" t="s">
        <v>1171</v>
      </c>
      <c r="BU60" s="47" t="s">
        <v>1171</v>
      </c>
    </row>
    <row r="61" spans="1:73">
      <c r="A61" s="45" t="s">
        <v>1217</v>
      </c>
      <c r="B61" s="51">
        <v>179.7</v>
      </c>
      <c r="C61" s="48">
        <v>11.63</v>
      </c>
      <c r="D61" s="48">
        <v>353.33</v>
      </c>
      <c r="E61" s="48">
        <v>28.24</v>
      </c>
      <c r="F61" s="48">
        <v>558.36</v>
      </c>
      <c r="G61" s="48">
        <v>13.41</v>
      </c>
      <c r="H61" s="51">
        <v>425.9</v>
      </c>
      <c r="I61" s="48">
        <v>16.04</v>
      </c>
      <c r="J61" s="48">
        <v>217.34</v>
      </c>
      <c r="K61" s="48">
        <v>31.88</v>
      </c>
      <c r="L61" s="51">
        <v>424.3</v>
      </c>
      <c r="M61" s="48">
        <v>29.73</v>
      </c>
      <c r="N61" s="48">
        <v>187.06</v>
      </c>
      <c r="O61" s="48">
        <v>30.05</v>
      </c>
      <c r="P61" s="51">
        <v>162.4</v>
      </c>
      <c r="Q61" s="48">
        <v>32.94</v>
      </c>
      <c r="R61" s="48">
        <v>477.79</v>
      </c>
      <c r="S61" s="48">
        <v>342.96</v>
      </c>
      <c r="T61" s="48">
        <v>644.39</v>
      </c>
      <c r="U61" s="48">
        <v>231.24</v>
      </c>
      <c r="V61" s="48">
        <v>439.07</v>
      </c>
      <c r="W61" s="48">
        <v>35.07</v>
      </c>
      <c r="X61" s="48">
        <v>516.15</v>
      </c>
      <c r="Y61" s="48">
        <v>527.59</v>
      </c>
      <c r="Z61" s="48">
        <v>809.31</v>
      </c>
      <c r="AA61" s="48">
        <v>85.05</v>
      </c>
      <c r="AB61" s="48">
        <v>1796.24</v>
      </c>
      <c r="AC61" s="48">
        <v>12.29</v>
      </c>
      <c r="AD61" s="48">
        <v>899.92</v>
      </c>
      <c r="AE61" s="48">
        <v>35.35</v>
      </c>
      <c r="AF61" s="48">
        <v>351.96</v>
      </c>
      <c r="AG61" s="48">
        <v>38.17</v>
      </c>
      <c r="AH61" s="48">
        <v>592.34</v>
      </c>
      <c r="AI61" s="48">
        <v>68.86</v>
      </c>
      <c r="AJ61" s="48">
        <v>638.41999999999996</v>
      </c>
      <c r="AK61" s="51">
        <v>34.299999999999997</v>
      </c>
      <c r="AL61" s="48">
        <v>830.49</v>
      </c>
      <c r="AM61" s="48">
        <v>10.19</v>
      </c>
      <c r="AN61" s="48">
        <v>878.68</v>
      </c>
      <c r="AO61" s="48">
        <v>9.49</v>
      </c>
      <c r="AP61" s="51">
        <v>2231.5</v>
      </c>
      <c r="AQ61" s="51">
        <v>7</v>
      </c>
      <c r="AR61" s="48">
        <v>264.31</v>
      </c>
      <c r="AS61" s="48">
        <v>2.4300000000000002</v>
      </c>
      <c r="AT61" s="48">
        <v>218.42</v>
      </c>
      <c r="AU61" s="48">
        <v>0.31</v>
      </c>
      <c r="AV61" s="48">
        <v>595.52</v>
      </c>
      <c r="AW61" s="51">
        <v>58.9</v>
      </c>
      <c r="AX61" s="46" t="s">
        <v>1171</v>
      </c>
      <c r="AY61" s="46" t="s">
        <v>1171</v>
      </c>
      <c r="AZ61" s="46" t="s">
        <v>1171</v>
      </c>
      <c r="BA61" s="46" t="s">
        <v>1171</v>
      </c>
      <c r="BB61" s="46" t="s">
        <v>1171</v>
      </c>
      <c r="BC61" s="46" t="s">
        <v>1171</v>
      </c>
      <c r="BD61" s="46" t="s">
        <v>1171</v>
      </c>
      <c r="BE61" s="46" t="s">
        <v>1171</v>
      </c>
      <c r="BF61" s="46" t="s">
        <v>1171</v>
      </c>
      <c r="BG61" s="46" t="s">
        <v>1171</v>
      </c>
      <c r="BH61" s="46" t="s">
        <v>1171</v>
      </c>
      <c r="BI61" s="46" t="s">
        <v>1171</v>
      </c>
      <c r="BJ61" s="46" t="s">
        <v>1171</v>
      </c>
      <c r="BK61" s="46" t="s">
        <v>1171</v>
      </c>
      <c r="BL61" s="46" t="s">
        <v>1171</v>
      </c>
      <c r="BM61" s="46" t="s">
        <v>1171</v>
      </c>
      <c r="BN61" s="46" t="s">
        <v>1171</v>
      </c>
      <c r="BO61" s="46" t="s">
        <v>1171</v>
      </c>
      <c r="BP61" s="46" t="s">
        <v>1171</v>
      </c>
      <c r="BQ61" s="46" t="s">
        <v>1171</v>
      </c>
      <c r="BR61" s="46" t="s">
        <v>1171</v>
      </c>
      <c r="BS61" s="46" t="s">
        <v>1171</v>
      </c>
      <c r="BT61" s="46" t="s">
        <v>1171</v>
      </c>
      <c r="BU61" s="46" t="s">
        <v>1171</v>
      </c>
    </row>
    <row r="62" spans="1:73">
      <c r="A62" s="45" t="s">
        <v>1218</v>
      </c>
      <c r="B62" s="47" t="s">
        <v>1171</v>
      </c>
      <c r="C62" s="47" t="s">
        <v>1171</v>
      </c>
      <c r="D62" s="47" t="s">
        <v>1171</v>
      </c>
      <c r="E62" s="47" t="s">
        <v>1171</v>
      </c>
      <c r="F62" s="47" t="s">
        <v>1171</v>
      </c>
      <c r="G62" s="47" t="s">
        <v>1171</v>
      </c>
      <c r="H62" s="47" t="s">
        <v>1171</v>
      </c>
      <c r="I62" s="47" t="s">
        <v>1171</v>
      </c>
      <c r="J62" s="47" t="s">
        <v>1171</v>
      </c>
      <c r="K62" s="47" t="s">
        <v>1171</v>
      </c>
      <c r="L62" s="47" t="s">
        <v>1171</v>
      </c>
      <c r="M62" s="47" t="s">
        <v>1171</v>
      </c>
      <c r="N62" s="47" t="s">
        <v>1171</v>
      </c>
      <c r="O62" s="47" t="s">
        <v>1171</v>
      </c>
      <c r="P62" s="47" t="s">
        <v>1171</v>
      </c>
      <c r="Q62" s="47" t="s">
        <v>1171</v>
      </c>
      <c r="R62" s="47" t="s">
        <v>1171</v>
      </c>
      <c r="S62" s="47" t="s">
        <v>1171</v>
      </c>
      <c r="T62" s="47" t="s">
        <v>1171</v>
      </c>
      <c r="U62" s="47" t="s">
        <v>1171</v>
      </c>
      <c r="V62" s="47" t="s">
        <v>1171</v>
      </c>
      <c r="W62" s="47" t="s">
        <v>1171</v>
      </c>
      <c r="X62" s="47" t="s">
        <v>1171</v>
      </c>
      <c r="Y62" s="47" t="s">
        <v>1171</v>
      </c>
      <c r="Z62" s="47" t="s">
        <v>1171</v>
      </c>
      <c r="AA62" s="47" t="s">
        <v>1171</v>
      </c>
      <c r="AB62" s="47" t="s">
        <v>1171</v>
      </c>
      <c r="AC62" s="47" t="s">
        <v>1171</v>
      </c>
      <c r="AD62" s="47" t="s">
        <v>1171</v>
      </c>
      <c r="AE62" s="47" t="s">
        <v>1171</v>
      </c>
      <c r="AF62" s="47" t="s">
        <v>1171</v>
      </c>
      <c r="AG62" s="47" t="s">
        <v>1171</v>
      </c>
      <c r="AH62" s="47" t="s">
        <v>1171</v>
      </c>
      <c r="AI62" s="47" t="s">
        <v>1171</v>
      </c>
      <c r="AJ62" s="47" t="s">
        <v>1171</v>
      </c>
      <c r="AK62" s="47" t="s">
        <v>1171</v>
      </c>
      <c r="AL62" s="47" t="s">
        <v>1171</v>
      </c>
      <c r="AM62" s="47" t="s">
        <v>1171</v>
      </c>
      <c r="AN62" s="47" t="s">
        <v>1171</v>
      </c>
      <c r="AO62" s="47" t="s">
        <v>1171</v>
      </c>
      <c r="AP62" s="47" t="s">
        <v>1171</v>
      </c>
      <c r="AQ62" s="47" t="s">
        <v>1171</v>
      </c>
      <c r="AR62" s="47" t="s">
        <v>1171</v>
      </c>
      <c r="AS62" s="47" t="s">
        <v>1171</v>
      </c>
      <c r="AT62" s="47" t="s">
        <v>1171</v>
      </c>
      <c r="AU62" s="47" t="s">
        <v>1171</v>
      </c>
      <c r="AV62" s="47" t="s">
        <v>1171</v>
      </c>
      <c r="AW62" s="47" t="s">
        <v>1171</v>
      </c>
      <c r="AX62" s="49">
        <v>56.69</v>
      </c>
      <c r="AY62" s="49">
        <v>237.95</v>
      </c>
      <c r="AZ62" s="50">
        <v>421.7</v>
      </c>
      <c r="BA62" s="49">
        <v>18.690000000000001</v>
      </c>
      <c r="BB62" s="49">
        <v>586.78</v>
      </c>
      <c r="BC62" s="49">
        <v>30.76</v>
      </c>
      <c r="BD62" s="50">
        <v>452.4</v>
      </c>
      <c r="BE62" s="47" t="s">
        <v>1171</v>
      </c>
      <c r="BF62" s="49">
        <v>101.39</v>
      </c>
      <c r="BG62" s="49">
        <v>30.76</v>
      </c>
      <c r="BH62" s="50">
        <v>0.6</v>
      </c>
      <c r="BI62" s="47" t="s">
        <v>1171</v>
      </c>
      <c r="BJ62" s="49">
        <v>263.77</v>
      </c>
      <c r="BK62" s="49">
        <v>20.72</v>
      </c>
      <c r="BL62" s="49">
        <v>574.54</v>
      </c>
      <c r="BM62" s="47" t="s">
        <v>1171</v>
      </c>
      <c r="BN62" s="49">
        <v>75.150000000000006</v>
      </c>
      <c r="BO62" s="49">
        <v>55.06</v>
      </c>
      <c r="BP62" s="49">
        <v>127.65</v>
      </c>
      <c r="BQ62" s="47" t="s">
        <v>1171</v>
      </c>
      <c r="BR62" s="49">
        <v>350.02</v>
      </c>
      <c r="BS62" s="49">
        <v>47.36</v>
      </c>
      <c r="BT62" s="49">
        <v>431.43</v>
      </c>
      <c r="BU62" s="49">
        <v>40.119999999999997</v>
      </c>
    </row>
    <row r="63" spans="1:73">
      <c r="A63" s="45" t="s">
        <v>1219</v>
      </c>
      <c r="B63" s="46" t="s">
        <v>1171</v>
      </c>
      <c r="C63" s="46" t="s">
        <v>1171</v>
      </c>
      <c r="D63" s="46" t="s">
        <v>1171</v>
      </c>
      <c r="E63" s="46" t="s">
        <v>1171</v>
      </c>
      <c r="F63" s="46" t="s">
        <v>1171</v>
      </c>
      <c r="G63" s="46" t="s">
        <v>1171</v>
      </c>
      <c r="H63" s="46" t="s">
        <v>1171</v>
      </c>
      <c r="I63" s="46" t="s">
        <v>1171</v>
      </c>
      <c r="J63" s="46" t="s">
        <v>1171</v>
      </c>
      <c r="K63" s="46" t="s">
        <v>1171</v>
      </c>
      <c r="L63" s="46" t="s">
        <v>1171</v>
      </c>
      <c r="M63" s="46" t="s">
        <v>1171</v>
      </c>
      <c r="N63" s="46" t="s">
        <v>1171</v>
      </c>
      <c r="O63" s="46" t="s">
        <v>1171</v>
      </c>
      <c r="P63" s="46" t="s">
        <v>1171</v>
      </c>
      <c r="Q63" s="46" t="s">
        <v>1171</v>
      </c>
      <c r="R63" s="46" t="s">
        <v>1171</v>
      </c>
      <c r="S63" s="46" t="s">
        <v>1171</v>
      </c>
      <c r="T63" s="46" t="s">
        <v>1171</v>
      </c>
      <c r="U63" s="46" t="s">
        <v>1171</v>
      </c>
      <c r="V63" s="46" t="s">
        <v>1171</v>
      </c>
      <c r="W63" s="46" t="s">
        <v>1171</v>
      </c>
      <c r="X63" s="46" t="s">
        <v>1171</v>
      </c>
      <c r="Y63" s="46" t="s">
        <v>1171</v>
      </c>
      <c r="Z63" s="46" t="s">
        <v>1171</v>
      </c>
      <c r="AA63" s="46" t="s">
        <v>1171</v>
      </c>
      <c r="AB63" s="46" t="s">
        <v>1171</v>
      </c>
      <c r="AC63" s="46" t="s">
        <v>1171</v>
      </c>
      <c r="AD63" s="46" t="s">
        <v>1171</v>
      </c>
      <c r="AE63" s="46" t="s">
        <v>1171</v>
      </c>
      <c r="AF63" s="46" t="s">
        <v>1171</v>
      </c>
      <c r="AG63" s="46" t="s">
        <v>1171</v>
      </c>
      <c r="AH63" s="46" t="s">
        <v>1171</v>
      </c>
      <c r="AI63" s="46" t="s">
        <v>1171</v>
      </c>
      <c r="AJ63" s="46" t="s">
        <v>1171</v>
      </c>
      <c r="AK63" s="46" t="s">
        <v>1171</v>
      </c>
      <c r="AL63" s="46" t="s">
        <v>1171</v>
      </c>
      <c r="AM63" s="46" t="s">
        <v>1171</v>
      </c>
      <c r="AN63" s="46" t="s">
        <v>1171</v>
      </c>
      <c r="AO63" s="46" t="s">
        <v>1171</v>
      </c>
      <c r="AP63" s="46" t="s">
        <v>1171</v>
      </c>
      <c r="AQ63" s="46" t="s">
        <v>1171</v>
      </c>
      <c r="AR63" s="46" t="s">
        <v>1171</v>
      </c>
      <c r="AS63" s="46" t="s">
        <v>1171</v>
      </c>
      <c r="AT63" s="46" t="s">
        <v>1171</v>
      </c>
      <c r="AU63" s="46" t="s">
        <v>1171</v>
      </c>
      <c r="AV63" s="46" t="s">
        <v>1171</v>
      </c>
      <c r="AW63" s="46" t="s">
        <v>1171</v>
      </c>
      <c r="AX63" s="48">
        <v>262.91000000000003</v>
      </c>
      <c r="AY63" s="51">
        <v>17</v>
      </c>
      <c r="AZ63" s="48">
        <v>481.19</v>
      </c>
      <c r="BA63" s="48">
        <v>10.24</v>
      </c>
      <c r="BB63" s="48">
        <v>587.08000000000004</v>
      </c>
      <c r="BC63" s="48">
        <v>264.97000000000003</v>
      </c>
      <c r="BD63" s="48">
        <v>374.54</v>
      </c>
      <c r="BE63" s="51">
        <v>17.2</v>
      </c>
      <c r="BF63" s="48">
        <v>492.05</v>
      </c>
      <c r="BG63" s="48">
        <v>21.43</v>
      </c>
      <c r="BH63" s="48">
        <v>410.62</v>
      </c>
      <c r="BI63" s="48">
        <v>9.34</v>
      </c>
      <c r="BJ63" s="48">
        <v>112.87</v>
      </c>
      <c r="BK63" s="48">
        <v>7.02</v>
      </c>
      <c r="BL63" s="48">
        <v>39.31</v>
      </c>
      <c r="BM63" s="48">
        <v>8.93</v>
      </c>
      <c r="BN63" s="48">
        <v>349.98</v>
      </c>
      <c r="BO63" s="48">
        <v>15.81</v>
      </c>
      <c r="BP63" s="48">
        <v>324.68</v>
      </c>
      <c r="BQ63" s="48">
        <v>12.93</v>
      </c>
      <c r="BR63" s="48">
        <v>240.57</v>
      </c>
      <c r="BS63" s="48">
        <v>31.27</v>
      </c>
      <c r="BT63" s="48">
        <v>257.32</v>
      </c>
      <c r="BU63" s="51">
        <v>3.5</v>
      </c>
    </row>
    <row r="64" spans="1:73">
      <c r="A64" s="45" t="s">
        <v>1220</v>
      </c>
      <c r="B64" s="49">
        <v>93604.69</v>
      </c>
      <c r="C64" s="50">
        <v>70</v>
      </c>
      <c r="D64" s="50">
        <v>81607</v>
      </c>
      <c r="E64" s="47" t="s">
        <v>1171</v>
      </c>
      <c r="F64" s="49">
        <v>82610.61</v>
      </c>
      <c r="G64" s="50">
        <v>91</v>
      </c>
      <c r="H64" s="49">
        <v>78798.78</v>
      </c>
      <c r="I64" s="50">
        <v>70.400000000000006</v>
      </c>
      <c r="J64" s="50">
        <v>85760.7</v>
      </c>
      <c r="K64" s="49">
        <v>140.34</v>
      </c>
      <c r="L64" s="49">
        <v>82052.52</v>
      </c>
      <c r="M64" s="50">
        <v>80.8</v>
      </c>
      <c r="N64" s="49">
        <v>58533.09</v>
      </c>
      <c r="O64" s="50">
        <v>20.3</v>
      </c>
      <c r="P64" s="49">
        <v>67932.09</v>
      </c>
      <c r="Q64" s="47" t="s">
        <v>1171</v>
      </c>
      <c r="R64" s="49">
        <v>111723.02</v>
      </c>
      <c r="S64" s="49">
        <v>135.06</v>
      </c>
      <c r="T64" s="49">
        <v>73796.83</v>
      </c>
      <c r="U64" s="49">
        <v>101.69</v>
      </c>
      <c r="V64" s="49">
        <v>100243.28</v>
      </c>
      <c r="W64" s="50">
        <v>60</v>
      </c>
      <c r="X64" s="49">
        <v>49165.31</v>
      </c>
      <c r="Y64" s="47" t="s">
        <v>1171</v>
      </c>
      <c r="Z64" s="49">
        <v>107525.85</v>
      </c>
      <c r="AA64" s="50">
        <v>49.4</v>
      </c>
      <c r="AB64" s="49">
        <v>431237.86</v>
      </c>
      <c r="AC64" s="50">
        <v>25</v>
      </c>
      <c r="AD64" s="49">
        <v>202825.47</v>
      </c>
      <c r="AE64" s="50">
        <v>89.9</v>
      </c>
      <c r="AF64" s="49">
        <v>334322.77</v>
      </c>
      <c r="AG64" s="50">
        <v>20</v>
      </c>
      <c r="AH64" s="49">
        <v>96734.27</v>
      </c>
      <c r="AI64" s="50">
        <v>119.2</v>
      </c>
      <c r="AJ64" s="50">
        <v>59393.2</v>
      </c>
      <c r="AK64" s="47" t="s">
        <v>1171</v>
      </c>
      <c r="AL64" s="49">
        <v>214368.86</v>
      </c>
      <c r="AM64" s="50">
        <v>206.1</v>
      </c>
      <c r="AN64" s="49">
        <v>221498.19</v>
      </c>
      <c r="AO64" s="50">
        <v>40.299999999999997</v>
      </c>
      <c r="AP64" s="49">
        <v>210452.36</v>
      </c>
      <c r="AQ64" s="50">
        <v>37.4</v>
      </c>
      <c r="AR64" s="49">
        <v>231276.94</v>
      </c>
      <c r="AS64" s="50">
        <v>90</v>
      </c>
      <c r="AT64" s="49">
        <v>331517.95</v>
      </c>
      <c r="AU64" s="47" t="s">
        <v>1171</v>
      </c>
      <c r="AV64" s="49">
        <v>240234.71</v>
      </c>
      <c r="AW64" s="50">
        <v>54.4</v>
      </c>
      <c r="AX64" s="49">
        <v>19495.27</v>
      </c>
      <c r="AY64" s="49">
        <v>317.45</v>
      </c>
      <c r="AZ64" s="50">
        <v>21793.7</v>
      </c>
      <c r="BA64" s="50">
        <v>31.3</v>
      </c>
      <c r="BB64" s="49">
        <v>45768.87</v>
      </c>
      <c r="BC64" s="49">
        <v>6.61</v>
      </c>
      <c r="BD64" s="49">
        <v>20443.990000000002</v>
      </c>
      <c r="BE64" s="49">
        <v>56.22</v>
      </c>
      <c r="BF64" s="49">
        <v>15384.72</v>
      </c>
      <c r="BG64" s="49">
        <v>21.57</v>
      </c>
      <c r="BH64" s="49">
        <v>23157.02</v>
      </c>
      <c r="BI64" s="49">
        <v>7570.24</v>
      </c>
      <c r="BJ64" s="49">
        <v>47433.86</v>
      </c>
      <c r="BK64" s="49">
        <v>19.34</v>
      </c>
      <c r="BL64" s="49">
        <v>20288.830000000002</v>
      </c>
      <c r="BM64" s="50">
        <v>56.2</v>
      </c>
      <c r="BN64" s="49">
        <v>22103.49</v>
      </c>
      <c r="BO64" s="49">
        <v>252.49</v>
      </c>
      <c r="BP64" s="49">
        <v>17642.97</v>
      </c>
      <c r="BQ64" s="49">
        <v>7.24</v>
      </c>
      <c r="BR64" s="49">
        <v>22740.73</v>
      </c>
      <c r="BS64" s="49">
        <v>55.56</v>
      </c>
      <c r="BT64" s="49">
        <v>17008.48</v>
      </c>
      <c r="BU64" s="49">
        <v>38.42</v>
      </c>
    </row>
    <row r="65" spans="1:73">
      <c r="A65" s="45" t="s">
        <v>1221</v>
      </c>
      <c r="B65" s="48">
        <v>1733.15</v>
      </c>
      <c r="C65" s="48">
        <v>4.08</v>
      </c>
      <c r="D65" s="48">
        <v>1564.63</v>
      </c>
      <c r="E65" s="46" t="s">
        <v>1171</v>
      </c>
      <c r="F65" s="48">
        <v>2004.99</v>
      </c>
      <c r="G65" s="48">
        <v>15.55</v>
      </c>
      <c r="H65" s="48">
        <v>13030.12</v>
      </c>
      <c r="I65" s="48">
        <v>6.05</v>
      </c>
      <c r="J65" s="48">
        <v>2340.7800000000002</v>
      </c>
      <c r="K65" s="48">
        <v>10.61</v>
      </c>
      <c r="L65" s="48">
        <v>2901.15</v>
      </c>
      <c r="M65" s="48">
        <v>34.56</v>
      </c>
      <c r="N65" s="48">
        <v>12949.84</v>
      </c>
      <c r="O65" s="46" t="s">
        <v>1171</v>
      </c>
      <c r="P65" s="51">
        <v>2500.6999999999998</v>
      </c>
      <c r="Q65" s="48">
        <v>1.91</v>
      </c>
      <c r="R65" s="51">
        <v>3518.2</v>
      </c>
      <c r="S65" s="48">
        <v>9.84</v>
      </c>
      <c r="T65" s="48">
        <v>23349.41</v>
      </c>
      <c r="U65" s="46" t="s">
        <v>1171</v>
      </c>
      <c r="V65" s="48">
        <v>12420.25</v>
      </c>
      <c r="W65" s="48">
        <v>2.04</v>
      </c>
      <c r="X65" s="51">
        <v>13249.2</v>
      </c>
      <c r="Y65" s="48">
        <v>19.21</v>
      </c>
      <c r="Z65" s="48">
        <v>31180.71</v>
      </c>
      <c r="AA65" s="48">
        <v>8.23</v>
      </c>
      <c r="AB65" s="48">
        <v>4325.05</v>
      </c>
      <c r="AC65" s="51">
        <v>13.1</v>
      </c>
      <c r="AD65" s="48">
        <v>7087.01</v>
      </c>
      <c r="AE65" s="48">
        <v>4.95</v>
      </c>
      <c r="AF65" s="48">
        <v>4768.3500000000004</v>
      </c>
      <c r="AG65" s="48">
        <v>14.88</v>
      </c>
      <c r="AH65" s="48">
        <v>1898.27</v>
      </c>
      <c r="AI65" s="48">
        <v>2.89</v>
      </c>
      <c r="AJ65" s="51">
        <v>3203.9</v>
      </c>
      <c r="AK65" s="48">
        <v>0.94</v>
      </c>
      <c r="AL65" s="48">
        <v>5450.75</v>
      </c>
      <c r="AM65" s="51">
        <v>4.8</v>
      </c>
      <c r="AN65" s="48">
        <v>2967.71</v>
      </c>
      <c r="AO65" s="48">
        <v>7.11</v>
      </c>
      <c r="AP65" s="48">
        <v>3204.43</v>
      </c>
      <c r="AQ65" s="51">
        <v>47</v>
      </c>
      <c r="AR65" s="48">
        <v>5967.36</v>
      </c>
      <c r="AS65" s="48">
        <v>2.5499999999999998</v>
      </c>
      <c r="AT65" s="48">
        <v>24248.57</v>
      </c>
      <c r="AU65" s="48">
        <v>10.15</v>
      </c>
      <c r="AV65" s="48">
        <v>13330.93</v>
      </c>
      <c r="AW65" s="48">
        <v>6.64</v>
      </c>
      <c r="AX65" s="48">
        <v>8676.16</v>
      </c>
      <c r="AY65" s="48">
        <v>537.69000000000005</v>
      </c>
      <c r="AZ65" s="48">
        <v>10978.16</v>
      </c>
      <c r="BA65" s="48">
        <v>27.73</v>
      </c>
      <c r="BB65" s="48">
        <v>4943.8100000000004</v>
      </c>
      <c r="BC65" s="48">
        <v>11.49</v>
      </c>
      <c r="BD65" s="48">
        <v>25824.05</v>
      </c>
      <c r="BE65" s="48">
        <v>11.85</v>
      </c>
      <c r="BF65" s="48">
        <v>25282.81</v>
      </c>
      <c r="BG65" s="48">
        <v>533.80999999999995</v>
      </c>
      <c r="BH65" s="48">
        <v>15246.04</v>
      </c>
      <c r="BI65" s="48">
        <v>0.26</v>
      </c>
      <c r="BJ65" s="48">
        <v>13569.35</v>
      </c>
      <c r="BK65" s="48">
        <v>12.06</v>
      </c>
      <c r="BL65" s="48">
        <v>3060.35</v>
      </c>
      <c r="BM65" s="48">
        <v>1.93</v>
      </c>
      <c r="BN65" s="51">
        <v>17771.7</v>
      </c>
      <c r="BO65" s="48">
        <v>75.58</v>
      </c>
      <c r="BP65" s="48">
        <v>5621.12</v>
      </c>
      <c r="BQ65" s="51">
        <v>6.9</v>
      </c>
      <c r="BR65" s="48">
        <v>5479.31</v>
      </c>
      <c r="BS65" s="48">
        <v>17.77</v>
      </c>
      <c r="BT65" s="48">
        <v>3570.87</v>
      </c>
      <c r="BU65" s="48">
        <v>7.49</v>
      </c>
    </row>
    <row r="66" spans="1:73">
      <c r="A66" s="45" t="s">
        <v>1222</v>
      </c>
      <c r="B66" s="49">
        <v>40.130000000000003</v>
      </c>
      <c r="C66" s="49">
        <v>0.51</v>
      </c>
      <c r="D66" s="49">
        <v>15.37</v>
      </c>
      <c r="E66" s="49">
        <v>1.72</v>
      </c>
      <c r="F66" s="49">
        <v>39.99</v>
      </c>
      <c r="G66" s="49">
        <v>0.37</v>
      </c>
      <c r="H66" s="49">
        <v>250.28</v>
      </c>
      <c r="I66" s="49">
        <v>0.35</v>
      </c>
      <c r="J66" s="49">
        <v>4.26</v>
      </c>
      <c r="K66" s="49">
        <v>0.38</v>
      </c>
      <c r="L66" s="49">
        <v>42.98</v>
      </c>
      <c r="M66" s="49">
        <v>1.51</v>
      </c>
      <c r="N66" s="49">
        <v>3.68</v>
      </c>
      <c r="O66" s="49">
        <v>0.62</v>
      </c>
      <c r="P66" s="49">
        <v>55.68</v>
      </c>
      <c r="Q66" s="49">
        <v>0.38</v>
      </c>
      <c r="R66" s="49">
        <v>39.49</v>
      </c>
      <c r="S66" s="49">
        <v>0.28000000000000003</v>
      </c>
      <c r="T66" s="49">
        <v>5.64</v>
      </c>
      <c r="U66" s="49">
        <v>0.41</v>
      </c>
      <c r="V66" s="49">
        <v>2.75</v>
      </c>
      <c r="W66" s="49">
        <v>0.13</v>
      </c>
      <c r="X66" s="50">
        <v>1.5</v>
      </c>
      <c r="Y66" s="49">
        <v>0.28999999999999998</v>
      </c>
      <c r="Z66" s="50">
        <v>12.5</v>
      </c>
      <c r="AA66" s="49">
        <v>2.5099999999999998</v>
      </c>
      <c r="AB66" s="49">
        <v>8.15</v>
      </c>
      <c r="AC66" s="49">
        <v>2.62</v>
      </c>
      <c r="AD66" s="49">
        <v>0.21</v>
      </c>
      <c r="AE66" s="49">
        <v>0.64</v>
      </c>
      <c r="AF66" s="49">
        <v>47.69</v>
      </c>
      <c r="AG66" s="49">
        <v>0.44</v>
      </c>
      <c r="AH66" s="50">
        <v>24.5</v>
      </c>
      <c r="AI66" s="49">
        <v>0.38</v>
      </c>
      <c r="AJ66" s="49">
        <v>307.36</v>
      </c>
      <c r="AK66" s="49">
        <v>0.71</v>
      </c>
      <c r="AL66" s="49">
        <v>10.37</v>
      </c>
      <c r="AM66" s="49">
        <v>3.14</v>
      </c>
      <c r="AN66" s="49">
        <v>137.88999999999999</v>
      </c>
      <c r="AO66" s="49">
        <v>0.44</v>
      </c>
      <c r="AP66" s="49">
        <v>28.64</v>
      </c>
      <c r="AQ66" s="49">
        <v>0.11</v>
      </c>
      <c r="AR66" s="49">
        <v>33.409999999999997</v>
      </c>
      <c r="AS66" s="49">
        <v>0.05</v>
      </c>
      <c r="AT66" s="49">
        <v>4.55</v>
      </c>
      <c r="AU66" s="49">
        <v>0.03</v>
      </c>
      <c r="AV66" s="50">
        <v>2.7</v>
      </c>
      <c r="AW66" s="49">
        <v>0.15</v>
      </c>
      <c r="AX66" s="49">
        <v>41.92</v>
      </c>
      <c r="AY66" s="49">
        <v>0.99</v>
      </c>
      <c r="AZ66" s="49">
        <v>508.59</v>
      </c>
      <c r="BA66" s="49">
        <v>0.56000000000000005</v>
      </c>
      <c r="BB66" s="49">
        <v>66.87</v>
      </c>
      <c r="BC66" s="50">
        <v>0.7</v>
      </c>
      <c r="BD66" s="49">
        <v>30.38</v>
      </c>
      <c r="BE66" s="49">
        <v>7.84</v>
      </c>
      <c r="BF66" s="49">
        <v>201.55</v>
      </c>
      <c r="BG66" s="49">
        <v>1.23</v>
      </c>
      <c r="BH66" s="49">
        <v>83.54</v>
      </c>
      <c r="BI66" s="49">
        <v>0.17</v>
      </c>
      <c r="BJ66" s="50">
        <v>185.1</v>
      </c>
      <c r="BK66" s="49">
        <v>0.11</v>
      </c>
      <c r="BL66" s="49">
        <v>80.33</v>
      </c>
      <c r="BM66" s="50">
        <v>0.3</v>
      </c>
      <c r="BN66" s="50">
        <v>325.8</v>
      </c>
      <c r="BO66" s="49">
        <v>0.43</v>
      </c>
      <c r="BP66" s="49">
        <v>98.29</v>
      </c>
      <c r="BQ66" s="49">
        <v>0.68</v>
      </c>
      <c r="BR66" s="49">
        <v>6.97</v>
      </c>
      <c r="BS66" s="49">
        <v>0.14000000000000001</v>
      </c>
      <c r="BT66" s="49">
        <v>242.22</v>
      </c>
      <c r="BU66" s="49">
        <v>0.28000000000000003</v>
      </c>
    </row>
    <row r="67" spans="1:73">
      <c r="A67" s="45" t="s">
        <v>1223</v>
      </c>
      <c r="B67" s="48">
        <v>4710.5600000000004</v>
      </c>
      <c r="C67" s="48">
        <v>39.520000000000003</v>
      </c>
      <c r="D67" s="48">
        <v>2531.23</v>
      </c>
      <c r="E67" s="51">
        <v>207.8</v>
      </c>
      <c r="F67" s="48">
        <v>3212.85</v>
      </c>
      <c r="G67" s="48">
        <v>494.36</v>
      </c>
      <c r="H67" s="51">
        <v>4921.1000000000004</v>
      </c>
      <c r="I67" s="48">
        <v>91.37</v>
      </c>
      <c r="J67" s="48">
        <v>5962.48</v>
      </c>
      <c r="K67" s="51">
        <v>97.2</v>
      </c>
      <c r="L67" s="48">
        <v>4666.88</v>
      </c>
      <c r="M67" s="51">
        <v>163.6</v>
      </c>
      <c r="N67" s="51">
        <v>59382.8</v>
      </c>
      <c r="O67" s="48">
        <v>63.94</v>
      </c>
      <c r="P67" s="51">
        <v>3268.5</v>
      </c>
      <c r="Q67" s="48">
        <v>181.58</v>
      </c>
      <c r="R67" s="48">
        <v>29593.87</v>
      </c>
      <c r="S67" s="51">
        <v>90.8</v>
      </c>
      <c r="T67" s="48">
        <v>63249.95</v>
      </c>
      <c r="U67" s="51">
        <v>111.7</v>
      </c>
      <c r="V67" s="51">
        <v>2781.6</v>
      </c>
      <c r="W67" s="51">
        <v>245.9</v>
      </c>
      <c r="X67" s="51">
        <v>3083.2</v>
      </c>
      <c r="Y67" s="51">
        <v>133.30000000000001</v>
      </c>
      <c r="Z67" s="48">
        <v>3032.53</v>
      </c>
      <c r="AA67" s="51">
        <v>175.5</v>
      </c>
      <c r="AB67" s="51">
        <v>2844.3</v>
      </c>
      <c r="AC67" s="51">
        <v>672.7</v>
      </c>
      <c r="AD67" s="48">
        <v>4700.82</v>
      </c>
      <c r="AE67" s="48">
        <v>26.92</v>
      </c>
      <c r="AF67" s="48">
        <v>62640.44</v>
      </c>
      <c r="AG67" s="51">
        <v>3403.8</v>
      </c>
      <c r="AH67" s="48">
        <v>3625.37</v>
      </c>
      <c r="AI67" s="51">
        <v>518.5</v>
      </c>
      <c r="AJ67" s="48">
        <v>3180.25</v>
      </c>
      <c r="AK67" s="51">
        <v>40.700000000000003</v>
      </c>
      <c r="AL67" s="48">
        <v>4518.42</v>
      </c>
      <c r="AM67" s="51">
        <v>30.8</v>
      </c>
      <c r="AN67" s="48">
        <v>5009.75</v>
      </c>
      <c r="AO67" s="51">
        <v>0.8</v>
      </c>
      <c r="AP67" s="48">
        <v>4702.08</v>
      </c>
      <c r="AQ67" s="51">
        <v>1093.8</v>
      </c>
      <c r="AR67" s="48">
        <v>3555.88</v>
      </c>
      <c r="AS67" s="51">
        <v>403.7</v>
      </c>
      <c r="AT67" s="48">
        <v>3995.58</v>
      </c>
      <c r="AU67" s="51">
        <v>27</v>
      </c>
      <c r="AV67" s="48">
        <v>26225.49</v>
      </c>
      <c r="AW67" s="48">
        <v>4.3099999999999996</v>
      </c>
      <c r="AX67" s="48">
        <v>3971.71</v>
      </c>
      <c r="AY67" s="51">
        <v>2.7</v>
      </c>
      <c r="AZ67" s="48">
        <v>65569.77</v>
      </c>
      <c r="BA67" s="51">
        <v>75.599999999999994</v>
      </c>
      <c r="BB67" s="48">
        <v>4412.3100000000004</v>
      </c>
      <c r="BC67" s="51">
        <v>8.1999999999999993</v>
      </c>
      <c r="BD67" s="48">
        <v>5187.91</v>
      </c>
      <c r="BE67" s="48">
        <v>50.74</v>
      </c>
      <c r="BF67" s="48">
        <v>6809.57</v>
      </c>
      <c r="BG67" s="48">
        <v>56.07</v>
      </c>
      <c r="BH67" s="48">
        <v>3950.06</v>
      </c>
      <c r="BI67" s="51">
        <v>1</v>
      </c>
      <c r="BJ67" s="51">
        <v>7660.1</v>
      </c>
      <c r="BK67" s="48">
        <v>0.15</v>
      </c>
      <c r="BL67" s="48">
        <v>46422.02</v>
      </c>
      <c r="BM67" s="48">
        <v>58.62</v>
      </c>
      <c r="BN67" s="48">
        <v>3842.35</v>
      </c>
      <c r="BO67" s="51">
        <v>30.8</v>
      </c>
      <c r="BP67" s="48">
        <v>24401.75</v>
      </c>
      <c r="BQ67" s="51">
        <v>24</v>
      </c>
      <c r="BR67" s="48">
        <v>24034.28</v>
      </c>
      <c r="BS67" s="48">
        <v>220.98</v>
      </c>
      <c r="BT67" s="48">
        <v>44480.58</v>
      </c>
      <c r="BU67" s="48">
        <v>0.01</v>
      </c>
    </row>
    <row r="68" spans="1:73">
      <c r="A68" s="45" t="s">
        <v>1224</v>
      </c>
      <c r="B68" s="49">
        <v>293902.94</v>
      </c>
      <c r="C68" s="49">
        <v>281.95</v>
      </c>
      <c r="D68" s="49">
        <v>275093.03999999998</v>
      </c>
      <c r="E68" s="49">
        <v>393.94</v>
      </c>
      <c r="F68" s="49">
        <v>225540.92</v>
      </c>
      <c r="G68" s="49">
        <v>544.48</v>
      </c>
      <c r="H68" s="49">
        <v>264704.07</v>
      </c>
      <c r="I68" s="49">
        <v>521.35</v>
      </c>
      <c r="J68" s="49">
        <v>128318.94</v>
      </c>
      <c r="K68" s="50">
        <v>602.6</v>
      </c>
      <c r="L68" s="49">
        <v>264217.51</v>
      </c>
      <c r="M68" s="49">
        <v>55.06</v>
      </c>
      <c r="N68" s="49">
        <v>134035.46</v>
      </c>
      <c r="O68" s="49">
        <v>624.69000000000005</v>
      </c>
      <c r="P68" s="49">
        <v>201154.43</v>
      </c>
      <c r="Q68" s="49">
        <v>692.29</v>
      </c>
      <c r="R68" s="49">
        <v>194597.65</v>
      </c>
      <c r="S68" s="49">
        <v>758.55</v>
      </c>
      <c r="T68" s="49">
        <v>95225.55</v>
      </c>
      <c r="U68" s="49">
        <v>610.54999999999995</v>
      </c>
      <c r="V68" s="49">
        <v>121190.16</v>
      </c>
      <c r="W68" s="50">
        <v>360</v>
      </c>
      <c r="X68" s="49">
        <v>102173.07</v>
      </c>
      <c r="Y68" s="50">
        <v>110.6</v>
      </c>
      <c r="Z68" s="49">
        <v>56478.81</v>
      </c>
      <c r="AA68" s="49">
        <v>986.85</v>
      </c>
      <c r="AB68" s="49">
        <v>131775.12</v>
      </c>
      <c r="AC68" s="49">
        <v>155.86000000000001</v>
      </c>
      <c r="AD68" s="49">
        <v>90843.78</v>
      </c>
      <c r="AE68" s="49">
        <v>863.19</v>
      </c>
      <c r="AF68" s="49">
        <v>96948.02</v>
      </c>
      <c r="AG68" s="49">
        <v>47.82</v>
      </c>
      <c r="AH68" s="49">
        <v>68033.77</v>
      </c>
      <c r="AI68" s="50">
        <v>495.6</v>
      </c>
      <c r="AJ68" s="49">
        <v>55338.18</v>
      </c>
      <c r="AK68" s="50">
        <v>517.20000000000005</v>
      </c>
      <c r="AL68" s="49">
        <v>77793.59</v>
      </c>
      <c r="AM68" s="50">
        <v>388.8</v>
      </c>
      <c r="AN68" s="49">
        <v>39538.82</v>
      </c>
      <c r="AO68" s="50">
        <v>759.9</v>
      </c>
      <c r="AP68" s="49">
        <v>72962.820000000007</v>
      </c>
      <c r="AQ68" s="49">
        <v>943.95</v>
      </c>
      <c r="AR68" s="49">
        <v>34364.79</v>
      </c>
      <c r="AS68" s="49">
        <v>496.94</v>
      </c>
      <c r="AT68" s="49">
        <v>59412.06</v>
      </c>
      <c r="AU68" s="49">
        <v>411.12</v>
      </c>
      <c r="AV68" s="49">
        <v>37729.33</v>
      </c>
      <c r="AW68" s="49">
        <v>640.75</v>
      </c>
      <c r="AX68" s="49">
        <v>5537.19</v>
      </c>
      <c r="AY68" s="50">
        <v>139.30000000000001</v>
      </c>
      <c r="AZ68" s="49">
        <v>7400.91</v>
      </c>
      <c r="BA68" s="49">
        <v>6.01</v>
      </c>
      <c r="BB68" s="49">
        <v>6865.52</v>
      </c>
      <c r="BC68" s="49">
        <v>6342.24</v>
      </c>
      <c r="BD68" s="49">
        <v>37124.57</v>
      </c>
      <c r="BE68" s="50">
        <v>8.1999999999999993</v>
      </c>
      <c r="BF68" s="49">
        <v>13218.74</v>
      </c>
      <c r="BG68" s="49">
        <v>9.2899999999999991</v>
      </c>
      <c r="BH68" s="49">
        <v>14829.56</v>
      </c>
      <c r="BI68" s="49">
        <v>6.17</v>
      </c>
      <c r="BJ68" s="49">
        <v>8967.5300000000007</v>
      </c>
      <c r="BK68" s="49">
        <v>6.22</v>
      </c>
      <c r="BL68" s="49">
        <v>11833.99</v>
      </c>
      <c r="BM68" s="49">
        <v>8.68</v>
      </c>
      <c r="BN68" s="49">
        <v>33189.760000000002</v>
      </c>
      <c r="BO68" s="49">
        <v>6.81</v>
      </c>
      <c r="BP68" s="49">
        <v>13619.59</v>
      </c>
      <c r="BQ68" s="47" t="s">
        <v>1171</v>
      </c>
      <c r="BR68" s="49">
        <v>13641.42</v>
      </c>
      <c r="BS68" s="50">
        <v>1</v>
      </c>
      <c r="BT68" s="49">
        <v>11635.21</v>
      </c>
      <c r="BU68" s="47" t="s">
        <v>1171</v>
      </c>
    </row>
    <row r="69" spans="1:73">
      <c r="A69" s="45" t="s">
        <v>1225</v>
      </c>
      <c r="B69" s="48">
        <v>57350.59</v>
      </c>
      <c r="C69" s="48">
        <v>13.34</v>
      </c>
      <c r="D69" s="48">
        <v>60336.35</v>
      </c>
      <c r="E69" s="51">
        <v>175.5</v>
      </c>
      <c r="F69" s="48">
        <v>63947.040000000001</v>
      </c>
      <c r="G69" s="48">
        <v>265.11</v>
      </c>
      <c r="H69" s="48">
        <v>66846.490000000005</v>
      </c>
      <c r="I69" s="48">
        <v>184.71</v>
      </c>
      <c r="J69" s="48">
        <v>62201.49</v>
      </c>
      <c r="K69" s="48">
        <v>83.49</v>
      </c>
      <c r="L69" s="48">
        <v>55186.239999999998</v>
      </c>
      <c r="M69" s="48">
        <v>260.02999999999997</v>
      </c>
      <c r="N69" s="48">
        <v>58479.519999999997</v>
      </c>
      <c r="O69" s="48">
        <v>408.79</v>
      </c>
      <c r="P69" s="48">
        <v>57292.91</v>
      </c>
      <c r="Q69" s="51">
        <v>56.7</v>
      </c>
      <c r="R69" s="48">
        <v>66214.69</v>
      </c>
      <c r="S69" s="48">
        <v>72.349999999999994</v>
      </c>
      <c r="T69" s="48">
        <v>61403.22</v>
      </c>
      <c r="U69" s="48">
        <v>315.05</v>
      </c>
      <c r="V69" s="48">
        <v>51466.239999999998</v>
      </c>
      <c r="W69" s="51">
        <v>97.6</v>
      </c>
      <c r="X69" s="48">
        <v>89783.29</v>
      </c>
      <c r="Y69" s="48">
        <v>700.77</v>
      </c>
      <c r="Z69" s="51">
        <v>73911.5</v>
      </c>
      <c r="AA69" s="48">
        <v>760.48</v>
      </c>
      <c r="AB69" s="48">
        <v>59854.77</v>
      </c>
      <c r="AC69" s="51">
        <v>491.9</v>
      </c>
      <c r="AD69" s="48">
        <v>72353.539999999994</v>
      </c>
      <c r="AE69" s="51">
        <v>1339.8</v>
      </c>
      <c r="AF69" s="48">
        <v>66616.509999999995</v>
      </c>
      <c r="AG69" s="51">
        <v>799.2</v>
      </c>
      <c r="AH69" s="48">
        <v>61595.22</v>
      </c>
      <c r="AI69" s="48">
        <v>580.32000000000005</v>
      </c>
      <c r="AJ69" s="48">
        <v>50077.07</v>
      </c>
      <c r="AK69" s="51">
        <v>430.9</v>
      </c>
      <c r="AL69" s="48">
        <v>88389.55</v>
      </c>
      <c r="AM69" s="51">
        <v>693</v>
      </c>
      <c r="AN69" s="48">
        <v>86831.69</v>
      </c>
      <c r="AO69" s="48">
        <v>452.65</v>
      </c>
      <c r="AP69" s="48">
        <v>59727.95</v>
      </c>
      <c r="AQ69" s="51">
        <v>606.9</v>
      </c>
      <c r="AR69" s="48">
        <v>104510.45</v>
      </c>
      <c r="AS69" s="48">
        <v>358.47</v>
      </c>
      <c r="AT69" s="48">
        <v>88445.29</v>
      </c>
      <c r="AU69" s="51">
        <v>223.6</v>
      </c>
      <c r="AV69" s="48">
        <v>77945.27</v>
      </c>
      <c r="AW69" s="48">
        <v>94.09</v>
      </c>
      <c r="AX69" s="48">
        <v>41799.65</v>
      </c>
      <c r="AY69" s="48">
        <v>752.63</v>
      </c>
      <c r="AZ69" s="48">
        <v>53963.92</v>
      </c>
      <c r="BA69" s="48">
        <v>1111.05</v>
      </c>
      <c r="BB69" s="48">
        <v>71804.45</v>
      </c>
      <c r="BC69" s="48">
        <v>420.01</v>
      </c>
      <c r="BD69" s="48">
        <v>49904.63</v>
      </c>
      <c r="BE69" s="48">
        <v>1007.64</v>
      </c>
      <c r="BF69" s="51">
        <v>48857.9</v>
      </c>
      <c r="BG69" s="48">
        <v>224.91</v>
      </c>
      <c r="BH69" s="48">
        <v>39363.449999999997</v>
      </c>
      <c r="BI69" s="48">
        <v>310.57</v>
      </c>
      <c r="BJ69" s="48">
        <v>42536.88</v>
      </c>
      <c r="BK69" s="48">
        <v>436.96</v>
      </c>
      <c r="BL69" s="48">
        <v>43853.42</v>
      </c>
      <c r="BM69" s="48">
        <v>89.04</v>
      </c>
      <c r="BN69" s="48">
        <v>58849.58</v>
      </c>
      <c r="BO69" s="48">
        <v>458.59</v>
      </c>
      <c r="BP69" s="48">
        <v>41826.07</v>
      </c>
      <c r="BQ69" s="48">
        <v>31.35</v>
      </c>
      <c r="BR69" s="48">
        <v>43588.84</v>
      </c>
      <c r="BS69" s="48">
        <v>1035.78</v>
      </c>
      <c r="BT69" s="48">
        <v>44911.05</v>
      </c>
      <c r="BU69" s="48">
        <v>241.04</v>
      </c>
    </row>
    <row r="70" spans="1:73">
      <c r="A70" s="45" t="s">
        <v>1226</v>
      </c>
      <c r="B70" s="49">
        <v>6737.74</v>
      </c>
      <c r="C70" s="49">
        <v>50077.45</v>
      </c>
      <c r="D70" s="49">
        <v>4541.29</v>
      </c>
      <c r="E70" s="49">
        <v>123.56</v>
      </c>
      <c r="F70" s="49">
        <v>3218.59</v>
      </c>
      <c r="G70" s="49">
        <v>124.92</v>
      </c>
      <c r="H70" s="49">
        <v>10187.27</v>
      </c>
      <c r="I70" s="49">
        <v>868.97</v>
      </c>
      <c r="J70" s="50">
        <v>11813</v>
      </c>
      <c r="K70" s="49">
        <v>1812.75</v>
      </c>
      <c r="L70" s="49">
        <v>10757.04</v>
      </c>
      <c r="M70" s="49">
        <v>742.91</v>
      </c>
      <c r="N70" s="49">
        <v>520.97</v>
      </c>
      <c r="O70" s="49">
        <v>740.07</v>
      </c>
      <c r="P70" s="49">
        <v>419.77</v>
      </c>
      <c r="Q70" s="49">
        <v>252.95</v>
      </c>
      <c r="R70" s="49">
        <v>876.99</v>
      </c>
      <c r="S70" s="50">
        <v>1126.7</v>
      </c>
      <c r="T70" s="49">
        <v>297.19</v>
      </c>
      <c r="U70" s="49">
        <v>806.71</v>
      </c>
      <c r="V70" s="49">
        <v>1648.33</v>
      </c>
      <c r="W70" s="49">
        <v>939.21</v>
      </c>
      <c r="X70" s="49">
        <v>124.02</v>
      </c>
      <c r="Y70" s="49">
        <v>631.74</v>
      </c>
      <c r="Z70" s="49">
        <v>38.479999999999997</v>
      </c>
      <c r="AA70" s="49">
        <v>31.94</v>
      </c>
      <c r="AB70" s="49">
        <v>28.38</v>
      </c>
      <c r="AC70" s="49">
        <v>14.01</v>
      </c>
      <c r="AD70" s="49">
        <v>25.08</v>
      </c>
      <c r="AE70" s="49">
        <v>200.66</v>
      </c>
      <c r="AF70" s="49">
        <v>32.71</v>
      </c>
      <c r="AG70" s="49">
        <v>11.22</v>
      </c>
      <c r="AH70" s="49">
        <v>10.47</v>
      </c>
      <c r="AI70" s="49">
        <v>191.45</v>
      </c>
      <c r="AJ70" s="49">
        <v>20.45</v>
      </c>
      <c r="AK70" s="49">
        <v>14.67</v>
      </c>
      <c r="AL70" s="49">
        <v>63251.15</v>
      </c>
      <c r="AM70" s="49">
        <v>120.72</v>
      </c>
      <c r="AN70" s="49">
        <v>95.85</v>
      </c>
      <c r="AO70" s="49">
        <v>5.74</v>
      </c>
      <c r="AP70" s="49">
        <v>518.71</v>
      </c>
      <c r="AQ70" s="49">
        <v>309.26</v>
      </c>
      <c r="AR70" s="49">
        <v>619.42999999999995</v>
      </c>
      <c r="AS70" s="49">
        <v>6.53</v>
      </c>
      <c r="AT70" s="49">
        <v>31.32</v>
      </c>
      <c r="AU70" s="49">
        <v>208.15</v>
      </c>
      <c r="AV70" s="49">
        <v>291.75</v>
      </c>
      <c r="AW70" s="49">
        <v>6.05</v>
      </c>
      <c r="AX70" s="49">
        <v>13774.48</v>
      </c>
      <c r="AY70" s="49">
        <v>1075.83</v>
      </c>
      <c r="AZ70" s="50">
        <v>15394.4</v>
      </c>
      <c r="BA70" s="49">
        <v>7185.29</v>
      </c>
      <c r="BB70" s="49">
        <v>15056.39</v>
      </c>
      <c r="BC70" s="50">
        <v>3286.5</v>
      </c>
      <c r="BD70" s="49">
        <v>63548.99</v>
      </c>
      <c r="BE70" s="50">
        <v>1975.3</v>
      </c>
      <c r="BF70" s="49">
        <v>13165.12</v>
      </c>
      <c r="BG70" s="49">
        <v>887.41</v>
      </c>
      <c r="BH70" s="49">
        <v>14783.28</v>
      </c>
      <c r="BI70" s="49">
        <v>792.48</v>
      </c>
      <c r="BJ70" s="49">
        <v>10785.44</v>
      </c>
      <c r="BK70" s="49">
        <v>305.16000000000003</v>
      </c>
      <c r="BL70" s="49">
        <v>18322.009999999998</v>
      </c>
      <c r="BM70" s="49">
        <v>777.96</v>
      </c>
      <c r="BN70" s="50">
        <v>70035.7</v>
      </c>
      <c r="BO70" s="49">
        <v>1887.77</v>
      </c>
      <c r="BP70" s="49">
        <v>16358.05</v>
      </c>
      <c r="BQ70" s="50">
        <v>1048.7</v>
      </c>
      <c r="BR70" s="49">
        <v>17410.23</v>
      </c>
      <c r="BS70" s="49">
        <v>20372.27</v>
      </c>
      <c r="BT70" s="49">
        <v>2647.68</v>
      </c>
      <c r="BU70" s="49">
        <v>12590.71</v>
      </c>
    </row>
    <row r="71" spans="1:73">
      <c r="A71" s="45" t="s">
        <v>1227</v>
      </c>
      <c r="B71" s="48">
        <v>295978.49</v>
      </c>
      <c r="C71" s="48">
        <v>56880.66</v>
      </c>
      <c r="D71" s="48">
        <v>18361.87</v>
      </c>
      <c r="E71" s="48">
        <v>25547.77</v>
      </c>
      <c r="F71" s="51">
        <v>53808.1</v>
      </c>
      <c r="G71" s="48">
        <v>64718.879999999997</v>
      </c>
      <c r="H71" s="48">
        <v>76560.58</v>
      </c>
      <c r="I71" s="48">
        <v>151513.39000000001</v>
      </c>
      <c r="J71" s="48">
        <v>41940.53</v>
      </c>
      <c r="K71" s="48">
        <v>190275.65</v>
      </c>
      <c r="L71" s="51">
        <v>79144.2</v>
      </c>
      <c r="M71" s="51">
        <v>73090.3</v>
      </c>
      <c r="N71" s="48">
        <v>324422.71999999997</v>
      </c>
      <c r="O71" s="51">
        <v>191206.39999999999</v>
      </c>
      <c r="P71" s="48">
        <v>86081.99</v>
      </c>
      <c r="Q71" s="48">
        <v>33027.040000000001</v>
      </c>
      <c r="R71" s="48">
        <v>376264.41</v>
      </c>
      <c r="S71" s="48">
        <v>30586.83</v>
      </c>
      <c r="T71" s="48">
        <v>224281.59</v>
      </c>
      <c r="U71" s="48">
        <v>76308.509999999995</v>
      </c>
      <c r="V71" s="51">
        <v>76046.600000000006</v>
      </c>
      <c r="W71" s="48">
        <v>176913.71</v>
      </c>
      <c r="X71" s="51">
        <v>173537.9</v>
      </c>
      <c r="Y71" s="48">
        <v>108282.23</v>
      </c>
      <c r="Z71" s="51">
        <v>349744.9</v>
      </c>
      <c r="AA71" s="48">
        <v>72788.259999999995</v>
      </c>
      <c r="AB71" s="48">
        <v>38541.870000000003</v>
      </c>
      <c r="AC71" s="48">
        <v>38377.89</v>
      </c>
      <c r="AD71" s="48">
        <v>41184.26</v>
      </c>
      <c r="AE71" s="48">
        <v>37217.57</v>
      </c>
      <c r="AF71" s="48">
        <v>104803.43</v>
      </c>
      <c r="AG71" s="48">
        <v>141360.35999999999</v>
      </c>
      <c r="AH71" s="48">
        <v>213978.83</v>
      </c>
      <c r="AI71" s="48">
        <v>136712.35</v>
      </c>
      <c r="AJ71" s="48">
        <v>249370.67</v>
      </c>
      <c r="AK71" s="48">
        <v>113514.51</v>
      </c>
      <c r="AL71" s="48">
        <v>78318.820000000007</v>
      </c>
      <c r="AM71" s="48">
        <v>112566.18</v>
      </c>
      <c r="AN71" s="48">
        <v>284355.32</v>
      </c>
      <c r="AO71" s="48">
        <v>88624.87</v>
      </c>
      <c r="AP71" s="48">
        <v>35606.589999999997</v>
      </c>
      <c r="AQ71" s="48">
        <v>100121.44</v>
      </c>
      <c r="AR71" s="48">
        <v>362663.89</v>
      </c>
      <c r="AS71" s="48">
        <v>105460.77</v>
      </c>
      <c r="AT71" s="48">
        <v>175011.31</v>
      </c>
      <c r="AU71" s="48">
        <v>82554.149999999994</v>
      </c>
      <c r="AV71" s="48">
        <v>101645.38</v>
      </c>
      <c r="AW71" s="51">
        <v>99493.8</v>
      </c>
      <c r="AX71" s="48">
        <v>149957.01</v>
      </c>
      <c r="AY71" s="48">
        <v>199958.25</v>
      </c>
      <c r="AZ71" s="48">
        <v>109421.88</v>
      </c>
      <c r="BA71" s="48">
        <v>215043.77</v>
      </c>
      <c r="BB71" s="48">
        <v>117721.89</v>
      </c>
      <c r="BC71" s="48">
        <v>72010.820000000007</v>
      </c>
      <c r="BD71" s="48">
        <v>133356.15</v>
      </c>
      <c r="BE71" s="48">
        <v>251174.72</v>
      </c>
      <c r="BF71" s="48">
        <v>128512.73</v>
      </c>
      <c r="BG71" s="48">
        <v>175610.92</v>
      </c>
      <c r="BH71" s="48">
        <v>23640.59</v>
      </c>
      <c r="BI71" s="48">
        <v>191342.85</v>
      </c>
      <c r="BJ71" s="48">
        <v>97452.66</v>
      </c>
      <c r="BK71" s="48">
        <v>142603.99</v>
      </c>
      <c r="BL71" s="48">
        <v>265942.61</v>
      </c>
      <c r="BM71" s="51">
        <v>234652.6</v>
      </c>
      <c r="BN71" s="48">
        <v>276822.61</v>
      </c>
      <c r="BO71" s="48">
        <v>199407.48</v>
      </c>
      <c r="BP71" s="48">
        <v>399362.38</v>
      </c>
      <c r="BQ71" s="48">
        <v>240150.21</v>
      </c>
      <c r="BR71" s="48">
        <v>165318.97</v>
      </c>
      <c r="BS71" s="48">
        <v>122429.18</v>
      </c>
      <c r="BT71" s="48">
        <v>299192.63</v>
      </c>
      <c r="BU71" s="48">
        <v>266924.37</v>
      </c>
    </row>
    <row r="72" spans="1:73">
      <c r="A72" s="45" t="s">
        <v>1228</v>
      </c>
      <c r="B72" s="49">
        <v>63.53</v>
      </c>
      <c r="C72" s="49">
        <v>22.78</v>
      </c>
      <c r="D72" s="50">
        <v>54</v>
      </c>
      <c r="E72" s="49">
        <v>13.21</v>
      </c>
      <c r="F72" s="49">
        <v>72.930000000000007</v>
      </c>
      <c r="G72" s="49">
        <v>19.05</v>
      </c>
      <c r="H72" s="49">
        <v>12.47</v>
      </c>
      <c r="I72" s="49">
        <v>24.77</v>
      </c>
      <c r="J72" s="49">
        <v>2.59</v>
      </c>
      <c r="K72" s="49">
        <v>18.72</v>
      </c>
      <c r="L72" s="49">
        <v>14.28</v>
      </c>
      <c r="M72" s="49">
        <v>12.83</v>
      </c>
      <c r="N72" s="49">
        <v>2.06</v>
      </c>
      <c r="O72" s="49">
        <v>19.920000000000002</v>
      </c>
      <c r="P72" s="50">
        <v>4.4000000000000004</v>
      </c>
      <c r="Q72" s="50">
        <v>24.4</v>
      </c>
      <c r="R72" s="49">
        <v>18.079999999999998</v>
      </c>
      <c r="S72" s="49">
        <v>28.12</v>
      </c>
      <c r="T72" s="49">
        <v>17.54</v>
      </c>
      <c r="U72" s="49">
        <v>38.53</v>
      </c>
      <c r="V72" s="49">
        <v>90.16</v>
      </c>
      <c r="W72" s="49">
        <v>17.170000000000002</v>
      </c>
      <c r="X72" s="49">
        <v>2556.0300000000002</v>
      </c>
      <c r="Y72" s="49">
        <v>20.68</v>
      </c>
      <c r="Z72" s="47" t="s">
        <v>1171</v>
      </c>
      <c r="AA72" s="49">
        <v>0.69</v>
      </c>
      <c r="AB72" s="50">
        <v>26.1</v>
      </c>
      <c r="AC72" s="49">
        <v>0.56999999999999995</v>
      </c>
      <c r="AD72" s="49">
        <v>50.63</v>
      </c>
      <c r="AE72" s="49">
        <v>0.45</v>
      </c>
      <c r="AF72" s="49">
        <v>15.95</v>
      </c>
      <c r="AG72" s="49">
        <v>0.96</v>
      </c>
      <c r="AH72" s="49">
        <v>18.47</v>
      </c>
      <c r="AI72" s="49">
        <v>4.62</v>
      </c>
      <c r="AJ72" s="49">
        <v>19.02</v>
      </c>
      <c r="AK72" s="49">
        <v>0.48</v>
      </c>
      <c r="AL72" s="49">
        <v>94.79</v>
      </c>
      <c r="AM72" s="49">
        <v>46.49</v>
      </c>
      <c r="AN72" s="50">
        <v>34.200000000000003</v>
      </c>
      <c r="AO72" s="49">
        <v>1.78</v>
      </c>
      <c r="AP72" s="49">
        <v>69.650000000000006</v>
      </c>
      <c r="AQ72" s="49">
        <v>24.84</v>
      </c>
      <c r="AR72" s="49">
        <v>184.25</v>
      </c>
      <c r="AS72" s="49">
        <v>20.07</v>
      </c>
      <c r="AT72" s="49">
        <v>55.14</v>
      </c>
      <c r="AU72" s="49">
        <v>15.03</v>
      </c>
      <c r="AV72" s="49">
        <v>18.68</v>
      </c>
      <c r="AW72" s="49">
        <v>9.49</v>
      </c>
      <c r="AX72" s="49">
        <v>9.4499999999999993</v>
      </c>
      <c r="AY72" s="50">
        <v>5.2</v>
      </c>
      <c r="AZ72" s="50">
        <v>2.2000000000000002</v>
      </c>
      <c r="BA72" s="50">
        <v>13.2</v>
      </c>
      <c r="BB72" s="49">
        <v>1.1499999999999999</v>
      </c>
      <c r="BC72" s="50">
        <v>7.1</v>
      </c>
      <c r="BD72" s="49">
        <v>55.64</v>
      </c>
      <c r="BE72" s="49">
        <v>4.12</v>
      </c>
      <c r="BF72" s="49">
        <v>30.49</v>
      </c>
      <c r="BG72" s="49">
        <v>7.11</v>
      </c>
      <c r="BH72" s="50">
        <v>1.1000000000000001</v>
      </c>
      <c r="BI72" s="49">
        <v>3.61</v>
      </c>
      <c r="BJ72" s="49">
        <v>3.31</v>
      </c>
      <c r="BK72" s="50">
        <v>6</v>
      </c>
      <c r="BL72" s="49">
        <v>28.93</v>
      </c>
      <c r="BM72" s="49">
        <v>12.59</v>
      </c>
      <c r="BN72" s="49">
        <v>0.61</v>
      </c>
      <c r="BO72" s="49">
        <v>2.16</v>
      </c>
      <c r="BP72" s="50">
        <v>113.2</v>
      </c>
      <c r="BQ72" s="49">
        <v>10.43</v>
      </c>
      <c r="BR72" s="49">
        <v>0.23</v>
      </c>
      <c r="BS72" s="49">
        <v>11.89</v>
      </c>
      <c r="BT72" s="49">
        <v>46.19</v>
      </c>
      <c r="BU72" s="49">
        <v>11.05</v>
      </c>
    </row>
    <row r="73" spans="1:73">
      <c r="A73" s="45" t="s">
        <v>1229</v>
      </c>
      <c r="B73" s="48">
        <v>537.71</v>
      </c>
      <c r="C73" s="48">
        <v>39575.019999999997</v>
      </c>
      <c r="D73" s="48">
        <v>174.29</v>
      </c>
      <c r="E73" s="48">
        <v>37483.81</v>
      </c>
      <c r="F73" s="48">
        <v>1269.6600000000001</v>
      </c>
      <c r="G73" s="51">
        <v>22496.2</v>
      </c>
      <c r="H73" s="48">
        <v>1830.85</v>
      </c>
      <c r="I73" s="48">
        <v>60152.27</v>
      </c>
      <c r="J73" s="48">
        <v>581.87</v>
      </c>
      <c r="K73" s="48">
        <v>24601.35</v>
      </c>
      <c r="L73" s="48">
        <v>743.77</v>
      </c>
      <c r="M73" s="48">
        <v>33316.46</v>
      </c>
      <c r="N73" s="48">
        <v>341.04</v>
      </c>
      <c r="O73" s="48">
        <v>41787.120000000003</v>
      </c>
      <c r="P73" s="51">
        <v>4476</v>
      </c>
      <c r="Q73" s="48">
        <v>38650.53</v>
      </c>
      <c r="R73" s="51">
        <v>641.4</v>
      </c>
      <c r="S73" s="48">
        <v>41937.839999999997</v>
      </c>
      <c r="T73" s="48">
        <v>974.48</v>
      </c>
      <c r="U73" s="48">
        <v>25257.07</v>
      </c>
      <c r="V73" s="48">
        <v>1101.67</v>
      </c>
      <c r="W73" s="48">
        <v>44295.49</v>
      </c>
      <c r="X73" s="48">
        <v>710.61</v>
      </c>
      <c r="Y73" s="48">
        <v>37618.910000000003</v>
      </c>
      <c r="Z73" s="48">
        <v>2472.58</v>
      </c>
      <c r="AA73" s="48">
        <v>2005.92</v>
      </c>
      <c r="AB73" s="48">
        <v>2900.27</v>
      </c>
      <c r="AC73" s="48">
        <v>2516.89</v>
      </c>
      <c r="AD73" s="48">
        <v>2669.59</v>
      </c>
      <c r="AE73" s="48">
        <v>2440.5300000000002</v>
      </c>
      <c r="AF73" s="48">
        <v>2647.99</v>
      </c>
      <c r="AG73" s="48">
        <v>1351.83</v>
      </c>
      <c r="AH73" s="48">
        <v>31294.31</v>
      </c>
      <c r="AI73" s="48">
        <v>830.11</v>
      </c>
      <c r="AJ73" s="48">
        <v>1312.61</v>
      </c>
      <c r="AK73" s="48">
        <v>1369.57</v>
      </c>
      <c r="AL73" s="48">
        <v>1097.08</v>
      </c>
      <c r="AM73" s="48">
        <v>3636.69</v>
      </c>
      <c r="AN73" s="48">
        <v>61380.03</v>
      </c>
      <c r="AO73" s="48">
        <v>3483.78</v>
      </c>
      <c r="AP73" s="48">
        <v>20527.59</v>
      </c>
      <c r="AQ73" s="51">
        <v>3844.7</v>
      </c>
      <c r="AR73" s="48">
        <v>5352.13</v>
      </c>
      <c r="AS73" s="48">
        <v>2692.91</v>
      </c>
      <c r="AT73" s="48">
        <v>4004.05</v>
      </c>
      <c r="AU73" s="48">
        <v>2675.06</v>
      </c>
      <c r="AV73" s="48">
        <v>1341.47</v>
      </c>
      <c r="AW73" s="48">
        <v>3807.17</v>
      </c>
      <c r="AX73" s="48">
        <v>5447.99</v>
      </c>
      <c r="AY73" s="48">
        <v>2764.13</v>
      </c>
      <c r="AZ73" s="51">
        <v>2246.1</v>
      </c>
      <c r="BA73" s="48">
        <v>4848.6899999999996</v>
      </c>
      <c r="BB73" s="48">
        <v>3985.06</v>
      </c>
      <c r="BC73" s="48">
        <v>5384.25</v>
      </c>
      <c r="BD73" s="48">
        <v>4313.0600000000004</v>
      </c>
      <c r="BE73" s="48">
        <v>4413.68</v>
      </c>
      <c r="BF73" s="48">
        <v>6458.54</v>
      </c>
      <c r="BG73" s="48">
        <v>3176.84</v>
      </c>
      <c r="BH73" s="48">
        <v>8096.68</v>
      </c>
      <c r="BI73" s="48">
        <v>53402.75</v>
      </c>
      <c r="BJ73" s="48">
        <v>2472.7800000000002</v>
      </c>
      <c r="BK73" s="48">
        <v>56307.79</v>
      </c>
      <c r="BL73" s="48">
        <v>6520.87</v>
      </c>
      <c r="BM73" s="48">
        <v>53526.71</v>
      </c>
      <c r="BN73" s="48">
        <v>9079.06</v>
      </c>
      <c r="BO73" s="48">
        <v>53302.96</v>
      </c>
      <c r="BP73" s="48">
        <v>9331.06</v>
      </c>
      <c r="BQ73" s="48">
        <v>53612.639999999999</v>
      </c>
      <c r="BR73" s="48">
        <v>6759.54</v>
      </c>
      <c r="BS73" s="48">
        <v>53791.87</v>
      </c>
      <c r="BT73" s="48">
        <v>7046.63</v>
      </c>
      <c r="BU73" s="48">
        <v>51165.36</v>
      </c>
    </row>
    <row r="74" spans="1:73">
      <c r="A74" s="45" t="s">
        <v>1230</v>
      </c>
      <c r="B74" s="49">
        <v>69220.92</v>
      </c>
      <c r="C74" s="49">
        <v>109122.28</v>
      </c>
      <c r="D74" s="49">
        <v>64551.55</v>
      </c>
      <c r="E74" s="50">
        <v>83771.8</v>
      </c>
      <c r="F74" s="49">
        <v>59779.28</v>
      </c>
      <c r="G74" s="49">
        <v>119476.21</v>
      </c>
      <c r="H74" s="49">
        <v>59085.68</v>
      </c>
      <c r="I74" s="49">
        <v>142254.99</v>
      </c>
      <c r="J74" s="49">
        <v>56291.47</v>
      </c>
      <c r="K74" s="49">
        <v>118237.98</v>
      </c>
      <c r="L74" s="49">
        <v>63402.81</v>
      </c>
      <c r="M74" s="49">
        <v>119082.18</v>
      </c>
      <c r="N74" s="49">
        <v>89093.22</v>
      </c>
      <c r="O74" s="49">
        <v>112762.55</v>
      </c>
      <c r="P74" s="49">
        <v>60738.09</v>
      </c>
      <c r="Q74" s="49">
        <v>104928.13</v>
      </c>
      <c r="R74" s="49">
        <v>65099.040000000001</v>
      </c>
      <c r="S74" s="49">
        <v>132859.99</v>
      </c>
      <c r="T74" s="49">
        <v>63176.37</v>
      </c>
      <c r="U74" s="49">
        <v>167129.62</v>
      </c>
      <c r="V74" s="49">
        <v>70599.09</v>
      </c>
      <c r="W74" s="49">
        <v>163355.07999999999</v>
      </c>
      <c r="X74" s="49">
        <v>69776.479999999996</v>
      </c>
      <c r="Y74" s="49">
        <v>128972.84</v>
      </c>
      <c r="Z74" s="49">
        <v>92246.67</v>
      </c>
      <c r="AA74" s="49">
        <v>196717.53</v>
      </c>
      <c r="AB74" s="49">
        <v>101369.36</v>
      </c>
      <c r="AC74" s="49">
        <v>167625.48000000001</v>
      </c>
      <c r="AD74" s="50">
        <v>79271</v>
      </c>
      <c r="AE74" s="49">
        <v>159586.79</v>
      </c>
      <c r="AF74" s="49">
        <v>96909.06</v>
      </c>
      <c r="AG74" s="49">
        <v>220417.19</v>
      </c>
      <c r="AH74" s="49">
        <v>123563.63</v>
      </c>
      <c r="AI74" s="49">
        <v>212325.41</v>
      </c>
      <c r="AJ74" s="49">
        <v>102206.83</v>
      </c>
      <c r="AK74" s="49">
        <v>171328.31</v>
      </c>
      <c r="AL74" s="49">
        <v>80322.61</v>
      </c>
      <c r="AM74" s="49">
        <v>201802.68</v>
      </c>
      <c r="AN74" s="49">
        <v>83007.17</v>
      </c>
      <c r="AO74" s="49">
        <v>203694.17</v>
      </c>
      <c r="AP74" s="49">
        <v>94265.44</v>
      </c>
      <c r="AQ74" s="49">
        <v>258768.29</v>
      </c>
      <c r="AR74" s="49">
        <v>69315.17</v>
      </c>
      <c r="AS74" s="49">
        <v>233405.42</v>
      </c>
      <c r="AT74" s="49">
        <v>112662.08</v>
      </c>
      <c r="AU74" s="49">
        <v>149328.92000000001</v>
      </c>
      <c r="AV74" s="49">
        <v>86520.22</v>
      </c>
      <c r="AW74" s="49">
        <v>233128.15</v>
      </c>
      <c r="AX74" s="50">
        <v>111606.2</v>
      </c>
      <c r="AY74" s="50">
        <v>151715.9</v>
      </c>
      <c r="AZ74" s="49">
        <v>120774.58</v>
      </c>
      <c r="BA74" s="49">
        <v>150533.48000000001</v>
      </c>
      <c r="BB74" s="49">
        <v>139906.78</v>
      </c>
      <c r="BC74" s="49">
        <v>141843.17000000001</v>
      </c>
      <c r="BD74" s="49">
        <v>135286.43</v>
      </c>
      <c r="BE74" s="49">
        <v>174637.35</v>
      </c>
      <c r="BF74" s="49">
        <v>121145.51</v>
      </c>
      <c r="BG74" s="49">
        <v>241640.45</v>
      </c>
      <c r="BH74" s="49">
        <v>137621.07</v>
      </c>
      <c r="BI74" s="49">
        <v>152319.04000000001</v>
      </c>
      <c r="BJ74" s="49">
        <v>139021.59</v>
      </c>
      <c r="BK74" s="49">
        <v>165200.42000000001</v>
      </c>
      <c r="BL74" s="49">
        <v>132235.73000000001</v>
      </c>
      <c r="BM74" s="49">
        <v>139127.47</v>
      </c>
      <c r="BN74" s="49">
        <v>147715.23000000001</v>
      </c>
      <c r="BO74" s="49">
        <v>186397.56</v>
      </c>
      <c r="BP74" s="49">
        <v>154551.07</v>
      </c>
      <c r="BQ74" s="50">
        <v>174719.3</v>
      </c>
      <c r="BR74" s="49">
        <v>116443.89</v>
      </c>
      <c r="BS74" s="49">
        <v>179454.22</v>
      </c>
      <c r="BT74" s="49">
        <v>111457.89</v>
      </c>
      <c r="BU74" s="49">
        <v>293226.87</v>
      </c>
    </row>
    <row r="75" spans="1:73">
      <c r="A75" s="45" t="s">
        <v>1231</v>
      </c>
      <c r="B75" s="46" t="s">
        <v>1171</v>
      </c>
      <c r="C75" s="46" t="s">
        <v>1171</v>
      </c>
      <c r="D75" s="46" t="s">
        <v>1171</v>
      </c>
      <c r="E75" s="46" t="s">
        <v>1171</v>
      </c>
      <c r="F75" s="46" t="s">
        <v>1171</v>
      </c>
      <c r="G75" s="46" t="s">
        <v>1171</v>
      </c>
      <c r="H75" s="46" t="s">
        <v>1171</v>
      </c>
      <c r="I75" s="46" t="s">
        <v>1171</v>
      </c>
      <c r="J75" s="46" t="s">
        <v>1171</v>
      </c>
      <c r="K75" s="46" t="s">
        <v>1171</v>
      </c>
      <c r="L75" s="46" t="s">
        <v>1171</v>
      </c>
      <c r="M75" s="46" t="s">
        <v>1171</v>
      </c>
      <c r="N75" s="46" t="s">
        <v>1171</v>
      </c>
      <c r="O75" s="46" t="s">
        <v>1171</v>
      </c>
      <c r="P75" s="46" t="s">
        <v>1171</v>
      </c>
      <c r="Q75" s="46" t="s">
        <v>1171</v>
      </c>
      <c r="R75" s="46" t="s">
        <v>1171</v>
      </c>
      <c r="S75" s="46" t="s">
        <v>1171</v>
      </c>
      <c r="T75" s="46" t="s">
        <v>1171</v>
      </c>
      <c r="U75" s="46" t="s">
        <v>1171</v>
      </c>
      <c r="V75" s="46" t="s">
        <v>1171</v>
      </c>
      <c r="W75" s="46" t="s">
        <v>1171</v>
      </c>
      <c r="X75" s="46" t="s">
        <v>1171</v>
      </c>
      <c r="Y75" s="46" t="s">
        <v>1171</v>
      </c>
      <c r="Z75" s="46" t="s">
        <v>1171</v>
      </c>
      <c r="AA75" s="46" t="s">
        <v>1171</v>
      </c>
      <c r="AB75" s="46" t="s">
        <v>1171</v>
      </c>
      <c r="AC75" s="46" t="s">
        <v>1171</v>
      </c>
      <c r="AD75" s="46" t="s">
        <v>1171</v>
      </c>
      <c r="AE75" s="46" t="s">
        <v>1171</v>
      </c>
      <c r="AF75" s="46" t="s">
        <v>1171</v>
      </c>
      <c r="AG75" s="46" t="s">
        <v>1171</v>
      </c>
      <c r="AH75" s="46" t="s">
        <v>1171</v>
      </c>
      <c r="AI75" s="46" t="s">
        <v>1171</v>
      </c>
      <c r="AJ75" s="46" t="s">
        <v>1171</v>
      </c>
      <c r="AK75" s="46" t="s">
        <v>1171</v>
      </c>
      <c r="AL75" s="46" t="s">
        <v>1171</v>
      </c>
      <c r="AM75" s="46" t="s">
        <v>1171</v>
      </c>
      <c r="AN75" s="46" t="s">
        <v>1171</v>
      </c>
      <c r="AO75" s="46" t="s">
        <v>1171</v>
      </c>
      <c r="AP75" s="46" t="s">
        <v>1171</v>
      </c>
      <c r="AQ75" s="46" t="s">
        <v>1171</v>
      </c>
      <c r="AR75" s="46" t="s">
        <v>1171</v>
      </c>
      <c r="AS75" s="46" t="s">
        <v>1171</v>
      </c>
      <c r="AT75" s="46" t="s">
        <v>1171</v>
      </c>
      <c r="AU75" s="46" t="s">
        <v>1171</v>
      </c>
      <c r="AV75" s="46" t="s">
        <v>1171</v>
      </c>
      <c r="AW75" s="46" t="s">
        <v>1171</v>
      </c>
      <c r="AX75" s="46" t="s">
        <v>1171</v>
      </c>
      <c r="AY75" s="46" t="s">
        <v>1171</v>
      </c>
      <c r="AZ75" s="46" t="s">
        <v>1171</v>
      </c>
      <c r="BA75" s="46" t="s">
        <v>1171</v>
      </c>
      <c r="BB75" s="46" t="s">
        <v>1171</v>
      </c>
      <c r="BC75" s="46" t="s">
        <v>1171</v>
      </c>
      <c r="BD75" s="46" t="s">
        <v>1171</v>
      </c>
      <c r="BE75" s="46" t="s">
        <v>1171</v>
      </c>
      <c r="BF75" s="46" t="s">
        <v>1171</v>
      </c>
      <c r="BG75" s="46" t="s">
        <v>1171</v>
      </c>
      <c r="BH75" s="46" t="s">
        <v>1171</v>
      </c>
      <c r="BI75" s="46" t="s">
        <v>1171</v>
      </c>
      <c r="BJ75" s="46" t="s">
        <v>1171</v>
      </c>
      <c r="BK75" s="46" t="s">
        <v>1171</v>
      </c>
      <c r="BL75" s="46" t="s">
        <v>1171</v>
      </c>
      <c r="BM75" s="46" t="s">
        <v>1171</v>
      </c>
      <c r="BN75" s="46" t="s">
        <v>1171</v>
      </c>
      <c r="BO75" s="46" t="s">
        <v>1171</v>
      </c>
      <c r="BP75" s="46" t="s">
        <v>1171</v>
      </c>
      <c r="BQ75" s="46" t="s">
        <v>1171</v>
      </c>
      <c r="BR75" s="46" t="s">
        <v>1171</v>
      </c>
      <c r="BS75" s="46" t="s">
        <v>1171</v>
      </c>
      <c r="BT75" s="46" t="s">
        <v>1171</v>
      </c>
      <c r="BU75" s="46" t="s">
        <v>1171</v>
      </c>
    </row>
    <row r="76" spans="1:73">
      <c r="A76" s="45" t="s">
        <v>1232</v>
      </c>
      <c r="B76" s="47" t="s">
        <v>1171</v>
      </c>
      <c r="C76" s="47" t="s">
        <v>1171</v>
      </c>
      <c r="D76" s="47" t="s">
        <v>1171</v>
      </c>
      <c r="E76" s="47" t="s">
        <v>1171</v>
      </c>
      <c r="F76" s="47" t="s">
        <v>1171</v>
      </c>
      <c r="G76" s="47" t="s">
        <v>1171</v>
      </c>
      <c r="H76" s="47" t="s">
        <v>1171</v>
      </c>
      <c r="I76" s="47" t="s">
        <v>1171</v>
      </c>
      <c r="J76" s="47" t="s">
        <v>1171</v>
      </c>
      <c r="K76" s="47" t="s">
        <v>1171</v>
      </c>
      <c r="L76" s="47" t="s">
        <v>1171</v>
      </c>
      <c r="M76" s="47" t="s">
        <v>1171</v>
      </c>
      <c r="N76" s="47" t="s">
        <v>1171</v>
      </c>
      <c r="O76" s="47" t="s">
        <v>1171</v>
      </c>
      <c r="P76" s="47" t="s">
        <v>1171</v>
      </c>
      <c r="Q76" s="47" t="s">
        <v>1171</v>
      </c>
      <c r="R76" s="47" t="s">
        <v>1171</v>
      </c>
      <c r="S76" s="47" t="s">
        <v>1171</v>
      </c>
      <c r="T76" s="47" t="s">
        <v>1171</v>
      </c>
      <c r="U76" s="47" t="s">
        <v>1171</v>
      </c>
      <c r="V76" s="47" t="s">
        <v>1171</v>
      </c>
      <c r="W76" s="47" t="s">
        <v>1171</v>
      </c>
      <c r="X76" s="47" t="s">
        <v>1171</v>
      </c>
      <c r="Y76" s="47" t="s">
        <v>1171</v>
      </c>
      <c r="Z76" s="47" t="s">
        <v>1171</v>
      </c>
      <c r="AA76" s="47" t="s">
        <v>1171</v>
      </c>
      <c r="AB76" s="47" t="s">
        <v>1171</v>
      </c>
      <c r="AC76" s="47" t="s">
        <v>1171</v>
      </c>
      <c r="AD76" s="47" t="s">
        <v>1171</v>
      </c>
      <c r="AE76" s="47" t="s">
        <v>1171</v>
      </c>
      <c r="AF76" s="47" t="s">
        <v>1171</v>
      </c>
      <c r="AG76" s="47" t="s">
        <v>1171</v>
      </c>
      <c r="AH76" s="47" t="s">
        <v>1171</v>
      </c>
      <c r="AI76" s="47" t="s">
        <v>1171</v>
      </c>
      <c r="AJ76" s="47" t="s">
        <v>1171</v>
      </c>
      <c r="AK76" s="47" t="s">
        <v>1171</v>
      </c>
      <c r="AL76" s="47" t="s">
        <v>1171</v>
      </c>
      <c r="AM76" s="47" t="s">
        <v>1171</v>
      </c>
      <c r="AN76" s="47" t="s">
        <v>1171</v>
      </c>
      <c r="AO76" s="47" t="s">
        <v>1171</v>
      </c>
      <c r="AP76" s="47" t="s">
        <v>1171</v>
      </c>
      <c r="AQ76" s="47" t="s">
        <v>1171</v>
      </c>
      <c r="AR76" s="47" t="s">
        <v>1171</v>
      </c>
      <c r="AS76" s="47" t="s">
        <v>1171</v>
      </c>
      <c r="AT76" s="47" t="s">
        <v>1171</v>
      </c>
      <c r="AU76" s="47" t="s">
        <v>1171</v>
      </c>
      <c r="AV76" s="47" t="s">
        <v>1171</v>
      </c>
      <c r="AW76" s="47" t="s">
        <v>1171</v>
      </c>
      <c r="AX76" s="47" t="s">
        <v>1171</v>
      </c>
      <c r="AY76" s="47" t="s">
        <v>1171</v>
      </c>
      <c r="AZ76" s="47" t="s">
        <v>1171</v>
      </c>
      <c r="BA76" s="47" t="s">
        <v>1171</v>
      </c>
      <c r="BB76" s="47" t="s">
        <v>1171</v>
      </c>
      <c r="BC76" s="47" t="s">
        <v>1171</v>
      </c>
      <c r="BD76" s="47" t="s">
        <v>1171</v>
      </c>
      <c r="BE76" s="47" t="s">
        <v>1171</v>
      </c>
      <c r="BF76" s="47" t="s">
        <v>1171</v>
      </c>
      <c r="BG76" s="47" t="s">
        <v>1171</v>
      </c>
      <c r="BH76" s="47" t="s">
        <v>1171</v>
      </c>
      <c r="BI76" s="47" t="s">
        <v>1171</v>
      </c>
      <c r="BJ76" s="47" t="s">
        <v>1171</v>
      </c>
      <c r="BK76" s="47" t="s">
        <v>1171</v>
      </c>
      <c r="BL76" s="47" t="s">
        <v>1171</v>
      </c>
      <c r="BM76" s="47" t="s">
        <v>1171</v>
      </c>
      <c r="BN76" s="47" t="s">
        <v>1171</v>
      </c>
      <c r="BO76" s="47" t="s">
        <v>1171</v>
      </c>
      <c r="BP76" s="47" t="s">
        <v>1171</v>
      </c>
      <c r="BQ76" s="47" t="s">
        <v>1171</v>
      </c>
      <c r="BR76" s="47" t="s">
        <v>1171</v>
      </c>
      <c r="BS76" s="47" t="s">
        <v>1171</v>
      </c>
      <c r="BT76" s="47" t="s">
        <v>1171</v>
      </c>
      <c r="BU76" s="47" t="s">
        <v>1171</v>
      </c>
    </row>
    <row r="77" spans="1:73">
      <c r="A77" s="45" t="s">
        <v>1233</v>
      </c>
      <c r="B77" s="46" t="s">
        <v>1171</v>
      </c>
      <c r="C77" s="46" t="s">
        <v>1171</v>
      </c>
      <c r="D77" s="46" t="s">
        <v>1171</v>
      </c>
      <c r="E77" s="46" t="s">
        <v>1171</v>
      </c>
      <c r="F77" s="46" t="s">
        <v>1171</v>
      </c>
      <c r="G77" s="46" t="s">
        <v>1171</v>
      </c>
      <c r="H77" s="46" t="s">
        <v>1171</v>
      </c>
      <c r="I77" s="46" t="s">
        <v>1171</v>
      </c>
      <c r="J77" s="46" t="s">
        <v>1171</v>
      </c>
      <c r="K77" s="46" t="s">
        <v>1171</v>
      </c>
      <c r="L77" s="46" t="s">
        <v>1171</v>
      </c>
      <c r="M77" s="46" t="s">
        <v>1171</v>
      </c>
      <c r="N77" s="46" t="s">
        <v>1171</v>
      </c>
      <c r="O77" s="46" t="s">
        <v>1171</v>
      </c>
      <c r="P77" s="46" t="s">
        <v>1171</v>
      </c>
      <c r="Q77" s="46" t="s">
        <v>1171</v>
      </c>
      <c r="R77" s="46" t="s">
        <v>1171</v>
      </c>
      <c r="S77" s="46" t="s">
        <v>1171</v>
      </c>
      <c r="T77" s="46" t="s">
        <v>1171</v>
      </c>
      <c r="U77" s="46" t="s">
        <v>1171</v>
      </c>
      <c r="V77" s="46" t="s">
        <v>1171</v>
      </c>
      <c r="W77" s="46" t="s">
        <v>1171</v>
      </c>
      <c r="X77" s="46" t="s">
        <v>1171</v>
      </c>
      <c r="Y77" s="46" t="s">
        <v>1171</v>
      </c>
      <c r="Z77" s="46" t="s">
        <v>1171</v>
      </c>
      <c r="AA77" s="46" t="s">
        <v>1171</v>
      </c>
      <c r="AB77" s="46" t="s">
        <v>1171</v>
      </c>
      <c r="AC77" s="46" t="s">
        <v>1171</v>
      </c>
      <c r="AD77" s="46" t="s">
        <v>1171</v>
      </c>
      <c r="AE77" s="46" t="s">
        <v>1171</v>
      </c>
      <c r="AF77" s="46" t="s">
        <v>1171</v>
      </c>
      <c r="AG77" s="46" t="s">
        <v>1171</v>
      </c>
      <c r="AH77" s="46" t="s">
        <v>1171</v>
      </c>
      <c r="AI77" s="46" t="s">
        <v>1171</v>
      </c>
      <c r="AJ77" s="46" t="s">
        <v>1171</v>
      </c>
      <c r="AK77" s="46" t="s">
        <v>1171</v>
      </c>
      <c r="AL77" s="46" t="s">
        <v>1171</v>
      </c>
      <c r="AM77" s="46" t="s">
        <v>1171</v>
      </c>
      <c r="AN77" s="46" t="s">
        <v>1171</v>
      </c>
      <c r="AO77" s="46" t="s">
        <v>1171</v>
      </c>
      <c r="AP77" s="46" t="s">
        <v>1171</v>
      </c>
      <c r="AQ77" s="46" t="s">
        <v>1171</v>
      </c>
      <c r="AR77" s="46" t="s">
        <v>1171</v>
      </c>
      <c r="AS77" s="46" t="s">
        <v>1171</v>
      </c>
      <c r="AT77" s="46" t="s">
        <v>1171</v>
      </c>
      <c r="AU77" s="46" t="s">
        <v>1171</v>
      </c>
      <c r="AV77" s="46" t="s">
        <v>1171</v>
      </c>
      <c r="AW77" s="46" t="s">
        <v>1171</v>
      </c>
      <c r="AX77" s="46" t="s">
        <v>1171</v>
      </c>
      <c r="AY77" s="46" t="s">
        <v>1171</v>
      </c>
      <c r="AZ77" s="46" t="s">
        <v>1171</v>
      </c>
      <c r="BA77" s="46" t="s">
        <v>1171</v>
      </c>
      <c r="BB77" s="46" t="s">
        <v>1171</v>
      </c>
      <c r="BC77" s="46" t="s">
        <v>1171</v>
      </c>
      <c r="BD77" s="46" t="s">
        <v>1171</v>
      </c>
      <c r="BE77" s="46" t="s">
        <v>1171</v>
      </c>
      <c r="BF77" s="46" t="s">
        <v>1171</v>
      </c>
      <c r="BG77" s="46" t="s">
        <v>1171</v>
      </c>
      <c r="BH77" s="46" t="s">
        <v>1171</v>
      </c>
      <c r="BI77" s="46" t="s">
        <v>1171</v>
      </c>
      <c r="BJ77" s="46" t="s">
        <v>1171</v>
      </c>
      <c r="BK77" s="46" t="s">
        <v>1171</v>
      </c>
      <c r="BL77" s="46" t="s">
        <v>1171</v>
      </c>
      <c r="BM77" s="46" t="s">
        <v>1171</v>
      </c>
      <c r="BN77" s="46" t="s">
        <v>1171</v>
      </c>
      <c r="BO77" s="46" t="s">
        <v>1171</v>
      </c>
      <c r="BP77" s="46" t="s">
        <v>1171</v>
      </c>
      <c r="BQ77" s="46" t="s">
        <v>1171</v>
      </c>
      <c r="BR77" s="46" t="s">
        <v>1171</v>
      </c>
      <c r="BS77" s="46" t="s">
        <v>1171</v>
      </c>
      <c r="BT77" s="46" t="s">
        <v>1171</v>
      </c>
      <c r="BU77" s="46" t="s">
        <v>1171</v>
      </c>
    </row>
    <row r="78" spans="1:73">
      <c r="A78" s="45" t="s">
        <v>1234</v>
      </c>
      <c r="B78" s="47" t="s">
        <v>1171</v>
      </c>
      <c r="C78" s="47" t="s">
        <v>1171</v>
      </c>
      <c r="D78" s="47" t="s">
        <v>1171</v>
      </c>
      <c r="E78" s="47" t="s">
        <v>1171</v>
      </c>
      <c r="F78" s="47" t="s">
        <v>1171</v>
      </c>
      <c r="G78" s="47" t="s">
        <v>1171</v>
      </c>
      <c r="H78" s="47" t="s">
        <v>1171</v>
      </c>
      <c r="I78" s="47" t="s">
        <v>1171</v>
      </c>
      <c r="J78" s="47" t="s">
        <v>1171</v>
      </c>
      <c r="K78" s="47" t="s">
        <v>1171</v>
      </c>
      <c r="L78" s="47" t="s">
        <v>1171</v>
      </c>
      <c r="M78" s="47" t="s">
        <v>1171</v>
      </c>
      <c r="N78" s="49">
        <v>1.91</v>
      </c>
      <c r="O78" s="47" t="s">
        <v>1171</v>
      </c>
      <c r="P78" s="47" t="s">
        <v>1171</v>
      </c>
      <c r="Q78" s="47" t="s">
        <v>1171</v>
      </c>
      <c r="R78" s="47" t="s">
        <v>1171</v>
      </c>
      <c r="S78" s="47" t="s">
        <v>1171</v>
      </c>
      <c r="T78" s="50">
        <v>47.5</v>
      </c>
      <c r="U78" s="47" t="s">
        <v>1171</v>
      </c>
      <c r="V78" s="50">
        <v>38</v>
      </c>
      <c r="W78" s="47" t="s">
        <v>1171</v>
      </c>
      <c r="X78" s="49">
        <v>0.32</v>
      </c>
      <c r="Y78" s="47" t="s">
        <v>1171</v>
      </c>
      <c r="Z78" s="50">
        <v>0.9</v>
      </c>
      <c r="AA78" s="49">
        <v>169.21</v>
      </c>
      <c r="AB78" s="47" t="s">
        <v>1171</v>
      </c>
      <c r="AC78" s="49">
        <v>167.81</v>
      </c>
      <c r="AD78" s="47" t="s">
        <v>1171</v>
      </c>
      <c r="AE78" s="49">
        <v>177.37</v>
      </c>
      <c r="AF78" s="47" t="s">
        <v>1171</v>
      </c>
      <c r="AG78" s="49">
        <v>176.96</v>
      </c>
      <c r="AH78" s="47" t="s">
        <v>1171</v>
      </c>
      <c r="AI78" s="49">
        <v>176.54</v>
      </c>
      <c r="AJ78" s="50">
        <v>15</v>
      </c>
      <c r="AK78" s="47" t="s">
        <v>1171</v>
      </c>
      <c r="AL78" s="47" t="s">
        <v>1171</v>
      </c>
      <c r="AM78" s="49">
        <v>167.34</v>
      </c>
      <c r="AN78" s="47" t="s">
        <v>1171</v>
      </c>
      <c r="AO78" s="49">
        <v>352.05</v>
      </c>
      <c r="AP78" s="50">
        <v>18.600000000000001</v>
      </c>
      <c r="AQ78" s="47" t="s">
        <v>1171</v>
      </c>
      <c r="AR78" s="47" t="s">
        <v>1171</v>
      </c>
      <c r="AS78" s="47" t="s">
        <v>1171</v>
      </c>
      <c r="AT78" s="47" t="s">
        <v>1171</v>
      </c>
      <c r="AU78" s="50">
        <v>163.80000000000001</v>
      </c>
      <c r="AV78" s="50">
        <v>1.9</v>
      </c>
      <c r="AW78" s="47" t="s">
        <v>1171</v>
      </c>
      <c r="AX78" s="47" t="s">
        <v>1171</v>
      </c>
      <c r="AY78" s="47" t="s">
        <v>1171</v>
      </c>
      <c r="AZ78" s="47" t="s">
        <v>1171</v>
      </c>
      <c r="BA78" s="47" t="s">
        <v>1171</v>
      </c>
      <c r="BB78" s="47" t="s">
        <v>1171</v>
      </c>
      <c r="BC78" s="47" t="s">
        <v>1171</v>
      </c>
      <c r="BD78" s="47" t="s">
        <v>1171</v>
      </c>
      <c r="BE78" s="47" t="s">
        <v>1171</v>
      </c>
      <c r="BF78" s="47" t="s">
        <v>1171</v>
      </c>
      <c r="BG78" s="47" t="s">
        <v>1171</v>
      </c>
      <c r="BH78" s="47" t="s">
        <v>1171</v>
      </c>
      <c r="BI78" s="47" t="s">
        <v>1171</v>
      </c>
      <c r="BJ78" s="47" t="s">
        <v>1171</v>
      </c>
      <c r="BK78" s="47" t="s">
        <v>1171</v>
      </c>
      <c r="BL78" s="50">
        <v>0</v>
      </c>
      <c r="BM78" s="47" t="s">
        <v>1171</v>
      </c>
      <c r="BN78" s="49">
        <v>0.08</v>
      </c>
      <c r="BO78" s="47" t="s">
        <v>1171</v>
      </c>
      <c r="BP78" s="47" t="s">
        <v>1171</v>
      </c>
      <c r="BQ78" s="47" t="s">
        <v>1171</v>
      </c>
      <c r="BR78" s="47" t="s">
        <v>1171</v>
      </c>
      <c r="BS78" s="47" t="s">
        <v>1171</v>
      </c>
      <c r="BT78" s="47" t="s">
        <v>1171</v>
      </c>
      <c r="BU78" s="47" t="s">
        <v>1171</v>
      </c>
    </row>
    <row r="79" spans="1:73">
      <c r="A79" s="45" t="s">
        <v>1235</v>
      </c>
      <c r="B79" s="46" t="s">
        <v>1171</v>
      </c>
      <c r="C79" s="48">
        <v>1.1299999999999999</v>
      </c>
      <c r="D79" s="46" t="s">
        <v>1171</v>
      </c>
      <c r="E79" s="48">
        <v>0.68</v>
      </c>
      <c r="F79" s="48">
        <v>57.17</v>
      </c>
      <c r="G79" s="48">
        <v>0.02</v>
      </c>
      <c r="H79" s="46" t="s">
        <v>1171</v>
      </c>
      <c r="I79" s="46" t="s">
        <v>1171</v>
      </c>
      <c r="J79" s="48">
        <v>0.98</v>
      </c>
      <c r="K79" s="48">
        <v>0.91</v>
      </c>
      <c r="L79" s="46" t="s">
        <v>1171</v>
      </c>
      <c r="M79" s="48">
        <v>1.1299999999999999</v>
      </c>
      <c r="N79" s="46" t="s">
        <v>1171</v>
      </c>
      <c r="O79" s="46" t="s">
        <v>1171</v>
      </c>
      <c r="P79" s="46" t="s">
        <v>1171</v>
      </c>
      <c r="Q79" s="46" t="s">
        <v>1171</v>
      </c>
      <c r="R79" s="46" t="s">
        <v>1171</v>
      </c>
      <c r="S79" s="48">
        <v>2.2599999999999998</v>
      </c>
      <c r="T79" s="51">
        <v>7.6</v>
      </c>
      <c r="U79" s="48">
        <v>0.34</v>
      </c>
      <c r="V79" s="51">
        <v>7.6</v>
      </c>
      <c r="W79" s="46" t="s">
        <v>1171</v>
      </c>
      <c r="X79" s="51">
        <v>15.2</v>
      </c>
      <c r="Y79" s="46" t="s">
        <v>1171</v>
      </c>
      <c r="Z79" s="48">
        <v>0.09</v>
      </c>
      <c r="AA79" s="46" t="s">
        <v>1171</v>
      </c>
      <c r="AB79" s="48">
        <v>0.09</v>
      </c>
      <c r="AC79" s="46" t="s">
        <v>1171</v>
      </c>
      <c r="AD79" s="48">
        <v>0.18</v>
      </c>
      <c r="AE79" s="48">
        <v>2.4900000000000002</v>
      </c>
      <c r="AF79" s="46" t="s">
        <v>1171</v>
      </c>
      <c r="AG79" s="48">
        <v>0.27</v>
      </c>
      <c r="AH79" s="48">
        <v>2.0699999999999998</v>
      </c>
      <c r="AI79" s="48">
        <v>0.02</v>
      </c>
      <c r="AJ79" s="48">
        <v>0.09</v>
      </c>
      <c r="AK79" s="48">
        <v>0.23</v>
      </c>
      <c r="AL79" s="46" t="s">
        <v>1171</v>
      </c>
      <c r="AM79" s="48">
        <v>0.34</v>
      </c>
      <c r="AN79" s="46" t="s">
        <v>1171</v>
      </c>
      <c r="AO79" s="48">
        <v>1.1299999999999999</v>
      </c>
      <c r="AP79" s="48">
        <v>2.16</v>
      </c>
      <c r="AQ79" s="46" t="s">
        <v>1171</v>
      </c>
      <c r="AR79" s="46" t="s">
        <v>1171</v>
      </c>
      <c r="AS79" s="46" t="s">
        <v>1171</v>
      </c>
      <c r="AT79" s="46" t="s">
        <v>1171</v>
      </c>
      <c r="AU79" s="48">
        <v>0.25</v>
      </c>
      <c r="AV79" s="48">
        <v>0.43</v>
      </c>
      <c r="AW79" s="48">
        <v>0.66</v>
      </c>
      <c r="AX79" s="46" t="s">
        <v>1171</v>
      </c>
      <c r="AY79" s="48">
        <v>0.25</v>
      </c>
      <c r="AZ79" s="46" t="s">
        <v>1171</v>
      </c>
      <c r="BA79" s="48">
        <v>0.65</v>
      </c>
      <c r="BB79" s="51">
        <v>6.3</v>
      </c>
      <c r="BC79" s="48">
        <v>0.28999999999999998</v>
      </c>
      <c r="BD79" s="48">
        <v>1.99</v>
      </c>
      <c r="BE79" s="48">
        <v>0.06</v>
      </c>
      <c r="BF79" s="51">
        <v>12</v>
      </c>
      <c r="BG79" s="48">
        <v>0.33</v>
      </c>
      <c r="BH79" s="48">
        <v>0.09</v>
      </c>
      <c r="BI79" s="48">
        <v>0.24</v>
      </c>
      <c r="BJ79" s="51">
        <v>12</v>
      </c>
      <c r="BK79" s="48">
        <v>0.71</v>
      </c>
      <c r="BL79" s="48">
        <v>0.81</v>
      </c>
      <c r="BM79" s="48">
        <v>0.45</v>
      </c>
      <c r="BN79" s="46" t="s">
        <v>1171</v>
      </c>
      <c r="BO79" s="48">
        <v>0.45</v>
      </c>
      <c r="BP79" s="51">
        <v>6</v>
      </c>
      <c r="BQ79" s="51">
        <v>0.1</v>
      </c>
      <c r="BR79" s="46" t="s">
        <v>1171</v>
      </c>
      <c r="BS79" s="48">
        <v>0.64</v>
      </c>
      <c r="BT79" s="51">
        <v>5</v>
      </c>
      <c r="BU79" s="48">
        <v>0.75</v>
      </c>
    </row>
    <row r="80" spans="1:73">
      <c r="A80" s="45" t="s">
        <v>1236</v>
      </c>
      <c r="B80" s="49">
        <v>85.91</v>
      </c>
      <c r="C80" s="50">
        <v>4.9000000000000004</v>
      </c>
      <c r="D80" s="49">
        <v>383.69</v>
      </c>
      <c r="E80" s="49">
        <v>7.77</v>
      </c>
      <c r="F80" s="49">
        <v>150.08000000000001</v>
      </c>
      <c r="G80" s="49">
        <v>5.13</v>
      </c>
      <c r="H80" s="49">
        <v>177.07</v>
      </c>
      <c r="I80" s="49">
        <v>2.2200000000000002</v>
      </c>
      <c r="J80" s="49">
        <v>186.76</v>
      </c>
      <c r="K80" s="49">
        <v>10.74</v>
      </c>
      <c r="L80" s="50">
        <v>215.2</v>
      </c>
      <c r="M80" s="47" t="s">
        <v>1171</v>
      </c>
      <c r="N80" s="49">
        <v>2.35</v>
      </c>
      <c r="O80" s="49">
        <v>0.56000000000000005</v>
      </c>
      <c r="P80" s="49">
        <v>9.4700000000000006</v>
      </c>
      <c r="Q80" s="49">
        <v>7.99</v>
      </c>
      <c r="R80" s="49">
        <v>234.78</v>
      </c>
      <c r="S80" s="49">
        <v>48.19</v>
      </c>
      <c r="T80" s="49">
        <v>18.170000000000002</v>
      </c>
      <c r="U80" s="49">
        <v>5.28</v>
      </c>
      <c r="V80" s="49">
        <v>1029.24</v>
      </c>
      <c r="W80" s="50">
        <v>1</v>
      </c>
      <c r="X80" s="49">
        <v>20.54</v>
      </c>
      <c r="Y80" s="49">
        <v>6.56</v>
      </c>
      <c r="Z80" s="49">
        <v>1.18</v>
      </c>
      <c r="AA80" s="49">
        <v>12.12</v>
      </c>
      <c r="AB80" s="49">
        <v>31.45</v>
      </c>
      <c r="AC80" s="49">
        <v>1.55</v>
      </c>
      <c r="AD80" s="49">
        <v>1.08</v>
      </c>
      <c r="AE80" s="50">
        <v>0</v>
      </c>
      <c r="AF80" s="49">
        <v>10.51</v>
      </c>
      <c r="AG80" s="49">
        <v>0.25</v>
      </c>
      <c r="AH80" s="49">
        <v>44.66</v>
      </c>
      <c r="AI80" s="49">
        <v>0.02</v>
      </c>
      <c r="AJ80" s="49">
        <v>2.27</v>
      </c>
      <c r="AK80" s="50">
        <v>0.8</v>
      </c>
      <c r="AL80" s="49">
        <v>10.32</v>
      </c>
      <c r="AM80" s="49">
        <v>0.25</v>
      </c>
      <c r="AN80" s="49">
        <v>380.57</v>
      </c>
      <c r="AO80" s="49">
        <v>18.28</v>
      </c>
      <c r="AP80" s="49">
        <v>196.78</v>
      </c>
      <c r="AQ80" s="49">
        <v>4.1500000000000004</v>
      </c>
      <c r="AR80" s="49">
        <v>2342.15</v>
      </c>
      <c r="AS80" s="49">
        <v>71.290000000000006</v>
      </c>
      <c r="AT80" s="49">
        <v>3197.46</v>
      </c>
      <c r="AU80" s="50">
        <v>1</v>
      </c>
      <c r="AV80" s="49">
        <v>714.06</v>
      </c>
      <c r="AW80" s="50">
        <v>797</v>
      </c>
      <c r="AX80" s="49">
        <v>50.56</v>
      </c>
      <c r="AY80" s="49">
        <v>3.69</v>
      </c>
      <c r="AZ80" s="49">
        <v>1114.1600000000001</v>
      </c>
      <c r="BA80" s="49">
        <v>35.909999999999997</v>
      </c>
      <c r="BB80" s="49">
        <v>615.41999999999996</v>
      </c>
      <c r="BC80" s="49">
        <v>6.04</v>
      </c>
      <c r="BD80" s="49">
        <v>2213.34</v>
      </c>
      <c r="BE80" s="49">
        <v>7.39</v>
      </c>
      <c r="BF80" s="49">
        <v>1855.78</v>
      </c>
      <c r="BG80" s="49">
        <v>9.4600000000000009</v>
      </c>
      <c r="BH80" s="49">
        <v>732.48</v>
      </c>
      <c r="BI80" s="49">
        <v>13.14</v>
      </c>
      <c r="BJ80" s="49">
        <v>1789.54</v>
      </c>
      <c r="BK80" s="49">
        <v>291.83999999999997</v>
      </c>
      <c r="BL80" s="49">
        <v>2016.11</v>
      </c>
      <c r="BM80" s="49">
        <v>4.76</v>
      </c>
      <c r="BN80" s="49">
        <v>3969.62</v>
      </c>
      <c r="BO80" s="49">
        <v>6.74</v>
      </c>
      <c r="BP80" s="49">
        <v>4375.6499999999996</v>
      </c>
      <c r="BQ80" s="49">
        <v>29.62</v>
      </c>
      <c r="BR80" s="49">
        <v>2099.38</v>
      </c>
      <c r="BS80" s="49">
        <v>4.75</v>
      </c>
      <c r="BT80" s="49">
        <v>1601.04</v>
      </c>
      <c r="BU80" s="50">
        <v>212.4</v>
      </c>
    </row>
    <row r="81" spans="1:73">
      <c r="A81" s="45" t="s">
        <v>1237</v>
      </c>
      <c r="B81" s="48">
        <v>4997.46</v>
      </c>
      <c r="C81" s="51">
        <v>0.5</v>
      </c>
      <c r="D81" s="51">
        <v>10064.6</v>
      </c>
      <c r="E81" s="48">
        <v>11.73</v>
      </c>
      <c r="F81" s="48">
        <v>16587.45</v>
      </c>
      <c r="G81" s="48">
        <v>2.37</v>
      </c>
      <c r="H81" s="48">
        <v>14002.42</v>
      </c>
      <c r="I81" s="51">
        <v>2</v>
      </c>
      <c r="J81" s="51">
        <v>20068.2</v>
      </c>
      <c r="K81" s="48">
        <v>281.58</v>
      </c>
      <c r="L81" s="48">
        <v>4793.78</v>
      </c>
      <c r="M81" s="48">
        <v>0.25</v>
      </c>
      <c r="N81" s="48">
        <v>15445.66</v>
      </c>
      <c r="O81" s="48">
        <v>0.74</v>
      </c>
      <c r="P81" s="51">
        <v>6608.6</v>
      </c>
      <c r="Q81" s="48">
        <v>1.39</v>
      </c>
      <c r="R81" s="51">
        <v>16459.5</v>
      </c>
      <c r="S81" s="48">
        <v>5.28</v>
      </c>
      <c r="T81" s="48">
        <v>10149.530000000001</v>
      </c>
      <c r="U81" s="48">
        <v>11.15</v>
      </c>
      <c r="V81" s="48">
        <v>21945.67</v>
      </c>
      <c r="W81" s="48">
        <v>2.13</v>
      </c>
      <c r="X81" s="48">
        <v>9401.25</v>
      </c>
      <c r="Y81" s="51">
        <v>17</v>
      </c>
      <c r="Z81" s="48">
        <v>15486.33</v>
      </c>
      <c r="AA81" s="48">
        <v>2.0099999999999998</v>
      </c>
      <c r="AB81" s="48">
        <v>10149.89</v>
      </c>
      <c r="AC81" s="48">
        <v>5.56</v>
      </c>
      <c r="AD81" s="48">
        <v>9992.2199999999993</v>
      </c>
      <c r="AE81" s="48">
        <v>34.19</v>
      </c>
      <c r="AF81" s="48">
        <v>20641.23</v>
      </c>
      <c r="AG81" s="48">
        <v>28.44</v>
      </c>
      <c r="AH81" s="48">
        <v>10505.04</v>
      </c>
      <c r="AI81" s="48">
        <v>21.68</v>
      </c>
      <c r="AJ81" s="48">
        <v>5912.58</v>
      </c>
      <c r="AK81" s="48">
        <v>12.25</v>
      </c>
      <c r="AL81" s="48">
        <v>19864.11</v>
      </c>
      <c r="AM81" s="48">
        <v>19.97</v>
      </c>
      <c r="AN81" s="48">
        <v>10252.75</v>
      </c>
      <c r="AO81" s="48">
        <v>9.52</v>
      </c>
      <c r="AP81" s="51">
        <v>25467</v>
      </c>
      <c r="AQ81" s="48">
        <v>11.88</v>
      </c>
      <c r="AR81" s="48">
        <v>15371.86</v>
      </c>
      <c r="AS81" s="51">
        <v>9.1</v>
      </c>
      <c r="AT81" s="48">
        <v>14997.11</v>
      </c>
      <c r="AU81" s="48">
        <v>20.29</v>
      </c>
      <c r="AV81" s="48">
        <v>20061.919999999998</v>
      </c>
      <c r="AW81" s="48">
        <v>11.25</v>
      </c>
      <c r="AX81" s="48">
        <v>10121.07</v>
      </c>
      <c r="AY81" s="48">
        <v>20.76</v>
      </c>
      <c r="AZ81" s="48">
        <v>16792.75</v>
      </c>
      <c r="BA81" s="48">
        <v>6.58</v>
      </c>
      <c r="BB81" s="48">
        <v>3045.52</v>
      </c>
      <c r="BC81" s="51">
        <v>32.6</v>
      </c>
      <c r="BD81" s="48">
        <v>10691.98</v>
      </c>
      <c r="BE81" s="48">
        <v>29.23</v>
      </c>
      <c r="BF81" s="48">
        <v>21315.49</v>
      </c>
      <c r="BG81" s="48">
        <v>3.78</v>
      </c>
      <c r="BH81" s="48">
        <v>10706.31</v>
      </c>
      <c r="BI81" s="48">
        <v>6.65</v>
      </c>
      <c r="BJ81" s="48">
        <v>5679.32</v>
      </c>
      <c r="BK81" s="51">
        <v>30.7</v>
      </c>
      <c r="BL81" s="48">
        <v>25671.57</v>
      </c>
      <c r="BM81" s="48">
        <v>21.57</v>
      </c>
      <c r="BN81" s="51">
        <v>441.6</v>
      </c>
      <c r="BO81" s="48">
        <v>18.36</v>
      </c>
      <c r="BP81" s="48">
        <v>22077.79</v>
      </c>
      <c r="BQ81" s="48">
        <v>3.23</v>
      </c>
      <c r="BR81" s="51">
        <v>10235.5</v>
      </c>
      <c r="BS81" s="48">
        <v>32.21</v>
      </c>
      <c r="BT81" s="51">
        <v>17949.5</v>
      </c>
      <c r="BU81" s="48">
        <v>18.690000000000001</v>
      </c>
    </row>
    <row r="82" spans="1:73">
      <c r="A82" s="45" t="s">
        <v>1238</v>
      </c>
      <c r="B82" s="49">
        <v>218.64</v>
      </c>
      <c r="C82" s="50">
        <v>25.2</v>
      </c>
      <c r="D82" s="49">
        <v>104.18</v>
      </c>
      <c r="E82" s="49">
        <v>25.65</v>
      </c>
      <c r="F82" s="49">
        <v>246.17</v>
      </c>
      <c r="G82" s="49">
        <v>28.15</v>
      </c>
      <c r="H82" s="49">
        <v>172.07</v>
      </c>
      <c r="I82" s="49">
        <v>26.88</v>
      </c>
      <c r="J82" s="49">
        <v>158.97999999999999</v>
      </c>
      <c r="K82" s="49">
        <v>9.7100000000000009</v>
      </c>
      <c r="L82" s="49">
        <v>231.04</v>
      </c>
      <c r="M82" s="49">
        <v>29.89</v>
      </c>
      <c r="N82" s="49">
        <v>197.33</v>
      </c>
      <c r="O82" s="49">
        <v>46.42</v>
      </c>
      <c r="P82" s="49">
        <v>188.01</v>
      </c>
      <c r="Q82" s="49">
        <v>27.99</v>
      </c>
      <c r="R82" s="49">
        <v>351.11</v>
      </c>
      <c r="S82" s="49">
        <v>59.66</v>
      </c>
      <c r="T82" s="49">
        <v>327.14</v>
      </c>
      <c r="U82" s="49">
        <v>11.68</v>
      </c>
      <c r="V82" s="49">
        <v>398.04</v>
      </c>
      <c r="W82" s="49">
        <v>62.43</v>
      </c>
      <c r="X82" s="49">
        <v>381.04</v>
      </c>
      <c r="Y82" s="49">
        <v>21.66</v>
      </c>
      <c r="Z82" s="49">
        <v>627.22</v>
      </c>
      <c r="AA82" s="49">
        <v>9.0299999999999994</v>
      </c>
      <c r="AB82" s="49">
        <v>699.02</v>
      </c>
      <c r="AC82" s="49">
        <v>11.78</v>
      </c>
      <c r="AD82" s="49">
        <v>903.62</v>
      </c>
      <c r="AE82" s="49">
        <v>34.270000000000003</v>
      </c>
      <c r="AF82" s="50">
        <v>662.9</v>
      </c>
      <c r="AG82" s="49">
        <v>47.59</v>
      </c>
      <c r="AH82" s="49">
        <v>996.97</v>
      </c>
      <c r="AI82" s="49">
        <v>14.18</v>
      </c>
      <c r="AJ82" s="49">
        <v>744.25</v>
      </c>
      <c r="AK82" s="49">
        <v>18.79</v>
      </c>
      <c r="AL82" s="49">
        <v>949.55</v>
      </c>
      <c r="AM82" s="49">
        <v>35.19</v>
      </c>
      <c r="AN82" s="49">
        <v>1039.3900000000001</v>
      </c>
      <c r="AO82" s="49">
        <v>29.47</v>
      </c>
      <c r="AP82" s="49">
        <v>565.49</v>
      </c>
      <c r="AQ82" s="49">
        <v>29.11</v>
      </c>
      <c r="AR82" s="49">
        <v>954.12</v>
      </c>
      <c r="AS82" s="49">
        <v>39.01</v>
      </c>
      <c r="AT82" s="49">
        <v>555.33000000000004</v>
      </c>
      <c r="AU82" s="49">
        <v>36.549999999999997</v>
      </c>
      <c r="AV82" s="49">
        <v>691.85</v>
      </c>
      <c r="AW82" s="49">
        <v>40.89</v>
      </c>
      <c r="AX82" s="49">
        <v>637.49</v>
      </c>
      <c r="AY82" s="49">
        <v>60.14</v>
      </c>
      <c r="AZ82" s="49">
        <v>556.54</v>
      </c>
      <c r="BA82" s="49">
        <v>41.19</v>
      </c>
      <c r="BB82" s="49">
        <v>535.01</v>
      </c>
      <c r="BC82" s="49">
        <v>32.28</v>
      </c>
      <c r="BD82" s="50">
        <v>741.2</v>
      </c>
      <c r="BE82" s="49">
        <v>43.51</v>
      </c>
      <c r="BF82" s="49">
        <v>498.22</v>
      </c>
      <c r="BG82" s="49">
        <v>48.67</v>
      </c>
      <c r="BH82" s="49">
        <v>622.54999999999995</v>
      </c>
      <c r="BI82" s="50">
        <v>41.2</v>
      </c>
      <c r="BJ82" s="49">
        <v>518.46</v>
      </c>
      <c r="BK82" s="49">
        <v>86.87</v>
      </c>
      <c r="BL82" s="50">
        <v>760.3</v>
      </c>
      <c r="BM82" s="49">
        <v>72.260000000000005</v>
      </c>
      <c r="BN82" s="49">
        <v>666.84</v>
      </c>
      <c r="BO82" s="49">
        <v>92.95</v>
      </c>
      <c r="BP82" s="49">
        <v>542.94000000000005</v>
      </c>
      <c r="BQ82" s="50">
        <v>94</v>
      </c>
      <c r="BR82" s="49">
        <v>1118.49</v>
      </c>
      <c r="BS82" s="49">
        <v>97.79</v>
      </c>
      <c r="BT82" s="49">
        <v>393.62</v>
      </c>
      <c r="BU82" s="49">
        <v>35.89</v>
      </c>
    </row>
    <row r="83" spans="1:73">
      <c r="A83" s="45" t="s">
        <v>1239</v>
      </c>
      <c r="B83" s="48">
        <v>2531.7600000000002</v>
      </c>
      <c r="C83" s="48">
        <v>31.68</v>
      </c>
      <c r="D83" s="48">
        <v>15643.93</v>
      </c>
      <c r="E83" s="48">
        <v>2.0299999999999998</v>
      </c>
      <c r="F83" s="48">
        <v>4841.5600000000004</v>
      </c>
      <c r="G83" s="48">
        <v>160.49</v>
      </c>
      <c r="H83" s="48">
        <v>9917.93</v>
      </c>
      <c r="I83" s="48">
        <v>20.239999999999998</v>
      </c>
      <c r="J83" s="51">
        <v>1018.9</v>
      </c>
      <c r="K83" s="48">
        <v>0.83</v>
      </c>
      <c r="L83" s="48">
        <v>10063.69</v>
      </c>
      <c r="M83" s="48">
        <v>9.1199999999999992</v>
      </c>
      <c r="N83" s="48">
        <v>8517.82</v>
      </c>
      <c r="O83" s="48">
        <v>1.49</v>
      </c>
      <c r="P83" s="48">
        <v>6148.84</v>
      </c>
      <c r="Q83" s="48">
        <v>1.1299999999999999</v>
      </c>
      <c r="R83" s="48">
        <v>5203.47</v>
      </c>
      <c r="S83" s="48">
        <v>1.55</v>
      </c>
      <c r="T83" s="51">
        <v>7834.3</v>
      </c>
      <c r="U83" s="48">
        <v>21.91</v>
      </c>
      <c r="V83" s="48">
        <v>8601.0300000000007</v>
      </c>
      <c r="W83" s="48">
        <v>1.26</v>
      </c>
      <c r="X83" s="48">
        <v>10036.280000000001</v>
      </c>
      <c r="Y83" s="48">
        <v>113.16</v>
      </c>
      <c r="Z83" s="48">
        <v>4464.78</v>
      </c>
      <c r="AA83" s="48">
        <v>6.81</v>
      </c>
      <c r="AB83" s="48">
        <v>9096.61</v>
      </c>
      <c r="AC83" s="48">
        <v>1.83</v>
      </c>
      <c r="AD83" s="51">
        <v>9846.2999999999993</v>
      </c>
      <c r="AE83" s="48">
        <v>0.97</v>
      </c>
      <c r="AF83" s="48">
        <v>7544.66</v>
      </c>
      <c r="AG83" s="48">
        <v>2.98</v>
      </c>
      <c r="AH83" s="48">
        <v>2465.77</v>
      </c>
      <c r="AI83" s="48">
        <v>2.72</v>
      </c>
      <c r="AJ83" s="48">
        <v>7320.49</v>
      </c>
      <c r="AK83" s="48">
        <v>4.0199999999999996</v>
      </c>
      <c r="AL83" s="48">
        <v>12041.44</v>
      </c>
      <c r="AM83" s="48">
        <v>23.32</v>
      </c>
      <c r="AN83" s="48">
        <v>4105.08</v>
      </c>
      <c r="AO83" s="51">
        <v>3.2</v>
      </c>
      <c r="AP83" s="48">
        <v>6213.01</v>
      </c>
      <c r="AQ83" s="48">
        <v>40.67</v>
      </c>
      <c r="AR83" s="48">
        <v>5673.59</v>
      </c>
      <c r="AS83" s="48">
        <v>5.01</v>
      </c>
      <c r="AT83" s="48">
        <v>6888.45</v>
      </c>
      <c r="AU83" s="48">
        <v>18.63</v>
      </c>
      <c r="AV83" s="48">
        <v>8947.75</v>
      </c>
      <c r="AW83" s="48">
        <v>7.45</v>
      </c>
      <c r="AX83" s="48">
        <v>21850.02</v>
      </c>
      <c r="AY83" s="48">
        <v>16.850000000000001</v>
      </c>
      <c r="AZ83" s="48">
        <v>3690.24</v>
      </c>
      <c r="BA83" s="48">
        <v>0.92</v>
      </c>
      <c r="BB83" s="48">
        <v>3140.33</v>
      </c>
      <c r="BC83" s="48">
        <v>1.1299999999999999</v>
      </c>
      <c r="BD83" s="51">
        <v>26960.5</v>
      </c>
      <c r="BE83" s="48">
        <v>1.1599999999999999</v>
      </c>
      <c r="BF83" s="48">
        <v>2454.64</v>
      </c>
      <c r="BG83" s="48">
        <v>0.76</v>
      </c>
      <c r="BH83" s="48">
        <v>5643.33</v>
      </c>
      <c r="BI83" s="51">
        <v>4</v>
      </c>
      <c r="BJ83" s="48">
        <v>1828.49</v>
      </c>
      <c r="BK83" s="48">
        <v>0.42</v>
      </c>
      <c r="BL83" s="48">
        <v>3967.69</v>
      </c>
      <c r="BM83" s="48">
        <v>2.91</v>
      </c>
      <c r="BN83" s="48">
        <v>22859.07</v>
      </c>
      <c r="BO83" s="48">
        <v>3.07</v>
      </c>
      <c r="BP83" s="48">
        <v>2450.75</v>
      </c>
      <c r="BQ83" s="48">
        <v>1.81</v>
      </c>
      <c r="BR83" s="48">
        <v>3452.19</v>
      </c>
      <c r="BS83" s="48">
        <v>43.57</v>
      </c>
      <c r="BT83" s="48">
        <v>2020.72</v>
      </c>
      <c r="BU83" s="51">
        <v>12</v>
      </c>
    </row>
    <row r="84" spans="1:73">
      <c r="A84" s="45" t="s">
        <v>1240</v>
      </c>
      <c r="B84" s="50">
        <v>88.2</v>
      </c>
      <c r="C84" s="49">
        <v>19.75</v>
      </c>
      <c r="D84" s="50">
        <v>30.6</v>
      </c>
      <c r="E84" s="50">
        <v>0.2</v>
      </c>
      <c r="F84" s="49">
        <v>68.010000000000005</v>
      </c>
      <c r="G84" s="50">
        <v>9.3000000000000007</v>
      </c>
      <c r="H84" s="50">
        <v>11.1</v>
      </c>
      <c r="I84" s="49">
        <v>0.57999999999999996</v>
      </c>
      <c r="J84" s="49">
        <v>133.94</v>
      </c>
      <c r="K84" s="49">
        <v>17.82</v>
      </c>
      <c r="L84" s="49">
        <v>43.16</v>
      </c>
      <c r="M84" s="49">
        <v>2.4300000000000002</v>
      </c>
      <c r="N84" s="49">
        <v>32.909999999999997</v>
      </c>
      <c r="O84" s="49">
        <v>1.08</v>
      </c>
      <c r="P84" s="49">
        <v>78.56</v>
      </c>
      <c r="Q84" s="49">
        <v>8.75</v>
      </c>
      <c r="R84" s="49">
        <v>97.91</v>
      </c>
      <c r="S84" s="49">
        <v>12.74</v>
      </c>
      <c r="T84" s="49">
        <v>94.17</v>
      </c>
      <c r="U84" s="49">
        <v>9.34</v>
      </c>
      <c r="V84" s="49">
        <v>138.41999999999999</v>
      </c>
      <c r="W84" s="49">
        <v>2.88</v>
      </c>
      <c r="X84" s="49">
        <v>34.659999999999997</v>
      </c>
      <c r="Y84" s="49">
        <v>61.72</v>
      </c>
      <c r="Z84" s="49">
        <v>893.84</v>
      </c>
      <c r="AA84" s="49">
        <v>7.24</v>
      </c>
      <c r="AB84" s="49">
        <v>159.75</v>
      </c>
      <c r="AC84" s="49">
        <v>3.97</v>
      </c>
      <c r="AD84" s="49">
        <v>261.79000000000002</v>
      </c>
      <c r="AE84" s="50">
        <v>7.8</v>
      </c>
      <c r="AF84" s="49">
        <v>82.97</v>
      </c>
      <c r="AG84" s="49">
        <v>9.92</v>
      </c>
      <c r="AH84" s="49">
        <v>225.44</v>
      </c>
      <c r="AI84" s="49">
        <v>7.97</v>
      </c>
      <c r="AJ84" s="49">
        <v>176.71</v>
      </c>
      <c r="AK84" s="49">
        <v>9.2100000000000009</v>
      </c>
      <c r="AL84" s="49">
        <v>518.64</v>
      </c>
      <c r="AM84" s="49">
        <v>11.03</v>
      </c>
      <c r="AN84" s="49">
        <v>317.67</v>
      </c>
      <c r="AO84" s="49">
        <v>7.18</v>
      </c>
      <c r="AP84" s="50">
        <v>292.8</v>
      </c>
      <c r="AQ84" s="50">
        <v>10.3</v>
      </c>
      <c r="AR84" s="49">
        <v>83.05</v>
      </c>
      <c r="AS84" s="49">
        <v>16.190000000000001</v>
      </c>
      <c r="AT84" s="50">
        <v>306.10000000000002</v>
      </c>
      <c r="AU84" s="49">
        <v>14.13</v>
      </c>
      <c r="AV84" s="49">
        <v>556.33000000000004</v>
      </c>
      <c r="AW84" s="49">
        <v>3.73</v>
      </c>
      <c r="AX84" s="50">
        <v>52.8</v>
      </c>
      <c r="AY84" s="49">
        <v>2.69</v>
      </c>
      <c r="AZ84" s="49">
        <v>125.26</v>
      </c>
      <c r="BA84" s="49">
        <v>2.75</v>
      </c>
      <c r="BB84" s="49">
        <v>207.54</v>
      </c>
      <c r="BC84" s="49">
        <v>4.68</v>
      </c>
      <c r="BD84" s="49">
        <v>164.12</v>
      </c>
      <c r="BE84" s="49">
        <v>9.07</v>
      </c>
      <c r="BF84" s="50">
        <v>155</v>
      </c>
      <c r="BG84" s="49">
        <v>13.75</v>
      </c>
      <c r="BH84" s="49">
        <v>122.41</v>
      </c>
      <c r="BI84" s="49">
        <v>4.8600000000000003</v>
      </c>
      <c r="BJ84" s="49">
        <v>160.32</v>
      </c>
      <c r="BK84" s="49">
        <v>4.9400000000000004</v>
      </c>
      <c r="BL84" s="49">
        <v>154.13999999999999</v>
      </c>
      <c r="BM84" s="49">
        <v>11.12</v>
      </c>
      <c r="BN84" s="49">
        <v>225.03</v>
      </c>
      <c r="BO84" s="49">
        <v>13.74</v>
      </c>
      <c r="BP84" s="49">
        <v>159.31</v>
      </c>
      <c r="BQ84" s="49">
        <v>26.46</v>
      </c>
      <c r="BR84" s="49">
        <v>70.78</v>
      </c>
      <c r="BS84" s="49">
        <v>11.65</v>
      </c>
      <c r="BT84" s="49">
        <v>131.79</v>
      </c>
      <c r="BU84" s="49">
        <v>4.51</v>
      </c>
    </row>
    <row r="85" spans="1:73">
      <c r="A85" s="45" t="s">
        <v>1241</v>
      </c>
      <c r="B85" s="48">
        <v>75.47</v>
      </c>
      <c r="C85" s="48">
        <v>11.91</v>
      </c>
      <c r="D85" s="48">
        <v>1849.16</v>
      </c>
      <c r="E85" s="51">
        <v>2</v>
      </c>
      <c r="F85" s="48">
        <v>8.52</v>
      </c>
      <c r="G85" s="48">
        <v>87.74</v>
      </c>
      <c r="H85" s="48">
        <v>385.53</v>
      </c>
      <c r="I85" s="48">
        <v>0.82</v>
      </c>
      <c r="J85" s="48">
        <v>33.47</v>
      </c>
      <c r="K85" s="48">
        <v>32.39</v>
      </c>
      <c r="L85" s="48">
        <v>10.17</v>
      </c>
      <c r="M85" s="48">
        <v>0.55000000000000004</v>
      </c>
      <c r="N85" s="51">
        <v>152</v>
      </c>
      <c r="O85" s="48">
        <v>3.64</v>
      </c>
      <c r="P85" s="48">
        <v>113.39</v>
      </c>
      <c r="Q85" s="48">
        <v>9.64</v>
      </c>
      <c r="R85" s="48">
        <v>41.09</v>
      </c>
      <c r="S85" s="48">
        <v>0.55000000000000004</v>
      </c>
      <c r="T85" s="48">
        <v>100.72</v>
      </c>
      <c r="U85" s="48">
        <v>0.55000000000000004</v>
      </c>
      <c r="V85" s="48">
        <v>133.31</v>
      </c>
      <c r="W85" s="48">
        <v>4.3600000000000003</v>
      </c>
      <c r="X85" s="48">
        <v>69.53</v>
      </c>
      <c r="Y85" s="51">
        <v>10</v>
      </c>
      <c r="Z85" s="48">
        <v>603.45000000000005</v>
      </c>
      <c r="AA85" s="48">
        <v>86.69</v>
      </c>
      <c r="AB85" s="51">
        <v>244.7</v>
      </c>
      <c r="AC85" s="48">
        <v>1.79</v>
      </c>
      <c r="AD85" s="48">
        <v>484.31</v>
      </c>
      <c r="AE85" s="48">
        <v>36.380000000000003</v>
      </c>
      <c r="AF85" s="51">
        <v>359.6</v>
      </c>
      <c r="AG85" s="48">
        <v>18.27</v>
      </c>
      <c r="AH85" s="51">
        <v>1258.8</v>
      </c>
      <c r="AI85" s="48">
        <v>4.67</v>
      </c>
      <c r="AJ85" s="48">
        <v>2.97</v>
      </c>
      <c r="AK85" s="48">
        <v>0.15</v>
      </c>
      <c r="AL85" s="48">
        <v>630.21</v>
      </c>
      <c r="AM85" s="48">
        <v>0.27</v>
      </c>
      <c r="AN85" s="48">
        <v>90.15</v>
      </c>
      <c r="AO85" s="48">
        <v>0.55000000000000004</v>
      </c>
      <c r="AP85" s="48">
        <v>653.54999999999995</v>
      </c>
      <c r="AQ85" s="48">
        <v>0.01</v>
      </c>
      <c r="AR85" s="48">
        <v>478.92</v>
      </c>
      <c r="AS85" s="48">
        <v>0.25</v>
      </c>
      <c r="AT85" s="51">
        <v>301.7</v>
      </c>
      <c r="AU85" s="48">
        <v>0.46</v>
      </c>
      <c r="AV85" s="48">
        <v>903.39</v>
      </c>
      <c r="AW85" s="46" t="s">
        <v>1171</v>
      </c>
      <c r="AX85" s="48">
        <v>675.81</v>
      </c>
      <c r="AY85" s="48">
        <v>2.52</v>
      </c>
      <c r="AZ85" s="48">
        <v>936.23</v>
      </c>
      <c r="BA85" s="48">
        <v>5.57</v>
      </c>
      <c r="BB85" s="48">
        <v>1181.58</v>
      </c>
      <c r="BC85" s="48">
        <v>5.52</v>
      </c>
      <c r="BD85" s="48">
        <v>1001.57</v>
      </c>
      <c r="BE85" s="48">
        <v>1.36</v>
      </c>
      <c r="BF85" s="48">
        <v>1212.8499999999999</v>
      </c>
      <c r="BG85" s="51">
        <v>0.5</v>
      </c>
      <c r="BH85" s="48">
        <v>381.04</v>
      </c>
      <c r="BI85" s="48">
        <v>0.55000000000000004</v>
      </c>
      <c r="BJ85" s="48">
        <v>909.82</v>
      </c>
      <c r="BK85" s="48">
        <v>0.63</v>
      </c>
      <c r="BL85" s="48">
        <v>1020.56</v>
      </c>
      <c r="BM85" s="48">
        <v>2.0099999999999998</v>
      </c>
      <c r="BN85" s="48">
        <v>1510.08</v>
      </c>
      <c r="BO85" s="48">
        <v>1.73</v>
      </c>
      <c r="BP85" s="48">
        <v>950.78</v>
      </c>
      <c r="BQ85" s="48">
        <v>1.82</v>
      </c>
      <c r="BR85" s="48">
        <v>1612.95</v>
      </c>
      <c r="BS85" s="48">
        <v>10.11</v>
      </c>
      <c r="BT85" s="48">
        <v>1669.88</v>
      </c>
      <c r="BU85" s="48">
        <v>0.76</v>
      </c>
    </row>
    <row r="86" spans="1:73">
      <c r="A86" s="45" t="s">
        <v>1242</v>
      </c>
      <c r="B86" s="50">
        <v>15061.5</v>
      </c>
      <c r="C86" s="49">
        <v>699.71</v>
      </c>
      <c r="D86" s="50">
        <v>13402.2</v>
      </c>
      <c r="E86" s="49">
        <v>392.68</v>
      </c>
      <c r="F86" s="49">
        <v>11678.94</v>
      </c>
      <c r="G86" s="49">
        <v>1113.17</v>
      </c>
      <c r="H86" s="49">
        <v>12540.15</v>
      </c>
      <c r="I86" s="49">
        <v>670.94</v>
      </c>
      <c r="J86" s="50">
        <v>10363.4</v>
      </c>
      <c r="K86" s="49">
        <v>546.78</v>
      </c>
      <c r="L86" s="50">
        <v>8483.2999999999993</v>
      </c>
      <c r="M86" s="49">
        <v>422.59</v>
      </c>
      <c r="N86" s="50">
        <v>11233</v>
      </c>
      <c r="O86" s="49">
        <v>917.24</v>
      </c>
      <c r="P86" s="49">
        <v>10693.08</v>
      </c>
      <c r="Q86" s="49">
        <v>557.46</v>
      </c>
      <c r="R86" s="49">
        <v>17669.45</v>
      </c>
      <c r="S86" s="49">
        <v>780.66</v>
      </c>
      <c r="T86" s="49">
        <v>12498.15</v>
      </c>
      <c r="U86" s="50">
        <v>877.4</v>
      </c>
      <c r="V86" s="50">
        <v>12377.1</v>
      </c>
      <c r="W86" s="49">
        <v>2064.34</v>
      </c>
      <c r="X86" s="50">
        <v>9911.2999999999993</v>
      </c>
      <c r="Y86" s="49">
        <v>2625.76</v>
      </c>
      <c r="Z86" s="49">
        <v>7659.67</v>
      </c>
      <c r="AA86" s="50">
        <v>2555.6</v>
      </c>
      <c r="AB86" s="50">
        <v>4705.8999999999996</v>
      </c>
      <c r="AC86" s="49">
        <v>1813.79</v>
      </c>
      <c r="AD86" s="49">
        <v>5744.06</v>
      </c>
      <c r="AE86" s="49">
        <v>3450.07</v>
      </c>
      <c r="AF86" s="50">
        <v>9460.2999999999993</v>
      </c>
      <c r="AG86" s="49">
        <v>2357.54</v>
      </c>
      <c r="AH86" s="49">
        <v>7921.58</v>
      </c>
      <c r="AI86" s="49">
        <v>1951.75</v>
      </c>
      <c r="AJ86" s="50">
        <v>11828.7</v>
      </c>
      <c r="AK86" s="49">
        <v>2122.33</v>
      </c>
      <c r="AL86" s="49">
        <v>11847.92</v>
      </c>
      <c r="AM86" s="49">
        <v>2220.79</v>
      </c>
      <c r="AN86" s="49">
        <v>13693.42</v>
      </c>
      <c r="AO86" s="49">
        <v>2642.82</v>
      </c>
      <c r="AP86" s="49">
        <v>9763.25</v>
      </c>
      <c r="AQ86" s="49">
        <v>3853.38</v>
      </c>
      <c r="AR86" s="49">
        <v>9549.01</v>
      </c>
      <c r="AS86" s="49">
        <v>4556.88</v>
      </c>
      <c r="AT86" s="49">
        <v>12545.78</v>
      </c>
      <c r="AU86" s="49">
        <v>2701.98</v>
      </c>
      <c r="AV86" s="49">
        <v>8507.31</v>
      </c>
      <c r="AW86" s="50">
        <v>3536.2</v>
      </c>
      <c r="AX86" s="50">
        <v>3379.3</v>
      </c>
      <c r="AY86" s="49">
        <v>530.47</v>
      </c>
      <c r="AZ86" s="50">
        <v>5501.7</v>
      </c>
      <c r="BA86" s="49">
        <v>3815.55</v>
      </c>
      <c r="BB86" s="49">
        <v>4663.13</v>
      </c>
      <c r="BC86" s="49">
        <v>3097.71</v>
      </c>
      <c r="BD86" s="49">
        <v>9079.1299999999992</v>
      </c>
      <c r="BE86" s="49">
        <v>3552.21</v>
      </c>
      <c r="BF86" s="49">
        <v>7189.11</v>
      </c>
      <c r="BG86" s="49">
        <v>1762.72</v>
      </c>
      <c r="BH86" s="50">
        <v>6401.1</v>
      </c>
      <c r="BI86" s="49">
        <v>2071.48</v>
      </c>
      <c r="BJ86" s="49">
        <v>3311.14</v>
      </c>
      <c r="BK86" s="49">
        <v>5317.79</v>
      </c>
      <c r="BL86" s="49">
        <v>4675.75</v>
      </c>
      <c r="BM86" s="49">
        <v>2128.29</v>
      </c>
      <c r="BN86" s="50">
        <v>7425.4</v>
      </c>
      <c r="BO86" s="49">
        <v>3188.31</v>
      </c>
      <c r="BP86" s="50">
        <v>5054.3999999999996</v>
      </c>
      <c r="BQ86" s="49">
        <v>2046.13</v>
      </c>
      <c r="BR86" s="50">
        <v>4411.8</v>
      </c>
      <c r="BS86" s="49">
        <v>2795.05</v>
      </c>
      <c r="BT86" s="50">
        <v>2300.9</v>
      </c>
      <c r="BU86" s="49">
        <v>1296.3900000000001</v>
      </c>
    </row>
    <row r="87" spans="1:73">
      <c r="A87" s="45" t="s">
        <v>1243</v>
      </c>
      <c r="B87" s="48">
        <v>13.26</v>
      </c>
      <c r="C87" s="48">
        <v>0.28000000000000003</v>
      </c>
      <c r="D87" s="48">
        <v>39.04</v>
      </c>
      <c r="E87" s="48">
        <v>28.31</v>
      </c>
      <c r="F87" s="48">
        <v>20.04</v>
      </c>
      <c r="G87" s="48">
        <v>0.26</v>
      </c>
      <c r="H87" s="48">
        <v>3.08</v>
      </c>
      <c r="I87" s="48">
        <v>0.08</v>
      </c>
      <c r="J87" s="48">
        <v>25.55</v>
      </c>
      <c r="K87" s="48">
        <v>0.11</v>
      </c>
      <c r="L87" s="48">
        <v>3.49</v>
      </c>
      <c r="M87" s="48">
        <v>0.13</v>
      </c>
      <c r="N87" s="48">
        <v>21.69</v>
      </c>
      <c r="O87" s="48">
        <v>1.83</v>
      </c>
      <c r="P87" s="48">
        <v>63.65</v>
      </c>
      <c r="Q87" s="48">
        <v>10.65</v>
      </c>
      <c r="R87" s="48">
        <v>119.59</v>
      </c>
      <c r="S87" s="48">
        <v>0.96</v>
      </c>
      <c r="T87" s="48">
        <v>92.53</v>
      </c>
      <c r="U87" s="48">
        <v>11.33</v>
      </c>
      <c r="V87" s="51">
        <v>45.8</v>
      </c>
      <c r="W87" s="48">
        <v>0.12</v>
      </c>
      <c r="X87" s="48">
        <v>73.08</v>
      </c>
      <c r="Y87" s="48">
        <v>12.85</v>
      </c>
      <c r="Z87" s="48">
        <v>196.72</v>
      </c>
      <c r="AA87" s="48">
        <v>11.66</v>
      </c>
      <c r="AB87" s="48">
        <v>165.66</v>
      </c>
      <c r="AC87" s="48">
        <v>17.12</v>
      </c>
      <c r="AD87" s="48">
        <v>126.16</v>
      </c>
      <c r="AE87" s="48">
        <v>11.65</v>
      </c>
      <c r="AF87" s="48">
        <v>207.72</v>
      </c>
      <c r="AG87" s="48">
        <v>4.7300000000000004</v>
      </c>
      <c r="AH87" s="48">
        <v>228.77</v>
      </c>
      <c r="AI87" s="48">
        <v>4.43</v>
      </c>
      <c r="AJ87" s="48">
        <v>140.94</v>
      </c>
      <c r="AK87" s="48">
        <v>21.31</v>
      </c>
      <c r="AL87" s="48">
        <v>133.63</v>
      </c>
      <c r="AM87" s="48">
        <v>4.0599999999999996</v>
      </c>
      <c r="AN87" s="48">
        <v>266.16000000000003</v>
      </c>
      <c r="AO87" s="48">
        <v>2.21</v>
      </c>
      <c r="AP87" s="48">
        <v>277.49</v>
      </c>
      <c r="AQ87" s="51">
        <v>70.8</v>
      </c>
      <c r="AR87" s="48">
        <v>236.19</v>
      </c>
      <c r="AS87" s="48">
        <v>27.88</v>
      </c>
      <c r="AT87" s="48">
        <v>86.11</v>
      </c>
      <c r="AU87" s="48">
        <v>60.12</v>
      </c>
      <c r="AV87" s="48">
        <v>199.12</v>
      </c>
      <c r="AW87" s="48">
        <v>7.44</v>
      </c>
      <c r="AX87" s="48">
        <v>168.01</v>
      </c>
      <c r="AY87" s="48">
        <v>105.89</v>
      </c>
      <c r="AZ87" s="48">
        <v>171.56</v>
      </c>
      <c r="BA87" s="48">
        <v>245.38</v>
      </c>
      <c r="BB87" s="48">
        <v>206.46</v>
      </c>
      <c r="BC87" s="48">
        <v>214.02</v>
      </c>
      <c r="BD87" s="48">
        <v>168.68</v>
      </c>
      <c r="BE87" s="48">
        <v>227.98</v>
      </c>
      <c r="BF87" s="48">
        <v>108.99</v>
      </c>
      <c r="BG87" s="51">
        <v>174.9</v>
      </c>
      <c r="BH87" s="48">
        <v>113.87</v>
      </c>
      <c r="BI87" s="48">
        <v>69.959999999999994</v>
      </c>
      <c r="BJ87" s="48">
        <v>154.68</v>
      </c>
      <c r="BK87" s="48">
        <v>193.78</v>
      </c>
      <c r="BL87" s="51">
        <v>230.5</v>
      </c>
      <c r="BM87" s="48">
        <v>432.63</v>
      </c>
      <c r="BN87" s="48">
        <v>99.57</v>
      </c>
      <c r="BO87" s="48">
        <v>204.06</v>
      </c>
      <c r="BP87" s="48">
        <v>223.45</v>
      </c>
      <c r="BQ87" s="48">
        <v>338.85</v>
      </c>
      <c r="BR87" s="48">
        <v>117.73</v>
      </c>
      <c r="BS87" s="51">
        <v>328.7</v>
      </c>
      <c r="BT87" s="48">
        <v>264.12</v>
      </c>
      <c r="BU87" s="48">
        <v>361.24</v>
      </c>
    </row>
    <row r="88" spans="1:73">
      <c r="A88" s="45" t="s">
        <v>1244</v>
      </c>
      <c r="B88" s="49">
        <v>9042.15</v>
      </c>
      <c r="C88" s="49">
        <v>223.23</v>
      </c>
      <c r="D88" s="49">
        <v>7582.84</v>
      </c>
      <c r="E88" s="49">
        <v>100.04</v>
      </c>
      <c r="F88" s="49">
        <v>10122.67</v>
      </c>
      <c r="G88" s="49">
        <v>54.84</v>
      </c>
      <c r="H88" s="49">
        <v>8274.98</v>
      </c>
      <c r="I88" s="49">
        <v>156.76</v>
      </c>
      <c r="J88" s="49">
        <v>6881.05</v>
      </c>
      <c r="K88" s="49">
        <v>37.090000000000003</v>
      </c>
      <c r="L88" s="50">
        <v>5487</v>
      </c>
      <c r="M88" s="49">
        <v>107.48</v>
      </c>
      <c r="N88" s="49">
        <v>9005.01</v>
      </c>
      <c r="O88" s="49">
        <v>109.92</v>
      </c>
      <c r="P88" s="49">
        <v>9486.39</v>
      </c>
      <c r="Q88" s="49">
        <v>47.83</v>
      </c>
      <c r="R88" s="49">
        <v>11107.06</v>
      </c>
      <c r="S88" s="49">
        <v>118.67</v>
      </c>
      <c r="T88" s="49">
        <v>12718.03</v>
      </c>
      <c r="U88" s="49">
        <v>169.29</v>
      </c>
      <c r="V88" s="49">
        <v>11747.49</v>
      </c>
      <c r="W88" s="49">
        <v>199.53</v>
      </c>
      <c r="X88" s="49">
        <v>13651.93</v>
      </c>
      <c r="Y88" s="49">
        <v>269.93</v>
      </c>
      <c r="Z88" s="49">
        <v>16516.68</v>
      </c>
      <c r="AA88" s="49">
        <v>4083.48</v>
      </c>
      <c r="AB88" s="49">
        <v>15116.06</v>
      </c>
      <c r="AC88" s="49">
        <v>1336.28</v>
      </c>
      <c r="AD88" s="50">
        <v>20469.7</v>
      </c>
      <c r="AE88" s="49">
        <v>1737.75</v>
      </c>
      <c r="AF88" s="49">
        <v>14741.95</v>
      </c>
      <c r="AG88" s="49">
        <v>2348.0700000000002</v>
      </c>
      <c r="AH88" s="49">
        <v>16494.75</v>
      </c>
      <c r="AI88" s="49">
        <v>2923.26</v>
      </c>
      <c r="AJ88" s="49">
        <v>15662.62</v>
      </c>
      <c r="AK88" s="49">
        <v>1189.3699999999999</v>
      </c>
      <c r="AL88" s="49">
        <v>16125.77</v>
      </c>
      <c r="AM88" s="49">
        <v>5663.07</v>
      </c>
      <c r="AN88" s="49">
        <v>16511.79</v>
      </c>
      <c r="AO88" s="50">
        <v>2995.4</v>
      </c>
      <c r="AP88" s="49">
        <v>13945.97</v>
      </c>
      <c r="AQ88" s="49">
        <v>5151.58</v>
      </c>
      <c r="AR88" s="49">
        <v>12523.18</v>
      </c>
      <c r="AS88" s="49">
        <v>1185.72</v>
      </c>
      <c r="AT88" s="49">
        <v>14098.24</v>
      </c>
      <c r="AU88" s="49">
        <v>560.80999999999995</v>
      </c>
      <c r="AV88" s="49">
        <v>12057.82</v>
      </c>
      <c r="AW88" s="49">
        <v>837.71</v>
      </c>
      <c r="AX88" s="49">
        <v>13382.44</v>
      </c>
      <c r="AY88" s="49">
        <v>2089.7199999999998</v>
      </c>
      <c r="AZ88" s="49">
        <v>11348.87</v>
      </c>
      <c r="BA88" s="49">
        <v>1480.27</v>
      </c>
      <c r="BB88" s="49">
        <v>9707.0499999999993</v>
      </c>
      <c r="BC88" s="49">
        <v>1195.32</v>
      </c>
      <c r="BD88" s="49">
        <v>9128.57</v>
      </c>
      <c r="BE88" s="49">
        <v>4048.56</v>
      </c>
      <c r="BF88" s="49">
        <v>9218.11</v>
      </c>
      <c r="BG88" s="49">
        <v>1065.68</v>
      </c>
      <c r="BH88" s="49">
        <v>5304.48</v>
      </c>
      <c r="BI88" s="49">
        <v>245.43</v>
      </c>
      <c r="BJ88" s="49">
        <v>14521.84</v>
      </c>
      <c r="BK88" s="49">
        <v>334.33</v>
      </c>
      <c r="BL88" s="49">
        <v>14887.69</v>
      </c>
      <c r="BM88" s="49">
        <v>453.93</v>
      </c>
      <c r="BN88" s="49">
        <v>10738.17</v>
      </c>
      <c r="BO88" s="49">
        <v>1682.11</v>
      </c>
      <c r="BP88" s="49">
        <v>14450.47</v>
      </c>
      <c r="BQ88" s="49">
        <v>1869.89</v>
      </c>
      <c r="BR88" s="49">
        <v>18283.87</v>
      </c>
      <c r="BS88" s="49">
        <v>2000.41</v>
      </c>
      <c r="BT88" s="49">
        <v>16825.68</v>
      </c>
      <c r="BU88" s="49">
        <v>1693.12</v>
      </c>
    </row>
    <row r="89" spans="1:73">
      <c r="A89" s="45" t="s">
        <v>1245</v>
      </c>
      <c r="B89" s="46" t="s">
        <v>1171</v>
      </c>
      <c r="C89" s="46" t="s">
        <v>1171</v>
      </c>
      <c r="D89" s="46" t="s">
        <v>1171</v>
      </c>
      <c r="E89" s="46" t="s">
        <v>1171</v>
      </c>
      <c r="F89" s="46" t="s">
        <v>1171</v>
      </c>
      <c r="G89" s="46" t="s">
        <v>1171</v>
      </c>
      <c r="H89" s="46" t="s">
        <v>1171</v>
      </c>
      <c r="I89" s="46" t="s">
        <v>1171</v>
      </c>
      <c r="J89" s="46" t="s">
        <v>1171</v>
      </c>
      <c r="K89" s="46" t="s">
        <v>1171</v>
      </c>
      <c r="L89" s="46" t="s">
        <v>1171</v>
      </c>
      <c r="M89" s="46" t="s">
        <v>1171</v>
      </c>
      <c r="N89" s="46" t="s">
        <v>1171</v>
      </c>
      <c r="O89" s="46" t="s">
        <v>1171</v>
      </c>
      <c r="P89" s="46" t="s">
        <v>1171</v>
      </c>
      <c r="Q89" s="46" t="s">
        <v>1171</v>
      </c>
      <c r="R89" s="46" t="s">
        <v>1171</v>
      </c>
      <c r="S89" s="46" t="s">
        <v>1171</v>
      </c>
      <c r="T89" s="46" t="s">
        <v>1171</v>
      </c>
      <c r="U89" s="46" t="s">
        <v>1171</v>
      </c>
      <c r="V89" s="46" t="s">
        <v>1171</v>
      </c>
      <c r="W89" s="46" t="s">
        <v>1171</v>
      </c>
      <c r="X89" s="46" t="s">
        <v>1171</v>
      </c>
      <c r="Y89" s="46" t="s">
        <v>1171</v>
      </c>
      <c r="Z89" s="46" t="s">
        <v>1171</v>
      </c>
      <c r="AA89" s="46" t="s">
        <v>1171</v>
      </c>
      <c r="AB89" s="46" t="s">
        <v>1171</v>
      </c>
      <c r="AC89" s="46" t="s">
        <v>1171</v>
      </c>
      <c r="AD89" s="46" t="s">
        <v>1171</v>
      </c>
      <c r="AE89" s="46" t="s">
        <v>1171</v>
      </c>
      <c r="AF89" s="46" t="s">
        <v>1171</v>
      </c>
      <c r="AG89" s="46" t="s">
        <v>1171</v>
      </c>
      <c r="AH89" s="46" t="s">
        <v>1171</v>
      </c>
      <c r="AI89" s="46" t="s">
        <v>1171</v>
      </c>
      <c r="AJ89" s="46" t="s">
        <v>1171</v>
      </c>
      <c r="AK89" s="46" t="s">
        <v>1171</v>
      </c>
      <c r="AL89" s="46" t="s">
        <v>1171</v>
      </c>
      <c r="AM89" s="46" t="s">
        <v>1171</v>
      </c>
      <c r="AN89" s="46" t="s">
        <v>1171</v>
      </c>
      <c r="AO89" s="46" t="s">
        <v>1171</v>
      </c>
      <c r="AP89" s="46" t="s">
        <v>1171</v>
      </c>
      <c r="AQ89" s="46" t="s">
        <v>1171</v>
      </c>
      <c r="AR89" s="46" t="s">
        <v>1171</v>
      </c>
      <c r="AS89" s="46" t="s">
        <v>1171</v>
      </c>
      <c r="AT89" s="46" t="s">
        <v>1171</v>
      </c>
      <c r="AU89" s="46" t="s">
        <v>1171</v>
      </c>
      <c r="AV89" s="46" t="s">
        <v>1171</v>
      </c>
      <c r="AW89" s="46" t="s">
        <v>1171</v>
      </c>
      <c r="AX89" s="46" t="s">
        <v>1171</v>
      </c>
      <c r="AY89" s="46" t="s">
        <v>1171</v>
      </c>
      <c r="AZ89" s="46" t="s">
        <v>1171</v>
      </c>
      <c r="BA89" s="46" t="s">
        <v>1171</v>
      </c>
      <c r="BB89" s="46" t="s">
        <v>1171</v>
      </c>
      <c r="BC89" s="46" t="s">
        <v>1171</v>
      </c>
      <c r="BD89" s="46" t="s">
        <v>1171</v>
      </c>
      <c r="BE89" s="46" t="s">
        <v>1171</v>
      </c>
      <c r="BF89" s="46" t="s">
        <v>1171</v>
      </c>
      <c r="BG89" s="46" t="s">
        <v>1171</v>
      </c>
      <c r="BH89" s="46" t="s">
        <v>1171</v>
      </c>
      <c r="BI89" s="46" t="s">
        <v>1171</v>
      </c>
      <c r="BJ89" s="46" t="s">
        <v>1171</v>
      </c>
      <c r="BK89" s="46" t="s">
        <v>1171</v>
      </c>
      <c r="BL89" s="46" t="s">
        <v>1171</v>
      </c>
      <c r="BM89" s="46" t="s">
        <v>1171</v>
      </c>
      <c r="BN89" s="46" t="s">
        <v>1171</v>
      </c>
      <c r="BO89" s="46" t="s">
        <v>1171</v>
      </c>
      <c r="BP89" s="46" t="s">
        <v>1171</v>
      </c>
      <c r="BQ89" s="46" t="s">
        <v>1171</v>
      </c>
      <c r="BR89" s="46" t="s">
        <v>1171</v>
      </c>
      <c r="BS89" s="46" t="s">
        <v>1171</v>
      </c>
      <c r="BT89" s="46" t="s">
        <v>1171</v>
      </c>
      <c r="BU89" s="46" t="s">
        <v>1171</v>
      </c>
    </row>
    <row r="90" spans="1:73">
      <c r="A90" s="45" t="s">
        <v>1246</v>
      </c>
      <c r="B90" s="47" t="s">
        <v>1171</v>
      </c>
      <c r="C90" s="47" t="s">
        <v>1171</v>
      </c>
      <c r="D90" s="47" t="s">
        <v>1171</v>
      </c>
      <c r="E90" s="47" t="s">
        <v>1171</v>
      </c>
      <c r="F90" s="47" t="s">
        <v>1171</v>
      </c>
      <c r="G90" s="47" t="s">
        <v>1171</v>
      </c>
      <c r="H90" s="47" t="s">
        <v>1171</v>
      </c>
      <c r="I90" s="47" t="s">
        <v>1171</v>
      </c>
      <c r="J90" s="47" t="s">
        <v>1171</v>
      </c>
      <c r="K90" s="47" t="s">
        <v>1171</v>
      </c>
      <c r="L90" s="47" t="s">
        <v>1171</v>
      </c>
      <c r="M90" s="47" t="s">
        <v>1171</v>
      </c>
      <c r="N90" s="47" t="s">
        <v>1171</v>
      </c>
      <c r="O90" s="47" t="s">
        <v>1171</v>
      </c>
      <c r="P90" s="47" t="s">
        <v>1171</v>
      </c>
      <c r="Q90" s="47" t="s">
        <v>1171</v>
      </c>
      <c r="R90" s="47" t="s">
        <v>1171</v>
      </c>
      <c r="S90" s="47" t="s">
        <v>1171</v>
      </c>
      <c r="T90" s="47" t="s">
        <v>1171</v>
      </c>
      <c r="U90" s="47" t="s">
        <v>1171</v>
      </c>
      <c r="V90" s="47" t="s">
        <v>1171</v>
      </c>
      <c r="W90" s="47" t="s">
        <v>1171</v>
      </c>
      <c r="X90" s="47" t="s">
        <v>1171</v>
      </c>
      <c r="Y90" s="47" t="s">
        <v>1171</v>
      </c>
      <c r="Z90" s="47" t="s">
        <v>1171</v>
      </c>
      <c r="AA90" s="47" t="s">
        <v>1171</v>
      </c>
      <c r="AB90" s="47" t="s">
        <v>1171</v>
      </c>
      <c r="AC90" s="47" t="s">
        <v>1171</v>
      </c>
      <c r="AD90" s="47" t="s">
        <v>1171</v>
      </c>
      <c r="AE90" s="47" t="s">
        <v>1171</v>
      </c>
      <c r="AF90" s="47" t="s">
        <v>1171</v>
      </c>
      <c r="AG90" s="47" t="s">
        <v>1171</v>
      </c>
      <c r="AH90" s="47" t="s">
        <v>1171</v>
      </c>
      <c r="AI90" s="47" t="s">
        <v>1171</v>
      </c>
      <c r="AJ90" s="47" t="s">
        <v>1171</v>
      </c>
      <c r="AK90" s="47" t="s">
        <v>1171</v>
      </c>
      <c r="AL90" s="47" t="s">
        <v>1171</v>
      </c>
      <c r="AM90" s="47" t="s">
        <v>1171</v>
      </c>
      <c r="AN90" s="47" t="s">
        <v>1171</v>
      </c>
      <c r="AO90" s="47" t="s">
        <v>1171</v>
      </c>
      <c r="AP90" s="47" t="s">
        <v>1171</v>
      </c>
      <c r="AQ90" s="47" t="s">
        <v>1171</v>
      </c>
      <c r="AR90" s="47" t="s">
        <v>1171</v>
      </c>
      <c r="AS90" s="47" t="s">
        <v>1171</v>
      </c>
      <c r="AT90" s="47" t="s">
        <v>1171</v>
      </c>
      <c r="AU90" s="47" t="s">
        <v>1171</v>
      </c>
      <c r="AV90" s="47" t="s">
        <v>1171</v>
      </c>
      <c r="AW90" s="47" t="s">
        <v>1171</v>
      </c>
      <c r="AX90" s="47" t="s">
        <v>1171</v>
      </c>
      <c r="AY90" s="47" t="s">
        <v>1171</v>
      </c>
      <c r="AZ90" s="47" t="s">
        <v>1171</v>
      </c>
      <c r="BA90" s="47" t="s">
        <v>1171</v>
      </c>
      <c r="BB90" s="47" t="s">
        <v>1171</v>
      </c>
      <c r="BC90" s="47" t="s">
        <v>1171</v>
      </c>
      <c r="BD90" s="47" t="s">
        <v>1171</v>
      </c>
      <c r="BE90" s="47" t="s">
        <v>1171</v>
      </c>
      <c r="BF90" s="47" t="s">
        <v>1171</v>
      </c>
      <c r="BG90" s="47" t="s">
        <v>1171</v>
      </c>
      <c r="BH90" s="47" t="s">
        <v>1171</v>
      </c>
      <c r="BI90" s="47" t="s">
        <v>1171</v>
      </c>
      <c r="BJ90" s="47" t="s">
        <v>1171</v>
      </c>
      <c r="BK90" s="47" t="s">
        <v>1171</v>
      </c>
      <c r="BL90" s="47" t="s">
        <v>1171</v>
      </c>
      <c r="BM90" s="47" t="s">
        <v>1171</v>
      </c>
      <c r="BN90" s="47" t="s">
        <v>1171</v>
      </c>
      <c r="BO90" s="47" t="s">
        <v>1171</v>
      </c>
      <c r="BP90" s="47" t="s">
        <v>1171</v>
      </c>
      <c r="BQ90" s="47" t="s">
        <v>1171</v>
      </c>
      <c r="BR90" s="47" t="s">
        <v>1171</v>
      </c>
      <c r="BS90" s="47" t="s">
        <v>1171</v>
      </c>
      <c r="BT90" s="47" t="s">
        <v>1171</v>
      </c>
      <c r="BU90" s="47" t="s">
        <v>1171</v>
      </c>
    </row>
    <row r="91" spans="1:73">
      <c r="A91" s="45" t="s">
        <v>1247</v>
      </c>
      <c r="B91" s="46" t="s">
        <v>1171</v>
      </c>
      <c r="C91" s="48">
        <v>0.18</v>
      </c>
      <c r="D91" s="51">
        <v>6</v>
      </c>
      <c r="E91" s="46" t="s">
        <v>1171</v>
      </c>
      <c r="F91" s="46" t="s">
        <v>1171</v>
      </c>
      <c r="G91" s="46" t="s">
        <v>1171</v>
      </c>
      <c r="H91" s="48">
        <v>19.84</v>
      </c>
      <c r="I91" s="46" t="s">
        <v>1171</v>
      </c>
      <c r="J91" s="46" t="s">
        <v>1171</v>
      </c>
      <c r="K91" s="46" t="s">
        <v>1171</v>
      </c>
      <c r="L91" s="46" t="s">
        <v>1171</v>
      </c>
      <c r="M91" s="46" t="s">
        <v>1171</v>
      </c>
      <c r="N91" s="51">
        <v>2.8</v>
      </c>
      <c r="O91" s="46" t="s">
        <v>1171</v>
      </c>
      <c r="P91" s="46" t="s">
        <v>1171</v>
      </c>
      <c r="Q91" s="48">
        <v>7.0000000000000007E-2</v>
      </c>
      <c r="R91" s="46" t="s">
        <v>1171</v>
      </c>
      <c r="S91" s="51">
        <v>0.3</v>
      </c>
      <c r="T91" s="48">
        <v>0.06</v>
      </c>
      <c r="U91" s="46" t="s">
        <v>1171</v>
      </c>
      <c r="V91" s="48">
        <v>5.18</v>
      </c>
      <c r="W91" s="46" t="s">
        <v>1171</v>
      </c>
      <c r="X91" s="46" t="s">
        <v>1171</v>
      </c>
      <c r="Y91" s="48">
        <v>0.48</v>
      </c>
      <c r="Z91" s="51">
        <v>10.8</v>
      </c>
      <c r="AA91" s="46" t="s">
        <v>1171</v>
      </c>
      <c r="AB91" s="48">
        <v>0.14000000000000001</v>
      </c>
      <c r="AC91" s="46" t="s">
        <v>1171</v>
      </c>
      <c r="AD91" s="46" t="s">
        <v>1171</v>
      </c>
      <c r="AE91" s="46" t="s">
        <v>1171</v>
      </c>
      <c r="AF91" s="51">
        <v>21.6</v>
      </c>
      <c r="AG91" s="48">
        <v>1.25</v>
      </c>
      <c r="AH91" s="46" t="s">
        <v>1171</v>
      </c>
      <c r="AI91" s="46" t="s">
        <v>1171</v>
      </c>
      <c r="AJ91" s="48">
        <v>31.97</v>
      </c>
      <c r="AK91" s="46" t="s">
        <v>1171</v>
      </c>
      <c r="AL91" s="48">
        <v>8.82</v>
      </c>
      <c r="AM91" s="46" t="s">
        <v>1171</v>
      </c>
      <c r="AN91" s="46" t="s">
        <v>1171</v>
      </c>
      <c r="AO91" s="46" t="s">
        <v>1171</v>
      </c>
      <c r="AP91" s="46" t="s">
        <v>1171</v>
      </c>
      <c r="AQ91" s="48">
        <v>1.08</v>
      </c>
      <c r="AR91" s="48">
        <v>1.46</v>
      </c>
      <c r="AS91" s="46" t="s">
        <v>1171</v>
      </c>
      <c r="AT91" s="46" t="s">
        <v>1171</v>
      </c>
      <c r="AU91" s="46" t="s">
        <v>1171</v>
      </c>
      <c r="AV91" s="46" t="s">
        <v>1171</v>
      </c>
      <c r="AW91" s="46" t="s">
        <v>1171</v>
      </c>
      <c r="AX91" s="46" t="s">
        <v>1171</v>
      </c>
      <c r="AY91" s="46" t="s">
        <v>1171</v>
      </c>
      <c r="AZ91" s="46" t="s">
        <v>1171</v>
      </c>
      <c r="BA91" s="46" t="s">
        <v>1171</v>
      </c>
      <c r="BB91" s="46" t="s">
        <v>1171</v>
      </c>
      <c r="BC91" s="46" t="s">
        <v>1171</v>
      </c>
      <c r="BD91" s="46" t="s">
        <v>1171</v>
      </c>
      <c r="BE91" s="48">
        <v>0.14000000000000001</v>
      </c>
      <c r="BF91" s="46" t="s">
        <v>1171</v>
      </c>
      <c r="BG91" s="46" t="s">
        <v>1171</v>
      </c>
      <c r="BH91" s="46" t="s">
        <v>1171</v>
      </c>
      <c r="BI91" s="46" t="s">
        <v>1171</v>
      </c>
      <c r="BJ91" s="46" t="s">
        <v>1171</v>
      </c>
      <c r="BK91" s="46" t="s">
        <v>1171</v>
      </c>
      <c r="BL91" s="46" t="s">
        <v>1171</v>
      </c>
      <c r="BM91" s="46" t="s">
        <v>1171</v>
      </c>
      <c r="BN91" s="48">
        <v>0.56000000000000005</v>
      </c>
      <c r="BO91" s="46" t="s">
        <v>1171</v>
      </c>
      <c r="BP91" s="46" t="s">
        <v>1171</v>
      </c>
      <c r="BQ91" s="46" t="s">
        <v>1171</v>
      </c>
      <c r="BR91" s="46" t="s">
        <v>1171</v>
      </c>
      <c r="BS91" s="46" t="s">
        <v>1171</v>
      </c>
      <c r="BT91" s="46" t="s">
        <v>1171</v>
      </c>
      <c r="BU91" s="48">
        <v>0.06</v>
      </c>
    </row>
    <row r="92" spans="1:73">
      <c r="A92" s="45" t="s">
        <v>1248</v>
      </c>
      <c r="B92" s="49">
        <v>10477.68</v>
      </c>
      <c r="C92" s="47" t="s">
        <v>1171</v>
      </c>
      <c r="D92" s="50">
        <v>9577.2999999999993</v>
      </c>
      <c r="E92" s="47" t="s">
        <v>1171</v>
      </c>
      <c r="F92" s="49">
        <v>10454.41</v>
      </c>
      <c r="G92" s="47" t="s">
        <v>1171</v>
      </c>
      <c r="H92" s="49">
        <v>11128.62</v>
      </c>
      <c r="I92" s="47" t="s">
        <v>1171</v>
      </c>
      <c r="J92" s="49">
        <v>11885.92</v>
      </c>
      <c r="K92" s="47" t="s">
        <v>1171</v>
      </c>
      <c r="L92" s="49">
        <v>9953.74</v>
      </c>
      <c r="M92" s="47" t="s">
        <v>1171</v>
      </c>
      <c r="N92" s="49">
        <v>4188.8500000000004</v>
      </c>
      <c r="O92" s="47" t="s">
        <v>1171</v>
      </c>
      <c r="P92" s="50">
        <v>9151.1</v>
      </c>
      <c r="Q92" s="47" t="s">
        <v>1171</v>
      </c>
      <c r="R92" s="49">
        <v>10603.66</v>
      </c>
      <c r="S92" s="47" t="s">
        <v>1171</v>
      </c>
      <c r="T92" s="49">
        <v>9076.74</v>
      </c>
      <c r="U92" s="47" t="s">
        <v>1171</v>
      </c>
      <c r="V92" s="49">
        <v>15421.51</v>
      </c>
      <c r="W92" s="47" t="s">
        <v>1171</v>
      </c>
      <c r="X92" s="50">
        <v>18841</v>
      </c>
      <c r="Y92" s="47" t="s">
        <v>1171</v>
      </c>
      <c r="Z92" s="49">
        <v>9644.94</v>
      </c>
      <c r="AA92" s="47" t="s">
        <v>1171</v>
      </c>
      <c r="AB92" s="49">
        <v>8312.08</v>
      </c>
      <c r="AC92" s="47" t="s">
        <v>1171</v>
      </c>
      <c r="AD92" s="49">
        <v>8585.89</v>
      </c>
      <c r="AE92" s="47" t="s">
        <v>1171</v>
      </c>
      <c r="AF92" s="49">
        <v>9974.7199999999993</v>
      </c>
      <c r="AG92" s="47" t="s">
        <v>1171</v>
      </c>
      <c r="AH92" s="49">
        <v>9574.94</v>
      </c>
      <c r="AI92" s="47" t="s">
        <v>1171</v>
      </c>
      <c r="AJ92" s="49">
        <v>6408.83</v>
      </c>
      <c r="AK92" s="47" t="s">
        <v>1171</v>
      </c>
      <c r="AL92" s="49">
        <v>8325.02</v>
      </c>
      <c r="AM92" s="47" t="s">
        <v>1171</v>
      </c>
      <c r="AN92" s="49">
        <v>5464.61</v>
      </c>
      <c r="AO92" s="47" t="s">
        <v>1171</v>
      </c>
      <c r="AP92" s="49">
        <v>6518.98</v>
      </c>
      <c r="AQ92" s="47" t="s">
        <v>1171</v>
      </c>
      <c r="AR92" s="49">
        <v>13382.42</v>
      </c>
      <c r="AS92" s="47" t="s">
        <v>1171</v>
      </c>
      <c r="AT92" s="49">
        <v>6924.33</v>
      </c>
      <c r="AU92" s="47" t="s">
        <v>1171</v>
      </c>
      <c r="AV92" s="49">
        <v>14894.15</v>
      </c>
      <c r="AW92" s="47" t="s">
        <v>1171</v>
      </c>
      <c r="AX92" s="50">
        <v>0.5</v>
      </c>
      <c r="AY92" s="47" t="s">
        <v>1171</v>
      </c>
      <c r="AZ92" s="49">
        <v>0.01</v>
      </c>
      <c r="BA92" s="47" t="s">
        <v>1171</v>
      </c>
      <c r="BB92" s="49">
        <v>0.46</v>
      </c>
      <c r="BC92" s="47" t="s">
        <v>1171</v>
      </c>
      <c r="BD92" s="47" t="s">
        <v>1171</v>
      </c>
      <c r="BE92" s="47" t="s">
        <v>1171</v>
      </c>
      <c r="BF92" s="50">
        <v>24.5</v>
      </c>
      <c r="BG92" s="47" t="s">
        <v>1171</v>
      </c>
      <c r="BH92" s="47" t="s">
        <v>1171</v>
      </c>
      <c r="BI92" s="47" t="s">
        <v>1171</v>
      </c>
      <c r="BJ92" s="47" t="s">
        <v>1171</v>
      </c>
      <c r="BK92" s="47" t="s">
        <v>1171</v>
      </c>
      <c r="BL92" s="47" t="s">
        <v>1171</v>
      </c>
      <c r="BM92" s="47" t="s">
        <v>1171</v>
      </c>
      <c r="BN92" s="49">
        <v>0.43</v>
      </c>
      <c r="BO92" s="47" t="s">
        <v>1171</v>
      </c>
      <c r="BP92" s="50">
        <v>20.8</v>
      </c>
      <c r="BQ92" s="47" t="s">
        <v>1171</v>
      </c>
      <c r="BR92" s="49">
        <v>0.01</v>
      </c>
      <c r="BS92" s="47" t="s">
        <v>1171</v>
      </c>
      <c r="BT92" s="50">
        <v>30</v>
      </c>
      <c r="BU92" s="47" t="s">
        <v>1171</v>
      </c>
    </row>
    <row r="93" spans="1:73">
      <c r="A93" s="45" t="s">
        <v>1249</v>
      </c>
      <c r="B93" s="46" t="s">
        <v>1171</v>
      </c>
      <c r="C93" s="46" t="s">
        <v>1171</v>
      </c>
      <c r="D93" s="46" t="s">
        <v>1171</v>
      </c>
      <c r="E93" s="46" t="s">
        <v>1171</v>
      </c>
      <c r="F93" s="46" t="s">
        <v>1171</v>
      </c>
      <c r="G93" s="46" t="s">
        <v>1171</v>
      </c>
      <c r="H93" s="46" t="s">
        <v>1171</v>
      </c>
      <c r="I93" s="46" t="s">
        <v>1171</v>
      </c>
      <c r="J93" s="46" t="s">
        <v>1171</v>
      </c>
      <c r="K93" s="46" t="s">
        <v>1171</v>
      </c>
      <c r="L93" s="46" t="s">
        <v>1171</v>
      </c>
      <c r="M93" s="46" t="s">
        <v>1171</v>
      </c>
      <c r="N93" s="46" t="s">
        <v>1171</v>
      </c>
      <c r="O93" s="46" t="s">
        <v>1171</v>
      </c>
      <c r="P93" s="46" t="s">
        <v>1171</v>
      </c>
      <c r="Q93" s="46" t="s">
        <v>1171</v>
      </c>
      <c r="R93" s="46" t="s">
        <v>1171</v>
      </c>
      <c r="S93" s="46" t="s">
        <v>1171</v>
      </c>
      <c r="T93" s="46" t="s">
        <v>1171</v>
      </c>
      <c r="U93" s="46" t="s">
        <v>1171</v>
      </c>
      <c r="V93" s="46" t="s">
        <v>1171</v>
      </c>
      <c r="W93" s="46" t="s">
        <v>1171</v>
      </c>
      <c r="X93" s="46" t="s">
        <v>1171</v>
      </c>
      <c r="Y93" s="46" t="s">
        <v>1171</v>
      </c>
      <c r="Z93" s="46" t="s">
        <v>1171</v>
      </c>
      <c r="AA93" s="46" t="s">
        <v>1171</v>
      </c>
      <c r="AB93" s="46" t="s">
        <v>1171</v>
      </c>
      <c r="AC93" s="46" t="s">
        <v>1171</v>
      </c>
      <c r="AD93" s="46" t="s">
        <v>1171</v>
      </c>
      <c r="AE93" s="46" t="s">
        <v>1171</v>
      </c>
      <c r="AF93" s="46" t="s">
        <v>1171</v>
      </c>
      <c r="AG93" s="46" t="s">
        <v>1171</v>
      </c>
      <c r="AH93" s="46" t="s">
        <v>1171</v>
      </c>
      <c r="AI93" s="46" t="s">
        <v>1171</v>
      </c>
      <c r="AJ93" s="46" t="s">
        <v>1171</v>
      </c>
      <c r="AK93" s="46" t="s">
        <v>1171</v>
      </c>
      <c r="AL93" s="46" t="s">
        <v>1171</v>
      </c>
      <c r="AM93" s="46" t="s">
        <v>1171</v>
      </c>
      <c r="AN93" s="46" t="s">
        <v>1171</v>
      </c>
      <c r="AO93" s="46" t="s">
        <v>1171</v>
      </c>
      <c r="AP93" s="46" t="s">
        <v>1171</v>
      </c>
      <c r="AQ93" s="46" t="s">
        <v>1171</v>
      </c>
      <c r="AR93" s="46" t="s">
        <v>1171</v>
      </c>
      <c r="AS93" s="46" t="s">
        <v>1171</v>
      </c>
      <c r="AT93" s="46" t="s">
        <v>1171</v>
      </c>
      <c r="AU93" s="46" t="s">
        <v>1171</v>
      </c>
      <c r="AV93" s="46" t="s">
        <v>1171</v>
      </c>
      <c r="AW93" s="46" t="s">
        <v>1171</v>
      </c>
      <c r="AX93" s="46" t="s">
        <v>1171</v>
      </c>
      <c r="AY93" s="46" t="s">
        <v>1171</v>
      </c>
      <c r="AZ93" s="46" t="s">
        <v>1171</v>
      </c>
      <c r="BA93" s="46" t="s">
        <v>1171</v>
      </c>
      <c r="BB93" s="46" t="s">
        <v>1171</v>
      </c>
      <c r="BC93" s="46" t="s">
        <v>1171</v>
      </c>
      <c r="BD93" s="46" t="s">
        <v>1171</v>
      </c>
      <c r="BE93" s="46" t="s">
        <v>1171</v>
      </c>
      <c r="BF93" s="46" t="s">
        <v>1171</v>
      </c>
      <c r="BG93" s="46" t="s">
        <v>1171</v>
      </c>
      <c r="BH93" s="46" t="s">
        <v>1171</v>
      </c>
      <c r="BI93" s="46" t="s">
        <v>1171</v>
      </c>
      <c r="BJ93" s="46" t="s">
        <v>1171</v>
      </c>
      <c r="BK93" s="46" t="s">
        <v>1171</v>
      </c>
      <c r="BL93" s="46" t="s">
        <v>1171</v>
      </c>
      <c r="BM93" s="46" t="s">
        <v>1171</v>
      </c>
      <c r="BN93" s="46" t="s">
        <v>1171</v>
      </c>
      <c r="BO93" s="46" t="s">
        <v>1171</v>
      </c>
      <c r="BP93" s="46" t="s">
        <v>1171</v>
      </c>
      <c r="BQ93" s="46" t="s">
        <v>1171</v>
      </c>
      <c r="BR93" s="46" t="s">
        <v>1171</v>
      </c>
      <c r="BS93" s="46" t="s">
        <v>1171</v>
      </c>
      <c r="BT93" s="46" t="s">
        <v>1171</v>
      </c>
      <c r="BU93" s="46" t="s">
        <v>1171</v>
      </c>
    </row>
    <row r="94" spans="1:73">
      <c r="A94" s="45" t="s">
        <v>1250</v>
      </c>
      <c r="B94" s="47" t="s">
        <v>1171</v>
      </c>
      <c r="C94" s="47" t="s">
        <v>1171</v>
      </c>
      <c r="D94" s="47" t="s">
        <v>1171</v>
      </c>
      <c r="E94" s="47" t="s">
        <v>1171</v>
      </c>
      <c r="F94" s="47" t="s">
        <v>1171</v>
      </c>
      <c r="G94" s="47" t="s">
        <v>1171</v>
      </c>
      <c r="H94" s="47" t="s">
        <v>1171</v>
      </c>
      <c r="I94" s="47" t="s">
        <v>1171</v>
      </c>
      <c r="J94" s="47" t="s">
        <v>1171</v>
      </c>
      <c r="K94" s="47" t="s">
        <v>1171</v>
      </c>
      <c r="L94" s="47" t="s">
        <v>1171</v>
      </c>
      <c r="M94" s="47" t="s">
        <v>1171</v>
      </c>
      <c r="N94" s="47" t="s">
        <v>1171</v>
      </c>
      <c r="O94" s="47" t="s">
        <v>1171</v>
      </c>
      <c r="P94" s="47" t="s">
        <v>1171</v>
      </c>
      <c r="Q94" s="47" t="s">
        <v>1171</v>
      </c>
      <c r="R94" s="47" t="s">
        <v>1171</v>
      </c>
      <c r="S94" s="47" t="s">
        <v>1171</v>
      </c>
      <c r="T94" s="47" t="s">
        <v>1171</v>
      </c>
      <c r="U94" s="47" t="s">
        <v>1171</v>
      </c>
      <c r="V94" s="47" t="s">
        <v>1171</v>
      </c>
      <c r="W94" s="47" t="s">
        <v>1171</v>
      </c>
      <c r="X94" s="47" t="s">
        <v>1171</v>
      </c>
      <c r="Y94" s="47" t="s">
        <v>1171</v>
      </c>
      <c r="Z94" s="47" t="s">
        <v>1171</v>
      </c>
      <c r="AA94" s="47" t="s">
        <v>1171</v>
      </c>
      <c r="AB94" s="47" t="s">
        <v>1171</v>
      </c>
      <c r="AC94" s="47" t="s">
        <v>1171</v>
      </c>
      <c r="AD94" s="47" t="s">
        <v>1171</v>
      </c>
      <c r="AE94" s="47" t="s">
        <v>1171</v>
      </c>
      <c r="AF94" s="47" t="s">
        <v>1171</v>
      </c>
      <c r="AG94" s="47" t="s">
        <v>1171</v>
      </c>
      <c r="AH94" s="47" t="s">
        <v>1171</v>
      </c>
      <c r="AI94" s="47" t="s">
        <v>1171</v>
      </c>
      <c r="AJ94" s="47" t="s">
        <v>1171</v>
      </c>
      <c r="AK94" s="47" t="s">
        <v>1171</v>
      </c>
      <c r="AL94" s="47" t="s">
        <v>1171</v>
      </c>
      <c r="AM94" s="47" t="s">
        <v>1171</v>
      </c>
      <c r="AN94" s="47" t="s">
        <v>1171</v>
      </c>
      <c r="AO94" s="47" t="s">
        <v>1171</v>
      </c>
      <c r="AP94" s="47" t="s">
        <v>1171</v>
      </c>
      <c r="AQ94" s="47" t="s">
        <v>1171</v>
      </c>
      <c r="AR94" s="47" t="s">
        <v>1171</v>
      </c>
      <c r="AS94" s="47" t="s">
        <v>1171</v>
      </c>
      <c r="AT94" s="47" t="s">
        <v>1171</v>
      </c>
      <c r="AU94" s="47" t="s">
        <v>1171</v>
      </c>
      <c r="AV94" s="47" t="s">
        <v>1171</v>
      </c>
      <c r="AW94" s="47" t="s">
        <v>1171</v>
      </c>
      <c r="AX94" s="47" t="s">
        <v>1171</v>
      </c>
      <c r="AY94" s="47" t="s">
        <v>1171</v>
      </c>
      <c r="AZ94" s="47" t="s">
        <v>1171</v>
      </c>
      <c r="BA94" s="47" t="s">
        <v>1171</v>
      </c>
      <c r="BB94" s="47" t="s">
        <v>1171</v>
      </c>
      <c r="BC94" s="47" t="s">
        <v>1171</v>
      </c>
      <c r="BD94" s="47" t="s">
        <v>1171</v>
      </c>
      <c r="BE94" s="47" t="s">
        <v>1171</v>
      </c>
      <c r="BF94" s="47" t="s">
        <v>1171</v>
      </c>
      <c r="BG94" s="47" t="s">
        <v>1171</v>
      </c>
      <c r="BH94" s="47" t="s">
        <v>1171</v>
      </c>
      <c r="BI94" s="47" t="s">
        <v>1171</v>
      </c>
      <c r="BJ94" s="47" t="s">
        <v>1171</v>
      </c>
      <c r="BK94" s="47" t="s">
        <v>1171</v>
      </c>
      <c r="BL94" s="47" t="s">
        <v>1171</v>
      </c>
      <c r="BM94" s="47" t="s">
        <v>1171</v>
      </c>
      <c r="BN94" s="47" t="s">
        <v>1171</v>
      </c>
      <c r="BO94" s="47" t="s">
        <v>1171</v>
      </c>
      <c r="BP94" s="47" t="s">
        <v>1171</v>
      </c>
      <c r="BQ94" s="47" t="s">
        <v>1171</v>
      </c>
      <c r="BR94" s="47" t="s">
        <v>1171</v>
      </c>
      <c r="BS94" s="47" t="s">
        <v>1171</v>
      </c>
      <c r="BT94" s="47" t="s">
        <v>1171</v>
      </c>
      <c r="BU94" s="47" t="s">
        <v>1171</v>
      </c>
    </row>
    <row r="95" spans="1:73">
      <c r="A95" s="45" t="s">
        <v>1251</v>
      </c>
      <c r="B95" s="48">
        <v>14.26</v>
      </c>
      <c r="C95" s="46" t="s">
        <v>1171</v>
      </c>
      <c r="D95" s="46" t="s">
        <v>1171</v>
      </c>
      <c r="E95" s="46" t="s">
        <v>1171</v>
      </c>
      <c r="F95" s="46" t="s">
        <v>1171</v>
      </c>
      <c r="G95" s="51">
        <v>0.7</v>
      </c>
      <c r="H95" s="46" t="s">
        <v>1171</v>
      </c>
      <c r="I95" s="46" t="s">
        <v>1171</v>
      </c>
      <c r="J95" s="51">
        <v>105.6</v>
      </c>
      <c r="K95" s="51">
        <v>50.3</v>
      </c>
      <c r="L95" s="48">
        <v>9.11</v>
      </c>
      <c r="M95" s="48">
        <v>0.38</v>
      </c>
      <c r="N95" s="48">
        <v>99.84</v>
      </c>
      <c r="O95" s="51">
        <v>38.4</v>
      </c>
      <c r="P95" s="51">
        <v>0.8</v>
      </c>
      <c r="Q95" s="46" t="s">
        <v>1171</v>
      </c>
      <c r="R95" s="46" t="s">
        <v>1171</v>
      </c>
      <c r="S95" s="46" t="s">
        <v>1171</v>
      </c>
      <c r="T95" s="51">
        <v>9.6</v>
      </c>
      <c r="U95" s="46" t="s">
        <v>1171</v>
      </c>
      <c r="V95" s="46" t="s">
        <v>1171</v>
      </c>
      <c r="W95" s="46" t="s">
        <v>1171</v>
      </c>
      <c r="X95" s="51">
        <v>11.2</v>
      </c>
      <c r="Y95" s="46" t="s">
        <v>1171</v>
      </c>
      <c r="Z95" s="48">
        <v>23.24</v>
      </c>
      <c r="AA95" s="46" t="s">
        <v>1171</v>
      </c>
      <c r="AB95" s="48">
        <v>18.489999999999998</v>
      </c>
      <c r="AC95" s="46" t="s">
        <v>1171</v>
      </c>
      <c r="AD95" s="51">
        <v>42.4</v>
      </c>
      <c r="AE95" s="46" t="s">
        <v>1171</v>
      </c>
      <c r="AF95" s="46" t="s">
        <v>1171</v>
      </c>
      <c r="AG95" s="46" t="s">
        <v>1171</v>
      </c>
      <c r="AH95" s="48">
        <v>44.76</v>
      </c>
      <c r="AI95" s="46" t="s">
        <v>1171</v>
      </c>
      <c r="AJ95" s="51">
        <v>13.4</v>
      </c>
      <c r="AK95" s="46" t="s">
        <v>1171</v>
      </c>
      <c r="AL95" s="48">
        <v>49.92</v>
      </c>
      <c r="AM95" s="46" t="s">
        <v>1171</v>
      </c>
      <c r="AN95" s="46" t="s">
        <v>1171</v>
      </c>
      <c r="AO95" s="46" t="s">
        <v>1171</v>
      </c>
      <c r="AP95" s="48">
        <v>12.31</v>
      </c>
      <c r="AQ95" s="46" t="s">
        <v>1171</v>
      </c>
      <c r="AR95" s="48">
        <v>76.98</v>
      </c>
      <c r="AS95" s="46" t="s">
        <v>1171</v>
      </c>
      <c r="AT95" s="48">
        <v>7.32</v>
      </c>
      <c r="AU95" s="46" t="s">
        <v>1171</v>
      </c>
      <c r="AV95" s="51">
        <v>23.5</v>
      </c>
      <c r="AW95" s="46" t="s">
        <v>1171</v>
      </c>
      <c r="AX95" s="46" t="s">
        <v>1171</v>
      </c>
      <c r="AY95" s="48">
        <v>0.12</v>
      </c>
      <c r="AZ95" s="48">
        <v>0.45</v>
      </c>
      <c r="BA95" s="48">
        <v>0.24</v>
      </c>
      <c r="BB95" s="46" t="s">
        <v>1171</v>
      </c>
      <c r="BC95" s="48">
        <v>0.36</v>
      </c>
      <c r="BD95" s="46" t="s">
        <v>1171</v>
      </c>
      <c r="BE95" s="48">
        <v>0.24</v>
      </c>
      <c r="BF95" s="46" t="s">
        <v>1171</v>
      </c>
      <c r="BG95" s="48">
        <v>0.12</v>
      </c>
      <c r="BH95" s="46" t="s">
        <v>1171</v>
      </c>
      <c r="BI95" s="48">
        <v>0.12</v>
      </c>
      <c r="BJ95" s="46" t="s">
        <v>1171</v>
      </c>
      <c r="BK95" s="46" t="s">
        <v>1171</v>
      </c>
      <c r="BL95" s="48">
        <v>8.1199999999999992</v>
      </c>
      <c r="BM95" s="46" t="s">
        <v>1171</v>
      </c>
      <c r="BN95" s="46" t="s">
        <v>1171</v>
      </c>
      <c r="BO95" s="46" t="s">
        <v>1171</v>
      </c>
      <c r="BP95" s="46" t="s">
        <v>1171</v>
      </c>
      <c r="BQ95" s="46" t="s">
        <v>1171</v>
      </c>
      <c r="BR95" s="46" t="s">
        <v>1171</v>
      </c>
      <c r="BS95" s="46" t="s">
        <v>1171</v>
      </c>
      <c r="BT95" s="46" t="s">
        <v>1171</v>
      </c>
      <c r="BU95" s="46" t="s">
        <v>1171</v>
      </c>
    </row>
    <row r="96" spans="1:73">
      <c r="A96" s="45" t="s">
        <v>1252</v>
      </c>
      <c r="B96" s="50">
        <v>420.8</v>
      </c>
      <c r="C96" s="47" t="s">
        <v>1171</v>
      </c>
      <c r="D96" s="49">
        <v>2.34</v>
      </c>
      <c r="E96" s="47" t="s">
        <v>1171</v>
      </c>
      <c r="F96" s="49">
        <v>177.16</v>
      </c>
      <c r="G96" s="47" t="s">
        <v>1171</v>
      </c>
      <c r="H96" s="47" t="s">
        <v>1171</v>
      </c>
      <c r="I96" s="47" t="s">
        <v>1171</v>
      </c>
      <c r="J96" s="47" t="s">
        <v>1171</v>
      </c>
      <c r="K96" s="47" t="s">
        <v>1171</v>
      </c>
      <c r="L96" s="50">
        <v>118.4</v>
      </c>
      <c r="M96" s="47" t="s">
        <v>1171</v>
      </c>
      <c r="N96" s="47" t="s">
        <v>1171</v>
      </c>
      <c r="O96" s="47" t="s">
        <v>1171</v>
      </c>
      <c r="P96" s="47" t="s">
        <v>1171</v>
      </c>
      <c r="Q96" s="47" t="s">
        <v>1171</v>
      </c>
      <c r="R96" s="49">
        <v>169.81</v>
      </c>
      <c r="S96" s="49">
        <v>0.01</v>
      </c>
      <c r="T96" s="50">
        <v>14.6</v>
      </c>
      <c r="U96" s="47" t="s">
        <v>1171</v>
      </c>
      <c r="V96" s="50">
        <v>169.4</v>
      </c>
      <c r="W96" s="49">
        <v>4.33</v>
      </c>
      <c r="X96" s="50">
        <v>100</v>
      </c>
      <c r="Y96" s="47" t="s">
        <v>1171</v>
      </c>
      <c r="Z96" s="49">
        <v>144.54</v>
      </c>
      <c r="AA96" s="47" t="s">
        <v>1171</v>
      </c>
      <c r="AB96" s="47" t="s">
        <v>1171</v>
      </c>
      <c r="AC96" s="47" t="s">
        <v>1171</v>
      </c>
      <c r="AD96" s="49">
        <v>2.39</v>
      </c>
      <c r="AE96" s="47" t="s">
        <v>1171</v>
      </c>
      <c r="AF96" s="49">
        <v>1.28</v>
      </c>
      <c r="AG96" s="47" t="s">
        <v>1171</v>
      </c>
      <c r="AH96" s="50">
        <v>91.2</v>
      </c>
      <c r="AI96" s="47" t="s">
        <v>1171</v>
      </c>
      <c r="AJ96" s="47" t="s">
        <v>1171</v>
      </c>
      <c r="AK96" s="47" t="s">
        <v>1171</v>
      </c>
      <c r="AL96" s="47" t="s">
        <v>1171</v>
      </c>
      <c r="AM96" s="47" t="s">
        <v>1171</v>
      </c>
      <c r="AN96" s="49">
        <v>0.06</v>
      </c>
      <c r="AO96" s="47" t="s">
        <v>1171</v>
      </c>
      <c r="AP96" s="49">
        <v>1.55</v>
      </c>
      <c r="AQ96" s="47" t="s">
        <v>1171</v>
      </c>
      <c r="AR96" s="49">
        <v>3.52</v>
      </c>
      <c r="AS96" s="47" t="s">
        <v>1171</v>
      </c>
      <c r="AT96" s="50">
        <v>100.6</v>
      </c>
      <c r="AU96" s="47" t="s">
        <v>1171</v>
      </c>
      <c r="AV96" s="47" t="s">
        <v>1171</v>
      </c>
      <c r="AW96" s="47" t="s">
        <v>1171</v>
      </c>
      <c r="AX96" s="47" t="s">
        <v>1171</v>
      </c>
      <c r="AY96" s="47" t="s">
        <v>1171</v>
      </c>
      <c r="AZ96" s="50">
        <v>100</v>
      </c>
      <c r="BA96" s="47" t="s">
        <v>1171</v>
      </c>
      <c r="BB96" s="50">
        <v>64.8</v>
      </c>
      <c r="BC96" s="47" t="s">
        <v>1171</v>
      </c>
      <c r="BD96" s="50">
        <v>99.4</v>
      </c>
      <c r="BE96" s="47" t="s">
        <v>1171</v>
      </c>
      <c r="BF96" s="50">
        <v>302.39999999999998</v>
      </c>
      <c r="BG96" s="47" t="s">
        <v>1171</v>
      </c>
      <c r="BH96" s="50">
        <v>1</v>
      </c>
      <c r="BI96" s="47" t="s">
        <v>1171</v>
      </c>
      <c r="BJ96" s="50">
        <v>504.9</v>
      </c>
      <c r="BK96" s="47" t="s">
        <v>1171</v>
      </c>
      <c r="BL96" s="47" t="s">
        <v>1171</v>
      </c>
      <c r="BM96" s="47" t="s">
        <v>1171</v>
      </c>
      <c r="BN96" s="50">
        <v>191.4</v>
      </c>
      <c r="BO96" s="47" t="s">
        <v>1171</v>
      </c>
      <c r="BP96" s="47" t="s">
        <v>1171</v>
      </c>
      <c r="BQ96" s="47" t="s">
        <v>1171</v>
      </c>
      <c r="BR96" s="50">
        <v>201.6</v>
      </c>
      <c r="BS96" s="47" t="s">
        <v>1171</v>
      </c>
      <c r="BT96" s="50">
        <v>89.8</v>
      </c>
      <c r="BU96" s="49">
        <v>0.12</v>
      </c>
    </row>
    <row r="97" spans="1:73">
      <c r="A97" s="45" t="s">
        <v>1253</v>
      </c>
      <c r="B97" s="48">
        <v>22.18</v>
      </c>
      <c r="C97" s="51">
        <v>12.5</v>
      </c>
      <c r="D97" s="48">
        <v>242.64</v>
      </c>
      <c r="E97" s="48">
        <v>4.71</v>
      </c>
      <c r="F97" s="48">
        <v>2.64</v>
      </c>
      <c r="G97" s="48">
        <v>4.7300000000000004</v>
      </c>
      <c r="H97" s="51">
        <v>8245.9</v>
      </c>
      <c r="I97" s="48">
        <v>17.14</v>
      </c>
      <c r="J97" s="51">
        <v>507.9</v>
      </c>
      <c r="K97" s="51">
        <v>4</v>
      </c>
      <c r="L97" s="48">
        <v>3857.46</v>
      </c>
      <c r="M97" s="51">
        <v>7</v>
      </c>
      <c r="N97" s="48">
        <v>9.9499999999999993</v>
      </c>
      <c r="O97" s="48">
        <v>8.48</v>
      </c>
      <c r="P97" s="48">
        <v>14.34</v>
      </c>
      <c r="Q97" s="48">
        <v>17.760000000000002</v>
      </c>
      <c r="R97" s="48">
        <v>255.71</v>
      </c>
      <c r="S97" s="48">
        <v>1.25</v>
      </c>
      <c r="T97" s="51">
        <v>14.4</v>
      </c>
      <c r="U97" s="48">
        <v>16.850000000000001</v>
      </c>
      <c r="V97" s="48">
        <v>258.69</v>
      </c>
      <c r="W97" s="48">
        <v>27.97</v>
      </c>
      <c r="X97" s="48">
        <v>4.8899999999999997</v>
      </c>
      <c r="Y97" s="48">
        <v>30.22</v>
      </c>
      <c r="Z97" s="48">
        <v>48.45</v>
      </c>
      <c r="AA97" s="48">
        <v>28.11</v>
      </c>
      <c r="AB97" s="48">
        <v>0.53</v>
      </c>
      <c r="AC97" s="46" t="s">
        <v>1171</v>
      </c>
      <c r="AD97" s="48">
        <v>214.89</v>
      </c>
      <c r="AE97" s="48">
        <v>10.25</v>
      </c>
      <c r="AF97" s="48">
        <v>53.91</v>
      </c>
      <c r="AG97" s="48">
        <v>50.85</v>
      </c>
      <c r="AH97" s="48">
        <v>24.81</v>
      </c>
      <c r="AI97" s="51">
        <v>44.8</v>
      </c>
      <c r="AJ97" s="48">
        <v>19.350000000000001</v>
      </c>
      <c r="AK97" s="51">
        <v>10.5</v>
      </c>
      <c r="AL97" s="51">
        <v>44</v>
      </c>
      <c r="AM97" s="51">
        <v>21</v>
      </c>
      <c r="AN97" s="48">
        <v>7.56</v>
      </c>
      <c r="AO97" s="48">
        <v>14.65</v>
      </c>
      <c r="AP97" s="48">
        <v>31.07</v>
      </c>
      <c r="AQ97" s="48">
        <v>11.25</v>
      </c>
      <c r="AR97" s="51">
        <v>23.1</v>
      </c>
      <c r="AS97" s="48">
        <v>0.25</v>
      </c>
      <c r="AT97" s="48">
        <v>3.98</v>
      </c>
      <c r="AU97" s="46" t="s">
        <v>1171</v>
      </c>
      <c r="AV97" s="48">
        <v>10.25</v>
      </c>
      <c r="AW97" s="48">
        <v>50.21</v>
      </c>
      <c r="AX97" s="51">
        <v>61</v>
      </c>
      <c r="AY97" s="51">
        <v>60</v>
      </c>
      <c r="AZ97" s="48">
        <v>3.25</v>
      </c>
      <c r="BA97" s="48">
        <v>2.25</v>
      </c>
      <c r="BB97" s="48">
        <v>5.25</v>
      </c>
      <c r="BC97" s="48">
        <v>1.75</v>
      </c>
      <c r="BD97" s="48">
        <v>30.51</v>
      </c>
      <c r="BE97" s="51">
        <v>31</v>
      </c>
      <c r="BF97" s="51">
        <v>5.5</v>
      </c>
      <c r="BG97" s="46" t="s">
        <v>1171</v>
      </c>
      <c r="BH97" s="48">
        <v>4.01</v>
      </c>
      <c r="BI97" s="51">
        <v>200.6</v>
      </c>
      <c r="BJ97" s="51">
        <v>297.10000000000002</v>
      </c>
      <c r="BK97" s="48">
        <v>30.05</v>
      </c>
      <c r="BL97" s="51">
        <v>2.2999999999999998</v>
      </c>
      <c r="BM97" s="48">
        <v>0.25</v>
      </c>
      <c r="BN97" s="48">
        <v>1.01</v>
      </c>
      <c r="BO97" s="51">
        <v>1</v>
      </c>
      <c r="BP97" s="51">
        <v>36.5</v>
      </c>
      <c r="BQ97" s="51">
        <v>33.6</v>
      </c>
      <c r="BR97" s="48">
        <v>34.06</v>
      </c>
      <c r="BS97" s="51">
        <v>30</v>
      </c>
      <c r="BT97" s="48">
        <v>27.25</v>
      </c>
      <c r="BU97" s="48">
        <v>20.55</v>
      </c>
    </row>
    <row r="98" spans="1:73">
      <c r="A98" s="45" t="s">
        <v>1254</v>
      </c>
      <c r="B98" s="47" t="s">
        <v>1171</v>
      </c>
      <c r="C98" s="47" t="s">
        <v>1171</v>
      </c>
      <c r="D98" s="47" t="s">
        <v>1171</v>
      </c>
      <c r="E98" s="47" t="s">
        <v>1171</v>
      </c>
      <c r="F98" s="49">
        <v>0.24</v>
      </c>
      <c r="G98" s="47" t="s">
        <v>1171</v>
      </c>
      <c r="H98" s="47" t="s">
        <v>1171</v>
      </c>
      <c r="I98" s="47" t="s">
        <v>1171</v>
      </c>
      <c r="J98" s="47" t="s">
        <v>1171</v>
      </c>
      <c r="K98" s="47" t="s">
        <v>1171</v>
      </c>
      <c r="L98" s="49">
        <v>7.68</v>
      </c>
      <c r="M98" s="47" t="s">
        <v>1171</v>
      </c>
      <c r="N98" s="47" t="s">
        <v>1171</v>
      </c>
      <c r="O98" s="47" t="s">
        <v>1171</v>
      </c>
      <c r="P98" s="47" t="s">
        <v>1171</v>
      </c>
      <c r="Q98" s="47" t="s">
        <v>1171</v>
      </c>
      <c r="R98" s="47" t="s">
        <v>1171</v>
      </c>
      <c r="S98" s="47" t="s">
        <v>1171</v>
      </c>
      <c r="T98" s="47" t="s">
        <v>1171</v>
      </c>
      <c r="U98" s="47" t="s">
        <v>1171</v>
      </c>
      <c r="V98" s="47" t="s">
        <v>1171</v>
      </c>
      <c r="W98" s="47" t="s">
        <v>1171</v>
      </c>
      <c r="X98" s="47" t="s">
        <v>1171</v>
      </c>
      <c r="Y98" s="47" t="s">
        <v>1171</v>
      </c>
      <c r="Z98" s="47" t="s">
        <v>1171</v>
      </c>
      <c r="AA98" s="47" t="s">
        <v>1171</v>
      </c>
      <c r="AB98" s="47" t="s">
        <v>1171</v>
      </c>
      <c r="AC98" s="47" t="s">
        <v>1171</v>
      </c>
      <c r="AD98" s="47" t="s">
        <v>1171</v>
      </c>
      <c r="AE98" s="47" t="s">
        <v>1171</v>
      </c>
      <c r="AF98" s="47" t="s">
        <v>1171</v>
      </c>
      <c r="AG98" s="47" t="s">
        <v>1171</v>
      </c>
      <c r="AH98" s="49">
        <v>0.26</v>
      </c>
      <c r="AI98" s="47" t="s">
        <v>1171</v>
      </c>
      <c r="AJ98" s="49">
        <v>0.19</v>
      </c>
      <c r="AK98" s="47" t="s">
        <v>1171</v>
      </c>
      <c r="AL98" s="47" t="s">
        <v>1171</v>
      </c>
      <c r="AM98" s="47" t="s">
        <v>1171</v>
      </c>
      <c r="AN98" s="47" t="s">
        <v>1171</v>
      </c>
      <c r="AO98" s="47" t="s">
        <v>1171</v>
      </c>
      <c r="AP98" s="47" t="s">
        <v>1171</v>
      </c>
      <c r="AQ98" s="47" t="s">
        <v>1171</v>
      </c>
      <c r="AR98" s="47" t="s">
        <v>1171</v>
      </c>
      <c r="AS98" s="47" t="s">
        <v>1171</v>
      </c>
      <c r="AT98" s="47" t="s">
        <v>1171</v>
      </c>
      <c r="AU98" s="47" t="s">
        <v>1171</v>
      </c>
      <c r="AV98" s="49">
        <v>0.75</v>
      </c>
      <c r="AW98" s="47" t="s">
        <v>1171</v>
      </c>
      <c r="AX98" s="50">
        <v>0</v>
      </c>
      <c r="AY98" s="47" t="s">
        <v>1171</v>
      </c>
      <c r="AZ98" s="47" t="s">
        <v>1171</v>
      </c>
      <c r="BA98" s="47" t="s">
        <v>1171</v>
      </c>
      <c r="BB98" s="47" t="s">
        <v>1171</v>
      </c>
      <c r="BC98" s="47" t="s">
        <v>1171</v>
      </c>
      <c r="BD98" s="49">
        <v>0.01</v>
      </c>
      <c r="BE98" s="47" t="s">
        <v>1171</v>
      </c>
      <c r="BF98" s="47" t="s">
        <v>1171</v>
      </c>
      <c r="BG98" s="47" t="s">
        <v>1171</v>
      </c>
      <c r="BH98" s="47" t="s">
        <v>1171</v>
      </c>
      <c r="BI98" s="47" t="s">
        <v>1171</v>
      </c>
      <c r="BJ98" s="47" t="s">
        <v>1171</v>
      </c>
      <c r="BK98" s="47" t="s">
        <v>1171</v>
      </c>
      <c r="BL98" s="49">
        <v>0.25</v>
      </c>
      <c r="BM98" s="47" t="s">
        <v>1171</v>
      </c>
      <c r="BN98" s="47" t="s">
        <v>1171</v>
      </c>
      <c r="BO98" s="49">
        <v>18.239999999999998</v>
      </c>
      <c r="BP98" s="50">
        <v>0</v>
      </c>
      <c r="BQ98" s="47" t="s">
        <v>1171</v>
      </c>
      <c r="BR98" s="49">
        <v>0.02</v>
      </c>
      <c r="BS98" s="47" t="s">
        <v>1171</v>
      </c>
      <c r="BT98" s="47" t="s">
        <v>1171</v>
      </c>
      <c r="BU98" s="47" t="s">
        <v>1171</v>
      </c>
    </row>
    <row r="99" spans="1:73">
      <c r="A99" s="45" t="s">
        <v>1255</v>
      </c>
      <c r="B99" s="48">
        <v>508.84</v>
      </c>
      <c r="C99" s="48">
        <v>12.58</v>
      </c>
      <c r="D99" s="48">
        <v>1548.17</v>
      </c>
      <c r="E99" s="46" t="s">
        <v>1171</v>
      </c>
      <c r="F99" s="48">
        <v>615.41999999999996</v>
      </c>
      <c r="G99" s="48">
        <v>12.58</v>
      </c>
      <c r="H99" s="48">
        <v>466.55</v>
      </c>
      <c r="I99" s="46" t="s">
        <v>1171</v>
      </c>
      <c r="J99" s="48">
        <v>515.41</v>
      </c>
      <c r="K99" s="51">
        <v>2000</v>
      </c>
      <c r="L99" s="51">
        <v>499.2</v>
      </c>
      <c r="M99" s="46" t="s">
        <v>1171</v>
      </c>
      <c r="N99" s="48">
        <v>720.25</v>
      </c>
      <c r="O99" s="46" t="s">
        <v>1171</v>
      </c>
      <c r="P99" s="51">
        <v>627.4</v>
      </c>
      <c r="Q99" s="48">
        <v>0.25</v>
      </c>
      <c r="R99" s="48">
        <v>1023.25</v>
      </c>
      <c r="S99" s="51">
        <v>0.5</v>
      </c>
      <c r="T99" s="48">
        <v>629.29</v>
      </c>
      <c r="U99" s="48">
        <v>10.08</v>
      </c>
      <c r="V99" s="48">
        <v>465.45</v>
      </c>
      <c r="W99" s="48">
        <v>0.75</v>
      </c>
      <c r="X99" s="48">
        <v>772.36</v>
      </c>
      <c r="Y99" s="48">
        <v>0.25</v>
      </c>
      <c r="Z99" s="48">
        <v>260.37</v>
      </c>
      <c r="AA99" s="51">
        <v>1.6</v>
      </c>
      <c r="AB99" s="48">
        <v>539.25</v>
      </c>
      <c r="AC99" s="48">
        <v>0.36</v>
      </c>
      <c r="AD99" s="51">
        <v>388</v>
      </c>
      <c r="AE99" s="48">
        <v>3.37</v>
      </c>
      <c r="AF99" s="48">
        <v>520.36</v>
      </c>
      <c r="AG99" s="48">
        <v>2.1800000000000002</v>
      </c>
      <c r="AH99" s="51">
        <v>506.1</v>
      </c>
      <c r="AI99" s="48">
        <v>0.18</v>
      </c>
      <c r="AJ99" s="51">
        <v>3.6</v>
      </c>
      <c r="AK99" s="46" t="s">
        <v>1171</v>
      </c>
      <c r="AL99" s="51">
        <v>502.9</v>
      </c>
      <c r="AM99" s="48">
        <v>0.18</v>
      </c>
      <c r="AN99" s="48">
        <v>560.19000000000005</v>
      </c>
      <c r="AO99" s="46" t="s">
        <v>1171</v>
      </c>
      <c r="AP99" s="48">
        <v>521.49</v>
      </c>
      <c r="AQ99" s="48">
        <v>1.76</v>
      </c>
      <c r="AR99" s="51">
        <v>512</v>
      </c>
      <c r="AS99" s="51">
        <v>12</v>
      </c>
      <c r="AT99" s="48">
        <v>253.55</v>
      </c>
      <c r="AU99" s="46" t="s">
        <v>1171</v>
      </c>
      <c r="AV99" s="51">
        <v>270.60000000000002</v>
      </c>
      <c r="AW99" s="51">
        <v>1</v>
      </c>
      <c r="AX99" s="48">
        <v>514.36</v>
      </c>
      <c r="AY99" s="46" t="s">
        <v>1171</v>
      </c>
      <c r="AZ99" s="48">
        <v>262.72000000000003</v>
      </c>
      <c r="BA99" s="51">
        <v>18.2</v>
      </c>
      <c r="BB99" s="48">
        <v>569.53</v>
      </c>
      <c r="BC99" s="48">
        <v>0.56999999999999995</v>
      </c>
      <c r="BD99" s="48">
        <v>500.56</v>
      </c>
      <c r="BE99" s="51">
        <v>753.2</v>
      </c>
      <c r="BF99" s="48">
        <v>258.82</v>
      </c>
      <c r="BG99" s="51">
        <v>249.3</v>
      </c>
      <c r="BH99" s="48">
        <v>488.01</v>
      </c>
      <c r="BI99" s="48">
        <v>0.02</v>
      </c>
      <c r="BJ99" s="48">
        <v>323.20999999999998</v>
      </c>
      <c r="BK99" s="48">
        <v>7.49</v>
      </c>
      <c r="BL99" s="51">
        <v>348</v>
      </c>
      <c r="BM99" s="51">
        <v>4.5999999999999996</v>
      </c>
      <c r="BN99" s="48">
        <v>94.61</v>
      </c>
      <c r="BO99" s="48">
        <v>0.51</v>
      </c>
      <c r="BP99" s="48">
        <v>514.91999999999996</v>
      </c>
      <c r="BQ99" s="48">
        <v>3.55</v>
      </c>
      <c r="BR99" s="48">
        <v>50.92</v>
      </c>
      <c r="BS99" s="48">
        <v>1.75</v>
      </c>
      <c r="BT99" s="51">
        <v>499.6</v>
      </c>
      <c r="BU99" s="46" t="s">
        <v>1171</v>
      </c>
    </row>
    <row r="100" spans="1:73">
      <c r="A100" s="45" t="s">
        <v>1256</v>
      </c>
      <c r="B100" s="47" t="s">
        <v>1171</v>
      </c>
      <c r="C100" s="47" t="s">
        <v>1171</v>
      </c>
      <c r="D100" s="47" t="s">
        <v>1171</v>
      </c>
      <c r="E100" s="47" t="s">
        <v>1171</v>
      </c>
      <c r="F100" s="47" t="s">
        <v>1171</v>
      </c>
      <c r="G100" s="47" t="s">
        <v>1171</v>
      </c>
      <c r="H100" s="47" t="s">
        <v>1171</v>
      </c>
      <c r="I100" s="47" t="s">
        <v>1171</v>
      </c>
      <c r="J100" s="47" t="s">
        <v>1171</v>
      </c>
      <c r="K100" s="47" t="s">
        <v>1171</v>
      </c>
      <c r="L100" s="47" t="s">
        <v>1171</v>
      </c>
      <c r="M100" s="47" t="s">
        <v>1171</v>
      </c>
      <c r="N100" s="47" t="s">
        <v>1171</v>
      </c>
      <c r="O100" s="47" t="s">
        <v>1171</v>
      </c>
      <c r="P100" s="47" t="s">
        <v>1171</v>
      </c>
      <c r="Q100" s="47" t="s">
        <v>1171</v>
      </c>
      <c r="R100" s="47" t="s">
        <v>1171</v>
      </c>
      <c r="S100" s="47" t="s">
        <v>1171</v>
      </c>
      <c r="T100" s="47" t="s">
        <v>1171</v>
      </c>
      <c r="U100" s="47" t="s">
        <v>1171</v>
      </c>
      <c r="V100" s="47" t="s">
        <v>1171</v>
      </c>
      <c r="W100" s="47" t="s">
        <v>1171</v>
      </c>
      <c r="X100" s="47" t="s">
        <v>1171</v>
      </c>
      <c r="Y100" s="47" t="s">
        <v>1171</v>
      </c>
      <c r="Z100" s="47" t="s">
        <v>1171</v>
      </c>
      <c r="AA100" s="47" t="s">
        <v>1171</v>
      </c>
      <c r="AB100" s="47" t="s">
        <v>1171</v>
      </c>
      <c r="AC100" s="47" t="s">
        <v>1171</v>
      </c>
      <c r="AD100" s="47" t="s">
        <v>1171</v>
      </c>
      <c r="AE100" s="47" t="s">
        <v>1171</v>
      </c>
      <c r="AF100" s="47" t="s">
        <v>1171</v>
      </c>
      <c r="AG100" s="47" t="s">
        <v>1171</v>
      </c>
      <c r="AH100" s="47" t="s">
        <v>1171</v>
      </c>
      <c r="AI100" s="47" t="s">
        <v>1171</v>
      </c>
      <c r="AJ100" s="47" t="s">
        <v>1171</v>
      </c>
      <c r="AK100" s="47" t="s">
        <v>1171</v>
      </c>
      <c r="AL100" s="47" t="s">
        <v>1171</v>
      </c>
      <c r="AM100" s="47" t="s">
        <v>1171</v>
      </c>
      <c r="AN100" s="47" t="s">
        <v>1171</v>
      </c>
      <c r="AO100" s="47" t="s">
        <v>1171</v>
      </c>
      <c r="AP100" s="47" t="s">
        <v>1171</v>
      </c>
      <c r="AQ100" s="47" t="s">
        <v>1171</v>
      </c>
      <c r="AR100" s="47" t="s">
        <v>1171</v>
      </c>
      <c r="AS100" s="47" t="s">
        <v>1171</v>
      </c>
      <c r="AT100" s="47" t="s">
        <v>1171</v>
      </c>
      <c r="AU100" s="47" t="s">
        <v>1171</v>
      </c>
      <c r="AV100" s="47" t="s">
        <v>1171</v>
      </c>
      <c r="AW100" s="47" t="s">
        <v>1171</v>
      </c>
      <c r="AX100" s="47" t="s">
        <v>1171</v>
      </c>
      <c r="AY100" s="47" t="s">
        <v>1171</v>
      </c>
      <c r="AZ100" s="47" t="s">
        <v>1171</v>
      </c>
      <c r="BA100" s="47" t="s">
        <v>1171</v>
      </c>
      <c r="BB100" s="47" t="s">
        <v>1171</v>
      </c>
      <c r="BC100" s="47" t="s">
        <v>1171</v>
      </c>
      <c r="BD100" s="47" t="s">
        <v>1171</v>
      </c>
      <c r="BE100" s="47" t="s">
        <v>1171</v>
      </c>
      <c r="BF100" s="47" t="s">
        <v>1171</v>
      </c>
      <c r="BG100" s="47" t="s">
        <v>1171</v>
      </c>
      <c r="BH100" s="47" t="s">
        <v>1171</v>
      </c>
      <c r="BI100" s="47" t="s">
        <v>1171</v>
      </c>
      <c r="BJ100" s="47" t="s">
        <v>1171</v>
      </c>
      <c r="BK100" s="47" t="s">
        <v>1171</v>
      </c>
      <c r="BL100" s="47" t="s">
        <v>1171</v>
      </c>
      <c r="BM100" s="47" t="s">
        <v>1171</v>
      </c>
      <c r="BN100" s="47" t="s">
        <v>1171</v>
      </c>
      <c r="BO100" s="47" t="s">
        <v>1171</v>
      </c>
      <c r="BP100" s="47" t="s">
        <v>1171</v>
      </c>
      <c r="BQ100" s="47" t="s">
        <v>1171</v>
      </c>
      <c r="BR100" s="47" t="s">
        <v>1171</v>
      </c>
      <c r="BS100" s="47" t="s">
        <v>1171</v>
      </c>
      <c r="BT100" s="47" t="s">
        <v>1171</v>
      </c>
      <c r="BU100" s="47" t="s">
        <v>1171</v>
      </c>
    </row>
    <row r="101" spans="1:73">
      <c r="A101" s="45" t="s">
        <v>1257</v>
      </c>
      <c r="B101" s="46" t="s">
        <v>1171</v>
      </c>
      <c r="C101" s="46" t="s">
        <v>1171</v>
      </c>
      <c r="D101" s="46" t="s">
        <v>1171</v>
      </c>
      <c r="E101" s="46" t="s">
        <v>1171</v>
      </c>
      <c r="F101" s="46" t="s">
        <v>1171</v>
      </c>
      <c r="G101" s="46" t="s">
        <v>1171</v>
      </c>
      <c r="H101" s="46" t="s">
        <v>1171</v>
      </c>
      <c r="I101" s="46" t="s">
        <v>1171</v>
      </c>
      <c r="J101" s="46" t="s">
        <v>1171</v>
      </c>
      <c r="K101" s="46" t="s">
        <v>1171</v>
      </c>
      <c r="L101" s="46" t="s">
        <v>1171</v>
      </c>
      <c r="M101" s="46" t="s">
        <v>1171</v>
      </c>
      <c r="N101" s="46" t="s">
        <v>1171</v>
      </c>
      <c r="O101" s="46" t="s">
        <v>1171</v>
      </c>
      <c r="P101" s="46" t="s">
        <v>1171</v>
      </c>
      <c r="Q101" s="46" t="s">
        <v>1171</v>
      </c>
      <c r="R101" s="46" t="s">
        <v>1171</v>
      </c>
      <c r="S101" s="46" t="s">
        <v>1171</v>
      </c>
      <c r="T101" s="46" t="s">
        <v>1171</v>
      </c>
      <c r="U101" s="46" t="s">
        <v>1171</v>
      </c>
      <c r="V101" s="46" t="s">
        <v>1171</v>
      </c>
      <c r="W101" s="46" t="s">
        <v>1171</v>
      </c>
      <c r="X101" s="46" t="s">
        <v>1171</v>
      </c>
      <c r="Y101" s="46" t="s">
        <v>1171</v>
      </c>
      <c r="Z101" s="46" t="s">
        <v>1171</v>
      </c>
      <c r="AA101" s="46" t="s">
        <v>1171</v>
      </c>
      <c r="AB101" s="46" t="s">
        <v>1171</v>
      </c>
      <c r="AC101" s="46" t="s">
        <v>1171</v>
      </c>
      <c r="AD101" s="46" t="s">
        <v>1171</v>
      </c>
      <c r="AE101" s="46" t="s">
        <v>1171</v>
      </c>
      <c r="AF101" s="46" t="s">
        <v>1171</v>
      </c>
      <c r="AG101" s="46" t="s">
        <v>1171</v>
      </c>
      <c r="AH101" s="46" t="s">
        <v>1171</v>
      </c>
      <c r="AI101" s="46" t="s">
        <v>1171</v>
      </c>
      <c r="AJ101" s="46" t="s">
        <v>1171</v>
      </c>
      <c r="AK101" s="46" t="s">
        <v>1171</v>
      </c>
      <c r="AL101" s="46" t="s">
        <v>1171</v>
      </c>
      <c r="AM101" s="46" t="s">
        <v>1171</v>
      </c>
      <c r="AN101" s="46" t="s">
        <v>1171</v>
      </c>
      <c r="AO101" s="46" t="s">
        <v>1171</v>
      </c>
      <c r="AP101" s="46" t="s">
        <v>1171</v>
      </c>
      <c r="AQ101" s="46" t="s">
        <v>1171</v>
      </c>
      <c r="AR101" s="46" t="s">
        <v>1171</v>
      </c>
      <c r="AS101" s="46" t="s">
        <v>1171</v>
      </c>
      <c r="AT101" s="46" t="s">
        <v>1171</v>
      </c>
      <c r="AU101" s="46" t="s">
        <v>1171</v>
      </c>
      <c r="AV101" s="46" t="s">
        <v>1171</v>
      </c>
      <c r="AW101" s="46" t="s">
        <v>1171</v>
      </c>
      <c r="AX101" s="46" t="s">
        <v>1171</v>
      </c>
      <c r="AY101" s="46" t="s">
        <v>1171</v>
      </c>
      <c r="AZ101" s="46" t="s">
        <v>1171</v>
      </c>
      <c r="BA101" s="46" t="s">
        <v>1171</v>
      </c>
      <c r="BB101" s="46" t="s">
        <v>1171</v>
      </c>
      <c r="BC101" s="46" t="s">
        <v>1171</v>
      </c>
      <c r="BD101" s="46" t="s">
        <v>1171</v>
      </c>
      <c r="BE101" s="46" t="s">
        <v>1171</v>
      </c>
      <c r="BF101" s="46" t="s">
        <v>1171</v>
      </c>
      <c r="BG101" s="46" t="s">
        <v>1171</v>
      </c>
      <c r="BH101" s="46" t="s">
        <v>1171</v>
      </c>
      <c r="BI101" s="46" t="s">
        <v>1171</v>
      </c>
      <c r="BJ101" s="46" t="s">
        <v>1171</v>
      </c>
      <c r="BK101" s="46" t="s">
        <v>1171</v>
      </c>
      <c r="BL101" s="46" t="s">
        <v>1171</v>
      </c>
      <c r="BM101" s="46" t="s">
        <v>1171</v>
      </c>
      <c r="BN101" s="46" t="s">
        <v>1171</v>
      </c>
      <c r="BO101" s="46" t="s">
        <v>1171</v>
      </c>
      <c r="BP101" s="46" t="s">
        <v>1171</v>
      </c>
      <c r="BQ101" s="46" t="s">
        <v>1171</v>
      </c>
      <c r="BR101" s="46" t="s">
        <v>1171</v>
      </c>
      <c r="BS101" s="46" t="s">
        <v>1171</v>
      </c>
      <c r="BT101" s="46" t="s">
        <v>1171</v>
      </c>
      <c r="BU101" s="46" t="s">
        <v>1171</v>
      </c>
    </row>
    <row r="102" spans="1:73">
      <c r="A102" s="45" t="s">
        <v>1258</v>
      </c>
      <c r="B102" s="49">
        <v>31726.68</v>
      </c>
      <c r="C102" s="49">
        <v>461.25</v>
      </c>
      <c r="D102" s="49">
        <v>41171.35</v>
      </c>
      <c r="E102" s="50">
        <v>31578.9</v>
      </c>
      <c r="F102" s="49">
        <v>30961.58</v>
      </c>
      <c r="G102" s="49">
        <v>1379.16</v>
      </c>
      <c r="H102" s="49">
        <v>16696.27</v>
      </c>
      <c r="I102" s="49">
        <v>303.88</v>
      </c>
      <c r="J102" s="49">
        <v>21719.05</v>
      </c>
      <c r="K102" s="49">
        <v>9844.07</v>
      </c>
      <c r="L102" s="50">
        <v>733.2</v>
      </c>
      <c r="M102" s="49">
        <v>68013.89</v>
      </c>
      <c r="N102" s="49">
        <v>21604.240000000002</v>
      </c>
      <c r="O102" s="49">
        <v>30279.22</v>
      </c>
      <c r="P102" s="49">
        <v>10955.05</v>
      </c>
      <c r="Q102" s="50">
        <v>382.9</v>
      </c>
      <c r="R102" s="49">
        <v>1715.03</v>
      </c>
      <c r="S102" s="49">
        <v>156808.38</v>
      </c>
      <c r="T102" s="50">
        <v>11325.4</v>
      </c>
      <c r="U102" s="49">
        <v>79763.929999999993</v>
      </c>
      <c r="V102" s="50">
        <v>1014.1</v>
      </c>
      <c r="W102" s="49">
        <v>71718.36</v>
      </c>
      <c r="X102" s="50">
        <v>51551</v>
      </c>
      <c r="Y102" s="49">
        <v>5848.96</v>
      </c>
      <c r="Z102" s="49">
        <v>1305.8800000000001</v>
      </c>
      <c r="AA102" s="49">
        <v>12493.62</v>
      </c>
      <c r="AB102" s="49">
        <v>749.46</v>
      </c>
      <c r="AC102" s="49">
        <v>42974.080000000002</v>
      </c>
      <c r="AD102" s="49">
        <v>30459.01</v>
      </c>
      <c r="AE102" s="49">
        <v>66071.39</v>
      </c>
      <c r="AF102" s="49">
        <v>2204.84</v>
      </c>
      <c r="AG102" s="49">
        <v>75437.81</v>
      </c>
      <c r="AH102" s="49">
        <v>1188.02</v>
      </c>
      <c r="AI102" s="49">
        <v>55087.040000000001</v>
      </c>
      <c r="AJ102" s="50">
        <v>1220.7</v>
      </c>
      <c r="AK102" s="50">
        <v>11732.8</v>
      </c>
      <c r="AL102" s="49">
        <v>972.47</v>
      </c>
      <c r="AM102" s="49">
        <v>5588.72</v>
      </c>
      <c r="AN102" s="49">
        <v>964.55</v>
      </c>
      <c r="AO102" s="49">
        <v>42093.58</v>
      </c>
      <c r="AP102" s="49">
        <v>1931.47</v>
      </c>
      <c r="AQ102" s="49">
        <v>139420.64000000001</v>
      </c>
      <c r="AR102" s="49">
        <v>957.69</v>
      </c>
      <c r="AS102" s="49">
        <v>4888.9399999999996</v>
      </c>
      <c r="AT102" s="49">
        <v>356.79</v>
      </c>
      <c r="AU102" s="49">
        <v>40631.050000000003</v>
      </c>
      <c r="AV102" s="49">
        <v>516.28</v>
      </c>
      <c r="AW102" s="49">
        <v>3710.44</v>
      </c>
      <c r="AX102" s="49">
        <v>74464.759999999995</v>
      </c>
      <c r="AY102" s="49">
        <v>156131.19</v>
      </c>
      <c r="AZ102" s="49">
        <v>7368.22</v>
      </c>
      <c r="BA102" s="49">
        <v>281865.68</v>
      </c>
      <c r="BB102" s="49">
        <v>2442.4499999999998</v>
      </c>
      <c r="BC102" s="49">
        <v>103120.92</v>
      </c>
      <c r="BD102" s="49">
        <v>1669.05</v>
      </c>
      <c r="BE102" s="49">
        <v>263277.53000000003</v>
      </c>
      <c r="BF102" s="50">
        <v>11.7</v>
      </c>
      <c r="BG102" s="49">
        <v>171362.99</v>
      </c>
      <c r="BH102" s="50">
        <v>1702.7</v>
      </c>
      <c r="BI102" s="49">
        <v>226746.34</v>
      </c>
      <c r="BJ102" s="49">
        <v>40229.64</v>
      </c>
      <c r="BK102" s="49">
        <v>161743.44</v>
      </c>
      <c r="BL102" s="49">
        <v>2039.66</v>
      </c>
      <c r="BM102" s="49">
        <v>109380.43</v>
      </c>
      <c r="BN102" s="49">
        <v>2442.38</v>
      </c>
      <c r="BO102" s="49">
        <v>212685.85</v>
      </c>
      <c r="BP102" s="49">
        <v>1817.68</v>
      </c>
      <c r="BQ102" s="49">
        <v>122102.12</v>
      </c>
      <c r="BR102" s="49">
        <v>469.04</v>
      </c>
      <c r="BS102" s="49">
        <v>145979.44</v>
      </c>
      <c r="BT102" s="49">
        <v>9.6300000000000008</v>
      </c>
      <c r="BU102" s="49">
        <v>122082.16</v>
      </c>
    </row>
    <row r="103" spans="1:73">
      <c r="A103" s="45" t="s">
        <v>1259</v>
      </c>
      <c r="B103" s="48">
        <v>3775.93</v>
      </c>
      <c r="C103" s="48">
        <v>50412.12</v>
      </c>
      <c r="D103" s="48">
        <v>3026.78</v>
      </c>
      <c r="E103" s="48">
        <v>125201.77</v>
      </c>
      <c r="F103" s="48">
        <v>4017.95</v>
      </c>
      <c r="G103" s="48">
        <v>47059.86</v>
      </c>
      <c r="H103" s="48">
        <v>3356.08</v>
      </c>
      <c r="I103" s="48">
        <v>141764.09</v>
      </c>
      <c r="J103" s="48">
        <v>2352.71</v>
      </c>
      <c r="K103" s="48">
        <v>140246.87</v>
      </c>
      <c r="L103" s="48">
        <v>1938.92</v>
      </c>
      <c r="M103" s="48">
        <v>35852.019999999997</v>
      </c>
      <c r="N103" s="48">
        <v>2240.87</v>
      </c>
      <c r="O103" s="48">
        <v>145537.82999999999</v>
      </c>
      <c r="P103" s="48">
        <v>3226.12</v>
      </c>
      <c r="Q103" s="48">
        <v>143379.04</v>
      </c>
      <c r="R103" s="48">
        <v>2186.36</v>
      </c>
      <c r="S103" s="48">
        <v>92620.36</v>
      </c>
      <c r="T103" s="48">
        <v>1216.49</v>
      </c>
      <c r="U103" s="48">
        <v>84696.31</v>
      </c>
      <c r="V103" s="51">
        <v>1955</v>
      </c>
      <c r="W103" s="48">
        <v>59092.74</v>
      </c>
      <c r="X103" s="48">
        <v>2574.2800000000002</v>
      </c>
      <c r="Y103" s="48">
        <v>75564.009999999995</v>
      </c>
      <c r="Z103" s="48">
        <v>4338.8100000000004</v>
      </c>
      <c r="AA103" s="48">
        <v>46665.26</v>
      </c>
      <c r="AB103" s="48">
        <v>3040.64</v>
      </c>
      <c r="AC103" s="48">
        <v>44620.72</v>
      </c>
      <c r="AD103" s="48">
        <v>5019.24</v>
      </c>
      <c r="AE103" s="48">
        <v>42827.22</v>
      </c>
      <c r="AF103" s="51">
        <v>3585</v>
      </c>
      <c r="AG103" s="48">
        <v>95889.63</v>
      </c>
      <c r="AH103" s="48">
        <v>2684.75</v>
      </c>
      <c r="AI103" s="48">
        <v>80737.34</v>
      </c>
      <c r="AJ103" s="48">
        <v>2116.9699999999998</v>
      </c>
      <c r="AK103" s="48">
        <v>48189.17</v>
      </c>
      <c r="AL103" s="48">
        <v>4998.38</v>
      </c>
      <c r="AM103" s="51">
        <v>61869.9</v>
      </c>
      <c r="AN103" s="48">
        <v>1762.53</v>
      </c>
      <c r="AO103" s="48">
        <v>22835.34</v>
      </c>
      <c r="AP103" s="48">
        <v>4313.53</v>
      </c>
      <c r="AQ103" s="48">
        <v>92460.99</v>
      </c>
      <c r="AR103" s="48">
        <v>7605.27</v>
      </c>
      <c r="AS103" s="48">
        <v>100381.36</v>
      </c>
      <c r="AT103" s="48">
        <v>4334.82</v>
      </c>
      <c r="AU103" s="48">
        <v>435372.09</v>
      </c>
      <c r="AV103" s="48">
        <v>4342.66</v>
      </c>
      <c r="AW103" s="48">
        <v>417832.63</v>
      </c>
      <c r="AX103" s="48">
        <v>2707.51</v>
      </c>
      <c r="AY103" s="48">
        <v>283124.59000000003</v>
      </c>
      <c r="AZ103" s="48">
        <v>3806.09</v>
      </c>
      <c r="BA103" s="48">
        <v>429808.96</v>
      </c>
      <c r="BB103" s="48">
        <v>3352.75</v>
      </c>
      <c r="BC103" s="48">
        <v>217980.12</v>
      </c>
      <c r="BD103" s="48">
        <v>6126.42</v>
      </c>
      <c r="BE103" s="51">
        <v>95689.2</v>
      </c>
      <c r="BF103" s="48">
        <v>2961.22</v>
      </c>
      <c r="BG103" s="48">
        <v>203437.59</v>
      </c>
      <c r="BH103" s="48">
        <v>4086.77</v>
      </c>
      <c r="BI103" s="48">
        <v>278696.71999999997</v>
      </c>
      <c r="BJ103" s="48">
        <v>2039.71</v>
      </c>
      <c r="BK103" s="48">
        <v>244671.59</v>
      </c>
      <c r="BL103" s="48">
        <v>2527.02</v>
      </c>
      <c r="BM103" s="48">
        <v>215489.88</v>
      </c>
      <c r="BN103" s="48">
        <v>1715.13</v>
      </c>
      <c r="BO103" s="48">
        <v>363602.97</v>
      </c>
      <c r="BP103" s="48">
        <v>1815.11</v>
      </c>
      <c r="BQ103" s="48">
        <v>193670.33</v>
      </c>
      <c r="BR103" s="48">
        <v>2256.2600000000002</v>
      </c>
      <c r="BS103" s="48">
        <v>335249.84000000003</v>
      </c>
      <c r="BT103" s="48">
        <v>1543.53</v>
      </c>
      <c r="BU103" s="48">
        <v>239724.86</v>
      </c>
    </row>
    <row r="104" spans="1:73">
      <c r="A104" s="45" t="s">
        <v>1260</v>
      </c>
      <c r="B104" s="49">
        <v>2124.89</v>
      </c>
      <c r="C104" s="49">
        <v>20.89</v>
      </c>
      <c r="D104" s="49">
        <v>2058.5700000000002</v>
      </c>
      <c r="E104" s="49">
        <v>85568.73</v>
      </c>
      <c r="F104" s="49">
        <v>308.47000000000003</v>
      </c>
      <c r="G104" s="50">
        <v>88.5</v>
      </c>
      <c r="H104" s="49">
        <v>328.36</v>
      </c>
      <c r="I104" s="50">
        <v>359.3</v>
      </c>
      <c r="J104" s="50">
        <v>1302.9000000000001</v>
      </c>
      <c r="K104" s="49">
        <v>608.39</v>
      </c>
      <c r="L104" s="49">
        <v>1023.72</v>
      </c>
      <c r="M104" s="50">
        <v>63</v>
      </c>
      <c r="N104" s="49">
        <v>2908.58</v>
      </c>
      <c r="O104" s="50">
        <v>45</v>
      </c>
      <c r="P104" s="49">
        <v>1696.25</v>
      </c>
      <c r="Q104" s="50">
        <v>542.29999999999995</v>
      </c>
      <c r="R104" s="49">
        <v>720.55</v>
      </c>
      <c r="S104" s="50">
        <v>528.79999999999995</v>
      </c>
      <c r="T104" s="49">
        <v>1239.54</v>
      </c>
      <c r="U104" s="50">
        <v>240</v>
      </c>
      <c r="V104" s="49">
        <v>1291.3399999999999</v>
      </c>
      <c r="W104" s="49">
        <v>233.04</v>
      </c>
      <c r="X104" s="50">
        <v>1562.2</v>
      </c>
      <c r="Y104" s="49">
        <v>9.23</v>
      </c>
      <c r="Z104" s="49">
        <v>544.03</v>
      </c>
      <c r="AA104" s="49">
        <v>2483.65</v>
      </c>
      <c r="AB104" s="49">
        <v>794.81</v>
      </c>
      <c r="AC104" s="49">
        <v>3546.09</v>
      </c>
      <c r="AD104" s="49">
        <v>303.58</v>
      </c>
      <c r="AE104" s="49">
        <v>5475.41</v>
      </c>
      <c r="AF104" s="49">
        <v>1296.56</v>
      </c>
      <c r="AG104" s="49">
        <v>8079.25</v>
      </c>
      <c r="AH104" s="49">
        <v>844.71</v>
      </c>
      <c r="AI104" s="49">
        <v>6326.13</v>
      </c>
      <c r="AJ104" s="49">
        <v>855.98</v>
      </c>
      <c r="AK104" s="49">
        <v>3140.62</v>
      </c>
      <c r="AL104" s="49">
        <v>371.81</v>
      </c>
      <c r="AM104" s="49">
        <v>4131.58</v>
      </c>
      <c r="AN104" s="49">
        <v>449.93</v>
      </c>
      <c r="AO104" s="49">
        <v>23513.94</v>
      </c>
      <c r="AP104" s="49">
        <v>620.51</v>
      </c>
      <c r="AQ104" s="49">
        <v>46374.879999999997</v>
      </c>
      <c r="AR104" s="49">
        <v>499.35</v>
      </c>
      <c r="AS104" s="49">
        <v>55213.69</v>
      </c>
      <c r="AT104" s="49">
        <v>387.23</v>
      </c>
      <c r="AU104" s="49">
        <v>62479.72</v>
      </c>
      <c r="AV104" s="49">
        <v>887.28</v>
      </c>
      <c r="AW104" s="49">
        <v>61525.04</v>
      </c>
      <c r="AX104" s="50">
        <v>2378.6999999999998</v>
      </c>
      <c r="AY104" s="49">
        <v>105738.33</v>
      </c>
      <c r="AZ104" s="49">
        <v>52245.11</v>
      </c>
      <c r="BA104" s="49">
        <v>101263.24</v>
      </c>
      <c r="BB104" s="49">
        <v>685.98</v>
      </c>
      <c r="BC104" s="50">
        <v>5744</v>
      </c>
      <c r="BD104" s="49">
        <v>541.57000000000005</v>
      </c>
      <c r="BE104" s="49">
        <v>54062.42</v>
      </c>
      <c r="BF104" s="49">
        <v>1444.34</v>
      </c>
      <c r="BG104" s="49">
        <v>56246.82</v>
      </c>
      <c r="BH104" s="49">
        <v>593.83000000000004</v>
      </c>
      <c r="BI104" s="49">
        <v>33757.839999999997</v>
      </c>
      <c r="BJ104" s="49">
        <v>3204.67</v>
      </c>
      <c r="BK104" s="49">
        <v>3674.53</v>
      </c>
      <c r="BL104" s="49">
        <v>1708.73</v>
      </c>
      <c r="BM104" s="49">
        <v>56031.82</v>
      </c>
      <c r="BN104" s="49">
        <v>1346.15</v>
      </c>
      <c r="BO104" s="50">
        <v>4772.1000000000004</v>
      </c>
      <c r="BP104" s="49">
        <v>1336.58</v>
      </c>
      <c r="BQ104" s="49">
        <v>56500.28</v>
      </c>
      <c r="BR104" s="49">
        <v>155181.17000000001</v>
      </c>
      <c r="BS104" s="50">
        <v>2466.3000000000002</v>
      </c>
      <c r="BT104" s="49">
        <v>2076.34</v>
      </c>
      <c r="BU104" s="49">
        <v>1323.79</v>
      </c>
    </row>
    <row r="105" spans="1:73">
      <c r="A105" s="45" t="s">
        <v>1261</v>
      </c>
      <c r="B105" s="51">
        <v>67424.7</v>
      </c>
      <c r="C105" s="48">
        <v>77057.679999999993</v>
      </c>
      <c r="D105" s="48">
        <v>75496.37</v>
      </c>
      <c r="E105" s="48">
        <v>38707.54</v>
      </c>
      <c r="F105" s="48">
        <v>69754.95</v>
      </c>
      <c r="G105" s="48">
        <v>32594.63</v>
      </c>
      <c r="H105" s="48">
        <v>72135.06</v>
      </c>
      <c r="I105" s="48">
        <v>32710.83</v>
      </c>
      <c r="J105" s="48">
        <v>57392.28</v>
      </c>
      <c r="K105" s="48">
        <v>129790.69</v>
      </c>
      <c r="L105" s="51">
        <v>67194.100000000006</v>
      </c>
      <c r="M105" s="48">
        <v>79040.38</v>
      </c>
      <c r="N105" s="48">
        <v>61021.35</v>
      </c>
      <c r="O105" s="48">
        <v>235716.42</v>
      </c>
      <c r="P105" s="48">
        <v>75044.84</v>
      </c>
      <c r="Q105" s="48">
        <v>90426.46</v>
      </c>
      <c r="R105" s="48">
        <v>81176.92</v>
      </c>
      <c r="S105" s="51">
        <v>30768.7</v>
      </c>
      <c r="T105" s="48">
        <v>76202.710000000006</v>
      </c>
      <c r="U105" s="48">
        <v>136949.74</v>
      </c>
      <c r="V105" s="48">
        <v>77673.460000000006</v>
      </c>
      <c r="W105" s="48">
        <v>40698.97</v>
      </c>
      <c r="X105" s="51">
        <v>84861.9</v>
      </c>
      <c r="Y105" s="48">
        <v>24915.22</v>
      </c>
      <c r="Z105" s="48">
        <v>69376.039999999994</v>
      </c>
      <c r="AA105" s="48">
        <v>9795.24</v>
      </c>
      <c r="AB105" s="48">
        <v>60194.99</v>
      </c>
      <c r="AC105" s="48">
        <v>5131.1499999999996</v>
      </c>
      <c r="AD105" s="48">
        <v>52374.66</v>
      </c>
      <c r="AE105" s="48">
        <v>5910.97</v>
      </c>
      <c r="AF105" s="48">
        <v>60008.36</v>
      </c>
      <c r="AG105" s="51">
        <v>6216.9</v>
      </c>
      <c r="AH105" s="48">
        <v>51262.97</v>
      </c>
      <c r="AI105" s="48">
        <v>5731.05</v>
      </c>
      <c r="AJ105" s="48">
        <v>56900.04</v>
      </c>
      <c r="AK105" s="48">
        <v>7307.59</v>
      </c>
      <c r="AL105" s="48">
        <v>50230.41</v>
      </c>
      <c r="AM105" s="48">
        <v>5364.46</v>
      </c>
      <c r="AN105" s="48">
        <v>49035.83</v>
      </c>
      <c r="AO105" s="48">
        <v>7503.52</v>
      </c>
      <c r="AP105" s="51">
        <v>48493.8</v>
      </c>
      <c r="AQ105" s="48">
        <v>8472.2199999999993</v>
      </c>
      <c r="AR105" s="48">
        <v>46669.43</v>
      </c>
      <c r="AS105" s="48">
        <v>97331.03</v>
      </c>
      <c r="AT105" s="48">
        <v>52547.62</v>
      </c>
      <c r="AU105" s="48">
        <v>136767.62</v>
      </c>
      <c r="AV105" s="51">
        <v>77564.600000000006</v>
      </c>
      <c r="AW105" s="48">
        <v>86921.51</v>
      </c>
      <c r="AX105" s="48">
        <v>63563.67</v>
      </c>
      <c r="AY105" s="48">
        <v>16628.22</v>
      </c>
      <c r="AZ105" s="48">
        <v>57844.06</v>
      </c>
      <c r="BA105" s="48">
        <v>11808.14</v>
      </c>
      <c r="BB105" s="48">
        <v>52548.66</v>
      </c>
      <c r="BC105" s="48">
        <v>35350.269999999997</v>
      </c>
      <c r="BD105" s="48">
        <v>117271.26</v>
      </c>
      <c r="BE105" s="48">
        <v>9261.4599999999991</v>
      </c>
      <c r="BF105" s="48">
        <v>118288.05</v>
      </c>
      <c r="BG105" s="48">
        <v>8969.9599999999991</v>
      </c>
      <c r="BH105" s="48">
        <v>49628.63</v>
      </c>
      <c r="BI105" s="48">
        <v>29369.29</v>
      </c>
      <c r="BJ105" s="48">
        <v>59404.639999999999</v>
      </c>
      <c r="BK105" s="48">
        <v>6056.04</v>
      </c>
      <c r="BL105" s="48">
        <v>57592.78</v>
      </c>
      <c r="BM105" s="51">
        <v>5451.3</v>
      </c>
      <c r="BN105" s="51">
        <v>66627.199999999997</v>
      </c>
      <c r="BO105" s="48">
        <v>9246.76</v>
      </c>
      <c r="BP105" s="48">
        <v>65328.22</v>
      </c>
      <c r="BQ105" s="48">
        <v>14218.41</v>
      </c>
      <c r="BR105" s="48">
        <v>63662.73</v>
      </c>
      <c r="BS105" s="48">
        <v>33901.11</v>
      </c>
      <c r="BT105" s="48">
        <v>71376.22</v>
      </c>
      <c r="BU105" s="51">
        <v>7830.9</v>
      </c>
    </row>
    <row r="106" spans="1:73">
      <c r="A106" s="45" t="s">
        <v>1262</v>
      </c>
      <c r="B106" s="47" t="s">
        <v>1171</v>
      </c>
      <c r="C106" s="47" t="s">
        <v>1171</v>
      </c>
      <c r="D106" s="47" t="s">
        <v>1171</v>
      </c>
      <c r="E106" s="47" t="s">
        <v>1171</v>
      </c>
      <c r="F106" s="47" t="s">
        <v>1171</v>
      </c>
      <c r="G106" s="47" t="s">
        <v>1171</v>
      </c>
      <c r="H106" s="47" t="s">
        <v>1171</v>
      </c>
      <c r="I106" s="47" t="s">
        <v>1171</v>
      </c>
      <c r="J106" s="47" t="s">
        <v>1171</v>
      </c>
      <c r="K106" s="47" t="s">
        <v>1171</v>
      </c>
      <c r="L106" s="47" t="s">
        <v>1171</v>
      </c>
      <c r="M106" s="47" t="s">
        <v>1171</v>
      </c>
      <c r="N106" s="47" t="s">
        <v>1171</v>
      </c>
      <c r="O106" s="47" t="s">
        <v>1171</v>
      </c>
      <c r="P106" s="47" t="s">
        <v>1171</v>
      </c>
      <c r="Q106" s="47" t="s">
        <v>1171</v>
      </c>
      <c r="R106" s="47" t="s">
        <v>1171</v>
      </c>
      <c r="S106" s="47" t="s">
        <v>1171</v>
      </c>
      <c r="T106" s="47" t="s">
        <v>1171</v>
      </c>
      <c r="U106" s="47" t="s">
        <v>1171</v>
      </c>
      <c r="V106" s="47" t="s">
        <v>1171</v>
      </c>
      <c r="W106" s="47" t="s">
        <v>1171</v>
      </c>
      <c r="X106" s="47" t="s">
        <v>1171</v>
      </c>
      <c r="Y106" s="47" t="s">
        <v>1171</v>
      </c>
      <c r="Z106" s="47" t="s">
        <v>1171</v>
      </c>
      <c r="AA106" s="47" t="s">
        <v>1171</v>
      </c>
      <c r="AB106" s="47" t="s">
        <v>1171</v>
      </c>
      <c r="AC106" s="47" t="s">
        <v>1171</v>
      </c>
      <c r="AD106" s="47" t="s">
        <v>1171</v>
      </c>
      <c r="AE106" s="47" t="s">
        <v>1171</v>
      </c>
      <c r="AF106" s="47" t="s">
        <v>1171</v>
      </c>
      <c r="AG106" s="47" t="s">
        <v>1171</v>
      </c>
      <c r="AH106" s="47" t="s">
        <v>1171</v>
      </c>
      <c r="AI106" s="47" t="s">
        <v>1171</v>
      </c>
      <c r="AJ106" s="47" t="s">
        <v>1171</v>
      </c>
      <c r="AK106" s="47" t="s">
        <v>1171</v>
      </c>
      <c r="AL106" s="47" t="s">
        <v>1171</v>
      </c>
      <c r="AM106" s="47" t="s">
        <v>1171</v>
      </c>
      <c r="AN106" s="47" t="s">
        <v>1171</v>
      </c>
      <c r="AO106" s="47" t="s">
        <v>1171</v>
      </c>
      <c r="AP106" s="47" t="s">
        <v>1171</v>
      </c>
      <c r="AQ106" s="47" t="s">
        <v>1171</v>
      </c>
      <c r="AR106" s="47" t="s">
        <v>1171</v>
      </c>
      <c r="AS106" s="47" t="s">
        <v>1171</v>
      </c>
      <c r="AT106" s="47" t="s">
        <v>1171</v>
      </c>
      <c r="AU106" s="47" t="s">
        <v>1171</v>
      </c>
      <c r="AV106" s="47" t="s">
        <v>1171</v>
      </c>
      <c r="AW106" s="47" t="s">
        <v>1171</v>
      </c>
      <c r="AX106" s="47" t="s">
        <v>1171</v>
      </c>
      <c r="AY106" s="47" t="s">
        <v>1171</v>
      </c>
      <c r="AZ106" s="47" t="s">
        <v>1171</v>
      </c>
      <c r="BA106" s="47" t="s">
        <v>1171</v>
      </c>
      <c r="BB106" s="47" t="s">
        <v>1171</v>
      </c>
      <c r="BC106" s="47" t="s">
        <v>1171</v>
      </c>
      <c r="BD106" s="47" t="s">
        <v>1171</v>
      </c>
      <c r="BE106" s="47" t="s">
        <v>1171</v>
      </c>
      <c r="BF106" s="47" t="s">
        <v>1171</v>
      </c>
      <c r="BG106" s="47" t="s">
        <v>1171</v>
      </c>
      <c r="BH106" s="47" t="s">
        <v>1171</v>
      </c>
      <c r="BI106" s="47" t="s">
        <v>1171</v>
      </c>
      <c r="BJ106" s="47" t="s">
        <v>1171</v>
      </c>
      <c r="BK106" s="47" t="s">
        <v>1171</v>
      </c>
      <c r="BL106" s="47" t="s">
        <v>1171</v>
      </c>
      <c r="BM106" s="47" t="s">
        <v>1171</v>
      </c>
      <c r="BN106" s="47" t="s">
        <v>1171</v>
      </c>
      <c r="BO106" s="47" t="s">
        <v>1171</v>
      </c>
      <c r="BP106" s="47" t="s">
        <v>1171</v>
      </c>
      <c r="BQ106" s="47" t="s">
        <v>1171</v>
      </c>
      <c r="BR106" s="47" t="s">
        <v>1171</v>
      </c>
      <c r="BS106" s="47" t="s">
        <v>1171</v>
      </c>
      <c r="BT106" s="47" t="s">
        <v>1171</v>
      </c>
      <c r="BU106" s="47" t="s">
        <v>1171</v>
      </c>
    </row>
    <row r="107" spans="1:73">
      <c r="A107" s="45" t="s">
        <v>1263</v>
      </c>
      <c r="B107" s="46" t="s">
        <v>1171</v>
      </c>
      <c r="C107" s="46" t="s">
        <v>1171</v>
      </c>
      <c r="D107" s="46" t="s">
        <v>1171</v>
      </c>
      <c r="E107" s="46" t="s">
        <v>1171</v>
      </c>
      <c r="F107" s="46" t="s">
        <v>1171</v>
      </c>
      <c r="G107" s="46" t="s">
        <v>1171</v>
      </c>
      <c r="H107" s="46" t="s">
        <v>1171</v>
      </c>
      <c r="I107" s="46" t="s">
        <v>1171</v>
      </c>
      <c r="J107" s="46" t="s">
        <v>1171</v>
      </c>
      <c r="K107" s="46" t="s">
        <v>1171</v>
      </c>
      <c r="L107" s="46" t="s">
        <v>1171</v>
      </c>
      <c r="M107" s="46" t="s">
        <v>1171</v>
      </c>
      <c r="N107" s="46" t="s">
        <v>1171</v>
      </c>
      <c r="O107" s="46" t="s">
        <v>1171</v>
      </c>
      <c r="P107" s="46" t="s">
        <v>1171</v>
      </c>
      <c r="Q107" s="46" t="s">
        <v>1171</v>
      </c>
      <c r="R107" s="46" t="s">
        <v>1171</v>
      </c>
      <c r="S107" s="46" t="s">
        <v>1171</v>
      </c>
      <c r="T107" s="46" t="s">
        <v>1171</v>
      </c>
      <c r="U107" s="46" t="s">
        <v>1171</v>
      </c>
      <c r="V107" s="46" t="s">
        <v>1171</v>
      </c>
      <c r="W107" s="46" t="s">
        <v>1171</v>
      </c>
      <c r="X107" s="46" t="s">
        <v>1171</v>
      </c>
      <c r="Y107" s="46" t="s">
        <v>1171</v>
      </c>
      <c r="Z107" s="46" t="s">
        <v>1171</v>
      </c>
      <c r="AA107" s="46" t="s">
        <v>1171</v>
      </c>
      <c r="AB107" s="46" t="s">
        <v>1171</v>
      </c>
      <c r="AC107" s="46" t="s">
        <v>1171</v>
      </c>
      <c r="AD107" s="46" t="s">
        <v>1171</v>
      </c>
      <c r="AE107" s="46" t="s">
        <v>1171</v>
      </c>
      <c r="AF107" s="46" t="s">
        <v>1171</v>
      </c>
      <c r="AG107" s="46" t="s">
        <v>1171</v>
      </c>
      <c r="AH107" s="46" t="s">
        <v>1171</v>
      </c>
      <c r="AI107" s="46" t="s">
        <v>1171</v>
      </c>
      <c r="AJ107" s="46" t="s">
        <v>1171</v>
      </c>
      <c r="AK107" s="46" t="s">
        <v>1171</v>
      </c>
      <c r="AL107" s="46" t="s">
        <v>1171</v>
      </c>
      <c r="AM107" s="46" t="s">
        <v>1171</v>
      </c>
      <c r="AN107" s="46" t="s">
        <v>1171</v>
      </c>
      <c r="AO107" s="46" t="s">
        <v>1171</v>
      </c>
      <c r="AP107" s="46" t="s">
        <v>1171</v>
      </c>
      <c r="AQ107" s="46" t="s">
        <v>1171</v>
      </c>
      <c r="AR107" s="46" t="s">
        <v>1171</v>
      </c>
      <c r="AS107" s="46" t="s">
        <v>1171</v>
      </c>
      <c r="AT107" s="46" t="s">
        <v>1171</v>
      </c>
      <c r="AU107" s="46" t="s">
        <v>1171</v>
      </c>
      <c r="AV107" s="46" t="s">
        <v>1171</v>
      </c>
      <c r="AW107" s="46" t="s">
        <v>1171</v>
      </c>
      <c r="AX107" s="46" t="s">
        <v>1171</v>
      </c>
      <c r="AY107" s="46" t="s">
        <v>1171</v>
      </c>
      <c r="AZ107" s="46" t="s">
        <v>1171</v>
      </c>
      <c r="BA107" s="46" t="s">
        <v>1171</v>
      </c>
      <c r="BB107" s="46" t="s">
        <v>1171</v>
      </c>
      <c r="BC107" s="46" t="s">
        <v>1171</v>
      </c>
      <c r="BD107" s="46" t="s">
        <v>1171</v>
      </c>
      <c r="BE107" s="46" t="s">
        <v>1171</v>
      </c>
      <c r="BF107" s="46" t="s">
        <v>1171</v>
      </c>
      <c r="BG107" s="46" t="s">
        <v>1171</v>
      </c>
      <c r="BH107" s="46" t="s">
        <v>1171</v>
      </c>
      <c r="BI107" s="46" t="s">
        <v>1171</v>
      </c>
      <c r="BJ107" s="46" t="s">
        <v>1171</v>
      </c>
      <c r="BK107" s="46" t="s">
        <v>1171</v>
      </c>
      <c r="BL107" s="46" t="s">
        <v>1171</v>
      </c>
      <c r="BM107" s="46" t="s">
        <v>1171</v>
      </c>
      <c r="BN107" s="46" t="s">
        <v>1171</v>
      </c>
      <c r="BO107" s="46" t="s">
        <v>1171</v>
      </c>
      <c r="BP107" s="46" t="s">
        <v>1171</v>
      </c>
      <c r="BQ107" s="46" t="s">
        <v>1171</v>
      </c>
      <c r="BR107" s="46" t="s">
        <v>1171</v>
      </c>
      <c r="BS107" s="46" t="s">
        <v>1171</v>
      </c>
      <c r="BT107" s="46" t="s">
        <v>1171</v>
      </c>
      <c r="BU107" s="46" t="s">
        <v>1171</v>
      </c>
    </row>
    <row r="108" spans="1:73">
      <c r="A108" s="45" t="s">
        <v>1264</v>
      </c>
      <c r="B108" s="50">
        <v>1335.2</v>
      </c>
      <c r="C108" s="47" t="s">
        <v>1171</v>
      </c>
      <c r="D108" s="49">
        <v>105.57</v>
      </c>
      <c r="E108" s="47" t="s">
        <v>1171</v>
      </c>
      <c r="F108" s="50">
        <v>499.6</v>
      </c>
      <c r="G108" s="47" t="s">
        <v>1171</v>
      </c>
      <c r="H108" s="50">
        <v>500.2</v>
      </c>
      <c r="I108" s="47" t="s">
        <v>1171</v>
      </c>
      <c r="J108" s="50">
        <v>749.6</v>
      </c>
      <c r="K108" s="47" t="s">
        <v>1171</v>
      </c>
      <c r="L108" s="50">
        <v>664.8</v>
      </c>
      <c r="M108" s="47" t="s">
        <v>1171</v>
      </c>
      <c r="N108" s="50">
        <v>487.4</v>
      </c>
      <c r="O108" s="47" t="s">
        <v>1171</v>
      </c>
      <c r="P108" s="50">
        <v>546.6</v>
      </c>
      <c r="Q108" s="50">
        <v>221.5</v>
      </c>
      <c r="R108" s="50">
        <v>1071.4000000000001</v>
      </c>
      <c r="S108" s="47" t="s">
        <v>1171</v>
      </c>
      <c r="T108" s="50">
        <v>1121</v>
      </c>
      <c r="U108" s="47" t="s">
        <v>1171</v>
      </c>
      <c r="V108" s="49">
        <v>1463.43</v>
      </c>
      <c r="W108" s="49">
        <v>233.75</v>
      </c>
      <c r="X108" s="50">
        <v>1528.8</v>
      </c>
      <c r="Y108" s="47" t="s">
        <v>1171</v>
      </c>
      <c r="Z108" s="50">
        <v>1472.4</v>
      </c>
      <c r="AA108" s="47" t="s">
        <v>1171</v>
      </c>
      <c r="AB108" s="50">
        <v>994.2</v>
      </c>
      <c r="AC108" s="49">
        <v>0.22</v>
      </c>
      <c r="AD108" s="50">
        <v>993</v>
      </c>
      <c r="AE108" s="47" t="s">
        <v>1171</v>
      </c>
      <c r="AF108" s="50">
        <v>973.2</v>
      </c>
      <c r="AG108" s="47" t="s">
        <v>1171</v>
      </c>
      <c r="AH108" s="50">
        <v>988.8</v>
      </c>
      <c r="AI108" s="47" t="s">
        <v>1171</v>
      </c>
      <c r="AJ108" s="50">
        <v>501.4</v>
      </c>
      <c r="AK108" s="49">
        <v>484.45</v>
      </c>
      <c r="AL108" s="50">
        <v>756.8</v>
      </c>
      <c r="AM108" s="49">
        <v>7011.99</v>
      </c>
      <c r="AN108" s="50">
        <v>1004.6</v>
      </c>
      <c r="AO108" s="49">
        <v>729.15</v>
      </c>
      <c r="AP108" s="50">
        <v>1484.4</v>
      </c>
      <c r="AQ108" s="50">
        <v>503.2</v>
      </c>
      <c r="AR108" s="50">
        <v>751</v>
      </c>
      <c r="AS108" s="47" t="s">
        <v>1171</v>
      </c>
      <c r="AT108" s="47" t="s">
        <v>1171</v>
      </c>
      <c r="AU108" s="50">
        <v>759.6</v>
      </c>
      <c r="AV108" s="50">
        <v>1001</v>
      </c>
      <c r="AW108" s="49">
        <v>7005.53</v>
      </c>
      <c r="AX108" s="50">
        <v>244.6</v>
      </c>
      <c r="AY108" s="50">
        <v>1180</v>
      </c>
      <c r="AZ108" s="49">
        <v>501.18</v>
      </c>
      <c r="BA108" s="47" t="s">
        <v>1171</v>
      </c>
      <c r="BB108" s="50">
        <v>491.2</v>
      </c>
      <c r="BC108" s="49">
        <v>3.14</v>
      </c>
      <c r="BD108" s="49">
        <v>697.54</v>
      </c>
      <c r="BE108" s="49">
        <v>6706.49</v>
      </c>
      <c r="BF108" s="50">
        <v>483.2</v>
      </c>
      <c r="BG108" s="50">
        <v>47149</v>
      </c>
      <c r="BH108" s="50">
        <v>238</v>
      </c>
      <c r="BI108" s="50">
        <v>100.8</v>
      </c>
      <c r="BJ108" s="49">
        <v>497.62</v>
      </c>
      <c r="BK108" s="50">
        <v>209.8</v>
      </c>
      <c r="BL108" s="50">
        <v>235</v>
      </c>
      <c r="BM108" s="49">
        <v>17.22</v>
      </c>
      <c r="BN108" s="49">
        <v>733.69</v>
      </c>
      <c r="BO108" s="49">
        <v>7530.28</v>
      </c>
      <c r="BP108" s="49">
        <v>739.24</v>
      </c>
      <c r="BQ108" s="49">
        <v>39999.32</v>
      </c>
      <c r="BR108" s="49">
        <v>482.96</v>
      </c>
      <c r="BS108" s="49">
        <v>18.940000000000001</v>
      </c>
      <c r="BT108" s="50">
        <v>243</v>
      </c>
      <c r="BU108" s="49">
        <v>36114.61</v>
      </c>
    </row>
    <row r="109" spans="1:73">
      <c r="A109" s="45" t="s">
        <v>1265</v>
      </c>
      <c r="B109" s="48">
        <v>81.53</v>
      </c>
      <c r="C109" s="46" t="s">
        <v>1171</v>
      </c>
      <c r="D109" s="48">
        <v>258.51</v>
      </c>
      <c r="E109" s="51">
        <v>125000</v>
      </c>
      <c r="F109" s="48">
        <v>147.32</v>
      </c>
      <c r="G109" s="51">
        <v>3.7</v>
      </c>
      <c r="H109" s="48">
        <v>179.12</v>
      </c>
      <c r="I109" s="46" t="s">
        <v>1171</v>
      </c>
      <c r="J109" s="48">
        <v>168.43</v>
      </c>
      <c r="K109" s="48">
        <v>7.02</v>
      </c>
      <c r="L109" s="48">
        <v>147.38</v>
      </c>
      <c r="M109" s="48">
        <v>1.22</v>
      </c>
      <c r="N109" s="48">
        <v>921.45</v>
      </c>
      <c r="O109" s="48">
        <v>150005.07</v>
      </c>
      <c r="P109" s="48">
        <v>180.47</v>
      </c>
      <c r="Q109" s="48">
        <v>3.21</v>
      </c>
      <c r="R109" s="48">
        <v>232.05</v>
      </c>
      <c r="S109" s="48">
        <v>3.97</v>
      </c>
      <c r="T109" s="48">
        <v>132.91999999999999</v>
      </c>
      <c r="U109" s="48">
        <v>2.19</v>
      </c>
      <c r="V109" s="48">
        <v>188.06</v>
      </c>
      <c r="W109" s="51">
        <v>3.2</v>
      </c>
      <c r="X109" s="48">
        <v>231.76</v>
      </c>
      <c r="Y109" s="48">
        <v>3.01</v>
      </c>
      <c r="Z109" s="51">
        <v>1991.2</v>
      </c>
      <c r="AA109" s="48">
        <v>60286.239999999998</v>
      </c>
      <c r="AB109" s="51">
        <v>3159.9</v>
      </c>
      <c r="AC109" s="48">
        <v>35269.78</v>
      </c>
      <c r="AD109" s="51">
        <v>2266</v>
      </c>
      <c r="AE109" s="48">
        <v>61545.69</v>
      </c>
      <c r="AF109" s="51">
        <v>1697.4</v>
      </c>
      <c r="AG109" s="51">
        <v>60778.400000000001</v>
      </c>
      <c r="AH109" s="51">
        <v>1202.5999999999999</v>
      </c>
      <c r="AI109" s="51">
        <v>35042.800000000003</v>
      </c>
      <c r="AJ109" s="48">
        <v>1241.01</v>
      </c>
      <c r="AK109" s="48">
        <v>35172.370000000003</v>
      </c>
      <c r="AL109" s="48">
        <v>50178.05</v>
      </c>
      <c r="AM109" s="48">
        <v>81545.56</v>
      </c>
      <c r="AN109" s="48">
        <v>1599.96</v>
      </c>
      <c r="AO109" s="48">
        <v>35029.339999999997</v>
      </c>
      <c r="AP109" s="48">
        <v>2195.06</v>
      </c>
      <c r="AQ109" s="48">
        <v>12.96</v>
      </c>
      <c r="AR109" s="48">
        <v>948.98</v>
      </c>
      <c r="AS109" s="48">
        <v>199419.49</v>
      </c>
      <c r="AT109" s="48">
        <v>1300.92</v>
      </c>
      <c r="AU109" s="46" t="s">
        <v>1171</v>
      </c>
      <c r="AV109" s="48">
        <v>1262.56</v>
      </c>
      <c r="AW109" s="51">
        <v>512.20000000000005</v>
      </c>
      <c r="AX109" s="51">
        <v>190.2</v>
      </c>
      <c r="AY109" s="51">
        <v>41.6</v>
      </c>
      <c r="AZ109" s="48">
        <v>3.21</v>
      </c>
      <c r="BA109" s="48">
        <v>67382.570000000007</v>
      </c>
      <c r="BB109" s="48">
        <v>206.63</v>
      </c>
      <c r="BC109" s="48">
        <v>129.62</v>
      </c>
      <c r="BD109" s="51">
        <v>88.6</v>
      </c>
      <c r="BE109" s="48">
        <v>190.89</v>
      </c>
      <c r="BF109" s="48">
        <v>32.25</v>
      </c>
      <c r="BG109" s="48">
        <v>15.33</v>
      </c>
      <c r="BH109" s="48">
        <v>460.21</v>
      </c>
      <c r="BI109" s="48">
        <v>10.210000000000001</v>
      </c>
      <c r="BJ109" s="48">
        <v>94.18</v>
      </c>
      <c r="BK109" s="48">
        <v>7.15</v>
      </c>
      <c r="BL109" s="48">
        <v>98.71</v>
      </c>
      <c r="BM109" s="48">
        <v>4430.9799999999996</v>
      </c>
      <c r="BN109" s="48">
        <v>7.92</v>
      </c>
      <c r="BO109" s="51">
        <v>4.9000000000000004</v>
      </c>
      <c r="BP109" s="48">
        <v>174.01</v>
      </c>
      <c r="BQ109" s="48">
        <v>45.11</v>
      </c>
      <c r="BR109" s="48">
        <v>167.61</v>
      </c>
      <c r="BS109" s="48">
        <v>65.14</v>
      </c>
      <c r="BT109" s="48">
        <v>102.89</v>
      </c>
      <c r="BU109" s="51">
        <v>60114.7</v>
      </c>
    </row>
    <row r="110" spans="1:73">
      <c r="A110" s="45" t="s">
        <v>1266</v>
      </c>
      <c r="B110" s="50">
        <v>7803.3</v>
      </c>
      <c r="C110" s="49">
        <v>14.52</v>
      </c>
      <c r="D110" s="50">
        <v>8216</v>
      </c>
      <c r="E110" s="49">
        <v>4.96</v>
      </c>
      <c r="F110" s="50">
        <v>16471.400000000001</v>
      </c>
      <c r="G110" s="50">
        <v>5.3</v>
      </c>
      <c r="H110" s="50">
        <v>15855.7</v>
      </c>
      <c r="I110" s="50">
        <v>234.2</v>
      </c>
      <c r="J110" s="50">
        <v>16415.7</v>
      </c>
      <c r="K110" s="47" t="s">
        <v>1171</v>
      </c>
      <c r="L110" s="49">
        <v>14815.25</v>
      </c>
      <c r="M110" s="50">
        <v>0.9</v>
      </c>
      <c r="N110" s="50">
        <v>16893.2</v>
      </c>
      <c r="O110" s="49">
        <v>0.48</v>
      </c>
      <c r="P110" s="50">
        <v>8152.9</v>
      </c>
      <c r="Q110" s="49">
        <v>9.0500000000000007</v>
      </c>
      <c r="R110" s="49">
        <v>16354.77</v>
      </c>
      <c r="S110" s="49">
        <v>2.14</v>
      </c>
      <c r="T110" s="50">
        <v>24341.8</v>
      </c>
      <c r="U110" s="49">
        <v>247.72</v>
      </c>
      <c r="V110" s="50">
        <v>7696.2</v>
      </c>
      <c r="W110" s="49">
        <v>11.64</v>
      </c>
      <c r="X110" s="50">
        <v>8209</v>
      </c>
      <c r="Y110" s="49">
        <v>1.46</v>
      </c>
      <c r="Z110" s="50">
        <v>18109.099999999999</v>
      </c>
      <c r="AA110" s="49">
        <v>3.01</v>
      </c>
      <c r="AB110" s="50">
        <v>15806.8</v>
      </c>
      <c r="AC110" s="49">
        <v>13.49</v>
      </c>
      <c r="AD110" s="49">
        <v>11484.84</v>
      </c>
      <c r="AE110" s="49">
        <v>263.85000000000002</v>
      </c>
      <c r="AF110" s="50">
        <v>19304</v>
      </c>
      <c r="AG110" s="50">
        <v>24.2</v>
      </c>
      <c r="AH110" s="50">
        <v>14329</v>
      </c>
      <c r="AI110" s="49">
        <v>13.65</v>
      </c>
      <c r="AJ110" s="49">
        <v>9032.61</v>
      </c>
      <c r="AK110" s="49">
        <v>4.5199999999999996</v>
      </c>
      <c r="AL110" s="50">
        <v>13855.8</v>
      </c>
      <c r="AM110" s="49">
        <v>9.61</v>
      </c>
      <c r="AN110" s="50">
        <v>22713.5</v>
      </c>
      <c r="AO110" s="49">
        <v>263.14999999999998</v>
      </c>
      <c r="AP110" s="50">
        <v>19934</v>
      </c>
      <c r="AQ110" s="50">
        <v>25.6</v>
      </c>
      <c r="AR110" s="50">
        <v>8266.7999999999993</v>
      </c>
      <c r="AS110" s="49">
        <v>0.78</v>
      </c>
      <c r="AT110" s="49">
        <v>19355.25</v>
      </c>
      <c r="AU110" s="49">
        <v>9.19</v>
      </c>
      <c r="AV110" s="49">
        <v>5495.72</v>
      </c>
      <c r="AW110" s="49">
        <v>25.75</v>
      </c>
      <c r="AX110" s="50">
        <v>5500</v>
      </c>
      <c r="AY110" s="49">
        <v>47.24</v>
      </c>
      <c r="AZ110" s="50">
        <v>9900</v>
      </c>
      <c r="BA110" s="49">
        <v>17.22</v>
      </c>
      <c r="BB110" s="50">
        <v>12100</v>
      </c>
      <c r="BC110" s="49">
        <v>11.54</v>
      </c>
      <c r="BD110" s="50">
        <v>11000</v>
      </c>
      <c r="BE110" s="50">
        <v>1247.3</v>
      </c>
      <c r="BF110" s="50">
        <v>5500</v>
      </c>
      <c r="BG110" s="49">
        <v>0.87</v>
      </c>
      <c r="BH110" s="49">
        <v>16506.23</v>
      </c>
      <c r="BI110" s="49">
        <v>37.630000000000003</v>
      </c>
      <c r="BJ110" s="50">
        <v>16500</v>
      </c>
      <c r="BK110" s="49">
        <v>254.86</v>
      </c>
      <c r="BL110" s="50">
        <v>11000</v>
      </c>
      <c r="BM110" s="49">
        <v>662.88</v>
      </c>
      <c r="BN110" s="50">
        <v>16500</v>
      </c>
      <c r="BO110" s="49">
        <v>2.0099999999999998</v>
      </c>
      <c r="BP110" s="50">
        <v>16500</v>
      </c>
      <c r="BQ110" s="49">
        <v>798.02</v>
      </c>
      <c r="BR110" s="50">
        <v>22000</v>
      </c>
      <c r="BS110" s="49">
        <v>19.07</v>
      </c>
      <c r="BT110" s="50">
        <v>16500</v>
      </c>
      <c r="BU110" s="49">
        <v>20001.330000000002</v>
      </c>
    </row>
    <row r="111" spans="1:73">
      <c r="A111" s="45" t="s">
        <v>1267</v>
      </c>
      <c r="B111" s="48">
        <v>1480.21</v>
      </c>
      <c r="C111" s="48">
        <v>286146.83</v>
      </c>
      <c r="D111" s="48">
        <v>1440.43</v>
      </c>
      <c r="E111" s="48">
        <v>7112.58</v>
      </c>
      <c r="F111" s="48">
        <v>2036.12</v>
      </c>
      <c r="G111" s="48">
        <v>4868.3599999999997</v>
      </c>
      <c r="H111" s="48">
        <v>1216.9100000000001</v>
      </c>
      <c r="I111" s="51">
        <v>5311.6</v>
      </c>
      <c r="J111" s="48">
        <v>1579.84</v>
      </c>
      <c r="K111" s="48">
        <v>4779.1499999999996</v>
      </c>
      <c r="L111" s="48">
        <v>1473.13</v>
      </c>
      <c r="M111" s="48">
        <v>36570.730000000003</v>
      </c>
      <c r="N111" s="48">
        <v>1429.91</v>
      </c>
      <c r="O111" s="48">
        <v>5773.74</v>
      </c>
      <c r="P111" s="48">
        <v>488.71</v>
      </c>
      <c r="Q111" s="48">
        <v>6760.62</v>
      </c>
      <c r="R111" s="48">
        <v>775.81</v>
      </c>
      <c r="S111" s="48">
        <v>7637.51</v>
      </c>
      <c r="T111" s="48">
        <v>732.17</v>
      </c>
      <c r="U111" s="51">
        <v>6528.8</v>
      </c>
      <c r="V111" s="48">
        <v>2161.44</v>
      </c>
      <c r="W111" s="48">
        <v>6280.55</v>
      </c>
      <c r="X111" s="48">
        <v>3760.47</v>
      </c>
      <c r="Y111" s="48">
        <v>7437.84</v>
      </c>
      <c r="Z111" s="51">
        <v>804.8</v>
      </c>
      <c r="AA111" s="48">
        <v>6724.19</v>
      </c>
      <c r="AB111" s="48">
        <v>846.05</v>
      </c>
      <c r="AC111" s="48">
        <v>7760.59</v>
      </c>
      <c r="AD111" s="48">
        <v>726.86</v>
      </c>
      <c r="AE111" s="48">
        <v>5996.61</v>
      </c>
      <c r="AF111" s="48">
        <v>1269.25</v>
      </c>
      <c r="AG111" s="48">
        <v>8940.2800000000007</v>
      </c>
      <c r="AH111" s="48">
        <v>394.78</v>
      </c>
      <c r="AI111" s="48">
        <v>3170.47</v>
      </c>
      <c r="AJ111" s="48">
        <v>1064.6400000000001</v>
      </c>
      <c r="AK111" s="48">
        <v>7697.98</v>
      </c>
      <c r="AL111" s="48">
        <v>870.36</v>
      </c>
      <c r="AM111" s="48">
        <v>6533.01</v>
      </c>
      <c r="AN111" s="48">
        <v>1048.04</v>
      </c>
      <c r="AO111" s="48">
        <v>8396.51</v>
      </c>
      <c r="AP111" s="48">
        <v>1447.85</v>
      </c>
      <c r="AQ111" s="48">
        <v>5802.17</v>
      </c>
      <c r="AR111" s="48">
        <v>1094.23</v>
      </c>
      <c r="AS111" s="48">
        <v>7498.65</v>
      </c>
      <c r="AT111" s="48">
        <v>1686.55</v>
      </c>
      <c r="AU111" s="48">
        <v>4266.83</v>
      </c>
      <c r="AV111" s="48">
        <v>782.66</v>
      </c>
      <c r="AW111" s="48">
        <v>26294.13</v>
      </c>
      <c r="AX111" s="48">
        <v>3443.06</v>
      </c>
      <c r="AY111" s="48">
        <v>11851.93</v>
      </c>
      <c r="AZ111" s="48">
        <v>2937.01</v>
      </c>
      <c r="BA111" s="48">
        <v>9127.49</v>
      </c>
      <c r="BB111" s="48">
        <v>3208.05</v>
      </c>
      <c r="BC111" s="48">
        <v>10873.15</v>
      </c>
      <c r="BD111" s="48">
        <v>3778.97</v>
      </c>
      <c r="BE111" s="48">
        <v>12330.95</v>
      </c>
      <c r="BF111" s="48">
        <v>3162.01</v>
      </c>
      <c r="BG111" s="48">
        <v>11136.36</v>
      </c>
      <c r="BH111" s="48">
        <v>2999.31</v>
      </c>
      <c r="BI111" s="48">
        <v>9404.34</v>
      </c>
      <c r="BJ111" s="48">
        <v>3324.24</v>
      </c>
      <c r="BK111" s="48">
        <v>6634.55</v>
      </c>
      <c r="BL111" s="48">
        <v>4752.5600000000004</v>
      </c>
      <c r="BM111" s="48">
        <v>7492.76</v>
      </c>
      <c r="BN111" s="51">
        <v>3764.4</v>
      </c>
      <c r="BO111" s="48">
        <v>8113.15</v>
      </c>
      <c r="BP111" s="48">
        <v>3180.95</v>
      </c>
      <c r="BQ111" s="48">
        <v>11749.17</v>
      </c>
      <c r="BR111" s="48">
        <v>4348.01</v>
      </c>
      <c r="BS111" s="48">
        <v>6808.59</v>
      </c>
      <c r="BT111" s="48">
        <v>3890.99</v>
      </c>
      <c r="BU111" s="51">
        <v>15959.1</v>
      </c>
    </row>
    <row r="112" spans="1:73">
      <c r="A112" s="45" t="s">
        <v>1268</v>
      </c>
      <c r="B112" s="49">
        <v>4008.86</v>
      </c>
      <c r="C112" s="49">
        <v>13.42</v>
      </c>
      <c r="D112" s="49">
        <v>1849.08</v>
      </c>
      <c r="E112" s="49">
        <v>8.69</v>
      </c>
      <c r="F112" s="49">
        <v>1599.45</v>
      </c>
      <c r="G112" s="49">
        <v>23.02</v>
      </c>
      <c r="H112" s="49">
        <v>1478.45</v>
      </c>
      <c r="I112" s="49">
        <v>2.59</v>
      </c>
      <c r="J112" s="49">
        <v>1307.8499999999999</v>
      </c>
      <c r="K112" s="49">
        <v>5.12</v>
      </c>
      <c r="L112" s="50">
        <v>3217.6</v>
      </c>
      <c r="M112" s="49">
        <v>9.9499999999999993</v>
      </c>
      <c r="N112" s="49">
        <v>847.32</v>
      </c>
      <c r="O112" s="49">
        <v>28.52</v>
      </c>
      <c r="P112" s="49">
        <v>5678.81</v>
      </c>
      <c r="Q112" s="50">
        <v>230.3</v>
      </c>
      <c r="R112" s="49">
        <v>2136.84</v>
      </c>
      <c r="S112" s="49">
        <v>67.819999999999993</v>
      </c>
      <c r="T112" s="49">
        <v>4792.74</v>
      </c>
      <c r="U112" s="49">
        <v>250.94</v>
      </c>
      <c r="V112" s="49">
        <v>2821.33</v>
      </c>
      <c r="W112" s="49">
        <v>32.78</v>
      </c>
      <c r="X112" s="49">
        <v>1982.09</v>
      </c>
      <c r="Y112" s="49">
        <v>258.12</v>
      </c>
      <c r="Z112" s="49">
        <v>7123.41</v>
      </c>
      <c r="AA112" s="49">
        <v>493.32</v>
      </c>
      <c r="AB112" s="49">
        <v>4591.16</v>
      </c>
      <c r="AC112" s="49">
        <v>23.35</v>
      </c>
      <c r="AD112" s="49">
        <v>7158.14</v>
      </c>
      <c r="AE112" s="49">
        <v>251.77</v>
      </c>
      <c r="AF112" s="49">
        <v>5252.92</v>
      </c>
      <c r="AG112" s="49">
        <v>38.21</v>
      </c>
      <c r="AH112" s="49">
        <v>7421.69</v>
      </c>
      <c r="AI112" s="49">
        <v>186.67</v>
      </c>
      <c r="AJ112" s="49">
        <v>3702.77</v>
      </c>
      <c r="AK112" s="49">
        <v>21.63</v>
      </c>
      <c r="AL112" s="49">
        <v>7632.92</v>
      </c>
      <c r="AM112" s="49">
        <v>243.04</v>
      </c>
      <c r="AN112" s="49">
        <v>7029.58</v>
      </c>
      <c r="AO112" s="49">
        <v>213.27</v>
      </c>
      <c r="AP112" s="49">
        <v>5046.03</v>
      </c>
      <c r="AQ112" s="49">
        <v>257.99</v>
      </c>
      <c r="AR112" s="50">
        <v>9249.7000000000007</v>
      </c>
      <c r="AS112" s="49">
        <v>645.59</v>
      </c>
      <c r="AT112" s="49">
        <v>6268.07</v>
      </c>
      <c r="AU112" s="49">
        <v>29.31</v>
      </c>
      <c r="AV112" s="49">
        <v>7170.52</v>
      </c>
      <c r="AW112" s="49">
        <v>320.35000000000002</v>
      </c>
      <c r="AX112" s="49">
        <v>4823.8599999999997</v>
      </c>
      <c r="AY112" s="50">
        <v>59.4</v>
      </c>
      <c r="AZ112" s="49">
        <v>7410.54</v>
      </c>
      <c r="BA112" s="49">
        <v>34.96</v>
      </c>
      <c r="BB112" s="49">
        <v>5123.8900000000003</v>
      </c>
      <c r="BC112" s="49">
        <v>114.46</v>
      </c>
      <c r="BD112" s="49">
        <v>5168.3599999999997</v>
      </c>
      <c r="BE112" s="49">
        <v>41.83</v>
      </c>
      <c r="BF112" s="49">
        <v>2703.07</v>
      </c>
      <c r="BG112" s="49">
        <v>33.22</v>
      </c>
      <c r="BH112" s="49">
        <v>2183.02</v>
      </c>
      <c r="BI112" s="49">
        <v>260.82</v>
      </c>
      <c r="BJ112" s="49">
        <v>4246.18</v>
      </c>
      <c r="BK112" s="49">
        <v>26.15</v>
      </c>
      <c r="BL112" s="49">
        <v>4078.83</v>
      </c>
      <c r="BM112" s="50">
        <v>271</v>
      </c>
      <c r="BN112" s="49">
        <v>4030.42</v>
      </c>
      <c r="BO112" s="49">
        <v>13.35</v>
      </c>
      <c r="BP112" s="49">
        <v>4088.61</v>
      </c>
      <c r="BQ112" s="50">
        <v>97.5</v>
      </c>
      <c r="BR112" s="49">
        <v>5570.18</v>
      </c>
      <c r="BS112" s="49">
        <v>39.65</v>
      </c>
      <c r="BT112" s="50">
        <v>3563.4</v>
      </c>
      <c r="BU112" s="49">
        <v>60.73</v>
      </c>
    </row>
    <row r="113" spans="1:73">
      <c r="A113" s="45" t="s">
        <v>1269</v>
      </c>
      <c r="B113" s="48">
        <v>322.83</v>
      </c>
      <c r="C113" s="48">
        <v>301.97000000000003</v>
      </c>
      <c r="D113" s="48">
        <v>407.39</v>
      </c>
      <c r="E113" s="48">
        <v>93.07</v>
      </c>
      <c r="F113" s="48">
        <v>159.87</v>
      </c>
      <c r="G113" s="48">
        <v>19.239999999999998</v>
      </c>
      <c r="H113" s="48">
        <v>132.81</v>
      </c>
      <c r="I113" s="48">
        <v>1.74</v>
      </c>
      <c r="J113" s="48">
        <v>73.040000000000006</v>
      </c>
      <c r="K113" s="48">
        <v>6.76</v>
      </c>
      <c r="L113" s="48">
        <v>235.85</v>
      </c>
      <c r="M113" s="48">
        <v>113.99</v>
      </c>
      <c r="N113" s="48">
        <v>346.16</v>
      </c>
      <c r="O113" s="48">
        <v>4.75</v>
      </c>
      <c r="P113" s="51">
        <v>337.7</v>
      </c>
      <c r="Q113" s="48">
        <v>103.13</v>
      </c>
      <c r="R113" s="48">
        <v>523.41</v>
      </c>
      <c r="S113" s="48">
        <v>138.63</v>
      </c>
      <c r="T113" s="48">
        <v>668.89</v>
      </c>
      <c r="U113" s="48">
        <v>292.98</v>
      </c>
      <c r="V113" s="48">
        <v>484.38</v>
      </c>
      <c r="W113" s="48">
        <v>12.79</v>
      </c>
      <c r="X113" s="48">
        <v>313.83999999999997</v>
      </c>
      <c r="Y113" s="51">
        <v>1.6</v>
      </c>
      <c r="Z113" s="48">
        <v>422.87</v>
      </c>
      <c r="AA113" s="48">
        <v>21.96</v>
      </c>
      <c r="AB113" s="48">
        <v>68.349999999999994</v>
      </c>
      <c r="AC113" s="48">
        <v>22.18</v>
      </c>
      <c r="AD113" s="48">
        <v>546.71</v>
      </c>
      <c r="AE113" s="48">
        <v>22.62</v>
      </c>
      <c r="AF113" s="48">
        <v>90.45</v>
      </c>
      <c r="AG113" s="48">
        <v>15.65</v>
      </c>
      <c r="AH113" s="48">
        <v>673.88</v>
      </c>
      <c r="AI113" s="48">
        <v>23.12</v>
      </c>
      <c r="AJ113" s="48">
        <v>259.25</v>
      </c>
      <c r="AK113" s="48">
        <v>10.07</v>
      </c>
      <c r="AL113" s="48">
        <v>338.76</v>
      </c>
      <c r="AM113" s="48">
        <v>16.82</v>
      </c>
      <c r="AN113" s="48">
        <v>554.26</v>
      </c>
      <c r="AO113" s="48">
        <v>10.28</v>
      </c>
      <c r="AP113" s="48">
        <v>423.04</v>
      </c>
      <c r="AQ113" s="48">
        <v>35.72</v>
      </c>
      <c r="AR113" s="48">
        <v>99.91</v>
      </c>
      <c r="AS113" s="48">
        <v>4.95</v>
      </c>
      <c r="AT113" s="48">
        <v>72.63</v>
      </c>
      <c r="AU113" s="48">
        <v>202.35</v>
      </c>
      <c r="AV113" s="48">
        <v>196.29</v>
      </c>
      <c r="AW113" s="48">
        <v>14.58</v>
      </c>
      <c r="AX113" s="48">
        <v>190.71</v>
      </c>
      <c r="AY113" s="48">
        <v>44.74</v>
      </c>
      <c r="AZ113" s="48">
        <v>584.27</v>
      </c>
      <c r="BA113" s="48">
        <v>29.67</v>
      </c>
      <c r="BB113" s="48">
        <v>407.77</v>
      </c>
      <c r="BC113" s="48">
        <v>4.51</v>
      </c>
      <c r="BD113" s="48">
        <v>415.73</v>
      </c>
      <c r="BE113" s="48">
        <v>40.119999999999997</v>
      </c>
      <c r="BF113" s="48">
        <v>626.05999999999995</v>
      </c>
      <c r="BG113" s="48">
        <v>6.46</v>
      </c>
      <c r="BH113" s="48">
        <v>347.01</v>
      </c>
      <c r="BI113" s="48">
        <v>4.76</v>
      </c>
      <c r="BJ113" s="48">
        <v>466.43</v>
      </c>
      <c r="BK113" s="51">
        <v>24.5</v>
      </c>
      <c r="BL113" s="51">
        <v>505.7</v>
      </c>
      <c r="BM113" s="48">
        <v>17.86</v>
      </c>
      <c r="BN113" s="48">
        <v>510.74</v>
      </c>
      <c r="BO113" s="48">
        <v>7.33</v>
      </c>
      <c r="BP113" s="48">
        <v>324.27999999999997</v>
      </c>
      <c r="BQ113" s="48">
        <v>26.29</v>
      </c>
      <c r="BR113" s="48">
        <v>1058.99</v>
      </c>
      <c r="BS113" s="48">
        <v>16.82</v>
      </c>
      <c r="BT113" s="48">
        <v>706.22</v>
      </c>
      <c r="BU113" s="51">
        <v>15.3</v>
      </c>
    </row>
    <row r="114" spans="1:73">
      <c r="A114" s="45" t="s">
        <v>1270</v>
      </c>
      <c r="B114" s="49">
        <v>704.23</v>
      </c>
      <c r="C114" s="50">
        <v>167.1</v>
      </c>
      <c r="D114" s="49">
        <v>26.18</v>
      </c>
      <c r="E114" s="49">
        <v>159.75</v>
      </c>
      <c r="F114" s="49">
        <v>617.53</v>
      </c>
      <c r="G114" s="49">
        <v>275.98</v>
      </c>
      <c r="H114" s="49">
        <v>272.06</v>
      </c>
      <c r="I114" s="49">
        <v>112.06</v>
      </c>
      <c r="J114" s="49">
        <v>349.98</v>
      </c>
      <c r="K114" s="49">
        <v>168.71</v>
      </c>
      <c r="L114" s="50">
        <v>310.60000000000002</v>
      </c>
      <c r="M114" s="49">
        <v>219.69</v>
      </c>
      <c r="N114" s="49">
        <v>954.15</v>
      </c>
      <c r="O114" s="49">
        <v>179.32</v>
      </c>
      <c r="P114" s="49">
        <v>531.54999999999995</v>
      </c>
      <c r="Q114" s="50">
        <v>234</v>
      </c>
      <c r="R114" s="49">
        <v>57.52</v>
      </c>
      <c r="S114" s="49">
        <v>346.64</v>
      </c>
      <c r="T114" s="49">
        <v>883.67</v>
      </c>
      <c r="U114" s="49">
        <v>263.33999999999997</v>
      </c>
      <c r="V114" s="49">
        <v>295.48</v>
      </c>
      <c r="W114" s="49">
        <v>68.239999999999995</v>
      </c>
      <c r="X114" s="49">
        <v>342.43</v>
      </c>
      <c r="Y114" s="49">
        <v>332.43</v>
      </c>
      <c r="Z114" s="49">
        <v>403.82</v>
      </c>
      <c r="AA114" s="49">
        <v>137.87</v>
      </c>
      <c r="AB114" s="49">
        <v>720.12</v>
      </c>
      <c r="AC114" s="49">
        <v>314.52</v>
      </c>
      <c r="AD114" s="49">
        <v>519.28</v>
      </c>
      <c r="AE114" s="49">
        <v>719.23</v>
      </c>
      <c r="AF114" s="49">
        <v>273.39</v>
      </c>
      <c r="AG114" s="49">
        <v>405.83</v>
      </c>
      <c r="AH114" s="49">
        <v>418.55</v>
      </c>
      <c r="AI114" s="49">
        <v>1104.56</v>
      </c>
      <c r="AJ114" s="49">
        <v>1411.37</v>
      </c>
      <c r="AK114" s="49">
        <v>166.79</v>
      </c>
      <c r="AL114" s="49">
        <v>168.29</v>
      </c>
      <c r="AM114" s="49">
        <v>725.31</v>
      </c>
      <c r="AN114" s="49">
        <v>539.83000000000004</v>
      </c>
      <c r="AO114" s="49">
        <v>33.68</v>
      </c>
      <c r="AP114" s="50">
        <v>280.10000000000002</v>
      </c>
      <c r="AQ114" s="49">
        <v>649.41</v>
      </c>
      <c r="AR114" s="49">
        <v>362.76</v>
      </c>
      <c r="AS114" s="49">
        <v>1166.02</v>
      </c>
      <c r="AT114" s="49">
        <v>822.92</v>
      </c>
      <c r="AU114" s="49">
        <v>626.82000000000005</v>
      </c>
      <c r="AV114" s="50">
        <v>522.20000000000005</v>
      </c>
      <c r="AW114" s="49">
        <v>983.55</v>
      </c>
      <c r="AX114" s="49">
        <v>333.92</v>
      </c>
      <c r="AY114" s="49">
        <v>269.62</v>
      </c>
      <c r="AZ114" s="49">
        <v>311.37</v>
      </c>
      <c r="BA114" s="49">
        <v>318.97000000000003</v>
      </c>
      <c r="BB114" s="49">
        <v>16.11</v>
      </c>
      <c r="BC114" s="49">
        <v>304.18</v>
      </c>
      <c r="BD114" s="49">
        <v>242.22</v>
      </c>
      <c r="BE114" s="49">
        <v>294.07</v>
      </c>
      <c r="BF114" s="49">
        <v>140.61000000000001</v>
      </c>
      <c r="BG114" s="49">
        <v>432.52</v>
      </c>
      <c r="BH114" s="49">
        <v>408.37</v>
      </c>
      <c r="BI114" s="49">
        <v>534.08000000000004</v>
      </c>
      <c r="BJ114" s="49">
        <v>490.96</v>
      </c>
      <c r="BK114" s="49">
        <v>443.67</v>
      </c>
      <c r="BL114" s="49">
        <v>479.31</v>
      </c>
      <c r="BM114" s="49">
        <v>440.66</v>
      </c>
      <c r="BN114" s="49">
        <v>222.84</v>
      </c>
      <c r="BO114" s="49">
        <v>669.83</v>
      </c>
      <c r="BP114" s="49">
        <v>107.08</v>
      </c>
      <c r="BQ114" s="49">
        <v>441.11</v>
      </c>
      <c r="BR114" s="49">
        <v>347.83</v>
      </c>
      <c r="BS114" s="49">
        <v>359.96</v>
      </c>
      <c r="BT114" s="49">
        <v>356.52</v>
      </c>
      <c r="BU114" s="49">
        <v>446.26</v>
      </c>
    </row>
    <row r="115" spans="1:73">
      <c r="A115" s="45" t="s">
        <v>1271</v>
      </c>
      <c r="B115" s="48">
        <v>1.08</v>
      </c>
      <c r="C115" s="48">
        <v>0.15</v>
      </c>
      <c r="D115" s="51">
        <v>16</v>
      </c>
      <c r="E115" s="46" t="s">
        <v>1171</v>
      </c>
      <c r="F115" s="48">
        <v>4.8099999999999996</v>
      </c>
      <c r="G115" s="51">
        <v>0.1</v>
      </c>
      <c r="H115" s="48">
        <v>49.26</v>
      </c>
      <c r="I115" s="48">
        <v>0.53</v>
      </c>
      <c r="J115" s="48">
        <v>80.819999999999993</v>
      </c>
      <c r="K115" s="48">
        <v>1.25</v>
      </c>
      <c r="L115" s="51">
        <v>55</v>
      </c>
      <c r="M115" s="46" t="s">
        <v>1171</v>
      </c>
      <c r="N115" s="48">
        <v>96.15</v>
      </c>
      <c r="O115" s="46" t="s">
        <v>1171</v>
      </c>
      <c r="P115" s="51">
        <v>328</v>
      </c>
      <c r="Q115" s="48">
        <v>0.36</v>
      </c>
      <c r="R115" s="48">
        <v>31.77</v>
      </c>
      <c r="S115" s="51">
        <v>0.3</v>
      </c>
      <c r="T115" s="48">
        <v>452.22</v>
      </c>
      <c r="U115" s="48">
        <v>0.28000000000000003</v>
      </c>
      <c r="V115" s="51">
        <v>415.3</v>
      </c>
      <c r="W115" s="48">
        <v>0.82</v>
      </c>
      <c r="X115" s="51">
        <v>20</v>
      </c>
      <c r="Y115" s="46" t="s">
        <v>1171</v>
      </c>
      <c r="Z115" s="51">
        <v>27</v>
      </c>
      <c r="AA115" s="46" t="s">
        <v>1171</v>
      </c>
      <c r="AB115" s="51">
        <v>2</v>
      </c>
      <c r="AC115" s="46" t="s">
        <v>1171</v>
      </c>
      <c r="AD115" s="51">
        <v>6</v>
      </c>
      <c r="AE115" s="48">
        <v>145.79</v>
      </c>
      <c r="AF115" s="51">
        <v>37</v>
      </c>
      <c r="AG115" s="48">
        <v>0.31</v>
      </c>
      <c r="AH115" s="48">
        <v>18.88</v>
      </c>
      <c r="AI115" s="46" t="s">
        <v>1171</v>
      </c>
      <c r="AJ115" s="48">
        <v>22.66</v>
      </c>
      <c r="AK115" s="48">
        <v>0.04</v>
      </c>
      <c r="AL115" s="48">
        <v>60.84</v>
      </c>
      <c r="AM115" s="46" t="s">
        <v>1171</v>
      </c>
      <c r="AN115" s="48">
        <v>22.54</v>
      </c>
      <c r="AO115" s="51">
        <v>0.7</v>
      </c>
      <c r="AP115" s="48">
        <v>23.13</v>
      </c>
      <c r="AQ115" s="48">
        <v>0.01</v>
      </c>
      <c r="AR115" s="48">
        <v>3.64</v>
      </c>
      <c r="AS115" s="46" t="s">
        <v>1171</v>
      </c>
      <c r="AT115" s="48">
        <v>3.51</v>
      </c>
      <c r="AU115" s="48">
        <v>80.84</v>
      </c>
      <c r="AV115" s="48">
        <v>5.42</v>
      </c>
      <c r="AW115" s="48">
        <v>9.33</v>
      </c>
      <c r="AX115" s="46" t="s">
        <v>1171</v>
      </c>
      <c r="AY115" s="48">
        <v>0.06</v>
      </c>
      <c r="AZ115" s="48">
        <v>52143.89</v>
      </c>
      <c r="BA115" s="51">
        <v>0.6</v>
      </c>
      <c r="BB115" s="48">
        <v>54884.25</v>
      </c>
      <c r="BC115" s="48">
        <v>0.63</v>
      </c>
      <c r="BD115" s="51">
        <v>6871.2</v>
      </c>
      <c r="BE115" s="48">
        <v>0.53</v>
      </c>
      <c r="BF115" s="48">
        <v>67091.55</v>
      </c>
      <c r="BG115" s="48">
        <v>0.32</v>
      </c>
      <c r="BH115" s="51">
        <v>2469.8000000000002</v>
      </c>
      <c r="BI115" s="48">
        <v>0.06</v>
      </c>
      <c r="BJ115" s="48">
        <v>3021.67</v>
      </c>
      <c r="BK115" s="51">
        <v>0.1</v>
      </c>
      <c r="BL115" s="48">
        <v>70823.179999999993</v>
      </c>
      <c r="BM115" s="48">
        <v>0.36</v>
      </c>
      <c r="BN115" s="48">
        <v>87.19</v>
      </c>
      <c r="BO115" s="51">
        <v>0.2</v>
      </c>
      <c r="BP115" s="48">
        <v>77.540000000000006</v>
      </c>
      <c r="BQ115" s="48">
        <v>1.28</v>
      </c>
      <c r="BR115" s="48">
        <v>59607.83</v>
      </c>
      <c r="BS115" s="48">
        <v>0.14000000000000001</v>
      </c>
      <c r="BT115" s="48">
        <v>36786.61</v>
      </c>
      <c r="BU115" s="48">
        <v>8.4600000000000009</v>
      </c>
    </row>
    <row r="116" spans="1:73">
      <c r="A116" s="45" t="s">
        <v>1272</v>
      </c>
      <c r="B116" s="49">
        <v>70287.61</v>
      </c>
      <c r="C116" s="49">
        <v>17342.73</v>
      </c>
      <c r="D116" s="49">
        <v>53210.84</v>
      </c>
      <c r="E116" s="49">
        <v>8516.0400000000009</v>
      </c>
      <c r="F116" s="49">
        <v>49298.61</v>
      </c>
      <c r="G116" s="49">
        <v>14116.63</v>
      </c>
      <c r="H116" s="49">
        <v>46453.22</v>
      </c>
      <c r="I116" s="49">
        <v>16812.560000000001</v>
      </c>
      <c r="J116" s="49">
        <v>56910.14</v>
      </c>
      <c r="K116" s="49">
        <v>12097.13</v>
      </c>
      <c r="L116" s="49">
        <v>7061.75</v>
      </c>
      <c r="M116" s="49">
        <v>11276.27</v>
      </c>
      <c r="N116" s="49">
        <v>98221.23</v>
      </c>
      <c r="O116" s="49">
        <v>14277.34</v>
      </c>
      <c r="P116" s="50">
        <v>75920.600000000006</v>
      </c>
      <c r="Q116" s="49">
        <v>15453.74</v>
      </c>
      <c r="R116" s="49">
        <v>38419.03</v>
      </c>
      <c r="S116" s="49">
        <v>14050.35</v>
      </c>
      <c r="T116" s="49">
        <v>57403.85</v>
      </c>
      <c r="U116" s="49">
        <v>15705.53</v>
      </c>
      <c r="V116" s="50">
        <v>60164.1</v>
      </c>
      <c r="W116" s="49">
        <v>14953.84</v>
      </c>
      <c r="X116" s="49">
        <v>52857.97</v>
      </c>
      <c r="Y116" s="49">
        <v>13390.89</v>
      </c>
      <c r="Z116" s="49">
        <v>66777.34</v>
      </c>
      <c r="AA116" s="49">
        <v>11770.36</v>
      </c>
      <c r="AB116" s="49">
        <v>94187.71</v>
      </c>
      <c r="AC116" s="49">
        <v>6711.76</v>
      </c>
      <c r="AD116" s="49">
        <v>89733.06</v>
      </c>
      <c r="AE116" s="49">
        <v>12705.06</v>
      </c>
      <c r="AF116" s="49">
        <v>59606.37</v>
      </c>
      <c r="AG116" s="49">
        <v>15149.31</v>
      </c>
      <c r="AH116" s="49">
        <v>7652.67</v>
      </c>
      <c r="AI116" s="49">
        <v>11570.01</v>
      </c>
      <c r="AJ116" s="49">
        <v>3427.45</v>
      </c>
      <c r="AK116" s="49">
        <v>7322.51</v>
      </c>
      <c r="AL116" s="49">
        <v>14211.98</v>
      </c>
      <c r="AM116" s="49">
        <v>12012.73</v>
      </c>
      <c r="AN116" s="50">
        <v>79039.8</v>
      </c>
      <c r="AO116" s="49">
        <v>12730.81</v>
      </c>
      <c r="AP116" s="49">
        <v>65155.02</v>
      </c>
      <c r="AQ116" s="49">
        <v>15005.68</v>
      </c>
      <c r="AR116" s="49">
        <v>47454.65</v>
      </c>
      <c r="AS116" s="49">
        <v>14746.31</v>
      </c>
      <c r="AT116" s="49">
        <v>72607.73</v>
      </c>
      <c r="AU116" s="49">
        <v>14455.74</v>
      </c>
      <c r="AV116" s="50">
        <v>20998.400000000001</v>
      </c>
      <c r="AW116" s="50">
        <v>62611.4</v>
      </c>
      <c r="AX116" s="50">
        <v>17648.8</v>
      </c>
      <c r="AY116" s="49">
        <v>11858.66</v>
      </c>
      <c r="AZ116" s="49">
        <v>13336.15</v>
      </c>
      <c r="BA116" s="49">
        <v>7154.01</v>
      </c>
      <c r="BB116" s="49">
        <v>9601.06</v>
      </c>
      <c r="BC116" s="49">
        <v>15056.26</v>
      </c>
      <c r="BD116" s="49">
        <v>19216.689999999999</v>
      </c>
      <c r="BE116" s="49">
        <v>14370.85</v>
      </c>
      <c r="BF116" s="49">
        <v>20391.09</v>
      </c>
      <c r="BG116" s="49">
        <v>13674.41</v>
      </c>
      <c r="BH116" s="49">
        <v>7234.47</v>
      </c>
      <c r="BI116" s="49">
        <v>6246.56</v>
      </c>
      <c r="BJ116" s="49">
        <v>12235.37</v>
      </c>
      <c r="BK116" s="49">
        <v>10412.25</v>
      </c>
      <c r="BL116" s="49">
        <v>14445.05</v>
      </c>
      <c r="BM116" s="49">
        <v>9355.2900000000009</v>
      </c>
      <c r="BN116" s="49">
        <v>5224.87</v>
      </c>
      <c r="BO116" s="49">
        <v>14726.62</v>
      </c>
      <c r="BP116" s="49">
        <v>13312.02</v>
      </c>
      <c r="BQ116" s="49">
        <v>10968.46</v>
      </c>
      <c r="BR116" s="49">
        <v>10726.48</v>
      </c>
      <c r="BS116" s="50">
        <v>9126.7000000000007</v>
      </c>
      <c r="BT116" s="49">
        <v>17741.32</v>
      </c>
      <c r="BU116" s="49">
        <v>6371.87</v>
      </c>
    </row>
    <row r="117" spans="1:73">
      <c r="A117" s="45" t="s">
        <v>1273</v>
      </c>
      <c r="B117" s="46" t="s">
        <v>1171</v>
      </c>
      <c r="C117" s="46" t="s">
        <v>1171</v>
      </c>
      <c r="D117" s="46" t="s">
        <v>1171</v>
      </c>
      <c r="E117" s="46" t="s">
        <v>1171</v>
      </c>
      <c r="F117" s="46" t="s">
        <v>1171</v>
      </c>
      <c r="G117" s="46" t="s">
        <v>1171</v>
      </c>
      <c r="H117" s="46" t="s">
        <v>1171</v>
      </c>
      <c r="I117" s="46" t="s">
        <v>1171</v>
      </c>
      <c r="J117" s="46" t="s">
        <v>1171</v>
      </c>
      <c r="K117" s="46" t="s">
        <v>1171</v>
      </c>
      <c r="L117" s="46" t="s">
        <v>1171</v>
      </c>
      <c r="M117" s="46" t="s">
        <v>1171</v>
      </c>
      <c r="N117" s="46" t="s">
        <v>1171</v>
      </c>
      <c r="O117" s="46" t="s">
        <v>1171</v>
      </c>
      <c r="P117" s="46" t="s">
        <v>1171</v>
      </c>
      <c r="Q117" s="46" t="s">
        <v>1171</v>
      </c>
      <c r="R117" s="46" t="s">
        <v>1171</v>
      </c>
      <c r="S117" s="46" t="s">
        <v>1171</v>
      </c>
      <c r="T117" s="46" t="s">
        <v>1171</v>
      </c>
      <c r="U117" s="46" t="s">
        <v>1171</v>
      </c>
      <c r="V117" s="46" t="s">
        <v>1171</v>
      </c>
      <c r="W117" s="46" t="s">
        <v>1171</v>
      </c>
      <c r="X117" s="46" t="s">
        <v>1171</v>
      </c>
      <c r="Y117" s="46" t="s">
        <v>1171</v>
      </c>
      <c r="Z117" s="46" t="s">
        <v>1171</v>
      </c>
      <c r="AA117" s="46" t="s">
        <v>1171</v>
      </c>
      <c r="AB117" s="46" t="s">
        <v>1171</v>
      </c>
      <c r="AC117" s="46" t="s">
        <v>1171</v>
      </c>
      <c r="AD117" s="46" t="s">
        <v>1171</v>
      </c>
      <c r="AE117" s="46" t="s">
        <v>1171</v>
      </c>
      <c r="AF117" s="46" t="s">
        <v>1171</v>
      </c>
      <c r="AG117" s="46" t="s">
        <v>1171</v>
      </c>
      <c r="AH117" s="46" t="s">
        <v>1171</v>
      </c>
      <c r="AI117" s="46" t="s">
        <v>1171</v>
      </c>
      <c r="AJ117" s="46" t="s">
        <v>1171</v>
      </c>
      <c r="AK117" s="46" t="s">
        <v>1171</v>
      </c>
      <c r="AL117" s="46" t="s">
        <v>1171</v>
      </c>
      <c r="AM117" s="46" t="s">
        <v>1171</v>
      </c>
      <c r="AN117" s="46" t="s">
        <v>1171</v>
      </c>
      <c r="AO117" s="46" t="s">
        <v>1171</v>
      </c>
      <c r="AP117" s="46" t="s">
        <v>1171</v>
      </c>
      <c r="AQ117" s="46" t="s">
        <v>1171</v>
      </c>
      <c r="AR117" s="46" t="s">
        <v>1171</v>
      </c>
      <c r="AS117" s="46" t="s">
        <v>1171</v>
      </c>
      <c r="AT117" s="46" t="s">
        <v>1171</v>
      </c>
      <c r="AU117" s="46" t="s">
        <v>1171</v>
      </c>
      <c r="AV117" s="46" t="s">
        <v>1171</v>
      </c>
      <c r="AW117" s="46" t="s">
        <v>1171</v>
      </c>
      <c r="AX117" s="46" t="s">
        <v>1171</v>
      </c>
      <c r="AY117" s="46" t="s">
        <v>1171</v>
      </c>
      <c r="AZ117" s="46" t="s">
        <v>1171</v>
      </c>
      <c r="BA117" s="46" t="s">
        <v>1171</v>
      </c>
      <c r="BB117" s="46" t="s">
        <v>1171</v>
      </c>
      <c r="BC117" s="46" t="s">
        <v>1171</v>
      </c>
      <c r="BD117" s="46" t="s">
        <v>1171</v>
      </c>
      <c r="BE117" s="46" t="s">
        <v>1171</v>
      </c>
      <c r="BF117" s="46" t="s">
        <v>1171</v>
      </c>
      <c r="BG117" s="46" t="s">
        <v>1171</v>
      </c>
      <c r="BH117" s="46" t="s">
        <v>1171</v>
      </c>
      <c r="BI117" s="46" t="s">
        <v>1171</v>
      </c>
      <c r="BJ117" s="46" t="s">
        <v>1171</v>
      </c>
      <c r="BK117" s="46" t="s">
        <v>1171</v>
      </c>
      <c r="BL117" s="46" t="s">
        <v>1171</v>
      </c>
      <c r="BM117" s="46" t="s">
        <v>1171</v>
      </c>
      <c r="BN117" s="46" t="s">
        <v>1171</v>
      </c>
      <c r="BO117" s="46" t="s">
        <v>1171</v>
      </c>
      <c r="BP117" s="46" t="s">
        <v>1171</v>
      </c>
      <c r="BQ117" s="46" t="s">
        <v>1171</v>
      </c>
      <c r="BR117" s="46" t="s">
        <v>1171</v>
      </c>
      <c r="BS117" s="46" t="s">
        <v>1171</v>
      </c>
      <c r="BT117" s="46" t="s">
        <v>1171</v>
      </c>
      <c r="BU117" s="46" t="s">
        <v>1171</v>
      </c>
    </row>
    <row r="118" spans="1:73">
      <c r="A118" s="45" t="s">
        <v>1274</v>
      </c>
      <c r="B118" s="49">
        <v>163.35</v>
      </c>
      <c r="C118" s="49">
        <v>174.88</v>
      </c>
      <c r="D118" s="49">
        <v>26.79</v>
      </c>
      <c r="E118" s="50">
        <v>0.2</v>
      </c>
      <c r="F118" s="49">
        <v>60.55</v>
      </c>
      <c r="G118" s="49">
        <v>23.48</v>
      </c>
      <c r="H118" s="49">
        <v>66.569999999999993</v>
      </c>
      <c r="I118" s="49">
        <v>268.32</v>
      </c>
      <c r="J118" s="50">
        <v>34.6</v>
      </c>
      <c r="K118" s="49">
        <v>247.43</v>
      </c>
      <c r="L118" s="49">
        <v>0.46</v>
      </c>
      <c r="M118" s="50">
        <v>23.8</v>
      </c>
      <c r="N118" s="49">
        <v>69.92</v>
      </c>
      <c r="O118" s="49">
        <v>33.31</v>
      </c>
      <c r="P118" s="49">
        <v>25.35</v>
      </c>
      <c r="Q118" s="49">
        <v>266.61</v>
      </c>
      <c r="R118" s="49">
        <v>67.95</v>
      </c>
      <c r="S118" s="49">
        <v>15.95</v>
      </c>
      <c r="T118" s="49">
        <v>3.57</v>
      </c>
      <c r="U118" s="49">
        <v>26.08</v>
      </c>
      <c r="V118" s="50">
        <v>3.8</v>
      </c>
      <c r="W118" s="50">
        <v>216.6</v>
      </c>
      <c r="X118" s="49">
        <v>79.28</v>
      </c>
      <c r="Y118" s="49">
        <v>244.48</v>
      </c>
      <c r="Z118" s="49">
        <v>92.58</v>
      </c>
      <c r="AA118" s="49">
        <v>2.0699999999999998</v>
      </c>
      <c r="AB118" s="49">
        <v>5.29</v>
      </c>
      <c r="AC118" s="49">
        <v>0.25</v>
      </c>
      <c r="AD118" s="49">
        <v>1.02</v>
      </c>
      <c r="AE118" s="50">
        <v>0.9</v>
      </c>
      <c r="AF118" s="49">
        <v>2.93</v>
      </c>
      <c r="AG118" s="49">
        <v>5.54</v>
      </c>
      <c r="AH118" s="49">
        <v>92.51</v>
      </c>
      <c r="AI118" s="49">
        <v>4.99</v>
      </c>
      <c r="AJ118" s="49">
        <v>0.27</v>
      </c>
      <c r="AK118" s="50">
        <v>27.6</v>
      </c>
      <c r="AL118" s="49">
        <v>6.39</v>
      </c>
      <c r="AM118" s="49">
        <v>55.26</v>
      </c>
      <c r="AN118" s="49">
        <v>94.63</v>
      </c>
      <c r="AO118" s="49">
        <v>27.96</v>
      </c>
      <c r="AP118" s="49">
        <v>2.23</v>
      </c>
      <c r="AQ118" s="49">
        <v>50.26</v>
      </c>
      <c r="AR118" s="49">
        <v>185.25</v>
      </c>
      <c r="AS118" s="49">
        <v>7.64</v>
      </c>
      <c r="AT118" s="49">
        <v>92.54</v>
      </c>
      <c r="AU118" s="49">
        <v>51.34</v>
      </c>
      <c r="AV118" s="49">
        <v>93.99</v>
      </c>
      <c r="AW118" s="49">
        <v>0.28000000000000003</v>
      </c>
      <c r="AX118" s="49">
        <v>12.61</v>
      </c>
      <c r="AY118" s="49">
        <v>2.69</v>
      </c>
      <c r="AZ118" s="47" t="s">
        <v>1171</v>
      </c>
      <c r="BA118" s="49">
        <v>0.13</v>
      </c>
      <c r="BB118" s="50">
        <v>1.9</v>
      </c>
      <c r="BC118" s="50">
        <v>10.5</v>
      </c>
      <c r="BD118" s="49">
        <v>0.01</v>
      </c>
      <c r="BE118" s="49">
        <v>54.38</v>
      </c>
      <c r="BF118" s="49">
        <v>6.19</v>
      </c>
      <c r="BG118" s="49">
        <v>51.91</v>
      </c>
      <c r="BH118" s="49">
        <v>93.15</v>
      </c>
      <c r="BI118" s="49">
        <v>0.57999999999999996</v>
      </c>
      <c r="BJ118" s="47" t="s">
        <v>1171</v>
      </c>
      <c r="BK118" s="49">
        <v>58.83</v>
      </c>
      <c r="BL118" s="47" t="s">
        <v>1171</v>
      </c>
      <c r="BM118" s="49">
        <v>130.06</v>
      </c>
      <c r="BN118" s="49">
        <v>185.89</v>
      </c>
      <c r="BO118" s="49">
        <v>0.91</v>
      </c>
      <c r="BP118" s="49">
        <v>1.08</v>
      </c>
      <c r="BQ118" s="50">
        <v>3</v>
      </c>
      <c r="BR118" s="50">
        <v>12.8</v>
      </c>
      <c r="BS118" s="49">
        <v>10.07</v>
      </c>
      <c r="BT118" s="50">
        <v>1.9</v>
      </c>
      <c r="BU118" s="49">
        <v>0.27</v>
      </c>
    </row>
    <row r="119" spans="1:73">
      <c r="A119" s="45" t="s">
        <v>1275</v>
      </c>
      <c r="B119" s="48">
        <v>827.03</v>
      </c>
      <c r="C119" s="48">
        <v>195.93</v>
      </c>
      <c r="D119" s="48">
        <v>399.99</v>
      </c>
      <c r="E119" s="48">
        <v>101.98</v>
      </c>
      <c r="F119" s="51">
        <v>345.4</v>
      </c>
      <c r="G119" s="48">
        <v>118.74</v>
      </c>
      <c r="H119" s="48">
        <v>378.09</v>
      </c>
      <c r="I119" s="48">
        <v>202.17</v>
      </c>
      <c r="J119" s="48">
        <v>130.97</v>
      </c>
      <c r="K119" s="48">
        <v>125.55</v>
      </c>
      <c r="L119" s="51">
        <v>546.20000000000005</v>
      </c>
      <c r="M119" s="48">
        <v>122.72</v>
      </c>
      <c r="N119" s="48">
        <v>123.56</v>
      </c>
      <c r="O119" s="48">
        <v>139.75</v>
      </c>
      <c r="P119" s="51">
        <v>164.7</v>
      </c>
      <c r="Q119" s="48">
        <v>250.87</v>
      </c>
      <c r="R119" s="48">
        <v>378.39</v>
      </c>
      <c r="S119" s="51">
        <v>309.89999999999998</v>
      </c>
      <c r="T119" s="48">
        <v>149.94999999999999</v>
      </c>
      <c r="U119" s="48">
        <v>122.26</v>
      </c>
      <c r="V119" s="48">
        <v>572.33000000000004</v>
      </c>
      <c r="W119" s="48">
        <v>420.05</v>
      </c>
      <c r="X119" s="48">
        <v>381.18</v>
      </c>
      <c r="Y119" s="48">
        <v>204.68</v>
      </c>
      <c r="Z119" s="48">
        <v>661.11</v>
      </c>
      <c r="AA119" s="48">
        <v>229.03</v>
      </c>
      <c r="AB119" s="48">
        <v>1867.67</v>
      </c>
      <c r="AC119" s="48">
        <v>400.86</v>
      </c>
      <c r="AD119" s="48">
        <v>149.07</v>
      </c>
      <c r="AE119" s="48">
        <v>114.94</v>
      </c>
      <c r="AF119" s="48">
        <v>1869.61</v>
      </c>
      <c r="AG119" s="48">
        <v>376.62</v>
      </c>
      <c r="AH119" s="48">
        <v>344.89</v>
      </c>
      <c r="AI119" s="51">
        <v>303</v>
      </c>
      <c r="AJ119" s="48">
        <v>793.16</v>
      </c>
      <c r="AK119" s="48">
        <v>152.24</v>
      </c>
      <c r="AL119" s="48">
        <v>173.96</v>
      </c>
      <c r="AM119" s="48">
        <v>336.39</v>
      </c>
      <c r="AN119" s="51">
        <v>532.29999999999995</v>
      </c>
      <c r="AO119" s="51">
        <v>93.6</v>
      </c>
      <c r="AP119" s="48">
        <v>270.88</v>
      </c>
      <c r="AQ119" s="51">
        <v>124.7</v>
      </c>
      <c r="AR119" s="48">
        <v>662.59</v>
      </c>
      <c r="AS119" s="51">
        <v>244.9</v>
      </c>
      <c r="AT119" s="48">
        <v>126.74</v>
      </c>
      <c r="AU119" s="48">
        <v>174.14</v>
      </c>
      <c r="AV119" s="48">
        <v>612.82000000000005</v>
      </c>
      <c r="AW119" s="48">
        <v>128.86000000000001</v>
      </c>
      <c r="AX119" s="48">
        <v>656.76</v>
      </c>
      <c r="AY119" s="48">
        <v>156.63999999999999</v>
      </c>
      <c r="AZ119" s="48">
        <v>2822.44</v>
      </c>
      <c r="BA119" s="48">
        <v>253.41</v>
      </c>
      <c r="BB119" s="48">
        <v>355.91</v>
      </c>
      <c r="BC119" s="51">
        <v>159.19999999999999</v>
      </c>
      <c r="BD119" s="48">
        <v>848.86</v>
      </c>
      <c r="BE119" s="48">
        <v>149.84</v>
      </c>
      <c r="BF119" s="51">
        <v>107.9</v>
      </c>
      <c r="BG119" s="48">
        <v>74.959999999999994</v>
      </c>
      <c r="BH119" s="48">
        <v>333.45</v>
      </c>
      <c r="BI119" s="48">
        <v>201.66</v>
      </c>
      <c r="BJ119" s="48">
        <v>382.81</v>
      </c>
      <c r="BK119" s="48">
        <v>245.34</v>
      </c>
      <c r="BL119" s="48">
        <v>1088.58</v>
      </c>
      <c r="BM119" s="48">
        <v>187.49</v>
      </c>
      <c r="BN119" s="48">
        <v>433.28</v>
      </c>
      <c r="BO119" s="48">
        <v>226.55</v>
      </c>
      <c r="BP119" s="48">
        <v>402.45</v>
      </c>
      <c r="BQ119" s="51">
        <v>172.7</v>
      </c>
      <c r="BR119" s="48">
        <v>1692.92</v>
      </c>
      <c r="BS119" s="48">
        <v>383.24</v>
      </c>
      <c r="BT119" s="48">
        <v>1359.09</v>
      </c>
      <c r="BU119" s="48">
        <v>222.87</v>
      </c>
    </row>
    <row r="120" spans="1:73">
      <c r="A120" s="45" t="s">
        <v>1276</v>
      </c>
      <c r="B120" s="49">
        <v>136.06</v>
      </c>
      <c r="C120" s="49">
        <v>109.03</v>
      </c>
      <c r="D120" s="49">
        <v>420.92</v>
      </c>
      <c r="E120" s="50">
        <v>1</v>
      </c>
      <c r="F120" s="49">
        <v>620.26</v>
      </c>
      <c r="G120" s="49">
        <v>81.83</v>
      </c>
      <c r="H120" s="49">
        <v>243.89</v>
      </c>
      <c r="I120" s="49">
        <v>101.82</v>
      </c>
      <c r="J120" s="49">
        <v>678.59</v>
      </c>
      <c r="K120" s="49">
        <v>100.29</v>
      </c>
      <c r="L120" s="49">
        <v>1035.95</v>
      </c>
      <c r="M120" s="50">
        <v>104</v>
      </c>
      <c r="N120" s="49">
        <v>226.87</v>
      </c>
      <c r="O120" s="49">
        <v>105.12</v>
      </c>
      <c r="P120" s="49">
        <v>493.01</v>
      </c>
      <c r="Q120" s="49">
        <v>214.72</v>
      </c>
      <c r="R120" s="49">
        <v>415.91</v>
      </c>
      <c r="S120" s="50">
        <v>72.8</v>
      </c>
      <c r="T120" s="49">
        <v>31.93</v>
      </c>
      <c r="U120" s="49">
        <v>68.75</v>
      </c>
      <c r="V120" s="49">
        <v>266.48</v>
      </c>
      <c r="W120" s="49">
        <v>110.15</v>
      </c>
      <c r="X120" s="50">
        <v>191.6</v>
      </c>
      <c r="Y120" s="49">
        <v>118.77</v>
      </c>
      <c r="Z120" s="49">
        <v>178.83</v>
      </c>
      <c r="AA120" s="49">
        <v>98.01</v>
      </c>
      <c r="AB120" s="49">
        <v>604.16</v>
      </c>
      <c r="AC120" s="49">
        <v>126.34</v>
      </c>
      <c r="AD120" s="49">
        <v>1619.56</v>
      </c>
      <c r="AE120" s="49">
        <v>66.87</v>
      </c>
      <c r="AF120" s="49">
        <v>64.150000000000006</v>
      </c>
      <c r="AG120" s="49">
        <v>64.209999999999994</v>
      </c>
      <c r="AH120" s="49">
        <v>39.619999999999997</v>
      </c>
      <c r="AI120" s="49">
        <v>52.58</v>
      </c>
      <c r="AJ120" s="49">
        <v>15.47</v>
      </c>
      <c r="AK120" s="49">
        <v>17.829999999999998</v>
      </c>
      <c r="AL120" s="49">
        <v>1028.53</v>
      </c>
      <c r="AM120" s="49">
        <v>527.61</v>
      </c>
      <c r="AN120" s="49">
        <v>623.04</v>
      </c>
      <c r="AO120" s="49">
        <v>204.91</v>
      </c>
      <c r="AP120" s="49">
        <v>262.55</v>
      </c>
      <c r="AQ120" s="49">
        <v>110.33</v>
      </c>
      <c r="AR120" s="49">
        <v>62.57</v>
      </c>
      <c r="AS120" s="49">
        <v>38.909999999999997</v>
      </c>
      <c r="AT120" s="49">
        <v>17.25</v>
      </c>
      <c r="AU120" s="49">
        <v>57.74</v>
      </c>
      <c r="AV120" s="49">
        <v>370.06</v>
      </c>
      <c r="AW120" s="49">
        <v>274.66000000000003</v>
      </c>
      <c r="AX120" s="50">
        <v>417.5</v>
      </c>
      <c r="AY120" s="49">
        <v>192.84</v>
      </c>
      <c r="AZ120" s="50">
        <v>2611</v>
      </c>
      <c r="BA120" s="49">
        <v>95.16</v>
      </c>
      <c r="BB120" s="49">
        <v>814.92</v>
      </c>
      <c r="BC120" s="49">
        <v>117.77</v>
      </c>
      <c r="BD120" s="50">
        <v>13.5</v>
      </c>
      <c r="BE120" s="50">
        <v>150.6</v>
      </c>
      <c r="BF120" s="49">
        <v>816.81</v>
      </c>
      <c r="BG120" s="49">
        <v>199.47</v>
      </c>
      <c r="BH120" s="50">
        <v>16.600000000000001</v>
      </c>
      <c r="BI120" s="49">
        <v>104.63</v>
      </c>
      <c r="BJ120" s="50">
        <v>56.6</v>
      </c>
      <c r="BK120" s="49">
        <v>174.35</v>
      </c>
      <c r="BL120" s="49">
        <v>209.77</v>
      </c>
      <c r="BM120" s="49">
        <v>137.09</v>
      </c>
      <c r="BN120" s="50">
        <v>1638.9</v>
      </c>
      <c r="BO120" s="49">
        <v>885.91</v>
      </c>
      <c r="BP120" s="49">
        <v>221.08</v>
      </c>
      <c r="BQ120" s="49">
        <v>152.19</v>
      </c>
      <c r="BR120" s="50">
        <v>279.89999999999998</v>
      </c>
      <c r="BS120" s="49">
        <v>29.75</v>
      </c>
      <c r="BT120" s="49">
        <v>940.41</v>
      </c>
      <c r="BU120" s="49">
        <v>1087.18</v>
      </c>
    </row>
    <row r="121" spans="1:73">
      <c r="A121" s="45" t="s">
        <v>1277</v>
      </c>
      <c r="B121" s="48">
        <v>971.04</v>
      </c>
      <c r="C121" s="48">
        <v>390.88</v>
      </c>
      <c r="D121" s="48">
        <v>346.86</v>
      </c>
      <c r="E121" s="48">
        <v>81.94</v>
      </c>
      <c r="F121" s="48">
        <v>469.31</v>
      </c>
      <c r="G121" s="48">
        <v>1072.01</v>
      </c>
      <c r="H121" s="48">
        <v>1019.03</v>
      </c>
      <c r="I121" s="48">
        <v>267.74</v>
      </c>
      <c r="J121" s="48">
        <v>489.49</v>
      </c>
      <c r="K121" s="48">
        <v>596.19000000000005</v>
      </c>
      <c r="L121" s="48">
        <v>918.38</v>
      </c>
      <c r="M121" s="48">
        <v>161.09</v>
      </c>
      <c r="N121" s="51">
        <v>446.2</v>
      </c>
      <c r="O121" s="48">
        <v>513.07000000000005</v>
      </c>
      <c r="P121" s="48">
        <v>558.34</v>
      </c>
      <c r="Q121" s="48">
        <v>366.99</v>
      </c>
      <c r="R121" s="48">
        <v>495.27</v>
      </c>
      <c r="S121" s="48">
        <v>785.56</v>
      </c>
      <c r="T121" s="48">
        <v>668.64</v>
      </c>
      <c r="U121" s="48">
        <v>258.12</v>
      </c>
      <c r="V121" s="48">
        <v>703.39</v>
      </c>
      <c r="W121" s="48">
        <v>133.13</v>
      </c>
      <c r="X121" s="48">
        <v>328.34</v>
      </c>
      <c r="Y121" s="51">
        <v>420.8</v>
      </c>
      <c r="Z121" s="48">
        <v>1003.36</v>
      </c>
      <c r="AA121" s="48">
        <v>193.08</v>
      </c>
      <c r="AB121" s="48">
        <v>511.72</v>
      </c>
      <c r="AC121" s="48">
        <v>141.31</v>
      </c>
      <c r="AD121" s="48">
        <v>758.06</v>
      </c>
      <c r="AE121" s="48">
        <v>530.55999999999995</v>
      </c>
      <c r="AF121" s="48">
        <v>1326.26</v>
      </c>
      <c r="AG121" s="48">
        <v>386.33</v>
      </c>
      <c r="AH121" s="48">
        <v>720.73</v>
      </c>
      <c r="AI121" s="48">
        <v>265.89</v>
      </c>
      <c r="AJ121" s="51">
        <v>666.1</v>
      </c>
      <c r="AK121" s="48">
        <v>111.34</v>
      </c>
      <c r="AL121" s="48">
        <v>1053.22</v>
      </c>
      <c r="AM121" s="48">
        <v>189.58</v>
      </c>
      <c r="AN121" s="48">
        <v>1009.42</v>
      </c>
      <c r="AO121" s="48">
        <v>383.85</v>
      </c>
      <c r="AP121" s="48">
        <v>1219.67</v>
      </c>
      <c r="AQ121" s="51">
        <v>768</v>
      </c>
      <c r="AR121" s="48">
        <v>1080.6099999999999</v>
      </c>
      <c r="AS121" s="48">
        <v>478.63</v>
      </c>
      <c r="AT121" s="48">
        <v>854.25</v>
      </c>
      <c r="AU121" s="48">
        <v>507.45</v>
      </c>
      <c r="AV121" s="51">
        <v>667.3</v>
      </c>
      <c r="AW121" s="48">
        <v>617.32000000000005</v>
      </c>
      <c r="AX121" s="48">
        <v>1165.24</v>
      </c>
      <c r="AY121" s="48">
        <v>371.43</v>
      </c>
      <c r="AZ121" s="48">
        <v>1102.08</v>
      </c>
      <c r="BA121" s="48">
        <v>171.63</v>
      </c>
      <c r="BB121" s="48">
        <v>668.08</v>
      </c>
      <c r="BC121" s="48">
        <v>168.08</v>
      </c>
      <c r="BD121" s="48">
        <v>837.81</v>
      </c>
      <c r="BE121" s="48">
        <v>410.04</v>
      </c>
      <c r="BF121" s="48">
        <v>1040.07</v>
      </c>
      <c r="BG121" s="48">
        <v>130.38999999999999</v>
      </c>
      <c r="BH121" s="48">
        <v>898.58</v>
      </c>
      <c r="BI121" s="48">
        <v>133.22</v>
      </c>
      <c r="BJ121" s="51">
        <v>1031.8</v>
      </c>
      <c r="BK121" s="48">
        <v>205.91</v>
      </c>
      <c r="BL121" s="48">
        <v>608.30999999999995</v>
      </c>
      <c r="BM121" s="48">
        <v>218.51</v>
      </c>
      <c r="BN121" s="48">
        <v>710.25</v>
      </c>
      <c r="BO121" s="48">
        <v>262.20999999999998</v>
      </c>
      <c r="BP121" s="48">
        <v>1037.0899999999999</v>
      </c>
      <c r="BQ121" s="48">
        <v>474.93</v>
      </c>
      <c r="BR121" s="48">
        <v>1145.21</v>
      </c>
      <c r="BS121" s="48">
        <v>140.27000000000001</v>
      </c>
      <c r="BT121" s="48">
        <v>722.95</v>
      </c>
      <c r="BU121" s="48">
        <v>653.09</v>
      </c>
    </row>
    <row r="122" spans="1:73">
      <c r="A122" s="45" t="s">
        <v>1278</v>
      </c>
      <c r="B122" s="47" t="s">
        <v>1171</v>
      </c>
      <c r="C122" s="47" t="s">
        <v>1171</v>
      </c>
      <c r="D122" s="47" t="s">
        <v>1171</v>
      </c>
      <c r="E122" s="47" t="s">
        <v>1171</v>
      </c>
      <c r="F122" s="47" t="s">
        <v>1171</v>
      </c>
      <c r="G122" s="47" t="s">
        <v>1171</v>
      </c>
      <c r="H122" s="47" t="s">
        <v>1171</v>
      </c>
      <c r="I122" s="47" t="s">
        <v>1171</v>
      </c>
      <c r="J122" s="47" t="s">
        <v>1171</v>
      </c>
      <c r="K122" s="47" t="s">
        <v>1171</v>
      </c>
      <c r="L122" s="47" t="s">
        <v>1171</v>
      </c>
      <c r="M122" s="47" t="s">
        <v>1171</v>
      </c>
      <c r="N122" s="47" t="s">
        <v>1171</v>
      </c>
      <c r="O122" s="47" t="s">
        <v>1171</v>
      </c>
      <c r="P122" s="47" t="s">
        <v>1171</v>
      </c>
      <c r="Q122" s="47" t="s">
        <v>1171</v>
      </c>
      <c r="R122" s="47" t="s">
        <v>1171</v>
      </c>
      <c r="S122" s="47" t="s">
        <v>1171</v>
      </c>
      <c r="T122" s="47" t="s">
        <v>1171</v>
      </c>
      <c r="U122" s="47" t="s">
        <v>1171</v>
      </c>
      <c r="V122" s="47" t="s">
        <v>1171</v>
      </c>
      <c r="W122" s="47" t="s">
        <v>1171</v>
      </c>
      <c r="X122" s="47" t="s">
        <v>1171</v>
      </c>
      <c r="Y122" s="47" t="s">
        <v>1171</v>
      </c>
      <c r="Z122" s="47" t="s">
        <v>1171</v>
      </c>
      <c r="AA122" s="47" t="s">
        <v>1171</v>
      </c>
      <c r="AB122" s="47" t="s">
        <v>1171</v>
      </c>
      <c r="AC122" s="47" t="s">
        <v>1171</v>
      </c>
      <c r="AD122" s="47" t="s">
        <v>1171</v>
      </c>
      <c r="AE122" s="47" t="s">
        <v>1171</v>
      </c>
      <c r="AF122" s="47" t="s">
        <v>1171</v>
      </c>
      <c r="AG122" s="47" t="s">
        <v>1171</v>
      </c>
      <c r="AH122" s="47" t="s">
        <v>1171</v>
      </c>
      <c r="AI122" s="47" t="s">
        <v>1171</v>
      </c>
      <c r="AJ122" s="47" t="s">
        <v>1171</v>
      </c>
      <c r="AK122" s="47" t="s">
        <v>1171</v>
      </c>
      <c r="AL122" s="47" t="s">
        <v>1171</v>
      </c>
      <c r="AM122" s="47" t="s">
        <v>1171</v>
      </c>
      <c r="AN122" s="47" t="s">
        <v>1171</v>
      </c>
      <c r="AO122" s="47" t="s">
        <v>1171</v>
      </c>
      <c r="AP122" s="47" t="s">
        <v>1171</v>
      </c>
      <c r="AQ122" s="47" t="s">
        <v>1171</v>
      </c>
      <c r="AR122" s="47" t="s">
        <v>1171</v>
      </c>
      <c r="AS122" s="47" t="s">
        <v>1171</v>
      </c>
      <c r="AT122" s="47" t="s">
        <v>1171</v>
      </c>
      <c r="AU122" s="47" t="s">
        <v>1171</v>
      </c>
      <c r="AV122" s="47" t="s">
        <v>1171</v>
      </c>
      <c r="AW122" s="47" t="s">
        <v>1171</v>
      </c>
      <c r="AX122" s="47" t="s">
        <v>1171</v>
      </c>
      <c r="AY122" s="47" t="s">
        <v>1171</v>
      </c>
      <c r="AZ122" s="47" t="s">
        <v>1171</v>
      </c>
      <c r="BA122" s="47" t="s">
        <v>1171</v>
      </c>
      <c r="BB122" s="47" t="s">
        <v>1171</v>
      </c>
      <c r="BC122" s="47" t="s">
        <v>1171</v>
      </c>
      <c r="BD122" s="47" t="s">
        <v>1171</v>
      </c>
      <c r="BE122" s="47" t="s">
        <v>1171</v>
      </c>
      <c r="BF122" s="47" t="s">
        <v>1171</v>
      </c>
      <c r="BG122" s="47" t="s">
        <v>1171</v>
      </c>
      <c r="BH122" s="47" t="s">
        <v>1171</v>
      </c>
      <c r="BI122" s="47" t="s">
        <v>1171</v>
      </c>
      <c r="BJ122" s="47" t="s">
        <v>1171</v>
      </c>
      <c r="BK122" s="47" t="s">
        <v>1171</v>
      </c>
      <c r="BL122" s="47" t="s">
        <v>1171</v>
      </c>
      <c r="BM122" s="47" t="s">
        <v>1171</v>
      </c>
      <c r="BN122" s="47" t="s">
        <v>1171</v>
      </c>
      <c r="BO122" s="47" t="s">
        <v>1171</v>
      </c>
      <c r="BP122" s="47" t="s">
        <v>1171</v>
      </c>
      <c r="BQ122" s="47" t="s">
        <v>1171</v>
      </c>
      <c r="BR122" s="47" t="s">
        <v>1171</v>
      </c>
      <c r="BS122" s="47" t="s">
        <v>1171</v>
      </c>
      <c r="BT122" s="47" t="s">
        <v>1171</v>
      </c>
      <c r="BU122" s="47" t="s">
        <v>1171</v>
      </c>
    </row>
    <row r="123" spans="1:73">
      <c r="A123" s="45" t="s">
        <v>1279</v>
      </c>
      <c r="B123" s="46" t="s">
        <v>1171</v>
      </c>
      <c r="C123" s="46" t="s">
        <v>1171</v>
      </c>
      <c r="D123" s="46" t="s">
        <v>1171</v>
      </c>
      <c r="E123" s="46" t="s">
        <v>1171</v>
      </c>
      <c r="F123" s="46" t="s">
        <v>1171</v>
      </c>
      <c r="G123" s="46" t="s">
        <v>1171</v>
      </c>
      <c r="H123" s="46" t="s">
        <v>1171</v>
      </c>
      <c r="I123" s="46" t="s">
        <v>1171</v>
      </c>
      <c r="J123" s="46" t="s">
        <v>1171</v>
      </c>
      <c r="K123" s="46" t="s">
        <v>1171</v>
      </c>
      <c r="L123" s="46" t="s">
        <v>1171</v>
      </c>
      <c r="M123" s="46" t="s">
        <v>1171</v>
      </c>
      <c r="N123" s="46" t="s">
        <v>1171</v>
      </c>
      <c r="O123" s="46" t="s">
        <v>1171</v>
      </c>
      <c r="P123" s="46" t="s">
        <v>1171</v>
      </c>
      <c r="Q123" s="46" t="s">
        <v>1171</v>
      </c>
      <c r="R123" s="46" t="s">
        <v>1171</v>
      </c>
      <c r="S123" s="46" t="s">
        <v>1171</v>
      </c>
      <c r="T123" s="46" t="s">
        <v>1171</v>
      </c>
      <c r="U123" s="46" t="s">
        <v>1171</v>
      </c>
      <c r="V123" s="46" t="s">
        <v>1171</v>
      </c>
      <c r="W123" s="46" t="s">
        <v>1171</v>
      </c>
      <c r="X123" s="46" t="s">
        <v>1171</v>
      </c>
      <c r="Y123" s="46" t="s">
        <v>1171</v>
      </c>
      <c r="Z123" s="46" t="s">
        <v>1171</v>
      </c>
      <c r="AA123" s="46" t="s">
        <v>1171</v>
      </c>
      <c r="AB123" s="46" t="s">
        <v>1171</v>
      </c>
      <c r="AC123" s="46" t="s">
        <v>1171</v>
      </c>
      <c r="AD123" s="46" t="s">
        <v>1171</v>
      </c>
      <c r="AE123" s="46" t="s">
        <v>1171</v>
      </c>
      <c r="AF123" s="46" t="s">
        <v>1171</v>
      </c>
      <c r="AG123" s="46" t="s">
        <v>1171</v>
      </c>
      <c r="AH123" s="46" t="s">
        <v>1171</v>
      </c>
      <c r="AI123" s="46" t="s">
        <v>1171</v>
      </c>
      <c r="AJ123" s="46" t="s">
        <v>1171</v>
      </c>
      <c r="AK123" s="46" t="s">
        <v>1171</v>
      </c>
      <c r="AL123" s="46" t="s">
        <v>1171</v>
      </c>
      <c r="AM123" s="46" t="s">
        <v>1171</v>
      </c>
      <c r="AN123" s="46" t="s">
        <v>1171</v>
      </c>
      <c r="AO123" s="46" t="s">
        <v>1171</v>
      </c>
      <c r="AP123" s="46" t="s">
        <v>1171</v>
      </c>
      <c r="AQ123" s="46" t="s">
        <v>1171</v>
      </c>
      <c r="AR123" s="46" t="s">
        <v>1171</v>
      </c>
      <c r="AS123" s="46" t="s">
        <v>1171</v>
      </c>
      <c r="AT123" s="46" t="s">
        <v>1171</v>
      </c>
      <c r="AU123" s="46" t="s">
        <v>1171</v>
      </c>
      <c r="AV123" s="46" t="s">
        <v>1171</v>
      </c>
      <c r="AW123" s="46" t="s">
        <v>1171</v>
      </c>
      <c r="AX123" s="46" t="s">
        <v>1171</v>
      </c>
      <c r="AY123" s="46" t="s">
        <v>1171</v>
      </c>
      <c r="AZ123" s="46" t="s">
        <v>1171</v>
      </c>
      <c r="BA123" s="46" t="s">
        <v>1171</v>
      </c>
      <c r="BB123" s="46" t="s">
        <v>1171</v>
      </c>
      <c r="BC123" s="46" t="s">
        <v>1171</v>
      </c>
      <c r="BD123" s="46" t="s">
        <v>1171</v>
      </c>
      <c r="BE123" s="46" t="s">
        <v>1171</v>
      </c>
      <c r="BF123" s="46" t="s">
        <v>1171</v>
      </c>
      <c r="BG123" s="46" t="s">
        <v>1171</v>
      </c>
      <c r="BH123" s="46" t="s">
        <v>1171</v>
      </c>
      <c r="BI123" s="46" t="s">
        <v>1171</v>
      </c>
      <c r="BJ123" s="46" t="s">
        <v>1171</v>
      </c>
      <c r="BK123" s="46" t="s">
        <v>1171</v>
      </c>
      <c r="BL123" s="46" t="s">
        <v>1171</v>
      </c>
      <c r="BM123" s="46" t="s">
        <v>1171</v>
      </c>
      <c r="BN123" s="46" t="s">
        <v>1171</v>
      </c>
      <c r="BO123" s="46" t="s">
        <v>1171</v>
      </c>
      <c r="BP123" s="46" t="s">
        <v>1171</v>
      </c>
      <c r="BQ123" s="46" t="s">
        <v>1171</v>
      </c>
      <c r="BR123" s="46" t="s">
        <v>1171</v>
      </c>
      <c r="BS123" s="46" t="s">
        <v>1171</v>
      </c>
      <c r="BT123" s="46" t="s">
        <v>1171</v>
      </c>
      <c r="BU123" s="46" t="s">
        <v>1171</v>
      </c>
    </row>
    <row r="124" spans="1:73">
      <c r="A124" s="45" t="s">
        <v>1280</v>
      </c>
      <c r="B124" s="47" t="s">
        <v>1171</v>
      </c>
      <c r="C124" s="47" t="s">
        <v>1171</v>
      </c>
      <c r="D124" s="47" t="s">
        <v>1171</v>
      </c>
      <c r="E124" s="47" t="s">
        <v>1171</v>
      </c>
      <c r="F124" s="47" t="s">
        <v>1171</v>
      </c>
      <c r="G124" s="47" t="s">
        <v>1171</v>
      </c>
      <c r="H124" s="47" t="s">
        <v>1171</v>
      </c>
      <c r="I124" s="47" t="s">
        <v>1171</v>
      </c>
      <c r="J124" s="47" t="s">
        <v>1171</v>
      </c>
      <c r="K124" s="47" t="s">
        <v>1171</v>
      </c>
      <c r="L124" s="47" t="s">
        <v>1171</v>
      </c>
      <c r="M124" s="47" t="s">
        <v>1171</v>
      </c>
      <c r="N124" s="47" t="s">
        <v>1171</v>
      </c>
      <c r="O124" s="47" t="s">
        <v>1171</v>
      </c>
      <c r="P124" s="47" t="s">
        <v>1171</v>
      </c>
      <c r="Q124" s="47" t="s">
        <v>1171</v>
      </c>
      <c r="R124" s="47" t="s">
        <v>1171</v>
      </c>
      <c r="S124" s="47" t="s">
        <v>1171</v>
      </c>
      <c r="T124" s="47" t="s">
        <v>1171</v>
      </c>
      <c r="U124" s="47" t="s">
        <v>1171</v>
      </c>
      <c r="V124" s="47" t="s">
        <v>1171</v>
      </c>
      <c r="W124" s="47" t="s">
        <v>1171</v>
      </c>
      <c r="X124" s="47" t="s">
        <v>1171</v>
      </c>
      <c r="Y124" s="47" t="s">
        <v>1171</v>
      </c>
      <c r="Z124" s="47" t="s">
        <v>1171</v>
      </c>
      <c r="AA124" s="47" t="s">
        <v>1171</v>
      </c>
      <c r="AB124" s="47" t="s">
        <v>1171</v>
      </c>
      <c r="AC124" s="47" t="s">
        <v>1171</v>
      </c>
      <c r="AD124" s="47" t="s">
        <v>1171</v>
      </c>
      <c r="AE124" s="47" t="s">
        <v>1171</v>
      </c>
      <c r="AF124" s="47" t="s">
        <v>1171</v>
      </c>
      <c r="AG124" s="47" t="s">
        <v>1171</v>
      </c>
      <c r="AH124" s="47" t="s">
        <v>1171</v>
      </c>
      <c r="AI124" s="47" t="s">
        <v>1171</v>
      </c>
      <c r="AJ124" s="47" t="s">
        <v>1171</v>
      </c>
      <c r="AK124" s="47" t="s">
        <v>1171</v>
      </c>
      <c r="AL124" s="47" t="s">
        <v>1171</v>
      </c>
      <c r="AM124" s="47" t="s">
        <v>1171</v>
      </c>
      <c r="AN124" s="47" t="s">
        <v>1171</v>
      </c>
      <c r="AO124" s="47" t="s">
        <v>1171</v>
      </c>
      <c r="AP124" s="47" t="s">
        <v>1171</v>
      </c>
      <c r="AQ124" s="47" t="s">
        <v>1171</v>
      </c>
      <c r="AR124" s="47" t="s">
        <v>1171</v>
      </c>
      <c r="AS124" s="47" t="s">
        <v>1171</v>
      </c>
      <c r="AT124" s="47" t="s">
        <v>1171</v>
      </c>
      <c r="AU124" s="47" t="s">
        <v>1171</v>
      </c>
      <c r="AV124" s="47" t="s">
        <v>1171</v>
      </c>
      <c r="AW124" s="47" t="s">
        <v>1171</v>
      </c>
      <c r="AX124" s="49">
        <v>0.06</v>
      </c>
      <c r="AY124" s="49">
        <v>0.02</v>
      </c>
      <c r="AZ124" s="49">
        <v>0.03</v>
      </c>
      <c r="BA124" s="49">
        <v>0.02</v>
      </c>
      <c r="BB124" s="47" t="s">
        <v>1171</v>
      </c>
      <c r="BC124" s="49">
        <v>0.01</v>
      </c>
      <c r="BD124" s="49">
        <v>0.05</v>
      </c>
      <c r="BE124" s="49">
        <v>0.05</v>
      </c>
      <c r="BF124" s="47" t="s">
        <v>1171</v>
      </c>
      <c r="BG124" s="47" t="s">
        <v>1171</v>
      </c>
      <c r="BH124" s="47" t="s">
        <v>1171</v>
      </c>
      <c r="BI124" s="47" t="s">
        <v>1171</v>
      </c>
      <c r="BJ124" s="47" t="s">
        <v>1171</v>
      </c>
      <c r="BK124" s="47" t="s">
        <v>1171</v>
      </c>
      <c r="BL124" s="47" t="s">
        <v>1171</v>
      </c>
      <c r="BM124" s="47" t="s">
        <v>1171</v>
      </c>
      <c r="BN124" s="47" t="s">
        <v>1171</v>
      </c>
      <c r="BO124" s="47" t="s">
        <v>1171</v>
      </c>
      <c r="BP124" s="50">
        <v>0</v>
      </c>
      <c r="BQ124" s="47" t="s">
        <v>1171</v>
      </c>
      <c r="BR124" s="47" t="s">
        <v>1171</v>
      </c>
      <c r="BS124" s="49">
        <v>0.59</v>
      </c>
      <c r="BT124" s="47" t="s">
        <v>1171</v>
      </c>
      <c r="BU124" s="47" t="s">
        <v>1171</v>
      </c>
    </row>
    <row r="125" spans="1:73">
      <c r="A125" s="45" t="s">
        <v>1281</v>
      </c>
      <c r="B125" s="46" t="s">
        <v>1171</v>
      </c>
      <c r="C125" s="46" t="s">
        <v>1171</v>
      </c>
      <c r="D125" s="46" t="s">
        <v>1171</v>
      </c>
      <c r="E125" s="46" t="s">
        <v>1171</v>
      </c>
      <c r="F125" s="46" t="s">
        <v>1171</v>
      </c>
      <c r="G125" s="46" t="s">
        <v>1171</v>
      </c>
      <c r="H125" s="46" t="s">
        <v>1171</v>
      </c>
      <c r="I125" s="46" t="s">
        <v>1171</v>
      </c>
      <c r="J125" s="46" t="s">
        <v>1171</v>
      </c>
      <c r="K125" s="46" t="s">
        <v>1171</v>
      </c>
      <c r="L125" s="46" t="s">
        <v>1171</v>
      </c>
      <c r="M125" s="46" t="s">
        <v>1171</v>
      </c>
      <c r="N125" s="46" t="s">
        <v>1171</v>
      </c>
      <c r="O125" s="46" t="s">
        <v>1171</v>
      </c>
      <c r="P125" s="46" t="s">
        <v>1171</v>
      </c>
      <c r="Q125" s="46" t="s">
        <v>1171</v>
      </c>
      <c r="R125" s="46" t="s">
        <v>1171</v>
      </c>
      <c r="S125" s="46" t="s">
        <v>1171</v>
      </c>
      <c r="T125" s="46" t="s">
        <v>1171</v>
      </c>
      <c r="U125" s="46" t="s">
        <v>1171</v>
      </c>
      <c r="V125" s="46" t="s">
        <v>1171</v>
      </c>
      <c r="W125" s="46" t="s">
        <v>1171</v>
      </c>
      <c r="X125" s="46" t="s">
        <v>1171</v>
      </c>
      <c r="Y125" s="46" t="s">
        <v>1171</v>
      </c>
      <c r="Z125" s="46" t="s">
        <v>1171</v>
      </c>
      <c r="AA125" s="46" t="s">
        <v>1171</v>
      </c>
      <c r="AB125" s="46" t="s">
        <v>1171</v>
      </c>
      <c r="AC125" s="46" t="s">
        <v>1171</v>
      </c>
      <c r="AD125" s="46" t="s">
        <v>1171</v>
      </c>
      <c r="AE125" s="46" t="s">
        <v>1171</v>
      </c>
      <c r="AF125" s="46" t="s">
        <v>1171</v>
      </c>
      <c r="AG125" s="46" t="s">
        <v>1171</v>
      </c>
      <c r="AH125" s="46" t="s">
        <v>1171</v>
      </c>
      <c r="AI125" s="46" t="s">
        <v>1171</v>
      </c>
      <c r="AJ125" s="46" t="s">
        <v>1171</v>
      </c>
      <c r="AK125" s="46" t="s">
        <v>1171</v>
      </c>
      <c r="AL125" s="46" t="s">
        <v>1171</v>
      </c>
      <c r="AM125" s="46" t="s">
        <v>1171</v>
      </c>
      <c r="AN125" s="46" t="s">
        <v>1171</v>
      </c>
      <c r="AO125" s="46" t="s">
        <v>1171</v>
      </c>
      <c r="AP125" s="46" t="s">
        <v>1171</v>
      </c>
      <c r="AQ125" s="46" t="s">
        <v>1171</v>
      </c>
      <c r="AR125" s="46" t="s">
        <v>1171</v>
      </c>
      <c r="AS125" s="46" t="s">
        <v>1171</v>
      </c>
      <c r="AT125" s="46" t="s">
        <v>1171</v>
      </c>
      <c r="AU125" s="46" t="s">
        <v>1171</v>
      </c>
      <c r="AV125" s="46" t="s">
        <v>1171</v>
      </c>
      <c r="AW125" s="46" t="s">
        <v>1171</v>
      </c>
      <c r="AX125" s="46" t="s">
        <v>1171</v>
      </c>
      <c r="AY125" s="46" t="s">
        <v>1171</v>
      </c>
      <c r="AZ125" s="46" t="s">
        <v>1171</v>
      </c>
      <c r="BA125" s="46" t="s">
        <v>1171</v>
      </c>
      <c r="BB125" s="46" t="s">
        <v>1171</v>
      </c>
      <c r="BC125" s="46" t="s">
        <v>1171</v>
      </c>
      <c r="BD125" s="46" t="s">
        <v>1171</v>
      </c>
      <c r="BE125" s="46" t="s">
        <v>1171</v>
      </c>
      <c r="BF125" s="46" t="s">
        <v>1171</v>
      </c>
      <c r="BG125" s="46" t="s">
        <v>1171</v>
      </c>
      <c r="BH125" s="48">
        <v>1.35</v>
      </c>
      <c r="BI125" s="46" t="s">
        <v>1171</v>
      </c>
      <c r="BJ125" s="46" t="s">
        <v>1171</v>
      </c>
      <c r="BK125" s="46" t="s">
        <v>1171</v>
      </c>
      <c r="BL125" s="46" t="s">
        <v>1171</v>
      </c>
      <c r="BM125" s="46" t="s">
        <v>1171</v>
      </c>
      <c r="BN125" s="46" t="s">
        <v>1171</v>
      </c>
      <c r="BO125" s="46" t="s">
        <v>1171</v>
      </c>
      <c r="BP125" s="46" t="s">
        <v>1171</v>
      </c>
      <c r="BQ125" s="46" t="s">
        <v>1171</v>
      </c>
      <c r="BR125" s="46" t="s">
        <v>1171</v>
      </c>
      <c r="BS125" s="46" t="s">
        <v>1171</v>
      </c>
      <c r="BT125" s="46" t="s">
        <v>1171</v>
      </c>
      <c r="BU125" s="46" t="s">
        <v>1171</v>
      </c>
    </row>
    <row r="126" spans="1:73">
      <c r="A126" s="45" t="s">
        <v>1282</v>
      </c>
      <c r="B126" s="47" t="s">
        <v>1171</v>
      </c>
      <c r="C126" s="47" t="s">
        <v>1171</v>
      </c>
      <c r="D126" s="47" t="s">
        <v>1171</v>
      </c>
      <c r="E126" s="47" t="s">
        <v>1171</v>
      </c>
      <c r="F126" s="47" t="s">
        <v>1171</v>
      </c>
      <c r="G126" s="47" t="s">
        <v>1171</v>
      </c>
      <c r="H126" s="47" t="s">
        <v>1171</v>
      </c>
      <c r="I126" s="47" t="s">
        <v>1171</v>
      </c>
      <c r="J126" s="47" t="s">
        <v>1171</v>
      </c>
      <c r="K126" s="47" t="s">
        <v>1171</v>
      </c>
      <c r="L126" s="47" t="s">
        <v>1171</v>
      </c>
      <c r="M126" s="47" t="s">
        <v>1171</v>
      </c>
      <c r="N126" s="47" t="s">
        <v>1171</v>
      </c>
      <c r="O126" s="47" t="s">
        <v>1171</v>
      </c>
      <c r="P126" s="47" t="s">
        <v>1171</v>
      </c>
      <c r="Q126" s="47" t="s">
        <v>1171</v>
      </c>
      <c r="R126" s="47" t="s">
        <v>1171</v>
      </c>
      <c r="S126" s="47" t="s">
        <v>1171</v>
      </c>
      <c r="T126" s="47" t="s">
        <v>1171</v>
      </c>
      <c r="U126" s="47" t="s">
        <v>1171</v>
      </c>
      <c r="V126" s="47" t="s">
        <v>1171</v>
      </c>
      <c r="W126" s="47" t="s">
        <v>1171</v>
      </c>
      <c r="X126" s="47" t="s">
        <v>1171</v>
      </c>
      <c r="Y126" s="47" t="s">
        <v>1171</v>
      </c>
      <c r="Z126" s="47" t="s">
        <v>1171</v>
      </c>
      <c r="AA126" s="47" t="s">
        <v>1171</v>
      </c>
      <c r="AB126" s="47" t="s">
        <v>1171</v>
      </c>
      <c r="AC126" s="47" t="s">
        <v>1171</v>
      </c>
      <c r="AD126" s="47" t="s">
        <v>1171</v>
      </c>
      <c r="AE126" s="47" t="s">
        <v>1171</v>
      </c>
      <c r="AF126" s="47" t="s">
        <v>1171</v>
      </c>
      <c r="AG126" s="47" t="s">
        <v>1171</v>
      </c>
      <c r="AH126" s="47" t="s">
        <v>1171</v>
      </c>
      <c r="AI126" s="47" t="s">
        <v>1171</v>
      </c>
      <c r="AJ126" s="47" t="s">
        <v>1171</v>
      </c>
      <c r="AK126" s="47" t="s">
        <v>1171</v>
      </c>
      <c r="AL126" s="47" t="s">
        <v>1171</v>
      </c>
      <c r="AM126" s="47" t="s">
        <v>1171</v>
      </c>
      <c r="AN126" s="47" t="s">
        <v>1171</v>
      </c>
      <c r="AO126" s="47" t="s">
        <v>1171</v>
      </c>
      <c r="AP126" s="47" t="s">
        <v>1171</v>
      </c>
      <c r="AQ126" s="47" t="s">
        <v>1171</v>
      </c>
      <c r="AR126" s="47" t="s">
        <v>1171</v>
      </c>
      <c r="AS126" s="47" t="s">
        <v>1171</v>
      </c>
      <c r="AT126" s="47" t="s">
        <v>1171</v>
      </c>
      <c r="AU126" s="47" t="s">
        <v>1171</v>
      </c>
      <c r="AV126" s="47" t="s">
        <v>1171</v>
      </c>
      <c r="AW126" s="47" t="s">
        <v>1171</v>
      </c>
      <c r="AX126" s="49">
        <v>282.42</v>
      </c>
      <c r="AY126" s="49">
        <v>4.12</v>
      </c>
      <c r="AZ126" s="49">
        <v>181.23</v>
      </c>
      <c r="BA126" s="49">
        <v>82.99</v>
      </c>
      <c r="BB126" s="49">
        <v>1.03</v>
      </c>
      <c r="BC126" s="49">
        <v>2.73</v>
      </c>
      <c r="BD126" s="49">
        <v>0.21</v>
      </c>
      <c r="BE126" s="49">
        <v>83.96</v>
      </c>
      <c r="BF126" s="47" t="s">
        <v>1171</v>
      </c>
      <c r="BG126" s="49">
        <v>15.18</v>
      </c>
      <c r="BH126" s="47" t="s">
        <v>1171</v>
      </c>
      <c r="BI126" s="50">
        <v>204.8</v>
      </c>
      <c r="BJ126" s="47" t="s">
        <v>1171</v>
      </c>
      <c r="BK126" s="50">
        <v>108.3</v>
      </c>
      <c r="BL126" s="49">
        <v>1.95</v>
      </c>
      <c r="BM126" s="47" t="s">
        <v>1171</v>
      </c>
      <c r="BN126" s="47" t="s">
        <v>1171</v>
      </c>
      <c r="BO126" s="50">
        <v>520.6</v>
      </c>
      <c r="BP126" s="47" t="s">
        <v>1171</v>
      </c>
      <c r="BQ126" s="50">
        <v>778</v>
      </c>
      <c r="BR126" s="50">
        <v>180</v>
      </c>
      <c r="BS126" s="50">
        <v>298.3</v>
      </c>
      <c r="BT126" s="47" t="s">
        <v>1171</v>
      </c>
      <c r="BU126" s="50">
        <v>255.4</v>
      </c>
    </row>
    <row r="127" spans="1:73">
      <c r="A127" s="45" t="s">
        <v>1283</v>
      </c>
      <c r="B127" s="46" t="s">
        <v>1171</v>
      </c>
      <c r="C127" s="46" t="s">
        <v>1171</v>
      </c>
      <c r="D127" s="46" t="s">
        <v>1171</v>
      </c>
      <c r="E127" s="46" t="s">
        <v>1171</v>
      </c>
      <c r="F127" s="46" t="s">
        <v>1171</v>
      </c>
      <c r="G127" s="46" t="s">
        <v>1171</v>
      </c>
      <c r="H127" s="46" t="s">
        <v>1171</v>
      </c>
      <c r="I127" s="46" t="s">
        <v>1171</v>
      </c>
      <c r="J127" s="46" t="s">
        <v>1171</v>
      </c>
      <c r="K127" s="46" t="s">
        <v>1171</v>
      </c>
      <c r="L127" s="46" t="s">
        <v>1171</v>
      </c>
      <c r="M127" s="46" t="s">
        <v>1171</v>
      </c>
      <c r="N127" s="46" t="s">
        <v>1171</v>
      </c>
      <c r="O127" s="46" t="s">
        <v>1171</v>
      </c>
      <c r="P127" s="46" t="s">
        <v>1171</v>
      </c>
      <c r="Q127" s="46" t="s">
        <v>1171</v>
      </c>
      <c r="R127" s="46" t="s">
        <v>1171</v>
      </c>
      <c r="S127" s="46" t="s">
        <v>1171</v>
      </c>
      <c r="T127" s="46" t="s">
        <v>1171</v>
      </c>
      <c r="U127" s="46" t="s">
        <v>1171</v>
      </c>
      <c r="V127" s="46" t="s">
        <v>1171</v>
      </c>
      <c r="W127" s="46" t="s">
        <v>1171</v>
      </c>
      <c r="X127" s="46" t="s">
        <v>1171</v>
      </c>
      <c r="Y127" s="46" t="s">
        <v>1171</v>
      </c>
      <c r="Z127" s="46" t="s">
        <v>1171</v>
      </c>
      <c r="AA127" s="46" t="s">
        <v>1171</v>
      </c>
      <c r="AB127" s="46" t="s">
        <v>1171</v>
      </c>
      <c r="AC127" s="46" t="s">
        <v>1171</v>
      </c>
      <c r="AD127" s="46" t="s">
        <v>1171</v>
      </c>
      <c r="AE127" s="46" t="s">
        <v>1171</v>
      </c>
      <c r="AF127" s="46" t="s">
        <v>1171</v>
      </c>
      <c r="AG127" s="46" t="s">
        <v>1171</v>
      </c>
      <c r="AH127" s="46" t="s">
        <v>1171</v>
      </c>
      <c r="AI127" s="46" t="s">
        <v>1171</v>
      </c>
      <c r="AJ127" s="46" t="s">
        <v>1171</v>
      </c>
      <c r="AK127" s="46" t="s">
        <v>1171</v>
      </c>
      <c r="AL127" s="46" t="s">
        <v>1171</v>
      </c>
      <c r="AM127" s="46" t="s">
        <v>1171</v>
      </c>
      <c r="AN127" s="46" t="s">
        <v>1171</v>
      </c>
      <c r="AO127" s="46" t="s">
        <v>1171</v>
      </c>
      <c r="AP127" s="46" t="s">
        <v>1171</v>
      </c>
      <c r="AQ127" s="46" t="s">
        <v>1171</v>
      </c>
      <c r="AR127" s="46" t="s">
        <v>1171</v>
      </c>
      <c r="AS127" s="46" t="s">
        <v>1171</v>
      </c>
      <c r="AT127" s="46" t="s">
        <v>1171</v>
      </c>
      <c r="AU127" s="46" t="s">
        <v>1171</v>
      </c>
      <c r="AV127" s="46" t="s">
        <v>1171</v>
      </c>
      <c r="AW127" s="46" t="s">
        <v>1171</v>
      </c>
      <c r="AX127" s="46" t="s">
        <v>1171</v>
      </c>
      <c r="AY127" s="46" t="s">
        <v>1171</v>
      </c>
      <c r="AZ127" s="46" t="s">
        <v>1171</v>
      </c>
      <c r="BA127" s="46" t="s">
        <v>1171</v>
      </c>
      <c r="BB127" s="46" t="s">
        <v>1171</v>
      </c>
      <c r="BC127" s="46" t="s">
        <v>1171</v>
      </c>
      <c r="BD127" s="46" t="s">
        <v>1171</v>
      </c>
      <c r="BE127" s="46" t="s">
        <v>1171</v>
      </c>
      <c r="BF127" s="46" t="s">
        <v>1171</v>
      </c>
      <c r="BG127" s="46" t="s">
        <v>1171</v>
      </c>
      <c r="BH127" s="46" t="s">
        <v>1171</v>
      </c>
      <c r="BI127" s="46" t="s">
        <v>1171</v>
      </c>
      <c r="BJ127" s="46" t="s">
        <v>1171</v>
      </c>
      <c r="BK127" s="46" t="s">
        <v>1171</v>
      </c>
      <c r="BL127" s="46" t="s">
        <v>1171</v>
      </c>
      <c r="BM127" s="46" t="s">
        <v>1171</v>
      </c>
      <c r="BN127" s="48">
        <v>0.12</v>
      </c>
      <c r="BO127" s="46" t="s">
        <v>1171</v>
      </c>
      <c r="BP127" s="46" t="s">
        <v>1171</v>
      </c>
      <c r="BQ127" s="46" t="s">
        <v>1171</v>
      </c>
      <c r="BR127" s="46" t="s">
        <v>1171</v>
      </c>
      <c r="BS127" s="46" t="s">
        <v>1171</v>
      </c>
      <c r="BT127" s="46" t="s">
        <v>1171</v>
      </c>
      <c r="BU127" s="46" t="s">
        <v>1171</v>
      </c>
    </row>
    <row r="128" spans="1:73">
      <c r="A128" s="45" t="s">
        <v>1284</v>
      </c>
      <c r="B128" s="47" t="s">
        <v>1171</v>
      </c>
      <c r="C128" s="47" t="s">
        <v>1171</v>
      </c>
      <c r="D128" s="47" t="s">
        <v>1171</v>
      </c>
      <c r="E128" s="47" t="s">
        <v>1171</v>
      </c>
      <c r="F128" s="47" t="s">
        <v>1171</v>
      </c>
      <c r="G128" s="47" t="s">
        <v>1171</v>
      </c>
      <c r="H128" s="47" t="s">
        <v>1171</v>
      </c>
      <c r="I128" s="47" t="s">
        <v>1171</v>
      </c>
      <c r="J128" s="47" t="s">
        <v>1171</v>
      </c>
      <c r="K128" s="47" t="s">
        <v>1171</v>
      </c>
      <c r="L128" s="47" t="s">
        <v>1171</v>
      </c>
      <c r="M128" s="47" t="s">
        <v>1171</v>
      </c>
      <c r="N128" s="47" t="s">
        <v>1171</v>
      </c>
      <c r="O128" s="47" t="s">
        <v>1171</v>
      </c>
      <c r="P128" s="47" t="s">
        <v>1171</v>
      </c>
      <c r="Q128" s="47" t="s">
        <v>1171</v>
      </c>
      <c r="R128" s="47" t="s">
        <v>1171</v>
      </c>
      <c r="S128" s="47" t="s">
        <v>1171</v>
      </c>
      <c r="T128" s="47" t="s">
        <v>1171</v>
      </c>
      <c r="U128" s="47" t="s">
        <v>1171</v>
      </c>
      <c r="V128" s="47" t="s">
        <v>1171</v>
      </c>
      <c r="W128" s="47" t="s">
        <v>1171</v>
      </c>
      <c r="X128" s="47" t="s">
        <v>1171</v>
      </c>
      <c r="Y128" s="47" t="s">
        <v>1171</v>
      </c>
      <c r="Z128" s="47" t="s">
        <v>1171</v>
      </c>
      <c r="AA128" s="47" t="s">
        <v>1171</v>
      </c>
      <c r="AB128" s="47" t="s">
        <v>1171</v>
      </c>
      <c r="AC128" s="47" t="s">
        <v>1171</v>
      </c>
      <c r="AD128" s="47" t="s">
        <v>1171</v>
      </c>
      <c r="AE128" s="47" t="s">
        <v>1171</v>
      </c>
      <c r="AF128" s="47" t="s">
        <v>1171</v>
      </c>
      <c r="AG128" s="47" t="s">
        <v>1171</v>
      </c>
      <c r="AH128" s="47" t="s">
        <v>1171</v>
      </c>
      <c r="AI128" s="47" t="s">
        <v>1171</v>
      </c>
      <c r="AJ128" s="47" t="s">
        <v>1171</v>
      </c>
      <c r="AK128" s="47" t="s">
        <v>1171</v>
      </c>
      <c r="AL128" s="47" t="s">
        <v>1171</v>
      </c>
      <c r="AM128" s="47" t="s">
        <v>1171</v>
      </c>
      <c r="AN128" s="47" t="s">
        <v>1171</v>
      </c>
      <c r="AO128" s="47" t="s">
        <v>1171</v>
      </c>
      <c r="AP128" s="47" t="s">
        <v>1171</v>
      </c>
      <c r="AQ128" s="47" t="s">
        <v>1171</v>
      </c>
      <c r="AR128" s="47" t="s">
        <v>1171</v>
      </c>
      <c r="AS128" s="47" t="s">
        <v>1171</v>
      </c>
      <c r="AT128" s="47" t="s">
        <v>1171</v>
      </c>
      <c r="AU128" s="47" t="s">
        <v>1171</v>
      </c>
      <c r="AV128" s="47" t="s">
        <v>1171</v>
      </c>
      <c r="AW128" s="47" t="s">
        <v>1171</v>
      </c>
      <c r="AX128" s="47" t="s">
        <v>1171</v>
      </c>
      <c r="AY128" s="47" t="s">
        <v>1171</v>
      </c>
      <c r="AZ128" s="47" t="s">
        <v>1171</v>
      </c>
      <c r="BA128" s="47" t="s">
        <v>1171</v>
      </c>
      <c r="BB128" s="47" t="s">
        <v>1171</v>
      </c>
      <c r="BC128" s="47" t="s">
        <v>1171</v>
      </c>
      <c r="BD128" s="47" t="s">
        <v>1171</v>
      </c>
      <c r="BE128" s="47" t="s">
        <v>1171</v>
      </c>
      <c r="BF128" s="47" t="s">
        <v>1171</v>
      </c>
      <c r="BG128" s="47" t="s">
        <v>1171</v>
      </c>
      <c r="BH128" s="47" t="s">
        <v>1171</v>
      </c>
      <c r="BI128" s="47" t="s">
        <v>1171</v>
      </c>
      <c r="BJ128" s="47" t="s">
        <v>1171</v>
      </c>
      <c r="BK128" s="47" t="s">
        <v>1171</v>
      </c>
      <c r="BL128" s="47" t="s">
        <v>1171</v>
      </c>
      <c r="BM128" s="47" t="s">
        <v>1171</v>
      </c>
      <c r="BN128" s="47" t="s">
        <v>1171</v>
      </c>
      <c r="BO128" s="47" t="s">
        <v>1171</v>
      </c>
      <c r="BP128" s="47" t="s">
        <v>1171</v>
      </c>
      <c r="BQ128" s="47" t="s">
        <v>1171</v>
      </c>
      <c r="BR128" s="47" t="s">
        <v>1171</v>
      </c>
      <c r="BS128" s="47" t="s">
        <v>1171</v>
      </c>
      <c r="BT128" s="47" t="s">
        <v>1171</v>
      </c>
      <c r="BU128" s="47" t="s">
        <v>1171</v>
      </c>
    </row>
    <row r="129" spans="1:73">
      <c r="A129" s="45" t="s">
        <v>1285</v>
      </c>
      <c r="B129" s="46" t="s">
        <v>1171</v>
      </c>
      <c r="C129" s="46" t="s">
        <v>1171</v>
      </c>
      <c r="D129" s="46" t="s">
        <v>1171</v>
      </c>
      <c r="E129" s="46" t="s">
        <v>1171</v>
      </c>
      <c r="F129" s="46" t="s">
        <v>1171</v>
      </c>
      <c r="G129" s="46" t="s">
        <v>1171</v>
      </c>
      <c r="H129" s="46" t="s">
        <v>1171</v>
      </c>
      <c r="I129" s="46" t="s">
        <v>1171</v>
      </c>
      <c r="J129" s="46" t="s">
        <v>1171</v>
      </c>
      <c r="K129" s="46" t="s">
        <v>1171</v>
      </c>
      <c r="L129" s="46" t="s">
        <v>1171</v>
      </c>
      <c r="M129" s="46" t="s">
        <v>1171</v>
      </c>
      <c r="N129" s="46" t="s">
        <v>1171</v>
      </c>
      <c r="O129" s="46" t="s">
        <v>1171</v>
      </c>
      <c r="P129" s="46" t="s">
        <v>1171</v>
      </c>
      <c r="Q129" s="46" t="s">
        <v>1171</v>
      </c>
      <c r="R129" s="46" t="s">
        <v>1171</v>
      </c>
      <c r="S129" s="46" t="s">
        <v>1171</v>
      </c>
      <c r="T129" s="46" t="s">
        <v>1171</v>
      </c>
      <c r="U129" s="46" t="s">
        <v>1171</v>
      </c>
      <c r="V129" s="46" t="s">
        <v>1171</v>
      </c>
      <c r="W129" s="46" t="s">
        <v>1171</v>
      </c>
      <c r="X129" s="46" t="s">
        <v>1171</v>
      </c>
      <c r="Y129" s="46" t="s">
        <v>1171</v>
      </c>
      <c r="Z129" s="46" t="s">
        <v>1171</v>
      </c>
      <c r="AA129" s="46" t="s">
        <v>1171</v>
      </c>
      <c r="AB129" s="46" t="s">
        <v>1171</v>
      </c>
      <c r="AC129" s="46" t="s">
        <v>1171</v>
      </c>
      <c r="AD129" s="46" t="s">
        <v>1171</v>
      </c>
      <c r="AE129" s="46" t="s">
        <v>1171</v>
      </c>
      <c r="AF129" s="46" t="s">
        <v>1171</v>
      </c>
      <c r="AG129" s="46" t="s">
        <v>1171</v>
      </c>
      <c r="AH129" s="46" t="s">
        <v>1171</v>
      </c>
      <c r="AI129" s="46" t="s">
        <v>1171</v>
      </c>
      <c r="AJ129" s="46" t="s">
        <v>1171</v>
      </c>
      <c r="AK129" s="46" t="s">
        <v>1171</v>
      </c>
      <c r="AL129" s="46" t="s">
        <v>1171</v>
      </c>
      <c r="AM129" s="46" t="s">
        <v>1171</v>
      </c>
      <c r="AN129" s="46" t="s">
        <v>1171</v>
      </c>
      <c r="AO129" s="46" t="s">
        <v>1171</v>
      </c>
      <c r="AP129" s="46" t="s">
        <v>1171</v>
      </c>
      <c r="AQ129" s="46" t="s">
        <v>1171</v>
      </c>
      <c r="AR129" s="46" t="s">
        <v>1171</v>
      </c>
      <c r="AS129" s="46" t="s">
        <v>1171</v>
      </c>
      <c r="AT129" s="46" t="s">
        <v>1171</v>
      </c>
      <c r="AU129" s="46" t="s">
        <v>1171</v>
      </c>
      <c r="AV129" s="46" t="s">
        <v>1171</v>
      </c>
      <c r="AW129" s="46" t="s">
        <v>1171</v>
      </c>
      <c r="AX129" s="48">
        <v>0.09</v>
      </c>
      <c r="AY129" s="48">
        <v>0.67</v>
      </c>
      <c r="AZ129" s="48">
        <v>0.02</v>
      </c>
      <c r="BA129" s="48">
        <v>1.81</v>
      </c>
      <c r="BB129" s="48">
        <v>0.03</v>
      </c>
      <c r="BC129" s="48">
        <v>0.11</v>
      </c>
      <c r="BD129" s="46" t="s">
        <v>1171</v>
      </c>
      <c r="BE129" s="48">
        <v>0.03</v>
      </c>
      <c r="BF129" s="46" t="s">
        <v>1171</v>
      </c>
      <c r="BG129" s="48">
        <v>0.08</v>
      </c>
      <c r="BH129" s="46" t="s">
        <v>1171</v>
      </c>
      <c r="BI129" s="51">
        <v>0.3</v>
      </c>
      <c r="BJ129" s="46" t="s">
        <v>1171</v>
      </c>
      <c r="BK129" s="48">
        <v>1.08</v>
      </c>
      <c r="BL129" s="46" t="s">
        <v>1171</v>
      </c>
      <c r="BM129" s="46" t="s">
        <v>1171</v>
      </c>
      <c r="BN129" s="46" t="s">
        <v>1171</v>
      </c>
      <c r="BO129" s="48">
        <v>0.09</v>
      </c>
      <c r="BP129" s="46" t="s">
        <v>1171</v>
      </c>
      <c r="BQ129" s="51">
        <v>0.3</v>
      </c>
      <c r="BR129" s="48">
        <v>47.54</v>
      </c>
      <c r="BS129" s="48">
        <v>0.26</v>
      </c>
      <c r="BT129" s="46" t="s">
        <v>1171</v>
      </c>
      <c r="BU129" s="46" t="s">
        <v>1171</v>
      </c>
    </row>
    <row r="130" spans="1:73">
      <c r="A130" s="45" t="s">
        <v>1286</v>
      </c>
      <c r="B130" s="47" t="s">
        <v>1171</v>
      </c>
      <c r="C130" s="47" t="s">
        <v>1171</v>
      </c>
      <c r="D130" s="47" t="s">
        <v>1171</v>
      </c>
      <c r="E130" s="47" t="s">
        <v>1171</v>
      </c>
      <c r="F130" s="47" t="s">
        <v>1171</v>
      </c>
      <c r="G130" s="47" t="s">
        <v>1171</v>
      </c>
      <c r="H130" s="47" t="s">
        <v>1171</v>
      </c>
      <c r="I130" s="47" t="s">
        <v>1171</v>
      </c>
      <c r="J130" s="47" t="s">
        <v>1171</v>
      </c>
      <c r="K130" s="47" t="s">
        <v>1171</v>
      </c>
      <c r="L130" s="47" t="s">
        <v>1171</v>
      </c>
      <c r="M130" s="47" t="s">
        <v>1171</v>
      </c>
      <c r="N130" s="47" t="s">
        <v>1171</v>
      </c>
      <c r="O130" s="47" t="s">
        <v>1171</v>
      </c>
      <c r="P130" s="47" t="s">
        <v>1171</v>
      </c>
      <c r="Q130" s="47" t="s">
        <v>1171</v>
      </c>
      <c r="R130" s="47" t="s">
        <v>1171</v>
      </c>
      <c r="S130" s="47" t="s">
        <v>1171</v>
      </c>
      <c r="T130" s="47" t="s">
        <v>1171</v>
      </c>
      <c r="U130" s="47" t="s">
        <v>1171</v>
      </c>
      <c r="V130" s="47" t="s">
        <v>1171</v>
      </c>
      <c r="W130" s="47" t="s">
        <v>1171</v>
      </c>
      <c r="X130" s="47" t="s">
        <v>1171</v>
      </c>
      <c r="Y130" s="47" t="s">
        <v>1171</v>
      </c>
      <c r="Z130" s="47" t="s">
        <v>1171</v>
      </c>
      <c r="AA130" s="47" t="s">
        <v>1171</v>
      </c>
      <c r="AB130" s="47" t="s">
        <v>1171</v>
      </c>
      <c r="AC130" s="47" t="s">
        <v>1171</v>
      </c>
      <c r="AD130" s="47" t="s">
        <v>1171</v>
      </c>
      <c r="AE130" s="47" t="s">
        <v>1171</v>
      </c>
      <c r="AF130" s="47" t="s">
        <v>1171</v>
      </c>
      <c r="AG130" s="47" t="s">
        <v>1171</v>
      </c>
      <c r="AH130" s="47" t="s">
        <v>1171</v>
      </c>
      <c r="AI130" s="47" t="s">
        <v>1171</v>
      </c>
      <c r="AJ130" s="47" t="s">
        <v>1171</v>
      </c>
      <c r="AK130" s="47" t="s">
        <v>1171</v>
      </c>
      <c r="AL130" s="47" t="s">
        <v>1171</v>
      </c>
      <c r="AM130" s="47" t="s">
        <v>1171</v>
      </c>
      <c r="AN130" s="47" t="s">
        <v>1171</v>
      </c>
      <c r="AO130" s="47" t="s">
        <v>1171</v>
      </c>
      <c r="AP130" s="47" t="s">
        <v>1171</v>
      </c>
      <c r="AQ130" s="47" t="s">
        <v>1171</v>
      </c>
      <c r="AR130" s="47" t="s">
        <v>1171</v>
      </c>
      <c r="AS130" s="47" t="s">
        <v>1171</v>
      </c>
      <c r="AT130" s="47" t="s">
        <v>1171</v>
      </c>
      <c r="AU130" s="47" t="s">
        <v>1171</v>
      </c>
      <c r="AV130" s="47" t="s">
        <v>1171</v>
      </c>
      <c r="AW130" s="47" t="s">
        <v>1171</v>
      </c>
      <c r="AX130" s="49">
        <v>43.99</v>
      </c>
      <c r="AY130" s="49">
        <v>20.69</v>
      </c>
      <c r="AZ130" s="49">
        <v>8.9499999999999993</v>
      </c>
      <c r="BA130" s="50">
        <v>11.5</v>
      </c>
      <c r="BB130" s="49">
        <v>9.48</v>
      </c>
      <c r="BC130" s="49">
        <v>4.9400000000000004</v>
      </c>
      <c r="BD130" s="49">
        <v>6.69</v>
      </c>
      <c r="BE130" s="49">
        <v>6.73</v>
      </c>
      <c r="BF130" s="49">
        <v>0.06</v>
      </c>
      <c r="BG130" s="50">
        <v>0</v>
      </c>
      <c r="BH130" s="49">
        <v>20.92</v>
      </c>
      <c r="BI130" s="49">
        <v>3.53</v>
      </c>
      <c r="BJ130" s="47" t="s">
        <v>1171</v>
      </c>
      <c r="BK130" s="50">
        <v>8.8000000000000007</v>
      </c>
      <c r="BL130" s="49">
        <v>0.27</v>
      </c>
      <c r="BM130" s="49">
        <v>376.21</v>
      </c>
      <c r="BN130" s="49">
        <v>237.51</v>
      </c>
      <c r="BO130" s="49">
        <v>12.18</v>
      </c>
      <c r="BP130" s="49">
        <v>4.0599999999999996</v>
      </c>
      <c r="BQ130" s="47" t="s">
        <v>1171</v>
      </c>
      <c r="BR130" s="50">
        <v>412.3</v>
      </c>
      <c r="BS130" s="49">
        <v>10.77</v>
      </c>
      <c r="BT130" s="49">
        <v>180.51</v>
      </c>
      <c r="BU130" s="49">
        <v>17.25</v>
      </c>
    </row>
    <row r="131" spans="1:73">
      <c r="A131" s="45" t="s">
        <v>1287</v>
      </c>
      <c r="B131" s="46" t="s">
        <v>1171</v>
      </c>
      <c r="C131" s="46" t="s">
        <v>1171</v>
      </c>
      <c r="D131" s="46" t="s">
        <v>1171</v>
      </c>
      <c r="E131" s="46" t="s">
        <v>1171</v>
      </c>
      <c r="F131" s="46" t="s">
        <v>1171</v>
      </c>
      <c r="G131" s="46" t="s">
        <v>1171</v>
      </c>
      <c r="H131" s="46" t="s">
        <v>1171</v>
      </c>
      <c r="I131" s="46" t="s">
        <v>1171</v>
      </c>
      <c r="J131" s="46" t="s">
        <v>1171</v>
      </c>
      <c r="K131" s="46" t="s">
        <v>1171</v>
      </c>
      <c r="L131" s="46" t="s">
        <v>1171</v>
      </c>
      <c r="M131" s="46" t="s">
        <v>1171</v>
      </c>
      <c r="N131" s="46" t="s">
        <v>1171</v>
      </c>
      <c r="O131" s="46" t="s">
        <v>1171</v>
      </c>
      <c r="P131" s="46" t="s">
        <v>1171</v>
      </c>
      <c r="Q131" s="46" t="s">
        <v>1171</v>
      </c>
      <c r="R131" s="46" t="s">
        <v>1171</v>
      </c>
      <c r="S131" s="46" t="s">
        <v>1171</v>
      </c>
      <c r="T131" s="46" t="s">
        <v>1171</v>
      </c>
      <c r="U131" s="46" t="s">
        <v>1171</v>
      </c>
      <c r="V131" s="46" t="s">
        <v>1171</v>
      </c>
      <c r="W131" s="46" t="s">
        <v>1171</v>
      </c>
      <c r="X131" s="46" t="s">
        <v>1171</v>
      </c>
      <c r="Y131" s="46" t="s">
        <v>1171</v>
      </c>
      <c r="Z131" s="46" t="s">
        <v>1171</v>
      </c>
      <c r="AA131" s="46" t="s">
        <v>1171</v>
      </c>
      <c r="AB131" s="46" t="s">
        <v>1171</v>
      </c>
      <c r="AC131" s="46" t="s">
        <v>1171</v>
      </c>
      <c r="AD131" s="46" t="s">
        <v>1171</v>
      </c>
      <c r="AE131" s="46" t="s">
        <v>1171</v>
      </c>
      <c r="AF131" s="46" t="s">
        <v>1171</v>
      </c>
      <c r="AG131" s="46" t="s">
        <v>1171</v>
      </c>
      <c r="AH131" s="46" t="s">
        <v>1171</v>
      </c>
      <c r="AI131" s="46" t="s">
        <v>1171</v>
      </c>
      <c r="AJ131" s="46" t="s">
        <v>1171</v>
      </c>
      <c r="AK131" s="46" t="s">
        <v>1171</v>
      </c>
      <c r="AL131" s="46" t="s">
        <v>1171</v>
      </c>
      <c r="AM131" s="46" t="s">
        <v>1171</v>
      </c>
      <c r="AN131" s="46" t="s">
        <v>1171</v>
      </c>
      <c r="AO131" s="46" t="s">
        <v>1171</v>
      </c>
      <c r="AP131" s="46" t="s">
        <v>1171</v>
      </c>
      <c r="AQ131" s="46" t="s">
        <v>1171</v>
      </c>
      <c r="AR131" s="46" t="s">
        <v>1171</v>
      </c>
      <c r="AS131" s="46" t="s">
        <v>1171</v>
      </c>
      <c r="AT131" s="46" t="s">
        <v>1171</v>
      </c>
      <c r="AU131" s="46" t="s">
        <v>1171</v>
      </c>
      <c r="AV131" s="46" t="s">
        <v>1171</v>
      </c>
      <c r="AW131" s="46" t="s">
        <v>1171</v>
      </c>
      <c r="AX131" s="46" t="s">
        <v>1171</v>
      </c>
      <c r="AY131" s="46" t="s">
        <v>1171</v>
      </c>
      <c r="AZ131" s="46" t="s">
        <v>1171</v>
      </c>
      <c r="BA131" s="46" t="s">
        <v>1171</v>
      </c>
      <c r="BB131" s="46" t="s">
        <v>1171</v>
      </c>
      <c r="BC131" s="46" t="s">
        <v>1171</v>
      </c>
      <c r="BD131" s="46" t="s">
        <v>1171</v>
      </c>
      <c r="BE131" s="46" t="s">
        <v>1171</v>
      </c>
      <c r="BF131" s="46" t="s">
        <v>1171</v>
      </c>
      <c r="BG131" s="46" t="s">
        <v>1171</v>
      </c>
      <c r="BH131" s="46" t="s">
        <v>1171</v>
      </c>
      <c r="BI131" s="46" t="s">
        <v>1171</v>
      </c>
      <c r="BJ131" s="46" t="s">
        <v>1171</v>
      </c>
      <c r="BK131" s="46" t="s">
        <v>1171</v>
      </c>
      <c r="BL131" s="46" t="s">
        <v>1171</v>
      </c>
      <c r="BM131" s="46" t="s">
        <v>1171</v>
      </c>
      <c r="BN131" s="46" t="s">
        <v>1171</v>
      </c>
      <c r="BO131" s="46" t="s">
        <v>1171</v>
      </c>
      <c r="BP131" s="46" t="s">
        <v>1171</v>
      </c>
      <c r="BQ131" s="46" t="s">
        <v>1171</v>
      </c>
      <c r="BR131" s="46" t="s">
        <v>1171</v>
      </c>
      <c r="BS131" s="46" t="s">
        <v>1171</v>
      </c>
      <c r="BT131" s="46" t="s">
        <v>1171</v>
      </c>
      <c r="BU131" s="46" t="s">
        <v>1171</v>
      </c>
    </row>
    <row r="132" spans="1:73">
      <c r="A132" s="45" t="s">
        <v>1288</v>
      </c>
      <c r="B132" s="49">
        <v>317.83999999999997</v>
      </c>
      <c r="C132" s="49">
        <v>192.64</v>
      </c>
      <c r="D132" s="49">
        <v>432.76</v>
      </c>
      <c r="E132" s="49">
        <v>66.58</v>
      </c>
      <c r="F132" s="49">
        <v>609.73</v>
      </c>
      <c r="G132" s="49">
        <v>97.43</v>
      </c>
      <c r="H132" s="49">
        <v>629.42999999999995</v>
      </c>
      <c r="I132" s="49">
        <v>292.13</v>
      </c>
      <c r="J132" s="49">
        <v>363.29</v>
      </c>
      <c r="K132" s="49">
        <v>56.79</v>
      </c>
      <c r="L132" s="49">
        <v>886.49</v>
      </c>
      <c r="M132" s="49">
        <v>46.81</v>
      </c>
      <c r="N132" s="49">
        <v>1099.1300000000001</v>
      </c>
      <c r="O132" s="49">
        <v>116.83</v>
      </c>
      <c r="P132" s="49">
        <v>518.69000000000005</v>
      </c>
      <c r="Q132" s="49">
        <v>120.66</v>
      </c>
      <c r="R132" s="49">
        <v>919.03</v>
      </c>
      <c r="S132" s="50">
        <v>215.9</v>
      </c>
      <c r="T132" s="49">
        <v>993.82</v>
      </c>
      <c r="U132" s="50">
        <v>201.3</v>
      </c>
      <c r="V132" s="50">
        <v>570.1</v>
      </c>
      <c r="W132" s="49">
        <v>116.55</v>
      </c>
      <c r="X132" s="49">
        <v>738.75</v>
      </c>
      <c r="Y132" s="49">
        <v>97.94</v>
      </c>
      <c r="Z132" s="49">
        <v>948.56</v>
      </c>
      <c r="AA132" s="49">
        <v>132.52000000000001</v>
      </c>
      <c r="AB132" s="49">
        <v>591.09</v>
      </c>
      <c r="AC132" s="49">
        <v>260.41000000000003</v>
      </c>
      <c r="AD132" s="49">
        <v>774.22</v>
      </c>
      <c r="AE132" s="49">
        <v>224.15</v>
      </c>
      <c r="AF132" s="49">
        <v>629.02</v>
      </c>
      <c r="AG132" s="49">
        <v>64.209999999999994</v>
      </c>
      <c r="AH132" s="49">
        <v>739.26</v>
      </c>
      <c r="AI132" s="50">
        <v>217.7</v>
      </c>
      <c r="AJ132" s="49">
        <v>343.01</v>
      </c>
      <c r="AK132" s="49">
        <v>153.52000000000001</v>
      </c>
      <c r="AL132" s="49">
        <v>271.36</v>
      </c>
      <c r="AM132" s="49">
        <v>179.18</v>
      </c>
      <c r="AN132" s="49">
        <v>372.26</v>
      </c>
      <c r="AO132" s="49">
        <v>76.67</v>
      </c>
      <c r="AP132" s="50">
        <v>717.8</v>
      </c>
      <c r="AQ132" s="49">
        <v>294.27</v>
      </c>
      <c r="AR132" s="49">
        <v>1479.45</v>
      </c>
      <c r="AS132" s="49">
        <v>101.84</v>
      </c>
      <c r="AT132" s="49">
        <v>680.68</v>
      </c>
      <c r="AU132" s="49">
        <v>94.27</v>
      </c>
      <c r="AV132" s="49">
        <v>729.67</v>
      </c>
      <c r="AW132" s="49">
        <v>211.85</v>
      </c>
      <c r="AX132" s="49">
        <v>966.51</v>
      </c>
      <c r="AY132" s="49">
        <v>193.06</v>
      </c>
      <c r="AZ132" s="49">
        <v>327.61</v>
      </c>
      <c r="BA132" s="49">
        <v>191.63</v>
      </c>
      <c r="BB132" s="49">
        <v>594.29</v>
      </c>
      <c r="BC132" s="49">
        <v>100.55</v>
      </c>
      <c r="BD132" s="49">
        <v>928.13</v>
      </c>
      <c r="BE132" s="49">
        <v>224.55</v>
      </c>
      <c r="BF132" s="49">
        <v>326.49</v>
      </c>
      <c r="BG132" s="49">
        <v>172.86</v>
      </c>
      <c r="BH132" s="49">
        <v>318.77</v>
      </c>
      <c r="BI132" s="49">
        <v>347.84</v>
      </c>
      <c r="BJ132" s="49">
        <v>659.88</v>
      </c>
      <c r="BK132" s="49">
        <v>106.08</v>
      </c>
      <c r="BL132" s="49">
        <v>581.98</v>
      </c>
      <c r="BM132" s="49">
        <v>273.31</v>
      </c>
      <c r="BN132" s="49">
        <v>408.83</v>
      </c>
      <c r="BO132" s="49">
        <v>44.55</v>
      </c>
      <c r="BP132" s="49">
        <v>1935.55</v>
      </c>
      <c r="BQ132" s="49">
        <v>67.66</v>
      </c>
      <c r="BR132" s="49">
        <v>479.15</v>
      </c>
      <c r="BS132" s="50">
        <v>148.80000000000001</v>
      </c>
      <c r="BT132" s="49">
        <v>947.03</v>
      </c>
      <c r="BU132" s="49">
        <v>677.58</v>
      </c>
    </row>
    <row r="133" spans="1:73">
      <c r="A133" s="45" t="s">
        <v>1289</v>
      </c>
      <c r="B133" s="46" t="s">
        <v>1171</v>
      </c>
      <c r="C133" s="46" t="s">
        <v>1171</v>
      </c>
      <c r="D133" s="46" t="s">
        <v>1171</v>
      </c>
      <c r="E133" s="46" t="s">
        <v>1171</v>
      </c>
      <c r="F133" s="46" t="s">
        <v>1171</v>
      </c>
      <c r="G133" s="46" t="s">
        <v>1171</v>
      </c>
      <c r="H133" s="46" t="s">
        <v>1171</v>
      </c>
      <c r="I133" s="46" t="s">
        <v>1171</v>
      </c>
      <c r="J133" s="46" t="s">
        <v>1171</v>
      </c>
      <c r="K133" s="46" t="s">
        <v>1171</v>
      </c>
      <c r="L133" s="46" t="s">
        <v>1171</v>
      </c>
      <c r="M133" s="46" t="s">
        <v>1171</v>
      </c>
      <c r="N133" s="46" t="s">
        <v>1171</v>
      </c>
      <c r="O133" s="46" t="s">
        <v>1171</v>
      </c>
      <c r="P133" s="46" t="s">
        <v>1171</v>
      </c>
      <c r="Q133" s="46" t="s">
        <v>1171</v>
      </c>
      <c r="R133" s="46" t="s">
        <v>1171</v>
      </c>
      <c r="S133" s="46" t="s">
        <v>1171</v>
      </c>
      <c r="T133" s="46" t="s">
        <v>1171</v>
      </c>
      <c r="U133" s="46" t="s">
        <v>1171</v>
      </c>
      <c r="V133" s="46" t="s">
        <v>1171</v>
      </c>
      <c r="W133" s="46" t="s">
        <v>1171</v>
      </c>
      <c r="X133" s="46" t="s">
        <v>1171</v>
      </c>
      <c r="Y133" s="46" t="s">
        <v>1171</v>
      </c>
      <c r="Z133" s="46" t="s">
        <v>1171</v>
      </c>
      <c r="AA133" s="46" t="s">
        <v>1171</v>
      </c>
      <c r="AB133" s="46" t="s">
        <v>1171</v>
      </c>
      <c r="AC133" s="46" t="s">
        <v>1171</v>
      </c>
      <c r="AD133" s="46" t="s">
        <v>1171</v>
      </c>
      <c r="AE133" s="46" t="s">
        <v>1171</v>
      </c>
      <c r="AF133" s="46" t="s">
        <v>1171</v>
      </c>
      <c r="AG133" s="46" t="s">
        <v>1171</v>
      </c>
      <c r="AH133" s="46" t="s">
        <v>1171</v>
      </c>
      <c r="AI133" s="46" t="s">
        <v>1171</v>
      </c>
      <c r="AJ133" s="46" t="s">
        <v>1171</v>
      </c>
      <c r="AK133" s="46" t="s">
        <v>1171</v>
      </c>
      <c r="AL133" s="46" t="s">
        <v>1171</v>
      </c>
      <c r="AM133" s="46" t="s">
        <v>1171</v>
      </c>
      <c r="AN133" s="46" t="s">
        <v>1171</v>
      </c>
      <c r="AO133" s="46" t="s">
        <v>1171</v>
      </c>
      <c r="AP133" s="46" t="s">
        <v>1171</v>
      </c>
      <c r="AQ133" s="46" t="s">
        <v>1171</v>
      </c>
      <c r="AR133" s="46" t="s">
        <v>1171</v>
      </c>
      <c r="AS133" s="46" t="s">
        <v>1171</v>
      </c>
      <c r="AT133" s="46" t="s">
        <v>1171</v>
      </c>
      <c r="AU133" s="46" t="s">
        <v>1171</v>
      </c>
      <c r="AV133" s="46" t="s">
        <v>1171</v>
      </c>
      <c r="AW133" s="46" t="s">
        <v>1171</v>
      </c>
      <c r="AX133" s="46" t="s">
        <v>1171</v>
      </c>
      <c r="AY133" s="46" t="s">
        <v>1171</v>
      </c>
      <c r="AZ133" s="46" t="s">
        <v>1171</v>
      </c>
      <c r="BA133" s="46" t="s">
        <v>1171</v>
      </c>
      <c r="BB133" s="46" t="s">
        <v>1171</v>
      </c>
      <c r="BC133" s="46" t="s">
        <v>1171</v>
      </c>
      <c r="BD133" s="46" t="s">
        <v>1171</v>
      </c>
      <c r="BE133" s="46" t="s">
        <v>1171</v>
      </c>
      <c r="BF133" s="46" t="s">
        <v>1171</v>
      </c>
      <c r="BG133" s="46" t="s">
        <v>1171</v>
      </c>
      <c r="BH133" s="46" t="s">
        <v>1171</v>
      </c>
      <c r="BI133" s="46" t="s">
        <v>1171</v>
      </c>
      <c r="BJ133" s="46" t="s">
        <v>1171</v>
      </c>
      <c r="BK133" s="46" t="s">
        <v>1171</v>
      </c>
      <c r="BL133" s="46" t="s">
        <v>1171</v>
      </c>
      <c r="BM133" s="46" t="s">
        <v>1171</v>
      </c>
      <c r="BN133" s="46" t="s">
        <v>1171</v>
      </c>
      <c r="BO133" s="46" t="s">
        <v>1171</v>
      </c>
      <c r="BP133" s="46" t="s">
        <v>1171</v>
      </c>
      <c r="BQ133" s="46" t="s">
        <v>1171</v>
      </c>
      <c r="BR133" s="46" t="s">
        <v>1171</v>
      </c>
      <c r="BS133" s="46" t="s">
        <v>1171</v>
      </c>
      <c r="BT133" s="46" t="s">
        <v>1171</v>
      </c>
      <c r="BU133" s="46" t="s">
        <v>1171</v>
      </c>
    </row>
    <row r="134" spans="1:73">
      <c r="A134" s="45" t="s">
        <v>1290</v>
      </c>
      <c r="B134" s="47" t="s">
        <v>1171</v>
      </c>
      <c r="C134" s="47" t="s">
        <v>1171</v>
      </c>
      <c r="D134" s="47" t="s">
        <v>1171</v>
      </c>
      <c r="E134" s="47" t="s">
        <v>1171</v>
      </c>
      <c r="F134" s="47" t="s">
        <v>1171</v>
      </c>
      <c r="G134" s="47" t="s">
        <v>1171</v>
      </c>
      <c r="H134" s="47" t="s">
        <v>1171</v>
      </c>
      <c r="I134" s="47" t="s">
        <v>1171</v>
      </c>
      <c r="J134" s="49">
        <v>1.1100000000000001</v>
      </c>
      <c r="K134" s="47" t="s">
        <v>1171</v>
      </c>
      <c r="L134" s="47" t="s">
        <v>1171</v>
      </c>
      <c r="M134" s="47" t="s">
        <v>1171</v>
      </c>
      <c r="N134" s="49">
        <v>0.23</v>
      </c>
      <c r="O134" s="47" t="s">
        <v>1171</v>
      </c>
      <c r="P134" s="47" t="s">
        <v>1171</v>
      </c>
      <c r="Q134" s="47" t="s">
        <v>1171</v>
      </c>
      <c r="R134" s="49">
        <v>0.05</v>
      </c>
      <c r="S134" s="47" t="s">
        <v>1171</v>
      </c>
      <c r="T134" s="47" t="s">
        <v>1171</v>
      </c>
      <c r="U134" s="47" t="s">
        <v>1171</v>
      </c>
      <c r="V134" s="47" t="s">
        <v>1171</v>
      </c>
      <c r="W134" s="47" t="s">
        <v>1171</v>
      </c>
      <c r="X134" s="50">
        <v>2</v>
      </c>
      <c r="Y134" s="47" t="s">
        <v>1171</v>
      </c>
      <c r="Z134" s="47" t="s">
        <v>1171</v>
      </c>
      <c r="AA134" s="49">
        <v>0.01</v>
      </c>
      <c r="AB134" s="49">
        <v>0.02</v>
      </c>
      <c r="AC134" s="47" t="s">
        <v>1171</v>
      </c>
      <c r="AD134" s="49">
        <v>0.05</v>
      </c>
      <c r="AE134" s="47" t="s">
        <v>1171</v>
      </c>
      <c r="AF134" s="49">
        <v>0.01</v>
      </c>
      <c r="AG134" s="49">
        <v>175.01</v>
      </c>
      <c r="AH134" s="49">
        <v>0.01</v>
      </c>
      <c r="AI134" s="47" t="s">
        <v>1171</v>
      </c>
      <c r="AJ134" s="49">
        <v>0.11</v>
      </c>
      <c r="AK134" s="49">
        <v>0.03</v>
      </c>
      <c r="AL134" s="49">
        <v>5.17</v>
      </c>
      <c r="AM134" s="47" t="s">
        <v>1171</v>
      </c>
      <c r="AN134" s="49">
        <v>0.52</v>
      </c>
      <c r="AO134" s="49">
        <v>1.62</v>
      </c>
      <c r="AP134" s="49">
        <v>35.549999999999997</v>
      </c>
      <c r="AQ134" s="49">
        <v>175.74</v>
      </c>
      <c r="AR134" s="49">
        <v>18.079999999999998</v>
      </c>
      <c r="AS134" s="47" t="s">
        <v>1171</v>
      </c>
      <c r="AT134" s="49">
        <v>12.13</v>
      </c>
      <c r="AU134" s="50">
        <v>4</v>
      </c>
      <c r="AV134" s="49">
        <v>12.21</v>
      </c>
      <c r="AW134" s="49">
        <v>0.01</v>
      </c>
      <c r="AX134" s="49">
        <v>1.64</v>
      </c>
      <c r="AY134" s="49">
        <v>0.54</v>
      </c>
      <c r="AZ134" s="49">
        <v>1.69</v>
      </c>
      <c r="BA134" s="49">
        <v>3.09</v>
      </c>
      <c r="BB134" s="49">
        <v>0.01</v>
      </c>
      <c r="BC134" s="49">
        <v>0.05</v>
      </c>
      <c r="BD134" s="49">
        <v>1.92</v>
      </c>
      <c r="BE134" s="49">
        <v>3.62</v>
      </c>
      <c r="BF134" s="49">
        <v>0.22</v>
      </c>
      <c r="BG134" s="49">
        <v>0.18</v>
      </c>
      <c r="BH134" s="49">
        <v>7.0000000000000007E-2</v>
      </c>
      <c r="BI134" s="49">
        <v>0.19</v>
      </c>
      <c r="BJ134" s="49">
        <v>0.09</v>
      </c>
      <c r="BK134" s="49">
        <v>0.36</v>
      </c>
      <c r="BL134" s="49">
        <v>0.02</v>
      </c>
      <c r="BM134" s="49">
        <v>0.38</v>
      </c>
      <c r="BN134" s="49">
        <v>7.0000000000000007E-2</v>
      </c>
      <c r="BO134" s="49">
        <v>1.97</v>
      </c>
      <c r="BP134" s="49">
        <v>0.01</v>
      </c>
      <c r="BQ134" s="49">
        <v>0.41</v>
      </c>
      <c r="BR134" s="49">
        <v>0.02</v>
      </c>
      <c r="BS134" s="49">
        <v>3.67</v>
      </c>
      <c r="BT134" s="49">
        <v>3.66</v>
      </c>
      <c r="BU134" s="49">
        <v>1.08</v>
      </c>
    </row>
    <row r="135" spans="1:73">
      <c r="A135" s="45" t="s">
        <v>1291</v>
      </c>
      <c r="B135" s="48">
        <v>6.12</v>
      </c>
      <c r="C135" s="48">
        <v>0.05</v>
      </c>
      <c r="D135" s="46" t="s">
        <v>1171</v>
      </c>
      <c r="E135" s="46" t="s">
        <v>1171</v>
      </c>
      <c r="F135" s="46" t="s">
        <v>1171</v>
      </c>
      <c r="G135" s="48">
        <v>2.08</v>
      </c>
      <c r="H135" s="48">
        <v>13.59</v>
      </c>
      <c r="I135" s="48">
        <v>2.0499999999999998</v>
      </c>
      <c r="J135" s="46" t="s">
        <v>1171</v>
      </c>
      <c r="K135" s="48">
        <v>0.35</v>
      </c>
      <c r="L135" s="51">
        <v>1.2</v>
      </c>
      <c r="M135" s="48">
        <v>0.48</v>
      </c>
      <c r="N135" s="48">
        <v>0.21</v>
      </c>
      <c r="O135" s="48">
        <v>7.08</v>
      </c>
      <c r="P135" s="48">
        <v>0.28999999999999998</v>
      </c>
      <c r="Q135" s="48">
        <v>31.81</v>
      </c>
      <c r="R135" s="48">
        <v>2.11</v>
      </c>
      <c r="S135" s="48">
        <v>7.25</v>
      </c>
      <c r="T135" s="48">
        <v>0.04</v>
      </c>
      <c r="U135" s="48">
        <v>0.76</v>
      </c>
      <c r="V135" s="46" t="s">
        <v>1171</v>
      </c>
      <c r="W135" s="48">
        <v>0.14000000000000001</v>
      </c>
      <c r="X135" s="48">
        <v>1.32</v>
      </c>
      <c r="Y135" s="48">
        <v>10.15</v>
      </c>
      <c r="Z135" s="51">
        <v>9.5</v>
      </c>
      <c r="AA135" s="48">
        <v>0.14000000000000001</v>
      </c>
      <c r="AB135" s="48">
        <v>37.869999999999997</v>
      </c>
      <c r="AC135" s="48">
        <v>0.02</v>
      </c>
      <c r="AD135" s="46" t="s">
        <v>1171</v>
      </c>
      <c r="AE135" s="48">
        <v>0.04</v>
      </c>
      <c r="AF135" s="48">
        <v>9.14</v>
      </c>
      <c r="AG135" s="48">
        <v>0.02</v>
      </c>
      <c r="AH135" s="48">
        <v>37.880000000000003</v>
      </c>
      <c r="AI135" s="48">
        <v>0.18</v>
      </c>
      <c r="AJ135" s="48">
        <v>46.01</v>
      </c>
      <c r="AK135" s="48">
        <v>0.27</v>
      </c>
      <c r="AL135" s="48">
        <v>0.03</v>
      </c>
      <c r="AM135" s="48">
        <v>0.14000000000000001</v>
      </c>
      <c r="AN135" s="48">
        <v>3.18</v>
      </c>
      <c r="AO135" s="48">
        <v>0.08</v>
      </c>
      <c r="AP135" s="48">
        <v>50.04</v>
      </c>
      <c r="AQ135" s="48">
        <v>7.0000000000000007E-2</v>
      </c>
      <c r="AR135" s="46" t="s">
        <v>1171</v>
      </c>
      <c r="AS135" s="48">
        <v>0.08</v>
      </c>
      <c r="AT135" s="46" t="s">
        <v>1171</v>
      </c>
      <c r="AU135" s="48">
        <v>0.04</v>
      </c>
      <c r="AV135" s="51">
        <v>50</v>
      </c>
      <c r="AW135" s="51">
        <v>0.1</v>
      </c>
      <c r="AX135" s="48">
        <v>0.05</v>
      </c>
      <c r="AY135" s="48">
        <v>0.12</v>
      </c>
      <c r="AZ135" s="48">
        <v>58.11</v>
      </c>
      <c r="BA135" s="46" t="s">
        <v>1171</v>
      </c>
      <c r="BB135" s="48">
        <v>0.25</v>
      </c>
      <c r="BC135" s="48">
        <v>0.13</v>
      </c>
      <c r="BD135" s="48">
        <v>14.25</v>
      </c>
      <c r="BE135" s="48">
        <v>0.22</v>
      </c>
      <c r="BF135" s="48">
        <v>0.96</v>
      </c>
      <c r="BG135" s="48">
        <v>0.85</v>
      </c>
      <c r="BH135" s="46" t="s">
        <v>1171</v>
      </c>
      <c r="BI135" s="48">
        <v>0.03</v>
      </c>
      <c r="BJ135" s="48">
        <v>46.85</v>
      </c>
      <c r="BK135" s="48">
        <v>0.02</v>
      </c>
      <c r="BL135" s="48">
        <v>61.04</v>
      </c>
      <c r="BM135" s="48">
        <v>0.26</v>
      </c>
      <c r="BN135" s="48">
        <v>1.82</v>
      </c>
      <c r="BO135" s="48">
        <v>3.45</v>
      </c>
      <c r="BP135" s="48">
        <v>1.54</v>
      </c>
      <c r="BQ135" s="51">
        <v>0.1</v>
      </c>
      <c r="BR135" s="48">
        <v>17.670000000000002</v>
      </c>
      <c r="BS135" s="48">
        <v>0.21</v>
      </c>
      <c r="BT135" s="48">
        <v>78.55</v>
      </c>
      <c r="BU135" s="48">
        <v>7.0000000000000007E-2</v>
      </c>
    </row>
    <row r="136" spans="1:73">
      <c r="A136" s="45" t="s">
        <v>1292</v>
      </c>
      <c r="B136" s="47" t="s">
        <v>1171</v>
      </c>
      <c r="C136" s="47" t="s">
        <v>1171</v>
      </c>
      <c r="D136" s="47" t="s">
        <v>1171</v>
      </c>
      <c r="E136" s="47" t="s">
        <v>1171</v>
      </c>
      <c r="F136" s="47" t="s">
        <v>1171</v>
      </c>
      <c r="G136" s="47" t="s">
        <v>1171</v>
      </c>
      <c r="H136" s="47" t="s">
        <v>1171</v>
      </c>
      <c r="I136" s="47" t="s">
        <v>1171</v>
      </c>
      <c r="J136" s="47" t="s">
        <v>1171</v>
      </c>
      <c r="K136" s="47" t="s">
        <v>1171</v>
      </c>
      <c r="L136" s="47" t="s">
        <v>1171</v>
      </c>
      <c r="M136" s="47" t="s">
        <v>1171</v>
      </c>
      <c r="N136" s="47" t="s">
        <v>1171</v>
      </c>
      <c r="O136" s="47" t="s">
        <v>1171</v>
      </c>
      <c r="P136" s="47" t="s">
        <v>1171</v>
      </c>
      <c r="Q136" s="47" t="s">
        <v>1171</v>
      </c>
      <c r="R136" s="47" t="s">
        <v>1171</v>
      </c>
      <c r="S136" s="47" t="s">
        <v>1171</v>
      </c>
      <c r="T136" s="47" t="s">
        <v>1171</v>
      </c>
      <c r="U136" s="47" t="s">
        <v>1171</v>
      </c>
      <c r="V136" s="47" t="s">
        <v>1171</v>
      </c>
      <c r="W136" s="47" t="s">
        <v>1171</v>
      </c>
      <c r="X136" s="47" t="s">
        <v>1171</v>
      </c>
      <c r="Y136" s="47" t="s">
        <v>1171</v>
      </c>
      <c r="Z136" s="50">
        <v>7.6</v>
      </c>
      <c r="AA136" s="47" t="s">
        <v>1171</v>
      </c>
      <c r="AB136" s="47" t="s">
        <v>1171</v>
      </c>
      <c r="AC136" s="47" t="s">
        <v>1171</v>
      </c>
      <c r="AD136" s="47" t="s">
        <v>1171</v>
      </c>
      <c r="AE136" s="50">
        <v>0</v>
      </c>
      <c r="AF136" s="50">
        <v>1</v>
      </c>
      <c r="AG136" s="47" t="s">
        <v>1171</v>
      </c>
      <c r="AH136" s="47" t="s">
        <v>1171</v>
      </c>
      <c r="AI136" s="47" t="s">
        <v>1171</v>
      </c>
      <c r="AJ136" s="47" t="s">
        <v>1171</v>
      </c>
      <c r="AK136" s="47" t="s">
        <v>1171</v>
      </c>
      <c r="AL136" s="50">
        <v>1.9</v>
      </c>
      <c r="AM136" s="47" t="s">
        <v>1171</v>
      </c>
      <c r="AN136" s="47" t="s">
        <v>1171</v>
      </c>
      <c r="AO136" s="47" t="s">
        <v>1171</v>
      </c>
      <c r="AP136" s="47" t="s">
        <v>1171</v>
      </c>
      <c r="AQ136" s="47" t="s">
        <v>1171</v>
      </c>
      <c r="AR136" s="50">
        <v>9.5</v>
      </c>
      <c r="AS136" s="47" t="s">
        <v>1171</v>
      </c>
      <c r="AT136" s="50">
        <v>11.4</v>
      </c>
      <c r="AU136" s="47" t="s">
        <v>1171</v>
      </c>
      <c r="AV136" s="49">
        <v>0.75</v>
      </c>
      <c r="AW136" s="47" t="s">
        <v>1171</v>
      </c>
      <c r="AX136" s="47" t="s">
        <v>1171</v>
      </c>
      <c r="AY136" s="47" t="s">
        <v>1171</v>
      </c>
      <c r="AZ136" s="47" t="s">
        <v>1171</v>
      </c>
      <c r="BA136" s="47" t="s">
        <v>1171</v>
      </c>
      <c r="BB136" s="47" t="s">
        <v>1171</v>
      </c>
      <c r="BC136" s="47" t="s">
        <v>1171</v>
      </c>
      <c r="BD136" s="49">
        <v>9.39</v>
      </c>
      <c r="BE136" s="50">
        <v>0</v>
      </c>
      <c r="BF136" s="47" t="s">
        <v>1171</v>
      </c>
      <c r="BG136" s="50">
        <v>0</v>
      </c>
      <c r="BH136" s="47" t="s">
        <v>1171</v>
      </c>
      <c r="BI136" s="47" t="s">
        <v>1171</v>
      </c>
      <c r="BJ136" s="47" t="s">
        <v>1171</v>
      </c>
      <c r="BK136" s="47" t="s">
        <v>1171</v>
      </c>
      <c r="BL136" s="50">
        <v>1.9</v>
      </c>
      <c r="BM136" s="47" t="s">
        <v>1171</v>
      </c>
      <c r="BN136" s="47" t="s">
        <v>1171</v>
      </c>
      <c r="BO136" s="47" t="s">
        <v>1171</v>
      </c>
      <c r="BP136" s="47" t="s">
        <v>1171</v>
      </c>
      <c r="BQ136" s="47" t="s">
        <v>1171</v>
      </c>
      <c r="BR136" s="49">
        <v>0.75</v>
      </c>
      <c r="BS136" s="47" t="s">
        <v>1171</v>
      </c>
      <c r="BT136" s="47" t="s">
        <v>1171</v>
      </c>
      <c r="BU136" s="47" t="s">
        <v>1171</v>
      </c>
    </row>
    <row r="137" spans="1:73">
      <c r="A137" s="45" t="s">
        <v>1293</v>
      </c>
      <c r="B137" s="48">
        <v>0.56000000000000005</v>
      </c>
      <c r="C137" s="48">
        <v>0.06</v>
      </c>
      <c r="D137" s="48">
        <v>0.53</v>
      </c>
      <c r="E137" s="46" t="s">
        <v>1171</v>
      </c>
      <c r="F137" s="48">
        <v>0.59</v>
      </c>
      <c r="G137" s="48">
        <v>2.1800000000000002</v>
      </c>
      <c r="H137" s="48">
        <v>0.21</v>
      </c>
      <c r="I137" s="48">
        <v>0.24</v>
      </c>
      <c r="J137" s="48">
        <v>0.23</v>
      </c>
      <c r="K137" s="46" t="s">
        <v>1171</v>
      </c>
      <c r="L137" s="51">
        <v>0.2</v>
      </c>
      <c r="M137" s="48">
        <v>0.03</v>
      </c>
      <c r="N137" s="46" t="s">
        <v>1171</v>
      </c>
      <c r="O137" s="48">
        <v>0.16</v>
      </c>
      <c r="P137" s="48">
        <v>0.04</v>
      </c>
      <c r="Q137" s="48">
        <v>0.24</v>
      </c>
      <c r="R137" s="46" t="s">
        <v>1171</v>
      </c>
      <c r="S137" s="46" t="s">
        <v>1171</v>
      </c>
      <c r="T137" s="51">
        <v>1.8</v>
      </c>
      <c r="U137" s="46" t="s">
        <v>1171</v>
      </c>
      <c r="V137" s="46" t="s">
        <v>1171</v>
      </c>
      <c r="W137" s="48">
        <v>1.37</v>
      </c>
      <c r="X137" s="48">
        <v>26.52</v>
      </c>
      <c r="Y137" s="51">
        <v>0.5</v>
      </c>
      <c r="Z137" s="48">
        <v>61.83</v>
      </c>
      <c r="AA137" s="48">
        <v>0.18</v>
      </c>
      <c r="AB137" s="51">
        <v>72.099999999999994</v>
      </c>
      <c r="AC137" s="48">
        <v>0.09</v>
      </c>
      <c r="AD137" s="48">
        <v>49.64</v>
      </c>
      <c r="AE137" s="48">
        <v>0.02</v>
      </c>
      <c r="AF137" s="48">
        <v>54.52</v>
      </c>
      <c r="AG137" s="48">
        <v>0.14000000000000001</v>
      </c>
      <c r="AH137" s="48">
        <v>55.65</v>
      </c>
      <c r="AI137" s="48">
        <v>1.07</v>
      </c>
      <c r="AJ137" s="48">
        <v>45.13</v>
      </c>
      <c r="AK137" s="46" t="s">
        <v>1171</v>
      </c>
      <c r="AL137" s="48">
        <v>33.880000000000003</v>
      </c>
      <c r="AM137" s="48">
        <v>0.59</v>
      </c>
      <c r="AN137" s="48">
        <v>52.97</v>
      </c>
      <c r="AO137" s="48">
        <v>0.32</v>
      </c>
      <c r="AP137" s="51">
        <v>37.5</v>
      </c>
      <c r="AQ137" s="48">
        <v>0.08</v>
      </c>
      <c r="AR137" s="48">
        <v>30.32</v>
      </c>
      <c r="AS137" s="48">
        <v>1.56</v>
      </c>
      <c r="AT137" s="48">
        <v>22.41</v>
      </c>
      <c r="AU137" s="48">
        <v>0.11</v>
      </c>
      <c r="AV137" s="48">
        <v>36.08</v>
      </c>
      <c r="AW137" s="48">
        <v>3.82</v>
      </c>
      <c r="AX137" s="48">
        <v>63.78</v>
      </c>
      <c r="AY137" s="48">
        <v>0.65</v>
      </c>
      <c r="AZ137" s="46" t="s">
        <v>1171</v>
      </c>
      <c r="BA137" s="48">
        <v>0.01</v>
      </c>
      <c r="BB137" s="51">
        <v>82.9</v>
      </c>
      <c r="BC137" s="48">
        <v>0.76</v>
      </c>
      <c r="BD137" s="48">
        <v>0.02</v>
      </c>
      <c r="BE137" s="48">
        <v>0.49</v>
      </c>
      <c r="BF137" s="48">
        <v>18.22</v>
      </c>
      <c r="BG137" s="48">
        <v>0.28999999999999998</v>
      </c>
      <c r="BH137" s="46" t="s">
        <v>1171</v>
      </c>
      <c r="BI137" s="48">
        <v>0.26</v>
      </c>
      <c r="BJ137" s="48">
        <v>0.37</v>
      </c>
      <c r="BK137" s="48">
        <v>0.62</v>
      </c>
      <c r="BL137" s="48">
        <v>0.12</v>
      </c>
      <c r="BM137" s="48">
        <v>0.73</v>
      </c>
      <c r="BN137" s="48">
        <v>19.260000000000002</v>
      </c>
      <c r="BO137" s="48">
        <v>5.59</v>
      </c>
      <c r="BP137" s="48">
        <v>0.49</v>
      </c>
      <c r="BQ137" s="46" t="s">
        <v>1171</v>
      </c>
      <c r="BR137" s="51">
        <v>0</v>
      </c>
      <c r="BS137" s="46" t="s">
        <v>1171</v>
      </c>
      <c r="BT137" s="46" t="s">
        <v>1171</v>
      </c>
      <c r="BU137" s="48">
        <v>1.53</v>
      </c>
    </row>
    <row r="138" spans="1:73">
      <c r="A138" s="45" t="s">
        <v>1294</v>
      </c>
      <c r="B138" s="49">
        <v>1666.55</v>
      </c>
      <c r="C138" s="49">
        <v>1065.26</v>
      </c>
      <c r="D138" s="49">
        <v>2075.66</v>
      </c>
      <c r="E138" s="49">
        <v>767.76</v>
      </c>
      <c r="F138" s="49">
        <v>1873.89</v>
      </c>
      <c r="G138" s="49">
        <v>532.44000000000005</v>
      </c>
      <c r="H138" s="50">
        <v>2812.6</v>
      </c>
      <c r="I138" s="49">
        <v>1056.8900000000001</v>
      </c>
      <c r="J138" s="49">
        <v>1892.36</v>
      </c>
      <c r="K138" s="49">
        <v>1269.44</v>
      </c>
      <c r="L138" s="49">
        <v>2601.9699999999998</v>
      </c>
      <c r="M138" s="49">
        <v>643.32000000000005</v>
      </c>
      <c r="N138" s="49">
        <v>2203.67</v>
      </c>
      <c r="O138" s="49">
        <v>1779.35</v>
      </c>
      <c r="P138" s="49">
        <v>2999.94</v>
      </c>
      <c r="Q138" s="49">
        <v>2226.96</v>
      </c>
      <c r="R138" s="49">
        <v>2887.63</v>
      </c>
      <c r="S138" s="49">
        <v>2020.53</v>
      </c>
      <c r="T138" s="49">
        <v>2256.9699999999998</v>
      </c>
      <c r="U138" s="49">
        <v>962.58</v>
      </c>
      <c r="V138" s="49">
        <v>2675.94</v>
      </c>
      <c r="W138" s="49">
        <v>1157.75</v>
      </c>
      <c r="X138" s="49">
        <v>1032.3399999999999</v>
      </c>
      <c r="Y138" s="49">
        <v>1302.47</v>
      </c>
      <c r="Z138" s="49">
        <v>2137.58</v>
      </c>
      <c r="AA138" s="49">
        <v>1106.3900000000001</v>
      </c>
      <c r="AB138" s="49">
        <v>564.39</v>
      </c>
      <c r="AC138" s="49">
        <v>885.99</v>
      </c>
      <c r="AD138" s="49">
        <v>3482.43</v>
      </c>
      <c r="AE138" s="49">
        <v>2149.0700000000002</v>
      </c>
      <c r="AF138" s="50">
        <v>1972.5</v>
      </c>
      <c r="AG138" s="49">
        <v>3385.46</v>
      </c>
      <c r="AH138" s="49">
        <v>2023.98</v>
      </c>
      <c r="AI138" s="49">
        <v>1080.4100000000001</v>
      </c>
      <c r="AJ138" s="49">
        <v>1900.79</v>
      </c>
      <c r="AK138" s="50">
        <v>2221.1</v>
      </c>
      <c r="AL138" s="49">
        <v>296.85000000000002</v>
      </c>
      <c r="AM138" s="49">
        <v>1428.73</v>
      </c>
      <c r="AN138" s="49">
        <v>2086.89</v>
      </c>
      <c r="AO138" s="49">
        <v>528.04</v>
      </c>
      <c r="AP138" s="49">
        <v>589.80999999999995</v>
      </c>
      <c r="AQ138" s="49">
        <v>695.36</v>
      </c>
      <c r="AR138" s="49">
        <v>1464.06</v>
      </c>
      <c r="AS138" s="49">
        <v>719.55</v>
      </c>
      <c r="AT138" s="49">
        <v>1061.83</v>
      </c>
      <c r="AU138" s="49">
        <v>253.98</v>
      </c>
      <c r="AV138" s="49">
        <v>397.03</v>
      </c>
      <c r="AW138" s="49">
        <v>182.23</v>
      </c>
      <c r="AX138" s="49">
        <v>1011.64</v>
      </c>
      <c r="AY138" s="49">
        <v>90.42</v>
      </c>
      <c r="AZ138" s="49">
        <v>654.54</v>
      </c>
      <c r="BA138" s="49">
        <v>124.17</v>
      </c>
      <c r="BB138" s="49">
        <v>477.87</v>
      </c>
      <c r="BC138" s="49">
        <v>325.85000000000002</v>
      </c>
      <c r="BD138" s="49">
        <v>506.28</v>
      </c>
      <c r="BE138" s="49">
        <v>184.02</v>
      </c>
      <c r="BF138" s="49">
        <v>912.92</v>
      </c>
      <c r="BG138" s="49">
        <v>151.79</v>
      </c>
      <c r="BH138" s="49">
        <v>412.35</v>
      </c>
      <c r="BI138" s="49">
        <v>77.53</v>
      </c>
      <c r="BJ138" s="49">
        <v>591.72</v>
      </c>
      <c r="BK138" s="49">
        <v>141.59</v>
      </c>
      <c r="BL138" s="49">
        <v>741.89</v>
      </c>
      <c r="BM138" s="49">
        <v>124.88</v>
      </c>
      <c r="BN138" s="49">
        <v>219.99</v>
      </c>
      <c r="BO138" s="49">
        <v>210.63</v>
      </c>
      <c r="BP138" s="49">
        <v>1372.69</v>
      </c>
      <c r="BQ138" s="49">
        <v>297.83999999999997</v>
      </c>
      <c r="BR138" s="49">
        <v>521.29</v>
      </c>
      <c r="BS138" s="49">
        <v>115.95</v>
      </c>
      <c r="BT138" s="49">
        <v>909.03</v>
      </c>
      <c r="BU138" s="49">
        <v>174.46</v>
      </c>
    </row>
    <row r="139" spans="1:73">
      <c r="A139" s="45" t="s">
        <v>1295</v>
      </c>
      <c r="B139" s="48">
        <v>49.13</v>
      </c>
      <c r="C139" s="48">
        <v>10.88</v>
      </c>
      <c r="D139" s="48">
        <v>83.36</v>
      </c>
      <c r="E139" s="48">
        <v>28.86</v>
      </c>
      <c r="F139" s="48">
        <v>1.87</v>
      </c>
      <c r="G139" s="48">
        <v>32.07</v>
      </c>
      <c r="H139" s="48">
        <v>17.36</v>
      </c>
      <c r="I139" s="48">
        <v>25.17</v>
      </c>
      <c r="J139" s="48">
        <v>25.43</v>
      </c>
      <c r="K139" s="48">
        <v>34.950000000000003</v>
      </c>
      <c r="L139" s="48">
        <v>38.06</v>
      </c>
      <c r="M139" s="48">
        <v>31.14</v>
      </c>
      <c r="N139" s="48">
        <v>4.1399999999999997</v>
      </c>
      <c r="O139" s="48">
        <v>24.46</v>
      </c>
      <c r="P139" s="48">
        <v>34.18</v>
      </c>
      <c r="Q139" s="48">
        <v>31.28</v>
      </c>
      <c r="R139" s="48">
        <v>18.52</v>
      </c>
      <c r="S139" s="48">
        <v>27.02</v>
      </c>
      <c r="T139" s="48">
        <v>44.89</v>
      </c>
      <c r="U139" s="48">
        <v>32.840000000000003</v>
      </c>
      <c r="V139" s="48">
        <v>18.95</v>
      </c>
      <c r="W139" s="51">
        <v>15.2</v>
      </c>
      <c r="X139" s="48">
        <v>26.27</v>
      </c>
      <c r="Y139" s="48">
        <v>14.26</v>
      </c>
      <c r="Z139" s="48">
        <v>41.34</v>
      </c>
      <c r="AA139" s="48">
        <v>23.58</v>
      </c>
      <c r="AB139" s="48">
        <v>80.41</v>
      </c>
      <c r="AC139" s="48">
        <v>5.18</v>
      </c>
      <c r="AD139" s="51">
        <v>14.8</v>
      </c>
      <c r="AE139" s="48">
        <v>8.35</v>
      </c>
      <c r="AF139" s="48">
        <v>24.33</v>
      </c>
      <c r="AG139" s="48">
        <v>17.670000000000002</v>
      </c>
      <c r="AH139" s="48">
        <v>8.57</v>
      </c>
      <c r="AI139" s="48">
        <v>12.35</v>
      </c>
      <c r="AJ139" s="48">
        <v>10.87</v>
      </c>
      <c r="AK139" s="48">
        <v>44.58</v>
      </c>
      <c r="AL139" s="48">
        <v>57.53</v>
      </c>
      <c r="AM139" s="48">
        <v>52.25</v>
      </c>
      <c r="AN139" s="51">
        <v>12</v>
      </c>
      <c r="AO139" s="48">
        <v>21.67</v>
      </c>
      <c r="AP139" s="48">
        <v>53.91</v>
      </c>
      <c r="AQ139" s="48">
        <v>9.61</v>
      </c>
      <c r="AR139" s="48">
        <v>11.86</v>
      </c>
      <c r="AS139" s="48">
        <v>11.99</v>
      </c>
      <c r="AT139" s="48">
        <v>14.81</v>
      </c>
      <c r="AU139" s="48">
        <v>23.51</v>
      </c>
      <c r="AV139" s="48">
        <v>40.25</v>
      </c>
      <c r="AW139" s="48">
        <v>25.19</v>
      </c>
      <c r="AX139" s="48">
        <v>517.94000000000005</v>
      </c>
      <c r="AY139" s="48">
        <v>23.23</v>
      </c>
      <c r="AZ139" s="48">
        <v>143.97</v>
      </c>
      <c r="BA139" s="48">
        <v>13.97</v>
      </c>
      <c r="BB139" s="48">
        <v>208.48</v>
      </c>
      <c r="BC139" s="48">
        <v>13.39</v>
      </c>
      <c r="BD139" s="48">
        <v>1371.02</v>
      </c>
      <c r="BE139" s="48">
        <v>30.65</v>
      </c>
      <c r="BF139" s="48">
        <v>356.86</v>
      </c>
      <c r="BG139" s="51">
        <v>16</v>
      </c>
      <c r="BH139" s="48">
        <v>536.75</v>
      </c>
      <c r="BI139" s="48">
        <v>18.239999999999998</v>
      </c>
      <c r="BJ139" s="48">
        <v>594.72</v>
      </c>
      <c r="BK139" s="48">
        <v>18.73</v>
      </c>
      <c r="BL139" s="51">
        <v>913.5</v>
      </c>
      <c r="BM139" s="48">
        <v>38.94</v>
      </c>
      <c r="BN139" s="48">
        <v>421.74</v>
      </c>
      <c r="BO139" s="48">
        <v>64.84</v>
      </c>
      <c r="BP139" s="48">
        <v>629.77</v>
      </c>
      <c r="BQ139" s="51">
        <v>21</v>
      </c>
      <c r="BR139" s="48">
        <v>741.79</v>
      </c>
      <c r="BS139" s="48">
        <v>9.2899999999999991</v>
      </c>
      <c r="BT139" s="51">
        <v>180.3</v>
      </c>
      <c r="BU139" s="48">
        <v>29.75</v>
      </c>
    </row>
    <row r="140" spans="1:73">
      <c r="A140" s="45" t="s">
        <v>1296</v>
      </c>
      <c r="B140" s="49">
        <v>12256.48</v>
      </c>
      <c r="C140" s="49">
        <v>2042.26</v>
      </c>
      <c r="D140" s="49">
        <v>3954.91</v>
      </c>
      <c r="E140" s="49">
        <v>2653.51</v>
      </c>
      <c r="F140" s="49">
        <v>5035.7700000000004</v>
      </c>
      <c r="G140" s="49">
        <v>1137.1400000000001</v>
      </c>
      <c r="H140" s="50">
        <v>2478.5</v>
      </c>
      <c r="I140" s="49">
        <v>2416.04</v>
      </c>
      <c r="J140" s="49">
        <v>4209.34</v>
      </c>
      <c r="K140" s="49">
        <v>2070.64</v>
      </c>
      <c r="L140" s="49">
        <v>18621.740000000002</v>
      </c>
      <c r="M140" s="49">
        <v>6542.05</v>
      </c>
      <c r="N140" s="49">
        <v>5289.06</v>
      </c>
      <c r="O140" s="50">
        <v>1596.8</v>
      </c>
      <c r="P140" s="49">
        <v>4016.99</v>
      </c>
      <c r="Q140" s="49">
        <v>2171.54</v>
      </c>
      <c r="R140" s="50">
        <v>6746</v>
      </c>
      <c r="S140" s="49">
        <v>1836.64</v>
      </c>
      <c r="T140" s="49">
        <v>5072.83</v>
      </c>
      <c r="U140" s="49">
        <v>2239.23</v>
      </c>
      <c r="V140" s="49">
        <v>4675.17</v>
      </c>
      <c r="W140" s="49">
        <v>2063.9499999999998</v>
      </c>
      <c r="X140" s="49">
        <v>6283.02</v>
      </c>
      <c r="Y140" s="50">
        <v>5868</v>
      </c>
      <c r="Z140" s="49">
        <v>9784.49</v>
      </c>
      <c r="AA140" s="49">
        <v>941.38</v>
      </c>
      <c r="AB140" s="49">
        <v>10204.41</v>
      </c>
      <c r="AC140" s="49">
        <v>3769.71</v>
      </c>
      <c r="AD140" s="49">
        <v>8438.7900000000009</v>
      </c>
      <c r="AE140" s="49">
        <v>2409.84</v>
      </c>
      <c r="AF140" s="49">
        <v>15033.72</v>
      </c>
      <c r="AG140" s="49">
        <v>1757.09</v>
      </c>
      <c r="AH140" s="49">
        <v>16377.98</v>
      </c>
      <c r="AI140" s="49">
        <v>1081.8800000000001</v>
      </c>
      <c r="AJ140" s="49">
        <v>8034.84</v>
      </c>
      <c r="AK140" s="50">
        <v>2029.3</v>
      </c>
      <c r="AL140" s="49">
        <v>15364.65</v>
      </c>
      <c r="AM140" s="49">
        <v>1002.64</v>
      </c>
      <c r="AN140" s="49">
        <v>12998.46</v>
      </c>
      <c r="AO140" s="49">
        <v>5229.0600000000004</v>
      </c>
      <c r="AP140" s="49">
        <v>18811.02</v>
      </c>
      <c r="AQ140" s="49">
        <v>729.84</v>
      </c>
      <c r="AR140" s="49">
        <v>13175.54</v>
      </c>
      <c r="AS140" s="49">
        <v>583.62</v>
      </c>
      <c r="AT140" s="49">
        <v>10838.71</v>
      </c>
      <c r="AU140" s="49">
        <v>323.64</v>
      </c>
      <c r="AV140" s="49">
        <v>8461.25</v>
      </c>
      <c r="AW140" s="49">
        <v>795.08</v>
      </c>
      <c r="AX140" s="49">
        <v>12646.24</v>
      </c>
      <c r="AY140" s="50">
        <v>392</v>
      </c>
      <c r="AZ140" s="49">
        <v>12729.63</v>
      </c>
      <c r="BA140" s="49">
        <v>231.22</v>
      </c>
      <c r="BB140" s="49">
        <v>9872.07</v>
      </c>
      <c r="BC140" s="49">
        <v>199.26</v>
      </c>
      <c r="BD140" s="49">
        <v>4877.8900000000003</v>
      </c>
      <c r="BE140" s="49">
        <v>2015.66</v>
      </c>
      <c r="BF140" s="50">
        <v>13566.6</v>
      </c>
      <c r="BG140" s="49">
        <v>2954.78</v>
      </c>
      <c r="BH140" s="49">
        <v>13070.16</v>
      </c>
      <c r="BI140" s="49">
        <v>336.45</v>
      </c>
      <c r="BJ140" s="49">
        <v>13586.17</v>
      </c>
      <c r="BK140" s="49">
        <v>4363.8599999999997</v>
      </c>
      <c r="BL140" s="49">
        <v>13802.04</v>
      </c>
      <c r="BM140" s="49">
        <v>643.55999999999995</v>
      </c>
      <c r="BN140" s="49">
        <v>12278.69</v>
      </c>
      <c r="BO140" s="49">
        <v>500.77</v>
      </c>
      <c r="BP140" s="49">
        <v>13960.67</v>
      </c>
      <c r="BQ140" s="49">
        <v>150.96</v>
      </c>
      <c r="BR140" s="49">
        <v>13297.94</v>
      </c>
      <c r="BS140" s="49">
        <v>438.26</v>
      </c>
      <c r="BT140" s="49">
        <v>11217.95</v>
      </c>
      <c r="BU140" s="49">
        <v>5097.1499999999996</v>
      </c>
    </row>
    <row r="141" spans="1:73">
      <c r="A141" s="45" t="s">
        <v>1297</v>
      </c>
      <c r="B141" s="51">
        <v>2250.6999999999998</v>
      </c>
      <c r="C141" s="48">
        <v>1750.77</v>
      </c>
      <c r="D141" s="48">
        <v>2262.0300000000002</v>
      </c>
      <c r="E141" s="48">
        <v>1158.26</v>
      </c>
      <c r="F141" s="51">
        <v>2737.8</v>
      </c>
      <c r="G141" s="48">
        <v>3727.17</v>
      </c>
      <c r="H141" s="48">
        <v>2215.16</v>
      </c>
      <c r="I141" s="48">
        <v>2333.7199999999998</v>
      </c>
      <c r="J141" s="48">
        <v>2455.2600000000002</v>
      </c>
      <c r="K141" s="48">
        <v>3157.06</v>
      </c>
      <c r="L141" s="48">
        <v>1980.23</v>
      </c>
      <c r="M141" s="51">
        <v>1657.4</v>
      </c>
      <c r="N141" s="48">
        <v>2691.79</v>
      </c>
      <c r="O141" s="48">
        <v>2697.03</v>
      </c>
      <c r="P141" s="48">
        <v>3235.43</v>
      </c>
      <c r="Q141" s="48">
        <v>4682.5200000000004</v>
      </c>
      <c r="R141" s="48">
        <v>3296.74</v>
      </c>
      <c r="S141" s="51">
        <v>2413.5</v>
      </c>
      <c r="T141" s="48">
        <v>1947.24</v>
      </c>
      <c r="U141" s="48">
        <v>2046.19</v>
      </c>
      <c r="V141" s="48">
        <v>2618.5300000000002</v>
      </c>
      <c r="W141" s="48">
        <v>1773.23</v>
      </c>
      <c r="X141" s="48">
        <v>2711.43</v>
      </c>
      <c r="Y141" s="48">
        <v>2614.15</v>
      </c>
      <c r="Z141" s="48">
        <v>1163.94</v>
      </c>
      <c r="AA141" s="48">
        <v>2753.09</v>
      </c>
      <c r="AB141" s="48">
        <v>928.31</v>
      </c>
      <c r="AC141" s="51">
        <v>1293.2</v>
      </c>
      <c r="AD141" s="48">
        <v>1208.3699999999999</v>
      </c>
      <c r="AE141" s="48">
        <v>1674.88</v>
      </c>
      <c r="AF141" s="48">
        <v>2147.0300000000002</v>
      </c>
      <c r="AG141" s="48">
        <v>1791.79</v>
      </c>
      <c r="AH141" s="51">
        <v>2077.8000000000002</v>
      </c>
      <c r="AI141" s="48">
        <v>2044.54</v>
      </c>
      <c r="AJ141" s="48">
        <v>1853.21</v>
      </c>
      <c r="AK141" s="48">
        <v>2977.88</v>
      </c>
      <c r="AL141" s="48">
        <v>1955.54</v>
      </c>
      <c r="AM141" s="48">
        <v>2216.2600000000002</v>
      </c>
      <c r="AN141" s="48">
        <v>1407.23</v>
      </c>
      <c r="AO141" s="48">
        <v>2883.94</v>
      </c>
      <c r="AP141" s="48">
        <v>1434.38</v>
      </c>
      <c r="AQ141" s="48">
        <v>3393.75</v>
      </c>
      <c r="AR141" s="48">
        <v>1449.68</v>
      </c>
      <c r="AS141" s="48">
        <v>3423.38</v>
      </c>
      <c r="AT141" s="51">
        <v>986.7</v>
      </c>
      <c r="AU141" s="48">
        <v>2013.48</v>
      </c>
      <c r="AV141" s="48">
        <v>1871.33</v>
      </c>
      <c r="AW141" s="48">
        <v>3722.62</v>
      </c>
      <c r="AX141" s="48">
        <v>3967.89</v>
      </c>
      <c r="AY141" s="48">
        <v>2092.89</v>
      </c>
      <c r="AZ141" s="48">
        <v>5377.75</v>
      </c>
      <c r="BA141" s="48">
        <v>1486.76</v>
      </c>
      <c r="BB141" s="51">
        <v>2793.7</v>
      </c>
      <c r="BC141" s="48">
        <v>2174.62</v>
      </c>
      <c r="BD141" s="48">
        <v>3363.85</v>
      </c>
      <c r="BE141" s="48">
        <v>2047.85</v>
      </c>
      <c r="BF141" s="48">
        <v>3694.09</v>
      </c>
      <c r="BG141" s="51">
        <v>1652.3</v>
      </c>
      <c r="BH141" s="48">
        <v>1931.84</v>
      </c>
      <c r="BI141" s="51">
        <v>1918.3</v>
      </c>
      <c r="BJ141" s="48">
        <v>4231.9399999999996</v>
      </c>
      <c r="BK141" s="48">
        <v>2921.69</v>
      </c>
      <c r="BL141" s="51">
        <v>13868.6</v>
      </c>
      <c r="BM141" s="48">
        <v>4442.78</v>
      </c>
      <c r="BN141" s="48">
        <v>3206.52</v>
      </c>
      <c r="BO141" s="48">
        <v>3486.57</v>
      </c>
      <c r="BP141" s="51">
        <v>3403.5</v>
      </c>
      <c r="BQ141" s="48">
        <v>2672.56</v>
      </c>
      <c r="BR141" s="48">
        <v>3042.34</v>
      </c>
      <c r="BS141" s="48">
        <v>2470.1799999999998</v>
      </c>
      <c r="BT141" s="48">
        <v>2297.06</v>
      </c>
      <c r="BU141" s="48">
        <v>4839.34</v>
      </c>
    </row>
    <row r="142" spans="1:73">
      <c r="A142" s="45" t="s">
        <v>1298</v>
      </c>
      <c r="B142" s="49">
        <v>1115.26</v>
      </c>
      <c r="C142" s="49">
        <v>560.87</v>
      </c>
      <c r="D142" s="49">
        <v>1220.25</v>
      </c>
      <c r="E142" s="50">
        <v>276.7</v>
      </c>
      <c r="F142" s="49">
        <v>1116.6500000000001</v>
      </c>
      <c r="G142" s="50">
        <v>645.20000000000005</v>
      </c>
      <c r="H142" s="49">
        <v>1684.75</v>
      </c>
      <c r="I142" s="49">
        <v>987.34</v>
      </c>
      <c r="J142" s="49">
        <v>1198.6400000000001</v>
      </c>
      <c r="K142" s="49">
        <v>1004.24</v>
      </c>
      <c r="L142" s="49">
        <v>2014.82</v>
      </c>
      <c r="M142" s="49">
        <v>558.41</v>
      </c>
      <c r="N142" s="49">
        <v>1935.12</v>
      </c>
      <c r="O142" s="49">
        <v>397.17</v>
      </c>
      <c r="P142" s="49">
        <v>1219.93</v>
      </c>
      <c r="Q142" s="49">
        <v>589.72</v>
      </c>
      <c r="R142" s="49">
        <v>1676.26</v>
      </c>
      <c r="S142" s="50">
        <v>329.3</v>
      </c>
      <c r="T142" s="49">
        <v>1755.47</v>
      </c>
      <c r="U142" s="49">
        <v>231.58</v>
      </c>
      <c r="V142" s="49">
        <v>1928.52</v>
      </c>
      <c r="W142" s="50">
        <v>285.5</v>
      </c>
      <c r="X142" s="49">
        <v>1645.15</v>
      </c>
      <c r="Y142" s="49">
        <v>399.53</v>
      </c>
      <c r="Z142" s="49">
        <v>1526.52</v>
      </c>
      <c r="AA142" s="50">
        <v>1213.3</v>
      </c>
      <c r="AB142" s="49">
        <v>1697.72</v>
      </c>
      <c r="AC142" s="49">
        <v>540.94000000000005</v>
      </c>
      <c r="AD142" s="50">
        <v>1078.8</v>
      </c>
      <c r="AE142" s="49">
        <v>1128.8900000000001</v>
      </c>
      <c r="AF142" s="49">
        <v>1775.53</v>
      </c>
      <c r="AG142" s="50">
        <v>1125.8</v>
      </c>
      <c r="AH142" s="49">
        <v>1702.37</v>
      </c>
      <c r="AI142" s="49">
        <v>648.04999999999995</v>
      </c>
      <c r="AJ142" s="50">
        <v>1321.2</v>
      </c>
      <c r="AK142" s="49">
        <v>844.33</v>
      </c>
      <c r="AL142" s="49">
        <v>2158.25</v>
      </c>
      <c r="AM142" s="49">
        <v>779.66</v>
      </c>
      <c r="AN142" s="49">
        <v>1408.93</v>
      </c>
      <c r="AO142" s="49">
        <v>223.57</v>
      </c>
      <c r="AP142" s="49">
        <v>4970.74</v>
      </c>
      <c r="AQ142" s="49">
        <v>666.37</v>
      </c>
      <c r="AR142" s="49">
        <v>1527.64</v>
      </c>
      <c r="AS142" s="49">
        <v>922.94</v>
      </c>
      <c r="AT142" s="49">
        <v>1149.27</v>
      </c>
      <c r="AU142" s="49">
        <v>395.78</v>
      </c>
      <c r="AV142" s="49">
        <v>1556.58</v>
      </c>
      <c r="AW142" s="49">
        <v>1019.98</v>
      </c>
      <c r="AX142" s="50">
        <v>6159.7</v>
      </c>
      <c r="AY142" s="49">
        <v>854.14</v>
      </c>
      <c r="AZ142" s="49">
        <v>5573.02</v>
      </c>
      <c r="BA142" s="49">
        <v>432.63</v>
      </c>
      <c r="BB142" s="49">
        <v>5438.33</v>
      </c>
      <c r="BC142" s="50">
        <v>1187.8</v>
      </c>
      <c r="BD142" s="49">
        <v>4257.96</v>
      </c>
      <c r="BE142" s="49">
        <v>1555.07</v>
      </c>
      <c r="BF142" s="50">
        <v>3623.6</v>
      </c>
      <c r="BG142" s="49">
        <v>992.98</v>
      </c>
      <c r="BH142" s="49">
        <v>4088.56</v>
      </c>
      <c r="BI142" s="49">
        <v>828.35</v>
      </c>
      <c r="BJ142" s="49">
        <v>2208.5500000000002</v>
      </c>
      <c r="BK142" s="49">
        <v>925.92</v>
      </c>
      <c r="BL142" s="49">
        <v>2427.5300000000002</v>
      </c>
      <c r="BM142" s="49">
        <v>709.41</v>
      </c>
      <c r="BN142" s="49">
        <v>3270.53</v>
      </c>
      <c r="BO142" s="49">
        <v>1219.83</v>
      </c>
      <c r="BP142" s="49">
        <v>2946.02</v>
      </c>
      <c r="BQ142" s="49">
        <v>1256.6199999999999</v>
      </c>
      <c r="BR142" s="49">
        <v>2307.48</v>
      </c>
      <c r="BS142" s="50">
        <v>814.4</v>
      </c>
      <c r="BT142" s="49">
        <v>893.97</v>
      </c>
      <c r="BU142" s="49">
        <v>492.17</v>
      </c>
    </row>
    <row r="143" spans="1:73">
      <c r="A143" s="45" t="s">
        <v>1299</v>
      </c>
      <c r="B143" s="48">
        <v>28930.44</v>
      </c>
      <c r="C143" s="51">
        <v>15245.9</v>
      </c>
      <c r="D143" s="48">
        <v>27152.27</v>
      </c>
      <c r="E143" s="48">
        <v>10017.91</v>
      </c>
      <c r="F143" s="48">
        <v>31815.61</v>
      </c>
      <c r="G143" s="48">
        <v>14496.21</v>
      </c>
      <c r="H143" s="48">
        <v>28326.43</v>
      </c>
      <c r="I143" s="48">
        <v>15684.26</v>
      </c>
      <c r="J143" s="48">
        <v>40030.21</v>
      </c>
      <c r="K143" s="48">
        <v>16272.67</v>
      </c>
      <c r="L143" s="48">
        <v>33484.19</v>
      </c>
      <c r="M143" s="51">
        <v>13666.1</v>
      </c>
      <c r="N143" s="48">
        <v>35126.85</v>
      </c>
      <c r="O143" s="48">
        <v>11233.32</v>
      </c>
      <c r="P143" s="48">
        <v>48540.69</v>
      </c>
      <c r="Q143" s="48">
        <v>19320.47</v>
      </c>
      <c r="R143" s="48">
        <v>43397.09</v>
      </c>
      <c r="S143" s="48">
        <v>9768.52</v>
      </c>
      <c r="T143" s="51">
        <v>33540.699999999997</v>
      </c>
      <c r="U143" s="51">
        <v>6827.2</v>
      </c>
      <c r="V143" s="48">
        <v>39970.58</v>
      </c>
      <c r="W143" s="48">
        <v>12767.21</v>
      </c>
      <c r="X143" s="51">
        <v>37456.199999999997</v>
      </c>
      <c r="Y143" s="48">
        <v>19665.52</v>
      </c>
      <c r="Z143" s="48">
        <v>44397.47</v>
      </c>
      <c r="AA143" s="48">
        <v>16460.66</v>
      </c>
      <c r="AB143" s="48">
        <v>46409.63</v>
      </c>
      <c r="AC143" s="48">
        <v>9648.64</v>
      </c>
      <c r="AD143" s="51">
        <v>44865.9</v>
      </c>
      <c r="AE143" s="51">
        <v>12126.2</v>
      </c>
      <c r="AF143" s="48">
        <v>45473.69</v>
      </c>
      <c r="AG143" s="48">
        <v>13833.72</v>
      </c>
      <c r="AH143" s="48">
        <v>39988.17</v>
      </c>
      <c r="AI143" s="48">
        <v>12174.37</v>
      </c>
      <c r="AJ143" s="48">
        <v>35908.07</v>
      </c>
      <c r="AK143" s="48">
        <v>11791.89</v>
      </c>
      <c r="AL143" s="48">
        <v>33846.97</v>
      </c>
      <c r="AM143" s="51">
        <v>8449.9</v>
      </c>
      <c r="AN143" s="51">
        <v>37711</v>
      </c>
      <c r="AO143" s="51">
        <v>11667.3</v>
      </c>
      <c r="AP143" s="48">
        <v>28799.71</v>
      </c>
      <c r="AQ143" s="48">
        <v>12410.91</v>
      </c>
      <c r="AR143" s="48">
        <v>18165.669999999998</v>
      </c>
      <c r="AS143" s="48">
        <v>15809.32</v>
      </c>
      <c r="AT143" s="48">
        <v>16657.97</v>
      </c>
      <c r="AU143" s="48">
        <v>10508.39</v>
      </c>
      <c r="AV143" s="48">
        <v>24706.15</v>
      </c>
      <c r="AW143" s="51">
        <v>7062.9</v>
      </c>
      <c r="AX143" s="48">
        <v>39277.620000000003</v>
      </c>
      <c r="AY143" s="48">
        <v>12683.51</v>
      </c>
      <c r="AZ143" s="48">
        <v>38778.92</v>
      </c>
      <c r="BA143" s="51">
        <v>9077.4</v>
      </c>
      <c r="BB143" s="51">
        <v>39365.199999999997</v>
      </c>
      <c r="BC143" s="48">
        <v>13124.34</v>
      </c>
      <c r="BD143" s="48">
        <v>31397.96</v>
      </c>
      <c r="BE143" s="48">
        <v>13401.08</v>
      </c>
      <c r="BF143" s="48">
        <v>30171.01</v>
      </c>
      <c r="BG143" s="48">
        <v>15317.27</v>
      </c>
      <c r="BH143" s="48">
        <v>24795.98</v>
      </c>
      <c r="BI143" s="48">
        <v>14234.56</v>
      </c>
      <c r="BJ143" s="48">
        <v>39444.82</v>
      </c>
      <c r="BK143" s="48">
        <v>15558.34</v>
      </c>
      <c r="BL143" s="48">
        <v>33840.230000000003</v>
      </c>
      <c r="BM143" s="48">
        <v>17917.77</v>
      </c>
      <c r="BN143" s="48">
        <v>38849.35</v>
      </c>
      <c r="BO143" s="48">
        <v>18821.21</v>
      </c>
      <c r="BP143" s="48">
        <v>38689.93</v>
      </c>
      <c r="BQ143" s="48">
        <v>16304.75</v>
      </c>
      <c r="BR143" s="48">
        <v>43944.11</v>
      </c>
      <c r="BS143" s="48">
        <v>15134.36</v>
      </c>
      <c r="BT143" s="48">
        <v>33869.75</v>
      </c>
      <c r="BU143" s="48">
        <v>10612.97</v>
      </c>
    </row>
    <row r="144" spans="1:73">
      <c r="A144" s="45" t="s">
        <v>1300</v>
      </c>
      <c r="B144" s="50">
        <v>4613.8999999999996</v>
      </c>
      <c r="C144" s="49">
        <v>1648.24</v>
      </c>
      <c r="D144" s="49">
        <v>2022.71</v>
      </c>
      <c r="E144" s="49">
        <v>617.65</v>
      </c>
      <c r="F144" s="49">
        <v>2263.84</v>
      </c>
      <c r="G144" s="49">
        <v>1137.6500000000001</v>
      </c>
      <c r="H144" s="49">
        <v>2603.4499999999998</v>
      </c>
      <c r="I144" s="49">
        <v>1279.6099999999999</v>
      </c>
      <c r="J144" s="49">
        <v>1626.16</v>
      </c>
      <c r="K144" s="49">
        <v>880.54</v>
      </c>
      <c r="L144" s="49">
        <v>2062.92</v>
      </c>
      <c r="M144" s="49">
        <v>351.85</v>
      </c>
      <c r="N144" s="49">
        <v>1533.78</v>
      </c>
      <c r="O144" s="49">
        <v>968.37</v>
      </c>
      <c r="P144" s="49">
        <v>2043.84</v>
      </c>
      <c r="Q144" s="49">
        <v>1591.31</v>
      </c>
      <c r="R144" s="49">
        <v>2783.54</v>
      </c>
      <c r="S144" s="50">
        <v>666.5</v>
      </c>
      <c r="T144" s="49">
        <v>2924.24</v>
      </c>
      <c r="U144" s="49">
        <v>969.79</v>
      </c>
      <c r="V144" s="49">
        <v>2110.04</v>
      </c>
      <c r="W144" s="49">
        <v>828.27</v>
      </c>
      <c r="X144" s="49">
        <v>1593.66</v>
      </c>
      <c r="Y144" s="49">
        <v>1000.72</v>
      </c>
      <c r="Z144" s="49">
        <v>2605.2399999999998</v>
      </c>
      <c r="AA144" s="49">
        <v>1141.33</v>
      </c>
      <c r="AB144" s="50">
        <v>696.2</v>
      </c>
      <c r="AC144" s="50">
        <v>339.5</v>
      </c>
      <c r="AD144" s="49">
        <v>2342.0100000000002</v>
      </c>
      <c r="AE144" s="49">
        <v>1250.73</v>
      </c>
      <c r="AF144" s="49">
        <v>243.28</v>
      </c>
      <c r="AG144" s="49">
        <v>664.22</v>
      </c>
      <c r="AH144" s="49">
        <v>1951.17</v>
      </c>
      <c r="AI144" s="49">
        <v>714.26</v>
      </c>
      <c r="AJ144" s="49">
        <v>1527.69</v>
      </c>
      <c r="AK144" s="49">
        <v>446.98</v>
      </c>
      <c r="AL144" s="49">
        <v>2546.42</v>
      </c>
      <c r="AM144" s="49">
        <v>690.43</v>
      </c>
      <c r="AN144" s="49">
        <v>1436.64</v>
      </c>
      <c r="AO144" s="50">
        <v>795.7</v>
      </c>
      <c r="AP144" s="49">
        <v>824.25</v>
      </c>
      <c r="AQ144" s="49">
        <v>1237.51</v>
      </c>
      <c r="AR144" s="49">
        <v>2056.62</v>
      </c>
      <c r="AS144" s="49">
        <v>946.11</v>
      </c>
      <c r="AT144" s="49">
        <v>1434.01</v>
      </c>
      <c r="AU144" s="49">
        <v>519.23</v>
      </c>
      <c r="AV144" s="49">
        <v>3677.29</v>
      </c>
      <c r="AW144" s="49">
        <v>644.92999999999995</v>
      </c>
      <c r="AX144" s="49">
        <v>2174.33</v>
      </c>
      <c r="AY144" s="49">
        <v>687.35</v>
      </c>
      <c r="AZ144" s="49">
        <v>1561.41</v>
      </c>
      <c r="BA144" s="49">
        <v>414.22</v>
      </c>
      <c r="BB144" s="49">
        <v>1235.03</v>
      </c>
      <c r="BC144" s="49">
        <v>283.95999999999998</v>
      </c>
      <c r="BD144" s="49">
        <v>1195.8399999999999</v>
      </c>
      <c r="BE144" s="49">
        <v>927.66</v>
      </c>
      <c r="BF144" s="49">
        <v>735.64</v>
      </c>
      <c r="BG144" s="49">
        <v>263.29000000000002</v>
      </c>
      <c r="BH144" s="49">
        <v>1975.11</v>
      </c>
      <c r="BI144" s="49">
        <v>405.43</v>
      </c>
      <c r="BJ144" s="49">
        <v>1112.04</v>
      </c>
      <c r="BK144" s="49">
        <v>641.04</v>
      </c>
      <c r="BL144" s="49">
        <v>859.07</v>
      </c>
      <c r="BM144" s="49">
        <v>1059.78</v>
      </c>
      <c r="BN144" s="49">
        <v>2993.09</v>
      </c>
      <c r="BO144" s="50">
        <v>518.79999999999995</v>
      </c>
      <c r="BP144" s="49">
        <v>2382.7399999999998</v>
      </c>
      <c r="BQ144" s="49">
        <v>569.62</v>
      </c>
      <c r="BR144" s="49">
        <v>2233.5500000000002</v>
      </c>
      <c r="BS144" s="49">
        <v>1120.6300000000001</v>
      </c>
      <c r="BT144" s="49">
        <v>1530.86</v>
      </c>
      <c r="BU144" s="49">
        <v>1762.09</v>
      </c>
    </row>
    <row r="145" spans="1:73">
      <c r="A145" s="45" t="s">
        <v>1301</v>
      </c>
      <c r="B145" s="48">
        <v>3708.67</v>
      </c>
      <c r="C145" s="48">
        <v>24.96</v>
      </c>
      <c r="D145" s="48">
        <v>4859.7299999999996</v>
      </c>
      <c r="E145" s="48">
        <v>59.15</v>
      </c>
      <c r="F145" s="48">
        <v>4109.5600000000004</v>
      </c>
      <c r="G145" s="48">
        <v>24.08</v>
      </c>
      <c r="H145" s="51">
        <v>4448.8</v>
      </c>
      <c r="I145" s="48">
        <v>34.06</v>
      </c>
      <c r="J145" s="48">
        <v>6088.15</v>
      </c>
      <c r="K145" s="51">
        <v>14.6</v>
      </c>
      <c r="L145" s="48">
        <v>4858.13</v>
      </c>
      <c r="M145" s="48">
        <v>16.72</v>
      </c>
      <c r="N145" s="48">
        <v>3892.85</v>
      </c>
      <c r="O145" s="48">
        <v>25.06</v>
      </c>
      <c r="P145" s="48">
        <v>3374.54</v>
      </c>
      <c r="Q145" s="48">
        <v>19.760000000000002</v>
      </c>
      <c r="R145" s="48">
        <v>6987.48</v>
      </c>
      <c r="S145" s="48">
        <v>11.41</v>
      </c>
      <c r="T145" s="48">
        <v>4050.49</v>
      </c>
      <c r="U145" s="48">
        <v>183.35</v>
      </c>
      <c r="V145" s="48">
        <v>4941.1499999999996</v>
      </c>
      <c r="W145" s="48">
        <v>11.75</v>
      </c>
      <c r="X145" s="48">
        <v>4114.1899999999996</v>
      </c>
      <c r="Y145" s="48">
        <v>11.72</v>
      </c>
      <c r="Z145" s="48">
        <v>1511.05</v>
      </c>
      <c r="AA145" s="48">
        <v>12.79</v>
      </c>
      <c r="AB145" s="48">
        <v>12378.28</v>
      </c>
      <c r="AC145" s="48">
        <v>6.84</v>
      </c>
      <c r="AD145" s="48">
        <v>4468.28</v>
      </c>
      <c r="AE145" s="48">
        <v>9.89</v>
      </c>
      <c r="AF145" s="48">
        <v>3929.06</v>
      </c>
      <c r="AG145" s="48">
        <v>12.48</v>
      </c>
      <c r="AH145" s="48">
        <v>1619.69</v>
      </c>
      <c r="AI145" s="48">
        <v>9.8800000000000008</v>
      </c>
      <c r="AJ145" s="48">
        <v>1703.56</v>
      </c>
      <c r="AK145" s="48">
        <v>16.91</v>
      </c>
      <c r="AL145" s="48">
        <v>2279.02</v>
      </c>
      <c r="AM145" s="48">
        <v>8.49</v>
      </c>
      <c r="AN145" s="48">
        <v>2339.33</v>
      </c>
      <c r="AO145" s="48">
        <v>5.81</v>
      </c>
      <c r="AP145" s="48">
        <v>2523.0300000000002</v>
      </c>
      <c r="AQ145" s="48">
        <v>15.29</v>
      </c>
      <c r="AR145" s="48">
        <v>2261.06</v>
      </c>
      <c r="AS145" s="48">
        <v>7.19</v>
      </c>
      <c r="AT145" s="48">
        <v>2862.97</v>
      </c>
      <c r="AU145" s="48">
        <v>6.37</v>
      </c>
      <c r="AV145" s="48">
        <v>1833.65</v>
      </c>
      <c r="AW145" s="48">
        <v>4.8899999999999997</v>
      </c>
      <c r="AX145" s="48">
        <v>2304.02</v>
      </c>
      <c r="AY145" s="48">
        <v>47.37</v>
      </c>
      <c r="AZ145" s="48">
        <v>3153.93</v>
      </c>
      <c r="BA145" s="48">
        <v>43.25</v>
      </c>
      <c r="BB145" s="48">
        <v>3163.36</v>
      </c>
      <c r="BC145" s="48">
        <v>11.34</v>
      </c>
      <c r="BD145" s="48">
        <v>2141.2800000000002</v>
      </c>
      <c r="BE145" s="51">
        <v>64.2</v>
      </c>
      <c r="BF145" s="51">
        <v>2102.1</v>
      </c>
      <c r="BG145" s="48">
        <v>29.21</v>
      </c>
      <c r="BH145" s="48">
        <v>3131.13</v>
      </c>
      <c r="BI145" s="48">
        <v>14.02</v>
      </c>
      <c r="BJ145" s="51">
        <v>3224.8</v>
      </c>
      <c r="BK145" s="48">
        <v>21.32</v>
      </c>
      <c r="BL145" s="48">
        <v>2962.32</v>
      </c>
      <c r="BM145" s="48">
        <v>29.15</v>
      </c>
      <c r="BN145" s="48">
        <v>862.54</v>
      </c>
      <c r="BO145" s="48">
        <v>42.49</v>
      </c>
      <c r="BP145" s="48">
        <v>3057.96</v>
      </c>
      <c r="BQ145" s="48">
        <v>27.44</v>
      </c>
      <c r="BR145" s="48">
        <v>835.96</v>
      </c>
      <c r="BS145" s="48">
        <v>19.690000000000001</v>
      </c>
      <c r="BT145" s="48">
        <v>2426.23</v>
      </c>
      <c r="BU145" s="48">
        <v>26.25</v>
      </c>
    </row>
    <row r="146" spans="1:73">
      <c r="A146" s="45" t="s">
        <v>1302</v>
      </c>
      <c r="B146" s="49">
        <v>9942.43</v>
      </c>
      <c r="C146" s="49">
        <v>693.19</v>
      </c>
      <c r="D146" s="49">
        <v>10216.549999999999</v>
      </c>
      <c r="E146" s="49">
        <v>165.51</v>
      </c>
      <c r="F146" s="49">
        <v>10516.82</v>
      </c>
      <c r="G146" s="50">
        <v>1629</v>
      </c>
      <c r="H146" s="49">
        <v>6082.46</v>
      </c>
      <c r="I146" s="49">
        <v>529.04</v>
      </c>
      <c r="J146" s="49">
        <v>5086.82</v>
      </c>
      <c r="K146" s="49">
        <v>870.66</v>
      </c>
      <c r="L146" s="50">
        <v>6679.2</v>
      </c>
      <c r="M146" s="49">
        <v>226.28</v>
      </c>
      <c r="N146" s="49">
        <v>5297.19</v>
      </c>
      <c r="O146" s="50">
        <v>880.5</v>
      </c>
      <c r="P146" s="49">
        <v>4735.4799999999996</v>
      </c>
      <c r="Q146" s="49">
        <v>576.87</v>
      </c>
      <c r="R146" s="49">
        <v>6580.31</v>
      </c>
      <c r="S146" s="49">
        <v>698.97</v>
      </c>
      <c r="T146" s="49">
        <v>4296.53</v>
      </c>
      <c r="U146" s="49">
        <v>461.65</v>
      </c>
      <c r="V146" s="49">
        <v>6525.26</v>
      </c>
      <c r="W146" s="49">
        <v>405.49</v>
      </c>
      <c r="X146" s="49">
        <v>9642.73</v>
      </c>
      <c r="Y146" s="49">
        <v>586.89</v>
      </c>
      <c r="Z146" s="49">
        <v>9055.82</v>
      </c>
      <c r="AA146" s="49">
        <v>623.16</v>
      </c>
      <c r="AB146" s="49">
        <v>9307.82</v>
      </c>
      <c r="AC146" s="49">
        <v>552.59</v>
      </c>
      <c r="AD146" s="50">
        <v>10306.299999999999</v>
      </c>
      <c r="AE146" s="49">
        <v>235.43</v>
      </c>
      <c r="AF146" s="49">
        <v>6812.86</v>
      </c>
      <c r="AG146" s="49">
        <v>640.36</v>
      </c>
      <c r="AH146" s="49">
        <v>4609.0600000000004</v>
      </c>
      <c r="AI146" s="49">
        <v>364.74</v>
      </c>
      <c r="AJ146" s="50">
        <v>4331.1000000000004</v>
      </c>
      <c r="AK146" s="49">
        <v>522.73</v>
      </c>
      <c r="AL146" s="49">
        <v>5875.05</v>
      </c>
      <c r="AM146" s="49">
        <v>712.87</v>
      </c>
      <c r="AN146" s="49">
        <v>6022.37</v>
      </c>
      <c r="AO146" s="49">
        <v>431.23</v>
      </c>
      <c r="AP146" s="49">
        <v>5707.69</v>
      </c>
      <c r="AQ146" s="49">
        <v>912.82</v>
      </c>
      <c r="AR146" s="49">
        <v>3018.39</v>
      </c>
      <c r="AS146" s="49">
        <v>1193.67</v>
      </c>
      <c r="AT146" s="50">
        <v>7147.6</v>
      </c>
      <c r="AU146" s="49">
        <v>552.14</v>
      </c>
      <c r="AV146" s="49">
        <v>9088.9599999999991</v>
      </c>
      <c r="AW146" s="49">
        <v>379.27</v>
      </c>
      <c r="AX146" s="49">
        <v>9374.75</v>
      </c>
      <c r="AY146" s="49">
        <v>603.88</v>
      </c>
      <c r="AZ146" s="50">
        <v>6700.3</v>
      </c>
      <c r="BA146" s="49">
        <v>448.27</v>
      </c>
      <c r="BB146" s="49">
        <v>7559.39</v>
      </c>
      <c r="BC146" s="49">
        <v>1428.27</v>
      </c>
      <c r="BD146" s="50">
        <v>5860.1</v>
      </c>
      <c r="BE146" s="49">
        <v>1082.04</v>
      </c>
      <c r="BF146" s="49">
        <v>6309.16</v>
      </c>
      <c r="BG146" s="50">
        <v>957.4</v>
      </c>
      <c r="BH146" s="49">
        <v>4428.37</v>
      </c>
      <c r="BI146" s="49">
        <v>774.85</v>
      </c>
      <c r="BJ146" s="49">
        <v>7519.51</v>
      </c>
      <c r="BK146" s="49">
        <v>1084.44</v>
      </c>
      <c r="BL146" s="49">
        <v>8481.0400000000009</v>
      </c>
      <c r="BM146" s="49">
        <v>1645.58</v>
      </c>
      <c r="BN146" s="49">
        <v>6124.97</v>
      </c>
      <c r="BO146" s="49">
        <v>1225.3599999999999</v>
      </c>
      <c r="BP146" s="49">
        <v>6744.06</v>
      </c>
      <c r="BQ146" s="50">
        <v>1226</v>
      </c>
      <c r="BR146" s="49">
        <v>6027.38</v>
      </c>
      <c r="BS146" s="49">
        <v>971.02</v>
      </c>
      <c r="BT146" s="49">
        <v>6921.61</v>
      </c>
      <c r="BU146" s="49">
        <v>702.68</v>
      </c>
    </row>
    <row r="147" spans="1:73">
      <c r="A147" s="45" t="s">
        <v>1303</v>
      </c>
      <c r="B147" s="48">
        <v>26503.72</v>
      </c>
      <c r="C147" s="48">
        <v>6886.37</v>
      </c>
      <c r="D147" s="48">
        <v>21567.26</v>
      </c>
      <c r="E147" s="51">
        <v>3953.4</v>
      </c>
      <c r="F147" s="51">
        <v>26755.1</v>
      </c>
      <c r="G147" s="48">
        <v>7463.86</v>
      </c>
      <c r="H147" s="51">
        <v>25657.9</v>
      </c>
      <c r="I147" s="48">
        <v>6315.15</v>
      </c>
      <c r="J147" s="48">
        <v>23623.21</v>
      </c>
      <c r="K147" s="48">
        <v>6366.21</v>
      </c>
      <c r="L147" s="48">
        <v>30129.13</v>
      </c>
      <c r="M147" s="51">
        <v>5487.3</v>
      </c>
      <c r="N147" s="48">
        <v>24665.16</v>
      </c>
      <c r="O147" s="48">
        <v>6807.65</v>
      </c>
      <c r="P147" s="51">
        <v>26907.9</v>
      </c>
      <c r="Q147" s="48">
        <v>6384.87</v>
      </c>
      <c r="R147" s="48">
        <v>31661.360000000001</v>
      </c>
      <c r="S147" s="48">
        <v>7559.88</v>
      </c>
      <c r="T147" s="51">
        <v>26510.799999999999</v>
      </c>
      <c r="U147" s="48">
        <v>5963.61</v>
      </c>
      <c r="V147" s="51">
        <v>26521.1</v>
      </c>
      <c r="W147" s="48">
        <v>5644.86</v>
      </c>
      <c r="X147" s="48">
        <v>23659.47</v>
      </c>
      <c r="Y147" s="48">
        <v>5817.27</v>
      </c>
      <c r="Z147" s="48">
        <v>20807.23</v>
      </c>
      <c r="AA147" s="48">
        <v>7831.13</v>
      </c>
      <c r="AB147" s="48">
        <v>19300.580000000002</v>
      </c>
      <c r="AC147" s="48">
        <v>4718.83</v>
      </c>
      <c r="AD147" s="48">
        <v>16508.38</v>
      </c>
      <c r="AE147" s="48">
        <v>19197.98</v>
      </c>
      <c r="AF147" s="48">
        <v>20396.810000000001</v>
      </c>
      <c r="AG147" s="48">
        <v>8799.4500000000007</v>
      </c>
      <c r="AH147" s="48">
        <v>19584.849999999999</v>
      </c>
      <c r="AI147" s="48">
        <v>8811.86</v>
      </c>
      <c r="AJ147" s="48">
        <v>16092.14</v>
      </c>
      <c r="AK147" s="48">
        <v>5052.45</v>
      </c>
      <c r="AL147" s="48">
        <v>22435.119999999999</v>
      </c>
      <c r="AM147" s="48">
        <v>8267.0499999999993</v>
      </c>
      <c r="AN147" s="48">
        <v>19993.72</v>
      </c>
      <c r="AO147" s="48">
        <v>6803.57</v>
      </c>
      <c r="AP147" s="48">
        <v>17891.349999999999</v>
      </c>
      <c r="AQ147" s="48">
        <v>8973.73</v>
      </c>
      <c r="AR147" s="48">
        <v>21123.81</v>
      </c>
      <c r="AS147" s="48">
        <v>7979.57</v>
      </c>
      <c r="AT147" s="48">
        <v>18659.18</v>
      </c>
      <c r="AU147" s="48">
        <v>6669.58</v>
      </c>
      <c r="AV147" s="48">
        <v>26690.02</v>
      </c>
      <c r="AW147" s="48">
        <v>10385.02</v>
      </c>
      <c r="AX147" s="48">
        <v>44610.87</v>
      </c>
      <c r="AY147" s="48">
        <v>8134.58</v>
      </c>
      <c r="AZ147" s="48">
        <v>21325.07</v>
      </c>
      <c r="BA147" s="48">
        <v>4399.93</v>
      </c>
      <c r="BB147" s="51">
        <v>19464.8</v>
      </c>
      <c r="BC147" s="48">
        <v>7695.33</v>
      </c>
      <c r="BD147" s="48">
        <v>21408.06</v>
      </c>
      <c r="BE147" s="48">
        <v>6344.32</v>
      </c>
      <c r="BF147" s="51">
        <v>18592.3</v>
      </c>
      <c r="BG147" s="48">
        <v>7268.16</v>
      </c>
      <c r="BH147" s="48">
        <v>16175.54</v>
      </c>
      <c r="BI147" s="51">
        <v>5628.1</v>
      </c>
      <c r="BJ147" s="48">
        <v>17356.060000000001</v>
      </c>
      <c r="BK147" s="48">
        <v>8319.69</v>
      </c>
      <c r="BL147" s="48">
        <v>25474.89</v>
      </c>
      <c r="BM147" s="51">
        <v>10503</v>
      </c>
      <c r="BN147" s="48">
        <v>20651.03</v>
      </c>
      <c r="BO147" s="48">
        <v>8946.93</v>
      </c>
      <c r="BP147" s="48">
        <v>20422.810000000001</v>
      </c>
      <c r="BQ147" s="48">
        <v>8626.7099999999991</v>
      </c>
      <c r="BR147" s="48">
        <v>21944.79</v>
      </c>
      <c r="BS147" s="51">
        <v>7948.5</v>
      </c>
      <c r="BT147" s="48">
        <v>18971.12</v>
      </c>
      <c r="BU147" s="48">
        <v>8451.24</v>
      </c>
    </row>
    <row r="148" spans="1:73">
      <c r="A148" s="45" t="s">
        <v>1304</v>
      </c>
      <c r="B148" s="47" t="s">
        <v>1171</v>
      </c>
      <c r="C148" s="47" t="s">
        <v>1171</v>
      </c>
      <c r="D148" s="47" t="s">
        <v>1171</v>
      </c>
      <c r="E148" s="47" t="s">
        <v>1171</v>
      </c>
      <c r="F148" s="47" t="s">
        <v>1171</v>
      </c>
      <c r="G148" s="47" t="s">
        <v>1171</v>
      </c>
      <c r="H148" s="47" t="s">
        <v>1171</v>
      </c>
      <c r="I148" s="47" t="s">
        <v>1171</v>
      </c>
      <c r="J148" s="47" t="s">
        <v>1171</v>
      </c>
      <c r="K148" s="47" t="s">
        <v>1171</v>
      </c>
      <c r="L148" s="47" t="s">
        <v>1171</v>
      </c>
      <c r="M148" s="47" t="s">
        <v>1171</v>
      </c>
      <c r="N148" s="47" t="s">
        <v>1171</v>
      </c>
      <c r="O148" s="47" t="s">
        <v>1171</v>
      </c>
      <c r="P148" s="47" t="s">
        <v>1171</v>
      </c>
      <c r="Q148" s="47" t="s">
        <v>1171</v>
      </c>
      <c r="R148" s="47" t="s">
        <v>1171</v>
      </c>
      <c r="S148" s="47" t="s">
        <v>1171</v>
      </c>
      <c r="T148" s="47" t="s">
        <v>1171</v>
      </c>
      <c r="U148" s="47" t="s">
        <v>1171</v>
      </c>
      <c r="V148" s="47" t="s">
        <v>1171</v>
      </c>
      <c r="W148" s="47" t="s">
        <v>1171</v>
      </c>
      <c r="X148" s="47" t="s">
        <v>1171</v>
      </c>
      <c r="Y148" s="47" t="s">
        <v>1171</v>
      </c>
      <c r="Z148" s="47" t="s">
        <v>1171</v>
      </c>
      <c r="AA148" s="47" t="s">
        <v>1171</v>
      </c>
      <c r="AB148" s="47" t="s">
        <v>1171</v>
      </c>
      <c r="AC148" s="47" t="s">
        <v>1171</v>
      </c>
      <c r="AD148" s="47" t="s">
        <v>1171</v>
      </c>
      <c r="AE148" s="47" t="s">
        <v>1171</v>
      </c>
      <c r="AF148" s="47" t="s">
        <v>1171</v>
      </c>
      <c r="AG148" s="47" t="s">
        <v>1171</v>
      </c>
      <c r="AH148" s="47" t="s">
        <v>1171</v>
      </c>
      <c r="AI148" s="47" t="s">
        <v>1171</v>
      </c>
      <c r="AJ148" s="47" t="s">
        <v>1171</v>
      </c>
      <c r="AK148" s="47" t="s">
        <v>1171</v>
      </c>
      <c r="AL148" s="47" t="s">
        <v>1171</v>
      </c>
      <c r="AM148" s="47" t="s">
        <v>1171</v>
      </c>
      <c r="AN148" s="47" t="s">
        <v>1171</v>
      </c>
      <c r="AO148" s="47" t="s">
        <v>1171</v>
      </c>
      <c r="AP148" s="47" t="s">
        <v>1171</v>
      </c>
      <c r="AQ148" s="47" t="s">
        <v>1171</v>
      </c>
      <c r="AR148" s="47" t="s">
        <v>1171</v>
      </c>
      <c r="AS148" s="47" t="s">
        <v>1171</v>
      </c>
      <c r="AT148" s="47" t="s">
        <v>1171</v>
      </c>
      <c r="AU148" s="47" t="s">
        <v>1171</v>
      </c>
      <c r="AV148" s="47" t="s">
        <v>1171</v>
      </c>
      <c r="AW148" s="47" t="s">
        <v>1171</v>
      </c>
      <c r="AX148" s="47" t="s">
        <v>1171</v>
      </c>
      <c r="AY148" s="47" t="s">
        <v>1171</v>
      </c>
      <c r="AZ148" s="47" t="s">
        <v>1171</v>
      </c>
      <c r="BA148" s="47" t="s">
        <v>1171</v>
      </c>
      <c r="BB148" s="47" t="s">
        <v>1171</v>
      </c>
      <c r="BC148" s="47" t="s">
        <v>1171</v>
      </c>
      <c r="BD148" s="47" t="s">
        <v>1171</v>
      </c>
      <c r="BE148" s="47" t="s">
        <v>1171</v>
      </c>
      <c r="BF148" s="47" t="s">
        <v>1171</v>
      </c>
      <c r="BG148" s="47" t="s">
        <v>1171</v>
      </c>
      <c r="BH148" s="47" t="s">
        <v>1171</v>
      </c>
      <c r="BI148" s="47" t="s">
        <v>1171</v>
      </c>
      <c r="BJ148" s="47" t="s">
        <v>1171</v>
      </c>
      <c r="BK148" s="47" t="s">
        <v>1171</v>
      </c>
      <c r="BL148" s="47" t="s">
        <v>1171</v>
      </c>
      <c r="BM148" s="47" t="s">
        <v>1171</v>
      </c>
      <c r="BN148" s="47" t="s">
        <v>1171</v>
      </c>
      <c r="BO148" s="47" t="s">
        <v>1171</v>
      </c>
      <c r="BP148" s="47" t="s">
        <v>1171</v>
      </c>
      <c r="BQ148" s="47" t="s">
        <v>1171</v>
      </c>
      <c r="BR148" s="47" t="s">
        <v>1171</v>
      </c>
      <c r="BS148" s="47" t="s">
        <v>1171</v>
      </c>
      <c r="BT148" s="47" t="s">
        <v>1171</v>
      </c>
      <c r="BU148" s="47" t="s">
        <v>1171</v>
      </c>
    </row>
    <row r="149" spans="1:73">
      <c r="A149" s="45" t="s">
        <v>1305</v>
      </c>
      <c r="B149" s="48">
        <v>2344.2800000000002</v>
      </c>
      <c r="C149" s="48">
        <v>170.04</v>
      </c>
      <c r="D149" s="48">
        <v>2230.44</v>
      </c>
      <c r="E149" s="48">
        <v>641.75</v>
      </c>
      <c r="F149" s="48">
        <v>2335.5700000000002</v>
      </c>
      <c r="G149" s="48">
        <v>329.86</v>
      </c>
      <c r="H149" s="48">
        <v>2711.29</v>
      </c>
      <c r="I149" s="48">
        <v>185.91</v>
      </c>
      <c r="J149" s="48">
        <v>1934.93</v>
      </c>
      <c r="K149" s="48">
        <v>125.17</v>
      </c>
      <c r="L149" s="48">
        <v>1978.82</v>
      </c>
      <c r="M149" s="48">
        <v>277.86</v>
      </c>
      <c r="N149" s="48">
        <v>1518.94</v>
      </c>
      <c r="O149" s="48">
        <v>110.04</v>
      </c>
      <c r="P149" s="48">
        <v>2104.8200000000002</v>
      </c>
      <c r="Q149" s="48">
        <v>244.36</v>
      </c>
      <c r="R149" s="48">
        <v>2479.87</v>
      </c>
      <c r="S149" s="48">
        <v>154.65</v>
      </c>
      <c r="T149" s="48">
        <v>2488.42</v>
      </c>
      <c r="U149" s="48">
        <v>371.89</v>
      </c>
      <c r="V149" s="48">
        <v>3115.91</v>
      </c>
      <c r="W149" s="48">
        <v>277.45999999999998</v>
      </c>
      <c r="X149" s="48">
        <v>2343.0700000000002</v>
      </c>
      <c r="Y149" s="48">
        <v>91.09</v>
      </c>
      <c r="Z149" s="48">
        <v>3361.42</v>
      </c>
      <c r="AA149" s="48">
        <v>170.71</v>
      </c>
      <c r="AB149" s="48">
        <v>2903.82</v>
      </c>
      <c r="AC149" s="48">
        <v>379.61</v>
      </c>
      <c r="AD149" s="48">
        <v>2178.4899999999998</v>
      </c>
      <c r="AE149" s="48">
        <v>212.15</v>
      </c>
      <c r="AF149" s="48">
        <v>3411.21</v>
      </c>
      <c r="AG149" s="48">
        <v>58.87</v>
      </c>
      <c r="AH149" s="48">
        <v>2635.61</v>
      </c>
      <c r="AI149" s="48">
        <v>97.15</v>
      </c>
      <c r="AJ149" s="48">
        <v>2673.89</v>
      </c>
      <c r="AK149" s="48">
        <v>247.12</v>
      </c>
      <c r="AL149" s="51">
        <v>1974.7</v>
      </c>
      <c r="AM149" s="48">
        <v>87.37</v>
      </c>
      <c r="AN149" s="48">
        <v>2389.19</v>
      </c>
      <c r="AO149" s="48">
        <v>83.55</v>
      </c>
      <c r="AP149" s="48">
        <v>2972.48</v>
      </c>
      <c r="AQ149" s="48">
        <v>57.64</v>
      </c>
      <c r="AR149" s="48">
        <v>2931.41</v>
      </c>
      <c r="AS149" s="48">
        <v>142.88</v>
      </c>
      <c r="AT149" s="48">
        <v>3142.12</v>
      </c>
      <c r="AU149" s="48">
        <v>121.69</v>
      </c>
      <c r="AV149" s="48">
        <v>3665.23</v>
      </c>
      <c r="AW149" s="51">
        <v>381.9</v>
      </c>
      <c r="AX149" s="48">
        <v>2961.45</v>
      </c>
      <c r="AY149" s="48">
        <v>264.31</v>
      </c>
      <c r="AZ149" s="51">
        <v>1726</v>
      </c>
      <c r="BA149" s="48">
        <v>137.83000000000001</v>
      </c>
      <c r="BB149" s="48">
        <v>2290.14</v>
      </c>
      <c r="BC149" s="48">
        <v>111.28</v>
      </c>
      <c r="BD149" s="51">
        <v>3592</v>
      </c>
      <c r="BE149" s="48">
        <v>262.54000000000002</v>
      </c>
      <c r="BF149" s="48">
        <v>3134.67</v>
      </c>
      <c r="BG149" s="48">
        <v>383.41</v>
      </c>
      <c r="BH149" s="51">
        <v>3615.5</v>
      </c>
      <c r="BI149" s="48">
        <v>61.26</v>
      </c>
      <c r="BJ149" s="48">
        <v>3467.41</v>
      </c>
      <c r="BK149" s="48">
        <v>86.84</v>
      </c>
      <c r="BL149" s="48">
        <v>3577.87</v>
      </c>
      <c r="BM149" s="48">
        <v>478.08</v>
      </c>
      <c r="BN149" s="48">
        <v>3752.65</v>
      </c>
      <c r="BO149" s="48">
        <v>132.85</v>
      </c>
      <c r="BP149" s="48">
        <v>2908.76</v>
      </c>
      <c r="BQ149" s="48">
        <v>219.79</v>
      </c>
      <c r="BR149" s="48">
        <v>3698.38</v>
      </c>
      <c r="BS149" s="48">
        <v>139.47</v>
      </c>
      <c r="BT149" s="48">
        <v>2410.23</v>
      </c>
      <c r="BU149" s="48">
        <v>94.02</v>
      </c>
    </row>
    <row r="150" spans="1:73">
      <c r="A150" s="45" t="s">
        <v>1306</v>
      </c>
      <c r="B150" s="49">
        <v>269.27999999999997</v>
      </c>
      <c r="C150" s="49">
        <v>54.69</v>
      </c>
      <c r="D150" s="49">
        <v>143.66999999999999</v>
      </c>
      <c r="E150" s="49">
        <v>46.36</v>
      </c>
      <c r="F150" s="49">
        <v>176.11</v>
      </c>
      <c r="G150" s="49">
        <v>91.58</v>
      </c>
      <c r="H150" s="49">
        <v>92.75</v>
      </c>
      <c r="I150" s="49">
        <v>76.290000000000006</v>
      </c>
      <c r="J150" s="49">
        <v>220.18</v>
      </c>
      <c r="K150" s="49">
        <v>55.29</v>
      </c>
      <c r="L150" s="49">
        <v>84.06</v>
      </c>
      <c r="M150" s="49">
        <v>20.29</v>
      </c>
      <c r="N150" s="49">
        <v>163.52000000000001</v>
      </c>
      <c r="O150" s="49">
        <v>19.14</v>
      </c>
      <c r="P150" s="49">
        <v>239.22</v>
      </c>
      <c r="Q150" s="49">
        <v>47.41</v>
      </c>
      <c r="R150" s="49">
        <v>79.11</v>
      </c>
      <c r="S150" s="49">
        <v>29.71</v>
      </c>
      <c r="T150" s="49">
        <v>280.26</v>
      </c>
      <c r="U150" s="49">
        <v>34.64</v>
      </c>
      <c r="V150" s="49">
        <v>52.18</v>
      </c>
      <c r="W150" s="49">
        <v>13.66</v>
      </c>
      <c r="X150" s="49">
        <v>340.79</v>
      </c>
      <c r="Y150" s="49">
        <v>23.27</v>
      </c>
      <c r="Z150" s="49">
        <v>121.91</v>
      </c>
      <c r="AA150" s="49">
        <v>6.93</v>
      </c>
      <c r="AB150" s="49">
        <v>366.44</v>
      </c>
      <c r="AC150" s="49">
        <v>12.92</v>
      </c>
      <c r="AD150" s="49">
        <v>76.47</v>
      </c>
      <c r="AE150" s="49">
        <v>32.51</v>
      </c>
      <c r="AF150" s="49">
        <v>216.22</v>
      </c>
      <c r="AG150" s="49">
        <v>123.57</v>
      </c>
      <c r="AH150" s="49">
        <v>420.43</v>
      </c>
      <c r="AI150" s="49">
        <v>19.46</v>
      </c>
      <c r="AJ150" s="49">
        <v>34.57</v>
      </c>
      <c r="AK150" s="49">
        <v>17.809999999999999</v>
      </c>
      <c r="AL150" s="50">
        <v>242.5</v>
      </c>
      <c r="AM150" s="49">
        <v>18.07</v>
      </c>
      <c r="AN150" s="49">
        <v>31.65</v>
      </c>
      <c r="AO150" s="49">
        <v>17.93</v>
      </c>
      <c r="AP150" s="49">
        <v>309.17</v>
      </c>
      <c r="AQ150" s="49">
        <v>12.93</v>
      </c>
      <c r="AR150" s="49">
        <v>10.93</v>
      </c>
      <c r="AS150" s="49">
        <v>8.59</v>
      </c>
      <c r="AT150" s="49">
        <v>349.15</v>
      </c>
      <c r="AU150" s="49">
        <v>17.690000000000001</v>
      </c>
      <c r="AV150" s="49">
        <v>253.04</v>
      </c>
      <c r="AW150" s="50">
        <v>21.6</v>
      </c>
      <c r="AX150" s="49">
        <v>67.23</v>
      </c>
      <c r="AY150" s="50">
        <v>19.2</v>
      </c>
      <c r="AZ150" s="49">
        <v>295.58</v>
      </c>
      <c r="BA150" s="50">
        <v>107.7</v>
      </c>
      <c r="BB150" s="49">
        <v>58.79</v>
      </c>
      <c r="BC150" s="49">
        <v>14.81</v>
      </c>
      <c r="BD150" s="49">
        <v>301.85000000000002</v>
      </c>
      <c r="BE150" s="49">
        <v>33.33</v>
      </c>
      <c r="BF150" s="49">
        <v>322.49</v>
      </c>
      <c r="BG150" s="49">
        <v>23.83</v>
      </c>
      <c r="BH150" s="49">
        <v>291.05</v>
      </c>
      <c r="BI150" s="49">
        <v>27.69</v>
      </c>
      <c r="BJ150" s="49">
        <v>164.06</v>
      </c>
      <c r="BK150" s="49">
        <v>31.73</v>
      </c>
      <c r="BL150" s="50">
        <v>446.3</v>
      </c>
      <c r="BM150" s="49">
        <v>21.23</v>
      </c>
      <c r="BN150" s="49">
        <v>307.58999999999997</v>
      </c>
      <c r="BO150" s="49">
        <v>9.69</v>
      </c>
      <c r="BP150" s="49">
        <v>278.25</v>
      </c>
      <c r="BQ150" s="49">
        <v>12.02</v>
      </c>
      <c r="BR150" s="49">
        <v>406.68</v>
      </c>
      <c r="BS150" s="49">
        <v>36.270000000000003</v>
      </c>
      <c r="BT150" s="49">
        <v>127.65</v>
      </c>
      <c r="BU150" s="49">
        <v>15.24</v>
      </c>
    </row>
    <row r="151" spans="1:73">
      <c r="A151" s="45" t="s">
        <v>1307</v>
      </c>
      <c r="B151" s="48">
        <v>14398.98</v>
      </c>
      <c r="C151" s="48">
        <v>5569.67</v>
      </c>
      <c r="D151" s="48">
        <v>15451.35</v>
      </c>
      <c r="E151" s="48">
        <v>5847.46</v>
      </c>
      <c r="F151" s="51">
        <v>23151.200000000001</v>
      </c>
      <c r="G151" s="48">
        <v>6318.28</v>
      </c>
      <c r="H151" s="48">
        <v>24492.42</v>
      </c>
      <c r="I151" s="48">
        <v>7019.07</v>
      </c>
      <c r="J151" s="48">
        <v>23049.93</v>
      </c>
      <c r="K151" s="51">
        <v>6770.9</v>
      </c>
      <c r="L151" s="48">
        <v>27379.51</v>
      </c>
      <c r="M151" s="48">
        <v>7722.75</v>
      </c>
      <c r="N151" s="48">
        <v>20618.47</v>
      </c>
      <c r="O151" s="48">
        <v>6693.67</v>
      </c>
      <c r="P151" s="48">
        <v>24533.49</v>
      </c>
      <c r="Q151" s="48">
        <v>7462.13</v>
      </c>
      <c r="R151" s="48">
        <v>25682.42</v>
      </c>
      <c r="S151" s="48">
        <v>8771.5400000000009</v>
      </c>
      <c r="T151" s="48">
        <v>24943.34</v>
      </c>
      <c r="U151" s="48">
        <v>5867.23</v>
      </c>
      <c r="V151" s="48">
        <v>22134.31</v>
      </c>
      <c r="W151" s="48">
        <v>6748.47</v>
      </c>
      <c r="X151" s="48">
        <v>25069.65</v>
      </c>
      <c r="Y151" s="48">
        <v>6214.45</v>
      </c>
      <c r="Z151" s="48">
        <v>27614.83</v>
      </c>
      <c r="AA151" s="48">
        <v>6263.79</v>
      </c>
      <c r="AB151" s="48">
        <v>20692.47</v>
      </c>
      <c r="AC151" s="48">
        <v>6495.72</v>
      </c>
      <c r="AD151" s="48">
        <v>22570.07</v>
      </c>
      <c r="AE151" s="48">
        <v>6768.89</v>
      </c>
      <c r="AF151" s="48">
        <v>27836.55</v>
      </c>
      <c r="AG151" s="48">
        <v>8353.7199999999993</v>
      </c>
      <c r="AH151" s="48">
        <v>22518.240000000002</v>
      </c>
      <c r="AI151" s="48">
        <v>7527.59</v>
      </c>
      <c r="AJ151" s="48">
        <v>29259.42</v>
      </c>
      <c r="AK151" s="48">
        <v>8023.84</v>
      </c>
      <c r="AL151" s="48">
        <v>25977.22</v>
      </c>
      <c r="AM151" s="48">
        <v>9856.58</v>
      </c>
      <c r="AN151" s="48">
        <v>22715.22</v>
      </c>
      <c r="AO151" s="48">
        <v>9576.18</v>
      </c>
      <c r="AP151" s="48">
        <v>34870.81</v>
      </c>
      <c r="AQ151" s="48">
        <v>18791.62</v>
      </c>
      <c r="AR151" s="48">
        <v>38094.33</v>
      </c>
      <c r="AS151" s="48">
        <v>11711.21</v>
      </c>
      <c r="AT151" s="48">
        <v>24576.83</v>
      </c>
      <c r="AU151" s="48">
        <v>10502.43</v>
      </c>
      <c r="AV151" s="48">
        <v>20654.830000000002</v>
      </c>
      <c r="AW151" s="48">
        <v>8952.33</v>
      </c>
      <c r="AX151" s="48">
        <v>16723.79</v>
      </c>
      <c r="AY151" s="48">
        <v>6641.05</v>
      </c>
      <c r="AZ151" s="48">
        <v>29105.43</v>
      </c>
      <c r="BA151" s="48">
        <v>7247.51</v>
      </c>
      <c r="BB151" s="48">
        <v>21009.82</v>
      </c>
      <c r="BC151" s="48">
        <v>6955.37</v>
      </c>
      <c r="BD151" s="48">
        <v>28054.23</v>
      </c>
      <c r="BE151" s="48">
        <v>17071.28</v>
      </c>
      <c r="BF151" s="48">
        <v>25332.94</v>
      </c>
      <c r="BG151" s="48">
        <v>12026.83</v>
      </c>
      <c r="BH151" s="48">
        <v>18751.849999999999</v>
      </c>
      <c r="BI151" s="48">
        <v>10544.97</v>
      </c>
      <c r="BJ151" s="48">
        <v>27652.78</v>
      </c>
      <c r="BK151" s="51">
        <v>8737.7000000000007</v>
      </c>
      <c r="BL151" s="51">
        <v>24236</v>
      </c>
      <c r="BM151" s="48">
        <v>11094.54</v>
      </c>
      <c r="BN151" s="48">
        <v>23526.28</v>
      </c>
      <c r="BO151" s="48">
        <v>10862.53</v>
      </c>
      <c r="BP151" s="48">
        <v>25129.13</v>
      </c>
      <c r="BQ151" s="51">
        <v>9489.2000000000007</v>
      </c>
      <c r="BR151" s="48">
        <v>29776.62</v>
      </c>
      <c r="BS151" s="48">
        <v>8208.11</v>
      </c>
      <c r="BT151" s="48">
        <v>26024.45</v>
      </c>
      <c r="BU151" s="48">
        <v>11236.99</v>
      </c>
    </row>
    <row r="152" spans="1:73">
      <c r="A152" s="45" t="s">
        <v>1308</v>
      </c>
      <c r="B152" s="49">
        <v>28538.39</v>
      </c>
      <c r="C152" s="49">
        <v>14183.27</v>
      </c>
      <c r="D152" s="49">
        <v>28274.53</v>
      </c>
      <c r="E152" s="49">
        <v>14885.08</v>
      </c>
      <c r="F152" s="49">
        <v>31914.78</v>
      </c>
      <c r="G152" s="49">
        <v>16082.42</v>
      </c>
      <c r="H152" s="49">
        <v>53057.01</v>
      </c>
      <c r="I152" s="49">
        <v>19581.23</v>
      </c>
      <c r="J152" s="49">
        <v>51503.24</v>
      </c>
      <c r="K152" s="49">
        <v>16082.69</v>
      </c>
      <c r="L152" s="49">
        <v>56675.23</v>
      </c>
      <c r="M152" s="49">
        <v>20029.38</v>
      </c>
      <c r="N152" s="49">
        <v>46972.57</v>
      </c>
      <c r="O152" s="49">
        <v>15178.47</v>
      </c>
      <c r="P152" s="49">
        <v>44019.07</v>
      </c>
      <c r="Q152" s="49">
        <v>17472.650000000001</v>
      </c>
      <c r="R152" s="49">
        <v>41974.39</v>
      </c>
      <c r="S152" s="49">
        <v>21893.73</v>
      </c>
      <c r="T152" s="49">
        <v>33517.230000000003</v>
      </c>
      <c r="U152" s="49">
        <v>19170.11</v>
      </c>
      <c r="V152" s="49">
        <v>41624.89</v>
      </c>
      <c r="W152" s="49">
        <v>14305.52</v>
      </c>
      <c r="X152" s="50">
        <v>34954.5</v>
      </c>
      <c r="Y152" s="49">
        <v>16092.36</v>
      </c>
      <c r="Z152" s="49">
        <v>36471.51</v>
      </c>
      <c r="AA152" s="49">
        <v>12716.06</v>
      </c>
      <c r="AB152" s="49">
        <v>38245.64</v>
      </c>
      <c r="AC152" s="49">
        <v>13369.05</v>
      </c>
      <c r="AD152" s="49">
        <v>45063.44</v>
      </c>
      <c r="AE152" s="49">
        <v>11955.61</v>
      </c>
      <c r="AF152" s="49">
        <v>38144.29</v>
      </c>
      <c r="AG152" s="49">
        <v>15620.47</v>
      </c>
      <c r="AH152" s="49">
        <v>54342.05</v>
      </c>
      <c r="AI152" s="50">
        <v>14529.1</v>
      </c>
      <c r="AJ152" s="49">
        <v>31419.71</v>
      </c>
      <c r="AK152" s="49">
        <v>13384.09</v>
      </c>
      <c r="AL152" s="49">
        <v>55138.78</v>
      </c>
      <c r="AM152" s="49">
        <v>14521.69</v>
      </c>
      <c r="AN152" s="49">
        <v>53201.97</v>
      </c>
      <c r="AO152" s="49">
        <v>16208.61</v>
      </c>
      <c r="AP152" s="49">
        <v>42849.26</v>
      </c>
      <c r="AQ152" s="49">
        <v>30373.54</v>
      </c>
      <c r="AR152" s="49">
        <v>49071.99</v>
      </c>
      <c r="AS152" s="49">
        <v>24439.67</v>
      </c>
      <c r="AT152" s="49">
        <v>31526.04</v>
      </c>
      <c r="AU152" s="49">
        <v>24935.95</v>
      </c>
      <c r="AV152" s="49">
        <v>39689.72</v>
      </c>
      <c r="AW152" s="49">
        <v>27731.040000000001</v>
      </c>
      <c r="AX152" s="49">
        <v>30662.19</v>
      </c>
      <c r="AY152" s="49">
        <v>11061.23</v>
      </c>
      <c r="AZ152" s="49">
        <v>38834.26</v>
      </c>
      <c r="BA152" s="49">
        <v>11490.99</v>
      </c>
      <c r="BB152" s="49">
        <v>34112.94</v>
      </c>
      <c r="BC152" s="49">
        <v>19481.79</v>
      </c>
      <c r="BD152" s="49">
        <v>39599.050000000003</v>
      </c>
      <c r="BE152" s="49">
        <v>31554.04</v>
      </c>
      <c r="BF152" s="49">
        <v>51958.62</v>
      </c>
      <c r="BG152" s="49">
        <v>10600.86</v>
      </c>
      <c r="BH152" s="49">
        <v>41661.01</v>
      </c>
      <c r="BI152" s="49">
        <v>9730.41</v>
      </c>
      <c r="BJ152" s="49">
        <v>24110.29</v>
      </c>
      <c r="BK152" s="49">
        <v>9062.73</v>
      </c>
      <c r="BL152" s="49">
        <v>37655.870000000003</v>
      </c>
      <c r="BM152" s="49">
        <v>13022.41</v>
      </c>
      <c r="BN152" s="49">
        <v>37509.910000000003</v>
      </c>
      <c r="BO152" s="49">
        <v>12191.44</v>
      </c>
      <c r="BP152" s="49">
        <v>32065.31</v>
      </c>
      <c r="BQ152" s="49">
        <v>9352.32</v>
      </c>
      <c r="BR152" s="49">
        <v>35504.07</v>
      </c>
      <c r="BS152" s="49">
        <v>11154.35</v>
      </c>
      <c r="BT152" s="49">
        <v>25256.85</v>
      </c>
      <c r="BU152" s="49">
        <v>7790.39</v>
      </c>
    </row>
    <row r="153" spans="1:73">
      <c r="A153" s="45" t="s">
        <v>1309</v>
      </c>
      <c r="B153" s="48">
        <v>83492.87</v>
      </c>
      <c r="C153" s="48">
        <v>3368.31</v>
      </c>
      <c r="D153" s="48">
        <v>59550.68</v>
      </c>
      <c r="E153" s="48">
        <v>1444.06</v>
      </c>
      <c r="F153" s="48">
        <v>61241.87</v>
      </c>
      <c r="G153" s="48">
        <v>2926.22</v>
      </c>
      <c r="H153" s="48">
        <v>58280.68</v>
      </c>
      <c r="I153" s="48">
        <v>2834.75</v>
      </c>
      <c r="J153" s="48">
        <v>55850.46</v>
      </c>
      <c r="K153" s="48">
        <v>1760.63</v>
      </c>
      <c r="L153" s="48">
        <v>54279.37</v>
      </c>
      <c r="M153" s="51">
        <v>2361.5</v>
      </c>
      <c r="N153" s="48">
        <v>62557.56</v>
      </c>
      <c r="O153" s="51">
        <v>1954.6</v>
      </c>
      <c r="P153" s="48">
        <v>66017.13</v>
      </c>
      <c r="Q153" s="48">
        <v>2361.96</v>
      </c>
      <c r="R153" s="48">
        <v>59123.58</v>
      </c>
      <c r="S153" s="48">
        <v>2833.08</v>
      </c>
      <c r="T153" s="48">
        <v>78362.81</v>
      </c>
      <c r="U153" s="48">
        <v>2021.53</v>
      </c>
      <c r="V153" s="48">
        <v>75617.320000000007</v>
      </c>
      <c r="W153" s="48">
        <v>3036.09</v>
      </c>
      <c r="X153" s="48">
        <v>76847.62</v>
      </c>
      <c r="Y153" s="48">
        <v>2519.89</v>
      </c>
      <c r="Z153" s="48">
        <v>108983.57</v>
      </c>
      <c r="AA153" s="48">
        <v>3331.09</v>
      </c>
      <c r="AB153" s="48">
        <v>76491.429999999993</v>
      </c>
      <c r="AC153" s="51">
        <v>1776.1</v>
      </c>
      <c r="AD153" s="48">
        <v>64242.35</v>
      </c>
      <c r="AE153" s="48">
        <v>2923.36</v>
      </c>
      <c r="AF153" s="48">
        <v>74462.19</v>
      </c>
      <c r="AG153" s="48">
        <v>3321.46</v>
      </c>
      <c r="AH153" s="48">
        <v>53969.08</v>
      </c>
      <c r="AI153" s="48">
        <v>2662.31</v>
      </c>
      <c r="AJ153" s="48">
        <v>58757.79</v>
      </c>
      <c r="AK153" s="48">
        <v>2451.84</v>
      </c>
      <c r="AL153" s="48">
        <v>54641.62</v>
      </c>
      <c r="AM153" s="48">
        <v>2290.66</v>
      </c>
      <c r="AN153" s="48">
        <v>66919.72</v>
      </c>
      <c r="AO153" s="48">
        <v>2325.52</v>
      </c>
      <c r="AP153" s="48">
        <v>75863.520000000004</v>
      </c>
      <c r="AQ153" s="48">
        <v>2048.71</v>
      </c>
      <c r="AR153" s="48">
        <v>66397.649999999994</v>
      </c>
      <c r="AS153" s="48">
        <v>1766.29</v>
      </c>
      <c r="AT153" s="48">
        <v>56617.11</v>
      </c>
      <c r="AU153" s="48">
        <v>1357.26</v>
      </c>
      <c r="AV153" s="48">
        <v>88018.03</v>
      </c>
      <c r="AW153" s="48">
        <v>2227.06</v>
      </c>
      <c r="AX153" s="48">
        <v>72261.820000000007</v>
      </c>
      <c r="AY153" s="48">
        <v>2166.9899999999998</v>
      </c>
      <c r="AZ153" s="48">
        <v>66712.52</v>
      </c>
      <c r="BA153" s="48">
        <v>3053.54</v>
      </c>
      <c r="BB153" s="48">
        <v>71896.97</v>
      </c>
      <c r="BC153" s="51">
        <v>2238.5</v>
      </c>
      <c r="BD153" s="48">
        <v>60196.61</v>
      </c>
      <c r="BE153" s="48">
        <v>1896.99</v>
      </c>
      <c r="BF153" s="48">
        <v>52249.88</v>
      </c>
      <c r="BG153" s="48">
        <v>3951.22</v>
      </c>
      <c r="BH153" s="48">
        <v>57471.82</v>
      </c>
      <c r="BI153" s="51">
        <v>2791.8</v>
      </c>
      <c r="BJ153" s="48">
        <v>51977.31</v>
      </c>
      <c r="BK153" s="48">
        <v>2577.79</v>
      </c>
      <c r="BL153" s="48">
        <v>57457.45</v>
      </c>
      <c r="BM153" s="48">
        <v>1165.8399999999999</v>
      </c>
      <c r="BN153" s="51">
        <v>55314.3</v>
      </c>
      <c r="BO153" s="48">
        <v>2414.62</v>
      </c>
      <c r="BP153" s="48">
        <v>79909.97</v>
      </c>
      <c r="BQ153" s="51">
        <v>3272.6</v>
      </c>
      <c r="BR153" s="48">
        <v>86626.17</v>
      </c>
      <c r="BS153" s="48">
        <v>2472.58</v>
      </c>
      <c r="BT153" s="51">
        <v>89595.199999999997</v>
      </c>
      <c r="BU153" s="48">
        <v>1927.91</v>
      </c>
    </row>
    <row r="154" spans="1:73">
      <c r="A154" s="45" t="s">
        <v>1310</v>
      </c>
      <c r="B154" s="49">
        <v>10493.99</v>
      </c>
      <c r="C154" s="49">
        <v>410.21</v>
      </c>
      <c r="D154" s="49">
        <v>9223.11</v>
      </c>
      <c r="E154" s="49">
        <v>239.92</v>
      </c>
      <c r="F154" s="50">
        <v>9435.6</v>
      </c>
      <c r="G154" s="49">
        <v>320.68</v>
      </c>
      <c r="H154" s="49">
        <v>9608.49</v>
      </c>
      <c r="I154" s="49">
        <v>557.16999999999996</v>
      </c>
      <c r="J154" s="49">
        <v>11503.87</v>
      </c>
      <c r="K154" s="49">
        <v>450.42</v>
      </c>
      <c r="L154" s="49">
        <v>11544.23</v>
      </c>
      <c r="M154" s="49">
        <v>388.49</v>
      </c>
      <c r="N154" s="49">
        <v>11080.62</v>
      </c>
      <c r="O154" s="49">
        <v>339.46</v>
      </c>
      <c r="P154" s="49">
        <v>12925.57</v>
      </c>
      <c r="Q154" s="49">
        <v>357.95</v>
      </c>
      <c r="R154" s="49">
        <v>8136.04</v>
      </c>
      <c r="S154" s="49">
        <v>381.24</v>
      </c>
      <c r="T154" s="49">
        <v>10880.03</v>
      </c>
      <c r="U154" s="49">
        <v>337.86</v>
      </c>
      <c r="V154" s="49">
        <v>14014.56</v>
      </c>
      <c r="W154" s="49">
        <v>376.26</v>
      </c>
      <c r="X154" s="49">
        <v>13269.13</v>
      </c>
      <c r="Y154" s="50">
        <v>520.6</v>
      </c>
      <c r="Z154" s="49">
        <v>15391.25</v>
      </c>
      <c r="AA154" s="50">
        <v>537.1</v>
      </c>
      <c r="AB154" s="49">
        <v>11426.96</v>
      </c>
      <c r="AC154" s="49">
        <v>454.76</v>
      </c>
      <c r="AD154" s="49">
        <v>13726.73</v>
      </c>
      <c r="AE154" s="49">
        <v>482.75</v>
      </c>
      <c r="AF154" s="49">
        <v>12188.62</v>
      </c>
      <c r="AG154" s="49">
        <v>1174.23</v>
      </c>
      <c r="AH154" s="50">
        <v>11672</v>
      </c>
      <c r="AI154" s="49">
        <v>382.12</v>
      </c>
      <c r="AJ154" s="49">
        <v>16713.419999999998</v>
      </c>
      <c r="AK154" s="49">
        <v>565.13</v>
      </c>
      <c r="AL154" s="49">
        <v>13784.67</v>
      </c>
      <c r="AM154" s="49">
        <v>741.61</v>
      </c>
      <c r="AN154" s="49">
        <v>14943.32</v>
      </c>
      <c r="AO154" s="49">
        <v>1037.47</v>
      </c>
      <c r="AP154" s="49">
        <v>12644.56</v>
      </c>
      <c r="AQ154" s="49">
        <v>702.61</v>
      </c>
      <c r="AR154" s="49">
        <v>10281.540000000001</v>
      </c>
      <c r="AS154" s="49">
        <v>249.31</v>
      </c>
      <c r="AT154" s="49">
        <v>13650.61</v>
      </c>
      <c r="AU154" s="49">
        <v>397.53</v>
      </c>
      <c r="AV154" s="49">
        <v>13752.03</v>
      </c>
      <c r="AW154" s="49">
        <v>573.35</v>
      </c>
      <c r="AX154" s="49">
        <v>20390.240000000002</v>
      </c>
      <c r="AY154" s="49">
        <v>560.58000000000004</v>
      </c>
      <c r="AZ154" s="49">
        <v>19270.14</v>
      </c>
      <c r="BA154" s="49">
        <v>560.30999999999995</v>
      </c>
      <c r="BB154" s="49">
        <v>16470.72</v>
      </c>
      <c r="BC154" s="49">
        <v>1128.81</v>
      </c>
      <c r="BD154" s="49">
        <v>18697.240000000002</v>
      </c>
      <c r="BE154" s="49">
        <v>1444.93</v>
      </c>
      <c r="BF154" s="49">
        <v>17870.48</v>
      </c>
      <c r="BG154" s="49">
        <v>603.24</v>
      </c>
      <c r="BH154" s="49">
        <v>17185.12</v>
      </c>
      <c r="BI154" s="49">
        <v>733.04</v>
      </c>
      <c r="BJ154" s="49">
        <v>19086.47</v>
      </c>
      <c r="BK154" s="49">
        <v>844.52</v>
      </c>
      <c r="BL154" s="49">
        <v>14208.51</v>
      </c>
      <c r="BM154" s="49">
        <v>1162.8399999999999</v>
      </c>
      <c r="BN154" s="49">
        <v>16884.47</v>
      </c>
      <c r="BO154" s="49">
        <v>847.53</v>
      </c>
      <c r="BP154" s="49">
        <v>24588.83</v>
      </c>
      <c r="BQ154" s="49">
        <v>1078.56</v>
      </c>
      <c r="BR154" s="49">
        <v>22173.95</v>
      </c>
      <c r="BS154" s="49">
        <v>1718.86</v>
      </c>
      <c r="BT154" s="49">
        <v>17319.77</v>
      </c>
      <c r="BU154" s="49">
        <v>1880.17</v>
      </c>
    </row>
    <row r="155" spans="1:73">
      <c r="A155" s="45" t="s">
        <v>1311</v>
      </c>
      <c r="B155" s="48">
        <v>1702.39</v>
      </c>
      <c r="C155" s="48">
        <v>3471.59</v>
      </c>
      <c r="D155" s="48">
        <v>3231.67</v>
      </c>
      <c r="E155" s="48">
        <v>1206.8900000000001</v>
      </c>
      <c r="F155" s="48">
        <v>3168.25</v>
      </c>
      <c r="G155" s="48">
        <v>1454.41</v>
      </c>
      <c r="H155" s="48">
        <v>3575.67</v>
      </c>
      <c r="I155" s="48">
        <v>2819.72</v>
      </c>
      <c r="J155" s="48">
        <v>3902.89</v>
      </c>
      <c r="K155" s="48">
        <v>870.71</v>
      </c>
      <c r="L155" s="48">
        <v>5290.41</v>
      </c>
      <c r="M155" s="48">
        <v>5138.91</v>
      </c>
      <c r="N155" s="48">
        <v>6549.57</v>
      </c>
      <c r="O155" s="51">
        <v>2268.6</v>
      </c>
      <c r="P155" s="48">
        <v>6093.37</v>
      </c>
      <c r="Q155" s="48">
        <v>2969.03</v>
      </c>
      <c r="R155" s="48">
        <v>5568.42</v>
      </c>
      <c r="S155" s="48">
        <v>2641.18</v>
      </c>
      <c r="T155" s="48">
        <v>5720.69</v>
      </c>
      <c r="U155" s="48">
        <v>5157.1499999999996</v>
      </c>
      <c r="V155" s="48">
        <v>2540.66</v>
      </c>
      <c r="W155" s="48">
        <v>2678.56</v>
      </c>
      <c r="X155" s="48">
        <v>2549.19</v>
      </c>
      <c r="Y155" s="48">
        <v>3501.12</v>
      </c>
      <c r="Z155" s="48">
        <v>5677.84</v>
      </c>
      <c r="AA155" s="48">
        <v>2983.08</v>
      </c>
      <c r="AB155" s="48">
        <v>4753.3500000000004</v>
      </c>
      <c r="AC155" s="48">
        <v>2324.31</v>
      </c>
      <c r="AD155" s="48">
        <v>3935.77</v>
      </c>
      <c r="AE155" s="48">
        <v>1418.59</v>
      </c>
      <c r="AF155" s="48">
        <v>6250.09</v>
      </c>
      <c r="AG155" s="48">
        <v>1698.05</v>
      </c>
      <c r="AH155" s="48">
        <v>6546.09</v>
      </c>
      <c r="AI155" s="48">
        <v>5164.2700000000004</v>
      </c>
      <c r="AJ155" s="48">
        <v>5484.07</v>
      </c>
      <c r="AK155" s="48">
        <v>6316.82</v>
      </c>
      <c r="AL155" s="48">
        <v>9136.7099999999991</v>
      </c>
      <c r="AM155" s="48">
        <v>1748.08</v>
      </c>
      <c r="AN155" s="48">
        <v>9608.64</v>
      </c>
      <c r="AO155" s="48">
        <v>2680.66</v>
      </c>
      <c r="AP155" s="51">
        <v>6062.4</v>
      </c>
      <c r="AQ155" s="48">
        <v>4063.48</v>
      </c>
      <c r="AR155" s="48">
        <v>11440.52</v>
      </c>
      <c r="AS155" s="48">
        <v>4736.37</v>
      </c>
      <c r="AT155" s="48">
        <v>11272.12</v>
      </c>
      <c r="AU155" s="48">
        <v>6344.08</v>
      </c>
      <c r="AV155" s="48">
        <v>6084.44</v>
      </c>
      <c r="AW155" s="51">
        <v>8258.7000000000007</v>
      </c>
      <c r="AX155" s="48">
        <v>3157.81</v>
      </c>
      <c r="AY155" s="48">
        <v>389.83</v>
      </c>
      <c r="AZ155" s="48">
        <v>2934.28</v>
      </c>
      <c r="BA155" s="48">
        <v>7558.77</v>
      </c>
      <c r="BB155" s="48">
        <v>2457.27</v>
      </c>
      <c r="BC155" s="48">
        <v>4553.46</v>
      </c>
      <c r="BD155" s="51">
        <v>4626.1000000000004</v>
      </c>
      <c r="BE155" s="48">
        <v>3582.87</v>
      </c>
      <c r="BF155" s="51">
        <v>6484.7</v>
      </c>
      <c r="BG155" s="48">
        <v>3955.06</v>
      </c>
      <c r="BH155" s="48">
        <v>5065.92</v>
      </c>
      <c r="BI155" s="48">
        <v>2723.07</v>
      </c>
      <c r="BJ155" s="48">
        <v>5308.92</v>
      </c>
      <c r="BK155" s="48">
        <v>2101.0300000000002</v>
      </c>
      <c r="BL155" s="48">
        <v>5925.71</v>
      </c>
      <c r="BM155" s="51">
        <v>3522.1</v>
      </c>
      <c r="BN155" s="51">
        <v>7554.6</v>
      </c>
      <c r="BO155" s="48">
        <v>3346.76</v>
      </c>
      <c r="BP155" s="48">
        <v>8931.86</v>
      </c>
      <c r="BQ155" s="48">
        <v>4499.6400000000003</v>
      </c>
      <c r="BR155" s="51">
        <v>37641.699999999997</v>
      </c>
      <c r="BS155" s="48">
        <v>5655.92</v>
      </c>
      <c r="BT155" s="48">
        <v>5154.01</v>
      </c>
      <c r="BU155" s="48">
        <v>8782.15</v>
      </c>
    </row>
    <row r="156" spans="1:73">
      <c r="A156" s="45" t="s">
        <v>1312</v>
      </c>
      <c r="B156" s="49">
        <v>3248391.74</v>
      </c>
      <c r="C156" s="49">
        <v>9138.7199999999993</v>
      </c>
      <c r="D156" s="49">
        <v>2554430.86</v>
      </c>
      <c r="E156" s="49">
        <v>8103.25</v>
      </c>
      <c r="F156" s="49">
        <v>3114415.51</v>
      </c>
      <c r="G156" s="49">
        <v>6161.86</v>
      </c>
      <c r="H156" s="49">
        <v>2905056.77</v>
      </c>
      <c r="I156" s="49">
        <v>74619.27</v>
      </c>
      <c r="J156" s="50">
        <v>3267015.1</v>
      </c>
      <c r="K156" s="49">
        <v>8765.5499999999993</v>
      </c>
      <c r="L156" s="49">
        <v>3155666.85</v>
      </c>
      <c r="M156" s="50">
        <v>11045.7</v>
      </c>
      <c r="N156" s="50">
        <v>2458677.5</v>
      </c>
      <c r="O156" s="50">
        <v>5328.6</v>
      </c>
      <c r="P156" s="49">
        <v>2816826.85</v>
      </c>
      <c r="Q156" s="49">
        <v>7960.64</v>
      </c>
      <c r="R156" s="49">
        <v>2503548.5299999998</v>
      </c>
      <c r="S156" s="49">
        <v>10470.73</v>
      </c>
      <c r="T156" s="50">
        <v>2671401.7000000002</v>
      </c>
      <c r="U156" s="49">
        <v>12574.59</v>
      </c>
      <c r="V156" s="49">
        <v>2440141.31</v>
      </c>
      <c r="W156" s="49">
        <v>17374.52</v>
      </c>
      <c r="X156" s="49">
        <v>3184348.41</v>
      </c>
      <c r="Y156" s="49">
        <v>20143.34</v>
      </c>
      <c r="Z156" s="49">
        <v>3113796.74</v>
      </c>
      <c r="AA156" s="49">
        <v>83405.87</v>
      </c>
      <c r="AB156" s="49">
        <v>2487185.75</v>
      </c>
      <c r="AC156" s="49">
        <v>43520.32</v>
      </c>
      <c r="AD156" s="49">
        <v>2294707.36</v>
      </c>
      <c r="AE156" s="49">
        <v>17236.77</v>
      </c>
      <c r="AF156" s="49">
        <v>2268239.92</v>
      </c>
      <c r="AG156" s="49">
        <v>196267.76</v>
      </c>
      <c r="AH156" s="49">
        <v>2306931.54</v>
      </c>
      <c r="AI156" s="49">
        <v>51020.37</v>
      </c>
      <c r="AJ156" s="49">
        <v>3026885.87</v>
      </c>
      <c r="AK156" s="49">
        <v>65641.179999999993</v>
      </c>
      <c r="AL156" s="49">
        <v>2027189.54</v>
      </c>
      <c r="AM156" s="49">
        <v>28362.17</v>
      </c>
      <c r="AN156" s="49">
        <v>2881146.96</v>
      </c>
      <c r="AO156" s="49">
        <v>22071.53</v>
      </c>
      <c r="AP156" s="49">
        <v>2626639.59</v>
      </c>
      <c r="AQ156" s="49">
        <v>48831.69</v>
      </c>
      <c r="AR156" s="49">
        <v>1728798.53</v>
      </c>
      <c r="AS156" s="49">
        <v>11373.95</v>
      </c>
      <c r="AT156" s="49">
        <v>2278500.62</v>
      </c>
      <c r="AU156" s="50">
        <v>31596.2</v>
      </c>
      <c r="AV156" s="49">
        <v>2215475.7200000002</v>
      </c>
      <c r="AW156" s="49">
        <v>16445.77</v>
      </c>
      <c r="AX156" s="49">
        <v>2029350.14</v>
      </c>
      <c r="AY156" s="49">
        <v>9214.57</v>
      </c>
      <c r="AZ156" s="49">
        <v>2564292.52</v>
      </c>
      <c r="BA156" s="49">
        <v>38046.11</v>
      </c>
      <c r="BB156" s="49">
        <v>1553405.93</v>
      </c>
      <c r="BC156" s="49">
        <v>22715.35</v>
      </c>
      <c r="BD156" s="49">
        <v>2281539.14</v>
      </c>
      <c r="BE156" s="49">
        <v>11682.69</v>
      </c>
      <c r="BF156" s="49">
        <v>2824629.71</v>
      </c>
      <c r="BG156" s="49">
        <v>78269.929999999993</v>
      </c>
      <c r="BH156" s="49">
        <v>1617477.65</v>
      </c>
      <c r="BI156" s="49">
        <v>357999.54</v>
      </c>
      <c r="BJ156" s="49">
        <v>3211458.55</v>
      </c>
      <c r="BK156" s="49">
        <v>14731.57</v>
      </c>
      <c r="BL156" s="49">
        <v>1505944.56</v>
      </c>
      <c r="BM156" s="49">
        <v>8571.9699999999993</v>
      </c>
      <c r="BN156" s="49">
        <v>3082417.69</v>
      </c>
      <c r="BO156" s="49">
        <v>9767.2900000000009</v>
      </c>
      <c r="BP156" s="50">
        <v>3177062.6</v>
      </c>
      <c r="BQ156" s="49">
        <v>8120.16</v>
      </c>
      <c r="BR156" s="49">
        <v>2292156.85</v>
      </c>
      <c r="BS156" s="49">
        <v>6859.48</v>
      </c>
      <c r="BT156" s="49">
        <v>1664060.29</v>
      </c>
      <c r="BU156" s="50">
        <v>8839</v>
      </c>
    </row>
    <row r="157" spans="1:73">
      <c r="A157" s="45" t="s">
        <v>1313</v>
      </c>
      <c r="B157" s="48">
        <v>7386.42</v>
      </c>
      <c r="C157" s="46" t="s">
        <v>1171</v>
      </c>
      <c r="D157" s="48">
        <v>8200.84</v>
      </c>
      <c r="E157" s="46" t="s">
        <v>1171</v>
      </c>
      <c r="F157" s="48">
        <v>7217.26</v>
      </c>
      <c r="G157" s="48">
        <v>13.19</v>
      </c>
      <c r="H157" s="48">
        <v>7648.16</v>
      </c>
      <c r="I157" s="46" t="s">
        <v>1171</v>
      </c>
      <c r="J157" s="48">
        <v>8052.06</v>
      </c>
      <c r="K157" s="51">
        <v>10</v>
      </c>
      <c r="L157" s="51">
        <v>8252.7999999999993</v>
      </c>
      <c r="M157" s="51">
        <v>10</v>
      </c>
      <c r="N157" s="48">
        <v>8756.92</v>
      </c>
      <c r="O157" s="46" t="s">
        <v>1171</v>
      </c>
      <c r="P157" s="51">
        <v>7126.6</v>
      </c>
      <c r="Q157" s="46" t="s">
        <v>1171</v>
      </c>
      <c r="R157" s="48">
        <v>14461.44</v>
      </c>
      <c r="S157" s="51">
        <v>10</v>
      </c>
      <c r="T157" s="51">
        <v>6136.6</v>
      </c>
      <c r="U157" s="48">
        <v>10.58</v>
      </c>
      <c r="V157" s="51">
        <v>6693.8</v>
      </c>
      <c r="W157" s="48">
        <v>8.61</v>
      </c>
      <c r="X157" s="51">
        <v>6136.1</v>
      </c>
      <c r="Y157" s="51">
        <v>490</v>
      </c>
      <c r="Z157" s="51">
        <v>5808.6</v>
      </c>
      <c r="AA157" s="51">
        <v>10</v>
      </c>
      <c r="AB157" s="51">
        <v>6872.2</v>
      </c>
      <c r="AC157" s="51">
        <v>21.3</v>
      </c>
      <c r="AD157" s="51">
        <v>7640.2</v>
      </c>
      <c r="AE157" s="46" t="s">
        <v>1171</v>
      </c>
      <c r="AF157" s="51">
        <v>7829.2</v>
      </c>
      <c r="AG157" s="48">
        <v>11.17</v>
      </c>
      <c r="AH157" s="51">
        <v>7461.5</v>
      </c>
      <c r="AI157" s="48">
        <v>64.83</v>
      </c>
      <c r="AJ157" s="51">
        <v>8220</v>
      </c>
      <c r="AK157" s="48">
        <v>13.13</v>
      </c>
      <c r="AL157" s="51">
        <v>9183.6</v>
      </c>
      <c r="AM157" s="51">
        <v>751.5</v>
      </c>
      <c r="AN157" s="51">
        <v>7476.8</v>
      </c>
      <c r="AO157" s="51">
        <v>10</v>
      </c>
      <c r="AP157" s="51">
        <v>7670.4</v>
      </c>
      <c r="AQ157" s="46" t="s">
        <v>1171</v>
      </c>
      <c r="AR157" s="51">
        <v>7409</v>
      </c>
      <c r="AS157" s="46" t="s">
        <v>1171</v>
      </c>
      <c r="AT157" s="51">
        <v>8197.7999999999993</v>
      </c>
      <c r="AU157" s="46" t="s">
        <v>1171</v>
      </c>
      <c r="AV157" s="51">
        <v>5829.4</v>
      </c>
      <c r="AW157" s="48">
        <v>7.29</v>
      </c>
      <c r="AX157" s="51">
        <v>4468.8</v>
      </c>
      <c r="AY157" s="48">
        <v>6.96</v>
      </c>
      <c r="AZ157" s="51">
        <v>4994.3999999999996</v>
      </c>
      <c r="BA157" s="48">
        <v>12.41</v>
      </c>
      <c r="BB157" s="48">
        <v>4214.16</v>
      </c>
      <c r="BC157" s="48">
        <v>21.68</v>
      </c>
      <c r="BD157" s="51">
        <v>5229.8</v>
      </c>
      <c r="BE157" s="46" t="s">
        <v>1171</v>
      </c>
      <c r="BF157" s="51">
        <v>6241.8</v>
      </c>
      <c r="BG157" s="46" t="s">
        <v>1171</v>
      </c>
      <c r="BH157" s="51">
        <v>4400.6000000000004</v>
      </c>
      <c r="BI157" s="46" t="s">
        <v>1171</v>
      </c>
      <c r="BJ157" s="51">
        <v>5508.6</v>
      </c>
      <c r="BK157" s="46" t="s">
        <v>1171</v>
      </c>
      <c r="BL157" s="48">
        <v>5517.76</v>
      </c>
      <c r="BM157" s="46" t="s">
        <v>1171</v>
      </c>
      <c r="BN157" s="51">
        <v>4699.3999999999996</v>
      </c>
      <c r="BO157" s="46" t="s">
        <v>1171</v>
      </c>
      <c r="BP157" s="51">
        <v>6788.4</v>
      </c>
      <c r="BQ157" s="46" t="s">
        <v>1171</v>
      </c>
      <c r="BR157" s="48">
        <v>4177.22</v>
      </c>
      <c r="BS157" s="51">
        <v>0.2</v>
      </c>
      <c r="BT157" s="51">
        <v>4363.8999999999996</v>
      </c>
      <c r="BU157" s="46" t="s">
        <v>1171</v>
      </c>
    </row>
    <row r="158" spans="1:73">
      <c r="A158" s="45" t="s">
        <v>1314</v>
      </c>
      <c r="B158" s="50">
        <v>690.4</v>
      </c>
      <c r="C158" s="47" t="s">
        <v>1171</v>
      </c>
      <c r="D158" s="50">
        <v>257.2</v>
      </c>
      <c r="E158" s="47" t="s">
        <v>1171</v>
      </c>
      <c r="F158" s="49">
        <v>260.13</v>
      </c>
      <c r="G158" s="47" t="s">
        <v>1171</v>
      </c>
      <c r="H158" s="50">
        <v>296.8</v>
      </c>
      <c r="I158" s="47" t="s">
        <v>1171</v>
      </c>
      <c r="J158" s="50">
        <v>600</v>
      </c>
      <c r="K158" s="47" t="s">
        <v>1171</v>
      </c>
      <c r="L158" s="50">
        <v>243</v>
      </c>
      <c r="M158" s="47" t="s">
        <v>1171</v>
      </c>
      <c r="N158" s="47" t="s">
        <v>1171</v>
      </c>
      <c r="O158" s="47" t="s">
        <v>1171</v>
      </c>
      <c r="P158" s="50">
        <v>252.2</v>
      </c>
      <c r="Q158" s="47" t="s">
        <v>1171</v>
      </c>
      <c r="R158" s="47" t="s">
        <v>1171</v>
      </c>
      <c r="S158" s="47" t="s">
        <v>1171</v>
      </c>
      <c r="T158" s="50">
        <v>859</v>
      </c>
      <c r="U158" s="47" t="s">
        <v>1171</v>
      </c>
      <c r="V158" s="47" t="s">
        <v>1171</v>
      </c>
      <c r="W158" s="47" t="s">
        <v>1171</v>
      </c>
      <c r="X158" s="47" t="s">
        <v>1171</v>
      </c>
      <c r="Y158" s="47" t="s">
        <v>1171</v>
      </c>
      <c r="Z158" s="47" t="s">
        <v>1171</v>
      </c>
      <c r="AA158" s="47" t="s">
        <v>1171</v>
      </c>
      <c r="AB158" s="50">
        <v>9</v>
      </c>
      <c r="AC158" s="47" t="s">
        <v>1171</v>
      </c>
      <c r="AD158" s="47" t="s">
        <v>1171</v>
      </c>
      <c r="AE158" s="47" t="s">
        <v>1171</v>
      </c>
      <c r="AF158" s="47" t="s">
        <v>1171</v>
      </c>
      <c r="AG158" s="47" t="s">
        <v>1171</v>
      </c>
      <c r="AH158" s="47" t="s">
        <v>1171</v>
      </c>
      <c r="AI158" s="47" t="s">
        <v>1171</v>
      </c>
      <c r="AJ158" s="49">
        <v>0.05</v>
      </c>
      <c r="AK158" s="47" t="s">
        <v>1171</v>
      </c>
      <c r="AL158" s="47" t="s">
        <v>1171</v>
      </c>
      <c r="AM158" s="47" t="s">
        <v>1171</v>
      </c>
      <c r="AN158" s="50">
        <v>7.2</v>
      </c>
      <c r="AO158" s="47" t="s">
        <v>1171</v>
      </c>
      <c r="AP158" s="47" t="s">
        <v>1171</v>
      </c>
      <c r="AQ158" s="47" t="s">
        <v>1171</v>
      </c>
      <c r="AR158" s="47" t="s">
        <v>1171</v>
      </c>
      <c r="AS158" s="47" t="s">
        <v>1171</v>
      </c>
      <c r="AT158" s="47" t="s">
        <v>1171</v>
      </c>
      <c r="AU158" s="47" t="s">
        <v>1171</v>
      </c>
      <c r="AV158" s="49">
        <v>0.75</v>
      </c>
      <c r="AW158" s="47" t="s">
        <v>1171</v>
      </c>
      <c r="AX158" s="47" t="s">
        <v>1171</v>
      </c>
      <c r="AY158" s="47" t="s">
        <v>1171</v>
      </c>
      <c r="AZ158" s="50">
        <v>0</v>
      </c>
      <c r="BA158" s="47" t="s">
        <v>1171</v>
      </c>
      <c r="BB158" s="50">
        <v>0</v>
      </c>
      <c r="BC158" s="47" t="s">
        <v>1171</v>
      </c>
      <c r="BD158" s="50">
        <v>260.39999999999998</v>
      </c>
      <c r="BE158" s="47" t="s">
        <v>1171</v>
      </c>
      <c r="BF158" s="49">
        <v>0.03</v>
      </c>
      <c r="BG158" s="47" t="s">
        <v>1171</v>
      </c>
      <c r="BH158" s="49">
        <v>0.01</v>
      </c>
      <c r="BI158" s="47" t="s">
        <v>1171</v>
      </c>
      <c r="BJ158" s="50">
        <v>256.39999999999998</v>
      </c>
      <c r="BK158" s="47" t="s">
        <v>1171</v>
      </c>
      <c r="BL158" s="49">
        <v>12.68</v>
      </c>
      <c r="BM158" s="47" t="s">
        <v>1171</v>
      </c>
      <c r="BN158" s="47" t="s">
        <v>1171</v>
      </c>
      <c r="BO158" s="47" t="s">
        <v>1171</v>
      </c>
      <c r="BP158" s="49">
        <v>0.04</v>
      </c>
      <c r="BQ158" s="49">
        <v>0.04</v>
      </c>
      <c r="BR158" s="50">
        <v>1128.4000000000001</v>
      </c>
      <c r="BS158" s="47" t="s">
        <v>1171</v>
      </c>
      <c r="BT158" s="47" t="s">
        <v>1171</v>
      </c>
      <c r="BU158" s="47" t="s">
        <v>1171</v>
      </c>
    </row>
    <row r="159" spans="1:73">
      <c r="A159" s="45" t="s">
        <v>1315</v>
      </c>
      <c r="B159" s="48">
        <v>72006.649999999994</v>
      </c>
      <c r="C159" s="48">
        <v>2.54</v>
      </c>
      <c r="D159" s="48">
        <v>78766.960000000006</v>
      </c>
      <c r="E159" s="48">
        <v>1.27</v>
      </c>
      <c r="F159" s="48">
        <v>86645.73</v>
      </c>
      <c r="G159" s="46" t="s">
        <v>1171</v>
      </c>
      <c r="H159" s="51">
        <v>85070.1</v>
      </c>
      <c r="I159" s="48">
        <v>240.92</v>
      </c>
      <c r="J159" s="48">
        <v>82601.22</v>
      </c>
      <c r="K159" s="48">
        <v>29.03</v>
      </c>
      <c r="L159" s="51">
        <v>80909.100000000006</v>
      </c>
      <c r="M159" s="46" t="s">
        <v>1171</v>
      </c>
      <c r="N159" s="48">
        <v>78735.87</v>
      </c>
      <c r="O159" s="48">
        <v>23.61</v>
      </c>
      <c r="P159" s="48">
        <v>74132.22</v>
      </c>
      <c r="Q159" s="46" t="s">
        <v>1171</v>
      </c>
      <c r="R159" s="48">
        <v>74277.81</v>
      </c>
      <c r="S159" s="48">
        <v>14.68</v>
      </c>
      <c r="T159" s="48">
        <v>59636.18</v>
      </c>
      <c r="U159" s="48">
        <v>4.42</v>
      </c>
      <c r="V159" s="48">
        <v>65397.01</v>
      </c>
      <c r="W159" s="48">
        <v>2.13</v>
      </c>
      <c r="X159" s="48">
        <v>63484.23</v>
      </c>
      <c r="Y159" s="48">
        <v>2.37</v>
      </c>
      <c r="Z159" s="48">
        <v>72738.11</v>
      </c>
      <c r="AA159" s="51">
        <v>98.6</v>
      </c>
      <c r="AB159" s="48">
        <v>85014.41</v>
      </c>
      <c r="AC159" s="51">
        <v>30.4</v>
      </c>
      <c r="AD159" s="48">
        <v>91990.14</v>
      </c>
      <c r="AE159" s="48">
        <v>276.02</v>
      </c>
      <c r="AF159" s="48">
        <v>80831.64</v>
      </c>
      <c r="AG159" s="46" t="s">
        <v>1171</v>
      </c>
      <c r="AH159" s="48">
        <v>82625.05</v>
      </c>
      <c r="AI159" s="51">
        <v>248</v>
      </c>
      <c r="AJ159" s="48">
        <v>80013.89</v>
      </c>
      <c r="AK159" s="51">
        <v>99.4</v>
      </c>
      <c r="AL159" s="48">
        <v>78442.37</v>
      </c>
      <c r="AM159" s="51">
        <v>1135.2</v>
      </c>
      <c r="AN159" s="48">
        <v>71469.64</v>
      </c>
      <c r="AO159" s="51">
        <v>1503</v>
      </c>
      <c r="AP159" s="48">
        <v>71080.73</v>
      </c>
      <c r="AQ159" s="51">
        <v>2306.1999999999998</v>
      </c>
      <c r="AR159" s="48">
        <v>63444.14</v>
      </c>
      <c r="AS159" s="51">
        <v>663.4</v>
      </c>
      <c r="AT159" s="48">
        <v>51602.68</v>
      </c>
      <c r="AU159" s="51">
        <v>1447.2</v>
      </c>
      <c r="AV159" s="48">
        <v>67250.080000000002</v>
      </c>
      <c r="AW159" s="48">
        <v>1166.6500000000001</v>
      </c>
      <c r="AX159" s="51">
        <v>49848.5</v>
      </c>
      <c r="AY159" s="51">
        <v>2413.4</v>
      </c>
      <c r="AZ159" s="48">
        <v>64000.73</v>
      </c>
      <c r="BA159" s="48">
        <v>564.58000000000004</v>
      </c>
      <c r="BB159" s="48">
        <v>58376.98</v>
      </c>
      <c r="BC159" s="46" t="s">
        <v>1171</v>
      </c>
      <c r="BD159" s="48">
        <v>64558.74</v>
      </c>
      <c r="BE159" s="48">
        <v>576.89</v>
      </c>
      <c r="BF159" s="48">
        <v>60912.49</v>
      </c>
      <c r="BG159" s="48">
        <v>569.98</v>
      </c>
      <c r="BH159" s="48">
        <v>66916.33</v>
      </c>
      <c r="BI159" s="51">
        <v>273.8</v>
      </c>
      <c r="BJ159" s="48">
        <v>68366.539999999994</v>
      </c>
      <c r="BK159" s="48">
        <v>304.56</v>
      </c>
      <c r="BL159" s="48">
        <v>87529.279999999999</v>
      </c>
      <c r="BM159" s="48">
        <v>5.26</v>
      </c>
      <c r="BN159" s="48">
        <v>68177.47</v>
      </c>
      <c r="BO159" s="46" t="s">
        <v>1171</v>
      </c>
      <c r="BP159" s="48">
        <v>79788.509999999995</v>
      </c>
      <c r="BQ159" s="51">
        <v>43</v>
      </c>
      <c r="BR159" s="48">
        <v>43333.83</v>
      </c>
      <c r="BS159" s="48">
        <v>80.84</v>
      </c>
      <c r="BT159" s="48">
        <v>48318.85</v>
      </c>
      <c r="BU159" s="48">
        <v>400.89</v>
      </c>
    </row>
    <row r="160" spans="1:73">
      <c r="A160" s="45" t="s">
        <v>1316</v>
      </c>
      <c r="B160" s="49">
        <v>596359.43999999994</v>
      </c>
      <c r="C160" s="50">
        <v>12909.2</v>
      </c>
      <c r="D160" s="49">
        <v>607922.89</v>
      </c>
      <c r="E160" s="50">
        <v>7939</v>
      </c>
      <c r="F160" s="49">
        <v>524312.51</v>
      </c>
      <c r="G160" s="49">
        <v>9862.01</v>
      </c>
      <c r="H160" s="49">
        <v>552663.01</v>
      </c>
      <c r="I160" s="49">
        <v>98744.54</v>
      </c>
      <c r="J160" s="49">
        <v>936928.89</v>
      </c>
      <c r="K160" s="50">
        <v>83780</v>
      </c>
      <c r="L160" s="49">
        <v>904976.21</v>
      </c>
      <c r="M160" s="50">
        <v>34126.800000000003</v>
      </c>
      <c r="N160" s="49">
        <v>847088.29</v>
      </c>
      <c r="O160" s="50">
        <v>16945.099999999999</v>
      </c>
      <c r="P160" s="49">
        <v>827084.84</v>
      </c>
      <c r="Q160" s="49">
        <v>144326.64000000001</v>
      </c>
      <c r="R160" s="49">
        <v>894950.55</v>
      </c>
      <c r="S160" s="49">
        <v>10760.45</v>
      </c>
      <c r="T160" s="49">
        <v>725312.75</v>
      </c>
      <c r="U160" s="49">
        <v>10135.94</v>
      </c>
      <c r="V160" s="49">
        <v>565966.44999999995</v>
      </c>
      <c r="W160" s="49">
        <v>9161.41</v>
      </c>
      <c r="X160" s="49">
        <v>836208.75</v>
      </c>
      <c r="Y160" s="49">
        <v>96625.32</v>
      </c>
      <c r="Z160" s="49">
        <v>1105850.3500000001</v>
      </c>
      <c r="AA160" s="49">
        <v>80800.759999999995</v>
      </c>
      <c r="AB160" s="50">
        <v>602319.5</v>
      </c>
      <c r="AC160" s="50">
        <v>12882.8</v>
      </c>
      <c r="AD160" s="49">
        <v>496289.26</v>
      </c>
      <c r="AE160" s="49">
        <v>62828.63</v>
      </c>
      <c r="AF160" s="49">
        <v>576648.56999999995</v>
      </c>
      <c r="AG160" s="49">
        <v>132358.04999999999</v>
      </c>
      <c r="AH160" s="49">
        <v>658650.86</v>
      </c>
      <c r="AI160" s="49">
        <v>175631.31</v>
      </c>
      <c r="AJ160" s="49">
        <v>904256.58</v>
      </c>
      <c r="AK160" s="49">
        <v>85709.19</v>
      </c>
      <c r="AL160" s="49">
        <v>836754.56</v>
      </c>
      <c r="AM160" s="49">
        <v>147496.62</v>
      </c>
      <c r="AN160" s="49">
        <v>852026.05</v>
      </c>
      <c r="AO160" s="50">
        <v>56599.6</v>
      </c>
      <c r="AP160" s="49">
        <v>552148.94999999995</v>
      </c>
      <c r="AQ160" s="50">
        <v>114268.6</v>
      </c>
      <c r="AR160" s="50">
        <v>1305725</v>
      </c>
      <c r="AS160" s="49">
        <v>85404.11</v>
      </c>
      <c r="AT160" s="50">
        <v>886574.9</v>
      </c>
      <c r="AU160" s="50">
        <v>17549.8</v>
      </c>
      <c r="AV160" s="49">
        <v>1080277.95</v>
      </c>
      <c r="AW160" s="50">
        <v>81201.600000000006</v>
      </c>
      <c r="AX160" s="49">
        <v>542689.43999999994</v>
      </c>
      <c r="AY160" s="49">
        <v>59031.23</v>
      </c>
      <c r="AZ160" s="50">
        <v>634906.5</v>
      </c>
      <c r="BA160" s="49">
        <v>25806.68</v>
      </c>
      <c r="BB160" s="49">
        <v>678789.94</v>
      </c>
      <c r="BC160" s="49">
        <v>19518.47</v>
      </c>
      <c r="BD160" s="49">
        <v>422193.94</v>
      </c>
      <c r="BE160" s="49">
        <v>119043.72</v>
      </c>
      <c r="BF160" s="49">
        <v>474344.93</v>
      </c>
      <c r="BG160" s="49">
        <v>158265.56</v>
      </c>
      <c r="BH160" s="49">
        <v>780719.18</v>
      </c>
      <c r="BI160" s="49">
        <v>182606.92</v>
      </c>
      <c r="BJ160" s="49">
        <v>1101488.43</v>
      </c>
      <c r="BK160" s="49">
        <v>165856.85</v>
      </c>
      <c r="BL160" s="49">
        <v>888070.99</v>
      </c>
      <c r="BM160" s="49">
        <v>61718.879999999997</v>
      </c>
      <c r="BN160" s="49">
        <v>837821.02</v>
      </c>
      <c r="BO160" s="49">
        <v>149298.01</v>
      </c>
      <c r="BP160" s="49">
        <v>869325.82</v>
      </c>
      <c r="BQ160" s="49">
        <v>61554.14</v>
      </c>
      <c r="BR160" s="49">
        <v>509608.34</v>
      </c>
      <c r="BS160" s="50">
        <v>134057.5</v>
      </c>
      <c r="BT160" s="49">
        <v>962639.12</v>
      </c>
      <c r="BU160" s="49">
        <v>86680.08</v>
      </c>
    </row>
    <row r="161" spans="1:73">
      <c r="A161" s="45" t="s">
        <v>1317</v>
      </c>
      <c r="B161" s="46" t="s">
        <v>1171</v>
      </c>
      <c r="C161" s="46" t="s">
        <v>1171</v>
      </c>
      <c r="D161" s="46" t="s">
        <v>1171</v>
      </c>
      <c r="E161" s="46" t="s">
        <v>1171</v>
      </c>
      <c r="F161" s="46" t="s">
        <v>1171</v>
      </c>
      <c r="G161" s="46" t="s">
        <v>1171</v>
      </c>
      <c r="H161" s="46" t="s">
        <v>1171</v>
      </c>
      <c r="I161" s="46" t="s">
        <v>1171</v>
      </c>
      <c r="J161" s="46" t="s">
        <v>1171</v>
      </c>
      <c r="K161" s="46" t="s">
        <v>1171</v>
      </c>
      <c r="L161" s="46" t="s">
        <v>1171</v>
      </c>
      <c r="M161" s="46" t="s">
        <v>1171</v>
      </c>
      <c r="N161" s="46" t="s">
        <v>1171</v>
      </c>
      <c r="O161" s="46" t="s">
        <v>1171</v>
      </c>
      <c r="P161" s="46" t="s">
        <v>1171</v>
      </c>
      <c r="Q161" s="46" t="s">
        <v>1171</v>
      </c>
      <c r="R161" s="46" t="s">
        <v>1171</v>
      </c>
      <c r="S161" s="46" t="s">
        <v>1171</v>
      </c>
      <c r="T161" s="46" t="s">
        <v>1171</v>
      </c>
      <c r="U161" s="46" t="s">
        <v>1171</v>
      </c>
      <c r="V161" s="46" t="s">
        <v>1171</v>
      </c>
      <c r="W161" s="46" t="s">
        <v>1171</v>
      </c>
      <c r="X161" s="46" t="s">
        <v>1171</v>
      </c>
      <c r="Y161" s="46" t="s">
        <v>1171</v>
      </c>
      <c r="Z161" s="46" t="s">
        <v>1171</v>
      </c>
      <c r="AA161" s="46" t="s">
        <v>1171</v>
      </c>
      <c r="AB161" s="46" t="s">
        <v>1171</v>
      </c>
      <c r="AC161" s="46" t="s">
        <v>1171</v>
      </c>
      <c r="AD161" s="46" t="s">
        <v>1171</v>
      </c>
      <c r="AE161" s="46" t="s">
        <v>1171</v>
      </c>
      <c r="AF161" s="46" t="s">
        <v>1171</v>
      </c>
      <c r="AG161" s="46" t="s">
        <v>1171</v>
      </c>
      <c r="AH161" s="46" t="s">
        <v>1171</v>
      </c>
      <c r="AI161" s="46" t="s">
        <v>1171</v>
      </c>
      <c r="AJ161" s="46" t="s">
        <v>1171</v>
      </c>
      <c r="AK161" s="46" t="s">
        <v>1171</v>
      </c>
      <c r="AL161" s="46" t="s">
        <v>1171</v>
      </c>
      <c r="AM161" s="46" t="s">
        <v>1171</v>
      </c>
      <c r="AN161" s="46" t="s">
        <v>1171</v>
      </c>
      <c r="AO161" s="46" t="s">
        <v>1171</v>
      </c>
      <c r="AP161" s="46" t="s">
        <v>1171</v>
      </c>
      <c r="AQ161" s="46" t="s">
        <v>1171</v>
      </c>
      <c r="AR161" s="46" t="s">
        <v>1171</v>
      </c>
      <c r="AS161" s="46" t="s">
        <v>1171</v>
      </c>
      <c r="AT161" s="46" t="s">
        <v>1171</v>
      </c>
      <c r="AU161" s="46" t="s">
        <v>1171</v>
      </c>
      <c r="AV161" s="46" t="s">
        <v>1171</v>
      </c>
      <c r="AW161" s="46" t="s">
        <v>1171</v>
      </c>
      <c r="AX161" s="46" t="s">
        <v>1171</v>
      </c>
      <c r="AY161" s="46" t="s">
        <v>1171</v>
      </c>
      <c r="AZ161" s="46" t="s">
        <v>1171</v>
      </c>
      <c r="BA161" s="46" t="s">
        <v>1171</v>
      </c>
      <c r="BB161" s="46" t="s">
        <v>1171</v>
      </c>
      <c r="BC161" s="46" t="s">
        <v>1171</v>
      </c>
      <c r="BD161" s="46" t="s">
        <v>1171</v>
      </c>
      <c r="BE161" s="46" t="s">
        <v>1171</v>
      </c>
      <c r="BF161" s="46" t="s">
        <v>1171</v>
      </c>
      <c r="BG161" s="46" t="s">
        <v>1171</v>
      </c>
      <c r="BH161" s="46" t="s">
        <v>1171</v>
      </c>
      <c r="BI161" s="46" t="s">
        <v>1171</v>
      </c>
      <c r="BJ161" s="46" t="s">
        <v>1171</v>
      </c>
      <c r="BK161" s="46" t="s">
        <v>1171</v>
      </c>
      <c r="BL161" s="46" t="s">
        <v>1171</v>
      </c>
      <c r="BM161" s="46" t="s">
        <v>1171</v>
      </c>
      <c r="BN161" s="46" t="s">
        <v>1171</v>
      </c>
      <c r="BO161" s="46" t="s">
        <v>1171</v>
      </c>
      <c r="BP161" s="46" t="s">
        <v>1171</v>
      </c>
      <c r="BQ161" s="46" t="s">
        <v>1171</v>
      </c>
      <c r="BR161" s="46" t="s">
        <v>1171</v>
      </c>
      <c r="BS161" s="46" t="s">
        <v>1171</v>
      </c>
      <c r="BT161" s="46" t="s">
        <v>1171</v>
      </c>
      <c r="BU161" s="46" t="s">
        <v>1171</v>
      </c>
    </row>
    <row r="162" spans="1:73">
      <c r="A162" s="45" t="s">
        <v>1318</v>
      </c>
      <c r="B162" s="49">
        <v>273661.78000000003</v>
      </c>
      <c r="C162" s="49">
        <v>370163.14</v>
      </c>
      <c r="D162" s="49">
        <v>381047.51</v>
      </c>
      <c r="E162" s="49">
        <v>490738.91</v>
      </c>
      <c r="F162" s="49">
        <v>369577.72</v>
      </c>
      <c r="G162" s="49">
        <v>612886.06999999995</v>
      </c>
      <c r="H162" s="49">
        <v>430649.43</v>
      </c>
      <c r="I162" s="49">
        <v>536981.63</v>
      </c>
      <c r="J162" s="49">
        <v>334250.96000000002</v>
      </c>
      <c r="K162" s="49">
        <v>426424.12</v>
      </c>
      <c r="L162" s="49">
        <v>263985.33</v>
      </c>
      <c r="M162" s="49">
        <v>721975.89</v>
      </c>
      <c r="N162" s="49">
        <v>256067.54</v>
      </c>
      <c r="O162" s="49">
        <v>439364.95</v>
      </c>
      <c r="P162" s="49">
        <v>232770.87</v>
      </c>
      <c r="Q162" s="50">
        <v>429332.7</v>
      </c>
      <c r="R162" s="49">
        <v>356901.08</v>
      </c>
      <c r="S162" s="49">
        <v>510059.42</v>
      </c>
      <c r="T162" s="49">
        <v>286397.52</v>
      </c>
      <c r="U162" s="49">
        <v>387338.72</v>
      </c>
      <c r="V162" s="50">
        <v>921150.7</v>
      </c>
      <c r="W162" s="49">
        <v>277997.25</v>
      </c>
      <c r="X162" s="49">
        <v>181555.68</v>
      </c>
      <c r="Y162" s="49">
        <v>311670.37</v>
      </c>
      <c r="Z162" s="49">
        <v>241933.75</v>
      </c>
      <c r="AA162" s="50">
        <v>382341.9</v>
      </c>
      <c r="AB162" s="49">
        <v>336891.58</v>
      </c>
      <c r="AC162" s="49">
        <v>253679.15</v>
      </c>
      <c r="AD162" s="49">
        <v>346974.48</v>
      </c>
      <c r="AE162" s="49">
        <v>263390.21000000002</v>
      </c>
      <c r="AF162" s="49">
        <v>374202.54</v>
      </c>
      <c r="AG162" s="49">
        <v>319378.78999999998</v>
      </c>
      <c r="AH162" s="49">
        <v>436185.59</v>
      </c>
      <c r="AI162" s="49">
        <v>389883.23</v>
      </c>
      <c r="AJ162" s="49">
        <v>439567.15</v>
      </c>
      <c r="AK162" s="49">
        <v>412728.61</v>
      </c>
      <c r="AL162" s="49">
        <v>569017.18000000005</v>
      </c>
      <c r="AM162" s="49">
        <v>413773.09</v>
      </c>
      <c r="AN162" s="49">
        <v>447726.77</v>
      </c>
      <c r="AO162" s="49">
        <v>455243.25</v>
      </c>
      <c r="AP162" s="49">
        <v>574864.15</v>
      </c>
      <c r="AQ162" s="49">
        <v>484129.53</v>
      </c>
      <c r="AR162" s="49">
        <v>403210.11</v>
      </c>
      <c r="AS162" s="50">
        <v>400833.4</v>
      </c>
      <c r="AT162" s="49">
        <v>265585.61</v>
      </c>
      <c r="AU162" s="49">
        <v>681119.83</v>
      </c>
      <c r="AV162" s="49">
        <v>212066.37</v>
      </c>
      <c r="AW162" s="49">
        <v>632549.65</v>
      </c>
      <c r="AX162" s="49">
        <v>278705.76</v>
      </c>
      <c r="AY162" s="49">
        <v>337835.41</v>
      </c>
      <c r="AZ162" s="49">
        <v>525081.81000000006</v>
      </c>
      <c r="BA162" s="49">
        <v>216106.35</v>
      </c>
      <c r="BB162" s="50">
        <v>543163.5</v>
      </c>
      <c r="BC162" s="49">
        <v>327033.45</v>
      </c>
      <c r="BD162" s="49">
        <v>629649.67000000004</v>
      </c>
      <c r="BE162" s="49">
        <v>271576.71000000002</v>
      </c>
      <c r="BF162" s="49">
        <v>477178.12</v>
      </c>
      <c r="BG162" s="50">
        <v>241588.8</v>
      </c>
      <c r="BH162" s="50">
        <v>537955.6</v>
      </c>
      <c r="BI162" s="49">
        <v>380703.89</v>
      </c>
      <c r="BJ162" s="49">
        <v>639997.12</v>
      </c>
      <c r="BK162" s="49">
        <v>354833.76</v>
      </c>
      <c r="BL162" s="49">
        <v>587546.17000000004</v>
      </c>
      <c r="BM162" s="49">
        <v>343158.68</v>
      </c>
      <c r="BN162" s="49">
        <v>495911.99</v>
      </c>
      <c r="BO162" s="49">
        <v>283535.83</v>
      </c>
      <c r="BP162" s="49">
        <v>553359.35999999999</v>
      </c>
      <c r="BQ162" s="49">
        <v>205594.58</v>
      </c>
      <c r="BR162" s="49">
        <v>256678.43</v>
      </c>
      <c r="BS162" s="50">
        <v>226848.2</v>
      </c>
      <c r="BT162" s="49">
        <v>364328.46</v>
      </c>
      <c r="BU162" s="49">
        <v>503769.89</v>
      </c>
    </row>
    <row r="163" spans="1:73">
      <c r="A163" s="45" t="s">
        <v>1319</v>
      </c>
      <c r="B163" s="48">
        <v>58180.01</v>
      </c>
      <c r="C163" s="46" t="s">
        <v>1171</v>
      </c>
      <c r="D163" s="51">
        <v>64685.4</v>
      </c>
      <c r="E163" s="46" t="s">
        <v>1171</v>
      </c>
      <c r="F163" s="48">
        <v>54506.26</v>
      </c>
      <c r="G163" s="48">
        <v>0.37</v>
      </c>
      <c r="H163" s="48">
        <v>51441.23</v>
      </c>
      <c r="I163" s="46" t="s">
        <v>1171</v>
      </c>
      <c r="J163" s="48">
        <v>45009.88</v>
      </c>
      <c r="K163" s="51">
        <v>627</v>
      </c>
      <c r="L163" s="48">
        <v>71046.559999999998</v>
      </c>
      <c r="M163" s="51">
        <v>490.4</v>
      </c>
      <c r="N163" s="51">
        <v>100945.9</v>
      </c>
      <c r="O163" s="51">
        <v>237.3</v>
      </c>
      <c r="P163" s="48">
        <v>48509.84</v>
      </c>
      <c r="Q163" s="51">
        <v>498</v>
      </c>
      <c r="R163" s="48">
        <v>53476.09</v>
      </c>
      <c r="S163" s="51">
        <v>254</v>
      </c>
      <c r="T163" s="48">
        <v>22629.42</v>
      </c>
      <c r="U163" s="51">
        <v>236.4</v>
      </c>
      <c r="V163" s="48">
        <v>64211.25</v>
      </c>
      <c r="W163" s="48">
        <v>836.21</v>
      </c>
      <c r="X163" s="48">
        <v>28245.68</v>
      </c>
      <c r="Y163" s="51">
        <v>259.2</v>
      </c>
      <c r="Z163" s="48">
        <v>43389.31</v>
      </c>
      <c r="AA163" s="51">
        <v>483.4</v>
      </c>
      <c r="AB163" s="51">
        <v>21318.2</v>
      </c>
      <c r="AC163" s="51">
        <v>232.4</v>
      </c>
      <c r="AD163" s="48">
        <v>72468.31</v>
      </c>
      <c r="AE163" s="51">
        <v>228.6</v>
      </c>
      <c r="AF163" s="51">
        <v>34313.199999999997</v>
      </c>
      <c r="AG163" s="51">
        <v>152.6</v>
      </c>
      <c r="AH163" s="48">
        <v>30355.95</v>
      </c>
      <c r="AI163" s="51">
        <v>2660</v>
      </c>
      <c r="AJ163" s="51">
        <v>56176.5</v>
      </c>
      <c r="AK163" s="51">
        <v>453</v>
      </c>
      <c r="AL163" s="51">
        <v>74870.8</v>
      </c>
      <c r="AM163" s="51">
        <v>463.6</v>
      </c>
      <c r="AN163" s="48">
        <v>65573.83</v>
      </c>
      <c r="AO163" s="46" t="s">
        <v>1171</v>
      </c>
      <c r="AP163" s="48">
        <v>69344.08</v>
      </c>
      <c r="AQ163" s="51">
        <v>385.4</v>
      </c>
      <c r="AR163" s="48">
        <v>53655.75</v>
      </c>
      <c r="AS163" s="51">
        <v>227</v>
      </c>
      <c r="AT163" s="48">
        <v>40823.839999999997</v>
      </c>
      <c r="AU163" s="51">
        <v>1468.4</v>
      </c>
      <c r="AV163" s="48">
        <v>51112.25</v>
      </c>
      <c r="AW163" s="48">
        <v>215.31</v>
      </c>
      <c r="AX163" s="48">
        <v>67007.009999999995</v>
      </c>
      <c r="AY163" s="48">
        <v>571.91999999999996</v>
      </c>
      <c r="AZ163" s="48">
        <v>89345.35</v>
      </c>
      <c r="BA163" s="48">
        <v>533.57000000000005</v>
      </c>
      <c r="BB163" s="48">
        <v>115960.33</v>
      </c>
      <c r="BC163" s="48">
        <v>845.59</v>
      </c>
      <c r="BD163" s="48">
        <v>128004.64</v>
      </c>
      <c r="BE163" s="48">
        <v>1028.23</v>
      </c>
      <c r="BF163" s="48">
        <v>105118.96</v>
      </c>
      <c r="BG163" s="48">
        <v>538.85</v>
      </c>
      <c r="BH163" s="48">
        <v>62225.01</v>
      </c>
      <c r="BI163" s="48">
        <v>823.99</v>
      </c>
      <c r="BJ163" s="48">
        <v>65213.81</v>
      </c>
      <c r="BK163" s="48">
        <v>1105.79</v>
      </c>
      <c r="BL163" s="48">
        <v>88534.23</v>
      </c>
      <c r="BM163" s="51">
        <v>795.4</v>
      </c>
      <c r="BN163" s="48">
        <v>70101.460000000006</v>
      </c>
      <c r="BO163" s="48">
        <v>12936.88</v>
      </c>
      <c r="BP163" s="48">
        <v>57813.43</v>
      </c>
      <c r="BQ163" s="48">
        <v>53053.62</v>
      </c>
      <c r="BR163" s="48">
        <v>49864.28</v>
      </c>
      <c r="BS163" s="48">
        <v>817.84</v>
      </c>
      <c r="BT163" s="48">
        <v>47164.69</v>
      </c>
      <c r="BU163" s="51">
        <v>1320.4</v>
      </c>
    </row>
    <row r="164" spans="1:73">
      <c r="A164" s="45" t="s">
        <v>1320</v>
      </c>
      <c r="B164" s="50">
        <v>149.19999999999999</v>
      </c>
      <c r="C164" s="47" t="s">
        <v>1171</v>
      </c>
      <c r="D164" s="49">
        <v>727.46</v>
      </c>
      <c r="E164" s="47" t="s">
        <v>1171</v>
      </c>
      <c r="F164" s="50">
        <v>321.8</v>
      </c>
      <c r="G164" s="50">
        <v>2.2000000000000002</v>
      </c>
      <c r="H164" s="50">
        <v>888.2</v>
      </c>
      <c r="I164" s="47" t="s">
        <v>1171</v>
      </c>
      <c r="J164" s="47" t="s">
        <v>1171</v>
      </c>
      <c r="K164" s="47" t="s">
        <v>1171</v>
      </c>
      <c r="L164" s="50">
        <v>273</v>
      </c>
      <c r="M164" s="47" t="s">
        <v>1171</v>
      </c>
      <c r="N164" s="50">
        <v>1213.5999999999999</v>
      </c>
      <c r="O164" s="47" t="s">
        <v>1171</v>
      </c>
      <c r="P164" s="50">
        <v>150.19999999999999</v>
      </c>
      <c r="Q164" s="49">
        <v>0.08</v>
      </c>
      <c r="R164" s="49">
        <v>481.74</v>
      </c>
      <c r="S164" s="49">
        <v>15.33</v>
      </c>
      <c r="T164" s="50">
        <v>150</v>
      </c>
      <c r="U164" s="49">
        <v>17.46</v>
      </c>
      <c r="V164" s="50">
        <v>929.1</v>
      </c>
      <c r="W164" s="49">
        <v>5.99</v>
      </c>
      <c r="X164" s="50">
        <v>983.9</v>
      </c>
      <c r="Y164" s="49">
        <v>2.04</v>
      </c>
      <c r="Z164" s="49">
        <v>207.52</v>
      </c>
      <c r="AA164" s="47" t="s">
        <v>1171</v>
      </c>
      <c r="AB164" s="49">
        <v>239.27</v>
      </c>
      <c r="AC164" s="49">
        <v>0.96</v>
      </c>
      <c r="AD164" s="49">
        <v>203.62</v>
      </c>
      <c r="AE164" s="47" t="s">
        <v>1171</v>
      </c>
      <c r="AF164" s="49">
        <v>86.44</v>
      </c>
      <c r="AG164" s="47" t="s">
        <v>1171</v>
      </c>
      <c r="AH164" s="49">
        <v>236.52</v>
      </c>
      <c r="AI164" s="50">
        <v>1.8</v>
      </c>
      <c r="AJ164" s="49">
        <v>27.45</v>
      </c>
      <c r="AK164" s="47" t="s">
        <v>1171</v>
      </c>
      <c r="AL164" s="49">
        <v>259.74</v>
      </c>
      <c r="AM164" s="49">
        <v>0.08</v>
      </c>
      <c r="AN164" s="49">
        <v>107.99</v>
      </c>
      <c r="AO164" s="47" t="s">
        <v>1171</v>
      </c>
      <c r="AP164" s="49">
        <v>230.27</v>
      </c>
      <c r="AQ164" s="50">
        <v>0.1</v>
      </c>
      <c r="AR164" s="49">
        <v>185.62</v>
      </c>
      <c r="AS164" s="47" t="s">
        <v>1171</v>
      </c>
      <c r="AT164" s="49">
        <v>177.91</v>
      </c>
      <c r="AU164" s="50">
        <v>0.6</v>
      </c>
      <c r="AV164" s="49">
        <v>213.75</v>
      </c>
      <c r="AW164" s="50">
        <v>1.7</v>
      </c>
      <c r="AX164" s="49">
        <v>25.87</v>
      </c>
      <c r="AY164" s="49">
        <v>7.18</v>
      </c>
      <c r="AZ164" s="49">
        <v>16.68</v>
      </c>
      <c r="BA164" s="49">
        <v>0.75</v>
      </c>
      <c r="BB164" s="49">
        <v>36.729999999999997</v>
      </c>
      <c r="BC164" s="49">
        <v>0.44</v>
      </c>
      <c r="BD164" s="49">
        <v>219.17</v>
      </c>
      <c r="BE164" s="47" t="s">
        <v>1171</v>
      </c>
      <c r="BF164" s="49">
        <v>36.54</v>
      </c>
      <c r="BG164" s="49">
        <v>0.14000000000000001</v>
      </c>
      <c r="BH164" s="49">
        <v>12.43</v>
      </c>
      <c r="BI164" s="47" t="s">
        <v>1171</v>
      </c>
      <c r="BJ164" s="49">
        <v>21.61</v>
      </c>
      <c r="BK164" s="47" t="s">
        <v>1171</v>
      </c>
      <c r="BL164" s="49">
        <v>37.15</v>
      </c>
      <c r="BM164" s="50">
        <v>0.5</v>
      </c>
      <c r="BN164" s="49">
        <v>52.15</v>
      </c>
      <c r="BO164" s="47" t="s">
        <v>1171</v>
      </c>
      <c r="BP164" s="50">
        <v>32.700000000000003</v>
      </c>
      <c r="BQ164" s="49">
        <v>3.83</v>
      </c>
      <c r="BR164" s="49">
        <v>40.68</v>
      </c>
      <c r="BS164" s="49">
        <v>0.18</v>
      </c>
      <c r="BT164" s="49">
        <v>44.12</v>
      </c>
      <c r="BU164" s="49">
        <v>0.21</v>
      </c>
    </row>
    <row r="165" spans="1:73">
      <c r="A165" s="45" t="s">
        <v>1321</v>
      </c>
      <c r="B165" s="48">
        <v>12673.21</v>
      </c>
      <c r="C165" s="48">
        <v>7.38</v>
      </c>
      <c r="D165" s="51">
        <v>175955.20000000001</v>
      </c>
      <c r="E165" s="46" t="s">
        <v>1171</v>
      </c>
      <c r="F165" s="48">
        <v>20809.03</v>
      </c>
      <c r="G165" s="48">
        <v>1.67</v>
      </c>
      <c r="H165" s="51">
        <v>27798.2</v>
      </c>
      <c r="I165" s="46" t="s">
        <v>1171</v>
      </c>
      <c r="J165" s="48">
        <v>83740.460000000006</v>
      </c>
      <c r="K165" s="48">
        <v>13.47</v>
      </c>
      <c r="L165" s="51">
        <v>71126.399999999994</v>
      </c>
      <c r="M165" s="46" t="s">
        <v>1171</v>
      </c>
      <c r="N165" s="48">
        <v>22913.09</v>
      </c>
      <c r="O165" s="46" t="s">
        <v>1171</v>
      </c>
      <c r="P165" s="51">
        <v>21266.799999999999</v>
      </c>
      <c r="Q165" s="48">
        <v>2.0699999999999998</v>
      </c>
      <c r="R165" s="51">
        <v>30570.799999999999</v>
      </c>
      <c r="S165" s="51">
        <v>26.6</v>
      </c>
      <c r="T165" s="48">
        <v>22370.17</v>
      </c>
      <c r="U165" s="51">
        <v>164.4</v>
      </c>
      <c r="V165" s="48">
        <v>120782.95</v>
      </c>
      <c r="W165" s="46" t="s">
        <v>1171</v>
      </c>
      <c r="X165" s="51">
        <v>18088.400000000001</v>
      </c>
      <c r="Y165" s="51">
        <v>34.6</v>
      </c>
      <c r="Z165" s="51">
        <v>24708.2</v>
      </c>
      <c r="AA165" s="46" t="s">
        <v>1171</v>
      </c>
      <c r="AB165" s="51">
        <v>12523.2</v>
      </c>
      <c r="AC165" s="46" t="s">
        <v>1171</v>
      </c>
      <c r="AD165" s="48">
        <v>40150.019999999997</v>
      </c>
      <c r="AE165" s="46" t="s">
        <v>1171</v>
      </c>
      <c r="AF165" s="51">
        <v>84118.399999999994</v>
      </c>
      <c r="AG165" s="48">
        <v>1.93</v>
      </c>
      <c r="AH165" s="51">
        <v>9572.4</v>
      </c>
      <c r="AI165" s="46" t="s">
        <v>1171</v>
      </c>
      <c r="AJ165" s="51">
        <v>18148.8</v>
      </c>
      <c r="AK165" s="46" t="s">
        <v>1171</v>
      </c>
      <c r="AL165" s="48">
        <v>10952.77</v>
      </c>
      <c r="AM165" s="46" t="s">
        <v>1171</v>
      </c>
      <c r="AN165" s="51">
        <v>16495.599999999999</v>
      </c>
      <c r="AO165" s="46" t="s">
        <v>1171</v>
      </c>
      <c r="AP165" s="51">
        <v>14387</v>
      </c>
      <c r="AQ165" s="46" t="s">
        <v>1171</v>
      </c>
      <c r="AR165" s="51">
        <v>43766.6</v>
      </c>
      <c r="AS165" s="46" t="s">
        <v>1171</v>
      </c>
      <c r="AT165" s="48">
        <v>12023.35</v>
      </c>
      <c r="AU165" s="46" t="s">
        <v>1171</v>
      </c>
      <c r="AV165" s="51">
        <v>10275</v>
      </c>
      <c r="AW165" s="46" t="s">
        <v>1171</v>
      </c>
      <c r="AX165" s="51">
        <v>9089.1</v>
      </c>
      <c r="AY165" s="46" t="s">
        <v>1171</v>
      </c>
      <c r="AZ165" s="51">
        <v>18387.400000000001</v>
      </c>
      <c r="BA165" s="48">
        <v>1.08</v>
      </c>
      <c r="BB165" s="48">
        <v>10550.39</v>
      </c>
      <c r="BC165" s="46" t="s">
        <v>1171</v>
      </c>
      <c r="BD165" s="48">
        <v>7368.26</v>
      </c>
      <c r="BE165" s="46" t="s">
        <v>1171</v>
      </c>
      <c r="BF165" s="51">
        <v>8879.4</v>
      </c>
      <c r="BG165" s="48">
        <v>1.94</v>
      </c>
      <c r="BH165" s="48">
        <v>8458.69</v>
      </c>
      <c r="BI165" s="48">
        <v>0.55000000000000004</v>
      </c>
      <c r="BJ165" s="51">
        <v>8663.2000000000007</v>
      </c>
      <c r="BK165" s="46" t="s">
        <v>1171</v>
      </c>
      <c r="BL165" s="51">
        <v>6033</v>
      </c>
      <c r="BM165" s="46" t="s">
        <v>1171</v>
      </c>
      <c r="BN165" s="51">
        <v>9994.6</v>
      </c>
      <c r="BO165" s="48">
        <v>1.35</v>
      </c>
      <c r="BP165" s="51">
        <v>6572.4</v>
      </c>
      <c r="BQ165" s="46" t="s">
        <v>1171</v>
      </c>
      <c r="BR165" s="51">
        <v>5233.6000000000004</v>
      </c>
      <c r="BS165" s="46" t="s">
        <v>1171</v>
      </c>
      <c r="BT165" s="51">
        <v>2840</v>
      </c>
      <c r="BU165" s="46" t="s">
        <v>1171</v>
      </c>
    </row>
    <row r="166" spans="1:73">
      <c r="A166" s="45" t="s">
        <v>1322</v>
      </c>
      <c r="B166" s="48">
        <v>57090.94</v>
      </c>
      <c r="C166" s="48">
        <v>8130.59</v>
      </c>
      <c r="D166" s="48">
        <v>119095.96</v>
      </c>
      <c r="E166" s="48">
        <v>5518.67</v>
      </c>
      <c r="F166" s="48">
        <v>30672.97</v>
      </c>
      <c r="G166" s="48">
        <v>8029.32</v>
      </c>
      <c r="H166" s="48">
        <v>61345.22</v>
      </c>
      <c r="I166" s="48">
        <v>7560.02</v>
      </c>
      <c r="J166" s="48">
        <v>105601.37</v>
      </c>
      <c r="K166" s="48">
        <v>7233.34</v>
      </c>
      <c r="L166" s="48">
        <v>44086.53</v>
      </c>
      <c r="M166" s="48">
        <v>10102.290000000001</v>
      </c>
      <c r="N166" s="48">
        <v>40809.19</v>
      </c>
      <c r="O166" s="48">
        <v>5678.64</v>
      </c>
      <c r="P166" s="48">
        <v>68571.509999999995</v>
      </c>
      <c r="Q166" s="48">
        <v>5079.16</v>
      </c>
      <c r="R166" s="48">
        <v>63843.85</v>
      </c>
      <c r="S166" s="48">
        <v>4660.8599999999997</v>
      </c>
      <c r="T166" s="48">
        <v>48061.13</v>
      </c>
      <c r="U166" s="48">
        <v>8575.5400000000009</v>
      </c>
      <c r="V166" s="48">
        <v>30668.69</v>
      </c>
      <c r="W166" s="48">
        <v>5213.63</v>
      </c>
      <c r="X166" s="48">
        <v>60448.72</v>
      </c>
      <c r="Y166" s="51">
        <v>9583.9</v>
      </c>
      <c r="Z166" s="48">
        <v>57013.36</v>
      </c>
      <c r="AA166" s="48">
        <v>15501.54</v>
      </c>
      <c r="AB166" s="48">
        <v>3929.29</v>
      </c>
      <c r="AC166" s="48">
        <v>6469.38</v>
      </c>
      <c r="AD166" s="48">
        <v>71911.67</v>
      </c>
      <c r="AE166" s="48">
        <v>9677.9500000000007</v>
      </c>
      <c r="AF166" s="48">
        <v>73312.990000000005</v>
      </c>
      <c r="AG166" s="51">
        <v>11493.7</v>
      </c>
      <c r="AH166" s="48">
        <v>41707.81</v>
      </c>
      <c r="AI166" s="48">
        <v>7920.15</v>
      </c>
      <c r="AJ166" s="48">
        <v>93145.08</v>
      </c>
      <c r="AK166" s="48">
        <v>6564.29</v>
      </c>
      <c r="AL166" s="51">
        <v>54471.9</v>
      </c>
      <c r="AM166" s="48">
        <v>6722.38</v>
      </c>
      <c r="AN166" s="48">
        <v>77112.14</v>
      </c>
      <c r="AO166" s="48">
        <v>10042.32</v>
      </c>
      <c r="AP166" s="48">
        <v>57566.79</v>
      </c>
      <c r="AQ166" s="48">
        <v>6341.94</v>
      </c>
      <c r="AR166" s="51">
        <v>109256.4</v>
      </c>
      <c r="AS166" s="51">
        <v>7915.4</v>
      </c>
      <c r="AT166" s="48">
        <v>27089.96</v>
      </c>
      <c r="AU166" s="48">
        <v>7130.47</v>
      </c>
      <c r="AV166" s="48">
        <v>93341.96</v>
      </c>
      <c r="AW166" s="48">
        <v>7117.37</v>
      </c>
      <c r="AX166" s="48">
        <v>54749.99</v>
      </c>
      <c r="AY166" s="48">
        <v>10479.59</v>
      </c>
      <c r="AZ166" s="48">
        <v>48055.38</v>
      </c>
      <c r="BA166" s="48">
        <v>12383.91</v>
      </c>
      <c r="BB166" s="48">
        <v>45294.51</v>
      </c>
      <c r="BC166" s="48">
        <v>7002.57</v>
      </c>
      <c r="BD166" s="48">
        <v>51325.17</v>
      </c>
      <c r="BE166" s="48">
        <v>7991.17</v>
      </c>
      <c r="BF166" s="48">
        <v>48871.32</v>
      </c>
      <c r="BG166" s="48">
        <v>11200.99</v>
      </c>
      <c r="BH166" s="48">
        <v>63129.25</v>
      </c>
      <c r="BI166" s="48">
        <v>9043.23</v>
      </c>
      <c r="BJ166" s="48">
        <v>51791.54</v>
      </c>
      <c r="BK166" s="48">
        <v>9183.3700000000008</v>
      </c>
      <c r="BL166" s="48">
        <v>42743.56</v>
      </c>
      <c r="BM166" s="48">
        <v>11373.24</v>
      </c>
      <c r="BN166" s="48">
        <v>55571.33</v>
      </c>
      <c r="BO166" s="48">
        <v>16569.22</v>
      </c>
      <c r="BP166" s="48">
        <v>43317.47</v>
      </c>
      <c r="BQ166" s="48">
        <v>22152.35</v>
      </c>
      <c r="BR166" s="48">
        <v>48388.49</v>
      </c>
      <c r="BS166" s="48">
        <v>11948.55</v>
      </c>
      <c r="BT166" s="48">
        <v>38008.65</v>
      </c>
      <c r="BU166" s="48">
        <v>12305.95</v>
      </c>
    </row>
    <row r="167" spans="1:73">
      <c r="A167" s="45" t="s">
        <v>1323</v>
      </c>
      <c r="B167" s="51">
        <v>489</v>
      </c>
      <c r="C167" s="51">
        <v>180</v>
      </c>
      <c r="D167" s="48">
        <v>1368.24</v>
      </c>
      <c r="E167" s="46" t="s">
        <v>1171</v>
      </c>
      <c r="F167" s="48">
        <v>2837.22</v>
      </c>
      <c r="G167" s="46" t="s">
        <v>1171</v>
      </c>
      <c r="H167" s="51">
        <v>13347.8</v>
      </c>
      <c r="I167" s="46" t="s">
        <v>1171</v>
      </c>
      <c r="J167" s="51">
        <v>11023.2</v>
      </c>
      <c r="K167" s="46" t="s">
        <v>1171</v>
      </c>
      <c r="L167" s="51">
        <v>2824.6</v>
      </c>
      <c r="M167" s="51">
        <v>180</v>
      </c>
      <c r="N167" s="51">
        <v>7552.2</v>
      </c>
      <c r="O167" s="46" t="s">
        <v>1171</v>
      </c>
      <c r="P167" s="48">
        <v>16170.26</v>
      </c>
      <c r="Q167" s="51">
        <v>180</v>
      </c>
      <c r="R167" s="51">
        <v>15366.6</v>
      </c>
      <c r="S167" s="46" t="s">
        <v>1171</v>
      </c>
      <c r="T167" s="51">
        <v>5424</v>
      </c>
      <c r="U167" s="46" t="s">
        <v>1171</v>
      </c>
      <c r="V167" s="48">
        <v>9269.0400000000009</v>
      </c>
      <c r="W167" s="46" t="s">
        <v>1171</v>
      </c>
      <c r="X167" s="48">
        <v>3585.99</v>
      </c>
      <c r="Y167" s="51">
        <v>360</v>
      </c>
      <c r="Z167" s="51">
        <v>15664.4</v>
      </c>
      <c r="AA167" s="51">
        <v>5800</v>
      </c>
      <c r="AB167" s="51">
        <v>499.3</v>
      </c>
      <c r="AC167" s="46" t="s">
        <v>1171</v>
      </c>
      <c r="AD167" s="51">
        <v>10839.6</v>
      </c>
      <c r="AE167" s="46" t="s">
        <v>1171</v>
      </c>
      <c r="AF167" s="48">
        <v>36716.68</v>
      </c>
      <c r="AG167" s="51">
        <v>1450</v>
      </c>
      <c r="AH167" s="48">
        <v>32156.36</v>
      </c>
      <c r="AI167" s="46" t="s">
        <v>1171</v>
      </c>
      <c r="AJ167" s="51">
        <v>26656.1</v>
      </c>
      <c r="AK167" s="46" t="s">
        <v>1171</v>
      </c>
      <c r="AL167" s="51">
        <v>16503.400000000001</v>
      </c>
      <c r="AM167" s="46" t="s">
        <v>1171</v>
      </c>
      <c r="AN167" s="48">
        <v>25230.75</v>
      </c>
      <c r="AO167" s="46" t="s">
        <v>1171</v>
      </c>
      <c r="AP167" s="48">
        <v>15319.23</v>
      </c>
      <c r="AQ167" s="46" t="s">
        <v>1171</v>
      </c>
      <c r="AR167" s="51">
        <v>33794.199999999997</v>
      </c>
      <c r="AS167" s="46" t="s">
        <v>1171</v>
      </c>
      <c r="AT167" s="51">
        <v>12762</v>
      </c>
      <c r="AU167" s="46" t="s">
        <v>1171</v>
      </c>
      <c r="AV167" s="48">
        <v>15181.65</v>
      </c>
      <c r="AW167" s="46" t="s">
        <v>1171</v>
      </c>
      <c r="AX167" s="48">
        <v>21935.040000000001</v>
      </c>
      <c r="AY167" s="46" t="s">
        <v>1171</v>
      </c>
      <c r="AZ167" s="51">
        <v>5458</v>
      </c>
      <c r="BA167" s="46" t="s">
        <v>1171</v>
      </c>
      <c r="BB167" s="48">
        <v>10186.74</v>
      </c>
      <c r="BC167" s="46" t="s">
        <v>1171</v>
      </c>
      <c r="BD167" s="48">
        <v>16953.32</v>
      </c>
      <c r="BE167" s="46" t="s">
        <v>1171</v>
      </c>
      <c r="BF167" s="48">
        <v>13533.14</v>
      </c>
      <c r="BG167" s="46" t="s">
        <v>1171</v>
      </c>
      <c r="BH167" s="48">
        <v>5486.16</v>
      </c>
      <c r="BI167" s="46" t="s">
        <v>1171</v>
      </c>
      <c r="BJ167" s="48">
        <v>10150.51</v>
      </c>
      <c r="BK167" s="46" t="s">
        <v>1171</v>
      </c>
      <c r="BL167" s="48">
        <v>7997.45</v>
      </c>
      <c r="BM167" s="46" t="s">
        <v>1171</v>
      </c>
      <c r="BN167" s="48">
        <v>8236.27</v>
      </c>
      <c r="BO167" s="46" t="s">
        <v>1171</v>
      </c>
      <c r="BP167" s="48">
        <v>8396.42</v>
      </c>
      <c r="BQ167" s="46" t="s">
        <v>1171</v>
      </c>
      <c r="BR167" s="48">
        <v>6389.22</v>
      </c>
      <c r="BS167" s="46" t="s">
        <v>1171</v>
      </c>
      <c r="BT167" s="48">
        <v>3785.26</v>
      </c>
      <c r="BU167" s="46" t="s">
        <v>1171</v>
      </c>
    </row>
    <row r="168" spans="1:73">
      <c r="A168" s="45" t="s">
        <v>1324</v>
      </c>
      <c r="B168" s="47" t="s">
        <v>1171</v>
      </c>
      <c r="C168" s="47" t="s">
        <v>1171</v>
      </c>
      <c r="D168" s="47" t="s">
        <v>1171</v>
      </c>
      <c r="E168" s="47" t="s">
        <v>1171</v>
      </c>
      <c r="F168" s="47" t="s">
        <v>1171</v>
      </c>
      <c r="G168" s="47" t="s">
        <v>1171</v>
      </c>
      <c r="H168" s="49">
        <v>498.72</v>
      </c>
      <c r="I168" s="47" t="s">
        <v>1171</v>
      </c>
      <c r="J168" s="49">
        <v>548.64</v>
      </c>
      <c r="K168" s="47" t="s">
        <v>1171</v>
      </c>
      <c r="L168" s="50">
        <v>382.4</v>
      </c>
      <c r="M168" s="47" t="s">
        <v>1171</v>
      </c>
      <c r="N168" s="47" t="s">
        <v>1171</v>
      </c>
      <c r="O168" s="47" t="s">
        <v>1171</v>
      </c>
      <c r="P168" s="50">
        <v>249.8</v>
      </c>
      <c r="Q168" s="47" t="s">
        <v>1171</v>
      </c>
      <c r="R168" s="49">
        <v>1031.83</v>
      </c>
      <c r="S168" s="47" t="s">
        <v>1171</v>
      </c>
      <c r="T168" s="47" t="s">
        <v>1171</v>
      </c>
      <c r="U168" s="47" t="s">
        <v>1171</v>
      </c>
      <c r="V168" s="49">
        <v>410.78</v>
      </c>
      <c r="W168" s="47" t="s">
        <v>1171</v>
      </c>
      <c r="X168" s="47" t="s">
        <v>1171</v>
      </c>
      <c r="Y168" s="47" t="s">
        <v>1171</v>
      </c>
      <c r="Z168" s="50">
        <v>252.1</v>
      </c>
      <c r="AA168" s="47" t="s">
        <v>1171</v>
      </c>
      <c r="AB168" s="47" t="s">
        <v>1171</v>
      </c>
      <c r="AC168" s="47" t="s">
        <v>1171</v>
      </c>
      <c r="AD168" s="49">
        <v>252.76</v>
      </c>
      <c r="AE168" s="50">
        <v>7</v>
      </c>
      <c r="AF168" s="47" t="s">
        <v>1171</v>
      </c>
      <c r="AG168" s="49">
        <v>390.07</v>
      </c>
      <c r="AH168" s="49">
        <v>502.46</v>
      </c>
      <c r="AI168" s="47" t="s">
        <v>1171</v>
      </c>
      <c r="AJ168" s="49">
        <v>946.44</v>
      </c>
      <c r="AK168" s="47" t="s">
        <v>1171</v>
      </c>
      <c r="AL168" s="49">
        <v>192.09</v>
      </c>
      <c r="AM168" s="47" t="s">
        <v>1171</v>
      </c>
      <c r="AN168" s="49">
        <v>2499.56</v>
      </c>
      <c r="AO168" s="47" t="s">
        <v>1171</v>
      </c>
      <c r="AP168" s="49">
        <v>1.22</v>
      </c>
      <c r="AQ168" s="50">
        <v>0</v>
      </c>
      <c r="AR168" s="49">
        <v>2.17</v>
      </c>
      <c r="AS168" s="47" t="s">
        <v>1171</v>
      </c>
      <c r="AT168" s="49">
        <v>5.15</v>
      </c>
      <c r="AU168" s="47" t="s">
        <v>1171</v>
      </c>
      <c r="AV168" s="49">
        <v>1.41</v>
      </c>
      <c r="AW168" s="47" t="s">
        <v>1171</v>
      </c>
      <c r="AX168" s="49">
        <v>0.49</v>
      </c>
      <c r="AY168" s="47" t="s">
        <v>1171</v>
      </c>
      <c r="AZ168" s="47" t="s">
        <v>1171</v>
      </c>
      <c r="BA168" s="47" t="s">
        <v>1171</v>
      </c>
      <c r="BB168" s="50">
        <v>640</v>
      </c>
      <c r="BC168" s="47" t="s">
        <v>1171</v>
      </c>
      <c r="BD168" s="47" t="s">
        <v>1171</v>
      </c>
      <c r="BE168" s="47" t="s">
        <v>1171</v>
      </c>
      <c r="BF168" s="47" t="s">
        <v>1171</v>
      </c>
      <c r="BG168" s="49">
        <v>230.01</v>
      </c>
      <c r="BH168" s="50">
        <v>95.2</v>
      </c>
      <c r="BI168" s="47" t="s">
        <v>1171</v>
      </c>
      <c r="BJ168" s="47" t="s">
        <v>1171</v>
      </c>
      <c r="BK168" s="47" t="s">
        <v>1171</v>
      </c>
      <c r="BL168" s="47" t="s">
        <v>1171</v>
      </c>
      <c r="BM168" s="47" t="s">
        <v>1171</v>
      </c>
      <c r="BN168" s="47" t="s">
        <v>1171</v>
      </c>
      <c r="BO168" s="47" t="s">
        <v>1171</v>
      </c>
      <c r="BP168" s="47" t="s">
        <v>1171</v>
      </c>
      <c r="BQ168" s="47" t="s">
        <v>1171</v>
      </c>
      <c r="BR168" s="47" t="s">
        <v>1171</v>
      </c>
      <c r="BS168" s="47" t="s">
        <v>1171</v>
      </c>
      <c r="BT168" s="49">
        <v>80.22</v>
      </c>
      <c r="BU168" s="47" t="s">
        <v>1171</v>
      </c>
    </row>
    <row r="169" spans="1:73">
      <c r="A169" s="45" t="s">
        <v>1325</v>
      </c>
      <c r="B169" s="48">
        <v>6067.94</v>
      </c>
      <c r="C169" s="48">
        <v>734.19</v>
      </c>
      <c r="D169" s="48">
        <v>17639.97</v>
      </c>
      <c r="E169" s="48">
        <v>405.07</v>
      </c>
      <c r="F169" s="48">
        <v>19410.25</v>
      </c>
      <c r="G169" s="48">
        <v>1152.72</v>
      </c>
      <c r="H169" s="48">
        <v>12641.97</v>
      </c>
      <c r="I169" s="48">
        <v>1459.62</v>
      </c>
      <c r="J169" s="51">
        <v>32949.1</v>
      </c>
      <c r="K169" s="51">
        <v>515.70000000000005</v>
      </c>
      <c r="L169" s="48">
        <v>9896.08</v>
      </c>
      <c r="M169" s="48">
        <v>1115.0899999999999</v>
      </c>
      <c r="N169" s="48">
        <v>23011.54</v>
      </c>
      <c r="O169" s="48">
        <v>1180.44</v>
      </c>
      <c r="P169" s="48">
        <v>14123.95</v>
      </c>
      <c r="Q169" s="48">
        <v>1991.16</v>
      </c>
      <c r="R169" s="48">
        <v>13678.67</v>
      </c>
      <c r="S169" s="48">
        <v>574.66</v>
      </c>
      <c r="T169" s="48">
        <v>10443.08</v>
      </c>
      <c r="U169" s="48">
        <v>1501.34</v>
      </c>
      <c r="V169" s="48">
        <v>15218.77</v>
      </c>
      <c r="W169" s="48">
        <v>2693.43</v>
      </c>
      <c r="X169" s="48">
        <v>13434.28</v>
      </c>
      <c r="Y169" s="51">
        <v>8637.5</v>
      </c>
      <c r="Z169" s="48">
        <v>11767.92</v>
      </c>
      <c r="AA169" s="48">
        <v>259.61</v>
      </c>
      <c r="AB169" s="48">
        <v>1360.99</v>
      </c>
      <c r="AC169" s="48">
        <v>339.98</v>
      </c>
      <c r="AD169" s="48">
        <v>3221.23</v>
      </c>
      <c r="AE169" s="48">
        <v>776.75</v>
      </c>
      <c r="AF169" s="48">
        <v>4029.17</v>
      </c>
      <c r="AG169" s="48">
        <v>293.02999999999997</v>
      </c>
      <c r="AH169" s="48">
        <v>6445.19</v>
      </c>
      <c r="AI169" s="51">
        <v>1758.8</v>
      </c>
      <c r="AJ169" s="48">
        <v>10154.68</v>
      </c>
      <c r="AK169" s="48">
        <v>1241.1400000000001</v>
      </c>
      <c r="AL169" s="48">
        <v>12013.41</v>
      </c>
      <c r="AM169" s="48">
        <v>529.62</v>
      </c>
      <c r="AN169" s="48">
        <v>22015.03</v>
      </c>
      <c r="AO169" s="48">
        <v>61.57</v>
      </c>
      <c r="AP169" s="48">
        <v>15048.14</v>
      </c>
      <c r="AQ169" s="48">
        <v>180.74</v>
      </c>
      <c r="AR169" s="48">
        <v>43022.23</v>
      </c>
      <c r="AS169" s="51">
        <v>135.19999999999999</v>
      </c>
      <c r="AT169" s="48">
        <v>10440.01</v>
      </c>
      <c r="AU169" s="48">
        <v>549.47</v>
      </c>
      <c r="AV169" s="48">
        <v>23869.64</v>
      </c>
      <c r="AW169" s="48">
        <v>13.01</v>
      </c>
      <c r="AX169" s="48">
        <v>3369.12</v>
      </c>
      <c r="AY169" s="48">
        <v>6214.49</v>
      </c>
      <c r="AZ169" s="51">
        <v>17426.7</v>
      </c>
      <c r="BA169" s="48">
        <v>5849.47</v>
      </c>
      <c r="BB169" s="48">
        <v>9055.18</v>
      </c>
      <c r="BC169" s="48">
        <v>2742.58</v>
      </c>
      <c r="BD169" s="48">
        <v>8259.3700000000008</v>
      </c>
      <c r="BE169" s="48">
        <v>3421.79</v>
      </c>
      <c r="BF169" s="48">
        <v>19038.54</v>
      </c>
      <c r="BG169" s="48">
        <v>3885.59</v>
      </c>
      <c r="BH169" s="48">
        <v>5548.59</v>
      </c>
      <c r="BI169" s="48">
        <v>3224.03</v>
      </c>
      <c r="BJ169" s="48">
        <v>8270.2800000000007</v>
      </c>
      <c r="BK169" s="48">
        <v>5713.77</v>
      </c>
      <c r="BL169" s="48">
        <v>3334.35</v>
      </c>
      <c r="BM169" s="48">
        <v>5054.04</v>
      </c>
      <c r="BN169" s="48">
        <v>23376.97</v>
      </c>
      <c r="BO169" s="48">
        <v>13075.76</v>
      </c>
      <c r="BP169" s="48">
        <v>5687.97</v>
      </c>
      <c r="BQ169" s="48">
        <v>18479.91</v>
      </c>
      <c r="BR169" s="48">
        <v>12332.23</v>
      </c>
      <c r="BS169" s="48">
        <v>6614.51</v>
      </c>
      <c r="BT169" s="48">
        <v>4785.84</v>
      </c>
      <c r="BU169" s="48">
        <v>7941.03</v>
      </c>
    </row>
    <row r="170" spans="1:73">
      <c r="A170" s="45" t="s">
        <v>1326</v>
      </c>
      <c r="B170" s="46" t="s">
        <v>1171</v>
      </c>
      <c r="C170" s="46" t="s">
        <v>1171</v>
      </c>
      <c r="D170" s="46" t="s">
        <v>1171</v>
      </c>
      <c r="E170" s="46" t="s">
        <v>1171</v>
      </c>
      <c r="F170" s="46" t="s">
        <v>1171</v>
      </c>
      <c r="G170" s="46" t="s">
        <v>1171</v>
      </c>
      <c r="H170" s="46" t="s">
        <v>1171</v>
      </c>
      <c r="I170" s="46" t="s">
        <v>1171</v>
      </c>
      <c r="J170" s="46" t="s">
        <v>1171</v>
      </c>
      <c r="K170" s="46" t="s">
        <v>1171</v>
      </c>
      <c r="L170" s="46" t="s">
        <v>1171</v>
      </c>
      <c r="M170" s="46" t="s">
        <v>1171</v>
      </c>
      <c r="N170" s="46" t="s">
        <v>1171</v>
      </c>
      <c r="O170" s="46" t="s">
        <v>1171</v>
      </c>
      <c r="P170" s="46" t="s">
        <v>1171</v>
      </c>
      <c r="Q170" s="46" t="s">
        <v>1171</v>
      </c>
      <c r="R170" s="46" t="s">
        <v>1171</v>
      </c>
      <c r="S170" s="46" t="s">
        <v>1171</v>
      </c>
      <c r="T170" s="46" t="s">
        <v>1171</v>
      </c>
      <c r="U170" s="46" t="s">
        <v>1171</v>
      </c>
      <c r="V170" s="46" t="s">
        <v>1171</v>
      </c>
      <c r="W170" s="46" t="s">
        <v>1171</v>
      </c>
      <c r="X170" s="46" t="s">
        <v>1171</v>
      </c>
      <c r="Y170" s="46" t="s">
        <v>1171</v>
      </c>
      <c r="Z170" s="46" t="s">
        <v>1171</v>
      </c>
      <c r="AA170" s="46" t="s">
        <v>1171</v>
      </c>
      <c r="AB170" s="46" t="s">
        <v>1171</v>
      </c>
      <c r="AC170" s="46" t="s">
        <v>1171</v>
      </c>
      <c r="AD170" s="46" t="s">
        <v>1171</v>
      </c>
      <c r="AE170" s="46" t="s">
        <v>1171</v>
      </c>
      <c r="AF170" s="46" t="s">
        <v>1171</v>
      </c>
      <c r="AG170" s="46" t="s">
        <v>1171</v>
      </c>
      <c r="AH170" s="46" t="s">
        <v>1171</v>
      </c>
      <c r="AI170" s="46" t="s">
        <v>1171</v>
      </c>
      <c r="AJ170" s="46" t="s">
        <v>1171</v>
      </c>
      <c r="AK170" s="46" t="s">
        <v>1171</v>
      </c>
      <c r="AL170" s="46" t="s">
        <v>1171</v>
      </c>
      <c r="AM170" s="46" t="s">
        <v>1171</v>
      </c>
      <c r="AN170" s="46" t="s">
        <v>1171</v>
      </c>
      <c r="AO170" s="46" t="s">
        <v>1171</v>
      </c>
      <c r="AP170" s="46" t="s">
        <v>1171</v>
      </c>
      <c r="AQ170" s="46" t="s">
        <v>1171</v>
      </c>
      <c r="AR170" s="46" t="s">
        <v>1171</v>
      </c>
      <c r="AS170" s="46" t="s">
        <v>1171</v>
      </c>
      <c r="AT170" s="46" t="s">
        <v>1171</v>
      </c>
      <c r="AU170" s="46" t="s">
        <v>1171</v>
      </c>
      <c r="AV170" s="46" t="s">
        <v>1171</v>
      </c>
      <c r="AW170" s="46" t="s">
        <v>1171</v>
      </c>
      <c r="AX170" s="46" t="s">
        <v>1171</v>
      </c>
      <c r="AY170" s="46" t="s">
        <v>1171</v>
      </c>
      <c r="AZ170" s="46" t="s">
        <v>1171</v>
      </c>
      <c r="BA170" s="46" t="s">
        <v>1171</v>
      </c>
      <c r="BB170" s="46" t="s">
        <v>1171</v>
      </c>
      <c r="BC170" s="46" t="s">
        <v>1171</v>
      </c>
      <c r="BD170" s="46" t="s">
        <v>1171</v>
      </c>
      <c r="BE170" s="46" t="s">
        <v>1171</v>
      </c>
      <c r="BF170" s="46" t="s">
        <v>1171</v>
      </c>
      <c r="BG170" s="46" t="s">
        <v>1171</v>
      </c>
      <c r="BH170" s="46" t="s">
        <v>1171</v>
      </c>
      <c r="BI170" s="46" t="s">
        <v>1171</v>
      </c>
      <c r="BJ170" s="46" t="s">
        <v>1171</v>
      </c>
      <c r="BK170" s="46" t="s">
        <v>1171</v>
      </c>
      <c r="BL170" s="46" t="s">
        <v>1171</v>
      </c>
      <c r="BM170" s="46" t="s">
        <v>1171</v>
      </c>
      <c r="BN170" s="46" t="s">
        <v>1171</v>
      </c>
      <c r="BO170" s="46" t="s">
        <v>1171</v>
      </c>
      <c r="BP170" s="46" t="s">
        <v>1171</v>
      </c>
      <c r="BQ170" s="46" t="s">
        <v>1171</v>
      </c>
      <c r="BR170" s="46" t="s">
        <v>1171</v>
      </c>
      <c r="BS170" s="46" t="s">
        <v>1171</v>
      </c>
      <c r="BT170" s="46" t="s">
        <v>1171</v>
      </c>
      <c r="BU170" s="46" t="s">
        <v>1171</v>
      </c>
    </row>
    <row r="171" spans="1:73">
      <c r="A171" s="45" t="s">
        <v>1327</v>
      </c>
      <c r="B171" s="47" t="s">
        <v>1171</v>
      </c>
      <c r="C171" s="47" t="s">
        <v>1171</v>
      </c>
      <c r="D171" s="47" t="s">
        <v>1171</v>
      </c>
      <c r="E171" s="47" t="s">
        <v>1171</v>
      </c>
      <c r="F171" s="47" t="s">
        <v>1171</v>
      </c>
      <c r="G171" s="47" t="s">
        <v>1171</v>
      </c>
      <c r="H171" s="47" t="s">
        <v>1171</v>
      </c>
      <c r="I171" s="47" t="s">
        <v>1171</v>
      </c>
      <c r="J171" s="47" t="s">
        <v>1171</v>
      </c>
      <c r="K171" s="47" t="s">
        <v>1171</v>
      </c>
      <c r="L171" s="47" t="s">
        <v>1171</v>
      </c>
      <c r="M171" s="47" t="s">
        <v>1171</v>
      </c>
      <c r="N171" s="47" t="s">
        <v>1171</v>
      </c>
      <c r="O171" s="47" t="s">
        <v>1171</v>
      </c>
      <c r="P171" s="47" t="s">
        <v>1171</v>
      </c>
      <c r="Q171" s="47" t="s">
        <v>1171</v>
      </c>
      <c r="R171" s="47" t="s">
        <v>1171</v>
      </c>
      <c r="S171" s="47" t="s">
        <v>1171</v>
      </c>
      <c r="T171" s="47" t="s">
        <v>1171</v>
      </c>
      <c r="U171" s="47" t="s">
        <v>1171</v>
      </c>
      <c r="V171" s="47" t="s">
        <v>1171</v>
      </c>
      <c r="W171" s="47" t="s">
        <v>1171</v>
      </c>
      <c r="X171" s="47" t="s">
        <v>1171</v>
      </c>
      <c r="Y171" s="47" t="s">
        <v>1171</v>
      </c>
      <c r="Z171" s="47" t="s">
        <v>1171</v>
      </c>
      <c r="AA171" s="47" t="s">
        <v>1171</v>
      </c>
      <c r="AB171" s="47" t="s">
        <v>1171</v>
      </c>
      <c r="AC171" s="47" t="s">
        <v>1171</v>
      </c>
      <c r="AD171" s="47" t="s">
        <v>1171</v>
      </c>
      <c r="AE171" s="47" t="s">
        <v>1171</v>
      </c>
      <c r="AF171" s="47" t="s">
        <v>1171</v>
      </c>
      <c r="AG171" s="47" t="s">
        <v>1171</v>
      </c>
      <c r="AH171" s="47" t="s">
        <v>1171</v>
      </c>
      <c r="AI171" s="47" t="s">
        <v>1171</v>
      </c>
      <c r="AJ171" s="47" t="s">
        <v>1171</v>
      </c>
      <c r="AK171" s="47" t="s">
        <v>1171</v>
      </c>
      <c r="AL171" s="47" t="s">
        <v>1171</v>
      </c>
      <c r="AM171" s="47" t="s">
        <v>1171</v>
      </c>
      <c r="AN171" s="47" t="s">
        <v>1171</v>
      </c>
      <c r="AO171" s="47" t="s">
        <v>1171</v>
      </c>
      <c r="AP171" s="47" t="s">
        <v>1171</v>
      </c>
      <c r="AQ171" s="47" t="s">
        <v>1171</v>
      </c>
      <c r="AR171" s="47" t="s">
        <v>1171</v>
      </c>
      <c r="AS171" s="47" t="s">
        <v>1171</v>
      </c>
      <c r="AT171" s="47" t="s">
        <v>1171</v>
      </c>
      <c r="AU171" s="47" t="s">
        <v>1171</v>
      </c>
      <c r="AV171" s="47" t="s">
        <v>1171</v>
      </c>
      <c r="AW171" s="47" t="s">
        <v>1171</v>
      </c>
      <c r="AX171" s="47" t="s">
        <v>1171</v>
      </c>
      <c r="AY171" s="47" t="s">
        <v>1171</v>
      </c>
      <c r="AZ171" s="47" t="s">
        <v>1171</v>
      </c>
      <c r="BA171" s="47" t="s">
        <v>1171</v>
      </c>
      <c r="BB171" s="47" t="s">
        <v>1171</v>
      </c>
      <c r="BC171" s="47" t="s">
        <v>1171</v>
      </c>
      <c r="BD171" s="47" t="s">
        <v>1171</v>
      </c>
      <c r="BE171" s="47" t="s">
        <v>1171</v>
      </c>
      <c r="BF171" s="47" t="s">
        <v>1171</v>
      </c>
      <c r="BG171" s="47" t="s">
        <v>1171</v>
      </c>
      <c r="BH171" s="47" t="s">
        <v>1171</v>
      </c>
      <c r="BI171" s="47" t="s">
        <v>1171</v>
      </c>
      <c r="BJ171" s="47" t="s">
        <v>1171</v>
      </c>
      <c r="BK171" s="47" t="s">
        <v>1171</v>
      </c>
      <c r="BL171" s="47" t="s">
        <v>1171</v>
      </c>
      <c r="BM171" s="47" t="s">
        <v>1171</v>
      </c>
      <c r="BN171" s="47" t="s">
        <v>1171</v>
      </c>
      <c r="BO171" s="47" t="s">
        <v>1171</v>
      </c>
      <c r="BP171" s="47" t="s">
        <v>1171</v>
      </c>
      <c r="BQ171" s="47" t="s">
        <v>1171</v>
      </c>
      <c r="BR171" s="47" t="s">
        <v>1171</v>
      </c>
      <c r="BS171" s="47" t="s">
        <v>1171</v>
      </c>
      <c r="BT171" s="47" t="s">
        <v>1171</v>
      </c>
      <c r="BU171" s="47" t="s">
        <v>1171</v>
      </c>
    </row>
    <row r="173" spans="1:73">
      <c r="A173" s="40" t="s">
        <v>1328</v>
      </c>
    </row>
    <row r="174" spans="1:73">
      <c r="A174" s="40" t="s">
        <v>1171</v>
      </c>
      <c r="B174" s="38" t="s">
        <v>1329</v>
      </c>
    </row>
  </sheetData>
  <mergeCells count="36">
    <mergeCell ref="BT10:BU10"/>
    <mergeCell ref="AN10:AO10"/>
    <mergeCell ref="BF10:BG10"/>
    <mergeCell ref="B10:C10"/>
    <mergeCell ref="AT10:AU10"/>
    <mergeCell ref="N10:O10"/>
    <mergeCell ref="AV10:AW10"/>
    <mergeCell ref="BB10:BC10"/>
    <mergeCell ref="X10:Y10"/>
    <mergeCell ref="Z10:AA10"/>
    <mergeCell ref="AB10:AC10"/>
    <mergeCell ref="AL10:AM10"/>
    <mergeCell ref="BR10:BS10"/>
    <mergeCell ref="T10:U10"/>
    <mergeCell ref="V10:W10"/>
    <mergeCell ref="AD10:AE10"/>
    <mergeCell ref="AF10:AG10"/>
    <mergeCell ref="AH10:AI10"/>
    <mergeCell ref="AJ10:AK10"/>
    <mergeCell ref="AP10:AQ10"/>
    <mergeCell ref="AR10:AS10"/>
    <mergeCell ref="BN10:BO10"/>
    <mergeCell ref="BD10:BE10"/>
    <mergeCell ref="BP10:BQ10"/>
    <mergeCell ref="BH10:BI10"/>
    <mergeCell ref="AX10:AY10"/>
    <mergeCell ref="BJ10:BK10"/>
    <mergeCell ref="R10:S10"/>
    <mergeCell ref="AZ10:BA10"/>
    <mergeCell ref="BL10:BM10"/>
    <mergeCell ref="D10:E10"/>
    <mergeCell ref="F10:G10"/>
    <mergeCell ref="H10:I10"/>
    <mergeCell ref="J10:K10"/>
    <mergeCell ref="P10:Q10"/>
    <mergeCell ref="L10:M10"/>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H198"/>
  <sheetViews>
    <sheetView zoomScaleNormal="100" workbookViewId="0">
      <pane xSplit="2" ySplit="12" topLeftCell="C13"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8.88671875" defaultRowHeight="11.4" customHeight="1"/>
  <cols>
    <col min="1" max="1" width="14.88671875" style="39" customWidth="1"/>
    <col min="2" max="2" width="156.77734375" style="39" customWidth="1"/>
    <col min="3" max="8" width="11" style="39" customWidth="1"/>
    <col min="9" max="9" width="8.88671875" style="39" customWidth="1"/>
    <col min="10" max="16384" width="8.88671875" style="39"/>
  </cols>
  <sheetData>
    <row r="1" spans="1:8">
      <c r="A1" s="38" t="s">
        <v>1330</v>
      </c>
    </row>
    <row r="2" spans="1:8">
      <c r="A2" s="38" t="s">
        <v>1115</v>
      </c>
      <c r="B2" s="40" t="s">
        <v>1331</v>
      </c>
    </row>
    <row r="3" spans="1:8">
      <c r="A3" s="38" t="s">
        <v>1117</v>
      </c>
      <c r="B3" s="38" t="s">
        <v>1332</v>
      </c>
    </row>
    <row r="5" spans="1:8">
      <c r="A5" s="40" t="s">
        <v>1119</v>
      </c>
      <c r="C5" s="38" t="s">
        <v>1333</v>
      </c>
    </row>
    <row r="6" spans="1:8">
      <c r="A6" s="40" t="s">
        <v>1121</v>
      </c>
      <c r="C6" s="38" t="s">
        <v>1122</v>
      </c>
    </row>
    <row r="7" spans="1:8">
      <c r="A7" s="40" t="s">
        <v>1123</v>
      </c>
      <c r="C7" s="38" t="s">
        <v>1124</v>
      </c>
    </row>
    <row r="8" spans="1:8">
      <c r="A8" s="40" t="s">
        <v>1125</v>
      </c>
      <c r="C8" s="38" t="s">
        <v>1126</v>
      </c>
    </row>
    <row r="10" spans="1:8">
      <c r="A10" s="1024" t="s">
        <v>1127</v>
      </c>
      <c r="B10" s="1023"/>
      <c r="C10" s="1022" t="s">
        <v>1334</v>
      </c>
      <c r="D10" s="1023"/>
      <c r="E10" s="1022" t="s">
        <v>1335</v>
      </c>
      <c r="F10" s="1023"/>
      <c r="G10" s="1022" t="s">
        <v>1336</v>
      </c>
      <c r="H10" s="1023"/>
    </row>
    <row r="11" spans="1:8">
      <c r="A11" s="1024" t="s">
        <v>1164</v>
      </c>
      <c r="B11" s="1023"/>
      <c r="C11" s="42" t="s">
        <v>1165</v>
      </c>
      <c r="D11" s="42" t="s">
        <v>1166</v>
      </c>
      <c r="E11" s="42" t="s">
        <v>1165</v>
      </c>
      <c r="F11" s="42" t="s">
        <v>1166</v>
      </c>
      <c r="G11" s="42" t="s">
        <v>1165</v>
      </c>
      <c r="H11" s="42" t="s">
        <v>1166</v>
      </c>
    </row>
    <row r="12" spans="1:8">
      <c r="A12" s="43" t="s">
        <v>1337</v>
      </c>
      <c r="B12" s="43" t="s">
        <v>1167</v>
      </c>
      <c r="C12" s="44"/>
      <c r="D12" s="44"/>
      <c r="E12" s="44"/>
      <c r="F12" s="44"/>
      <c r="G12" s="44"/>
      <c r="H12" s="44"/>
    </row>
    <row r="13" spans="1:8">
      <c r="A13" s="45" t="s">
        <v>1338</v>
      </c>
      <c r="B13" s="45" t="s">
        <v>1168</v>
      </c>
      <c r="C13" s="48">
        <v>14716.89</v>
      </c>
      <c r="D13" s="48">
        <v>92.59</v>
      </c>
      <c r="E13" s="48">
        <v>14507.46</v>
      </c>
      <c r="F13" s="48">
        <v>346.77</v>
      </c>
      <c r="G13" s="48">
        <v>15240.18</v>
      </c>
      <c r="H13" s="48">
        <v>1419.45</v>
      </c>
    </row>
    <row r="14" spans="1:8">
      <c r="A14" s="45" t="s">
        <v>1339</v>
      </c>
      <c r="B14" s="45" t="s">
        <v>1169</v>
      </c>
      <c r="C14" s="49">
        <v>395.94</v>
      </c>
      <c r="D14" s="49">
        <v>632.91999999999996</v>
      </c>
      <c r="E14" s="49">
        <v>1246.53</v>
      </c>
      <c r="F14" s="49">
        <v>306.81</v>
      </c>
      <c r="G14" s="50">
        <v>3304</v>
      </c>
      <c r="H14" s="49">
        <v>776.88</v>
      </c>
    </row>
    <row r="15" spans="1:8">
      <c r="A15" s="45" t="s">
        <v>1340</v>
      </c>
      <c r="B15" s="45" t="s">
        <v>1170</v>
      </c>
      <c r="C15" s="51">
        <v>52185.5</v>
      </c>
      <c r="D15" s="48">
        <v>13858.41</v>
      </c>
      <c r="E15" s="48">
        <v>13500.41</v>
      </c>
      <c r="F15" s="48">
        <v>298.77</v>
      </c>
      <c r="G15" s="48">
        <v>5372.34</v>
      </c>
      <c r="H15" s="48">
        <v>380.57</v>
      </c>
    </row>
    <row r="16" spans="1:8">
      <c r="A16" s="45" t="s">
        <v>1341</v>
      </c>
      <c r="B16" s="45" t="s">
        <v>1172</v>
      </c>
      <c r="C16" s="49">
        <v>13791.89</v>
      </c>
      <c r="D16" s="49">
        <v>10.23</v>
      </c>
      <c r="E16" s="49">
        <v>28590.67</v>
      </c>
      <c r="F16" s="49">
        <v>116.92</v>
      </c>
      <c r="G16" s="49">
        <v>47076.39</v>
      </c>
      <c r="H16" s="49">
        <v>54.79</v>
      </c>
    </row>
    <row r="17" spans="1:8">
      <c r="A17" s="45" t="s">
        <v>1342</v>
      </c>
      <c r="B17" s="45" t="s">
        <v>1173</v>
      </c>
      <c r="C17" s="48">
        <v>1120.58</v>
      </c>
      <c r="D17" s="48">
        <v>245.33</v>
      </c>
      <c r="E17" s="48">
        <v>509.71</v>
      </c>
      <c r="F17" s="51">
        <v>279.89999999999998</v>
      </c>
      <c r="G17" s="48">
        <v>229.81</v>
      </c>
      <c r="H17" s="48">
        <v>343.09</v>
      </c>
    </row>
    <row r="18" spans="1:8">
      <c r="A18" s="45" t="s">
        <v>1343</v>
      </c>
      <c r="B18" s="45" t="s">
        <v>1174</v>
      </c>
      <c r="C18" s="49">
        <v>36289.93</v>
      </c>
      <c r="D18" s="49">
        <v>117411.03</v>
      </c>
      <c r="E18" s="49">
        <v>47526.91</v>
      </c>
      <c r="F18" s="49">
        <v>115137.28</v>
      </c>
      <c r="G18" s="49">
        <v>73881.02</v>
      </c>
      <c r="H18" s="49">
        <v>160770.43</v>
      </c>
    </row>
    <row r="19" spans="1:8">
      <c r="A19" s="45" t="s">
        <v>1344</v>
      </c>
      <c r="B19" s="45" t="s">
        <v>1345</v>
      </c>
      <c r="C19" s="46" t="s">
        <v>1171</v>
      </c>
      <c r="D19" s="46" t="s">
        <v>1171</v>
      </c>
      <c r="E19" s="46" t="s">
        <v>1171</v>
      </c>
      <c r="F19" s="46" t="s">
        <v>1171</v>
      </c>
      <c r="G19" s="46" t="s">
        <v>1171</v>
      </c>
      <c r="H19" s="46" t="s">
        <v>1171</v>
      </c>
    </row>
    <row r="20" spans="1:8">
      <c r="A20" s="45" t="s">
        <v>1346</v>
      </c>
      <c r="B20" s="45" t="s">
        <v>1347</v>
      </c>
      <c r="C20" s="47" t="s">
        <v>1171</v>
      </c>
      <c r="D20" s="47" t="s">
        <v>1171</v>
      </c>
      <c r="E20" s="47" t="s">
        <v>1171</v>
      </c>
      <c r="F20" s="47" t="s">
        <v>1171</v>
      </c>
      <c r="G20" s="47" t="s">
        <v>1171</v>
      </c>
      <c r="H20" s="47" t="s">
        <v>1171</v>
      </c>
    </row>
    <row r="21" spans="1:8">
      <c r="A21" s="45" t="s">
        <v>1348</v>
      </c>
      <c r="B21" s="45" t="s">
        <v>1175</v>
      </c>
      <c r="C21" s="48">
        <v>64600.59</v>
      </c>
      <c r="D21" s="48">
        <v>2645320.42</v>
      </c>
      <c r="E21" s="48">
        <v>291183.67</v>
      </c>
      <c r="F21" s="48">
        <v>2374970.8199999998</v>
      </c>
      <c r="G21" s="48">
        <v>148428.26999999999</v>
      </c>
      <c r="H21" s="48">
        <v>2338765.44</v>
      </c>
    </row>
    <row r="22" spans="1:8">
      <c r="A22" s="45" t="s">
        <v>1349</v>
      </c>
      <c r="B22" s="45" t="s">
        <v>1176</v>
      </c>
      <c r="C22" s="49">
        <v>43171.71</v>
      </c>
      <c r="D22" s="49">
        <v>62004.24</v>
      </c>
      <c r="E22" s="49">
        <v>67493.240000000005</v>
      </c>
      <c r="F22" s="49">
        <v>138341.54</v>
      </c>
      <c r="G22" s="49">
        <v>187496.27</v>
      </c>
      <c r="H22" s="49">
        <v>170480.55</v>
      </c>
    </row>
    <row r="23" spans="1:8">
      <c r="A23" s="45" t="s">
        <v>1350</v>
      </c>
      <c r="B23" s="45" t="s">
        <v>1351</v>
      </c>
      <c r="C23" s="46" t="s">
        <v>1171</v>
      </c>
      <c r="D23" s="46" t="s">
        <v>1171</v>
      </c>
      <c r="E23" s="46" t="s">
        <v>1171</v>
      </c>
      <c r="F23" s="46" t="s">
        <v>1171</v>
      </c>
      <c r="G23" s="46" t="s">
        <v>1171</v>
      </c>
      <c r="H23" s="46" t="s">
        <v>1171</v>
      </c>
    </row>
    <row r="24" spans="1:8">
      <c r="A24" s="45" t="s">
        <v>1352</v>
      </c>
      <c r="B24" s="45" t="s">
        <v>1353</v>
      </c>
      <c r="C24" s="47" t="s">
        <v>1171</v>
      </c>
      <c r="D24" s="47" t="s">
        <v>1171</v>
      </c>
      <c r="E24" s="47" t="s">
        <v>1171</v>
      </c>
      <c r="F24" s="47" t="s">
        <v>1171</v>
      </c>
      <c r="G24" s="47" t="s">
        <v>1171</v>
      </c>
      <c r="H24" s="47" t="s">
        <v>1171</v>
      </c>
    </row>
    <row r="25" spans="1:8">
      <c r="A25" s="45" t="s">
        <v>1354</v>
      </c>
      <c r="B25" s="45" t="s">
        <v>1177</v>
      </c>
      <c r="C25" s="48">
        <v>20935.419999999998</v>
      </c>
      <c r="D25" s="48">
        <v>4885.21</v>
      </c>
      <c r="E25" s="48">
        <v>18013.62</v>
      </c>
      <c r="F25" s="48">
        <v>1519.43</v>
      </c>
      <c r="G25" s="48">
        <v>19785.47</v>
      </c>
      <c r="H25" s="48">
        <v>5702.56</v>
      </c>
    </row>
    <row r="26" spans="1:8">
      <c r="A26" s="45" t="s">
        <v>1355</v>
      </c>
      <c r="B26" s="45" t="s">
        <v>1356</v>
      </c>
      <c r="C26" s="47" t="s">
        <v>1171</v>
      </c>
      <c r="D26" s="47" t="s">
        <v>1171</v>
      </c>
      <c r="E26" s="47" t="s">
        <v>1171</v>
      </c>
      <c r="F26" s="47" t="s">
        <v>1171</v>
      </c>
      <c r="G26" s="47" t="s">
        <v>1171</v>
      </c>
      <c r="H26" s="47" t="s">
        <v>1171</v>
      </c>
    </row>
    <row r="27" spans="1:8">
      <c r="A27" s="45" t="s">
        <v>1357</v>
      </c>
      <c r="B27" s="45" t="s">
        <v>1358</v>
      </c>
      <c r="C27" s="46" t="s">
        <v>1171</v>
      </c>
      <c r="D27" s="46" t="s">
        <v>1171</v>
      </c>
      <c r="E27" s="46" t="s">
        <v>1171</v>
      </c>
      <c r="F27" s="46" t="s">
        <v>1171</v>
      </c>
      <c r="G27" s="46" t="s">
        <v>1171</v>
      </c>
      <c r="H27" s="46" t="s">
        <v>1171</v>
      </c>
    </row>
    <row r="28" spans="1:8">
      <c r="A28" s="45" t="s">
        <v>1359</v>
      </c>
      <c r="B28" s="45" t="s">
        <v>1178</v>
      </c>
      <c r="C28" s="49">
        <v>8151.04</v>
      </c>
      <c r="D28" s="49">
        <v>491.02</v>
      </c>
      <c r="E28" s="50">
        <v>3663.7</v>
      </c>
      <c r="F28" s="49">
        <v>578.49</v>
      </c>
      <c r="G28" s="49">
        <v>4027.81</v>
      </c>
      <c r="H28" s="49">
        <v>1228.8800000000001</v>
      </c>
    </row>
    <row r="29" spans="1:8">
      <c r="A29" s="45" t="s">
        <v>1360</v>
      </c>
      <c r="B29" s="45" t="s">
        <v>1361</v>
      </c>
      <c r="C29" s="46" t="s">
        <v>1171</v>
      </c>
      <c r="D29" s="46" t="s">
        <v>1171</v>
      </c>
      <c r="E29" s="46" t="s">
        <v>1171</v>
      </c>
      <c r="F29" s="46" t="s">
        <v>1171</v>
      </c>
      <c r="G29" s="46" t="s">
        <v>1171</v>
      </c>
      <c r="H29" s="46" t="s">
        <v>1171</v>
      </c>
    </row>
    <row r="30" spans="1:8">
      <c r="A30" s="45" t="s">
        <v>1362</v>
      </c>
      <c r="B30" s="45" t="s">
        <v>1363</v>
      </c>
      <c r="C30" s="47" t="s">
        <v>1171</v>
      </c>
      <c r="D30" s="47" t="s">
        <v>1171</v>
      </c>
      <c r="E30" s="47" t="s">
        <v>1171</v>
      </c>
      <c r="F30" s="47" t="s">
        <v>1171</v>
      </c>
      <c r="G30" s="47" t="s">
        <v>1171</v>
      </c>
      <c r="H30" s="47" t="s">
        <v>1171</v>
      </c>
    </row>
    <row r="31" spans="1:8">
      <c r="A31" s="45" t="s">
        <v>1364</v>
      </c>
      <c r="B31" s="45" t="s">
        <v>1179</v>
      </c>
      <c r="C31" s="51">
        <v>34799.300000000003</v>
      </c>
      <c r="D31" s="48">
        <v>17607.95</v>
      </c>
      <c r="E31" s="48">
        <v>28945.93</v>
      </c>
      <c r="F31" s="48">
        <v>24449.759999999998</v>
      </c>
      <c r="G31" s="48">
        <v>21251.03</v>
      </c>
      <c r="H31" s="51">
        <v>24548.400000000001</v>
      </c>
    </row>
    <row r="32" spans="1:8">
      <c r="A32" s="45" t="s">
        <v>1365</v>
      </c>
      <c r="B32" s="45" t="s">
        <v>1180</v>
      </c>
      <c r="C32" s="49">
        <v>335119.74</v>
      </c>
      <c r="D32" s="49">
        <v>22987.29</v>
      </c>
      <c r="E32" s="49">
        <v>328821.17</v>
      </c>
      <c r="F32" s="50">
        <v>53912</v>
      </c>
      <c r="G32" s="49">
        <v>357463.25</v>
      </c>
      <c r="H32" s="50">
        <v>43864</v>
      </c>
    </row>
    <row r="33" spans="1:8">
      <c r="A33" s="45" t="s">
        <v>1366</v>
      </c>
      <c r="B33" s="45" t="s">
        <v>1181</v>
      </c>
      <c r="C33" s="48">
        <v>584.86</v>
      </c>
      <c r="D33" s="51">
        <v>33.5</v>
      </c>
      <c r="E33" s="48">
        <v>66.58</v>
      </c>
      <c r="F33" s="48">
        <v>14.49</v>
      </c>
      <c r="G33" s="48">
        <v>599.69000000000005</v>
      </c>
      <c r="H33" s="48">
        <v>37.29</v>
      </c>
    </row>
    <row r="34" spans="1:8">
      <c r="A34" s="45" t="s">
        <v>1367</v>
      </c>
      <c r="B34" s="45" t="s">
        <v>1182</v>
      </c>
      <c r="C34" s="49">
        <v>304.83</v>
      </c>
      <c r="D34" s="47" t="s">
        <v>1171</v>
      </c>
      <c r="E34" s="49">
        <v>1851.65</v>
      </c>
      <c r="F34" s="47" t="s">
        <v>1171</v>
      </c>
      <c r="G34" s="49">
        <v>5422.68</v>
      </c>
      <c r="H34" s="49">
        <v>86.44</v>
      </c>
    </row>
    <row r="35" spans="1:8">
      <c r="A35" s="45" t="s">
        <v>1368</v>
      </c>
      <c r="B35" s="45" t="s">
        <v>1183</v>
      </c>
      <c r="C35" s="48">
        <v>49143.08</v>
      </c>
      <c r="D35" s="48">
        <v>1678.34</v>
      </c>
      <c r="E35" s="48">
        <v>46740.72</v>
      </c>
      <c r="F35" s="48">
        <v>3818.48</v>
      </c>
      <c r="G35" s="48">
        <v>36161.85</v>
      </c>
      <c r="H35" s="48">
        <v>13125.81</v>
      </c>
    </row>
    <row r="36" spans="1:8">
      <c r="A36" s="45" t="s">
        <v>1369</v>
      </c>
      <c r="B36" s="45" t="s">
        <v>1370</v>
      </c>
      <c r="C36" s="47" t="s">
        <v>1171</v>
      </c>
      <c r="D36" s="47" t="s">
        <v>1171</v>
      </c>
      <c r="E36" s="47" t="s">
        <v>1171</v>
      </c>
      <c r="F36" s="47" t="s">
        <v>1171</v>
      </c>
      <c r="G36" s="47" t="s">
        <v>1171</v>
      </c>
      <c r="H36" s="47" t="s">
        <v>1171</v>
      </c>
    </row>
    <row r="37" spans="1:8">
      <c r="A37" s="45" t="s">
        <v>1371</v>
      </c>
      <c r="B37" s="45" t="s">
        <v>1372</v>
      </c>
      <c r="C37" s="46" t="s">
        <v>1171</v>
      </c>
      <c r="D37" s="46" t="s">
        <v>1171</v>
      </c>
      <c r="E37" s="46" t="s">
        <v>1171</v>
      </c>
      <c r="F37" s="46" t="s">
        <v>1171</v>
      </c>
      <c r="G37" s="46" t="s">
        <v>1171</v>
      </c>
      <c r="H37" s="46" t="s">
        <v>1171</v>
      </c>
    </row>
    <row r="38" spans="1:8">
      <c r="A38" s="45" t="s">
        <v>1373</v>
      </c>
      <c r="B38" s="45" t="s">
        <v>1184</v>
      </c>
      <c r="C38" s="50">
        <v>317642</v>
      </c>
      <c r="D38" s="49">
        <v>39074.03</v>
      </c>
      <c r="E38" s="49">
        <v>241665.18</v>
      </c>
      <c r="F38" s="49">
        <v>58929.93</v>
      </c>
      <c r="G38" s="50">
        <v>409364.2</v>
      </c>
      <c r="H38" s="49">
        <v>49377.66</v>
      </c>
    </row>
    <row r="39" spans="1:8">
      <c r="A39" s="45" t="s">
        <v>1374</v>
      </c>
      <c r="B39" s="45" t="s">
        <v>1375</v>
      </c>
      <c r="C39" s="46" t="s">
        <v>1171</v>
      </c>
      <c r="D39" s="46" t="s">
        <v>1171</v>
      </c>
      <c r="E39" s="46" t="s">
        <v>1171</v>
      </c>
      <c r="F39" s="46" t="s">
        <v>1171</v>
      </c>
      <c r="G39" s="46" t="s">
        <v>1171</v>
      </c>
      <c r="H39" s="46" t="s">
        <v>1171</v>
      </c>
    </row>
    <row r="40" spans="1:8">
      <c r="A40" s="45" t="s">
        <v>1376</v>
      </c>
      <c r="B40" s="45" t="s">
        <v>1377</v>
      </c>
      <c r="C40" s="47" t="s">
        <v>1171</v>
      </c>
      <c r="D40" s="47" t="s">
        <v>1171</v>
      </c>
      <c r="E40" s="47" t="s">
        <v>1171</v>
      </c>
      <c r="F40" s="47" t="s">
        <v>1171</v>
      </c>
      <c r="G40" s="47" t="s">
        <v>1171</v>
      </c>
      <c r="H40" s="47" t="s">
        <v>1171</v>
      </c>
    </row>
    <row r="41" spans="1:8">
      <c r="A41" s="45" t="s">
        <v>1378</v>
      </c>
      <c r="B41" s="45" t="s">
        <v>1185</v>
      </c>
      <c r="C41" s="48">
        <v>125651.23</v>
      </c>
      <c r="D41" s="51">
        <v>979142.2</v>
      </c>
      <c r="E41" s="48">
        <v>303960.51</v>
      </c>
      <c r="F41" s="48">
        <v>464658.68</v>
      </c>
      <c r="G41" s="48">
        <v>406567.09</v>
      </c>
      <c r="H41" s="48">
        <v>644600.78</v>
      </c>
    </row>
    <row r="42" spans="1:8">
      <c r="A42" s="45" t="s">
        <v>1379</v>
      </c>
      <c r="B42" s="45" t="s">
        <v>1380</v>
      </c>
      <c r="C42" s="47" t="s">
        <v>1171</v>
      </c>
      <c r="D42" s="47" t="s">
        <v>1171</v>
      </c>
      <c r="E42" s="47" t="s">
        <v>1171</v>
      </c>
      <c r="F42" s="47" t="s">
        <v>1171</v>
      </c>
      <c r="G42" s="47" t="s">
        <v>1171</v>
      </c>
      <c r="H42" s="47" t="s">
        <v>1171</v>
      </c>
    </row>
    <row r="43" spans="1:8">
      <c r="A43" s="45" t="s">
        <v>1381</v>
      </c>
      <c r="B43" s="45" t="s">
        <v>1382</v>
      </c>
      <c r="C43" s="46" t="s">
        <v>1171</v>
      </c>
      <c r="D43" s="46" t="s">
        <v>1171</v>
      </c>
      <c r="E43" s="46" t="s">
        <v>1171</v>
      </c>
      <c r="F43" s="46" t="s">
        <v>1171</v>
      </c>
      <c r="G43" s="46" t="s">
        <v>1171</v>
      </c>
      <c r="H43" s="46" t="s">
        <v>1171</v>
      </c>
    </row>
    <row r="44" spans="1:8">
      <c r="A44" s="45" t="s">
        <v>1383</v>
      </c>
      <c r="B44" s="45" t="s">
        <v>1186</v>
      </c>
      <c r="C44" s="49">
        <v>443.73</v>
      </c>
      <c r="D44" s="50">
        <v>63111</v>
      </c>
      <c r="E44" s="49">
        <v>556.63</v>
      </c>
      <c r="F44" s="50">
        <v>32958.199999999997</v>
      </c>
      <c r="G44" s="49">
        <v>6173.56</v>
      </c>
      <c r="H44" s="49">
        <v>9173.2199999999993</v>
      </c>
    </row>
    <row r="45" spans="1:8">
      <c r="A45" s="45" t="s">
        <v>1384</v>
      </c>
      <c r="B45" s="45" t="s">
        <v>1187</v>
      </c>
      <c r="C45" s="48">
        <v>14045.87</v>
      </c>
      <c r="D45" s="48">
        <v>14227.55</v>
      </c>
      <c r="E45" s="48">
        <v>16437.29</v>
      </c>
      <c r="F45" s="48">
        <v>105123.57</v>
      </c>
      <c r="G45" s="48">
        <v>9688.67</v>
      </c>
      <c r="H45" s="48">
        <v>12336.41</v>
      </c>
    </row>
    <row r="46" spans="1:8">
      <c r="A46" s="45" t="s">
        <v>1385</v>
      </c>
      <c r="B46" s="45" t="s">
        <v>1386</v>
      </c>
      <c r="C46" s="47" t="s">
        <v>1171</v>
      </c>
      <c r="D46" s="47" t="s">
        <v>1171</v>
      </c>
      <c r="E46" s="47" t="s">
        <v>1171</v>
      </c>
      <c r="F46" s="47" t="s">
        <v>1171</v>
      </c>
      <c r="G46" s="47" t="s">
        <v>1171</v>
      </c>
      <c r="H46" s="47" t="s">
        <v>1171</v>
      </c>
    </row>
    <row r="47" spans="1:8">
      <c r="A47" s="45" t="s">
        <v>1387</v>
      </c>
      <c r="B47" s="45" t="s">
        <v>1388</v>
      </c>
      <c r="C47" s="46" t="s">
        <v>1171</v>
      </c>
      <c r="D47" s="46" t="s">
        <v>1171</v>
      </c>
      <c r="E47" s="46" t="s">
        <v>1171</v>
      </c>
      <c r="F47" s="46" t="s">
        <v>1171</v>
      </c>
      <c r="G47" s="46" t="s">
        <v>1171</v>
      </c>
      <c r="H47" s="46" t="s">
        <v>1171</v>
      </c>
    </row>
    <row r="48" spans="1:8">
      <c r="A48" s="45" t="s">
        <v>1389</v>
      </c>
      <c r="B48" s="45" t="s">
        <v>1188</v>
      </c>
      <c r="C48" s="49">
        <v>12542.65</v>
      </c>
      <c r="D48" s="49">
        <v>100184.71</v>
      </c>
      <c r="E48" s="49">
        <v>39621.019999999997</v>
      </c>
      <c r="F48" s="49">
        <v>134235.43</v>
      </c>
      <c r="G48" s="49">
        <v>39481.96</v>
      </c>
      <c r="H48" s="49">
        <v>115566.93</v>
      </c>
    </row>
    <row r="49" spans="1:8">
      <c r="A49" s="45" t="s">
        <v>1390</v>
      </c>
      <c r="B49" s="45" t="s">
        <v>1189</v>
      </c>
      <c r="C49" s="48">
        <v>4481.45</v>
      </c>
      <c r="D49" s="48">
        <v>179997.67</v>
      </c>
      <c r="E49" s="48">
        <v>32720.97</v>
      </c>
      <c r="F49" s="48">
        <v>94783.81</v>
      </c>
      <c r="G49" s="51">
        <v>23890</v>
      </c>
      <c r="H49" s="48">
        <v>70013.240000000005</v>
      </c>
    </row>
    <row r="50" spans="1:8">
      <c r="A50" s="45" t="s">
        <v>1391</v>
      </c>
      <c r="B50" s="45" t="s">
        <v>1190</v>
      </c>
      <c r="C50" s="50">
        <v>12769.4</v>
      </c>
      <c r="D50" s="49">
        <v>23925.72</v>
      </c>
      <c r="E50" s="49">
        <v>21352.28</v>
      </c>
      <c r="F50" s="49">
        <v>20959.97</v>
      </c>
      <c r="G50" s="50">
        <v>35832.5</v>
      </c>
      <c r="H50" s="49">
        <v>32925.949999999997</v>
      </c>
    </row>
    <row r="51" spans="1:8">
      <c r="A51" s="45" t="s">
        <v>1392</v>
      </c>
      <c r="B51" s="45" t="s">
        <v>1191</v>
      </c>
      <c r="C51" s="48">
        <v>7188257.3499999996</v>
      </c>
      <c r="D51" s="48">
        <v>636324.81000000006</v>
      </c>
      <c r="E51" s="51">
        <v>5986818.9000000004</v>
      </c>
      <c r="F51" s="48">
        <v>1332845.49</v>
      </c>
      <c r="G51" s="48">
        <v>4561593.24</v>
      </c>
      <c r="H51" s="48">
        <v>1184422.8500000001</v>
      </c>
    </row>
    <row r="52" spans="1:8">
      <c r="A52" s="45" t="s">
        <v>1393</v>
      </c>
      <c r="B52" s="45" t="s">
        <v>1192</v>
      </c>
      <c r="C52" s="49">
        <v>13632.64</v>
      </c>
      <c r="D52" s="49">
        <v>12535.76</v>
      </c>
      <c r="E52" s="49">
        <v>28356.55</v>
      </c>
      <c r="F52" s="49">
        <v>12469.92</v>
      </c>
      <c r="G52" s="49">
        <v>38508.879999999997</v>
      </c>
      <c r="H52" s="49">
        <v>21027.73</v>
      </c>
    </row>
    <row r="53" spans="1:8">
      <c r="A53" s="45" t="s">
        <v>1394</v>
      </c>
      <c r="B53" s="45" t="s">
        <v>1193</v>
      </c>
      <c r="C53" s="51">
        <v>266580.8</v>
      </c>
      <c r="D53" s="48">
        <v>61469.53</v>
      </c>
      <c r="E53" s="48">
        <v>292736.08</v>
      </c>
      <c r="F53" s="48">
        <v>129619.26</v>
      </c>
      <c r="G53" s="51">
        <v>366979.6</v>
      </c>
      <c r="H53" s="48">
        <v>182404.55</v>
      </c>
    </row>
    <row r="54" spans="1:8">
      <c r="A54" s="45" t="s">
        <v>1395</v>
      </c>
      <c r="B54" s="45" t="s">
        <v>1396</v>
      </c>
      <c r="C54" s="47" t="s">
        <v>1171</v>
      </c>
      <c r="D54" s="47" t="s">
        <v>1171</v>
      </c>
      <c r="E54" s="47" t="s">
        <v>1171</v>
      </c>
      <c r="F54" s="47" t="s">
        <v>1171</v>
      </c>
      <c r="G54" s="47" t="s">
        <v>1171</v>
      </c>
      <c r="H54" s="47" t="s">
        <v>1171</v>
      </c>
    </row>
    <row r="55" spans="1:8">
      <c r="A55" s="45" t="s">
        <v>1397</v>
      </c>
      <c r="B55" s="45" t="s">
        <v>1194</v>
      </c>
      <c r="C55" s="46" t="s">
        <v>1171</v>
      </c>
      <c r="D55" s="46" t="s">
        <v>1171</v>
      </c>
      <c r="E55" s="46" t="s">
        <v>1171</v>
      </c>
      <c r="F55" s="46" t="s">
        <v>1171</v>
      </c>
      <c r="G55" s="46" t="s">
        <v>1171</v>
      </c>
      <c r="H55" s="46" t="s">
        <v>1171</v>
      </c>
    </row>
    <row r="56" spans="1:8">
      <c r="A56" s="45" t="s">
        <v>1398</v>
      </c>
      <c r="B56" s="45" t="s">
        <v>1195</v>
      </c>
      <c r="C56" s="47" t="s">
        <v>1171</v>
      </c>
      <c r="D56" s="47" t="s">
        <v>1171</v>
      </c>
      <c r="E56" s="47" t="s">
        <v>1171</v>
      </c>
      <c r="F56" s="47" t="s">
        <v>1171</v>
      </c>
      <c r="G56" s="47" t="s">
        <v>1171</v>
      </c>
      <c r="H56" s="47" t="s">
        <v>1171</v>
      </c>
    </row>
    <row r="57" spans="1:8">
      <c r="A57" s="45" t="s">
        <v>1399</v>
      </c>
      <c r="B57" s="45" t="s">
        <v>1196</v>
      </c>
      <c r="C57" s="48">
        <v>50754.45</v>
      </c>
      <c r="D57" s="48">
        <v>196670.12</v>
      </c>
      <c r="E57" s="48">
        <v>127877.53</v>
      </c>
      <c r="F57" s="48">
        <v>337349.76</v>
      </c>
      <c r="G57" s="48">
        <v>99760.04</v>
      </c>
      <c r="H57" s="48">
        <v>698166.94</v>
      </c>
    </row>
    <row r="58" spans="1:8">
      <c r="A58" s="45" t="s">
        <v>1400</v>
      </c>
      <c r="B58" s="45" t="s">
        <v>1197</v>
      </c>
      <c r="C58" s="49">
        <v>10981142.060000001</v>
      </c>
      <c r="D58" s="49">
        <v>9928874.0099999998</v>
      </c>
      <c r="E58" s="49">
        <v>12220500.68</v>
      </c>
      <c r="F58" s="49">
        <v>10797537.48</v>
      </c>
      <c r="G58" s="49">
        <v>14030063.689999999</v>
      </c>
      <c r="H58" s="50">
        <v>5224372.0999999996</v>
      </c>
    </row>
    <row r="59" spans="1:8">
      <c r="A59" s="45" t="s">
        <v>1401</v>
      </c>
      <c r="B59" s="45" t="s">
        <v>1198</v>
      </c>
      <c r="C59" s="48">
        <v>84147.22</v>
      </c>
      <c r="D59" s="48">
        <v>4443550.0599999996</v>
      </c>
      <c r="E59" s="48">
        <v>162214.78</v>
      </c>
      <c r="F59" s="48">
        <v>4773438.1399999997</v>
      </c>
      <c r="G59" s="48">
        <v>1306276.1399999999</v>
      </c>
      <c r="H59" s="48">
        <v>4946683.8899999997</v>
      </c>
    </row>
    <row r="60" spans="1:8">
      <c r="A60" s="45" t="s">
        <v>1402</v>
      </c>
      <c r="B60" s="45" t="s">
        <v>1199</v>
      </c>
      <c r="C60" s="49">
        <v>188320.03</v>
      </c>
      <c r="D60" s="49">
        <v>181553.94</v>
      </c>
      <c r="E60" s="49">
        <v>201262.87</v>
      </c>
      <c r="F60" s="49">
        <v>370211.64</v>
      </c>
      <c r="G60" s="49">
        <v>149794.47</v>
      </c>
      <c r="H60" s="49">
        <v>227747.21</v>
      </c>
    </row>
    <row r="61" spans="1:8">
      <c r="A61" s="45" t="s">
        <v>1403</v>
      </c>
      <c r="B61" s="45" t="s">
        <v>1404</v>
      </c>
      <c r="C61" s="46" t="s">
        <v>1171</v>
      </c>
      <c r="D61" s="46" t="s">
        <v>1171</v>
      </c>
      <c r="E61" s="46" t="s">
        <v>1171</v>
      </c>
      <c r="F61" s="46" t="s">
        <v>1171</v>
      </c>
      <c r="G61" s="46" t="s">
        <v>1171</v>
      </c>
      <c r="H61" s="46" t="s">
        <v>1171</v>
      </c>
    </row>
    <row r="62" spans="1:8">
      <c r="A62" s="45" t="s">
        <v>1405</v>
      </c>
      <c r="B62" s="45" t="s">
        <v>1200</v>
      </c>
      <c r="C62" s="49">
        <v>2039588.06</v>
      </c>
      <c r="D62" s="49">
        <v>852274.23</v>
      </c>
      <c r="E62" s="49">
        <v>321580.31</v>
      </c>
      <c r="F62" s="49">
        <v>861681.39</v>
      </c>
      <c r="G62" s="49">
        <v>1129190.3700000001</v>
      </c>
      <c r="H62" s="49">
        <v>1037650.77</v>
      </c>
    </row>
    <row r="63" spans="1:8">
      <c r="A63" s="45" t="s">
        <v>1406</v>
      </c>
      <c r="B63" s="45" t="s">
        <v>1201</v>
      </c>
      <c r="C63" s="48">
        <v>318142.48</v>
      </c>
      <c r="D63" s="48">
        <v>3003451.37</v>
      </c>
      <c r="E63" s="48">
        <v>2818663.44</v>
      </c>
      <c r="F63" s="48">
        <v>3665261.24</v>
      </c>
      <c r="G63" s="48">
        <v>2137502.83</v>
      </c>
      <c r="H63" s="48">
        <v>4464557.95</v>
      </c>
    </row>
    <row r="64" spans="1:8">
      <c r="A64" s="45" t="s">
        <v>1407</v>
      </c>
      <c r="B64" s="45" t="s">
        <v>1202</v>
      </c>
      <c r="C64" s="49">
        <v>119597.25</v>
      </c>
      <c r="D64" s="49">
        <v>9652.08</v>
      </c>
      <c r="E64" s="50">
        <v>78825.3</v>
      </c>
      <c r="F64" s="49">
        <v>7240.48</v>
      </c>
      <c r="G64" s="50">
        <v>62339.3</v>
      </c>
      <c r="H64" s="49">
        <v>16838.18</v>
      </c>
    </row>
    <row r="65" spans="1:8">
      <c r="A65" s="45" t="s">
        <v>1408</v>
      </c>
      <c r="B65" s="45" t="s">
        <v>1203</v>
      </c>
      <c r="C65" s="48">
        <v>228251.57</v>
      </c>
      <c r="D65" s="48">
        <v>10755.31</v>
      </c>
      <c r="E65" s="48">
        <v>108889.07</v>
      </c>
      <c r="F65" s="48">
        <v>3968.79</v>
      </c>
      <c r="G65" s="48">
        <v>55882.29</v>
      </c>
      <c r="H65" s="48">
        <v>9124.84</v>
      </c>
    </row>
    <row r="66" spans="1:8">
      <c r="A66" s="45" t="s">
        <v>1409</v>
      </c>
      <c r="B66" s="45" t="s">
        <v>1204</v>
      </c>
      <c r="C66" s="49">
        <v>413036.75</v>
      </c>
      <c r="D66" s="49">
        <v>32901.410000000003</v>
      </c>
      <c r="E66" s="49">
        <v>458225.98</v>
      </c>
      <c r="F66" s="49">
        <v>10024.790000000001</v>
      </c>
      <c r="G66" s="49">
        <v>28749.67</v>
      </c>
      <c r="H66" s="49">
        <v>532.91</v>
      </c>
    </row>
    <row r="67" spans="1:8">
      <c r="A67" s="45" t="s">
        <v>1410</v>
      </c>
      <c r="B67" s="45" t="s">
        <v>1205</v>
      </c>
      <c r="C67" s="48">
        <v>239039.05</v>
      </c>
      <c r="D67" s="48">
        <v>740134.44</v>
      </c>
      <c r="E67" s="48">
        <v>150232.81</v>
      </c>
      <c r="F67" s="48">
        <v>351993.69</v>
      </c>
      <c r="G67" s="48">
        <v>1106031.56</v>
      </c>
      <c r="H67" s="48">
        <v>545101.31000000006</v>
      </c>
    </row>
    <row r="68" spans="1:8">
      <c r="A68" s="45" t="s">
        <v>1411</v>
      </c>
      <c r="B68" s="45" t="s">
        <v>1206</v>
      </c>
      <c r="C68" s="49">
        <v>34087.64</v>
      </c>
      <c r="D68" s="49">
        <v>10054.879999999999</v>
      </c>
      <c r="E68" s="49">
        <v>39999.94</v>
      </c>
      <c r="F68" s="49">
        <v>5037.49</v>
      </c>
      <c r="G68" s="49">
        <v>32475.37</v>
      </c>
      <c r="H68" s="49">
        <v>7672.14</v>
      </c>
    </row>
    <row r="69" spans="1:8">
      <c r="A69" s="45" t="s">
        <v>1412</v>
      </c>
      <c r="B69" s="45" t="s">
        <v>1207</v>
      </c>
      <c r="C69" s="48">
        <v>45146.17</v>
      </c>
      <c r="D69" s="48">
        <v>29235.26</v>
      </c>
      <c r="E69" s="48">
        <v>73159.539999999994</v>
      </c>
      <c r="F69" s="48">
        <v>328595.92</v>
      </c>
      <c r="G69" s="48">
        <v>76085.59</v>
      </c>
      <c r="H69" s="51">
        <v>62014.5</v>
      </c>
    </row>
    <row r="70" spans="1:8">
      <c r="A70" s="45" t="s">
        <v>1413</v>
      </c>
      <c r="B70" s="45" t="s">
        <v>1208</v>
      </c>
      <c r="C70" s="49">
        <v>20608.98</v>
      </c>
      <c r="D70" s="49">
        <v>1614.96</v>
      </c>
      <c r="E70" s="49">
        <v>14500.02</v>
      </c>
      <c r="F70" s="49">
        <v>2784.56</v>
      </c>
      <c r="G70" s="47" t="s">
        <v>1171</v>
      </c>
      <c r="H70" s="47" t="s">
        <v>1171</v>
      </c>
    </row>
    <row r="71" spans="1:8">
      <c r="A71" s="45" t="s">
        <v>1414</v>
      </c>
      <c r="B71" s="45" t="s">
        <v>1209</v>
      </c>
      <c r="C71" s="46" t="s">
        <v>1171</v>
      </c>
      <c r="D71" s="46" t="s">
        <v>1171</v>
      </c>
      <c r="E71" s="48">
        <v>777316.92</v>
      </c>
      <c r="F71" s="48">
        <v>65711.240000000005</v>
      </c>
      <c r="G71" s="46" t="s">
        <v>1171</v>
      </c>
      <c r="H71" s="46" t="s">
        <v>1171</v>
      </c>
    </row>
    <row r="72" spans="1:8">
      <c r="A72" s="45" t="s">
        <v>1415</v>
      </c>
      <c r="B72" s="45" t="s">
        <v>1210</v>
      </c>
      <c r="C72" s="47" t="s">
        <v>1171</v>
      </c>
      <c r="D72" s="47" t="s">
        <v>1171</v>
      </c>
      <c r="E72" s="49">
        <v>379638.59</v>
      </c>
      <c r="F72" s="49">
        <v>11965.55</v>
      </c>
      <c r="G72" s="47" t="s">
        <v>1171</v>
      </c>
      <c r="H72" s="47" t="s">
        <v>1171</v>
      </c>
    </row>
    <row r="73" spans="1:8">
      <c r="A73" s="45" t="s">
        <v>1416</v>
      </c>
      <c r="B73" s="45" t="s">
        <v>1211</v>
      </c>
      <c r="C73" s="48">
        <v>1064838.72</v>
      </c>
      <c r="D73" s="48">
        <v>89572.83</v>
      </c>
      <c r="E73" s="46" t="s">
        <v>1171</v>
      </c>
      <c r="F73" s="46" t="s">
        <v>1171</v>
      </c>
      <c r="G73" s="46" t="s">
        <v>1171</v>
      </c>
      <c r="H73" s="46" t="s">
        <v>1171</v>
      </c>
    </row>
    <row r="74" spans="1:8">
      <c r="A74" s="45" t="s">
        <v>1417</v>
      </c>
      <c r="B74" s="45" t="s">
        <v>1212</v>
      </c>
      <c r="C74" s="47" t="s">
        <v>1171</v>
      </c>
      <c r="D74" s="47" t="s">
        <v>1171</v>
      </c>
      <c r="E74" s="47" t="s">
        <v>1171</v>
      </c>
      <c r="F74" s="47" t="s">
        <v>1171</v>
      </c>
      <c r="G74" s="50">
        <v>799896.3</v>
      </c>
      <c r="H74" s="49">
        <v>114263.95</v>
      </c>
    </row>
    <row r="75" spans="1:8">
      <c r="A75" s="45" t="s">
        <v>1418</v>
      </c>
      <c r="B75" s="45" t="s">
        <v>1213</v>
      </c>
      <c r="C75" s="46" t="s">
        <v>1171</v>
      </c>
      <c r="D75" s="46" t="s">
        <v>1171</v>
      </c>
      <c r="E75" s="46" t="s">
        <v>1171</v>
      </c>
      <c r="F75" s="46" t="s">
        <v>1171</v>
      </c>
      <c r="G75" s="48">
        <v>280555.76</v>
      </c>
      <c r="H75" s="48">
        <v>6466.98</v>
      </c>
    </row>
    <row r="76" spans="1:8">
      <c r="A76" s="45" t="s">
        <v>1419</v>
      </c>
      <c r="B76" s="45" t="s">
        <v>1214</v>
      </c>
      <c r="C76" s="47" t="s">
        <v>1171</v>
      </c>
      <c r="D76" s="47" t="s">
        <v>1171</v>
      </c>
      <c r="E76" s="47" t="s">
        <v>1171</v>
      </c>
      <c r="F76" s="47" t="s">
        <v>1171</v>
      </c>
      <c r="G76" s="49">
        <v>16355.81</v>
      </c>
      <c r="H76" s="49">
        <v>918.86</v>
      </c>
    </row>
    <row r="77" spans="1:8">
      <c r="A77" s="45" t="s">
        <v>1420</v>
      </c>
      <c r="B77" s="45" t="s">
        <v>1215</v>
      </c>
      <c r="C77" s="48">
        <v>54817.69</v>
      </c>
      <c r="D77" s="51">
        <v>16692.7</v>
      </c>
      <c r="E77" s="48">
        <v>50185.56</v>
      </c>
      <c r="F77" s="48">
        <v>15846.17</v>
      </c>
      <c r="G77" s="48">
        <v>53855.56</v>
      </c>
      <c r="H77" s="48">
        <v>21238.12</v>
      </c>
    </row>
    <row r="78" spans="1:8">
      <c r="A78" s="45" t="s">
        <v>1421</v>
      </c>
      <c r="B78" s="45" t="s">
        <v>1216</v>
      </c>
      <c r="C78" s="49">
        <v>902.11</v>
      </c>
      <c r="D78" s="47" t="s">
        <v>1171</v>
      </c>
      <c r="E78" s="49">
        <v>1381.22</v>
      </c>
      <c r="F78" s="49">
        <v>1.04</v>
      </c>
      <c r="G78" s="47" t="s">
        <v>1171</v>
      </c>
      <c r="H78" s="47" t="s">
        <v>1171</v>
      </c>
    </row>
    <row r="79" spans="1:8">
      <c r="A79" s="45" t="s">
        <v>1422</v>
      </c>
      <c r="B79" s="45" t="s">
        <v>1217</v>
      </c>
      <c r="C79" s="48">
        <v>4820.9399999999996</v>
      </c>
      <c r="D79" s="48">
        <v>340.42</v>
      </c>
      <c r="E79" s="48">
        <v>8743.67</v>
      </c>
      <c r="F79" s="48">
        <v>753.89</v>
      </c>
      <c r="G79" s="46" t="s">
        <v>1171</v>
      </c>
      <c r="H79" s="46" t="s">
        <v>1171</v>
      </c>
    </row>
    <row r="80" spans="1:8">
      <c r="A80" s="45" t="s">
        <v>1423</v>
      </c>
      <c r="B80" s="45" t="s">
        <v>1218</v>
      </c>
      <c r="C80" s="47" t="s">
        <v>1171</v>
      </c>
      <c r="D80" s="47" t="s">
        <v>1171</v>
      </c>
      <c r="E80" s="47" t="s">
        <v>1171</v>
      </c>
      <c r="F80" s="47" t="s">
        <v>1171</v>
      </c>
      <c r="G80" s="49">
        <v>2471.5500000000002</v>
      </c>
      <c r="H80" s="50">
        <v>405.5</v>
      </c>
    </row>
    <row r="81" spans="1:8">
      <c r="A81" s="45" t="s">
        <v>1424</v>
      </c>
      <c r="B81" s="45" t="s">
        <v>1219</v>
      </c>
      <c r="C81" s="46" t="s">
        <v>1171</v>
      </c>
      <c r="D81" s="46" t="s">
        <v>1171</v>
      </c>
      <c r="E81" s="46" t="s">
        <v>1171</v>
      </c>
      <c r="F81" s="46" t="s">
        <v>1171</v>
      </c>
      <c r="G81" s="51">
        <v>4278.3999999999996</v>
      </c>
      <c r="H81" s="48">
        <v>540.41</v>
      </c>
    </row>
    <row r="82" spans="1:8">
      <c r="A82" s="45" t="s">
        <v>1425</v>
      </c>
      <c r="B82" s="45" t="s">
        <v>1220</v>
      </c>
      <c r="C82" s="49">
        <v>871983.21</v>
      </c>
      <c r="D82" s="49">
        <v>667.49</v>
      </c>
      <c r="E82" s="49">
        <v>1911795.97</v>
      </c>
      <c r="F82" s="50">
        <v>828.3</v>
      </c>
      <c r="G82" s="49">
        <v>326209.56</v>
      </c>
      <c r="H82" s="50">
        <v>8160.8</v>
      </c>
    </row>
    <row r="83" spans="1:8">
      <c r="A83" s="45" t="s">
        <v>1426</v>
      </c>
      <c r="B83" s="45" t="s">
        <v>1221</v>
      </c>
      <c r="C83" s="48">
        <v>81350.48</v>
      </c>
      <c r="D83" s="51">
        <v>315.7</v>
      </c>
      <c r="E83" s="48">
        <v>160793.69</v>
      </c>
      <c r="F83" s="48">
        <v>123.29</v>
      </c>
      <c r="G83" s="51">
        <v>153409.20000000001</v>
      </c>
      <c r="H83" s="51">
        <v>1461.6</v>
      </c>
    </row>
    <row r="84" spans="1:8">
      <c r="A84" s="45" t="s">
        <v>1427</v>
      </c>
      <c r="B84" s="45" t="s">
        <v>1222</v>
      </c>
      <c r="C84" s="49">
        <v>851.93</v>
      </c>
      <c r="D84" s="49">
        <v>7.57</v>
      </c>
      <c r="E84" s="49">
        <v>886.11</v>
      </c>
      <c r="F84" s="49">
        <v>14.55</v>
      </c>
      <c r="G84" s="49">
        <v>1867.74</v>
      </c>
      <c r="H84" s="49">
        <v>20.010000000000002</v>
      </c>
    </row>
    <row r="85" spans="1:8">
      <c r="A85" s="45" t="s">
        <v>1428</v>
      </c>
      <c r="B85" s="45" t="s">
        <v>1223</v>
      </c>
      <c r="C85" s="48">
        <v>53829.95</v>
      </c>
      <c r="D85" s="48">
        <v>1939.51</v>
      </c>
      <c r="E85" s="48">
        <v>140066.29</v>
      </c>
      <c r="F85" s="48">
        <v>11511.12</v>
      </c>
      <c r="G85" s="48">
        <v>199939.68</v>
      </c>
      <c r="H85" s="48">
        <v>1971.39</v>
      </c>
    </row>
    <row r="86" spans="1:8">
      <c r="A86" s="45" t="s">
        <v>1429</v>
      </c>
      <c r="B86" s="45" t="s">
        <v>1224</v>
      </c>
      <c r="C86" s="49">
        <v>2493504.83</v>
      </c>
      <c r="D86" s="49">
        <v>4740.9799999999996</v>
      </c>
      <c r="E86" s="49">
        <v>1155843.95</v>
      </c>
      <c r="F86" s="49">
        <v>6347.05</v>
      </c>
      <c r="G86" s="49">
        <v>168094.97</v>
      </c>
      <c r="H86" s="49">
        <v>6646.64</v>
      </c>
    </row>
    <row r="87" spans="1:8">
      <c r="A87" s="45" t="s">
        <v>1430</v>
      </c>
      <c r="B87" s="45" t="s">
        <v>1225</v>
      </c>
      <c r="C87" s="51">
        <v>721766.6</v>
      </c>
      <c r="D87" s="48">
        <v>3017.37</v>
      </c>
      <c r="E87" s="48">
        <v>733002.29</v>
      </c>
      <c r="F87" s="48">
        <v>9649.02</v>
      </c>
      <c r="G87" s="48">
        <v>681835.81</v>
      </c>
      <c r="H87" s="48">
        <v>20323.29</v>
      </c>
    </row>
    <row r="88" spans="1:8">
      <c r="A88" s="45" t="s">
        <v>1431</v>
      </c>
      <c r="B88" s="45" t="s">
        <v>1226</v>
      </c>
      <c r="C88" s="49">
        <v>47444.94</v>
      </c>
      <c r="D88" s="49">
        <v>54134.09</v>
      </c>
      <c r="E88" s="49">
        <v>1306.06</v>
      </c>
      <c r="F88" s="49">
        <v>1328.03</v>
      </c>
      <c r="G88" s="50">
        <v>182673.8</v>
      </c>
      <c r="H88" s="49">
        <v>19899.740000000002</v>
      </c>
    </row>
    <row r="89" spans="1:8">
      <c r="A89" s="45" t="s">
        <v>1432</v>
      </c>
      <c r="B89" s="45" t="s">
        <v>1227</v>
      </c>
      <c r="C89" s="48">
        <v>782760.21</v>
      </c>
      <c r="D89" s="48">
        <v>1556101.69</v>
      </c>
      <c r="E89" s="48">
        <v>2077520.43</v>
      </c>
      <c r="F89" s="48">
        <v>1039393.64</v>
      </c>
      <c r="G89" s="48">
        <v>1001405.75</v>
      </c>
      <c r="H89" s="48">
        <v>1949208.63</v>
      </c>
    </row>
    <row r="90" spans="1:8">
      <c r="A90" s="45" t="s">
        <v>1433</v>
      </c>
      <c r="B90" s="45" t="s">
        <v>1228</v>
      </c>
      <c r="C90" s="49">
        <v>532.22</v>
      </c>
      <c r="D90" s="49">
        <v>348.54</v>
      </c>
      <c r="E90" s="50">
        <v>492.8</v>
      </c>
      <c r="F90" s="49">
        <v>324.52999999999997</v>
      </c>
      <c r="G90" s="49">
        <v>153.71</v>
      </c>
      <c r="H90" s="49">
        <v>301.72000000000003</v>
      </c>
    </row>
    <row r="91" spans="1:8">
      <c r="A91" s="45" t="s">
        <v>1434</v>
      </c>
      <c r="B91" s="45" t="s">
        <v>1229</v>
      </c>
      <c r="C91" s="48">
        <v>11365.54</v>
      </c>
      <c r="D91" s="48">
        <v>393266.78</v>
      </c>
      <c r="E91" s="48">
        <v>57434.96</v>
      </c>
      <c r="F91" s="48">
        <v>42132.47</v>
      </c>
      <c r="G91" s="48">
        <v>112518.88</v>
      </c>
      <c r="H91" s="48">
        <v>126139.57</v>
      </c>
    </row>
    <row r="92" spans="1:8">
      <c r="A92" s="45" t="s">
        <v>1435</v>
      </c>
      <c r="B92" s="45" t="s">
        <v>1230</v>
      </c>
      <c r="C92" s="49">
        <v>715930.82</v>
      </c>
      <c r="D92" s="50">
        <v>1367256.4</v>
      </c>
      <c r="E92" s="49">
        <v>1156797.31</v>
      </c>
      <c r="F92" s="49">
        <v>2371576.19</v>
      </c>
      <c r="G92" s="50">
        <v>1435817.6</v>
      </c>
      <c r="H92" s="49">
        <v>2248169.6800000002</v>
      </c>
    </row>
    <row r="93" spans="1:8">
      <c r="A93" s="45" t="s">
        <v>1436</v>
      </c>
      <c r="B93" s="45" t="s">
        <v>1231</v>
      </c>
      <c r="C93" s="46" t="s">
        <v>1171</v>
      </c>
      <c r="D93" s="46" t="s">
        <v>1171</v>
      </c>
      <c r="E93" s="46" t="s">
        <v>1171</v>
      </c>
      <c r="F93" s="46" t="s">
        <v>1171</v>
      </c>
      <c r="G93" s="46" t="s">
        <v>1171</v>
      </c>
      <c r="H93" s="46" t="s">
        <v>1171</v>
      </c>
    </row>
    <row r="94" spans="1:8">
      <c r="A94" s="45" t="s">
        <v>1437</v>
      </c>
      <c r="B94" s="45" t="s">
        <v>1232</v>
      </c>
      <c r="C94" s="47" t="s">
        <v>1171</v>
      </c>
      <c r="D94" s="47" t="s">
        <v>1171</v>
      </c>
      <c r="E94" s="47" t="s">
        <v>1171</v>
      </c>
      <c r="F94" s="47" t="s">
        <v>1171</v>
      </c>
      <c r="G94" s="47" t="s">
        <v>1171</v>
      </c>
      <c r="H94" s="47" t="s">
        <v>1171</v>
      </c>
    </row>
    <row r="95" spans="1:8">
      <c r="A95" s="45" t="s">
        <v>1438</v>
      </c>
      <c r="B95" s="45" t="s">
        <v>1233</v>
      </c>
      <c r="C95" s="46" t="s">
        <v>1171</v>
      </c>
      <c r="D95" s="46" t="s">
        <v>1171</v>
      </c>
      <c r="E95" s="46" t="s">
        <v>1171</v>
      </c>
      <c r="F95" s="46" t="s">
        <v>1171</v>
      </c>
      <c r="G95" s="46" t="s">
        <v>1171</v>
      </c>
      <c r="H95" s="46" t="s">
        <v>1171</v>
      </c>
    </row>
    <row r="96" spans="1:8">
      <c r="A96" s="45" t="s">
        <v>1439</v>
      </c>
      <c r="B96" s="45" t="s">
        <v>1234</v>
      </c>
      <c r="C96" s="49">
        <v>110.39</v>
      </c>
      <c r="D96" s="50">
        <v>1.1000000000000001</v>
      </c>
      <c r="E96" s="50">
        <v>132.19999999999999</v>
      </c>
      <c r="F96" s="49">
        <v>895.01</v>
      </c>
      <c r="G96" s="49">
        <v>18.87</v>
      </c>
      <c r="H96" s="49">
        <v>1.91</v>
      </c>
    </row>
    <row r="97" spans="1:8">
      <c r="A97" s="45" t="s">
        <v>1440</v>
      </c>
      <c r="B97" s="45" t="s">
        <v>1235</v>
      </c>
      <c r="C97" s="48">
        <v>60.05</v>
      </c>
      <c r="D97" s="51">
        <v>7.5</v>
      </c>
      <c r="E97" s="48">
        <v>7.02</v>
      </c>
      <c r="F97" s="48">
        <v>8.19</v>
      </c>
      <c r="G97" s="48">
        <v>27.02</v>
      </c>
      <c r="H97" s="48">
        <v>170.99</v>
      </c>
    </row>
    <row r="98" spans="1:8">
      <c r="A98" s="45" t="s">
        <v>1441</v>
      </c>
      <c r="B98" s="45" t="s">
        <v>1236</v>
      </c>
      <c r="C98" s="49">
        <v>2663.92</v>
      </c>
      <c r="D98" s="49">
        <v>161.09</v>
      </c>
      <c r="E98" s="49">
        <v>450.09</v>
      </c>
      <c r="F98" s="49">
        <v>52.77</v>
      </c>
      <c r="G98" s="49">
        <v>7638.31</v>
      </c>
      <c r="H98" s="49">
        <v>144.34</v>
      </c>
    </row>
    <row r="99" spans="1:8">
      <c r="A99" s="45" t="s">
        <v>1442</v>
      </c>
      <c r="B99" s="45" t="s">
        <v>1237</v>
      </c>
      <c r="C99" s="48">
        <v>167817.02</v>
      </c>
      <c r="D99" s="48">
        <v>586.66999999999996</v>
      </c>
      <c r="E99" s="48">
        <v>157948.72</v>
      </c>
      <c r="F99" s="48">
        <v>443.23</v>
      </c>
      <c r="G99" s="48">
        <v>138112.60999999999</v>
      </c>
      <c r="H99" s="48">
        <v>246.21</v>
      </c>
    </row>
    <row r="100" spans="1:8">
      <c r="A100" s="45" t="s">
        <v>1443</v>
      </c>
      <c r="B100" s="45" t="s">
        <v>1238</v>
      </c>
      <c r="C100" s="49">
        <v>2150.98</v>
      </c>
      <c r="D100" s="49">
        <v>536.28</v>
      </c>
      <c r="E100" s="49">
        <v>9599.1200000000008</v>
      </c>
      <c r="F100" s="50">
        <v>283.60000000000002</v>
      </c>
      <c r="G100" s="49">
        <v>6473.35</v>
      </c>
      <c r="H100" s="50">
        <v>491.5</v>
      </c>
    </row>
    <row r="101" spans="1:8">
      <c r="A101" s="45" t="s">
        <v>1444</v>
      </c>
      <c r="B101" s="45" t="s">
        <v>1239</v>
      </c>
      <c r="C101" s="48">
        <v>94269.73</v>
      </c>
      <c r="D101" s="48">
        <v>254.13</v>
      </c>
      <c r="E101" s="48">
        <v>97315.12</v>
      </c>
      <c r="F101" s="48">
        <v>62.88</v>
      </c>
      <c r="G101" s="48">
        <v>117044.61</v>
      </c>
      <c r="H101" s="48">
        <v>36.369999999999997</v>
      </c>
    </row>
    <row r="102" spans="1:8">
      <c r="A102" s="45" t="s">
        <v>1445</v>
      </c>
      <c r="B102" s="45" t="s">
        <v>1240</v>
      </c>
      <c r="C102" s="49">
        <v>992.55</v>
      </c>
      <c r="D102" s="49">
        <v>94.67</v>
      </c>
      <c r="E102" s="49">
        <v>3480.02</v>
      </c>
      <c r="F102" s="49">
        <v>171.03</v>
      </c>
      <c r="G102" s="49">
        <v>1587.27</v>
      </c>
      <c r="H102" s="49">
        <v>49.59</v>
      </c>
    </row>
    <row r="103" spans="1:8">
      <c r="A103" s="45" t="s">
        <v>1446</v>
      </c>
      <c r="B103" s="45" t="s">
        <v>1241</v>
      </c>
      <c r="C103" s="48">
        <v>5998.78</v>
      </c>
      <c r="D103" s="48">
        <v>210.37</v>
      </c>
      <c r="E103" s="48">
        <v>4483.53</v>
      </c>
      <c r="F103" s="51">
        <v>225.9</v>
      </c>
      <c r="G103" s="48">
        <v>10131.469999999999</v>
      </c>
      <c r="H103" s="48">
        <v>30.37</v>
      </c>
    </row>
    <row r="104" spans="1:8">
      <c r="A104" s="45" t="s">
        <v>1447</v>
      </c>
      <c r="B104" s="45" t="s">
        <v>1242</v>
      </c>
      <c r="C104" s="49">
        <v>145282.57</v>
      </c>
      <c r="D104" s="49">
        <v>10893.59</v>
      </c>
      <c r="E104" s="49">
        <v>95999.72</v>
      </c>
      <c r="F104" s="49">
        <v>29020.639999999999</v>
      </c>
      <c r="G104" s="49">
        <v>64552.87</v>
      </c>
      <c r="H104" s="49">
        <v>29846.34</v>
      </c>
    </row>
    <row r="105" spans="1:8">
      <c r="A105" s="45" t="s">
        <v>1448</v>
      </c>
      <c r="B105" s="45" t="s">
        <v>1243</v>
      </c>
      <c r="C105" s="48">
        <v>202.14</v>
      </c>
      <c r="D105" s="48">
        <v>44.45</v>
      </c>
      <c r="E105" s="48">
        <v>2068.15</v>
      </c>
      <c r="F105" s="48">
        <v>166.95</v>
      </c>
      <c r="G105" s="48">
        <v>2699.59</v>
      </c>
      <c r="H105" s="48">
        <v>2247.66</v>
      </c>
    </row>
    <row r="106" spans="1:8">
      <c r="A106" s="45" t="s">
        <v>1449</v>
      </c>
      <c r="B106" s="45" t="s">
        <v>1244</v>
      </c>
      <c r="C106" s="49">
        <v>90995.46</v>
      </c>
      <c r="D106" s="49">
        <v>4938.0200000000004</v>
      </c>
      <c r="E106" s="49">
        <v>195515.95</v>
      </c>
      <c r="F106" s="49">
        <v>20059.060000000001</v>
      </c>
      <c r="G106" s="49">
        <v>145604.24</v>
      </c>
      <c r="H106" s="49">
        <v>19780.57</v>
      </c>
    </row>
    <row r="107" spans="1:8">
      <c r="A107" s="45" t="s">
        <v>1450</v>
      </c>
      <c r="B107" s="45" t="s">
        <v>1451</v>
      </c>
      <c r="C107" s="48">
        <v>969.95</v>
      </c>
      <c r="D107" s="48">
        <v>4.74</v>
      </c>
      <c r="E107" s="48">
        <v>134.85</v>
      </c>
      <c r="F107" s="48">
        <v>22.79</v>
      </c>
      <c r="G107" s="48">
        <v>90722.74</v>
      </c>
      <c r="H107" s="48">
        <v>16.37</v>
      </c>
    </row>
    <row r="108" spans="1:8">
      <c r="A108" s="45" t="s">
        <v>1452</v>
      </c>
      <c r="B108" s="45" t="s">
        <v>1245</v>
      </c>
      <c r="C108" s="47" t="s">
        <v>1171</v>
      </c>
      <c r="D108" s="47" t="s">
        <v>1171</v>
      </c>
      <c r="E108" s="47" t="s">
        <v>1171</v>
      </c>
      <c r="F108" s="47" t="s">
        <v>1171</v>
      </c>
      <c r="G108" s="47" t="s">
        <v>1171</v>
      </c>
      <c r="H108" s="47" t="s">
        <v>1171</v>
      </c>
    </row>
    <row r="109" spans="1:8">
      <c r="A109" s="45" t="s">
        <v>1453</v>
      </c>
      <c r="B109" s="45" t="s">
        <v>1246</v>
      </c>
      <c r="C109" s="46" t="s">
        <v>1171</v>
      </c>
      <c r="D109" s="46" t="s">
        <v>1171</v>
      </c>
      <c r="E109" s="46" t="s">
        <v>1171</v>
      </c>
      <c r="F109" s="46" t="s">
        <v>1171</v>
      </c>
      <c r="G109" s="46" t="s">
        <v>1171</v>
      </c>
      <c r="H109" s="46" t="s">
        <v>1171</v>
      </c>
    </row>
    <row r="110" spans="1:8">
      <c r="A110" s="45" t="s">
        <v>1454</v>
      </c>
      <c r="B110" s="45" t="s">
        <v>1247</v>
      </c>
      <c r="C110" s="49">
        <v>51.18</v>
      </c>
      <c r="D110" s="50">
        <v>0.4</v>
      </c>
      <c r="E110" s="49">
        <v>86.18</v>
      </c>
      <c r="F110" s="49">
        <v>2.08</v>
      </c>
      <c r="G110" s="49">
        <v>0.56000000000000005</v>
      </c>
      <c r="H110" s="50">
        <v>0.2</v>
      </c>
    </row>
    <row r="111" spans="1:8">
      <c r="A111" s="45" t="s">
        <v>1455</v>
      </c>
      <c r="B111" s="45" t="s">
        <v>1248</v>
      </c>
      <c r="C111" s="48">
        <v>76108.23</v>
      </c>
      <c r="D111" s="46" t="s">
        <v>1171</v>
      </c>
      <c r="E111" s="48">
        <v>97382.87</v>
      </c>
      <c r="F111" s="46" t="s">
        <v>1171</v>
      </c>
      <c r="G111" s="48">
        <v>5724.39</v>
      </c>
      <c r="H111" s="51">
        <v>4</v>
      </c>
    </row>
    <row r="112" spans="1:8">
      <c r="A112" s="45" t="s">
        <v>1456</v>
      </c>
      <c r="B112" s="45" t="s">
        <v>1249</v>
      </c>
      <c r="C112" s="47" t="s">
        <v>1171</v>
      </c>
      <c r="D112" s="47" t="s">
        <v>1171</v>
      </c>
      <c r="E112" s="47" t="s">
        <v>1171</v>
      </c>
      <c r="F112" s="47" t="s">
        <v>1171</v>
      </c>
      <c r="G112" s="47" t="s">
        <v>1171</v>
      </c>
      <c r="H112" s="47" t="s">
        <v>1171</v>
      </c>
    </row>
    <row r="113" spans="1:8">
      <c r="A113" s="45" t="s">
        <v>1457</v>
      </c>
      <c r="B113" s="45" t="s">
        <v>1250</v>
      </c>
      <c r="C113" s="46" t="s">
        <v>1171</v>
      </c>
      <c r="D113" s="46" t="s">
        <v>1171</v>
      </c>
      <c r="E113" s="46" t="s">
        <v>1171</v>
      </c>
      <c r="F113" s="46" t="s">
        <v>1171</v>
      </c>
      <c r="G113" s="46" t="s">
        <v>1171</v>
      </c>
      <c r="H113" s="46" t="s">
        <v>1171</v>
      </c>
    </row>
    <row r="114" spans="1:8">
      <c r="A114" s="45" t="s">
        <v>1458</v>
      </c>
      <c r="B114" s="45" t="s">
        <v>1251</v>
      </c>
      <c r="C114" s="49">
        <v>158.81</v>
      </c>
      <c r="D114" s="49">
        <v>51.38</v>
      </c>
      <c r="E114" s="49">
        <v>287.95999999999998</v>
      </c>
      <c r="F114" s="47" t="s">
        <v>1171</v>
      </c>
      <c r="G114" s="49">
        <v>3.01</v>
      </c>
      <c r="H114" s="49">
        <v>2.64</v>
      </c>
    </row>
    <row r="115" spans="1:8">
      <c r="A115" s="45" t="s">
        <v>1459</v>
      </c>
      <c r="B115" s="45" t="s">
        <v>1252</v>
      </c>
      <c r="C115" s="51">
        <v>1314.9</v>
      </c>
      <c r="D115" s="46" t="s">
        <v>1171</v>
      </c>
      <c r="E115" s="48">
        <v>380.37</v>
      </c>
      <c r="F115" s="48">
        <v>0.56999999999999995</v>
      </c>
      <c r="G115" s="51">
        <v>997.3</v>
      </c>
      <c r="H115" s="46" t="s">
        <v>1171</v>
      </c>
    </row>
    <row r="116" spans="1:8">
      <c r="A116" s="45" t="s">
        <v>1460</v>
      </c>
      <c r="B116" s="45" t="s">
        <v>1253</v>
      </c>
      <c r="C116" s="50">
        <v>183866.2</v>
      </c>
      <c r="D116" s="49">
        <v>134.47999999999999</v>
      </c>
      <c r="E116" s="49">
        <v>829.67</v>
      </c>
      <c r="F116" s="49">
        <v>223.68</v>
      </c>
      <c r="G116" s="49">
        <v>225.56</v>
      </c>
      <c r="H116" s="49">
        <v>4372.82</v>
      </c>
    </row>
    <row r="117" spans="1:8">
      <c r="A117" s="45" t="s">
        <v>1461</v>
      </c>
      <c r="B117" s="45" t="s">
        <v>1254</v>
      </c>
      <c r="C117" s="48">
        <v>9.11</v>
      </c>
      <c r="D117" s="46" t="s">
        <v>1171</v>
      </c>
      <c r="E117" s="48">
        <v>0.72</v>
      </c>
      <c r="F117" s="51">
        <v>4.5</v>
      </c>
      <c r="G117" s="48">
        <v>0.56000000000000005</v>
      </c>
      <c r="H117" s="46" t="s">
        <v>1171</v>
      </c>
    </row>
    <row r="118" spans="1:8">
      <c r="A118" s="45" t="s">
        <v>1462</v>
      </c>
      <c r="B118" s="45" t="s">
        <v>1255</v>
      </c>
      <c r="C118" s="49">
        <v>9384.6200000000008</v>
      </c>
      <c r="D118" s="49">
        <v>2113.52</v>
      </c>
      <c r="E118" s="49">
        <v>5289.84</v>
      </c>
      <c r="F118" s="49">
        <v>35.369999999999997</v>
      </c>
      <c r="G118" s="49">
        <v>5606.54</v>
      </c>
      <c r="H118" s="49">
        <v>1041.08</v>
      </c>
    </row>
    <row r="119" spans="1:8">
      <c r="A119" s="45" t="s">
        <v>1463</v>
      </c>
      <c r="B119" s="45" t="s">
        <v>1256</v>
      </c>
      <c r="C119" s="46" t="s">
        <v>1171</v>
      </c>
      <c r="D119" s="46" t="s">
        <v>1171</v>
      </c>
      <c r="E119" s="46" t="s">
        <v>1171</v>
      </c>
      <c r="F119" s="46" t="s">
        <v>1171</v>
      </c>
      <c r="G119" s="46" t="s">
        <v>1171</v>
      </c>
      <c r="H119" s="46" t="s">
        <v>1171</v>
      </c>
    </row>
    <row r="120" spans="1:8">
      <c r="A120" s="45" t="s">
        <v>1464</v>
      </c>
      <c r="B120" s="45" t="s">
        <v>1257</v>
      </c>
      <c r="C120" s="47" t="s">
        <v>1171</v>
      </c>
      <c r="D120" s="47" t="s">
        <v>1171</v>
      </c>
      <c r="E120" s="47" t="s">
        <v>1171</v>
      </c>
      <c r="F120" s="47" t="s">
        <v>1171</v>
      </c>
      <c r="G120" s="47" t="s">
        <v>1171</v>
      </c>
      <c r="H120" s="47" t="s">
        <v>1171</v>
      </c>
    </row>
    <row r="121" spans="1:8">
      <c r="A121" s="45" t="s">
        <v>1465</v>
      </c>
      <c r="B121" s="45" t="s">
        <v>1466</v>
      </c>
      <c r="C121" s="46" t="s">
        <v>1171</v>
      </c>
      <c r="D121" s="46" t="s">
        <v>1171</v>
      </c>
      <c r="E121" s="46" t="s">
        <v>1171</v>
      </c>
      <c r="F121" s="46" t="s">
        <v>1171</v>
      </c>
      <c r="G121" s="46" t="s">
        <v>1171</v>
      </c>
      <c r="H121" s="46" t="s">
        <v>1171</v>
      </c>
    </row>
    <row r="122" spans="1:8">
      <c r="A122" s="45" t="s">
        <v>1467</v>
      </c>
      <c r="B122" s="45" t="s">
        <v>1468</v>
      </c>
      <c r="C122" s="47" t="s">
        <v>1171</v>
      </c>
      <c r="D122" s="47" t="s">
        <v>1171</v>
      </c>
      <c r="E122" s="47" t="s">
        <v>1171</v>
      </c>
      <c r="F122" s="47" t="s">
        <v>1171</v>
      </c>
      <c r="G122" s="47" t="s">
        <v>1171</v>
      </c>
      <c r="H122" s="47" t="s">
        <v>1171</v>
      </c>
    </row>
    <row r="123" spans="1:8">
      <c r="A123" s="45" t="s">
        <v>1469</v>
      </c>
      <c r="B123" s="45" t="s">
        <v>1258</v>
      </c>
      <c r="C123" s="48">
        <v>219561.35</v>
      </c>
      <c r="D123" s="48">
        <v>205727.35999999999</v>
      </c>
      <c r="E123" s="48">
        <v>189794.12</v>
      </c>
      <c r="F123" s="48">
        <v>535231.11</v>
      </c>
      <c r="G123" s="48">
        <v>274131.46000000002</v>
      </c>
      <c r="H123" s="48">
        <v>1698435.16</v>
      </c>
    </row>
    <row r="124" spans="1:8">
      <c r="A124" s="45" t="s">
        <v>1470</v>
      </c>
      <c r="B124" s="45" t="s">
        <v>1259</v>
      </c>
      <c r="C124" s="49">
        <v>56608.06</v>
      </c>
      <c r="D124" s="49">
        <v>932457.99</v>
      </c>
      <c r="E124" s="49">
        <v>30198.43</v>
      </c>
      <c r="F124" s="50">
        <v>1015044.2</v>
      </c>
      <c r="G124" s="49">
        <v>34422.46</v>
      </c>
      <c r="H124" s="49">
        <v>3449852.07</v>
      </c>
    </row>
    <row r="125" spans="1:8">
      <c r="A125" s="45" t="s">
        <v>1471</v>
      </c>
      <c r="B125" s="45" t="s">
        <v>1260</v>
      </c>
      <c r="C125" s="51">
        <v>22740.2</v>
      </c>
      <c r="D125" s="48">
        <v>88842.33</v>
      </c>
      <c r="E125" s="48">
        <v>10836.32</v>
      </c>
      <c r="F125" s="48">
        <v>43375.66</v>
      </c>
      <c r="G125" s="48">
        <v>81648.56</v>
      </c>
      <c r="H125" s="48">
        <v>793881.53</v>
      </c>
    </row>
    <row r="126" spans="1:8">
      <c r="A126" s="45" t="s">
        <v>1472</v>
      </c>
      <c r="B126" s="45" t="s">
        <v>1261</v>
      </c>
      <c r="C126" s="49">
        <v>837171.09</v>
      </c>
      <c r="D126" s="50">
        <v>736005.4</v>
      </c>
      <c r="E126" s="49">
        <v>776227.87</v>
      </c>
      <c r="F126" s="49">
        <v>119891.05</v>
      </c>
      <c r="G126" s="49">
        <v>820295.37</v>
      </c>
      <c r="H126" s="49">
        <v>191789.28</v>
      </c>
    </row>
    <row r="127" spans="1:8">
      <c r="A127" s="45" t="s">
        <v>1473</v>
      </c>
      <c r="B127" s="45" t="s">
        <v>1262</v>
      </c>
      <c r="C127" s="46" t="s">
        <v>1171</v>
      </c>
      <c r="D127" s="46" t="s">
        <v>1171</v>
      </c>
      <c r="E127" s="46" t="s">
        <v>1171</v>
      </c>
      <c r="F127" s="46" t="s">
        <v>1171</v>
      </c>
      <c r="G127" s="46" t="s">
        <v>1171</v>
      </c>
      <c r="H127" s="46" t="s">
        <v>1171</v>
      </c>
    </row>
    <row r="128" spans="1:8">
      <c r="A128" s="45" t="s">
        <v>1474</v>
      </c>
      <c r="B128" s="45" t="s">
        <v>1263</v>
      </c>
      <c r="C128" s="47" t="s">
        <v>1171</v>
      </c>
      <c r="D128" s="47" t="s">
        <v>1171</v>
      </c>
      <c r="E128" s="47" t="s">
        <v>1171</v>
      </c>
      <c r="F128" s="47" t="s">
        <v>1171</v>
      </c>
      <c r="G128" s="47" t="s">
        <v>1171</v>
      </c>
      <c r="H128" s="47" t="s">
        <v>1171</v>
      </c>
    </row>
    <row r="129" spans="1:8">
      <c r="A129" s="45" t="s">
        <v>1475</v>
      </c>
      <c r="B129" s="45" t="s">
        <v>1264</v>
      </c>
      <c r="C129" s="48">
        <v>8147.37</v>
      </c>
      <c r="D129" s="48">
        <v>15537.56</v>
      </c>
      <c r="E129" s="51">
        <v>9828.2000000000007</v>
      </c>
      <c r="F129" s="48">
        <v>7008.47</v>
      </c>
      <c r="G129" s="48">
        <v>8844.82</v>
      </c>
      <c r="H129" s="48">
        <v>67797.070000000007</v>
      </c>
    </row>
    <row r="130" spans="1:8">
      <c r="A130" s="45" t="s">
        <v>1476</v>
      </c>
      <c r="B130" s="45" t="s">
        <v>1265</v>
      </c>
      <c r="C130" s="49">
        <v>2553.14</v>
      </c>
      <c r="D130" s="49">
        <v>331383.82</v>
      </c>
      <c r="E130" s="49">
        <v>82944.990000000005</v>
      </c>
      <c r="F130" s="50">
        <v>434156.79999999999</v>
      </c>
      <c r="G130" s="49">
        <v>6455.31</v>
      </c>
      <c r="H130" s="49">
        <v>223641.76</v>
      </c>
    </row>
    <row r="131" spans="1:8">
      <c r="A131" s="45" t="s">
        <v>1477</v>
      </c>
      <c r="B131" s="45" t="s">
        <v>1266</v>
      </c>
      <c r="C131" s="48">
        <v>127764.75</v>
      </c>
      <c r="D131" s="48">
        <v>766.29</v>
      </c>
      <c r="E131" s="48">
        <v>221593.99</v>
      </c>
      <c r="F131" s="48">
        <v>378.23</v>
      </c>
      <c r="G131" s="48">
        <v>150902.85999999999</v>
      </c>
      <c r="H131" s="48">
        <v>41204.33</v>
      </c>
    </row>
    <row r="132" spans="1:8">
      <c r="A132" s="45" t="s">
        <v>1478</v>
      </c>
      <c r="B132" s="45" t="s">
        <v>1267</v>
      </c>
      <c r="C132" s="49">
        <v>16608.36</v>
      </c>
      <c r="D132" s="49">
        <v>382542.23</v>
      </c>
      <c r="E132" s="49">
        <v>10678.86</v>
      </c>
      <c r="F132" s="49">
        <v>72935.06</v>
      </c>
      <c r="G132" s="49">
        <v>44408.45</v>
      </c>
      <c r="H132" s="49">
        <v>155339.42000000001</v>
      </c>
    </row>
    <row r="133" spans="1:8">
      <c r="A133" s="45" t="s">
        <v>1479</v>
      </c>
      <c r="B133" s="45" t="s">
        <v>1268</v>
      </c>
      <c r="C133" s="48">
        <v>27297.85</v>
      </c>
      <c r="D133" s="48">
        <v>185.69</v>
      </c>
      <c r="E133" s="48">
        <v>73694.009999999995</v>
      </c>
      <c r="F133" s="48">
        <v>2351.9299999999998</v>
      </c>
      <c r="G133" s="51">
        <v>56891.7</v>
      </c>
      <c r="H133" s="48">
        <v>1031.6500000000001</v>
      </c>
    </row>
    <row r="134" spans="1:8">
      <c r="A134" s="45" t="s">
        <v>1480</v>
      </c>
      <c r="B134" s="45" t="s">
        <v>1269</v>
      </c>
      <c r="C134" s="49">
        <v>3114.81</v>
      </c>
      <c r="D134" s="49">
        <v>872.15</v>
      </c>
      <c r="E134" s="49">
        <v>4015.04</v>
      </c>
      <c r="F134" s="49">
        <v>276.64</v>
      </c>
      <c r="G134" s="49">
        <v>6036.12</v>
      </c>
      <c r="H134" s="49">
        <v>228.81</v>
      </c>
    </row>
    <row r="135" spans="1:8">
      <c r="A135" s="45" t="s">
        <v>1481</v>
      </c>
      <c r="B135" s="45" t="s">
        <v>1270</v>
      </c>
      <c r="C135" s="48">
        <v>6765.17</v>
      </c>
      <c r="D135" s="48">
        <v>2133.7600000000002</v>
      </c>
      <c r="E135" s="51">
        <v>5859.2</v>
      </c>
      <c r="F135" s="51">
        <v>5313.5</v>
      </c>
      <c r="G135" s="48">
        <v>3185.28</v>
      </c>
      <c r="H135" s="48">
        <v>4134.2299999999996</v>
      </c>
    </row>
    <row r="136" spans="1:8">
      <c r="A136" s="45" t="s">
        <v>1482</v>
      </c>
      <c r="B136" s="45" t="s">
        <v>1271</v>
      </c>
      <c r="C136" s="49">
        <v>557.49</v>
      </c>
      <c r="D136" s="49">
        <v>5.38</v>
      </c>
      <c r="E136" s="50">
        <v>209.3</v>
      </c>
      <c r="F136" s="49">
        <v>300.83999999999997</v>
      </c>
      <c r="G136" s="50">
        <v>387521.2</v>
      </c>
      <c r="H136" s="49">
        <v>4.3099999999999996</v>
      </c>
    </row>
    <row r="137" spans="1:8">
      <c r="A137" s="45" t="s">
        <v>1483</v>
      </c>
      <c r="B137" s="45" t="s">
        <v>1272</v>
      </c>
      <c r="C137" s="48">
        <v>676602.97</v>
      </c>
      <c r="D137" s="48">
        <v>179318.51</v>
      </c>
      <c r="E137" s="48">
        <v>563547.28</v>
      </c>
      <c r="F137" s="48">
        <v>147664.82</v>
      </c>
      <c r="G137" s="48">
        <v>187417.38</v>
      </c>
      <c r="H137" s="48">
        <v>149823.32</v>
      </c>
    </row>
    <row r="138" spans="1:8">
      <c r="A138" s="45" t="s">
        <v>1484</v>
      </c>
      <c r="B138" s="45" t="s">
        <v>1273</v>
      </c>
      <c r="C138" s="47" t="s">
        <v>1171</v>
      </c>
      <c r="D138" s="47" t="s">
        <v>1171</v>
      </c>
      <c r="E138" s="47" t="s">
        <v>1171</v>
      </c>
      <c r="F138" s="47" t="s">
        <v>1171</v>
      </c>
      <c r="G138" s="47" t="s">
        <v>1171</v>
      </c>
      <c r="H138" s="47" t="s">
        <v>1171</v>
      </c>
    </row>
    <row r="139" spans="1:8">
      <c r="A139" s="45" t="s">
        <v>1485</v>
      </c>
      <c r="B139" s="45" t="s">
        <v>1274</v>
      </c>
      <c r="C139" s="48">
        <v>569.38</v>
      </c>
      <c r="D139" s="48">
        <v>1424.16</v>
      </c>
      <c r="E139" s="48">
        <v>534.08000000000004</v>
      </c>
      <c r="F139" s="48">
        <v>182.51</v>
      </c>
      <c r="G139" s="48">
        <v>1159.6099999999999</v>
      </c>
      <c r="H139" s="48">
        <v>223.08</v>
      </c>
    </row>
    <row r="140" spans="1:8">
      <c r="A140" s="45" t="s">
        <v>1486</v>
      </c>
      <c r="B140" s="45" t="s">
        <v>1275</v>
      </c>
      <c r="C140" s="49">
        <v>3660.59</v>
      </c>
      <c r="D140" s="49">
        <v>2156.08</v>
      </c>
      <c r="E140" s="49">
        <v>8926.59</v>
      </c>
      <c r="F140" s="49">
        <v>3283.11</v>
      </c>
      <c r="G140" s="50">
        <v>14357.9</v>
      </c>
      <c r="H140" s="49">
        <v>1984.08</v>
      </c>
    </row>
    <row r="141" spans="1:8">
      <c r="A141" s="45" t="s">
        <v>1487</v>
      </c>
      <c r="B141" s="45" t="s">
        <v>1276</v>
      </c>
      <c r="C141" s="48">
        <v>5075.1400000000003</v>
      </c>
      <c r="D141" s="48">
        <v>1213.1500000000001</v>
      </c>
      <c r="E141" s="48">
        <v>3370.88</v>
      </c>
      <c r="F141" s="48">
        <v>1111.6600000000001</v>
      </c>
      <c r="G141" s="48">
        <v>10091.57</v>
      </c>
      <c r="H141" s="48">
        <v>1532.39</v>
      </c>
    </row>
    <row r="142" spans="1:8">
      <c r="A142" s="45" t="s">
        <v>1488</v>
      </c>
      <c r="B142" s="45" t="s">
        <v>1277</v>
      </c>
      <c r="C142" s="49">
        <v>7755.71</v>
      </c>
      <c r="D142" s="49">
        <v>4469.04</v>
      </c>
      <c r="E142" s="50">
        <v>10337.700000000001</v>
      </c>
      <c r="F142" s="49">
        <v>3728.56</v>
      </c>
      <c r="G142" s="49">
        <v>11781.55</v>
      </c>
      <c r="H142" s="49">
        <v>3196.28</v>
      </c>
    </row>
    <row r="143" spans="1:8">
      <c r="A143" s="45" t="s">
        <v>1489</v>
      </c>
      <c r="B143" s="45" t="s">
        <v>1278</v>
      </c>
      <c r="C143" s="46" t="s">
        <v>1171</v>
      </c>
      <c r="D143" s="46" t="s">
        <v>1171</v>
      </c>
      <c r="E143" s="46" t="s">
        <v>1171</v>
      </c>
      <c r="F143" s="46" t="s">
        <v>1171</v>
      </c>
      <c r="G143" s="46" t="s">
        <v>1171</v>
      </c>
      <c r="H143" s="46" t="s">
        <v>1171</v>
      </c>
    </row>
    <row r="144" spans="1:8">
      <c r="A144" s="45" t="s">
        <v>1490</v>
      </c>
      <c r="B144" s="45" t="s">
        <v>1279</v>
      </c>
      <c r="C144" s="47" t="s">
        <v>1171</v>
      </c>
      <c r="D144" s="47" t="s">
        <v>1171</v>
      </c>
      <c r="E144" s="47" t="s">
        <v>1171</v>
      </c>
      <c r="F144" s="47" t="s">
        <v>1171</v>
      </c>
      <c r="G144" s="47" t="s">
        <v>1171</v>
      </c>
      <c r="H144" s="47" t="s">
        <v>1171</v>
      </c>
    </row>
    <row r="145" spans="1:8">
      <c r="A145" s="45" t="s">
        <v>1491</v>
      </c>
      <c r="B145" s="45" t="s">
        <v>1280</v>
      </c>
      <c r="C145" s="46" t="s">
        <v>1171</v>
      </c>
      <c r="D145" s="46" t="s">
        <v>1171</v>
      </c>
      <c r="E145" s="46" t="s">
        <v>1171</v>
      </c>
      <c r="F145" s="46" t="s">
        <v>1171</v>
      </c>
      <c r="G145" s="48">
        <v>18.38</v>
      </c>
      <c r="H145" s="48">
        <v>0.19</v>
      </c>
    </row>
    <row r="146" spans="1:8">
      <c r="A146" s="45" t="s">
        <v>1492</v>
      </c>
      <c r="B146" s="45" t="s">
        <v>1281</v>
      </c>
      <c r="C146" s="47" t="s">
        <v>1171</v>
      </c>
      <c r="D146" s="47" t="s">
        <v>1171</v>
      </c>
      <c r="E146" s="47" t="s">
        <v>1171</v>
      </c>
      <c r="F146" s="47" t="s">
        <v>1171</v>
      </c>
      <c r="G146" s="49">
        <v>1.35</v>
      </c>
      <c r="H146" s="47" t="s">
        <v>1171</v>
      </c>
    </row>
    <row r="147" spans="1:8">
      <c r="A147" s="45" t="s">
        <v>1493</v>
      </c>
      <c r="B147" s="45" t="s">
        <v>1282</v>
      </c>
      <c r="C147" s="46" t="s">
        <v>1171</v>
      </c>
      <c r="D147" s="46" t="s">
        <v>1171</v>
      </c>
      <c r="E147" s="46" t="s">
        <v>1171</v>
      </c>
      <c r="F147" s="46" t="s">
        <v>1171</v>
      </c>
      <c r="G147" s="48">
        <v>567.16</v>
      </c>
      <c r="H147" s="48">
        <v>829.11</v>
      </c>
    </row>
    <row r="148" spans="1:8">
      <c r="A148" s="45" t="s">
        <v>1494</v>
      </c>
      <c r="B148" s="45" t="s">
        <v>1283</v>
      </c>
      <c r="C148" s="47" t="s">
        <v>1171</v>
      </c>
      <c r="D148" s="47" t="s">
        <v>1171</v>
      </c>
      <c r="E148" s="47" t="s">
        <v>1171</v>
      </c>
      <c r="F148" s="47" t="s">
        <v>1171</v>
      </c>
      <c r="G148" s="49">
        <v>0.11</v>
      </c>
      <c r="H148" s="49">
        <v>0.02</v>
      </c>
    </row>
    <row r="149" spans="1:8">
      <c r="A149" s="45" t="s">
        <v>1495</v>
      </c>
      <c r="B149" s="45" t="s">
        <v>1284</v>
      </c>
      <c r="C149" s="46" t="s">
        <v>1171</v>
      </c>
      <c r="D149" s="46" t="s">
        <v>1171</v>
      </c>
      <c r="E149" s="46" t="s">
        <v>1171</v>
      </c>
      <c r="F149" s="46" t="s">
        <v>1171</v>
      </c>
      <c r="G149" s="46" t="s">
        <v>1171</v>
      </c>
      <c r="H149" s="46" t="s">
        <v>1171</v>
      </c>
    </row>
    <row r="150" spans="1:8">
      <c r="A150" s="45" t="s">
        <v>1496</v>
      </c>
      <c r="B150" s="45" t="s">
        <v>1285</v>
      </c>
      <c r="C150" s="47" t="s">
        <v>1171</v>
      </c>
      <c r="D150" s="47" t="s">
        <v>1171</v>
      </c>
      <c r="E150" s="47" t="s">
        <v>1171</v>
      </c>
      <c r="F150" s="47" t="s">
        <v>1171</v>
      </c>
      <c r="G150" s="49">
        <v>10.93</v>
      </c>
      <c r="H150" s="49">
        <v>5.27</v>
      </c>
    </row>
    <row r="151" spans="1:8">
      <c r="A151" s="45" t="s">
        <v>1497</v>
      </c>
      <c r="B151" s="45" t="s">
        <v>1286</v>
      </c>
      <c r="C151" s="46" t="s">
        <v>1171</v>
      </c>
      <c r="D151" s="46" t="s">
        <v>1171</v>
      </c>
      <c r="E151" s="46" t="s">
        <v>1171</v>
      </c>
      <c r="F151" s="46" t="s">
        <v>1171</v>
      </c>
      <c r="G151" s="48">
        <v>140.41999999999999</v>
      </c>
      <c r="H151" s="51">
        <v>257.5</v>
      </c>
    </row>
    <row r="152" spans="1:8">
      <c r="A152" s="45" t="s">
        <v>1498</v>
      </c>
      <c r="B152" s="45" t="s">
        <v>1287</v>
      </c>
      <c r="C152" s="47" t="s">
        <v>1171</v>
      </c>
      <c r="D152" s="47" t="s">
        <v>1171</v>
      </c>
      <c r="E152" s="47" t="s">
        <v>1171</v>
      </c>
      <c r="F152" s="47" t="s">
        <v>1171</v>
      </c>
      <c r="G152" s="47" t="s">
        <v>1171</v>
      </c>
      <c r="H152" s="47" t="s">
        <v>1171</v>
      </c>
    </row>
    <row r="153" spans="1:8">
      <c r="A153" s="45" t="s">
        <v>1499</v>
      </c>
      <c r="B153" s="45" t="s">
        <v>1288</v>
      </c>
      <c r="C153" s="48">
        <v>7115.53</v>
      </c>
      <c r="D153" s="48">
        <v>1524.39</v>
      </c>
      <c r="E153" s="51">
        <v>7799.7</v>
      </c>
      <c r="F153" s="48">
        <v>1874.12</v>
      </c>
      <c r="G153" s="48">
        <v>6913.94</v>
      </c>
      <c r="H153" s="48">
        <v>2511.2800000000002</v>
      </c>
    </row>
    <row r="154" spans="1:8">
      <c r="A154" s="45" t="s">
        <v>1500</v>
      </c>
      <c r="B154" s="45" t="s">
        <v>1289</v>
      </c>
      <c r="C154" s="47" t="s">
        <v>1171</v>
      </c>
      <c r="D154" s="47" t="s">
        <v>1171</v>
      </c>
      <c r="E154" s="47" t="s">
        <v>1171</v>
      </c>
      <c r="F154" s="47" t="s">
        <v>1171</v>
      </c>
      <c r="G154" s="47" t="s">
        <v>1171</v>
      </c>
      <c r="H154" s="47" t="s">
        <v>1171</v>
      </c>
    </row>
    <row r="155" spans="1:8">
      <c r="A155" s="45" t="s">
        <v>1501</v>
      </c>
      <c r="B155" s="45" t="s">
        <v>1290</v>
      </c>
      <c r="C155" s="48">
        <v>1.1100000000000001</v>
      </c>
      <c r="D155" s="46" t="s">
        <v>1171</v>
      </c>
      <c r="E155" s="48">
        <v>6.66</v>
      </c>
      <c r="F155" s="48">
        <v>180.16</v>
      </c>
      <c r="G155" s="48">
        <v>8.0500000000000007</v>
      </c>
      <c r="H155" s="48">
        <v>9.01</v>
      </c>
    </row>
    <row r="156" spans="1:8">
      <c r="A156" s="45" t="s">
        <v>1502</v>
      </c>
      <c r="B156" s="45" t="s">
        <v>1291</v>
      </c>
      <c r="C156" s="49">
        <v>49.36</v>
      </c>
      <c r="D156" s="49">
        <v>88.09</v>
      </c>
      <c r="E156" s="49">
        <v>242.28</v>
      </c>
      <c r="F156" s="49">
        <v>2.0699999999999998</v>
      </c>
      <c r="G156" s="49">
        <v>153.72999999999999</v>
      </c>
      <c r="H156" s="49">
        <v>312.58</v>
      </c>
    </row>
    <row r="157" spans="1:8">
      <c r="A157" s="45" t="s">
        <v>1503</v>
      </c>
      <c r="B157" s="45" t="s">
        <v>1292</v>
      </c>
      <c r="C157" s="46" t="s">
        <v>1171</v>
      </c>
      <c r="D157" s="51">
        <v>1</v>
      </c>
      <c r="E157" s="48">
        <v>29.53</v>
      </c>
      <c r="F157" s="51">
        <v>0</v>
      </c>
      <c r="G157" s="48">
        <v>17.11</v>
      </c>
      <c r="H157" s="48">
        <v>2.95</v>
      </c>
    </row>
    <row r="158" spans="1:8">
      <c r="A158" s="45" t="s">
        <v>1504</v>
      </c>
      <c r="B158" s="45" t="s">
        <v>1293</v>
      </c>
      <c r="C158" s="49">
        <v>22.79</v>
      </c>
      <c r="D158" s="49">
        <v>4.54</v>
      </c>
      <c r="E158" s="49">
        <v>698.79</v>
      </c>
      <c r="F158" s="49">
        <v>3.84</v>
      </c>
      <c r="G158" s="49">
        <v>690.64</v>
      </c>
      <c r="H158" s="49">
        <v>19.920000000000002</v>
      </c>
    </row>
    <row r="159" spans="1:8">
      <c r="A159" s="45" t="s">
        <v>1505</v>
      </c>
      <c r="B159" s="45" t="s">
        <v>1294</v>
      </c>
      <c r="C159" s="48">
        <v>25901.67</v>
      </c>
      <c r="D159" s="48">
        <v>11508.46</v>
      </c>
      <c r="E159" s="48">
        <v>23046.52</v>
      </c>
      <c r="F159" s="48">
        <v>26458.04</v>
      </c>
      <c r="G159" s="48">
        <v>9494.6200000000008</v>
      </c>
      <c r="H159" s="51">
        <v>1754.7</v>
      </c>
    </row>
    <row r="160" spans="1:8">
      <c r="A160" s="45" t="s">
        <v>1506</v>
      </c>
      <c r="B160" s="45" t="s">
        <v>1295</v>
      </c>
      <c r="C160" s="49">
        <v>398.02</v>
      </c>
      <c r="D160" s="50">
        <v>324.8</v>
      </c>
      <c r="E160" s="49">
        <v>943.52</v>
      </c>
      <c r="F160" s="49">
        <v>275.29000000000002</v>
      </c>
      <c r="G160" s="49">
        <v>6782.46</v>
      </c>
      <c r="H160" s="49">
        <v>358.91</v>
      </c>
    </row>
    <row r="161" spans="1:8">
      <c r="A161" s="45" t="s">
        <v>1507</v>
      </c>
      <c r="B161" s="45" t="s">
        <v>1296</v>
      </c>
      <c r="C161" s="48">
        <v>78511.02</v>
      </c>
      <c r="D161" s="48">
        <v>37334.160000000003</v>
      </c>
      <c r="E161" s="48">
        <v>144313.60999999999</v>
      </c>
      <c r="F161" s="48">
        <v>22066.91</v>
      </c>
      <c r="G161" s="48">
        <v>136984.56</v>
      </c>
      <c r="H161" s="48">
        <v>16853.490000000002</v>
      </c>
    </row>
    <row r="162" spans="1:8">
      <c r="A162" s="45" t="s">
        <v>1508</v>
      </c>
      <c r="B162" s="45" t="s">
        <v>1297</v>
      </c>
      <c r="C162" s="49">
        <v>27867.65</v>
      </c>
      <c r="D162" s="49">
        <v>27242.28</v>
      </c>
      <c r="E162" s="49">
        <v>20199.38</v>
      </c>
      <c r="F162" s="49">
        <v>27582.11</v>
      </c>
      <c r="G162" s="50">
        <v>66925.7</v>
      </c>
      <c r="H162" s="49">
        <v>25564.09</v>
      </c>
    </row>
    <row r="163" spans="1:8">
      <c r="A163" s="45" t="s">
        <v>1509</v>
      </c>
      <c r="B163" s="45" t="s">
        <v>1298</v>
      </c>
      <c r="C163" s="48">
        <v>21807.11</v>
      </c>
      <c r="D163" s="48">
        <v>7703.07</v>
      </c>
      <c r="E163" s="48">
        <v>18842.419999999998</v>
      </c>
      <c r="F163" s="48">
        <v>14577.28</v>
      </c>
      <c r="G163" s="48">
        <v>63593.19</v>
      </c>
      <c r="H163" s="48">
        <v>9752.0400000000009</v>
      </c>
    </row>
    <row r="164" spans="1:8">
      <c r="A164" s="45" t="s">
        <v>1510</v>
      </c>
      <c r="B164" s="45" t="s">
        <v>1299</v>
      </c>
      <c r="C164" s="49">
        <v>402258.15</v>
      </c>
      <c r="D164" s="49">
        <v>168040.18</v>
      </c>
      <c r="E164" s="49">
        <v>488641.32</v>
      </c>
      <c r="F164" s="49">
        <v>139644.25</v>
      </c>
      <c r="G164" s="49">
        <v>431744.95</v>
      </c>
      <c r="H164" s="49">
        <v>154126.25</v>
      </c>
    </row>
    <row r="165" spans="1:8">
      <c r="A165" s="45" t="s">
        <v>1511</v>
      </c>
      <c r="B165" s="45" t="s">
        <v>1300</v>
      </c>
      <c r="C165" s="48">
        <v>30293.97</v>
      </c>
      <c r="D165" s="48">
        <v>11144.62</v>
      </c>
      <c r="E165" s="48">
        <v>19059.18</v>
      </c>
      <c r="F165" s="48">
        <v>9068.2900000000009</v>
      </c>
      <c r="G165" s="48">
        <v>15433.77</v>
      </c>
      <c r="H165" s="48">
        <v>5691.88</v>
      </c>
    </row>
    <row r="166" spans="1:8">
      <c r="A166" s="45" t="s">
        <v>1512</v>
      </c>
      <c r="B166" s="45" t="s">
        <v>1301</v>
      </c>
      <c r="C166" s="50">
        <v>59496.800000000003</v>
      </c>
      <c r="D166" s="49">
        <v>358.65</v>
      </c>
      <c r="E166" s="49">
        <v>38532.43</v>
      </c>
      <c r="F166" s="49">
        <v>130.61000000000001</v>
      </c>
      <c r="G166" s="49">
        <v>40399.839999999997</v>
      </c>
      <c r="H166" s="49">
        <v>382.54</v>
      </c>
    </row>
    <row r="167" spans="1:8">
      <c r="A167" s="45" t="s">
        <v>1513</v>
      </c>
      <c r="B167" s="45" t="s">
        <v>1514</v>
      </c>
      <c r="C167" s="48">
        <v>13522.39</v>
      </c>
      <c r="D167" s="48">
        <v>1796.53</v>
      </c>
      <c r="E167" s="51">
        <v>61613.4</v>
      </c>
      <c r="F167" s="48">
        <v>157157.94</v>
      </c>
      <c r="G167" s="48">
        <v>27153.95</v>
      </c>
      <c r="H167" s="48">
        <v>6744.34</v>
      </c>
    </row>
    <row r="168" spans="1:8">
      <c r="A168" s="45" t="s">
        <v>1515</v>
      </c>
      <c r="B168" s="45" t="s">
        <v>1302</v>
      </c>
      <c r="C168" s="49">
        <v>88561.52</v>
      </c>
      <c r="D168" s="50">
        <v>7178.5</v>
      </c>
      <c r="E168" s="49">
        <v>75923.05</v>
      </c>
      <c r="F168" s="49">
        <v>5981.04</v>
      </c>
      <c r="G168" s="49">
        <v>78066.55</v>
      </c>
      <c r="H168" s="49">
        <v>12624.85</v>
      </c>
    </row>
    <row r="169" spans="1:8">
      <c r="A169" s="45" t="s">
        <v>1516</v>
      </c>
      <c r="B169" s="45" t="s">
        <v>1303</v>
      </c>
      <c r="C169" s="48">
        <v>307362.57</v>
      </c>
      <c r="D169" s="48">
        <v>81980.33</v>
      </c>
      <c r="E169" s="51">
        <v>250064.7</v>
      </c>
      <c r="F169" s="48">
        <v>100975.26</v>
      </c>
      <c r="G169" s="48">
        <v>259303.55</v>
      </c>
      <c r="H169" s="48">
        <v>86552.54</v>
      </c>
    </row>
    <row r="170" spans="1:8">
      <c r="A170" s="45" t="s">
        <v>1517</v>
      </c>
      <c r="B170" s="45" t="s">
        <v>1304</v>
      </c>
      <c r="C170" s="47" t="s">
        <v>1171</v>
      </c>
      <c r="D170" s="47" t="s">
        <v>1171</v>
      </c>
      <c r="E170" s="47" t="s">
        <v>1171</v>
      </c>
      <c r="F170" s="47" t="s">
        <v>1171</v>
      </c>
      <c r="G170" s="47" t="s">
        <v>1171</v>
      </c>
      <c r="H170" s="47" t="s">
        <v>1171</v>
      </c>
    </row>
    <row r="171" spans="1:8">
      <c r="A171" s="45" t="s">
        <v>1518</v>
      </c>
      <c r="B171" s="45" t="s">
        <v>1305</v>
      </c>
      <c r="C171" s="48">
        <v>27428.36</v>
      </c>
      <c r="D171" s="48">
        <v>2824.38</v>
      </c>
      <c r="E171" s="48">
        <v>34913.919999999998</v>
      </c>
      <c r="F171" s="48">
        <v>2395.12</v>
      </c>
      <c r="G171" s="48">
        <v>34992.559999999998</v>
      </c>
      <c r="H171" s="48">
        <v>2059.67</v>
      </c>
    </row>
    <row r="172" spans="1:8">
      <c r="A172" s="45" t="s">
        <v>1519</v>
      </c>
      <c r="B172" s="45" t="s">
        <v>1306</v>
      </c>
      <c r="C172" s="49">
        <v>1879.25</v>
      </c>
      <c r="D172" s="49">
        <v>794.37</v>
      </c>
      <c r="E172" s="49">
        <v>2717.18</v>
      </c>
      <c r="F172" s="49">
        <v>573.89</v>
      </c>
      <c r="G172" s="49">
        <v>2036.96</v>
      </c>
      <c r="H172" s="49">
        <v>351.47</v>
      </c>
    </row>
    <row r="173" spans="1:8">
      <c r="A173" s="45" t="s">
        <v>1520</v>
      </c>
      <c r="B173" s="45" t="s">
        <v>1521</v>
      </c>
      <c r="C173" s="51">
        <v>125310.1</v>
      </c>
      <c r="D173" s="48">
        <v>367667.13</v>
      </c>
      <c r="E173" s="48">
        <v>124835.28</v>
      </c>
      <c r="F173" s="48">
        <v>241861.94</v>
      </c>
      <c r="G173" s="48">
        <v>103909.68</v>
      </c>
      <c r="H173" s="48">
        <v>323179.86</v>
      </c>
    </row>
    <row r="174" spans="1:8">
      <c r="A174" s="45" t="s">
        <v>1522</v>
      </c>
      <c r="B174" s="45" t="s">
        <v>1307</v>
      </c>
      <c r="C174" s="49">
        <v>290264.74</v>
      </c>
      <c r="D174" s="49">
        <v>92025.87</v>
      </c>
      <c r="E174" s="49">
        <v>308181.14</v>
      </c>
      <c r="F174" s="49">
        <v>86289.76</v>
      </c>
      <c r="G174" s="49">
        <v>305129.23</v>
      </c>
      <c r="H174" s="49">
        <v>121674.78</v>
      </c>
    </row>
    <row r="175" spans="1:8">
      <c r="A175" s="45" t="s">
        <v>1523</v>
      </c>
      <c r="B175" s="45" t="s">
        <v>1309</v>
      </c>
      <c r="C175" s="48">
        <v>784545.37</v>
      </c>
      <c r="D175" s="48">
        <v>28857.46</v>
      </c>
      <c r="E175" s="51">
        <v>892387.9</v>
      </c>
      <c r="F175" s="48">
        <v>33215.410000000003</v>
      </c>
      <c r="G175" s="48">
        <v>830400.17</v>
      </c>
      <c r="H175" s="48">
        <v>28855.15</v>
      </c>
    </row>
    <row r="176" spans="1:8">
      <c r="A176" s="45" t="s">
        <v>1524</v>
      </c>
      <c r="B176" s="45" t="s">
        <v>1525</v>
      </c>
      <c r="C176" s="47" t="s">
        <v>1171</v>
      </c>
      <c r="D176" s="47" t="s">
        <v>1171</v>
      </c>
      <c r="E176" s="47" t="s">
        <v>1171</v>
      </c>
      <c r="F176" s="47" t="s">
        <v>1171</v>
      </c>
      <c r="G176" s="47" t="s">
        <v>1171</v>
      </c>
      <c r="H176" s="47" t="s">
        <v>1171</v>
      </c>
    </row>
    <row r="177" spans="1:8">
      <c r="A177" s="45" t="s">
        <v>1526</v>
      </c>
      <c r="B177" s="45" t="s">
        <v>1527</v>
      </c>
      <c r="C177" s="46" t="s">
        <v>1171</v>
      </c>
      <c r="D177" s="46" t="s">
        <v>1171</v>
      </c>
      <c r="E177" s="46" t="s">
        <v>1171</v>
      </c>
      <c r="F177" s="46" t="s">
        <v>1171</v>
      </c>
      <c r="G177" s="46" t="s">
        <v>1171</v>
      </c>
      <c r="H177" s="46" t="s">
        <v>1171</v>
      </c>
    </row>
    <row r="178" spans="1:8">
      <c r="A178" s="45" t="s">
        <v>1528</v>
      </c>
      <c r="B178" s="45" t="s">
        <v>1310</v>
      </c>
      <c r="C178" s="50">
        <v>122460.2</v>
      </c>
      <c r="D178" s="49">
        <v>4770.9399999999996</v>
      </c>
      <c r="E178" s="49">
        <v>161708.66</v>
      </c>
      <c r="F178" s="49">
        <v>7152.75</v>
      </c>
      <c r="G178" s="49">
        <v>205049.24</v>
      </c>
      <c r="H178" s="50">
        <v>9057.5</v>
      </c>
    </row>
    <row r="179" spans="1:8">
      <c r="A179" s="45" t="s">
        <v>1529</v>
      </c>
      <c r="B179" s="45" t="s">
        <v>1311</v>
      </c>
      <c r="C179" s="48">
        <v>54805.65</v>
      </c>
      <c r="D179" s="48">
        <v>26949.68</v>
      </c>
      <c r="E179" s="48">
        <v>89886.65</v>
      </c>
      <c r="F179" s="48">
        <v>37212.39</v>
      </c>
      <c r="G179" s="48">
        <v>62875.12</v>
      </c>
      <c r="H179" s="48">
        <v>44851.51</v>
      </c>
    </row>
    <row r="180" spans="1:8">
      <c r="A180" s="45" t="s">
        <v>1530</v>
      </c>
      <c r="B180" s="45" t="s">
        <v>1312</v>
      </c>
      <c r="C180" s="49">
        <v>34765534.969999999</v>
      </c>
      <c r="D180" s="50">
        <v>755477.5</v>
      </c>
      <c r="E180" s="49">
        <v>31634500.449999999</v>
      </c>
      <c r="F180" s="49">
        <v>693653.27</v>
      </c>
      <c r="G180" s="49">
        <v>25855098.129999999</v>
      </c>
      <c r="H180" s="49">
        <v>577473.86</v>
      </c>
    </row>
    <row r="181" spans="1:8">
      <c r="A181" s="45" t="s">
        <v>1531</v>
      </c>
      <c r="B181" s="45" t="s">
        <v>1314</v>
      </c>
      <c r="C181" s="48">
        <v>3344.93</v>
      </c>
      <c r="D181" s="46" t="s">
        <v>1171</v>
      </c>
      <c r="E181" s="51">
        <v>572.79999999999995</v>
      </c>
      <c r="F181" s="48">
        <v>0.14000000000000001</v>
      </c>
      <c r="G181" s="48">
        <v>805.05</v>
      </c>
      <c r="H181" s="51">
        <v>0</v>
      </c>
    </row>
    <row r="182" spans="1:8">
      <c r="A182" s="45" t="s">
        <v>1532</v>
      </c>
      <c r="B182" s="45" t="s">
        <v>1315</v>
      </c>
      <c r="C182" s="50">
        <v>891784.5</v>
      </c>
      <c r="D182" s="49">
        <v>1127.31</v>
      </c>
      <c r="E182" s="49">
        <v>962720.34</v>
      </c>
      <c r="F182" s="49">
        <v>2148.02</v>
      </c>
      <c r="G182" s="49">
        <v>724851.26</v>
      </c>
      <c r="H182" s="49">
        <v>7777.14</v>
      </c>
    </row>
    <row r="183" spans="1:8">
      <c r="A183" s="45" t="s">
        <v>1533</v>
      </c>
      <c r="B183" s="45" t="s">
        <v>1316</v>
      </c>
      <c r="C183" s="48">
        <v>9771812.9800000004</v>
      </c>
      <c r="D183" s="48">
        <v>620807.46</v>
      </c>
      <c r="E183" s="48">
        <v>10057595.689999999</v>
      </c>
      <c r="F183" s="48">
        <v>858712.42</v>
      </c>
      <c r="G183" s="48">
        <v>7073962.5199999996</v>
      </c>
      <c r="H183" s="48">
        <v>1057250.8799999999</v>
      </c>
    </row>
    <row r="184" spans="1:8">
      <c r="A184" s="45" t="s">
        <v>1534</v>
      </c>
      <c r="B184" s="45" t="s">
        <v>1317</v>
      </c>
      <c r="C184" s="47" t="s">
        <v>1171</v>
      </c>
      <c r="D184" s="47" t="s">
        <v>1171</v>
      </c>
      <c r="E184" s="47" t="s">
        <v>1171</v>
      </c>
      <c r="F184" s="47" t="s">
        <v>1171</v>
      </c>
      <c r="G184" s="47" t="s">
        <v>1171</v>
      </c>
      <c r="H184" s="47" t="s">
        <v>1171</v>
      </c>
    </row>
    <row r="185" spans="1:8">
      <c r="A185" s="45" t="s">
        <v>1535</v>
      </c>
      <c r="B185" s="45" t="s">
        <v>1318</v>
      </c>
      <c r="C185" s="48">
        <v>4260143.58</v>
      </c>
      <c r="D185" s="51">
        <v>5139765.0999999996</v>
      </c>
      <c r="E185" s="48">
        <v>3751400.08</v>
      </c>
      <c r="F185" s="48">
        <v>4179969.48</v>
      </c>
      <c r="G185" s="48">
        <v>5246897.5599999996</v>
      </c>
      <c r="H185" s="48">
        <v>4326053.82</v>
      </c>
    </row>
    <row r="186" spans="1:8">
      <c r="A186" s="45" t="s">
        <v>1536</v>
      </c>
      <c r="B186" s="45" t="s">
        <v>1319</v>
      </c>
      <c r="C186" s="49">
        <v>705993.69</v>
      </c>
      <c r="D186" s="49">
        <v>1143.71</v>
      </c>
      <c r="E186" s="49">
        <v>525351.21</v>
      </c>
      <c r="F186" s="50">
        <v>5118.2</v>
      </c>
      <c r="G186" s="50">
        <v>1178509.3999999999</v>
      </c>
      <c r="H186" s="49">
        <v>10349.08</v>
      </c>
    </row>
    <row r="187" spans="1:8">
      <c r="A187" s="45" t="s">
        <v>1537</v>
      </c>
      <c r="B187" s="45" t="s">
        <v>1320</v>
      </c>
      <c r="C187" s="48">
        <v>5458.52</v>
      </c>
      <c r="D187" s="48">
        <v>39.53</v>
      </c>
      <c r="E187" s="48">
        <v>2058.6799999999998</v>
      </c>
      <c r="F187" s="48">
        <v>16.73</v>
      </c>
      <c r="G187" s="48">
        <v>584.13</v>
      </c>
      <c r="H187" s="48">
        <v>76.58</v>
      </c>
    </row>
    <row r="188" spans="1:8">
      <c r="A188" s="45" t="s">
        <v>1538</v>
      </c>
      <c r="B188" s="45" t="s">
        <v>1321</v>
      </c>
      <c r="C188" s="49">
        <v>692328.14</v>
      </c>
      <c r="D188" s="49">
        <v>96.63</v>
      </c>
      <c r="E188" s="49">
        <v>567153.01</v>
      </c>
      <c r="F188" s="49">
        <v>3.88</v>
      </c>
      <c r="G188" s="50">
        <v>170987.8</v>
      </c>
      <c r="H188" s="49">
        <v>48.63</v>
      </c>
    </row>
    <row r="189" spans="1:8">
      <c r="A189" s="45" t="s">
        <v>1539</v>
      </c>
      <c r="B189" s="45" t="s">
        <v>1540</v>
      </c>
      <c r="C189" s="46" t="s">
        <v>1171</v>
      </c>
      <c r="D189" s="46" t="s">
        <v>1171</v>
      </c>
      <c r="E189" s="46" t="s">
        <v>1171</v>
      </c>
      <c r="F189" s="46" t="s">
        <v>1171</v>
      </c>
      <c r="G189" s="46" t="s">
        <v>1171</v>
      </c>
      <c r="H189" s="46" t="s">
        <v>1171</v>
      </c>
    </row>
    <row r="190" spans="1:8">
      <c r="A190" s="45" t="s">
        <v>1541</v>
      </c>
      <c r="B190" s="45" t="s">
        <v>1323</v>
      </c>
      <c r="C190" s="49">
        <v>77251.460000000006</v>
      </c>
      <c r="D190" s="50">
        <v>540</v>
      </c>
      <c r="E190" s="49">
        <v>204918.47</v>
      </c>
      <c r="F190" s="50">
        <v>15000</v>
      </c>
      <c r="G190" s="49">
        <v>156548.71</v>
      </c>
      <c r="H190" s="47" t="s">
        <v>1171</v>
      </c>
    </row>
    <row r="191" spans="1:8">
      <c r="A191" s="45" t="s">
        <v>1542</v>
      </c>
      <c r="B191" s="45" t="s">
        <v>1324</v>
      </c>
      <c r="C191" s="48">
        <v>4575.97</v>
      </c>
      <c r="D191" s="46" t="s">
        <v>1171</v>
      </c>
      <c r="E191" s="48">
        <v>3439.62</v>
      </c>
      <c r="F191" s="48">
        <v>404.42</v>
      </c>
      <c r="G191" s="48">
        <v>3482.36</v>
      </c>
      <c r="H191" s="48">
        <v>230.01</v>
      </c>
    </row>
    <row r="192" spans="1:8">
      <c r="A192" s="45" t="s">
        <v>1543</v>
      </c>
      <c r="B192" s="45" t="s">
        <v>1325</v>
      </c>
      <c r="C192" s="49">
        <v>188966.61</v>
      </c>
      <c r="D192" s="49">
        <v>13893.45</v>
      </c>
      <c r="E192" s="49">
        <v>70311.39</v>
      </c>
      <c r="F192" s="50">
        <v>14043</v>
      </c>
      <c r="G192" s="49">
        <v>120262.82</v>
      </c>
      <c r="H192" s="49">
        <v>91370.04</v>
      </c>
    </row>
    <row r="193" spans="1:8">
      <c r="A193" s="45" t="s">
        <v>1544</v>
      </c>
      <c r="B193" s="45" t="s">
        <v>1545</v>
      </c>
      <c r="C193" s="46" t="s">
        <v>1171</v>
      </c>
      <c r="D193" s="46" t="s">
        <v>1171</v>
      </c>
      <c r="E193" s="46" t="s">
        <v>1171</v>
      </c>
      <c r="F193" s="46" t="s">
        <v>1171</v>
      </c>
      <c r="G193" s="46" t="s">
        <v>1171</v>
      </c>
      <c r="H193" s="46" t="s">
        <v>1171</v>
      </c>
    </row>
    <row r="194" spans="1:8">
      <c r="A194" s="45" t="s">
        <v>1546</v>
      </c>
      <c r="B194" s="45" t="s">
        <v>1326</v>
      </c>
      <c r="C194" s="47" t="s">
        <v>1171</v>
      </c>
      <c r="D194" s="47" t="s">
        <v>1171</v>
      </c>
      <c r="E194" s="47" t="s">
        <v>1171</v>
      </c>
      <c r="F194" s="47" t="s">
        <v>1171</v>
      </c>
      <c r="G194" s="47" t="s">
        <v>1171</v>
      </c>
      <c r="H194" s="47" t="s">
        <v>1171</v>
      </c>
    </row>
    <row r="195" spans="1:8">
      <c r="A195" s="45" t="s">
        <v>1547</v>
      </c>
      <c r="B195" s="45" t="s">
        <v>1327</v>
      </c>
      <c r="C195" s="46" t="s">
        <v>1171</v>
      </c>
      <c r="D195" s="46" t="s">
        <v>1171</v>
      </c>
      <c r="E195" s="46" t="s">
        <v>1171</v>
      </c>
      <c r="F195" s="46" t="s">
        <v>1171</v>
      </c>
      <c r="G195" s="46" t="s">
        <v>1171</v>
      </c>
      <c r="H195" s="46" t="s">
        <v>1171</v>
      </c>
    </row>
    <row r="197" spans="1:8">
      <c r="A197" s="40" t="s">
        <v>1328</v>
      </c>
    </row>
    <row r="198" spans="1:8">
      <c r="A198" s="40" t="s">
        <v>1171</v>
      </c>
      <c r="B198" s="38" t="s">
        <v>1329</v>
      </c>
    </row>
  </sheetData>
  <mergeCells count="5">
    <mergeCell ref="C10:D10"/>
    <mergeCell ref="E10:F10"/>
    <mergeCell ref="A11:B11"/>
    <mergeCell ref="G10:H10"/>
    <mergeCell ref="A10:B1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S26"/>
  <sheetViews>
    <sheetView workbookViewId="0">
      <pane xSplit="2" ySplit="1" topLeftCell="C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2" width="21.21875" bestFit="1" customWidth="1"/>
    <col min="3" max="3" width="11"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20.77734375" style="8" bestFit="1"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tr">
        <f>Secteurs!$B$5</f>
        <v>Trituration</v>
      </c>
      <c r="B2" t="str">
        <f>Produits!$B$13</f>
        <v>Huile</v>
      </c>
      <c r="C2">
        <f>'Huiles et tourteaux - FEDIOL'!U7</f>
        <v>126</v>
      </c>
      <c r="E2" t="str">
        <f>Etiquettes!$C$3</f>
        <v>Matière première:Produit:Coproduit:Intrant externe:Rejet</v>
      </c>
      <c r="F2" s="8">
        <f>Etiquettes!$J$6</f>
        <v>0</v>
      </c>
      <c r="G2" s="865">
        <v>0</v>
      </c>
      <c r="H2" t="str">
        <f>Etiquettes!$C$4</f>
        <v>kt</v>
      </c>
      <c r="I2" s="8" t="s">
        <v>1548</v>
      </c>
      <c r="K2" s="8" t="s">
        <v>418</v>
      </c>
      <c r="L2" s="54" t="s">
        <v>60</v>
      </c>
      <c r="M2" s="8">
        <f>Etiquettes!$H$11</f>
        <v>0</v>
      </c>
      <c r="N2" s="8" t="str">
        <f t="shared" ref="N2:N26" si="0">_xlfn.CONCAT(I2,IF(ISBLANK(C2),"",_xlfn.CONCAT(" = ",MROUND(C2,1)," ",E2))," (",K2,")")</f>
        <v>Production d'huile brute = 126 Matière première:Produit:Coproduit:Intrant externe:Rejet (FEDIOL)</v>
      </c>
      <c r="O2">
        <f>Etiquettes!$J$15</f>
        <v>0</v>
      </c>
      <c r="P2" s="911" t="s">
        <v>336</v>
      </c>
      <c r="Q2" s="911">
        <f>Etiquettes!$H$17</f>
        <v>0</v>
      </c>
    </row>
    <row r="3" spans="1:19">
      <c r="A3" t="str">
        <f>Secteurs!$B$5</f>
        <v>Trituration</v>
      </c>
      <c r="B3" t="str">
        <f>Produits!$B$13</f>
        <v>Huile</v>
      </c>
      <c r="C3">
        <f>'Huiles et tourteaux - FEDIOL'!U8</f>
        <v>2024</v>
      </c>
      <c r="E3" t="str">
        <f>Etiquettes!$C$3</f>
        <v>Matière première:Produit:Coproduit:Intrant externe:Rejet</v>
      </c>
      <c r="F3" s="8">
        <f>Etiquettes!$H$6</f>
        <v>0</v>
      </c>
      <c r="G3" s="865">
        <v>0</v>
      </c>
      <c r="H3" t="str">
        <f>Etiquettes!$C$4</f>
        <v>kt</v>
      </c>
      <c r="I3" s="8" t="s">
        <v>1548</v>
      </c>
      <c r="K3" s="8" t="s">
        <v>418</v>
      </c>
      <c r="L3" s="54" t="s">
        <v>60</v>
      </c>
      <c r="M3" s="8">
        <f>Etiquettes!$H$11</f>
        <v>0</v>
      </c>
      <c r="N3" s="8" t="str">
        <f t="shared" si="0"/>
        <v>Production d'huile brute = 2024 Matière première:Produit:Coproduit:Intrant externe:Rejet (FEDIOL)</v>
      </c>
      <c r="O3">
        <f>Etiquettes!$J$15</f>
        <v>0</v>
      </c>
      <c r="P3" s="911" t="s">
        <v>336</v>
      </c>
      <c r="Q3" s="911">
        <f>Etiquettes!$H$17</f>
        <v>0</v>
      </c>
    </row>
    <row r="4" spans="1:19">
      <c r="A4" t="str">
        <f>Secteurs!$B$5</f>
        <v>Trituration</v>
      </c>
      <c r="B4" t="str">
        <f>Produits!$B$13</f>
        <v>Huile</v>
      </c>
      <c r="C4">
        <f>'Huiles et tourteaux - FEDIOL'!U9</f>
        <v>554</v>
      </c>
      <c r="E4" t="str">
        <f>Etiquettes!$C$3</f>
        <v>Matière première:Produit:Coproduit:Intrant externe:Rejet</v>
      </c>
      <c r="F4" s="8">
        <f>Etiquettes!$I$6</f>
        <v>0</v>
      </c>
      <c r="G4" s="865">
        <v>0</v>
      </c>
      <c r="H4" t="str">
        <f>Etiquettes!$C$4</f>
        <v>kt</v>
      </c>
      <c r="I4" s="8" t="s">
        <v>1548</v>
      </c>
      <c r="K4" s="8" t="s">
        <v>418</v>
      </c>
      <c r="L4" s="54" t="s">
        <v>60</v>
      </c>
      <c r="M4" s="8">
        <f>Etiquettes!$H$11</f>
        <v>0</v>
      </c>
      <c r="N4" s="8" t="str">
        <f t="shared" si="0"/>
        <v>Production d'huile brute = 554 Matière première:Produit:Coproduit:Intrant externe:Rejet (FEDIOL)</v>
      </c>
      <c r="O4">
        <f>Etiquettes!$J$15</f>
        <v>0</v>
      </c>
      <c r="P4" s="911" t="s">
        <v>336</v>
      </c>
      <c r="Q4" s="911">
        <f>Etiquettes!$H$17</f>
        <v>0</v>
      </c>
    </row>
    <row r="5" spans="1:19">
      <c r="A5" t="str">
        <f>Secteurs!$B$5</f>
        <v>Trituration</v>
      </c>
      <c r="B5" t="str">
        <f>Produits!$B$13</f>
        <v>Huile</v>
      </c>
      <c r="C5">
        <f>'Huiles et tourteaux - FEDIOL'!U75</f>
        <v>141</v>
      </c>
      <c r="E5" t="str">
        <f>Etiquettes!$C$3</f>
        <v>Matière première:Produit:Coproduit:Intrant externe:Rejet</v>
      </c>
      <c r="F5" s="8">
        <f>Etiquettes!$J$6</f>
        <v>0</v>
      </c>
      <c r="G5" s="865">
        <v>0</v>
      </c>
      <c r="H5" t="str">
        <f>Etiquettes!$C$4</f>
        <v>kt</v>
      </c>
      <c r="I5" s="8" t="s">
        <v>1548</v>
      </c>
      <c r="K5" s="8" t="s">
        <v>418</v>
      </c>
      <c r="L5" s="54" t="s">
        <v>60</v>
      </c>
      <c r="M5" s="8">
        <f>Etiquettes!$H$11</f>
        <v>0</v>
      </c>
      <c r="N5" s="8" t="str">
        <f t="shared" si="0"/>
        <v>Production d'huile brute = 141 Matière première:Produit:Coproduit:Intrant externe:Rejet (FEDIOL)</v>
      </c>
      <c r="O5">
        <f>Etiquettes!$J$15</f>
        <v>0</v>
      </c>
      <c r="P5" s="911" t="s">
        <v>336</v>
      </c>
      <c r="Q5" s="911">
        <f>Etiquettes!$H$17</f>
        <v>0</v>
      </c>
    </row>
    <row r="6" spans="1:19">
      <c r="A6" t="str">
        <f>Secteurs!$B$5</f>
        <v>Trituration</v>
      </c>
      <c r="B6" t="str">
        <f>Produits!$B$13</f>
        <v>Huile</v>
      </c>
      <c r="C6">
        <f>'Huiles et tourteaux - FEDIOL'!U76</f>
        <v>1685</v>
      </c>
      <c r="E6" t="str">
        <f>Etiquettes!$C$3</f>
        <v>Matière première:Produit:Coproduit:Intrant externe:Rejet</v>
      </c>
      <c r="F6" s="8">
        <f>Etiquettes!$H$6</f>
        <v>0</v>
      </c>
      <c r="G6" s="865">
        <v>0</v>
      </c>
      <c r="H6" t="str">
        <f>Etiquettes!$C$4</f>
        <v>kt</v>
      </c>
      <c r="I6" s="8" t="s">
        <v>1548</v>
      </c>
      <c r="K6" s="8" t="s">
        <v>418</v>
      </c>
      <c r="L6" s="54" t="s">
        <v>60</v>
      </c>
      <c r="M6" s="8">
        <f>Etiquettes!$H$11</f>
        <v>0</v>
      </c>
      <c r="N6" s="8" t="str">
        <f t="shared" si="0"/>
        <v>Production d'huile brute = 1685 Matière première:Produit:Coproduit:Intrant externe:Rejet (FEDIOL)</v>
      </c>
      <c r="O6">
        <f>Etiquettes!$J$15</f>
        <v>0</v>
      </c>
      <c r="P6" s="911" t="s">
        <v>336</v>
      </c>
      <c r="Q6" s="911">
        <f>Etiquettes!$H$17</f>
        <v>0</v>
      </c>
    </row>
    <row r="7" spans="1:19">
      <c r="A7" t="str">
        <f>Secteurs!$B$5</f>
        <v>Trituration</v>
      </c>
      <c r="B7" t="str">
        <f>Produits!$B$13</f>
        <v>Huile</v>
      </c>
      <c r="C7">
        <f>'Huiles et tourteaux - FEDIOL'!U77</f>
        <v>521</v>
      </c>
      <c r="E7" t="str">
        <f>Etiquettes!$C$3</f>
        <v>Matière première:Produit:Coproduit:Intrant externe:Rejet</v>
      </c>
      <c r="F7" s="8">
        <f>Etiquettes!$I$6</f>
        <v>0</v>
      </c>
      <c r="G7" s="865">
        <v>0</v>
      </c>
      <c r="H7" t="str">
        <f>Etiquettes!$C$4</f>
        <v>kt</v>
      </c>
      <c r="I7" s="8" t="s">
        <v>1548</v>
      </c>
      <c r="K7" s="8" t="s">
        <v>418</v>
      </c>
      <c r="L7" s="54" t="s">
        <v>60</v>
      </c>
      <c r="M7" s="8">
        <f>Etiquettes!$H$11</f>
        <v>0</v>
      </c>
      <c r="N7" s="8" t="str">
        <f t="shared" si="0"/>
        <v>Production d'huile brute = 521 Matière première:Produit:Coproduit:Intrant externe:Rejet (FEDIOL)</v>
      </c>
      <c r="O7">
        <f>Etiquettes!$J$15</f>
        <v>0</v>
      </c>
      <c r="P7" s="911" t="s">
        <v>336</v>
      </c>
      <c r="Q7" s="911">
        <f>Etiquettes!$H$17</f>
        <v>0</v>
      </c>
    </row>
    <row r="8" spans="1:19">
      <c r="A8" t="str">
        <f>Secteurs!$B$5</f>
        <v>Trituration</v>
      </c>
      <c r="B8" t="str">
        <f>Produits!$B$13</f>
        <v>Huile</v>
      </c>
      <c r="C8">
        <f>'Huiles et tourteaux - FEDIOL'!U81</f>
        <v>9</v>
      </c>
      <c r="E8" t="str">
        <f>Etiquettes!$C$3</f>
        <v>Matière première:Produit:Coproduit:Intrant externe:Rejet</v>
      </c>
      <c r="F8" s="8">
        <f>Etiquettes!$K$6</f>
        <v>0</v>
      </c>
      <c r="G8" s="865">
        <v>0</v>
      </c>
      <c r="H8" t="str">
        <f>Etiquettes!$C$4</f>
        <v>kt</v>
      </c>
      <c r="I8" s="8" t="s">
        <v>1548</v>
      </c>
      <c r="K8" s="8" t="s">
        <v>418</v>
      </c>
      <c r="L8" s="54" t="s">
        <v>60</v>
      </c>
      <c r="M8" s="8">
        <f>Etiquettes!$H$11</f>
        <v>0</v>
      </c>
      <c r="N8" s="8" t="str">
        <f t="shared" si="0"/>
        <v>Production d'huile brute = 9 Matière première:Produit:Coproduit:Intrant externe:Rejet (FEDIOL)</v>
      </c>
      <c r="O8">
        <f>Etiquettes!$J$15</f>
        <v>0</v>
      </c>
      <c r="P8" s="911" t="s">
        <v>336</v>
      </c>
      <c r="Q8" s="911">
        <f>Etiquettes!$H$17</f>
        <v>0</v>
      </c>
    </row>
    <row r="9" spans="1:19">
      <c r="A9" t="str">
        <f>Secteurs!$B$5</f>
        <v>Trituration</v>
      </c>
      <c r="B9" t="str">
        <f>Produits!$B$13</f>
        <v>Huile</v>
      </c>
      <c r="C9">
        <f>'Huiles et tourteaux - FEDIOL'!U136</f>
        <v>99</v>
      </c>
      <c r="E9" t="str">
        <f>Etiquettes!$C$3</f>
        <v>Matière première:Produit:Coproduit:Intrant externe:Rejet</v>
      </c>
      <c r="F9" s="8">
        <f>Etiquettes!$J$6</f>
        <v>0</v>
      </c>
      <c r="G9" s="865">
        <v>0</v>
      </c>
      <c r="H9" t="str">
        <f>Etiquettes!$C$4</f>
        <v>kt</v>
      </c>
      <c r="I9" s="8" t="s">
        <v>1548</v>
      </c>
      <c r="K9" s="8" t="s">
        <v>418</v>
      </c>
      <c r="L9" s="54" t="s">
        <v>60</v>
      </c>
      <c r="M9" s="8">
        <f>Etiquettes!$H$11</f>
        <v>0</v>
      </c>
      <c r="N9" s="8" t="str">
        <f t="shared" si="0"/>
        <v>Production d'huile brute = 99 Matière première:Produit:Coproduit:Intrant externe:Rejet (FEDIOL)</v>
      </c>
      <c r="O9">
        <f>Etiquettes!$J$15</f>
        <v>0</v>
      </c>
      <c r="P9" s="911" t="s">
        <v>336</v>
      </c>
      <c r="Q9" s="911">
        <f>Etiquettes!$H$17</f>
        <v>0</v>
      </c>
    </row>
    <row r="10" spans="1:19">
      <c r="A10" t="str">
        <f>Secteurs!$B$5</f>
        <v>Trituration</v>
      </c>
      <c r="B10" t="str">
        <f>Produits!$B$13</f>
        <v>Huile</v>
      </c>
      <c r="C10">
        <f>'Huiles et tourteaux - FEDIOL'!U137</f>
        <v>1865</v>
      </c>
      <c r="E10" t="str">
        <f>Etiquettes!$C$3</f>
        <v>Matière première:Produit:Coproduit:Intrant externe:Rejet</v>
      </c>
      <c r="F10" s="8">
        <f>Etiquettes!$H$6</f>
        <v>0</v>
      </c>
      <c r="G10" s="865">
        <v>0</v>
      </c>
      <c r="H10" t="str">
        <f>Etiquettes!$C$4</f>
        <v>kt</v>
      </c>
      <c r="I10" s="8" t="s">
        <v>1548</v>
      </c>
      <c r="K10" s="8" t="s">
        <v>418</v>
      </c>
      <c r="L10" s="54" t="s">
        <v>60</v>
      </c>
      <c r="M10" s="8">
        <f>Etiquettes!$H$11</f>
        <v>0</v>
      </c>
      <c r="N10" s="8" t="str">
        <f t="shared" si="0"/>
        <v>Production d'huile brute = 1865 Matière première:Produit:Coproduit:Intrant externe:Rejet (FEDIOL)</v>
      </c>
      <c r="O10">
        <f>Etiquettes!$J$15</f>
        <v>0</v>
      </c>
      <c r="P10" s="911" t="s">
        <v>336</v>
      </c>
      <c r="Q10" s="911">
        <f>Etiquettes!$H$17</f>
        <v>0</v>
      </c>
    </row>
    <row r="11" spans="1:19">
      <c r="A11" t="str">
        <f>Secteurs!$B$5</f>
        <v>Trituration</v>
      </c>
      <c r="B11" t="str">
        <f>Produits!$B$13</f>
        <v>Huile</v>
      </c>
      <c r="C11">
        <f>'Huiles et tourteaux - FEDIOL'!U138</f>
        <v>598</v>
      </c>
      <c r="E11" t="str">
        <f>Etiquettes!$C$3</f>
        <v>Matière première:Produit:Coproduit:Intrant externe:Rejet</v>
      </c>
      <c r="F11" s="8">
        <f>Etiquettes!$I$6</f>
        <v>0</v>
      </c>
      <c r="G11" s="865">
        <v>0</v>
      </c>
      <c r="H11" t="str">
        <f>Etiquettes!$C$4</f>
        <v>kt</v>
      </c>
      <c r="I11" s="8" t="s">
        <v>1548</v>
      </c>
      <c r="K11" s="8" t="s">
        <v>418</v>
      </c>
      <c r="L11" s="54" t="s">
        <v>60</v>
      </c>
      <c r="M11" s="8">
        <f>Etiquettes!$H$11</f>
        <v>0</v>
      </c>
      <c r="N11" s="8" t="str">
        <f t="shared" si="0"/>
        <v>Production d'huile brute = 598 Matière première:Produit:Coproduit:Intrant externe:Rejet (FEDIOL)</v>
      </c>
      <c r="O11">
        <f>Etiquettes!$J$15</f>
        <v>0</v>
      </c>
      <c r="P11" s="911" t="s">
        <v>336</v>
      </c>
      <c r="Q11" s="911">
        <f>Etiquettes!$H$17</f>
        <v>0</v>
      </c>
    </row>
    <row r="12" spans="1:19">
      <c r="A12" t="str">
        <f>Secteurs!$B$5</f>
        <v>Trituration</v>
      </c>
      <c r="B12" t="str">
        <f>Produits!$B$13</f>
        <v>Huile</v>
      </c>
      <c r="C12">
        <f>'Huiles et tourteaux - FEDIOL'!U142</f>
        <v>11</v>
      </c>
      <c r="E12" t="str">
        <f>Etiquettes!$C$3</f>
        <v>Matière première:Produit:Coproduit:Intrant externe:Rejet</v>
      </c>
      <c r="F12" s="8">
        <f>Etiquettes!$K$6</f>
        <v>0</v>
      </c>
      <c r="G12" s="865">
        <v>0</v>
      </c>
      <c r="H12" t="str">
        <f>Etiquettes!$C$4</f>
        <v>kt</v>
      </c>
      <c r="I12" s="8" t="s">
        <v>1548</v>
      </c>
      <c r="K12" s="8" t="s">
        <v>418</v>
      </c>
      <c r="L12" s="54" t="s">
        <v>60</v>
      </c>
      <c r="M12" s="8">
        <f>Etiquettes!$H$11</f>
        <v>0</v>
      </c>
      <c r="N12" s="8" t="str">
        <f t="shared" si="0"/>
        <v>Production d'huile brute = 11 Matière première:Produit:Coproduit:Intrant externe:Rejet (FEDIOL)</v>
      </c>
      <c r="O12">
        <f>Etiquettes!$J$15</f>
        <v>0</v>
      </c>
      <c r="P12" s="911" t="s">
        <v>336</v>
      </c>
      <c r="Q12" s="911">
        <f>Etiquettes!$H$17</f>
        <v>0</v>
      </c>
    </row>
    <row r="13" spans="1:19">
      <c r="A13" t="str">
        <f>Secteurs!$B$5</f>
        <v>Trituration</v>
      </c>
      <c r="B13" t="str">
        <f>Produits!$B$14</f>
        <v>Tourteaux</v>
      </c>
      <c r="C13">
        <f>'Huiles et tourteaux - FEDIOL'!U35</f>
        <v>541</v>
      </c>
      <c r="E13" t="str">
        <f>Etiquettes!$C$3</f>
        <v>Matière première:Produit:Coproduit:Intrant externe:Rejet</v>
      </c>
      <c r="F13" s="8">
        <f>Etiquettes!$J$6</f>
        <v>0</v>
      </c>
      <c r="G13" s="865">
        <v>0</v>
      </c>
      <c r="H13" t="str">
        <f>Etiquettes!$C$4</f>
        <v>kt</v>
      </c>
      <c r="I13" s="8" t="s">
        <v>1549</v>
      </c>
      <c r="K13" s="8" t="s">
        <v>418</v>
      </c>
      <c r="L13" s="54" t="s">
        <v>60</v>
      </c>
      <c r="M13" s="8">
        <f>Etiquettes!$H$11</f>
        <v>0</v>
      </c>
      <c r="N13" s="8" t="str">
        <f t="shared" si="0"/>
        <v>Production de tourteaux = 541 Matière première:Produit:Coproduit:Intrant externe:Rejet (FEDIOL)</v>
      </c>
      <c r="O13">
        <f>Etiquettes!$J$15</f>
        <v>0</v>
      </c>
      <c r="P13" s="911" t="s">
        <v>336</v>
      </c>
      <c r="Q13" s="911">
        <f>Etiquettes!$H$17</f>
        <v>0</v>
      </c>
    </row>
    <row r="14" spans="1:19">
      <c r="A14" t="str">
        <f>Secteurs!$B$5</f>
        <v>Trituration</v>
      </c>
      <c r="B14" t="str">
        <f>Produits!$B$14</f>
        <v>Tourteaux</v>
      </c>
      <c r="C14">
        <f>'Huiles et tourteaux - FEDIOL'!U36</f>
        <v>2559</v>
      </c>
      <c r="E14" t="str">
        <f>Etiquettes!$C$3</f>
        <v>Matière première:Produit:Coproduit:Intrant externe:Rejet</v>
      </c>
      <c r="F14" s="8">
        <f>Etiquettes!$H$6</f>
        <v>0</v>
      </c>
      <c r="G14" s="865">
        <v>0</v>
      </c>
      <c r="H14" t="str">
        <f>Etiquettes!$C$4</f>
        <v>kt</v>
      </c>
      <c r="I14" s="8" t="s">
        <v>1549</v>
      </c>
      <c r="K14" s="8" t="s">
        <v>418</v>
      </c>
      <c r="L14" s="54" t="s">
        <v>60</v>
      </c>
      <c r="M14" s="8">
        <f>Etiquettes!$H$11</f>
        <v>0</v>
      </c>
      <c r="N14" s="8" t="str">
        <f t="shared" si="0"/>
        <v>Production de tourteaux = 2559 Matière première:Produit:Coproduit:Intrant externe:Rejet (FEDIOL)</v>
      </c>
      <c r="O14">
        <f>Etiquettes!$J$15</f>
        <v>0</v>
      </c>
      <c r="P14" s="911" t="s">
        <v>336</v>
      </c>
      <c r="Q14" s="911">
        <f>Etiquettes!$H$17</f>
        <v>0</v>
      </c>
    </row>
    <row r="15" spans="1:19">
      <c r="A15" t="str">
        <f>Secteurs!$B$5</f>
        <v>Trituration</v>
      </c>
      <c r="B15" t="str">
        <f>Produits!$B$14</f>
        <v>Tourteaux</v>
      </c>
      <c r="C15">
        <f>'Huiles et tourteaux - FEDIOL'!U37</f>
        <v>673</v>
      </c>
      <c r="E15" t="str">
        <f>Etiquettes!$C$3</f>
        <v>Matière première:Produit:Coproduit:Intrant externe:Rejet</v>
      </c>
      <c r="F15" s="8">
        <f>Etiquettes!$I$6</f>
        <v>0</v>
      </c>
      <c r="G15" s="865">
        <v>0</v>
      </c>
      <c r="H15" t="str">
        <f>Etiquettes!$C$4</f>
        <v>kt</v>
      </c>
      <c r="I15" s="8" t="s">
        <v>1549</v>
      </c>
      <c r="K15" s="8" t="s">
        <v>418</v>
      </c>
      <c r="L15" s="54" t="s">
        <v>60</v>
      </c>
      <c r="M15" s="8">
        <f>Etiquettes!$H$11</f>
        <v>0</v>
      </c>
      <c r="N15" s="8" t="str">
        <f t="shared" si="0"/>
        <v>Production de tourteaux = 673 Matière première:Produit:Coproduit:Intrant externe:Rejet (FEDIOL)</v>
      </c>
      <c r="O15">
        <f>Etiquettes!$J$15</f>
        <v>0</v>
      </c>
      <c r="P15" s="911" t="s">
        <v>336</v>
      </c>
      <c r="Q15" s="911">
        <f>Etiquettes!$H$17</f>
        <v>0</v>
      </c>
    </row>
    <row r="16" spans="1:19">
      <c r="A16" t="str">
        <f>Secteurs!$B$5</f>
        <v>Trituration</v>
      </c>
      <c r="B16" t="str">
        <f>Produits!$B$14</f>
        <v>Tourteaux</v>
      </c>
      <c r="C16">
        <f>'Huiles et tourteaux - FEDIOL'!U103</f>
        <v>596</v>
      </c>
      <c r="E16" t="str">
        <f>Etiquettes!$C$3</f>
        <v>Matière première:Produit:Coproduit:Intrant externe:Rejet</v>
      </c>
      <c r="F16" s="8">
        <f>Etiquettes!$J$6</f>
        <v>0</v>
      </c>
      <c r="G16" s="865">
        <v>0</v>
      </c>
      <c r="H16" t="str">
        <f>Etiquettes!$C$4</f>
        <v>kt</v>
      </c>
      <c r="I16" s="8" t="s">
        <v>1549</v>
      </c>
      <c r="K16" s="8" t="s">
        <v>418</v>
      </c>
      <c r="L16" s="54" t="s">
        <v>60</v>
      </c>
      <c r="M16" s="8">
        <f>Etiquettes!$H$11</f>
        <v>0</v>
      </c>
      <c r="N16" s="8" t="str">
        <f t="shared" si="0"/>
        <v>Production de tourteaux = 596 Matière première:Produit:Coproduit:Intrant externe:Rejet (FEDIOL)</v>
      </c>
      <c r="O16">
        <f>Etiquettes!$J$15</f>
        <v>0</v>
      </c>
      <c r="P16" s="911" t="s">
        <v>336</v>
      </c>
      <c r="Q16" s="911">
        <f>Etiquettes!$H$17</f>
        <v>0</v>
      </c>
    </row>
    <row r="17" spans="1:17">
      <c r="A17" t="str">
        <f>Secteurs!$B$5</f>
        <v>Trituration</v>
      </c>
      <c r="B17" t="str">
        <f>Produits!$B$14</f>
        <v>Tourteaux</v>
      </c>
      <c r="C17">
        <f>'Huiles et tourteaux - FEDIOL'!U104</f>
        <v>2280</v>
      </c>
      <c r="E17" t="str">
        <f>Etiquettes!$C$3</f>
        <v>Matière première:Produit:Coproduit:Intrant externe:Rejet</v>
      </c>
      <c r="F17" s="8">
        <f>Etiquettes!$H$6</f>
        <v>0</v>
      </c>
      <c r="G17" s="865">
        <v>0</v>
      </c>
      <c r="H17" t="str">
        <f>Etiquettes!$C$4</f>
        <v>kt</v>
      </c>
      <c r="I17" s="8" t="s">
        <v>1549</v>
      </c>
      <c r="K17" s="8" t="s">
        <v>418</v>
      </c>
      <c r="L17" s="54" t="s">
        <v>60</v>
      </c>
      <c r="M17" s="8">
        <f>Etiquettes!$H$11</f>
        <v>0</v>
      </c>
      <c r="N17" s="8" t="str">
        <f t="shared" si="0"/>
        <v>Production de tourteaux = 2280 Matière première:Produit:Coproduit:Intrant externe:Rejet (FEDIOL)</v>
      </c>
      <c r="O17">
        <f>Etiquettes!$J$15</f>
        <v>0</v>
      </c>
      <c r="P17" s="911" t="s">
        <v>336</v>
      </c>
      <c r="Q17" s="911">
        <f>Etiquettes!$H$17</f>
        <v>0</v>
      </c>
    </row>
    <row r="18" spans="1:17">
      <c r="A18" t="str">
        <f>Secteurs!$B$5</f>
        <v>Trituration</v>
      </c>
      <c r="B18" t="str">
        <f>Produits!$B$14</f>
        <v>Tourteaux</v>
      </c>
      <c r="C18">
        <f>'Huiles et tourteaux - FEDIOL'!U105</f>
        <v>677</v>
      </c>
      <c r="E18" t="str">
        <f>Etiquettes!$C$3</f>
        <v>Matière première:Produit:Coproduit:Intrant externe:Rejet</v>
      </c>
      <c r="F18" s="8">
        <f>Etiquettes!$I$6</f>
        <v>0</v>
      </c>
      <c r="G18" s="865">
        <v>0</v>
      </c>
      <c r="H18" t="str">
        <f>Etiquettes!$C$4</f>
        <v>kt</v>
      </c>
      <c r="I18" s="8" t="s">
        <v>1549</v>
      </c>
      <c r="K18" s="8" t="s">
        <v>418</v>
      </c>
      <c r="L18" s="54" t="s">
        <v>60</v>
      </c>
      <c r="M18" s="8">
        <f>Etiquettes!$H$11</f>
        <v>0</v>
      </c>
      <c r="N18" s="8" t="str">
        <f t="shared" si="0"/>
        <v>Production de tourteaux = 677 Matière première:Produit:Coproduit:Intrant externe:Rejet (FEDIOL)</v>
      </c>
      <c r="O18">
        <f>Etiquettes!$J$15</f>
        <v>0</v>
      </c>
      <c r="P18" s="911" t="s">
        <v>336</v>
      </c>
      <c r="Q18" s="911">
        <f>Etiquettes!$H$17</f>
        <v>0</v>
      </c>
    </row>
    <row r="19" spans="1:17">
      <c r="A19" t="str">
        <f>Secteurs!$B$5</f>
        <v>Trituration</v>
      </c>
      <c r="B19" t="str">
        <f>Produits!$B$14</f>
        <v>Tourteaux</v>
      </c>
      <c r="C19">
        <f>'Huiles et tourteaux - FEDIOL'!U109</f>
        <v>16</v>
      </c>
      <c r="E19" t="str">
        <f>Etiquettes!$C$3</f>
        <v>Matière première:Produit:Coproduit:Intrant externe:Rejet</v>
      </c>
      <c r="F19" s="8">
        <f>Etiquettes!$K$6</f>
        <v>0</v>
      </c>
      <c r="G19" s="865">
        <v>0</v>
      </c>
      <c r="H19" t="str">
        <f>Etiquettes!$C$4</f>
        <v>kt</v>
      </c>
      <c r="I19" s="8" t="s">
        <v>1549</v>
      </c>
      <c r="K19" s="8" t="s">
        <v>418</v>
      </c>
      <c r="L19" s="54" t="s">
        <v>60</v>
      </c>
      <c r="M19" s="8">
        <f>Etiquettes!$H$11</f>
        <v>0</v>
      </c>
      <c r="N19" s="8" t="str">
        <f t="shared" si="0"/>
        <v>Production de tourteaux = 16 Matière première:Produit:Coproduit:Intrant externe:Rejet (FEDIOL)</v>
      </c>
      <c r="O19">
        <f>Etiquettes!$J$15</f>
        <v>0</v>
      </c>
      <c r="P19" s="911" t="s">
        <v>336</v>
      </c>
      <c r="Q19" s="911">
        <f>Etiquettes!$H$17</f>
        <v>0</v>
      </c>
    </row>
    <row r="20" spans="1:17">
      <c r="A20" t="str">
        <f>Secteurs!$B$5</f>
        <v>Trituration</v>
      </c>
      <c r="B20" t="str">
        <f>Produits!$B$14</f>
        <v>Tourteaux</v>
      </c>
      <c r="C20">
        <f>'Huiles et tourteaux - FEDIOL'!U164</f>
        <v>420</v>
      </c>
      <c r="E20" t="str">
        <f>Etiquettes!$C$3</f>
        <v>Matière première:Produit:Coproduit:Intrant externe:Rejet</v>
      </c>
      <c r="F20" s="8">
        <f>Etiquettes!$J$6</f>
        <v>0</v>
      </c>
      <c r="G20" s="865">
        <v>0</v>
      </c>
      <c r="H20" t="str">
        <f>Etiquettes!$C$4</f>
        <v>kt</v>
      </c>
      <c r="I20" s="8" t="s">
        <v>1549</v>
      </c>
      <c r="K20" s="8" t="s">
        <v>418</v>
      </c>
      <c r="L20" s="54" t="s">
        <v>60</v>
      </c>
      <c r="M20" s="8">
        <f>Etiquettes!$H$11</f>
        <v>0</v>
      </c>
      <c r="N20" s="8" t="str">
        <f t="shared" si="0"/>
        <v>Production de tourteaux = 420 Matière première:Produit:Coproduit:Intrant externe:Rejet (FEDIOL)</v>
      </c>
      <c r="O20">
        <f>Etiquettes!$J$15</f>
        <v>0</v>
      </c>
      <c r="P20" s="911" t="s">
        <v>336</v>
      </c>
      <c r="Q20" s="911">
        <f>Etiquettes!$H$17</f>
        <v>0</v>
      </c>
    </row>
    <row r="21" spans="1:17">
      <c r="A21" t="str">
        <f>Secteurs!$B$5</f>
        <v>Trituration</v>
      </c>
      <c r="B21" t="str">
        <f>Produits!$B$14</f>
        <v>Tourteaux</v>
      </c>
      <c r="C21">
        <f>'Huiles et tourteaux - FEDIOL'!U165</f>
        <v>2479</v>
      </c>
      <c r="E21" t="str">
        <f>Etiquettes!$C$3</f>
        <v>Matière première:Produit:Coproduit:Intrant externe:Rejet</v>
      </c>
      <c r="F21" s="8">
        <f>Etiquettes!$H$6</f>
        <v>0</v>
      </c>
      <c r="G21" s="865">
        <v>0</v>
      </c>
      <c r="H21" t="str">
        <f>Etiquettes!$C$4</f>
        <v>kt</v>
      </c>
      <c r="I21" s="8" t="s">
        <v>1549</v>
      </c>
      <c r="K21" s="8" t="s">
        <v>418</v>
      </c>
      <c r="L21" s="54" t="s">
        <v>60</v>
      </c>
      <c r="M21" s="8">
        <f>Etiquettes!$H$11</f>
        <v>0</v>
      </c>
      <c r="N21" s="8" t="str">
        <f t="shared" si="0"/>
        <v>Production de tourteaux = 2479 Matière première:Produit:Coproduit:Intrant externe:Rejet (FEDIOL)</v>
      </c>
      <c r="O21">
        <f>Etiquettes!$J$15</f>
        <v>0</v>
      </c>
      <c r="P21" s="911" t="s">
        <v>336</v>
      </c>
      <c r="Q21" s="911">
        <f>Etiquettes!$H$17</f>
        <v>0</v>
      </c>
    </row>
    <row r="22" spans="1:17">
      <c r="A22" t="str">
        <f>Secteurs!$B$5</f>
        <v>Trituration</v>
      </c>
      <c r="B22" t="str">
        <f>Produits!$B$14</f>
        <v>Tourteaux</v>
      </c>
      <c r="C22">
        <f>'Huiles et tourteaux - FEDIOL'!U166</f>
        <v>737</v>
      </c>
      <c r="E22" t="str">
        <f>Etiquettes!$C$3</f>
        <v>Matière première:Produit:Coproduit:Intrant externe:Rejet</v>
      </c>
      <c r="F22" s="8">
        <f>Etiquettes!$I$6</f>
        <v>0</v>
      </c>
      <c r="G22" s="865">
        <v>0</v>
      </c>
      <c r="H22" t="str">
        <f>Etiquettes!$C$4</f>
        <v>kt</v>
      </c>
      <c r="I22" s="8" t="s">
        <v>1549</v>
      </c>
      <c r="K22" s="8" t="s">
        <v>418</v>
      </c>
      <c r="L22" s="54" t="s">
        <v>60</v>
      </c>
      <c r="M22" s="8">
        <f>Etiquettes!$H$11</f>
        <v>0</v>
      </c>
      <c r="N22" s="8" t="str">
        <f t="shared" si="0"/>
        <v>Production de tourteaux = 737 Matière première:Produit:Coproduit:Intrant externe:Rejet (FEDIOL)</v>
      </c>
      <c r="O22">
        <f>Etiquettes!$J$15</f>
        <v>0</v>
      </c>
      <c r="P22" s="911" t="s">
        <v>336</v>
      </c>
      <c r="Q22" s="911">
        <f>Etiquettes!$H$17</f>
        <v>0</v>
      </c>
    </row>
    <row r="23" spans="1:17">
      <c r="A23" t="str">
        <f>Secteurs!$B$5</f>
        <v>Trituration</v>
      </c>
      <c r="B23" t="str">
        <f>Produits!$B$14</f>
        <v>Tourteaux</v>
      </c>
      <c r="C23">
        <f>'Huiles et tourteaux - FEDIOL'!U170</f>
        <v>19</v>
      </c>
      <c r="E23" t="str">
        <f>Etiquettes!$C$3</f>
        <v>Matière première:Produit:Coproduit:Intrant externe:Rejet</v>
      </c>
      <c r="F23" s="8">
        <f>Etiquettes!$K$6</f>
        <v>0</v>
      </c>
      <c r="G23" s="865">
        <v>0</v>
      </c>
      <c r="H23" t="str">
        <f>Etiquettes!$C$4</f>
        <v>kt</v>
      </c>
      <c r="I23" s="8" t="s">
        <v>1549</v>
      </c>
      <c r="K23" s="8" t="s">
        <v>418</v>
      </c>
      <c r="L23" s="54" t="s">
        <v>60</v>
      </c>
      <c r="M23" s="8">
        <f>Etiquettes!$H$11</f>
        <v>0</v>
      </c>
      <c r="N23" s="8" t="str">
        <f t="shared" si="0"/>
        <v>Production de tourteaux = 19 Matière première:Produit:Coproduit:Intrant externe:Rejet (FEDIOL)</v>
      </c>
      <c r="O23">
        <f>Etiquettes!$J$15</f>
        <v>0</v>
      </c>
      <c r="P23" s="911" t="s">
        <v>336</v>
      </c>
      <c r="Q23" s="911">
        <f>Etiquettes!$H$17</f>
        <v>0</v>
      </c>
    </row>
    <row r="24" spans="1:17">
      <c r="A24" t="str">
        <f>Produits!$B$11</f>
        <v>Graines collectées</v>
      </c>
      <c r="B24" t="str">
        <f>Secteurs!$B$5</f>
        <v>Trituration</v>
      </c>
      <c r="C24">
        <f>'Huiles et tourteaux - FEDIOL'!U56</f>
        <v>12</v>
      </c>
      <c r="E24" t="str">
        <f>Etiquettes!$C$3</f>
        <v>Matière première:Produit:Coproduit:Intrant externe:Rejet</v>
      </c>
      <c r="F24" s="8">
        <f>Etiquettes!$K$6</f>
        <v>0</v>
      </c>
      <c r="G24" s="865">
        <f>Etiquettes!$H$5</f>
        <v>0</v>
      </c>
      <c r="H24" t="str">
        <f>Etiquettes!$C$4</f>
        <v>kt</v>
      </c>
      <c r="I24" s="54" t="s">
        <v>346</v>
      </c>
      <c r="J24" s="54" t="s">
        <v>419</v>
      </c>
      <c r="K24" s="8" t="s">
        <v>418</v>
      </c>
      <c r="L24" s="54" t="s">
        <v>60</v>
      </c>
      <c r="M24" s="8">
        <f>Etiquettes!$H$11</f>
        <v>0</v>
      </c>
      <c r="N24" s="8" t="str">
        <f t="shared" si="0"/>
        <v>Consommation de graines par la Trituration = 12 Matière première:Produit:Coproduit:Intrant externe:Rejet (FEDIOL)</v>
      </c>
      <c r="O24">
        <f>Etiquettes!$J$15</f>
        <v>0</v>
      </c>
      <c r="P24" s="911" t="s">
        <v>336</v>
      </c>
      <c r="Q24" s="911">
        <f>Etiquettes!$H$17</f>
        <v>0</v>
      </c>
    </row>
    <row r="25" spans="1:17">
      <c r="A25" t="str">
        <f>Produits!$B$11</f>
        <v>Graines collectées</v>
      </c>
      <c r="B25" t="str">
        <f>Secteurs!$B$5</f>
        <v>Trituration</v>
      </c>
      <c r="C25">
        <f>'Huiles et tourteaux - FEDIOL'!U124</f>
        <v>25</v>
      </c>
      <c r="E25" t="str">
        <f>Etiquettes!$C$3</f>
        <v>Matière première:Produit:Coproduit:Intrant externe:Rejet</v>
      </c>
      <c r="F25" s="8">
        <f>Etiquettes!$K$6</f>
        <v>0</v>
      </c>
      <c r="G25" s="865">
        <f>Etiquettes!$I$5</f>
        <v>0</v>
      </c>
      <c r="H25" t="str">
        <f>Etiquettes!$C$4</f>
        <v>kt</v>
      </c>
      <c r="I25" s="54" t="s">
        <v>346</v>
      </c>
      <c r="J25" s="54" t="s">
        <v>560</v>
      </c>
      <c r="K25" s="8" t="s">
        <v>418</v>
      </c>
      <c r="L25" s="54" t="s">
        <v>60</v>
      </c>
      <c r="M25" s="8">
        <f>Etiquettes!$H$11</f>
        <v>0</v>
      </c>
      <c r="N25" s="8" t="str">
        <f t="shared" si="0"/>
        <v>Consommation de graines par la Trituration = 25 Matière première:Produit:Coproduit:Intrant externe:Rejet (FEDIOL)</v>
      </c>
      <c r="O25">
        <f>Etiquettes!$J$15</f>
        <v>0</v>
      </c>
      <c r="P25" s="911" t="s">
        <v>336</v>
      </c>
      <c r="Q25" s="911">
        <f>Etiquettes!$H$17</f>
        <v>0</v>
      </c>
    </row>
    <row r="26" spans="1:17">
      <c r="A26" t="str">
        <f>Produits!$B$11</f>
        <v>Graines collectées</v>
      </c>
      <c r="B26" t="str">
        <f>Secteurs!$B$5</f>
        <v>Trituration</v>
      </c>
      <c r="C26">
        <f>'Huiles et tourteaux - FEDIOL'!U185</f>
        <v>31</v>
      </c>
      <c r="E26" t="str">
        <f>Etiquettes!$C$3</f>
        <v>Matière première:Produit:Coproduit:Intrant externe:Rejet</v>
      </c>
      <c r="F26" s="8">
        <f>Etiquettes!$K$6</f>
        <v>0</v>
      </c>
      <c r="G26" s="865">
        <f>Etiquettes!$J$5</f>
        <v>0</v>
      </c>
      <c r="H26" t="str">
        <f>Etiquettes!$C$4</f>
        <v>kt</v>
      </c>
      <c r="I26" s="54" t="s">
        <v>346</v>
      </c>
      <c r="J26" s="54" t="s">
        <v>654</v>
      </c>
      <c r="K26" s="8" t="s">
        <v>418</v>
      </c>
      <c r="L26" s="54" t="s">
        <v>60</v>
      </c>
      <c r="M26" s="8">
        <f>Etiquettes!$H$11</f>
        <v>0</v>
      </c>
      <c r="N26" s="8" t="str">
        <f t="shared" si="0"/>
        <v>Consommation de graines par la Trituration = 31 Matière première:Produit:Coproduit:Intrant externe:Rejet (FEDIOL)</v>
      </c>
      <c r="O26">
        <f>Etiquettes!$J$15</f>
        <v>0</v>
      </c>
      <c r="P26" s="911" t="s">
        <v>336</v>
      </c>
      <c r="Q26" s="911">
        <f>Etiquettes!$H$17</f>
        <v>0</v>
      </c>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U7"/>
  <sheetViews>
    <sheetView workbookViewId="0">
      <pane xSplit="3" ySplit="1" topLeftCell="D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2.33203125" style="2" bestFit="1" customWidth="1"/>
    <col min="2" max="2" width="31.77734375" customWidth="1"/>
    <col min="3" max="3" width="34.88671875" bestFit="1" customWidth="1"/>
    <col min="4" max="4" width="10.44140625" bestFit="1" customWidth="1"/>
    <col min="5" max="6" width="19.109375" bestFit="1" customWidth="1"/>
    <col min="7" max="7" width="12.109375" style="2" customWidth="1"/>
    <col min="8" max="8" width="10.33203125" style="2" customWidth="1"/>
    <col min="9" max="9" width="12.109375" style="2" bestFit="1" customWidth="1"/>
    <col min="10" max="10" width="12.109375" style="2" customWidth="1"/>
    <col min="11" max="11" width="18.88671875" style="2" bestFit="1" customWidth="1"/>
    <col min="12" max="12" width="18.88671875" style="2" customWidth="1"/>
    <col min="13" max="15" width="20" customWidth="1"/>
    <col min="16" max="16" width="18.6640625" customWidth="1"/>
    <col min="17" max="19" width="21" customWidth="1"/>
    <col min="20" max="20" width="11.6640625" bestFit="1" customWidth="1"/>
    <col min="21" max="21" width="13.109375" customWidth="1"/>
  </cols>
  <sheetData>
    <row r="1" spans="1:21" ht="63.6" customHeight="1" thickBot="1">
      <c r="A1" s="4" t="s">
        <v>844</v>
      </c>
      <c r="B1" s="5" t="s">
        <v>325</v>
      </c>
      <c r="C1" s="5" t="s">
        <v>326</v>
      </c>
      <c r="D1" s="5" t="s">
        <v>845</v>
      </c>
      <c r="E1" s="5" t="s">
        <v>1024</v>
      </c>
      <c r="F1" s="5" t="s">
        <v>1025</v>
      </c>
      <c r="G1" s="6" t="str">
        <f>Etiquettes!$A$3</f>
        <v>Type de matière</v>
      </c>
      <c r="H1" s="6" t="str">
        <f>Etiquettes!$A$6</f>
        <v>Campagne</v>
      </c>
      <c r="I1" s="6" t="str">
        <f>Etiquettes!$A$5</f>
        <v>Territoire</v>
      </c>
      <c r="J1" s="6" t="str">
        <f>Etiquettes!$A$4</f>
        <v>Unité</v>
      </c>
      <c r="K1" s="6" t="str">
        <f>Etiquettes!$A$12</f>
        <v>Type de donnée collectée</v>
      </c>
      <c r="L1" s="6" t="str">
        <f>Etiquettes!$A$10</f>
        <v>Source</v>
      </c>
      <c r="M1" s="6" t="s">
        <v>218</v>
      </c>
      <c r="N1" s="6" t="str">
        <f>Etiquettes!$A$13</f>
        <v>Traduction</v>
      </c>
      <c r="O1" s="6" t="str">
        <f>Etiquettes!$A$11</f>
        <v>Hypothèse</v>
      </c>
      <c r="P1" s="6" t="str">
        <f>Etiquettes!$A$8</f>
        <v>Volume collecté, hors volume d'échange</v>
      </c>
      <c r="Q1" s="6" t="str">
        <f>Etiquettes!$A$15</f>
        <v>Incohérence données collectées</v>
      </c>
      <c r="R1" s="6" t="str">
        <f>Etiquettes!$A$16</f>
        <v>Fiabilité des données</v>
      </c>
      <c r="S1" s="6" t="str">
        <f>Etiquettes!$A$17</f>
        <v>Méthode</v>
      </c>
      <c r="T1" s="5" t="s">
        <v>730</v>
      </c>
      <c r="U1" s="7" t="s">
        <v>731</v>
      </c>
    </row>
    <row r="2" spans="1:21" ht="14.4" customHeight="1">
      <c r="A2" s="2">
        <f>'Contraintes  '!A38+1</f>
        <v>9424</v>
      </c>
      <c r="B2" t="str">
        <f>Produits!$B$11</f>
        <v>Graines collectées</v>
      </c>
      <c r="C2" t="str">
        <f>Secteurs!$B$5</f>
        <v>Trituration</v>
      </c>
      <c r="D2" s="841">
        <f>AVERAGE('Huiles et tourteaux - FEDIOL'!U81/('Huiles et tourteaux - FEDIOL'!U81+'Huiles et tourteaux - FEDIOL'!U109),'Huiles et tourteaux - FEDIOL'!U142/('Huiles et tourteaux - FEDIOL'!U142+'Huiles et tourteaux - FEDIOL'!U170))</f>
        <v>0.36333333333333329</v>
      </c>
      <c r="G2" t="str">
        <f>Etiquettes!$C$3</f>
        <v>Matière première:Produit:Coproduit:Intrant externe:Rejet</v>
      </c>
      <c r="H2" s="8">
        <f>Etiquettes!$K$6</f>
        <v>0</v>
      </c>
      <c r="I2" s="865" t="str">
        <f>Etiquettes!$C$5</f>
        <v>France entière</v>
      </c>
      <c r="J2" t="str">
        <f>Etiquettes!$C$4</f>
        <v>kt</v>
      </c>
      <c r="P2" s="2"/>
      <c r="U2" s="985" t="s">
        <v>1550</v>
      </c>
    </row>
    <row r="3" spans="1:21">
      <c r="A3" s="2">
        <f>'Contraintes  '!A39+1</f>
        <v>9424</v>
      </c>
      <c r="B3" t="str">
        <f>Secteurs!$B$5</f>
        <v>Trituration</v>
      </c>
      <c r="C3" t="str">
        <f>Produits!$B$13</f>
        <v>Huile</v>
      </c>
      <c r="D3">
        <v>-1</v>
      </c>
      <c r="G3" t="str">
        <f>Etiquettes!$C$3</f>
        <v>Matière première:Produit:Coproduit:Intrant externe:Rejet</v>
      </c>
      <c r="H3" s="8">
        <f>Etiquettes!$K$6</f>
        <v>0</v>
      </c>
      <c r="I3" s="865" t="str">
        <f>Etiquettes!$C$5</f>
        <v>France entière</v>
      </c>
      <c r="J3" t="str">
        <f>Etiquettes!$C$4</f>
        <v>kt</v>
      </c>
      <c r="K3" s="10" t="s">
        <v>924</v>
      </c>
      <c r="L3" s="10" t="s">
        <v>923</v>
      </c>
      <c r="M3" s="8" t="s">
        <v>418</v>
      </c>
      <c r="N3" s="54" t="s">
        <v>60</v>
      </c>
      <c r="O3">
        <f>Etiquettes!$I$11</f>
        <v>0</v>
      </c>
      <c r="P3" t="str">
        <f>_xlfn.CONCAT(K3," = ",MROUND(D2*100,0.01)," % (",M3,")")</f>
        <v>Rendement de production d'huile brute = 36,33 % (FEDIOL)</v>
      </c>
      <c r="Q3">
        <f>Etiquettes!$K$15</f>
        <v>0</v>
      </c>
      <c r="R3" s="911" t="s">
        <v>851</v>
      </c>
      <c r="S3" s="911" t="s">
        <v>337</v>
      </c>
      <c r="U3" s="984"/>
    </row>
    <row r="4" spans="1:21">
      <c r="A4" s="2">
        <f>A2+1</f>
        <v>9425</v>
      </c>
      <c r="B4" t="str">
        <f>Produits!$B$11</f>
        <v>Graines collectées</v>
      </c>
      <c r="C4" t="str">
        <f>Secteurs!$B$5</f>
        <v>Trituration</v>
      </c>
      <c r="D4" s="841">
        <f>1-D2</f>
        <v>0.63666666666666671</v>
      </c>
      <c r="G4" t="str">
        <f>Etiquettes!$C$3</f>
        <v>Matière première:Produit:Coproduit:Intrant externe:Rejet</v>
      </c>
      <c r="H4" s="8">
        <f>Etiquettes!$K$6</f>
        <v>0</v>
      </c>
      <c r="I4" s="865" t="str">
        <f>Etiquettes!$C$5</f>
        <v>France entière</v>
      </c>
      <c r="J4" t="str">
        <f>Etiquettes!$C$4</f>
        <v>kt</v>
      </c>
      <c r="K4" s="10"/>
      <c r="M4" s="10"/>
      <c r="P4" s="2"/>
      <c r="U4" s="984"/>
    </row>
    <row r="5" spans="1:21">
      <c r="A5" s="2">
        <f>A3+1</f>
        <v>9425</v>
      </c>
      <c r="B5" t="str">
        <f>Secteurs!$B$5</f>
        <v>Trituration</v>
      </c>
      <c r="C5" t="str">
        <f>Produits!$B$14</f>
        <v>Tourteaux</v>
      </c>
      <c r="D5">
        <v>-1</v>
      </c>
      <c r="G5" t="str">
        <f>Etiquettes!$C$3</f>
        <v>Matière première:Produit:Coproduit:Intrant externe:Rejet</v>
      </c>
      <c r="H5" s="8">
        <f>Etiquettes!$K$6</f>
        <v>0</v>
      </c>
      <c r="I5" s="865" t="str">
        <f>Etiquettes!$C$5</f>
        <v>France entière</v>
      </c>
      <c r="J5" t="str">
        <f>Etiquettes!$C$4</f>
        <v>kt</v>
      </c>
      <c r="K5" s="10" t="s">
        <v>926</v>
      </c>
      <c r="L5" s="10" t="s">
        <v>923</v>
      </c>
      <c r="M5" s="8" t="s">
        <v>418</v>
      </c>
      <c r="N5" s="54" t="s">
        <v>60</v>
      </c>
      <c r="O5">
        <f>Etiquettes!$I$11</f>
        <v>0</v>
      </c>
      <c r="P5" t="str">
        <f>_xlfn.CONCAT(K5," = ",MROUND(D4*100,0.01)," % (",M5,")")</f>
        <v>Rendement de production de tourteaux = 63,67 % (FEDIOL)</v>
      </c>
      <c r="Q5">
        <f>Etiquettes!$K$15</f>
        <v>0</v>
      </c>
      <c r="R5" s="911" t="s">
        <v>851</v>
      </c>
      <c r="S5" s="911" t="s">
        <v>337</v>
      </c>
      <c r="U5" s="984"/>
    </row>
    <row r="7" spans="1:21">
      <c r="D7" s="886"/>
    </row>
  </sheetData>
  <mergeCells count="1">
    <mergeCell ref="U2:U5"/>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sheetPr>
  <dimension ref="A1:Q3"/>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8" customWidth="1"/>
    <col min="14" max="14" width="9.5546875" bestFit="1" customWidth="1"/>
  </cols>
  <sheetData>
    <row r="1" spans="1:17" ht="15" customHeight="1" thickBot="1">
      <c r="A1" s="4" t="s">
        <v>325</v>
      </c>
      <c r="B1" s="5" t="s">
        <v>326</v>
      </c>
      <c r="C1" s="5" t="s">
        <v>327</v>
      </c>
      <c r="D1" s="5" t="s">
        <v>328</v>
      </c>
      <c r="E1" t="str">
        <f t="array" ref="E1:Q3">_xlfn._xlws.FILTER('Contraintes   '!G1:S200,ISTEXT('Contraintes   '!O1:O200))</f>
        <v>Type de matière</v>
      </c>
      <c r="F1" t="str">
        <v>Campagne</v>
      </c>
      <c r="G1" t="str">
        <v>Territoire</v>
      </c>
      <c r="H1" t="str">
        <v>Unité</v>
      </c>
      <c r="I1" t="str">
        <v>Type de donnée collectée</v>
      </c>
      <c r="J1" t="str">
        <v>Source</v>
      </c>
      <c r="K1" t="str">
        <v>Source</v>
      </c>
      <c r="L1" t="str">
        <v>Traduction</v>
      </c>
      <c r="M1" t="str">
        <v>Hypothèse</v>
      </c>
      <c r="N1" t="str">
        <v>Volume collecté, hors volume d'échange</v>
      </c>
      <c r="O1" t="str">
        <v>Incohérence données collectées</v>
      </c>
      <c r="P1" t="str">
        <v>Fiabilité des données</v>
      </c>
      <c r="Q1" t="str">
        <v>Méthode</v>
      </c>
    </row>
    <row r="2" spans="1:17">
      <c r="A2" t="e" vm="1">
        <f t="array" ref="A2:B3">_xlfn._xlws.FILTER('Contraintes   '!B2:C200,ISTEXT('Contraintes   '!O2:O200))</f>
        <v>#VALUE!</v>
      </c>
      <c r="B2" t="e" vm="1">
        <v>#VALUE!</v>
      </c>
      <c r="E2" t="str">
        <v>Type de matière</v>
      </c>
      <c r="F2" t="str">
        <v>Campagne</v>
      </c>
      <c r="G2" t="str">
        <v>Territoire</v>
      </c>
      <c r="H2" t="str">
        <v>Unité</v>
      </c>
      <c r="I2" t="str">
        <v>Type de donnée collectée</v>
      </c>
      <c r="J2" t="str">
        <v>Source</v>
      </c>
      <c r="K2" t="str">
        <v>Source</v>
      </c>
      <c r="L2" t="str">
        <v>Traduction</v>
      </c>
      <c r="M2" t="str">
        <v>Hypothèse</v>
      </c>
      <c r="N2" t="str">
        <v>Volume collecté, hors volume d'échange</v>
      </c>
      <c r="O2" t="str">
        <v>Incohérence données collectées</v>
      </c>
      <c r="P2" t="str">
        <v>Fiabilité des données</v>
      </c>
      <c r="Q2" t="str">
        <v>Méthode</v>
      </c>
    </row>
    <row r="3" spans="1:17">
      <c r="A3" t="e" vm="1">
        <v>#VALUE!</v>
      </c>
      <c r="B3" t="e" vm="1">
        <v>#VALUE!</v>
      </c>
      <c r="E3" t="str">
        <v>Type de matière</v>
      </c>
      <c r="F3" t="str">
        <v>Campagne</v>
      </c>
      <c r="G3" t="str">
        <v>Territoire</v>
      </c>
      <c r="H3" t="str">
        <v>Unité</v>
      </c>
      <c r="I3" t="str">
        <v>Type de donnée collectée</v>
      </c>
      <c r="J3" t="str">
        <v>Source</v>
      </c>
      <c r="K3" t="str">
        <v>Source</v>
      </c>
      <c r="L3" t="str">
        <v>Traduction</v>
      </c>
      <c r="M3" t="str">
        <v>Hypothèse</v>
      </c>
      <c r="N3" t="str">
        <v>Volume collecté, hors volume d'échange</v>
      </c>
      <c r="O3" t="str">
        <v>Incohérence données collectées</v>
      </c>
      <c r="P3" t="str">
        <v>Fiabilité des données</v>
      </c>
      <c r="Q3" t="str">
        <v>Méthode</v>
      </c>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000"/>
  </sheetPr>
  <dimension ref="A1:U188"/>
  <sheetViews>
    <sheetView workbookViewId="0">
      <selection activeCell="D28" sqref="D28:F28"/>
    </sheetView>
  </sheetViews>
  <sheetFormatPr baseColWidth="10" defaultRowHeight="14.4"/>
  <sheetData>
    <row r="1" spans="1:21">
      <c r="A1" s="847" t="s">
        <v>218</v>
      </c>
      <c r="B1" s="847" t="s">
        <v>418</v>
      </c>
    </row>
    <row r="5" spans="1:21">
      <c r="T5">
        <v>2015</v>
      </c>
      <c r="U5" t="s">
        <v>257</v>
      </c>
    </row>
    <row r="6" spans="1:21">
      <c r="T6" t="s">
        <v>1110</v>
      </c>
      <c r="U6">
        <v>0</v>
      </c>
    </row>
    <row r="7" spans="1:21">
      <c r="T7" t="s">
        <v>392</v>
      </c>
      <c r="U7" s="864">
        <v>126</v>
      </c>
    </row>
    <row r="8" spans="1:21">
      <c r="T8" t="s">
        <v>330</v>
      </c>
      <c r="U8" s="864">
        <v>2024</v>
      </c>
    </row>
    <row r="9" spans="1:21">
      <c r="T9" t="s">
        <v>375</v>
      </c>
      <c r="U9" s="864">
        <v>554</v>
      </c>
    </row>
    <row r="10" spans="1:21">
      <c r="T10" t="s">
        <v>1111</v>
      </c>
      <c r="U10">
        <v>0</v>
      </c>
    </row>
    <row r="11" spans="1:21">
      <c r="T11" t="s">
        <v>1551</v>
      </c>
      <c r="U11">
        <v>0</v>
      </c>
    </row>
    <row r="12" spans="1:21">
      <c r="T12" t="s">
        <v>1552</v>
      </c>
      <c r="U12">
        <v>0</v>
      </c>
    </row>
    <row r="13" spans="1:21">
      <c r="T13" t="s">
        <v>1553</v>
      </c>
      <c r="U13">
        <v>0</v>
      </c>
    </row>
    <row r="14" spans="1:21">
      <c r="T14" t="s">
        <v>1554</v>
      </c>
      <c r="U14">
        <v>0</v>
      </c>
    </row>
    <row r="15" spans="1:21">
      <c r="T15" t="s">
        <v>1555</v>
      </c>
      <c r="U15">
        <v>0</v>
      </c>
    </row>
    <row r="16" spans="1:21">
      <c r="T16" t="s">
        <v>1556</v>
      </c>
      <c r="U16">
        <v>48</v>
      </c>
    </row>
    <row r="17" spans="20:21">
      <c r="T17" t="s">
        <v>1557</v>
      </c>
      <c r="U17">
        <v>10</v>
      </c>
    </row>
    <row r="18" spans="20:21">
      <c r="T18" t="s">
        <v>1558</v>
      </c>
      <c r="U18">
        <v>0</v>
      </c>
    </row>
    <row r="33" spans="20:21">
      <c r="T33">
        <v>2015</v>
      </c>
      <c r="U33" t="s">
        <v>1559</v>
      </c>
    </row>
    <row r="34" spans="20:21">
      <c r="T34" t="s">
        <v>1110</v>
      </c>
      <c r="U34">
        <v>0</v>
      </c>
    </row>
    <row r="35" spans="20:21">
      <c r="T35" t="s">
        <v>392</v>
      </c>
      <c r="U35" s="864">
        <v>541</v>
      </c>
    </row>
    <row r="36" spans="20:21">
      <c r="T36" t="s">
        <v>330</v>
      </c>
      <c r="U36" s="864">
        <v>2559</v>
      </c>
    </row>
    <row r="37" spans="20:21">
      <c r="T37" t="s">
        <v>375</v>
      </c>
      <c r="U37" s="864">
        <v>673</v>
      </c>
    </row>
    <row r="38" spans="20:21">
      <c r="T38" t="s">
        <v>1111</v>
      </c>
      <c r="U38">
        <v>0</v>
      </c>
    </row>
    <row r="39" spans="20:21">
      <c r="T39" t="s">
        <v>1551</v>
      </c>
      <c r="U39">
        <v>0</v>
      </c>
    </row>
    <row r="40" spans="20:21">
      <c r="T40" t="s">
        <v>1552</v>
      </c>
      <c r="U40">
        <v>0</v>
      </c>
    </row>
    <row r="41" spans="20:21">
      <c r="T41" t="s">
        <v>1553</v>
      </c>
      <c r="U41">
        <v>0</v>
      </c>
    </row>
    <row r="42" spans="20:21">
      <c r="T42" t="s">
        <v>1560</v>
      </c>
      <c r="U42">
        <v>120</v>
      </c>
    </row>
    <row r="48" spans="20:21">
      <c r="T48">
        <v>2015</v>
      </c>
      <c r="U48" t="s">
        <v>1561</v>
      </c>
    </row>
    <row r="49" spans="20:21">
      <c r="T49" t="s">
        <v>1110</v>
      </c>
      <c r="U49">
        <v>0</v>
      </c>
    </row>
    <row r="50" spans="20:21">
      <c r="T50" t="s">
        <v>392</v>
      </c>
      <c r="U50">
        <v>683</v>
      </c>
    </row>
    <row r="51" spans="20:21">
      <c r="T51" t="s">
        <v>330</v>
      </c>
      <c r="U51">
        <v>4653</v>
      </c>
    </row>
    <row r="52" spans="20:21">
      <c r="T52" t="s">
        <v>375</v>
      </c>
      <c r="U52">
        <v>1246</v>
      </c>
    </row>
    <row r="53" spans="20:21">
      <c r="T53" t="s">
        <v>1111</v>
      </c>
      <c r="U53">
        <v>0</v>
      </c>
    </row>
    <row r="54" spans="20:21">
      <c r="T54" t="s">
        <v>1551</v>
      </c>
      <c r="U54">
        <v>0</v>
      </c>
    </row>
    <row r="55" spans="20:21">
      <c r="T55" t="s">
        <v>1552</v>
      </c>
      <c r="U55">
        <v>0</v>
      </c>
    </row>
    <row r="56" spans="20:21">
      <c r="T56" t="s">
        <v>1553</v>
      </c>
      <c r="U56" s="864">
        <v>12</v>
      </c>
    </row>
    <row r="57" spans="20:21">
      <c r="T57" t="s">
        <v>1555</v>
      </c>
      <c r="U57">
        <v>0</v>
      </c>
    </row>
    <row r="58" spans="20:21">
      <c r="T58" t="s">
        <v>1556</v>
      </c>
      <c r="U58">
        <v>100</v>
      </c>
    </row>
    <row r="59" spans="20:21">
      <c r="T59" t="s">
        <v>1557</v>
      </c>
      <c r="U59">
        <v>10</v>
      </c>
    </row>
    <row r="73" spans="20:21">
      <c r="T73">
        <v>2019</v>
      </c>
      <c r="U73" t="s">
        <v>257</v>
      </c>
    </row>
    <row r="74" spans="20:21">
      <c r="T74" t="s">
        <v>1110</v>
      </c>
      <c r="U74">
        <v>0</v>
      </c>
    </row>
    <row r="75" spans="20:21">
      <c r="T75" t="s">
        <v>392</v>
      </c>
      <c r="U75" s="864">
        <v>141</v>
      </c>
    </row>
    <row r="76" spans="20:21">
      <c r="T76" t="s">
        <v>330</v>
      </c>
      <c r="U76" s="864">
        <v>1685</v>
      </c>
    </row>
    <row r="77" spans="20:21">
      <c r="T77" t="s">
        <v>375</v>
      </c>
      <c r="U77" s="864">
        <v>521</v>
      </c>
    </row>
    <row r="78" spans="20:21">
      <c r="T78" t="s">
        <v>1111</v>
      </c>
      <c r="U78">
        <v>0</v>
      </c>
    </row>
    <row r="79" spans="20:21">
      <c r="T79" t="s">
        <v>1551</v>
      </c>
      <c r="U79">
        <v>0</v>
      </c>
    </row>
    <row r="80" spans="20:21">
      <c r="T80" t="s">
        <v>1552</v>
      </c>
      <c r="U80">
        <v>0</v>
      </c>
    </row>
    <row r="81" spans="20:21">
      <c r="T81" t="s">
        <v>1553</v>
      </c>
      <c r="U81" s="864">
        <v>9</v>
      </c>
    </row>
    <row r="82" spans="20:21">
      <c r="T82" t="s">
        <v>1554</v>
      </c>
      <c r="U82">
        <v>0</v>
      </c>
    </row>
    <row r="83" spans="20:21">
      <c r="T83" t="s">
        <v>1555</v>
      </c>
      <c r="U83">
        <v>0</v>
      </c>
    </row>
    <row r="84" spans="20:21">
      <c r="T84" t="s">
        <v>1556</v>
      </c>
      <c r="U84">
        <v>53</v>
      </c>
    </row>
    <row r="85" spans="20:21">
      <c r="T85" t="s">
        <v>1557</v>
      </c>
      <c r="U85">
        <v>9</v>
      </c>
    </row>
    <row r="86" spans="20:21">
      <c r="T86" t="s">
        <v>1558</v>
      </c>
      <c r="U86">
        <v>0</v>
      </c>
    </row>
    <row r="101" spans="20:21">
      <c r="T101">
        <v>2019</v>
      </c>
      <c r="U101" t="s">
        <v>1559</v>
      </c>
    </row>
    <row r="102" spans="20:21">
      <c r="T102" t="s">
        <v>1110</v>
      </c>
      <c r="U102">
        <v>0</v>
      </c>
    </row>
    <row r="103" spans="20:21">
      <c r="T103" t="s">
        <v>392</v>
      </c>
      <c r="U103" s="864">
        <v>596</v>
      </c>
    </row>
    <row r="104" spans="20:21">
      <c r="T104" t="s">
        <v>330</v>
      </c>
      <c r="U104" s="864">
        <v>2280</v>
      </c>
    </row>
    <row r="105" spans="20:21">
      <c r="T105" t="s">
        <v>375</v>
      </c>
      <c r="U105" s="864">
        <v>677</v>
      </c>
    </row>
    <row r="106" spans="20:21">
      <c r="T106" t="s">
        <v>1111</v>
      </c>
      <c r="U106">
        <v>0</v>
      </c>
    </row>
    <row r="107" spans="20:21">
      <c r="T107" t="s">
        <v>1551</v>
      </c>
      <c r="U107">
        <v>0</v>
      </c>
    </row>
    <row r="108" spans="20:21">
      <c r="T108" t="s">
        <v>1552</v>
      </c>
      <c r="U108">
        <v>0</v>
      </c>
    </row>
    <row r="109" spans="20:21">
      <c r="T109" t="s">
        <v>1553</v>
      </c>
      <c r="U109" s="864">
        <v>16</v>
      </c>
    </row>
    <row r="110" spans="20:21">
      <c r="T110" t="s">
        <v>1560</v>
      </c>
      <c r="U110">
        <v>142</v>
      </c>
    </row>
    <row r="116" spans="20:21">
      <c r="T116">
        <v>2019</v>
      </c>
      <c r="U116" t="s">
        <v>1561</v>
      </c>
    </row>
    <row r="117" spans="20:21">
      <c r="T117" t="s">
        <v>1110</v>
      </c>
      <c r="U117">
        <v>0</v>
      </c>
    </row>
    <row r="118" spans="20:21">
      <c r="T118" t="s">
        <v>392</v>
      </c>
      <c r="U118">
        <v>752</v>
      </c>
    </row>
    <row r="119" spans="20:21">
      <c r="T119" t="s">
        <v>330</v>
      </c>
      <c r="U119">
        <v>3965</v>
      </c>
    </row>
    <row r="120" spans="20:21">
      <c r="T120" t="s">
        <v>375</v>
      </c>
      <c r="U120">
        <v>1198</v>
      </c>
    </row>
    <row r="121" spans="20:21">
      <c r="T121" t="s">
        <v>1111</v>
      </c>
      <c r="U121">
        <v>0</v>
      </c>
    </row>
    <row r="122" spans="20:21">
      <c r="T122" t="s">
        <v>1551</v>
      </c>
      <c r="U122">
        <v>0</v>
      </c>
    </row>
    <row r="123" spans="20:21">
      <c r="T123" t="s">
        <v>1552</v>
      </c>
      <c r="U123">
        <v>0</v>
      </c>
    </row>
    <row r="124" spans="20:21">
      <c r="T124" t="s">
        <v>1553</v>
      </c>
      <c r="U124" s="864">
        <v>25</v>
      </c>
    </row>
    <row r="125" spans="20:21">
      <c r="T125" t="s">
        <v>1555</v>
      </c>
      <c r="U125">
        <v>0</v>
      </c>
    </row>
    <row r="126" spans="20:21">
      <c r="T126" t="s">
        <v>1556</v>
      </c>
      <c r="U126">
        <v>110</v>
      </c>
    </row>
    <row r="127" spans="20:21">
      <c r="T127" t="s">
        <v>1557</v>
      </c>
      <c r="U127">
        <v>50</v>
      </c>
    </row>
    <row r="134" spans="20:21">
      <c r="T134">
        <v>2023</v>
      </c>
      <c r="U134" t="s">
        <v>257</v>
      </c>
    </row>
    <row r="135" spans="20:21">
      <c r="T135" t="s">
        <v>1110</v>
      </c>
      <c r="U135">
        <v>0</v>
      </c>
    </row>
    <row r="136" spans="20:21">
      <c r="T136" t="s">
        <v>392</v>
      </c>
      <c r="U136" s="864">
        <v>99</v>
      </c>
    </row>
    <row r="137" spans="20:21">
      <c r="T137" t="s">
        <v>330</v>
      </c>
      <c r="U137" s="864">
        <v>1865</v>
      </c>
    </row>
    <row r="138" spans="20:21">
      <c r="T138" t="s">
        <v>375</v>
      </c>
      <c r="U138" s="864">
        <v>598</v>
      </c>
    </row>
    <row r="139" spans="20:21">
      <c r="T139" t="s">
        <v>1111</v>
      </c>
      <c r="U139">
        <v>0</v>
      </c>
    </row>
    <row r="140" spans="20:21">
      <c r="T140" t="s">
        <v>1551</v>
      </c>
      <c r="U140">
        <v>0</v>
      </c>
    </row>
    <row r="141" spans="20:21">
      <c r="T141" t="s">
        <v>1552</v>
      </c>
      <c r="U141">
        <v>0</v>
      </c>
    </row>
    <row r="142" spans="20:21">
      <c r="T142" t="s">
        <v>1553</v>
      </c>
      <c r="U142" s="864">
        <v>11</v>
      </c>
    </row>
    <row r="143" spans="20:21">
      <c r="T143" t="s">
        <v>1554</v>
      </c>
      <c r="U143">
        <v>0</v>
      </c>
    </row>
    <row r="144" spans="20:21">
      <c r="T144" t="s">
        <v>1555</v>
      </c>
      <c r="U144">
        <v>0</v>
      </c>
    </row>
    <row r="145" spans="20:21">
      <c r="T145" t="s">
        <v>1556</v>
      </c>
      <c r="U145">
        <v>66</v>
      </c>
    </row>
    <row r="146" spans="20:21">
      <c r="T146" t="s">
        <v>1557</v>
      </c>
      <c r="U146">
        <v>10</v>
      </c>
    </row>
    <row r="147" spans="20:21">
      <c r="T147" t="s">
        <v>1558</v>
      </c>
      <c r="U147">
        <v>0</v>
      </c>
    </row>
    <row r="162" spans="20:21">
      <c r="T162">
        <v>2023</v>
      </c>
      <c r="U162" t="s">
        <v>1559</v>
      </c>
    </row>
    <row r="163" spans="20:21">
      <c r="T163" t="s">
        <v>1110</v>
      </c>
      <c r="U163">
        <v>0</v>
      </c>
    </row>
    <row r="164" spans="20:21">
      <c r="T164" t="s">
        <v>392</v>
      </c>
      <c r="U164" s="864">
        <v>420</v>
      </c>
    </row>
    <row r="165" spans="20:21">
      <c r="T165" t="s">
        <v>330</v>
      </c>
      <c r="U165" s="864">
        <v>2479</v>
      </c>
    </row>
    <row r="166" spans="20:21">
      <c r="T166" t="s">
        <v>375</v>
      </c>
      <c r="U166" s="864">
        <v>737</v>
      </c>
    </row>
    <row r="167" spans="20:21">
      <c r="T167" t="s">
        <v>1111</v>
      </c>
      <c r="U167">
        <v>0</v>
      </c>
    </row>
    <row r="168" spans="20:21">
      <c r="T168" t="s">
        <v>1551</v>
      </c>
      <c r="U168">
        <v>0</v>
      </c>
    </row>
    <row r="169" spans="20:21">
      <c r="T169" t="s">
        <v>1552</v>
      </c>
      <c r="U169">
        <v>0</v>
      </c>
    </row>
    <row r="170" spans="20:21">
      <c r="T170" t="s">
        <v>1553</v>
      </c>
      <c r="U170" s="864">
        <v>19</v>
      </c>
    </row>
    <row r="171" spans="20:21">
      <c r="T171" t="s">
        <v>1560</v>
      </c>
      <c r="U171">
        <v>105</v>
      </c>
    </row>
    <row r="177" spans="20:21">
      <c r="T177">
        <v>2023</v>
      </c>
      <c r="U177" t="s">
        <v>1561</v>
      </c>
    </row>
    <row r="178" spans="20:21">
      <c r="T178" t="s">
        <v>1110</v>
      </c>
      <c r="U178">
        <v>0</v>
      </c>
    </row>
    <row r="179" spans="20:21">
      <c r="T179" t="s">
        <v>392</v>
      </c>
      <c r="U179" s="864">
        <v>530</v>
      </c>
    </row>
    <row r="180" spans="20:21">
      <c r="T180" t="s">
        <v>330</v>
      </c>
      <c r="U180" s="864">
        <v>4388</v>
      </c>
    </row>
    <row r="181" spans="20:21">
      <c r="T181" t="s">
        <v>375</v>
      </c>
      <c r="U181" s="864">
        <v>1391</v>
      </c>
    </row>
    <row r="182" spans="20:21">
      <c r="T182" t="s">
        <v>1111</v>
      </c>
      <c r="U182">
        <v>0</v>
      </c>
    </row>
    <row r="183" spans="20:21">
      <c r="T183" t="s">
        <v>1551</v>
      </c>
      <c r="U183">
        <v>0</v>
      </c>
    </row>
    <row r="184" spans="20:21">
      <c r="T184" t="s">
        <v>1552</v>
      </c>
      <c r="U184">
        <v>0</v>
      </c>
    </row>
    <row r="185" spans="20:21">
      <c r="T185" t="s">
        <v>1553</v>
      </c>
      <c r="U185" s="864">
        <v>31</v>
      </c>
    </row>
    <row r="186" spans="20:21">
      <c r="T186" t="s">
        <v>1555</v>
      </c>
      <c r="U186">
        <v>0</v>
      </c>
    </row>
    <row r="187" spans="20:21">
      <c r="T187" t="s">
        <v>1556</v>
      </c>
      <c r="U187">
        <v>140</v>
      </c>
    </row>
    <row r="188" spans="20:21">
      <c r="T188" t="s">
        <v>1557</v>
      </c>
      <c r="U188">
        <v>65</v>
      </c>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sheetPr>
  <dimension ref="A1:U13"/>
  <sheetViews>
    <sheetView workbookViewId="0">
      <pane xSplit="3" ySplit="1" topLeftCell="D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2.33203125" style="2" bestFit="1" customWidth="1"/>
    <col min="2" max="2" width="31.77734375" customWidth="1"/>
    <col min="3" max="3" width="34.88671875" bestFit="1" customWidth="1"/>
    <col min="4" max="4" width="10.44140625" bestFit="1" customWidth="1"/>
    <col min="5" max="6" width="19.109375" bestFit="1" customWidth="1"/>
    <col min="7" max="7" width="12.109375" style="2" customWidth="1"/>
    <col min="8" max="8" width="10.33203125" style="2" customWidth="1"/>
    <col min="9" max="9" width="12.109375" style="2" bestFit="1" customWidth="1"/>
    <col min="10" max="10" width="12.109375" style="2" customWidth="1"/>
    <col min="11" max="11" width="18.88671875" style="2" bestFit="1" customWidth="1"/>
    <col min="12" max="12" width="18.88671875" style="2" customWidth="1"/>
    <col min="13" max="15" width="20" customWidth="1"/>
    <col min="16" max="16" width="18.6640625" customWidth="1"/>
    <col min="17" max="19" width="21" customWidth="1"/>
    <col min="20" max="20" width="11.6640625" bestFit="1" customWidth="1"/>
    <col min="21" max="21" width="13.109375" customWidth="1"/>
  </cols>
  <sheetData>
    <row r="1" spans="1:21" ht="63.6" customHeight="1" thickBot="1">
      <c r="A1" s="4" t="s">
        <v>844</v>
      </c>
      <c r="B1" s="5" t="s">
        <v>325</v>
      </c>
      <c r="C1" s="5" t="s">
        <v>326</v>
      </c>
      <c r="D1" s="5" t="s">
        <v>845</v>
      </c>
      <c r="E1" s="5" t="s">
        <v>1024</v>
      </c>
      <c r="F1" s="5" t="s">
        <v>1025</v>
      </c>
      <c r="G1" s="6" t="str">
        <f>Etiquettes!$A$3</f>
        <v>Type de matière</v>
      </c>
      <c r="H1" s="6" t="str">
        <f>Etiquettes!$A$6</f>
        <v>Campagne</v>
      </c>
      <c r="I1" s="6" t="str">
        <f>Etiquettes!$A$5</f>
        <v>Territoire</v>
      </c>
      <c r="J1" s="6" t="str">
        <f>Etiquettes!$A$4</f>
        <v>Unité</v>
      </c>
      <c r="K1" s="6" t="str">
        <f>Etiquettes!$A$12</f>
        <v>Type de donnée collectée</v>
      </c>
      <c r="L1" s="6" t="str">
        <f>Etiquettes!$A$10</f>
        <v>Source</v>
      </c>
      <c r="M1" s="6" t="s">
        <v>218</v>
      </c>
      <c r="N1" s="6" t="str">
        <f>Etiquettes!$A$13</f>
        <v>Traduction</v>
      </c>
      <c r="O1" s="6" t="str">
        <f>Etiquettes!$A$11</f>
        <v>Hypothèse</v>
      </c>
      <c r="P1" s="6" t="str">
        <f>Etiquettes!$A$8</f>
        <v>Volume collecté, hors volume d'échange</v>
      </c>
      <c r="Q1" s="6" t="str">
        <f>Etiquettes!$A$15</f>
        <v>Incohérence données collectées</v>
      </c>
      <c r="R1" s="6" t="str">
        <f>Etiquettes!$A$16</f>
        <v>Fiabilité des données</v>
      </c>
      <c r="S1" s="6" t="str">
        <f>Etiquettes!$A$17</f>
        <v>Méthode</v>
      </c>
      <c r="T1" s="5" t="s">
        <v>730</v>
      </c>
      <c r="U1" s="7" t="s">
        <v>731</v>
      </c>
    </row>
    <row r="2" spans="1:21" ht="14.4" customHeight="1">
      <c r="A2" s="2">
        <f>'Contraintes   '!A4+1</f>
        <v>9426</v>
      </c>
      <c r="B2" t="str">
        <f>Produits!$B$14</f>
        <v>Tourteaux</v>
      </c>
      <c r="C2" t="str">
        <f>Secteurs!$B$23</f>
        <v>Alimentation animale rente</v>
      </c>
      <c r="D2" s="841">
        <f>'Usages tourteaux - ONRB'!C4</f>
        <v>0.66659999999999997</v>
      </c>
      <c r="G2" t="str">
        <f>Etiquettes!$C$3</f>
        <v>Matière première:Produit:Coproduit:Intrant externe:Rejet</v>
      </c>
      <c r="H2" s="8" t="s">
        <v>1562</v>
      </c>
      <c r="I2" s="865">
        <v>0</v>
      </c>
      <c r="J2" t="str">
        <f>Etiquettes!$C$4</f>
        <v>kt</v>
      </c>
      <c r="P2" s="2"/>
      <c r="U2" s="985" t="s">
        <v>1563</v>
      </c>
    </row>
    <row r="3" spans="1:21">
      <c r="A3" s="2">
        <f>'Contraintes   '!A5+1</f>
        <v>9426</v>
      </c>
      <c r="B3" t="str">
        <f>Produits!$B$14</f>
        <v>Tourteaux</v>
      </c>
      <c r="C3" t="str">
        <f>Secteurs!$B$24</f>
        <v>FAB</v>
      </c>
      <c r="D3">
        <v>-1</v>
      </c>
      <c r="G3" t="str">
        <f>Etiquettes!$C$3</f>
        <v>Matière première:Produit:Coproduit:Intrant externe:Rejet</v>
      </c>
      <c r="H3" s="8" t="s">
        <v>1562</v>
      </c>
      <c r="I3" s="865">
        <v>0</v>
      </c>
      <c r="J3" t="str">
        <f>Etiquettes!$C$4</f>
        <v>kt</v>
      </c>
      <c r="K3" s="10" t="s">
        <v>1564</v>
      </c>
      <c r="M3" s="8" t="s">
        <v>853</v>
      </c>
      <c r="N3" s="54" t="s">
        <v>61</v>
      </c>
      <c r="O3">
        <f>Etiquettes!$J$11</f>
        <v>0</v>
      </c>
      <c r="P3" t="str">
        <f>_xlfn.CONCAT(K3," = ",MROUND(D2*100,0.01)," % (",M3,")")</f>
        <v>Part de tourteaux consommés par les FAB = 66,66 % (ONRB - FranceAgriMer)</v>
      </c>
      <c r="Q3">
        <f>Etiquettes!$K$15</f>
        <v>0</v>
      </c>
      <c r="R3" s="911"/>
      <c r="S3" s="911"/>
      <c r="U3" s="984"/>
    </row>
    <row r="4" spans="1:21">
      <c r="A4" s="2">
        <f t="shared" ref="A4:A13" si="0">A2+1</f>
        <v>9427</v>
      </c>
      <c r="B4" t="str">
        <f>Produits!$B$14</f>
        <v>Tourteaux</v>
      </c>
      <c r="C4" t="str">
        <f>Secteurs!$B$23</f>
        <v>Alimentation animale rente</v>
      </c>
      <c r="D4" s="841">
        <f>'Usages tourteaux - ONRB'!C5</f>
        <v>0.75</v>
      </c>
      <c r="G4" t="str">
        <f>Etiquettes!$C$3</f>
        <v>Matière première:Produit:Coproduit:Intrant externe:Rejet</v>
      </c>
      <c r="H4" s="8">
        <f>Etiquettes!$H$6</f>
        <v>0</v>
      </c>
      <c r="I4" s="865">
        <v>0</v>
      </c>
      <c r="J4" t="str">
        <f>Etiquettes!$C$4</f>
        <v>kt</v>
      </c>
      <c r="K4" s="10"/>
      <c r="M4" s="10"/>
      <c r="P4" s="2"/>
      <c r="U4" s="984"/>
    </row>
    <row r="5" spans="1:21">
      <c r="A5" s="2">
        <f t="shared" si="0"/>
        <v>9427</v>
      </c>
      <c r="B5" t="str">
        <f>Produits!$B$14</f>
        <v>Tourteaux</v>
      </c>
      <c r="C5" t="str">
        <f>Secteurs!$B$24</f>
        <v>FAB</v>
      </c>
      <c r="D5">
        <v>-1</v>
      </c>
      <c r="G5" t="str">
        <f>Etiquettes!$C$3</f>
        <v>Matière première:Produit:Coproduit:Intrant externe:Rejet</v>
      </c>
      <c r="H5" s="8">
        <f>Etiquettes!$H$6</f>
        <v>0</v>
      </c>
      <c r="I5" s="865">
        <v>0</v>
      </c>
      <c r="J5" t="str">
        <f>Etiquettes!$C$4</f>
        <v>kt</v>
      </c>
      <c r="K5" s="10" t="s">
        <v>1564</v>
      </c>
      <c r="M5" s="8" t="s">
        <v>853</v>
      </c>
      <c r="N5" s="54" t="s">
        <v>61</v>
      </c>
      <c r="O5">
        <f>Etiquettes!$J$11</f>
        <v>0</v>
      </c>
      <c r="P5" t="str">
        <f>_xlfn.CONCAT(K5," = ",MROUND(D4*100,0.01)," % (",M5,")")</f>
        <v>Part de tourteaux consommés par les FAB = 75 % (ONRB - FranceAgriMer)</v>
      </c>
      <c r="Q5">
        <f>Etiquettes!$K$15</f>
        <v>0</v>
      </c>
      <c r="R5" s="911"/>
      <c r="S5" s="911"/>
      <c r="U5" s="984"/>
    </row>
    <row r="6" spans="1:21">
      <c r="A6" s="2">
        <f t="shared" si="0"/>
        <v>9428</v>
      </c>
      <c r="B6" t="str">
        <f>Produits!$B$14</f>
        <v>Tourteaux</v>
      </c>
      <c r="C6" t="str">
        <f>Secteurs!$B$23</f>
        <v>Alimentation animale rente</v>
      </c>
      <c r="D6" s="841">
        <f>'Usages tourteaux - ONRB'!C4</f>
        <v>0.66659999999999997</v>
      </c>
      <c r="G6" t="str">
        <f>Etiquettes!$C$3</f>
        <v>Matière première:Produit:Coproduit:Intrant externe:Rejet</v>
      </c>
      <c r="H6" s="8">
        <f>Etiquettes!$K$6</f>
        <v>0</v>
      </c>
      <c r="I6" s="865">
        <v>0</v>
      </c>
      <c r="J6" t="str">
        <f>Etiquettes!$C$4</f>
        <v>kt</v>
      </c>
      <c r="K6" s="10"/>
      <c r="P6" s="2"/>
      <c r="U6" s="984"/>
    </row>
    <row r="7" spans="1:21">
      <c r="A7" s="2">
        <f t="shared" si="0"/>
        <v>9428</v>
      </c>
      <c r="B7" t="str">
        <f>Produits!$B$14</f>
        <v>Tourteaux</v>
      </c>
      <c r="C7" t="str">
        <f>Secteurs!$B$24</f>
        <v>FAB</v>
      </c>
      <c r="D7">
        <v>-1</v>
      </c>
      <c r="G7" t="str">
        <f>Etiquettes!$C$3</f>
        <v>Matière première:Produit:Coproduit:Intrant externe:Rejet</v>
      </c>
      <c r="H7" s="8">
        <f>Etiquettes!$K$6</f>
        <v>0</v>
      </c>
      <c r="I7" s="865">
        <v>0</v>
      </c>
      <c r="J7" t="str">
        <f>Etiquettes!$C$4</f>
        <v>kt</v>
      </c>
      <c r="K7" s="10" t="s">
        <v>1564</v>
      </c>
      <c r="L7" s="10" t="s">
        <v>1565</v>
      </c>
      <c r="M7" s="8" t="s">
        <v>853</v>
      </c>
      <c r="N7" s="54" t="s">
        <v>61</v>
      </c>
      <c r="O7">
        <f>Etiquettes!$J$11</f>
        <v>0</v>
      </c>
      <c r="P7" t="str">
        <f>_xlfn.CONCAT(K7," = ",MROUND(D6*100,0.01)," % (",M7,")")</f>
        <v>Part de tourteaux consommés par les FAB = 66,66 % (ONRB - FranceAgriMer)</v>
      </c>
      <c r="Q7">
        <f>Etiquettes!$K$15</f>
        <v>0</v>
      </c>
      <c r="R7" s="911"/>
      <c r="S7" s="911"/>
      <c r="U7" s="984"/>
    </row>
    <row r="8" spans="1:21">
      <c r="A8" s="2">
        <f t="shared" si="0"/>
        <v>9429</v>
      </c>
      <c r="B8" t="str">
        <f>Produits!$B$14</f>
        <v>Tourteaux</v>
      </c>
      <c r="C8" t="str">
        <f>Secteurs!$B$23</f>
        <v>Alimentation animale rente</v>
      </c>
      <c r="D8" s="841">
        <f>'Usages tourteaux - ONRB'!D4</f>
        <v>0.33339999999999997</v>
      </c>
      <c r="G8" t="str">
        <f>Etiquettes!$C$3</f>
        <v>Matière première:Produit:Coproduit:Intrant externe:Rejet</v>
      </c>
      <c r="H8" s="8" t="s">
        <v>1562</v>
      </c>
      <c r="I8" s="865">
        <v>0</v>
      </c>
      <c r="J8" t="str">
        <f>Etiquettes!$C$4</f>
        <v>kt</v>
      </c>
      <c r="P8" s="2"/>
      <c r="U8" s="984"/>
    </row>
    <row r="9" spans="1:21">
      <c r="A9" s="2">
        <f t="shared" si="0"/>
        <v>9429</v>
      </c>
      <c r="B9" t="str">
        <f>Produits!$B$14</f>
        <v>Tourteaux</v>
      </c>
      <c r="C9" t="str">
        <f>Secteurs!$B$26</f>
        <v>FAF</v>
      </c>
      <c r="D9">
        <v>-1</v>
      </c>
      <c r="G9" t="str">
        <f>Etiquettes!$C$3</f>
        <v>Matière première:Produit:Coproduit:Intrant externe:Rejet</v>
      </c>
      <c r="H9" s="8" t="s">
        <v>1562</v>
      </c>
      <c r="I9" s="865">
        <v>0</v>
      </c>
      <c r="J9" t="str">
        <f>Etiquettes!$C$4</f>
        <v>kt</v>
      </c>
      <c r="K9" s="10" t="s">
        <v>1564</v>
      </c>
      <c r="M9" s="8" t="s">
        <v>853</v>
      </c>
      <c r="N9" s="54" t="s">
        <v>61</v>
      </c>
      <c r="O9">
        <f>Etiquettes!$J$11</f>
        <v>0</v>
      </c>
      <c r="P9" t="str">
        <f>_xlfn.CONCAT(K9," = ",MROUND(D8*100,0.01)," % (",M9,")")</f>
        <v>Part de tourteaux consommés par les FAB = 33,34 % (ONRB - FranceAgriMer)</v>
      </c>
      <c r="Q9">
        <f>Etiquettes!$K$15</f>
        <v>0</v>
      </c>
      <c r="R9" s="911"/>
      <c r="S9" s="911"/>
      <c r="U9" s="984"/>
    </row>
    <row r="10" spans="1:21">
      <c r="A10" s="2">
        <f t="shared" si="0"/>
        <v>9430</v>
      </c>
      <c r="B10" t="str">
        <f>Produits!$B$14</f>
        <v>Tourteaux</v>
      </c>
      <c r="C10" t="str">
        <f>Secteurs!$B$23</f>
        <v>Alimentation animale rente</v>
      </c>
      <c r="D10" s="841">
        <f>'Usages tourteaux - ONRB'!D5</f>
        <v>0.25</v>
      </c>
      <c r="G10" t="str">
        <f>Etiquettes!$C$3</f>
        <v>Matière première:Produit:Coproduit:Intrant externe:Rejet</v>
      </c>
      <c r="H10" s="8">
        <f>Etiquettes!$H$6</f>
        <v>0</v>
      </c>
      <c r="I10" s="865">
        <v>0</v>
      </c>
      <c r="J10" t="str">
        <f>Etiquettes!$C$4</f>
        <v>kt</v>
      </c>
      <c r="K10" s="10"/>
      <c r="M10" s="10"/>
      <c r="P10" s="2"/>
      <c r="U10" s="984"/>
    </row>
    <row r="11" spans="1:21">
      <c r="A11" s="2">
        <f t="shared" si="0"/>
        <v>9430</v>
      </c>
      <c r="B11" t="str">
        <f>Produits!$B$14</f>
        <v>Tourteaux</v>
      </c>
      <c r="C11" t="str">
        <f>Secteurs!$B$26</f>
        <v>FAF</v>
      </c>
      <c r="D11">
        <v>-1</v>
      </c>
      <c r="G11" t="str">
        <f>Etiquettes!$C$3</f>
        <v>Matière première:Produit:Coproduit:Intrant externe:Rejet</v>
      </c>
      <c r="H11" s="8">
        <f>Etiquettes!$H$6</f>
        <v>0</v>
      </c>
      <c r="I11" s="865">
        <v>0</v>
      </c>
      <c r="J11" t="str">
        <f>Etiquettes!$C$4</f>
        <v>kt</v>
      </c>
      <c r="K11" s="10" t="s">
        <v>1564</v>
      </c>
      <c r="M11" s="8" t="s">
        <v>853</v>
      </c>
      <c r="N11" s="54" t="s">
        <v>61</v>
      </c>
      <c r="O11">
        <f>Etiquettes!$J$11</f>
        <v>0</v>
      </c>
      <c r="P11" t="str">
        <f>_xlfn.CONCAT(K11," = ",MROUND(D10*100,0.01)," % (",M11,")")</f>
        <v>Part de tourteaux consommés par les FAB = 25 % (ONRB - FranceAgriMer)</v>
      </c>
      <c r="Q11">
        <f>Etiquettes!$K$15</f>
        <v>0</v>
      </c>
      <c r="R11" s="911"/>
      <c r="S11" s="911"/>
      <c r="U11" s="984"/>
    </row>
    <row r="12" spans="1:21">
      <c r="A12" s="2">
        <f t="shared" si="0"/>
        <v>9431</v>
      </c>
      <c r="B12" t="str">
        <f>Produits!$B$14</f>
        <v>Tourteaux</v>
      </c>
      <c r="C12" t="str">
        <f>Secteurs!$B$23</f>
        <v>Alimentation animale rente</v>
      </c>
      <c r="D12" s="841">
        <f>'Usages tourteaux - ONRB'!D4</f>
        <v>0.33339999999999997</v>
      </c>
      <c r="G12" t="str">
        <f>Etiquettes!$C$3</f>
        <v>Matière première:Produit:Coproduit:Intrant externe:Rejet</v>
      </c>
      <c r="H12" s="8">
        <f>Etiquettes!$K$6</f>
        <v>0</v>
      </c>
      <c r="I12" s="865">
        <v>0</v>
      </c>
      <c r="J12" t="str">
        <f>Etiquettes!$C$4</f>
        <v>kt</v>
      </c>
      <c r="K12" s="10"/>
      <c r="P12" s="2"/>
      <c r="U12" s="984"/>
    </row>
    <row r="13" spans="1:21">
      <c r="A13" s="2">
        <f t="shared" si="0"/>
        <v>9431</v>
      </c>
      <c r="B13" t="str">
        <f>Produits!$B$14</f>
        <v>Tourteaux</v>
      </c>
      <c r="C13" t="str">
        <f>Secteurs!$B$26</f>
        <v>FAF</v>
      </c>
      <c r="D13">
        <v>-1</v>
      </c>
      <c r="G13" t="str">
        <f>Etiquettes!$C$3</f>
        <v>Matière première:Produit:Coproduit:Intrant externe:Rejet</v>
      </c>
      <c r="H13" s="8">
        <f>Etiquettes!$K$6</f>
        <v>0</v>
      </c>
      <c r="I13" s="865">
        <v>0</v>
      </c>
      <c r="J13" t="str">
        <f>Etiquettes!$C$4</f>
        <v>kt</v>
      </c>
      <c r="K13" s="10" t="s">
        <v>1564</v>
      </c>
      <c r="L13" s="10" t="s">
        <v>1565</v>
      </c>
      <c r="M13" s="8" t="s">
        <v>853</v>
      </c>
      <c r="N13" s="54" t="s">
        <v>61</v>
      </c>
      <c r="O13">
        <f>Etiquettes!$J$11</f>
        <v>0</v>
      </c>
      <c r="P13" t="str">
        <f>_xlfn.CONCAT(K13," = ",MROUND(D12*100,0.01)," % (",M13,")")</f>
        <v>Part de tourteaux consommés par les FAB = 33,34 % (ONRB - FranceAgriMer)</v>
      </c>
      <c r="Q13">
        <f>Etiquettes!$K$15</f>
        <v>0</v>
      </c>
      <c r="R13" s="911"/>
      <c r="S13" s="911"/>
      <c r="U13" s="984"/>
    </row>
  </sheetData>
  <mergeCells count="1">
    <mergeCell ref="U2:U13"/>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1"/>
  </sheetPr>
  <dimension ref="A1:Q7"/>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8" customWidth="1"/>
    <col min="14" max="14" width="9.5546875" bestFit="1" customWidth="1"/>
  </cols>
  <sheetData>
    <row r="1" spans="1:17" ht="15" customHeight="1" thickBot="1">
      <c r="A1" s="4" t="s">
        <v>325</v>
      </c>
      <c r="B1" s="5" t="s">
        <v>326</v>
      </c>
      <c r="C1" s="5" t="s">
        <v>327</v>
      </c>
      <c r="D1" s="5" t="s">
        <v>328</v>
      </c>
      <c r="E1" t="str">
        <f t="array" ref="E1:Q7">_xlfn._xlws.FILTER('Contraintes    '!G1:S200,ISTEXT('Contraintes    '!O1:O200))</f>
        <v>Type de matière</v>
      </c>
      <c r="F1" t="str">
        <v>Campagne</v>
      </c>
      <c r="G1" t="str">
        <v>Territoire</v>
      </c>
      <c r="H1" t="str">
        <v>Unité</v>
      </c>
      <c r="I1" t="str">
        <v>Type de donnée collectée</v>
      </c>
      <c r="J1" t="str">
        <v>Source</v>
      </c>
      <c r="K1" t="str">
        <v>Source</v>
      </c>
      <c r="L1" t="str">
        <v>Traduction</v>
      </c>
      <c r="M1" t="str">
        <v>Hypothèse</v>
      </c>
      <c r="N1" t="str">
        <v>Volume collecté, hors volume d'échange</v>
      </c>
      <c r="O1" t="str">
        <v>Incohérence données collectées</v>
      </c>
      <c r="P1" t="str">
        <v>Fiabilité des données</v>
      </c>
      <c r="Q1" t="str">
        <v>Méthode</v>
      </c>
    </row>
    <row r="2" spans="1:17">
      <c r="A2" t="e" vm="1">
        <f t="array" ref="A2:B7">_xlfn._xlws.FILTER('Contraintes    '!B2:C200,ISTEXT('Contraintes    '!O2:O200))</f>
        <v>#VALUE!</v>
      </c>
      <c r="B2" t="e" vm="1">
        <v>#VALUE!</v>
      </c>
      <c r="E2" t="str">
        <v>Type de matière</v>
      </c>
      <c r="F2" t="str">
        <v>Campagne</v>
      </c>
      <c r="G2" t="str">
        <v>Territoire</v>
      </c>
      <c r="H2" t="str">
        <v>Unité</v>
      </c>
      <c r="I2" t="str">
        <v>Type de donnée collectée</v>
      </c>
      <c r="J2" t="str">
        <v>Source</v>
      </c>
      <c r="K2" t="str">
        <v>Source</v>
      </c>
      <c r="L2" t="str">
        <v>Traduction</v>
      </c>
      <c r="M2" t="str">
        <v>Hypothèse</v>
      </c>
      <c r="N2" t="str">
        <v>Volume collecté, hors volume d'échange</v>
      </c>
      <c r="O2" t="str">
        <v>Incohérence données collectées</v>
      </c>
      <c r="P2" t="str">
        <v>Fiabilité des données</v>
      </c>
      <c r="Q2" t="str">
        <v>Méthode</v>
      </c>
    </row>
    <row r="3" spans="1:17">
      <c r="A3" t="e" vm="1">
        <v>#VALUE!</v>
      </c>
      <c r="B3" t="e" vm="1">
        <v>#VALUE!</v>
      </c>
      <c r="E3" t="str">
        <v>Type de matière</v>
      </c>
      <c r="F3" t="str">
        <v>Campagne</v>
      </c>
      <c r="G3" t="str">
        <v>Territoire</v>
      </c>
      <c r="H3" t="str">
        <v>Unité</v>
      </c>
      <c r="I3" t="str">
        <v>Type de donnée collectée</v>
      </c>
      <c r="J3" t="str">
        <v>Source</v>
      </c>
      <c r="K3" t="str">
        <v>Source</v>
      </c>
      <c r="L3" t="str">
        <v>Traduction</v>
      </c>
      <c r="M3" t="str">
        <v>Hypothèse</v>
      </c>
      <c r="N3" t="str">
        <v>Volume collecté, hors volume d'échange</v>
      </c>
      <c r="O3" t="str">
        <v>Incohérence données collectées</v>
      </c>
      <c r="P3" t="str">
        <v>Fiabilité des données</v>
      </c>
      <c r="Q3" t="str">
        <v>Méthode</v>
      </c>
    </row>
    <row r="4" spans="1:17">
      <c r="A4" t="e" vm="1">
        <v>#VALUE!</v>
      </c>
      <c r="B4" t="e" vm="1">
        <v>#VALUE!</v>
      </c>
      <c r="E4" t="str">
        <v>Type de matière</v>
      </c>
      <c r="F4" t="str">
        <v>Campagne</v>
      </c>
      <c r="G4" t="str">
        <v>Territoire</v>
      </c>
      <c r="H4" t="str">
        <v>Unité</v>
      </c>
      <c r="I4" t="str">
        <v>Type de donnée collectée</v>
      </c>
      <c r="J4" t="str">
        <v>Source</v>
      </c>
      <c r="K4" t="str">
        <v>Source</v>
      </c>
      <c r="L4" t="str">
        <v>Traduction</v>
      </c>
      <c r="M4" t="str">
        <v>Hypothèse</v>
      </c>
      <c r="N4" t="str">
        <v>Volume collecté, hors volume d'échange</v>
      </c>
      <c r="O4" t="str">
        <v>Incohérence données collectées</v>
      </c>
      <c r="P4" t="str">
        <v>Fiabilité des données</v>
      </c>
      <c r="Q4" t="str">
        <v>Méthode</v>
      </c>
    </row>
    <row r="5" spans="1:17">
      <c r="A5" t="e" vm="1">
        <v>#VALUE!</v>
      </c>
      <c r="B5" t="e" vm="1">
        <v>#VALUE!</v>
      </c>
      <c r="E5" t="str">
        <v>Type de matière</v>
      </c>
      <c r="F5" t="str">
        <v>Campagne</v>
      </c>
      <c r="G5" t="str">
        <v>Territoire</v>
      </c>
      <c r="H5" t="str">
        <v>Unité</v>
      </c>
      <c r="I5" t="str">
        <v>Type de donnée collectée</v>
      </c>
      <c r="J5" t="str">
        <v>Source</v>
      </c>
      <c r="K5" t="str">
        <v>Source</v>
      </c>
      <c r="L5" t="str">
        <v>Traduction</v>
      </c>
      <c r="M5" t="str">
        <v>Hypothèse</v>
      </c>
      <c r="N5" t="str">
        <v>Volume collecté, hors volume d'échange</v>
      </c>
      <c r="O5" t="str">
        <v>Incohérence données collectées</v>
      </c>
      <c r="P5" t="str">
        <v>Fiabilité des données</v>
      </c>
      <c r="Q5" t="str">
        <v>Méthode</v>
      </c>
    </row>
    <row r="6" spans="1:17">
      <c r="A6" t="e" vm="1">
        <v>#VALUE!</v>
      </c>
      <c r="B6" t="e" vm="1">
        <v>#VALUE!</v>
      </c>
      <c r="E6" t="str">
        <v>Type de matière</v>
      </c>
      <c r="F6" t="str">
        <v>Campagne</v>
      </c>
      <c r="G6" t="str">
        <v>Territoire</v>
      </c>
      <c r="H6" t="str">
        <v>Unité</v>
      </c>
      <c r="I6" t="str">
        <v>Type de donnée collectée</v>
      </c>
      <c r="J6" t="str">
        <v>Source</v>
      </c>
      <c r="K6" t="str">
        <v>Source</v>
      </c>
      <c r="L6" t="str">
        <v>Traduction</v>
      </c>
      <c r="M6" t="str">
        <v>Hypothèse</v>
      </c>
      <c r="N6" t="str">
        <v>Volume collecté, hors volume d'échange</v>
      </c>
      <c r="O6" t="str">
        <v>Incohérence données collectées</v>
      </c>
      <c r="P6" t="str">
        <v>Fiabilité des données</v>
      </c>
      <c r="Q6" t="str">
        <v>Méthode</v>
      </c>
    </row>
    <row r="7" spans="1:17">
      <c r="A7" t="e" vm="1">
        <v>#VALUE!</v>
      </c>
      <c r="B7" t="e" vm="1">
        <v>#VALUE!</v>
      </c>
      <c r="E7" t="str">
        <v>Type de matière</v>
      </c>
      <c r="F7" t="str">
        <v>Campagne</v>
      </c>
      <c r="G7" t="str">
        <v>Territoire</v>
      </c>
      <c r="H7" t="str">
        <v>Unité</v>
      </c>
      <c r="I7" t="str">
        <v>Type de donnée collectée</v>
      </c>
      <c r="J7" t="str">
        <v>Source</v>
      </c>
      <c r="K7" t="str">
        <v>Source</v>
      </c>
      <c r="L7" t="str">
        <v>Traduction</v>
      </c>
      <c r="M7" t="str">
        <v>Hypothèse</v>
      </c>
      <c r="N7" t="str">
        <v>Volume collecté, hors volume d'échange</v>
      </c>
      <c r="O7" t="str">
        <v>Incohérence données collectées</v>
      </c>
      <c r="P7" t="str">
        <v>Fiabilité des données</v>
      </c>
      <c r="Q7" t="str">
        <v>Méthode</v>
      </c>
    </row>
  </sheetData>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000"/>
  </sheetPr>
  <dimension ref="B3:D7"/>
  <sheetViews>
    <sheetView workbookViewId="0">
      <selection activeCell="D28" sqref="D28:F28"/>
    </sheetView>
  </sheetViews>
  <sheetFormatPr baseColWidth="10" defaultRowHeight="14.4"/>
  <cols>
    <col min="2" max="2" width="16" bestFit="1" customWidth="1"/>
    <col min="3" max="4" width="25.44140625" customWidth="1"/>
  </cols>
  <sheetData>
    <row r="3" spans="2:4" ht="76.8" customHeight="1">
      <c r="C3" s="875" t="s">
        <v>1566</v>
      </c>
      <c r="D3" s="874" t="s">
        <v>1567</v>
      </c>
    </row>
    <row r="4" spans="2:4">
      <c r="B4" t="s">
        <v>1568</v>
      </c>
      <c r="C4" s="876">
        <v>0.66659999999999997</v>
      </c>
      <c r="D4" s="877">
        <v>0.33339999999999997</v>
      </c>
    </row>
    <row r="5" spans="2:4">
      <c r="B5" t="s">
        <v>330</v>
      </c>
      <c r="C5" s="878">
        <v>0.75</v>
      </c>
      <c r="D5" s="878">
        <v>0.25</v>
      </c>
    </row>
    <row r="7" spans="2:4">
      <c r="C7" s="1025" t="s">
        <v>1569</v>
      </c>
      <c r="D7" s="1026"/>
    </row>
  </sheetData>
  <mergeCells count="1">
    <mergeCell ref="C7:D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BBB59"/>
  </sheetPr>
  <dimension ref="A1:G18"/>
  <sheetViews>
    <sheetView workbookViewId="0"/>
  </sheetViews>
  <sheetFormatPr baseColWidth="10" defaultColWidth="8.88671875" defaultRowHeight="14.4"/>
  <cols>
    <col min="1" max="1" width="59" customWidth="1"/>
    <col min="2" max="2" width="24" customWidth="1"/>
    <col min="3" max="3" width="1747.44140625" customWidth="1"/>
    <col min="4" max="4" width="23" customWidth="1"/>
    <col min="5" max="5" width="26" customWidth="1"/>
    <col min="6" max="6" width="95" customWidth="1"/>
    <col min="7" max="7" width="696" customWidth="1"/>
  </cols>
  <sheetData>
    <row r="1" spans="1:7" ht="15" customHeight="1">
      <c r="A1" s="961" t="s">
        <v>189</v>
      </c>
      <c r="B1" s="961" t="s">
        <v>190</v>
      </c>
      <c r="C1" s="961" t="s">
        <v>20</v>
      </c>
      <c r="D1" s="961" t="s">
        <v>191</v>
      </c>
      <c r="E1" s="961" t="s">
        <v>192</v>
      </c>
      <c r="F1" s="961" t="s">
        <v>193</v>
      </c>
      <c r="G1" s="961" t="s">
        <v>194</v>
      </c>
    </row>
    <row r="2" spans="1:7" ht="15" customHeight="1">
      <c r="A2" s="962" t="s">
        <v>195</v>
      </c>
      <c r="B2" s="962" t="s">
        <v>196</v>
      </c>
      <c r="C2" s="962" t="s">
        <v>197</v>
      </c>
      <c r="D2" s="962"/>
      <c r="E2" s="962"/>
      <c r="F2" s="962"/>
      <c r="G2" s="962"/>
    </row>
    <row r="3" spans="1:7" ht="15" customHeight="1">
      <c r="A3" s="962" t="s">
        <v>198</v>
      </c>
      <c r="B3" s="962" t="s">
        <v>196</v>
      </c>
      <c r="C3" s="962" t="s">
        <v>199</v>
      </c>
      <c r="D3" s="962">
        <v>0</v>
      </c>
      <c r="E3" s="962"/>
      <c r="F3" s="962" t="s">
        <v>200</v>
      </c>
      <c r="G3" s="962" t="s">
        <v>201</v>
      </c>
    </row>
    <row r="4" spans="1:7" ht="15" customHeight="1">
      <c r="A4" s="962" t="s">
        <v>202</v>
      </c>
      <c r="B4" s="962" t="s">
        <v>203</v>
      </c>
      <c r="C4" s="962" t="s">
        <v>13</v>
      </c>
      <c r="D4" s="962">
        <v>0</v>
      </c>
      <c r="E4" s="962"/>
      <c r="F4" s="962"/>
      <c r="G4" s="962"/>
    </row>
    <row r="5" spans="1:7" ht="15" customHeight="1">
      <c r="A5" s="962" t="s">
        <v>204</v>
      </c>
      <c r="B5" s="962" t="s">
        <v>203</v>
      </c>
      <c r="C5" s="962" t="s">
        <v>11</v>
      </c>
      <c r="D5" s="962">
        <v>0</v>
      </c>
      <c r="E5" s="962"/>
      <c r="F5" s="962"/>
      <c r="G5" s="962" t="s">
        <v>205</v>
      </c>
    </row>
    <row r="6" spans="1:7" ht="15" customHeight="1">
      <c r="A6" s="962" t="s">
        <v>206</v>
      </c>
      <c r="B6" s="962" t="s">
        <v>203</v>
      </c>
      <c r="C6" s="962" t="s">
        <v>207</v>
      </c>
      <c r="D6" s="962">
        <v>0</v>
      </c>
      <c r="E6" s="962"/>
      <c r="F6" s="962" t="s">
        <v>208</v>
      </c>
      <c r="G6" s="962" t="s">
        <v>209</v>
      </c>
    </row>
    <row r="7" spans="1:7" ht="15" customHeight="1">
      <c r="A7" s="962" t="s">
        <v>7</v>
      </c>
      <c r="B7" s="962" t="s">
        <v>203</v>
      </c>
      <c r="C7" s="962" t="s">
        <v>210</v>
      </c>
      <c r="D7" s="962">
        <v>0</v>
      </c>
      <c r="E7" s="962"/>
      <c r="F7" s="962" t="s">
        <v>211</v>
      </c>
      <c r="G7" s="962" t="s">
        <v>212</v>
      </c>
    </row>
    <row r="8" spans="1:7" ht="15" customHeight="1">
      <c r="A8" s="962" t="s">
        <v>213</v>
      </c>
      <c r="B8" s="962" t="s">
        <v>214</v>
      </c>
      <c r="C8" s="962" t="s">
        <v>215</v>
      </c>
      <c r="D8" s="962">
        <v>0</v>
      </c>
      <c r="E8" s="962"/>
      <c r="F8" s="962"/>
      <c r="G8" s="962"/>
    </row>
    <row r="9" spans="1:7" ht="15" customHeight="1">
      <c r="A9" s="962" t="s">
        <v>216</v>
      </c>
      <c r="B9" s="962" t="s">
        <v>214</v>
      </c>
      <c r="C9" s="962" t="s">
        <v>217</v>
      </c>
      <c r="D9" s="962">
        <v>0</v>
      </c>
      <c r="E9" s="962"/>
      <c r="F9" s="962"/>
      <c r="G9" s="962"/>
    </row>
    <row r="10" spans="1:7" ht="15" customHeight="1">
      <c r="A10" s="962" t="s">
        <v>218</v>
      </c>
      <c r="B10" s="962" t="s">
        <v>214</v>
      </c>
      <c r="C10" s="962" t="s">
        <v>219</v>
      </c>
      <c r="D10" s="962">
        <v>0</v>
      </c>
      <c r="E10" s="962"/>
      <c r="F10" s="962"/>
      <c r="G10" s="962"/>
    </row>
    <row r="11" spans="1:7" ht="15" customHeight="1">
      <c r="A11" s="962" t="s">
        <v>220</v>
      </c>
      <c r="B11" s="962" t="s">
        <v>214</v>
      </c>
      <c r="C11" s="962" t="s">
        <v>221</v>
      </c>
      <c r="D11" s="962">
        <v>0</v>
      </c>
      <c r="E11" s="962"/>
      <c r="F11" s="962"/>
      <c r="G11" s="962"/>
    </row>
    <row r="12" spans="1:7" ht="15" customHeight="1">
      <c r="A12" s="962" t="s">
        <v>222</v>
      </c>
      <c r="B12" s="962" t="s">
        <v>214</v>
      </c>
      <c r="C12" s="962" t="s">
        <v>223</v>
      </c>
      <c r="D12" s="962">
        <v>0</v>
      </c>
      <c r="E12" s="962"/>
      <c r="F12" s="962" t="s">
        <v>224</v>
      </c>
      <c r="G12" s="962"/>
    </row>
    <row r="13" spans="1:7" ht="15" customHeight="1">
      <c r="A13" s="962" t="s">
        <v>225</v>
      </c>
      <c r="B13" s="962" t="s">
        <v>214</v>
      </c>
      <c r="C13" s="962" t="s">
        <v>226</v>
      </c>
      <c r="D13" s="962">
        <v>0</v>
      </c>
      <c r="E13" s="962"/>
      <c r="F13" s="962"/>
      <c r="G13" s="962"/>
    </row>
    <row r="14" spans="1:7" ht="15" customHeight="1">
      <c r="A14" s="962" t="s">
        <v>227</v>
      </c>
      <c r="B14" s="962" t="s">
        <v>214</v>
      </c>
      <c r="C14" s="962" t="s">
        <v>228</v>
      </c>
      <c r="D14" s="962">
        <v>0</v>
      </c>
      <c r="E14" s="962"/>
      <c r="F14" s="962"/>
      <c r="G14" s="962"/>
    </row>
    <row r="15" spans="1:7" ht="15" customHeight="1">
      <c r="A15" s="962" t="s">
        <v>229</v>
      </c>
      <c r="B15" s="962" t="s">
        <v>214</v>
      </c>
      <c r="C15" s="962" t="s">
        <v>230</v>
      </c>
      <c r="D15" s="962">
        <v>0</v>
      </c>
      <c r="E15" s="962"/>
      <c r="F15" s="962" t="s">
        <v>231</v>
      </c>
      <c r="G15" s="962"/>
    </row>
    <row r="16" spans="1:7" ht="15" customHeight="1">
      <c r="A16" s="962" t="s">
        <v>232</v>
      </c>
      <c r="B16" s="962" t="s">
        <v>214</v>
      </c>
      <c r="C16" s="962" t="s">
        <v>233</v>
      </c>
      <c r="D16" s="962">
        <v>0</v>
      </c>
      <c r="E16" s="962"/>
      <c r="F16" s="962" t="s">
        <v>234</v>
      </c>
      <c r="G16" s="962" t="s">
        <v>235</v>
      </c>
    </row>
    <row r="17" spans="1:7" ht="15" customHeight="1">
      <c r="A17" s="962" t="s">
        <v>236</v>
      </c>
      <c r="B17" s="962" t="s">
        <v>214</v>
      </c>
      <c r="C17" s="962" t="s">
        <v>237</v>
      </c>
      <c r="D17" s="962">
        <v>0</v>
      </c>
      <c r="E17" s="962"/>
      <c r="F17" s="962" t="s">
        <v>238</v>
      </c>
      <c r="G17" s="962"/>
    </row>
    <row r="18" spans="1:7" ht="15" customHeight="1">
      <c r="A18" s="962" t="s">
        <v>103</v>
      </c>
      <c r="B18" s="962" t="s">
        <v>214</v>
      </c>
      <c r="C18" s="962" t="s">
        <v>239</v>
      </c>
      <c r="D18" s="962">
        <v>0</v>
      </c>
      <c r="E18" s="962"/>
      <c r="F18" s="962" t="s">
        <v>240</v>
      </c>
      <c r="G18" s="962"/>
    </row>
  </sheetData>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2D050"/>
  </sheetPr>
  <dimension ref="A1:S9"/>
  <sheetViews>
    <sheetView workbookViewId="0">
      <pane xSplit="2" ySplit="1" topLeftCell="C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2" width="21.21875" bestFit="1" customWidth="1"/>
    <col min="3" max="3" width="11"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20.77734375" style="8" bestFit="1"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tr">
        <f>Produits!$B$13</f>
        <v>Huile</v>
      </c>
      <c r="B2" t="str">
        <f>Secteurs!$B$35</f>
        <v>Biocarburants</v>
      </c>
      <c r="C2" s="863">
        <f>'Biocarburants - CARBURE'!J6</f>
        <v>1985.0753099999999</v>
      </c>
      <c r="E2" t="str">
        <f>Etiquettes!$C$3</f>
        <v>Matière première:Produit:Coproduit:Intrant externe:Rejet</v>
      </c>
      <c r="F2" s="8">
        <f>Etiquettes!$H$6</f>
        <v>0</v>
      </c>
      <c r="G2" s="865">
        <v>0</v>
      </c>
      <c r="H2" t="str">
        <f>Etiquettes!$C$4</f>
        <v>kt</v>
      </c>
      <c r="I2" s="54" t="s">
        <v>1570</v>
      </c>
      <c r="K2" s="8" t="s">
        <v>1571</v>
      </c>
      <c r="L2" s="54" t="s">
        <v>62</v>
      </c>
      <c r="M2" s="8">
        <f>Etiquettes!$H$11</f>
        <v>0</v>
      </c>
      <c r="N2" s="8" t="str">
        <f t="shared" ref="N2:N9" si="0">_xlfn.CONCAT(I2,IF(ISBLANK(C2),"",_xlfn.CONCAT(" = ",MROUND(C2,1)," ",E2))," (",K2,")")</f>
        <v>Consommation d'huile pour la fabrication de biodiesel = 1985 Matière première:Produit:Coproduit:Intrant externe:Rejet (Carbure)</v>
      </c>
      <c r="O2">
        <f>Etiquettes!$K$15</f>
        <v>0</v>
      </c>
      <c r="P2" s="911"/>
      <c r="Q2" s="911"/>
    </row>
    <row r="3" spans="1:19">
      <c r="A3" t="str">
        <f>Produits!$B$13</f>
        <v>Huile</v>
      </c>
      <c r="B3" t="str">
        <f>Secteurs!$B$35</f>
        <v>Biocarburants</v>
      </c>
      <c r="C3" s="867">
        <v>0</v>
      </c>
      <c r="E3" t="str">
        <f>Etiquettes!$C$3</f>
        <v>Matière première:Produit:Coproduit:Intrant externe:Rejet</v>
      </c>
      <c r="F3" s="8" t="s">
        <v>1572</v>
      </c>
      <c r="G3" s="865">
        <v>0</v>
      </c>
      <c r="H3" t="str">
        <f>Etiquettes!$C$4</f>
        <v>kt</v>
      </c>
      <c r="I3" s="54" t="s">
        <v>1570</v>
      </c>
      <c r="J3" s="54" t="s">
        <v>1573</v>
      </c>
      <c r="K3" s="8" t="s">
        <v>1571</v>
      </c>
      <c r="L3" s="54" t="s">
        <v>62</v>
      </c>
      <c r="M3" s="8">
        <f>Etiquettes!$H$11</f>
        <v>0</v>
      </c>
      <c r="N3" s="8" t="str">
        <f t="shared" si="0"/>
        <v>Consommation d'huile pour la fabrication de biodiesel = 0 Matière première:Produit:Coproduit:Intrant externe:Rejet (Carbure)</v>
      </c>
      <c r="O3">
        <f>Etiquettes!$K$15</f>
        <v>0</v>
      </c>
      <c r="P3" s="911"/>
      <c r="Q3" s="911"/>
    </row>
    <row r="4" spans="1:19">
      <c r="A4" t="str">
        <f>Produits!$B$13</f>
        <v>Huile</v>
      </c>
      <c r="B4" t="str">
        <f>Secteurs!$B$35</f>
        <v>Biocarburants</v>
      </c>
      <c r="C4" s="863">
        <f>'Biocarburants - CARBURE'!J25</f>
        <v>1459.9957300000001</v>
      </c>
      <c r="E4" t="str">
        <f>Etiquettes!$C$3</f>
        <v>Matière première:Produit:Coproduit:Intrant externe:Rejet</v>
      </c>
      <c r="F4" s="8">
        <f>Etiquettes!$H$6</f>
        <v>0</v>
      </c>
      <c r="G4" s="865">
        <v>0</v>
      </c>
      <c r="H4" t="str">
        <f>Etiquettes!$C$4</f>
        <v>kt</v>
      </c>
      <c r="I4" s="54" t="s">
        <v>1570</v>
      </c>
      <c r="K4" s="8" t="s">
        <v>1571</v>
      </c>
      <c r="L4" s="54" t="s">
        <v>62</v>
      </c>
      <c r="M4" s="8">
        <f>Etiquettes!$H$11</f>
        <v>0</v>
      </c>
      <c r="N4" s="8" t="str">
        <f t="shared" si="0"/>
        <v>Consommation d'huile pour la fabrication de biodiesel = 1460 Matière première:Produit:Coproduit:Intrant externe:Rejet (Carbure)</v>
      </c>
      <c r="O4">
        <f>Etiquettes!$K$15</f>
        <v>0</v>
      </c>
      <c r="P4" s="911"/>
      <c r="Q4" s="911"/>
    </row>
    <row r="5" spans="1:19">
      <c r="A5" t="str">
        <f>Produits!$B$13</f>
        <v>Huile</v>
      </c>
      <c r="B5" t="str">
        <f>Secteurs!$B$35</f>
        <v>Biocarburants</v>
      </c>
      <c r="C5" s="863">
        <f>'Biocarburants - CARBURE'!J28</f>
        <v>531.17759000000001</v>
      </c>
      <c r="E5" t="str">
        <f>Etiquettes!$C$3</f>
        <v>Matière première:Produit:Coproduit:Intrant externe:Rejet</v>
      </c>
      <c r="F5" s="8">
        <f>Etiquettes!$J$6</f>
        <v>0</v>
      </c>
      <c r="G5" s="865">
        <v>0</v>
      </c>
      <c r="H5" t="str">
        <f>Etiquettes!$C$4</f>
        <v>kt</v>
      </c>
      <c r="I5" s="54" t="s">
        <v>1570</v>
      </c>
      <c r="K5" s="8" t="s">
        <v>1571</v>
      </c>
      <c r="L5" s="54" t="s">
        <v>62</v>
      </c>
      <c r="M5" s="8">
        <f>Etiquettes!$H$11</f>
        <v>0</v>
      </c>
      <c r="N5" s="8" t="str">
        <f t="shared" si="0"/>
        <v>Consommation d'huile pour la fabrication de biodiesel = 531 Matière première:Produit:Coproduit:Intrant externe:Rejet (Carbure)</v>
      </c>
      <c r="O5">
        <f>Etiquettes!$K$15</f>
        <v>0</v>
      </c>
      <c r="P5" s="911"/>
      <c r="Q5" s="911"/>
    </row>
    <row r="6" spans="1:19">
      <c r="A6" t="str">
        <f>Produits!$B$13</f>
        <v>Huile</v>
      </c>
      <c r="B6" t="str">
        <f>Secteurs!$B$35</f>
        <v>Biocarburants</v>
      </c>
      <c r="C6" s="867">
        <v>0</v>
      </c>
      <c r="E6" t="str">
        <f>Etiquettes!$C$3</f>
        <v>Matière première:Produit:Coproduit:Intrant externe:Rejet</v>
      </c>
      <c r="F6" s="8" t="s">
        <v>733</v>
      </c>
      <c r="G6" s="865">
        <v>0</v>
      </c>
      <c r="H6" t="str">
        <f>Etiquettes!$C$4</f>
        <v>kt</v>
      </c>
      <c r="I6" s="54" t="s">
        <v>1570</v>
      </c>
      <c r="J6" s="54" t="s">
        <v>1573</v>
      </c>
      <c r="K6" s="8" t="s">
        <v>1571</v>
      </c>
      <c r="L6" s="54" t="s">
        <v>62</v>
      </c>
      <c r="M6" s="8">
        <f>Etiquettes!$H$11</f>
        <v>0</v>
      </c>
      <c r="N6" s="8" t="str">
        <f t="shared" si="0"/>
        <v>Consommation d'huile pour la fabrication de biodiesel = 0 Matière première:Produit:Coproduit:Intrant externe:Rejet (Carbure)</v>
      </c>
      <c r="O6">
        <f>Etiquettes!$K$15</f>
        <v>0</v>
      </c>
      <c r="P6" s="911"/>
      <c r="Q6" s="911"/>
    </row>
    <row r="7" spans="1:19">
      <c r="A7" t="str">
        <f>Produits!$B$13</f>
        <v>Huile</v>
      </c>
      <c r="B7" t="str">
        <f>Secteurs!$B$35</f>
        <v>Biocarburants</v>
      </c>
      <c r="C7" s="863">
        <f>'Biocarburants - CARBURE'!J44</f>
        <v>2175.6665499999999</v>
      </c>
      <c r="E7" t="str">
        <f>Etiquettes!$C$3</f>
        <v>Matière première:Produit:Coproduit:Intrant externe:Rejet</v>
      </c>
      <c r="F7" s="8">
        <f>Etiquettes!$H$6</f>
        <v>0</v>
      </c>
      <c r="G7" s="865">
        <v>0</v>
      </c>
      <c r="H7" t="str">
        <f>Etiquettes!$C$4</f>
        <v>kt</v>
      </c>
      <c r="I7" s="54" t="s">
        <v>1570</v>
      </c>
      <c r="K7" s="8" t="s">
        <v>1571</v>
      </c>
      <c r="L7" s="54" t="s">
        <v>62</v>
      </c>
      <c r="M7" s="8">
        <f>Etiquettes!$H$11</f>
        <v>0</v>
      </c>
      <c r="N7" s="8" t="str">
        <f t="shared" si="0"/>
        <v>Consommation d'huile pour la fabrication de biodiesel = 2176 Matière première:Produit:Coproduit:Intrant externe:Rejet (Carbure)</v>
      </c>
      <c r="O7">
        <f>Etiquettes!$K$15</f>
        <v>0</v>
      </c>
      <c r="P7" s="911"/>
      <c r="Q7" s="911"/>
    </row>
    <row r="8" spans="1:19">
      <c r="A8" t="str">
        <f>Produits!$B$13</f>
        <v>Huile</v>
      </c>
      <c r="B8" t="str">
        <f>Secteurs!$B$35</f>
        <v>Biocarburants</v>
      </c>
      <c r="C8" s="863">
        <f>'Biocarburants - CARBURE'!J48</f>
        <v>90.20523</v>
      </c>
      <c r="E8" t="str">
        <f>Etiquettes!$C$3</f>
        <v>Matière première:Produit:Coproduit:Intrant externe:Rejet</v>
      </c>
      <c r="F8" s="8">
        <f>Etiquettes!$I$6</f>
        <v>0</v>
      </c>
      <c r="G8" s="865">
        <v>0</v>
      </c>
      <c r="H8" t="str">
        <f>Etiquettes!$C$4</f>
        <v>kt</v>
      </c>
      <c r="I8" s="54" t="s">
        <v>1570</v>
      </c>
      <c r="K8" s="8" t="s">
        <v>1571</v>
      </c>
      <c r="L8" s="54" t="s">
        <v>62</v>
      </c>
      <c r="M8" s="8">
        <f>Etiquettes!$H$11</f>
        <v>0</v>
      </c>
      <c r="N8" s="8" t="str">
        <f t="shared" si="0"/>
        <v>Consommation d'huile pour la fabrication de biodiesel = 90 Matière première:Produit:Coproduit:Intrant externe:Rejet (Carbure)</v>
      </c>
      <c r="O8">
        <f>Etiquettes!$K$15</f>
        <v>0</v>
      </c>
      <c r="P8" s="911"/>
      <c r="Q8" s="911"/>
    </row>
    <row r="9" spans="1:19">
      <c r="A9" t="str">
        <f>Produits!$B$13</f>
        <v>Huile</v>
      </c>
      <c r="B9" t="str">
        <f>Secteurs!$B$35</f>
        <v>Biocarburants</v>
      </c>
      <c r="C9" s="867">
        <v>0</v>
      </c>
      <c r="E9" t="str">
        <f>Etiquettes!$C$3</f>
        <v>Matière première:Produit:Coproduit:Intrant externe:Rejet</v>
      </c>
      <c r="F9" s="8" t="s">
        <v>1574</v>
      </c>
      <c r="G9" s="865">
        <v>0</v>
      </c>
      <c r="H9" t="str">
        <f>Etiquettes!$C$4</f>
        <v>kt</v>
      </c>
      <c r="I9" s="54" t="s">
        <v>1570</v>
      </c>
      <c r="J9" s="54" t="s">
        <v>1573</v>
      </c>
      <c r="K9" s="8" t="s">
        <v>1571</v>
      </c>
      <c r="L9" s="54" t="s">
        <v>62</v>
      </c>
      <c r="M9" s="8">
        <f>Etiquettes!$H$11</f>
        <v>0</v>
      </c>
      <c r="N9" s="8" t="str">
        <f t="shared" si="0"/>
        <v>Consommation d'huile pour la fabrication de biodiesel = 0 Matière première:Produit:Coproduit:Intrant externe:Rejet (Carbure)</v>
      </c>
      <c r="O9">
        <f>Etiquettes!$K$15</f>
        <v>0</v>
      </c>
      <c r="P9" s="911"/>
      <c r="Q9" s="911"/>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sheetPr>
  <dimension ref="A1:J60"/>
  <sheetViews>
    <sheetView topLeftCell="A34" workbookViewId="0">
      <selection activeCell="D28" sqref="D28:F28"/>
    </sheetView>
  </sheetViews>
  <sheetFormatPr baseColWidth="10" defaultRowHeight="14.4"/>
  <cols>
    <col min="6" max="6" width="11.44140625" customWidth="1"/>
    <col min="7" max="7" width="11.6640625" bestFit="1" customWidth="1"/>
    <col min="8" max="8" width="23.44140625" customWidth="1"/>
  </cols>
  <sheetData>
    <row r="1" spans="1:10">
      <c r="A1" s="847" t="s">
        <v>218</v>
      </c>
      <c r="B1" s="847" t="s">
        <v>1571</v>
      </c>
    </row>
    <row r="2" spans="1:10">
      <c r="I2" s="847">
        <v>2015</v>
      </c>
    </row>
    <row r="4" spans="1:10">
      <c r="H4" t="s">
        <v>1575</v>
      </c>
      <c r="I4">
        <v>830</v>
      </c>
      <c r="J4" t="s">
        <v>1576</v>
      </c>
    </row>
    <row r="5" spans="1:10">
      <c r="I5" t="s">
        <v>1577</v>
      </c>
      <c r="J5" t="s">
        <v>13</v>
      </c>
    </row>
    <row r="6" spans="1:10">
      <c r="H6" t="s">
        <v>330</v>
      </c>
      <c r="I6" s="863">
        <v>2391657</v>
      </c>
      <c r="J6" s="866">
        <f>I6*$I$4/10^6</f>
        <v>1985.0753099999999</v>
      </c>
    </row>
    <row r="7" spans="1:10">
      <c r="H7" t="s">
        <v>1578</v>
      </c>
      <c r="I7" s="863">
        <v>101899</v>
      </c>
      <c r="J7" s="863">
        <f>I7*$I$4/10^6</f>
        <v>84.576170000000005</v>
      </c>
    </row>
    <row r="8" spans="1:10">
      <c r="H8" t="s">
        <v>1579</v>
      </c>
      <c r="I8" s="863">
        <v>563292</v>
      </c>
      <c r="J8" s="863">
        <f>I8*$I$4/10^6</f>
        <v>467.53235999999998</v>
      </c>
    </row>
    <row r="9" spans="1:10">
      <c r="H9" t="s">
        <v>1580</v>
      </c>
      <c r="I9" s="863">
        <v>187004</v>
      </c>
      <c r="J9" s="863">
        <f>I9*$I$4/10^6</f>
        <v>155.21332000000001</v>
      </c>
    </row>
    <row r="12" spans="1:10">
      <c r="H12" t="s">
        <v>1581</v>
      </c>
      <c r="I12">
        <v>745</v>
      </c>
      <c r="J12" t="s">
        <v>1576</v>
      </c>
    </row>
    <row r="13" spans="1:10">
      <c r="I13" t="s">
        <v>1577</v>
      </c>
      <c r="J13" t="s">
        <v>13</v>
      </c>
    </row>
    <row r="14" spans="1:10">
      <c r="H14" t="s">
        <v>1582</v>
      </c>
      <c r="I14" s="863">
        <v>254894</v>
      </c>
      <c r="J14" s="863">
        <f t="shared" ref="J14:J19" si="0">I14*$I$12/10^6</f>
        <v>189.89603</v>
      </c>
    </row>
    <row r="15" spans="1:10">
      <c r="H15" t="s">
        <v>1583</v>
      </c>
      <c r="I15" s="863">
        <v>301981</v>
      </c>
      <c r="J15" s="863">
        <f t="shared" si="0"/>
        <v>224.97584499999999</v>
      </c>
    </row>
    <row r="16" spans="1:10">
      <c r="H16" t="s">
        <v>1579</v>
      </c>
      <c r="I16" s="863">
        <v>25614</v>
      </c>
      <c r="J16" s="863">
        <f t="shared" si="0"/>
        <v>19.082429999999999</v>
      </c>
    </row>
    <row r="17" spans="8:10">
      <c r="H17" t="s">
        <v>1584</v>
      </c>
      <c r="I17" s="863">
        <v>244935</v>
      </c>
      <c r="J17" s="863">
        <f t="shared" si="0"/>
        <v>182.476575</v>
      </c>
    </row>
    <row r="18" spans="8:10">
      <c r="H18" t="s">
        <v>1585</v>
      </c>
      <c r="I18" s="863">
        <v>33901</v>
      </c>
      <c r="J18" s="863">
        <f t="shared" si="0"/>
        <v>25.256245</v>
      </c>
    </row>
    <row r="19" spans="8:10">
      <c r="H19" t="s">
        <v>1580</v>
      </c>
      <c r="I19" s="863">
        <v>7726</v>
      </c>
      <c r="J19" s="863">
        <f t="shared" si="0"/>
        <v>5.7558699999999998</v>
      </c>
    </row>
    <row r="22" spans="8:10">
      <c r="I22" s="847">
        <v>2019</v>
      </c>
    </row>
    <row r="24" spans="8:10">
      <c r="I24" t="s">
        <v>1577</v>
      </c>
      <c r="J24" t="s">
        <v>13</v>
      </c>
    </row>
    <row r="25" spans="8:10">
      <c r="H25" t="s">
        <v>330</v>
      </c>
      <c r="I25" s="863">
        <v>1759031</v>
      </c>
      <c r="J25" s="866">
        <f>I25*$I$4/10^6</f>
        <v>1459.9957300000001</v>
      </c>
    </row>
    <row r="26" spans="8:10">
      <c r="H26" t="s">
        <v>1578</v>
      </c>
      <c r="I26" s="863">
        <v>195446</v>
      </c>
      <c r="J26" s="863">
        <f>I26*$I$4/10^6</f>
        <v>162.22018</v>
      </c>
    </row>
    <row r="27" spans="8:10">
      <c r="H27" t="s">
        <v>1579</v>
      </c>
      <c r="I27" s="863">
        <v>806087</v>
      </c>
      <c r="J27" s="863">
        <f>I27*$I$4/10^6</f>
        <v>669.05220999999995</v>
      </c>
    </row>
    <row r="28" spans="8:10">
      <c r="H28" t="s">
        <v>392</v>
      </c>
      <c r="I28" s="863">
        <v>639973</v>
      </c>
      <c r="J28" s="866">
        <f>I28*$I$4/10^6</f>
        <v>531.17759000000001</v>
      </c>
    </row>
    <row r="29" spans="8:10">
      <c r="H29" t="s">
        <v>1580</v>
      </c>
      <c r="I29" s="863">
        <v>137301</v>
      </c>
      <c r="J29" s="863">
        <f>I29*$I$4/10^6</f>
        <v>113.95983</v>
      </c>
    </row>
    <row r="31" spans="8:10">
      <c r="I31" t="s">
        <v>1577</v>
      </c>
      <c r="J31" t="s">
        <v>13</v>
      </c>
    </row>
    <row r="32" spans="8:10">
      <c r="H32" t="s">
        <v>1582</v>
      </c>
      <c r="I32" s="863">
        <v>249641</v>
      </c>
      <c r="J32" s="863">
        <f t="shared" ref="J32:J37" si="1">I32*$I$12/10^6</f>
        <v>185.98254499999999</v>
      </c>
    </row>
    <row r="33" spans="8:10">
      <c r="H33" t="s">
        <v>1583</v>
      </c>
      <c r="I33" s="863">
        <v>352620</v>
      </c>
      <c r="J33" s="863">
        <f t="shared" si="1"/>
        <v>262.70190000000002</v>
      </c>
    </row>
    <row r="34" spans="8:10">
      <c r="H34" t="s">
        <v>1579</v>
      </c>
      <c r="I34" s="863">
        <v>83404</v>
      </c>
      <c r="J34" s="863">
        <f t="shared" si="1"/>
        <v>62.135980000000004</v>
      </c>
    </row>
    <row r="35" spans="8:10">
      <c r="H35" t="s">
        <v>1584</v>
      </c>
      <c r="I35" s="863">
        <v>449035</v>
      </c>
      <c r="J35" s="863">
        <f t="shared" si="1"/>
        <v>334.53107499999999</v>
      </c>
    </row>
    <row r="36" spans="8:10">
      <c r="H36" t="s">
        <v>1585</v>
      </c>
      <c r="I36" s="863">
        <v>68263</v>
      </c>
      <c r="J36" s="863">
        <f t="shared" si="1"/>
        <v>50.855935000000002</v>
      </c>
    </row>
    <row r="37" spans="8:10">
      <c r="H37" t="s">
        <v>1580</v>
      </c>
      <c r="I37" s="863">
        <v>58853</v>
      </c>
      <c r="J37" s="863">
        <f t="shared" si="1"/>
        <v>43.845484999999996</v>
      </c>
    </row>
    <row r="41" spans="8:10">
      <c r="I41" s="847">
        <v>2023</v>
      </c>
    </row>
    <row r="43" spans="8:10">
      <c r="I43" t="s">
        <v>1577</v>
      </c>
      <c r="J43" t="s">
        <v>13</v>
      </c>
    </row>
    <row r="44" spans="8:10">
      <c r="H44" t="s">
        <v>330</v>
      </c>
      <c r="I44" s="863">
        <v>2621285</v>
      </c>
      <c r="J44" s="866">
        <f t="shared" ref="J44:J49" si="2">I44*$I$4/10^6</f>
        <v>2175.6665499999999</v>
      </c>
    </row>
    <row r="45" spans="8:10">
      <c r="H45" t="s">
        <v>1586</v>
      </c>
      <c r="I45" s="863">
        <v>117075</v>
      </c>
      <c r="J45" s="863">
        <f t="shared" si="2"/>
        <v>97.172250000000005</v>
      </c>
    </row>
    <row r="46" spans="8:10">
      <c r="H46" t="s">
        <v>1587</v>
      </c>
      <c r="I46" s="863">
        <v>110736</v>
      </c>
      <c r="J46" s="863">
        <f t="shared" si="2"/>
        <v>91.910880000000006</v>
      </c>
    </row>
    <row r="47" spans="8:10">
      <c r="H47" t="s">
        <v>1578</v>
      </c>
      <c r="I47" s="863">
        <v>257400</v>
      </c>
      <c r="J47" s="863">
        <f t="shared" si="2"/>
        <v>213.642</v>
      </c>
    </row>
    <row r="48" spans="8:10">
      <c r="H48" t="s">
        <v>375</v>
      </c>
      <c r="I48" s="863">
        <v>108681</v>
      </c>
      <c r="J48" s="866">
        <f t="shared" si="2"/>
        <v>90.20523</v>
      </c>
    </row>
    <row r="49" spans="8:10">
      <c r="H49" t="s">
        <v>1580</v>
      </c>
      <c r="I49" s="863">
        <v>87107</v>
      </c>
      <c r="J49" s="863">
        <f t="shared" si="2"/>
        <v>72.298810000000003</v>
      </c>
    </row>
    <row r="52" spans="8:10">
      <c r="I52" t="s">
        <v>1577</v>
      </c>
      <c r="J52" t="s">
        <v>13</v>
      </c>
    </row>
    <row r="53" spans="8:10">
      <c r="H53" t="s">
        <v>1582</v>
      </c>
      <c r="I53" s="863">
        <v>106063</v>
      </c>
      <c r="J53" s="863">
        <f t="shared" ref="J53:J60" si="3">I53*$I$12/10^6</f>
        <v>79.016935000000004</v>
      </c>
    </row>
    <row r="54" spans="8:10">
      <c r="H54" t="s">
        <v>1583</v>
      </c>
      <c r="I54" s="863">
        <v>350615</v>
      </c>
      <c r="J54" s="863">
        <f t="shared" si="3"/>
        <v>261.20817499999998</v>
      </c>
    </row>
    <row r="55" spans="8:10">
      <c r="H55" t="s">
        <v>1588</v>
      </c>
      <c r="I55" s="863">
        <v>111970</v>
      </c>
      <c r="J55" s="863">
        <f t="shared" si="3"/>
        <v>83.417649999999995</v>
      </c>
    </row>
    <row r="56" spans="8:10">
      <c r="H56" t="s">
        <v>1586</v>
      </c>
      <c r="I56" s="863">
        <v>41147</v>
      </c>
      <c r="J56" s="863">
        <f t="shared" si="3"/>
        <v>30.654515</v>
      </c>
    </row>
    <row r="57" spans="8:10">
      <c r="H57" t="s">
        <v>1589</v>
      </c>
      <c r="I57" s="863">
        <v>185292</v>
      </c>
      <c r="J57" s="863">
        <f t="shared" si="3"/>
        <v>138.04254</v>
      </c>
    </row>
    <row r="58" spans="8:10">
      <c r="H58" t="s">
        <v>1584</v>
      </c>
      <c r="I58" s="863">
        <v>641504</v>
      </c>
      <c r="J58" s="863">
        <f t="shared" si="3"/>
        <v>477.92048</v>
      </c>
    </row>
    <row r="59" spans="8:10">
      <c r="H59" t="s">
        <v>1590</v>
      </c>
      <c r="I59" s="863">
        <v>74067</v>
      </c>
      <c r="J59" s="863">
        <f t="shared" si="3"/>
        <v>55.179915000000001</v>
      </c>
    </row>
    <row r="60" spans="8:10">
      <c r="H60" t="s">
        <v>1580</v>
      </c>
      <c r="I60" s="863">
        <v>141498</v>
      </c>
      <c r="J60" s="863">
        <f t="shared" si="3"/>
        <v>105.41601</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92D050"/>
  </sheetPr>
  <dimension ref="A1:S14"/>
  <sheetViews>
    <sheetView workbookViewId="0">
      <pane xSplit="2" ySplit="1" topLeftCell="C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2" width="21.21875" bestFit="1" customWidth="1"/>
    <col min="3" max="3" width="11"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20.77734375" style="8" bestFit="1"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tr">
        <f>Produits!$B$13</f>
        <v>Huile</v>
      </c>
      <c r="B2" t="str">
        <f>Secteurs!$B$19</f>
        <v>GMS</v>
      </c>
      <c r="C2" s="863">
        <f>'Conso huile GMS -NIELSEN'!L45</f>
        <v>26.811222995600005</v>
      </c>
      <c r="E2" t="str">
        <f>Etiquettes!$C$3</f>
        <v>Matière première:Produit:Coproduit:Intrant externe:Rejet</v>
      </c>
      <c r="F2" s="8">
        <f>Etiquettes!$H$6</f>
        <v>0</v>
      </c>
      <c r="G2" s="865">
        <f>Etiquettes!$H$5</f>
        <v>0</v>
      </c>
      <c r="H2" t="str">
        <f>Etiquettes!$C$4</f>
        <v>kt</v>
      </c>
      <c r="I2" s="54" t="s">
        <v>360</v>
      </c>
      <c r="J2" s="8" t="s">
        <v>359</v>
      </c>
      <c r="K2" s="8" t="s">
        <v>358</v>
      </c>
      <c r="L2" s="54" t="s">
        <v>63</v>
      </c>
      <c r="M2" s="8">
        <f>Etiquettes!$H$11</f>
        <v>0</v>
      </c>
      <c r="N2" s="8" t="str">
        <f t="shared" ref="N2:N7" si="0">_xlfn.CONCAT(I2,IF(ISBLANK(C2),"",_xlfn.CONCAT(" = ",MROUND(C2,1)," ",E2))," (",K2,")")</f>
        <v>Consommation d'huile par les GMS = 27 Matière première:Produit:Coproduit:Intrant externe:Rejet (Nielsen)</v>
      </c>
      <c r="O2">
        <f>Etiquettes!$K$15</f>
        <v>0</v>
      </c>
      <c r="P2" s="911" t="s">
        <v>336</v>
      </c>
      <c r="Q2" s="911">
        <f>Etiquettes!$H$17</f>
        <v>0</v>
      </c>
    </row>
    <row r="3" spans="1:19">
      <c r="A3" t="str">
        <f>Produits!$B$13</f>
        <v>Huile</v>
      </c>
      <c r="B3" t="str">
        <f>Secteurs!$B$19</f>
        <v>GMS</v>
      </c>
      <c r="C3" s="906">
        <f>'Conso huile GMS -NIELSEN'!L46</f>
        <v>119.92696570000001</v>
      </c>
      <c r="E3" t="str">
        <f>Etiquettes!$C$3</f>
        <v>Matière première:Produit:Coproduit:Intrant externe:Rejet</v>
      </c>
      <c r="F3" s="8">
        <f>Etiquettes!$I$6</f>
        <v>0</v>
      </c>
      <c r="G3" s="865">
        <f>Etiquettes!$H$5</f>
        <v>0</v>
      </c>
      <c r="H3" t="str">
        <f>Etiquettes!$C$4</f>
        <v>kt</v>
      </c>
      <c r="I3" s="54" t="s">
        <v>360</v>
      </c>
      <c r="J3" s="8" t="s">
        <v>359</v>
      </c>
      <c r="K3" s="8" t="s">
        <v>358</v>
      </c>
      <c r="L3" s="54" t="s">
        <v>63</v>
      </c>
      <c r="M3" s="8">
        <f>Etiquettes!$H$11</f>
        <v>0</v>
      </c>
      <c r="N3" s="8" t="str">
        <f t="shared" si="0"/>
        <v>Consommation d'huile par les GMS = 120 Matière première:Produit:Coproduit:Intrant externe:Rejet (Nielsen)</v>
      </c>
      <c r="O3">
        <f>Etiquettes!$K$15</f>
        <v>0</v>
      </c>
      <c r="P3" s="911" t="s">
        <v>336</v>
      </c>
      <c r="Q3" s="911">
        <f>Etiquettes!$H$17</f>
        <v>0</v>
      </c>
    </row>
    <row r="4" spans="1:19">
      <c r="A4" t="str">
        <f>Produits!$B$13</f>
        <v>Huile</v>
      </c>
      <c r="B4" t="str">
        <f>Secteurs!$B$19</f>
        <v>GMS</v>
      </c>
      <c r="C4" s="863">
        <f>'Conso huile GMS -NIELSEN'!P45</f>
        <v>27.07844981904001</v>
      </c>
      <c r="E4" t="str">
        <f>Etiquettes!$C$3</f>
        <v>Matière première:Produit:Coproduit:Intrant externe:Rejet</v>
      </c>
      <c r="F4" s="8">
        <f>Etiquettes!$H$6</f>
        <v>0</v>
      </c>
      <c r="G4" s="865">
        <f>Etiquettes!$I$5</f>
        <v>0</v>
      </c>
      <c r="H4" t="str">
        <f>Etiquettes!$C$4</f>
        <v>kt</v>
      </c>
      <c r="I4" s="54" t="s">
        <v>360</v>
      </c>
      <c r="J4" s="8" t="s">
        <v>519</v>
      </c>
      <c r="K4" s="8" t="s">
        <v>358</v>
      </c>
      <c r="L4" s="54" t="s">
        <v>63</v>
      </c>
      <c r="M4" s="8">
        <f>Etiquettes!$H$11</f>
        <v>0</v>
      </c>
      <c r="N4" s="8" t="str">
        <f t="shared" si="0"/>
        <v>Consommation d'huile par les GMS = 27 Matière première:Produit:Coproduit:Intrant externe:Rejet (Nielsen)</v>
      </c>
      <c r="O4">
        <f>Etiquettes!$K$15</f>
        <v>0</v>
      </c>
      <c r="P4" s="911" t="s">
        <v>336</v>
      </c>
      <c r="Q4" s="911">
        <f>Etiquettes!$H$17</f>
        <v>0</v>
      </c>
    </row>
    <row r="5" spans="1:19">
      <c r="A5" t="str">
        <f>Produits!$B$13</f>
        <v>Huile</v>
      </c>
      <c r="B5" t="str">
        <f>Secteurs!$B$19</f>
        <v>GMS</v>
      </c>
      <c r="C5" s="863">
        <f>'Conso huile GMS -NIELSEN'!P46</f>
        <v>101.58693601500001</v>
      </c>
      <c r="E5" t="str">
        <f>Etiquettes!$C$3</f>
        <v>Matière première:Produit:Coproduit:Intrant externe:Rejet</v>
      </c>
      <c r="F5" s="8">
        <f>Etiquettes!$I$6</f>
        <v>0</v>
      </c>
      <c r="G5" s="865">
        <f>Etiquettes!$I$5</f>
        <v>0</v>
      </c>
      <c r="H5" t="str">
        <f>Etiquettes!$C$4</f>
        <v>kt</v>
      </c>
      <c r="I5" s="54" t="s">
        <v>360</v>
      </c>
      <c r="J5" s="8" t="s">
        <v>519</v>
      </c>
      <c r="K5" s="8" t="s">
        <v>358</v>
      </c>
      <c r="L5" s="54" t="s">
        <v>63</v>
      </c>
      <c r="M5" s="8">
        <f>Etiquettes!$H$11</f>
        <v>0</v>
      </c>
      <c r="N5" s="8" t="str">
        <f t="shared" si="0"/>
        <v>Consommation d'huile par les GMS = 102 Matière première:Produit:Coproduit:Intrant externe:Rejet (Nielsen)</v>
      </c>
      <c r="O5">
        <f>Etiquettes!$K$15</f>
        <v>0</v>
      </c>
      <c r="P5" s="911" t="s">
        <v>336</v>
      </c>
      <c r="Q5" s="911">
        <f>Etiquettes!$H$17</f>
        <v>0</v>
      </c>
    </row>
    <row r="6" spans="1:19">
      <c r="A6" t="str">
        <f>Produits!$B$13</f>
        <v>Huile</v>
      </c>
      <c r="B6" t="str">
        <f>Secteurs!$B$19</f>
        <v>GMS</v>
      </c>
      <c r="C6" s="863">
        <f>'Conso huile GMS -NIELSEN'!T45</f>
        <v>30.353870397401604</v>
      </c>
      <c r="E6" t="str">
        <f>Etiquettes!$C$3</f>
        <v>Matière première:Produit:Coproduit:Intrant externe:Rejet</v>
      </c>
      <c r="F6" s="8">
        <f>Etiquettes!$H$6</f>
        <v>0</v>
      </c>
      <c r="G6" s="865">
        <f>Etiquettes!$J$5</f>
        <v>0</v>
      </c>
      <c r="H6" t="str">
        <f>Etiquettes!$C$4</f>
        <v>kt</v>
      </c>
      <c r="I6" s="54" t="s">
        <v>360</v>
      </c>
      <c r="J6" s="8" t="s">
        <v>618</v>
      </c>
      <c r="K6" s="8" t="s">
        <v>358</v>
      </c>
      <c r="L6" s="54" t="s">
        <v>63</v>
      </c>
      <c r="M6" s="8">
        <f>Etiquettes!$H$11</f>
        <v>0</v>
      </c>
      <c r="N6" s="8" t="str">
        <f t="shared" si="0"/>
        <v>Consommation d'huile par les GMS = 30 Matière première:Produit:Coproduit:Intrant externe:Rejet (Nielsen)</v>
      </c>
      <c r="O6">
        <f>Etiquettes!$K$15</f>
        <v>0</v>
      </c>
      <c r="P6" s="911" t="s">
        <v>336</v>
      </c>
      <c r="Q6" s="911">
        <f>Etiquettes!$H$17</f>
        <v>0</v>
      </c>
    </row>
    <row r="7" spans="1:19">
      <c r="A7" t="str">
        <f>Produits!$B$13</f>
        <v>Huile</v>
      </c>
      <c r="B7" t="str">
        <f>Secteurs!$B$19</f>
        <v>GMS</v>
      </c>
      <c r="C7" s="863">
        <f>'Conso huile GMS -NIELSEN'!T46</f>
        <v>88.553492335548015</v>
      </c>
      <c r="E7" t="str">
        <f>Etiquettes!$C$3</f>
        <v>Matière première:Produit:Coproduit:Intrant externe:Rejet</v>
      </c>
      <c r="F7" s="8">
        <f>Etiquettes!$I$6</f>
        <v>0</v>
      </c>
      <c r="G7" s="865">
        <f>Etiquettes!$J$5</f>
        <v>0</v>
      </c>
      <c r="H7" t="str">
        <f>Etiquettes!$C$4</f>
        <v>kt</v>
      </c>
      <c r="I7" s="54" t="s">
        <v>360</v>
      </c>
      <c r="J7" s="8" t="s">
        <v>618</v>
      </c>
      <c r="K7" s="8" t="s">
        <v>358</v>
      </c>
      <c r="L7" s="54" t="s">
        <v>63</v>
      </c>
      <c r="M7" s="8">
        <f>Etiquettes!$H$11</f>
        <v>0</v>
      </c>
      <c r="N7" s="8" t="str">
        <f t="shared" si="0"/>
        <v>Consommation d'huile par les GMS = 89 Matière première:Produit:Coproduit:Intrant externe:Rejet (Nielsen)</v>
      </c>
      <c r="O7">
        <f>Etiquettes!$K$15</f>
        <v>0</v>
      </c>
      <c r="P7" s="911" t="s">
        <v>336</v>
      </c>
      <c r="Q7" s="911">
        <f>Etiquettes!$H$17</f>
        <v>0</v>
      </c>
    </row>
    <row r="9" spans="1:19">
      <c r="G9" s="865"/>
    </row>
    <row r="10" spans="1:19">
      <c r="G10" s="865"/>
    </row>
    <row r="11" spans="1:19">
      <c r="G11" s="865"/>
    </row>
    <row r="12" spans="1:19">
      <c r="G12" s="865"/>
    </row>
    <row r="13" spans="1:19">
      <c r="G13" s="865"/>
    </row>
    <row r="14" spans="1:19">
      <c r="G14" s="865"/>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C000"/>
  </sheetPr>
  <dimension ref="A6:U46"/>
  <sheetViews>
    <sheetView topLeftCell="A10" workbookViewId="0">
      <selection activeCell="D28" sqref="D28:F28"/>
    </sheetView>
  </sheetViews>
  <sheetFormatPr baseColWidth="10" defaultRowHeight="14.4"/>
  <cols>
    <col min="2" max="2" width="13" customWidth="1"/>
    <col min="3" max="3" width="12.77734375" customWidth="1"/>
    <col min="4" max="4" width="13.77734375" customWidth="1"/>
    <col min="5" max="5" width="13.33203125" customWidth="1"/>
    <col min="6" max="6" width="13.109375" customWidth="1"/>
    <col min="7" max="7" width="12.5546875" customWidth="1"/>
    <col min="8" max="8" width="13.21875" customWidth="1"/>
    <col min="9" max="9" width="13.109375" customWidth="1"/>
    <col min="10" max="10" width="13.21875" customWidth="1"/>
    <col min="11" max="11" width="13.77734375" customWidth="1"/>
    <col min="12" max="12" width="13.21875" customWidth="1"/>
    <col min="13" max="13" width="13.6640625" customWidth="1"/>
    <col min="14" max="14" width="13.88671875" customWidth="1"/>
    <col min="15" max="15" width="13.109375" customWidth="1"/>
    <col min="16" max="16" width="13.21875" customWidth="1"/>
    <col min="17" max="17" width="12.77734375" customWidth="1"/>
    <col min="18" max="18" width="12.44140625" customWidth="1"/>
    <col min="19" max="19" width="12.77734375" customWidth="1"/>
    <col min="20" max="20" width="12.5546875" customWidth="1"/>
    <col min="21" max="21" width="13.33203125" customWidth="1"/>
  </cols>
  <sheetData>
    <row r="6" spans="13:16">
      <c r="M6" t="s">
        <v>1591</v>
      </c>
      <c r="N6">
        <v>2015</v>
      </c>
      <c r="O6">
        <v>2019</v>
      </c>
      <c r="P6">
        <v>2023</v>
      </c>
    </row>
    <row r="7" spans="13:16">
      <c r="M7" t="s">
        <v>1560</v>
      </c>
      <c r="N7">
        <v>5</v>
      </c>
      <c r="O7">
        <v>5</v>
      </c>
      <c r="P7">
        <v>3</v>
      </c>
    </row>
    <row r="8" spans="13:16">
      <c r="M8" t="s">
        <v>375</v>
      </c>
      <c r="N8">
        <v>130</v>
      </c>
      <c r="O8">
        <v>110</v>
      </c>
      <c r="P8">
        <v>100</v>
      </c>
    </row>
    <row r="9" spans="13:16">
      <c r="M9" t="s">
        <v>1592</v>
      </c>
      <c r="N9">
        <v>5</v>
      </c>
      <c r="O9">
        <v>2</v>
      </c>
      <c r="P9">
        <v>2</v>
      </c>
    </row>
    <row r="10" spans="13:16">
      <c r="M10" t="s">
        <v>477</v>
      </c>
      <c r="N10">
        <v>80</v>
      </c>
      <c r="O10">
        <v>80</v>
      </c>
      <c r="P10">
        <v>75</v>
      </c>
    </row>
    <row r="11" spans="13:16">
      <c r="M11" t="s">
        <v>1593</v>
      </c>
      <c r="N11">
        <v>20</v>
      </c>
      <c r="O11">
        <v>18</v>
      </c>
      <c r="P11">
        <v>18</v>
      </c>
    </row>
    <row r="12" spans="13:16">
      <c r="M12" t="s">
        <v>1594</v>
      </c>
      <c r="N12">
        <v>35</v>
      </c>
      <c r="O12">
        <v>35</v>
      </c>
      <c r="P12">
        <v>30</v>
      </c>
    </row>
    <row r="13" spans="13:16">
      <c r="M13" t="s">
        <v>330</v>
      </c>
      <c r="N13">
        <v>25</v>
      </c>
      <c r="O13">
        <v>25</v>
      </c>
      <c r="P13">
        <v>25</v>
      </c>
    </row>
    <row r="14" spans="13:16">
      <c r="M14" t="s">
        <v>1110</v>
      </c>
      <c r="N14">
        <v>5</v>
      </c>
      <c r="O14">
        <v>3</v>
      </c>
      <c r="P14">
        <v>2</v>
      </c>
    </row>
    <row r="15" spans="13:16">
      <c r="N15">
        <f>SUM(N7:N14)</f>
        <v>305</v>
      </c>
      <c r="O15">
        <f>SUM(O7:O14)</f>
        <v>278</v>
      </c>
      <c r="P15">
        <f>SUM(P7:P14)</f>
        <v>255</v>
      </c>
    </row>
    <row r="17" spans="13:17">
      <c r="M17" t="s">
        <v>1595</v>
      </c>
      <c r="P17">
        <v>920</v>
      </c>
      <c r="Q17" t="s">
        <v>1576</v>
      </c>
    </row>
    <row r="19" spans="13:17">
      <c r="M19" t="s">
        <v>1596</v>
      </c>
      <c r="N19">
        <v>2015</v>
      </c>
      <c r="O19">
        <v>2019</v>
      </c>
      <c r="P19">
        <v>2023</v>
      </c>
    </row>
    <row r="20" spans="13:17">
      <c r="M20" t="s">
        <v>1560</v>
      </c>
      <c r="N20">
        <f t="shared" ref="N20:P27" si="0">N7*$P$17/10^3</f>
        <v>4.5999999999999996</v>
      </c>
      <c r="O20">
        <f t="shared" si="0"/>
        <v>4.5999999999999996</v>
      </c>
      <c r="P20">
        <f t="shared" si="0"/>
        <v>2.76</v>
      </c>
    </row>
    <row r="21" spans="13:17">
      <c r="M21" t="s">
        <v>375</v>
      </c>
      <c r="N21" s="880">
        <f t="shared" si="0"/>
        <v>119.6</v>
      </c>
      <c r="O21" s="880">
        <f t="shared" si="0"/>
        <v>101.2</v>
      </c>
      <c r="P21" s="880">
        <f t="shared" si="0"/>
        <v>92</v>
      </c>
    </row>
    <row r="22" spans="13:17">
      <c r="M22" t="s">
        <v>1592</v>
      </c>
      <c r="N22">
        <f t="shared" si="0"/>
        <v>4.5999999999999996</v>
      </c>
      <c r="O22">
        <f t="shared" si="0"/>
        <v>1.84</v>
      </c>
      <c r="P22">
        <f t="shared" si="0"/>
        <v>1.84</v>
      </c>
    </row>
    <row r="23" spans="13:17">
      <c r="M23" t="s">
        <v>477</v>
      </c>
      <c r="N23">
        <f t="shared" si="0"/>
        <v>73.599999999999994</v>
      </c>
      <c r="O23">
        <f t="shared" si="0"/>
        <v>73.599999999999994</v>
      </c>
      <c r="P23">
        <f t="shared" si="0"/>
        <v>69</v>
      </c>
    </row>
    <row r="24" spans="13:17">
      <c r="M24" t="s">
        <v>1593</v>
      </c>
      <c r="N24">
        <f t="shared" si="0"/>
        <v>18.399999999999999</v>
      </c>
      <c r="O24">
        <f t="shared" si="0"/>
        <v>16.559999999999999</v>
      </c>
      <c r="P24">
        <f t="shared" si="0"/>
        <v>16.559999999999999</v>
      </c>
    </row>
    <row r="25" spans="13:17">
      <c r="M25" t="s">
        <v>1594</v>
      </c>
      <c r="N25">
        <f t="shared" si="0"/>
        <v>32.200000000000003</v>
      </c>
      <c r="O25">
        <f t="shared" si="0"/>
        <v>32.200000000000003</v>
      </c>
      <c r="P25">
        <f t="shared" si="0"/>
        <v>27.6</v>
      </c>
    </row>
    <row r="26" spans="13:17">
      <c r="M26" t="s">
        <v>330</v>
      </c>
      <c r="N26" s="880">
        <f t="shared" si="0"/>
        <v>23</v>
      </c>
      <c r="O26" s="880">
        <f t="shared" si="0"/>
        <v>23</v>
      </c>
      <c r="P26" s="880">
        <f t="shared" si="0"/>
        <v>23</v>
      </c>
    </row>
    <row r="27" spans="13:17">
      <c r="M27" t="s">
        <v>1110</v>
      </c>
      <c r="N27">
        <f t="shared" si="0"/>
        <v>4.5999999999999996</v>
      </c>
      <c r="O27">
        <f t="shared" si="0"/>
        <v>2.76</v>
      </c>
      <c r="P27">
        <f t="shared" si="0"/>
        <v>1.84</v>
      </c>
    </row>
    <row r="28" spans="13:17">
      <c r="N28">
        <f>SUM(N20:N27)</f>
        <v>280.60000000000002</v>
      </c>
      <c r="O28">
        <f>SUM(O20:O27)</f>
        <v>255.76</v>
      </c>
      <c r="P28">
        <f>SUM(P20:P27)</f>
        <v>234.60000000000002</v>
      </c>
    </row>
    <row r="33" spans="1:21">
      <c r="A33" t="s">
        <v>1597</v>
      </c>
    </row>
    <row r="35" spans="1:21">
      <c r="A35" s="897" t="s">
        <v>1598</v>
      </c>
      <c r="B35" s="897" t="s">
        <v>1599</v>
      </c>
      <c r="C35" s="897" t="s">
        <v>1600</v>
      </c>
      <c r="D35" s="897"/>
      <c r="E35" s="897"/>
      <c r="F35" s="897"/>
      <c r="G35" s="897"/>
      <c r="H35" s="897"/>
      <c r="I35" s="897"/>
      <c r="J35" s="897"/>
      <c r="K35" s="897"/>
      <c r="L35" s="897"/>
      <c r="M35" s="897"/>
      <c r="N35" s="897"/>
      <c r="O35" s="898"/>
      <c r="P35" s="899"/>
      <c r="Q35" s="899"/>
      <c r="R35" s="899"/>
      <c r="S35" s="899"/>
      <c r="T35" s="899"/>
      <c r="U35" s="899"/>
    </row>
    <row r="36" spans="1:21">
      <c r="A36" s="900"/>
      <c r="B36" s="901" t="s">
        <v>1601</v>
      </c>
      <c r="C36" s="901" t="s">
        <v>1602</v>
      </c>
      <c r="D36" s="901" t="s">
        <v>1603</v>
      </c>
      <c r="E36" s="901" t="s">
        <v>1604</v>
      </c>
      <c r="F36" s="901" t="s">
        <v>1605</v>
      </c>
      <c r="G36" s="901" t="s">
        <v>1606</v>
      </c>
      <c r="H36" s="901" t="s">
        <v>1607</v>
      </c>
      <c r="I36" s="901" t="s">
        <v>1608</v>
      </c>
      <c r="J36" s="901" t="s">
        <v>1609</v>
      </c>
      <c r="K36" s="901" t="s">
        <v>1610</v>
      </c>
      <c r="L36" s="901" t="s">
        <v>1334</v>
      </c>
      <c r="M36" s="901" t="s">
        <v>1611</v>
      </c>
      <c r="N36" s="901" t="s">
        <v>1612</v>
      </c>
      <c r="O36" s="902" t="s">
        <v>1613</v>
      </c>
      <c r="P36" s="902" t="s">
        <v>1335</v>
      </c>
      <c r="Q36" s="902" t="s">
        <v>1614</v>
      </c>
      <c r="R36" s="902" t="s">
        <v>1615</v>
      </c>
      <c r="S36" s="902" t="s">
        <v>1616</v>
      </c>
      <c r="T36" s="902" t="s">
        <v>1336</v>
      </c>
      <c r="U36" s="902" t="s">
        <v>1617</v>
      </c>
    </row>
    <row r="37" spans="1:21">
      <c r="A37" s="903" t="s">
        <v>1618</v>
      </c>
      <c r="B37" s="904">
        <v>27619737.699999999</v>
      </c>
      <c r="C37" s="904">
        <v>25145904.600000001</v>
      </c>
      <c r="D37" s="904">
        <v>20278904.399999999</v>
      </c>
      <c r="E37" s="904">
        <v>29171016.600000001</v>
      </c>
      <c r="F37" s="904">
        <v>30104941.59999999</v>
      </c>
      <c r="G37" s="904">
        <v>25503382.100000001</v>
      </c>
      <c r="H37" s="904">
        <v>28761288.300000001</v>
      </c>
      <c r="I37" s="904">
        <v>28539537.100000001</v>
      </c>
      <c r="J37" s="904">
        <v>29455567.300000001</v>
      </c>
      <c r="K37" s="904">
        <v>28534576.800000001</v>
      </c>
      <c r="L37" s="904">
        <v>29269894.100000001</v>
      </c>
      <c r="M37" s="904">
        <v>28834383.300000001</v>
      </c>
      <c r="N37" s="904">
        <v>29412609</v>
      </c>
      <c r="O37" s="905">
        <v>30229194.25300001</v>
      </c>
      <c r="P37" s="905">
        <v>29561626.440000009</v>
      </c>
      <c r="Q37" s="905">
        <v>28857410.25</v>
      </c>
      <c r="R37" s="905">
        <v>31161836.344000001</v>
      </c>
      <c r="S37" s="905">
        <v>32888458.502</v>
      </c>
      <c r="T37" s="905">
        <v>33137413.097600002</v>
      </c>
      <c r="U37" s="905">
        <v>32754048.111499999</v>
      </c>
    </row>
    <row r="38" spans="1:21">
      <c r="A38" s="903" t="s">
        <v>1619</v>
      </c>
      <c r="B38" s="904">
        <v>151283930.09999999</v>
      </c>
      <c r="C38" s="904">
        <v>153958493</v>
      </c>
      <c r="D38" s="904">
        <v>152035104.09999999</v>
      </c>
      <c r="E38" s="904">
        <v>139452492.30000001</v>
      </c>
      <c r="F38" s="904">
        <v>142869454</v>
      </c>
      <c r="G38" s="904">
        <v>135887769.5</v>
      </c>
      <c r="H38" s="904">
        <v>128430585.09999999</v>
      </c>
      <c r="I38" s="904">
        <v>128411156.7</v>
      </c>
      <c r="J38" s="904">
        <v>126856536.59999999</v>
      </c>
      <c r="K38" s="904">
        <v>126921802.8</v>
      </c>
      <c r="L38" s="904">
        <v>130355397.5</v>
      </c>
      <c r="M38" s="904">
        <v>119521556</v>
      </c>
      <c r="N38" s="904">
        <v>125513303</v>
      </c>
      <c r="O38" s="905">
        <v>114420084.125</v>
      </c>
      <c r="P38" s="905">
        <v>110420582.625</v>
      </c>
      <c r="Q38" s="905">
        <v>121936278</v>
      </c>
      <c r="R38" s="905">
        <v>124634797.87899999</v>
      </c>
      <c r="S38" s="905">
        <v>114158469.28399999</v>
      </c>
      <c r="T38" s="905">
        <v>96253796.016900003</v>
      </c>
      <c r="U38" s="905">
        <v>108432305.3515</v>
      </c>
    </row>
    <row r="40" spans="1:21">
      <c r="A40" t="s">
        <v>1620</v>
      </c>
      <c r="B40" s="886" t="s">
        <v>1621</v>
      </c>
      <c r="C40">
        <f>916*10^-9</f>
        <v>9.160000000000001E-7</v>
      </c>
    </row>
    <row r="41" spans="1:21">
      <c r="A41" t="s">
        <v>1622</v>
      </c>
      <c r="B41" s="886" t="s">
        <v>1623</v>
      </c>
      <c r="C41">
        <f>920*10^-9</f>
        <v>9.2000000000000009E-7</v>
      </c>
    </row>
    <row r="43" spans="1:21">
      <c r="A43" t="s">
        <v>1624</v>
      </c>
    </row>
    <row r="44" spans="1:21">
      <c r="A44" s="900"/>
      <c r="B44" s="901" t="s">
        <v>1601</v>
      </c>
      <c r="C44" s="901" t="s">
        <v>1602</v>
      </c>
      <c r="D44" s="901" t="s">
        <v>1603</v>
      </c>
      <c r="E44" s="901" t="s">
        <v>1604</v>
      </c>
      <c r="F44" s="901" t="s">
        <v>1605</v>
      </c>
      <c r="G44" s="901" t="s">
        <v>1606</v>
      </c>
      <c r="H44" s="901" t="s">
        <v>1607</v>
      </c>
      <c r="I44" s="901" t="s">
        <v>1608</v>
      </c>
      <c r="J44" s="901" t="s">
        <v>1609</v>
      </c>
      <c r="K44" s="901" t="s">
        <v>1610</v>
      </c>
      <c r="L44" s="901" t="s">
        <v>1334</v>
      </c>
      <c r="M44" s="901" t="s">
        <v>1611</v>
      </c>
      <c r="N44" s="901" t="s">
        <v>1612</v>
      </c>
      <c r="O44" s="902" t="s">
        <v>1613</v>
      </c>
      <c r="P44" s="902" t="s">
        <v>1335</v>
      </c>
      <c r="Q44" s="902" t="s">
        <v>1614</v>
      </c>
      <c r="R44" s="902" t="s">
        <v>1615</v>
      </c>
      <c r="S44" s="902" t="s">
        <v>1616</v>
      </c>
      <c r="T44" s="902" t="s">
        <v>1336</v>
      </c>
      <c r="U44" s="902" t="s">
        <v>1617</v>
      </c>
    </row>
    <row r="45" spans="1:21">
      <c r="A45" s="903" t="s">
        <v>1618</v>
      </c>
      <c r="B45" s="863">
        <f t="shared" ref="B45:U45" si="1">B37*$C$40</f>
        <v>25.299679733200001</v>
      </c>
      <c r="C45" s="863">
        <f t="shared" si="1"/>
        <v>23.033648613600004</v>
      </c>
      <c r="D45" s="863">
        <f t="shared" si="1"/>
        <v>18.575476430400002</v>
      </c>
      <c r="E45" s="863">
        <f t="shared" si="1"/>
        <v>26.720651205600003</v>
      </c>
      <c r="F45" s="863">
        <f t="shared" si="1"/>
        <v>27.576126505599994</v>
      </c>
      <c r="G45" s="863">
        <f t="shared" si="1"/>
        <v>23.361098003600002</v>
      </c>
      <c r="H45" s="863">
        <f t="shared" si="1"/>
        <v>26.345340082800004</v>
      </c>
      <c r="I45" s="863">
        <f t="shared" si="1"/>
        <v>26.142215983600003</v>
      </c>
      <c r="J45" s="863">
        <f t="shared" si="1"/>
        <v>26.981299646800004</v>
      </c>
      <c r="K45" s="863">
        <f t="shared" si="1"/>
        <v>26.137672348800002</v>
      </c>
      <c r="L45" s="866">
        <f t="shared" si="1"/>
        <v>26.811222995600005</v>
      </c>
      <c r="M45" s="863">
        <f t="shared" si="1"/>
        <v>26.412295102800005</v>
      </c>
      <c r="N45" s="863">
        <f t="shared" si="1"/>
        <v>26.941949844000003</v>
      </c>
      <c r="O45" s="863">
        <f t="shared" si="1"/>
        <v>27.689941935748013</v>
      </c>
      <c r="P45" s="866">
        <f t="shared" si="1"/>
        <v>27.07844981904001</v>
      </c>
      <c r="Q45" s="863">
        <f t="shared" si="1"/>
        <v>26.433387789000005</v>
      </c>
      <c r="R45" s="863">
        <f t="shared" si="1"/>
        <v>28.544242091104003</v>
      </c>
      <c r="S45" s="863">
        <f t="shared" si="1"/>
        <v>30.125827987832004</v>
      </c>
      <c r="T45" s="866">
        <f t="shared" si="1"/>
        <v>30.353870397401604</v>
      </c>
      <c r="U45" s="863">
        <f t="shared" si="1"/>
        <v>30.002708070134002</v>
      </c>
    </row>
    <row r="46" spans="1:21">
      <c r="A46" s="903" t="s">
        <v>1619</v>
      </c>
      <c r="B46" s="811">
        <f t="shared" ref="B46:U46" si="2">B38*$C$41</f>
        <v>139.18121569199999</v>
      </c>
      <c r="C46" s="811">
        <f t="shared" si="2"/>
        <v>141.64181356</v>
      </c>
      <c r="D46" s="811">
        <f t="shared" si="2"/>
        <v>139.872295772</v>
      </c>
      <c r="E46" s="811">
        <f t="shared" si="2"/>
        <v>128.29629291600003</v>
      </c>
      <c r="F46" s="811">
        <f t="shared" si="2"/>
        <v>131.43989768</v>
      </c>
      <c r="G46" s="811">
        <f t="shared" si="2"/>
        <v>125.01674794000002</v>
      </c>
      <c r="H46" s="811">
        <f t="shared" si="2"/>
        <v>118.15613829200001</v>
      </c>
      <c r="I46" s="811">
        <f t="shared" si="2"/>
        <v>118.13826416400002</v>
      </c>
      <c r="J46" s="811">
        <f t="shared" si="2"/>
        <v>116.70801367200001</v>
      </c>
      <c r="K46" s="811">
        <f t="shared" si="2"/>
        <v>116.768058576</v>
      </c>
      <c r="L46" s="884">
        <f t="shared" si="2"/>
        <v>119.92696570000001</v>
      </c>
      <c r="M46" s="811">
        <f t="shared" si="2"/>
        <v>109.95983152000001</v>
      </c>
      <c r="N46" s="811">
        <f t="shared" si="2"/>
        <v>115.47223876000001</v>
      </c>
      <c r="O46" s="811">
        <f t="shared" si="2"/>
        <v>105.26647739500001</v>
      </c>
      <c r="P46" s="884">
        <f t="shared" si="2"/>
        <v>101.58693601500001</v>
      </c>
      <c r="Q46" s="811">
        <f t="shared" si="2"/>
        <v>112.18137576000001</v>
      </c>
      <c r="R46" s="811">
        <f t="shared" si="2"/>
        <v>114.66401404868</v>
      </c>
      <c r="S46" s="811">
        <f t="shared" si="2"/>
        <v>105.02579174128</v>
      </c>
      <c r="T46" s="884">
        <f t="shared" si="2"/>
        <v>88.553492335548015</v>
      </c>
      <c r="U46" s="811">
        <f t="shared" si="2"/>
        <v>99.75772092338002</v>
      </c>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2D050"/>
  </sheetPr>
  <dimension ref="A1:S25"/>
  <sheetViews>
    <sheetView workbookViewId="0">
      <pane xSplit="2" ySplit="1" topLeftCell="C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3.88671875" bestFit="1" customWidth="1"/>
    <col min="2" max="2" width="33.21875" bestFit="1" customWidth="1"/>
    <col min="3" max="3" width="7.77734375"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20.77734375" style="8" bestFit="1"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tr">
        <f>Secteurs!$B$2</f>
        <v>Récolte</v>
      </c>
      <c r="B2" t="str">
        <f>Produits!$B$3</f>
        <v>Olives</v>
      </c>
      <c r="C2" s="863">
        <f>'Marché olive - AFIDOL, FAM'!C2</f>
        <v>35.445300000000003</v>
      </c>
      <c r="E2" t="str">
        <f>Etiquettes!$C$3</f>
        <v>Matière première:Produit:Coproduit:Intrant externe:Rejet</v>
      </c>
      <c r="F2" s="8">
        <f>Etiquettes!$R$6</f>
        <v>0</v>
      </c>
      <c r="G2" s="865">
        <f>Etiquettes!$H$5</f>
        <v>0</v>
      </c>
      <c r="H2" t="str">
        <f>Etiquettes!$C$4</f>
        <v>kt</v>
      </c>
      <c r="I2" s="54" t="s">
        <v>277</v>
      </c>
      <c r="K2" s="8" t="s">
        <v>428</v>
      </c>
      <c r="L2" s="54" t="s">
        <v>65</v>
      </c>
      <c r="M2" s="8">
        <f>Etiquettes!$H$11</f>
        <v>0</v>
      </c>
      <c r="N2" s="8" t="str">
        <f t="shared" ref="N2:N25" si="0">_xlfn.CONCAT(I2,IF(ISBLANK(C2),"",_xlfn.CONCAT(" = ",MROUND(C2,1)," ",E2))," (",K2,")")</f>
        <v>Récolte = 35 Matière première:Produit:Coproduit:Intrant externe:Rejet (Statistique Agricole Annuelle - SSP)</v>
      </c>
      <c r="O2">
        <f>Etiquettes!$H$15</f>
        <v>0</v>
      </c>
      <c r="P2" s="911" t="s">
        <v>336</v>
      </c>
      <c r="Q2" s="911">
        <f>Etiquettes!$H$17</f>
        <v>0</v>
      </c>
    </row>
    <row r="3" spans="1:19">
      <c r="A3" t="str">
        <f>Secteurs!$B$2</f>
        <v>Récolte</v>
      </c>
      <c r="B3" t="str">
        <f>Produits!$B$3</f>
        <v>Olives</v>
      </c>
      <c r="C3" s="863">
        <f>'Marché olive - AFIDOL, FAM'!D2</f>
        <v>25.034600000000001</v>
      </c>
      <c r="E3" t="str">
        <f>Etiquettes!$C$3</f>
        <v>Matière première:Produit:Coproduit:Intrant externe:Rejet</v>
      </c>
      <c r="F3" s="8">
        <f>Etiquettes!$R$6</f>
        <v>0</v>
      </c>
      <c r="G3" s="865">
        <f>Etiquettes!$I$5</f>
        <v>0</v>
      </c>
      <c r="H3" t="str">
        <f>Etiquettes!$C$4</f>
        <v>kt</v>
      </c>
      <c r="I3" s="54" t="s">
        <v>277</v>
      </c>
      <c r="J3" s="54"/>
      <c r="K3" s="8" t="s">
        <v>428</v>
      </c>
      <c r="L3" s="54" t="s">
        <v>65</v>
      </c>
      <c r="M3" s="8">
        <f>Etiquettes!$H$11</f>
        <v>0</v>
      </c>
      <c r="N3" s="8" t="str">
        <f t="shared" si="0"/>
        <v>Récolte = 25 Matière première:Produit:Coproduit:Intrant externe:Rejet (Statistique Agricole Annuelle - SSP)</v>
      </c>
      <c r="O3">
        <f>Etiquettes!$H$15</f>
        <v>0</v>
      </c>
      <c r="P3" s="911" t="s">
        <v>336</v>
      </c>
      <c r="Q3" s="911">
        <f>Etiquettes!$H$17</f>
        <v>0</v>
      </c>
    </row>
    <row r="4" spans="1:19">
      <c r="A4" t="str">
        <f>Secteurs!$B$2</f>
        <v>Récolte</v>
      </c>
      <c r="B4" t="str">
        <f>Produits!$B$3</f>
        <v>Olives</v>
      </c>
      <c r="C4" s="863">
        <f>'Marché olive - AFIDOL, FAM'!E2</f>
        <v>29.741700000000002</v>
      </c>
      <c r="E4" t="str">
        <f>Etiquettes!$C$3</f>
        <v>Matière première:Produit:Coproduit:Intrant externe:Rejet</v>
      </c>
      <c r="F4" s="8">
        <f>Etiquettes!$R$6</f>
        <v>0</v>
      </c>
      <c r="G4" s="865">
        <f>Etiquettes!$J$5</f>
        <v>0</v>
      </c>
      <c r="H4" t="str">
        <f>Etiquettes!$C$4</f>
        <v>kt</v>
      </c>
      <c r="I4" s="54" t="s">
        <v>277</v>
      </c>
      <c r="K4" s="8" t="s">
        <v>428</v>
      </c>
      <c r="L4" s="54" t="s">
        <v>65</v>
      </c>
      <c r="M4" s="8">
        <f>Etiquettes!$H$11</f>
        <v>0</v>
      </c>
      <c r="N4" s="8" t="str">
        <f t="shared" si="0"/>
        <v>Récolte = 30 Matière première:Produit:Coproduit:Intrant externe:Rejet (Statistique Agricole Annuelle - SSP)</v>
      </c>
      <c r="O4">
        <f>Etiquettes!$H$15</f>
        <v>0</v>
      </c>
      <c r="P4" s="911" t="s">
        <v>336</v>
      </c>
      <c r="Q4" s="911">
        <f>Etiquettes!$H$17</f>
        <v>0</v>
      </c>
    </row>
    <row r="5" spans="1:19">
      <c r="A5" t="str">
        <f>Produits!$B$3</f>
        <v>Olives</v>
      </c>
      <c r="B5" t="str">
        <f>Secteurs!$B$6</f>
        <v>Moulin</v>
      </c>
      <c r="C5" s="863">
        <f>'Marché olive - AFIDOL, FAM'!C3</f>
        <v>36.88666666666667</v>
      </c>
      <c r="E5" t="str">
        <f>Etiquettes!$C$3</f>
        <v>Matière première:Produit:Coproduit:Intrant externe:Rejet</v>
      </c>
      <c r="F5" s="8">
        <f>Etiquettes!$R$6</f>
        <v>0</v>
      </c>
      <c r="G5" s="865">
        <f>Etiquettes!$H$5</f>
        <v>0</v>
      </c>
      <c r="H5" t="str">
        <f>Etiquettes!$C$4</f>
        <v>kt</v>
      </c>
      <c r="I5" s="54" t="s">
        <v>482</v>
      </c>
      <c r="K5" s="8" t="s">
        <v>481</v>
      </c>
      <c r="L5" s="54" t="s">
        <v>64</v>
      </c>
      <c r="M5" s="8">
        <f>Etiquettes!$H$11</f>
        <v>0</v>
      </c>
      <c r="N5" s="8" t="str">
        <f t="shared" si="0"/>
        <v>Consommation d'olives par les moulins = 37 Matière première:Produit:Coproduit:Intrant externe:Rejet (FranceAgriMer)</v>
      </c>
      <c r="O5">
        <f>Etiquettes!$J$15</f>
        <v>0</v>
      </c>
      <c r="P5" s="911" t="s">
        <v>336</v>
      </c>
      <c r="Q5" s="911">
        <f>Etiquettes!$H$17</f>
        <v>0</v>
      </c>
    </row>
    <row r="6" spans="1:19">
      <c r="A6" t="str">
        <f>Produits!$B$3</f>
        <v>Olives</v>
      </c>
      <c r="B6" t="str">
        <f>Secteurs!$B$6</f>
        <v>Moulin</v>
      </c>
      <c r="C6" s="863">
        <f>'Marché olive - AFIDOL, FAM'!D3</f>
        <v>22.035714285714285</v>
      </c>
      <c r="E6" t="str">
        <f>Etiquettes!$C$3</f>
        <v>Matière première:Produit:Coproduit:Intrant externe:Rejet</v>
      </c>
      <c r="F6" s="8">
        <f>Etiquettes!$R$6</f>
        <v>0</v>
      </c>
      <c r="G6" s="865">
        <f>Etiquettes!$I$5</f>
        <v>0</v>
      </c>
      <c r="H6" t="str">
        <f>Etiquettes!$C$4</f>
        <v>kt</v>
      </c>
      <c r="I6" s="54" t="s">
        <v>482</v>
      </c>
      <c r="J6" s="54"/>
      <c r="K6" s="8" t="s">
        <v>481</v>
      </c>
      <c r="L6" s="54" t="s">
        <v>64</v>
      </c>
      <c r="M6" s="8">
        <f>Etiquettes!$H$11</f>
        <v>0</v>
      </c>
      <c r="N6" s="8" t="str">
        <f t="shared" si="0"/>
        <v>Consommation d'olives par les moulins = 22 Matière première:Produit:Coproduit:Intrant externe:Rejet (FranceAgriMer)</v>
      </c>
      <c r="O6">
        <f>Etiquettes!$J$15</f>
        <v>0</v>
      </c>
      <c r="P6" s="911" t="s">
        <v>336</v>
      </c>
      <c r="Q6" s="911">
        <f>Etiquettes!$H$17</f>
        <v>0</v>
      </c>
    </row>
    <row r="7" spans="1:19">
      <c r="A7" t="str">
        <f>Produits!$B$3</f>
        <v>Olives</v>
      </c>
      <c r="B7" t="str">
        <f>Secteurs!$B$6</f>
        <v>Moulin</v>
      </c>
      <c r="C7" s="863">
        <f>'Marché olive - AFIDOL, FAM'!E3</f>
        <v>41</v>
      </c>
      <c r="E7" t="str">
        <f>Etiquettes!$C$3</f>
        <v>Matière première:Produit:Coproduit:Intrant externe:Rejet</v>
      </c>
      <c r="F7" s="8">
        <f>Etiquettes!$R$6</f>
        <v>0</v>
      </c>
      <c r="G7" s="865">
        <f>Etiquettes!$J$5</f>
        <v>0</v>
      </c>
      <c r="H7" t="str">
        <f>Etiquettes!$C$4</f>
        <v>kt</v>
      </c>
      <c r="I7" s="54" t="s">
        <v>482</v>
      </c>
      <c r="K7" s="8" t="s">
        <v>481</v>
      </c>
      <c r="L7" s="54" t="s">
        <v>64</v>
      </c>
      <c r="M7" s="8">
        <f>Etiquettes!$H$11</f>
        <v>0</v>
      </c>
      <c r="N7" s="8" t="str">
        <f t="shared" si="0"/>
        <v>Consommation d'olives par les moulins = 41 Matière première:Produit:Coproduit:Intrant externe:Rejet (FranceAgriMer)</v>
      </c>
      <c r="O7">
        <f>Etiquettes!$J$15</f>
        <v>0</v>
      </c>
      <c r="P7" s="911" t="s">
        <v>336</v>
      </c>
      <c r="Q7" s="911">
        <f>Etiquettes!$H$17</f>
        <v>0</v>
      </c>
    </row>
    <row r="8" spans="1:19">
      <c r="A8" t="str">
        <f>Secteurs!$B$6</f>
        <v>Moulin</v>
      </c>
      <c r="B8" t="str">
        <f>Produits!$B$16</f>
        <v>Huile d'olive</v>
      </c>
      <c r="C8" s="863">
        <f>'Marché olive - AFIDOL, FAM'!C4</f>
        <v>5.5330000000000004</v>
      </c>
      <c r="E8" t="str">
        <f>Etiquettes!$C$3</f>
        <v>Matière première:Produit:Coproduit:Intrant externe:Rejet</v>
      </c>
      <c r="F8" s="8">
        <f>Etiquettes!$R$6</f>
        <v>0</v>
      </c>
      <c r="G8" s="865">
        <f>Etiquettes!$H$5</f>
        <v>0</v>
      </c>
      <c r="H8" t="str">
        <f>Etiquettes!$C$4</f>
        <v>kt</v>
      </c>
      <c r="I8" s="54" t="s">
        <v>502</v>
      </c>
      <c r="K8" s="8" t="s">
        <v>481</v>
      </c>
      <c r="L8" s="54" t="s">
        <v>64</v>
      </c>
      <c r="M8" s="8">
        <f>Etiquettes!$H$11</f>
        <v>0</v>
      </c>
      <c r="N8" s="8" t="str">
        <f t="shared" si="0"/>
        <v>Production d'huile d'olive = 6 Matière première:Produit:Coproduit:Intrant externe:Rejet (FranceAgriMer)</v>
      </c>
      <c r="O8">
        <f>Etiquettes!$J$15</f>
        <v>0</v>
      </c>
      <c r="P8" s="911" t="s">
        <v>336</v>
      </c>
      <c r="Q8" s="911">
        <f>Etiquettes!$H$17</f>
        <v>0</v>
      </c>
    </row>
    <row r="9" spans="1:19">
      <c r="A9" t="str">
        <f>Secteurs!$B$6</f>
        <v>Moulin</v>
      </c>
      <c r="B9" t="str">
        <f>Produits!$B$16</f>
        <v>Huile d'olive</v>
      </c>
      <c r="C9" s="863">
        <f>'Marché olive - AFIDOL, FAM'!D4</f>
        <v>3.375</v>
      </c>
      <c r="E9" t="str">
        <f>Etiquettes!$C$3</f>
        <v>Matière première:Produit:Coproduit:Intrant externe:Rejet</v>
      </c>
      <c r="F9" s="8">
        <f>Etiquettes!$R$6</f>
        <v>0</v>
      </c>
      <c r="G9" s="865">
        <f>Etiquettes!$I$5</f>
        <v>0</v>
      </c>
      <c r="H9" t="str">
        <f>Etiquettes!$C$4</f>
        <v>kt</v>
      </c>
      <c r="I9" s="54" t="s">
        <v>502</v>
      </c>
      <c r="J9" s="54"/>
      <c r="K9" s="8" t="s">
        <v>481</v>
      </c>
      <c r="L9" s="54" t="s">
        <v>64</v>
      </c>
      <c r="M9" s="8">
        <f>Etiquettes!$H$11</f>
        <v>0</v>
      </c>
      <c r="N9" s="8" t="str">
        <f t="shared" si="0"/>
        <v>Production d'huile d'olive = 3 Matière première:Produit:Coproduit:Intrant externe:Rejet (FranceAgriMer)</v>
      </c>
      <c r="O9">
        <f>Etiquettes!$J$15</f>
        <v>0</v>
      </c>
      <c r="P9" s="911" t="s">
        <v>336</v>
      </c>
      <c r="Q9" s="911">
        <f>Etiquettes!$H$17</f>
        <v>0</v>
      </c>
    </row>
    <row r="10" spans="1:19">
      <c r="A10" t="str">
        <f>Secteurs!$B$6</f>
        <v>Moulin</v>
      </c>
      <c r="B10" t="str">
        <f>Produits!$B$16</f>
        <v>Huile d'olive</v>
      </c>
      <c r="C10" s="863">
        <f>'Marché olive - AFIDOL, FAM'!E4</f>
        <v>6.6219999999999999</v>
      </c>
      <c r="E10" t="str">
        <f>Etiquettes!$C$3</f>
        <v>Matière première:Produit:Coproduit:Intrant externe:Rejet</v>
      </c>
      <c r="F10" s="8">
        <f>Etiquettes!$R$6</f>
        <v>0</v>
      </c>
      <c r="G10" s="865">
        <f>Etiquettes!$J$5</f>
        <v>0</v>
      </c>
      <c r="H10" t="str">
        <f>Etiquettes!$C$4</f>
        <v>kt</v>
      </c>
      <c r="I10" s="54" t="s">
        <v>502</v>
      </c>
      <c r="K10" s="8" t="s">
        <v>481</v>
      </c>
      <c r="L10" s="54" t="s">
        <v>64</v>
      </c>
      <c r="M10" s="8">
        <f>Etiquettes!$H$11</f>
        <v>0</v>
      </c>
      <c r="N10" s="8" t="str">
        <f t="shared" si="0"/>
        <v>Production d'huile d'olive = 7 Matière première:Produit:Coproduit:Intrant externe:Rejet (FranceAgriMer)</v>
      </c>
      <c r="O10">
        <f>Etiquettes!$J$15</f>
        <v>0</v>
      </c>
      <c r="P10" s="911" t="s">
        <v>336</v>
      </c>
      <c r="Q10" s="911">
        <f>Etiquettes!$H$17</f>
        <v>0</v>
      </c>
    </row>
    <row r="11" spans="1:19">
      <c r="A11" t="str">
        <f>Produits!$B$16</f>
        <v>Huile d'olive</v>
      </c>
      <c r="B11" t="str">
        <f>Secteurs!$B$19</f>
        <v>GMS</v>
      </c>
      <c r="C11" s="863">
        <f>'Marché olive - AFIDOL, FAM'!C8</f>
        <v>65.765000000000001</v>
      </c>
      <c r="E11" t="str">
        <f>Etiquettes!$C$3</f>
        <v>Matière première:Produit:Coproduit:Intrant externe:Rejet</v>
      </c>
      <c r="F11" s="8">
        <f>Etiquettes!$R$6</f>
        <v>0</v>
      </c>
      <c r="G11" s="865">
        <f>Etiquettes!$H$5</f>
        <v>0</v>
      </c>
      <c r="H11" t="str">
        <f>Etiquettes!$C$4</f>
        <v>kt</v>
      </c>
      <c r="I11" s="54" t="s">
        <v>491</v>
      </c>
      <c r="J11" s="8" t="s">
        <v>359</v>
      </c>
      <c r="K11" s="8" t="s">
        <v>358</v>
      </c>
      <c r="L11" s="54" t="s">
        <v>64</v>
      </c>
      <c r="M11" s="8">
        <f>Etiquettes!$H$11</f>
        <v>0</v>
      </c>
      <c r="N11" s="8" t="str">
        <f t="shared" si="0"/>
        <v>Consommation d'huile d'olive par les GMS = 66 Matière première:Produit:Coproduit:Intrant externe:Rejet (Nielsen)</v>
      </c>
      <c r="O11">
        <f>Etiquettes!$K$15</f>
        <v>0</v>
      </c>
      <c r="P11" s="911" t="s">
        <v>336</v>
      </c>
      <c r="Q11" s="911">
        <f>Etiquettes!$H$17</f>
        <v>0</v>
      </c>
    </row>
    <row r="12" spans="1:19">
      <c r="A12" t="str">
        <f>Produits!$B$16</f>
        <v>Huile d'olive</v>
      </c>
      <c r="B12" t="str">
        <f>Secteurs!$B$19</f>
        <v>GMS</v>
      </c>
      <c r="C12" s="863">
        <f>'Marché olive - AFIDOL, FAM'!D8</f>
        <v>62.594000000000001</v>
      </c>
      <c r="E12" t="str">
        <f>Etiquettes!$C$3</f>
        <v>Matière première:Produit:Coproduit:Intrant externe:Rejet</v>
      </c>
      <c r="F12" s="8">
        <f>Etiquettes!$R$6</f>
        <v>0</v>
      </c>
      <c r="G12" s="865">
        <f>Etiquettes!$I$5</f>
        <v>0</v>
      </c>
      <c r="H12" t="str">
        <f>Etiquettes!$C$4</f>
        <v>kt</v>
      </c>
      <c r="I12" s="54" t="s">
        <v>491</v>
      </c>
      <c r="J12" s="8" t="s">
        <v>519</v>
      </c>
      <c r="K12" s="8" t="s">
        <v>358</v>
      </c>
      <c r="L12" s="54" t="s">
        <v>64</v>
      </c>
      <c r="M12" s="8">
        <f>Etiquettes!$H$11</f>
        <v>0</v>
      </c>
      <c r="N12" s="8" t="str">
        <f t="shared" si="0"/>
        <v>Consommation d'huile d'olive par les GMS = 63 Matière première:Produit:Coproduit:Intrant externe:Rejet (Nielsen)</v>
      </c>
      <c r="O12">
        <f>Etiquettes!$K$15</f>
        <v>0</v>
      </c>
      <c r="P12" s="911" t="s">
        <v>336</v>
      </c>
      <c r="Q12" s="911">
        <f>Etiquettes!$H$17</f>
        <v>0</v>
      </c>
    </row>
    <row r="13" spans="1:19">
      <c r="A13" t="str">
        <f>Produits!$B$16</f>
        <v>Huile d'olive</v>
      </c>
      <c r="B13" t="str">
        <f>Secteurs!$B$19</f>
        <v>GMS</v>
      </c>
      <c r="C13" s="863">
        <f>'Marché olive - AFIDOL, FAM'!E8</f>
        <v>62.704999999999998</v>
      </c>
      <c r="E13" t="str">
        <f>Etiquettes!$C$3</f>
        <v>Matière première:Produit:Coproduit:Intrant externe:Rejet</v>
      </c>
      <c r="F13" s="8">
        <f>Etiquettes!$R$6</f>
        <v>0</v>
      </c>
      <c r="G13" s="865">
        <f>Etiquettes!$J$5</f>
        <v>0</v>
      </c>
      <c r="H13" t="str">
        <f>Etiquettes!$C$4</f>
        <v>kt</v>
      </c>
      <c r="I13" s="54" t="s">
        <v>491</v>
      </c>
      <c r="J13" s="8" t="s">
        <v>618</v>
      </c>
      <c r="K13" s="8" t="s">
        <v>358</v>
      </c>
      <c r="L13" s="54" t="s">
        <v>64</v>
      </c>
      <c r="M13" s="8">
        <f>Etiquettes!$H$11</f>
        <v>0</v>
      </c>
      <c r="N13" s="8" t="str">
        <f t="shared" si="0"/>
        <v>Consommation d'huile d'olive par les GMS = 63 Matière première:Produit:Coproduit:Intrant externe:Rejet (Nielsen)</v>
      </c>
      <c r="O13">
        <f>Etiquettes!$K$15</f>
        <v>0</v>
      </c>
      <c r="P13" s="911" t="s">
        <v>336</v>
      </c>
      <c r="Q13" s="911">
        <f>Etiquettes!$H$17</f>
        <v>0</v>
      </c>
    </row>
    <row r="14" spans="1:19">
      <c r="A14" t="str">
        <f>Produits!$B$16</f>
        <v>Huile d'olive</v>
      </c>
      <c r="B14" t="str">
        <f>Secteurs!$B$14</f>
        <v>Alimentation humaine</v>
      </c>
      <c r="C14" s="863">
        <f>'Marché olive - AFIDOL, FAM'!C9</f>
        <v>99.31</v>
      </c>
      <c r="E14" t="str">
        <f>Etiquettes!$C$3</f>
        <v>Matière première:Produit:Coproduit:Intrant externe:Rejet</v>
      </c>
      <c r="F14" s="8">
        <f>Etiquettes!$R$6</f>
        <v>0</v>
      </c>
      <c r="G14" s="865">
        <f>Etiquettes!$H$5</f>
        <v>0</v>
      </c>
      <c r="H14" t="str">
        <f>Etiquettes!$C$4</f>
        <v>kt</v>
      </c>
      <c r="I14" s="54" t="s">
        <v>487</v>
      </c>
      <c r="J14" s="8" t="s">
        <v>359</v>
      </c>
      <c r="K14" s="8" t="s">
        <v>486</v>
      </c>
      <c r="L14" s="54" t="s">
        <v>64</v>
      </c>
      <c r="M14" s="8">
        <f>Etiquettes!$H$11</f>
        <v>0</v>
      </c>
      <c r="N14" s="8" t="str">
        <f t="shared" si="0"/>
        <v>Consommation totale d'huile d'olive = 99 Matière première:Produit:Coproduit:Intrant externe:Rejet (AFIDOL)</v>
      </c>
      <c r="O14">
        <f>Etiquettes!$K$15</f>
        <v>0</v>
      </c>
      <c r="P14" s="911" t="s">
        <v>336</v>
      </c>
      <c r="Q14" s="911">
        <f>Etiquettes!$H$17</f>
        <v>0</v>
      </c>
    </row>
    <row r="15" spans="1:19">
      <c r="A15" t="str">
        <f>Produits!$B$16</f>
        <v>Huile d'olive</v>
      </c>
      <c r="B15" t="str">
        <f>Secteurs!$B$14</f>
        <v>Alimentation humaine</v>
      </c>
      <c r="C15" s="863">
        <f>'Marché olive - AFIDOL, FAM'!D9</f>
        <v>113.56100000000001</v>
      </c>
      <c r="E15" t="str">
        <f>Etiquettes!$C$3</f>
        <v>Matière première:Produit:Coproduit:Intrant externe:Rejet</v>
      </c>
      <c r="F15" s="8">
        <f>Etiquettes!$R$6</f>
        <v>0</v>
      </c>
      <c r="G15" s="865">
        <f>Etiquettes!$I$5</f>
        <v>0</v>
      </c>
      <c r="H15" t="str">
        <f>Etiquettes!$C$4</f>
        <v>kt</v>
      </c>
      <c r="I15" s="54" t="s">
        <v>487</v>
      </c>
      <c r="J15" s="8" t="s">
        <v>519</v>
      </c>
      <c r="K15" s="8" t="s">
        <v>486</v>
      </c>
      <c r="L15" s="54" t="s">
        <v>64</v>
      </c>
      <c r="M15" s="8">
        <f>Etiquettes!$H$11</f>
        <v>0</v>
      </c>
      <c r="N15" s="8" t="str">
        <f t="shared" si="0"/>
        <v>Consommation totale d'huile d'olive = 114 Matière première:Produit:Coproduit:Intrant externe:Rejet (AFIDOL)</v>
      </c>
      <c r="O15">
        <f>Etiquettes!$K$15</f>
        <v>0</v>
      </c>
      <c r="P15" s="911" t="s">
        <v>336</v>
      </c>
      <c r="Q15" s="911">
        <f>Etiquettes!$H$17</f>
        <v>0</v>
      </c>
    </row>
    <row r="16" spans="1:19">
      <c r="A16" t="str">
        <f>Produits!$B$16</f>
        <v>Huile d'olive</v>
      </c>
      <c r="B16" t="str">
        <f>Secteurs!$B$14</f>
        <v>Alimentation humaine</v>
      </c>
      <c r="C16" s="863">
        <f>'Marché olive - AFIDOL, FAM'!E9</f>
        <v>99.801000000000002</v>
      </c>
      <c r="E16" t="str">
        <f>Etiquettes!$C$3</f>
        <v>Matière première:Produit:Coproduit:Intrant externe:Rejet</v>
      </c>
      <c r="F16" s="8">
        <f>Etiquettes!$R$6</f>
        <v>0</v>
      </c>
      <c r="G16" s="865">
        <f>Etiquettes!$J$5</f>
        <v>0</v>
      </c>
      <c r="H16" t="str">
        <f>Etiquettes!$C$4</f>
        <v>kt</v>
      </c>
      <c r="I16" s="54" t="s">
        <v>487</v>
      </c>
      <c r="J16" s="8" t="s">
        <v>618</v>
      </c>
      <c r="K16" s="8" t="s">
        <v>486</v>
      </c>
      <c r="L16" s="54" t="s">
        <v>64</v>
      </c>
      <c r="M16" s="8">
        <f>Etiquettes!$H$11</f>
        <v>0</v>
      </c>
      <c r="N16" s="8" t="str">
        <f t="shared" si="0"/>
        <v>Consommation totale d'huile d'olive = 100 Matière première:Produit:Coproduit:Intrant externe:Rejet (AFIDOL)</v>
      </c>
      <c r="O16">
        <f>Etiquettes!$K$15</f>
        <v>0</v>
      </c>
      <c r="P16" s="911" t="s">
        <v>336</v>
      </c>
      <c r="Q16" s="911">
        <f>Etiquettes!$H$17</f>
        <v>0</v>
      </c>
    </row>
    <row r="17" spans="1:17">
      <c r="A17" t="str">
        <f>Produits!$B$3</f>
        <v>Olives</v>
      </c>
      <c r="B17" t="str">
        <f>Secteurs!$B$7</f>
        <v>Conservation ou préparation d'olives</v>
      </c>
      <c r="C17" s="863">
        <f>'Marché olive - AFIDOL, FAM'!C11</f>
        <v>1.591</v>
      </c>
      <c r="E17" t="str">
        <f>Etiquettes!$C$3</f>
        <v>Matière première:Produit:Coproduit:Intrant externe:Rejet</v>
      </c>
      <c r="F17" s="8">
        <f>Etiquettes!$R$6</f>
        <v>0</v>
      </c>
      <c r="G17" s="865">
        <f>Etiquettes!$H$5</f>
        <v>0</v>
      </c>
      <c r="H17" t="str">
        <f>Etiquettes!$C$4</f>
        <v>kt</v>
      </c>
      <c r="I17" s="54" t="s">
        <v>484</v>
      </c>
      <c r="K17" s="8" t="s">
        <v>481</v>
      </c>
      <c r="L17" s="54" t="s">
        <v>64</v>
      </c>
      <c r="M17" s="8">
        <f>Etiquettes!$H$11</f>
        <v>0</v>
      </c>
      <c r="N17" s="8" t="str">
        <f t="shared" si="0"/>
        <v>Production d'olives de table = 2 Matière première:Produit:Coproduit:Intrant externe:Rejet (FranceAgriMer)</v>
      </c>
      <c r="O17">
        <f>Etiquettes!$K$15</f>
        <v>0</v>
      </c>
      <c r="P17" s="911" t="s">
        <v>336</v>
      </c>
      <c r="Q17" s="911">
        <f>Etiquettes!$H$17</f>
        <v>0</v>
      </c>
    </row>
    <row r="18" spans="1:17">
      <c r="A18" t="str">
        <f>Produits!$B$3</f>
        <v>Olives</v>
      </c>
      <c r="B18" t="str">
        <f>Secteurs!$B$7</f>
        <v>Conservation ou préparation d'olives</v>
      </c>
      <c r="C18" s="863">
        <f>'Marché olive - AFIDOL, FAM'!D11</f>
        <v>1.012</v>
      </c>
      <c r="E18" t="str">
        <f>Etiquettes!$C$3</f>
        <v>Matière première:Produit:Coproduit:Intrant externe:Rejet</v>
      </c>
      <c r="F18" s="8">
        <f>Etiquettes!$R$6</f>
        <v>0</v>
      </c>
      <c r="G18" s="865">
        <f>Etiquettes!$I$5</f>
        <v>0</v>
      </c>
      <c r="H18" t="str">
        <f>Etiquettes!$C$4</f>
        <v>kt</v>
      </c>
      <c r="I18" s="54" t="s">
        <v>484</v>
      </c>
      <c r="K18" s="8" t="s">
        <v>481</v>
      </c>
      <c r="L18" s="54" t="s">
        <v>64</v>
      </c>
      <c r="M18" s="8">
        <f>Etiquettes!$H$11</f>
        <v>0</v>
      </c>
      <c r="N18" s="8" t="str">
        <f t="shared" si="0"/>
        <v>Production d'olives de table = 1 Matière première:Produit:Coproduit:Intrant externe:Rejet (FranceAgriMer)</v>
      </c>
      <c r="O18">
        <f>Etiquettes!$K$15</f>
        <v>0</v>
      </c>
      <c r="P18" s="911" t="s">
        <v>336</v>
      </c>
      <c r="Q18" s="911">
        <f>Etiquettes!$H$17</f>
        <v>0</v>
      </c>
    </row>
    <row r="19" spans="1:17">
      <c r="A19" t="str">
        <f>Produits!$B$3</f>
        <v>Olives</v>
      </c>
      <c r="B19" t="str">
        <f>Secteurs!$B$7</f>
        <v>Conservation ou préparation d'olives</v>
      </c>
      <c r="C19" s="863">
        <f>'Marché olive - AFIDOL, FAM'!E11</f>
        <v>0.9</v>
      </c>
      <c r="E19" t="str">
        <f>Etiquettes!$C$3</f>
        <v>Matière première:Produit:Coproduit:Intrant externe:Rejet</v>
      </c>
      <c r="F19" s="8">
        <f>Etiquettes!$R$6</f>
        <v>0</v>
      </c>
      <c r="G19" s="865">
        <f>Etiquettes!$J$5</f>
        <v>0</v>
      </c>
      <c r="H19" t="str">
        <f>Etiquettes!$C$4</f>
        <v>kt</v>
      </c>
      <c r="I19" s="54" t="s">
        <v>484</v>
      </c>
      <c r="K19" s="8" t="s">
        <v>481</v>
      </c>
      <c r="L19" s="54" t="s">
        <v>64</v>
      </c>
      <c r="M19" s="8">
        <f>Etiquettes!$H$11</f>
        <v>0</v>
      </c>
      <c r="N19" s="8" t="str">
        <f t="shared" si="0"/>
        <v>Production d'olives de table = 1 Matière première:Produit:Coproduit:Intrant externe:Rejet (FranceAgriMer)</v>
      </c>
      <c r="O19">
        <f>Etiquettes!$K$15</f>
        <v>0</v>
      </c>
      <c r="P19" s="911" t="s">
        <v>336</v>
      </c>
      <c r="Q19" s="911">
        <f>Etiquettes!$H$17</f>
        <v>0</v>
      </c>
    </row>
    <row r="20" spans="1:17">
      <c r="A20" t="str">
        <f>Produits!$B$18</f>
        <v>Olives de table</v>
      </c>
      <c r="B20" t="str">
        <f>Secteurs!$B$19</f>
        <v>GMS</v>
      </c>
      <c r="C20" s="863">
        <f>'Marché olive - AFIDOL, FAM'!C13</f>
        <v>27.8</v>
      </c>
      <c r="E20" t="str">
        <f>Etiquettes!$C$3</f>
        <v>Matière première:Produit:Coproduit:Intrant externe:Rejet</v>
      </c>
      <c r="F20" s="8">
        <f>Etiquettes!$R$6</f>
        <v>0</v>
      </c>
      <c r="G20" s="865">
        <f>Etiquettes!$H$5</f>
        <v>0</v>
      </c>
      <c r="H20" t="str">
        <f>Etiquettes!$C$4</f>
        <v>kt</v>
      </c>
      <c r="I20" s="54" t="s">
        <v>499</v>
      </c>
      <c r="J20" s="8" t="s">
        <v>359</v>
      </c>
      <c r="K20" s="8" t="s">
        <v>358</v>
      </c>
      <c r="L20" s="54" t="s">
        <v>64</v>
      </c>
      <c r="M20" s="8">
        <f>Etiquettes!$H$11</f>
        <v>0</v>
      </c>
      <c r="N20" s="8" t="str">
        <f t="shared" si="0"/>
        <v>Consommation d'olives de table par les GMS = 28 Matière première:Produit:Coproduit:Intrant externe:Rejet (Nielsen)</v>
      </c>
      <c r="O20">
        <f>Etiquettes!$K$15</f>
        <v>0</v>
      </c>
      <c r="P20" s="911" t="s">
        <v>336</v>
      </c>
      <c r="Q20" s="911">
        <f>Etiquettes!$H$17</f>
        <v>0</v>
      </c>
    </row>
    <row r="21" spans="1:17">
      <c r="A21" t="str">
        <f>Produits!$B$18</f>
        <v>Olives de table</v>
      </c>
      <c r="B21" t="str">
        <f>Secteurs!$B$19</f>
        <v>GMS</v>
      </c>
      <c r="C21" s="863">
        <f>'Marché olive - AFIDOL, FAM'!D13</f>
        <v>28.268000000000001</v>
      </c>
      <c r="E21" t="str">
        <f>Etiquettes!$C$3</f>
        <v>Matière première:Produit:Coproduit:Intrant externe:Rejet</v>
      </c>
      <c r="F21" s="8">
        <f>Etiquettes!$R$6</f>
        <v>0</v>
      </c>
      <c r="G21" s="865">
        <f>Etiquettes!$I$5</f>
        <v>0</v>
      </c>
      <c r="H21" t="str">
        <f>Etiquettes!$C$4</f>
        <v>kt</v>
      </c>
      <c r="I21" s="54" t="s">
        <v>499</v>
      </c>
      <c r="J21" s="8" t="s">
        <v>519</v>
      </c>
      <c r="K21" s="8" t="s">
        <v>358</v>
      </c>
      <c r="L21" s="54" t="s">
        <v>64</v>
      </c>
      <c r="M21" s="8">
        <f>Etiquettes!$H$11</f>
        <v>0</v>
      </c>
      <c r="N21" s="8" t="str">
        <f t="shared" si="0"/>
        <v>Consommation d'olives de table par les GMS = 28 Matière première:Produit:Coproduit:Intrant externe:Rejet (Nielsen)</v>
      </c>
      <c r="O21">
        <f>Etiquettes!$K$15</f>
        <v>0</v>
      </c>
      <c r="P21" s="911" t="s">
        <v>336</v>
      </c>
      <c r="Q21" s="911">
        <f>Etiquettes!$H$17</f>
        <v>0</v>
      </c>
    </row>
    <row r="22" spans="1:17">
      <c r="A22" t="str">
        <f>Produits!$B$18</f>
        <v>Olives de table</v>
      </c>
      <c r="B22" t="str">
        <f>Secteurs!$B$19</f>
        <v>GMS</v>
      </c>
      <c r="C22" s="863">
        <f>'Marché olive - AFIDOL, FAM'!E13</f>
        <v>31.756</v>
      </c>
      <c r="E22" t="str">
        <f>Etiquettes!$C$3</f>
        <v>Matière première:Produit:Coproduit:Intrant externe:Rejet</v>
      </c>
      <c r="F22" s="8">
        <f>Etiquettes!$R$6</f>
        <v>0</v>
      </c>
      <c r="G22" s="865">
        <f>Etiquettes!$J$5</f>
        <v>0</v>
      </c>
      <c r="H22" t="str">
        <f>Etiquettes!$C$4</f>
        <v>kt</v>
      </c>
      <c r="I22" s="54" t="s">
        <v>499</v>
      </c>
      <c r="J22" s="8" t="s">
        <v>618</v>
      </c>
      <c r="K22" s="8" t="s">
        <v>358</v>
      </c>
      <c r="L22" s="54" t="s">
        <v>64</v>
      </c>
      <c r="M22" s="8">
        <f>Etiquettes!$H$11</f>
        <v>0</v>
      </c>
      <c r="N22" s="8" t="str">
        <f t="shared" si="0"/>
        <v>Consommation d'olives de table par les GMS = 32 Matière première:Produit:Coproduit:Intrant externe:Rejet (Nielsen)</v>
      </c>
      <c r="O22">
        <f>Etiquettes!$K$15</f>
        <v>0</v>
      </c>
      <c r="P22" s="911" t="s">
        <v>336</v>
      </c>
      <c r="Q22" s="911">
        <f>Etiquettes!$H$17</f>
        <v>0</v>
      </c>
    </row>
    <row r="23" spans="1:17">
      <c r="A23" t="str">
        <f>Produits!$B$18</f>
        <v>Olives de table</v>
      </c>
      <c r="B23" t="str">
        <f>Secteurs!$B$14</f>
        <v>Alimentation humaine</v>
      </c>
      <c r="C23" s="863">
        <f>'Marché olive - AFIDOL, FAM'!C14</f>
        <v>67</v>
      </c>
      <c r="E23" t="str">
        <f>Etiquettes!$C$3</f>
        <v>Matière première:Produit:Coproduit:Intrant externe:Rejet</v>
      </c>
      <c r="F23" s="8">
        <f>Etiquettes!$R$6</f>
        <v>0</v>
      </c>
      <c r="G23" s="865">
        <f>Etiquettes!$H$5</f>
        <v>0</v>
      </c>
      <c r="H23" t="str">
        <f>Etiquettes!$C$4</f>
        <v>kt</v>
      </c>
      <c r="I23" s="54" t="s">
        <v>495</v>
      </c>
      <c r="J23" s="8" t="s">
        <v>359</v>
      </c>
      <c r="K23" s="8" t="s">
        <v>486</v>
      </c>
      <c r="L23" s="54" t="s">
        <v>64</v>
      </c>
      <c r="M23" s="8">
        <f>Etiquettes!$H$11</f>
        <v>0</v>
      </c>
      <c r="N23" s="8" t="str">
        <f t="shared" si="0"/>
        <v>Consommation totale d'olives de table = 67 Matière première:Produit:Coproduit:Intrant externe:Rejet (AFIDOL)</v>
      </c>
      <c r="O23">
        <f>Etiquettes!$K$15</f>
        <v>0</v>
      </c>
      <c r="P23" s="911" t="s">
        <v>336</v>
      </c>
      <c r="Q23" s="911">
        <f>Etiquettes!$H$17</f>
        <v>0</v>
      </c>
    </row>
    <row r="24" spans="1:17">
      <c r="A24" t="str">
        <f>Produits!$B$18</f>
        <v>Olives de table</v>
      </c>
      <c r="B24" t="str">
        <f>Secteurs!$B$14</f>
        <v>Alimentation humaine</v>
      </c>
      <c r="C24" s="863">
        <f>'Marché olive - AFIDOL, FAM'!D14</f>
        <v>86.575000000000003</v>
      </c>
      <c r="E24" t="str">
        <f>Etiquettes!$C$3</f>
        <v>Matière première:Produit:Coproduit:Intrant externe:Rejet</v>
      </c>
      <c r="F24" s="8">
        <f>Etiquettes!$R$6</f>
        <v>0</v>
      </c>
      <c r="G24" s="865">
        <f>Etiquettes!$I$5</f>
        <v>0</v>
      </c>
      <c r="H24" t="str">
        <f>Etiquettes!$C$4</f>
        <v>kt</v>
      </c>
      <c r="I24" s="54" t="s">
        <v>495</v>
      </c>
      <c r="J24" s="8" t="s">
        <v>519</v>
      </c>
      <c r="K24" s="8" t="s">
        <v>486</v>
      </c>
      <c r="L24" s="54" t="s">
        <v>64</v>
      </c>
      <c r="M24" s="8">
        <f>Etiquettes!$H$11</f>
        <v>0</v>
      </c>
      <c r="N24" s="8" t="str">
        <f t="shared" si="0"/>
        <v>Consommation totale d'olives de table = 87 Matière première:Produit:Coproduit:Intrant externe:Rejet (AFIDOL)</v>
      </c>
      <c r="O24">
        <f>Etiquettes!$K$15</f>
        <v>0</v>
      </c>
      <c r="P24" s="911" t="s">
        <v>336</v>
      </c>
      <c r="Q24" s="911">
        <f>Etiquettes!$H$17</f>
        <v>0</v>
      </c>
    </row>
    <row r="25" spans="1:17">
      <c r="A25" t="str">
        <f>Produits!$B$18</f>
        <v>Olives de table</v>
      </c>
      <c r="B25" t="str">
        <f>Secteurs!$B$14</f>
        <v>Alimentation humaine</v>
      </c>
      <c r="C25" s="863">
        <f>'Marché olive - AFIDOL, FAM'!E14</f>
        <v>90.911000000000001</v>
      </c>
      <c r="E25" t="str">
        <f>Etiquettes!$C$3</f>
        <v>Matière première:Produit:Coproduit:Intrant externe:Rejet</v>
      </c>
      <c r="F25" s="8">
        <f>Etiquettes!$R$6</f>
        <v>0</v>
      </c>
      <c r="G25" s="865">
        <f>Etiquettes!$J$5</f>
        <v>0</v>
      </c>
      <c r="H25" t="str">
        <f>Etiquettes!$C$4</f>
        <v>kt</v>
      </c>
      <c r="I25" s="54" t="s">
        <v>495</v>
      </c>
      <c r="J25" s="8" t="s">
        <v>618</v>
      </c>
      <c r="K25" s="8" t="s">
        <v>486</v>
      </c>
      <c r="L25" s="54" t="s">
        <v>64</v>
      </c>
      <c r="M25" s="8">
        <f>Etiquettes!$H$11</f>
        <v>0</v>
      </c>
      <c r="N25" s="8" t="str">
        <f t="shared" si="0"/>
        <v>Consommation totale d'olives de table = 91 Matière première:Produit:Coproduit:Intrant externe:Rejet (AFIDOL)</v>
      </c>
      <c r="O25">
        <f>Etiquettes!$K$15</f>
        <v>0</v>
      </c>
      <c r="P25" s="911" t="s">
        <v>336</v>
      </c>
      <c r="Q25" s="911">
        <f>Etiquettes!$H$17</f>
        <v>0</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C000"/>
  </sheetPr>
  <dimension ref="A1:S62"/>
  <sheetViews>
    <sheetView workbookViewId="0">
      <selection activeCell="D28" sqref="D28:F28"/>
    </sheetView>
  </sheetViews>
  <sheetFormatPr baseColWidth="10" defaultRowHeight="14.4"/>
  <cols>
    <col min="2" max="2" width="20.6640625" bestFit="1" customWidth="1"/>
  </cols>
  <sheetData>
    <row r="1" spans="1:17">
      <c r="A1" t="s">
        <v>218</v>
      </c>
      <c r="B1" t="s">
        <v>1625</v>
      </c>
      <c r="C1" t="s">
        <v>329</v>
      </c>
      <c r="D1" t="s">
        <v>511</v>
      </c>
      <c r="E1" t="s">
        <v>610</v>
      </c>
    </row>
    <row r="2" spans="1:17">
      <c r="A2" t="s">
        <v>1626</v>
      </c>
      <c r="B2" t="s">
        <v>277</v>
      </c>
      <c r="C2" s="871">
        <f>'Récoltes olive - AGRESTE'!C7/10^4</f>
        <v>35.445300000000003</v>
      </c>
      <c r="D2" s="871">
        <f>'Récoltes olive - AGRESTE'!D7/10^4</f>
        <v>25.034600000000001</v>
      </c>
      <c r="E2" s="871">
        <f>'Récoltes olive - AGRESTE'!E7/10^4</f>
        <v>29.741700000000002</v>
      </c>
      <c r="K2" s="847" t="s">
        <v>218</v>
      </c>
      <c r="L2" s="847" t="s">
        <v>1627</v>
      </c>
      <c r="P2" s="847" t="s">
        <v>218</v>
      </c>
      <c r="Q2" s="847" t="s">
        <v>1628</v>
      </c>
    </row>
    <row r="3" spans="1:17">
      <c r="B3" t="s">
        <v>280</v>
      </c>
      <c r="C3" s="872">
        <f>C4/0.15</f>
        <v>36.88666666666667</v>
      </c>
      <c r="D3" s="872">
        <f>21.5+(0.075/0.14)</f>
        <v>22.035714285714285</v>
      </c>
      <c r="E3" s="864">
        <v>41</v>
      </c>
      <c r="F3" t="s">
        <v>481</v>
      </c>
    </row>
    <row r="4" spans="1:17">
      <c r="B4" t="s">
        <v>257</v>
      </c>
      <c r="C4" s="864">
        <v>5.5330000000000004</v>
      </c>
      <c r="D4" s="864">
        <v>3.375</v>
      </c>
      <c r="E4" s="864">
        <v>6.6219999999999999</v>
      </c>
    </row>
    <row r="5" spans="1:17">
      <c r="B5" t="s">
        <v>1629</v>
      </c>
      <c r="C5">
        <v>2.218</v>
      </c>
      <c r="D5">
        <v>2.5830000000000002</v>
      </c>
      <c r="E5" s="869">
        <v>2.25</v>
      </c>
      <c r="F5" t="s">
        <v>481</v>
      </c>
    </row>
    <row r="6" spans="1:17">
      <c r="B6" t="s">
        <v>1630</v>
      </c>
      <c r="C6">
        <f>C4-C5</f>
        <v>3.3150000000000004</v>
      </c>
      <c r="D6">
        <f>D4-D5</f>
        <v>0.79199999999999982</v>
      </c>
      <c r="E6">
        <f>E4-E5</f>
        <v>4.3719999999999999</v>
      </c>
    </row>
    <row r="7" spans="1:17">
      <c r="C7" s="815">
        <v>2015</v>
      </c>
      <c r="D7" s="815">
        <v>2019</v>
      </c>
      <c r="E7" s="815">
        <v>2023</v>
      </c>
    </row>
    <row r="8" spans="1:17">
      <c r="A8" t="s">
        <v>1631</v>
      </c>
      <c r="B8" t="s">
        <v>1632</v>
      </c>
      <c r="C8" s="864">
        <v>65.765000000000001</v>
      </c>
      <c r="D8" s="864">
        <v>62.594000000000001</v>
      </c>
      <c r="E8" s="864">
        <v>62.704999999999998</v>
      </c>
      <c r="F8" t="s">
        <v>486</v>
      </c>
    </row>
    <row r="9" spans="1:17">
      <c r="B9" t="s">
        <v>1633</v>
      </c>
      <c r="C9" s="864">
        <v>99.31</v>
      </c>
      <c r="D9" s="864">
        <v>113.56100000000001</v>
      </c>
      <c r="E9" s="864">
        <v>99.801000000000002</v>
      </c>
    </row>
    <row r="10" spans="1:17">
      <c r="C10" s="815" t="s">
        <v>329</v>
      </c>
      <c r="D10" s="815" t="s">
        <v>511</v>
      </c>
      <c r="E10" s="815" t="s">
        <v>610</v>
      </c>
    </row>
    <row r="11" spans="1:17">
      <c r="A11" t="s">
        <v>1631</v>
      </c>
      <c r="B11" t="s">
        <v>263</v>
      </c>
      <c r="C11" s="864">
        <v>1.591</v>
      </c>
      <c r="D11" s="864">
        <v>1.012</v>
      </c>
      <c r="E11" s="864">
        <v>0.9</v>
      </c>
      <c r="F11" t="s">
        <v>481</v>
      </c>
    </row>
    <row r="12" spans="1:17">
      <c r="C12" s="815">
        <v>2015</v>
      </c>
      <c r="D12" s="815">
        <v>2019</v>
      </c>
      <c r="E12" s="815">
        <v>2023</v>
      </c>
    </row>
    <row r="13" spans="1:17">
      <c r="B13" t="s">
        <v>1634</v>
      </c>
      <c r="C13" s="872">
        <v>27.8</v>
      </c>
      <c r="D13" s="864">
        <v>28.268000000000001</v>
      </c>
      <c r="E13" s="864">
        <v>31.756</v>
      </c>
      <c r="F13" t="s">
        <v>486</v>
      </c>
    </row>
    <row r="14" spans="1:17">
      <c r="B14" t="s">
        <v>1633</v>
      </c>
      <c r="C14" s="872">
        <v>67</v>
      </c>
      <c r="D14" s="864">
        <v>86.575000000000003</v>
      </c>
      <c r="E14" s="864">
        <v>90.911000000000001</v>
      </c>
    </row>
    <row r="15" spans="1:17">
      <c r="E15" s="847" t="s">
        <v>218</v>
      </c>
      <c r="F15" s="847" t="s">
        <v>1635</v>
      </c>
    </row>
    <row r="37" spans="5:19">
      <c r="E37" s="847" t="s">
        <v>218</v>
      </c>
      <c r="F37" s="847" t="s">
        <v>1636</v>
      </c>
      <c r="K37" s="847" t="s">
        <v>218</v>
      </c>
      <c r="L37" s="847" t="s">
        <v>1637</v>
      </c>
      <c r="R37" s="847" t="s">
        <v>218</v>
      </c>
      <c r="S37" s="847" t="s">
        <v>1638</v>
      </c>
    </row>
    <row r="52" spans="5:12">
      <c r="E52" s="847" t="s">
        <v>218</v>
      </c>
      <c r="F52" s="847" t="s">
        <v>1639</v>
      </c>
    </row>
    <row r="62" spans="5:12">
      <c r="K62" s="847" t="s">
        <v>218</v>
      </c>
      <c r="L62" s="847" t="s">
        <v>1640</v>
      </c>
    </row>
  </sheetData>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C000"/>
  </sheetPr>
  <dimension ref="A1:E8"/>
  <sheetViews>
    <sheetView workbookViewId="0">
      <pane xSplit="2" ySplit="6" topLeftCell="C7"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RowHeight="14.4"/>
  <cols>
    <col min="1" max="2" width="11.5546875" style="12" customWidth="1"/>
    <col min="3" max="5" width="15.6640625" style="12" customWidth="1"/>
    <col min="6" max="6" width="11.5546875" style="12" customWidth="1"/>
    <col min="7" max="16384" width="11.5546875" style="12"/>
  </cols>
  <sheetData>
    <row r="1" spans="1:5" ht="19.8" customHeight="1">
      <c r="A1" s="11" t="s">
        <v>1641</v>
      </c>
      <c r="C1" s="13"/>
      <c r="D1" s="13"/>
      <c r="E1" s="13"/>
    </row>
    <row r="2" spans="1:5" ht="15.6" customHeight="1">
      <c r="A2" s="14" t="s">
        <v>1642</v>
      </c>
      <c r="C2" s="13"/>
      <c r="D2" s="13"/>
      <c r="E2" s="13"/>
    </row>
    <row r="3" spans="1:5">
      <c r="A3" s="12" t="s">
        <v>1643</v>
      </c>
      <c r="C3" s="13"/>
      <c r="D3" s="13"/>
      <c r="E3" s="13"/>
    </row>
    <row r="4" spans="1:5">
      <c r="A4" s="12" t="s">
        <v>1644</v>
      </c>
      <c r="C4" s="13"/>
      <c r="D4" s="13"/>
      <c r="E4" s="13"/>
    </row>
    <row r="5" spans="1:5">
      <c r="C5" s="13"/>
      <c r="D5" s="13"/>
      <c r="E5" s="13"/>
    </row>
    <row r="6" spans="1:5">
      <c r="A6" s="12" t="s">
        <v>1645</v>
      </c>
      <c r="B6" s="12" t="s">
        <v>1646</v>
      </c>
      <c r="C6" s="13" t="s">
        <v>1647</v>
      </c>
      <c r="D6" s="13" t="s">
        <v>1648</v>
      </c>
      <c r="E6" s="13" t="s">
        <v>1649</v>
      </c>
    </row>
    <row r="7" spans="1:5">
      <c r="A7" s="12" t="s">
        <v>1650</v>
      </c>
      <c r="B7" s="12" t="s">
        <v>1651</v>
      </c>
      <c r="C7" s="868">
        <v>354453</v>
      </c>
      <c r="D7" s="868">
        <v>250346</v>
      </c>
      <c r="E7" s="868">
        <v>297417</v>
      </c>
    </row>
    <row r="8" spans="1:5">
      <c r="A8" s="12" t="s">
        <v>1652</v>
      </c>
      <c r="B8" s="12" t="s">
        <v>1651</v>
      </c>
      <c r="C8" s="13">
        <v>0</v>
      </c>
      <c r="D8" s="13">
        <v>0</v>
      </c>
      <c r="E8" s="13">
        <v>0</v>
      </c>
    </row>
  </sheetData>
  <pageMargins left="0.7" right="0.7" top="0.75" bottom="0.75" header="0.3" footer="0.3"/>
  <pageSetup paperSize="9" orientation="portrait" horizontalDpi="300" verticalDpi="300"/>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S56"/>
  <sheetViews>
    <sheetView workbookViewId="0">
      <pane xSplit="2" ySplit="1" topLeftCell="C17"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21.109375" bestFit="1" customWidth="1"/>
    <col min="2" max="2" width="19.88671875" bestFit="1" customWidth="1"/>
    <col min="3" max="3" width="7.77734375"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20.77734375" style="8" bestFit="1"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
        <v>277</v>
      </c>
      <c r="B2" t="s">
        <v>244</v>
      </c>
      <c r="C2" s="863">
        <f>'Prétraitement récolte, collecte'!C3</f>
        <v>42.593600000000002</v>
      </c>
      <c r="E2" t="str">
        <f>Etiquettes!$C$3</f>
        <v>Matière première:Produit:Coproduit:Intrant externe:Rejet</v>
      </c>
      <c r="F2" s="8">
        <f>Etiquettes!$K$6</f>
        <v>0</v>
      </c>
      <c r="G2" s="865">
        <f>Etiquettes!$H$5</f>
        <v>0</v>
      </c>
      <c r="H2" t="str">
        <f>Etiquettes!$C$4</f>
        <v>kt</v>
      </c>
      <c r="I2" s="54" t="s">
        <v>277</v>
      </c>
      <c r="K2" s="8" t="s">
        <v>428</v>
      </c>
      <c r="L2" s="54" t="s">
        <v>66</v>
      </c>
      <c r="M2" s="8">
        <f>Etiquettes!$H$11</f>
        <v>0</v>
      </c>
      <c r="N2" s="8" t="str">
        <f t="shared" ref="N2:N33" si="0">_xlfn.CONCAT(I2,IF(ISBLANK(C2),"",_xlfn.CONCAT(" = ",MROUND(C2,1)," ",E2))," (",K2,")")</f>
        <v>Récolte = 43 Matière première:Produit:Coproduit:Intrant externe:Rejet (Statistique Agricole Annuelle - SSP)</v>
      </c>
      <c r="O2">
        <f>Etiquettes!$H$15</f>
        <v>0</v>
      </c>
      <c r="P2" s="911" t="s">
        <v>336</v>
      </c>
      <c r="Q2" s="911">
        <f>Etiquettes!$H$17</f>
        <v>0</v>
      </c>
    </row>
    <row r="3" spans="1:19">
      <c r="A3" t="s">
        <v>244</v>
      </c>
      <c r="B3" t="s">
        <v>279</v>
      </c>
      <c r="C3" s="863">
        <f>'Prétraitement récolte, collecte'!C4</f>
        <v>32.4998</v>
      </c>
      <c r="E3" t="str">
        <f>Etiquettes!$C$3</f>
        <v>Matière première:Produit:Coproduit:Intrant externe:Rejet</v>
      </c>
      <c r="F3" s="8">
        <f>Etiquettes!$K$6</f>
        <v>0</v>
      </c>
      <c r="G3" s="865">
        <f>Etiquettes!$H$5</f>
        <v>0</v>
      </c>
      <c r="H3" t="str">
        <f>Etiquettes!$C$4</f>
        <v>kt</v>
      </c>
      <c r="I3" s="54" t="s">
        <v>334</v>
      </c>
      <c r="J3" s="54"/>
      <c r="K3" s="8" t="s">
        <v>415</v>
      </c>
      <c r="L3" s="54" t="s">
        <v>67</v>
      </c>
      <c r="M3" s="8">
        <f>Etiquettes!$H$11</f>
        <v>0</v>
      </c>
      <c r="N3" s="8" t="str">
        <f t="shared" si="0"/>
        <v>Collecte = 32 Matière première:Produit:Coproduit:Intrant externe:Rejet (Collectes, stocks - FranceAgriMer)</v>
      </c>
      <c r="O3">
        <f>Etiquettes!$I$15</f>
        <v>0</v>
      </c>
      <c r="P3" s="911" t="s">
        <v>336</v>
      </c>
      <c r="Q3" s="911">
        <f>Etiquettes!$H$17</f>
        <v>0</v>
      </c>
    </row>
    <row r="4" spans="1:19">
      <c r="A4" t="s">
        <v>250</v>
      </c>
      <c r="B4" t="s">
        <v>279</v>
      </c>
      <c r="C4" s="863">
        <f>'Prétraitement récolte, collecte'!C5</f>
        <v>1.6696</v>
      </c>
      <c r="E4" t="str">
        <f>Etiquettes!$C$3</f>
        <v>Matière première:Produit:Coproduit:Intrant externe:Rejet</v>
      </c>
      <c r="F4" s="8">
        <f>Etiquettes!$K$6</f>
        <v>0</v>
      </c>
      <c r="G4" s="865">
        <f>Etiquettes!$H$5</f>
        <v>0</v>
      </c>
      <c r="H4" t="str">
        <f>Etiquettes!$C$4</f>
        <v>kt</v>
      </c>
      <c r="I4" s="54" t="s">
        <v>250</v>
      </c>
      <c r="K4" s="8" t="s">
        <v>415</v>
      </c>
      <c r="L4" s="54" t="s">
        <v>67</v>
      </c>
      <c r="M4" s="8">
        <f>Etiquettes!$H$11</f>
        <v>0</v>
      </c>
      <c r="N4" s="8" t="str">
        <f t="shared" si="0"/>
        <v>Stock initial collecteurs = 2 Matière première:Produit:Coproduit:Intrant externe:Rejet (Collectes, stocks - FranceAgriMer)</v>
      </c>
      <c r="O4">
        <f>Etiquettes!$I$15</f>
        <v>0</v>
      </c>
      <c r="P4" s="911" t="s">
        <v>336</v>
      </c>
      <c r="Q4" s="911">
        <f>Etiquettes!$H$17</f>
        <v>0</v>
      </c>
    </row>
    <row r="5" spans="1:19">
      <c r="A5" t="s">
        <v>279</v>
      </c>
      <c r="B5" t="s">
        <v>253</v>
      </c>
      <c r="C5" s="863">
        <f>'Prétraitement récolte, collecte'!C6</f>
        <v>5.6355000000000004</v>
      </c>
      <c r="E5" t="str">
        <f>Etiquettes!$C$3</f>
        <v>Matière première:Produit:Coproduit:Intrant externe:Rejet</v>
      </c>
      <c r="F5" s="8">
        <f>Etiquettes!$K$6</f>
        <v>0</v>
      </c>
      <c r="G5" s="865">
        <f>Etiquettes!$H$5</f>
        <v>0</v>
      </c>
      <c r="H5" t="str">
        <f>Etiquettes!$C$4</f>
        <v>kt</v>
      </c>
      <c r="I5" s="54" t="s">
        <v>253</v>
      </c>
      <c r="K5" s="8" t="s">
        <v>415</v>
      </c>
      <c r="L5" s="54" t="s">
        <v>67</v>
      </c>
      <c r="M5" s="8">
        <f>Etiquettes!$H$11</f>
        <v>0</v>
      </c>
      <c r="N5" s="8" t="str">
        <f t="shared" si="0"/>
        <v>Stock final collecteurs = 6 Matière première:Produit:Coproduit:Intrant externe:Rejet (Collectes, stocks - FranceAgriMer)</v>
      </c>
      <c r="O5">
        <f>Etiquettes!$I$15</f>
        <v>0</v>
      </c>
      <c r="P5" s="911" t="s">
        <v>336</v>
      </c>
      <c r="Q5" s="911">
        <f>Etiquettes!$H$17</f>
        <v>0</v>
      </c>
    </row>
    <row r="6" spans="1:19">
      <c r="A6" t="str">
        <f>Produits!$B$11</f>
        <v>Graines collectées</v>
      </c>
      <c r="B6" t="str">
        <f>Secteurs!$B$44</f>
        <v>Semences certifiées</v>
      </c>
      <c r="C6" s="863">
        <f>'Prétraitement récolte, collecte'!C7</f>
        <v>1.39</v>
      </c>
      <c r="E6" t="str">
        <f>Etiquettes!$C$3</f>
        <v>Matière première:Produit:Coproduit:Intrant externe:Rejet</v>
      </c>
      <c r="F6" s="8">
        <f>Etiquettes!$K$6</f>
        <v>0</v>
      </c>
      <c r="G6" s="865">
        <f>Etiquettes!$H$5</f>
        <v>0</v>
      </c>
      <c r="H6" t="str">
        <f>Etiquettes!$C$4</f>
        <v>kt</v>
      </c>
      <c r="I6" s="54" t="s">
        <v>351</v>
      </c>
      <c r="K6" s="8" t="s">
        <v>415</v>
      </c>
      <c r="L6" s="54" t="s">
        <v>67</v>
      </c>
      <c r="M6" s="8">
        <f>Etiquettes!$H$11</f>
        <v>0</v>
      </c>
      <c r="N6" s="8" t="str">
        <f t="shared" si="0"/>
        <v>Production de semences certifiées = 1 Matière première:Produit:Coproduit:Intrant externe:Rejet (Collectes, stocks - FranceAgriMer)</v>
      </c>
      <c r="O6">
        <f>Etiquettes!$J$15</f>
        <v>0</v>
      </c>
      <c r="P6" s="911" t="s">
        <v>336</v>
      </c>
      <c r="Q6" s="911">
        <f>Etiquettes!$H$17</f>
        <v>0</v>
      </c>
    </row>
    <row r="7" spans="1:19">
      <c r="A7" t="s">
        <v>254</v>
      </c>
      <c r="B7" t="s">
        <v>299</v>
      </c>
      <c r="C7" s="863">
        <f>'Prétraitement récolte, collecte'!C9</f>
        <v>0.4415</v>
      </c>
      <c r="E7" t="str">
        <f>Etiquettes!$C$3</f>
        <v>Matière première:Produit:Coproduit:Intrant externe:Rejet</v>
      </c>
      <c r="F7" s="8">
        <f>Etiquettes!$K$6</f>
        <v>0</v>
      </c>
      <c r="G7" s="865">
        <f>Etiquettes!$H$5</f>
        <v>0</v>
      </c>
      <c r="H7" t="str">
        <f>Etiquettes!$C$4</f>
        <v>kt</v>
      </c>
      <c r="I7" s="54" t="s">
        <v>348</v>
      </c>
      <c r="J7" s="54"/>
      <c r="K7" s="8" t="s">
        <v>421</v>
      </c>
      <c r="L7" s="54" t="s">
        <v>69</v>
      </c>
      <c r="M7" s="8">
        <f>Etiquettes!$H$11</f>
        <v>0</v>
      </c>
      <c r="N7" s="8" t="str">
        <f t="shared" si="0"/>
        <v>Consommation de graines par les FAB = 0 Matière première:Produit:Coproduit:Intrant externe:Rejet (Etat 13 - FranceAgriMer)</v>
      </c>
      <c r="O7">
        <f>Etiquettes!$J$15</f>
        <v>0</v>
      </c>
      <c r="P7" s="911" t="s">
        <v>336</v>
      </c>
      <c r="Q7" s="911">
        <f>Etiquettes!$H$17</f>
        <v>0</v>
      </c>
    </row>
    <row r="8" spans="1:19">
      <c r="A8" t="s">
        <v>277</v>
      </c>
      <c r="B8" t="s">
        <v>244</v>
      </c>
      <c r="C8" s="863">
        <f>'Prétraitement récolte, collecte'!D3</f>
        <v>45.531300000000002</v>
      </c>
      <c r="E8" t="str">
        <f>Etiquettes!$C$3</f>
        <v>Matière première:Produit:Coproduit:Intrant externe:Rejet</v>
      </c>
      <c r="F8" s="8">
        <f>Etiquettes!$K$6</f>
        <v>0</v>
      </c>
      <c r="G8" s="865">
        <f>Etiquettes!$I$5</f>
        <v>0</v>
      </c>
      <c r="H8" t="str">
        <f>Etiquettes!$C$4</f>
        <v>kt</v>
      </c>
      <c r="I8" s="54" t="s">
        <v>277</v>
      </c>
      <c r="K8" s="8" t="s">
        <v>428</v>
      </c>
      <c r="L8" s="54" t="s">
        <v>66</v>
      </c>
      <c r="M8" s="8">
        <f>Etiquettes!$H$11</f>
        <v>0</v>
      </c>
      <c r="N8" s="8" t="str">
        <f t="shared" si="0"/>
        <v>Récolte = 46 Matière première:Produit:Coproduit:Intrant externe:Rejet (Statistique Agricole Annuelle - SSP)</v>
      </c>
      <c r="O8">
        <f>Etiquettes!$H$15</f>
        <v>0</v>
      </c>
      <c r="P8" s="911" t="s">
        <v>336</v>
      </c>
      <c r="Q8" s="911">
        <f>Etiquettes!$H$17</f>
        <v>0</v>
      </c>
    </row>
    <row r="9" spans="1:19">
      <c r="A9" t="s">
        <v>244</v>
      </c>
      <c r="B9" t="s">
        <v>279</v>
      </c>
      <c r="C9" s="863">
        <f>'Prétraitement récolte, collecte'!D4</f>
        <v>30.716700000000003</v>
      </c>
      <c r="E9" t="str">
        <f>Etiquettes!$C$3</f>
        <v>Matière première:Produit:Coproduit:Intrant externe:Rejet</v>
      </c>
      <c r="F9" s="8">
        <f>Etiquettes!$K$6</f>
        <v>0</v>
      </c>
      <c r="G9" s="865">
        <f>Etiquettes!$I$5</f>
        <v>0</v>
      </c>
      <c r="H9" t="str">
        <f>Etiquettes!$C$4</f>
        <v>kt</v>
      </c>
      <c r="I9" s="54" t="s">
        <v>334</v>
      </c>
      <c r="J9" s="54"/>
      <c r="K9" s="8" t="s">
        <v>415</v>
      </c>
      <c r="L9" s="54" t="s">
        <v>67</v>
      </c>
      <c r="M9" s="8">
        <f>Etiquettes!$H$11</f>
        <v>0</v>
      </c>
      <c r="N9" s="8" t="str">
        <f t="shared" si="0"/>
        <v>Collecte = 31 Matière première:Produit:Coproduit:Intrant externe:Rejet (Collectes, stocks - FranceAgriMer)</v>
      </c>
      <c r="O9">
        <f>Etiquettes!$I$15</f>
        <v>0</v>
      </c>
      <c r="P9" s="911" t="s">
        <v>336</v>
      </c>
      <c r="Q9" s="911">
        <f>Etiquettes!$H$17</f>
        <v>0</v>
      </c>
    </row>
    <row r="10" spans="1:19">
      <c r="A10" t="s">
        <v>250</v>
      </c>
      <c r="B10" t="s">
        <v>279</v>
      </c>
      <c r="C10" s="863">
        <f>'Prétraitement récolte, collecte'!D5</f>
        <v>6.2431000000000001</v>
      </c>
      <c r="E10" t="str">
        <f>Etiquettes!$C$3</f>
        <v>Matière première:Produit:Coproduit:Intrant externe:Rejet</v>
      </c>
      <c r="F10" s="8">
        <f>Etiquettes!$K$6</f>
        <v>0</v>
      </c>
      <c r="G10" s="865">
        <f>Etiquettes!$I$5</f>
        <v>0</v>
      </c>
      <c r="H10" t="str">
        <f>Etiquettes!$C$4</f>
        <v>kt</v>
      </c>
      <c r="I10" s="54" t="s">
        <v>250</v>
      </c>
      <c r="K10" s="8" t="s">
        <v>415</v>
      </c>
      <c r="L10" s="54" t="s">
        <v>67</v>
      </c>
      <c r="M10" s="8">
        <f>Etiquettes!$H$11</f>
        <v>0</v>
      </c>
      <c r="N10" s="8" t="str">
        <f t="shared" si="0"/>
        <v>Stock initial collecteurs = 6 Matière première:Produit:Coproduit:Intrant externe:Rejet (Collectes, stocks - FranceAgriMer)</v>
      </c>
      <c r="O10">
        <f>Etiquettes!$I$15</f>
        <v>0</v>
      </c>
      <c r="P10" s="911" t="s">
        <v>336</v>
      </c>
      <c r="Q10" s="911">
        <f>Etiquettes!$H$17</f>
        <v>0</v>
      </c>
    </row>
    <row r="11" spans="1:19">
      <c r="A11" t="s">
        <v>279</v>
      </c>
      <c r="B11" t="s">
        <v>253</v>
      </c>
      <c r="C11" s="863">
        <f>'Prétraitement récolte, collecte'!D6</f>
        <v>4.2187000000000001</v>
      </c>
      <c r="E11" t="str">
        <f>Etiquettes!$C$3</f>
        <v>Matière première:Produit:Coproduit:Intrant externe:Rejet</v>
      </c>
      <c r="F11" s="8">
        <f>Etiquettes!$K$6</f>
        <v>0</v>
      </c>
      <c r="G11" s="865">
        <f>Etiquettes!$I$5</f>
        <v>0</v>
      </c>
      <c r="H11" t="str">
        <f>Etiquettes!$C$4</f>
        <v>kt</v>
      </c>
      <c r="I11" s="54" t="s">
        <v>253</v>
      </c>
      <c r="K11" s="8" t="s">
        <v>415</v>
      </c>
      <c r="L11" s="54" t="s">
        <v>67</v>
      </c>
      <c r="M11" s="8">
        <f>Etiquettes!$H$11</f>
        <v>0</v>
      </c>
      <c r="N11" s="8" t="str">
        <f t="shared" si="0"/>
        <v>Stock final collecteurs = 4 Matière première:Produit:Coproduit:Intrant externe:Rejet (Collectes, stocks - FranceAgriMer)</v>
      </c>
      <c r="O11">
        <f>Etiquettes!$I$15</f>
        <v>0</v>
      </c>
      <c r="P11" s="911" t="s">
        <v>336</v>
      </c>
      <c r="Q11" s="911">
        <f>Etiquettes!$H$17</f>
        <v>0</v>
      </c>
    </row>
    <row r="12" spans="1:19">
      <c r="A12" t="str">
        <f>Produits!$B$11</f>
        <v>Graines collectées</v>
      </c>
      <c r="B12" t="str">
        <f>Secteurs!$B$44</f>
        <v>Semences certifiées</v>
      </c>
      <c r="C12" s="863">
        <f>'Prétraitement récolte, collecte'!D7</f>
        <v>1.8577999999999997</v>
      </c>
      <c r="E12" t="str">
        <f>Etiquettes!$C$3</f>
        <v>Matière première:Produit:Coproduit:Intrant externe:Rejet</v>
      </c>
      <c r="F12" s="8">
        <f>Etiquettes!$K$6</f>
        <v>0</v>
      </c>
      <c r="G12" s="865">
        <f>Etiquettes!$I$5</f>
        <v>0</v>
      </c>
      <c r="H12" t="str">
        <f>Etiquettes!$C$4</f>
        <v>kt</v>
      </c>
      <c r="I12" s="54" t="s">
        <v>351</v>
      </c>
      <c r="K12" s="8" t="s">
        <v>415</v>
      </c>
      <c r="L12" s="54" t="s">
        <v>67</v>
      </c>
      <c r="M12" s="8">
        <f>Etiquettes!$H$11</f>
        <v>0</v>
      </c>
      <c r="N12" s="8" t="str">
        <f t="shared" si="0"/>
        <v>Production de semences certifiées = 2 Matière première:Produit:Coproduit:Intrant externe:Rejet (Collectes, stocks - FranceAgriMer)</v>
      </c>
      <c r="O12">
        <f>Etiquettes!$J$15</f>
        <v>0</v>
      </c>
      <c r="P12" s="911" t="s">
        <v>336</v>
      </c>
      <c r="Q12" s="911">
        <f>Etiquettes!$H$17</f>
        <v>0</v>
      </c>
    </row>
    <row r="13" spans="1:19">
      <c r="A13" t="s">
        <v>254</v>
      </c>
      <c r="B13" t="s">
        <v>299</v>
      </c>
      <c r="C13" s="863">
        <f>'Prétraitement récolte, collecte'!D9</f>
        <v>4.1491030000000002</v>
      </c>
      <c r="E13" t="str">
        <f>Etiquettes!$C$3</f>
        <v>Matière première:Produit:Coproduit:Intrant externe:Rejet</v>
      </c>
      <c r="F13" s="8">
        <f>Etiquettes!$K$6</f>
        <v>0</v>
      </c>
      <c r="G13" s="865">
        <f>Etiquettes!$I$5</f>
        <v>0</v>
      </c>
      <c r="H13" t="str">
        <f>Etiquettes!$C$4</f>
        <v>kt</v>
      </c>
      <c r="I13" s="54" t="s">
        <v>348</v>
      </c>
      <c r="J13" s="54"/>
      <c r="K13" s="8" t="s">
        <v>421</v>
      </c>
      <c r="L13" s="54" t="s">
        <v>69</v>
      </c>
      <c r="M13" s="8">
        <f>Etiquettes!$H$11</f>
        <v>0</v>
      </c>
      <c r="N13" s="8" t="str">
        <f t="shared" si="0"/>
        <v>Consommation de graines par les FAB = 4 Matière première:Produit:Coproduit:Intrant externe:Rejet (Etat 13 - FranceAgriMer)</v>
      </c>
      <c r="O13">
        <f>Etiquettes!$J$15</f>
        <v>0</v>
      </c>
      <c r="P13" s="911" t="s">
        <v>336</v>
      </c>
      <c r="Q13" s="911">
        <f>Etiquettes!$H$17</f>
        <v>0</v>
      </c>
    </row>
    <row r="14" spans="1:19">
      <c r="A14" t="s">
        <v>277</v>
      </c>
      <c r="B14" t="s">
        <v>244</v>
      </c>
      <c r="C14" s="863">
        <f>'Prétraitement récolte, collecte'!E3</f>
        <v>51.6892</v>
      </c>
      <c r="E14" t="str">
        <f>Etiquettes!$C$3</f>
        <v>Matière première:Produit:Coproduit:Intrant externe:Rejet</v>
      </c>
      <c r="F14" s="8">
        <f>Etiquettes!$K$6</f>
        <v>0</v>
      </c>
      <c r="G14" s="865">
        <f>Etiquettes!$J$5</f>
        <v>0</v>
      </c>
      <c r="H14" t="str">
        <f>Etiquettes!$C$4</f>
        <v>kt</v>
      </c>
      <c r="I14" s="54" t="s">
        <v>277</v>
      </c>
      <c r="K14" s="8" t="s">
        <v>428</v>
      </c>
      <c r="L14" s="54" t="s">
        <v>66</v>
      </c>
      <c r="M14" s="8">
        <f>Etiquettes!$H$11</f>
        <v>0</v>
      </c>
      <c r="N14" s="8" t="str">
        <f t="shared" si="0"/>
        <v>Récolte = 52 Matière première:Produit:Coproduit:Intrant externe:Rejet (Statistique Agricole Annuelle - SSP)</v>
      </c>
      <c r="O14">
        <f>Etiquettes!$H$15</f>
        <v>0</v>
      </c>
      <c r="P14" s="911" t="s">
        <v>336</v>
      </c>
      <c r="Q14" s="911">
        <f>Etiquettes!$H$17</f>
        <v>0</v>
      </c>
    </row>
    <row r="15" spans="1:19">
      <c r="A15" t="s">
        <v>244</v>
      </c>
      <c r="B15" t="s">
        <v>279</v>
      </c>
      <c r="C15" s="863">
        <f>'Prétraitement récolte, collecte'!E4</f>
        <v>35.433800000000005</v>
      </c>
      <c r="E15" t="str">
        <f>Etiquettes!$C$3</f>
        <v>Matière première:Produit:Coproduit:Intrant externe:Rejet</v>
      </c>
      <c r="F15" s="8">
        <f>Etiquettes!$K$6</f>
        <v>0</v>
      </c>
      <c r="G15" s="865">
        <f>Etiquettes!$J$5</f>
        <v>0</v>
      </c>
      <c r="H15" t="str">
        <f>Etiquettes!$C$4</f>
        <v>kt</v>
      </c>
      <c r="I15" s="54" t="s">
        <v>334</v>
      </c>
      <c r="J15" s="54"/>
      <c r="K15" s="8" t="s">
        <v>415</v>
      </c>
      <c r="L15" s="54" t="s">
        <v>67</v>
      </c>
      <c r="M15" s="8">
        <f>Etiquettes!$H$11</f>
        <v>0</v>
      </c>
      <c r="N15" s="8" t="str">
        <f t="shared" si="0"/>
        <v>Collecte = 35 Matière première:Produit:Coproduit:Intrant externe:Rejet (Collectes, stocks - FranceAgriMer)</v>
      </c>
      <c r="O15">
        <f>Etiquettes!$I$15</f>
        <v>0</v>
      </c>
      <c r="P15" s="911" t="s">
        <v>336</v>
      </c>
      <c r="Q15" s="911">
        <f>Etiquettes!$H$17</f>
        <v>0</v>
      </c>
    </row>
    <row r="16" spans="1:19">
      <c r="A16" t="s">
        <v>250</v>
      </c>
      <c r="B16" t="s">
        <v>279</v>
      </c>
      <c r="C16" s="863">
        <f>'Prétraitement récolte, collecte'!E5</f>
        <v>6.2282000000000002</v>
      </c>
      <c r="E16" t="str">
        <f>Etiquettes!$C$3</f>
        <v>Matière première:Produit:Coproduit:Intrant externe:Rejet</v>
      </c>
      <c r="F16" s="8">
        <f>Etiquettes!$K$6</f>
        <v>0</v>
      </c>
      <c r="G16" s="865">
        <f>Etiquettes!$J$5</f>
        <v>0</v>
      </c>
      <c r="H16" t="str">
        <f>Etiquettes!$C$4</f>
        <v>kt</v>
      </c>
      <c r="I16" s="54" t="s">
        <v>250</v>
      </c>
      <c r="K16" s="8" t="s">
        <v>415</v>
      </c>
      <c r="L16" s="54" t="s">
        <v>67</v>
      </c>
      <c r="M16" s="8">
        <f>Etiquettes!$H$11</f>
        <v>0</v>
      </c>
      <c r="N16" s="8" t="str">
        <f t="shared" si="0"/>
        <v>Stock initial collecteurs = 6 Matière première:Produit:Coproduit:Intrant externe:Rejet (Collectes, stocks - FranceAgriMer)</v>
      </c>
      <c r="O16">
        <f>Etiquettes!$I$15</f>
        <v>0</v>
      </c>
      <c r="P16" s="911" t="s">
        <v>336</v>
      </c>
      <c r="Q16" s="911">
        <f>Etiquettes!$H$17</f>
        <v>0</v>
      </c>
    </row>
    <row r="17" spans="1:17">
      <c r="A17" t="s">
        <v>279</v>
      </c>
      <c r="B17" t="s">
        <v>253</v>
      </c>
      <c r="C17" s="863">
        <f>'Prétraitement récolte, collecte'!E6</f>
        <v>6.9329999999999998</v>
      </c>
      <c r="E17" t="str">
        <f>Etiquettes!$C$3</f>
        <v>Matière première:Produit:Coproduit:Intrant externe:Rejet</v>
      </c>
      <c r="F17" s="8">
        <f>Etiquettes!$K$6</f>
        <v>0</v>
      </c>
      <c r="G17" s="865">
        <f>Etiquettes!$J$5</f>
        <v>0</v>
      </c>
      <c r="H17" t="str">
        <f>Etiquettes!$C$4</f>
        <v>kt</v>
      </c>
      <c r="I17" s="54" t="s">
        <v>253</v>
      </c>
      <c r="K17" s="8" t="s">
        <v>415</v>
      </c>
      <c r="L17" s="54" t="s">
        <v>67</v>
      </c>
      <c r="M17" s="8">
        <f>Etiquettes!$H$11</f>
        <v>0</v>
      </c>
      <c r="N17" s="8" t="str">
        <f t="shared" si="0"/>
        <v>Stock final collecteurs = 7 Matière première:Produit:Coproduit:Intrant externe:Rejet (Collectes, stocks - FranceAgriMer)</v>
      </c>
      <c r="O17">
        <f>Etiquettes!$I$15</f>
        <v>0</v>
      </c>
      <c r="P17" s="911" t="s">
        <v>336</v>
      </c>
      <c r="Q17" s="911">
        <f>Etiquettes!$H$17</f>
        <v>0</v>
      </c>
    </row>
    <row r="18" spans="1:17">
      <c r="A18" t="str">
        <f>Produits!$B$11</f>
        <v>Graines collectées</v>
      </c>
      <c r="B18" t="str">
        <f>Secteurs!$B$44</f>
        <v>Semences certifiées</v>
      </c>
      <c r="C18" s="863">
        <f>'Prétraitement récolte, collecte'!E7</f>
        <v>1.2687999999999999</v>
      </c>
      <c r="E18" t="str">
        <f>Etiquettes!$C$3</f>
        <v>Matière première:Produit:Coproduit:Intrant externe:Rejet</v>
      </c>
      <c r="F18" s="8">
        <f>Etiquettes!$K$6</f>
        <v>0</v>
      </c>
      <c r="G18" s="865">
        <f>Etiquettes!$J$5</f>
        <v>0</v>
      </c>
      <c r="H18" t="str">
        <f>Etiquettes!$C$4</f>
        <v>kt</v>
      </c>
      <c r="I18" s="54" t="s">
        <v>351</v>
      </c>
      <c r="K18" s="8" t="s">
        <v>415</v>
      </c>
      <c r="L18" s="54" t="s">
        <v>67</v>
      </c>
      <c r="M18" s="8">
        <f>Etiquettes!$H$11</f>
        <v>0</v>
      </c>
      <c r="N18" s="8" t="str">
        <f t="shared" si="0"/>
        <v>Production de semences certifiées = 1 Matière première:Produit:Coproduit:Intrant externe:Rejet (Collectes, stocks - FranceAgriMer)</v>
      </c>
      <c r="O18">
        <f>Etiquettes!$J$15</f>
        <v>0</v>
      </c>
      <c r="P18" s="911" t="s">
        <v>336</v>
      </c>
      <c r="Q18" s="911">
        <f>Etiquettes!$H$17</f>
        <v>0</v>
      </c>
    </row>
    <row r="19" spans="1:17">
      <c r="A19" t="s">
        <v>254</v>
      </c>
      <c r="B19" t="s">
        <v>299</v>
      </c>
      <c r="C19" s="863">
        <f>'Prétraitement récolte, collecte'!E9</f>
        <v>5.9397010000000003</v>
      </c>
      <c r="E19" t="str">
        <f>Etiquettes!$C$3</f>
        <v>Matière première:Produit:Coproduit:Intrant externe:Rejet</v>
      </c>
      <c r="F19" s="8">
        <f>Etiquettes!$K$6</f>
        <v>0</v>
      </c>
      <c r="G19" s="865">
        <f>Etiquettes!$J$5</f>
        <v>0</v>
      </c>
      <c r="H19" t="str">
        <f>Etiquettes!$C$4</f>
        <v>kt</v>
      </c>
      <c r="I19" s="54" t="s">
        <v>348</v>
      </c>
      <c r="J19" s="54"/>
      <c r="K19" s="8" t="s">
        <v>421</v>
      </c>
      <c r="L19" s="54" t="s">
        <v>69</v>
      </c>
      <c r="M19" s="8">
        <f>Etiquettes!$H$11</f>
        <v>0</v>
      </c>
      <c r="N19" s="8" t="str">
        <f t="shared" si="0"/>
        <v>Consommation de graines par les FAB = 6 Matière première:Produit:Coproduit:Intrant externe:Rejet (Etat 13 - FranceAgriMer)</v>
      </c>
      <c r="O19">
        <f>Etiquettes!$J$15</f>
        <v>0</v>
      </c>
      <c r="P19" s="911" t="s">
        <v>336</v>
      </c>
      <c r="Q19" s="911">
        <f>Etiquettes!$H$17</f>
        <v>0</v>
      </c>
    </row>
    <row r="20" spans="1:17">
      <c r="A20" t="s">
        <v>277</v>
      </c>
      <c r="B20" t="s">
        <v>244</v>
      </c>
      <c r="C20" s="863">
        <f>'Prétraitement récolte, collecte'!C12</f>
        <v>16.433199999999999</v>
      </c>
      <c r="E20" t="str">
        <f>Etiquettes!$C$3</f>
        <v>Matière première:Produit:Coproduit:Intrant externe:Rejet</v>
      </c>
      <c r="F20" s="8">
        <f>Etiquettes!$N$6</f>
        <v>0</v>
      </c>
      <c r="G20" s="865">
        <f>Etiquettes!$H$5</f>
        <v>0</v>
      </c>
      <c r="H20" t="str">
        <f>Etiquettes!$C$4</f>
        <v>kt</v>
      </c>
      <c r="I20" s="54" t="s">
        <v>277</v>
      </c>
      <c r="K20" s="8" t="s">
        <v>428</v>
      </c>
      <c r="L20" s="54" t="s">
        <v>66</v>
      </c>
      <c r="M20" s="8">
        <f>Etiquettes!$H$11</f>
        <v>0</v>
      </c>
      <c r="N20" s="8" t="str">
        <f t="shared" si="0"/>
        <v>Récolte = 16 Matière première:Produit:Coproduit:Intrant externe:Rejet (Statistique Agricole Annuelle - SSP)</v>
      </c>
      <c r="O20">
        <f>Etiquettes!$H$15</f>
        <v>0</v>
      </c>
      <c r="P20" s="911" t="s">
        <v>336</v>
      </c>
      <c r="Q20" s="911">
        <f>Etiquettes!$H$17</f>
        <v>0</v>
      </c>
    </row>
    <row r="21" spans="1:17">
      <c r="A21" t="s">
        <v>244</v>
      </c>
      <c r="B21" t="s">
        <v>279</v>
      </c>
      <c r="C21" s="863">
        <f>'Prétraitement récolte, collecte'!C13</f>
        <v>11.978299999999999</v>
      </c>
      <c r="E21" t="str">
        <f>Etiquettes!$C$3</f>
        <v>Matière première:Produit:Coproduit:Intrant externe:Rejet</v>
      </c>
      <c r="F21" s="8">
        <f>Etiquettes!$N$6</f>
        <v>0</v>
      </c>
      <c r="G21" s="865">
        <f>Etiquettes!$H$5</f>
        <v>0</v>
      </c>
      <c r="H21" t="str">
        <f>Etiquettes!$C$4</f>
        <v>kt</v>
      </c>
      <c r="I21" s="54" t="s">
        <v>334</v>
      </c>
      <c r="K21" s="8" t="s">
        <v>415</v>
      </c>
      <c r="L21" s="54" t="s">
        <v>68</v>
      </c>
      <c r="M21" s="8">
        <f>Etiquettes!$H$11</f>
        <v>0</v>
      </c>
      <c r="N21" s="8" t="str">
        <f t="shared" si="0"/>
        <v>Collecte = 12 Matière première:Produit:Coproduit:Intrant externe:Rejet (Collectes, stocks - FranceAgriMer)</v>
      </c>
      <c r="O21">
        <f>Etiquettes!$I$15</f>
        <v>0</v>
      </c>
      <c r="P21" s="911" t="s">
        <v>336</v>
      </c>
      <c r="Q21" s="911">
        <f>Etiquettes!$H$17</f>
        <v>0</v>
      </c>
    </row>
    <row r="22" spans="1:17">
      <c r="A22" t="s">
        <v>250</v>
      </c>
      <c r="B22" t="s">
        <v>279</v>
      </c>
      <c r="C22" s="863">
        <f>'Prétraitement récolte, collecte'!C14</f>
        <v>3.4144000000000001</v>
      </c>
      <c r="E22" t="str">
        <f>Etiquettes!$C$3</f>
        <v>Matière première:Produit:Coproduit:Intrant externe:Rejet</v>
      </c>
      <c r="F22" s="8">
        <f>Etiquettes!$N$6</f>
        <v>0</v>
      </c>
      <c r="G22" s="865">
        <f>Etiquettes!$H$5</f>
        <v>0</v>
      </c>
      <c r="H22" t="str">
        <f>Etiquettes!$C$4</f>
        <v>kt</v>
      </c>
      <c r="I22" s="54" t="s">
        <v>250</v>
      </c>
      <c r="K22" s="8" t="s">
        <v>415</v>
      </c>
      <c r="L22" s="54" t="s">
        <v>68</v>
      </c>
      <c r="M22" s="8">
        <f>Etiquettes!$H$11</f>
        <v>0</v>
      </c>
      <c r="N22" s="8" t="str">
        <f t="shared" si="0"/>
        <v>Stock initial collecteurs = 3 Matière première:Produit:Coproduit:Intrant externe:Rejet (Collectes, stocks - FranceAgriMer)</v>
      </c>
      <c r="O22">
        <f>Etiquettes!$I$15</f>
        <v>0</v>
      </c>
      <c r="P22" s="911" t="s">
        <v>336</v>
      </c>
      <c r="Q22" s="911">
        <f>Etiquettes!$H$17</f>
        <v>0</v>
      </c>
    </row>
    <row r="23" spans="1:17">
      <c r="A23" t="s">
        <v>279</v>
      </c>
      <c r="B23" t="s">
        <v>253</v>
      </c>
      <c r="C23" s="863">
        <f>'Prétraitement récolte, collecte'!C15</f>
        <v>11.295500000000001</v>
      </c>
      <c r="E23" t="str">
        <f>Etiquettes!$C$3</f>
        <v>Matière première:Produit:Coproduit:Intrant externe:Rejet</v>
      </c>
      <c r="F23" s="8">
        <f>Etiquettes!$N$6</f>
        <v>0</v>
      </c>
      <c r="G23" s="865">
        <f>Etiquettes!$H$5</f>
        <v>0</v>
      </c>
      <c r="H23" t="str">
        <f>Etiquettes!$C$4</f>
        <v>kt</v>
      </c>
      <c r="I23" s="54" t="s">
        <v>253</v>
      </c>
      <c r="K23" s="8" t="s">
        <v>415</v>
      </c>
      <c r="L23" s="54" t="s">
        <v>68</v>
      </c>
      <c r="M23" s="8">
        <f>Etiquettes!$H$11</f>
        <v>0</v>
      </c>
      <c r="N23" s="8" t="str">
        <f t="shared" si="0"/>
        <v>Stock final collecteurs = 11 Matière première:Produit:Coproduit:Intrant externe:Rejet (Collectes, stocks - FranceAgriMer)</v>
      </c>
      <c r="O23">
        <f>Etiquettes!$I$15</f>
        <v>0</v>
      </c>
      <c r="P23" s="911" t="s">
        <v>336</v>
      </c>
      <c r="Q23" s="911">
        <f>Etiquettes!$H$17</f>
        <v>0</v>
      </c>
    </row>
    <row r="24" spans="1:17">
      <c r="A24" t="str">
        <f>Produits!$B$11</f>
        <v>Graines collectées</v>
      </c>
      <c r="B24" t="str">
        <f>Secteurs!$B$44</f>
        <v>Semences certifiées</v>
      </c>
      <c r="C24" s="863">
        <f>'Prétraitement récolte, collecte'!C16</f>
        <v>0.51770000000000005</v>
      </c>
      <c r="E24" t="str">
        <f>Etiquettes!$C$3</f>
        <v>Matière première:Produit:Coproduit:Intrant externe:Rejet</v>
      </c>
      <c r="F24" s="8">
        <f>Etiquettes!$N$6</f>
        <v>0</v>
      </c>
      <c r="G24" s="865">
        <f>Etiquettes!$H$5</f>
        <v>0</v>
      </c>
      <c r="H24" t="str">
        <f>Etiquettes!$C$4</f>
        <v>kt</v>
      </c>
      <c r="I24" s="54" t="s">
        <v>351</v>
      </c>
      <c r="K24" s="8" t="s">
        <v>415</v>
      </c>
      <c r="L24" s="54" t="s">
        <v>68</v>
      </c>
      <c r="M24" s="8">
        <f>Etiquettes!$H$11</f>
        <v>0</v>
      </c>
      <c r="N24" s="8" t="str">
        <f t="shared" si="0"/>
        <v>Production de semences certifiées = 1 Matière première:Produit:Coproduit:Intrant externe:Rejet (Collectes, stocks - FranceAgriMer)</v>
      </c>
      <c r="O24">
        <f>Etiquettes!$J$15</f>
        <v>0</v>
      </c>
      <c r="P24" s="911" t="s">
        <v>336</v>
      </c>
      <c r="Q24" s="911">
        <f>Etiquettes!$H$17</f>
        <v>0</v>
      </c>
    </row>
    <row r="25" spans="1:17">
      <c r="A25" t="s">
        <v>254</v>
      </c>
      <c r="B25" t="s">
        <v>299</v>
      </c>
      <c r="C25" s="863">
        <f>'Prétraitement récolte, collecte'!C18</f>
        <v>9.509999999999999E-2</v>
      </c>
      <c r="E25" t="str">
        <f>Etiquettes!$C$3</f>
        <v>Matière première:Produit:Coproduit:Intrant externe:Rejet</v>
      </c>
      <c r="F25" s="8">
        <f>Etiquettes!$N$6</f>
        <v>0</v>
      </c>
      <c r="G25" s="865">
        <f>Etiquettes!$H$5</f>
        <v>0</v>
      </c>
      <c r="H25" t="str">
        <f>Etiquettes!$C$4</f>
        <v>kt</v>
      </c>
      <c r="I25" s="54" t="s">
        <v>348</v>
      </c>
      <c r="K25" s="8" t="s">
        <v>421</v>
      </c>
      <c r="L25" s="54" t="s">
        <v>70</v>
      </c>
      <c r="M25" s="8">
        <f>Etiquettes!$H$11</f>
        <v>0</v>
      </c>
      <c r="N25" s="8" t="str">
        <f t="shared" si="0"/>
        <v>Consommation de graines par les FAB = 0 Matière première:Produit:Coproduit:Intrant externe:Rejet (Etat 13 - FranceAgriMer)</v>
      </c>
      <c r="O25">
        <f>Etiquettes!$J$15</f>
        <v>0</v>
      </c>
      <c r="P25" s="911" t="s">
        <v>336</v>
      </c>
      <c r="Q25" s="911">
        <f>Etiquettes!$H$17</f>
        <v>0</v>
      </c>
    </row>
    <row r="26" spans="1:17">
      <c r="A26" t="s">
        <v>277</v>
      </c>
      <c r="B26" t="s">
        <v>244</v>
      </c>
      <c r="C26" s="863">
        <f>'Prétraitement récolte, collecte'!D12</f>
        <v>7.0892999999999997</v>
      </c>
      <c r="E26" t="str">
        <f>Etiquettes!$C$3</f>
        <v>Matière première:Produit:Coproduit:Intrant externe:Rejet</v>
      </c>
      <c r="F26" s="8">
        <f>Etiquettes!$N$6</f>
        <v>0</v>
      </c>
      <c r="G26" s="865">
        <f>Etiquettes!$I$5</f>
        <v>0</v>
      </c>
      <c r="H26" t="str">
        <f>Etiquettes!$C$4</f>
        <v>kt</v>
      </c>
      <c r="I26" s="54" t="s">
        <v>277</v>
      </c>
      <c r="K26" s="8" t="s">
        <v>428</v>
      </c>
      <c r="L26" s="54" t="s">
        <v>66</v>
      </c>
      <c r="M26" s="8">
        <f>Etiquettes!$H$11</f>
        <v>0</v>
      </c>
      <c r="N26" s="8" t="str">
        <f t="shared" si="0"/>
        <v>Récolte = 7 Matière première:Produit:Coproduit:Intrant externe:Rejet (Statistique Agricole Annuelle - SSP)</v>
      </c>
      <c r="O26">
        <f>Etiquettes!$H$15</f>
        <v>0</v>
      </c>
      <c r="P26" s="911" t="s">
        <v>336</v>
      </c>
      <c r="Q26" s="911">
        <f>Etiquettes!$H$17</f>
        <v>0</v>
      </c>
    </row>
    <row r="27" spans="1:17">
      <c r="A27" t="s">
        <v>244</v>
      </c>
      <c r="B27" t="s">
        <v>279</v>
      </c>
      <c r="C27" s="863">
        <f>'Prétraitement récolte, collecte'!D13</f>
        <v>3.9058999999999999</v>
      </c>
      <c r="E27" t="str">
        <f>Etiquettes!$C$3</f>
        <v>Matière première:Produit:Coproduit:Intrant externe:Rejet</v>
      </c>
      <c r="F27" s="8">
        <f>Etiquettes!$N$6</f>
        <v>0</v>
      </c>
      <c r="G27" s="865">
        <f>Etiquettes!$I$5</f>
        <v>0</v>
      </c>
      <c r="H27" t="str">
        <f>Etiquettes!$C$4</f>
        <v>kt</v>
      </c>
      <c r="I27" s="54" t="s">
        <v>334</v>
      </c>
      <c r="K27" s="8" t="s">
        <v>415</v>
      </c>
      <c r="L27" s="54" t="s">
        <v>68</v>
      </c>
      <c r="M27" s="8">
        <f>Etiquettes!$H$11</f>
        <v>0</v>
      </c>
      <c r="N27" s="8" t="str">
        <f t="shared" si="0"/>
        <v>Collecte = 4 Matière première:Produit:Coproduit:Intrant externe:Rejet (Collectes, stocks - FranceAgriMer)</v>
      </c>
      <c r="O27">
        <f>Etiquettes!$I$15</f>
        <v>0</v>
      </c>
      <c r="P27" s="911" t="s">
        <v>336</v>
      </c>
      <c r="Q27" s="911">
        <f>Etiquettes!$H$17</f>
        <v>0</v>
      </c>
    </row>
    <row r="28" spans="1:17">
      <c r="A28" t="s">
        <v>250</v>
      </c>
      <c r="B28" t="s">
        <v>279</v>
      </c>
      <c r="C28" s="863">
        <f>'Prétraitement récolte, collecte'!D14</f>
        <v>8.6282999999999994</v>
      </c>
      <c r="E28" t="str">
        <f>Etiquettes!$C$3</f>
        <v>Matière première:Produit:Coproduit:Intrant externe:Rejet</v>
      </c>
      <c r="F28" s="8">
        <f>Etiquettes!$N$6</f>
        <v>0</v>
      </c>
      <c r="G28" s="865">
        <f>Etiquettes!$I$5</f>
        <v>0</v>
      </c>
      <c r="H28" t="str">
        <f>Etiquettes!$C$4</f>
        <v>kt</v>
      </c>
      <c r="I28" s="54" t="s">
        <v>250</v>
      </c>
      <c r="K28" s="8" t="s">
        <v>415</v>
      </c>
      <c r="L28" s="54" t="s">
        <v>68</v>
      </c>
      <c r="M28" s="8">
        <f>Etiquettes!$H$11</f>
        <v>0</v>
      </c>
      <c r="N28" s="8" t="str">
        <f t="shared" si="0"/>
        <v>Stock initial collecteurs = 9 Matière première:Produit:Coproduit:Intrant externe:Rejet (Collectes, stocks - FranceAgriMer)</v>
      </c>
      <c r="O28">
        <f>Etiquettes!$I$15</f>
        <v>0</v>
      </c>
      <c r="P28" s="911" t="s">
        <v>336</v>
      </c>
      <c r="Q28" s="911">
        <f>Etiquettes!$H$17</f>
        <v>0</v>
      </c>
    </row>
    <row r="29" spans="1:17">
      <c r="A29" t="s">
        <v>279</v>
      </c>
      <c r="B29" t="s">
        <v>253</v>
      </c>
      <c r="C29" s="863">
        <f>'Prétraitement récolte, collecte'!D15</f>
        <v>1.7609000000000001</v>
      </c>
      <c r="E29" t="str">
        <f>Etiquettes!$C$3</f>
        <v>Matière première:Produit:Coproduit:Intrant externe:Rejet</v>
      </c>
      <c r="F29" s="8">
        <f>Etiquettes!$N$6</f>
        <v>0</v>
      </c>
      <c r="G29" s="865">
        <f>Etiquettes!$I$5</f>
        <v>0</v>
      </c>
      <c r="H29" t="str">
        <f>Etiquettes!$C$4</f>
        <v>kt</v>
      </c>
      <c r="I29" s="54" t="s">
        <v>253</v>
      </c>
      <c r="K29" s="8" t="s">
        <v>415</v>
      </c>
      <c r="L29" s="54" t="s">
        <v>68</v>
      </c>
      <c r="M29" s="8">
        <f>Etiquettes!$H$11</f>
        <v>0</v>
      </c>
      <c r="N29" s="8" t="str">
        <f t="shared" si="0"/>
        <v>Stock final collecteurs = 2 Matière première:Produit:Coproduit:Intrant externe:Rejet (Collectes, stocks - FranceAgriMer)</v>
      </c>
      <c r="O29">
        <f>Etiquettes!$I$15</f>
        <v>0</v>
      </c>
      <c r="P29" s="911" t="s">
        <v>336</v>
      </c>
      <c r="Q29" s="911">
        <f>Etiquettes!$H$17</f>
        <v>0</v>
      </c>
    </row>
    <row r="30" spans="1:17">
      <c r="A30" t="str">
        <f>Produits!$B$11</f>
        <v>Graines collectées</v>
      </c>
      <c r="B30" t="str">
        <f>Secteurs!$B$44</f>
        <v>Semences certifiées</v>
      </c>
      <c r="C30" s="863">
        <f>'Prétraitement récolte, collecte'!D16</f>
        <v>0.21890000000000001</v>
      </c>
      <c r="E30" t="str">
        <f>Etiquettes!$C$3</f>
        <v>Matière première:Produit:Coproduit:Intrant externe:Rejet</v>
      </c>
      <c r="F30" s="8">
        <f>Etiquettes!$N$6</f>
        <v>0</v>
      </c>
      <c r="G30" s="865">
        <f>Etiquettes!$I$5</f>
        <v>0</v>
      </c>
      <c r="H30" t="str">
        <f>Etiquettes!$C$4</f>
        <v>kt</v>
      </c>
      <c r="I30" s="54" t="s">
        <v>351</v>
      </c>
      <c r="K30" s="8" t="s">
        <v>415</v>
      </c>
      <c r="L30" s="54" t="s">
        <v>68</v>
      </c>
      <c r="M30" s="8">
        <f>Etiquettes!$H$11</f>
        <v>0</v>
      </c>
      <c r="N30" s="8" t="str">
        <f t="shared" si="0"/>
        <v>Production de semences certifiées = 0 Matière première:Produit:Coproduit:Intrant externe:Rejet (Collectes, stocks - FranceAgriMer)</v>
      </c>
      <c r="O30">
        <f>Etiquettes!$J$15</f>
        <v>0</v>
      </c>
      <c r="P30" s="911" t="s">
        <v>336</v>
      </c>
      <c r="Q30" s="911">
        <f>Etiquettes!$H$17</f>
        <v>0</v>
      </c>
    </row>
    <row r="31" spans="1:17">
      <c r="A31" t="s">
        <v>254</v>
      </c>
      <c r="B31" t="s">
        <v>299</v>
      </c>
      <c r="C31" s="863">
        <f>'Prétraitement récolte, collecte'!D18</f>
        <v>0.33619000000000004</v>
      </c>
      <c r="E31" t="str">
        <f>Etiquettes!$C$3</f>
        <v>Matière première:Produit:Coproduit:Intrant externe:Rejet</v>
      </c>
      <c r="F31" s="8">
        <f>Etiquettes!$N$6</f>
        <v>0</v>
      </c>
      <c r="G31" s="865">
        <f>Etiquettes!$I$5</f>
        <v>0</v>
      </c>
      <c r="H31" t="str">
        <f>Etiquettes!$C$4</f>
        <v>kt</v>
      </c>
      <c r="I31" s="54" t="s">
        <v>348</v>
      </c>
      <c r="K31" s="8" t="s">
        <v>421</v>
      </c>
      <c r="L31" s="54" t="s">
        <v>70</v>
      </c>
      <c r="M31" s="8">
        <f>Etiquettes!$H$11</f>
        <v>0</v>
      </c>
      <c r="N31" s="8" t="str">
        <f t="shared" si="0"/>
        <v>Consommation de graines par les FAB = 0 Matière première:Produit:Coproduit:Intrant externe:Rejet (Etat 13 - FranceAgriMer)</v>
      </c>
      <c r="O31">
        <f>Etiquettes!$J$15</f>
        <v>0</v>
      </c>
      <c r="P31" s="911" t="s">
        <v>336</v>
      </c>
      <c r="Q31" s="911">
        <f>Etiquettes!$H$17</f>
        <v>0</v>
      </c>
    </row>
    <row r="32" spans="1:17">
      <c r="A32" t="s">
        <v>277</v>
      </c>
      <c r="B32" t="s">
        <v>244</v>
      </c>
      <c r="C32" s="863">
        <f>'Prétraitement récolte, collecte'!E12</f>
        <v>10.871</v>
      </c>
      <c r="E32" t="str">
        <f>Etiquettes!$C$3</f>
        <v>Matière première:Produit:Coproduit:Intrant externe:Rejet</v>
      </c>
      <c r="F32" s="8">
        <f>Etiquettes!$N$6</f>
        <v>0</v>
      </c>
      <c r="G32" s="865">
        <f>Etiquettes!$J$5</f>
        <v>0</v>
      </c>
      <c r="H32" t="str">
        <f>Etiquettes!$C$4</f>
        <v>kt</v>
      </c>
      <c r="I32" s="54" t="s">
        <v>277</v>
      </c>
      <c r="K32" s="8" t="s">
        <v>428</v>
      </c>
      <c r="L32" s="54" t="s">
        <v>66</v>
      </c>
      <c r="M32" s="8">
        <f>Etiquettes!$H$11</f>
        <v>0</v>
      </c>
      <c r="N32" s="8" t="str">
        <f t="shared" si="0"/>
        <v>Récolte = 11 Matière première:Produit:Coproduit:Intrant externe:Rejet (Statistique Agricole Annuelle - SSP)</v>
      </c>
      <c r="O32">
        <f>Etiquettes!$H$15</f>
        <v>0</v>
      </c>
      <c r="P32" s="911" t="s">
        <v>336</v>
      </c>
      <c r="Q32" s="911">
        <f>Etiquettes!$H$17</f>
        <v>0</v>
      </c>
    </row>
    <row r="33" spans="1:17">
      <c r="A33" t="s">
        <v>244</v>
      </c>
      <c r="B33" t="s">
        <v>279</v>
      </c>
      <c r="C33" s="863">
        <f>'Prétraitement récolte, collecte'!E13</f>
        <v>5.4606000000000003</v>
      </c>
      <c r="E33" t="str">
        <f>Etiquettes!$C$3</f>
        <v>Matière première:Produit:Coproduit:Intrant externe:Rejet</v>
      </c>
      <c r="F33" s="8">
        <f>Etiquettes!$N$6</f>
        <v>0</v>
      </c>
      <c r="G33" s="865">
        <f>Etiquettes!$J$5</f>
        <v>0</v>
      </c>
      <c r="H33" t="str">
        <f>Etiquettes!$C$4</f>
        <v>kt</v>
      </c>
      <c r="I33" s="54" t="s">
        <v>334</v>
      </c>
      <c r="K33" s="8" t="s">
        <v>415</v>
      </c>
      <c r="L33" s="54" t="s">
        <v>68</v>
      </c>
      <c r="M33" s="8">
        <f>Etiquettes!$H$11</f>
        <v>0</v>
      </c>
      <c r="N33" s="8" t="str">
        <f t="shared" si="0"/>
        <v>Collecte = 5 Matière première:Produit:Coproduit:Intrant externe:Rejet (Collectes, stocks - FranceAgriMer)</v>
      </c>
      <c r="O33">
        <f>Etiquettes!$I$15</f>
        <v>0</v>
      </c>
      <c r="P33" s="911" t="s">
        <v>336</v>
      </c>
      <c r="Q33" s="911">
        <f>Etiquettes!$H$17</f>
        <v>0</v>
      </c>
    </row>
    <row r="34" spans="1:17">
      <c r="A34" t="s">
        <v>250</v>
      </c>
      <c r="B34" t="s">
        <v>279</v>
      </c>
      <c r="C34" s="863">
        <f>'Prétraitement récolte, collecte'!E14</f>
        <v>2.0673000000000004</v>
      </c>
      <c r="E34" t="str">
        <f>Etiquettes!$C$3</f>
        <v>Matière première:Produit:Coproduit:Intrant externe:Rejet</v>
      </c>
      <c r="F34" s="8">
        <f>Etiquettes!$N$6</f>
        <v>0</v>
      </c>
      <c r="G34" s="865">
        <f>Etiquettes!$J$5</f>
        <v>0</v>
      </c>
      <c r="H34" t="str">
        <f>Etiquettes!$C$4</f>
        <v>kt</v>
      </c>
      <c r="I34" s="54" t="s">
        <v>250</v>
      </c>
      <c r="K34" s="8" t="s">
        <v>415</v>
      </c>
      <c r="L34" s="54" t="s">
        <v>68</v>
      </c>
      <c r="M34" s="8">
        <f>Etiquettes!$H$11</f>
        <v>0</v>
      </c>
      <c r="N34" s="8" t="str">
        <f t="shared" ref="N34:N56" si="1">_xlfn.CONCAT(I34,IF(ISBLANK(C34),"",_xlfn.CONCAT(" = ",MROUND(C34,1)," ",E34))," (",K34,")")</f>
        <v>Stock initial collecteurs = 2 Matière première:Produit:Coproduit:Intrant externe:Rejet (Collectes, stocks - FranceAgriMer)</v>
      </c>
      <c r="O34">
        <f>Etiquettes!$I$15</f>
        <v>0</v>
      </c>
      <c r="P34" s="911" t="s">
        <v>336</v>
      </c>
      <c r="Q34" s="911">
        <f>Etiquettes!$H$17</f>
        <v>0</v>
      </c>
    </row>
    <row r="35" spans="1:17">
      <c r="A35" t="s">
        <v>279</v>
      </c>
      <c r="B35" t="s">
        <v>253</v>
      </c>
      <c r="C35" s="863">
        <f>'Prétraitement récolte, collecte'!E15</f>
        <v>2.1613000000000002</v>
      </c>
      <c r="E35" t="str">
        <f>Etiquettes!$C$3</f>
        <v>Matière première:Produit:Coproduit:Intrant externe:Rejet</v>
      </c>
      <c r="F35" s="8">
        <f>Etiquettes!$N$6</f>
        <v>0</v>
      </c>
      <c r="G35" s="865">
        <f>Etiquettes!$J$5</f>
        <v>0</v>
      </c>
      <c r="H35" t="str">
        <f>Etiquettes!$C$4</f>
        <v>kt</v>
      </c>
      <c r="I35" s="54" t="s">
        <v>253</v>
      </c>
      <c r="K35" s="8" t="s">
        <v>415</v>
      </c>
      <c r="L35" s="54" t="s">
        <v>68</v>
      </c>
      <c r="M35" s="8">
        <f>Etiquettes!$H$11</f>
        <v>0</v>
      </c>
      <c r="N35" s="8" t="str">
        <f t="shared" si="1"/>
        <v>Stock final collecteurs = 2 Matière première:Produit:Coproduit:Intrant externe:Rejet (Collectes, stocks - FranceAgriMer)</v>
      </c>
      <c r="O35">
        <f>Etiquettes!$I$15</f>
        <v>0</v>
      </c>
      <c r="P35" s="911" t="s">
        <v>336</v>
      </c>
      <c r="Q35" s="911">
        <f>Etiquettes!$H$17</f>
        <v>0</v>
      </c>
    </row>
    <row r="36" spans="1:17">
      <c r="A36" t="str">
        <f>Produits!$B$11</f>
        <v>Graines collectées</v>
      </c>
      <c r="B36" t="str">
        <f>Secteurs!$B$44</f>
        <v>Semences certifiées</v>
      </c>
      <c r="C36" s="863">
        <f>'Prétraitement récolte, collecte'!E16</f>
        <v>0.48219999999999996</v>
      </c>
      <c r="E36" t="str">
        <f>Etiquettes!$C$3</f>
        <v>Matière première:Produit:Coproduit:Intrant externe:Rejet</v>
      </c>
      <c r="F36" s="8">
        <f>Etiquettes!$N$6</f>
        <v>0</v>
      </c>
      <c r="G36" s="865">
        <f>Etiquettes!$J$5</f>
        <v>0</v>
      </c>
      <c r="H36" t="str">
        <f>Etiquettes!$C$4</f>
        <v>kt</v>
      </c>
      <c r="I36" s="54" t="s">
        <v>351</v>
      </c>
      <c r="K36" s="8" t="s">
        <v>415</v>
      </c>
      <c r="L36" s="54" t="s">
        <v>68</v>
      </c>
      <c r="M36" s="8">
        <f>Etiquettes!$H$11</f>
        <v>0</v>
      </c>
      <c r="N36" s="8" t="str">
        <f t="shared" si="1"/>
        <v>Production de semences certifiées = 0 Matière première:Produit:Coproduit:Intrant externe:Rejet (Collectes, stocks - FranceAgriMer)</v>
      </c>
      <c r="O36">
        <f>Etiquettes!$J$15</f>
        <v>0</v>
      </c>
      <c r="P36" s="911" t="s">
        <v>336</v>
      </c>
      <c r="Q36" s="911">
        <f>Etiquettes!$H$17</f>
        <v>0</v>
      </c>
    </row>
    <row r="37" spans="1:17">
      <c r="A37" t="s">
        <v>254</v>
      </c>
      <c r="B37" t="s">
        <v>299</v>
      </c>
      <c r="C37" s="863">
        <f>'Prétraitement récolte, collecte'!E18</f>
        <v>0.136299</v>
      </c>
      <c r="E37" t="str">
        <f>Etiquettes!$C$3</f>
        <v>Matière première:Produit:Coproduit:Intrant externe:Rejet</v>
      </c>
      <c r="F37" s="8">
        <f>Etiquettes!$N$6</f>
        <v>0</v>
      </c>
      <c r="G37" s="865">
        <f>Etiquettes!$J$5</f>
        <v>0</v>
      </c>
      <c r="H37" t="str">
        <f>Etiquettes!$C$4</f>
        <v>kt</v>
      </c>
      <c r="I37" s="54" t="s">
        <v>348</v>
      </c>
      <c r="K37" s="8" t="s">
        <v>421</v>
      </c>
      <c r="L37" s="54" t="s">
        <v>70</v>
      </c>
      <c r="M37" s="8">
        <f>Etiquettes!$H$11</f>
        <v>0</v>
      </c>
      <c r="N37" s="8" t="str">
        <f t="shared" si="1"/>
        <v>Consommation de graines par les FAB = 0 Matière première:Produit:Coproduit:Intrant externe:Rejet (Etat 13 - FranceAgriMer)</v>
      </c>
      <c r="O37">
        <f>Etiquettes!$J$15</f>
        <v>0</v>
      </c>
      <c r="P37" s="911" t="s">
        <v>336</v>
      </c>
      <c r="Q37" s="911">
        <f>Etiquettes!$H$17</f>
        <v>0</v>
      </c>
    </row>
    <row r="38" spans="1:17">
      <c r="A38" t="s">
        <v>277</v>
      </c>
      <c r="B38" t="s">
        <v>244</v>
      </c>
      <c r="C38" s="863">
        <f>'Prétraitement récolte, collecte'!C21</f>
        <v>23.479500000000002</v>
      </c>
      <c r="E38" t="str">
        <f>Etiquettes!$C$3</f>
        <v>Matière première:Produit:Coproduit:Intrant externe:Rejet</v>
      </c>
      <c r="F38" s="8">
        <f>Etiquettes!$O$6</f>
        <v>0</v>
      </c>
      <c r="G38" s="865">
        <f>Etiquettes!$H$5</f>
        <v>0</v>
      </c>
      <c r="H38" t="str">
        <f>Etiquettes!$C$4</f>
        <v>kt</v>
      </c>
      <c r="I38" s="54" t="s">
        <v>277</v>
      </c>
      <c r="K38" s="8" t="s">
        <v>428</v>
      </c>
      <c r="L38" s="54" t="s">
        <v>66</v>
      </c>
      <c r="M38" s="8">
        <f>Etiquettes!$H$11</f>
        <v>0</v>
      </c>
      <c r="N38" s="8" t="str">
        <f t="shared" si="1"/>
        <v>Récolte = 23 Matière première:Produit:Coproduit:Intrant externe:Rejet (Statistique Agricole Annuelle - SSP)</v>
      </c>
      <c r="O38">
        <f>Etiquettes!$H$15</f>
        <v>0</v>
      </c>
      <c r="P38" s="911" t="s">
        <v>336</v>
      </c>
      <c r="Q38" s="911">
        <f>Etiquettes!$H$17</f>
        <v>0</v>
      </c>
    </row>
    <row r="39" spans="1:17">
      <c r="A39" t="s">
        <v>277</v>
      </c>
      <c r="B39" t="s">
        <v>244</v>
      </c>
      <c r="C39" s="863">
        <f>'Prétraitement récolte, collecte'!D21</f>
        <v>48.373699999999999</v>
      </c>
      <c r="E39" t="str">
        <f>Etiquettes!$C$3</f>
        <v>Matière première:Produit:Coproduit:Intrant externe:Rejet</v>
      </c>
      <c r="F39" s="8">
        <f>Etiquettes!$O$6</f>
        <v>0</v>
      </c>
      <c r="G39" s="865">
        <f>Etiquettes!$I$5</f>
        <v>0</v>
      </c>
      <c r="H39" t="str">
        <f>Etiquettes!$C$4</f>
        <v>kt</v>
      </c>
      <c r="I39" s="54" t="s">
        <v>277</v>
      </c>
      <c r="K39" s="8" t="s">
        <v>428</v>
      </c>
      <c r="L39" s="54" t="s">
        <v>66</v>
      </c>
      <c r="M39" s="8">
        <f>Etiquettes!$H$11</f>
        <v>0</v>
      </c>
      <c r="N39" s="8" t="str">
        <f t="shared" si="1"/>
        <v>Récolte = 48 Matière première:Produit:Coproduit:Intrant externe:Rejet (Statistique Agricole Annuelle - SSP)</v>
      </c>
      <c r="O39">
        <f>Etiquettes!$H$15</f>
        <v>0</v>
      </c>
      <c r="P39" s="911" t="s">
        <v>336</v>
      </c>
      <c r="Q39" s="911">
        <f>Etiquettes!$H$17</f>
        <v>0</v>
      </c>
    </row>
    <row r="40" spans="1:17">
      <c r="A40" t="s">
        <v>277</v>
      </c>
      <c r="B40" t="s">
        <v>244</v>
      </c>
      <c r="C40" s="863">
        <f>'Prétraitement récolte, collecte'!E21</f>
        <v>32.964599999999997</v>
      </c>
      <c r="E40" t="str">
        <f>Etiquettes!$C$3</f>
        <v>Matière première:Produit:Coproduit:Intrant externe:Rejet</v>
      </c>
      <c r="F40" s="8">
        <f>Etiquettes!$O$6</f>
        <v>0</v>
      </c>
      <c r="G40" s="865">
        <f>Etiquettes!$J$5</f>
        <v>0</v>
      </c>
      <c r="H40" t="str">
        <f>Etiquettes!$C$4</f>
        <v>kt</v>
      </c>
      <c r="I40" s="54" t="s">
        <v>277</v>
      </c>
      <c r="K40" s="8" t="s">
        <v>428</v>
      </c>
      <c r="L40" s="54" t="s">
        <v>66</v>
      </c>
      <c r="M40" s="8">
        <f>Etiquettes!$H$11</f>
        <v>0</v>
      </c>
      <c r="N40" s="8" t="str">
        <f t="shared" si="1"/>
        <v>Récolte = 33 Matière première:Produit:Coproduit:Intrant externe:Rejet (Statistique Agricole Annuelle - SSP)</v>
      </c>
      <c r="O40">
        <f>Etiquettes!$H$15</f>
        <v>0</v>
      </c>
      <c r="P40" s="911" t="s">
        <v>336</v>
      </c>
      <c r="Q40" s="911">
        <f>Etiquettes!$H$17</f>
        <v>0</v>
      </c>
    </row>
    <row r="41" spans="1:17">
      <c r="A41" t="s">
        <v>244</v>
      </c>
      <c r="B41" t="s">
        <v>279</v>
      </c>
      <c r="C41" s="863">
        <f>'Prétraitement récolte, collecte'!E22</f>
        <v>15.651999999999999</v>
      </c>
      <c r="E41" t="str">
        <f>Etiquettes!$C$3</f>
        <v>Matière première:Produit:Coproduit:Intrant externe:Rejet</v>
      </c>
      <c r="F41" s="8">
        <f>Etiquettes!$O$6</f>
        <v>0</v>
      </c>
      <c r="G41" s="865">
        <f>Etiquettes!$J$5</f>
        <v>0</v>
      </c>
      <c r="H41" t="str">
        <f>Etiquettes!$C$4</f>
        <v>kt</v>
      </c>
      <c r="I41" s="54" t="s">
        <v>334</v>
      </c>
      <c r="K41" s="8" t="s">
        <v>415</v>
      </c>
      <c r="L41" s="54" t="s">
        <v>68</v>
      </c>
      <c r="M41" s="8">
        <f>Etiquettes!$H$11</f>
        <v>0</v>
      </c>
      <c r="N41" s="8" t="str">
        <f t="shared" si="1"/>
        <v>Collecte = 16 Matière première:Produit:Coproduit:Intrant externe:Rejet (Collectes, stocks - FranceAgriMer)</v>
      </c>
      <c r="O41">
        <f>Etiquettes!$I$15</f>
        <v>0</v>
      </c>
      <c r="P41" s="911" t="s">
        <v>336</v>
      </c>
      <c r="Q41" s="911">
        <f>Etiquettes!$H$17</f>
        <v>0</v>
      </c>
    </row>
    <row r="42" spans="1:17">
      <c r="A42" t="s">
        <v>250</v>
      </c>
      <c r="B42" t="s">
        <v>279</v>
      </c>
      <c r="C42" s="863">
        <f>'Prétraitement récolte, collecte'!E23</f>
        <v>2.6711999999999998</v>
      </c>
      <c r="E42" t="str">
        <f>Etiquettes!$C$3</f>
        <v>Matière première:Produit:Coproduit:Intrant externe:Rejet</v>
      </c>
      <c r="F42" s="8">
        <f>Etiquettes!$O$6</f>
        <v>0</v>
      </c>
      <c r="G42" s="865">
        <f>Etiquettes!$J$5</f>
        <v>0</v>
      </c>
      <c r="H42" t="str">
        <f>Etiquettes!$C$4</f>
        <v>kt</v>
      </c>
      <c r="I42" s="54" t="s">
        <v>250</v>
      </c>
      <c r="K42" s="8" t="s">
        <v>415</v>
      </c>
      <c r="L42" s="54" t="s">
        <v>68</v>
      </c>
      <c r="M42" s="8">
        <f>Etiquettes!$H$11</f>
        <v>0</v>
      </c>
      <c r="N42" s="8" t="str">
        <f t="shared" si="1"/>
        <v>Stock initial collecteurs = 3 Matière première:Produit:Coproduit:Intrant externe:Rejet (Collectes, stocks - FranceAgriMer)</v>
      </c>
      <c r="O42">
        <f>Etiquettes!$I$15</f>
        <v>0</v>
      </c>
      <c r="P42" s="911" t="s">
        <v>336</v>
      </c>
      <c r="Q42" s="911">
        <f>Etiquettes!$H$17</f>
        <v>0</v>
      </c>
    </row>
    <row r="43" spans="1:17">
      <c r="A43" t="s">
        <v>279</v>
      </c>
      <c r="B43" t="s">
        <v>253</v>
      </c>
      <c r="C43" s="863">
        <f>'Prétraitement récolte, collecte'!E24</f>
        <v>3.3956999999999997</v>
      </c>
      <c r="E43" t="str">
        <f>Etiquettes!$C$3</f>
        <v>Matière première:Produit:Coproduit:Intrant externe:Rejet</v>
      </c>
      <c r="F43" s="8">
        <f>Etiquettes!$O$6</f>
        <v>0</v>
      </c>
      <c r="G43" s="865">
        <f>Etiquettes!$J$5</f>
        <v>0</v>
      </c>
      <c r="H43" t="str">
        <f>Etiquettes!$C$4</f>
        <v>kt</v>
      </c>
      <c r="I43" s="54" t="s">
        <v>253</v>
      </c>
      <c r="K43" s="8" t="s">
        <v>415</v>
      </c>
      <c r="L43" s="54" t="s">
        <v>68</v>
      </c>
      <c r="M43" s="8">
        <f>Etiquettes!$H$11</f>
        <v>0</v>
      </c>
      <c r="N43" s="8" t="str">
        <f t="shared" si="1"/>
        <v>Stock final collecteurs = 3 Matière première:Produit:Coproduit:Intrant externe:Rejet (Collectes, stocks - FranceAgriMer)</v>
      </c>
      <c r="O43">
        <f>Etiquettes!$I$15</f>
        <v>0</v>
      </c>
      <c r="P43" s="911" t="s">
        <v>336</v>
      </c>
      <c r="Q43" s="911">
        <f>Etiquettes!$H$17</f>
        <v>0</v>
      </c>
    </row>
    <row r="44" spans="1:17">
      <c r="A44" t="str">
        <f>Produits!$B$11</f>
        <v>Graines collectées</v>
      </c>
      <c r="B44" t="str">
        <f>Secteurs!$B$44</f>
        <v>Semences certifiées</v>
      </c>
      <c r="C44" s="863">
        <f>'Prétraitement récolte, collecte'!E25</f>
        <v>1.6765000000000001</v>
      </c>
      <c r="E44" t="str">
        <f>Etiquettes!$C$3</f>
        <v>Matière première:Produit:Coproduit:Intrant externe:Rejet</v>
      </c>
      <c r="F44" s="8">
        <f>Etiquettes!$O$6</f>
        <v>0</v>
      </c>
      <c r="G44" s="865">
        <f>Etiquettes!$J$5</f>
        <v>0</v>
      </c>
      <c r="H44" t="str">
        <f>Etiquettes!$C$4</f>
        <v>kt</v>
      </c>
      <c r="I44" s="54" t="s">
        <v>351</v>
      </c>
      <c r="K44" s="8" t="s">
        <v>415</v>
      </c>
      <c r="L44" s="54" t="s">
        <v>68</v>
      </c>
      <c r="M44" s="8">
        <f>Etiquettes!$H$11</f>
        <v>0</v>
      </c>
      <c r="N44" s="8" t="str">
        <f t="shared" si="1"/>
        <v>Production de semences certifiées = 2 Matière première:Produit:Coproduit:Intrant externe:Rejet (Collectes, stocks - FranceAgriMer)</v>
      </c>
      <c r="O44">
        <f>Etiquettes!$J$15</f>
        <v>0</v>
      </c>
      <c r="P44" s="911" t="s">
        <v>336</v>
      </c>
      <c r="Q44" s="911">
        <f>Etiquettes!$H$17</f>
        <v>0</v>
      </c>
    </row>
    <row r="45" spans="1:17">
      <c r="A45" t="s">
        <v>277</v>
      </c>
      <c r="B45" t="s">
        <v>244</v>
      </c>
      <c r="C45" s="863">
        <f>'Prétraitement récolte, collecte'!C29</f>
        <v>15.7334</v>
      </c>
      <c r="E45" t="str">
        <f>Etiquettes!$C$3</f>
        <v>Matière première:Produit:Coproduit:Intrant externe:Rejet</v>
      </c>
      <c r="F45" s="8">
        <f>Etiquettes!$P$6</f>
        <v>0</v>
      </c>
      <c r="G45" s="865">
        <f>Etiquettes!$H$5</f>
        <v>0</v>
      </c>
      <c r="H45" t="str">
        <f>Etiquettes!$C$4</f>
        <v>kt</v>
      </c>
      <c r="I45" s="54" t="s">
        <v>277</v>
      </c>
      <c r="K45" s="8" t="s">
        <v>428</v>
      </c>
      <c r="L45" s="54" t="s">
        <v>66</v>
      </c>
      <c r="M45" s="8">
        <f>Etiquettes!$H$11</f>
        <v>0</v>
      </c>
      <c r="N45" s="8" t="str">
        <f t="shared" si="1"/>
        <v>Récolte = 16 Matière première:Produit:Coproduit:Intrant externe:Rejet (Statistique Agricole Annuelle - SSP)</v>
      </c>
      <c r="O45">
        <f>Etiquettes!$H$15</f>
        <v>0</v>
      </c>
      <c r="P45" s="911" t="s">
        <v>336</v>
      </c>
      <c r="Q45" s="911">
        <f>Etiquettes!$H$17</f>
        <v>0</v>
      </c>
    </row>
    <row r="46" spans="1:17">
      <c r="A46" t="s">
        <v>277</v>
      </c>
      <c r="B46" t="s">
        <v>244</v>
      </c>
      <c r="C46" s="863">
        <f>'Prétraitement récolte, collecte'!D29</f>
        <v>51.037199999999999</v>
      </c>
      <c r="E46" t="str">
        <f>Etiquettes!$C$3</f>
        <v>Matière première:Produit:Coproduit:Intrant externe:Rejet</v>
      </c>
      <c r="F46" s="8">
        <f>Etiquettes!$P$6</f>
        <v>0</v>
      </c>
      <c r="G46" s="865">
        <f>Etiquettes!$I$5</f>
        <v>0</v>
      </c>
      <c r="H46" t="str">
        <f>Etiquettes!$C$4</f>
        <v>kt</v>
      </c>
      <c r="I46" s="54" t="s">
        <v>277</v>
      </c>
      <c r="K46" s="8" t="s">
        <v>428</v>
      </c>
      <c r="L46" s="54" t="s">
        <v>66</v>
      </c>
      <c r="M46" s="8">
        <f>Etiquettes!$H$11</f>
        <v>0</v>
      </c>
      <c r="N46" s="8" t="str">
        <f t="shared" si="1"/>
        <v>Récolte = 51 Matière première:Produit:Coproduit:Intrant externe:Rejet (Statistique Agricole Annuelle - SSP)</v>
      </c>
      <c r="O46">
        <f>Etiquettes!$H$15</f>
        <v>0</v>
      </c>
      <c r="P46" s="911" t="s">
        <v>336</v>
      </c>
      <c r="Q46" s="911">
        <f>Etiquettes!$H$17</f>
        <v>0</v>
      </c>
    </row>
    <row r="47" spans="1:17">
      <c r="A47" t="s">
        <v>277</v>
      </c>
      <c r="B47" t="s">
        <v>244</v>
      </c>
      <c r="C47" s="863">
        <f>'Prétraitement récolte, collecte'!E29</f>
        <v>44.390799999999999</v>
      </c>
      <c r="E47" t="str">
        <f>Etiquettes!$C$3</f>
        <v>Matière première:Produit:Coproduit:Intrant externe:Rejet</v>
      </c>
      <c r="F47" s="8">
        <f>Etiquettes!$P$6</f>
        <v>0</v>
      </c>
      <c r="G47" s="865">
        <f>Etiquettes!$J$5</f>
        <v>0</v>
      </c>
      <c r="H47" t="str">
        <f>Etiquettes!$C$4</f>
        <v>kt</v>
      </c>
      <c r="I47" s="54" t="s">
        <v>277</v>
      </c>
      <c r="K47" s="8" t="s">
        <v>428</v>
      </c>
      <c r="L47" s="54" t="s">
        <v>66</v>
      </c>
      <c r="M47" s="8">
        <f>Etiquettes!$H$11</f>
        <v>0</v>
      </c>
      <c r="N47" s="8" t="str">
        <f t="shared" si="1"/>
        <v>Récolte = 44 Matière première:Produit:Coproduit:Intrant externe:Rejet (Statistique Agricole Annuelle - SSP)</v>
      </c>
      <c r="O47">
        <f>Etiquettes!$H$15</f>
        <v>0</v>
      </c>
      <c r="P47" s="911" t="s">
        <v>336</v>
      </c>
      <c r="Q47" s="911">
        <f>Etiquettes!$H$17</f>
        <v>0</v>
      </c>
    </row>
    <row r="48" spans="1:17">
      <c r="A48" t="s">
        <v>244</v>
      </c>
      <c r="B48" t="s">
        <v>279</v>
      </c>
      <c r="C48" s="863">
        <f>'Prétraitement récolte, collecte'!E30</f>
        <v>19.998200000000001</v>
      </c>
      <c r="E48" t="str">
        <f>Etiquettes!$C$3</f>
        <v>Matière première:Produit:Coproduit:Intrant externe:Rejet</v>
      </c>
      <c r="F48" s="8">
        <f>Etiquettes!$P$6</f>
        <v>0</v>
      </c>
      <c r="G48" s="865">
        <f>Etiquettes!$J$5</f>
        <v>0</v>
      </c>
      <c r="H48" t="str">
        <f>Etiquettes!$C$4</f>
        <v>kt</v>
      </c>
      <c r="I48" s="54" t="s">
        <v>334</v>
      </c>
      <c r="K48" s="8" t="s">
        <v>415</v>
      </c>
      <c r="L48" s="54" t="s">
        <v>68</v>
      </c>
      <c r="M48" s="8">
        <f>Etiquettes!$H$11</f>
        <v>0</v>
      </c>
      <c r="N48" s="8" t="str">
        <f t="shared" si="1"/>
        <v>Collecte = 20 Matière première:Produit:Coproduit:Intrant externe:Rejet (Collectes, stocks - FranceAgriMer)</v>
      </c>
      <c r="O48">
        <f>Etiquettes!$I$15</f>
        <v>0</v>
      </c>
      <c r="P48" s="911" t="s">
        <v>336</v>
      </c>
      <c r="Q48" s="911">
        <f>Etiquettes!$H$17</f>
        <v>0</v>
      </c>
    </row>
    <row r="49" spans="1:17">
      <c r="A49" t="s">
        <v>250</v>
      </c>
      <c r="B49" t="s">
        <v>279</v>
      </c>
      <c r="C49" s="863">
        <f>'Prétraitement récolte, collecte'!E31</f>
        <v>3.2496</v>
      </c>
      <c r="E49" t="str">
        <f>Etiquettes!$C$3</f>
        <v>Matière première:Produit:Coproduit:Intrant externe:Rejet</v>
      </c>
      <c r="F49" s="8">
        <f>Etiquettes!$P$6</f>
        <v>0</v>
      </c>
      <c r="G49" s="865">
        <f>Etiquettes!$J$5</f>
        <v>0</v>
      </c>
      <c r="H49" t="str">
        <f>Etiquettes!$C$4</f>
        <v>kt</v>
      </c>
      <c r="I49" s="54" t="s">
        <v>250</v>
      </c>
      <c r="K49" s="8" t="s">
        <v>415</v>
      </c>
      <c r="L49" s="54" t="s">
        <v>68</v>
      </c>
      <c r="M49" s="8">
        <f>Etiquettes!$H$11</f>
        <v>0</v>
      </c>
      <c r="N49" s="8" t="str">
        <f t="shared" si="1"/>
        <v>Stock initial collecteurs = 3 Matière première:Produit:Coproduit:Intrant externe:Rejet (Collectes, stocks - FranceAgriMer)</v>
      </c>
      <c r="O49">
        <f>Etiquettes!$I$15</f>
        <v>0</v>
      </c>
      <c r="P49" s="911" t="s">
        <v>336</v>
      </c>
      <c r="Q49" s="911">
        <f>Etiquettes!$H$17</f>
        <v>0</v>
      </c>
    </row>
    <row r="50" spans="1:17">
      <c r="A50" t="s">
        <v>279</v>
      </c>
      <c r="B50" t="s">
        <v>253</v>
      </c>
      <c r="C50" s="863">
        <f>'Prétraitement récolte, collecte'!E32</f>
        <v>2.8066</v>
      </c>
      <c r="E50" t="str">
        <f>Etiquettes!$C$3</f>
        <v>Matière première:Produit:Coproduit:Intrant externe:Rejet</v>
      </c>
      <c r="F50" s="8">
        <f>Etiquettes!$P$6</f>
        <v>0</v>
      </c>
      <c r="G50" s="865">
        <f>Etiquettes!$J$5</f>
        <v>0</v>
      </c>
      <c r="H50" t="str">
        <f>Etiquettes!$C$4</f>
        <v>kt</v>
      </c>
      <c r="I50" s="54" t="s">
        <v>253</v>
      </c>
      <c r="K50" s="8" t="s">
        <v>415</v>
      </c>
      <c r="L50" s="54" t="s">
        <v>68</v>
      </c>
      <c r="M50" s="8">
        <f>Etiquettes!$H$11</f>
        <v>0</v>
      </c>
      <c r="N50" s="8" t="str">
        <f t="shared" si="1"/>
        <v>Stock final collecteurs = 3 Matière première:Produit:Coproduit:Intrant externe:Rejet (Collectes, stocks - FranceAgriMer)</v>
      </c>
      <c r="O50">
        <f>Etiquettes!$I$15</f>
        <v>0</v>
      </c>
      <c r="P50" s="911" t="s">
        <v>336</v>
      </c>
      <c r="Q50" s="911">
        <f>Etiquettes!$H$17</f>
        <v>0</v>
      </c>
    </row>
    <row r="51" spans="1:17">
      <c r="A51" t="str">
        <f>Produits!$B$11</f>
        <v>Graines collectées</v>
      </c>
      <c r="B51" t="str">
        <f>Secteurs!$B$44</f>
        <v>Semences certifiées</v>
      </c>
      <c r="C51" s="863">
        <f>'Prétraitement récolte, collecte'!E33</f>
        <v>5.3823999999999987</v>
      </c>
      <c r="E51" t="str">
        <f>Etiquettes!$C$3</f>
        <v>Matière première:Produit:Coproduit:Intrant externe:Rejet</v>
      </c>
      <c r="F51" s="8">
        <f>Etiquettes!$P$6</f>
        <v>0</v>
      </c>
      <c r="G51" s="865">
        <f>Etiquettes!$J$5</f>
        <v>0</v>
      </c>
      <c r="H51" t="str">
        <f>Etiquettes!$C$4</f>
        <v>kt</v>
      </c>
      <c r="I51" s="54" t="s">
        <v>351</v>
      </c>
      <c r="K51" s="8" t="s">
        <v>415</v>
      </c>
      <c r="L51" s="54" t="s">
        <v>68</v>
      </c>
      <c r="M51" s="8">
        <f>Etiquettes!$H$11</f>
        <v>0</v>
      </c>
      <c r="N51" s="8" t="str">
        <f t="shared" si="1"/>
        <v>Production de semences certifiées = 5 Matière première:Produit:Coproduit:Intrant externe:Rejet (Collectes, stocks - FranceAgriMer)</v>
      </c>
      <c r="O51">
        <f>Etiquettes!$J$15</f>
        <v>0</v>
      </c>
      <c r="P51" s="911" t="s">
        <v>336</v>
      </c>
      <c r="Q51" s="911">
        <f>Etiquettes!$H$17</f>
        <v>0</v>
      </c>
    </row>
    <row r="52" spans="1:17">
      <c r="A52" t="s">
        <v>277</v>
      </c>
      <c r="B52" t="s">
        <v>244</v>
      </c>
      <c r="C52" s="863">
        <f>'Prétraitement récolte, collecte'!C37</f>
        <v>12.680899999999999</v>
      </c>
      <c r="E52" t="str">
        <f>Etiquettes!$C$3</f>
        <v>Matière première:Produit:Coproduit:Intrant externe:Rejet</v>
      </c>
      <c r="F52" s="8">
        <f>Etiquettes!$Q$6</f>
        <v>0</v>
      </c>
      <c r="G52" s="865">
        <f>Etiquettes!$H$5</f>
        <v>0</v>
      </c>
      <c r="H52" t="str">
        <f>Etiquettes!$C$4</f>
        <v>kt</v>
      </c>
      <c r="I52" s="54" t="s">
        <v>277</v>
      </c>
      <c r="K52" s="8" t="s">
        <v>428</v>
      </c>
      <c r="L52" s="54" t="s">
        <v>66</v>
      </c>
      <c r="M52" s="8">
        <f>Etiquettes!$H$11</f>
        <v>0</v>
      </c>
      <c r="N52" s="8" t="str">
        <f t="shared" si="1"/>
        <v>Récolte = 13 Matière première:Produit:Coproduit:Intrant externe:Rejet (Statistique Agricole Annuelle - SSP)</v>
      </c>
      <c r="O52">
        <f>Etiquettes!$H$15</f>
        <v>0</v>
      </c>
      <c r="P52" s="911" t="s">
        <v>336</v>
      </c>
      <c r="Q52" s="911">
        <f>Etiquettes!$H$17</f>
        <v>0</v>
      </c>
    </row>
    <row r="53" spans="1:17">
      <c r="A53" t="s">
        <v>277</v>
      </c>
      <c r="B53" t="s">
        <v>244</v>
      </c>
      <c r="C53" s="863">
        <f>'Prétraitement récolte, collecte'!D37</f>
        <v>16.3504</v>
      </c>
      <c r="E53" t="str">
        <f>Etiquettes!$C$3</f>
        <v>Matière première:Produit:Coproduit:Intrant externe:Rejet</v>
      </c>
      <c r="F53" s="8">
        <f>Etiquettes!$Q$6</f>
        <v>0</v>
      </c>
      <c r="G53" s="865">
        <f>Etiquettes!$I$5</f>
        <v>0</v>
      </c>
      <c r="H53" t="str">
        <f>Etiquettes!$C$4</f>
        <v>kt</v>
      </c>
      <c r="I53" s="54" t="s">
        <v>277</v>
      </c>
      <c r="K53" s="8" t="s">
        <v>428</v>
      </c>
      <c r="L53" s="54" t="s">
        <v>66</v>
      </c>
      <c r="M53" s="8">
        <f>Etiquettes!$H$11</f>
        <v>0</v>
      </c>
      <c r="N53" s="8" t="str">
        <f t="shared" si="1"/>
        <v>Récolte = 16 Matière première:Produit:Coproduit:Intrant externe:Rejet (Statistique Agricole Annuelle - SSP)</v>
      </c>
      <c r="O53">
        <f>Etiquettes!$H$15</f>
        <v>0</v>
      </c>
      <c r="P53" s="911" t="s">
        <v>336</v>
      </c>
      <c r="Q53" s="911">
        <f>Etiquettes!$H$17</f>
        <v>0</v>
      </c>
    </row>
    <row r="54" spans="1:17">
      <c r="A54" t="s">
        <v>277</v>
      </c>
      <c r="B54" t="s">
        <v>244</v>
      </c>
      <c r="C54" s="863">
        <f>'Prétraitement récolte, collecte'!E37</f>
        <v>16.170300000000001</v>
      </c>
      <c r="E54" t="str">
        <f>Etiquettes!$C$3</f>
        <v>Matière première:Produit:Coproduit:Intrant externe:Rejet</v>
      </c>
      <c r="F54" s="8">
        <f>Etiquettes!$Q$6</f>
        <v>0</v>
      </c>
      <c r="G54" s="865">
        <f>Etiquettes!$J$5</f>
        <v>0</v>
      </c>
      <c r="H54" t="str">
        <f>Etiquettes!$C$4</f>
        <v>kt</v>
      </c>
      <c r="I54" s="54" t="s">
        <v>277</v>
      </c>
      <c r="K54" s="8" t="s">
        <v>428</v>
      </c>
      <c r="L54" s="54" t="s">
        <v>66</v>
      </c>
      <c r="M54" s="8">
        <f>Etiquettes!$H$11</f>
        <v>0</v>
      </c>
      <c r="N54" s="8" t="str">
        <f t="shared" si="1"/>
        <v>Récolte = 16 Matière première:Produit:Coproduit:Intrant externe:Rejet (Statistique Agricole Annuelle - SSP)</v>
      </c>
      <c r="O54">
        <f>Etiquettes!$H$15</f>
        <v>0</v>
      </c>
      <c r="P54" s="911" t="s">
        <v>336</v>
      </c>
      <c r="Q54" s="911">
        <f>Etiquettes!$H$17</f>
        <v>0</v>
      </c>
    </row>
    <row r="55" spans="1:17">
      <c r="A55" t="str">
        <f>Produits!$B$4</f>
        <v>Graines autoconsommées</v>
      </c>
      <c r="B55" t="str">
        <f>Secteurs!$B$25</f>
        <v>Hors FAB</v>
      </c>
      <c r="C55">
        <f>'Prétraitement récolte, collecte'!E41</f>
        <v>56</v>
      </c>
      <c r="E55" t="str">
        <f>Etiquettes!$C$3</f>
        <v>Matière première:Produit:Coproduit:Intrant externe:Rejet</v>
      </c>
      <c r="F55" s="8">
        <f>Etiquettes!$L$6</f>
        <v>0</v>
      </c>
      <c r="G55" s="865">
        <f>Etiquettes!$J$5</f>
        <v>0</v>
      </c>
      <c r="H55" t="str">
        <f>Etiquettes!$C$4</f>
        <v>kt</v>
      </c>
      <c r="I55" s="54" t="s">
        <v>1653</v>
      </c>
      <c r="K55" s="8" t="s">
        <v>662</v>
      </c>
      <c r="L55" s="54" t="s">
        <v>665</v>
      </c>
      <c r="M55" s="8">
        <f>Etiquettes!$H$11</f>
        <v>0</v>
      </c>
      <c r="N55" s="8" t="str">
        <f t="shared" si="1"/>
        <v>Consommation de graines autoconsommées en hors FAB = 56 Matière première:Produit:Coproduit:Intrant externe:Rejet (Estimation - Terres Univia)</v>
      </c>
      <c r="O55">
        <f>Etiquettes!$K$15</f>
        <v>0</v>
      </c>
      <c r="P55" s="911" t="s">
        <v>336</v>
      </c>
      <c r="Q55" s="911">
        <f>Etiquettes!$H$17</f>
        <v>0</v>
      </c>
    </row>
    <row r="56" spans="1:17">
      <c r="A56" t="str">
        <f>Produits!$B$4</f>
        <v>Graines autoconsommées</v>
      </c>
      <c r="B56" t="str">
        <f>Secteurs!$B$25</f>
        <v>Hors FAB</v>
      </c>
      <c r="C56">
        <f>'Prétraitement récolte, collecte'!E45</f>
        <v>29</v>
      </c>
      <c r="E56" t="str">
        <f>Etiquettes!$C$3</f>
        <v>Matière première:Produit:Coproduit:Intrant externe:Rejet</v>
      </c>
      <c r="F56" s="8">
        <f>Etiquettes!$M$6</f>
        <v>0</v>
      </c>
      <c r="G56" s="865">
        <f>Etiquettes!$J$5</f>
        <v>0</v>
      </c>
      <c r="H56" t="str">
        <f>Etiquettes!$C$4</f>
        <v>kt</v>
      </c>
      <c r="I56" s="54" t="s">
        <v>1653</v>
      </c>
      <c r="K56" s="8" t="s">
        <v>662</v>
      </c>
      <c r="L56" s="54" t="s">
        <v>665</v>
      </c>
      <c r="M56" s="8">
        <f>Etiquettes!$H$11</f>
        <v>0</v>
      </c>
      <c r="N56" s="8" t="str">
        <f t="shared" si="1"/>
        <v>Consommation de graines autoconsommées en hors FAB = 29 Matière première:Produit:Coproduit:Intrant externe:Rejet (Estimation - Terres Univia)</v>
      </c>
      <c r="O56">
        <f>Etiquettes!$K$15</f>
        <v>0</v>
      </c>
      <c r="P56" s="911" t="s">
        <v>336</v>
      </c>
      <c r="Q56" s="911">
        <f>Etiquettes!$H$17</f>
        <v>0</v>
      </c>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92D050"/>
  </sheetPr>
  <dimension ref="A1:U21"/>
  <sheetViews>
    <sheetView workbookViewId="0">
      <pane xSplit="3" ySplit="1" topLeftCell="F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2.33203125" style="2" bestFit="1" customWidth="1"/>
    <col min="2" max="2" width="31.77734375" customWidth="1"/>
    <col min="3" max="3" width="34.88671875" bestFit="1" customWidth="1"/>
    <col min="4" max="4" width="10.44140625" bestFit="1" customWidth="1"/>
    <col min="5" max="6" width="19.109375" bestFit="1" customWidth="1"/>
    <col min="7" max="7" width="12.109375" style="2" customWidth="1"/>
    <col min="8" max="8" width="10.33203125" style="2" customWidth="1"/>
    <col min="9" max="9" width="12.109375" style="2" bestFit="1" customWidth="1"/>
    <col min="10" max="10" width="12.109375" style="2" customWidth="1"/>
    <col min="11" max="11" width="18.88671875" style="2" bestFit="1" customWidth="1"/>
    <col min="12" max="12" width="18.88671875" style="2" customWidth="1"/>
    <col min="13" max="15" width="20" customWidth="1"/>
    <col min="16" max="16" width="18.6640625" customWidth="1"/>
    <col min="17" max="19" width="21" customWidth="1"/>
    <col min="20" max="20" width="11.6640625" bestFit="1" customWidth="1"/>
    <col min="21" max="21" width="13.109375" customWidth="1"/>
  </cols>
  <sheetData>
    <row r="1" spans="1:21" ht="63.6" customHeight="1" thickBot="1">
      <c r="A1" s="4" t="s">
        <v>844</v>
      </c>
      <c r="B1" s="5" t="s">
        <v>325</v>
      </c>
      <c r="C1" s="5" t="s">
        <v>326</v>
      </c>
      <c r="D1" s="5" t="s">
        <v>845</v>
      </c>
      <c r="E1" s="5" t="s">
        <v>1024</v>
      </c>
      <c r="F1" s="5" t="s">
        <v>1025</v>
      </c>
      <c r="G1" s="6" t="str">
        <f>Etiquettes!$A$3</f>
        <v>Type de matière</v>
      </c>
      <c r="H1" s="6" t="str">
        <f>Etiquettes!$A$6</f>
        <v>Campagne</v>
      </c>
      <c r="I1" s="6" t="str">
        <f>Etiquettes!$A$5</f>
        <v>Territoire</v>
      </c>
      <c r="J1" s="6" t="str">
        <f>Etiquettes!$A$4</f>
        <v>Unité</v>
      </c>
      <c r="K1" s="6" t="str">
        <f>Etiquettes!$A$12</f>
        <v>Type de donnée collectée</v>
      </c>
      <c r="L1" s="6" t="str">
        <f>Etiquettes!$A$10</f>
        <v>Source</v>
      </c>
      <c r="M1" s="6" t="s">
        <v>218</v>
      </c>
      <c r="N1" s="6" t="str">
        <f>Etiquettes!$A$13</f>
        <v>Traduction</v>
      </c>
      <c r="O1" s="6" t="str">
        <f>Etiquettes!$A$11</f>
        <v>Hypothèse</v>
      </c>
      <c r="P1" s="6" t="str">
        <f>Etiquettes!$A$8</f>
        <v>Volume collecté, hors volume d'échange</v>
      </c>
      <c r="Q1" s="6" t="str">
        <f>Etiquettes!$A$15</f>
        <v>Incohérence données collectées</v>
      </c>
      <c r="R1" s="6" t="str">
        <f>Etiquettes!$A$16</f>
        <v>Fiabilité des données</v>
      </c>
      <c r="S1" s="6" t="str">
        <f>Etiquettes!$A$17</f>
        <v>Méthode</v>
      </c>
      <c r="T1" s="5" t="s">
        <v>730</v>
      </c>
      <c r="U1" s="7" t="s">
        <v>731</v>
      </c>
    </row>
    <row r="2" spans="1:21" ht="14.4" customHeight="1">
      <c r="A2" s="2">
        <f>'Contraintes    '!A12+1</f>
        <v>9432</v>
      </c>
      <c r="B2" t="s">
        <v>277</v>
      </c>
      <c r="C2" t="s">
        <v>244</v>
      </c>
      <c r="D2" s="841">
        <v>0.5</v>
      </c>
      <c r="G2" t="str">
        <f>Etiquettes!$C$3</f>
        <v>Matière première:Produit:Coproduit:Intrant externe:Rejet</v>
      </c>
      <c r="H2" s="8" t="s">
        <v>1654</v>
      </c>
      <c r="I2" s="865" t="s">
        <v>1655</v>
      </c>
      <c r="J2" t="str">
        <f>Etiquettes!$C$4</f>
        <v>kt</v>
      </c>
      <c r="P2" s="2"/>
      <c r="U2" s="985" t="s">
        <v>1656</v>
      </c>
    </row>
    <row r="3" spans="1:21">
      <c r="A3" s="2">
        <f>'Contraintes    '!A13+1</f>
        <v>9432</v>
      </c>
      <c r="B3" t="s">
        <v>244</v>
      </c>
      <c r="C3" t="s">
        <v>279</v>
      </c>
      <c r="D3">
        <v>-1</v>
      </c>
      <c r="G3" t="str">
        <f>Etiquettes!$C$3</f>
        <v>Matière première:Produit:Coproduit:Intrant externe:Rejet</v>
      </c>
      <c r="H3" s="8" t="s">
        <v>1654</v>
      </c>
      <c r="I3" s="865" t="s">
        <v>1655</v>
      </c>
      <c r="J3" t="str">
        <f>Etiquettes!$C$4</f>
        <v>kt</v>
      </c>
      <c r="K3" s="10" t="s">
        <v>957</v>
      </c>
      <c r="L3" s="10" t="s">
        <v>956</v>
      </c>
      <c r="M3" s="8"/>
      <c r="N3" s="54"/>
      <c r="O3">
        <f>Etiquettes!$J$11</f>
        <v>0</v>
      </c>
      <c r="P3" t="str">
        <f>_xlfn.CONCAT(K3," = ",MROUND(D2*100,0.01)," % (",M3,")")</f>
        <v>Part de la collecte = 50 % ()</v>
      </c>
      <c r="Q3">
        <f>Etiquettes!$L$15</f>
        <v>0</v>
      </c>
      <c r="R3" s="911" t="s">
        <v>851</v>
      </c>
      <c r="S3" s="911" t="s">
        <v>337</v>
      </c>
      <c r="U3" s="984"/>
    </row>
    <row r="4" spans="1:21">
      <c r="A4" s="2">
        <f t="shared" ref="A4:A21" si="0">A2+1</f>
        <v>9433</v>
      </c>
      <c r="B4" t="s">
        <v>277</v>
      </c>
      <c r="C4" t="s">
        <v>244</v>
      </c>
      <c r="D4" s="841">
        <v>0.1</v>
      </c>
      <c r="G4" t="str">
        <f>Etiquettes!$C$3</f>
        <v>Matière première:Produit:Coproduit:Intrant externe:Rejet</v>
      </c>
      <c r="H4" s="8" t="s">
        <v>1654</v>
      </c>
      <c r="I4" s="865" t="s">
        <v>1655</v>
      </c>
      <c r="J4" t="str">
        <f>Etiquettes!$C$4</f>
        <v>kt</v>
      </c>
      <c r="K4" s="10"/>
      <c r="M4" s="10"/>
      <c r="P4" s="2"/>
      <c r="U4" s="984"/>
    </row>
    <row r="5" spans="1:21">
      <c r="A5" s="2">
        <f t="shared" si="0"/>
        <v>9433</v>
      </c>
      <c r="B5" t="s">
        <v>250</v>
      </c>
      <c r="C5" t="s">
        <v>279</v>
      </c>
      <c r="D5">
        <v>-1</v>
      </c>
      <c r="G5" t="str">
        <f>Etiquettes!$C$3</f>
        <v>Matière première:Produit:Coproduit:Intrant externe:Rejet</v>
      </c>
      <c r="H5" s="8" t="s">
        <v>1654</v>
      </c>
      <c r="I5" s="865" t="s">
        <v>1655</v>
      </c>
      <c r="J5" t="str">
        <f>Etiquettes!$C$4</f>
        <v>kt</v>
      </c>
      <c r="K5" s="10" t="s">
        <v>963</v>
      </c>
      <c r="L5" s="10" t="s">
        <v>962</v>
      </c>
      <c r="M5" s="8"/>
      <c r="N5" s="54"/>
      <c r="O5">
        <f>Etiquettes!$J$11</f>
        <v>0</v>
      </c>
      <c r="P5" t="str">
        <f>_xlfn.CONCAT(K5," = ",MROUND(D4*100,0.01)," % (",M5,")")</f>
        <v>Part du stock initial = 10 % ()</v>
      </c>
      <c r="Q5">
        <f>Etiquettes!$L$15</f>
        <v>0</v>
      </c>
      <c r="R5" s="911" t="s">
        <v>851</v>
      </c>
      <c r="S5" s="911" t="s">
        <v>337</v>
      </c>
      <c r="U5" s="984"/>
    </row>
    <row r="6" spans="1:21">
      <c r="A6" s="2">
        <f t="shared" si="0"/>
        <v>9434</v>
      </c>
      <c r="B6" t="s">
        <v>277</v>
      </c>
      <c r="C6" t="s">
        <v>244</v>
      </c>
      <c r="D6" s="841">
        <v>0.1</v>
      </c>
      <c r="G6" t="str">
        <f>Etiquettes!$C$3</f>
        <v>Matière première:Produit:Coproduit:Intrant externe:Rejet</v>
      </c>
      <c r="H6" s="8" t="s">
        <v>1654</v>
      </c>
      <c r="I6" s="865" t="s">
        <v>1655</v>
      </c>
      <c r="J6" t="str">
        <f>Etiquettes!$C$4</f>
        <v>kt</v>
      </c>
      <c r="K6" s="10"/>
      <c r="P6" s="2"/>
      <c r="U6" s="984"/>
    </row>
    <row r="7" spans="1:21">
      <c r="A7" s="2">
        <f t="shared" si="0"/>
        <v>9434</v>
      </c>
      <c r="B7" t="s">
        <v>279</v>
      </c>
      <c r="C7" t="s">
        <v>253</v>
      </c>
      <c r="D7">
        <v>-1</v>
      </c>
      <c r="G7" t="str">
        <f>Etiquettes!$C$3</f>
        <v>Matière première:Produit:Coproduit:Intrant externe:Rejet</v>
      </c>
      <c r="H7" s="8" t="s">
        <v>1654</v>
      </c>
      <c r="I7" s="865" t="s">
        <v>1655</v>
      </c>
      <c r="J7" t="str">
        <f>Etiquettes!$C$4</f>
        <v>kt</v>
      </c>
      <c r="K7" s="10" t="s">
        <v>966</v>
      </c>
      <c r="L7" s="10" t="s">
        <v>965</v>
      </c>
      <c r="M7" s="8"/>
      <c r="N7" s="54"/>
      <c r="O7">
        <f>Etiquettes!$J$11</f>
        <v>0</v>
      </c>
      <c r="P7" t="str">
        <f>_xlfn.CONCAT(K7," = ",MROUND(D6*100,0.01)," % (",M7,")")</f>
        <v>Part du stock final = 10 % ()</v>
      </c>
      <c r="Q7">
        <f>Etiquettes!$L$15</f>
        <v>0</v>
      </c>
      <c r="R7" s="911" t="s">
        <v>851</v>
      </c>
      <c r="S7" s="911" t="s">
        <v>337</v>
      </c>
      <c r="U7" s="984"/>
    </row>
    <row r="8" spans="1:21">
      <c r="A8" s="2">
        <f t="shared" si="0"/>
        <v>9435</v>
      </c>
      <c r="B8" t="s">
        <v>277</v>
      </c>
      <c r="C8" t="s">
        <v>244</v>
      </c>
      <c r="D8" s="841">
        <v>0.1</v>
      </c>
      <c r="G8" t="str">
        <f>Etiquettes!$C$3</f>
        <v>Matière première:Produit:Coproduit:Intrant externe:Rejet</v>
      </c>
      <c r="H8" s="8" t="s">
        <v>1654</v>
      </c>
      <c r="I8" s="865" t="s">
        <v>1655</v>
      </c>
      <c r="J8" t="str">
        <f>Etiquettes!$C$4</f>
        <v>kt</v>
      </c>
      <c r="P8" s="2"/>
      <c r="U8" s="984"/>
    </row>
    <row r="9" spans="1:21">
      <c r="A9" s="2">
        <f t="shared" si="0"/>
        <v>9435</v>
      </c>
      <c r="B9" t="str">
        <f>Produits!$B$11</f>
        <v>Graines collectées</v>
      </c>
      <c r="C9" t="str">
        <f>Secteurs!$B$44</f>
        <v>Semences certifiées</v>
      </c>
      <c r="D9">
        <v>-1</v>
      </c>
      <c r="G9" t="str">
        <f>Etiquettes!$C$3</f>
        <v>Matière première:Produit:Coproduit:Intrant externe:Rejet</v>
      </c>
      <c r="H9" s="8" t="s">
        <v>1654</v>
      </c>
      <c r="I9" s="865" t="s">
        <v>1655</v>
      </c>
      <c r="J9" t="str">
        <f>Etiquettes!$C$4</f>
        <v>kt</v>
      </c>
      <c r="K9" s="10" t="s">
        <v>960</v>
      </c>
      <c r="L9" s="10" t="s">
        <v>959</v>
      </c>
      <c r="M9" s="8"/>
      <c r="N9" s="54"/>
      <c r="O9">
        <f>Etiquettes!$J$11</f>
        <v>0</v>
      </c>
      <c r="P9" t="str">
        <f>_xlfn.CONCAT(K9," = ",MROUND(D8*100,0.01)," % (",M9,")")</f>
        <v>Part de la production de semences certifiées = 10 % ()</v>
      </c>
      <c r="Q9">
        <f>Etiquettes!$L$15</f>
        <v>0</v>
      </c>
      <c r="R9" s="911" t="s">
        <v>851</v>
      </c>
      <c r="S9" s="911" t="s">
        <v>337</v>
      </c>
      <c r="U9" s="984"/>
    </row>
    <row r="10" spans="1:21">
      <c r="A10" s="2">
        <f t="shared" si="0"/>
        <v>9436</v>
      </c>
      <c r="B10" t="s">
        <v>277</v>
      </c>
      <c r="C10" t="s">
        <v>244</v>
      </c>
      <c r="D10" s="841">
        <v>0.5</v>
      </c>
      <c r="G10" t="str">
        <f>Etiquettes!$C$3</f>
        <v>Matière première:Produit:Coproduit:Intrant externe:Rejet</v>
      </c>
      <c r="H10" s="8">
        <f>Etiquettes!$Q$6</f>
        <v>0</v>
      </c>
      <c r="I10" s="865">
        <f>Etiquettes!$J$5</f>
        <v>0</v>
      </c>
      <c r="J10" t="str">
        <f>Etiquettes!$C$4</f>
        <v>kt</v>
      </c>
      <c r="K10" s="10"/>
      <c r="M10" s="10"/>
      <c r="P10" s="2"/>
      <c r="U10" s="984"/>
    </row>
    <row r="11" spans="1:21">
      <c r="A11" s="2">
        <f t="shared" si="0"/>
        <v>9436</v>
      </c>
      <c r="B11" t="s">
        <v>244</v>
      </c>
      <c r="C11" t="s">
        <v>279</v>
      </c>
      <c r="D11">
        <v>-1</v>
      </c>
      <c r="G11" t="str">
        <f>Etiquettes!$C$3</f>
        <v>Matière première:Produit:Coproduit:Intrant externe:Rejet</v>
      </c>
      <c r="H11" s="8">
        <f>Etiquettes!$Q$6</f>
        <v>0</v>
      </c>
      <c r="I11" s="865">
        <f>Etiquettes!$J$5</f>
        <v>0</v>
      </c>
      <c r="J11" t="str">
        <f>Etiquettes!$C$4</f>
        <v>kt</v>
      </c>
      <c r="K11" s="10" t="s">
        <v>957</v>
      </c>
      <c r="L11" s="10" t="s">
        <v>956</v>
      </c>
      <c r="M11" s="8"/>
      <c r="N11" s="54"/>
      <c r="O11">
        <f>Etiquettes!$J$11</f>
        <v>0</v>
      </c>
      <c r="P11" t="str">
        <f>_xlfn.CONCAT(K11," = ",MROUND(D10*100,0.01)," % (",M11,")")</f>
        <v>Part de la collecte = 50 % ()</v>
      </c>
      <c r="Q11">
        <f>Etiquettes!$L$15</f>
        <v>0</v>
      </c>
      <c r="R11" s="911" t="s">
        <v>851</v>
      </c>
      <c r="S11" s="911" t="s">
        <v>337</v>
      </c>
      <c r="U11" s="984"/>
    </row>
    <row r="12" spans="1:21">
      <c r="A12" s="2">
        <f t="shared" si="0"/>
        <v>9437</v>
      </c>
      <c r="B12" t="s">
        <v>277</v>
      </c>
      <c r="C12" t="s">
        <v>244</v>
      </c>
      <c r="D12" s="841">
        <v>0.1</v>
      </c>
      <c r="G12" t="str">
        <f>Etiquettes!$C$3</f>
        <v>Matière première:Produit:Coproduit:Intrant externe:Rejet</v>
      </c>
      <c r="H12" s="8">
        <f>Etiquettes!$Q$6</f>
        <v>0</v>
      </c>
      <c r="I12" s="865">
        <f>Etiquettes!$J$5</f>
        <v>0</v>
      </c>
      <c r="J12" t="str">
        <f>Etiquettes!$C$4</f>
        <v>kt</v>
      </c>
      <c r="K12" s="10"/>
      <c r="P12" s="2"/>
      <c r="U12" s="984"/>
    </row>
    <row r="13" spans="1:21">
      <c r="A13" s="2">
        <f t="shared" si="0"/>
        <v>9437</v>
      </c>
      <c r="B13" t="s">
        <v>250</v>
      </c>
      <c r="C13" t="s">
        <v>279</v>
      </c>
      <c r="D13">
        <v>-1</v>
      </c>
      <c r="G13" t="str">
        <f>Etiquettes!$C$3</f>
        <v>Matière première:Produit:Coproduit:Intrant externe:Rejet</v>
      </c>
      <c r="H13" s="8">
        <f>Etiquettes!$Q$6</f>
        <v>0</v>
      </c>
      <c r="I13" s="865">
        <f>Etiquettes!$J$5</f>
        <v>0</v>
      </c>
      <c r="J13" t="str">
        <f>Etiquettes!$C$4</f>
        <v>kt</v>
      </c>
      <c r="K13" s="10" t="s">
        <v>963</v>
      </c>
      <c r="L13" s="10" t="s">
        <v>962</v>
      </c>
      <c r="M13" s="8"/>
      <c r="N13" s="54"/>
      <c r="O13">
        <f>Etiquettes!$J$11</f>
        <v>0</v>
      </c>
      <c r="P13" t="str">
        <f>_xlfn.CONCAT(K13," = ",MROUND(D12*100,0.01)," % (",M13,")")</f>
        <v>Part du stock initial = 10 % ()</v>
      </c>
      <c r="Q13">
        <f>Etiquettes!$L$15</f>
        <v>0</v>
      </c>
      <c r="R13" s="911" t="s">
        <v>851</v>
      </c>
      <c r="S13" s="911" t="s">
        <v>337</v>
      </c>
      <c r="U13" s="984"/>
    </row>
    <row r="14" spans="1:21">
      <c r="A14" s="2">
        <f t="shared" si="0"/>
        <v>9438</v>
      </c>
      <c r="B14" t="s">
        <v>277</v>
      </c>
      <c r="C14" t="s">
        <v>244</v>
      </c>
      <c r="D14" s="841">
        <v>0.1</v>
      </c>
      <c r="G14" t="str">
        <f>Etiquettes!$C$3</f>
        <v>Matière première:Produit:Coproduit:Intrant externe:Rejet</v>
      </c>
      <c r="H14" s="8">
        <f>Etiquettes!$Q$6</f>
        <v>0</v>
      </c>
      <c r="I14" s="865">
        <f>Etiquettes!$J$5</f>
        <v>0</v>
      </c>
      <c r="J14" t="str">
        <f>Etiquettes!$C$4</f>
        <v>kt</v>
      </c>
      <c r="K14" s="10"/>
      <c r="P14" s="2"/>
      <c r="U14" s="984"/>
    </row>
    <row r="15" spans="1:21">
      <c r="A15" s="2">
        <f t="shared" si="0"/>
        <v>9438</v>
      </c>
      <c r="B15" t="s">
        <v>279</v>
      </c>
      <c r="C15" t="s">
        <v>253</v>
      </c>
      <c r="D15">
        <v>-1</v>
      </c>
      <c r="G15" t="str">
        <f>Etiquettes!$C$3</f>
        <v>Matière première:Produit:Coproduit:Intrant externe:Rejet</v>
      </c>
      <c r="H15" s="8">
        <f>Etiquettes!$Q$6</f>
        <v>0</v>
      </c>
      <c r="I15" s="865">
        <f>Etiquettes!$J$5</f>
        <v>0</v>
      </c>
      <c r="J15" t="str">
        <f>Etiquettes!$C$4</f>
        <v>kt</v>
      </c>
      <c r="K15" s="10" t="s">
        <v>966</v>
      </c>
      <c r="L15" s="10" t="s">
        <v>965</v>
      </c>
      <c r="O15">
        <f>Etiquettes!$J$11</f>
        <v>0</v>
      </c>
      <c r="P15" t="str">
        <f>_xlfn.CONCAT(K15," = ",MROUND(D14*100,0.01)," % (",M15,")")</f>
        <v>Part du stock final = 10 % ()</v>
      </c>
      <c r="Q15">
        <f>Etiquettes!$L$15</f>
        <v>0</v>
      </c>
      <c r="R15" s="911" t="s">
        <v>851</v>
      </c>
      <c r="S15" s="911" t="s">
        <v>337</v>
      </c>
      <c r="U15" s="984"/>
    </row>
    <row r="16" spans="1:21">
      <c r="A16" s="2">
        <f t="shared" si="0"/>
        <v>9439</v>
      </c>
      <c r="B16" t="s">
        <v>277</v>
      </c>
      <c r="C16" t="s">
        <v>244</v>
      </c>
      <c r="D16" s="841">
        <v>0.1</v>
      </c>
      <c r="G16" t="str">
        <f>Etiquettes!$C$3</f>
        <v>Matière première:Produit:Coproduit:Intrant externe:Rejet</v>
      </c>
      <c r="H16" s="8">
        <f>Etiquettes!$Q$6</f>
        <v>0</v>
      </c>
      <c r="I16" s="865">
        <f>Etiquettes!$J$5</f>
        <v>0</v>
      </c>
      <c r="J16" t="str">
        <f>Etiquettes!$C$4</f>
        <v>kt</v>
      </c>
      <c r="P16" s="2"/>
      <c r="U16" s="984"/>
    </row>
    <row r="17" spans="1:21">
      <c r="A17" s="2">
        <f t="shared" si="0"/>
        <v>9439</v>
      </c>
      <c r="B17" t="str">
        <f>Produits!$B$11</f>
        <v>Graines collectées</v>
      </c>
      <c r="C17" t="str">
        <f>Secteurs!$B$44</f>
        <v>Semences certifiées</v>
      </c>
      <c r="D17">
        <v>-1</v>
      </c>
      <c r="G17" t="str">
        <f>Etiquettes!$C$3</f>
        <v>Matière première:Produit:Coproduit:Intrant externe:Rejet</v>
      </c>
      <c r="H17" s="8">
        <f>Etiquettes!$Q$6</f>
        <v>0</v>
      </c>
      <c r="I17" s="865">
        <f>Etiquettes!$J$5</f>
        <v>0</v>
      </c>
      <c r="J17" t="str">
        <f>Etiquettes!$C$4</f>
        <v>kt</v>
      </c>
      <c r="K17" s="10" t="s">
        <v>960</v>
      </c>
      <c r="L17" s="10" t="s">
        <v>959</v>
      </c>
      <c r="O17">
        <f>Etiquettes!$J$11</f>
        <v>0</v>
      </c>
      <c r="P17" t="str">
        <f>_xlfn.CONCAT(K17," = ",MROUND(D16*100,0.01)," % (",M17,")")</f>
        <v>Part de la production de semences certifiées = 10 % ()</v>
      </c>
      <c r="Q17">
        <f>Etiquettes!$L$15</f>
        <v>0</v>
      </c>
      <c r="R17" s="911" t="s">
        <v>851</v>
      </c>
      <c r="S17" s="911" t="s">
        <v>337</v>
      </c>
      <c r="U17" s="984"/>
    </row>
    <row r="18" spans="1:21">
      <c r="A18" s="2">
        <f t="shared" si="0"/>
        <v>9440</v>
      </c>
      <c r="B18" t="str">
        <f>Secteurs!$B$3</f>
        <v>Ferme</v>
      </c>
      <c r="C18" t="str">
        <f>Produits!$B$4</f>
        <v>Graines autoconsommées</v>
      </c>
      <c r="D18" s="841">
        <f>'Prétraitement récolte, collecte'!E42</f>
        <v>0.18055555555555555</v>
      </c>
      <c r="G18" t="str">
        <f>Etiquettes!$C$3</f>
        <v>Matière première:Produit:Coproduit:Intrant externe:Rejet</v>
      </c>
      <c r="H18" s="8">
        <f>Etiquettes!$L$6</f>
        <v>0</v>
      </c>
      <c r="I18" s="865" t="s">
        <v>1655</v>
      </c>
      <c r="J18" t="str">
        <f>Etiquettes!$C$4</f>
        <v>kt</v>
      </c>
      <c r="P18" s="2"/>
    </row>
    <row r="19" spans="1:21">
      <c r="A19" s="2">
        <f t="shared" si="0"/>
        <v>9440</v>
      </c>
      <c r="B19" t="str">
        <f>Secteurs!$B$48</f>
        <v>Indéterminé - Approvisionnement</v>
      </c>
      <c r="C19" t="str">
        <f>Produits!$B$4</f>
        <v>Graines autoconsommées</v>
      </c>
      <c r="D19">
        <v>-1</v>
      </c>
      <c r="G19" t="str">
        <f>Etiquettes!$C$3</f>
        <v>Matière première:Produit:Coproduit:Intrant externe:Rejet</v>
      </c>
      <c r="H19" s="8">
        <f>Etiquettes!$L$6</f>
        <v>0</v>
      </c>
      <c r="I19" s="865" t="s">
        <v>1655</v>
      </c>
      <c r="J19" t="str">
        <f>Etiquettes!$C$4</f>
        <v>kt</v>
      </c>
      <c r="K19" s="10" t="s">
        <v>937</v>
      </c>
      <c r="L19" s="10" t="s">
        <v>933</v>
      </c>
      <c r="O19">
        <f>Etiquettes!$J$11</f>
        <v>0</v>
      </c>
      <c r="P19" t="str">
        <f>_xlfn.CONCAT(K19," = ",MROUND(D18*100,0.01)," % (",M19,")")</f>
        <v>Ecart statistique relatif = 18,06 % ()</v>
      </c>
      <c r="Q19">
        <f>Etiquettes!$L$15</f>
        <v>0</v>
      </c>
      <c r="R19" s="911" t="s">
        <v>851</v>
      </c>
      <c r="S19" s="911" t="s">
        <v>337</v>
      </c>
    </row>
    <row r="20" spans="1:21">
      <c r="A20" s="2">
        <f t="shared" si="0"/>
        <v>9441</v>
      </c>
      <c r="B20" t="str">
        <f>Secteurs!$B$3</f>
        <v>Ferme</v>
      </c>
      <c r="C20" t="str">
        <f>Produits!$B$4</f>
        <v>Graines autoconsommées</v>
      </c>
      <c r="D20" s="841">
        <f>'Prétraitement récolte, collecte'!E46</f>
        <v>0.14285714285714285</v>
      </c>
      <c r="G20" t="str">
        <f>Etiquettes!$C$3</f>
        <v>Matière première:Produit:Coproduit:Intrant externe:Rejet</v>
      </c>
      <c r="H20" s="8">
        <f>Etiquettes!$M$6</f>
        <v>0</v>
      </c>
      <c r="I20" s="865" t="s">
        <v>1655</v>
      </c>
      <c r="J20" t="str">
        <f>Etiquettes!$C$4</f>
        <v>kt</v>
      </c>
      <c r="P20" s="2"/>
    </row>
    <row r="21" spans="1:21">
      <c r="A21" s="2">
        <f t="shared" si="0"/>
        <v>9441</v>
      </c>
      <c r="B21" t="str">
        <f>Produits!$B$4</f>
        <v>Graines autoconsommées</v>
      </c>
      <c r="C21" t="str">
        <f>Secteurs!$B$49</f>
        <v>Indéterminé - Débouchés</v>
      </c>
      <c r="D21">
        <v>-1</v>
      </c>
      <c r="G21" t="str">
        <f>Etiquettes!$C$3</f>
        <v>Matière première:Produit:Coproduit:Intrant externe:Rejet</v>
      </c>
      <c r="H21" s="8">
        <f>Etiquettes!$M$6</f>
        <v>0</v>
      </c>
      <c r="I21" s="865" t="s">
        <v>1655</v>
      </c>
      <c r="J21" t="str">
        <f>Etiquettes!$C$4</f>
        <v>kt</v>
      </c>
      <c r="K21" s="10" t="s">
        <v>937</v>
      </c>
      <c r="L21" s="10" t="s">
        <v>933</v>
      </c>
      <c r="O21">
        <f>Etiquettes!$J$11</f>
        <v>0</v>
      </c>
      <c r="P21" t="str">
        <f>_xlfn.CONCAT(K21," = ",MROUND(D20*100,0.01)," % (",M21,")")</f>
        <v>Ecart statistique relatif = 14,29 % ()</v>
      </c>
      <c r="Q21">
        <f>Etiquettes!$L$15</f>
        <v>0</v>
      </c>
      <c r="R21" s="911" t="s">
        <v>851</v>
      </c>
      <c r="S21" s="911" t="s">
        <v>337</v>
      </c>
    </row>
  </sheetData>
  <mergeCells count="1">
    <mergeCell ref="U2:U17"/>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1"/>
  </sheetPr>
  <dimension ref="A1:Q11"/>
  <sheetViews>
    <sheetView workbookViewId="0">
      <pane xSplit="2" ySplit="1" topLeftCell="C2" activePane="bottomRight" state="frozen"/>
      <selection activeCell="F19" sqref="F19"/>
      <selection pane="topRight" activeCell="F19" sqref="F19"/>
      <selection pane="bottomLeft" activeCell="F19" sqref="F19"/>
      <selection pane="bottomRight" activeCell="E1" sqref="E1"/>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8" customWidth="1"/>
    <col min="14" max="14" width="9.5546875" bestFit="1" customWidth="1"/>
  </cols>
  <sheetData>
    <row r="1" spans="1:17" ht="15" customHeight="1" thickBot="1">
      <c r="A1" s="4" t="s">
        <v>325</v>
      </c>
      <c r="B1" s="5" t="s">
        <v>326</v>
      </c>
      <c r="C1" s="5" t="s">
        <v>327</v>
      </c>
      <c r="D1" s="5" t="s">
        <v>328</v>
      </c>
      <c r="E1" t="str">
        <f t="array" ref="E1:Q11">_xlfn._xlws.FILTER('Contraintes     '!G1:S200,ISTEXT('Contraintes     '!O1:O200))</f>
        <v>Type de matière</v>
      </c>
      <c r="F1" t="str">
        <v>Campagne</v>
      </c>
      <c r="G1" t="str">
        <v>Territoire</v>
      </c>
      <c r="H1" t="str">
        <v>Unité</v>
      </c>
      <c r="I1" t="str">
        <v>Type de donnée collectée</v>
      </c>
      <c r="J1" t="str">
        <v>Source</v>
      </c>
      <c r="K1" t="str">
        <v>Source</v>
      </c>
      <c r="L1" t="str">
        <v>Traduction</v>
      </c>
      <c r="M1" t="str">
        <v>Hypothèse</v>
      </c>
      <c r="N1" t="str">
        <v>Volume collecté, hors volume d'échange</v>
      </c>
      <c r="O1" t="str">
        <v>Incohérence données collectées</v>
      </c>
      <c r="P1" t="str">
        <v>Fiabilité des données</v>
      </c>
      <c r="Q1" t="str">
        <v>Méthode</v>
      </c>
    </row>
    <row r="2" spans="1:17">
      <c r="A2" t="e" vm="1">
        <f t="array" ref="A2:B11">_xlfn._xlws.FILTER('Contraintes     '!B2:C200,ISTEXT('Contraintes     '!O2:O200))</f>
        <v>#VALUE!</v>
      </c>
      <c r="B2" t="e" vm="1">
        <v>#VALUE!</v>
      </c>
      <c r="E2" t="str">
        <v>Type de matière</v>
      </c>
      <c r="F2" t="str">
        <v>Campagne</v>
      </c>
      <c r="G2" t="str">
        <v>Territoire</v>
      </c>
      <c r="H2" t="str">
        <v>Unité</v>
      </c>
      <c r="I2" t="str">
        <v>Type de donnée collectée</v>
      </c>
      <c r="J2" t="str">
        <v>Source</v>
      </c>
      <c r="K2" t="str">
        <v>Source</v>
      </c>
      <c r="L2" t="str">
        <v>Traduction</v>
      </c>
      <c r="M2" t="str">
        <v>Hypothèse</v>
      </c>
      <c r="N2" t="str">
        <v>Volume collecté, hors volume d'échange</v>
      </c>
      <c r="O2" t="str">
        <v>Incohérence données collectées</v>
      </c>
      <c r="P2" t="str">
        <v>Fiabilité des données</v>
      </c>
      <c r="Q2" t="str">
        <v>Méthode</v>
      </c>
    </row>
    <row r="3" spans="1:17">
      <c r="A3" t="e" vm="1">
        <v>#VALUE!</v>
      </c>
      <c r="B3" t="e" vm="1">
        <v>#VALUE!</v>
      </c>
      <c r="E3" t="str">
        <v>Type de matière</v>
      </c>
      <c r="F3" t="str">
        <v>Campagne</v>
      </c>
      <c r="G3" t="str">
        <v>Territoire</v>
      </c>
      <c r="H3" t="str">
        <v>Unité</v>
      </c>
      <c r="I3" t="str">
        <v>Type de donnée collectée</v>
      </c>
      <c r="J3" t="str">
        <v>Source</v>
      </c>
      <c r="K3" t="str">
        <v>Source</v>
      </c>
      <c r="L3" t="str">
        <v>Traduction</v>
      </c>
      <c r="M3" t="str">
        <v>Hypothèse</v>
      </c>
      <c r="N3" t="str">
        <v>Volume collecté, hors volume d'échange</v>
      </c>
      <c r="O3" t="str">
        <v>Incohérence données collectées</v>
      </c>
      <c r="P3" t="str">
        <v>Fiabilité des données</v>
      </c>
      <c r="Q3" t="str">
        <v>Méthode</v>
      </c>
    </row>
    <row r="4" spans="1:17">
      <c r="A4" t="e" vm="1">
        <v>#VALUE!</v>
      </c>
      <c r="B4" t="e" vm="1">
        <v>#VALUE!</v>
      </c>
      <c r="E4" t="str">
        <v>Type de matière</v>
      </c>
      <c r="F4" t="str">
        <v>Campagne</v>
      </c>
      <c r="G4" t="str">
        <v>Territoire</v>
      </c>
      <c r="H4" t="str">
        <v>Unité</v>
      </c>
      <c r="I4" t="str">
        <v>Type de donnée collectée</v>
      </c>
      <c r="J4" t="str">
        <v>Source</v>
      </c>
      <c r="K4" t="str">
        <v>Source</v>
      </c>
      <c r="L4" t="str">
        <v>Traduction</v>
      </c>
      <c r="M4" t="str">
        <v>Hypothèse</v>
      </c>
      <c r="N4" t="str">
        <v>Volume collecté, hors volume d'échange</v>
      </c>
      <c r="O4" t="str">
        <v>Incohérence données collectées</v>
      </c>
      <c r="P4" t="str">
        <v>Fiabilité des données</v>
      </c>
      <c r="Q4" t="str">
        <v>Méthode</v>
      </c>
    </row>
    <row r="5" spans="1:17">
      <c r="A5" t="e" vm="1">
        <v>#VALUE!</v>
      </c>
      <c r="B5" t="e" vm="1">
        <v>#VALUE!</v>
      </c>
      <c r="E5" t="str">
        <v>Type de matière</v>
      </c>
      <c r="F5" t="str">
        <v>Campagne</v>
      </c>
      <c r="G5" t="str">
        <v>Territoire</v>
      </c>
      <c r="H5" t="str">
        <v>Unité</v>
      </c>
      <c r="I5" t="str">
        <v>Type de donnée collectée</v>
      </c>
      <c r="J5" t="str">
        <v>Source</v>
      </c>
      <c r="K5" t="str">
        <v>Source</v>
      </c>
      <c r="L5" t="str">
        <v>Traduction</v>
      </c>
      <c r="M5" t="str">
        <v>Hypothèse</v>
      </c>
      <c r="N5" t="str">
        <v>Volume collecté, hors volume d'échange</v>
      </c>
      <c r="O5" t="str">
        <v>Incohérence données collectées</v>
      </c>
      <c r="P5" t="str">
        <v>Fiabilité des données</v>
      </c>
      <c r="Q5" t="str">
        <v>Méthode</v>
      </c>
    </row>
    <row r="6" spans="1:17">
      <c r="A6" t="e" vm="1">
        <v>#VALUE!</v>
      </c>
      <c r="B6" t="e" vm="1">
        <v>#VALUE!</v>
      </c>
      <c r="E6" t="str">
        <v>Type de matière</v>
      </c>
      <c r="F6" t="str">
        <v>Campagne</v>
      </c>
      <c r="G6" t="str">
        <v>Territoire</v>
      </c>
      <c r="H6" t="str">
        <v>Unité</v>
      </c>
      <c r="I6" t="str">
        <v>Type de donnée collectée</v>
      </c>
      <c r="J6" t="str">
        <v>Source</v>
      </c>
      <c r="K6" t="str">
        <v>Source</v>
      </c>
      <c r="L6" t="str">
        <v>Traduction</v>
      </c>
      <c r="M6" t="str">
        <v>Hypothèse</v>
      </c>
      <c r="N6" t="str">
        <v>Volume collecté, hors volume d'échange</v>
      </c>
      <c r="O6" t="str">
        <v>Incohérence données collectées</v>
      </c>
      <c r="P6" t="str">
        <v>Fiabilité des données</v>
      </c>
      <c r="Q6" t="str">
        <v>Méthode</v>
      </c>
    </row>
    <row r="7" spans="1:17">
      <c r="A7" t="e" vm="1">
        <v>#VALUE!</v>
      </c>
      <c r="B7" t="e" vm="1">
        <v>#VALUE!</v>
      </c>
      <c r="E7" t="str">
        <v>Type de matière</v>
      </c>
      <c r="F7" t="str">
        <v>Campagne</v>
      </c>
      <c r="G7" t="str">
        <v>Territoire</v>
      </c>
      <c r="H7" t="str">
        <v>Unité</v>
      </c>
      <c r="I7" t="str">
        <v>Type de donnée collectée</v>
      </c>
      <c r="J7" t="str">
        <v>Source</v>
      </c>
      <c r="K7" t="str">
        <v>Source</v>
      </c>
      <c r="L7" t="str">
        <v>Traduction</v>
      </c>
      <c r="M7" t="str">
        <v>Hypothèse</v>
      </c>
      <c r="N7" t="str">
        <v>Volume collecté, hors volume d'échange</v>
      </c>
      <c r="O7" t="str">
        <v>Incohérence données collectées</v>
      </c>
      <c r="P7" t="str">
        <v>Fiabilité des données</v>
      </c>
      <c r="Q7" t="str">
        <v>Méthode</v>
      </c>
    </row>
    <row r="8" spans="1:17">
      <c r="A8" t="e" vm="1">
        <v>#VALUE!</v>
      </c>
      <c r="B8" t="e" vm="1">
        <v>#VALUE!</v>
      </c>
      <c r="E8" t="str">
        <v>Type de matière</v>
      </c>
      <c r="F8" t="str">
        <v>Campagne</v>
      </c>
      <c r="G8" t="str">
        <v>Territoire</v>
      </c>
      <c r="H8" t="str">
        <v>Unité</v>
      </c>
      <c r="I8" t="str">
        <v>Type de donnée collectée</v>
      </c>
      <c r="J8" t="str">
        <v>Source</v>
      </c>
      <c r="K8" t="str">
        <v>Source</v>
      </c>
      <c r="L8" t="str">
        <v>Traduction</v>
      </c>
      <c r="M8" t="str">
        <v>Hypothèse</v>
      </c>
      <c r="N8" t="str">
        <v>Volume collecté, hors volume d'échange</v>
      </c>
      <c r="O8" t="str">
        <v>Incohérence données collectées</v>
      </c>
      <c r="P8" t="str">
        <v>Fiabilité des données</v>
      </c>
      <c r="Q8" t="str">
        <v>Méthode</v>
      </c>
    </row>
    <row r="9" spans="1:17">
      <c r="A9" t="e" vm="1">
        <v>#VALUE!</v>
      </c>
      <c r="B9" t="e" vm="1">
        <v>#VALUE!</v>
      </c>
      <c r="E9" t="str">
        <v>Type de matière</v>
      </c>
      <c r="F9" t="str">
        <v>Campagne</v>
      </c>
      <c r="G9" t="str">
        <v>Territoire</v>
      </c>
      <c r="H9" t="str">
        <v>Unité</v>
      </c>
      <c r="I9" t="str">
        <v>Type de donnée collectée</v>
      </c>
      <c r="J9" t="str">
        <v>Source</v>
      </c>
      <c r="K9" t="str">
        <v>Source</v>
      </c>
      <c r="L9" t="str">
        <v>Traduction</v>
      </c>
      <c r="M9" t="str">
        <v>Hypothèse</v>
      </c>
      <c r="N9" t="str">
        <v>Volume collecté, hors volume d'échange</v>
      </c>
      <c r="O9" t="str">
        <v>Incohérence données collectées</v>
      </c>
      <c r="P9" t="str">
        <v>Fiabilité des données</v>
      </c>
      <c r="Q9" t="str">
        <v>Méthode</v>
      </c>
    </row>
    <row r="10" spans="1:17">
      <c r="A10" t="e" vm="1">
        <v>#VALUE!</v>
      </c>
      <c r="B10" t="e" vm="1">
        <v>#VALUE!</v>
      </c>
      <c r="E10" t="str">
        <v>Type de matière</v>
      </c>
      <c r="F10" t="str">
        <v>Campagne</v>
      </c>
      <c r="G10" t="str">
        <v>Territoire</v>
      </c>
      <c r="H10" t="str">
        <v>Unité</v>
      </c>
      <c r="I10" t="str">
        <v>Type de donnée collectée</v>
      </c>
      <c r="J10" t="str">
        <v>Source</v>
      </c>
      <c r="K10" t="str">
        <v>Source</v>
      </c>
      <c r="L10" t="str">
        <v>Traduction</v>
      </c>
      <c r="M10" t="str">
        <v>Hypothèse</v>
      </c>
      <c r="N10" t="str">
        <v>Volume collecté, hors volume d'échange</v>
      </c>
      <c r="O10" t="str">
        <v>Incohérence données collectées</v>
      </c>
      <c r="P10" t="str">
        <v>Fiabilité des données</v>
      </c>
      <c r="Q10" t="str">
        <v>Méthode</v>
      </c>
    </row>
    <row r="11" spans="1:17">
      <c r="A11" t="e" vm="1">
        <v>#VALUE!</v>
      </c>
      <c r="B11" t="e" vm="1">
        <v>#VALUE!</v>
      </c>
      <c r="E11" t="str">
        <v>Type de matière</v>
      </c>
      <c r="F11" t="str">
        <v>Campagne</v>
      </c>
      <c r="G11" t="str">
        <v>Territoire</v>
      </c>
      <c r="H11" t="str">
        <v>Unité</v>
      </c>
      <c r="I11" t="str">
        <v>Type de donnée collectée</v>
      </c>
      <c r="J11" t="str">
        <v>Source</v>
      </c>
      <c r="K11" t="str">
        <v>Source</v>
      </c>
      <c r="L11" t="str">
        <v>Traduction</v>
      </c>
      <c r="M11" t="str">
        <v>Hypothèse</v>
      </c>
      <c r="N11" t="str">
        <v>Volume collecté, hors volume d'échange</v>
      </c>
      <c r="O11" t="str">
        <v>Incohérence données collectées</v>
      </c>
      <c r="P11" t="str">
        <v>Fiabilité des données</v>
      </c>
      <c r="Q11" t="str">
        <v>Méthode</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F81BD"/>
  </sheetPr>
  <dimension ref="A1:D29"/>
  <sheetViews>
    <sheetView workbookViewId="0"/>
  </sheetViews>
  <sheetFormatPr baseColWidth="10" defaultColWidth="8.88671875" defaultRowHeight="14.4"/>
  <cols>
    <col min="1" max="1" width="28" customWidth="1"/>
    <col min="2" max="2" width="43" customWidth="1"/>
    <col min="3" max="3" width="47" customWidth="1"/>
    <col min="4" max="4" width="24" customWidth="1"/>
  </cols>
  <sheetData>
    <row r="1" spans="1:4" ht="15" customHeight="1">
      <c r="A1" s="963" t="s">
        <v>241</v>
      </c>
      <c r="B1" s="963" t="s">
        <v>242</v>
      </c>
      <c r="C1" s="963" t="s">
        <v>243</v>
      </c>
      <c r="D1" s="963" t="s">
        <v>198</v>
      </c>
    </row>
    <row r="2" spans="1:4" ht="15" customHeight="1">
      <c r="A2" s="964">
        <v>1</v>
      </c>
      <c r="B2" s="964" t="s">
        <v>244</v>
      </c>
      <c r="C2" s="962">
        <v>1</v>
      </c>
      <c r="D2" s="962" t="s">
        <v>245</v>
      </c>
    </row>
    <row r="3" spans="1:4" ht="15" customHeight="1">
      <c r="A3" s="964">
        <v>1</v>
      </c>
      <c r="B3" s="964" t="s">
        <v>246</v>
      </c>
      <c r="C3" s="962">
        <v>1</v>
      </c>
      <c r="D3" s="962" t="s">
        <v>245</v>
      </c>
    </row>
    <row r="4" spans="1:4" ht="15" customHeight="1">
      <c r="A4" s="964">
        <v>1</v>
      </c>
      <c r="B4" s="964" t="s">
        <v>247</v>
      </c>
      <c r="C4" s="962">
        <v>1</v>
      </c>
      <c r="D4" s="962" t="s">
        <v>245</v>
      </c>
    </row>
    <row r="5" spans="1:4" ht="15" customHeight="1">
      <c r="A5" s="964">
        <v>1</v>
      </c>
      <c r="B5" s="964" t="s">
        <v>248</v>
      </c>
      <c r="C5" s="962">
        <v>0</v>
      </c>
      <c r="D5" s="962" t="s">
        <v>245</v>
      </c>
    </row>
    <row r="6" spans="1:4" ht="15" customHeight="1">
      <c r="A6" s="965">
        <v>2</v>
      </c>
      <c r="B6" s="965" t="s">
        <v>249</v>
      </c>
      <c r="C6" s="962">
        <v>0</v>
      </c>
      <c r="D6" s="962" t="s">
        <v>245</v>
      </c>
    </row>
    <row r="7" spans="1:4" ht="15" customHeight="1">
      <c r="A7" s="965">
        <v>2</v>
      </c>
      <c r="B7" s="965" t="s">
        <v>250</v>
      </c>
      <c r="C7" s="962">
        <v>0</v>
      </c>
      <c r="D7" s="962" t="s">
        <v>245</v>
      </c>
    </row>
    <row r="8" spans="1:4" ht="15" customHeight="1">
      <c r="A8" s="964">
        <v>1</v>
      </c>
      <c r="B8" s="964" t="s">
        <v>251</v>
      </c>
      <c r="C8" s="962">
        <v>0</v>
      </c>
      <c r="D8" s="962" t="s">
        <v>245</v>
      </c>
    </row>
    <row r="9" spans="1:4" ht="15" customHeight="1">
      <c r="A9" s="965">
        <v>2</v>
      </c>
      <c r="B9" s="965" t="s">
        <v>252</v>
      </c>
      <c r="C9" s="962">
        <v>0</v>
      </c>
      <c r="D9" s="962" t="s">
        <v>245</v>
      </c>
    </row>
    <row r="10" spans="1:4" ht="15" customHeight="1">
      <c r="A10" s="965">
        <v>2</v>
      </c>
      <c r="B10" s="965" t="s">
        <v>253</v>
      </c>
      <c r="C10" s="962">
        <v>0</v>
      </c>
      <c r="D10" s="962" t="s">
        <v>245</v>
      </c>
    </row>
    <row r="11" spans="1:4" ht="15" customHeight="1">
      <c r="A11" s="964">
        <v>1</v>
      </c>
      <c r="B11" s="964" t="s">
        <v>254</v>
      </c>
      <c r="C11" s="962">
        <v>1</v>
      </c>
      <c r="D11" s="962" t="s">
        <v>245</v>
      </c>
    </row>
    <row r="12" spans="1:4" ht="15" customHeight="1">
      <c r="A12" s="964">
        <v>1</v>
      </c>
      <c r="B12" s="964" t="s">
        <v>255</v>
      </c>
      <c r="C12" s="962">
        <v>1</v>
      </c>
      <c r="D12" s="962" t="s">
        <v>256</v>
      </c>
    </row>
    <row r="13" spans="1:4" ht="15" customHeight="1">
      <c r="A13" s="964">
        <v>1</v>
      </c>
      <c r="B13" s="964" t="s">
        <v>257</v>
      </c>
      <c r="C13" s="962">
        <v>1</v>
      </c>
      <c r="D13" s="962" t="s">
        <v>258</v>
      </c>
    </row>
    <row r="14" spans="1:4" ht="15" customHeight="1">
      <c r="A14" s="964">
        <v>1</v>
      </c>
      <c r="B14" s="964" t="s">
        <v>259</v>
      </c>
      <c r="C14" s="962">
        <v>1</v>
      </c>
      <c r="D14" s="962" t="s">
        <v>256</v>
      </c>
    </row>
    <row r="15" spans="1:4" ht="15" customHeight="1">
      <c r="A15" s="964">
        <v>1</v>
      </c>
      <c r="B15" s="964" t="s">
        <v>260</v>
      </c>
      <c r="C15" s="962">
        <v>1</v>
      </c>
      <c r="D15" s="962" t="s">
        <v>256</v>
      </c>
    </row>
    <row r="16" spans="1:4" ht="15" customHeight="1">
      <c r="A16" s="964">
        <v>1</v>
      </c>
      <c r="B16" s="964" t="s">
        <v>261</v>
      </c>
      <c r="C16" s="962">
        <v>1</v>
      </c>
      <c r="D16" s="962" t="s">
        <v>258</v>
      </c>
    </row>
    <row r="17" spans="1:4" ht="15" customHeight="1">
      <c r="A17" s="964">
        <v>1</v>
      </c>
      <c r="B17" s="964" t="s">
        <v>262</v>
      </c>
      <c r="C17" s="962">
        <v>1</v>
      </c>
      <c r="D17" s="962" t="s">
        <v>256</v>
      </c>
    </row>
    <row r="18" spans="1:4" ht="15" customHeight="1">
      <c r="A18" s="964">
        <v>1</v>
      </c>
      <c r="B18" s="964" t="s">
        <v>263</v>
      </c>
      <c r="C18" s="962">
        <v>1</v>
      </c>
      <c r="D18" s="962" t="s">
        <v>258</v>
      </c>
    </row>
    <row r="19" spans="1:4" ht="15" customHeight="1">
      <c r="A19" s="964">
        <v>1</v>
      </c>
      <c r="B19" s="964" t="s">
        <v>264</v>
      </c>
      <c r="C19" s="962">
        <v>1</v>
      </c>
      <c r="D19" s="962" t="s">
        <v>258</v>
      </c>
    </row>
    <row r="20" spans="1:4" ht="15" customHeight="1">
      <c r="A20" s="965">
        <v>2</v>
      </c>
      <c r="B20" s="965" t="s">
        <v>265</v>
      </c>
      <c r="C20" s="962">
        <v>1</v>
      </c>
      <c r="D20" s="962" t="s">
        <v>258</v>
      </c>
    </row>
    <row r="21" spans="1:4" ht="15" customHeight="1">
      <c r="A21" s="965">
        <v>2</v>
      </c>
      <c r="B21" s="965" t="s">
        <v>266</v>
      </c>
      <c r="C21" s="962">
        <v>1</v>
      </c>
      <c r="D21" s="962" t="s">
        <v>258</v>
      </c>
    </row>
    <row r="22" spans="1:4" ht="15" customHeight="1">
      <c r="A22" s="964">
        <v>1</v>
      </c>
      <c r="B22" s="964" t="s">
        <v>267</v>
      </c>
      <c r="C22" s="962">
        <v>1</v>
      </c>
      <c r="D22" s="962" t="s">
        <v>258</v>
      </c>
    </row>
    <row r="23" spans="1:4" ht="15" customHeight="1">
      <c r="A23" s="964">
        <v>1</v>
      </c>
      <c r="B23" s="964" t="s">
        <v>268</v>
      </c>
      <c r="C23" s="962">
        <v>1</v>
      </c>
      <c r="D23" s="962" t="s">
        <v>258</v>
      </c>
    </row>
    <row r="24" spans="1:4" ht="15" customHeight="1">
      <c r="A24" s="964">
        <v>1</v>
      </c>
      <c r="B24" s="964" t="s">
        <v>269</v>
      </c>
      <c r="C24" s="962">
        <v>1</v>
      </c>
      <c r="D24" s="962" t="s">
        <v>256</v>
      </c>
    </row>
    <row r="25" spans="1:4" ht="15" customHeight="1">
      <c r="A25" s="964">
        <v>1</v>
      </c>
      <c r="B25" s="964" t="s">
        <v>270</v>
      </c>
      <c r="C25" s="962">
        <v>1</v>
      </c>
      <c r="D25" s="962" t="s">
        <v>258</v>
      </c>
    </row>
    <row r="26" spans="1:4" ht="15" customHeight="1">
      <c r="A26" s="964">
        <v>1</v>
      </c>
      <c r="B26" s="964" t="s">
        <v>271</v>
      </c>
      <c r="C26" s="962">
        <v>1</v>
      </c>
      <c r="D26" s="962" t="s">
        <v>256</v>
      </c>
    </row>
    <row r="27" spans="1:4" ht="15" customHeight="1">
      <c r="A27" s="964">
        <v>1</v>
      </c>
      <c r="B27" s="964" t="s">
        <v>272</v>
      </c>
      <c r="C27" s="962">
        <v>1</v>
      </c>
      <c r="D27" s="962" t="s">
        <v>258</v>
      </c>
    </row>
    <row r="28" spans="1:4" ht="15" customHeight="1">
      <c r="A28" s="964">
        <v>1</v>
      </c>
      <c r="B28" s="964" t="s">
        <v>273</v>
      </c>
      <c r="C28" s="962">
        <v>1</v>
      </c>
      <c r="D28" s="962" t="s">
        <v>256</v>
      </c>
    </row>
    <row r="29" spans="1:4" ht="15" customHeight="1">
      <c r="A29" s="964">
        <v>1</v>
      </c>
      <c r="B29" s="964" t="s">
        <v>274</v>
      </c>
      <c r="C29" s="962">
        <v>0</v>
      </c>
      <c r="D29" s="962" t="s">
        <v>275</v>
      </c>
    </row>
  </sheetData>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G46"/>
  <sheetViews>
    <sheetView workbookViewId="0">
      <selection activeCell="D28" sqref="D28:F28"/>
    </sheetView>
  </sheetViews>
  <sheetFormatPr baseColWidth="10" defaultRowHeight="14.4"/>
  <cols>
    <col min="2" max="2" width="24.33203125" bestFit="1" customWidth="1"/>
  </cols>
  <sheetData>
    <row r="2" spans="2:5">
      <c r="B2" s="847" t="s">
        <v>413</v>
      </c>
      <c r="C2" t="s">
        <v>745</v>
      </c>
      <c r="D2" t="s">
        <v>749</v>
      </c>
      <c r="E2" t="s">
        <v>753</v>
      </c>
    </row>
    <row r="3" spans="2:5">
      <c r="B3" t="s">
        <v>1657</v>
      </c>
      <c r="C3" s="866">
        <f>'Récoltes - AGRESTE'!C12/10^4</f>
        <v>42.593600000000002</v>
      </c>
      <c r="D3" s="866">
        <f>'Récoltes - AGRESTE'!D12/10^4</f>
        <v>45.531300000000002</v>
      </c>
      <c r="E3" s="866">
        <f>'Récoltes - AGRESTE'!E12/10^4</f>
        <v>51.6892</v>
      </c>
    </row>
    <row r="4" spans="2:5">
      <c r="B4" t="s">
        <v>1658</v>
      </c>
      <c r="C4" s="866">
        <f>SUMIFS('Collectes, stocks - FAM'!$E:$E,'Collectes, stocks - FAM'!$A:$A,$B$2,'Collectes, stocks - FAM'!$C:$C,C2)/10^3</f>
        <v>32.4998</v>
      </c>
      <c r="D4" s="866">
        <f>SUMIFS('Collectes, stocks - FAM'!$E:$E,'Collectes, stocks - FAM'!$A:$A,$B$2,'Collectes, stocks - FAM'!$C:$C,D2)/10^3</f>
        <v>30.716700000000003</v>
      </c>
      <c r="E4" s="866">
        <f>SUMIFS('Collectes, stocks - FAM'!$E:$E,'Collectes, stocks - FAM'!$A:$A,$B$2,'Collectes, stocks - FAM'!$C:$C,E2)/10^3</f>
        <v>35.433800000000005</v>
      </c>
    </row>
    <row r="5" spans="2:5">
      <c r="B5" t="s">
        <v>1659</v>
      </c>
      <c r="C5" s="866">
        <f>SUMIFS('Collectes, stocks - FAM'!$H:$H,'Collectes, stocks - FAM'!$A:$A,$B$2,'Collectes, stocks - FAM'!$C:$C,"2014/15",'Collectes, stocks - FAM'!$D:$D,6)/10^3</f>
        <v>1.6696</v>
      </c>
      <c r="D5" s="866">
        <f>SUMIFS('Collectes, stocks - FAM'!$H:$H,'Collectes, stocks - FAM'!$A:$A,$B$2,'Collectes, stocks - FAM'!$C:$C,"2018/19",'Collectes, stocks - FAM'!$D:$D,6)/10^3</f>
        <v>6.2431000000000001</v>
      </c>
      <c r="E5" s="866">
        <f>SUMIFS('Collectes, stocks - FAM'!$H:$H,'Collectes, stocks - FAM'!$A:$A,$B$2,'Collectes, stocks - FAM'!$C:$C,"2022/23",'Collectes, stocks - FAM'!$D:$D,6)/10^3</f>
        <v>6.2282000000000002</v>
      </c>
    </row>
    <row r="6" spans="2:5">
      <c r="B6" t="s">
        <v>1660</v>
      </c>
      <c r="C6" s="866">
        <f>SUMIFS('Collectes, stocks - FAM'!$H:$H,'Collectes, stocks - FAM'!$A:$A,$B$2,'Collectes, stocks - FAM'!$C:$C,C2,'Collectes, stocks - FAM'!$D:$D,6)/10^3</f>
        <v>5.6355000000000004</v>
      </c>
      <c r="D6" s="866">
        <f>SUMIFS('Collectes, stocks - FAM'!$H:$H,'Collectes, stocks - FAM'!$A:$A,$B$2,'Collectes, stocks - FAM'!$C:$C,D2,'Collectes, stocks - FAM'!$D:$D,6)/10^3</f>
        <v>4.2187000000000001</v>
      </c>
      <c r="E6" s="866">
        <f>SUMIFS('Collectes, stocks - FAM'!$H:$H,'Collectes, stocks - FAM'!$A:$A,$B$2,'Collectes, stocks - FAM'!$C:$C,E2,'Collectes, stocks - FAM'!$D:$D,6)/10^3</f>
        <v>6.9329999999999998</v>
      </c>
    </row>
    <row r="7" spans="2:5">
      <c r="B7" t="s">
        <v>1661</v>
      </c>
      <c r="C7" s="884">
        <f>SUMIFS('Collectes, stocks - FAM'!$F:$F,'Collectes, stocks - FAM'!$A:$A,$B$2,'Collectes, stocks - FAM'!$C:$C,C2)/10^3</f>
        <v>1.39</v>
      </c>
      <c r="D7" s="884">
        <f>SUMIFS('Collectes, stocks - FAM'!$F:$F,'Collectes, stocks - FAM'!$A:$A,$B$2,'Collectes, stocks - FAM'!$C:$C,D2)/10^3</f>
        <v>1.8577999999999997</v>
      </c>
      <c r="E7" s="884">
        <f>SUMIFS('Collectes, stocks - FAM'!$F:$F,'Collectes, stocks - FAM'!$A:$A,$B$2,'Collectes, stocks - FAM'!$C:$C,E2)/10^3</f>
        <v>1.2687999999999999</v>
      </c>
    </row>
    <row r="8" spans="2:5">
      <c r="B8" t="s">
        <v>289</v>
      </c>
    </row>
    <row r="9" spans="2:5">
      <c r="B9" t="s">
        <v>1662</v>
      </c>
      <c r="C9" s="866">
        <f>SUMIFS('FAB - FAM'!$F:$F,'FAB - FAM'!$B:$B,$B$2,'FAB - FAM'!$D:$D,C2)/10^3</f>
        <v>0.4415</v>
      </c>
      <c r="D9" s="866">
        <f>SUMIFS('FAB - FAM'!$F:$F,'FAB - FAM'!$B:$B,$B$2,'FAB - FAM'!$D:$D,D2)/10^3</f>
        <v>4.1491030000000002</v>
      </c>
      <c r="E9" s="866">
        <f>SUMIFS('FAB - FAM'!$F:$F,'FAB - FAM'!$B:$B,$B$2,'FAB - FAM'!$D:$D,E2)/10^3</f>
        <v>5.9397010000000003</v>
      </c>
    </row>
    <row r="11" spans="2:5">
      <c r="B11" s="847" t="s">
        <v>458</v>
      </c>
      <c r="C11" t="s">
        <v>745</v>
      </c>
      <c r="D11" t="s">
        <v>749</v>
      </c>
      <c r="E11" t="s">
        <v>753</v>
      </c>
    </row>
    <row r="12" spans="2:5">
      <c r="B12" t="s">
        <v>1657</v>
      </c>
      <c r="C12" s="866">
        <f>'Récoltes - AGRESTE'!C22/10^4</f>
        <v>16.433199999999999</v>
      </c>
      <c r="D12" s="866">
        <f>'Récoltes - AGRESTE'!D22/10^4</f>
        <v>7.0892999999999997</v>
      </c>
      <c r="E12" s="866">
        <f>'Récoltes - AGRESTE'!E22/10^4</f>
        <v>10.871</v>
      </c>
    </row>
    <row r="13" spans="2:5">
      <c r="B13" t="s">
        <v>1658</v>
      </c>
      <c r="C13" s="866">
        <f>SUMIFS('Collectes, stocks protéa - FAM'!$E:$E,'Collectes, stocks protéa - FAM'!$A:$A,$B$11,'Collectes, stocks protéa - FAM'!$C:$C,C11)/10^3</f>
        <v>11.978299999999999</v>
      </c>
      <c r="D13" s="866">
        <f>SUMIFS('Collectes, stocks protéa - FAM'!$E:$E,'Collectes, stocks protéa - FAM'!$A:$A,$B$11,'Collectes, stocks protéa - FAM'!$C:$C,D11)/10^3</f>
        <v>3.9058999999999999</v>
      </c>
      <c r="E13" s="866">
        <f>SUMIFS('Collectes, stocks protéa - FAM'!$E:$E,'Collectes, stocks protéa - FAM'!$A:$A,$B$11,'Collectes, stocks protéa - FAM'!$C:$C,E11)/10^3</f>
        <v>5.4606000000000003</v>
      </c>
    </row>
    <row r="14" spans="2:5">
      <c r="B14" t="s">
        <v>1659</v>
      </c>
      <c r="C14" s="866">
        <f>SUMIFS('Collectes, stocks protéa - FAM'!$H:$H,'Collectes, stocks protéa - FAM'!$A:$A,$B$11,'Collectes, stocks protéa - FAM'!$C:$C,"2014/15",'Collectes, stocks protéa - FAM'!$D:$D,6)/10^3</f>
        <v>3.4144000000000001</v>
      </c>
      <c r="D14" s="866">
        <f>SUMIFS('Collectes, stocks protéa - FAM'!$H:$H,'Collectes, stocks protéa - FAM'!$A:$A,$B$11,'Collectes, stocks protéa - FAM'!$C:$C,"2018/19",'Collectes, stocks protéa - FAM'!$D:$D,6)/10^3</f>
        <v>8.6282999999999994</v>
      </c>
      <c r="E14" s="866">
        <f>SUMIFS('Collectes, stocks protéa - FAM'!$H:$H,'Collectes, stocks protéa - FAM'!$A:$A,$B$11,'Collectes, stocks protéa - FAM'!$C:$C,"2022/23",'Collectes, stocks protéa - FAM'!$D:$D,6)/10^3</f>
        <v>2.0673000000000004</v>
      </c>
    </row>
    <row r="15" spans="2:5">
      <c r="B15" t="s">
        <v>1660</v>
      </c>
      <c r="C15" s="866">
        <f>SUMIFS('Collectes, stocks protéa - FAM'!$H:$H,'Collectes, stocks protéa - FAM'!$A:$A,$B$11,'Collectes, stocks protéa - FAM'!$C:$C,C11,'Collectes, stocks protéa - FAM'!$D:$D,6)/10^3</f>
        <v>11.295500000000001</v>
      </c>
      <c r="D15" s="866">
        <f>SUMIFS('Collectes, stocks protéa - FAM'!$H:$H,'Collectes, stocks protéa - FAM'!$A:$A,$B$11,'Collectes, stocks protéa - FAM'!$C:$C,D11,'Collectes, stocks protéa - FAM'!$D:$D,6)/10^3</f>
        <v>1.7609000000000001</v>
      </c>
      <c r="E15" s="866">
        <f>SUMIFS('Collectes, stocks protéa - FAM'!$H:$H,'Collectes, stocks protéa - FAM'!$A:$A,$B$11,'Collectes, stocks protéa - FAM'!$C:$C,E11,'Collectes, stocks protéa - FAM'!$D:$D,6)/10^3</f>
        <v>2.1613000000000002</v>
      </c>
    </row>
    <row r="16" spans="2:5">
      <c r="B16" t="s">
        <v>1661</v>
      </c>
      <c r="C16" s="884">
        <f>SUMIFS('Collectes, stocks protéa - FAM'!$F:$F,'Collectes, stocks protéa - FAM'!$A:$A,$B$11,'Collectes, stocks protéa - FAM'!$C:$C,C11)/10^3</f>
        <v>0.51770000000000005</v>
      </c>
      <c r="D16" s="884">
        <f>SUMIFS('Collectes, stocks protéa - FAM'!$F:$F,'Collectes, stocks protéa - FAM'!$A:$A,$B$11,'Collectes, stocks protéa - FAM'!$C:$C,D11)/10^3</f>
        <v>0.21890000000000001</v>
      </c>
      <c r="E16" s="884">
        <f>SUMIFS('Collectes, stocks protéa - FAM'!$F:$F,'Collectes, stocks protéa - FAM'!$A:$A,$B$11,'Collectes, stocks protéa - FAM'!$C:$C,E11)/10^3</f>
        <v>0.48219999999999996</v>
      </c>
    </row>
    <row r="17" spans="2:7">
      <c r="B17" t="s">
        <v>1663</v>
      </c>
    </row>
    <row r="18" spans="2:7">
      <c r="B18" t="s">
        <v>1662</v>
      </c>
      <c r="C18" s="866">
        <f>SUMIFS('FAB protéagineux - FAM'!$F:$F,'FAB protéagineux - FAM'!$B:$B,$B$11,'FAB protéagineux - FAM'!$D:$D,C11)/10^3</f>
        <v>9.509999999999999E-2</v>
      </c>
      <c r="D18" s="866">
        <f>SUMIFS('FAB protéagineux - FAM'!$F:$F,'FAB protéagineux - FAM'!$B:$B,$B$11,'FAB protéagineux - FAM'!$D:$D,D11)/10^3</f>
        <v>0.33619000000000004</v>
      </c>
      <c r="E18" s="866">
        <f>SUMIFS('FAB protéagineux - FAM'!$F:$F,'FAB protéagineux - FAM'!$B:$B,$B$11,'FAB protéagineux - FAM'!$D:$D,E11)/10^3</f>
        <v>0.136299</v>
      </c>
    </row>
    <row r="20" spans="2:7">
      <c r="B20" s="847" t="s">
        <v>1084</v>
      </c>
      <c r="C20" t="s">
        <v>745</v>
      </c>
      <c r="D20" t="s">
        <v>749</v>
      </c>
      <c r="E20" t="s">
        <v>753</v>
      </c>
    </row>
    <row r="21" spans="2:7">
      <c r="B21" t="s">
        <v>1657</v>
      </c>
      <c r="C21" s="863">
        <f>'Récoltes - AGRESTE'!C18/10^4</f>
        <v>23.479500000000002</v>
      </c>
      <c r="D21" s="863">
        <f>'Récoltes - AGRESTE'!D18/10^4</f>
        <v>48.373699999999999</v>
      </c>
      <c r="E21" s="866">
        <f>'Récoltes - AGRESTE'!E18/10^4</f>
        <v>32.964599999999997</v>
      </c>
    </row>
    <row r="22" spans="2:7">
      <c r="B22" t="s">
        <v>1658</v>
      </c>
      <c r="C22" s="863"/>
      <c r="D22" s="863"/>
      <c r="E22" s="866">
        <f>SUMIFS('Collectes, stocks protéa - FAM'!$E:$E,'Collectes, stocks protéa - FAM'!$A:$A,$B$20,'Collectes, stocks protéa - FAM'!$C:$C,E20)/10^3</f>
        <v>15.651999999999999</v>
      </c>
    </row>
    <row r="23" spans="2:7">
      <c r="B23" t="s">
        <v>1659</v>
      </c>
      <c r="C23" s="863"/>
      <c r="D23" s="863"/>
      <c r="E23" s="866">
        <f>SUMIFS('Collectes, stocks protéa - FAM'!$H:$H,'Collectes, stocks protéa - FAM'!$A:$A,$B$20,'Collectes, stocks protéa - FAM'!$C:$C,"2022/23",'Collectes, stocks protéa - FAM'!$D:$D,6)/10^3</f>
        <v>2.6711999999999998</v>
      </c>
    </row>
    <row r="24" spans="2:7">
      <c r="B24" t="s">
        <v>1660</v>
      </c>
      <c r="C24" s="863"/>
      <c r="D24" s="863"/>
      <c r="E24" s="866">
        <f>SUMIFS('Collectes, stocks protéa - FAM'!$H:$H,'Collectes, stocks protéa - FAM'!$A:$A,$B$20,'Collectes, stocks protéa - FAM'!$C:$C,E20,'Collectes, stocks protéa - FAM'!$D:$D,6)/10^3</f>
        <v>3.3956999999999997</v>
      </c>
    </row>
    <row r="25" spans="2:7">
      <c r="B25" t="s">
        <v>1661</v>
      </c>
      <c r="C25" s="863"/>
      <c r="D25" s="863"/>
      <c r="E25" s="884">
        <f>SUMIFS('Collectes, stocks protéa - FAM'!$F:$F,'Collectes, stocks protéa - FAM'!$A:$A,$B$20,'Collectes, stocks protéa - FAM'!$C:$C,E20)/10^3</f>
        <v>1.6765000000000001</v>
      </c>
    </row>
    <row r="26" spans="2:7">
      <c r="B26" t="s">
        <v>289</v>
      </c>
    </row>
    <row r="28" spans="2:7">
      <c r="B28" s="847" t="s">
        <v>471</v>
      </c>
      <c r="C28" t="s">
        <v>745</v>
      </c>
      <c r="D28" t="s">
        <v>749</v>
      </c>
      <c r="E28" t="s">
        <v>753</v>
      </c>
    </row>
    <row r="29" spans="2:7">
      <c r="B29" t="s">
        <v>1657</v>
      </c>
      <c r="C29" s="863">
        <f>'Récoltes - AGRESTE'!C21/10^4</f>
        <v>15.7334</v>
      </c>
      <c r="D29" s="863">
        <f>'Récoltes - AGRESTE'!D21/10^4</f>
        <v>51.037199999999999</v>
      </c>
      <c r="E29" s="866">
        <f>'Récoltes - AGRESTE'!E21/10^4</f>
        <v>44.390799999999999</v>
      </c>
    </row>
    <row r="30" spans="2:7">
      <c r="B30" t="s">
        <v>1658</v>
      </c>
      <c r="C30" s="863"/>
      <c r="D30" s="863"/>
      <c r="E30" s="866">
        <f>SUMIFS('Collectes, stocks protéa - FAM'!$E:$E,'Collectes, stocks protéa - FAM'!$A:$A,$B$28,'Collectes, stocks protéa - FAM'!$C:$C,E28)/10^3</f>
        <v>19.998200000000001</v>
      </c>
      <c r="G30" s="815" t="s">
        <v>1664</v>
      </c>
    </row>
    <row r="31" spans="2:7">
      <c r="B31" t="s">
        <v>1659</v>
      </c>
      <c r="C31" s="863"/>
      <c r="D31" s="863"/>
      <c r="E31" s="866">
        <f>SUMIFS('Collectes, stocks protéa - FAM'!$H:$H,'Collectes, stocks protéa - FAM'!$A:$A,$B$28,'Collectes, stocks protéa - FAM'!$C:$C,"2022/23",'Collectes, stocks protéa - FAM'!$D:$D,6)/10^3</f>
        <v>3.2496</v>
      </c>
      <c r="G31" s="815" t="s">
        <v>1665</v>
      </c>
    </row>
    <row r="32" spans="2:7">
      <c r="B32" t="s">
        <v>1660</v>
      </c>
      <c r="C32" s="863"/>
      <c r="D32" s="863"/>
      <c r="E32" s="866">
        <f>SUMIFS('Collectes, stocks protéa - FAM'!$H:$H,'Collectes, stocks protéa - FAM'!$A:$A,$B$28,'Collectes, stocks protéa - FAM'!$C:$C,E28,'Collectes, stocks protéa - FAM'!$D:$D,6)/10^3</f>
        <v>2.8066</v>
      </c>
      <c r="G32" s="815" t="s">
        <v>1665</v>
      </c>
    </row>
    <row r="33" spans="2:7">
      <c r="B33" t="s">
        <v>1661</v>
      </c>
      <c r="C33" s="811"/>
      <c r="D33" s="811"/>
      <c r="E33" s="884">
        <f>SUMIFS('Collectes, stocks protéa - FAM'!$F:$F,'Collectes, stocks protéa - FAM'!$A:$A,$B$28,'Collectes, stocks protéa - FAM'!$C:$C,E28)/10^3</f>
        <v>5.3823999999999987</v>
      </c>
      <c r="G33" s="815" t="s">
        <v>1665</v>
      </c>
    </row>
    <row r="34" spans="2:7">
      <c r="B34" t="s">
        <v>289</v>
      </c>
    </row>
    <row r="36" spans="2:7">
      <c r="B36" s="847" t="s">
        <v>1083</v>
      </c>
      <c r="C36" t="s">
        <v>745</v>
      </c>
      <c r="D36" t="s">
        <v>749</v>
      </c>
      <c r="E36" t="s">
        <v>753</v>
      </c>
    </row>
    <row r="37" spans="2:7">
      <c r="B37" t="s">
        <v>1657</v>
      </c>
      <c r="C37" s="863">
        <f>'Récoltes - AGRESTE'!C17/10^4</f>
        <v>12.680899999999999</v>
      </c>
      <c r="D37" s="863">
        <f>'Récoltes - AGRESTE'!D17/10^4</f>
        <v>16.3504</v>
      </c>
      <c r="E37" s="863">
        <f>'Récoltes - AGRESTE'!E17/10^4</f>
        <v>16.170300000000001</v>
      </c>
    </row>
    <row r="40" spans="2:7">
      <c r="B40" s="847" t="s">
        <v>433</v>
      </c>
      <c r="E40" t="s">
        <v>753</v>
      </c>
    </row>
    <row r="41" spans="2:7">
      <c r="B41" t="s">
        <v>1666</v>
      </c>
      <c r="E41" s="864">
        <v>56</v>
      </c>
      <c r="F41" t="s">
        <v>1044</v>
      </c>
    </row>
    <row r="42" spans="2:7">
      <c r="B42" t="s">
        <v>1667</v>
      </c>
      <c r="E42" s="849">
        <f>(85-72)/72</f>
        <v>0.18055555555555555</v>
      </c>
      <c r="F42" t="s">
        <v>1668</v>
      </c>
    </row>
    <row r="44" spans="2:7">
      <c r="B44" s="847" t="s">
        <v>445</v>
      </c>
      <c r="E44" t="s">
        <v>753</v>
      </c>
    </row>
    <row r="45" spans="2:7">
      <c r="B45" t="s">
        <v>1666</v>
      </c>
      <c r="E45" s="864">
        <v>29</v>
      </c>
      <c r="F45" t="s">
        <v>1044</v>
      </c>
    </row>
    <row r="46" spans="2:7">
      <c r="B46" t="s">
        <v>1669</v>
      </c>
      <c r="E46" s="849">
        <f>(70-60)/70</f>
        <v>0.14285714285714285</v>
      </c>
      <c r="F46" t="s">
        <v>1668</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000"/>
  </sheetPr>
  <dimension ref="A1:S636"/>
  <sheetViews>
    <sheetView workbookViewId="0">
      <pane xSplit="2" ySplit="6" topLeftCell="C7"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RowHeight="14.4"/>
  <cols>
    <col min="1" max="1" width="11.5546875" style="12" customWidth="1"/>
    <col min="2" max="2" width="37.33203125" style="12" customWidth="1"/>
    <col min="3" max="19" width="15.6640625" style="12" customWidth="1"/>
    <col min="20" max="20" width="14.6640625" style="12" customWidth="1"/>
    <col min="21" max="21" width="11.5546875" style="12" customWidth="1"/>
    <col min="22" max="16384" width="11.5546875" style="12"/>
  </cols>
  <sheetData>
    <row r="1" spans="1:19" ht="19.8" customHeight="1">
      <c r="A1" s="11" t="s">
        <v>1641</v>
      </c>
      <c r="C1" s="13"/>
      <c r="D1" s="13"/>
      <c r="E1" s="13"/>
      <c r="F1" s="13"/>
      <c r="G1" s="13"/>
      <c r="H1" s="13"/>
      <c r="I1" s="13"/>
      <c r="J1" s="13"/>
      <c r="K1" s="13"/>
      <c r="L1" s="13"/>
      <c r="M1" s="13"/>
      <c r="N1" s="13"/>
      <c r="O1" s="13"/>
      <c r="P1" s="13"/>
      <c r="Q1" s="13"/>
      <c r="R1" s="13"/>
      <c r="S1" s="13"/>
    </row>
    <row r="2" spans="1:19" ht="15.6" customHeight="1">
      <c r="A2" s="14" t="s">
        <v>1642</v>
      </c>
      <c r="C2" s="13"/>
      <c r="D2" s="13"/>
      <c r="E2" s="13"/>
      <c r="F2" s="13"/>
      <c r="G2" s="13"/>
      <c r="H2" s="13"/>
      <c r="I2" s="13"/>
      <c r="J2" s="13"/>
      <c r="K2" s="13"/>
      <c r="L2" s="13"/>
      <c r="M2" s="13"/>
      <c r="N2" s="13"/>
      <c r="O2" s="13"/>
      <c r="P2" s="13"/>
      <c r="Q2" s="13"/>
      <c r="R2" s="13"/>
      <c r="S2" s="13"/>
    </row>
    <row r="3" spans="1:19">
      <c r="A3" s="12" t="s">
        <v>1643</v>
      </c>
      <c r="C3" s="13"/>
      <c r="D3" s="13"/>
      <c r="E3" s="13"/>
      <c r="F3" s="13"/>
      <c r="G3" s="13"/>
      <c r="H3" s="13"/>
      <c r="I3" s="13"/>
      <c r="J3" s="13"/>
      <c r="K3" s="13"/>
      <c r="L3" s="13"/>
      <c r="M3" s="13"/>
      <c r="N3" s="13"/>
      <c r="O3" s="13"/>
      <c r="P3" s="13"/>
      <c r="Q3" s="13"/>
      <c r="R3" s="13"/>
      <c r="S3" s="13"/>
    </row>
    <row r="4" spans="1:19">
      <c r="A4" s="12" t="s">
        <v>1644</v>
      </c>
      <c r="C4" s="13"/>
      <c r="D4" s="13"/>
      <c r="E4" s="13"/>
      <c r="F4" s="13"/>
      <c r="G4" s="13"/>
      <c r="H4" s="13"/>
      <c r="I4" s="13"/>
      <c r="J4" s="13"/>
      <c r="K4" s="13"/>
      <c r="L4" s="13"/>
      <c r="M4" s="13"/>
      <c r="N4" s="13"/>
      <c r="O4" s="13"/>
      <c r="P4" s="13"/>
      <c r="Q4" s="13"/>
      <c r="R4" s="13"/>
      <c r="S4" s="13"/>
    </row>
    <row r="5" spans="1:19">
      <c r="C5" s="13"/>
      <c r="D5" s="13"/>
      <c r="E5" s="13"/>
      <c r="F5" s="13"/>
      <c r="G5" s="13" t="s">
        <v>1670</v>
      </c>
      <c r="H5" s="13"/>
      <c r="I5" s="13"/>
      <c r="J5" s="13"/>
      <c r="K5" s="13"/>
      <c r="L5" s="13"/>
      <c r="M5" s="13"/>
      <c r="N5" s="13"/>
      <c r="O5" s="13"/>
      <c r="P5" s="13"/>
      <c r="Q5" s="13"/>
      <c r="R5" s="13"/>
      <c r="S5" s="13"/>
    </row>
    <row r="6" spans="1:19">
      <c r="A6" s="12" t="s">
        <v>1645</v>
      </c>
      <c r="B6" s="12" t="s">
        <v>1646</v>
      </c>
      <c r="C6" s="13" t="s">
        <v>1647</v>
      </c>
      <c r="D6" s="13" t="s">
        <v>1648</v>
      </c>
      <c r="E6" s="13" t="s">
        <v>1649</v>
      </c>
      <c r="F6" s="13"/>
      <c r="G6" s="13"/>
      <c r="H6" s="13"/>
      <c r="I6" s="13"/>
      <c r="J6" s="13"/>
      <c r="K6" s="13"/>
      <c r="L6" s="13"/>
      <c r="M6" s="13"/>
      <c r="N6" s="13"/>
      <c r="O6" s="13"/>
      <c r="P6" s="13"/>
      <c r="Q6" s="13"/>
      <c r="R6" s="13"/>
      <c r="S6" s="13"/>
    </row>
    <row r="7" spans="1:19">
      <c r="A7" s="12" t="s">
        <v>1650</v>
      </c>
      <c r="B7" s="12" t="s">
        <v>1671</v>
      </c>
      <c r="C7" s="13">
        <v>53315085</v>
      </c>
      <c r="D7" s="13">
        <v>35165953</v>
      </c>
      <c r="E7" s="13">
        <v>42725315</v>
      </c>
      <c r="F7" s="13"/>
      <c r="G7" s="13"/>
      <c r="H7" s="13"/>
      <c r="I7" s="13"/>
      <c r="J7" s="13"/>
      <c r="K7" s="13"/>
      <c r="L7" s="13"/>
      <c r="M7" s="13"/>
      <c r="N7" s="13"/>
      <c r="O7" s="13"/>
      <c r="P7" s="13"/>
      <c r="Q7" s="13"/>
      <c r="R7" s="13"/>
      <c r="S7" s="13"/>
    </row>
    <row r="8" spans="1:19">
      <c r="A8" s="12" t="s">
        <v>1650</v>
      </c>
      <c r="B8" s="12" t="s">
        <v>1672</v>
      </c>
      <c r="C8" s="13">
        <v>45946</v>
      </c>
      <c r="D8" s="13">
        <v>67036</v>
      </c>
      <c r="E8" s="13">
        <v>43623</v>
      </c>
      <c r="F8" s="13"/>
      <c r="G8" s="13"/>
      <c r="H8" s="13"/>
      <c r="I8" s="13"/>
      <c r="J8" s="13"/>
      <c r="K8" s="13"/>
      <c r="L8" s="13"/>
      <c r="M8" s="13"/>
      <c r="N8" s="13"/>
      <c r="O8" s="13"/>
      <c r="P8" s="13"/>
      <c r="Q8" s="13"/>
      <c r="R8" s="13"/>
      <c r="S8" s="13"/>
    </row>
    <row r="9" spans="1:19">
      <c r="A9" s="12" t="s">
        <v>1650</v>
      </c>
      <c r="B9" s="12" t="s">
        <v>1673</v>
      </c>
      <c r="C9" s="13">
        <v>53361031</v>
      </c>
      <c r="D9" s="13">
        <v>35232989</v>
      </c>
      <c r="E9" s="13">
        <v>42768938</v>
      </c>
      <c r="F9" s="13"/>
      <c r="G9" s="13" t="s">
        <v>330</v>
      </c>
      <c r="H9" s="13"/>
      <c r="I9" s="13"/>
      <c r="J9" s="13"/>
      <c r="K9" s="13"/>
      <c r="L9" s="13"/>
      <c r="M9" s="13"/>
      <c r="N9" s="13"/>
      <c r="O9" s="13"/>
      <c r="P9" s="13"/>
      <c r="Q9" s="13"/>
      <c r="R9" s="13"/>
      <c r="S9" s="13"/>
    </row>
    <row r="10" spans="1:19">
      <c r="A10" s="12" t="s">
        <v>1650</v>
      </c>
      <c r="B10" s="12" t="s">
        <v>1674</v>
      </c>
      <c r="C10" s="13">
        <v>11911431</v>
      </c>
      <c r="D10" s="13">
        <v>12941769</v>
      </c>
      <c r="E10" s="13">
        <v>20614287</v>
      </c>
      <c r="F10" s="13"/>
      <c r="G10" s="13" t="s">
        <v>375</v>
      </c>
      <c r="H10" s="13"/>
      <c r="I10" s="13"/>
      <c r="J10" s="13"/>
      <c r="K10" s="13"/>
      <c r="L10" s="13"/>
      <c r="M10" s="13"/>
      <c r="N10" s="13"/>
      <c r="O10" s="13"/>
      <c r="P10" s="13"/>
      <c r="Q10" s="13"/>
      <c r="R10" s="13"/>
      <c r="S10" s="13"/>
    </row>
    <row r="11" spans="1:19">
      <c r="A11" s="12" t="s">
        <v>1650</v>
      </c>
      <c r="B11" s="12" t="s">
        <v>1675</v>
      </c>
      <c r="C11" s="13">
        <v>3404212</v>
      </c>
      <c r="D11" s="13">
        <v>4285314</v>
      </c>
      <c r="E11" s="13">
        <v>3878229</v>
      </c>
      <c r="F11" s="13"/>
      <c r="G11" s="13" t="s">
        <v>392</v>
      </c>
      <c r="H11" s="13"/>
      <c r="I11" s="13"/>
      <c r="J11" s="13"/>
      <c r="K11" s="13"/>
      <c r="L11" s="13"/>
      <c r="M11" s="13"/>
      <c r="N11" s="13"/>
      <c r="O11" s="13"/>
      <c r="P11" s="13"/>
      <c r="Q11" s="13"/>
      <c r="R11" s="13"/>
      <c r="S11" s="13"/>
    </row>
    <row r="12" spans="1:19">
      <c r="A12" s="12" t="s">
        <v>1650</v>
      </c>
      <c r="B12" s="12" t="s">
        <v>1676</v>
      </c>
      <c r="C12" s="13">
        <v>425936</v>
      </c>
      <c r="D12" s="13">
        <v>455313</v>
      </c>
      <c r="E12" s="13">
        <v>516892</v>
      </c>
      <c r="F12" s="13"/>
      <c r="G12" s="13" t="s">
        <v>413</v>
      </c>
      <c r="H12" s="13"/>
      <c r="I12" s="13"/>
      <c r="J12" s="13"/>
      <c r="K12" s="13"/>
      <c r="L12" s="13"/>
      <c r="M12" s="13"/>
      <c r="N12" s="13"/>
      <c r="O12" s="13"/>
      <c r="P12" s="13"/>
      <c r="Q12" s="13"/>
      <c r="R12" s="13"/>
      <c r="S12" s="13"/>
    </row>
    <row r="13" spans="1:19">
      <c r="A13" s="12" t="s">
        <v>1650</v>
      </c>
      <c r="B13" s="12" t="s">
        <v>1677</v>
      </c>
      <c r="C13" s="13">
        <v>154315</v>
      </c>
      <c r="D13" s="13">
        <v>131281</v>
      </c>
      <c r="E13" s="13">
        <v>266256</v>
      </c>
      <c r="F13" s="13"/>
      <c r="G13" s="13"/>
      <c r="H13" s="13"/>
      <c r="I13" s="13"/>
      <c r="J13" s="13"/>
      <c r="K13" s="13"/>
      <c r="L13" s="13"/>
      <c r="M13" s="13"/>
      <c r="N13" s="13"/>
      <c r="O13" s="13"/>
      <c r="P13" s="13"/>
      <c r="Q13" s="13"/>
      <c r="R13" s="13"/>
      <c r="S13" s="13"/>
    </row>
    <row r="14" spans="1:19">
      <c r="A14" s="12" t="s">
        <v>1650</v>
      </c>
      <c r="B14" s="12" t="s">
        <v>1678</v>
      </c>
      <c r="C14" s="13">
        <v>69256925</v>
      </c>
      <c r="D14" s="13">
        <v>53046666</v>
      </c>
      <c r="E14" s="13">
        <v>68044602</v>
      </c>
      <c r="F14" s="13"/>
      <c r="G14" s="13"/>
      <c r="H14" s="13"/>
      <c r="I14" s="13"/>
      <c r="J14" s="13"/>
      <c r="K14" s="13"/>
      <c r="L14" s="13"/>
      <c r="M14" s="13"/>
      <c r="N14" s="13"/>
      <c r="O14" s="13"/>
      <c r="P14" s="13"/>
      <c r="Q14" s="13"/>
      <c r="R14" s="13"/>
      <c r="S14" s="13"/>
    </row>
    <row r="15" spans="1:19">
      <c r="A15" s="12" t="s">
        <v>1650</v>
      </c>
      <c r="B15" s="12" t="s">
        <v>1679</v>
      </c>
      <c r="C15" s="13">
        <v>0</v>
      </c>
      <c r="D15" s="13">
        <v>0</v>
      </c>
      <c r="E15" s="13">
        <v>0</v>
      </c>
      <c r="F15" s="13"/>
      <c r="G15" s="13"/>
      <c r="H15" s="13"/>
      <c r="I15" s="13"/>
      <c r="J15" s="13"/>
      <c r="K15" s="13"/>
      <c r="L15" s="13"/>
      <c r="M15" s="13"/>
      <c r="N15" s="13"/>
      <c r="O15" s="13"/>
      <c r="P15" s="13"/>
      <c r="Q15" s="13"/>
      <c r="R15" s="13"/>
      <c r="S15" s="13"/>
    </row>
    <row r="16" spans="1:19">
      <c r="A16" s="12" t="s">
        <v>1650</v>
      </c>
      <c r="B16" s="12" t="s">
        <v>1680</v>
      </c>
      <c r="C16" s="13">
        <v>2501152</v>
      </c>
      <c r="D16" s="13">
        <v>1718225</v>
      </c>
      <c r="E16" s="13">
        <v>2163231</v>
      </c>
      <c r="F16" s="13"/>
      <c r="G16" s="13" t="s">
        <v>445</v>
      </c>
      <c r="H16" s="13"/>
      <c r="I16" s="13"/>
      <c r="J16" s="13"/>
      <c r="K16" s="13"/>
      <c r="L16" s="13"/>
      <c r="M16" s="13"/>
      <c r="N16" s="13"/>
      <c r="O16" s="13"/>
      <c r="P16" s="13"/>
      <c r="Q16" s="13"/>
      <c r="R16" s="13"/>
      <c r="S16" s="13"/>
    </row>
    <row r="17" spans="1:19">
      <c r="A17" s="12" t="s">
        <v>1650</v>
      </c>
      <c r="B17" s="12" t="s">
        <v>1681</v>
      </c>
      <c r="C17" s="13">
        <v>126809</v>
      </c>
      <c r="D17" s="13">
        <v>163504</v>
      </c>
      <c r="E17" s="13">
        <v>161703</v>
      </c>
      <c r="F17" s="13"/>
      <c r="G17" s="13" t="s">
        <v>1083</v>
      </c>
      <c r="H17" s="13"/>
      <c r="I17" s="13"/>
      <c r="J17" s="13"/>
      <c r="K17" s="13"/>
      <c r="L17" s="13"/>
      <c r="M17" s="13"/>
      <c r="N17" s="13"/>
      <c r="O17" s="13"/>
      <c r="P17" s="13"/>
      <c r="Q17" s="13"/>
      <c r="R17" s="13"/>
      <c r="S17" s="13"/>
    </row>
    <row r="18" spans="1:19">
      <c r="A18" s="12" t="s">
        <v>1650</v>
      </c>
      <c r="B18" s="12" t="s">
        <v>1682</v>
      </c>
      <c r="C18" s="13">
        <v>234795</v>
      </c>
      <c r="D18" s="13">
        <v>483737</v>
      </c>
      <c r="E18" s="13">
        <v>329646</v>
      </c>
      <c r="F18" s="13"/>
      <c r="G18" s="13" t="s">
        <v>1084</v>
      </c>
      <c r="H18" s="13"/>
      <c r="I18" s="13"/>
      <c r="J18" s="13"/>
      <c r="K18" s="13"/>
      <c r="L18" s="13"/>
      <c r="M18" s="13"/>
      <c r="N18" s="13"/>
      <c r="O18" s="13"/>
      <c r="P18" s="13"/>
      <c r="Q18" s="13"/>
      <c r="R18" s="13"/>
      <c r="S18" s="13"/>
    </row>
    <row r="19" spans="1:19">
      <c r="A19" s="12" t="s">
        <v>1650</v>
      </c>
      <c r="B19" s="12" t="s">
        <v>1683</v>
      </c>
      <c r="C19" s="868">
        <v>5573668</v>
      </c>
      <c r="D19" s="868">
        <v>5949078</v>
      </c>
      <c r="E19" s="868">
        <v>4851896</v>
      </c>
      <c r="F19" s="13"/>
      <c r="G19" s="13" t="s">
        <v>1684</v>
      </c>
      <c r="H19" s="13"/>
      <c r="I19" s="13"/>
      <c r="J19" s="13"/>
      <c r="K19" s="13"/>
      <c r="L19" s="13"/>
      <c r="M19" s="13"/>
      <c r="N19" s="13"/>
      <c r="O19" s="13"/>
      <c r="P19" s="13"/>
      <c r="Q19" s="13"/>
      <c r="R19" s="13"/>
      <c r="S19" s="13"/>
    </row>
    <row r="20" spans="1:19">
      <c r="A20" s="12" t="s">
        <v>1650</v>
      </c>
      <c r="B20" s="12" t="s">
        <v>1685</v>
      </c>
      <c r="C20" s="13">
        <v>978756</v>
      </c>
      <c r="D20" s="13">
        <v>1213925</v>
      </c>
      <c r="E20" s="13">
        <v>1936076</v>
      </c>
      <c r="F20" s="13"/>
      <c r="G20" s="13"/>
      <c r="H20" s="13"/>
      <c r="I20" s="13"/>
      <c r="J20" s="13"/>
      <c r="K20" s="13"/>
      <c r="L20" s="13"/>
      <c r="M20" s="13"/>
      <c r="N20" s="13"/>
      <c r="O20" s="13"/>
      <c r="P20" s="13"/>
      <c r="Q20" s="13"/>
      <c r="R20" s="13"/>
      <c r="S20" s="13"/>
    </row>
    <row r="21" spans="1:19">
      <c r="A21" s="12" t="s">
        <v>1650</v>
      </c>
      <c r="B21" s="12" t="s">
        <v>1686</v>
      </c>
      <c r="C21" s="13">
        <v>157334</v>
      </c>
      <c r="D21" s="13">
        <v>510372</v>
      </c>
      <c r="E21" s="13">
        <v>443908</v>
      </c>
      <c r="F21" s="13"/>
      <c r="G21" s="13" t="s">
        <v>1082</v>
      </c>
      <c r="H21" s="13"/>
      <c r="I21" s="13"/>
      <c r="J21" s="13"/>
      <c r="K21" s="13"/>
      <c r="L21" s="13"/>
      <c r="M21" s="13"/>
      <c r="N21" s="13"/>
      <c r="O21" s="13"/>
      <c r="P21" s="13"/>
      <c r="Q21" s="13"/>
      <c r="R21" s="13"/>
      <c r="S21" s="13"/>
    </row>
    <row r="22" spans="1:19">
      <c r="A22" s="12" t="s">
        <v>1650</v>
      </c>
      <c r="B22" s="12" t="s">
        <v>1687</v>
      </c>
      <c r="C22" s="13">
        <v>164332</v>
      </c>
      <c r="D22" s="13">
        <v>70893</v>
      </c>
      <c r="E22" s="13">
        <v>108710</v>
      </c>
      <c r="F22" s="13"/>
      <c r="G22" s="13" t="s">
        <v>458</v>
      </c>
      <c r="H22" s="13"/>
      <c r="I22" s="13"/>
      <c r="J22" s="13"/>
      <c r="K22" s="13"/>
      <c r="L22" s="13"/>
      <c r="M22" s="13"/>
      <c r="N22" s="13"/>
      <c r="O22" s="13"/>
      <c r="P22" s="13"/>
      <c r="Q22" s="13"/>
      <c r="R22" s="13"/>
      <c r="S22" s="13"/>
    </row>
    <row r="23" spans="1:19">
      <c r="A23" s="12" t="s">
        <v>1650</v>
      </c>
      <c r="B23" s="12" t="s">
        <v>1688</v>
      </c>
      <c r="C23" s="13">
        <v>0</v>
      </c>
      <c r="D23" s="13">
        <v>0</v>
      </c>
      <c r="E23" s="13">
        <v>16397</v>
      </c>
      <c r="F23" s="13"/>
      <c r="G23" s="13"/>
      <c r="H23" s="13"/>
      <c r="I23" s="13"/>
      <c r="J23" s="13"/>
      <c r="K23" s="13"/>
      <c r="L23" s="13"/>
      <c r="M23" s="13"/>
      <c r="N23" s="13"/>
      <c r="O23" s="13"/>
      <c r="P23" s="13"/>
      <c r="Q23" s="13"/>
      <c r="R23" s="13"/>
      <c r="S23" s="13"/>
    </row>
    <row r="24" spans="1:19">
      <c r="A24" s="12" t="s">
        <v>1650</v>
      </c>
      <c r="B24" s="12" t="s">
        <v>1689</v>
      </c>
      <c r="C24" s="13">
        <v>9736846</v>
      </c>
      <c r="D24" s="13">
        <v>10109734</v>
      </c>
      <c r="E24" s="13">
        <v>10011567</v>
      </c>
      <c r="F24" s="13"/>
      <c r="G24" s="13"/>
      <c r="H24" s="13"/>
      <c r="I24" s="13"/>
      <c r="J24" s="13"/>
      <c r="K24" s="13"/>
      <c r="L24" s="13"/>
      <c r="M24" s="13"/>
      <c r="N24" s="13"/>
      <c r="O24" s="13"/>
      <c r="P24" s="13"/>
      <c r="Q24" s="13"/>
      <c r="R24" s="13"/>
      <c r="S24" s="13"/>
    </row>
    <row r="25" spans="1:19">
      <c r="A25" s="12" t="s">
        <v>1652</v>
      </c>
      <c r="B25" s="12" t="s">
        <v>1671</v>
      </c>
      <c r="C25" s="13">
        <v>0</v>
      </c>
      <c r="D25" s="13">
        <v>0</v>
      </c>
      <c r="E25" s="13">
        <v>0</v>
      </c>
      <c r="F25" s="13"/>
      <c r="G25" s="13"/>
      <c r="H25" s="13"/>
      <c r="I25" s="13"/>
      <c r="J25" s="13"/>
      <c r="K25" s="13"/>
      <c r="L25" s="13"/>
      <c r="M25" s="13"/>
      <c r="N25" s="13"/>
      <c r="O25" s="13"/>
      <c r="P25" s="13"/>
      <c r="Q25" s="13"/>
      <c r="R25" s="13"/>
      <c r="S25" s="13"/>
    </row>
    <row r="26" spans="1:19">
      <c r="A26" s="12" t="s">
        <v>1652</v>
      </c>
      <c r="B26" s="12" t="s">
        <v>1672</v>
      </c>
      <c r="C26" s="13">
        <v>0</v>
      </c>
      <c r="D26" s="13">
        <v>0</v>
      </c>
      <c r="E26" s="13">
        <v>0</v>
      </c>
      <c r="F26" s="13"/>
      <c r="G26" s="13"/>
      <c r="H26" s="13"/>
      <c r="I26" s="13"/>
      <c r="J26" s="13"/>
      <c r="K26" s="13"/>
      <c r="L26" s="13"/>
      <c r="M26" s="13"/>
      <c r="N26" s="13"/>
      <c r="O26" s="13"/>
      <c r="P26" s="13"/>
      <c r="Q26" s="13"/>
      <c r="R26" s="13"/>
      <c r="S26" s="13"/>
    </row>
    <row r="27" spans="1:19">
      <c r="A27" s="12" t="s">
        <v>1652</v>
      </c>
      <c r="B27" s="12" t="s">
        <v>1673</v>
      </c>
      <c r="C27" s="13">
        <v>0</v>
      </c>
      <c r="D27" s="13">
        <v>0</v>
      </c>
      <c r="E27" s="13">
        <v>0</v>
      </c>
      <c r="F27" s="13"/>
      <c r="G27" s="13"/>
      <c r="H27" s="13"/>
      <c r="I27" s="13"/>
      <c r="J27" s="13"/>
      <c r="K27" s="13"/>
      <c r="L27" s="13"/>
      <c r="M27" s="13"/>
      <c r="N27" s="13"/>
      <c r="O27" s="13"/>
      <c r="P27" s="13"/>
      <c r="Q27" s="13"/>
      <c r="R27" s="13"/>
      <c r="S27" s="13"/>
    </row>
    <row r="28" spans="1:19">
      <c r="A28" s="12" t="s">
        <v>1652</v>
      </c>
      <c r="B28" s="12" t="s">
        <v>1674</v>
      </c>
      <c r="C28" s="13">
        <v>0</v>
      </c>
      <c r="D28" s="13">
        <v>0</v>
      </c>
      <c r="E28" s="13">
        <v>0</v>
      </c>
      <c r="F28" s="13"/>
      <c r="G28" s="13"/>
      <c r="H28" s="13"/>
      <c r="I28" s="13"/>
      <c r="J28" s="13"/>
      <c r="K28" s="13"/>
      <c r="L28" s="13"/>
      <c r="M28" s="13"/>
      <c r="N28" s="13"/>
      <c r="O28" s="13"/>
      <c r="P28" s="13"/>
      <c r="Q28" s="13"/>
      <c r="R28" s="13"/>
      <c r="S28" s="13"/>
    </row>
    <row r="29" spans="1:19">
      <c r="A29" s="12" t="s">
        <v>1652</v>
      </c>
      <c r="B29" s="12" t="s">
        <v>1675</v>
      </c>
      <c r="C29" s="13">
        <v>0</v>
      </c>
      <c r="D29" s="13">
        <v>0</v>
      </c>
      <c r="E29" s="13">
        <v>0</v>
      </c>
      <c r="F29" s="13"/>
      <c r="G29" s="13"/>
      <c r="H29" s="13"/>
      <c r="I29" s="13"/>
      <c r="J29" s="13"/>
      <c r="K29" s="13"/>
      <c r="L29" s="13"/>
      <c r="M29" s="13"/>
      <c r="N29" s="13"/>
      <c r="O29" s="13"/>
      <c r="P29" s="13"/>
      <c r="Q29" s="13"/>
      <c r="R29" s="13"/>
      <c r="S29" s="13"/>
    </row>
    <row r="30" spans="1:19">
      <c r="A30" s="12" t="s">
        <v>1652</v>
      </c>
      <c r="B30" s="12" t="s">
        <v>1676</v>
      </c>
      <c r="C30" s="13">
        <v>0</v>
      </c>
      <c r="D30" s="13">
        <v>0</v>
      </c>
      <c r="E30" s="13">
        <v>0</v>
      </c>
      <c r="F30" s="13"/>
      <c r="G30" s="13"/>
      <c r="H30" s="13"/>
      <c r="I30" s="13"/>
      <c r="J30" s="13"/>
      <c r="K30" s="13"/>
      <c r="L30" s="13"/>
      <c r="M30" s="13"/>
      <c r="N30" s="13"/>
      <c r="O30" s="13"/>
      <c r="P30" s="13"/>
      <c r="Q30" s="13"/>
      <c r="R30" s="13"/>
      <c r="S30" s="13"/>
    </row>
    <row r="31" spans="1:19">
      <c r="A31" s="12" t="s">
        <v>1652</v>
      </c>
      <c r="B31" s="12" t="s">
        <v>1677</v>
      </c>
      <c r="C31" s="13">
        <v>1380</v>
      </c>
      <c r="D31" s="13">
        <v>1681</v>
      </c>
      <c r="E31" s="13">
        <v>301</v>
      </c>
      <c r="F31" s="13"/>
      <c r="G31" s="13"/>
      <c r="H31" s="13"/>
      <c r="I31" s="13"/>
      <c r="J31" s="13"/>
      <c r="K31" s="13"/>
      <c r="L31" s="13"/>
      <c r="M31" s="13"/>
      <c r="N31" s="13"/>
      <c r="O31" s="13"/>
      <c r="P31" s="13"/>
      <c r="Q31" s="13"/>
      <c r="R31" s="13"/>
      <c r="S31" s="13"/>
    </row>
    <row r="32" spans="1:19">
      <c r="A32" s="12" t="s">
        <v>1652</v>
      </c>
      <c r="B32" s="12" t="s">
        <v>1678</v>
      </c>
      <c r="C32" s="13">
        <v>1380</v>
      </c>
      <c r="D32" s="13">
        <v>1681</v>
      </c>
      <c r="E32" s="13">
        <v>301</v>
      </c>
      <c r="F32" s="13"/>
      <c r="G32" s="13"/>
      <c r="H32" s="13"/>
      <c r="I32" s="13"/>
      <c r="J32" s="13"/>
      <c r="K32" s="13"/>
      <c r="L32" s="13"/>
      <c r="M32" s="13"/>
      <c r="N32" s="13"/>
      <c r="O32" s="13"/>
      <c r="P32" s="13"/>
      <c r="Q32" s="13"/>
      <c r="R32" s="13"/>
      <c r="S32" s="13"/>
    </row>
    <row r="33" spans="1:19">
      <c r="A33" s="12" t="s">
        <v>1652</v>
      </c>
      <c r="B33" s="12" t="s">
        <v>1679</v>
      </c>
      <c r="C33" s="13">
        <v>35</v>
      </c>
      <c r="D33" s="13">
        <v>28516</v>
      </c>
      <c r="E33" s="13">
        <v>587</v>
      </c>
      <c r="F33" s="13"/>
      <c r="G33" s="13"/>
      <c r="H33" s="13"/>
      <c r="I33" s="13"/>
      <c r="J33" s="13"/>
      <c r="K33" s="13"/>
      <c r="L33" s="13"/>
      <c r="M33" s="13"/>
      <c r="N33" s="13"/>
      <c r="O33" s="13"/>
      <c r="P33" s="13"/>
      <c r="Q33" s="13"/>
      <c r="R33" s="13"/>
      <c r="S33" s="13"/>
    </row>
    <row r="34" spans="1:19">
      <c r="A34" s="12" t="s">
        <v>1652</v>
      </c>
      <c r="B34" s="12" t="s">
        <v>1680</v>
      </c>
      <c r="C34" s="13">
        <v>0</v>
      </c>
      <c r="D34" s="13">
        <v>0</v>
      </c>
      <c r="E34" s="13">
        <v>0</v>
      </c>
      <c r="F34" s="13"/>
      <c r="G34" s="13"/>
      <c r="H34" s="13"/>
      <c r="I34" s="13"/>
      <c r="J34" s="13"/>
      <c r="K34" s="13"/>
      <c r="L34" s="13"/>
      <c r="M34" s="13"/>
      <c r="N34" s="13"/>
      <c r="O34" s="13"/>
      <c r="P34" s="13"/>
      <c r="Q34" s="13"/>
      <c r="R34" s="13"/>
      <c r="S34" s="13"/>
    </row>
    <row r="35" spans="1:19">
      <c r="A35" s="12" t="s">
        <v>1652</v>
      </c>
      <c r="B35" s="12" t="s">
        <v>1681</v>
      </c>
      <c r="C35" s="13">
        <v>3538</v>
      </c>
      <c r="D35" s="13">
        <v>821</v>
      </c>
      <c r="E35" s="13">
        <v>60</v>
      </c>
      <c r="F35" s="13"/>
      <c r="G35" s="13"/>
      <c r="H35" s="13"/>
      <c r="I35" s="13"/>
      <c r="J35" s="13"/>
      <c r="K35" s="13"/>
      <c r="L35" s="13"/>
      <c r="M35" s="13"/>
      <c r="N35" s="13"/>
      <c r="O35" s="13"/>
      <c r="P35" s="13"/>
      <c r="Q35" s="13"/>
      <c r="R35" s="13"/>
      <c r="S35" s="13"/>
    </row>
    <row r="36" spans="1:19">
      <c r="A36" s="12" t="s">
        <v>1652</v>
      </c>
      <c r="B36" s="12" t="s">
        <v>1682</v>
      </c>
      <c r="C36" s="13">
        <v>800</v>
      </c>
      <c r="D36" s="13">
        <v>800</v>
      </c>
      <c r="E36" s="13">
        <v>500</v>
      </c>
      <c r="F36" s="13"/>
      <c r="G36" s="13"/>
      <c r="H36" s="13"/>
      <c r="I36" s="13"/>
      <c r="J36" s="13"/>
      <c r="K36" s="13"/>
      <c r="L36" s="13"/>
      <c r="M36" s="13"/>
      <c r="N36" s="13"/>
      <c r="O36" s="13"/>
      <c r="P36" s="13"/>
      <c r="Q36" s="13"/>
      <c r="R36" s="13"/>
      <c r="S36" s="13"/>
    </row>
    <row r="37" spans="1:19">
      <c r="A37" s="12" t="s">
        <v>1652</v>
      </c>
      <c r="B37" s="12" t="s">
        <v>1683</v>
      </c>
      <c r="C37" s="13">
        <v>0</v>
      </c>
      <c r="D37" s="13">
        <v>0</v>
      </c>
      <c r="E37" s="13">
        <v>0</v>
      </c>
      <c r="F37" s="13"/>
      <c r="G37" s="13"/>
      <c r="H37" s="13"/>
      <c r="I37" s="13"/>
      <c r="J37" s="13"/>
      <c r="K37" s="13"/>
      <c r="L37" s="13"/>
      <c r="M37" s="13"/>
      <c r="N37" s="13"/>
      <c r="O37" s="13"/>
      <c r="P37" s="13"/>
      <c r="Q37" s="13"/>
      <c r="R37" s="13"/>
      <c r="S37" s="13"/>
    </row>
    <row r="38" spans="1:19">
      <c r="A38" s="12" t="s">
        <v>1652</v>
      </c>
      <c r="B38" s="12" t="s">
        <v>1685</v>
      </c>
      <c r="C38" s="13">
        <v>0</v>
      </c>
      <c r="D38" s="13">
        <v>0</v>
      </c>
      <c r="E38" s="13">
        <v>0</v>
      </c>
      <c r="F38" s="13"/>
      <c r="G38" s="13"/>
      <c r="H38" s="13"/>
      <c r="I38" s="13"/>
      <c r="J38" s="13"/>
      <c r="K38" s="13"/>
      <c r="L38" s="13"/>
      <c r="M38" s="13"/>
      <c r="N38" s="13"/>
      <c r="O38" s="13"/>
      <c r="P38" s="13"/>
      <c r="Q38" s="13"/>
      <c r="R38" s="13"/>
      <c r="S38" s="13"/>
    </row>
    <row r="39" spans="1:19">
      <c r="A39" s="12" t="s">
        <v>1652</v>
      </c>
      <c r="B39" s="12" t="s">
        <v>1686</v>
      </c>
      <c r="C39" s="13">
        <v>18</v>
      </c>
      <c r="D39" s="13">
        <v>15</v>
      </c>
      <c r="E39" s="13">
        <v>22</v>
      </c>
      <c r="F39" s="13"/>
      <c r="G39" s="13"/>
      <c r="H39" s="13"/>
      <c r="I39" s="13"/>
      <c r="J39" s="13"/>
      <c r="K39" s="13"/>
      <c r="L39" s="13"/>
      <c r="M39" s="13"/>
      <c r="N39" s="13"/>
      <c r="O39" s="13"/>
      <c r="P39" s="13"/>
      <c r="Q39" s="13"/>
      <c r="R39" s="13"/>
      <c r="S39" s="13"/>
    </row>
    <row r="40" spans="1:19">
      <c r="A40" s="12" t="s">
        <v>1652</v>
      </c>
      <c r="B40" s="12" t="s">
        <v>1687</v>
      </c>
      <c r="C40" s="13">
        <v>0</v>
      </c>
      <c r="D40" s="13">
        <v>0</v>
      </c>
      <c r="E40" s="13">
        <v>0</v>
      </c>
      <c r="F40" s="13"/>
      <c r="G40" s="13"/>
      <c r="H40" s="13"/>
      <c r="I40" s="13"/>
      <c r="J40" s="13"/>
      <c r="K40" s="13"/>
      <c r="L40" s="13"/>
      <c r="M40" s="13"/>
      <c r="N40" s="13"/>
      <c r="O40" s="13"/>
      <c r="P40" s="13"/>
      <c r="Q40" s="13"/>
      <c r="R40" s="13"/>
      <c r="S40" s="13"/>
    </row>
    <row r="41" spans="1:19">
      <c r="A41" s="12" t="s">
        <v>1652</v>
      </c>
      <c r="B41" s="12" t="s">
        <v>1688</v>
      </c>
      <c r="C41" s="13">
        <v>0</v>
      </c>
      <c r="D41" s="13">
        <v>0</v>
      </c>
      <c r="E41" s="13">
        <v>175</v>
      </c>
      <c r="F41" s="13"/>
      <c r="G41" s="13"/>
      <c r="H41" s="13"/>
      <c r="I41" s="13"/>
      <c r="J41" s="13"/>
      <c r="K41" s="13"/>
      <c r="L41" s="13"/>
      <c r="M41" s="13"/>
      <c r="N41" s="13"/>
      <c r="O41" s="13"/>
      <c r="P41" s="13"/>
      <c r="Q41" s="13"/>
      <c r="R41" s="13"/>
      <c r="S41" s="13"/>
    </row>
    <row r="42" spans="1:19">
      <c r="A42" s="12" t="s">
        <v>1652</v>
      </c>
      <c r="B42" s="12" t="s">
        <v>1689</v>
      </c>
      <c r="C42" s="13">
        <v>4391</v>
      </c>
      <c r="D42" s="13">
        <v>30152</v>
      </c>
      <c r="E42" s="13">
        <v>1344</v>
      </c>
      <c r="F42" s="13"/>
      <c r="G42" s="13"/>
      <c r="H42" s="13"/>
      <c r="I42" s="13"/>
      <c r="J42" s="13"/>
      <c r="K42" s="13"/>
      <c r="L42" s="13"/>
      <c r="M42" s="13"/>
      <c r="N42" s="13"/>
      <c r="O42" s="13"/>
      <c r="P42" s="13"/>
      <c r="Q42" s="13"/>
      <c r="R42" s="13"/>
      <c r="S42" s="13"/>
    </row>
    <row r="43" spans="1:19">
      <c r="C43" s="13"/>
      <c r="D43" s="13"/>
      <c r="E43" s="13"/>
      <c r="F43" s="13"/>
      <c r="G43" s="13"/>
      <c r="H43" s="13"/>
      <c r="I43" s="13"/>
      <c r="J43" s="13"/>
      <c r="K43" s="13"/>
      <c r="L43" s="13"/>
      <c r="M43" s="13"/>
      <c r="N43" s="13"/>
      <c r="O43" s="13"/>
      <c r="P43" s="13"/>
      <c r="Q43" s="13"/>
      <c r="R43" s="13"/>
      <c r="S43" s="13"/>
    </row>
    <row r="44" spans="1:19">
      <c r="C44" s="13"/>
      <c r="D44" s="13"/>
      <c r="E44" s="13"/>
      <c r="F44" s="13"/>
      <c r="G44" s="13"/>
      <c r="H44" s="13"/>
      <c r="I44" s="13"/>
      <c r="J44" s="13"/>
      <c r="K44" s="13"/>
      <c r="L44" s="13"/>
      <c r="M44" s="13"/>
      <c r="N44" s="13"/>
      <c r="O44" s="13"/>
      <c r="P44" s="13"/>
      <c r="Q44" s="13"/>
      <c r="R44" s="13"/>
      <c r="S44" s="13"/>
    </row>
    <row r="45" spans="1:19">
      <c r="C45" s="13"/>
      <c r="D45" s="13"/>
      <c r="E45" s="13"/>
      <c r="F45" s="13"/>
      <c r="G45" s="13"/>
      <c r="H45" s="13"/>
      <c r="I45" s="13"/>
      <c r="J45" s="13"/>
      <c r="K45" s="13"/>
      <c r="L45" s="13"/>
      <c r="M45" s="13"/>
      <c r="N45" s="13"/>
      <c r="O45" s="13"/>
      <c r="P45" s="13"/>
      <c r="Q45" s="13"/>
      <c r="R45" s="13"/>
      <c r="S45" s="13"/>
    </row>
    <row r="46" spans="1:19">
      <c r="C46" s="13"/>
      <c r="D46" s="13"/>
      <c r="E46" s="13"/>
      <c r="F46" s="13"/>
      <c r="G46" s="13"/>
      <c r="H46" s="13"/>
      <c r="I46" s="13"/>
      <c r="J46" s="13"/>
      <c r="K46" s="13"/>
      <c r="L46" s="13"/>
      <c r="M46" s="13"/>
      <c r="N46" s="13"/>
      <c r="O46" s="13"/>
      <c r="P46" s="13"/>
      <c r="Q46" s="13"/>
      <c r="R46" s="13"/>
      <c r="S46" s="13"/>
    </row>
    <row r="47" spans="1:19">
      <c r="C47" s="13"/>
      <c r="D47" s="13"/>
      <c r="E47" s="13"/>
      <c r="F47" s="13"/>
      <c r="G47" s="13"/>
      <c r="H47" s="13"/>
      <c r="I47" s="13"/>
      <c r="J47" s="13"/>
      <c r="K47" s="13"/>
      <c r="L47" s="13"/>
      <c r="M47" s="13"/>
      <c r="N47" s="13"/>
      <c r="O47" s="13"/>
      <c r="P47" s="13"/>
      <c r="Q47" s="13"/>
      <c r="R47" s="13"/>
      <c r="S47" s="13"/>
    </row>
    <row r="48" spans="1:19">
      <c r="C48" s="13"/>
      <c r="D48" s="13"/>
      <c r="E48" s="13"/>
      <c r="F48" s="13"/>
      <c r="G48" s="13"/>
      <c r="H48" s="13"/>
      <c r="I48" s="13"/>
      <c r="J48" s="13"/>
      <c r="K48" s="13"/>
      <c r="L48" s="13"/>
      <c r="M48" s="13"/>
      <c r="N48" s="13"/>
      <c r="O48" s="13"/>
      <c r="P48" s="13"/>
      <c r="Q48" s="13"/>
      <c r="R48" s="13"/>
      <c r="S48" s="13"/>
    </row>
    <row r="49" spans="3:19">
      <c r="C49" s="13"/>
      <c r="D49" s="13"/>
      <c r="E49" s="13"/>
      <c r="F49" s="13"/>
      <c r="G49" s="13"/>
      <c r="H49" s="13"/>
      <c r="I49" s="13"/>
      <c r="J49" s="13"/>
      <c r="K49" s="13"/>
      <c r="L49" s="13"/>
      <c r="M49" s="13"/>
      <c r="N49" s="13"/>
      <c r="O49" s="13"/>
      <c r="P49" s="13"/>
      <c r="Q49" s="13"/>
      <c r="R49" s="13"/>
      <c r="S49" s="13"/>
    </row>
    <row r="50" spans="3:19">
      <c r="C50" s="13"/>
      <c r="D50" s="13"/>
      <c r="E50" s="13"/>
      <c r="F50" s="13"/>
      <c r="G50" s="13"/>
      <c r="H50" s="13"/>
      <c r="I50" s="13"/>
      <c r="J50" s="13"/>
      <c r="K50" s="13"/>
      <c r="L50" s="13"/>
      <c r="M50" s="13"/>
      <c r="N50" s="13"/>
      <c r="O50" s="13"/>
      <c r="P50" s="13"/>
      <c r="Q50" s="13"/>
      <c r="R50" s="13"/>
      <c r="S50" s="13"/>
    </row>
    <row r="51" spans="3:19">
      <c r="C51" s="13"/>
      <c r="D51" s="13"/>
      <c r="E51" s="13"/>
      <c r="F51" s="13"/>
      <c r="G51" s="13"/>
      <c r="H51" s="13"/>
      <c r="I51" s="13"/>
      <c r="J51" s="13"/>
      <c r="K51" s="13"/>
      <c r="L51" s="13"/>
      <c r="M51" s="13"/>
      <c r="N51" s="13"/>
      <c r="O51" s="13"/>
      <c r="P51" s="13"/>
      <c r="Q51" s="13"/>
      <c r="R51" s="13"/>
      <c r="S51" s="13"/>
    </row>
    <row r="52" spans="3:19">
      <c r="C52" s="13"/>
      <c r="D52" s="13"/>
      <c r="E52" s="13"/>
      <c r="F52" s="13"/>
      <c r="G52" s="13"/>
      <c r="H52" s="13"/>
      <c r="I52" s="13"/>
      <c r="J52" s="13"/>
      <c r="K52" s="13"/>
      <c r="L52" s="13"/>
      <c r="M52" s="13"/>
      <c r="N52" s="13"/>
      <c r="O52" s="13"/>
      <c r="P52" s="13"/>
      <c r="Q52" s="13"/>
      <c r="R52" s="13"/>
      <c r="S52" s="13"/>
    </row>
    <row r="53" spans="3:19">
      <c r="C53" s="13"/>
      <c r="D53" s="13"/>
      <c r="E53" s="13"/>
      <c r="F53" s="13"/>
      <c r="G53" s="13"/>
      <c r="H53" s="13"/>
      <c r="I53" s="13"/>
      <c r="J53" s="13"/>
      <c r="K53" s="13"/>
      <c r="L53" s="13"/>
      <c r="M53" s="13"/>
      <c r="N53" s="13"/>
      <c r="O53" s="13"/>
      <c r="P53" s="13"/>
      <c r="Q53" s="13"/>
      <c r="R53" s="13"/>
      <c r="S53" s="13"/>
    </row>
    <row r="54" spans="3:19">
      <c r="C54" s="13"/>
      <c r="D54" s="13"/>
      <c r="E54" s="13"/>
      <c r="F54" s="13"/>
      <c r="G54" s="13"/>
      <c r="H54" s="13"/>
      <c r="I54" s="13"/>
      <c r="J54" s="13"/>
      <c r="K54" s="13"/>
      <c r="L54" s="13"/>
      <c r="M54" s="13"/>
      <c r="N54" s="13"/>
      <c r="O54" s="13"/>
      <c r="P54" s="13"/>
      <c r="Q54" s="13"/>
      <c r="R54" s="13"/>
      <c r="S54" s="13"/>
    </row>
    <row r="55" spans="3:19">
      <c r="C55" s="13"/>
      <c r="D55" s="13"/>
      <c r="E55" s="13"/>
      <c r="F55" s="13"/>
      <c r="G55" s="13"/>
      <c r="H55" s="13"/>
      <c r="I55" s="13"/>
      <c r="J55" s="13"/>
      <c r="K55" s="13"/>
      <c r="L55" s="13"/>
      <c r="M55" s="13"/>
      <c r="N55" s="13"/>
      <c r="O55" s="13"/>
      <c r="P55" s="13"/>
      <c r="Q55" s="13"/>
      <c r="R55" s="13"/>
      <c r="S55" s="13"/>
    </row>
    <row r="56" spans="3:19">
      <c r="C56" s="13"/>
      <c r="D56" s="13"/>
      <c r="E56" s="13"/>
      <c r="F56" s="13"/>
      <c r="G56" s="13"/>
      <c r="H56" s="13"/>
      <c r="I56" s="13"/>
      <c r="J56" s="13"/>
      <c r="K56" s="13"/>
      <c r="L56" s="13"/>
      <c r="M56" s="13"/>
      <c r="N56" s="13"/>
      <c r="O56" s="13"/>
      <c r="P56" s="13"/>
      <c r="Q56" s="13"/>
      <c r="R56" s="13"/>
      <c r="S56" s="13"/>
    </row>
    <row r="57" spans="3:19">
      <c r="C57" s="13"/>
      <c r="D57" s="13"/>
      <c r="E57" s="13"/>
      <c r="F57" s="13"/>
      <c r="G57" s="13"/>
      <c r="H57" s="13"/>
      <c r="I57" s="13"/>
      <c r="J57" s="13"/>
      <c r="K57" s="13"/>
      <c r="L57" s="13"/>
      <c r="M57" s="13"/>
      <c r="N57" s="13"/>
      <c r="O57" s="13"/>
      <c r="P57" s="13"/>
      <c r="Q57" s="13"/>
      <c r="R57" s="13"/>
      <c r="S57" s="13"/>
    </row>
    <row r="58" spans="3:19">
      <c r="C58" s="13"/>
      <c r="D58" s="13"/>
      <c r="E58" s="13"/>
      <c r="F58" s="13"/>
      <c r="G58" s="13"/>
      <c r="H58" s="13"/>
      <c r="I58" s="13"/>
      <c r="J58" s="13"/>
      <c r="K58" s="13"/>
      <c r="L58" s="13"/>
      <c r="M58" s="13"/>
      <c r="N58" s="13"/>
      <c r="O58" s="13"/>
      <c r="P58" s="13"/>
      <c r="Q58" s="13"/>
      <c r="R58" s="13"/>
      <c r="S58" s="13"/>
    </row>
    <row r="59" spans="3:19">
      <c r="C59" s="13"/>
      <c r="D59" s="13"/>
      <c r="E59" s="13"/>
      <c r="F59" s="13"/>
      <c r="G59" s="13"/>
      <c r="H59" s="13"/>
      <c r="I59" s="13"/>
      <c r="J59" s="13"/>
      <c r="K59" s="13"/>
      <c r="L59" s="13"/>
      <c r="M59" s="13"/>
      <c r="N59" s="13"/>
      <c r="O59" s="13"/>
      <c r="P59" s="13"/>
      <c r="Q59" s="13"/>
      <c r="R59" s="13"/>
      <c r="S59" s="13"/>
    </row>
    <row r="60" spans="3:19">
      <c r="C60" s="13"/>
      <c r="D60" s="13"/>
      <c r="E60" s="13"/>
      <c r="F60" s="13"/>
      <c r="G60" s="13"/>
      <c r="H60" s="13"/>
      <c r="I60" s="13"/>
      <c r="J60" s="13"/>
      <c r="K60" s="13"/>
      <c r="L60" s="13"/>
      <c r="M60" s="13"/>
      <c r="N60" s="13"/>
      <c r="O60" s="13"/>
      <c r="P60" s="13"/>
      <c r="Q60" s="13"/>
      <c r="R60" s="13"/>
      <c r="S60" s="13"/>
    </row>
    <row r="61" spans="3:19">
      <c r="C61" s="13"/>
      <c r="D61" s="13"/>
      <c r="E61" s="13"/>
      <c r="F61" s="13"/>
      <c r="G61" s="13"/>
      <c r="H61" s="13"/>
      <c r="I61" s="13"/>
      <c r="J61" s="13"/>
      <c r="K61" s="13"/>
      <c r="L61" s="13"/>
      <c r="M61" s="13"/>
      <c r="N61" s="13"/>
      <c r="O61" s="13"/>
      <c r="P61" s="13"/>
      <c r="Q61" s="13"/>
      <c r="R61" s="13"/>
      <c r="S61" s="13"/>
    </row>
    <row r="62" spans="3:19">
      <c r="C62" s="13"/>
      <c r="D62" s="13"/>
      <c r="E62" s="13"/>
      <c r="F62" s="13"/>
      <c r="G62" s="13"/>
      <c r="H62" s="13"/>
      <c r="I62" s="13"/>
      <c r="J62" s="13"/>
      <c r="K62" s="13"/>
      <c r="L62" s="13"/>
      <c r="M62" s="13"/>
      <c r="N62" s="13"/>
      <c r="O62" s="13"/>
      <c r="P62" s="13"/>
      <c r="Q62" s="13"/>
      <c r="R62" s="13"/>
      <c r="S62" s="13"/>
    </row>
    <row r="63" spans="3:19">
      <c r="C63" s="13"/>
      <c r="D63" s="13"/>
      <c r="E63" s="13"/>
      <c r="F63" s="13"/>
      <c r="G63" s="13"/>
      <c r="H63" s="13"/>
      <c r="I63" s="13"/>
      <c r="J63" s="13"/>
      <c r="K63" s="13"/>
      <c r="L63" s="13"/>
      <c r="M63" s="13"/>
      <c r="N63" s="13"/>
      <c r="O63" s="13"/>
      <c r="P63" s="13"/>
      <c r="Q63" s="13"/>
      <c r="R63" s="13"/>
      <c r="S63" s="13"/>
    </row>
    <row r="64" spans="3:19">
      <c r="C64" s="13"/>
      <c r="D64" s="13"/>
      <c r="E64" s="13"/>
      <c r="F64" s="13"/>
      <c r="G64" s="13"/>
      <c r="H64" s="13"/>
      <c r="I64" s="13"/>
      <c r="J64" s="13"/>
      <c r="K64" s="13"/>
      <c r="L64" s="13"/>
      <c r="M64" s="13"/>
      <c r="N64" s="13"/>
      <c r="O64" s="13"/>
      <c r="P64" s="13"/>
      <c r="Q64" s="13"/>
      <c r="R64" s="13"/>
      <c r="S64" s="13"/>
    </row>
    <row r="65" spans="3:19">
      <c r="C65" s="13"/>
      <c r="D65" s="13"/>
      <c r="E65" s="13"/>
      <c r="F65" s="13"/>
      <c r="G65" s="13"/>
      <c r="H65" s="13"/>
      <c r="I65" s="13"/>
      <c r="J65" s="13"/>
      <c r="K65" s="13"/>
      <c r="L65" s="13"/>
      <c r="M65" s="13"/>
      <c r="N65" s="13"/>
      <c r="O65" s="13"/>
      <c r="P65" s="13"/>
      <c r="Q65" s="13"/>
      <c r="R65" s="13"/>
      <c r="S65" s="13"/>
    </row>
    <row r="66" spans="3:19">
      <c r="C66" s="13"/>
      <c r="D66" s="13"/>
      <c r="E66" s="13"/>
      <c r="F66" s="13"/>
      <c r="G66" s="13"/>
      <c r="H66" s="13"/>
      <c r="I66" s="13"/>
      <c r="J66" s="13"/>
      <c r="K66" s="13"/>
      <c r="L66" s="13"/>
      <c r="M66" s="13"/>
      <c r="N66" s="13"/>
      <c r="O66" s="13"/>
      <c r="P66" s="13"/>
      <c r="Q66" s="13"/>
      <c r="R66" s="13"/>
      <c r="S66" s="13"/>
    </row>
    <row r="67" spans="3:19">
      <c r="C67" s="13"/>
      <c r="D67" s="13"/>
      <c r="E67" s="13"/>
      <c r="F67" s="13"/>
      <c r="G67" s="13"/>
      <c r="H67" s="13"/>
      <c r="I67" s="13"/>
      <c r="J67" s="13"/>
      <c r="K67" s="13"/>
      <c r="L67" s="13"/>
      <c r="M67" s="13"/>
      <c r="N67" s="13"/>
      <c r="O67" s="13"/>
      <c r="P67" s="13"/>
      <c r="Q67" s="13"/>
      <c r="R67" s="13"/>
      <c r="S67" s="13"/>
    </row>
    <row r="68" spans="3:19">
      <c r="C68" s="13"/>
      <c r="D68" s="13"/>
      <c r="E68" s="13"/>
      <c r="F68" s="13"/>
      <c r="G68" s="13"/>
      <c r="H68" s="13"/>
      <c r="I68" s="13"/>
      <c r="J68" s="13"/>
      <c r="K68" s="13"/>
      <c r="L68" s="13"/>
      <c r="M68" s="13"/>
      <c r="N68" s="13"/>
      <c r="O68" s="13"/>
      <c r="P68" s="13"/>
      <c r="Q68" s="13"/>
      <c r="R68" s="13"/>
      <c r="S68" s="13"/>
    </row>
    <row r="69" spans="3:19">
      <c r="C69" s="13"/>
      <c r="D69" s="13"/>
      <c r="E69" s="13"/>
      <c r="F69" s="13"/>
      <c r="G69" s="13"/>
      <c r="H69" s="13"/>
      <c r="I69" s="13"/>
      <c r="J69" s="13"/>
      <c r="K69" s="13"/>
      <c r="L69" s="13"/>
      <c r="M69" s="13"/>
      <c r="N69" s="13"/>
      <c r="O69" s="13"/>
      <c r="P69" s="13"/>
      <c r="Q69" s="13"/>
      <c r="R69" s="13"/>
      <c r="S69" s="13"/>
    </row>
    <row r="70" spans="3:19">
      <c r="C70" s="13"/>
      <c r="D70" s="13"/>
      <c r="E70" s="13"/>
      <c r="F70" s="13"/>
      <c r="G70" s="13"/>
      <c r="H70" s="13"/>
      <c r="I70" s="13"/>
      <c r="J70" s="13"/>
      <c r="K70" s="13"/>
      <c r="L70" s="13"/>
      <c r="M70" s="13"/>
      <c r="N70" s="13"/>
      <c r="O70" s="13"/>
      <c r="P70" s="13"/>
      <c r="Q70" s="13"/>
      <c r="R70" s="13"/>
      <c r="S70" s="13"/>
    </row>
    <row r="71" spans="3:19">
      <c r="C71" s="13"/>
      <c r="D71" s="13"/>
      <c r="E71" s="13"/>
      <c r="F71" s="13"/>
      <c r="G71" s="13"/>
      <c r="H71" s="13"/>
      <c r="I71" s="13"/>
      <c r="J71" s="13"/>
      <c r="K71" s="13"/>
      <c r="L71" s="13"/>
      <c r="M71" s="13"/>
      <c r="N71" s="13"/>
      <c r="O71" s="13"/>
      <c r="P71" s="13"/>
      <c r="Q71" s="13"/>
      <c r="R71" s="13"/>
      <c r="S71" s="13"/>
    </row>
    <row r="72" spans="3:19">
      <c r="C72" s="13"/>
      <c r="D72" s="13"/>
      <c r="E72" s="13"/>
      <c r="F72" s="13"/>
      <c r="G72" s="13"/>
      <c r="H72" s="13"/>
      <c r="I72" s="13"/>
      <c r="J72" s="13"/>
      <c r="K72" s="13"/>
      <c r="L72" s="13"/>
      <c r="M72" s="13"/>
      <c r="N72" s="13"/>
      <c r="O72" s="13"/>
      <c r="P72" s="13"/>
      <c r="Q72" s="13"/>
      <c r="R72" s="13"/>
      <c r="S72" s="13"/>
    </row>
    <row r="73" spans="3:19">
      <c r="C73" s="13"/>
      <c r="D73" s="13"/>
      <c r="E73" s="13"/>
      <c r="F73" s="13"/>
      <c r="G73" s="13"/>
      <c r="H73" s="13"/>
      <c r="I73" s="13"/>
      <c r="J73" s="13"/>
      <c r="K73" s="13"/>
      <c r="L73" s="13"/>
      <c r="M73" s="13"/>
      <c r="N73" s="13"/>
      <c r="O73" s="13"/>
      <c r="P73" s="13"/>
      <c r="Q73" s="13"/>
      <c r="R73" s="13"/>
      <c r="S73" s="13"/>
    </row>
    <row r="74" spans="3:19">
      <c r="C74" s="13"/>
      <c r="D74" s="13"/>
      <c r="E74" s="13"/>
      <c r="F74" s="13"/>
      <c r="G74" s="13"/>
      <c r="H74" s="13"/>
      <c r="I74" s="13"/>
      <c r="J74" s="13"/>
      <c r="K74" s="13"/>
      <c r="L74" s="13"/>
      <c r="M74" s="13"/>
      <c r="N74" s="13"/>
      <c r="O74" s="13"/>
      <c r="P74" s="13"/>
      <c r="Q74" s="13"/>
      <c r="R74" s="13"/>
      <c r="S74" s="13"/>
    </row>
    <row r="75" spans="3:19">
      <c r="C75" s="13"/>
      <c r="D75" s="13"/>
      <c r="E75" s="13"/>
      <c r="F75" s="13"/>
      <c r="G75" s="13"/>
      <c r="H75" s="13"/>
      <c r="I75" s="13"/>
      <c r="J75" s="13"/>
      <c r="K75" s="13"/>
      <c r="L75" s="13"/>
      <c r="M75" s="13"/>
      <c r="N75" s="13"/>
      <c r="O75" s="13"/>
      <c r="P75" s="13"/>
      <c r="Q75" s="13"/>
      <c r="R75" s="13"/>
      <c r="S75" s="13"/>
    </row>
    <row r="76" spans="3:19">
      <c r="C76" s="13"/>
      <c r="D76" s="13"/>
      <c r="E76" s="13"/>
      <c r="F76" s="13"/>
      <c r="G76" s="13"/>
      <c r="H76" s="13"/>
      <c r="I76" s="13"/>
      <c r="J76" s="13"/>
      <c r="K76" s="13"/>
      <c r="L76" s="13"/>
      <c r="M76" s="13"/>
      <c r="N76" s="13"/>
      <c r="O76" s="13"/>
      <c r="P76" s="13"/>
      <c r="Q76" s="13"/>
      <c r="R76" s="13"/>
      <c r="S76" s="13"/>
    </row>
    <row r="77" spans="3:19">
      <c r="C77" s="13"/>
      <c r="D77" s="13"/>
      <c r="E77" s="13"/>
      <c r="F77" s="13"/>
      <c r="G77" s="13"/>
      <c r="H77" s="13"/>
      <c r="I77" s="13"/>
      <c r="J77" s="13"/>
      <c r="K77" s="13"/>
      <c r="L77" s="13"/>
      <c r="M77" s="13"/>
      <c r="N77" s="13"/>
      <c r="O77" s="13"/>
      <c r="P77" s="13"/>
      <c r="Q77" s="13"/>
      <c r="R77" s="13"/>
      <c r="S77" s="13"/>
    </row>
    <row r="78" spans="3:19">
      <c r="C78" s="13"/>
      <c r="D78" s="13"/>
      <c r="E78" s="13"/>
      <c r="F78" s="13"/>
      <c r="G78" s="13"/>
      <c r="H78" s="13"/>
      <c r="I78" s="13"/>
      <c r="J78" s="13"/>
      <c r="K78" s="13"/>
      <c r="L78" s="13"/>
      <c r="M78" s="13"/>
      <c r="N78" s="13"/>
      <c r="O78" s="13"/>
      <c r="P78" s="13"/>
      <c r="Q78" s="13"/>
      <c r="R78" s="13"/>
      <c r="S78" s="13"/>
    </row>
    <row r="79" spans="3:19">
      <c r="C79" s="13"/>
      <c r="D79" s="13"/>
      <c r="E79" s="13"/>
      <c r="F79" s="13"/>
      <c r="G79" s="13"/>
      <c r="H79" s="13"/>
      <c r="I79" s="13"/>
      <c r="J79" s="13"/>
      <c r="K79" s="13"/>
      <c r="L79" s="13"/>
      <c r="M79" s="13"/>
      <c r="N79" s="13"/>
      <c r="O79" s="13"/>
      <c r="P79" s="13"/>
      <c r="Q79" s="13"/>
      <c r="R79" s="13"/>
      <c r="S79" s="13"/>
    </row>
    <row r="80" spans="3:19">
      <c r="C80" s="13"/>
      <c r="D80" s="13"/>
      <c r="E80" s="13"/>
      <c r="F80" s="13"/>
      <c r="G80" s="13"/>
      <c r="H80" s="13"/>
      <c r="I80" s="13"/>
      <c r="J80" s="13"/>
      <c r="K80" s="13"/>
      <c r="L80" s="13"/>
      <c r="M80" s="13"/>
      <c r="N80" s="13"/>
      <c r="O80" s="13"/>
      <c r="P80" s="13"/>
      <c r="Q80" s="13"/>
      <c r="R80" s="13"/>
      <c r="S80" s="13"/>
    </row>
    <row r="81" spans="3:19">
      <c r="C81" s="13"/>
      <c r="D81" s="13"/>
      <c r="E81" s="13"/>
      <c r="F81" s="13"/>
      <c r="G81" s="13"/>
      <c r="H81" s="13"/>
      <c r="I81" s="13"/>
      <c r="J81" s="13"/>
      <c r="K81" s="13"/>
      <c r="L81" s="13"/>
      <c r="M81" s="13"/>
      <c r="N81" s="13"/>
      <c r="O81" s="13"/>
      <c r="P81" s="13"/>
      <c r="Q81" s="13"/>
      <c r="R81" s="13"/>
      <c r="S81" s="13"/>
    </row>
    <row r="82" spans="3:19">
      <c r="C82" s="13"/>
      <c r="D82" s="13"/>
      <c r="E82" s="13"/>
      <c r="F82" s="13"/>
      <c r="G82" s="13"/>
      <c r="H82" s="13"/>
      <c r="I82" s="13"/>
      <c r="J82" s="13"/>
      <c r="K82" s="13"/>
      <c r="L82" s="13"/>
      <c r="M82" s="13"/>
      <c r="N82" s="13"/>
      <c r="O82" s="13"/>
      <c r="P82" s="13"/>
      <c r="Q82" s="13"/>
      <c r="R82" s="13"/>
      <c r="S82" s="13"/>
    </row>
    <row r="83" spans="3:19">
      <c r="C83" s="13"/>
      <c r="D83" s="13"/>
      <c r="E83" s="13"/>
      <c r="F83" s="13"/>
      <c r="G83" s="13"/>
      <c r="H83" s="13"/>
      <c r="I83" s="13"/>
      <c r="J83" s="13"/>
      <c r="K83" s="13"/>
      <c r="L83" s="13"/>
      <c r="M83" s="13"/>
      <c r="N83" s="13"/>
      <c r="O83" s="13"/>
      <c r="P83" s="13"/>
      <c r="Q83" s="13"/>
      <c r="R83" s="13"/>
      <c r="S83" s="13"/>
    </row>
    <row r="84" spans="3:19">
      <c r="C84" s="13"/>
      <c r="D84" s="13"/>
      <c r="E84" s="13"/>
      <c r="F84" s="13"/>
      <c r="G84" s="13"/>
      <c r="H84" s="13"/>
      <c r="I84" s="13"/>
      <c r="J84" s="13"/>
      <c r="K84" s="13"/>
      <c r="L84" s="13"/>
      <c r="M84" s="13"/>
      <c r="N84" s="13"/>
      <c r="O84" s="13"/>
      <c r="P84" s="13"/>
      <c r="Q84" s="13"/>
      <c r="R84" s="13"/>
      <c r="S84" s="13"/>
    </row>
    <row r="85" spans="3:19">
      <c r="C85" s="13"/>
      <c r="D85" s="13"/>
      <c r="E85" s="13"/>
      <c r="F85" s="13"/>
      <c r="G85" s="13"/>
      <c r="H85" s="13"/>
      <c r="I85" s="13"/>
      <c r="J85" s="13"/>
      <c r="K85" s="13"/>
      <c r="L85" s="13"/>
      <c r="M85" s="13"/>
      <c r="N85" s="13"/>
      <c r="O85" s="13"/>
      <c r="P85" s="13"/>
      <c r="Q85" s="13"/>
      <c r="R85" s="13"/>
      <c r="S85" s="13"/>
    </row>
    <row r="86" spans="3:19">
      <c r="C86" s="13"/>
      <c r="D86" s="13"/>
      <c r="E86" s="13"/>
      <c r="F86" s="13"/>
      <c r="G86" s="13"/>
      <c r="H86" s="13"/>
      <c r="I86" s="13"/>
      <c r="J86" s="13"/>
      <c r="K86" s="13"/>
      <c r="L86" s="13"/>
      <c r="M86" s="13"/>
      <c r="N86" s="13"/>
      <c r="O86" s="13"/>
      <c r="P86" s="13"/>
      <c r="Q86" s="13"/>
      <c r="R86" s="13"/>
      <c r="S86" s="13"/>
    </row>
    <row r="87" spans="3:19">
      <c r="C87" s="13"/>
      <c r="D87" s="13"/>
      <c r="E87" s="13"/>
      <c r="F87" s="13"/>
      <c r="G87" s="13"/>
      <c r="H87" s="13"/>
      <c r="I87" s="13"/>
      <c r="J87" s="13"/>
      <c r="K87" s="13"/>
      <c r="L87" s="13"/>
      <c r="M87" s="13"/>
      <c r="N87" s="13"/>
      <c r="O87" s="13"/>
      <c r="P87" s="13"/>
      <c r="Q87" s="13"/>
      <c r="R87" s="13"/>
      <c r="S87" s="13"/>
    </row>
    <row r="88" spans="3:19">
      <c r="C88" s="13"/>
      <c r="D88" s="13"/>
      <c r="E88" s="13"/>
      <c r="F88" s="13"/>
      <c r="G88" s="13"/>
      <c r="H88" s="13"/>
      <c r="I88" s="13"/>
      <c r="J88" s="13"/>
      <c r="K88" s="13"/>
      <c r="L88" s="13"/>
      <c r="M88" s="13"/>
      <c r="N88" s="13"/>
      <c r="O88" s="13"/>
      <c r="P88" s="13"/>
      <c r="Q88" s="13"/>
      <c r="R88" s="13"/>
      <c r="S88" s="13"/>
    </row>
    <row r="89" spans="3:19">
      <c r="C89" s="13"/>
      <c r="D89" s="13"/>
      <c r="E89" s="13"/>
      <c r="F89" s="13"/>
      <c r="G89" s="13"/>
      <c r="H89" s="13"/>
      <c r="I89" s="13"/>
      <c r="J89" s="13"/>
      <c r="K89" s="13"/>
      <c r="L89" s="13"/>
      <c r="M89" s="13"/>
      <c r="N89" s="13"/>
      <c r="O89" s="13"/>
      <c r="P89" s="13"/>
      <c r="Q89" s="13"/>
      <c r="R89" s="13"/>
      <c r="S89" s="13"/>
    </row>
    <row r="90" spans="3:19">
      <c r="C90" s="13"/>
      <c r="D90" s="13"/>
      <c r="E90" s="13"/>
      <c r="F90" s="13"/>
      <c r="G90" s="13"/>
      <c r="H90" s="13"/>
      <c r="I90" s="13"/>
      <c r="J90" s="13"/>
      <c r="K90" s="13"/>
      <c r="L90" s="13"/>
      <c r="M90" s="13"/>
      <c r="N90" s="13"/>
      <c r="O90" s="13"/>
      <c r="P90" s="13"/>
      <c r="Q90" s="13"/>
      <c r="R90" s="13"/>
      <c r="S90" s="13"/>
    </row>
    <row r="91" spans="3:19">
      <c r="C91" s="13"/>
      <c r="D91" s="13"/>
      <c r="E91" s="13"/>
      <c r="F91" s="13"/>
      <c r="G91" s="13"/>
      <c r="H91" s="13"/>
      <c r="I91" s="13"/>
      <c r="J91" s="13"/>
      <c r="K91" s="13"/>
      <c r="L91" s="13"/>
      <c r="M91" s="13"/>
      <c r="N91" s="13"/>
      <c r="O91" s="13"/>
      <c r="P91" s="13"/>
      <c r="Q91" s="13"/>
      <c r="R91" s="13"/>
      <c r="S91" s="13"/>
    </row>
    <row r="92" spans="3:19">
      <c r="C92" s="13"/>
      <c r="D92" s="13"/>
      <c r="E92" s="13"/>
      <c r="F92" s="13"/>
      <c r="G92" s="13"/>
      <c r="H92" s="13"/>
      <c r="I92" s="13"/>
      <c r="J92" s="13"/>
      <c r="K92" s="13"/>
      <c r="L92" s="13"/>
      <c r="M92" s="13"/>
      <c r="N92" s="13"/>
      <c r="O92" s="13"/>
      <c r="P92" s="13"/>
      <c r="Q92" s="13"/>
      <c r="R92" s="13"/>
      <c r="S92" s="13"/>
    </row>
    <row r="93" spans="3:19">
      <c r="C93" s="13"/>
      <c r="D93" s="13"/>
      <c r="E93" s="13"/>
      <c r="F93" s="13"/>
      <c r="G93" s="13"/>
      <c r="H93" s="13"/>
      <c r="I93" s="13"/>
      <c r="J93" s="13"/>
      <c r="K93" s="13"/>
      <c r="L93" s="13"/>
      <c r="M93" s="13"/>
      <c r="N93" s="13"/>
      <c r="O93" s="13"/>
      <c r="P93" s="13"/>
      <c r="Q93" s="13"/>
      <c r="R93" s="13"/>
      <c r="S93" s="13"/>
    </row>
    <row r="94" spans="3:19">
      <c r="C94" s="13"/>
      <c r="D94" s="13"/>
      <c r="E94" s="13"/>
      <c r="F94" s="13"/>
      <c r="G94" s="13"/>
      <c r="H94" s="13"/>
      <c r="I94" s="13"/>
      <c r="J94" s="13"/>
      <c r="K94" s="13"/>
      <c r="L94" s="13"/>
      <c r="M94" s="13"/>
      <c r="N94" s="13"/>
      <c r="O94" s="13"/>
      <c r="P94" s="13"/>
      <c r="Q94" s="13"/>
      <c r="R94" s="13"/>
      <c r="S94" s="13"/>
    </row>
    <row r="95" spans="3:19">
      <c r="C95" s="13"/>
      <c r="D95" s="13"/>
      <c r="E95" s="13"/>
      <c r="F95" s="13"/>
      <c r="G95" s="13"/>
      <c r="H95" s="13"/>
      <c r="I95" s="13"/>
      <c r="J95" s="13"/>
      <c r="K95" s="13"/>
      <c r="L95" s="13"/>
      <c r="M95" s="13"/>
      <c r="N95" s="13"/>
      <c r="O95" s="13"/>
      <c r="P95" s="13"/>
      <c r="Q95" s="13"/>
      <c r="R95" s="13"/>
      <c r="S95" s="13"/>
    </row>
    <row r="96" spans="3:19">
      <c r="C96" s="13"/>
      <c r="D96" s="13"/>
      <c r="E96" s="13"/>
      <c r="F96" s="13"/>
      <c r="G96" s="13"/>
      <c r="H96" s="13"/>
      <c r="I96" s="13"/>
      <c r="J96" s="13"/>
      <c r="K96" s="13"/>
      <c r="L96" s="13"/>
      <c r="M96" s="13"/>
      <c r="N96" s="13"/>
      <c r="O96" s="13"/>
      <c r="P96" s="13"/>
      <c r="Q96" s="13"/>
      <c r="R96" s="13"/>
      <c r="S96" s="13"/>
    </row>
    <row r="97" spans="3:19">
      <c r="C97" s="13"/>
      <c r="D97" s="13"/>
      <c r="E97" s="13"/>
      <c r="F97" s="13"/>
      <c r="G97" s="13"/>
      <c r="H97" s="13"/>
      <c r="I97" s="13"/>
      <c r="J97" s="13"/>
      <c r="K97" s="13"/>
      <c r="L97" s="13"/>
      <c r="M97" s="13"/>
      <c r="N97" s="13"/>
      <c r="O97" s="13"/>
      <c r="P97" s="13"/>
      <c r="Q97" s="13"/>
      <c r="R97" s="13"/>
      <c r="S97" s="13"/>
    </row>
    <row r="98" spans="3:19">
      <c r="C98" s="13"/>
      <c r="D98" s="13"/>
      <c r="E98" s="13"/>
      <c r="F98" s="13"/>
      <c r="G98" s="13"/>
      <c r="H98" s="13"/>
      <c r="I98" s="13"/>
      <c r="J98" s="13"/>
      <c r="K98" s="13"/>
      <c r="L98" s="13"/>
      <c r="M98" s="13"/>
      <c r="N98" s="13"/>
      <c r="O98" s="13"/>
      <c r="P98" s="13"/>
      <c r="Q98" s="13"/>
      <c r="R98" s="13"/>
      <c r="S98" s="13"/>
    </row>
    <row r="99" spans="3:19">
      <c r="C99" s="13"/>
      <c r="D99" s="13"/>
      <c r="E99" s="13"/>
      <c r="F99" s="13"/>
      <c r="G99" s="13"/>
      <c r="H99" s="13"/>
      <c r="I99" s="13"/>
      <c r="J99" s="13"/>
      <c r="K99" s="13"/>
      <c r="L99" s="13"/>
      <c r="M99" s="13"/>
      <c r="N99" s="13"/>
      <c r="O99" s="13"/>
      <c r="P99" s="13"/>
      <c r="Q99" s="13"/>
      <c r="R99" s="13"/>
      <c r="S99" s="13"/>
    </row>
    <row r="100" spans="3:19">
      <c r="C100" s="13"/>
      <c r="D100" s="13"/>
      <c r="E100" s="13"/>
      <c r="F100" s="13"/>
      <c r="G100" s="13"/>
      <c r="H100" s="13"/>
      <c r="I100" s="13"/>
      <c r="J100" s="13"/>
      <c r="K100" s="13"/>
      <c r="L100" s="13"/>
      <c r="M100" s="13"/>
      <c r="N100" s="13"/>
      <c r="O100" s="13"/>
      <c r="P100" s="13"/>
      <c r="Q100" s="13"/>
      <c r="R100" s="13"/>
      <c r="S100" s="13"/>
    </row>
    <row r="101" spans="3:19">
      <c r="C101" s="13"/>
      <c r="D101" s="13"/>
      <c r="E101" s="13"/>
      <c r="F101" s="13"/>
      <c r="G101" s="13"/>
      <c r="H101" s="13"/>
      <c r="I101" s="13"/>
      <c r="J101" s="13"/>
      <c r="K101" s="13"/>
      <c r="L101" s="13"/>
      <c r="M101" s="13"/>
      <c r="N101" s="13"/>
      <c r="O101" s="13"/>
      <c r="P101" s="13"/>
      <c r="Q101" s="13"/>
      <c r="R101" s="13"/>
      <c r="S101" s="13"/>
    </row>
    <row r="102" spans="3:19">
      <c r="C102" s="13"/>
      <c r="D102" s="13"/>
      <c r="E102" s="13"/>
      <c r="F102" s="13"/>
      <c r="G102" s="13"/>
      <c r="H102" s="13"/>
      <c r="I102" s="13"/>
      <c r="J102" s="13"/>
      <c r="K102" s="13"/>
      <c r="L102" s="13"/>
      <c r="M102" s="13"/>
      <c r="N102" s="13"/>
      <c r="O102" s="13"/>
      <c r="P102" s="13"/>
      <c r="Q102" s="13"/>
      <c r="R102" s="13"/>
      <c r="S102" s="13"/>
    </row>
    <row r="103" spans="3:19">
      <c r="C103" s="13"/>
      <c r="D103" s="13"/>
      <c r="E103" s="13"/>
      <c r="F103" s="13"/>
      <c r="G103" s="13"/>
      <c r="H103" s="13"/>
      <c r="I103" s="13"/>
      <c r="J103" s="13"/>
      <c r="K103" s="13"/>
      <c r="L103" s="13"/>
      <c r="M103" s="13"/>
      <c r="N103" s="13"/>
      <c r="O103" s="13"/>
      <c r="P103" s="13"/>
      <c r="Q103" s="13"/>
      <c r="R103" s="13"/>
      <c r="S103" s="13"/>
    </row>
    <row r="104" spans="3:19">
      <c r="C104" s="13"/>
      <c r="D104" s="13"/>
      <c r="E104" s="13"/>
      <c r="F104" s="13"/>
      <c r="G104" s="13"/>
      <c r="H104" s="13"/>
      <c r="I104" s="13"/>
      <c r="J104" s="13"/>
      <c r="K104" s="13"/>
      <c r="L104" s="13"/>
      <c r="M104" s="13"/>
      <c r="N104" s="13"/>
      <c r="O104" s="13"/>
      <c r="P104" s="13"/>
      <c r="Q104" s="13"/>
      <c r="R104" s="13"/>
      <c r="S104" s="13"/>
    </row>
    <row r="105" spans="3:19">
      <c r="C105" s="13"/>
      <c r="D105" s="13"/>
      <c r="E105" s="13"/>
      <c r="F105" s="13"/>
      <c r="G105" s="13"/>
      <c r="H105" s="13"/>
      <c r="I105" s="13"/>
      <c r="J105" s="13"/>
      <c r="K105" s="13"/>
      <c r="L105" s="13"/>
      <c r="M105" s="13"/>
      <c r="N105" s="13"/>
      <c r="O105" s="13"/>
      <c r="P105" s="13"/>
      <c r="Q105" s="13"/>
      <c r="R105" s="13"/>
      <c r="S105" s="13"/>
    </row>
    <row r="106" spans="3:19">
      <c r="C106" s="13"/>
      <c r="D106" s="13"/>
      <c r="E106" s="13"/>
      <c r="F106" s="13"/>
      <c r="G106" s="13"/>
      <c r="H106" s="13"/>
      <c r="I106" s="13"/>
      <c r="J106" s="13"/>
      <c r="K106" s="13"/>
      <c r="L106" s="13"/>
      <c r="M106" s="13"/>
      <c r="N106" s="13"/>
      <c r="O106" s="13"/>
      <c r="P106" s="13"/>
      <c r="Q106" s="13"/>
      <c r="R106" s="13"/>
      <c r="S106" s="13"/>
    </row>
    <row r="107" spans="3:19">
      <c r="C107" s="13"/>
      <c r="D107" s="13"/>
      <c r="E107" s="13"/>
      <c r="F107" s="13"/>
      <c r="G107" s="13"/>
      <c r="H107" s="13"/>
      <c r="I107" s="13"/>
      <c r="J107" s="13"/>
      <c r="K107" s="13"/>
      <c r="L107" s="13"/>
      <c r="M107" s="13"/>
      <c r="N107" s="13"/>
      <c r="O107" s="13"/>
      <c r="P107" s="13"/>
      <c r="Q107" s="13"/>
      <c r="R107" s="13"/>
      <c r="S107" s="13"/>
    </row>
    <row r="108" spans="3:19">
      <c r="C108" s="13"/>
      <c r="D108" s="13"/>
      <c r="E108" s="13"/>
      <c r="F108" s="13"/>
      <c r="G108" s="13"/>
      <c r="H108" s="13"/>
      <c r="I108" s="13"/>
      <c r="J108" s="13"/>
      <c r="K108" s="13"/>
      <c r="L108" s="13"/>
      <c r="M108" s="13"/>
      <c r="N108" s="13"/>
      <c r="O108" s="13"/>
      <c r="P108" s="13"/>
      <c r="Q108" s="13"/>
      <c r="R108" s="13"/>
      <c r="S108" s="13"/>
    </row>
    <row r="109" spans="3:19">
      <c r="C109" s="13"/>
      <c r="D109" s="13"/>
      <c r="E109" s="13"/>
      <c r="F109" s="13"/>
      <c r="G109" s="13"/>
      <c r="H109" s="13"/>
      <c r="I109" s="13"/>
      <c r="J109" s="13"/>
      <c r="K109" s="13"/>
      <c r="L109" s="13"/>
      <c r="M109" s="13"/>
      <c r="N109" s="13"/>
      <c r="O109" s="13"/>
      <c r="P109" s="13"/>
      <c r="Q109" s="13"/>
      <c r="R109" s="13"/>
      <c r="S109" s="13"/>
    </row>
    <row r="110" spans="3:19">
      <c r="C110" s="13"/>
      <c r="D110" s="13"/>
      <c r="E110" s="13"/>
      <c r="F110" s="13"/>
      <c r="G110" s="13"/>
      <c r="H110" s="13"/>
      <c r="I110" s="13"/>
      <c r="J110" s="13"/>
      <c r="K110" s="13"/>
      <c r="L110" s="13"/>
      <c r="M110" s="13"/>
      <c r="N110" s="13"/>
      <c r="O110" s="13"/>
      <c r="P110" s="13"/>
      <c r="Q110" s="13"/>
      <c r="R110" s="13"/>
      <c r="S110" s="13"/>
    </row>
    <row r="111" spans="3:19">
      <c r="C111" s="13"/>
      <c r="D111" s="13"/>
      <c r="E111" s="13"/>
      <c r="F111" s="13"/>
      <c r="G111" s="13"/>
      <c r="H111" s="13"/>
      <c r="I111" s="13"/>
      <c r="J111" s="13"/>
      <c r="K111" s="13"/>
      <c r="L111" s="13"/>
      <c r="M111" s="13"/>
      <c r="N111" s="13"/>
      <c r="O111" s="13"/>
      <c r="P111" s="13"/>
      <c r="Q111" s="13"/>
      <c r="R111" s="13"/>
      <c r="S111" s="13"/>
    </row>
    <row r="112" spans="3:19">
      <c r="C112" s="13"/>
      <c r="D112" s="13"/>
      <c r="E112" s="13"/>
      <c r="F112" s="13"/>
      <c r="G112" s="13"/>
      <c r="H112" s="13"/>
      <c r="I112" s="13"/>
      <c r="J112" s="13"/>
      <c r="K112" s="13"/>
      <c r="L112" s="13"/>
      <c r="M112" s="13"/>
      <c r="N112" s="13"/>
      <c r="O112" s="13"/>
      <c r="P112" s="13"/>
      <c r="Q112" s="13"/>
      <c r="R112" s="13"/>
      <c r="S112" s="13"/>
    </row>
    <row r="113" spans="3:19">
      <c r="C113" s="13"/>
      <c r="D113" s="13"/>
      <c r="E113" s="13"/>
      <c r="F113" s="13"/>
      <c r="G113" s="13"/>
      <c r="H113" s="13"/>
      <c r="I113" s="13"/>
      <c r="J113" s="13"/>
      <c r="K113" s="13"/>
      <c r="L113" s="13"/>
      <c r="M113" s="13"/>
      <c r="N113" s="13"/>
      <c r="O113" s="13"/>
      <c r="P113" s="13"/>
      <c r="Q113" s="13"/>
      <c r="R113" s="13"/>
      <c r="S113" s="13"/>
    </row>
    <row r="114" spans="3:19">
      <c r="C114" s="13"/>
      <c r="D114" s="13"/>
      <c r="E114" s="13"/>
      <c r="F114" s="13"/>
      <c r="G114" s="13"/>
      <c r="H114" s="13"/>
      <c r="I114" s="13"/>
      <c r="J114" s="13"/>
      <c r="K114" s="13"/>
      <c r="L114" s="13"/>
      <c r="M114" s="13"/>
      <c r="N114" s="13"/>
      <c r="O114" s="13"/>
      <c r="P114" s="13"/>
      <c r="Q114" s="13"/>
      <c r="R114" s="13"/>
      <c r="S114" s="13"/>
    </row>
    <row r="115" spans="3:19">
      <c r="C115" s="13"/>
      <c r="D115" s="13"/>
      <c r="E115" s="13"/>
      <c r="F115" s="13"/>
      <c r="G115" s="13"/>
      <c r="H115" s="13"/>
      <c r="I115" s="13"/>
      <c r="J115" s="13"/>
      <c r="K115" s="13"/>
      <c r="L115" s="13"/>
      <c r="M115" s="13"/>
      <c r="N115" s="13"/>
      <c r="O115" s="13"/>
      <c r="P115" s="13"/>
      <c r="Q115" s="13"/>
      <c r="R115" s="13"/>
      <c r="S115" s="13"/>
    </row>
    <row r="116" spans="3:19">
      <c r="C116" s="13"/>
      <c r="D116" s="13"/>
      <c r="E116" s="13"/>
      <c r="F116" s="13"/>
      <c r="G116" s="13"/>
      <c r="H116" s="13"/>
      <c r="I116" s="13"/>
      <c r="J116" s="13"/>
      <c r="K116" s="13"/>
      <c r="L116" s="13"/>
      <c r="M116" s="13"/>
      <c r="N116" s="13"/>
      <c r="O116" s="13"/>
      <c r="P116" s="13"/>
      <c r="Q116" s="13"/>
      <c r="R116" s="13"/>
      <c r="S116" s="13"/>
    </row>
    <row r="117" spans="3:19">
      <c r="C117" s="13"/>
      <c r="D117" s="13"/>
      <c r="E117" s="13"/>
      <c r="F117" s="13"/>
      <c r="G117" s="13"/>
      <c r="H117" s="13"/>
      <c r="I117" s="13"/>
      <c r="J117" s="13"/>
      <c r="K117" s="13"/>
      <c r="L117" s="13"/>
      <c r="M117" s="13"/>
      <c r="N117" s="13"/>
      <c r="O117" s="13"/>
      <c r="P117" s="13"/>
      <c r="Q117" s="13"/>
      <c r="R117" s="13"/>
      <c r="S117" s="13"/>
    </row>
    <row r="118" spans="3:19">
      <c r="C118" s="13"/>
      <c r="D118" s="13"/>
      <c r="E118" s="13"/>
      <c r="F118" s="13"/>
      <c r="G118" s="13"/>
      <c r="H118" s="13"/>
      <c r="I118" s="13"/>
      <c r="J118" s="13"/>
      <c r="K118" s="13"/>
      <c r="L118" s="13"/>
      <c r="M118" s="13"/>
      <c r="N118" s="13"/>
      <c r="O118" s="13"/>
      <c r="P118" s="13"/>
      <c r="Q118" s="13"/>
      <c r="R118" s="13"/>
      <c r="S118" s="13"/>
    </row>
    <row r="119" spans="3:19">
      <c r="C119" s="13"/>
      <c r="D119" s="13"/>
      <c r="E119" s="13"/>
      <c r="F119" s="13"/>
      <c r="G119" s="13"/>
      <c r="H119" s="13"/>
      <c r="I119" s="13"/>
      <c r="J119" s="13"/>
      <c r="K119" s="13"/>
      <c r="L119" s="13"/>
      <c r="M119" s="13"/>
      <c r="N119" s="13"/>
      <c r="O119" s="13"/>
      <c r="P119" s="13"/>
      <c r="Q119" s="13"/>
      <c r="R119" s="13"/>
      <c r="S119" s="13"/>
    </row>
    <row r="120" spans="3:19">
      <c r="C120" s="13"/>
      <c r="D120" s="13"/>
      <c r="E120" s="13"/>
      <c r="F120" s="13"/>
      <c r="G120" s="13"/>
      <c r="H120" s="13"/>
      <c r="I120" s="13"/>
      <c r="J120" s="13"/>
      <c r="K120" s="13"/>
      <c r="L120" s="13"/>
      <c r="M120" s="13"/>
      <c r="N120" s="13"/>
      <c r="O120" s="13"/>
      <c r="P120" s="13"/>
      <c r="Q120" s="13"/>
      <c r="R120" s="13"/>
      <c r="S120" s="13"/>
    </row>
    <row r="121" spans="3:19">
      <c r="C121" s="13"/>
      <c r="D121" s="13"/>
      <c r="E121" s="13"/>
      <c r="F121" s="13"/>
      <c r="G121" s="13"/>
      <c r="H121" s="13"/>
      <c r="I121" s="13"/>
      <c r="J121" s="13"/>
      <c r="K121" s="13"/>
      <c r="L121" s="13"/>
      <c r="M121" s="13"/>
      <c r="N121" s="13"/>
      <c r="O121" s="13"/>
      <c r="P121" s="13"/>
      <c r="Q121" s="13"/>
      <c r="R121" s="13"/>
      <c r="S121" s="13"/>
    </row>
    <row r="122" spans="3:19">
      <c r="C122" s="13"/>
      <c r="D122" s="13"/>
      <c r="E122" s="13"/>
      <c r="F122" s="13"/>
      <c r="G122" s="13"/>
      <c r="H122" s="13"/>
      <c r="I122" s="13"/>
      <c r="J122" s="13"/>
      <c r="K122" s="13"/>
      <c r="L122" s="13"/>
      <c r="M122" s="13"/>
      <c r="N122" s="13"/>
      <c r="O122" s="13"/>
      <c r="P122" s="13"/>
      <c r="Q122" s="13"/>
      <c r="R122" s="13"/>
      <c r="S122" s="13"/>
    </row>
    <row r="123" spans="3:19">
      <c r="C123" s="13"/>
      <c r="D123" s="13"/>
      <c r="E123" s="13"/>
      <c r="F123" s="13"/>
      <c r="G123" s="13"/>
      <c r="H123" s="13"/>
      <c r="I123" s="13"/>
      <c r="J123" s="13"/>
      <c r="K123" s="13"/>
      <c r="L123" s="13"/>
      <c r="M123" s="13"/>
      <c r="N123" s="13"/>
      <c r="O123" s="13"/>
      <c r="P123" s="13"/>
      <c r="Q123" s="13"/>
      <c r="R123" s="13"/>
      <c r="S123" s="13"/>
    </row>
    <row r="124" spans="3:19">
      <c r="C124" s="13"/>
      <c r="D124" s="13"/>
      <c r="E124" s="13"/>
      <c r="F124" s="13"/>
      <c r="G124" s="13"/>
      <c r="H124" s="13"/>
      <c r="I124" s="13"/>
      <c r="J124" s="13"/>
      <c r="K124" s="13"/>
      <c r="L124" s="13"/>
      <c r="M124" s="13"/>
      <c r="N124" s="13"/>
      <c r="O124" s="13"/>
      <c r="P124" s="13"/>
      <c r="Q124" s="13"/>
      <c r="R124" s="13"/>
      <c r="S124" s="13"/>
    </row>
    <row r="125" spans="3:19">
      <c r="C125" s="13"/>
      <c r="D125" s="13"/>
      <c r="E125" s="13"/>
      <c r="F125" s="13"/>
      <c r="G125" s="13"/>
      <c r="H125" s="13"/>
      <c r="I125" s="13"/>
      <c r="J125" s="13"/>
      <c r="K125" s="13"/>
      <c r="L125" s="13"/>
      <c r="M125" s="13"/>
      <c r="N125" s="13"/>
      <c r="O125" s="13"/>
      <c r="P125" s="13"/>
      <c r="Q125" s="13"/>
      <c r="R125" s="13"/>
      <c r="S125" s="13"/>
    </row>
    <row r="126" spans="3:19">
      <c r="C126" s="13"/>
      <c r="D126" s="13"/>
      <c r="E126" s="13"/>
      <c r="F126" s="13"/>
      <c r="G126" s="13"/>
      <c r="H126" s="13"/>
      <c r="I126" s="13"/>
      <c r="J126" s="13"/>
      <c r="K126" s="13"/>
      <c r="L126" s="13"/>
      <c r="M126" s="13"/>
      <c r="N126" s="13"/>
      <c r="O126" s="13"/>
      <c r="P126" s="13"/>
      <c r="Q126" s="13"/>
      <c r="R126" s="13"/>
      <c r="S126" s="13"/>
    </row>
    <row r="127" spans="3:19">
      <c r="C127" s="13"/>
      <c r="D127" s="13"/>
      <c r="E127" s="13"/>
      <c r="F127" s="13"/>
      <c r="G127" s="13"/>
      <c r="H127" s="13"/>
      <c r="I127" s="13"/>
      <c r="J127" s="13"/>
      <c r="K127" s="13"/>
      <c r="L127" s="13"/>
      <c r="M127" s="13"/>
      <c r="N127" s="13"/>
      <c r="O127" s="13"/>
      <c r="P127" s="13"/>
      <c r="Q127" s="13"/>
      <c r="R127" s="13"/>
      <c r="S127" s="13"/>
    </row>
    <row r="128" spans="3:19">
      <c r="C128" s="13"/>
      <c r="D128" s="13"/>
      <c r="E128" s="13"/>
      <c r="F128" s="13"/>
      <c r="G128" s="13"/>
      <c r="H128" s="13"/>
      <c r="I128" s="13"/>
      <c r="J128" s="13"/>
      <c r="K128" s="13"/>
      <c r="L128" s="13"/>
      <c r="M128" s="13"/>
      <c r="N128" s="13"/>
      <c r="O128" s="13"/>
      <c r="P128" s="13"/>
      <c r="Q128" s="13"/>
      <c r="R128" s="13"/>
      <c r="S128" s="13"/>
    </row>
    <row r="129" spans="3:19">
      <c r="C129" s="13"/>
      <c r="D129" s="13"/>
      <c r="E129" s="13"/>
      <c r="F129" s="13"/>
      <c r="G129" s="13"/>
      <c r="H129" s="13"/>
      <c r="I129" s="13"/>
      <c r="J129" s="13"/>
      <c r="K129" s="13"/>
      <c r="L129" s="13"/>
      <c r="M129" s="13"/>
      <c r="N129" s="13"/>
      <c r="O129" s="13"/>
      <c r="P129" s="13"/>
      <c r="Q129" s="13"/>
      <c r="R129" s="13"/>
      <c r="S129" s="13"/>
    </row>
    <row r="130" spans="3:19">
      <c r="C130" s="13"/>
      <c r="D130" s="13"/>
      <c r="E130" s="13"/>
      <c r="F130" s="13"/>
      <c r="G130" s="13"/>
      <c r="H130" s="13"/>
      <c r="I130" s="13"/>
      <c r="J130" s="13"/>
      <c r="K130" s="13"/>
      <c r="L130" s="13"/>
      <c r="M130" s="13"/>
      <c r="N130" s="13"/>
      <c r="O130" s="13"/>
      <c r="P130" s="13"/>
      <c r="Q130" s="13"/>
      <c r="R130" s="13"/>
      <c r="S130" s="13"/>
    </row>
    <row r="131" spans="3:19">
      <c r="C131" s="13"/>
      <c r="D131" s="13"/>
      <c r="E131" s="13"/>
      <c r="F131" s="13"/>
      <c r="G131" s="13"/>
      <c r="H131" s="13"/>
      <c r="I131" s="13"/>
      <c r="J131" s="13"/>
      <c r="K131" s="13"/>
      <c r="L131" s="13"/>
      <c r="M131" s="13"/>
      <c r="N131" s="13"/>
      <c r="O131" s="13"/>
      <c r="P131" s="13"/>
      <c r="Q131" s="13"/>
      <c r="R131" s="13"/>
      <c r="S131" s="13"/>
    </row>
    <row r="132" spans="3:19">
      <c r="C132" s="13"/>
      <c r="D132" s="13"/>
      <c r="E132" s="13"/>
      <c r="F132" s="13"/>
      <c r="G132" s="13"/>
      <c r="H132" s="13"/>
      <c r="I132" s="13"/>
      <c r="J132" s="13"/>
      <c r="K132" s="13"/>
      <c r="L132" s="13"/>
      <c r="M132" s="13"/>
      <c r="N132" s="13"/>
      <c r="O132" s="13"/>
      <c r="P132" s="13"/>
      <c r="Q132" s="13"/>
      <c r="R132" s="13"/>
      <c r="S132" s="13"/>
    </row>
    <row r="133" spans="3:19">
      <c r="C133" s="13"/>
      <c r="D133" s="13"/>
      <c r="E133" s="13"/>
      <c r="F133" s="13"/>
      <c r="G133" s="13"/>
      <c r="H133" s="13"/>
      <c r="I133" s="13"/>
      <c r="J133" s="13"/>
      <c r="K133" s="13"/>
      <c r="L133" s="13"/>
      <c r="M133" s="13"/>
      <c r="N133" s="13"/>
      <c r="O133" s="13"/>
      <c r="P133" s="13"/>
      <c r="Q133" s="13"/>
      <c r="R133" s="13"/>
      <c r="S133" s="13"/>
    </row>
    <row r="134" spans="3:19">
      <c r="C134" s="13"/>
      <c r="D134" s="13"/>
      <c r="E134" s="13"/>
      <c r="F134" s="13"/>
      <c r="G134" s="13"/>
      <c r="H134" s="13"/>
      <c r="I134" s="13"/>
      <c r="J134" s="13"/>
      <c r="K134" s="13"/>
      <c r="L134" s="13"/>
      <c r="M134" s="13"/>
      <c r="N134" s="13"/>
      <c r="O134" s="13"/>
      <c r="P134" s="13"/>
      <c r="Q134" s="13"/>
      <c r="R134" s="13"/>
      <c r="S134" s="13"/>
    </row>
    <row r="135" spans="3:19">
      <c r="C135" s="13"/>
      <c r="D135" s="13"/>
      <c r="E135" s="13"/>
      <c r="F135" s="13"/>
      <c r="G135" s="13"/>
      <c r="H135" s="13"/>
      <c r="I135" s="13"/>
      <c r="J135" s="13"/>
      <c r="K135" s="13"/>
      <c r="L135" s="13"/>
      <c r="M135" s="13"/>
      <c r="N135" s="13"/>
      <c r="O135" s="13"/>
      <c r="P135" s="13"/>
      <c r="Q135" s="13"/>
      <c r="R135" s="13"/>
      <c r="S135" s="13"/>
    </row>
    <row r="136" spans="3:19">
      <c r="C136" s="13"/>
      <c r="D136" s="13"/>
      <c r="E136" s="13"/>
      <c r="F136" s="13"/>
      <c r="G136" s="13"/>
      <c r="H136" s="13"/>
      <c r="I136" s="13"/>
      <c r="J136" s="13"/>
      <c r="K136" s="13"/>
      <c r="L136" s="13"/>
      <c r="M136" s="13"/>
      <c r="N136" s="13"/>
      <c r="O136" s="13"/>
      <c r="P136" s="13"/>
      <c r="Q136" s="13"/>
      <c r="R136" s="13"/>
      <c r="S136" s="13"/>
    </row>
    <row r="137" spans="3:19">
      <c r="C137" s="13"/>
      <c r="D137" s="13"/>
      <c r="E137" s="13"/>
      <c r="F137" s="13"/>
      <c r="G137" s="13"/>
      <c r="H137" s="13"/>
      <c r="I137" s="13"/>
      <c r="J137" s="13"/>
      <c r="K137" s="13"/>
      <c r="L137" s="13"/>
      <c r="M137" s="13"/>
      <c r="N137" s="13"/>
      <c r="O137" s="13"/>
      <c r="P137" s="13"/>
      <c r="Q137" s="13"/>
      <c r="R137" s="13"/>
      <c r="S137" s="13"/>
    </row>
    <row r="138" spans="3:19">
      <c r="C138" s="13"/>
      <c r="D138" s="13"/>
      <c r="E138" s="13"/>
      <c r="F138" s="13"/>
      <c r="G138" s="13"/>
      <c r="H138" s="13"/>
      <c r="I138" s="13"/>
      <c r="J138" s="13"/>
      <c r="K138" s="13"/>
      <c r="L138" s="13"/>
      <c r="M138" s="13"/>
      <c r="N138" s="13"/>
      <c r="O138" s="13"/>
      <c r="P138" s="13"/>
      <c r="Q138" s="13"/>
      <c r="R138" s="13"/>
      <c r="S138" s="13"/>
    </row>
    <row r="139" spans="3:19">
      <c r="C139" s="13"/>
      <c r="D139" s="13"/>
      <c r="E139" s="13"/>
      <c r="F139" s="13"/>
      <c r="G139" s="13"/>
      <c r="H139" s="13"/>
      <c r="I139" s="13"/>
      <c r="J139" s="13"/>
      <c r="K139" s="13"/>
      <c r="L139" s="13"/>
      <c r="M139" s="13"/>
      <c r="N139" s="13"/>
      <c r="O139" s="13"/>
      <c r="P139" s="13"/>
      <c r="Q139" s="13"/>
      <c r="R139" s="13"/>
      <c r="S139" s="13"/>
    </row>
    <row r="140" spans="3:19">
      <c r="C140" s="13"/>
      <c r="D140" s="13"/>
      <c r="E140" s="13"/>
      <c r="F140" s="13"/>
      <c r="G140" s="13"/>
      <c r="H140" s="13"/>
      <c r="I140" s="13"/>
      <c r="J140" s="13"/>
      <c r="K140" s="13"/>
      <c r="L140" s="13"/>
      <c r="M140" s="13"/>
      <c r="N140" s="13"/>
      <c r="O140" s="13"/>
      <c r="P140" s="13"/>
      <c r="Q140" s="13"/>
      <c r="R140" s="13"/>
      <c r="S140" s="13"/>
    </row>
    <row r="141" spans="3:19">
      <c r="C141" s="13"/>
      <c r="D141" s="13"/>
      <c r="E141" s="13"/>
      <c r="F141" s="13"/>
      <c r="G141" s="13"/>
      <c r="H141" s="13"/>
      <c r="I141" s="13"/>
      <c r="J141" s="13"/>
      <c r="K141" s="13"/>
      <c r="L141" s="13"/>
      <c r="M141" s="13"/>
      <c r="N141" s="13"/>
      <c r="O141" s="13"/>
      <c r="P141" s="13"/>
      <c r="Q141" s="13"/>
      <c r="R141" s="13"/>
      <c r="S141" s="13"/>
    </row>
    <row r="142" spans="3:19">
      <c r="C142" s="13"/>
      <c r="D142" s="13"/>
      <c r="E142" s="13"/>
      <c r="F142" s="13"/>
      <c r="G142" s="13"/>
      <c r="H142" s="13"/>
      <c r="I142" s="13"/>
      <c r="J142" s="13"/>
      <c r="K142" s="13"/>
      <c r="L142" s="13"/>
      <c r="M142" s="13"/>
      <c r="N142" s="13"/>
      <c r="O142" s="13"/>
      <c r="P142" s="13"/>
      <c r="Q142" s="13"/>
      <c r="R142" s="13"/>
      <c r="S142" s="13"/>
    </row>
    <row r="143" spans="3:19">
      <c r="C143" s="13"/>
      <c r="D143" s="13"/>
      <c r="E143" s="13"/>
      <c r="F143" s="13"/>
      <c r="G143" s="13"/>
      <c r="H143" s="13"/>
      <c r="I143" s="13"/>
      <c r="J143" s="13"/>
      <c r="K143" s="13"/>
      <c r="L143" s="13"/>
      <c r="M143" s="13"/>
      <c r="N143" s="13"/>
      <c r="O143" s="13"/>
      <c r="P143" s="13"/>
      <c r="Q143" s="13"/>
      <c r="R143" s="13"/>
      <c r="S143" s="13"/>
    </row>
    <row r="144" spans="3:19">
      <c r="C144" s="13"/>
      <c r="D144" s="13"/>
      <c r="E144" s="13"/>
      <c r="F144" s="13"/>
      <c r="G144" s="13"/>
      <c r="H144" s="13"/>
      <c r="I144" s="13"/>
      <c r="J144" s="13"/>
      <c r="K144" s="13"/>
      <c r="L144" s="13"/>
      <c r="M144" s="13"/>
      <c r="N144" s="13"/>
      <c r="O144" s="13"/>
      <c r="P144" s="13"/>
      <c r="Q144" s="13"/>
      <c r="R144" s="13"/>
      <c r="S144" s="13"/>
    </row>
    <row r="145" spans="3:19">
      <c r="C145" s="13"/>
      <c r="D145" s="13"/>
      <c r="E145" s="13"/>
      <c r="F145" s="13"/>
      <c r="G145" s="13"/>
      <c r="H145" s="13"/>
      <c r="I145" s="13"/>
      <c r="J145" s="13"/>
      <c r="K145" s="13"/>
      <c r="L145" s="13"/>
      <c r="M145" s="13"/>
      <c r="N145" s="13"/>
      <c r="O145" s="13"/>
      <c r="P145" s="13"/>
      <c r="Q145" s="13"/>
      <c r="R145" s="13"/>
      <c r="S145" s="13"/>
    </row>
    <row r="146" spans="3:19">
      <c r="C146" s="13"/>
      <c r="D146" s="13"/>
      <c r="E146" s="13"/>
      <c r="F146" s="13"/>
      <c r="G146" s="13"/>
      <c r="H146" s="13"/>
      <c r="I146" s="13"/>
      <c r="J146" s="13"/>
      <c r="K146" s="13"/>
      <c r="L146" s="13"/>
      <c r="M146" s="13"/>
      <c r="N146" s="13"/>
      <c r="O146" s="13"/>
      <c r="P146" s="13"/>
      <c r="Q146" s="13"/>
      <c r="R146" s="13"/>
      <c r="S146" s="13"/>
    </row>
    <row r="147" spans="3:19">
      <c r="C147" s="13"/>
      <c r="D147" s="13"/>
      <c r="E147" s="13"/>
      <c r="F147" s="13"/>
      <c r="G147" s="13"/>
      <c r="H147" s="13"/>
      <c r="I147" s="13"/>
      <c r="J147" s="13"/>
      <c r="K147" s="13"/>
      <c r="L147" s="13"/>
      <c r="M147" s="13"/>
      <c r="N147" s="13"/>
      <c r="O147" s="13"/>
      <c r="P147" s="13"/>
      <c r="Q147" s="13"/>
      <c r="R147" s="13"/>
      <c r="S147" s="13"/>
    </row>
    <row r="148" spans="3:19">
      <c r="C148" s="13"/>
      <c r="D148" s="13"/>
      <c r="E148" s="13"/>
      <c r="F148" s="13"/>
      <c r="G148" s="13"/>
      <c r="H148" s="13"/>
      <c r="I148" s="13"/>
      <c r="J148" s="13"/>
      <c r="K148" s="13"/>
      <c r="L148" s="13"/>
      <c r="M148" s="13"/>
      <c r="N148" s="13"/>
      <c r="O148" s="13"/>
      <c r="P148" s="13"/>
      <c r="Q148" s="13"/>
      <c r="R148" s="13"/>
      <c r="S148" s="13"/>
    </row>
    <row r="149" spans="3:19">
      <c r="C149" s="13"/>
      <c r="D149" s="13"/>
      <c r="E149" s="13"/>
      <c r="F149" s="13"/>
      <c r="G149" s="13"/>
      <c r="H149" s="13"/>
      <c r="I149" s="13"/>
      <c r="J149" s="13"/>
      <c r="K149" s="13"/>
      <c r="L149" s="13"/>
      <c r="M149" s="13"/>
      <c r="N149" s="13"/>
      <c r="O149" s="13"/>
      <c r="P149" s="13"/>
      <c r="Q149" s="13"/>
      <c r="R149" s="13"/>
      <c r="S149" s="13"/>
    </row>
    <row r="150" spans="3:19">
      <c r="C150" s="13"/>
      <c r="D150" s="13"/>
      <c r="E150" s="13"/>
      <c r="F150" s="13"/>
      <c r="G150" s="13"/>
      <c r="H150" s="13"/>
      <c r="I150" s="13"/>
      <c r="J150" s="13"/>
      <c r="K150" s="13"/>
      <c r="L150" s="13"/>
      <c r="M150" s="13"/>
      <c r="N150" s="13"/>
      <c r="O150" s="13"/>
      <c r="P150" s="13"/>
      <c r="Q150" s="13"/>
      <c r="R150" s="13"/>
      <c r="S150" s="13"/>
    </row>
    <row r="151" spans="3:19">
      <c r="C151" s="13"/>
      <c r="D151" s="13"/>
      <c r="E151" s="13"/>
      <c r="F151" s="13"/>
      <c r="G151" s="13"/>
      <c r="H151" s="13"/>
      <c r="I151" s="13"/>
      <c r="J151" s="13"/>
      <c r="K151" s="13"/>
      <c r="L151" s="13"/>
      <c r="M151" s="13"/>
      <c r="N151" s="13"/>
      <c r="O151" s="13"/>
      <c r="P151" s="13"/>
      <c r="Q151" s="13"/>
      <c r="R151" s="13"/>
      <c r="S151" s="13"/>
    </row>
    <row r="152" spans="3:19">
      <c r="C152" s="13"/>
      <c r="D152" s="13"/>
      <c r="E152" s="13"/>
      <c r="F152" s="13"/>
      <c r="G152" s="13"/>
      <c r="H152" s="13"/>
      <c r="I152" s="13"/>
      <c r="J152" s="13"/>
      <c r="K152" s="13"/>
      <c r="L152" s="13"/>
      <c r="M152" s="13"/>
      <c r="N152" s="13"/>
      <c r="O152" s="13"/>
      <c r="P152" s="13"/>
      <c r="Q152" s="13"/>
      <c r="R152" s="13"/>
      <c r="S152" s="13"/>
    </row>
    <row r="153" spans="3:19">
      <c r="C153" s="13"/>
      <c r="D153" s="13"/>
      <c r="E153" s="13"/>
      <c r="F153" s="13"/>
      <c r="G153" s="13"/>
      <c r="H153" s="13"/>
      <c r="I153" s="13"/>
      <c r="J153" s="13"/>
      <c r="K153" s="13"/>
      <c r="L153" s="13"/>
      <c r="M153" s="13"/>
      <c r="N153" s="13"/>
      <c r="O153" s="13"/>
      <c r="P153" s="13"/>
      <c r="Q153" s="13"/>
      <c r="R153" s="13"/>
      <c r="S153" s="13"/>
    </row>
    <row r="154" spans="3:19">
      <c r="C154" s="13"/>
      <c r="D154" s="13"/>
      <c r="E154" s="13"/>
      <c r="F154" s="13"/>
      <c r="G154" s="13"/>
      <c r="H154" s="13"/>
      <c r="I154" s="13"/>
      <c r="J154" s="13"/>
      <c r="K154" s="13"/>
      <c r="L154" s="13"/>
      <c r="M154" s="13"/>
      <c r="N154" s="13"/>
      <c r="O154" s="13"/>
      <c r="P154" s="13"/>
      <c r="Q154" s="13"/>
      <c r="R154" s="13"/>
      <c r="S154" s="13"/>
    </row>
    <row r="155" spans="3:19">
      <c r="C155" s="13"/>
      <c r="D155" s="13"/>
      <c r="E155" s="13"/>
      <c r="F155" s="13"/>
      <c r="G155" s="13"/>
      <c r="H155" s="13"/>
      <c r="I155" s="13"/>
      <c r="J155" s="13"/>
      <c r="K155" s="13"/>
      <c r="L155" s="13"/>
      <c r="M155" s="13"/>
      <c r="N155" s="13"/>
      <c r="O155" s="13"/>
      <c r="P155" s="13"/>
      <c r="Q155" s="13"/>
      <c r="R155" s="13"/>
      <c r="S155" s="13"/>
    </row>
    <row r="156" spans="3:19">
      <c r="C156" s="13"/>
      <c r="D156" s="13"/>
      <c r="E156" s="13"/>
      <c r="F156" s="13"/>
      <c r="G156" s="13"/>
      <c r="H156" s="13"/>
      <c r="I156" s="13"/>
      <c r="J156" s="13"/>
      <c r="K156" s="13"/>
      <c r="L156" s="13"/>
      <c r="M156" s="13"/>
      <c r="N156" s="13"/>
      <c r="O156" s="13"/>
      <c r="P156" s="13"/>
      <c r="Q156" s="13"/>
      <c r="R156" s="13"/>
      <c r="S156" s="13"/>
    </row>
    <row r="157" spans="3:19">
      <c r="C157" s="13"/>
      <c r="D157" s="13"/>
      <c r="E157" s="13"/>
      <c r="F157" s="13"/>
      <c r="G157" s="13"/>
      <c r="H157" s="13"/>
      <c r="I157" s="13"/>
      <c r="J157" s="13"/>
      <c r="K157" s="13"/>
      <c r="L157" s="13"/>
      <c r="M157" s="13"/>
      <c r="N157" s="13"/>
      <c r="O157" s="13"/>
      <c r="P157" s="13"/>
      <c r="Q157" s="13"/>
      <c r="R157" s="13"/>
      <c r="S157" s="13"/>
    </row>
    <row r="158" spans="3:19">
      <c r="C158" s="13"/>
      <c r="D158" s="13"/>
      <c r="E158" s="13"/>
      <c r="F158" s="13"/>
      <c r="G158" s="13"/>
      <c r="H158" s="13"/>
      <c r="I158" s="13"/>
      <c r="J158" s="13"/>
      <c r="K158" s="13"/>
      <c r="L158" s="13"/>
      <c r="M158" s="13"/>
      <c r="N158" s="13"/>
      <c r="O158" s="13"/>
      <c r="P158" s="13"/>
      <c r="Q158" s="13"/>
      <c r="R158" s="13"/>
      <c r="S158" s="13"/>
    </row>
    <row r="159" spans="3:19">
      <c r="C159" s="13"/>
      <c r="D159" s="13"/>
      <c r="E159" s="13"/>
      <c r="F159" s="13"/>
      <c r="G159" s="13"/>
      <c r="H159" s="13"/>
      <c r="I159" s="13"/>
      <c r="J159" s="13"/>
      <c r="K159" s="13"/>
      <c r="L159" s="13"/>
      <c r="M159" s="13"/>
      <c r="N159" s="13"/>
      <c r="O159" s="13"/>
      <c r="P159" s="13"/>
      <c r="Q159" s="13"/>
      <c r="R159" s="13"/>
      <c r="S159" s="13"/>
    </row>
    <row r="160" spans="3:19">
      <c r="C160" s="13"/>
      <c r="D160" s="13"/>
      <c r="E160" s="13"/>
      <c r="F160" s="13"/>
      <c r="G160" s="13"/>
      <c r="H160" s="13"/>
      <c r="I160" s="13"/>
      <c r="J160" s="13"/>
      <c r="K160" s="13"/>
      <c r="L160" s="13"/>
      <c r="M160" s="13"/>
      <c r="N160" s="13"/>
      <c r="O160" s="13"/>
      <c r="P160" s="13"/>
      <c r="Q160" s="13"/>
      <c r="R160" s="13"/>
      <c r="S160" s="13"/>
    </row>
    <row r="161" spans="3:19">
      <c r="C161" s="13"/>
      <c r="D161" s="13"/>
      <c r="E161" s="13"/>
      <c r="F161" s="13"/>
      <c r="G161" s="13"/>
      <c r="H161" s="13"/>
      <c r="I161" s="13"/>
      <c r="J161" s="13"/>
      <c r="K161" s="13"/>
      <c r="L161" s="13"/>
      <c r="M161" s="13"/>
      <c r="N161" s="13"/>
      <c r="O161" s="13"/>
      <c r="P161" s="13"/>
      <c r="Q161" s="13"/>
      <c r="R161" s="13"/>
      <c r="S161" s="13"/>
    </row>
    <row r="162" spans="3:19">
      <c r="C162" s="13"/>
      <c r="D162" s="13"/>
      <c r="E162" s="13"/>
      <c r="F162" s="13"/>
      <c r="G162" s="13"/>
      <c r="H162" s="13"/>
      <c r="I162" s="13"/>
      <c r="J162" s="13"/>
      <c r="K162" s="13"/>
      <c r="L162" s="13"/>
      <c r="M162" s="13"/>
      <c r="N162" s="13"/>
      <c r="O162" s="13"/>
      <c r="P162" s="13"/>
      <c r="Q162" s="13"/>
      <c r="R162" s="13"/>
      <c r="S162" s="13"/>
    </row>
    <row r="163" spans="3:19">
      <c r="C163" s="13"/>
      <c r="D163" s="13"/>
      <c r="E163" s="13"/>
      <c r="F163" s="13"/>
      <c r="G163" s="13"/>
      <c r="H163" s="13"/>
      <c r="I163" s="13"/>
      <c r="J163" s="13"/>
      <c r="K163" s="13"/>
      <c r="L163" s="13"/>
      <c r="M163" s="13"/>
      <c r="N163" s="13"/>
      <c r="O163" s="13"/>
      <c r="P163" s="13"/>
      <c r="Q163" s="13"/>
      <c r="R163" s="13"/>
      <c r="S163" s="13"/>
    </row>
    <row r="164" spans="3:19">
      <c r="C164" s="13"/>
      <c r="D164" s="13"/>
      <c r="E164" s="13"/>
      <c r="F164" s="13"/>
      <c r="G164" s="13"/>
      <c r="H164" s="13"/>
      <c r="I164" s="13"/>
      <c r="J164" s="13"/>
      <c r="K164" s="13"/>
      <c r="L164" s="13"/>
      <c r="M164" s="13"/>
      <c r="N164" s="13"/>
      <c r="O164" s="13"/>
      <c r="P164" s="13"/>
      <c r="Q164" s="13"/>
      <c r="R164" s="13"/>
      <c r="S164" s="13"/>
    </row>
    <row r="165" spans="3:19">
      <c r="C165" s="13"/>
      <c r="D165" s="13"/>
      <c r="E165" s="13"/>
      <c r="F165" s="13"/>
      <c r="G165" s="13"/>
      <c r="H165" s="13"/>
      <c r="I165" s="13"/>
      <c r="J165" s="13"/>
      <c r="K165" s="13"/>
      <c r="L165" s="13"/>
      <c r="M165" s="13"/>
      <c r="N165" s="13"/>
      <c r="O165" s="13"/>
      <c r="P165" s="13"/>
      <c r="Q165" s="13"/>
      <c r="R165" s="13"/>
      <c r="S165" s="13"/>
    </row>
    <row r="166" spans="3:19">
      <c r="C166" s="13"/>
      <c r="D166" s="13"/>
      <c r="E166" s="13"/>
      <c r="F166" s="13"/>
      <c r="G166" s="13"/>
      <c r="H166" s="13"/>
      <c r="I166" s="13"/>
      <c r="J166" s="13"/>
      <c r="K166" s="13"/>
      <c r="L166" s="13"/>
      <c r="M166" s="13"/>
      <c r="N166" s="13"/>
      <c r="O166" s="13"/>
      <c r="P166" s="13"/>
      <c r="Q166" s="13"/>
      <c r="R166" s="13"/>
      <c r="S166" s="13"/>
    </row>
    <row r="167" spans="3:19">
      <c r="C167" s="13"/>
      <c r="D167" s="13"/>
      <c r="E167" s="13"/>
      <c r="F167" s="13"/>
      <c r="G167" s="13"/>
      <c r="H167" s="13"/>
      <c r="I167" s="13"/>
      <c r="J167" s="13"/>
      <c r="K167" s="13"/>
      <c r="L167" s="13"/>
      <c r="M167" s="13"/>
      <c r="N167" s="13"/>
      <c r="O167" s="13"/>
      <c r="P167" s="13"/>
      <c r="Q167" s="13"/>
      <c r="R167" s="13"/>
      <c r="S167" s="13"/>
    </row>
    <row r="168" spans="3:19">
      <c r="C168" s="13"/>
      <c r="D168" s="13"/>
      <c r="E168" s="13"/>
      <c r="F168" s="13"/>
      <c r="G168" s="13"/>
      <c r="H168" s="13"/>
      <c r="I168" s="13"/>
      <c r="J168" s="13"/>
      <c r="K168" s="13"/>
      <c r="L168" s="13"/>
      <c r="M168" s="13"/>
      <c r="N168" s="13"/>
      <c r="O168" s="13"/>
      <c r="P168" s="13"/>
      <c r="Q168" s="13"/>
      <c r="R168" s="13"/>
      <c r="S168" s="13"/>
    </row>
    <row r="169" spans="3:19">
      <c r="C169" s="13"/>
      <c r="D169" s="13"/>
      <c r="E169" s="13"/>
      <c r="F169" s="13"/>
      <c r="G169" s="13"/>
      <c r="H169" s="13"/>
      <c r="I169" s="13"/>
      <c r="J169" s="13"/>
      <c r="K169" s="13"/>
      <c r="L169" s="13"/>
      <c r="M169" s="13"/>
      <c r="N169" s="13"/>
      <c r="O169" s="13"/>
      <c r="P169" s="13"/>
      <c r="Q169" s="13"/>
      <c r="R169" s="13"/>
      <c r="S169" s="13"/>
    </row>
    <row r="170" spans="3:19">
      <c r="C170" s="13"/>
      <c r="D170" s="13"/>
      <c r="E170" s="13"/>
      <c r="F170" s="13"/>
      <c r="G170" s="13"/>
      <c r="H170" s="13"/>
      <c r="I170" s="13"/>
      <c r="J170" s="13"/>
      <c r="K170" s="13"/>
      <c r="L170" s="13"/>
      <c r="M170" s="13"/>
      <c r="N170" s="13"/>
      <c r="O170" s="13"/>
      <c r="P170" s="13"/>
      <c r="Q170" s="13"/>
      <c r="R170" s="13"/>
      <c r="S170" s="13"/>
    </row>
    <row r="171" spans="3:19">
      <c r="C171" s="13"/>
      <c r="D171" s="13"/>
      <c r="E171" s="13"/>
      <c r="F171" s="13"/>
      <c r="G171" s="13"/>
      <c r="H171" s="13"/>
      <c r="I171" s="13"/>
      <c r="J171" s="13"/>
      <c r="K171" s="13"/>
      <c r="L171" s="13"/>
      <c r="M171" s="13"/>
      <c r="N171" s="13"/>
      <c r="O171" s="13"/>
      <c r="P171" s="13"/>
      <c r="Q171" s="13"/>
      <c r="R171" s="13"/>
      <c r="S171" s="13"/>
    </row>
    <row r="172" spans="3:19">
      <c r="C172" s="13"/>
      <c r="D172" s="13"/>
      <c r="E172" s="13"/>
      <c r="F172" s="13"/>
      <c r="G172" s="13"/>
      <c r="H172" s="13"/>
      <c r="I172" s="13"/>
      <c r="J172" s="13"/>
      <c r="K172" s="13"/>
      <c r="L172" s="13"/>
      <c r="M172" s="13"/>
      <c r="N172" s="13"/>
      <c r="O172" s="13"/>
      <c r="P172" s="13"/>
      <c r="Q172" s="13"/>
      <c r="R172" s="13"/>
      <c r="S172" s="13"/>
    </row>
    <row r="173" spans="3:19">
      <c r="C173" s="13"/>
      <c r="D173" s="13"/>
      <c r="E173" s="13"/>
      <c r="F173" s="13"/>
      <c r="G173" s="13"/>
      <c r="H173" s="13"/>
      <c r="I173" s="13"/>
      <c r="J173" s="13"/>
      <c r="K173" s="13"/>
      <c r="L173" s="13"/>
      <c r="M173" s="13"/>
      <c r="N173" s="13"/>
      <c r="O173" s="13"/>
      <c r="P173" s="13"/>
      <c r="Q173" s="13"/>
      <c r="R173" s="13"/>
      <c r="S173" s="13"/>
    </row>
    <row r="174" spans="3:19">
      <c r="C174" s="13"/>
      <c r="D174" s="13"/>
      <c r="E174" s="13"/>
      <c r="F174" s="13"/>
      <c r="G174" s="13"/>
      <c r="H174" s="13"/>
      <c r="I174" s="13"/>
      <c r="J174" s="13"/>
      <c r="K174" s="13"/>
      <c r="L174" s="13"/>
      <c r="M174" s="13"/>
      <c r="N174" s="13"/>
      <c r="O174" s="13"/>
      <c r="P174" s="13"/>
      <c r="Q174" s="13"/>
      <c r="R174" s="13"/>
      <c r="S174" s="13"/>
    </row>
    <row r="175" spans="3:19">
      <c r="C175" s="13"/>
      <c r="D175" s="13"/>
      <c r="E175" s="13"/>
      <c r="F175" s="13"/>
      <c r="G175" s="13"/>
      <c r="H175" s="13"/>
      <c r="I175" s="13"/>
      <c r="J175" s="13"/>
      <c r="K175" s="13"/>
      <c r="L175" s="13"/>
      <c r="M175" s="13"/>
      <c r="N175" s="13"/>
      <c r="O175" s="13"/>
      <c r="P175" s="13"/>
      <c r="Q175" s="13"/>
      <c r="R175" s="13"/>
      <c r="S175" s="13"/>
    </row>
    <row r="176" spans="3:19">
      <c r="C176" s="13"/>
      <c r="D176" s="13"/>
      <c r="E176" s="13"/>
      <c r="F176" s="13"/>
      <c r="G176" s="13"/>
      <c r="H176" s="13"/>
      <c r="I176" s="13"/>
      <c r="J176" s="13"/>
      <c r="K176" s="13"/>
      <c r="L176" s="13"/>
      <c r="M176" s="13"/>
      <c r="N176" s="13"/>
      <c r="O176" s="13"/>
      <c r="P176" s="13"/>
      <c r="Q176" s="13"/>
      <c r="R176" s="13"/>
      <c r="S176" s="13"/>
    </row>
    <row r="177" spans="3:19">
      <c r="C177" s="13"/>
      <c r="D177" s="13"/>
      <c r="E177" s="13"/>
      <c r="F177" s="13"/>
      <c r="G177" s="13"/>
      <c r="H177" s="13"/>
      <c r="I177" s="13"/>
      <c r="J177" s="13"/>
      <c r="K177" s="13"/>
      <c r="L177" s="13"/>
      <c r="M177" s="13"/>
      <c r="N177" s="13"/>
      <c r="O177" s="13"/>
      <c r="P177" s="13"/>
      <c r="Q177" s="13"/>
      <c r="R177" s="13"/>
      <c r="S177" s="13"/>
    </row>
    <row r="178" spans="3:19">
      <c r="C178" s="13"/>
      <c r="D178" s="13"/>
      <c r="E178" s="13"/>
      <c r="F178" s="13"/>
      <c r="G178" s="13"/>
      <c r="H178" s="13"/>
      <c r="I178" s="13"/>
      <c r="J178" s="13"/>
      <c r="K178" s="13"/>
      <c r="L178" s="13"/>
      <c r="M178" s="13"/>
      <c r="N178" s="13"/>
      <c r="O178" s="13"/>
      <c r="P178" s="13"/>
      <c r="Q178" s="13"/>
      <c r="R178" s="13"/>
      <c r="S178" s="13"/>
    </row>
    <row r="179" spans="3:19">
      <c r="C179" s="13"/>
      <c r="D179" s="13"/>
      <c r="E179" s="13"/>
      <c r="F179" s="13"/>
      <c r="G179" s="13"/>
      <c r="H179" s="13"/>
      <c r="I179" s="13"/>
      <c r="J179" s="13"/>
      <c r="K179" s="13"/>
      <c r="L179" s="13"/>
      <c r="M179" s="13"/>
      <c r="N179" s="13"/>
      <c r="O179" s="13"/>
      <c r="P179" s="13"/>
      <c r="Q179" s="13"/>
      <c r="R179" s="13"/>
      <c r="S179" s="13"/>
    </row>
    <row r="180" spans="3:19">
      <c r="C180" s="13"/>
      <c r="D180" s="13"/>
      <c r="E180" s="13"/>
      <c r="F180" s="13"/>
      <c r="G180" s="13"/>
      <c r="H180" s="13"/>
      <c r="I180" s="13"/>
      <c r="J180" s="13"/>
      <c r="K180" s="13"/>
      <c r="L180" s="13"/>
      <c r="M180" s="13"/>
      <c r="N180" s="13"/>
      <c r="O180" s="13"/>
      <c r="P180" s="13"/>
      <c r="Q180" s="13"/>
      <c r="R180" s="13"/>
      <c r="S180" s="13"/>
    </row>
    <row r="181" spans="3:19">
      <c r="C181" s="13"/>
      <c r="D181" s="13"/>
      <c r="E181" s="13"/>
      <c r="F181" s="13"/>
      <c r="G181" s="13"/>
      <c r="H181" s="13"/>
      <c r="I181" s="13"/>
      <c r="J181" s="13"/>
      <c r="K181" s="13"/>
      <c r="L181" s="13"/>
      <c r="M181" s="13"/>
      <c r="N181" s="13"/>
      <c r="O181" s="13"/>
      <c r="P181" s="13"/>
      <c r="Q181" s="13"/>
      <c r="R181" s="13"/>
      <c r="S181" s="13"/>
    </row>
    <row r="182" spans="3:19">
      <c r="C182" s="13"/>
      <c r="D182" s="13"/>
      <c r="E182" s="13"/>
      <c r="F182" s="13"/>
      <c r="G182" s="13"/>
      <c r="H182" s="13"/>
      <c r="I182" s="13"/>
      <c r="J182" s="13"/>
      <c r="K182" s="13"/>
      <c r="L182" s="13"/>
      <c r="M182" s="13"/>
      <c r="N182" s="13"/>
      <c r="O182" s="13"/>
      <c r="P182" s="13"/>
      <c r="Q182" s="13"/>
      <c r="R182" s="13"/>
      <c r="S182" s="13"/>
    </row>
    <row r="183" spans="3:19">
      <c r="C183" s="13"/>
      <c r="D183" s="13"/>
      <c r="E183" s="13"/>
      <c r="F183" s="13"/>
      <c r="G183" s="13"/>
      <c r="H183" s="13"/>
      <c r="I183" s="13"/>
      <c r="J183" s="13"/>
      <c r="K183" s="13"/>
      <c r="L183" s="13"/>
      <c r="M183" s="13"/>
      <c r="N183" s="13"/>
      <c r="O183" s="13"/>
      <c r="P183" s="13"/>
      <c r="Q183" s="13"/>
      <c r="R183" s="13"/>
      <c r="S183" s="13"/>
    </row>
    <row r="184" spans="3:19">
      <c r="C184" s="13"/>
      <c r="D184" s="13"/>
      <c r="E184" s="13"/>
      <c r="F184" s="13"/>
      <c r="G184" s="13"/>
      <c r="H184" s="13"/>
      <c r="I184" s="13"/>
      <c r="J184" s="13"/>
      <c r="K184" s="13"/>
      <c r="L184" s="13"/>
      <c r="M184" s="13"/>
      <c r="N184" s="13"/>
      <c r="O184" s="13"/>
      <c r="P184" s="13"/>
      <c r="Q184" s="13"/>
      <c r="R184" s="13"/>
      <c r="S184" s="13"/>
    </row>
    <row r="185" spans="3:19">
      <c r="C185" s="13"/>
      <c r="D185" s="13"/>
      <c r="E185" s="13"/>
      <c r="F185" s="13"/>
      <c r="G185" s="13"/>
      <c r="H185" s="13"/>
      <c r="I185" s="13"/>
      <c r="J185" s="13"/>
      <c r="K185" s="13"/>
      <c r="L185" s="13"/>
      <c r="M185" s="13"/>
      <c r="N185" s="13"/>
      <c r="O185" s="13"/>
      <c r="P185" s="13"/>
      <c r="Q185" s="13"/>
      <c r="R185" s="13"/>
      <c r="S185" s="13"/>
    </row>
    <row r="186" spans="3:19">
      <c r="C186" s="13"/>
      <c r="D186" s="13"/>
      <c r="E186" s="13"/>
      <c r="F186" s="13"/>
      <c r="G186" s="13"/>
      <c r="H186" s="13"/>
      <c r="I186" s="13"/>
      <c r="J186" s="13"/>
      <c r="K186" s="13"/>
      <c r="L186" s="13"/>
      <c r="M186" s="13"/>
      <c r="N186" s="13"/>
      <c r="O186" s="13"/>
      <c r="P186" s="13"/>
      <c r="Q186" s="13"/>
      <c r="R186" s="13"/>
      <c r="S186" s="13"/>
    </row>
    <row r="187" spans="3:19">
      <c r="C187" s="13"/>
      <c r="D187" s="13"/>
      <c r="E187" s="13"/>
      <c r="F187" s="13"/>
      <c r="G187" s="13"/>
      <c r="H187" s="13"/>
      <c r="I187" s="13"/>
      <c r="J187" s="13"/>
      <c r="K187" s="13"/>
      <c r="L187" s="13"/>
      <c r="M187" s="13"/>
      <c r="N187" s="13"/>
      <c r="O187" s="13"/>
      <c r="P187" s="13"/>
      <c r="Q187" s="13"/>
      <c r="R187" s="13"/>
      <c r="S187" s="13"/>
    </row>
    <row r="188" spans="3:19">
      <c r="C188" s="13"/>
      <c r="D188" s="13"/>
      <c r="E188" s="13"/>
      <c r="F188" s="13"/>
      <c r="G188" s="13"/>
      <c r="H188" s="13"/>
      <c r="I188" s="13"/>
      <c r="J188" s="13"/>
      <c r="K188" s="13"/>
      <c r="L188" s="13"/>
      <c r="M188" s="13"/>
      <c r="N188" s="13"/>
      <c r="O188" s="13"/>
      <c r="P188" s="13"/>
      <c r="Q188" s="13"/>
      <c r="R188" s="13"/>
      <c r="S188" s="13"/>
    </row>
    <row r="189" spans="3:19">
      <c r="C189" s="13"/>
      <c r="D189" s="13"/>
      <c r="E189" s="13"/>
      <c r="F189" s="13"/>
      <c r="G189" s="13"/>
      <c r="H189" s="13"/>
      <c r="I189" s="13"/>
      <c r="J189" s="13"/>
      <c r="K189" s="13"/>
      <c r="L189" s="13"/>
      <c r="M189" s="13"/>
      <c r="N189" s="13"/>
      <c r="O189" s="13"/>
      <c r="P189" s="13"/>
      <c r="Q189" s="13"/>
      <c r="R189" s="13"/>
      <c r="S189" s="13"/>
    </row>
    <row r="190" spans="3:19">
      <c r="C190" s="13"/>
      <c r="D190" s="13"/>
      <c r="E190" s="13"/>
      <c r="F190" s="13"/>
      <c r="G190" s="13"/>
      <c r="H190" s="13"/>
      <c r="I190" s="13"/>
      <c r="J190" s="13"/>
      <c r="K190" s="13"/>
      <c r="L190" s="13"/>
      <c r="M190" s="13"/>
      <c r="N190" s="13"/>
      <c r="O190" s="13"/>
      <c r="P190" s="13"/>
      <c r="Q190" s="13"/>
      <c r="R190" s="13"/>
      <c r="S190" s="13"/>
    </row>
    <row r="191" spans="3:19">
      <c r="C191" s="13"/>
      <c r="D191" s="13"/>
      <c r="E191" s="13"/>
      <c r="F191" s="13"/>
      <c r="G191" s="13"/>
      <c r="H191" s="13"/>
      <c r="I191" s="13"/>
      <c r="J191" s="13"/>
      <c r="K191" s="13"/>
      <c r="L191" s="13"/>
      <c r="M191" s="13"/>
      <c r="N191" s="13"/>
      <c r="O191" s="13"/>
      <c r="P191" s="13"/>
      <c r="Q191" s="13"/>
      <c r="R191" s="13"/>
      <c r="S191" s="13"/>
    </row>
    <row r="192" spans="3:19">
      <c r="C192" s="13"/>
      <c r="D192" s="13"/>
      <c r="E192" s="13"/>
      <c r="F192" s="13"/>
      <c r="G192" s="13"/>
      <c r="H192" s="13"/>
      <c r="I192" s="13"/>
      <c r="J192" s="13"/>
      <c r="K192" s="13"/>
      <c r="L192" s="13"/>
      <c r="M192" s="13"/>
      <c r="N192" s="13"/>
      <c r="O192" s="13"/>
      <c r="P192" s="13"/>
      <c r="Q192" s="13"/>
      <c r="R192" s="13"/>
      <c r="S192" s="13"/>
    </row>
    <row r="193" spans="3:19">
      <c r="C193" s="13"/>
      <c r="D193" s="13"/>
      <c r="E193" s="13"/>
      <c r="F193" s="13"/>
      <c r="G193" s="13"/>
      <c r="H193" s="13"/>
      <c r="I193" s="13"/>
      <c r="J193" s="13"/>
      <c r="K193" s="13"/>
      <c r="L193" s="13"/>
      <c r="M193" s="13"/>
      <c r="N193" s="13"/>
      <c r="O193" s="13"/>
      <c r="P193" s="13"/>
      <c r="Q193" s="13"/>
      <c r="R193" s="13"/>
      <c r="S193" s="13"/>
    </row>
    <row r="194" spans="3:19">
      <c r="C194" s="13"/>
      <c r="D194" s="13"/>
      <c r="E194" s="13"/>
      <c r="F194" s="13"/>
      <c r="G194" s="13"/>
      <c r="H194" s="13"/>
      <c r="I194" s="13"/>
      <c r="J194" s="13"/>
      <c r="K194" s="13"/>
      <c r="L194" s="13"/>
      <c r="M194" s="13"/>
      <c r="N194" s="13"/>
      <c r="O194" s="13"/>
      <c r="P194" s="13"/>
      <c r="Q194" s="13"/>
      <c r="R194" s="13"/>
      <c r="S194" s="13"/>
    </row>
    <row r="195" spans="3:19">
      <c r="C195" s="13"/>
      <c r="D195" s="13"/>
      <c r="E195" s="13"/>
      <c r="F195" s="13"/>
      <c r="G195" s="13"/>
      <c r="H195" s="13"/>
      <c r="I195" s="13"/>
      <c r="J195" s="13"/>
      <c r="K195" s="13"/>
      <c r="L195" s="13"/>
      <c r="M195" s="13"/>
      <c r="N195" s="13"/>
      <c r="O195" s="13"/>
      <c r="P195" s="13"/>
      <c r="Q195" s="13"/>
      <c r="R195" s="13"/>
      <c r="S195" s="13"/>
    </row>
    <row r="196" spans="3:19">
      <c r="C196" s="13"/>
      <c r="D196" s="13"/>
      <c r="E196" s="13"/>
      <c r="F196" s="13"/>
      <c r="G196" s="13"/>
      <c r="H196" s="13"/>
      <c r="I196" s="13"/>
      <c r="J196" s="13"/>
      <c r="K196" s="13"/>
      <c r="L196" s="13"/>
      <c r="M196" s="13"/>
      <c r="N196" s="13"/>
      <c r="O196" s="13"/>
      <c r="P196" s="13"/>
      <c r="Q196" s="13"/>
      <c r="R196" s="13"/>
      <c r="S196" s="13"/>
    </row>
    <row r="197" spans="3:19">
      <c r="C197" s="13"/>
      <c r="D197" s="13"/>
      <c r="E197" s="13"/>
      <c r="F197" s="13"/>
      <c r="G197" s="13"/>
      <c r="H197" s="13"/>
      <c r="I197" s="13"/>
      <c r="J197" s="13"/>
      <c r="K197" s="13"/>
      <c r="L197" s="13"/>
      <c r="M197" s="13"/>
      <c r="N197" s="13"/>
      <c r="O197" s="13"/>
      <c r="P197" s="13"/>
      <c r="Q197" s="13"/>
      <c r="R197" s="13"/>
      <c r="S197" s="13"/>
    </row>
    <row r="198" spans="3:19">
      <c r="C198" s="13"/>
      <c r="D198" s="13"/>
      <c r="E198" s="13"/>
      <c r="F198" s="13"/>
      <c r="G198" s="13"/>
      <c r="H198" s="13"/>
      <c r="I198" s="13"/>
      <c r="J198" s="13"/>
      <c r="K198" s="13"/>
      <c r="L198" s="13"/>
      <c r="M198" s="13"/>
      <c r="N198" s="13"/>
      <c r="O198" s="13"/>
      <c r="P198" s="13"/>
      <c r="Q198" s="13"/>
      <c r="R198" s="13"/>
      <c r="S198" s="13"/>
    </row>
    <row r="199" spans="3:19">
      <c r="C199" s="13"/>
      <c r="D199" s="13"/>
      <c r="E199" s="13"/>
      <c r="F199" s="13"/>
      <c r="G199" s="13"/>
      <c r="H199" s="13"/>
      <c r="I199" s="13"/>
      <c r="J199" s="13"/>
      <c r="K199" s="13"/>
      <c r="L199" s="13"/>
      <c r="M199" s="13"/>
      <c r="N199" s="13"/>
      <c r="O199" s="13"/>
      <c r="P199" s="13"/>
      <c r="Q199" s="13"/>
      <c r="R199" s="13"/>
      <c r="S199" s="13"/>
    </row>
    <row r="200" spans="3:19">
      <c r="C200" s="13"/>
      <c r="D200" s="13"/>
      <c r="E200" s="13"/>
      <c r="F200" s="13"/>
      <c r="G200" s="13"/>
      <c r="H200" s="13"/>
      <c r="I200" s="13"/>
      <c r="J200" s="13"/>
      <c r="K200" s="13"/>
      <c r="L200" s="13"/>
      <c r="M200" s="13"/>
      <c r="N200" s="13"/>
      <c r="O200" s="13"/>
      <c r="P200" s="13"/>
      <c r="Q200" s="13"/>
      <c r="R200" s="13"/>
      <c r="S200" s="13"/>
    </row>
    <row r="201" spans="3:19">
      <c r="C201" s="13"/>
      <c r="D201" s="13"/>
      <c r="E201" s="13"/>
      <c r="F201" s="13"/>
      <c r="G201" s="13"/>
      <c r="H201" s="13"/>
      <c r="I201" s="13"/>
      <c r="J201" s="13"/>
      <c r="K201" s="13"/>
      <c r="L201" s="13"/>
      <c r="M201" s="13"/>
      <c r="N201" s="13"/>
      <c r="O201" s="13"/>
      <c r="P201" s="13"/>
      <c r="Q201" s="13"/>
      <c r="R201" s="13"/>
      <c r="S201" s="13"/>
    </row>
    <row r="202" spans="3:19">
      <c r="C202" s="13"/>
      <c r="D202" s="13"/>
      <c r="E202" s="13"/>
      <c r="F202" s="13"/>
      <c r="G202" s="13"/>
      <c r="H202" s="13"/>
      <c r="I202" s="13"/>
      <c r="J202" s="13"/>
      <c r="K202" s="13"/>
      <c r="L202" s="13"/>
      <c r="M202" s="13"/>
      <c r="N202" s="13"/>
      <c r="O202" s="13"/>
      <c r="P202" s="13"/>
      <c r="Q202" s="13"/>
      <c r="R202" s="13"/>
      <c r="S202" s="13"/>
    </row>
    <row r="203" spans="3:19">
      <c r="C203" s="13"/>
      <c r="D203" s="13"/>
      <c r="E203" s="13"/>
      <c r="F203" s="13"/>
      <c r="G203" s="13"/>
      <c r="H203" s="13"/>
      <c r="I203" s="13"/>
      <c r="J203" s="13"/>
      <c r="K203" s="13"/>
      <c r="L203" s="13"/>
      <c r="M203" s="13"/>
      <c r="N203" s="13"/>
      <c r="O203" s="13"/>
      <c r="P203" s="13"/>
      <c r="Q203" s="13"/>
      <c r="R203" s="13"/>
      <c r="S203" s="13"/>
    </row>
    <row r="204" spans="3:19">
      <c r="C204" s="13"/>
      <c r="D204" s="13"/>
      <c r="E204" s="13"/>
      <c r="F204" s="13"/>
      <c r="G204" s="13"/>
      <c r="H204" s="13"/>
      <c r="I204" s="13"/>
      <c r="J204" s="13"/>
      <c r="K204" s="13"/>
      <c r="L204" s="13"/>
      <c r="M204" s="13"/>
      <c r="N204" s="13"/>
      <c r="O204" s="13"/>
      <c r="P204" s="13"/>
      <c r="Q204" s="13"/>
      <c r="R204" s="13"/>
      <c r="S204" s="13"/>
    </row>
    <row r="205" spans="3:19">
      <c r="C205" s="13"/>
      <c r="D205" s="13"/>
      <c r="E205" s="13"/>
      <c r="F205" s="13"/>
      <c r="G205" s="13"/>
      <c r="H205" s="13"/>
      <c r="I205" s="13"/>
      <c r="J205" s="13"/>
      <c r="K205" s="13"/>
      <c r="L205" s="13"/>
      <c r="M205" s="13"/>
      <c r="N205" s="13"/>
      <c r="O205" s="13"/>
      <c r="P205" s="13"/>
      <c r="Q205" s="13"/>
      <c r="R205" s="13"/>
      <c r="S205" s="13"/>
    </row>
    <row r="206" spans="3:19">
      <c r="C206" s="13"/>
      <c r="D206" s="13"/>
      <c r="E206" s="13"/>
      <c r="F206" s="13"/>
      <c r="G206" s="13"/>
      <c r="H206" s="13"/>
      <c r="I206" s="13"/>
      <c r="J206" s="13"/>
      <c r="K206" s="13"/>
      <c r="L206" s="13"/>
      <c r="M206" s="13"/>
      <c r="N206" s="13"/>
      <c r="O206" s="13"/>
      <c r="P206" s="13"/>
      <c r="Q206" s="13"/>
      <c r="R206" s="13"/>
      <c r="S206" s="13"/>
    </row>
    <row r="207" spans="3:19">
      <c r="C207" s="13"/>
      <c r="D207" s="13"/>
      <c r="E207" s="13"/>
      <c r="F207" s="13"/>
      <c r="G207" s="13"/>
      <c r="H207" s="13"/>
      <c r="I207" s="13"/>
      <c r="J207" s="13"/>
      <c r="K207" s="13"/>
      <c r="L207" s="13"/>
      <c r="M207" s="13"/>
      <c r="N207" s="13"/>
      <c r="O207" s="13"/>
      <c r="P207" s="13"/>
      <c r="Q207" s="13"/>
      <c r="R207" s="13"/>
      <c r="S207" s="13"/>
    </row>
    <row r="208" spans="3:19">
      <c r="C208" s="13"/>
      <c r="D208" s="13"/>
      <c r="E208" s="13"/>
      <c r="F208" s="13"/>
      <c r="G208" s="13"/>
      <c r="H208" s="13"/>
      <c r="I208" s="13"/>
      <c r="J208" s="13"/>
      <c r="K208" s="13"/>
      <c r="L208" s="13"/>
      <c r="M208" s="13"/>
      <c r="N208" s="13"/>
      <c r="O208" s="13"/>
      <c r="P208" s="13"/>
      <c r="Q208" s="13"/>
      <c r="R208" s="13"/>
      <c r="S208" s="13"/>
    </row>
    <row r="209" spans="3:19">
      <c r="C209" s="13"/>
      <c r="D209" s="13"/>
      <c r="E209" s="13"/>
      <c r="F209" s="13"/>
      <c r="G209" s="13"/>
      <c r="H209" s="13"/>
      <c r="I209" s="13"/>
      <c r="J209" s="13"/>
      <c r="K209" s="13"/>
      <c r="L209" s="13"/>
      <c r="M209" s="13"/>
      <c r="N209" s="13"/>
      <c r="O209" s="13"/>
      <c r="P209" s="13"/>
      <c r="Q209" s="13"/>
      <c r="R209" s="13"/>
      <c r="S209" s="13"/>
    </row>
    <row r="210" spans="3:19">
      <c r="C210" s="13"/>
      <c r="D210" s="13"/>
      <c r="E210" s="13"/>
      <c r="F210" s="13"/>
      <c r="G210" s="13"/>
      <c r="H210" s="13"/>
      <c r="I210" s="13"/>
      <c r="J210" s="13"/>
      <c r="K210" s="13"/>
      <c r="L210" s="13"/>
      <c r="M210" s="13"/>
      <c r="N210" s="13"/>
      <c r="O210" s="13"/>
      <c r="P210" s="13"/>
      <c r="Q210" s="13"/>
      <c r="R210" s="13"/>
      <c r="S210" s="13"/>
    </row>
    <row r="211" spans="3:19">
      <c r="C211" s="13"/>
      <c r="D211" s="13"/>
      <c r="E211" s="13"/>
      <c r="F211" s="13"/>
      <c r="G211" s="13"/>
      <c r="H211" s="13"/>
      <c r="I211" s="13"/>
      <c r="J211" s="13"/>
      <c r="K211" s="13"/>
      <c r="L211" s="13"/>
      <c r="M211" s="13"/>
      <c r="N211" s="13"/>
      <c r="O211" s="13"/>
      <c r="P211" s="13"/>
      <c r="Q211" s="13"/>
      <c r="R211" s="13"/>
      <c r="S211" s="13"/>
    </row>
    <row r="212" spans="3:19">
      <c r="C212" s="13"/>
      <c r="D212" s="13"/>
      <c r="E212" s="13"/>
      <c r="F212" s="13"/>
      <c r="G212" s="13"/>
      <c r="H212" s="13"/>
      <c r="I212" s="13"/>
      <c r="J212" s="13"/>
      <c r="K212" s="13"/>
      <c r="L212" s="13"/>
      <c r="M212" s="13"/>
      <c r="N212" s="13"/>
      <c r="O212" s="13"/>
      <c r="P212" s="13"/>
      <c r="Q212" s="13"/>
      <c r="R212" s="13"/>
      <c r="S212" s="13"/>
    </row>
    <row r="213" spans="3:19">
      <c r="C213" s="13"/>
      <c r="D213" s="13"/>
      <c r="E213" s="13"/>
      <c r="F213" s="13"/>
      <c r="G213" s="13"/>
      <c r="H213" s="13"/>
      <c r="I213" s="13"/>
      <c r="J213" s="13"/>
      <c r="K213" s="13"/>
      <c r="L213" s="13"/>
      <c r="M213" s="13"/>
      <c r="N213" s="13"/>
      <c r="O213" s="13"/>
      <c r="P213" s="13"/>
      <c r="Q213" s="13"/>
      <c r="R213" s="13"/>
      <c r="S213" s="13"/>
    </row>
    <row r="214" spans="3:19">
      <c r="C214" s="13"/>
      <c r="D214" s="13"/>
      <c r="E214" s="13"/>
      <c r="F214" s="13"/>
      <c r="G214" s="13"/>
      <c r="H214" s="13"/>
      <c r="I214" s="13"/>
      <c r="J214" s="13"/>
      <c r="K214" s="13"/>
      <c r="L214" s="13"/>
      <c r="M214" s="13"/>
      <c r="N214" s="13"/>
      <c r="O214" s="13"/>
      <c r="P214" s="13"/>
      <c r="Q214" s="13"/>
      <c r="R214" s="13"/>
      <c r="S214" s="13"/>
    </row>
    <row r="215" spans="3:19">
      <c r="C215" s="13"/>
      <c r="D215" s="13"/>
      <c r="E215" s="13"/>
      <c r="F215" s="13"/>
      <c r="G215" s="13"/>
      <c r="H215" s="13"/>
      <c r="I215" s="13"/>
      <c r="J215" s="13"/>
      <c r="K215" s="13"/>
      <c r="L215" s="13"/>
      <c r="M215" s="13"/>
      <c r="N215" s="13"/>
      <c r="O215" s="13"/>
      <c r="P215" s="13"/>
      <c r="Q215" s="13"/>
      <c r="R215" s="13"/>
      <c r="S215" s="13"/>
    </row>
    <row r="216" spans="3:19">
      <c r="C216" s="13"/>
      <c r="D216" s="13"/>
      <c r="E216" s="13"/>
      <c r="F216" s="13"/>
      <c r="G216" s="13"/>
      <c r="H216" s="13"/>
      <c r="I216" s="13"/>
      <c r="J216" s="13"/>
      <c r="K216" s="13"/>
      <c r="L216" s="13"/>
      <c r="M216" s="13"/>
      <c r="N216" s="13"/>
      <c r="O216" s="13"/>
      <c r="P216" s="13"/>
      <c r="Q216" s="13"/>
      <c r="R216" s="13"/>
      <c r="S216" s="13"/>
    </row>
    <row r="217" spans="3:19">
      <c r="C217" s="13"/>
      <c r="D217" s="13"/>
      <c r="E217" s="13"/>
      <c r="F217" s="13"/>
      <c r="G217" s="13"/>
      <c r="H217" s="13"/>
      <c r="I217" s="13"/>
      <c r="J217" s="13"/>
      <c r="K217" s="13"/>
      <c r="L217" s="13"/>
      <c r="M217" s="13"/>
      <c r="N217" s="13"/>
      <c r="O217" s="13"/>
      <c r="P217" s="13"/>
      <c r="Q217" s="13"/>
      <c r="R217" s="13"/>
      <c r="S217" s="13"/>
    </row>
    <row r="218" spans="3:19">
      <c r="C218" s="13"/>
      <c r="D218" s="13"/>
      <c r="E218" s="13"/>
      <c r="F218" s="13"/>
      <c r="G218" s="13"/>
      <c r="H218" s="13"/>
      <c r="I218" s="13"/>
      <c r="J218" s="13"/>
      <c r="K218" s="13"/>
      <c r="L218" s="13"/>
      <c r="M218" s="13"/>
      <c r="N218" s="13"/>
      <c r="O218" s="13"/>
      <c r="P218" s="13"/>
      <c r="Q218" s="13"/>
      <c r="R218" s="13"/>
      <c r="S218" s="13"/>
    </row>
    <row r="219" spans="3:19">
      <c r="C219" s="13"/>
      <c r="D219" s="13"/>
      <c r="E219" s="13"/>
      <c r="F219" s="13"/>
      <c r="G219" s="13"/>
      <c r="H219" s="13"/>
      <c r="I219" s="13"/>
      <c r="J219" s="13"/>
      <c r="K219" s="13"/>
      <c r="L219" s="13"/>
      <c r="M219" s="13"/>
      <c r="N219" s="13"/>
      <c r="O219" s="13"/>
      <c r="P219" s="13"/>
      <c r="Q219" s="13"/>
      <c r="R219" s="13"/>
      <c r="S219" s="13"/>
    </row>
    <row r="220" spans="3:19">
      <c r="C220" s="13"/>
      <c r="D220" s="13"/>
      <c r="E220" s="13"/>
      <c r="F220" s="13"/>
      <c r="G220" s="13"/>
      <c r="H220" s="13"/>
      <c r="I220" s="13"/>
      <c r="J220" s="13"/>
      <c r="K220" s="13"/>
      <c r="L220" s="13"/>
      <c r="M220" s="13"/>
      <c r="N220" s="13"/>
      <c r="O220" s="13"/>
      <c r="P220" s="13"/>
      <c r="Q220" s="13"/>
      <c r="R220" s="13"/>
      <c r="S220" s="13"/>
    </row>
    <row r="221" spans="3:19">
      <c r="C221" s="13"/>
      <c r="D221" s="13"/>
      <c r="E221" s="13"/>
      <c r="F221" s="13"/>
      <c r="G221" s="13"/>
      <c r="H221" s="13"/>
      <c r="I221" s="13"/>
      <c r="J221" s="13"/>
      <c r="K221" s="13"/>
      <c r="L221" s="13"/>
      <c r="M221" s="13"/>
      <c r="N221" s="13"/>
      <c r="O221" s="13"/>
      <c r="P221" s="13"/>
      <c r="Q221" s="13"/>
      <c r="R221" s="13"/>
      <c r="S221" s="13"/>
    </row>
    <row r="222" spans="3:19">
      <c r="C222" s="13"/>
      <c r="D222" s="13"/>
      <c r="E222" s="13"/>
      <c r="F222" s="13"/>
      <c r="G222" s="13"/>
      <c r="H222" s="13"/>
      <c r="I222" s="13"/>
      <c r="J222" s="13"/>
      <c r="K222" s="13"/>
      <c r="L222" s="13"/>
      <c r="M222" s="13"/>
      <c r="N222" s="13"/>
      <c r="O222" s="13"/>
      <c r="P222" s="13"/>
      <c r="Q222" s="13"/>
      <c r="R222" s="13"/>
      <c r="S222" s="13"/>
    </row>
    <row r="223" spans="3:19">
      <c r="C223" s="13"/>
      <c r="D223" s="13"/>
      <c r="E223" s="13"/>
      <c r="F223" s="13"/>
      <c r="G223" s="13"/>
      <c r="H223" s="13"/>
      <c r="I223" s="13"/>
      <c r="J223" s="13"/>
      <c r="K223" s="13"/>
      <c r="L223" s="13"/>
      <c r="M223" s="13"/>
      <c r="N223" s="13"/>
      <c r="O223" s="13"/>
      <c r="P223" s="13"/>
      <c r="Q223" s="13"/>
      <c r="R223" s="13"/>
      <c r="S223" s="13"/>
    </row>
    <row r="224" spans="3:19">
      <c r="C224" s="13"/>
      <c r="D224" s="13"/>
      <c r="E224" s="13"/>
      <c r="F224" s="13"/>
      <c r="G224" s="13"/>
      <c r="H224" s="13"/>
      <c r="I224" s="13"/>
      <c r="J224" s="13"/>
      <c r="K224" s="13"/>
      <c r="L224" s="13"/>
      <c r="M224" s="13"/>
      <c r="N224" s="13"/>
      <c r="O224" s="13"/>
      <c r="P224" s="13"/>
      <c r="Q224" s="13"/>
      <c r="R224" s="13"/>
      <c r="S224" s="13"/>
    </row>
    <row r="225" spans="3:19">
      <c r="C225" s="13"/>
      <c r="D225" s="13"/>
      <c r="E225" s="13"/>
      <c r="F225" s="13"/>
      <c r="G225" s="13"/>
      <c r="H225" s="13"/>
      <c r="I225" s="13"/>
      <c r="J225" s="13"/>
      <c r="K225" s="13"/>
      <c r="L225" s="13"/>
      <c r="M225" s="13"/>
      <c r="N225" s="13"/>
      <c r="O225" s="13"/>
      <c r="P225" s="13"/>
      <c r="Q225" s="13"/>
      <c r="R225" s="13"/>
      <c r="S225" s="13"/>
    </row>
    <row r="226" spans="3:19">
      <c r="C226" s="13"/>
      <c r="D226" s="13"/>
      <c r="E226" s="13"/>
      <c r="F226" s="13"/>
      <c r="G226" s="13"/>
      <c r="H226" s="13"/>
      <c r="I226" s="13"/>
      <c r="J226" s="13"/>
      <c r="K226" s="13"/>
      <c r="L226" s="13"/>
      <c r="M226" s="13"/>
      <c r="N226" s="13"/>
      <c r="O226" s="13"/>
      <c r="P226" s="13"/>
      <c r="Q226" s="13"/>
      <c r="R226" s="13"/>
      <c r="S226" s="13"/>
    </row>
    <row r="227" spans="3:19">
      <c r="C227" s="13"/>
      <c r="D227" s="13"/>
      <c r="E227" s="13"/>
      <c r="F227" s="13"/>
      <c r="G227" s="13"/>
      <c r="H227" s="13"/>
      <c r="I227" s="13"/>
      <c r="J227" s="13"/>
      <c r="K227" s="13"/>
      <c r="L227" s="13"/>
      <c r="M227" s="13"/>
      <c r="N227" s="13"/>
      <c r="O227" s="13"/>
      <c r="P227" s="13"/>
      <c r="Q227" s="13"/>
      <c r="R227" s="13"/>
      <c r="S227" s="13"/>
    </row>
    <row r="228" spans="3:19">
      <c r="C228" s="13"/>
      <c r="D228" s="13"/>
      <c r="E228" s="13"/>
      <c r="F228" s="13"/>
      <c r="G228" s="13"/>
      <c r="H228" s="13"/>
      <c r="I228" s="13"/>
      <c r="J228" s="13"/>
      <c r="K228" s="13"/>
      <c r="L228" s="13"/>
      <c r="M228" s="13"/>
      <c r="N228" s="13"/>
      <c r="O228" s="13"/>
      <c r="P228" s="13"/>
      <c r="Q228" s="13"/>
      <c r="R228" s="13"/>
      <c r="S228" s="13"/>
    </row>
    <row r="229" spans="3:19">
      <c r="C229" s="13"/>
      <c r="D229" s="13"/>
      <c r="E229" s="13"/>
      <c r="F229" s="13"/>
      <c r="G229" s="13"/>
      <c r="H229" s="13"/>
      <c r="I229" s="13"/>
      <c r="J229" s="13"/>
      <c r="K229" s="13"/>
      <c r="L229" s="13"/>
      <c r="M229" s="13"/>
      <c r="N229" s="13"/>
      <c r="O229" s="13"/>
      <c r="P229" s="13"/>
      <c r="Q229" s="13"/>
      <c r="R229" s="13"/>
      <c r="S229" s="13"/>
    </row>
    <row r="230" spans="3:19">
      <c r="C230" s="13"/>
      <c r="D230" s="13"/>
      <c r="E230" s="13"/>
      <c r="F230" s="13"/>
      <c r="G230" s="13"/>
      <c r="H230" s="13"/>
      <c r="I230" s="13"/>
      <c r="J230" s="13"/>
      <c r="K230" s="13"/>
      <c r="L230" s="13"/>
      <c r="M230" s="13"/>
      <c r="N230" s="13"/>
      <c r="O230" s="13"/>
      <c r="P230" s="13"/>
      <c r="Q230" s="13"/>
      <c r="R230" s="13"/>
      <c r="S230" s="13"/>
    </row>
    <row r="231" spans="3:19">
      <c r="C231" s="13"/>
      <c r="D231" s="13"/>
      <c r="E231" s="13"/>
      <c r="F231" s="13"/>
      <c r="G231" s="13"/>
      <c r="H231" s="13"/>
      <c r="I231" s="13"/>
      <c r="J231" s="13"/>
      <c r="K231" s="13"/>
      <c r="L231" s="13"/>
      <c r="M231" s="13"/>
      <c r="N231" s="13"/>
      <c r="O231" s="13"/>
      <c r="P231" s="13"/>
      <c r="Q231" s="13"/>
      <c r="R231" s="13"/>
      <c r="S231" s="13"/>
    </row>
    <row r="232" spans="3:19">
      <c r="C232" s="13"/>
      <c r="D232" s="13"/>
      <c r="E232" s="13"/>
      <c r="F232" s="13"/>
      <c r="G232" s="13"/>
      <c r="H232" s="13"/>
      <c r="I232" s="13"/>
      <c r="J232" s="13"/>
      <c r="K232" s="13"/>
      <c r="L232" s="13"/>
      <c r="M232" s="13"/>
      <c r="N232" s="13"/>
      <c r="O232" s="13"/>
      <c r="P232" s="13"/>
      <c r="Q232" s="13"/>
      <c r="R232" s="13"/>
      <c r="S232" s="13"/>
    </row>
    <row r="233" spans="3:19">
      <c r="C233" s="13"/>
      <c r="D233" s="13"/>
      <c r="E233" s="13"/>
      <c r="F233" s="13"/>
      <c r="G233" s="13"/>
      <c r="H233" s="13"/>
      <c r="I233" s="13"/>
      <c r="J233" s="13"/>
      <c r="K233" s="13"/>
      <c r="L233" s="13"/>
      <c r="M233" s="13"/>
      <c r="N233" s="13"/>
      <c r="O233" s="13"/>
      <c r="P233" s="13"/>
      <c r="Q233" s="13"/>
      <c r="R233" s="13"/>
      <c r="S233" s="13"/>
    </row>
    <row r="234" spans="3:19">
      <c r="C234" s="13"/>
      <c r="D234" s="13"/>
      <c r="E234" s="13"/>
      <c r="F234" s="13"/>
      <c r="G234" s="13"/>
      <c r="H234" s="13"/>
      <c r="I234" s="13"/>
      <c r="J234" s="13"/>
      <c r="K234" s="13"/>
      <c r="L234" s="13"/>
      <c r="M234" s="13"/>
      <c r="N234" s="13"/>
      <c r="O234" s="13"/>
      <c r="P234" s="13"/>
      <c r="Q234" s="13"/>
      <c r="R234" s="13"/>
      <c r="S234" s="13"/>
    </row>
    <row r="235" spans="3:19">
      <c r="C235" s="13"/>
      <c r="D235" s="13"/>
      <c r="E235" s="13"/>
      <c r="F235" s="13"/>
      <c r="G235" s="13"/>
      <c r="H235" s="13"/>
      <c r="I235" s="13"/>
      <c r="J235" s="13"/>
      <c r="K235" s="13"/>
      <c r="L235" s="13"/>
      <c r="M235" s="13"/>
      <c r="N235" s="13"/>
      <c r="O235" s="13"/>
      <c r="P235" s="13"/>
      <c r="Q235" s="13"/>
      <c r="R235" s="13"/>
      <c r="S235" s="13"/>
    </row>
    <row r="236" spans="3:19">
      <c r="C236" s="13"/>
      <c r="D236" s="13"/>
      <c r="E236" s="13"/>
      <c r="F236" s="13"/>
      <c r="G236" s="13"/>
      <c r="H236" s="13"/>
      <c r="I236" s="13"/>
      <c r="J236" s="13"/>
      <c r="K236" s="13"/>
      <c r="L236" s="13"/>
      <c r="M236" s="13"/>
      <c r="N236" s="13"/>
      <c r="O236" s="13"/>
      <c r="P236" s="13"/>
      <c r="Q236" s="13"/>
      <c r="R236" s="13"/>
      <c r="S236" s="13"/>
    </row>
    <row r="237" spans="3:19">
      <c r="C237" s="13"/>
      <c r="D237" s="13"/>
      <c r="E237" s="13"/>
      <c r="F237" s="13"/>
      <c r="G237" s="13"/>
      <c r="H237" s="13"/>
      <c r="I237" s="13"/>
      <c r="J237" s="13"/>
      <c r="K237" s="13"/>
      <c r="L237" s="13"/>
      <c r="M237" s="13"/>
      <c r="N237" s="13"/>
      <c r="O237" s="13"/>
      <c r="P237" s="13"/>
      <c r="Q237" s="13"/>
      <c r="R237" s="13"/>
      <c r="S237" s="13"/>
    </row>
    <row r="238" spans="3:19">
      <c r="C238" s="13"/>
      <c r="D238" s="13"/>
      <c r="E238" s="13"/>
      <c r="F238" s="13"/>
      <c r="G238" s="13"/>
      <c r="H238" s="13"/>
      <c r="I238" s="13"/>
      <c r="J238" s="13"/>
      <c r="K238" s="13"/>
      <c r="L238" s="13"/>
      <c r="M238" s="13"/>
      <c r="N238" s="13"/>
      <c r="O238" s="13"/>
      <c r="P238" s="13"/>
      <c r="Q238" s="13"/>
      <c r="R238" s="13"/>
      <c r="S238" s="13"/>
    </row>
    <row r="239" spans="3:19">
      <c r="C239" s="13"/>
      <c r="D239" s="13"/>
      <c r="E239" s="13"/>
      <c r="F239" s="13"/>
      <c r="G239" s="13"/>
      <c r="H239" s="13"/>
      <c r="I239" s="13"/>
      <c r="J239" s="13"/>
      <c r="K239" s="13"/>
      <c r="L239" s="13"/>
      <c r="M239" s="13"/>
      <c r="N239" s="13"/>
      <c r="O239" s="13"/>
      <c r="P239" s="13"/>
      <c r="Q239" s="13"/>
      <c r="R239" s="13"/>
      <c r="S239" s="13"/>
    </row>
    <row r="240" spans="3:19">
      <c r="C240" s="13"/>
      <c r="D240" s="13"/>
      <c r="E240" s="13"/>
      <c r="F240" s="13"/>
      <c r="G240" s="13"/>
      <c r="H240" s="13"/>
      <c r="I240" s="13"/>
      <c r="J240" s="13"/>
      <c r="K240" s="13"/>
      <c r="L240" s="13"/>
      <c r="M240" s="13"/>
      <c r="N240" s="13"/>
      <c r="O240" s="13"/>
      <c r="P240" s="13"/>
      <c r="Q240" s="13"/>
      <c r="R240" s="13"/>
      <c r="S240" s="13"/>
    </row>
    <row r="241" spans="3:19">
      <c r="C241" s="13"/>
      <c r="D241" s="13"/>
      <c r="E241" s="13"/>
      <c r="F241" s="13"/>
      <c r="G241" s="13"/>
      <c r="H241" s="13"/>
      <c r="I241" s="13"/>
      <c r="J241" s="13"/>
      <c r="K241" s="13"/>
      <c r="L241" s="13"/>
      <c r="M241" s="13"/>
      <c r="N241" s="13"/>
      <c r="O241" s="13"/>
      <c r="P241" s="13"/>
      <c r="Q241" s="13"/>
      <c r="R241" s="13"/>
      <c r="S241" s="13"/>
    </row>
    <row r="242" spans="3:19">
      <c r="C242" s="13"/>
      <c r="D242" s="13"/>
      <c r="E242" s="13"/>
      <c r="F242" s="13"/>
      <c r="G242" s="13"/>
      <c r="H242" s="13"/>
      <c r="I242" s="13"/>
      <c r="J242" s="13"/>
      <c r="K242" s="13"/>
      <c r="L242" s="13"/>
      <c r="M242" s="13"/>
      <c r="N242" s="13"/>
      <c r="O242" s="13"/>
      <c r="P242" s="13"/>
      <c r="Q242" s="13"/>
      <c r="R242" s="13"/>
      <c r="S242" s="13"/>
    </row>
    <row r="243" spans="3:19">
      <c r="C243" s="13"/>
      <c r="D243" s="13"/>
      <c r="E243" s="13"/>
      <c r="F243" s="13"/>
      <c r="G243" s="13"/>
      <c r="H243" s="13"/>
      <c r="I243" s="13"/>
      <c r="J243" s="13"/>
      <c r="K243" s="13"/>
      <c r="L243" s="13"/>
      <c r="M243" s="13"/>
      <c r="N243" s="13"/>
      <c r="O243" s="13"/>
      <c r="P243" s="13"/>
      <c r="Q243" s="13"/>
      <c r="R243" s="13"/>
      <c r="S243" s="13"/>
    </row>
    <row r="244" spans="3:19">
      <c r="C244" s="13"/>
      <c r="D244" s="13"/>
      <c r="E244" s="13"/>
      <c r="F244" s="13"/>
      <c r="G244" s="13"/>
      <c r="H244" s="13"/>
      <c r="I244" s="13"/>
      <c r="J244" s="13"/>
      <c r="K244" s="13"/>
      <c r="L244" s="13"/>
      <c r="M244" s="13"/>
      <c r="N244" s="13"/>
      <c r="O244" s="13"/>
      <c r="P244" s="13"/>
      <c r="Q244" s="13"/>
      <c r="R244" s="13"/>
      <c r="S244" s="13"/>
    </row>
    <row r="245" spans="3:19">
      <c r="C245" s="13"/>
      <c r="D245" s="13"/>
      <c r="E245" s="13"/>
      <c r="F245" s="13"/>
      <c r="G245" s="13"/>
      <c r="H245" s="13"/>
      <c r="I245" s="13"/>
      <c r="J245" s="13"/>
      <c r="K245" s="13"/>
      <c r="L245" s="13"/>
      <c r="M245" s="13"/>
      <c r="N245" s="13"/>
      <c r="O245" s="13"/>
      <c r="P245" s="13"/>
      <c r="Q245" s="13"/>
      <c r="R245" s="13"/>
      <c r="S245" s="13"/>
    </row>
    <row r="246" spans="3:19">
      <c r="C246" s="13"/>
      <c r="D246" s="13"/>
      <c r="E246" s="13"/>
      <c r="F246" s="13"/>
      <c r="G246" s="13"/>
      <c r="H246" s="13"/>
      <c r="I246" s="13"/>
      <c r="J246" s="13"/>
      <c r="K246" s="13"/>
      <c r="L246" s="13"/>
      <c r="M246" s="13"/>
      <c r="N246" s="13"/>
      <c r="O246" s="13"/>
      <c r="P246" s="13"/>
      <c r="Q246" s="13"/>
      <c r="R246" s="13"/>
      <c r="S246" s="13"/>
    </row>
    <row r="247" spans="3:19">
      <c r="C247" s="13"/>
      <c r="D247" s="13"/>
      <c r="E247" s="13"/>
      <c r="F247" s="13"/>
      <c r="G247" s="13"/>
      <c r="H247" s="13"/>
      <c r="I247" s="13"/>
      <c r="J247" s="13"/>
      <c r="K247" s="13"/>
      <c r="L247" s="13"/>
      <c r="M247" s="13"/>
      <c r="N247" s="13"/>
      <c r="O247" s="13"/>
      <c r="P247" s="13"/>
      <c r="Q247" s="13"/>
      <c r="R247" s="13"/>
      <c r="S247" s="13"/>
    </row>
    <row r="248" spans="3:19">
      <c r="C248" s="13"/>
      <c r="D248" s="13"/>
      <c r="E248" s="13"/>
      <c r="F248" s="13"/>
      <c r="G248" s="13"/>
      <c r="H248" s="13"/>
      <c r="I248" s="13"/>
      <c r="J248" s="13"/>
      <c r="K248" s="13"/>
      <c r="L248" s="13"/>
      <c r="M248" s="13"/>
      <c r="N248" s="13"/>
      <c r="O248" s="13"/>
      <c r="P248" s="13"/>
      <c r="Q248" s="13"/>
      <c r="R248" s="13"/>
      <c r="S248" s="13"/>
    </row>
    <row r="249" spans="3:19">
      <c r="C249" s="13"/>
      <c r="D249" s="13"/>
      <c r="E249" s="13"/>
      <c r="F249" s="13"/>
      <c r="G249" s="13"/>
      <c r="H249" s="13"/>
      <c r="I249" s="13"/>
      <c r="J249" s="13"/>
      <c r="K249" s="13"/>
      <c r="L249" s="13"/>
      <c r="M249" s="13"/>
      <c r="N249" s="13"/>
      <c r="O249" s="13"/>
      <c r="P249" s="13"/>
      <c r="Q249" s="13"/>
      <c r="R249" s="13"/>
      <c r="S249" s="13"/>
    </row>
    <row r="250" spans="3:19">
      <c r="C250" s="13"/>
      <c r="D250" s="13"/>
      <c r="E250" s="13"/>
      <c r="F250" s="13"/>
      <c r="G250" s="13"/>
      <c r="H250" s="13"/>
      <c r="I250" s="13"/>
      <c r="J250" s="13"/>
      <c r="K250" s="13"/>
      <c r="L250" s="13"/>
      <c r="M250" s="13"/>
      <c r="N250" s="13"/>
      <c r="O250" s="13"/>
      <c r="P250" s="13"/>
      <c r="Q250" s="13"/>
      <c r="R250" s="13"/>
      <c r="S250" s="13"/>
    </row>
    <row r="251" spans="3:19">
      <c r="C251" s="13"/>
      <c r="D251" s="13"/>
      <c r="E251" s="13"/>
      <c r="F251" s="13"/>
      <c r="G251" s="13"/>
      <c r="H251" s="13"/>
      <c r="I251" s="13"/>
      <c r="J251" s="13"/>
      <c r="K251" s="13"/>
      <c r="L251" s="13"/>
      <c r="M251" s="13"/>
      <c r="N251" s="13"/>
      <c r="O251" s="13"/>
      <c r="P251" s="13"/>
      <c r="Q251" s="13"/>
      <c r="R251" s="13"/>
      <c r="S251" s="13"/>
    </row>
    <row r="252" spans="3:19">
      <c r="C252" s="13"/>
      <c r="D252" s="13"/>
      <c r="E252" s="13"/>
      <c r="F252" s="13"/>
      <c r="G252" s="13"/>
      <c r="H252" s="13"/>
      <c r="I252" s="13"/>
      <c r="J252" s="13"/>
      <c r="K252" s="13"/>
      <c r="L252" s="13"/>
      <c r="M252" s="13"/>
      <c r="N252" s="13"/>
      <c r="O252" s="13"/>
      <c r="P252" s="13"/>
      <c r="Q252" s="13"/>
      <c r="R252" s="13"/>
      <c r="S252" s="13"/>
    </row>
    <row r="253" spans="3:19">
      <c r="C253" s="13"/>
      <c r="D253" s="13"/>
      <c r="E253" s="13"/>
      <c r="F253" s="13"/>
      <c r="G253" s="13"/>
      <c r="H253" s="13"/>
      <c r="I253" s="13"/>
      <c r="J253" s="13"/>
      <c r="K253" s="13"/>
      <c r="L253" s="13"/>
      <c r="M253" s="13"/>
      <c r="N253" s="13"/>
      <c r="O253" s="13"/>
      <c r="P253" s="13"/>
      <c r="Q253" s="13"/>
      <c r="R253" s="13"/>
      <c r="S253" s="13"/>
    </row>
    <row r="254" spans="3:19">
      <c r="C254" s="13"/>
      <c r="D254" s="13"/>
      <c r="E254" s="13"/>
      <c r="F254" s="13"/>
      <c r="G254" s="13"/>
      <c r="H254" s="13"/>
      <c r="I254" s="13"/>
      <c r="J254" s="13"/>
      <c r="K254" s="13"/>
      <c r="L254" s="13"/>
      <c r="M254" s="13"/>
      <c r="N254" s="13"/>
      <c r="O254" s="13"/>
      <c r="P254" s="13"/>
      <c r="Q254" s="13"/>
      <c r="R254" s="13"/>
      <c r="S254" s="13"/>
    </row>
    <row r="255" spans="3:19">
      <c r="C255" s="13"/>
      <c r="D255" s="13"/>
      <c r="E255" s="13"/>
      <c r="F255" s="13"/>
      <c r="G255" s="13"/>
      <c r="H255" s="13"/>
      <c r="I255" s="13"/>
      <c r="J255" s="13"/>
      <c r="K255" s="13"/>
      <c r="L255" s="13"/>
      <c r="M255" s="13"/>
      <c r="N255" s="13"/>
      <c r="O255" s="13"/>
      <c r="P255" s="13"/>
      <c r="Q255" s="13"/>
      <c r="R255" s="13"/>
      <c r="S255" s="13"/>
    </row>
    <row r="256" spans="3:19">
      <c r="C256" s="13"/>
      <c r="D256" s="13"/>
      <c r="E256" s="13"/>
      <c r="F256" s="13"/>
      <c r="G256" s="13"/>
      <c r="H256" s="13"/>
      <c r="I256" s="13"/>
      <c r="J256" s="13"/>
      <c r="K256" s="13"/>
      <c r="L256" s="13"/>
      <c r="M256" s="13"/>
      <c r="N256" s="13"/>
      <c r="O256" s="13"/>
      <c r="P256" s="13"/>
      <c r="Q256" s="13"/>
      <c r="R256" s="13"/>
      <c r="S256" s="13"/>
    </row>
    <row r="257" spans="3:19">
      <c r="C257" s="13"/>
      <c r="D257" s="13"/>
      <c r="E257" s="13"/>
      <c r="F257" s="13"/>
      <c r="G257" s="13"/>
      <c r="H257" s="13"/>
      <c r="I257" s="13"/>
      <c r="J257" s="13"/>
      <c r="K257" s="13"/>
      <c r="L257" s="13"/>
      <c r="M257" s="13"/>
      <c r="N257" s="13"/>
      <c r="O257" s="13"/>
      <c r="P257" s="13"/>
      <c r="Q257" s="13"/>
      <c r="R257" s="13"/>
      <c r="S257" s="13"/>
    </row>
    <row r="258" spans="3:19">
      <c r="C258" s="13"/>
      <c r="D258" s="13"/>
      <c r="E258" s="13"/>
      <c r="F258" s="13"/>
      <c r="G258" s="13"/>
      <c r="H258" s="13"/>
      <c r="I258" s="13"/>
      <c r="J258" s="13"/>
      <c r="K258" s="13"/>
      <c r="L258" s="13"/>
      <c r="M258" s="13"/>
      <c r="N258" s="13"/>
      <c r="O258" s="13"/>
      <c r="P258" s="13"/>
      <c r="Q258" s="13"/>
      <c r="R258" s="13"/>
      <c r="S258" s="13"/>
    </row>
    <row r="259" spans="3:19">
      <c r="C259" s="13"/>
      <c r="D259" s="13"/>
      <c r="E259" s="13"/>
      <c r="F259" s="13"/>
      <c r="G259" s="13"/>
      <c r="H259" s="13"/>
      <c r="I259" s="13"/>
      <c r="J259" s="13"/>
      <c r="K259" s="13"/>
      <c r="L259" s="13"/>
      <c r="M259" s="13"/>
      <c r="N259" s="13"/>
      <c r="O259" s="13"/>
      <c r="P259" s="13"/>
      <c r="Q259" s="13"/>
      <c r="R259" s="13"/>
      <c r="S259" s="13"/>
    </row>
    <row r="260" spans="3:19">
      <c r="C260" s="13"/>
      <c r="D260" s="13"/>
      <c r="E260" s="13"/>
      <c r="F260" s="13"/>
      <c r="G260" s="13"/>
      <c r="H260" s="13"/>
      <c r="I260" s="13"/>
      <c r="J260" s="13"/>
      <c r="K260" s="13"/>
      <c r="L260" s="13"/>
      <c r="M260" s="13"/>
      <c r="N260" s="13"/>
      <c r="O260" s="13"/>
      <c r="P260" s="13"/>
      <c r="Q260" s="13"/>
      <c r="R260" s="13"/>
      <c r="S260" s="13"/>
    </row>
    <row r="261" spans="3:19">
      <c r="C261" s="13"/>
      <c r="D261" s="13"/>
      <c r="E261" s="13"/>
      <c r="F261" s="13"/>
      <c r="G261" s="13"/>
      <c r="H261" s="13"/>
      <c r="I261" s="13"/>
      <c r="J261" s="13"/>
      <c r="K261" s="13"/>
      <c r="L261" s="13"/>
      <c r="M261" s="13"/>
      <c r="N261" s="13"/>
      <c r="O261" s="13"/>
      <c r="P261" s="13"/>
      <c r="Q261" s="13"/>
      <c r="R261" s="13"/>
      <c r="S261" s="13"/>
    </row>
    <row r="262" spans="3:19">
      <c r="C262" s="13"/>
      <c r="D262" s="13"/>
      <c r="E262" s="13"/>
      <c r="F262" s="13"/>
      <c r="G262" s="13"/>
      <c r="H262" s="13"/>
      <c r="I262" s="13"/>
      <c r="J262" s="13"/>
      <c r="K262" s="13"/>
      <c r="L262" s="13"/>
      <c r="M262" s="13"/>
      <c r="N262" s="13"/>
      <c r="O262" s="13"/>
      <c r="P262" s="13"/>
      <c r="Q262" s="13"/>
      <c r="R262" s="13"/>
      <c r="S262" s="13"/>
    </row>
    <row r="263" spans="3:19">
      <c r="C263" s="13"/>
      <c r="D263" s="13"/>
      <c r="E263" s="13"/>
      <c r="F263" s="13"/>
      <c r="G263" s="13"/>
      <c r="H263" s="13"/>
      <c r="I263" s="13"/>
      <c r="J263" s="13"/>
      <c r="K263" s="13"/>
      <c r="L263" s="13"/>
      <c r="M263" s="13"/>
      <c r="N263" s="13"/>
      <c r="O263" s="13"/>
      <c r="P263" s="13"/>
      <c r="Q263" s="13"/>
      <c r="R263" s="13"/>
      <c r="S263" s="13"/>
    </row>
    <row r="264" spans="3:19">
      <c r="C264" s="13"/>
      <c r="D264" s="13"/>
      <c r="E264" s="13"/>
      <c r="F264" s="13"/>
      <c r="G264" s="13"/>
      <c r="H264" s="13"/>
      <c r="I264" s="13"/>
      <c r="J264" s="13"/>
      <c r="K264" s="13"/>
      <c r="L264" s="13"/>
      <c r="M264" s="13"/>
      <c r="N264" s="13"/>
      <c r="O264" s="13"/>
      <c r="P264" s="13"/>
      <c r="Q264" s="13"/>
      <c r="R264" s="13"/>
      <c r="S264" s="13"/>
    </row>
    <row r="265" spans="3:19">
      <c r="C265" s="13"/>
      <c r="D265" s="13"/>
      <c r="E265" s="13"/>
      <c r="F265" s="13"/>
      <c r="G265" s="13"/>
      <c r="H265" s="13"/>
      <c r="I265" s="13"/>
      <c r="J265" s="13"/>
      <c r="K265" s="13"/>
      <c r="L265" s="13"/>
      <c r="M265" s="13"/>
      <c r="N265" s="13"/>
      <c r="O265" s="13"/>
      <c r="P265" s="13"/>
      <c r="Q265" s="13"/>
      <c r="R265" s="13"/>
      <c r="S265" s="13"/>
    </row>
    <row r="266" spans="3:19">
      <c r="C266" s="13"/>
      <c r="D266" s="13"/>
      <c r="E266" s="13"/>
      <c r="F266" s="13"/>
      <c r="G266" s="13"/>
      <c r="H266" s="13"/>
      <c r="I266" s="13"/>
      <c r="J266" s="13"/>
      <c r="K266" s="13"/>
      <c r="L266" s="13"/>
      <c r="M266" s="13"/>
      <c r="N266" s="13"/>
      <c r="O266" s="13"/>
      <c r="P266" s="13"/>
      <c r="Q266" s="13"/>
      <c r="R266" s="13"/>
      <c r="S266" s="13"/>
    </row>
    <row r="267" spans="3:19">
      <c r="C267" s="13"/>
      <c r="D267" s="13"/>
      <c r="E267" s="13"/>
      <c r="F267" s="13"/>
      <c r="G267" s="13"/>
      <c r="H267" s="13"/>
      <c r="I267" s="13"/>
      <c r="J267" s="13"/>
      <c r="K267" s="13"/>
      <c r="L267" s="13"/>
      <c r="M267" s="13"/>
      <c r="N267" s="13"/>
      <c r="O267" s="13"/>
      <c r="P267" s="13"/>
      <c r="Q267" s="13"/>
      <c r="R267" s="13"/>
      <c r="S267" s="13"/>
    </row>
    <row r="268" spans="3:19">
      <c r="C268" s="13"/>
      <c r="D268" s="13"/>
      <c r="E268" s="13"/>
      <c r="F268" s="13"/>
      <c r="G268" s="13"/>
      <c r="H268" s="13"/>
      <c r="I268" s="13"/>
      <c r="J268" s="13"/>
      <c r="K268" s="13"/>
      <c r="L268" s="13"/>
      <c r="M268" s="13"/>
      <c r="N268" s="13"/>
      <c r="O268" s="13"/>
      <c r="P268" s="13"/>
      <c r="Q268" s="13"/>
      <c r="R268" s="13"/>
      <c r="S268" s="13"/>
    </row>
    <row r="269" spans="3:19">
      <c r="C269" s="13"/>
      <c r="D269" s="13"/>
      <c r="E269" s="13"/>
      <c r="F269" s="13"/>
      <c r="G269" s="13"/>
      <c r="H269" s="13"/>
      <c r="I269" s="13"/>
      <c r="J269" s="13"/>
      <c r="K269" s="13"/>
      <c r="L269" s="13"/>
      <c r="M269" s="13"/>
      <c r="N269" s="13"/>
      <c r="O269" s="13"/>
      <c r="P269" s="13"/>
      <c r="Q269" s="13"/>
      <c r="R269" s="13"/>
      <c r="S269" s="13"/>
    </row>
    <row r="270" spans="3:19">
      <c r="C270" s="13"/>
      <c r="D270" s="13"/>
      <c r="E270" s="13"/>
      <c r="F270" s="13"/>
      <c r="G270" s="13"/>
      <c r="H270" s="13"/>
      <c r="I270" s="13"/>
      <c r="J270" s="13"/>
      <c r="K270" s="13"/>
      <c r="L270" s="13"/>
      <c r="M270" s="13"/>
      <c r="N270" s="13"/>
      <c r="O270" s="13"/>
      <c r="P270" s="13"/>
      <c r="Q270" s="13"/>
      <c r="R270" s="13"/>
      <c r="S270" s="13"/>
    </row>
    <row r="271" spans="3:19">
      <c r="C271" s="13"/>
      <c r="D271" s="13"/>
      <c r="E271" s="13"/>
      <c r="F271" s="13"/>
      <c r="G271" s="13"/>
      <c r="H271" s="13"/>
      <c r="I271" s="13"/>
      <c r="J271" s="13"/>
      <c r="K271" s="13"/>
      <c r="L271" s="13"/>
      <c r="M271" s="13"/>
      <c r="N271" s="13"/>
      <c r="O271" s="13"/>
      <c r="P271" s="13"/>
      <c r="Q271" s="13"/>
      <c r="R271" s="13"/>
      <c r="S271" s="13"/>
    </row>
    <row r="272" spans="3:19">
      <c r="C272" s="13"/>
      <c r="D272" s="13"/>
      <c r="E272" s="13"/>
      <c r="F272" s="13"/>
      <c r="G272" s="13"/>
      <c r="H272" s="13"/>
      <c r="I272" s="13"/>
      <c r="J272" s="13"/>
      <c r="K272" s="13"/>
      <c r="L272" s="13"/>
      <c r="M272" s="13"/>
      <c r="N272" s="13"/>
      <c r="O272" s="13"/>
      <c r="P272" s="13"/>
      <c r="Q272" s="13"/>
      <c r="R272" s="13"/>
      <c r="S272" s="13"/>
    </row>
    <row r="273" spans="3:19">
      <c r="C273" s="13"/>
      <c r="D273" s="13"/>
      <c r="E273" s="13"/>
      <c r="F273" s="13"/>
      <c r="G273" s="13"/>
      <c r="H273" s="13"/>
      <c r="I273" s="13"/>
      <c r="J273" s="13"/>
      <c r="K273" s="13"/>
      <c r="L273" s="13"/>
      <c r="M273" s="13"/>
      <c r="N273" s="13"/>
      <c r="O273" s="13"/>
      <c r="P273" s="13"/>
      <c r="Q273" s="13"/>
      <c r="R273" s="13"/>
      <c r="S273" s="13"/>
    </row>
    <row r="274" spans="3:19">
      <c r="C274" s="13"/>
      <c r="D274" s="13"/>
      <c r="E274" s="13"/>
      <c r="F274" s="13"/>
      <c r="G274" s="13"/>
      <c r="H274" s="13"/>
      <c r="I274" s="13"/>
      <c r="J274" s="13"/>
      <c r="K274" s="13"/>
      <c r="L274" s="13"/>
      <c r="M274" s="13"/>
      <c r="N274" s="13"/>
      <c r="O274" s="13"/>
      <c r="P274" s="13"/>
      <c r="Q274" s="13"/>
      <c r="R274" s="13"/>
      <c r="S274" s="13"/>
    </row>
    <row r="275" spans="3:19">
      <c r="C275" s="13"/>
      <c r="D275" s="13"/>
      <c r="E275" s="13"/>
      <c r="F275" s="13"/>
      <c r="G275" s="13"/>
      <c r="H275" s="13"/>
      <c r="I275" s="13"/>
      <c r="J275" s="13"/>
      <c r="K275" s="13"/>
      <c r="L275" s="13"/>
      <c r="M275" s="13"/>
      <c r="N275" s="13"/>
      <c r="O275" s="13"/>
      <c r="P275" s="13"/>
      <c r="Q275" s="13"/>
      <c r="R275" s="13"/>
      <c r="S275" s="13"/>
    </row>
    <row r="276" spans="3:19">
      <c r="C276" s="13"/>
      <c r="D276" s="13"/>
      <c r="E276" s="13"/>
      <c r="F276" s="13"/>
      <c r="G276" s="13"/>
      <c r="H276" s="13"/>
      <c r="I276" s="13"/>
      <c r="J276" s="13"/>
      <c r="K276" s="13"/>
      <c r="L276" s="13"/>
      <c r="M276" s="13"/>
      <c r="N276" s="13"/>
      <c r="O276" s="13"/>
      <c r="P276" s="13"/>
      <c r="Q276" s="13"/>
      <c r="R276" s="13"/>
      <c r="S276" s="13"/>
    </row>
    <row r="277" spans="3:19">
      <c r="C277" s="13"/>
      <c r="D277" s="13"/>
      <c r="E277" s="13"/>
      <c r="F277" s="13"/>
      <c r="G277" s="13"/>
      <c r="H277" s="13"/>
      <c r="I277" s="13"/>
      <c r="J277" s="13"/>
      <c r="K277" s="13"/>
      <c r="L277" s="13"/>
      <c r="M277" s="13"/>
      <c r="N277" s="13"/>
      <c r="O277" s="13"/>
      <c r="P277" s="13"/>
      <c r="Q277" s="13"/>
      <c r="R277" s="13"/>
      <c r="S277" s="13"/>
    </row>
    <row r="278" spans="3:19">
      <c r="C278" s="13"/>
      <c r="D278" s="13"/>
      <c r="E278" s="13"/>
      <c r="F278" s="13"/>
      <c r="G278" s="13"/>
      <c r="H278" s="13"/>
      <c r="I278" s="13"/>
      <c r="J278" s="13"/>
      <c r="K278" s="13"/>
      <c r="L278" s="13"/>
      <c r="M278" s="13"/>
      <c r="N278" s="13"/>
      <c r="O278" s="13"/>
      <c r="P278" s="13"/>
      <c r="Q278" s="13"/>
      <c r="R278" s="13"/>
      <c r="S278" s="13"/>
    </row>
    <row r="279" spans="3:19">
      <c r="C279" s="13"/>
      <c r="D279" s="13"/>
      <c r="E279" s="13"/>
      <c r="F279" s="13"/>
      <c r="G279" s="13"/>
      <c r="H279" s="13"/>
      <c r="I279" s="13"/>
      <c r="J279" s="13"/>
      <c r="K279" s="13"/>
      <c r="L279" s="13"/>
      <c r="M279" s="13"/>
      <c r="N279" s="13"/>
      <c r="O279" s="13"/>
      <c r="P279" s="13"/>
      <c r="Q279" s="13"/>
      <c r="R279" s="13"/>
      <c r="S279" s="13"/>
    </row>
    <row r="280" spans="3:19">
      <c r="C280" s="13"/>
      <c r="D280" s="13"/>
      <c r="E280" s="13"/>
      <c r="F280" s="13"/>
      <c r="G280" s="13"/>
      <c r="H280" s="13"/>
      <c r="I280" s="13"/>
      <c r="J280" s="13"/>
      <c r="K280" s="13"/>
      <c r="L280" s="13"/>
      <c r="M280" s="13"/>
      <c r="N280" s="13"/>
      <c r="O280" s="13"/>
      <c r="P280" s="13"/>
      <c r="Q280" s="13"/>
      <c r="R280" s="13"/>
      <c r="S280" s="13"/>
    </row>
    <row r="281" spans="3:19">
      <c r="C281" s="13"/>
      <c r="D281" s="13"/>
      <c r="E281" s="13"/>
      <c r="F281" s="13"/>
      <c r="G281" s="13"/>
      <c r="H281" s="13"/>
      <c r="I281" s="13"/>
      <c r="J281" s="13"/>
      <c r="K281" s="13"/>
      <c r="L281" s="13"/>
      <c r="M281" s="13"/>
      <c r="N281" s="13"/>
      <c r="O281" s="13"/>
      <c r="P281" s="13"/>
      <c r="Q281" s="13"/>
      <c r="R281" s="13"/>
      <c r="S281" s="13"/>
    </row>
    <row r="282" spans="3:19">
      <c r="C282" s="13"/>
      <c r="D282" s="13"/>
      <c r="E282" s="13"/>
      <c r="F282" s="13"/>
      <c r="G282" s="13"/>
      <c r="H282" s="13"/>
      <c r="I282" s="13"/>
      <c r="J282" s="13"/>
      <c r="K282" s="13"/>
      <c r="L282" s="13"/>
      <c r="M282" s="13"/>
      <c r="N282" s="13"/>
      <c r="O282" s="13"/>
      <c r="P282" s="13"/>
      <c r="Q282" s="13"/>
      <c r="R282" s="13"/>
      <c r="S282" s="13"/>
    </row>
    <row r="283" spans="3:19">
      <c r="C283" s="13"/>
      <c r="D283" s="13"/>
      <c r="E283" s="13"/>
      <c r="F283" s="13"/>
      <c r="G283" s="13"/>
      <c r="H283" s="13"/>
      <c r="I283" s="13"/>
      <c r="J283" s="13"/>
      <c r="K283" s="13"/>
      <c r="L283" s="13"/>
      <c r="M283" s="13"/>
      <c r="N283" s="13"/>
      <c r="O283" s="13"/>
      <c r="P283" s="13"/>
      <c r="Q283" s="13"/>
      <c r="R283" s="13"/>
      <c r="S283" s="13"/>
    </row>
    <row r="284" spans="3:19">
      <c r="C284" s="13"/>
      <c r="D284" s="13"/>
      <c r="E284" s="13"/>
      <c r="F284" s="13"/>
      <c r="G284" s="13"/>
      <c r="H284" s="13"/>
      <c r="I284" s="13"/>
      <c r="J284" s="13"/>
      <c r="K284" s="13"/>
      <c r="L284" s="13"/>
      <c r="M284" s="13"/>
      <c r="N284" s="13"/>
      <c r="O284" s="13"/>
      <c r="P284" s="13"/>
      <c r="Q284" s="13"/>
      <c r="R284" s="13"/>
      <c r="S284" s="13"/>
    </row>
    <row r="285" spans="3:19">
      <c r="C285" s="13"/>
      <c r="D285" s="13"/>
      <c r="E285" s="13"/>
      <c r="F285" s="13"/>
      <c r="G285" s="13"/>
      <c r="H285" s="13"/>
      <c r="I285" s="13"/>
      <c r="J285" s="13"/>
      <c r="K285" s="13"/>
      <c r="L285" s="13"/>
      <c r="M285" s="13"/>
      <c r="N285" s="13"/>
      <c r="O285" s="13"/>
      <c r="P285" s="13"/>
      <c r="Q285" s="13"/>
      <c r="R285" s="13"/>
      <c r="S285" s="13"/>
    </row>
    <row r="286" spans="3:19">
      <c r="C286" s="13"/>
      <c r="D286" s="13"/>
      <c r="E286" s="13"/>
      <c r="F286" s="13"/>
      <c r="G286" s="13"/>
      <c r="H286" s="13"/>
      <c r="I286" s="13"/>
      <c r="J286" s="13"/>
      <c r="K286" s="13"/>
      <c r="L286" s="13"/>
      <c r="M286" s="13"/>
      <c r="N286" s="13"/>
      <c r="O286" s="13"/>
      <c r="P286" s="13"/>
      <c r="Q286" s="13"/>
      <c r="R286" s="13"/>
      <c r="S286" s="13"/>
    </row>
    <row r="287" spans="3:19">
      <c r="C287" s="13"/>
      <c r="D287" s="13"/>
      <c r="E287" s="13"/>
      <c r="F287" s="13"/>
      <c r="G287" s="13"/>
      <c r="H287" s="13"/>
      <c r="I287" s="13"/>
      <c r="J287" s="13"/>
      <c r="K287" s="13"/>
      <c r="L287" s="13"/>
      <c r="M287" s="13"/>
      <c r="N287" s="13"/>
      <c r="O287" s="13"/>
      <c r="P287" s="13"/>
      <c r="Q287" s="13"/>
      <c r="R287" s="13"/>
      <c r="S287" s="13"/>
    </row>
    <row r="288" spans="3:19">
      <c r="C288" s="13"/>
      <c r="D288" s="13"/>
      <c r="E288" s="13"/>
      <c r="F288" s="13"/>
      <c r="G288" s="13"/>
      <c r="H288" s="13"/>
      <c r="I288" s="13"/>
      <c r="J288" s="13"/>
      <c r="K288" s="13"/>
      <c r="L288" s="13"/>
      <c r="M288" s="13"/>
      <c r="N288" s="13"/>
      <c r="O288" s="13"/>
      <c r="P288" s="13"/>
      <c r="Q288" s="13"/>
      <c r="R288" s="13"/>
      <c r="S288" s="13"/>
    </row>
    <row r="289" spans="3:19">
      <c r="C289" s="13"/>
      <c r="D289" s="13"/>
      <c r="E289" s="13"/>
      <c r="F289" s="13"/>
      <c r="G289" s="13"/>
      <c r="H289" s="13"/>
      <c r="I289" s="13"/>
      <c r="J289" s="13"/>
      <c r="K289" s="13"/>
      <c r="L289" s="13"/>
      <c r="M289" s="13"/>
      <c r="N289" s="13"/>
      <c r="O289" s="13"/>
      <c r="P289" s="13"/>
      <c r="Q289" s="13"/>
      <c r="R289" s="13"/>
      <c r="S289" s="13"/>
    </row>
    <row r="290" spans="3:19">
      <c r="C290" s="13"/>
      <c r="D290" s="13"/>
      <c r="E290" s="13"/>
      <c r="F290" s="13"/>
      <c r="G290" s="13"/>
      <c r="H290" s="13"/>
      <c r="I290" s="13"/>
      <c r="J290" s="13"/>
      <c r="K290" s="13"/>
      <c r="L290" s="13"/>
      <c r="M290" s="13"/>
      <c r="N290" s="13"/>
      <c r="O290" s="13"/>
      <c r="P290" s="13"/>
      <c r="Q290" s="13"/>
      <c r="R290" s="13"/>
      <c r="S290" s="13"/>
    </row>
    <row r="291" spans="3:19">
      <c r="C291" s="13"/>
      <c r="D291" s="13"/>
      <c r="E291" s="13"/>
      <c r="F291" s="13"/>
      <c r="G291" s="13"/>
      <c r="H291" s="13"/>
      <c r="I291" s="13"/>
      <c r="J291" s="13"/>
      <c r="K291" s="13"/>
      <c r="L291" s="13"/>
      <c r="M291" s="13"/>
      <c r="N291" s="13"/>
      <c r="O291" s="13"/>
      <c r="P291" s="13"/>
      <c r="Q291" s="13"/>
      <c r="R291" s="13"/>
      <c r="S291" s="13"/>
    </row>
    <row r="292" spans="3:19">
      <c r="C292" s="13"/>
      <c r="D292" s="13"/>
      <c r="E292" s="13"/>
      <c r="F292" s="13"/>
      <c r="G292" s="13"/>
      <c r="H292" s="13"/>
      <c r="I292" s="13"/>
      <c r="J292" s="13"/>
      <c r="K292" s="13"/>
      <c r="L292" s="13"/>
      <c r="M292" s="13"/>
      <c r="N292" s="13"/>
      <c r="O292" s="13"/>
      <c r="P292" s="13"/>
      <c r="Q292" s="13"/>
      <c r="R292" s="13"/>
      <c r="S292" s="13"/>
    </row>
    <row r="293" spans="3:19">
      <c r="C293" s="13"/>
      <c r="D293" s="13"/>
      <c r="E293" s="13"/>
      <c r="F293" s="13"/>
      <c r="G293" s="13"/>
      <c r="H293" s="13"/>
      <c r="I293" s="13"/>
      <c r="J293" s="13"/>
      <c r="K293" s="13"/>
      <c r="L293" s="13"/>
      <c r="M293" s="13"/>
      <c r="N293" s="13"/>
      <c r="O293" s="13"/>
      <c r="P293" s="13"/>
      <c r="Q293" s="13"/>
      <c r="R293" s="13"/>
      <c r="S293" s="13"/>
    </row>
    <row r="294" spans="3:19">
      <c r="C294" s="13"/>
      <c r="D294" s="13"/>
      <c r="E294" s="13"/>
      <c r="F294" s="13"/>
      <c r="G294" s="13"/>
      <c r="H294" s="13"/>
      <c r="I294" s="13"/>
      <c r="J294" s="13"/>
      <c r="K294" s="13"/>
      <c r="L294" s="13"/>
      <c r="M294" s="13"/>
      <c r="N294" s="13"/>
      <c r="O294" s="13"/>
      <c r="P294" s="13"/>
      <c r="Q294" s="13"/>
      <c r="R294" s="13"/>
      <c r="S294" s="13"/>
    </row>
    <row r="295" spans="3:19">
      <c r="C295" s="13"/>
      <c r="D295" s="13"/>
      <c r="E295" s="13"/>
      <c r="F295" s="13"/>
      <c r="G295" s="13"/>
      <c r="H295" s="13"/>
      <c r="I295" s="13"/>
      <c r="J295" s="13"/>
      <c r="K295" s="13"/>
      <c r="L295" s="13"/>
      <c r="M295" s="13"/>
      <c r="N295" s="13"/>
      <c r="O295" s="13"/>
      <c r="P295" s="13"/>
      <c r="Q295" s="13"/>
      <c r="R295" s="13"/>
      <c r="S295" s="13"/>
    </row>
    <row r="296" spans="3:19">
      <c r="C296" s="13"/>
      <c r="D296" s="13"/>
      <c r="E296" s="13"/>
      <c r="F296" s="13"/>
      <c r="G296" s="13"/>
      <c r="H296" s="13"/>
      <c r="I296" s="13"/>
      <c r="J296" s="13"/>
      <c r="K296" s="13"/>
      <c r="L296" s="13"/>
      <c r="M296" s="13"/>
      <c r="N296" s="13"/>
      <c r="O296" s="13"/>
      <c r="P296" s="13"/>
      <c r="Q296" s="13"/>
      <c r="R296" s="13"/>
      <c r="S296" s="13"/>
    </row>
    <row r="297" spans="3:19">
      <c r="C297" s="13"/>
      <c r="D297" s="13"/>
      <c r="E297" s="13"/>
      <c r="F297" s="13"/>
      <c r="G297" s="13"/>
      <c r="H297" s="13"/>
      <c r="I297" s="13"/>
      <c r="J297" s="13"/>
      <c r="K297" s="13"/>
      <c r="L297" s="13"/>
      <c r="M297" s="13"/>
      <c r="N297" s="13"/>
      <c r="O297" s="13"/>
      <c r="P297" s="13"/>
      <c r="Q297" s="13"/>
      <c r="R297" s="13"/>
      <c r="S297" s="13"/>
    </row>
    <row r="298" spans="3:19">
      <c r="C298" s="13"/>
      <c r="D298" s="13"/>
      <c r="E298" s="13"/>
      <c r="F298" s="13"/>
      <c r="G298" s="13"/>
      <c r="H298" s="13"/>
      <c r="I298" s="13"/>
      <c r="J298" s="13"/>
      <c r="K298" s="13"/>
      <c r="L298" s="13"/>
      <c r="M298" s="13"/>
      <c r="N298" s="13"/>
      <c r="O298" s="13"/>
      <c r="P298" s="13"/>
      <c r="Q298" s="13"/>
      <c r="R298" s="13"/>
      <c r="S298" s="13"/>
    </row>
    <row r="299" spans="3:19">
      <c r="C299" s="13"/>
      <c r="D299" s="13"/>
      <c r="E299" s="13"/>
      <c r="F299" s="13"/>
      <c r="G299" s="13"/>
      <c r="H299" s="13"/>
      <c r="I299" s="13"/>
      <c r="J299" s="13"/>
      <c r="K299" s="13"/>
      <c r="L299" s="13"/>
      <c r="M299" s="13"/>
      <c r="N299" s="13"/>
      <c r="O299" s="13"/>
      <c r="P299" s="13"/>
      <c r="Q299" s="13"/>
      <c r="R299" s="13"/>
      <c r="S299" s="13"/>
    </row>
    <row r="300" spans="3:19">
      <c r="C300" s="13"/>
      <c r="D300" s="13"/>
      <c r="E300" s="13"/>
      <c r="F300" s="13"/>
      <c r="G300" s="13"/>
      <c r="H300" s="13"/>
      <c r="I300" s="13"/>
      <c r="J300" s="13"/>
      <c r="K300" s="13"/>
      <c r="L300" s="13"/>
      <c r="M300" s="13"/>
      <c r="N300" s="13"/>
      <c r="O300" s="13"/>
      <c r="P300" s="13"/>
      <c r="Q300" s="13"/>
      <c r="R300" s="13"/>
      <c r="S300" s="13"/>
    </row>
    <row r="301" spans="3:19">
      <c r="C301" s="13"/>
      <c r="D301" s="13"/>
      <c r="E301" s="13"/>
      <c r="F301" s="13"/>
      <c r="G301" s="13"/>
      <c r="H301" s="13"/>
      <c r="I301" s="13"/>
      <c r="J301" s="13"/>
      <c r="K301" s="13"/>
      <c r="L301" s="13"/>
      <c r="M301" s="13"/>
      <c r="N301" s="13"/>
      <c r="O301" s="13"/>
      <c r="P301" s="13"/>
      <c r="Q301" s="13"/>
      <c r="R301" s="13"/>
      <c r="S301" s="13"/>
    </row>
    <row r="302" spans="3:19">
      <c r="C302" s="13"/>
      <c r="D302" s="13"/>
      <c r="E302" s="13"/>
      <c r="F302" s="13"/>
      <c r="G302" s="13"/>
      <c r="H302" s="13"/>
      <c r="I302" s="13"/>
      <c r="J302" s="13"/>
      <c r="K302" s="13"/>
      <c r="L302" s="13"/>
      <c r="M302" s="13"/>
      <c r="N302" s="13"/>
      <c r="O302" s="13"/>
      <c r="P302" s="13"/>
      <c r="Q302" s="13"/>
      <c r="R302" s="13"/>
      <c r="S302" s="13"/>
    </row>
    <row r="303" spans="3:19">
      <c r="C303" s="13"/>
      <c r="D303" s="13"/>
      <c r="E303" s="13"/>
      <c r="F303" s="13"/>
      <c r="G303" s="13"/>
      <c r="H303" s="13"/>
      <c r="I303" s="13"/>
      <c r="J303" s="13"/>
      <c r="K303" s="13"/>
      <c r="L303" s="13"/>
      <c r="M303" s="13"/>
      <c r="N303" s="13"/>
      <c r="O303" s="13"/>
      <c r="P303" s="13"/>
      <c r="Q303" s="13"/>
      <c r="R303" s="13"/>
      <c r="S303" s="13"/>
    </row>
    <row r="304" spans="3:19">
      <c r="C304" s="13"/>
      <c r="D304" s="13"/>
      <c r="E304" s="13"/>
      <c r="F304" s="13"/>
      <c r="G304" s="13"/>
      <c r="H304" s="13"/>
      <c r="I304" s="13"/>
      <c r="J304" s="13"/>
      <c r="K304" s="13"/>
      <c r="L304" s="13"/>
      <c r="M304" s="13"/>
      <c r="N304" s="13"/>
      <c r="O304" s="13"/>
      <c r="P304" s="13"/>
      <c r="Q304" s="13"/>
      <c r="R304" s="13"/>
      <c r="S304" s="13"/>
    </row>
    <row r="305" spans="3:19">
      <c r="C305" s="13"/>
      <c r="D305" s="13"/>
      <c r="E305" s="13"/>
      <c r="F305" s="13"/>
      <c r="G305" s="13"/>
      <c r="H305" s="13"/>
      <c r="I305" s="13"/>
      <c r="J305" s="13"/>
      <c r="K305" s="13"/>
      <c r="L305" s="13"/>
      <c r="M305" s="13"/>
      <c r="N305" s="13"/>
      <c r="O305" s="13"/>
      <c r="P305" s="13"/>
      <c r="Q305" s="13"/>
      <c r="R305" s="13"/>
      <c r="S305" s="13"/>
    </row>
    <row r="306" spans="3:19">
      <c r="C306" s="13"/>
      <c r="D306" s="13"/>
      <c r="E306" s="13"/>
      <c r="F306" s="13"/>
      <c r="G306" s="13"/>
      <c r="H306" s="13"/>
      <c r="I306" s="13"/>
      <c r="J306" s="13"/>
      <c r="K306" s="13"/>
      <c r="L306" s="13"/>
      <c r="M306" s="13"/>
      <c r="N306" s="13"/>
      <c r="O306" s="13"/>
      <c r="P306" s="13"/>
      <c r="Q306" s="13"/>
      <c r="R306" s="13"/>
      <c r="S306" s="13"/>
    </row>
    <row r="307" spans="3:19">
      <c r="C307" s="13"/>
      <c r="D307" s="13"/>
      <c r="E307" s="13"/>
      <c r="F307" s="13"/>
      <c r="G307" s="13"/>
      <c r="H307" s="13"/>
      <c r="I307" s="13"/>
      <c r="J307" s="13"/>
      <c r="K307" s="13"/>
      <c r="L307" s="13"/>
      <c r="M307" s="13"/>
      <c r="N307" s="13"/>
      <c r="O307" s="13"/>
      <c r="P307" s="13"/>
      <c r="Q307" s="13"/>
      <c r="R307" s="13"/>
      <c r="S307" s="13"/>
    </row>
    <row r="308" spans="3:19">
      <c r="C308" s="13"/>
      <c r="D308" s="13"/>
      <c r="E308" s="13"/>
      <c r="F308" s="13"/>
      <c r="G308" s="13"/>
      <c r="H308" s="13"/>
      <c r="I308" s="13"/>
      <c r="J308" s="13"/>
      <c r="K308" s="13"/>
      <c r="L308" s="13"/>
      <c r="M308" s="13"/>
      <c r="N308" s="13"/>
      <c r="O308" s="13"/>
      <c r="P308" s="13"/>
      <c r="Q308" s="13"/>
      <c r="R308" s="13"/>
      <c r="S308" s="13"/>
    </row>
    <row r="309" spans="3:19">
      <c r="C309" s="13"/>
      <c r="D309" s="13"/>
      <c r="E309" s="13"/>
      <c r="F309" s="13"/>
      <c r="G309" s="13"/>
      <c r="H309" s="13"/>
      <c r="I309" s="13"/>
      <c r="J309" s="13"/>
      <c r="K309" s="13"/>
      <c r="L309" s="13"/>
      <c r="M309" s="13"/>
      <c r="N309" s="13"/>
      <c r="O309" s="13"/>
      <c r="P309" s="13"/>
      <c r="Q309" s="13"/>
      <c r="R309" s="13"/>
      <c r="S309" s="13"/>
    </row>
    <row r="310" spans="3:19">
      <c r="C310" s="13"/>
      <c r="D310" s="13"/>
      <c r="E310" s="13"/>
      <c r="F310" s="13"/>
      <c r="G310" s="13"/>
      <c r="H310" s="13"/>
      <c r="I310" s="13"/>
      <c r="J310" s="13"/>
      <c r="K310" s="13"/>
      <c r="L310" s="13"/>
      <c r="M310" s="13"/>
      <c r="N310" s="13"/>
      <c r="O310" s="13"/>
      <c r="P310" s="13"/>
      <c r="Q310" s="13"/>
      <c r="R310" s="13"/>
      <c r="S310" s="13"/>
    </row>
    <row r="311" spans="3:19">
      <c r="C311" s="13"/>
      <c r="D311" s="13"/>
      <c r="E311" s="13"/>
      <c r="F311" s="13"/>
      <c r="G311" s="13"/>
      <c r="H311" s="13"/>
      <c r="I311" s="13"/>
      <c r="J311" s="13"/>
      <c r="K311" s="13"/>
      <c r="L311" s="13"/>
      <c r="M311" s="13"/>
      <c r="N311" s="13"/>
      <c r="O311" s="13"/>
      <c r="P311" s="13"/>
      <c r="Q311" s="13"/>
      <c r="R311" s="13"/>
      <c r="S311" s="13"/>
    </row>
    <row r="312" spans="3:19">
      <c r="C312" s="13"/>
      <c r="D312" s="13"/>
      <c r="E312" s="13"/>
      <c r="F312" s="13"/>
      <c r="G312" s="13"/>
      <c r="H312" s="13"/>
      <c r="I312" s="13"/>
      <c r="J312" s="13"/>
      <c r="K312" s="13"/>
      <c r="L312" s="13"/>
      <c r="M312" s="13"/>
      <c r="N312" s="13"/>
      <c r="O312" s="13"/>
      <c r="P312" s="13"/>
      <c r="Q312" s="13"/>
      <c r="R312" s="13"/>
      <c r="S312" s="13"/>
    </row>
    <row r="313" spans="3:19">
      <c r="C313" s="13"/>
      <c r="D313" s="13"/>
      <c r="E313" s="13"/>
      <c r="F313" s="13"/>
      <c r="G313" s="13"/>
      <c r="H313" s="13"/>
      <c r="I313" s="13"/>
      <c r="J313" s="13"/>
      <c r="K313" s="13"/>
      <c r="L313" s="13"/>
      <c r="M313" s="13"/>
      <c r="N313" s="13"/>
      <c r="O313" s="13"/>
      <c r="P313" s="13"/>
      <c r="Q313" s="13"/>
      <c r="R313" s="13"/>
      <c r="S313" s="13"/>
    </row>
    <row r="314" spans="3:19">
      <c r="C314" s="13"/>
      <c r="D314" s="13"/>
      <c r="E314" s="13"/>
      <c r="F314" s="13"/>
      <c r="G314" s="13"/>
      <c r="H314" s="13"/>
      <c r="I314" s="13"/>
      <c r="J314" s="13"/>
      <c r="K314" s="13"/>
      <c r="L314" s="13"/>
      <c r="M314" s="13"/>
      <c r="N314" s="13"/>
      <c r="O314" s="13"/>
      <c r="P314" s="13"/>
      <c r="Q314" s="13"/>
      <c r="R314" s="13"/>
      <c r="S314" s="13"/>
    </row>
    <row r="315" spans="3:19">
      <c r="C315" s="13"/>
      <c r="D315" s="13"/>
      <c r="E315" s="13"/>
      <c r="F315" s="13"/>
      <c r="G315" s="13"/>
      <c r="H315" s="13"/>
      <c r="I315" s="13"/>
      <c r="J315" s="13"/>
      <c r="K315" s="13"/>
      <c r="L315" s="13"/>
      <c r="M315" s="13"/>
      <c r="N315" s="13"/>
      <c r="O315" s="13"/>
      <c r="P315" s="13"/>
      <c r="Q315" s="13"/>
      <c r="R315" s="13"/>
      <c r="S315" s="13"/>
    </row>
    <row r="316" spans="3:19">
      <c r="C316" s="13"/>
      <c r="D316" s="13"/>
      <c r="E316" s="13"/>
      <c r="F316" s="13"/>
      <c r="G316" s="13"/>
      <c r="H316" s="13"/>
      <c r="I316" s="13"/>
      <c r="J316" s="13"/>
      <c r="K316" s="13"/>
      <c r="L316" s="13"/>
      <c r="M316" s="13"/>
      <c r="N316" s="13"/>
      <c r="O316" s="13"/>
      <c r="P316" s="13"/>
      <c r="Q316" s="13"/>
      <c r="R316" s="13"/>
      <c r="S316" s="13"/>
    </row>
    <row r="317" spans="3:19">
      <c r="C317" s="13"/>
      <c r="D317" s="13"/>
      <c r="E317" s="13"/>
      <c r="F317" s="13"/>
      <c r="G317" s="13"/>
      <c r="H317" s="13"/>
      <c r="I317" s="13"/>
      <c r="J317" s="13"/>
      <c r="K317" s="13"/>
      <c r="L317" s="13"/>
      <c r="M317" s="13"/>
      <c r="N317" s="13"/>
      <c r="O317" s="13"/>
      <c r="P317" s="13"/>
      <c r="Q317" s="13"/>
      <c r="R317" s="13"/>
      <c r="S317" s="13"/>
    </row>
    <row r="318" spans="3:19">
      <c r="C318" s="13"/>
      <c r="D318" s="13"/>
      <c r="E318" s="13"/>
      <c r="F318" s="13"/>
      <c r="G318" s="13"/>
      <c r="H318" s="13"/>
      <c r="I318" s="13"/>
      <c r="J318" s="13"/>
      <c r="K318" s="13"/>
      <c r="L318" s="13"/>
      <c r="M318" s="13"/>
      <c r="N318" s="13"/>
      <c r="O318" s="13"/>
      <c r="P318" s="13"/>
      <c r="Q318" s="13"/>
      <c r="R318" s="13"/>
      <c r="S318" s="13"/>
    </row>
    <row r="319" spans="3:19">
      <c r="C319" s="13"/>
      <c r="D319" s="13"/>
      <c r="E319" s="13"/>
      <c r="F319" s="13"/>
      <c r="G319" s="13"/>
      <c r="H319" s="13"/>
      <c r="I319" s="13"/>
      <c r="J319" s="13"/>
      <c r="K319" s="13"/>
      <c r="L319" s="13"/>
      <c r="M319" s="13"/>
      <c r="N319" s="13"/>
      <c r="O319" s="13"/>
      <c r="P319" s="13"/>
      <c r="Q319" s="13"/>
      <c r="R319" s="13"/>
      <c r="S319" s="13"/>
    </row>
    <row r="320" spans="3:19">
      <c r="C320" s="13"/>
      <c r="D320" s="13"/>
      <c r="E320" s="13"/>
      <c r="F320" s="13"/>
      <c r="G320" s="13"/>
      <c r="H320" s="13"/>
      <c r="I320" s="13"/>
      <c r="J320" s="13"/>
      <c r="K320" s="13"/>
      <c r="L320" s="13"/>
      <c r="M320" s="13"/>
      <c r="N320" s="13"/>
      <c r="O320" s="13"/>
      <c r="P320" s="13"/>
      <c r="Q320" s="13"/>
      <c r="R320" s="13"/>
      <c r="S320" s="13"/>
    </row>
    <row r="321" spans="3:19">
      <c r="C321" s="13"/>
      <c r="D321" s="13"/>
      <c r="E321" s="13"/>
      <c r="F321" s="13"/>
      <c r="G321" s="13"/>
      <c r="H321" s="13"/>
      <c r="I321" s="13"/>
      <c r="J321" s="13"/>
      <c r="K321" s="13"/>
      <c r="L321" s="13"/>
      <c r="M321" s="13"/>
      <c r="N321" s="13"/>
      <c r="O321" s="13"/>
      <c r="P321" s="13"/>
      <c r="Q321" s="13"/>
      <c r="R321" s="13"/>
      <c r="S321" s="13"/>
    </row>
    <row r="322" spans="3:19">
      <c r="C322" s="13"/>
      <c r="D322" s="13"/>
      <c r="E322" s="13"/>
      <c r="F322" s="13"/>
      <c r="G322" s="13"/>
      <c r="H322" s="13"/>
      <c r="I322" s="13"/>
      <c r="J322" s="13"/>
      <c r="K322" s="13"/>
      <c r="L322" s="13"/>
      <c r="M322" s="13"/>
      <c r="N322" s="13"/>
      <c r="O322" s="13"/>
      <c r="P322" s="13"/>
      <c r="Q322" s="13"/>
      <c r="R322" s="13"/>
      <c r="S322" s="13"/>
    </row>
    <row r="323" spans="3:19">
      <c r="C323" s="13"/>
      <c r="D323" s="13"/>
      <c r="E323" s="13"/>
      <c r="F323" s="13"/>
      <c r="G323" s="13"/>
      <c r="H323" s="13"/>
      <c r="I323" s="13"/>
      <c r="J323" s="13"/>
      <c r="K323" s="13"/>
      <c r="L323" s="13"/>
      <c r="M323" s="13"/>
      <c r="N323" s="13"/>
      <c r="O323" s="13"/>
      <c r="P323" s="13"/>
      <c r="Q323" s="13"/>
      <c r="R323" s="13"/>
      <c r="S323" s="13"/>
    </row>
    <row r="324" spans="3:19">
      <c r="C324" s="13"/>
      <c r="D324" s="13"/>
      <c r="E324" s="13"/>
      <c r="F324" s="13"/>
      <c r="G324" s="13"/>
      <c r="H324" s="13"/>
      <c r="I324" s="13"/>
      <c r="J324" s="13"/>
      <c r="K324" s="13"/>
      <c r="L324" s="13"/>
      <c r="M324" s="13"/>
      <c r="N324" s="13"/>
      <c r="O324" s="13"/>
      <c r="P324" s="13"/>
      <c r="Q324" s="13"/>
      <c r="R324" s="13"/>
      <c r="S324" s="13"/>
    </row>
    <row r="325" spans="3:19">
      <c r="C325" s="13"/>
      <c r="D325" s="13"/>
      <c r="E325" s="13"/>
      <c r="F325" s="13"/>
      <c r="G325" s="13"/>
      <c r="H325" s="13"/>
      <c r="I325" s="13"/>
      <c r="J325" s="13"/>
      <c r="K325" s="13"/>
      <c r="L325" s="13"/>
      <c r="M325" s="13"/>
      <c r="N325" s="13"/>
      <c r="O325" s="13"/>
      <c r="P325" s="13"/>
      <c r="Q325" s="13"/>
      <c r="R325" s="13"/>
      <c r="S325" s="13"/>
    </row>
    <row r="326" spans="3:19">
      <c r="C326" s="13"/>
      <c r="D326" s="13"/>
      <c r="E326" s="13"/>
      <c r="F326" s="13"/>
      <c r="G326" s="13"/>
      <c r="H326" s="13"/>
      <c r="I326" s="13"/>
      <c r="J326" s="13"/>
      <c r="K326" s="13"/>
      <c r="L326" s="13"/>
      <c r="M326" s="13"/>
      <c r="N326" s="13"/>
      <c r="O326" s="13"/>
      <c r="P326" s="13"/>
      <c r="Q326" s="13"/>
      <c r="R326" s="13"/>
      <c r="S326" s="13"/>
    </row>
    <row r="327" spans="3:19">
      <c r="C327" s="13"/>
      <c r="D327" s="13"/>
      <c r="E327" s="13"/>
      <c r="F327" s="13"/>
      <c r="G327" s="13"/>
      <c r="H327" s="13"/>
      <c r="I327" s="13"/>
      <c r="J327" s="13"/>
      <c r="K327" s="13"/>
      <c r="L327" s="13"/>
      <c r="M327" s="13"/>
      <c r="N327" s="13"/>
      <c r="O327" s="13"/>
      <c r="P327" s="13"/>
      <c r="Q327" s="13"/>
      <c r="R327" s="13"/>
      <c r="S327" s="13"/>
    </row>
    <row r="328" spans="3:19">
      <c r="C328" s="13"/>
      <c r="D328" s="13"/>
      <c r="E328" s="13"/>
      <c r="F328" s="13"/>
      <c r="G328" s="13"/>
      <c r="H328" s="13"/>
      <c r="I328" s="13"/>
      <c r="J328" s="13"/>
      <c r="K328" s="13"/>
      <c r="L328" s="13"/>
      <c r="M328" s="13"/>
      <c r="N328" s="13"/>
      <c r="O328" s="13"/>
      <c r="P328" s="13"/>
      <c r="Q328" s="13"/>
      <c r="R328" s="13"/>
      <c r="S328" s="13"/>
    </row>
    <row r="329" spans="3:19">
      <c r="C329" s="13"/>
      <c r="D329" s="13"/>
      <c r="E329" s="13"/>
      <c r="F329" s="13"/>
      <c r="G329" s="13"/>
      <c r="H329" s="13"/>
      <c r="I329" s="13"/>
      <c r="J329" s="13"/>
      <c r="K329" s="13"/>
      <c r="L329" s="13"/>
      <c r="M329" s="13"/>
      <c r="N329" s="13"/>
      <c r="O329" s="13"/>
      <c r="P329" s="13"/>
      <c r="Q329" s="13"/>
      <c r="R329" s="13"/>
      <c r="S329" s="13"/>
    </row>
    <row r="330" spans="3:19">
      <c r="C330" s="13"/>
      <c r="D330" s="13"/>
      <c r="E330" s="13"/>
      <c r="F330" s="13"/>
      <c r="G330" s="13"/>
      <c r="H330" s="13"/>
      <c r="I330" s="13"/>
      <c r="J330" s="13"/>
      <c r="K330" s="13"/>
      <c r="L330" s="13"/>
      <c r="M330" s="13"/>
      <c r="N330" s="13"/>
      <c r="O330" s="13"/>
      <c r="P330" s="13"/>
      <c r="Q330" s="13"/>
      <c r="R330" s="13"/>
      <c r="S330" s="13"/>
    </row>
    <row r="331" spans="3:19">
      <c r="C331" s="13"/>
      <c r="D331" s="13"/>
      <c r="E331" s="13"/>
      <c r="F331" s="13"/>
      <c r="G331" s="13"/>
      <c r="H331" s="13"/>
      <c r="I331" s="13"/>
      <c r="J331" s="13"/>
      <c r="K331" s="13"/>
      <c r="L331" s="13"/>
      <c r="M331" s="13"/>
      <c r="N331" s="13"/>
      <c r="O331" s="13"/>
      <c r="P331" s="13"/>
      <c r="Q331" s="13"/>
      <c r="R331" s="13"/>
      <c r="S331" s="13"/>
    </row>
    <row r="332" spans="3:19">
      <c r="C332" s="13"/>
      <c r="D332" s="13"/>
      <c r="E332" s="13"/>
      <c r="F332" s="13"/>
      <c r="G332" s="13"/>
      <c r="H332" s="13"/>
      <c r="I332" s="13"/>
      <c r="J332" s="13"/>
      <c r="K332" s="13"/>
      <c r="L332" s="13"/>
      <c r="M332" s="13"/>
      <c r="N332" s="13"/>
      <c r="O332" s="13"/>
      <c r="P332" s="13"/>
      <c r="Q332" s="13"/>
      <c r="R332" s="13"/>
      <c r="S332" s="13"/>
    </row>
    <row r="333" spans="3:19">
      <c r="C333" s="13"/>
      <c r="D333" s="13"/>
      <c r="E333" s="13"/>
      <c r="F333" s="13"/>
      <c r="G333" s="13"/>
      <c r="H333" s="13"/>
      <c r="I333" s="13"/>
      <c r="J333" s="13"/>
      <c r="K333" s="13"/>
      <c r="L333" s="13"/>
      <c r="M333" s="13"/>
      <c r="N333" s="13"/>
      <c r="O333" s="13"/>
      <c r="P333" s="13"/>
      <c r="Q333" s="13"/>
      <c r="R333" s="13"/>
      <c r="S333" s="13"/>
    </row>
    <row r="334" spans="3:19">
      <c r="C334" s="13"/>
      <c r="D334" s="13"/>
      <c r="E334" s="13"/>
      <c r="F334" s="13"/>
      <c r="G334" s="13"/>
      <c r="H334" s="13"/>
      <c r="I334" s="13"/>
      <c r="J334" s="13"/>
      <c r="K334" s="13"/>
      <c r="L334" s="13"/>
      <c r="M334" s="13"/>
      <c r="N334" s="13"/>
      <c r="O334" s="13"/>
      <c r="P334" s="13"/>
      <c r="Q334" s="13"/>
      <c r="R334" s="13"/>
      <c r="S334" s="13"/>
    </row>
    <row r="335" spans="3:19">
      <c r="C335" s="13"/>
      <c r="D335" s="13"/>
      <c r="E335" s="13"/>
      <c r="F335" s="13"/>
      <c r="G335" s="13"/>
      <c r="H335" s="13"/>
      <c r="I335" s="13"/>
      <c r="J335" s="13"/>
      <c r="K335" s="13"/>
      <c r="L335" s="13"/>
      <c r="M335" s="13"/>
      <c r="N335" s="13"/>
      <c r="O335" s="13"/>
      <c r="P335" s="13"/>
      <c r="Q335" s="13"/>
      <c r="R335" s="13"/>
      <c r="S335" s="13"/>
    </row>
    <row r="336" spans="3:19">
      <c r="C336" s="13"/>
      <c r="D336" s="13"/>
      <c r="E336" s="13"/>
      <c r="F336" s="13"/>
      <c r="G336" s="13"/>
      <c r="H336" s="13"/>
      <c r="I336" s="13"/>
      <c r="J336" s="13"/>
      <c r="K336" s="13"/>
      <c r="L336" s="13"/>
      <c r="M336" s="13"/>
      <c r="N336" s="13"/>
      <c r="O336" s="13"/>
      <c r="P336" s="13"/>
      <c r="Q336" s="13"/>
      <c r="R336" s="13"/>
      <c r="S336" s="13"/>
    </row>
    <row r="337" spans="3:19">
      <c r="C337" s="13"/>
      <c r="D337" s="13"/>
      <c r="E337" s="13"/>
      <c r="F337" s="13"/>
      <c r="G337" s="13"/>
      <c r="H337" s="13"/>
      <c r="I337" s="13"/>
      <c r="J337" s="13"/>
      <c r="K337" s="13"/>
      <c r="L337" s="13"/>
      <c r="M337" s="13"/>
      <c r="N337" s="13"/>
      <c r="O337" s="13"/>
      <c r="P337" s="13"/>
      <c r="Q337" s="13"/>
      <c r="R337" s="13"/>
      <c r="S337" s="13"/>
    </row>
    <row r="338" spans="3:19">
      <c r="C338" s="13"/>
      <c r="D338" s="13"/>
      <c r="E338" s="13"/>
      <c r="F338" s="13"/>
      <c r="G338" s="13"/>
      <c r="H338" s="13"/>
      <c r="I338" s="13"/>
      <c r="J338" s="13"/>
      <c r="K338" s="13"/>
      <c r="L338" s="13"/>
      <c r="M338" s="13"/>
      <c r="N338" s="13"/>
      <c r="O338" s="13"/>
      <c r="P338" s="13"/>
      <c r="Q338" s="13"/>
      <c r="R338" s="13"/>
      <c r="S338" s="13"/>
    </row>
    <row r="339" spans="3:19">
      <c r="C339" s="13"/>
      <c r="D339" s="13"/>
      <c r="E339" s="13"/>
      <c r="F339" s="13"/>
      <c r="G339" s="13"/>
      <c r="H339" s="13"/>
      <c r="I339" s="13"/>
      <c r="J339" s="13"/>
      <c r="K339" s="13"/>
      <c r="L339" s="13"/>
      <c r="M339" s="13"/>
      <c r="N339" s="13"/>
      <c r="O339" s="13"/>
      <c r="P339" s="13"/>
      <c r="Q339" s="13"/>
      <c r="R339" s="13"/>
      <c r="S339" s="13"/>
    </row>
    <row r="340" spans="3:19">
      <c r="C340" s="13"/>
      <c r="D340" s="13"/>
      <c r="E340" s="13"/>
      <c r="F340" s="13"/>
      <c r="G340" s="13"/>
      <c r="H340" s="13"/>
      <c r="I340" s="13"/>
      <c r="J340" s="13"/>
      <c r="K340" s="13"/>
      <c r="L340" s="13"/>
      <c r="M340" s="13"/>
      <c r="N340" s="13"/>
      <c r="O340" s="13"/>
      <c r="P340" s="13"/>
      <c r="Q340" s="13"/>
      <c r="R340" s="13"/>
      <c r="S340" s="13"/>
    </row>
    <row r="341" spans="3:19">
      <c r="C341" s="13"/>
      <c r="D341" s="13"/>
      <c r="E341" s="13"/>
      <c r="F341" s="13"/>
      <c r="G341" s="13"/>
      <c r="H341" s="13"/>
      <c r="I341" s="13"/>
      <c r="J341" s="13"/>
      <c r="K341" s="13"/>
      <c r="L341" s="13"/>
      <c r="M341" s="13"/>
      <c r="N341" s="13"/>
      <c r="O341" s="13"/>
      <c r="P341" s="13"/>
      <c r="Q341" s="13"/>
      <c r="R341" s="13"/>
      <c r="S341" s="13"/>
    </row>
    <row r="342" spans="3:19">
      <c r="C342" s="13"/>
      <c r="D342" s="13"/>
      <c r="E342" s="13"/>
      <c r="F342" s="13"/>
      <c r="G342" s="13"/>
      <c r="H342" s="13"/>
      <c r="I342" s="13"/>
      <c r="J342" s="13"/>
      <c r="K342" s="13"/>
      <c r="L342" s="13"/>
      <c r="M342" s="13"/>
      <c r="N342" s="13"/>
      <c r="O342" s="13"/>
      <c r="P342" s="13"/>
      <c r="Q342" s="13"/>
      <c r="R342" s="13"/>
      <c r="S342" s="13"/>
    </row>
    <row r="343" spans="3:19">
      <c r="C343" s="13"/>
      <c r="D343" s="13"/>
      <c r="E343" s="13"/>
      <c r="F343" s="13"/>
      <c r="G343" s="13"/>
      <c r="H343" s="13"/>
      <c r="I343" s="13"/>
      <c r="J343" s="13"/>
      <c r="K343" s="13"/>
      <c r="L343" s="13"/>
      <c r="M343" s="13"/>
      <c r="N343" s="13"/>
      <c r="O343" s="13"/>
      <c r="P343" s="13"/>
      <c r="Q343" s="13"/>
      <c r="R343" s="13"/>
      <c r="S343" s="13"/>
    </row>
    <row r="344" spans="3:19">
      <c r="C344" s="13"/>
      <c r="D344" s="13"/>
      <c r="E344" s="13"/>
      <c r="F344" s="13"/>
      <c r="G344" s="13"/>
      <c r="H344" s="13"/>
      <c r="I344" s="13"/>
      <c r="J344" s="13"/>
      <c r="K344" s="13"/>
      <c r="L344" s="13"/>
      <c r="M344" s="13"/>
      <c r="N344" s="13"/>
      <c r="O344" s="13"/>
      <c r="P344" s="13"/>
      <c r="Q344" s="13"/>
      <c r="R344" s="13"/>
      <c r="S344" s="13"/>
    </row>
    <row r="345" spans="3:19">
      <c r="C345" s="13"/>
      <c r="D345" s="13"/>
      <c r="E345" s="13"/>
      <c r="F345" s="13"/>
      <c r="G345" s="13"/>
      <c r="H345" s="13"/>
      <c r="I345" s="13"/>
      <c r="J345" s="13"/>
      <c r="K345" s="13"/>
      <c r="L345" s="13"/>
      <c r="M345" s="13"/>
      <c r="N345" s="13"/>
      <c r="O345" s="13"/>
      <c r="P345" s="13"/>
      <c r="Q345" s="13"/>
      <c r="R345" s="13"/>
      <c r="S345" s="13"/>
    </row>
    <row r="346" spans="3:19">
      <c r="C346" s="13"/>
      <c r="D346" s="13"/>
      <c r="E346" s="13"/>
      <c r="F346" s="13"/>
      <c r="G346" s="13"/>
      <c r="H346" s="13"/>
      <c r="I346" s="13"/>
      <c r="J346" s="13"/>
      <c r="K346" s="13"/>
      <c r="L346" s="13"/>
      <c r="M346" s="13"/>
      <c r="N346" s="13"/>
      <c r="O346" s="13"/>
      <c r="P346" s="13"/>
      <c r="Q346" s="13"/>
      <c r="R346" s="13"/>
      <c r="S346" s="13"/>
    </row>
    <row r="347" spans="3:19">
      <c r="C347" s="13"/>
      <c r="D347" s="13"/>
      <c r="E347" s="13"/>
      <c r="F347" s="13"/>
      <c r="G347" s="13"/>
      <c r="H347" s="13"/>
      <c r="I347" s="13"/>
      <c r="J347" s="13"/>
      <c r="K347" s="13"/>
      <c r="L347" s="13"/>
      <c r="M347" s="13"/>
      <c r="N347" s="13"/>
      <c r="O347" s="13"/>
      <c r="P347" s="13"/>
      <c r="Q347" s="13"/>
      <c r="R347" s="13"/>
      <c r="S347" s="13"/>
    </row>
    <row r="348" spans="3:19">
      <c r="C348" s="13"/>
      <c r="D348" s="13"/>
      <c r="E348" s="13"/>
      <c r="F348" s="13"/>
      <c r="G348" s="13"/>
      <c r="H348" s="13"/>
      <c r="I348" s="13"/>
      <c r="J348" s="13"/>
      <c r="K348" s="13"/>
      <c r="L348" s="13"/>
      <c r="M348" s="13"/>
      <c r="N348" s="13"/>
      <c r="O348" s="13"/>
      <c r="P348" s="13"/>
      <c r="Q348" s="13"/>
      <c r="R348" s="13"/>
      <c r="S348" s="13"/>
    </row>
    <row r="349" spans="3:19">
      <c r="C349" s="13"/>
      <c r="D349" s="13"/>
      <c r="E349" s="13"/>
      <c r="F349" s="13"/>
      <c r="G349" s="13"/>
      <c r="H349" s="13"/>
      <c r="I349" s="13"/>
      <c r="J349" s="13"/>
      <c r="K349" s="13"/>
      <c r="L349" s="13"/>
      <c r="M349" s="13"/>
      <c r="N349" s="13"/>
      <c r="O349" s="13"/>
      <c r="P349" s="13"/>
      <c r="Q349" s="13"/>
      <c r="R349" s="13"/>
      <c r="S349" s="13"/>
    </row>
    <row r="350" spans="3:19">
      <c r="C350" s="13"/>
      <c r="D350" s="13"/>
      <c r="E350" s="13"/>
      <c r="F350" s="13"/>
      <c r="G350" s="13"/>
      <c r="H350" s="13"/>
      <c r="I350" s="13"/>
      <c r="J350" s="13"/>
      <c r="K350" s="13"/>
      <c r="L350" s="13"/>
      <c r="M350" s="13"/>
      <c r="N350" s="13"/>
      <c r="O350" s="13"/>
      <c r="P350" s="13"/>
      <c r="Q350" s="13"/>
      <c r="R350" s="13"/>
      <c r="S350" s="13"/>
    </row>
    <row r="351" spans="3:19">
      <c r="C351" s="13"/>
      <c r="D351" s="13"/>
      <c r="E351" s="13"/>
      <c r="F351" s="13"/>
      <c r="G351" s="13"/>
      <c r="H351" s="13"/>
      <c r="I351" s="13"/>
      <c r="J351" s="13"/>
      <c r="K351" s="13"/>
      <c r="L351" s="13"/>
      <c r="M351" s="13"/>
      <c r="N351" s="13"/>
      <c r="O351" s="13"/>
      <c r="P351" s="13"/>
      <c r="Q351" s="13"/>
      <c r="R351" s="13"/>
      <c r="S351" s="13"/>
    </row>
    <row r="352" spans="3:19">
      <c r="C352" s="13"/>
      <c r="D352" s="13"/>
      <c r="E352" s="13"/>
      <c r="F352" s="13"/>
      <c r="G352" s="13"/>
      <c r="H352" s="13"/>
      <c r="I352" s="13"/>
      <c r="J352" s="13"/>
      <c r="K352" s="13"/>
      <c r="L352" s="13"/>
      <c r="M352" s="13"/>
      <c r="N352" s="13"/>
      <c r="O352" s="13"/>
      <c r="P352" s="13"/>
      <c r="Q352" s="13"/>
      <c r="R352" s="13"/>
      <c r="S352" s="13"/>
    </row>
    <row r="353" spans="3:19">
      <c r="C353" s="13"/>
      <c r="D353" s="13"/>
      <c r="E353" s="13"/>
      <c r="F353" s="13"/>
      <c r="G353" s="13"/>
      <c r="H353" s="13"/>
      <c r="I353" s="13"/>
      <c r="J353" s="13"/>
      <c r="K353" s="13"/>
      <c r="L353" s="13"/>
      <c r="M353" s="13"/>
      <c r="N353" s="13"/>
      <c r="O353" s="13"/>
      <c r="P353" s="13"/>
      <c r="Q353" s="13"/>
      <c r="R353" s="13"/>
      <c r="S353" s="13"/>
    </row>
    <row r="354" spans="3:19">
      <c r="C354" s="13"/>
      <c r="D354" s="13"/>
      <c r="E354" s="13"/>
      <c r="F354" s="13"/>
      <c r="G354" s="13"/>
      <c r="H354" s="13"/>
      <c r="I354" s="13"/>
      <c r="J354" s="13"/>
      <c r="K354" s="13"/>
      <c r="L354" s="13"/>
      <c r="M354" s="13"/>
      <c r="N354" s="13"/>
      <c r="O354" s="13"/>
      <c r="P354" s="13"/>
      <c r="Q354" s="13"/>
      <c r="R354" s="13"/>
      <c r="S354" s="13"/>
    </row>
    <row r="355" spans="3:19">
      <c r="C355" s="13"/>
      <c r="D355" s="13"/>
      <c r="E355" s="13"/>
      <c r="F355" s="13"/>
      <c r="G355" s="13"/>
      <c r="H355" s="13"/>
      <c r="I355" s="13"/>
      <c r="J355" s="13"/>
      <c r="K355" s="13"/>
      <c r="L355" s="13"/>
      <c r="M355" s="13"/>
      <c r="N355" s="13"/>
      <c r="O355" s="13"/>
      <c r="P355" s="13"/>
      <c r="Q355" s="13"/>
      <c r="R355" s="13"/>
      <c r="S355" s="13"/>
    </row>
    <row r="356" spans="3:19">
      <c r="C356" s="13"/>
      <c r="D356" s="13"/>
      <c r="E356" s="13"/>
      <c r="F356" s="13"/>
      <c r="G356" s="13"/>
      <c r="H356" s="13"/>
      <c r="I356" s="13"/>
      <c r="J356" s="13"/>
      <c r="K356" s="13"/>
      <c r="L356" s="13"/>
      <c r="M356" s="13"/>
      <c r="N356" s="13"/>
      <c r="O356" s="13"/>
      <c r="P356" s="13"/>
      <c r="Q356" s="13"/>
      <c r="R356" s="13"/>
      <c r="S356" s="13"/>
    </row>
    <row r="357" spans="3:19">
      <c r="C357" s="13"/>
      <c r="D357" s="13"/>
      <c r="E357" s="13"/>
      <c r="F357" s="13"/>
      <c r="G357" s="13"/>
      <c r="H357" s="13"/>
      <c r="I357" s="13"/>
      <c r="J357" s="13"/>
      <c r="K357" s="13"/>
      <c r="L357" s="13"/>
      <c r="M357" s="13"/>
      <c r="N357" s="13"/>
      <c r="O357" s="13"/>
      <c r="P357" s="13"/>
      <c r="Q357" s="13"/>
      <c r="R357" s="13"/>
      <c r="S357" s="13"/>
    </row>
    <row r="358" spans="3:19">
      <c r="C358" s="13"/>
      <c r="D358" s="13"/>
      <c r="E358" s="13"/>
      <c r="F358" s="13"/>
      <c r="G358" s="13"/>
      <c r="H358" s="13"/>
      <c r="I358" s="13"/>
      <c r="J358" s="13"/>
      <c r="K358" s="13"/>
      <c r="L358" s="13"/>
      <c r="M358" s="13"/>
      <c r="N358" s="13"/>
      <c r="O358" s="13"/>
      <c r="P358" s="13"/>
      <c r="Q358" s="13"/>
      <c r="R358" s="13"/>
      <c r="S358" s="13"/>
    </row>
    <row r="359" spans="3:19">
      <c r="C359" s="13"/>
      <c r="D359" s="13"/>
      <c r="E359" s="13"/>
      <c r="F359" s="13"/>
      <c r="G359" s="13"/>
      <c r="H359" s="13"/>
      <c r="I359" s="13"/>
      <c r="J359" s="13"/>
      <c r="K359" s="13"/>
      <c r="L359" s="13"/>
      <c r="M359" s="13"/>
      <c r="N359" s="13"/>
      <c r="O359" s="13"/>
      <c r="P359" s="13"/>
      <c r="Q359" s="13"/>
      <c r="R359" s="13"/>
      <c r="S359" s="13"/>
    </row>
    <row r="360" spans="3:19">
      <c r="C360" s="13"/>
      <c r="D360" s="13"/>
      <c r="E360" s="13"/>
      <c r="F360" s="13"/>
      <c r="G360" s="13"/>
      <c r="H360" s="13"/>
      <c r="I360" s="13"/>
      <c r="J360" s="13"/>
      <c r="K360" s="13"/>
      <c r="L360" s="13"/>
      <c r="M360" s="13"/>
      <c r="N360" s="13"/>
      <c r="O360" s="13"/>
      <c r="P360" s="13"/>
      <c r="Q360" s="13"/>
      <c r="R360" s="13"/>
      <c r="S360" s="13"/>
    </row>
    <row r="361" spans="3:19">
      <c r="C361" s="13"/>
      <c r="D361" s="13"/>
      <c r="E361" s="13"/>
      <c r="F361" s="13"/>
      <c r="G361" s="13"/>
      <c r="H361" s="13"/>
      <c r="I361" s="13"/>
      <c r="J361" s="13"/>
      <c r="K361" s="13"/>
      <c r="L361" s="13"/>
      <c r="M361" s="13"/>
      <c r="N361" s="13"/>
      <c r="O361" s="13"/>
      <c r="P361" s="13"/>
      <c r="Q361" s="13"/>
      <c r="R361" s="13"/>
      <c r="S361" s="13"/>
    </row>
    <row r="362" spans="3:19">
      <c r="C362" s="13"/>
      <c r="D362" s="13"/>
      <c r="E362" s="13"/>
      <c r="F362" s="13"/>
      <c r="G362" s="13"/>
      <c r="H362" s="13"/>
      <c r="I362" s="13"/>
      <c r="J362" s="13"/>
      <c r="K362" s="13"/>
      <c r="L362" s="13"/>
      <c r="M362" s="13"/>
      <c r="N362" s="13"/>
      <c r="O362" s="13"/>
      <c r="P362" s="13"/>
      <c r="Q362" s="13"/>
      <c r="R362" s="13"/>
      <c r="S362" s="13"/>
    </row>
    <row r="363" spans="3:19">
      <c r="C363" s="13"/>
      <c r="D363" s="13"/>
      <c r="E363" s="13"/>
      <c r="F363" s="13"/>
      <c r="G363" s="13"/>
      <c r="H363" s="13"/>
      <c r="I363" s="13"/>
      <c r="J363" s="13"/>
      <c r="K363" s="13"/>
      <c r="L363" s="13"/>
      <c r="M363" s="13"/>
      <c r="N363" s="13"/>
      <c r="O363" s="13"/>
      <c r="P363" s="13"/>
      <c r="Q363" s="13"/>
      <c r="R363" s="13"/>
      <c r="S363" s="13"/>
    </row>
    <row r="364" spans="3:19">
      <c r="C364" s="13"/>
      <c r="D364" s="13"/>
      <c r="E364" s="13"/>
      <c r="F364" s="13"/>
      <c r="G364" s="13"/>
      <c r="H364" s="13"/>
      <c r="I364" s="13"/>
      <c r="J364" s="13"/>
      <c r="K364" s="13"/>
      <c r="L364" s="13"/>
      <c r="M364" s="13"/>
      <c r="N364" s="13"/>
      <c r="O364" s="13"/>
      <c r="P364" s="13"/>
      <c r="Q364" s="13"/>
      <c r="R364" s="13"/>
      <c r="S364" s="13"/>
    </row>
    <row r="365" spans="3:19">
      <c r="C365" s="13"/>
      <c r="D365" s="13"/>
      <c r="E365" s="13"/>
      <c r="F365" s="13"/>
      <c r="G365" s="13"/>
      <c r="H365" s="13"/>
      <c r="I365" s="13"/>
      <c r="J365" s="13"/>
      <c r="K365" s="13"/>
      <c r="L365" s="13"/>
      <c r="M365" s="13"/>
      <c r="N365" s="13"/>
      <c r="O365" s="13"/>
      <c r="P365" s="13"/>
      <c r="Q365" s="13"/>
      <c r="R365" s="13"/>
      <c r="S365" s="13"/>
    </row>
    <row r="366" spans="3:19">
      <c r="C366" s="13"/>
      <c r="D366" s="13"/>
      <c r="E366" s="13"/>
      <c r="F366" s="13"/>
      <c r="G366" s="13"/>
      <c r="H366" s="13"/>
      <c r="I366" s="13"/>
      <c r="J366" s="13"/>
      <c r="K366" s="13"/>
      <c r="L366" s="13"/>
      <c r="M366" s="13"/>
      <c r="N366" s="13"/>
      <c r="O366" s="13"/>
      <c r="P366" s="13"/>
      <c r="Q366" s="13"/>
      <c r="R366" s="13"/>
      <c r="S366" s="13"/>
    </row>
    <row r="367" spans="3:19">
      <c r="C367" s="13"/>
      <c r="D367" s="13"/>
      <c r="E367" s="13"/>
      <c r="F367" s="13"/>
      <c r="G367" s="13"/>
      <c r="H367" s="13"/>
      <c r="I367" s="13"/>
      <c r="J367" s="13"/>
      <c r="K367" s="13"/>
      <c r="L367" s="13"/>
      <c r="M367" s="13"/>
      <c r="N367" s="13"/>
      <c r="O367" s="13"/>
      <c r="P367" s="13"/>
      <c r="Q367" s="13"/>
      <c r="R367" s="13"/>
      <c r="S367" s="13"/>
    </row>
    <row r="368" spans="3:19">
      <c r="C368" s="13"/>
      <c r="D368" s="13"/>
      <c r="E368" s="13"/>
      <c r="F368" s="13"/>
      <c r="G368" s="13"/>
      <c r="H368" s="13"/>
      <c r="I368" s="13"/>
      <c r="J368" s="13"/>
      <c r="K368" s="13"/>
      <c r="L368" s="13"/>
      <c r="M368" s="13"/>
      <c r="N368" s="13"/>
      <c r="O368" s="13"/>
      <c r="P368" s="13"/>
      <c r="Q368" s="13"/>
      <c r="R368" s="13"/>
      <c r="S368" s="13"/>
    </row>
    <row r="369" spans="3:19">
      <c r="C369" s="13"/>
      <c r="D369" s="13"/>
      <c r="E369" s="13"/>
      <c r="F369" s="13"/>
      <c r="G369" s="13"/>
      <c r="H369" s="13"/>
      <c r="I369" s="13"/>
      <c r="J369" s="13"/>
      <c r="K369" s="13"/>
      <c r="L369" s="13"/>
      <c r="M369" s="13"/>
      <c r="N369" s="13"/>
      <c r="O369" s="13"/>
      <c r="P369" s="13"/>
      <c r="Q369" s="13"/>
      <c r="R369" s="13"/>
      <c r="S369" s="13"/>
    </row>
    <row r="370" spans="3:19">
      <c r="C370" s="13"/>
      <c r="D370" s="13"/>
      <c r="E370" s="13"/>
      <c r="F370" s="13"/>
      <c r="G370" s="13"/>
      <c r="H370" s="13"/>
      <c r="I370" s="13"/>
      <c r="J370" s="13"/>
      <c r="K370" s="13"/>
      <c r="L370" s="13"/>
      <c r="M370" s="13"/>
      <c r="N370" s="13"/>
      <c r="O370" s="13"/>
      <c r="P370" s="13"/>
      <c r="Q370" s="13"/>
      <c r="R370" s="13"/>
      <c r="S370" s="13"/>
    </row>
    <row r="371" spans="3:19">
      <c r="C371" s="13"/>
      <c r="D371" s="13"/>
      <c r="E371" s="13"/>
      <c r="F371" s="13"/>
      <c r="G371" s="13"/>
      <c r="H371" s="13"/>
      <c r="I371" s="13"/>
      <c r="J371" s="13"/>
      <c r="K371" s="13"/>
      <c r="L371" s="13"/>
      <c r="M371" s="13"/>
      <c r="N371" s="13"/>
      <c r="O371" s="13"/>
      <c r="P371" s="13"/>
      <c r="Q371" s="13"/>
      <c r="R371" s="13"/>
      <c r="S371" s="13"/>
    </row>
    <row r="372" spans="3:19">
      <c r="C372" s="13"/>
      <c r="D372" s="13"/>
      <c r="E372" s="13"/>
      <c r="F372" s="13"/>
      <c r="G372" s="13"/>
      <c r="H372" s="13"/>
      <c r="I372" s="13"/>
      <c r="J372" s="13"/>
      <c r="K372" s="13"/>
      <c r="L372" s="13"/>
      <c r="M372" s="13"/>
      <c r="N372" s="13"/>
      <c r="O372" s="13"/>
      <c r="P372" s="13"/>
      <c r="Q372" s="13"/>
      <c r="R372" s="13"/>
      <c r="S372" s="13"/>
    </row>
    <row r="373" spans="3:19">
      <c r="C373" s="13"/>
      <c r="D373" s="13"/>
      <c r="E373" s="13"/>
      <c r="F373" s="13"/>
      <c r="G373" s="13"/>
      <c r="H373" s="13"/>
      <c r="I373" s="13"/>
      <c r="J373" s="13"/>
      <c r="K373" s="13"/>
      <c r="L373" s="13"/>
      <c r="M373" s="13"/>
      <c r="N373" s="13"/>
      <c r="O373" s="13"/>
      <c r="P373" s="13"/>
      <c r="Q373" s="13"/>
      <c r="R373" s="13"/>
      <c r="S373" s="13"/>
    </row>
    <row r="374" spans="3:19">
      <c r="C374" s="13"/>
      <c r="D374" s="13"/>
      <c r="E374" s="13"/>
      <c r="F374" s="13"/>
      <c r="G374" s="13"/>
      <c r="H374" s="13"/>
      <c r="I374" s="13"/>
      <c r="J374" s="13"/>
      <c r="K374" s="13"/>
      <c r="L374" s="13"/>
      <c r="M374" s="13"/>
      <c r="N374" s="13"/>
      <c r="O374" s="13"/>
      <c r="P374" s="13"/>
      <c r="Q374" s="13"/>
      <c r="R374" s="13"/>
      <c r="S374" s="13"/>
    </row>
    <row r="375" spans="3:19">
      <c r="C375" s="13"/>
      <c r="D375" s="13"/>
      <c r="E375" s="13"/>
      <c r="F375" s="13"/>
      <c r="G375" s="13"/>
      <c r="H375" s="13"/>
      <c r="I375" s="13"/>
      <c r="J375" s="13"/>
      <c r="K375" s="13"/>
      <c r="L375" s="13"/>
      <c r="M375" s="13"/>
      <c r="N375" s="13"/>
      <c r="O375" s="13"/>
      <c r="P375" s="13"/>
      <c r="Q375" s="13"/>
      <c r="R375" s="13"/>
      <c r="S375" s="13"/>
    </row>
    <row r="376" spans="3:19">
      <c r="C376" s="13"/>
      <c r="D376" s="13"/>
      <c r="E376" s="13"/>
      <c r="F376" s="13"/>
      <c r="G376" s="13"/>
      <c r="H376" s="13"/>
      <c r="I376" s="13"/>
      <c r="J376" s="13"/>
      <c r="K376" s="13"/>
      <c r="L376" s="13"/>
      <c r="M376" s="13"/>
      <c r="N376" s="13"/>
      <c r="O376" s="13"/>
      <c r="P376" s="13"/>
      <c r="Q376" s="13"/>
      <c r="R376" s="13"/>
      <c r="S376" s="13"/>
    </row>
    <row r="377" spans="3:19">
      <c r="C377" s="13"/>
      <c r="D377" s="13"/>
      <c r="E377" s="13"/>
      <c r="F377" s="13"/>
      <c r="G377" s="13"/>
      <c r="H377" s="13"/>
      <c r="I377" s="13"/>
      <c r="J377" s="13"/>
      <c r="K377" s="13"/>
      <c r="L377" s="13"/>
      <c r="M377" s="13"/>
      <c r="N377" s="13"/>
      <c r="O377" s="13"/>
      <c r="P377" s="13"/>
      <c r="Q377" s="13"/>
      <c r="R377" s="13"/>
      <c r="S377" s="13"/>
    </row>
    <row r="378" spans="3:19">
      <c r="C378" s="13"/>
      <c r="D378" s="13"/>
      <c r="E378" s="13"/>
      <c r="F378" s="13"/>
      <c r="G378" s="13"/>
      <c r="H378" s="13"/>
      <c r="I378" s="13"/>
      <c r="J378" s="13"/>
      <c r="K378" s="13"/>
      <c r="L378" s="13"/>
      <c r="M378" s="13"/>
      <c r="N378" s="13"/>
      <c r="O378" s="13"/>
      <c r="P378" s="13"/>
      <c r="Q378" s="13"/>
      <c r="R378" s="13"/>
      <c r="S378" s="13"/>
    </row>
    <row r="379" spans="3:19">
      <c r="C379" s="13"/>
      <c r="D379" s="13"/>
      <c r="E379" s="13"/>
      <c r="F379" s="13"/>
      <c r="G379" s="13"/>
      <c r="H379" s="13"/>
      <c r="I379" s="13"/>
      <c r="J379" s="13"/>
      <c r="K379" s="13"/>
      <c r="L379" s="13"/>
      <c r="M379" s="13"/>
      <c r="N379" s="13"/>
      <c r="O379" s="13"/>
      <c r="P379" s="13"/>
      <c r="Q379" s="13"/>
      <c r="R379" s="13"/>
      <c r="S379" s="13"/>
    </row>
    <row r="380" spans="3:19">
      <c r="C380" s="13"/>
      <c r="D380" s="13"/>
      <c r="E380" s="13"/>
      <c r="F380" s="13"/>
      <c r="G380" s="13"/>
      <c r="H380" s="13"/>
      <c r="I380" s="13"/>
      <c r="J380" s="13"/>
      <c r="K380" s="13"/>
      <c r="L380" s="13"/>
      <c r="M380" s="13"/>
      <c r="N380" s="13"/>
      <c r="O380" s="13"/>
      <c r="P380" s="13"/>
      <c r="Q380" s="13"/>
      <c r="R380" s="13"/>
      <c r="S380" s="13"/>
    </row>
    <row r="381" spans="3:19">
      <c r="C381" s="13"/>
      <c r="D381" s="13"/>
      <c r="E381" s="13"/>
      <c r="F381" s="13"/>
      <c r="G381" s="13"/>
      <c r="H381" s="13"/>
      <c r="I381" s="13"/>
      <c r="J381" s="13"/>
      <c r="K381" s="13"/>
      <c r="L381" s="13"/>
      <c r="M381" s="13"/>
      <c r="N381" s="13"/>
      <c r="O381" s="13"/>
      <c r="P381" s="13"/>
      <c r="Q381" s="13"/>
      <c r="R381" s="13"/>
      <c r="S381" s="13"/>
    </row>
    <row r="382" spans="3:19">
      <c r="C382" s="13"/>
      <c r="D382" s="13"/>
      <c r="E382" s="13"/>
      <c r="F382" s="13"/>
      <c r="G382" s="13"/>
      <c r="H382" s="13"/>
      <c r="I382" s="13"/>
      <c r="J382" s="13"/>
      <c r="K382" s="13"/>
      <c r="L382" s="13"/>
      <c r="M382" s="13"/>
      <c r="N382" s="13"/>
      <c r="O382" s="13"/>
      <c r="P382" s="13"/>
      <c r="Q382" s="13"/>
      <c r="R382" s="13"/>
      <c r="S382" s="13"/>
    </row>
    <row r="383" spans="3:19">
      <c r="C383" s="13"/>
      <c r="D383" s="13"/>
      <c r="E383" s="13"/>
      <c r="F383" s="13"/>
      <c r="G383" s="13"/>
      <c r="H383" s="13"/>
      <c r="I383" s="13"/>
      <c r="J383" s="13"/>
      <c r="K383" s="13"/>
      <c r="L383" s="13"/>
      <c r="M383" s="13"/>
      <c r="N383" s="13"/>
      <c r="O383" s="13"/>
      <c r="P383" s="13"/>
      <c r="Q383" s="13"/>
      <c r="R383" s="13"/>
      <c r="S383" s="13"/>
    </row>
    <row r="384" spans="3:19">
      <c r="C384" s="13"/>
      <c r="D384" s="13"/>
      <c r="E384" s="13"/>
      <c r="F384" s="13"/>
      <c r="G384" s="13"/>
      <c r="H384" s="13"/>
      <c r="I384" s="13"/>
      <c r="J384" s="13"/>
      <c r="K384" s="13"/>
      <c r="L384" s="13"/>
      <c r="M384" s="13"/>
      <c r="N384" s="13"/>
      <c r="O384" s="13"/>
      <c r="P384" s="13"/>
      <c r="Q384" s="13"/>
      <c r="R384" s="13"/>
      <c r="S384" s="13"/>
    </row>
    <row r="385" spans="3:19">
      <c r="C385" s="13"/>
      <c r="D385" s="13"/>
      <c r="E385" s="13"/>
      <c r="F385" s="13"/>
      <c r="G385" s="13"/>
      <c r="H385" s="13"/>
      <c r="I385" s="13"/>
      <c r="J385" s="13"/>
      <c r="K385" s="13"/>
      <c r="L385" s="13"/>
      <c r="M385" s="13"/>
      <c r="N385" s="13"/>
      <c r="O385" s="13"/>
      <c r="P385" s="13"/>
      <c r="Q385" s="13"/>
      <c r="R385" s="13"/>
      <c r="S385" s="13"/>
    </row>
    <row r="386" spans="3:19">
      <c r="C386" s="13"/>
      <c r="D386" s="13"/>
      <c r="E386" s="13"/>
      <c r="F386" s="13"/>
      <c r="G386" s="13"/>
      <c r="H386" s="13"/>
      <c r="I386" s="13"/>
      <c r="J386" s="13"/>
      <c r="K386" s="13"/>
      <c r="L386" s="13"/>
      <c r="M386" s="13"/>
      <c r="N386" s="13"/>
      <c r="O386" s="13"/>
      <c r="P386" s="13"/>
      <c r="Q386" s="13"/>
      <c r="R386" s="13"/>
      <c r="S386" s="13"/>
    </row>
    <row r="387" spans="3:19">
      <c r="C387" s="13"/>
      <c r="D387" s="13"/>
      <c r="E387" s="13"/>
      <c r="F387" s="13"/>
      <c r="G387" s="13"/>
      <c r="H387" s="13"/>
      <c r="I387" s="13"/>
      <c r="J387" s="13"/>
      <c r="K387" s="13"/>
      <c r="L387" s="13"/>
      <c r="M387" s="13"/>
      <c r="N387" s="13"/>
      <c r="O387" s="13"/>
      <c r="P387" s="13"/>
      <c r="Q387" s="13"/>
      <c r="R387" s="13"/>
      <c r="S387" s="13"/>
    </row>
    <row r="388" spans="3:19">
      <c r="C388" s="13"/>
      <c r="D388" s="13"/>
      <c r="E388" s="13"/>
      <c r="F388" s="13"/>
      <c r="G388" s="13"/>
      <c r="H388" s="13"/>
      <c r="I388" s="13"/>
      <c r="J388" s="13"/>
      <c r="K388" s="13"/>
      <c r="L388" s="13"/>
      <c r="M388" s="13"/>
      <c r="N388" s="13"/>
      <c r="O388" s="13"/>
      <c r="P388" s="13"/>
      <c r="Q388" s="13"/>
      <c r="R388" s="13"/>
      <c r="S388" s="13"/>
    </row>
    <row r="389" spans="3:19">
      <c r="C389" s="13"/>
      <c r="D389" s="13"/>
      <c r="E389" s="13"/>
      <c r="F389" s="13"/>
      <c r="G389" s="13"/>
      <c r="H389" s="13"/>
      <c r="I389" s="13"/>
      <c r="J389" s="13"/>
      <c r="K389" s="13"/>
      <c r="L389" s="13"/>
      <c r="M389" s="13"/>
      <c r="N389" s="13"/>
      <c r="O389" s="13"/>
      <c r="P389" s="13"/>
      <c r="Q389" s="13"/>
      <c r="R389" s="13"/>
      <c r="S389" s="13"/>
    </row>
    <row r="390" spans="3:19">
      <c r="C390" s="13"/>
      <c r="D390" s="13"/>
      <c r="E390" s="13"/>
      <c r="F390" s="13"/>
      <c r="G390" s="13"/>
      <c r="H390" s="13"/>
      <c r="I390" s="13"/>
      <c r="J390" s="13"/>
      <c r="K390" s="13"/>
      <c r="L390" s="13"/>
      <c r="M390" s="13"/>
      <c r="N390" s="13"/>
      <c r="O390" s="13"/>
      <c r="P390" s="13"/>
      <c r="Q390" s="13"/>
      <c r="R390" s="13"/>
      <c r="S390" s="13"/>
    </row>
    <row r="391" spans="3:19">
      <c r="C391" s="13"/>
      <c r="D391" s="13"/>
      <c r="E391" s="13"/>
      <c r="F391" s="13"/>
      <c r="G391" s="13"/>
      <c r="H391" s="13"/>
      <c r="I391" s="13"/>
      <c r="J391" s="13"/>
      <c r="K391" s="13"/>
      <c r="L391" s="13"/>
      <c r="M391" s="13"/>
      <c r="N391" s="13"/>
      <c r="O391" s="13"/>
      <c r="P391" s="13"/>
      <c r="Q391" s="13"/>
      <c r="R391" s="13"/>
      <c r="S391" s="13"/>
    </row>
    <row r="392" spans="3:19">
      <c r="C392" s="13"/>
      <c r="D392" s="13"/>
      <c r="E392" s="13"/>
      <c r="F392" s="13"/>
      <c r="G392" s="13"/>
      <c r="H392" s="13"/>
      <c r="I392" s="13"/>
      <c r="J392" s="13"/>
      <c r="K392" s="13"/>
      <c r="L392" s="13"/>
      <c r="M392" s="13"/>
      <c r="N392" s="13"/>
      <c r="O392" s="13"/>
      <c r="P392" s="13"/>
      <c r="Q392" s="13"/>
      <c r="R392" s="13"/>
      <c r="S392" s="13"/>
    </row>
    <row r="393" spans="3:19">
      <c r="C393" s="13"/>
      <c r="D393" s="13"/>
      <c r="E393" s="13"/>
      <c r="F393" s="13"/>
      <c r="G393" s="13"/>
      <c r="H393" s="13"/>
      <c r="I393" s="13"/>
      <c r="J393" s="13"/>
      <c r="K393" s="13"/>
      <c r="L393" s="13"/>
      <c r="M393" s="13"/>
      <c r="N393" s="13"/>
      <c r="O393" s="13"/>
      <c r="P393" s="13"/>
      <c r="Q393" s="13"/>
      <c r="R393" s="13"/>
      <c r="S393" s="13"/>
    </row>
    <row r="394" spans="3:19">
      <c r="C394" s="13"/>
      <c r="D394" s="13"/>
      <c r="E394" s="13"/>
      <c r="F394" s="13"/>
      <c r="G394" s="13"/>
      <c r="H394" s="13"/>
      <c r="I394" s="13"/>
      <c r="J394" s="13"/>
      <c r="K394" s="13"/>
      <c r="L394" s="13"/>
      <c r="M394" s="13"/>
      <c r="N394" s="13"/>
      <c r="O394" s="13"/>
      <c r="P394" s="13"/>
      <c r="Q394" s="13"/>
      <c r="R394" s="13"/>
      <c r="S394" s="13"/>
    </row>
    <row r="395" spans="3:19">
      <c r="C395" s="13"/>
      <c r="D395" s="13"/>
      <c r="E395" s="13"/>
      <c r="F395" s="13"/>
      <c r="G395" s="13"/>
      <c r="H395" s="13"/>
      <c r="I395" s="13"/>
      <c r="J395" s="13"/>
      <c r="K395" s="13"/>
      <c r="L395" s="13"/>
      <c r="M395" s="13"/>
      <c r="N395" s="13"/>
      <c r="O395" s="13"/>
      <c r="P395" s="13"/>
      <c r="Q395" s="13"/>
      <c r="R395" s="13"/>
      <c r="S395" s="13"/>
    </row>
    <row r="396" spans="3:19">
      <c r="C396" s="13"/>
      <c r="D396" s="13"/>
      <c r="E396" s="13"/>
      <c r="F396" s="13"/>
      <c r="G396" s="13"/>
      <c r="H396" s="13"/>
      <c r="I396" s="13"/>
      <c r="J396" s="13"/>
      <c r="K396" s="13"/>
      <c r="L396" s="13"/>
      <c r="M396" s="13"/>
      <c r="N396" s="13"/>
      <c r="O396" s="13"/>
      <c r="P396" s="13"/>
      <c r="Q396" s="13"/>
      <c r="R396" s="13"/>
      <c r="S396" s="13"/>
    </row>
    <row r="397" spans="3:19">
      <c r="C397" s="13"/>
      <c r="D397" s="13"/>
      <c r="E397" s="13"/>
      <c r="F397" s="13"/>
      <c r="G397" s="13"/>
      <c r="H397" s="13"/>
      <c r="I397" s="13"/>
      <c r="J397" s="13"/>
      <c r="K397" s="13"/>
      <c r="L397" s="13"/>
      <c r="M397" s="13"/>
      <c r="N397" s="13"/>
      <c r="O397" s="13"/>
      <c r="P397" s="13"/>
      <c r="Q397" s="13"/>
      <c r="R397" s="13"/>
      <c r="S397" s="13"/>
    </row>
    <row r="398" spans="3:19">
      <c r="C398" s="13"/>
      <c r="D398" s="13"/>
      <c r="E398" s="13"/>
      <c r="F398" s="13"/>
      <c r="G398" s="13"/>
      <c r="H398" s="13"/>
      <c r="I398" s="13"/>
      <c r="J398" s="13"/>
      <c r="K398" s="13"/>
      <c r="L398" s="13"/>
      <c r="M398" s="13"/>
      <c r="N398" s="13"/>
      <c r="O398" s="13"/>
      <c r="P398" s="13"/>
      <c r="Q398" s="13"/>
      <c r="R398" s="13"/>
      <c r="S398" s="13"/>
    </row>
    <row r="399" spans="3:19">
      <c r="C399" s="13"/>
      <c r="D399" s="13"/>
      <c r="E399" s="13"/>
      <c r="F399" s="13"/>
      <c r="G399" s="13"/>
      <c r="H399" s="13"/>
      <c r="I399" s="13"/>
      <c r="J399" s="13"/>
      <c r="K399" s="13"/>
      <c r="L399" s="13"/>
      <c r="M399" s="13"/>
      <c r="N399" s="13"/>
      <c r="O399" s="13"/>
      <c r="P399" s="13"/>
      <c r="Q399" s="13"/>
      <c r="R399" s="13"/>
      <c r="S399" s="13"/>
    </row>
    <row r="400" spans="3:19">
      <c r="C400" s="13"/>
      <c r="D400" s="13"/>
      <c r="E400" s="13"/>
      <c r="F400" s="13"/>
      <c r="G400" s="13"/>
      <c r="H400" s="13"/>
      <c r="I400" s="13"/>
      <c r="J400" s="13"/>
      <c r="K400" s="13"/>
      <c r="L400" s="13"/>
      <c r="M400" s="13"/>
      <c r="N400" s="13"/>
      <c r="O400" s="13"/>
      <c r="P400" s="13"/>
      <c r="Q400" s="13"/>
      <c r="R400" s="13"/>
      <c r="S400" s="13"/>
    </row>
    <row r="401" spans="3:19">
      <c r="C401" s="13"/>
      <c r="D401" s="13"/>
      <c r="E401" s="13"/>
      <c r="F401" s="13"/>
      <c r="G401" s="13"/>
      <c r="H401" s="13"/>
      <c r="I401" s="13"/>
      <c r="J401" s="13"/>
      <c r="K401" s="13"/>
      <c r="L401" s="13"/>
      <c r="M401" s="13"/>
      <c r="N401" s="13"/>
      <c r="O401" s="13"/>
      <c r="P401" s="13"/>
      <c r="Q401" s="13"/>
      <c r="R401" s="13"/>
      <c r="S401" s="13"/>
    </row>
    <row r="402" spans="3:19">
      <c r="C402" s="13"/>
      <c r="D402" s="13"/>
      <c r="E402" s="13"/>
      <c r="F402" s="13"/>
      <c r="G402" s="13"/>
      <c r="H402" s="13"/>
      <c r="I402" s="13"/>
      <c r="J402" s="13"/>
      <c r="K402" s="13"/>
      <c r="L402" s="13"/>
      <c r="M402" s="13"/>
      <c r="N402" s="13"/>
      <c r="O402" s="13"/>
      <c r="P402" s="13"/>
      <c r="Q402" s="13"/>
      <c r="R402" s="13"/>
      <c r="S402" s="13"/>
    </row>
    <row r="403" spans="3:19">
      <c r="C403" s="13"/>
      <c r="D403" s="13"/>
      <c r="E403" s="13"/>
      <c r="F403" s="13"/>
      <c r="G403" s="13"/>
      <c r="H403" s="13"/>
      <c r="I403" s="13"/>
      <c r="J403" s="13"/>
      <c r="K403" s="13"/>
      <c r="L403" s="13"/>
      <c r="M403" s="13"/>
      <c r="N403" s="13"/>
      <c r="O403" s="13"/>
      <c r="P403" s="13"/>
      <c r="Q403" s="13"/>
      <c r="R403" s="13"/>
      <c r="S403" s="13"/>
    </row>
    <row r="404" spans="3:19">
      <c r="C404" s="13"/>
      <c r="D404" s="13"/>
      <c r="E404" s="13"/>
      <c r="F404" s="13"/>
      <c r="G404" s="13"/>
      <c r="H404" s="13"/>
      <c r="I404" s="13"/>
      <c r="J404" s="13"/>
      <c r="K404" s="13"/>
      <c r="L404" s="13"/>
      <c r="M404" s="13"/>
      <c r="N404" s="13"/>
      <c r="O404" s="13"/>
      <c r="P404" s="13"/>
      <c r="Q404" s="13"/>
      <c r="R404" s="13"/>
      <c r="S404" s="13"/>
    </row>
    <row r="405" spans="3:19">
      <c r="C405" s="13"/>
      <c r="D405" s="13"/>
      <c r="E405" s="13"/>
      <c r="F405" s="13"/>
      <c r="G405" s="13"/>
      <c r="H405" s="13"/>
      <c r="I405" s="13"/>
      <c r="J405" s="13"/>
      <c r="K405" s="13"/>
      <c r="L405" s="13"/>
      <c r="M405" s="13"/>
      <c r="N405" s="13"/>
      <c r="O405" s="13"/>
      <c r="P405" s="13"/>
      <c r="Q405" s="13"/>
      <c r="R405" s="13"/>
      <c r="S405" s="13"/>
    </row>
    <row r="406" spans="3:19">
      <c r="C406" s="13"/>
      <c r="D406" s="13"/>
      <c r="E406" s="13"/>
      <c r="F406" s="13"/>
      <c r="G406" s="13"/>
      <c r="H406" s="13"/>
      <c r="I406" s="13"/>
      <c r="J406" s="13"/>
      <c r="K406" s="13"/>
      <c r="L406" s="13"/>
      <c r="M406" s="13"/>
      <c r="N406" s="13"/>
      <c r="O406" s="13"/>
      <c r="P406" s="13"/>
      <c r="Q406" s="13"/>
      <c r="R406" s="13"/>
      <c r="S406" s="13"/>
    </row>
    <row r="407" spans="3:19">
      <c r="C407" s="13"/>
      <c r="D407" s="13"/>
      <c r="E407" s="13"/>
      <c r="F407" s="13"/>
      <c r="G407" s="13"/>
      <c r="H407" s="13"/>
      <c r="I407" s="13"/>
      <c r="J407" s="13"/>
      <c r="K407" s="13"/>
      <c r="L407" s="13"/>
      <c r="M407" s="13"/>
      <c r="N407" s="13"/>
      <c r="O407" s="13"/>
      <c r="P407" s="13"/>
      <c r="Q407" s="13"/>
      <c r="R407" s="13"/>
      <c r="S407" s="13"/>
    </row>
    <row r="408" spans="3:19">
      <c r="C408" s="13"/>
      <c r="D408" s="13"/>
      <c r="E408" s="13"/>
      <c r="F408" s="13"/>
      <c r="G408" s="13"/>
      <c r="H408" s="13"/>
      <c r="I408" s="13"/>
      <c r="J408" s="13"/>
      <c r="K408" s="13"/>
      <c r="L408" s="13"/>
      <c r="M408" s="13"/>
      <c r="N408" s="13"/>
      <c r="O408" s="13"/>
      <c r="P408" s="13"/>
      <c r="Q408" s="13"/>
      <c r="R408" s="13"/>
      <c r="S408" s="13"/>
    </row>
    <row r="409" spans="3:19">
      <c r="C409" s="13"/>
      <c r="D409" s="13"/>
      <c r="E409" s="13"/>
      <c r="F409" s="13"/>
      <c r="G409" s="13"/>
      <c r="H409" s="13"/>
      <c r="I409" s="13"/>
      <c r="J409" s="13"/>
      <c r="K409" s="13"/>
      <c r="L409" s="13"/>
      <c r="M409" s="13"/>
      <c r="N409" s="13"/>
      <c r="O409" s="13"/>
      <c r="P409" s="13"/>
      <c r="Q409" s="13"/>
      <c r="R409" s="13"/>
      <c r="S409" s="13"/>
    </row>
    <row r="410" spans="3:19">
      <c r="C410" s="13"/>
      <c r="D410" s="13"/>
      <c r="E410" s="13"/>
      <c r="F410" s="13"/>
      <c r="G410" s="13"/>
      <c r="H410" s="13"/>
      <c r="I410" s="13"/>
      <c r="J410" s="13"/>
      <c r="K410" s="13"/>
      <c r="L410" s="13"/>
      <c r="M410" s="13"/>
      <c r="N410" s="13"/>
      <c r="O410" s="13"/>
      <c r="P410" s="13"/>
      <c r="Q410" s="13"/>
      <c r="R410" s="13"/>
      <c r="S410" s="13"/>
    </row>
    <row r="411" spans="3:19">
      <c r="C411" s="13"/>
      <c r="D411" s="13"/>
      <c r="E411" s="13"/>
      <c r="F411" s="13"/>
      <c r="G411" s="13"/>
      <c r="H411" s="13"/>
      <c r="I411" s="13"/>
      <c r="J411" s="13"/>
      <c r="K411" s="13"/>
      <c r="L411" s="13"/>
      <c r="M411" s="13"/>
      <c r="N411" s="13"/>
      <c r="O411" s="13"/>
      <c r="P411" s="13"/>
      <c r="Q411" s="13"/>
      <c r="R411" s="13"/>
      <c r="S411" s="13"/>
    </row>
    <row r="412" spans="3:19">
      <c r="C412" s="13"/>
      <c r="D412" s="13"/>
      <c r="E412" s="13"/>
      <c r="F412" s="13"/>
      <c r="G412" s="13"/>
      <c r="H412" s="13"/>
      <c r="I412" s="13"/>
      <c r="J412" s="13"/>
      <c r="K412" s="13"/>
      <c r="L412" s="13"/>
      <c r="M412" s="13"/>
      <c r="N412" s="13"/>
      <c r="O412" s="13"/>
      <c r="P412" s="13"/>
      <c r="Q412" s="13"/>
      <c r="R412" s="13"/>
      <c r="S412" s="13"/>
    </row>
    <row r="413" spans="3:19">
      <c r="C413" s="13"/>
      <c r="D413" s="13"/>
      <c r="E413" s="13"/>
      <c r="F413" s="13"/>
      <c r="G413" s="13"/>
      <c r="H413" s="13"/>
      <c r="I413" s="13"/>
      <c r="J413" s="13"/>
      <c r="K413" s="13"/>
      <c r="L413" s="13"/>
      <c r="M413" s="13"/>
      <c r="N413" s="13"/>
      <c r="O413" s="13"/>
      <c r="P413" s="13"/>
      <c r="Q413" s="13"/>
      <c r="R413" s="13"/>
      <c r="S413" s="13"/>
    </row>
    <row r="414" spans="3:19">
      <c r="C414" s="13"/>
      <c r="D414" s="13"/>
      <c r="E414" s="13"/>
      <c r="F414" s="13"/>
      <c r="G414" s="13"/>
      <c r="H414" s="13"/>
      <c r="I414" s="13"/>
      <c r="J414" s="13"/>
      <c r="K414" s="13"/>
      <c r="L414" s="13"/>
      <c r="M414" s="13"/>
      <c r="N414" s="13"/>
      <c r="O414" s="13"/>
      <c r="P414" s="13"/>
      <c r="Q414" s="13"/>
      <c r="R414" s="13"/>
      <c r="S414" s="13"/>
    </row>
    <row r="415" spans="3:19">
      <c r="C415" s="13"/>
      <c r="D415" s="13"/>
      <c r="E415" s="13"/>
      <c r="F415" s="13"/>
      <c r="G415" s="13"/>
      <c r="H415" s="13"/>
      <c r="I415" s="13"/>
      <c r="J415" s="13"/>
      <c r="K415" s="13"/>
      <c r="L415" s="13"/>
      <c r="M415" s="13"/>
      <c r="N415" s="13"/>
      <c r="O415" s="13"/>
      <c r="P415" s="13"/>
      <c r="Q415" s="13"/>
      <c r="R415" s="13"/>
      <c r="S415" s="13"/>
    </row>
    <row r="416" spans="3:19">
      <c r="C416" s="13"/>
      <c r="D416" s="13"/>
      <c r="E416" s="13"/>
      <c r="F416" s="13"/>
      <c r="G416" s="13"/>
      <c r="H416" s="13"/>
      <c r="I416" s="13"/>
      <c r="J416" s="13"/>
      <c r="K416" s="13"/>
      <c r="L416" s="13"/>
      <c r="M416" s="13"/>
      <c r="N416" s="13"/>
      <c r="O416" s="13"/>
      <c r="P416" s="13"/>
      <c r="Q416" s="13"/>
      <c r="R416" s="13"/>
      <c r="S416" s="13"/>
    </row>
    <row r="417" spans="3:19">
      <c r="C417" s="13"/>
      <c r="D417" s="13"/>
      <c r="E417" s="13"/>
      <c r="F417" s="13"/>
      <c r="G417" s="13"/>
      <c r="H417" s="13"/>
      <c r="I417" s="13"/>
      <c r="J417" s="13"/>
      <c r="K417" s="13"/>
      <c r="L417" s="13"/>
      <c r="M417" s="13"/>
      <c r="N417" s="13"/>
      <c r="O417" s="13"/>
      <c r="P417" s="13"/>
      <c r="Q417" s="13"/>
      <c r="R417" s="13"/>
      <c r="S417" s="13"/>
    </row>
    <row r="418" spans="3:19">
      <c r="C418" s="13"/>
      <c r="D418" s="13"/>
      <c r="E418" s="13"/>
      <c r="F418" s="13"/>
      <c r="G418" s="13"/>
      <c r="H418" s="13"/>
      <c r="I418" s="13"/>
      <c r="J418" s="13"/>
      <c r="K418" s="13"/>
      <c r="L418" s="13"/>
      <c r="M418" s="13"/>
      <c r="N418" s="13"/>
      <c r="O418" s="13"/>
      <c r="P418" s="13"/>
      <c r="Q418" s="13"/>
      <c r="R418" s="13"/>
      <c r="S418" s="13"/>
    </row>
    <row r="419" spans="3:19">
      <c r="C419" s="13"/>
      <c r="D419" s="13"/>
      <c r="E419" s="13"/>
      <c r="F419" s="13"/>
      <c r="G419" s="13"/>
      <c r="H419" s="13"/>
      <c r="I419" s="13"/>
      <c r="J419" s="13"/>
      <c r="K419" s="13"/>
      <c r="L419" s="13"/>
      <c r="M419" s="13"/>
      <c r="N419" s="13"/>
      <c r="O419" s="13"/>
      <c r="P419" s="13"/>
      <c r="Q419" s="13"/>
      <c r="R419" s="13"/>
      <c r="S419" s="13"/>
    </row>
    <row r="420" spans="3:19">
      <c r="C420" s="13"/>
      <c r="D420" s="13"/>
      <c r="E420" s="13"/>
      <c r="F420" s="13"/>
      <c r="G420" s="13"/>
      <c r="H420" s="13"/>
      <c r="I420" s="13"/>
      <c r="J420" s="13"/>
      <c r="K420" s="13"/>
      <c r="L420" s="13"/>
      <c r="M420" s="13"/>
      <c r="N420" s="13"/>
      <c r="O420" s="13"/>
      <c r="P420" s="13"/>
      <c r="Q420" s="13"/>
      <c r="R420" s="13"/>
      <c r="S420" s="13"/>
    </row>
    <row r="421" spans="3:19">
      <c r="C421" s="13"/>
      <c r="D421" s="13"/>
      <c r="E421" s="13"/>
      <c r="F421" s="13"/>
      <c r="G421" s="13"/>
      <c r="H421" s="13"/>
      <c r="I421" s="13"/>
      <c r="J421" s="13"/>
      <c r="K421" s="13"/>
      <c r="L421" s="13"/>
      <c r="M421" s="13"/>
      <c r="N421" s="13"/>
      <c r="O421" s="13"/>
      <c r="P421" s="13"/>
      <c r="Q421" s="13"/>
      <c r="R421" s="13"/>
      <c r="S421" s="13"/>
    </row>
    <row r="422" spans="3:19">
      <c r="C422" s="13"/>
      <c r="D422" s="13"/>
      <c r="E422" s="13"/>
      <c r="F422" s="13"/>
      <c r="G422" s="13"/>
      <c r="H422" s="13"/>
      <c r="I422" s="13"/>
      <c r="J422" s="13"/>
      <c r="K422" s="13"/>
      <c r="L422" s="13"/>
      <c r="M422" s="13"/>
      <c r="N422" s="13"/>
      <c r="O422" s="13"/>
      <c r="P422" s="13"/>
      <c r="Q422" s="13"/>
      <c r="R422" s="13"/>
      <c r="S422" s="13"/>
    </row>
    <row r="423" spans="3:19">
      <c r="C423" s="13"/>
      <c r="D423" s="13"/>
      <c r="E423" s="13"/>
      <c r="F423" s="13"/>
      <c r="G423" s="13"/>
      <c r="H423" s="13"/>
      <c r="I423" s="13"/>
      <c r="J423" s="13"/>
      <c r="K423" s="13"/>
      <c r="L423" s="13"/>
      <c r="M423" s="13"/>
      <c r="N423" s="13"/>
      <c r="O423" s="13"/>
      <c r="P423" s="13"/>
      <c r="Q423" s="13"/>
      <c r="R423" s="13"/>
      <c r="S423" s="13"/>
    </row>
    <row r="424" spans="3:19">
      <c r="C424" s="13"/>
      <c r="D424" s="13"/>
      <c r="E424" s="13"/>
      <c r="F424" s="13"/>
      <c r="G424" s="13"/>
      <c r="H424" s="13"/>
      <c r="I424" s="13"/>
      <c r="J424" s="13"/>
      <c r="K424" s="13"/>
      <c r="L424" s="13"/>
      <c r="M424" s="13"/>
      <c r="N424" s="13"/>
      <c r="O424" s="13"/>
      <c r="P424" s="13"/>
      <c r="Q424" s="13"/>
      <c r="R424" s="13"/>
      <c r="S424" s="13"/>
    </row>
    <row r="425" spans="3:19">
      <c r="C425" s="13"/>
      <c r="D425" s="13"/>
      <c r="E425" s="13"/>
      <c r="F425" s="13"/>
      <c r="G425" s="13"/>
      <c r="H425" s="13"/>
      <c r="I425" s="13"/>
      <c r="J425" s="13"/>
      <c r="K425" s="13"/>
      <c r="L425" s="13"/>
      <c r="M425" s="13"/>
      <c r="N425" s="13"/>
      <c r="O425" s="13"/>
      <c r="P425" s="13"/>
      <c r="Q425" s="13"/>
      <c r="R425" s="13"/>
      <c r="S425" s="13"/>
    </row>
    <row r="426" spans="3:19">
      <c r="C426" s="13"/>
      <c r="D426" s="13"/>
      <c r="E426" s="13"/>
      <c r="F426" s="13"/>
      <c r="G426" s="13"/>
      <c r="H426" s="13"/>
      <c r="I426" s="13"/>
      <c r="J426" s="13"/>
      <c r="K426" s="13"/>
      <c r="L426" s="13"/>
      <c r="M426" s="13"/>
      <c r="N426" s="13"/>
      <c r="O426" s="13"/>
      <c r="P426" s="13"/>
      <c r="Q426" s="13"/>
      <c r="R426" s="13"/>
      <c r="S426" s="13"/>
    </row>
    <row r="427" spans="3:19">
      <c r="C427" s="13"/>
      <c r="D427" s="13"/>
      <c r="E427" s="13"/>
      <c r="F427" s="13"/>
      <c r="G427" s="13"/>
      <c r="H427" s="13"/>
      <c r="I427" s="13"/>
      <c r="J427" s="13"/>
      <c r="K427" s="13"/>
      <c r="L427" s="13"/>
      <c r="M427" s="13"/>
      <c r="N427" s="13"/>
      <c r="O427" s="13"/>
      <c r="P427" s="13"/>
      <c r="Q427" s="13"/>
      <c r="R427" s="13"/>
      <c r="S427" s="13"/>
    </row>
    <row r="428" spans="3:19">
      <c r="C428" s="13"/>
      <c r="D428" s="13"/>
      <c r="E428" s="13"/>
      <c r="F428" s="13"/>
      <c r="G428" s="13"/>
      <c r="H428" s="13"/>
      <c r="I428" s="13"/>
      <c r="J428" s="13"/>
      <c r="K428" s="13"/>
      <c r="L428" s="13"/>
      <c r="M428" s="13"/>
      <c r="N428" s="13"/>
      <c r="O428" s="13"/>
      <c r="P428" s="13"/>
      <c r="Q428" s="13"/>
      <c r="R428" s="13"/>
      <c r="S428" s="13"/>
    </row>
    <row r="429" spans="3:19">
      <c r="C429" s="13"/>
      <c r="D429" s="13"/>
      <c r="E429" s="13"/>
      <c r="F429" s="13"/>
      <c r="G429" s="13"/>
      <c r="H429" s="13"/>
      <c r="I429" s="13"/>
      <c r="J429" s="13"/>
      <c r="K429" s="13"/>
      <c r="L429" s="13"/>
      <c r="M429" s="13"/>
      <c r="N429" s="13"/>
      <c r="O429" s="13"/>
      <c r="P429" s="13"/>
      <c r="Q429" s="13"/>
      <c r="R429" s="13"/>
      <c r="S429" s="13"/>
    </row>
    <row r="430" spans="3:19">
      <c r="C430" s="13"/>
      <c r="D430" s="13"/>
      <c r="E430" s="13"/>
      <c r="F430" s="13"/>
      <c r="G430" s="13"/>
      <c r="H430" s="13"/>
      <c r="I430" s="13"/>
      <c r="J430" s="13"/>
      <c r="K430" s="13"/>
      <c r="L430" s="13"/>
      <c r="M430" s="13"/>
      <c r="N430" s="13"/>
      <c r="O430" s="13"/>
      <c r="P430" s="13"/>
      <c r="Q430" s="13"/>
      <c r="R430" s="13"/>
      <c r="S430" s="13"/>
    </row>
    <row r="431" spans="3:19">
      <c r="C431" s="13"/>
      <c r="D431" s="13"/>
      <c r="E431" s="13"/>
      <c r="F431" s="13"/>
      <c r="G431" s="13"/>
      <c r="H431" s="13"/>
      <c r="I431" s="13"/>
      <c r="J431" s="13"/>
      <c r="K431" s="13"/>
      <c r="L431" s="13"/>
      <c r="M431" s="13"/>
      <c r="N431" s="13"/>
      <c r="O431" s="13"/>
      <c r="P431" s="13"/>
      <c r="Q431" s="13"/>
      <c r="R431" s="13"/>
      <c r="S431" s="13"/>
    </row>
    <row r="432" spans="3:19">
      <c r="C432" s="13"/>
      <c r="D432" s="13"/>
      <c r="E432" s="13"/>
      <c r="F432" s="13"/>
      <c r="G432" s="13"/>
      <c r="H432" s="13"/>
      <c r="I432" s="13"/>
      <c r="J432" s="13"/>
      <c r="K432" s="13"/>
      <c r="L432" s="13"/>
      <c r="M432" s="13"/>
      <c r="N432" s="13"/>
      <c r="O432" s="13"/>
      <c r="P432" s="13"/>
      <c r="Q432" s="13"/>
      <c r="R432" s="13"/>
      <c r="S432" s="13"/>
    </row>
    <row r="433" spans="3:19">
      <c r="C433" s="13"/>
      <c r="D433" s="13"/>
      <c r="E433" s="13"/>
      <c r="F433" s="13"/>
      <c r="G433" s="13"/>
      <c r="H433" s="13"/>
      <c r="I433" s="13"/>
      <c r="J433" s="13"/>
      <c r="K433" s="13"/>
      <c r="L433" s="13"/>
      <c r="M433" s="13"/>
      <c r="N433" s="13"/>
      <c r="O433" s="13"/>
      <c r="P433" s="13"/>
      <c r="Q433" s="13"/>
      <c r="R433" s="13"/>
      <c r="S433" s="13"/>
    </row>
    <row r="434" spans="3:19">
      <c r="C434" s="13"/>
      <c r="D434" s="13"/>
      <c r="E434" s="13"/>
      <c r="F434" s="13"/>
      <c r="G434" s="13"/>
      <c r="H434" s="13"/>
      <c r="I434" s="13"/>
      <c r="J434" s="13"/>
      <c r="K434" s="13"/>
      <c r="L434" s="13"/>
      <c r="M434" s="13"/>
      <c r="N434" s="13"/>
      <c r="O434" s="13"/>
      <c r="P434" s="13"/>
      <c r="Q434" s="13"/>
      <c r="R434" s="13"/>
      <c r="S434" s="13"/>
    </row>
    <row r="435" spans="3:19">
      <c r="C435" s="13"/>
      <c r="D435" s="13"/>
      <c r="E435" s="13"/>
      <c r="F435" s="13"/>
      <c r="G435" s="13"/>
      <c r="H435" s="13"/>
      <c r="I435" s="13"/>
      <c r="J435" s="13"/>
      <c r="K435" s="13"/>
      <c r="L435" s="13"/>
      <c r="M435" s="13"/>
      <c r="N435" s="13"/>
      <c r="O435" s="13"/>
      <c r="P435" s="13"/>
      <c r="Q435" s="13"/>
      <c r="R435" s="13"/>
      <c r="S435" s="13"/>
    </row>
    <row r="436" spans="3:19">
      <c r="C436" s="13"/>
      <c r="D436" s="13"/>
      <c r="E436" s="13"/>
      <c r="F436" s="13"/>
      <c r="G436" s="13"/>
      <c r="H436" s="13"/>
      <c r="I436" s="13"/>
      <c r="J436" s="13"/>
      <c r="K436" s="13"/>
      <c r="L436" s="13"/>
      <c r="M436" s="13"/>
      <c r="N436" s="13"/>
      <c r="O436" s="13"/>
      <c r="P436" s="13"/>
      <c r="Q436" s="13"/>
      <c r="R436" s="13"/>
      <c r="S436" s="13"/>
    </row>
    <row r="437" spans="3:19">
      <c r="C437" s="13"/>
      <c r="D437" s="13"/>
      <c r="E437" s="13"/>
      <c r="F437" s="13"/>
      <c r="G437" s="13"/>
      <c r="H437" s="13"/>
      <c r="I437" s="13"/>
      <c r="J437" s="13"/>
      <c r="K437" s="13"/>
      <c r="L437" s="13"/>
      <c r="M437" s="13"/>
      <c r="N437" s="13"/>
      <c r="O437" s="13"/>
      <c r="P437" s="13"/>
      <c r="Q437" s="13"/>
      <c r="R437" s="13"/>
      <c r="S437" s="13"/>
    </row>
    <row r="438" spans="3:19">
      <c r="C438" s="13"/>
      <c r="D438" s="13"/>
      <c r="E438" s="13"/>
      <c r="F438" s="13"/>
      <c r="G438" s="13"/>
      <c r="H438" s="13"/>
      <c r="I438" s="13"/>
      <c r="J438" s="13"/>
      <c r="K438" s="13"/>
      <c r="L438" s="13"/>
      <c r="M438" s="13"/>
      <c r="N438" s="13"/>
      <c r="O438" s="13"/>
      <c r="P438" s="13"/>
      <c r="Q438" s="13"/>
      <c r="R438" s="13"/>
      <c r="S438" s="13"/>
    </row>
    <row r="439" spans="3:19">
      <c r="C439" s="13"/>
      <c r="D439" s="13"/>
      <c r="E439" s="13"/>
      <c r="F439" s="13"/>
      <c r="G439" s="13"/>
      <c r="H439" s="13"/>
      <c r="I439" s="13"/>
      <c r="J439" s="13"/>
      <c r="K439" s="13"/>
      <c r="L439" s="13"/>
      <c r="M439" s="13"/>
      <c r="N439" s="13"/>
      <c r="O439" s="13"/>
      <c r="P439" s="13"/>
      <c r="Q439" s="13"/>
      <c r="R439" s="13"/>
      <c r="S439" s="13"/>
    </row>
    <row r="440" spans="3:19">
      <c r="C440" s="13"/>
      <c r="D440" s="13"/>
      <c r="E440" s="13"/>
      <c r="F440" s="13"/>
      <c r="G440" s="13"/>
      <c r="H440" s="13"/>
      <c r="I440" s="13"/>
      <c r="J440" s="13"/>
      <c r="K440" s="13"/>
      <c r="L440" s="13"/>
      <c r="M440" s="13"/>
      <c r="N440" s="13"/>
      <c r="O440" s="13"/>
      <c r="P440" s="13"/>
      <c r="Q440" s="13"/>
      <c r="R440" s="13"/>
      <c r="S440" s="13"/>
    </row>
    <row r="441" spans="3:19">
      <c r="C441" s="13"/>
      <c r="D441" s="13"/>
      <c r="E441" s="13"/>
      <c r="F441" s="13"/>
      <c r="G441" s="13"/>
      <c r="H441" s="13"/>
      <c r="I441" s="13"/>
      <c r="J441" s="13"/>
      <c r="K441" s="13"/>
      <c r="L441" s="13"/>
      <c r="M441" s="13"/>
      <c r="N441" s="13"/>
      <c r="O441" s="13"/>
      <c r="P441" s="13"/>
      <c r="Q441" s="13"/>
      <c r="R441" s="13"/>
      <c r="S441" s="13"/>
    </row>
    <row r="442" spans="3:19">
      <c r="C442" s="13"/>
      <c r="D442" s="13"/>
      <c r="E442" s="13"/>
      <c r="F442" s="13"/>
      <c r="G442" s="13"/>
      <c r="H442" s="13"/>
      <c r="I442" s="13"/>
      <c r="J442" s="13"/>
      <c r="K442" s="13"/>
      <c r="L442" s="13"/>
      <c r="M442" s="13"/>
      <c r="N442" s="13"/>
      <c r="O442" s="13"/>
      <c r="P442" s="13"/>
      <c r="Q442" s="13"/>
      <c r="R442" s="13"/>
      <c r="S442" s="13"/>
    </row>
    <row r="443" spans="3:19">
      <c r="C443" s="13"/>
      <c r="D443" s="13"/>
      <c r="E443" s="13"/>
      <c r="F443" s="13"/>
      <c r="G443" s="13"/>
      <c r="H443" s="13"/>
      <c r="I443" s="13"/>
      <c r="J443" s="13"/>
      <c r="K443" s="13"/>
      <c r="L443" s="13"/>
      <c r="M443" s="13"/>
      <c r="N443" s="13"/>
      <c r="O443" s="13"/>
      <c r="P443" s="13"/>
      <c r="Q443" s="13"/>
      <c r="R443" s="13"/>
      <c r="S443" s="13"/>
    </row>
    <row r="444" spans="3:19">
      <c r="C444" s="13"/>
      <c r="D444" s="13"/>
      <c r="E444" s="13"/>
      <c r="F444" s="13"/>
      <c r="G444" s="13"/>
      <c r="H444" s="13"/>
      <c r="I444" s="13"/>
      <c r="J444" s="13"/>
      <c r="K444" s="13"/>
      <c r="L444" s="13"/>
      <c r="M444" s="13"/>
      <c r="N444" s="13"/>
      <c r="O444" s="13"/>
      <c r="P444" s="13"/>
      <c r="Q444" s="13"/>
      <c r="R444" s="13"/>
      <c r="S444" s="13"/>
    </row>
    <row r="445" spans="3:19">
      <c r="C445" s="13"/>
      <c r="D445" s="13"/>
      <c r="E445" s="13"/>
      <c r="F445" s="13"/>
      <c r="G445" s="13"/>
      <c r="H445" s="13"/>
      <c r="I445" s="13"/>
      <c r="J445" s="13"/>
      <c r="K445" s="13"/>
      <c r="L445" s="13"/>
      <c r="M445" s="13"/>
      <c r="N445" s="13"/>
      <c r="O445" s="13"/>
      <c r="P445" s="13"/>
      <c r="Q445" s="13"/>
      <c r="R445" s="13"/>
      <c r="S445" s="13"/>
    </row>
    <row r="446" spans="3:19">
      <c r="C446" s="13"/>
      <c r="D446" s="13"/>
      <c r="E446" s="13"/>
      <c r="F446" s="13"/>
      <c r="G446" s="13"/>
      <c r="H446" s="13"/>
      <c r="I446" s="13"/>
      <c r="J446" s="13"/>
      <c r="K446" s="13"/>
      <c r="L446" s="13"/>
      <c r="M446" s="13"/>
      <c r="N446" s="13"/>
      <c r="O446" s="13"/>
      <c r="P446" s="13"/>
      <c r="Q446" s="13"/>
      <c r="R446" s="13"/>
      <c r="S446" s="13"/>
    </row>
    <row r="447" spans="3:19">
      <c r="C447" s="13"/>
      <c r="D447" s="13"/>
      <c r="E447" s="13"/>
      <c r="F447" s="13"/>
      <c r="G447" s="13"/>
      <c r="H447" s="13"/>
      <c r="I447" s="13"/>
      <c r="J447" s="13"/>
      <c r="K447" s="13"/>
      <c r="L447" s="13"/>
      <c r="M447" s="13"/>
      <c r="N447" s="13"/>
      <c r="O447" s="13"/>
      <c r="P447" s="13"/>
      <c r="Q447" s="13"/>
      <c r="R447" s="13"/>
      <c r="S447" s="13"/>
    </row>
    <row r="448" spans="3:19">
      <c r="C448" s="13"/>
      <c r="D448" s="13"/>
      <c r="E448" s="13"/>
      <c r="F448" s="13"/>
      <c r="G448" s="13"/>
      <c r="H448" s="13"/>
      <c r="I448" s="13"/>
      <c r="J448" s="13"/>
      <c r="K448" s="13"/>
      <c r="L448" s="13"/>
      <c r="M448" s="13"/>
      <c r="N448" s="13"/>
      <c r="O448" s="13"/>
      <c r="P448" s="13"/>
      <c r="Q448" s="13"/>
      <c r="R448" s="13"/>
      <c r="S448" s="13"/>
    </row>
    <row r="449" spans="3:19">
      <c r="C449" s="13"/>
      <c r="D449" s="13"/>
      <c r="E449" s="13"/>
      <c r="F449" s="13"/>
      <c r="G449" s="13"/>
      <c r="H449" s="13"/>
      <c r="I449" s="13"/>
      <c r="J449" s="13"/>
      <c r="K449" s="13"/>
      <c r="L449" s="13"/>
      <c r="M449" s="13"/>
      <c r="N449" s="13"/>
      <c r="O449" s="13"/>
      <c r="P449" s="13"/>
      <c r="Q449" s="13"/>
      <c r="R449" s="13"/>
      <c r="S449" s="13"/>
    </row>
    <row r="450" spans="3:19">
      <c r="C450" s="13"/>
      <c r="D450" s="13"/>
      <c r="E450" s="13"/>
      <c r="F450" s="13"/>
      <c r="G450" s="13"/>
      <c r="H450" s="13"/>
      <c r="I450" s="13"/>
      <c r="J450" s="13"/>
      <c r="K450" s="13"/>
      <c r="L450" s="13"/>
      <c r="M450" s="13"/>
      <c r="N450" s="13"/>
      <c r="O450" s="13"/>
      <c r="P450" s="13"/>
      <c r="Q450" s="13"/>
      <c r="R450" s="13"/>
      <c r="S450" s="13"/>
    </row>
    <row r="451" spans="3:19">
      <c r="C451" s="13"/>
      <c r="D451" s="13"/>
      <c r="E451" s="13"/>
      <c r="F451" s="13"/>
      <c r="G451" s="13"/>
      <c r="H451" s="13"/>
      <c r="I451" s="13"/>
      <c r="J451" s="13"/>
      <c r="K451" s="13"/>
      <c r="L451" s="13"/>
      <c r="M451" s="13"/>
      <c r="N451" s="13"/>
      <c r="O451" s="13"/>
      <c r="P451" s="13"/>
      <c r="Q451" s="13"/>
      <c r="R451" s="13"/>
      <c r="S451" s="13"/>
    </row>
    <row r="452" spans="3:19">
      <c r="C452" s="13"/>
      <c r="D452" s="13"/>
      <c r="E452" s="13"/>
      <c r="F452" s="13"/>
      <c r="G452" s="13"/>
      <c r="H452" s="13"/>
      <c r="I452" s="13"/>
      <c r="J452" s="13"/>
      <c r="K452" s="13"/>
      <c r="L452" s="13"/>
      <c r="M452" s="13"/>
      <c r="N452" s="13"/>
      <c r="O452" s="13"/>
      <c r="P452" s="13"/>
      <c r="Q452" s="13"/>
      <c r="R452" s="13"/>
      <c r="S452" s="13"/>
    </row>
    <row r="453" spans="3:19">
      <c r="C453" s="13"/>
      <c r="D453" s="13"/>
      <c r="E453" s="13"/>
      <c r="F453" s="13"/>
      <c r="G453" s="13"/>
      <c r="H453" s="13"/>
      <c r="I453" s="13"/>
      <c r="J453" s="13"/>
      <c r="K453" s="13"/>
      <c r="L453" s="13"/>
      <c r="M453" s="13"/>
      <c r="N453" s="13"/>
      <c r="O453" s="13"/>
      <c r="P453" s="13"/>
      <c r="Q453" s="13"/>
      <c r="R453" s="13"/>
      <c r="S453" s="13"/>
    </row>
    <row r="454" spans="3:19">
      <c r="C454" s="13"/>
      <c r="D454" s="13"/>
      <c r="E454" s="13"/>
      <c r="F454" s="13"/>
      <c r="G454" s="13"/>
      <c r="H454" s="13"/>
      <c r="I454" s="13"/>
      <c r="J454" s="13"/>
      <c r="K454" s="13"/>
      <c r="L454" s="13"/>
      <c r="M454" s="13"/>
      <c r="N454" s="13"/>
      <c r="O454" s="13"/>
      <c r="P454" s="13"/>
      <c r="Q454" s="13"/>
      <c r="R454" s="13"/>
      <c r="S454" s="13"/>
    </row>
    <row r="455" spans="3:19">
      <c r="C455" s="13"/>
      <c r="D455" s="13"/>
      <c r="E455" s="13"/>
      <c r="F455" s="13"/>
      <c r="G455" s="13"/>
      <c r="H455" s="13"/>
      <c r="I455" s="13"/>
      <c r="J455" s="13"/>
      <c r="K455" s="13"/>
      <c r="L455" s="13"/>
      <c r="M455" s="13"/>
      <c r="N455" s="13"/>
      <c r="O455" s="13"/>
      <c r="P455" s="13"/>
      <c r="Q455" s="13"/>
      <c r="R455" s="13"/>
      <c r="S455" s="13"/>
    </row>
    <row r="456" spans="3:19">
      <c r="C456" s="13"/>
      <c r="D456" s="13"/>
      <c r="E456" s="13"/>
      <c r="F456" s="13"/>
      <c r="G456" s="13"/>
      <c r="H456" s="13"/>
      <c r="I456" s="13"/>
      <c r="J456" s="13"/>
      <c r="K456" s="13"/>
      <c r="L456" s="13"/>
      <c r="M456" s="13"/>
      <c r="N456" s="13"/>
      <c r="O456" s="13"/>
      <c r="P456" s="13"/>
      <c r="Q456" s="13"/>
      <c r="R456" s="13"/>
      <c r="S456" s="13"/>
    </row>
    <row r="457" spans="3:19">
      <c r="C457" s="13"/>
      <c r="D457" s="13"/>
      <c r="E457" s="13"/>
      <c r="F457" s="13"/>
      <c r="G457" s="13"/>
      <c r="H457" s="13"/>
      <c r="I457" s="13"/>
      <c r="J457" s="13"/>
      <c r="K457" s="13"/>
      <c r="L457" s="13"/>
      <c r="M457" s="13"/>
      <c r="N457" s="13"/>
      <c r="O457" s="13"/>
      <c r="P457" s="13"/>
      <c r="Q457" s="13"/>
      <c r="R457" s="13"/>
      <c r="S457" s="13"/>
    </row>
    <row r="458" spans="3:19">
      <c r="C458" s="13"/>
      <c r="D458" s="13"/>
      <c r="E458" s="13"/>
      <c r="F458" s="13"/>
      <c r="G458" s="13"/>
      <c r="H458" s="13"/>
      <c r="I458" s="13"/>
      <c r="J458" s="13"/>
      <c r="K458" s="13"/>
      <c r="L458" s="13"/>
      <c r="M458" s="13"/>
      <c r="N458" s="13"/>
      <c r="O458" s="13"/>
      <c r="P458" s="13"/>
      <c r="Q458" s="13"/>
      <c r="R458" s="13"/>
      <c r="S458" s="13"/>
    </row>
    <row r="459" spans="3:19">
      <c r="C459" s="13"/>
      <c r="D459" s="13"/>
      <c r="E459" s="13"/>
      <c r="F459" s="13"/>
      <c r="G459" s="13"/>
      <c r="H459" s="13"/>
      <c r="I459" s="13"/>
      <c r="J459" s="13"/>
      <c r="K459" s="13"/>
      <c r="L459" s="13"/>
      <c r="M459" s="13"/>
      <c r="N459" s="13"/>
      <c r="O459" s="13"/>
      <c r="P459" s="13"/>
      <c r="Q459" s="13"/>
      <c r="R459" s="13"/>
      <c r="S459" s="13"/>
    </row>
    <row r="460" spans="3:19">
      <c r="C460" s="13"/>
      <c r="D460" s="13"/>
      <c r="E460" s="13"/>
      <c r="F460" s="13"/>
      <c r="G460" s="13"/>
      <c r="H460" s="13"/>
      <c r="I460" s="13"/>
      <c r="J460" s="13"/>
      <c r="K460" s="13"/>
      <c r="L460" s="13"/>
      <c r="M460" s="13"/>
      <c r="N460" s="13"/>
      <c r="O460" s="13"/>
      <c r="P460" s="13"/>
      <c r="Q460" s="13"/>
      <c r="R460" s="13"/>
      <c r="S460" s="13"/>
    </row>
    <row r="461" spans="3:19">
      <c r="C461" s="13"/>
      <c r="D461" s="13"/>
      <c r="E461" s="13"/>
      <c r="F461" s="13"/>
      <c r="G461" s="13"/>
      <c r="H461" s="13"/>
      <c r="I461" s="13"/>
      <c r="J461" s="13"/>
      <c r="K461" s="13"/>
      <c r="L461" s="13"/>
      <c r="M461" s="13"/>
      <c r="N461" s="13"/>
      <c r="O461" s="13"/>
      <c r="P461" s="13"/>
      <c r="Q461" s="13"/>
      <c r="R461" s="13"/>
      <c r="S461" s="13"/>
    </row>
    <row r="462" spans="3:19">
      <c r="C462" s="13"/>
      <c r="D462" s="13"/>
      <c r="E462" s="13"/>
      <c r="F462" s="13"/>
      <c r="G462" s="13"/>
      <c r="H462" s="13"/>
      <c r="I462" s="13"/>
      <c r="J462" s="13"/>
      <c r="K462" s="13"/>
      <c r="L462" s="13"/>
      <c r="M462" s="13"/>
      <c r="N462" s="13"/>
      <c r="O462" s="13"/>
      <c r="P462" s="13"/>
      <c r="Q462" s="13"/>
      <c r="R462" s="13"/>
      <c r="S462" s="13"/>
    </row>
    <row r="463" spans="3:19">
      <c r="C463" s="13"/>
      <c r="D463" s="13"/>
      <c r="E463" s="13"/>
      <c r="F463" s="13"/>
      <c r="G463" s="13"/>
      <c r="H463" s="13"/>
      <c r="I463" s="13"/>
      <c r="J463" s="13"/>
      <c r="K463" s="13"/>
      <c r="L463" s="13"/>
      <c r="M463" s="13"/>
      <c r="N463" s="13"/>
      <c r="O463" s="13"/>
      <c r="P463" s="13"/>
      <c r="Q463" s="13"/>
      <c r="R463" s="13"/>
      <c r="S463" s="13"/>
    </row>
    <row r="464" spans="3:19">
      <c r="C464" s="13"/>
      <c r="D464" s="13"/>
      <c r="E464" s="13"/>
      <c r="F464" s="13"/>
      <c r="G464" s="13"/>
      <c r="H464" s="13"/>
      <c r="I464" s="13"/>
      <c r="J464" s="13"/>
      <c r="K464" s="13"/>
      <c r="L464" s="13"/>
      <c r="M464" s="13"/>
      <c r="N464" s="13"/>
      <c r="O464" s="13"/>
      <c r="P464" s="13"/>
      <c r="Q464" s="13"/>
      <c r="R464" s="13"/>
      <c r="S464" s="13"/>
    </row>
    <row r="465" spans="3:19">
      <c r="C465" s="13"/>
      <c r="D465" s="13"/>
      <c r="E465" s="13"/>
      <c r="F465" s="13"/>
      <c r="G465" s="13"/>
      <c r="H465" s="13"/>
      <c r="I465" s="13"/>
      <c r="J465" s="13"/>
      <c r="K465" s="13"/>
      <c r="L465" s="13"/>
      <c r="M465" s="13"/>
      <c r="N465" s="13"/>
      <c r="O465" s="13"/>
      <c r="P465" s="13"/>
      <c r="Q465" s="13"/>
      <c r="R465" s="13"/>
      <c r="S465" s="13"/>
    </row>
    <row r="466" spans="3:19">
      <c r="C466" s="13"/>
      <c r="D466" s="13"/>
      <c r="E466" s="13"/>
      <c r="F466" s="13"/>
      <c r="G466" s="13"/>
      <c r="H466" s="13"/>
      <c r="I466" s="13"/>
      <c r="J466" s="13"/>
      <c r="K466" s="13"/>
      <c r="L466" s="13"/>
      <c r="M466" s="13"/>
      <c r="N466" s="13"/>
      <c r="O466" s="13"/>
      <c r="P466" s="13"/>
      <c r="Q466" s="13"/>
      <c r="R466" s="13"/>
      <c r="S466" s="13"/>
    </row>
    <row r="467" spans="3:19">
      <c r="C467" s="13"/>
      <c r="D467" s="13"/>
      <c r="E467" s="13"/>
      <c r="F467" s="13"/>
      <c r="G467" s="13"/>
      <c r="H467" s="13"/>
      <c r="I467" s="13"/>
      <c r="J467" s="13"/>
      <c r="K467" s="13"/>
      <c r="L467" s="13"/>
      <c r="M467" s="13"/>
      <c r="N467" s="13"/>
      <c r="O467" s="13"/>
      <c r="P467" s="13"/>
      <c r="Q467" s="13"/>
      <c r="R467" s="13"/>
      <c r="S467" s="13"/>
    </row>
    <row r="468" spans="3:19">
      <c r="C468" s="13"/>
      <c r="D468" s="13"/>
      <c r="E468" s="13"/>
      <c r="F468" s="13"/>
      <c r="G468" s="13"/>
      <c r="H468" s="13"/>
      <c r="I468" s="13"/>
      <c r="J468" s="13"/>
      <c r="K468" s="13"/>
      <c r="L468" s="13"/>
      <c r="M468" s="13"/>
      <c r="N468" s="13"/>
      <c r="O468" s="13"/>
      <c r="P468" s="13"/>
      <c r="Q468" s="13"/>
      <c r="R468" s="13"/>
      <c r="S468" s="13"/>
    </row>
    <row r="469" spans="3:19">
      <c r="C469" s="13"/>
      <c r="D469" s="13"/>
      <c r="E469" s="13"/>
      <c r="F469" s="13"/>
      <c r="G469" s="13"/>
      <c r="H469" s="13"/>
      <c r="I469" s="13"/>
      <c r="J469" s="13"/>
      <c r="K469" s="13"/>
      <c r="L469" s="13"/>
      <c r="M469" s="13"/>
      <c r="N469" s="13"/>
      <c r="O469" s="13"/>
      <c r="P469" s="13"/>
      <c r="Q469" s="13"/>
      <c r="R469" s="13"/>
      <c r="S469" s="13"/>
    </row>
    <row r="470" spans="3:19">
      <c r="C470" s="13"/>
      <c r="D470" s="13"/>
      <c r="E470" s="13"/>
      <c r="F470" s="13"/>
      <c r="G470" s="13"/>
      <c r="H470" s="13"/>
      <c r="I470" s="13"/>
      <c r="J470" s="13"/>
      <c r="K470" s="13"/>
      <c r="L470" s="13"/>
      <c r="M470" s="13"/>
      <c r="N470" s="13"/>
      <c r="O470" s="13"/>
      <c r="P470" s="13"/>
      <c r="Q470" s="13"/>
      <c r="R470" s="13"/>
      <c r="S470" s="13"/>
    </row>
    <row r="471" spans="3:19">
      <c r="C471" s="13"/>
      <c r="D471" s="13"/>
      <c r="E471" s="13"/>
      <c r="F471" s="13"/>
      <c r="G471" s="13"/>
      <c r="H471" s="13"/>
      <c r="I471" s="13"/>
      <c r="J471" s="13"/>
      <c r="K471" s="13"/>
      <c r="L471" s="13"/>
      <c r="M471" s="13"/>
      <c r="N471" s="13"/>
      <c r="O471" s="13"/>
      <c r="P471" s="13"/>
      <c r="Q471" s="13"/>
      <c r="R471" s="13"/>
      <c r="S471" s="13"/>
    </row>
    <row r="472" spans="3:19">
      <c r="C472" s="13"/>
      <c r="D472" s="13"/>
      <c r="E472" s="13"/>
      <c r="F472" s="13"/>
      <c r="G472" s="13"/>
      <c r="H472" s="13"/>
      <c r="I472" s="13"/>
      <c r="J472" s="13"/>
      <c r="K472" s="13"/>
      <c r="L472" s="13"/>
      <c r="M472" s="13"/>
      <c r="N472" s="13"/>
      <c r="O472" s="13"/>
      <c r="P472" s="13"/>
      <c r="Q472" s="13"/>
      <c r="R472" s="13"/>
      <c r="S472" s="13"/>
    </row>
    <row r="473" spans="3:19">
      <c r="C473" s="13"/>
      <c r="D473" s="13"/>
      <c r="E473" s="13"/>
      <c r="F473" s="13"/>
      <c r="G473" s="13"/>
      <c r="H473" s="13"/>
      <c r="I473" s="13"/>
      <c r="J473" s="13"/>
      <c r="K473" s="13"/>
      <c r="L473" s="13"/>
      <c r="M473" s="13"/>
      <c r="N473" s="13"/>
      <c r="O473" s="13"/>
      <c r="P473" s="13"/>
      <c r="Q473" s="13"/>
      <c r="R473" s="13"/>
      <c r="S473" s="13"/>
    </row>
    <row r="474" spans="3:19">
      <c r="C474" s="13"/>
      <c r="D474" s="13"/>
      <c r="E474" s="13"/>
      <c r="F474" s="13"/>
      <c r="G474" s="13"/>
      <c r="H474" s="13"/>
      <c r="I474" s="13"/>
      <c r="J474" s="13"/>
      <c r="K474" s="13"/>
      <c r="L474" s="13"/>
      <c r="M474" s="13"/>
      <c r="N474" s="13"/>
      <c r="O474" s="13"/>
      <c r="P474" s="13"/>
      <c r="Q474" s="13"/>
      <c r="R474" s="13"/>
      <c r="S474" s="13"/>
    </row>
    <row r="475" spans="3:19">
      <c r="C475" s="13"/>
      <c r="D475" s="13"/>
      <c r="E475" s="13"/>
      <c r="F475" s="13"/>
      <c r="G475" s="13"/>
      <c r="H475" s="13"/>
      <c r="I475" s="13"/>
      <c r="J475" s="13"/>
      <c r="K475" s="13"/>
      <c r="L475" s="13"/>
      <c r="M475" s="13"/>
      <c r="N475" s="13"/>
      <c r="O475" s="13"/>
      <c r="P475" s="13"/>
      <c r="Q475" s="13"/>
      <c r="R475" s="13"/>
      <c r="S475" s="13"/>
    </row>
    <row r="476" spans="3:19">
      <c r="C476" s="13"/>
      <c r="D476" s="13"/>
      <c r="E476" s="13"/>
      <c r="F476" s="13"/>
      <c r="G476" s="13"/>
      <c r="H476" s="13"/>
      <c r="I476" s="13"/>
      <c r="J476" s="13"/>
      <c r="K476" s="13"/>
      <c r="L476" s="13"/>
      <c r="M476" s="13"/>
      <c r="N476" s="13"/>
      <c r="O476" s="13"/>
      <c r="P476" s="13"/>
      <c r="Q476" s="13"/>
      <c r="R476" s="13"/>
      <c r="S476" s="13"/>
    </row>
    <row r="477" spans="3:19">
      <c r="C477" s="13"/>
      <c r="D477" s="13"/>
      <c r="E477" s="13"/>
      <c r="F477" s="13"/>
      <c r="G477" s="13"/>
      <c r="H477" s="13"/>
      <c r="I477" s="13"/>
      <c r="J477" s="13"/>
      <c r="K477" s="13"/>
      <c r="L477" s="13"/>
      <c r="M477" s="13"/>
      <c r="N477" s="13"/>
      <c r="O477" s="13"/>
      <c r="P477" s="13"/>
      <c r="Q477" s="13"/>
      <c r="R477" s="13"/>
      <c r="S477" s="13"/>
    </row>
    <row r="478" spans="3:19">
      <c r="C478" s="13"/>
      <c r="D478" s="13"/>
      <c r="E478" s="13"/>
      <c r="F478" s="13"/>
      <c r="G478" s="13"/>
      <c r="H478" s="13"/>
      <c r="I478" s="13"/>
      <c r="J478" s="13"/>
      <c r="K478" s="13"/>
      <c r="L478" s="13"/>
      <c r="M478" s="13"/>
      <c r="N478" s="13"/>
      <c r="O478" s="13"/>
      <c r="P478" s="13"/>
      <c r="Q478" s="13"/>
      <c r="R478" s="13"/>
      <c r="S478" s="13"/>
    </row>
    <row r="479" spans="3:19">
      <c r="C479" s="13"/>
      <c r="D479" s="13"/>
      <c r="E479" s="13"/>
      <c r="F479" s="13"/>
      <c r="G479" s="13"/>
      <c r="H479" s="13"/>
      <c r="I479" s="13"/>
      <c r="J479" s="13"/>
      <c r="K479" s="13"/>
      <c r="L479" s="13"/>
      <c r="M479" s="13"/>
      <c r="N479" s="13"/>
      <c r="O479" s="13"/>
      <c r="P479" s="13"/>
      <c r="Q479" s="13"/>
      <c r="R479" s="13"/>
      <c r="S479" s="13"/>
    </row>
    <row r="480" spans="3:19">
      <c r="C480" s="13"/>
      <c r="D480" s="13"/>
      <c r="E480" s="13"/>
      <c r="F480" s="13"/>
      <c r="G480" s="13"/>
      <c r="H480" s="13"/>
      <c r="I480" s="13"/>
      <c r="J480" s="13"/>
      <c r="K480" s="13"/>
      <c r="L480" s="13"/>
      <c r="M480" s="13"/>
      <c r="N480" s="13"/>
      <c r="O480" s="13"/>
      <c r="P480" s="13"/>
      <c r="Q480" s="13"/>
      <c r="R480" s="13"/>
      <c r="S480" s="13"/>
    </row>
    <row r="481" spans="3:19">
      <c r="C481" s="13"/>
      <c r="D481" s="13"/>
      <c r="E481" s="13"/>
      <c r="F481" s="13"/>
      <c r="G481" s="13"/>
      <c r="H481" s="13"/>
      <c r="I481" s="13"/>
      <c r="J481" s="13"/>
      <c r="K481" s="13"/>
      <c r="L481" s="13"/>
      <c r="M481" s="13"/>
      <c r="N481" s="13"/>
      <c r="O481" s="13"/>
      <c r="P481" s="13"/>
      <c r="Q481" s="13"/>
      <c r="R481" s="13"/>
      <c r="S481" s="13"/>
    </row>
    <row r="482" spans="3:19">
      <c r="C482" s="13"/>
      <c r="D482" s="13"/>
      <c r="E482" s="13"/>
      <c r="F482" s="13"/>
      <c r="G482" s="13"/>
      <c r="H482" s="13"/>
      <c r="I482" s="13"/>
      <c r="J482" s="13"/>
      <c r="K482" s="13"/>
      <c r="L482" s="13"/>
      <c r="M482" s="13"/>
      <c r="N482" s="13"/>
      <c r="O482" s="13"/>
      <c r="P482" s="13"/>
      <c r="Q482" s="13"/>
      <c r="R482" s="13"/>
      <c r="S482" s="13"/>
    </row>
    <row r="483" spans="3:19">
      <c r="C483" s="13"/>
      <c r="D483" s="13"/>
      <c r="E483" s="13"/>
      <c r="F483" s="13"/>
      <c r="G483" s="13"/>
      <c r="H483" s="13"/>
      <c r="I483" s="13"/>
      <c r="J483" s="13"/>
      <c r="K483" s="13"/>
      <c r="L483" s="13"/>
      <c r="M483" s="13"/>
      <c r="N483" s="13"/>
      <c r="O483" s="13"/>
      <c r="P483" s="13"/>
      <c r="Q483" s="13"/>
      <c r="R483" s="13"/>
      <c r="S483" s="13"/>
    </row>
    <row r="484" spans="3:19">
      <c r="C484" s="13"/>
      <c r="D484" s="13"/>
      <c r="E484" s="13"/>
      <c r="F484" s="13"/>
      <c r="G484" s="13"/>
      <c r="H484" s="13"/>
      <c r="I484" s="13"/>
      <c r="J484" s="13"/>
      <c r="K484" s="13"/>
      <c r="L484" s="13"/>
      <c r="M484" s="13"/>
      <c r="N484" s="13"/>
      <c r="O484" s="13"/>
      <c r="P484" s="13"/>
      <c r="Q484" s="13"/>
      <c r="R484" s="13"/>
      <c r="S484" s="13"/>
    </row>
    <row r="485" spans="3:19">
      <c r="C485" s="13"/>
      <c r="D485" s="13"/>
      <c r="E485" s="13"/>
      <c r="F485" s="13"/>
      <c r="G485" s="13"/>
      <c r="H485" s="13"/>
      <c r="I485" s="13"/>
      <c r="J485" s="13"/>
      <c r="K485" s="13"/>
      <c r="L485" s="13"/>
      <c r="M485" s="13"/>
      <c r="N485" s="13"/>
      <c r="O485" s="13"/>
      <c r="P485" s="13"/>
      <c r="Q485" s="13"/>
      <c r="R485" s="13"/>
      <c r="S485" s="13"/>
    </row>
    <row r="486" spans="3:19">
      <c r="C486" s="13"/>
      <c r="D486" s="13"/>
      <c r="E486" s="13"/>
      <c r="F486" s="13"/>
      <c r="G486" s="13"/>
      <c r="H486" s="13"/>
      <c r="I486" s="13"/>
      <c r="J486" s="13"/>
      <c r="K486" s="13"/>
      <c r="L486" s="13"/>
      <c r="M486" s="13"/>
      <c r="N486" s="13"/>
      <c r="O486" s="13"/>
      <c r="P486" s="13"/>
      <c r="Q486" s="13"/>
      <c r="R486" s="13"/>
      <c r="S486" s="13"/>
    </row>
    <row r="487" spans="3:19">
      <c r="C487" s="13"/>
      <c r="D487" s="13"/>
      <c r="E487" s="13"/>
      <c r="F487" s="13"/>
      <c r="G487" s="13"/>
      <c r="H487" s="13"/>
      <c r="I487" s="13"/>
      <c r="J487" s="13"/>
      <c r="K487" s="13"/>
      <c r="L487" s="13"/>
      <c r="M487" s="13"/>
      <c r="N487" s="13"/>
      <c r="O487" s="13"/>
      <c r="P487" s="13"/>
      <c r="Q487" s="13"/>
      <c r="R487" s="13"/>
      <c r="S487" s="13"/>
    </row>
    <row r="488" spans="3:19">
      <c r="C488" s="13"/>
      <c r="D488" s="13"/>
      <c r="E488" s="13"/>
      <c r="F488" s="13"/>
      <c r="G488" s="13"/>
      <c r="H488" s="13"/>
      <c r="I488" s="13"/>
      <c r="J488" s="13"/>
      <c r="K488" s="13"/>
      <c r="L488" s="13"/>
      <c r="M488" s="13"/>
      <c r="N488" s="13"/>
      <c r="O488" s="13"/>
      <c r="P488" s="13"/>
      <c r="Q488" s="13"/>
      <c r="R488" s="13"/>
      <c r="S488" s="13"/>
    </row>
    <row r="489" spans="3:19">
      <c r="C489" s="13"/>
      <c r="D489" s="13"/>
      <c r="E489" s="13"/>
      <c r="F489" s="13"/>
      <c r="G489" s="13"/>
      <c r="H489" s="13"/>
      <c r="I489" s="13"/>
      <c r="J489" s="13"/>
      <c r="K489" s="13"/>
      <c r="L489" s="13"/>
      <c r="M489" s="13"/>
      <c r="N489" s="13"/>
      <c r="O489" s="13"/>
      <c r="P489" s="13"/>
      <c r="Q489" s="13"/>
      <c r="R489" s="13"/>
      <c r="S489" s="13"/>
    </row>
    <row r="490" spans="3:19">
      <c r="C490" s="13"/>
      <c r="D490" s="13"/>
      <c r="E490" s="13"/>
      <c r="F490" s="13"/>
      <c r="G490" s="13"/>
      <c r="H490" s="13"/>
      <c r="I490" s="13"/>
      <c r="J490" s="13"/>
      <c r="K490" s="13"/>
      <c r="L490" s="13"/>
      <c r="M490" s="13"/>
      <c r="N490" s="13"/>
      <c r="O490" s="13"/>
      <c r="P490" s="13"/>
      <c r="Q490" s="13"/>
      <c r="R490" s="13"/>
      <c r="S490" s="13"/>
    </row>
    <row r="491" spans="3:19">
      <c r="C491" s="13"/>
      <c r="D491" s="13"/>
      <c r="E491" s="13"/>
      <c r="F491" s="13"/>
      <c r="G491" s="13"/>
      <c r="H491" s="13"/>
      <c r="I491" s="13"/>
      <c r="J491" s="13"/>
      <c r="K491" s="13"/>
      <c r="L491" s="13"/>
      <c r="M491" s="13"/>
      <c r="N491" s="13"/>
      <c r="O491" s="13"/>
      <c r="P491" s="13"/>
      <c r="Q491" s="13"/>
      <c r="R491" s="13"/>
      <c r="S491" s="13"/>
    </row>
    <row r="492" spans="3:19">
      <c r="C492" s="13"/>
      <c r="D492" s="13"/>
      <c r="E492" s="13"/>
      <c r="F492" s="13"/>
      <c r="G492" s="13"/>
      <c r="H492" s="13"/>
      <c r="I492" s="13"/>
      <c r="J492" s="13"/>
      <c r="K492" s="13"/>
      <c r="L492" s="13"/>
      <c r="M492" s="13"/>
      <c r="N492" s="13"/>
      <c r="O492" s="13"/>
      <c r="P492" s="13"/>
      <c r="Q492" s="13"/>
      <c r="R492" s="13"/>
      <c r="S492" s="13"/>
    </row>
    <row r="493" spans="3:19">
      <c r="C493" s="13"/>
      <c r="D493" s="13"/>
      <c r="E493" s="13"/>
      <c r="F493" s="13"/>
      <c r="G493" s="13"/>
      <c r="H493" s="13"/>
      <c r="I493" s="13"/>
      <c r="J493" s="13"/>
      <c r="K493" s="13"/>
      <c r="L493" s="13"/>
      <c r="M493" s="13"/>
      <c r="N493" s="13"/>
      <c r="O493" s="13"/>
      <c r="P493" s="13"/>
      <c r="Q493" s="13"/>
      <c r="R493" s="13"/>
      <c r="S493" s="13"/>
    </row>
    <row r="494" spans="3:19">
      <c r="C494" s="13"/>
      <c r="D494" s="13"/>
      <c r="E494" s="13"/>
      <c r="F494" s="13"/>
      <c r="G494" s="13"/>
      <c r="H494" s="13"/>
      <c r="I494" s="13"/>
      <c r="J494" s="13"/>
      <c r="K494" s="13"/>
      <c r="L494" s="13"/>
      <c r="M494" s="13"/>
      <c r="N494" s="13"/>
      <c r="O494" s="13"/>
      <c r="P494" s="13"/>
      <c r="Q494" s="13"/>
      <c r="R494" s="13"/>
      <c r="S494" s="13"/>
    </row>
    <row r="495" spans="3:19">
      <c r="C495" s="13"/>
      <c r="D495" s="13"/>
      <c r="E495" s="13"/>
      <c r="F495" s="13"/>
      <c r="G495" s="13"/>
      <c r="H495" s="13"/>
      <c r="I495" s="13"/>
      <c r="J495" s="13"/>
      <c r="K495" s="13"/>
      <c r="L495" s="13"/>
      <c r="M495" s="13"/>
      <c r="N495" s="13"/>
      <c r="O495" s="13"/>
      <c r="P495" s="13"/>
      <c r="Q495" s="13"/>
      <c r="R495" s="13"/>
      <c r="S495" s="13"/>
    </row>
    <row r="496" spans="3:19">
      <c r="C496" s="13"/>
      <c r="D496" s="13"/>
      <c r="E496" s="13"/>
      <c r="F496" s="13"/>
      <c r="G496" s="13"/>
      <c r="H496" s="13"/>
      <c r="I496" s="13"/>
      <c r="J496" s="13"/>
      <c r="K496" s="13"/>
      <c r="L496" s="13"/>
      <c r="M496" s="13"/>
      <c r="N496" s="13"/>
      <c r="O496" s="13"/>
      <c r="P496" s="13"/>
      <c r="Q496" s="13"/>
      <c r="R496" s="13"/>
      <c r="S496" s="13"/>
    </row>
    <row r="497" spans="3:19">
      <c r="C497" s="13"/>
      <c r="D497" s="13"/>
      <c r="E497" s="13"/>
      <c r="F497" s="13"/>
      <c r="G497" s="13"/>
      <c r="H497" s="13"/>
      <c r="I497" s="13"/>
      <c r="J497" s="13"/>
      <c r="K497" s="13"/>
      <c r="L497" s="13"/>
      <c r="M497" s="13"/>
      <c r="N497" s="13"/>
      <c r="O497" s="13"/>
      <c r="P497" s="13"/>
      <c r="Q497" s="13"/>
      <c r="R497" s="13"/>
      <c r="S497" s="13"/>
    </row>
    <row r="498" spans="3:19">
      <c r="C498" s="13"/>
      <c r="D498" s="13"/>
      <c r="E498" s="13"/>
      <c r="F498" s="13"/>
      <c r="G498" s="13"/>
      <c r="H498" s="13"/>
      <c r="I498" s="13"/>
      <c r="J498" s="13"/>
      <c r="K498" s="13"/>
      <c r="L498" s="13"/>
      <c r="M498" s="13"/>
      <c r="N498" s="13"/>
      <c r="O498" s="13"/>
      <c r="P498" s="13"/>
      <c r="Q498" s="13"/>
      <c r="R498" s="13"/>
      <c r="S498" s="13"/>
    </row>
    <row r="499" spans="3:19">
      <c r="C499" s="13"/>
      <c r="D499" s="13"/>
      <c r="E499" s="13"/>
      <c r="F499" s="13"/>
      <c r="G499" s="13"/>
      <c r="H499" s="13"/>
      <c r="I499" s="13"/>
      <c r="J499" s="13"/>
      <c r="K499" s="13"/>
      <c r="L499" s="13"/>
      <c r="M499" s="13"/>
      <c r="N499" s="13"/>
      <c r="O499" s="13"/>
      <c r="P499" s="13"/>
      <c r="Q499" s="13"/>
      <c r="R499" s="13"/>
      <c r="S499" s="13"/>
    </row>
    <row r="500" spans="3:19">
      <c r="C500" s="13"/>
      <c r="D500" s="13"/>
      <c r="E500" s="13"/>
      <c r="F500" s="13"/>
      <c r="G500" s="13"/>
      <c r="H500" s="13"/>
      <c r="I500" s="13"/>
      <c r="J500" s="13"/>
      <c r="K500" s="13"/>
      <c r="L500" s="13"/>
      <c r="M500" s="13"/>
      <c r="N500" s="13"/>
      <c r="O500" s="13"/>
      <c r="P500" s="13"/>
      <c r="Q500" s="13"/>
      <c r="R500" s="13"/>
      <c r="S500" s="13"/>
    </row>
    <row r="501" spans="3:19">
      <c r="C501" s="13"/>
      <c r="D501" s="13"/>
      <c r="E501" s="13"/>
      <c r="F501" s="13"/>
      <c r="G501" s="13"/>
      <c r="H501" s="13"/>
      <c r="I501" s="13"/>
      <c r="J501" s="13"/>
      <c r="K501" s="13"/>
      <c r="L501" s="13"/>
      <c r="M501" s="13"/>
      <c r="N501" s="13"/>
      <c r="O501" s="13"/>
      <c r="P501" s="13"/>
      <c r="Q501" s="13"/>
      <c r="R501" s="13"/>
      <c r="S501" s="13"/>
    </row>
    <row r="502" spans="3:19">
      <c r="C502" s="13"/>
      <c r="D502" s="13"/>
      <c r="E502" s="13"/>
      <c r="F502" s="13"/>
      <c r="G502" s="13"/>
      <c r="H502" s="13"/>
      <c r="I502" s="13"/>
      <c r="J502" s="13"/>
      <c r="K502" s="13"/>
      <c r="L502" s="13"/>
      <c r="M502" s="13"/>
      <c r="N502" s="13"/>
      <c r="O502" s="13"/>
      <c r="P502" s="13"/>
      <c r="Q502" s="13"/>
      <c r="R502" s="13"/>
      <c r="S502" s="13"/>
    </row>
    <row r="503" spans="3:19">
      <c r="C503" s="13"/>
      <c r="D503" s="13"/>
      <c r="E503" s="13"/>
      <c r="F503" s="13"/>
      <c r="G503" s="13"/>
      <c r="H503" s="13"/>
      <c r="I503" s="13"/>
      <c r="J503" s="13"/>
      <c r="K503" s="13"/>
      <c r="L503" s="13"/>
      <c r="M503" s="13"/>
      <c r="N503" s="13"/>
      <c r="O503" s="13"/>
      <c r="P503" s="13"/>
      <c r="Q503" s="13"/>
      <c r="R503" s="13"/>
      <c r="S503" s="13"/>
    </row>
    <row r="504" spans="3:19">
      <c r="C504" s="13"/>
      <c r="D504" s="13"/>
      <c r="E504" s="13"/>
      <c r="F504" s="13"/>
      <c r="G504" s="13"/>
      <c r="H504" s="13"/>
      <c r="I504" s="13"/>
      <c r="J504" s="13"/>
      <c r="K504" s="13"/>
      <c r="L504" s="13"/>
      <c r="M504" s="13"/>
      <c r="N504" s="13"/>
      <c r="O504" s="13"/>
      <c r="P504" s="13"/>
      <c r="Q504" s="13"/>
      <c r="R504" s="13"/>
      <c r="S504" s="13"/>
    </row>
    <row r="505" spans="3:19">
      <c r="C505" s="13"/>
      <c r="D505" s="13"/>
      <c r="E505" s="13"/>
      <c r="F505" s="13"/>
      <c r="G505" s="13"/>
      <c r="H505" s="13"/>
      <c r="I505" s="13"/>
      <c r="J505" s="13"/>
      <c r="K505" s="13"/>
      <c r="L505" s="13"/>
      <c r="M505" s="13"/>
      <c r="N505" s="13"/>
      <c r="O505" s="13"/>
      <c r="P505" s="13"/>
      <c r="Q505" s="13"/>
      <c r="R505" s="13"/>
      <c r="S505" s="13"/>
    </row>
    <row r="506" spans="3:19">
      <c r="C506" s="13"/>
      <c r="D506" s="13"/>
      <c r="E506" s="13"/>
      <c r="F506" s="13"/>
      <c r="G506" s="13"/>
      <c r="H506" s="13"/>
      <c r="I506" s="13"/>
      <c r="J506" s="13"/>
      <c r="K506" s="13"/>
      <c r="L506" s="13"/>
      <c r="M506" s="13"/>
      <c r="N506" s="13"/>
      <c r="O506" s="13"/>
      <c r="P506" s="13"/>
      <c r="Q506" s="13"/>
      <c r="R506" s="13"/>
      <c r="S506" s="13"/>
    </row>
    <row r="507" spans="3:19">
      <c r="C507" s="13"/>
      <c r="D507" s="13"/>
      <c r="E507" s="13"/>
      <c r="F507" s="13"/>
      <c r="G507" s="13"/>
      <c r="H507" s="13"/>
      <c r="I507" s="13"/>
      <c r="J507" s="13"/>
      <c r="K507" s="13"/>
      <c r="L507" s="13"/>
      <c r="M507" s="13"/>
      <c r="N507" s="13"/>
      <c r="O507" s="13"/>
      <c r="P507" s="13"/>
      <c r="Q507" s="13"/>
      <c r="R507" s="13"/>
      <c r="S507" s="13"/>
    </row>
    <row r="508" spans="3:19">
      <c r="C508" s="13"/>
      <c r="D508" s="13"/>
      <c r="E508" s="13"/>
      <c r="F508" s="13"/>
      <c r="G508" s="13"/>
      <c r="H508" s="13"/>
      <c r="I508" s="13"/>
      <c r="J508" s="13"/>
      <c r="K508" s="13"/>
      <c r="L508" s="13"/>
      <c r="M508" s="13"/>
      <c r="N508" s="13"/>
      <c r="O508" s="13"/>
      <c r="P508" s="13"/>
      <c r="Q508" s="13"/>
      <c r="R508" s="13"/>
      <c r="S508" s="13"/>
    </row>
    <row r="509" spans="3:19">
      <c r="C509" s="13"/>
      <c r="D509" s="13"/>
      <c r="E509" s="13"/>
      <c r="F509" s="13"/>
      <c r="G509" s="13"/>
      <c r="H509" s="13"/>
      <c r="I509" s="13"/>
      <c r="J509" s="13"/>
      <c r="K509" s="13"/>
      <c r="L509" s="13"/>
      <c r="M509" s="13"/>
      <c r="N509" s="13"/>
      <c r="O509" s="13"/>
      <c r="P509" s="13"/>
      <c r="Q509" s="13"/>
      <c r="R509" s="13"/>
      <c r="S509" s="13"/>
    </row>
    <row r="510" spans="3:19">
      <c r="C510" s="13"/>
      <c r="D510" s="13"/>
      <c r="E510" s="13"/>
      <c r="F510" s="13"/>
      <c r="G510" s="13"/>
      <c r="H510" s="13"/>
      <c r="I510" s="13"/>
      <c r="J510" s="13"/>
      <c r="K510" s="13"/>
      <c r="L510" s="13"/>
      <c r="M510" s="13"/>
      <c r="N510" s="13"/>
      <c r="O510" s="13"/>
      <c r="P510" s="13"/>
      <c r="Q510" s="13"/>
      <c r="R510" s="13"/>
      <c r="S510" s="13"/>
    </row>
    <row r="511" spans="3:19">
      <c r="C511" s="13"/>
      <c r="D511" s="13"/>
      <c r="E511" s="13"/>
      <c r="F511" s="13"/>
      <c r="G511" s="13"/>
      <c r="H511" s="13"/>
      <c r="I511" s="13"/>
      <c r="J511" s="13"/>
      <c r="K511" s="13"/>
      <c r="L511" s="13"/>
      <c r="M511" s="13"/>
      <c r="N511" s="13"/>
      <c r="O511" s="13"/>
      <c r="P511" s="13"/>
      <c r="Q511" s="13"/>
      <c r="R511" s="13"/>
      <c r="S511" s="13"/>
    </row>
    <row r="512" spans="3:19">
      <c r="C512" s="13"/>
      <c r="D512" s="13"/>
      <c r="E512" s="13"/>
      <c r="F512" s="13"/>
      <c r="G512" s="13"/>
      <c r="H512" s="13"/>
      <c r="I512" s="13"/>
      <c r="J512" s="13"/>
      <c r="K512" s="13"/>
      <c r="L512" s="13"/>
      <c r="M512" s="13"/>
      <c r="N512" s="13"/>
      <c r="O512" s="13"/>
      <c r="P512" s="13"/>
      <c r="Q512" s="13"/>
      <c r="R512" s="13"/>
      <c r="S512" s="13"/>
    </row>
    <row r="513" spans="3:19">
      <c r="C513" s="13"/>
      <c r="D513" s="13"/>
      <c r="E513" s="13"/>
      <c r="F513" s="13"/>
      <c r="G513" s="13"/>
      <c r="H513" s="13"/>
      <c r="I513" s="13"/>
      <c r="J513" s="13"/>
      <c r="K513" s="13"/>
      <c r="L513" s="13"/>
      <c r="M513" s="13"/>
      <c r="N513" s="13"/>
      <c r="O513" s="13"/>
      <c r="P513" s="13"/>
      <c r="Q513" s="13"/>
      <c r="R513" s="13"/>
      <c r="S513" s="13"/>
    </row>
    <row r="514" spans="3:19">
      <c r="C514" s="13"/>
      <c r="D514" s="13"/>
      <c r="E514" s="13"/>
      <c r="F514" s="13"/>
      <c r="G514" s="13"/>
      <c r="H514" s="13"/>
      <c r="I514" s="13"/>
      <c r="J514" s="13"/>
      <c r="K514" s="13"/>
      <c r="L514" s="13"/>
      <c r="M514" s="13"/>
      <c r="N514" s="13"/>
      <c r="O514" s="13"/>
      <c r="P514" s="13"/>
      <c r="Q514" s="13"/>
      <c r="R514" s="13"/>
      <c r="S514" s="13"/>
    </row>
    <row r="515" spans="3:19">
      <c r="C515" s="13"/>
      <c r="D515" s="13"/>
      <c r="E515" s="13"/>
      <c r="F515" s="13"/>
      <c r="G515" s="13"/>
      <c r="H515" s="13"/>
      <c r="I515" s="13"/>
      <c r="J515" s="13"/>
      <c r="K515" s="13"/>
      <c r="L515" s="13"/>
      <c r="M515" s="13"/>
      <c r="N515" s="13"/>
      <c r="O515" s="13"/>
      <c r="P515" s="13"/>
      <c r="Q515" s="13"/>
      <c r="R515" s="13"/>
      <c r="S515" s="13"/>
    </row>
    <row r="516" spans="3:19">
      <c r="C516" s="13"/>
      <c r="D516" s="13"/>
      <c r="E516" s="13"/>
      <c r="F516" s="13"/>
      <c r="G516" s="13"/>
      <c r="H516" s="13"/>
      <c r="I516" s="13"/>
      <c r="J516" s="13"/>
      <c r="K516" s="13"/>
      <c r="L516" s="13"/>
      <c r="M516" s="13"/>
      <c r="N516" s="13"/>
      <c r="O516" s="13"/>
      <c r="P516" s="13"/>
      <c r="Q516" s="13"/>
      <c r="R516" s="13"/>
      <c r="S516" s="13"/>
    </row>
    <row r="517" spans="3:19">
      <c r="C517" s="13"/>
      <c r="D517" s="13"/>
      <c r="E517" s="13"/>
      <c r="F517" s="13"/>
      <c r="G517" s="13"/>
      <c r="H517" s="13"/>
      <c r="I517" s="13"/>
      <c r="J517" s="13"/>
      <c r="K517" s="13"/>
      <c r="L517" s="13"/>
      <c r="M517" s="13"/>
      <c r="N517" s="13"/>
      <c r="O517" s="13"/>
      <c r="P517" s="13"/>
      <c r="Q517" s="13"/>
      <c r="R517" s="13"/>
      <c r="S517" s="13"/>
    </row>
    <row r="518" spans="3:19">
      <c r="C518" s="13"/>
      <c r="D518" s="13"/>
      <c r="E518" s="13"/>
      <c r="F518" s="13"/>
      <c r="G518" s="13"/>
      <c r="H518" s="13"/>
      <c r="I518" s="13"/>
      <c r="J518" s="13"/>
      <c r="K518" s="13"/>
      <c r="L518" s="13"/>
      <c r="M518" s="13"/>
      <c r="N518" s="13"/>
      <c r="O518" s="13"/>
      <c r="P518" s="13"/>
      <c r="Q518" s="13"/>
      <c r="R518" s="13"/>
      <c r="S518" s="13"/>
    </row>
    <row r="519" spans="3:19">
      <c r="C519" s="13"/>
      <c r="D519" s="13"/>
      <c r="E519" s="13"/>
      <c r="F519" s="13"/>
      <c r="G519" s="13"/>
      <c r="H519" s="13"/>
      <c r="I519" s="13"/>
      <c r="J519" s="13"/>
      <c r="K519" s="13"/>
      <c r="L519" s="13"/>
      <c r="M519" s="13"/>
      <c r="N519" s="13"/>
      <c r="O519" s="13"/>
      <c r="P519" s="13"/>
      <c r="Q519" s="13"/>
      <c r="R519" s="13"/>
      <c r="S519" s="13"/>
    </row>
    <row r="520" spans="3:19">
      <c r="C520" s="13"/>
      <c r="D520" s="13"/>
      <c r="E520" s="13"/>
      <c r="F520" s="13"/>
      <c r="G520" s="13"/>
      <c r="H520" s="13"/>
      <c r="I520" s="13"/>
      <c r="J520" s="13"/>
      <c r="K520" s="13"/>
      <c r="L520" s="13"/>
      <c r="M520" s="13"/>
      <c r="N520" s="13"/>
      <c r="O520" s="13"/>
      <c r="P520" s="13"/>
      <c r="Q520" s="13"/>
      <c r="R520" s="13"/>
      <c r="S520" s="13"/>
    </row>
    <row r="521" spans="3:19">
      <c r="C521" s="13"/>
      <c r="D521" s="13"/>
      <c r="E521" s="13"/>
      <c r="F521" s="13"/>
      <c r="G521" s="13"/>
      <c r="H521" s="13"/>
      <c r="I521" s="13"/>
      <c r="J521" s="13"/>
      <c r="K521" s="13"/>
      <c r="L521" s="13"/>
      <c r="M521" s="13"/>
      <c r="N521" s="13"/>
      <c r="O521" s="13"/>
      <c r="P521" s="13"/>
      <c r="Q521" s="13"/>
      <c r="R521" s="13"/>
      <c r="S521" s="13"/>
    </row>
    <row r="522" spans="3:19">
      <c r="C522" s="13"/>
      <c r="D522" s="13"/>
      <c r="E522" s="13"/>
      <c r="F522" s="13"/>
      <c r="G522" s="13"/>
      <c r="H522" s="13"/>
      <c r="I522" s="13"/>
      <c r="J522" s="13"/>
      <c r="K522" s="13"/>
      <c r="L522" s="13"/>
      <c r="M522" s="13"/>
      <c r="N522" s="13"/>
      <c r="O522" s="13"/>
      <c r="P522" s="13"/>
      <c r="Q522" s="13"/>
      <c r="R522" s="13"/>
      <c r="S522" s="13"/>
    </row>
    <row r="523" spans="3:19">
      <c r="C523" s="13"/>
      <c r="D523" s="13"/>
      <c r="E523" s="13"/>
      <c r="F523" s="13"/>
      <c r="G523" s="13"/>
      <c r="H523" s="13"/>
      <c r="I523" s="13"/>
      <c r="J523" s="13"/>
      <c r="K523" s="13"/>
      <c r="L523" s="13"/>
      <c r="M523" s="13"/>
      <c r="N523" s="13"/>
      <c r="O523" s="13"/>
      <c r="P523" s="13"/>
      <c r="Q523" s="13"/>
      <c r="R523" s="13"/>
      <c r="S523" s="13"/>
    </row>
    <row r="524" spans="3:19">
      <c r="C524" s="13"/>
      <c r="D524" s="13"/>
      <c r="E524" s="13"/>
      <c r="F524" s="13"/>
      <c r="G524" s="13"/>
      <c r="H524" s="13"/>
      <c r="I524" s="13"/>
      <c r="J524" s="13"/>
      <c r="K524" s="13"/>
      <c r="L524" s="13"/>
      <c r="M524" s="13"/>
      <c r="N524" s="13"/>
      <c r="O524" s="13"/>
      <c r="P524" s="13"/>
      <c r="Q524" s="13"/>
      <c r="R524" s="13"/>
      <c r="S524" s="13"/>
    </row>
    <row r="525" spans="3:19">
      <c r="C525" s="13"/>
      <c r="D525" s="13"/>
      <c r="E525" s="13"/>
      <c r="F525" s="13"/>
      <c r="G525" s="13"/>
      <c r="H525" s="13"/>
      <c r="I525" s="13"/>
      <c r="J525" s="13"/>
      <c r="K525" s="13"/>
      <c r="L525" s="13"/>
      <c r="M525" s="13"/>
      <c r="N525" s="13"/>
      <c r="O525" s="13"/>
      <c r="P525" s="13"/>
      <c r="Q525" s="13"/>
      <c r="R525" s="13"/>
      <c r="S525" s="13"/>
    </row>
    <row r="526" spans="3:19">
      <c r="C526" s="13"/>
      <c r="D526" s="13"/>
      <c r="E526" s="13"/>
      <c r="F526" s="13"/>
      <c r="G526" s="13"/>
      <c r="H526" s="13"/>
      <c r="I526" s="13"/>
      <c r="J526" s="13"/>
      <c r="K526" s="13"/>
      <c r="L526" s="13"/>
      <c r="M526" s="13"/>
      <c r="N526" s="13"/>
      <c r="O526" s="13"/>
      <c r="P526" s="13"/>
      <c r="Q526" s="13"/>
      <c r="R526" s="13"/>
      <c r="S526" s="13"/>
    </row>
    <row r="527" spans="3:19">
      <c r="C527" s="13"/>
      <c r="D527" s="13"/>
      <c r="E527" s="13"/>
      <c r="F527" s="13"/>
      <c r="G527" s="13"/>
      <c r="H527" s="13"/>
      <c r="I527" s="13"/>
      <c r="J527" s="13"/>
      <c r="K527" s="13"/>
      <c r="L527" s="13"/>
      <c r="M527" s="13"/>
      <c r="N527" s="13"/>
      <c r="O527" s="13"/>
      <c r="P527" s="13"/>
      <c r="Q527" s="13"/>
      <c r="R527" s="13"/>
      <c r="S527" s="13"/>
    </row>
    <row r="528" spans="3:19">
      <c r="C528" s="13"/>
      <c r="D528" s="13"/>
      <c r="E528" s="13"/>
      <c r="F528" s="13"/>
      <c r="G528" s="13"/>
      <c r="H528" s="13"/>
      <c r="I528" s="13"/>
      <c r="J528" s="13"/>
      <c r="K528" s="13"/>
      <c r="L528" s="13"/>
      <c r="M528" s="13"/>
      <c r="N528" s="13"/>
      <c r="O528" s="13"/>
      <c r="P528" s="13"/>
      <c r="Q528" s="13"/>
      <c r="R528" s="13"/>
      <c r="S528" s="13"/>
    </row>
    <row r="529" spans="3:19">
      <c r="C529" s="13"/>
      <c r="D529" s="13"/>
      <c r="E529" s="13"/>
      <c r="F529" s="13"/>
      <c r="G529" s="13"/>
      <c r="H529" s="13"/>
      <c r="I529" s="13"/>
      <c r="J529" s="13"/>
      <c r="K529" s="13"/>
      <c r="L529" s="13"/>
      <c r="M529" s="13"/>
      <c r="N529" s="13"/>
      <c r="O529" s="13"/>
      <c r="P529" s="13"/>
      <c r="Q529" s="13"/>
      <c r="R529" s="13"/>
      <c r="S529" s="13"/>
    </row>
    <row r="530" spans="3:19">
      <c r="C530" s="13"/>
      <c r="D530" s="13"/>
      <c r="E530" s="13"/>
      <c r="F530" s="13"/>
      <c r="G530" s="13"/>
      <c r="H530" s="13"/>
      <c r="I530" s="13"/>
      <c r="J530" s="13"/>
      <c r="K530" s="13"/>
      <c r="L530" s="13"/>
      <c r="M530" s="13"/>
      <c r="N530" s="13"/>
      <c r="O530" s="13"/>
      <c r="P530" s="13"/>
      <c r="Q530" s="13"/>
      <c r="R530" s="13"/>
      <c r="S530" s="13"/>
    </row>
    <row r="531" spans="3:19">
      <c r="C531" s="13"/>
      <c r="D531" s="13"/>
      <c r="E531" s="13"/>
      <c r="F531" s="13"/>
      <c r="G531" s="13"/>
      <c r="H531" s="13"/>
      <c r="I531" s="13"/>
      <c r="J531" s="13"/>
      <c r="K531" s="13"/>
      <c r="L531" s="13"/>
      <c r="M531" s="13"/>
      <c r="N531" s="13"/>
      <c r="O531" s="13"/>
      <c r="P531" s="13"/>
      <c r="Q531" s="13"/>
      <c r="R531" s="13"/>
      <c r="S531" s="13"/>
    </row>
    <row r="532" spans="3:19">
      <c r="C532" s="13"/>
      <c r="D532" s="13"/>
      <c r="E532" s="13"/>
      <c r="F532" s="13"/>
      <c r="G532" s="13"/>
      <c r="H532" s="13"/>
      <c r="I532" s="13"/>
      <c r="J532" s="13"/>
      <c r="K532" s="13"/>
      <c r="L532" s="13"/>
      <c r="M532" s="13"/>
      <c r="N532" s="13"/>
      <c r="O532" s="13"/>
      <c r="P532" s="13"/>
      <c r="Q532" s="13"/>
      <c r="R532" s="13"/>
      <c r="S532" s="13"/>
    </row>
    <row r="533" spans="3:19">
      <c r="C533" s="13"/>
      <c r="D533" s="13"/>
      <c r="E533" s="13"/>
      <c r="F533" s="13"/>
      <c r="G533" s="13"/>
      <c r="H533" s="13"/>
      <c r="I533" s="13"/>
      <c r="J533" s="13"/>
      <c r="K533" s="13"/>
      <c r="L533" s="13"/>
      <c r="M533" s="13"/>
      <c r="N533" s="13"/>
      <c r="O533" s="13"/>
      <c r="P533" s="13"/>
      <c r="Q533" s="13"/>
      <c r="R533" s="13"/>
      <c r="S533" s="13"/>
    </row>
    <row r="534" spans="3:19">
      <c r="C534" s="13"/>
      <c r="D534" s="13"/>
      <c r="E534" s="13"/>
      <c r="F534" s="13"/>
      <c r="G534" s="13"/>
      <c r="H534" s="13"/>
      <c r="I534" s="13"/>
      <c r="J534" s="13"/>
      <c r="K534" s="13"/>
      <c r="L534" s="13"/>
      <c r="M534" s="13"/>
      <c r="N534" s="13"/>
      <c r="O534" s="13"/>
      <c r="P534" s="13"/>
      <c r="Q534" s="13"/>
      <c r="R534" s="13"/>
      <c r="S534" s="13"/>
    </row>
    <row r="535" spans="3:19">
      <c r="C535" s="13"/>
      <c r="D535" s="13"/>
      <c r="E535" s="13"/>
      <c r="F535" s="13"/>
      <c r="G535" s="13"/>
      <c r="H535" s="13"/>
      <c r="I535" s="13"/>
      <c r="J535" s="13"/>
      <c r="K535" s="13"/>
      <c r="L535" s="13"/>
      <c r="M535" s="13"/>
      <c r="N535" s="13"/>
      <c r="O535" s="13"/>
      <c r="P535" s="13"/>
      <c r="Q535" s="13"/>
      <c r="R535" s="13"/>
      <c r="S535" s="13"/>
    </row>
    <row r="536" spans="3:19">
      <c r="C536" s="13"/>
      <c r="D536" s="13"/>
      <c r="E536" s="13"/>
      <c r="F536" s="13"/>
      <c r="G536" s="13"/>
      <c r="H536" s="13"/>
      <c r="I536" s="13"/>
      <c r="J536" s="13"/>
      <c r="K536" s="13"/>
      <c r="L536" s="13"/>
      <c r="M536" s="13"/>
      <c r="N536" s="13"/>
      <c r="O536" s="13"/>
      <c r="P536" s="13"/>
      <c r="Q536" s="13"/>
      <c r="R536" s="13"/>
      <c r="S536" s="13"/>
    </row>
    <row r="537" spans="3:19">
      <c r="C537" s="13"/>
      <c r="D537" s="13"/>
      <c r="E537" s="13"/>
      <c r="F537" s="13"/>
      <c r="G537" s="13"/>
      <c r="H537" s="13"/>
      <c r="I537" s="13"/>
      <c r="J537" s="13"/>
      <c r="K537" s="13"/>
      <c r="L537" s="13"/>
      <c r="M537" s="13"/>
      <c r="N537" s="13"/>
      <c r="O537" s="13"/>
      <c r="P537" s="13"/>
      <c r="Q537" s="13"/>
      <c r="R537" s="13"/>
      <c r="S537" s="13"/>
    </row>
    <row r="538" spans="3:19">
      <c r="C538" s="13"/>
      <c r="D538" s="13"/>
      <c r="E538" s="13"/>
      <c r="F538" s="13"/>
      <c r="G538" s="13"/>
      <c r="H538" s="13"/>
      <c r="I538" s="13"/>
      <c r="J538" s="13"/>
      <c r="K538" s="13"/>
      <c r="L538" s="13"/>
      <c r="M538" s="13"/>
      <c r="N538" s="13"/>
      <c r="O538" s="13"/>
      <c r="P538" s="13"/>
      <c r="Q538" s="13"/>
      <c r="R538" s="13"/>
      <c r="S538" s="13"/>
    </row>
    <row r="539" spans="3:19">
      <c r="C539" s="13"/>
      <c r="D539" s="13"/>
      <c r="E539" s="13"/>
      <c r="F539" s="13"/>
      <c r="G539" s="13"/>
      <c r="H539" s="13"/>
      <c r="I539" s="13"/>
      <c r="J539" s="13"/>
      <c r="K539" s="13"/>
      <c r="L539" s="13"/>
      <c r="M539" s="13"/>
      <c r="N539" s="13"/>
      <c r="O539" s="13"/>
      <c r="P539" s="13"/>
      <c r="Q539" s="13"/>
      <c r="R539" s="13"/>
      <c r="S539" s="13"/>
    </row>
    <row r="540" spans="3:19">
      <c r="C540" s="13"/>
      <c r="D540" s="13"/>
      <c r="E540" s="13"/>
      <c r="F540" s="13"/>
      <c r="G540" s="13"/>
      <c r="H540" s="13"/>
      <c r="I540" s="13"/>
      <c r="J540" s="13"/>
      <c r="K540" s="13"/>
      <c r="L540" s="13"/>
      <c r="M540" s="13"/>
      <c r="N540" s="13"/>
      <c r="O540" s="13"/>
      <c r="P540" s="13"/>
      <c r="Q540" s="13"/>
      <c r="R540" s="13"/>
      <c r="S540" s="13"/>
    </row>
    <row r="541" spans="3:19">
      <c r="C541" s="13"/>
      <c r="D541" s="13"/>
      <c r="E541" s="13"/>
      <c r="F541" s="13"/>
      <c r="G541" s="13"/>
      <c r="H541" s="13"/>
      <c r="I541" s="13"/>
      <c r="J541" s="13"/>
      <c r="K541" s="13"/>
      <c r="L541" s="13"/>
      <c r="M541" s="13"/>
      <c r="N541" s="13"/>
      <c r="O541" s="13"/>
      <c r="P541" s="13"/>
      <c r="Q541" s="13"/>
      <c r="R541" s="13"/>
      <c r="S541" s="13"/>
    </row>
    <row r="542" spans="3:19">
      <c r="C542" s="13"/>
      <c r="D542" s="13"/>
      <c r="E542" s="13"/>
      <c r="F542" s="13"/>
      <c r="G542" s="13"/>
      <c r="H542" s="13"/>
      <c r="I542" s="13"/>
      <c r="J542" s="13"/>
      <c r="K542" s="13"/>
      <c r="L542" s="13"/>
      <c r="M542" s="13"/>
      <c r="N542" s="13"/>
      <c r="O542" s="13"/>
      <c r="P542" s="13"/>
      <c r="Q542" s="13"/>
      <c r="R542" s="13"/>
      <c r="S542" s="13"/>
    </row>
    <row r="543" spans="3:19">
      <c r="C543" s="13"/>
      <c r="D543" s="13"/>
      <c r="E543" s="13"/>
      <c r="F543" s="13"/>
      <c r="G543" s="13"/>
      <c r="H543" s="13"/>
      <c r="I543" s="13"/>
      <c r="J543" s="13"/>
      <c r="K543" s="13"/>
      <c r="L543" s="13"/>
      <c r="M543" s="13"/>
      <c r="N543" s="13"/>
      <c r="O543" s="13"/>
      <c r="P543" s="13"/>
      <c r="Q543" s="13"/>
      <c r="R543" s="13"/>
      <c r="S543" s="13"/>
    </row>
    <row r="544" spans="3:19">
      <c r="C544" s="13"/>
      <c r="D544" s="13"/>
      <c r="E544" s="13"/>
      <c r="F544" s="13"/>
      <c r="G544" s="13"/>
      <c r="H544" s="13"/>
      <c r="I544" s="13"/>
      <c r="J544" s="13"/>
      <c r="K544" s="13"/>
      <c r="L544" s="13"/>
      <c r="M544" s="13"/>
      <c r="N544" s="13"/>
      <c r="O544" s="13"/>
      <c r="P544" s="13"/>
      <c r="Q544" s="13"/>
      <c r="R544" s="13"/>
      <c r="S544" s="13"/>
    </row>
    <row r="545" spans="3:19">
      <c r="C545" s="13"/>
      <c r="D545" s="13"/>
      <c r="E545" s="13"/>
      <c r="F545" s="13"/>
      <c r="G545" s="13"/>
      <c r="H545" s="13"/>
      <c r="I545" s="13"/>
      <c r="J545" s="13"/>
      <c r="K545" s="13"/>
      <c r="L545" s="13"/>
      <c r="M545" s="13"/>
      <c r="N545" s="13"/>
      <c r="O545" s="13"/>
      <c r="P545" s="13"/>
      <c r="Q545" s="13"/>
      <c r="R545" s="13"/>
      <c r="S545" s="13"/>
    </row>
    <row r="546" spans="3:19">
      <c r="C546" s="13"/>
      <c r="D546" s="13"/>
      <c r="E546" s="13"/>
      <c r="F546" s="13"/>
      <c r="G546" s="13"/>
      <c r="H546" s="13"/>
      <c r="I546" s="13"/>
      <c r="J546" s="13"/>
      <c r="K546" s="13"/>
      <c r="L546" s="13"/>
      <c r="M546" s="13"/>
      <c r="N546" s="13"/>
      <c r="O546" s="13"/>
      <c r="P546" s="13"/>
      <c r="Q546" s="13"/>
      <c r="R546" s="13"/>
      <c r="S546" s="13"/>
    </row>
    <row r="547" spans="3:19">
      <c r="C547" s="13"/>
      <c r="D547" s="13"/>
      <c r="E547" s="13"/>
      <c r="F547" s="13"/>
      <c r="G547" s="13"/>
      <c r="H547" s="13"/>
      <c r="I547" s="13"/>
      <c r="J547" s="13"/>
      <c r="K547" s="13"/>
      <c r="L547" s="13"/>
      <c r="M547" s="13"/>
      <c r="N547" s="13"/>
      <c r="O547" s="13"/>
      <c r="P547" s="13"/>
      <c r="Q547" s="13"/>
      <c r="R547" s="13"/>
      <c r="S547" s="13"/>
    </row>
    <row r="548" spans="3:19">
      <c r="C548" s="13"/>
      <c r="D548" s="13"/>
      <c r="E548" s="13"/>
      <c r="F548" s="13"/>
      <c r="G548" s="13"/>
      <c r="H548" s="13"/>
      <c r="I548" s="13"/>
      <c r="J548" s="13"/>
      <c r="K548" s="13"/>
      <c r="L548" s="13"/>
      <c r="M548" s="13"/>
      <c r="N548" s="13"/>
      <c r="O548" s="13"/>
      <c r="P548" s="13"/>
      <c r="Q548" s="13"/>
      <c r="R548" s="13"/>
      <c r="S548" s="13"/>
    </row>
    <row r="549" spans="3:19">
      <c r="C549" s="13"/>
      <c r="D549" s="13"/>
      <c r="E549" s="13"/>
      <c r="F549" s="13"/>
      <c r="G549" s="13"/>
      <c r="H549" s="13"/>
      <c r="I549" s="13"/>
      <c r="J549" s="13"/>
      <c r="K549" s="13"/>
      <c r="L549" s="13"/>
      <c r="M549" s="13"/>
      <c r="N549" s="13"/>
      <c r="O549" s="13"/>
      <c r="P549" s="13"/>
      <c r="Q549" s="13"/>
      <c r="R549" s="13"/>
      <c r="S549" s="13"/>
    </row>
    <row r="550" spans="3:19">
      <c r="C550" s="13"/>
      <c r="D550" s="13"/>
      <c r="E550" s="13"/>
      <c r="F550" s="13"/>
      <c r="G550" s="13"/>
      <c r="H550" s="13"/>
      <c r="I550" s="13"/>
      <c r="J550" s="13"/>
      <c r="K550" s="13"/>
      <c r="L550" s="13"/>
      <c r="M550" s="13"/>
      <c r="N550" s="13"/>
      <c r="O550" s="13"/>
      <c r="P550" s="13"/>
      <c r="Q550" s="13"/>
      <c r="R550" s="13"/>
      <c r="S550" s="13"/>
    </row>
    <row r="551" spans="3:19">
      <c r="C551" s="13"/>
      <c r="D551" s="13"/>
      <c r="E551" s="13"/>
      <c r="F551" s="13"/>
      <c r="G551" s="13"/>
      <c r="H551" s="13"/>
      <c r="I551" s="13"/>
      <c r="J551" s="13"/>
      <c r="K551" s="13"/>
      <c r="L551" s="13"/>
      <c r="M551" s="13"/>
      <c r="N551" s="13"/>
      <c r="O551" s="13"/>
      <c r="P551" s="13"/>
      <c r="Q551" s="13"/>
      <c r="R551" s="13"/>
      <c r="S551" s="13"/>
    </row>
    <row r="552" spans="3:19">
      <c r="C552" s="13"/>
      <c r="D552" s="13"/>
      <c r="E552" s="13"/>
      <c r="F552" s="13"/>
      <c r="G552" s="13"/>
      <c r="H552" s="13"/>
      <c r="I552" s="13"/>
      <c r="J552" s="13"/>
      <c r="K552" s="13"/>
      <c r="L552" s="13"/>
      <c r="M552" s="13"/>
      <c r="N552" s="13"/>
      <c r="O552" s="13"/>
      <c r="P552" s="13"/>
      <c r="Q552" s="13"/>
      <c r="R552" s="13"/>
      <c r="S552" s="13"/>
    </row>
    <row r="553" spans="3:19">
      <c r="C553" s="13"/>
      <c r="D553" s="13"/>
      <c r="E553" s="13"/>
      <c r="F553" s="13"/>
      <c r="G553" s="13"/>
      <c r="H553" s="13"/>
      <c r="I553" s="13"/>
      <c r="J553" s="13"/>
      <c r="K553" s="13"/>
      <c r="L553" s="13"/>
      <c r="M553" s="13"/>
      <c r="N553" s="13"/>
      <c r="O553" s="13"/>
      <c r="P553" s="13"/>
      <c r="Q553" s="13"/>
      <c r="R553" s="13"/>
      <c r="S553" s="13"/>
    </row>
    <row r="554" spans="3:19">
      <c r="C554" s="13"/>
      <c r="D554" s="13"/>
      <c r="E554" s="13"/>
      <c r="F554" s="13"/>
      <c r="G554" s="13"/>
      <c r="H554" s="13"/>
      <c r="I554" s="13"/>
      <c r="J554" s="13"/>
      <c r="K554" s="13"/>
      <c r="L554" s="13"/>
      <c r="M554" s="13"/>
      <c r="N554" s="13"/>
      <c r="O554" s="13"/>
      <c r="P554" s="13"/>
      <c r="Q554" s="13"/>
      <c r="R554" s="13"/>
      <c r="S554" s="13"/>
    </row>
    <row r="555" spans="3:19">
      <c r="C555" s="13"/>
      <c r="D555" s="13"/>
      <c r="E555" s="13"/>
      <c r="F555" s="13"/>
      <c r="G555" s="13"/>
      <c r="H555" s="13"/>
      <c r="I555" s="13"/>
      <c r="J555" s="13"/>
      <c r="K555" s="13"/>
      <c r="L555" s="13"/>
      <c r="M555" s="13"/>
      <c r="N555" s="13"/>
      <c r="O555" s="13"/>
      <c r="P555" s="13"/>
      <c r="Q555" s="13"/>
      <c r="R555" s="13"/>
      <c r="S555" s="13"/>
    </row>
    <row r="556" spans="3:19">
      <c r="C556" s="13"/>
      <c r="D556" s="13"/>
      <c r="E556" s="13"/>
      <c r="F556" s="13"/>
      <c r="G556" s="13"/>
      <c r="H556" s="13"/>
      <c r="I556" s="13"/>
      <c r="J556" s="13"/>
      <c r="K556" s="13"/>
      <c r="L556" s="13"/>
      <c r="M556" s="13"/>
      <c r="N556" s="13"/>
      <c r="O556" s="13"/>
      <c r="P556" s="13"/>
      <c r="Q556" s="13"/>
      <c r="R556" s="13"/>
      <c r="S556" s="13"/>
    </row>
    <row r="557" spans="3:19">
      <c r="C557" s="13"/>
      <c r="D557" s="13"/>
      <c r="E557" s="13"/>
      <c r="F557" s="13"/>
      <c r="G557" s="13"/>
      <c r="H557" s="13"/>
      <c r="I557" s="13"/>
      <c r="J557" s="13"/>
      <c r="K557" s="13"/>
      <c r="L557" s="13"/>
      <c r="M557" s="13"/>
      <c r="N557" s="13"/>
      <c r="O557" s="13"/>
      <c r="P557" s="13"/>
      <c r="Q557" s="13"/>
      <c r="R557" s="13"/>
      <c r="S557" s="13"/>
    </row>
    <row r="558" spans="3:19">
      <c r="C558" s="13"/>
      <c r="D558" s="13"/>
      <c r="E558" s="13"/>
      <c r="F558" s="13"/>
      <c r="G558" s="13"/>
      <c r="H558" s="13"/>
      <c r="I558" s="13"/>
      <c r="J558" s="13"/>
      <c r="K558" s="13"/>
      <c r="L558" s="13"/>
      <c r="M558" s="13"/>
      <c r="N558" s="13"/>
      <c r="O558" s="13"/>
      <c r="P558" s="13"/>
      <c r="Q558" s="13"/>
      <c r="R558" s="13"/>
      <c r="S558" s="13"/>
    </row>
    <row r="559" spans="3:19">
      <c r="C559" s="13"/>
      <c r="D559" s="13"/>
      <c r="E559" s="13"/>
      <c r="F559" s="13"/>
      <c r="G559" s="13"/>
      <c r="H559" s="13"/>
      <c r="I559" s="13"/>
      <c r="J559" s="13"/>
      <c r="K559" s="13"/>
      <c r="L559" s="13"/>
      <c r="M559" s="13"/>
      <c r="N559" s="13"/>
      <c r="O559" s="13"/>
      <c r="P559" s="13"/>
      <c r="Q559" s="13"/>
      <c r="R559" s="13"/>
      <c r="S559" s="13"/>
    </row>
    <row r="560" spans="3:19">
      <c r="C560" s="13"/>
      <c r="D560" s="13"/>
      <c r="E560" s="13"/>
      <c r="F560" s="13"/>
      <c r="G560" s="13"/>
      <c r="H560" s="13"/>
      <c r="I560" s="13"/>
      <c r="J560" s="13"/>
      <c r="K560" s="13"/>
      <c r="L560" s="13"/>
      <c r="M560" s="13"/>
      <c r="N560" s="13"/>
      <c r="O560" s="13"/>
      <c r="P560" s="13"/>
      <c r="Q560" s="13"/>
      <c r="R560" s="13"/>
      <c r="S560" s="13"/>
    </row>
    <row r="561" spans="3:19">
      <c r="C561" s="13"/>
      <c r="D561" s="13"/>
      <c r="E561" s="13"/>
      <c r="F561" s="13"/>
      <c r="G561" s="13"/>
      <c r="H561" s="13"/>
      <c r="I561" s="13"/>
      <c r="J561" s="13"/>
      <c r="K561" s="13"/>
      <c r="L561" s="13"/>
      <c r="M561" s="13"/>
      <c r="N561" s="13"/>
      <c r="O561" s="13"/>
      <c r="P561" s="13"/>
      <c r="Q561" s="13"/>
      <c r="R561" s="13"/>
      <c r="S561" s="13"/>
    </row>
    <row r="562" spans="3:19">
      <c r="C562" s="13"/>
      <c r="D562" s="13"/>
      <c r="E562" s="13"/>
      <c r="F562" s="13"/>
      <c r="G562" s="13"/>
      <c r="H562" s="13"/>
      <c r="I562" s="13"/>
      <c r="J562" s="13"/>
      <c r="K562" s="13"/>
      <c r="L562" s="13"/>
      <c r="M562" s="13"/>
      <c r="N562" s="13"/>
      <c r="O562" s="13"/>
      <c r="P562" s="13"/>
      <c r="Q562" s="13"/>
      <c r="R562" s="13"/>
      <c r="S562" s="13"/>
    </row>
    <row r="563" spans="3:19">
      <c r="C563" s="13"/>
      <c r="D563" s="13"/>
      <c r="E563" s="13"/>
      <c r="F563" s="13"/>
      <c r="G563" s="13"/>
      <c r="H563" s="13"/>
      <c r="I563" s="13"/>
      <c r="J563" s="13"/>
      <c r="K563" s="13"/>
      <c r="L563" s="13"/>
      <c r="M563" s="13"/>
      <c r="N563" s="13"/>
      <c r="O563" s="13"/>
      <c r="P563" s="13"/>
      <c r="Q563" s="13"/>
      <c r="R563" s="13"/>
      <c r="S563" s="13"/>
    </row>
    <row r="564" spans="3:19">
      <c r="C564" s="13"/>
      <c r="D564" s="13"/>
      <c r="E564" s="13"/>
      <c r="F564" s="13"/>
      <c r="G564" s="13"/>
      <c r="H564" s="13"/>
      <c r="I564" s="13"/>
      <c r="J564" s="13"/>
      <c r="K564" s="13"/>
      <c r="L564" s="13"/>
      <c r="M564" s="13"/>
      <c r="N564" s="13"/>
      <c r="O564" s="13"/>
      <c r="P564" s="13"/>
      <c r="Q564" s="13"/>
      <c r="R564" s="13"/>
      <c r="S564" s="13"/>
    </row>
    <row r="565" spans="3:19">
      <c r="C565" s="13"/>
      <c r="D565" s="13"/>
      <c r="E565" s="13"/>
      <c r="F565" s="13"/>
      <c r="G565" s="13"/>
      <c r="H565" s="13"/>
      <c r="I565" s="13"/>
      <c r="J565" s="13"/>
      <c r="K565" s="13"/>
      <c r="L565" s="13"/>
      <c r="M565" s="13"/>
      <c r="N565" s="13"/>
      <c r="O565" s="13"/>
      <c r="P565" s="13"/>
      <c r="Q565" s="13"/>
      <c r="R565" s="13"/>
      <c r="S565" s="13"/>
    </row>
    <row r="566" spans="3:19">
      <c r="C566" s="13"/>
      <c r="D566" s="13"/>
      <c r="E566" s="13"/>
      <c r="F566" s="13"/>
      <c r="G566" s="13"/>
      <c r="H566" s="13"/>
      <c r="I566" s="13"/>
      <c r="J566" s="13"/>
      <c r="K566" s="13"/>
      <c r="L566" s="13"/>
      <c r="M566" s="13"/>
      <c r="N566" s="13"/>
      <c r="O566" s="13"/>
      <c r="P566" s="13"/>
      <c r="Q566" s="13"/>
      <c r="R566" s="13"/>
      <c r="S566" s="13"/>
    </row>
    <row r="567" spans="3:19">
      <c r="C567" s="13"/>
      <c r="D567" s="13"/>
      <c r="E567" s="13"/>
      <c r="F567" s="13"/>
      <c r="G567" s="13"/>
      <c r="H567" s="13"/>
      <c r="I567" s="13"/>
      <c r="J567" s="13"/>
      <c r="K567" s="13"/>
      <c r="L567" s="13"/>
      <c r="M567" s="13"/>
      <c r="N567" s="13"/>
      <c r="O567" s="13"/>
      <c r="P567" s="13"/>
      <c r="Q567" s="13"/>
      <c r="R567" s="13"/>
      <c r="S567" s="13"/>
    </row>
    <row r="568" spans="3:19">
      <c r="C568" s="13"/>
      <c r="D568" s="13"/>
      <c r="E568" s="13"/>
      <c r="F568" s="13"/>
      <c r="G568" s="13"/>
      <c r="H568" s="13"/>
      <c r="I568" s="13"/>
      <c r="J568" s="13"/>
      <c r="K568" s="13"/>
      <c r="L568" s="13"/>
      <c r="M568" s="13"/>
      <c r="N568" s="13"/>
      <c r="O568" s="13"/>
      <c r="P568" s="13"/>
      <c r="Q568" s="13"/>
      <c r="R568" s="13"/>
      <c r="S568" s="13"/>
    </row>
    <row r="569" spans="3:19">
      <c r="C569" s="13"/>
      <c r="D569" s="13"/>
      <c r="E569" s="13"/>
      <c r="F569" s="13"/>
      <c r="G569" s="13"/>
      <c r="H569" s="13"/>
      <c r="I569" s="13"/>
      <c r="J569" s="13"/>
      <c r="K569" s="13"/>
      <c r="L569" s="13"/>
      <c r="M569" s="13"/>
      <c r="N569" s="13"/>
      <c r="O569" s="13"/>
      <c r="P569" s="13"/>
      <c r="Q569" s="13"/>
      <c r="R569" s="13"/>
      <c r="S569" s="13"/>
    </row>
    <row r="570" spans="3:19">
      <c r="C570" s="13"/>
      <c r="D570" s="13"/>
      <c r="E570" s="13"/>
      <c r="F570" s="13"/>
      <c r="G570" s="13"/>
      <c r="H570" s="13"/>
      <c r="I570" s="13"/>
      <c r="J570" s="13"/>
      <c r="K570" s="13"/>
      <c r="L570" s="13"/>
      <c r="M570" s="13"/>
      <c r="N570" s="13"/>
      <c r="O570" s="13"/>
      <c r="P570" s="13"/>
      <c r="Q570" s="13"/>
      <c r="R570" s="13"/>
      <c r="S570" s="13"/>
    </row>
    <row r="571" spans="3:19">
      <c r="C571" s="13"/>
      <c r="D571" s="13"/>
      <c r="E571" s="13"/>
      <c r="F571" s="13"/>
      <c r="G571" s="13"/>
      <c r="H571" s="13"/>
      <c r="I571" s="13"/>
      <c r="J571" s="13"/>
      <c r="K571" s="13"/>
      <c r="L571" s="13"/>
      <c r="M571" s="13"/>
      <c r="N571" s="13"/>
      <c r="O571" s="13"/>
      <c r="P571" s="13"/>
      <c r="Q571" s="13"/>
      <c r="R571" s="13"/>
      <c r="S571" s="13"/>
    </row>
    <row r="572" spans="3:19">
      <c r="C572" s="13"/>
      <c r="D572" s="13"/>
      <c r="E572" s="13"/>
      <c r="F572" s="13"/>
      <c r="G572" s="13"/>
      <c r="H572" s="13"/>
      <c r="I572" s="13"/>
      <c r="J572" s="13"/>
      <c r="K572" s="13"/>
      <c r="L572" s="13"/>
      <c r="M572" s="13"/>
      <c r="N572" s="13"/>
      <c r="O572" s="13"/>
      <c r="P572" s="13"/>
      <c r="Q572" s="13"/>
      <c r="R572" s="13"/>
      <c r="S572" s="13"/>
    </row>
    <row r="573" spans="3:19">
      <c r="C573" s="13"/>
      <c r="D573" s="13"/>
      <c r="E573" s="13"/>
      <c r="F573" s="13"/>
      <c r="G573" s="13"/>
      <c r="H573" s="13"/>
      <c r="I573" s="13"/>
      <c r="J573" s="13"/>
      <c r="K573" s="13"/>
      <c r="L573" s="13"/>
      <c r="M573" s="13"/>
      <c r="N573" s="13"/>
      <c r="O573" s="13"/>
      <c r="P573" s="13"/>
      <c r="Q573" s="13"/>
      <c r="R573" s="13"/>
      <c r="S573" s="13"/>
    </row>
    <row r="574" spans="3:19">
      <c r="C574" s="13"/>
      <c r="D574" s="13"/>
      <c r="E574" s="13"/>
      <c r="F574" s="13"/>
      <c r="G574" s="13"/>
      <c r="H574" s="13"/>
      <c r="I574" s="13"/>
      <c r="J574" s="13"/>
      <c r="K574" s="13"/>
      <c r="L574" s="13"/>
      <c r="M574" s="13"/>
      <c r="N574" s="13"/>
      <c r="O574" s="13"/>
      <c r="P574" s="13"/>
      <c r="Q574" s="13"/>
      <c r="R574" s="13"/>
      <c r="S574" s="13"/>
    </row>
    <row r="575" spans="3:19">
      <c r="C575" s="13"/>
      <c r="D575" s="13"/>
      <c r="E575" s="13"/>
      <c r="F575" s="13"/>
      <c r="G575" s="13"/>
      <c r="H575" s="13"/>
      <c r="I575" s="13"/>
      <c r="J575" s="13"/>
      <c r="K575" s="13"/>
      <c r="L575" s="13"/>
      <c r="M575" s="13"/>
      <c r="N575" s="13"/>
      <c r="O575" s="13"/>
      <c r="P575" s="13"/>
      <c r="Q575" s="13"/>
      <c r="R575" s="13"/>
      <c r="S575" s="13"/>
    </row>
    <row r="576" spans="3:19">
      <c r="C576" s="13"/>
      <c r="D576" s="13"/>
      <c r="E576" s="13"/>
      <c r="F576" s="13"/>
      <c r="G576" s="13"/>
      <c r="H576" s="13"/>
      <c r="I576" s="13"/>
      <c r="J576" s="13"/>
      <c r="K576" s="13"/>
      <c r="L576" s="13"/>
      <c r="M576" s="13"/>
      <c r="N576" s="13"/>
      <c r="O576" s="13"/>
      <c r="P576" s="13"/>
      <c r="Q576" s="13"/>
      <c r="R576" s="13"/>
      <c r="S576" s="13"/>
    </row>
    <row r="577" spans="3:19">
      <c r="C577" s="13"/>
      <c r="D577" s="13"/>
      <c r="E577" s="13"/>
      <c r="F577" s="13"/>
      <c r="G577" s="13"/>
      <c r="H577" s="13"/>
      <c r="I577" s="13"/>
      <c r="J577" s="13"/>
      <c r="K577" s="13"/>
      <c r="L577" s="13"/>
      <c r="M577" s="13"/>
      <c r="N577" s="13"/>
      <c r="O577" s="13"/>
      <c r="P577" s="13"/>
      <c r="Q577" s="13"/>
      <c r="R577" s="13"/>
      <c r="S577" s="13"/>
    </row>
    <row r="578" spans="3:19">
      <c r="C578" s="13"/>
      <c r="D578" s="13"/>
      <c r="E578" s="13"/>
      <c r="F578" s="13"/>
      <c r="G578" s="13"/>
      <c r="H578" s="13"/>
      <c r="I578" s="13"/>
      <c r="J578" s="13"/>
      <c r="K578" s="13"/>
      <c r="L578" s="13"/>
      <c r="M578" s="13"/>
      <c r="N578" s="13"/>
      <c r="O578" s="13"/>
      <c r="P578" s="13"/>
      <c r="Q578" s="13"/>
      <c r="R578" s="13"/>
      <c r="S578" s="13"/>
    </row>
    <row r="579" spans="3:19">
      <c r="C579" s="13"/>
      <c r="D579" s="13"/>
      <c r="E579" s="13"/>
      <c r="F579" s="13"/>
      <c r="G579" s="13"/>
      <c r="H579" s="13"/>
      <c r="I579" s="13"/>
      <c r="J579" s="13"/>
      <c r="K579" s="13"/>
      <c r="L579" s="13"/>
      <c r="M579" s="13"/>
      <c r="N579" s="13"/>
      <c r="O579" s="13"/>
      <c r="P579" s="13"/>
      <c r="Q579" s="13"/>
      <c r="R579" s="13"/>
      <c r="S579" s="13"/>
    </row>
    <row r="580" spans="3:19">
      <c r="C580" s="13"/>
      <c r="D580" s="13"/>
      <c r="E580" s="13"/>
      <c r="F580" s="13"/>
      <c r="G580" s="13"/>
      <c r="H580" s="13"/>
      <c r="I580" s="13"/>
      <c r="J580" s="13"/>
      <c r="K580" s="13"/>
      <c r="L580" s="13"/>
      <c r="M580" s="13"/>
      <c r="N580" s="13"/>
      <c r="O580" s="13"/>
      <c r="P580" s="13"/>
      <c r="Q580" s="13"/>
      <c r="R580" s="13"/>
      <c r="S580" s="13"/>
    </row>
    <row r="581" spans="3:19">
      <c r="C581" s="13"/>
      <c r="D581" s="13"/>
      <c r="E581" s="13"/>
      <c r="F581" s="13"/>
      <c r="G581" s="13"/>
      <c r="H581" s="13"/>
      <c r="I581" s="13"/>
      <c r="J581" s="13"/>
      <c r="K581" s="13"/>
      <c r="L581" s="13"/>
      <c r="M581" s="13"/>
      <c r="N581" s="13"/>
      <c r="O581" s="13"/>
      <c r="P581" s="13"/>
      <c r="Q581" s="13"/>
      <c r="R581" s="13"/>
      <c r="S581" s="13"/>
    </row>
    <row r="582" spans="3:19">
      <c r="C582" s="13"/>
      <c r="D582" s="13"/>
      <c r="E582" s="13"/>
      <c r="F582" s="13"/>
      <c r="G582" s="13"/>
      <c r="H582" s="13"/>
      <c r="I582" s="13"/>
      <c r="J582" s="13"/>
      <c r="K582" s="13"/>
      <c r="L582" s="13"/>
      <c r="M582" s="13"/>
      <c r="N582" s="13"/>
      <c r="O582" s="13"/>
      <c r="P582" s="13"/>
      <c r="Q582" s="13"/>
      <c r="R582" s="13"/>
      <c r="S582" s="13"/>
    </row>
    <row r="583" spans="3:19">
      <c r="C583" s="13"/>
      <c r="D583" s="13"/>
      <c r="E583" s="13"/>
      <c r="F583" s="13"/>
      <c r="G583" s="13"/>
      <c r="H583" s="13"/>
      <c r="I583" s="13"/>
      <c r="J583" s="13"/>
      <c r="K583" s="13"/>
      <c r="L583" s="13"/>
      <c r="M583" s="13"/>
      <c r="N583" s="13"/>
      <c r="O583" s="13"/>
      <c r="P583" s="13"/>
      <c r="Q583" s="13"/>
      <c r="R583" s="13"/>
      <c r="S583" s="13"/>
    </row>
    <row r="584" spans="3:19">
      <c r="C584" s="13"/>
      <c r="D584" s="13"/>
      <c r="E584" s="13"/>
      <c r="F584" s="13"/>
      <c r="G584" s="13"/>
      <c r="H584" s="13"/>
      <c r="I584" s="13"/>
      <c r="J584" s="13"/>
      <c r="K584" s="13"/>
      <c r="L584" s="13"/>
      <c r="M584" s="13"/>
      <c r="N584" s="13"/>
      <c r="O584" s="13"/>
      <c r="P584" s="13"/>
      <c r="Q584" s="13"/>
      <c r="R584" s="13"/>
      <c r="S584" s="13"/>
    </row>
    <row r="585" spans="3:19">
      <c r="C585" s="13"/>
      <c r="D585" s="13"/>
      <c r="E585" s="13"/>
      <c r="F585" s="13"/>
      <c r="G585" s="13"/>
      <c r="H585" s="13"/>
      <c r="I585" s="13"/>
      <c r="J585" s="13"/>
      <c r="K585" s="13"/>
      <c r="L585" s="13"/>
      <c r="M585" s="13"/>
      <c r="N585" s="13"/>
      <c r="O585" s="13"/>
      <c r="P585" s="13"/>
      <c r="Q585" s="13"/>
      <c r="R585" s="13"/>
      <c r="S585" s="13"/>
    </row>
    <row r="586" spans="3:19">
      <c r="C586" s="13"/>
      <c r="D586" s="13"/>
      <c r="E586" s="13"/>
      <c r="F586" s="13"/>
      <c r="G586" s="13"/>
      <c r="H586" s="13"/>
      <c r="I586" s="13"/>
      <c r="J586" s="13"/>
      <c r="K586" s="13"/>
      <c r="L586" s="13"/>
      <c r="M586" s="13"/>
      <c r="N586" s="13"/>
      <c r="O586" s="13"/>
      <c r="P586" s="13"/>
      <c r="Q586" s="13"/>
      <c r="R586" s="13"/>
      <c r="S586" s="13"/>
    </row>
    <row r="587" spans="3:19">
      <c r="C587" s="13"/>
      <c r="D587" s="13"/>
      <c r="E587" s="13"/>
      <c r="F587" s="13"/>
      <c r="G587" s="13"/>
      <c r="H587" s="13"/>
      <c r="I587" s="13"/>
      <c r="J587" s="13"/>
      <c r="K587" s="13"/>
      <c r="L587" s="13"/>
      <c r="M587" s="13"/>
      <c r="N587" s="13"/>
      <c r="O587" s="13"/>
      <c r="P587" s="13"/>
      <c r="Q587" s="13"/>
      <c r="R587" s="13"/>
      <c r="S587" s="13"/>
    </row>
    <row r="588" spans="3:19">
      <c r="C588" s="13"/>
      <c r="D588" s="13"/>
      <c r="E588" s="13"/>
      <c r="F588" s="13"/>
      <c r="G588" s="13"/>
      <c r="H588" s="13"/>
      <c r="I588" s="13"/>
      <c r="J588" s="13"/>
      <c r="K588" s="13"/>
      <c r="L588" s="13"/>
      <c r="M588" s="13"/>
      <c r="N588" s="13"/>
      <c r="O588" s="13"/>
      <c r="P588" s="13"/>
      <c r="Q588" s="13"/>
      <c r="R588" s="13"/>
      <c r="S588" s="13"/>
    </row>
    <row r="589" spans="3:19">
      <c r="C589" s="13"/>
      <c r="D589" s="13"/>
      <c r="E589" s="13"/>
      <c r="F589" s="13"/>
      <c r="G589" s="13"/>
      <c r="H589" s="13"/>
      <c r="I589" s="13"/>
      <c r="J589" s="13"/>
      <c r="K589" s="13"/>
      <c r="L589" s="13"/>
      <c r="M589" s="13"/>
      <c r="N589" s="13"/>
      <c r="O589" s="13"/>
      <c r="P589" s="13"/>
      <c r="Q589" s="13"/>
      <c r="R589" s="13"/>
      <c r="S589" s="13"/>
    </row>
    <row r="590" spans="3:19">
      <c r="C590" s="13"/>
      <c r="D590" s="13"/>
      <c r="E590" s="13"/>
      <c r="F590" s="13"/>
      <c r="G590" s="13"/>
      <c r="H590" s="13"/>
      <c r="I590" s="13"/>
      <c r="J590" s="13"/>
      <c r="K590" s="13"/>
      <c r="L590" s="13"/>
      <c r="M590" s="13"/>
      <c r="N590" s="13"/>
      <c r="O590" s="13"/>
      <c r="P590" s="13"/>
      <c r="Q590" s="13"/>
      <c r="R590" s="13"/>
      <c r="S590" s="13"/>
    </row>
    <row r="591" spans="3:19">
      <c r="C591" s="13"/>
      <c r="D591" s="13"/>
      <c r="E591" s="13"/>
      <c r="F591" s="13"/>
      <c r="G591" s="13"/>
      <c r="H591" s="13"/>
      <c r="I591" s="13"/>
      <c r="J591" s="13"/>
      <c r="K591" s="13"/>
      <c r="L591" s="13"/>
      <c r="M591" s="13"/>
      <c r="N591" s="13"/>
      <c r="O591" s="13"/>
      <c r="P591" s="13"/>
      <c r="Q591" s="13"/>
      <c r="R591" s="13"/>
      <c r="S591" s="13"/>
    </row>
    <row r="592" spans="3:19">
      <c r="C592" s="13"/>
      <c r="D592" s="13"/>
      <c r="E592" s="13"/>
      <c r="F592" s="13"/>
      <c r="G592" s="13"/>
      <c r="H592" s="13"/>
      <c r="I592" s="13"/>
      <c r="J592" s="13"/>
      <c r="K592" s="13"/>
      <c r="L592" s="13"/>
      <c r="M592" s="13"/>
      <c r="N592" s="13"/>
      <c r="O592" s="13"/>
      <c r="P592" s="13"/>
      <c r="Q592" s="13"/>
      <c r="R592" s="13"/>
      <c r="S592" s="13"/>
    </row>
    <row r="593" spans="3:19">
      <c r="C593" s="13"/>
      <c r="D593" s="13"/>
      <c r="E593" s="13"/>
      <c r="F593" s="13"/>
      <c r="G593" s="13"/>
      <c r="H593" s="13"/>
      <c r="I593" s="13"/>
      <c r="J593" s="13"/>
      <c r="K593" s="13"/>
      <c r="L593" s="13"/>
      <c r="M593" s="13"/>
      <c r="N593" s="13"/>
      <c r="O593" s="13"/>
      <c r="P593" s="13"/>
      <c r="Q593" s="13"/>
      <c r="R593" s="13"/>
      <c r="S593" s="13"/>
    </row>
    <row r="594" spans="3:19">
      <c r="C594" s="13"/>
      <c r="D594" s="13"/>
      <c r="E594" s="13"/>
      <c r="F594" s="13"/>
      <c r="G594" s="13"/>
      <c r="H594" s="13"/>
      <c r="I594" s="13"/>
      <c r="J594" s="13"/>
      <c r="K594" s="13"/>
      <c r="L594" s="13"/>
      <c r="M594" s="13"/>
      <c r="N594" s="13"/>
      <c r="O594" s="13"/>
      <c r="P594" s="13"/>
      <c r="Q594" s="13"/>
      <c r="R594" s="13"/>
      <c r="S594" s="13"/>
    </row>
    <row r="595" spans="3:19">
      <c r="C595" s="13"/>
      <c r="D595" s="13"/>
      <c r="E595" s="13"/>
      <c r="F595" s="13"/>
      <c r="G595" s="13"/>
      <c r="H595" s="13"/>
      <c r="I595" s="13"/>
      <c r="J595" s="13"/>
      <c r="K595" s="13"/>
      <c r="L595" s="13"/>
      <c r="M595" s="13"/>
      <c r="N595" s="13"/>
      <c r="O595" s="13"/>
      <c r="P595" s="13"/>
      <c r="Q595" s="13"/>
      <c r="R595" s="13"/>
      <c r="S595" s="13"/>
    </row>
    <row r="596" spans="3:19">
      <c r="C596" s="13"/>
      <c r="D596" s="13"/>
      <c r="E596" s="13"/>
      <c r="F596" s="13"/>
      <c r="G596" s="13"/>
      <c r="H596" s="13"/>
      <c r="I596" s="13"/>
      <c r="J596" s="13"/>
      <c r="K596" s="13"/>
      <c r="L596" s="13"/>
      <c r="M596" s="13"/>
      <c r="N596" s="13"/>
      <c r="O596" s="13"/>
      <c r="P596" s="13"/>
      <c r="Q596" s="13"/>
      <c r="R596" s="13"/>
      <c r="S596" s="13"/>
    </row>
    <row r="597" spans="3:19">
      <c r="C597" s="13"/>
      <c r="D597" s="13"/>
      <c r="E597" s="13"/>
      <c r="F597" s="13"/>
      <c r="G597" s="13"/>
      <c r="H597" s="13"/>
      <c r="I597" s="13"/>
      <c r="J597" s="13"/>
      <c r="K597" s="13"/>
      <c r="L597" s="13"/>
      <c r="M597" s="13"/>
      <c r="N597" s="13"/>
      <c r="O597" s="13"/>
      <c r="P597" s="13"/>
      <c r="Q597" s="13"/>
      <c r="R597" s="13"/>
      <c r="S597" s="13"/>
    </row>
    <row r="598" spans="3:19">
      <c r="C598" s="13"/>
      <c r="D598" s="13"/>
      <c r="E598" s="13"/>
      <c r="F598" s="13"/>
      <c r="G598" s="13"/>
      <c r="H598" s="13"/>
      <c r="I598" s="13"/>
      <c r="J598" s="13"/>
      <c r="K598" s="13"/>
      <c r="L598" s="13"/>
      <c r="M598" s="13"/>
      <c r="N598" s="13"/>
      <c r="O598" s="13"/>
      <c r="P598" s="13"/>
      <c r="Q598" s="13"/>
      <c r="R598" s="13"/>
      <c r="S598" s="13"/>
    </row>
    <row r="599" spans="3:19">
      <c r="C599" s="13"/>
      <c r="D599" s="13"/>
      <c r="E599" s="13"/>
      <c r="F599" s="13"/>
      <c r="G599" s="13"/>
      <c r="H599" s="13"/>
      <c r="I599" s="13"/>
      <c r="J599" s="13"/>
      <c r="K599" s="13"/>
      <c r="L599" s="13"/>
      <c r="M599" s="13"/>
      <c r="N599" s="13"/>
      <c r="O599" s="13"/>
      <c r="P599" s="13"/>
      <c r="Q599" s="13"/>
      <c r="R599" s="13"/>
      <c r="S599" s="13"/>
    </row>
    <row r="600" spans="3:19">
      <c r="C600" s="13"/>
      <c r="D600" s="13"/>
      <c r="E600" s="13"/>
      <c r="F600" s="13"/>
      <c r="G600" s="13"/>
      <c r="H600" s="13"/>
      <c r="I600" s="13"/>
      <c r="J600" s="13"/>
      <c r="K600" s="13"/>
      <c r="L600" s="13"/>
      <c r="M600" s="13"/>
      <c r="N600" s="13"/>
      <c r="O600" s="13"/>
      <c r="P600" s="13"/>
      <c r="Q600" s="13"/>
      <c r="R600" s="13"/>
      <c r="S600" s="13"/>
    </row>
    <row r="601" spans="3:19">
      <c r="C601" s="13"/>
      <c r="D601" s="13"/>
      <c r="E601" s="13"/>
      <c r="F601" s="13"/>
      <c r="G601" s="13"/>
      <c r="H601" s="13"/>
      <c r="I601" s="13"/>
      <c r="J601" s="13"/>
      <c r="K601" s="13"/>
      <c r="L601" s="13"/>
      <c r="M601" s="13"/>
      <c r="N601" s="13"/>
      <c r="O601" s="13"/>
      <c r="P601" s="13"/>
      <c r="Q601" s="13"/>
      <c r="R601" s="13"/>
      <c r="S601" s="13"/>
    </row>
    <row r="602" spans="3:19">
      <c r="C602" s="13"/>
      <c r="D602" s="13"/>
      <c r="E602" s="13"/>
      <c r="F602" s="13"/>
      <c r="G602" s="13"/>
      <c r="H602" s="13"/>
      <c r="I602" s="13"/>
      <c r="J602" s="13"/>
      <c r="K602" s="13"/>
      <c r="L602" s="13"/>
      <c r="M602" s="13"/>
      <c r="N602" s="13"/>
      <c r="O602" s="13"/>
      <c r="P602" s="13"/>
      <c r="Q602" s="13"/>
      <c r="R602" s="13"/>
      <c r="S602" s="13"/>
    </row>
    <row r="603" spans="3:19">
      <c r="C603" s="13"/>
      <c r="D603" s="13"/>
      <c r="E603" s="13"/>
      <c r="F603" s="13"/>
      <c r="G603" s="13"/>
      <c r="H603" s="13"/>
      <c r="I603" s="13"/>
      <c r="J603" s="13"/>
      <c r="K603" s="13"/>
      <c r="L603" s="13"/>
      <c r="M603" s="13"/>
      <c r="N603" s="13"/>
      <c r="O603" s="13"/>
      <c r="P603" s="13"/>
      <c r="Q603" s="13"/>
      <c r="R603" s="13"/>
      <c r="S603" s="13"/>
    </row>
    <row r="604" spans="3:19">
      <c r="C604" s="13"/>
      <c r="D604" s="13"/>
      <c r="E604" s="13"/>
      <c r="F604" s="13"/>
      <c r="G604" s="13"/>
      <c r="H604" s="13"/>
      <c r="I604" s="13"/>
      <c r="J604" s="13"/>
      <c r="K604" s="13"/>
      <c r="L604" s="13"/>
      <c r="M604" s="13"/>
      <c r="N604" s="13"/>
      <c r="O604" s="13"/>
      <c r="P604" s="13"/>
      <c r="Q604" s="13"/>
      <c r="R604" s="13"/>
      <c r="S604" s="13"/>
    </row>
    <row r="605" spans="3:19">
      <c r="C605" s="13"/>
      <c r="D605" s="13"/>
      <c r="E605" s="13"/>
      <c r="F605" s="13"/>
      <c r="G605" s="13"/>
      <c r="H605" s="13"/>
      <c r="I605" s="13"/>
      <c r="J605" s="13"/>
      <c r="K605" s="13"/>
      <c r="L605" s="13"/>
      <c r="M605" s="13"/>
      <c r="N605" s="13"/>
      <c r="O605" s="13"/>
      <c r="P605" s="13"/>
      <c r="Q605" s="13"/>
      <c r="R605" s="13"/>
      <c r="S605" s="13"/>
    </row>
    <row r="606" spans="3:19">
      <c r="C606" s="13"/>
      <c r="D606" s="13"/>
      <c r="E606" s="13"/>
      <c r="F606" s="13"/>
      <c r="G606" s="13"/>
      <c r="H606" s="13"/>
      <c r="I606" s="13"/>
      <c r="J606" s="13"/>
      <c r="K606" s="13"/>
      <c r="L606" s="13"/>
      <c r="M606" s="13"/>
      <c r="N606" s="13"/>
      <c r="O606" s="13"/>
      <c r="P606" s="13"/>
      <c r="Q606" s="13"/>
      <c r="R606" s="13"/>
      <c r="S606" s="13"/>
    </row>
    <row r="607" spans="3:19">
      <c r="C607" s="13"/>
      <c r="D607" s="13"/>
      <c r="E607" s="13"/>
      <c r="F607" s="13"/>
      <c r="G607" s="13"/>
      <c r="H607" s="13"/>
      <c r="I607" s="13"/>
      <c r="J607" s="13"/>
      <c r="K607" s="13"/>
      <c r="L607" s="13"/>
      <c r="M607" s="13"/>
      <c r="N607" s="13"/>
      <c r="O607" s="13"/>
      <c r="P607" s="13"/>
      <c r="Q607" s="13"/>
      <c r="R607" s="13"/>
      <c r="S607" s="13"/>
    </row>
    <row r="608" spans="3:19">
      <c r="C608" s="13"/>
      <c r="D608" s="13"/>
      <c r="E608" s="13"/>
      <c r="F608" s="13"/>
      <c r="G608" s="13"/>
      <c r="H608" s="13"/>
      <c r="I608" s="13"/>
      <c r="J608" s="13"/>
      <c r="K608" s="13"/>
      <c r="L608" s="13"/>
      <c r="M608" s="13"/>
      <c r="N608" s="13"/>
      <c r="O608" s="13"/>
      <c r="P608" s="13"/>
      <c r="Q608" s="13"/>
      <c r="R608" s="13"/>
      <c r="S608" s="13"/>
    </row>
    <row r="609" spans="3:19">
      <c r="C609" s="13"/>
      <c r="D609" s="13"/>
      <c r="E609" s="13"/>
      <c r="F609" s="13"/>
      <c r="G609" s="13"/>
      <c r="H609" s="13"/>
      <c r="I609" s="13"/>
      <c r="J609" s="13"/>
      <c r="K609" s="13"/>
      <c r="L609" s="13"/>
      <c r="M609" s="13"/>
      <c r="N609" s="13"/>
      <c r="O609" s="13"/>
      <c r="P609" s="13"/>
      <c r="Q609" s="13"/>
      <c r="R609" s="13"/>
      <c r="S609" s="13"/>
    </row>
    <row r="610" spans="3:19">
      <c r="C610" s="13"/>
      <c r="D610" s="13"/>
      <c r="E610" s="13"/>
      <c r="F610" s="13"/>
      <c r="G610" s="13"/>
      <c r="H610" s="13"/>
      <c r="I610" s="13"/>
      <c r="J610" s="13"/>
      <c r="K610" s="13"/>
      <c r="L610" s="13"/>
      <c r="M610" s="13"/>
      <c r="N610" s="13"/>
      <c r="O610" s="13"/>
      <c r="P610" s="13"/>
      <c r="Q610" s="13"/>
      <c r="R610" s="13"/>
      <c r="S610" s="13"/>
    </row>
    <row r="611" spans="3:19">
      <c r="C611" s="13"/>
      <c r="D611" s="13"/>
      <c r="E611" s="13"/>
      <c r="F611" s="13"/>
      <c r="G611" s="13"/>
      <c r="H611" s="13"/>
      <c r="I611" s="13"/>
      <c r="J611" s="13"/>
      <c r="K611" s="13"/>
      <c r="L611" s="13"/>
      <c r="M611" s="13"/>
      <c r="N611" s="13"/>
      <c r="O611" s="13"/>
      <c r="P611" s="13"/>
      <c r="Q611" s="13"/>
      <c r="R611" s="13"/>
      <c r="S611" s="13"/>
    </row>
    <row r="612" spans="3:19">
      <c r="C612" s="13"/>
      <c r="D612" s="13"/>
      <c r="E612" s="13"/>
      <c r="F612" s="13"/>
      <c r="G612" s="13"/>
      <c r="H612" s="13"/>
      <c r="I612" s="13"/>
      <c r="J612" s="13"/>
      <c r="K612" s="13"/>
      <c r="L612" s="13"/>
      <c r="M612" s="13"/>
      <c r="N612" s="13"/>
      <c r="O612" s="13"/>
      <c r="P612" s="13"/>
      <c r="Q612" s="13"/>
      <c r="R612" s="13"/>
      <c r="S612" s="13"/>
    </row>
    <row r="613" spans="3:19">
      <c r="C613" s="13"/>
      <c r="D613" s="13"/>
      <c r="E613" s="13"/>
      <c r="F613" s="13"/>
      <c r="G613" s="13"/>
      <c r="H613" s="13"/>
      <c r="I613" s="13"/>
      <c r="J613" s="13"/>
      <c r="K613" s="13"/>
      <c r="L613" s="13"/>
      <c r="M613" s="13"/>
      <c r="N613" s="13"/>
      <c r="O613" s="13"/>
      <c r="P613" s="13"/>
      <c r="Q613" s="13"/>
      <c r="R613" s="13"/>
      <c r="S613" s="13"/>
    </row>
    <row r="614" spans="3:19">
      <c r="C614" s="13"/>
      <c r="D614" s="13"/>
      <c r="E614" s="13"/>
      <c r="F614" s="13"/>
      <c r="G614" s="13"/>
      <c r="H614" s="13"/>
      <c r="I614" s="13"/>
      <c r="J614" s="13"/>
      <c r="K614" s="13"/>
      <c r="L614" s="13"/>
      <c r="M614" s="13"/>
      <c r="N614" s="13"/>
      <c r="O614" s="13"/>
      <c r="P614" s="13"/>
      <c r="Q614" s="13"/>
      <c r="R614" s="13"/>
      <c r="S614" s="13"/>
    </row>
    <row r="615" spans="3:19">
      <c r="C615" s="13"/>
      <c r="D615" s="13"/>
      <c r="E615" s="13"/>
      <c r="F615" s="13"/>
      <c r="G615" s="13"/>
      <c r="H615" s="13"/>
      <c r="I615" s="13"/>
      <c r="J615" s="13"/>
      <c r="K615" s="13"/>
      <c r="L615" s="13"/>
      <c r="M615" s="13"/>
      <c r="N615" s="13"/>
      <c r="O615" s="13"/>
      <c r="P615" s="13"/>
      <c r="Q615" s="13"/>
      <c r="R615" s="13"/>
      <c r="S615" s="13"/>
    </row>
    <row r="616" spans="3:19">
      <c r="C616" s="13"/>
      <c r="D616" s="13"/>
      <c r="E616" s="13"/>
      <c r="F616" s="13"/>
      <c r="G616" s="13"/>
      <c r="H616" s="13"/>
      <c r="I616" s="13"/>
      <c r="J616" s="13"/>
      <c r="K616" s="13"/>
      <c r="L616" s="13"/>
      <c r="M616" s="13"/>
      <c r="N616" s="13"/>
      <c r="O616" s="13"/>
      <c r="P616" s="13"/>
      <c r="Q616" s="13"/>
      <c r="R616" s="13"/>
      <c r="S616" s="13"/>
    </row>
    <row r="617" spans="3:19">
      <c r="C617" s="13"/>
      <c r="D617" s="13"/>
      <c r="E617" s="13"/>
      <c r="F617" s="13"/>
      <c r="G617" s="13"/>
      <c r="H617" s="13"/>
      <c r="I617" s="13"/>
      <c r="J617" s="13"/>
      <c r="K617" s="13"/>
      <c r="L617" s="13"/>
      <c r="M617" s="13"/>
      <c r="N617" s="13"/>
      <c r="O617" s="13"/>
      <c r="P617" s="13"/>
      <c r="Q617" s="13"/>
      <c r="R617" s="13"/>
      <c r="S617" s="13"/>
    </row>
    <row r="618" spans="3:19">
      <c r="C618" s="13"/>
      <c r="D618" s="13"/>
      <c r="E618" s="13"/>
      <c r="F618" s="13"/>
      <c r="G618" s="13"/>
      <c r="H618" s="13"/>
      <c r="I618" s="13"/>
      <c r="J618" s="13"/>
      <c r="K618" s="13"/>
      <c r="L618" s="13"/>
      <c r="M618" s="13"/>
      <c r="N618" s="13"/>
      <c r="O618" s="13"/>
      <c r="P618" s="13"/>
      <c r="Q618" s="13"/>
      <c r="R618" s="13"/>
      <c r="S618" s="13"/>
    </row>
    <row r="619" spans="3:19">
      <c r="C619" s="13"/>
      <c r="D619" s="13"/>
      <c r="E619" s="13"/>
      <c r="F619" s="13"/>
      <c r="G619" s="13"/>
      <c r="H619" s="13"/>
      <c r="I619" s="13"/>
      <c r="J619" s="13"/>
      <c r="K619" s="13"/>
      <c r="L619" s="13"/>
      <c r="M619" s="13"/>
      <c r="N619" s="13"/>
      <c r="O619" s="13"/>
      <c r="P619" s="13"/>
      <c r="Q619" s="13"/>
      <c r="R619" s="13"/>
      <c r="S619" s="13"/>
    </row>
    <row r="620" spans="3:19">
      <c r="C620" s="13"/>
      <c r="D620" s="13"/>
      <c r="E620" s="13"/>
      <c r="F620" s="13"/>
      <c r="G620" s="13"/>
      <c r="H620" s="13"/>
      <c r="I620" s="13"/>
      <c r="J620" s="13"/>
      <c r="K620" s="13"/>
      <c r="L620" s="13"/>
      <c r="M620" s="13"/>
      <c r="N620" s="13"/>
      <c r="O620" s="13"/>
      <c r="P620" s="13"/>
      <c r="Q620" s="13"/>
      <c r="R620" s="13"/>
      <c r="S620" s="13"/>
    </row>
    <row r="621" spans="3:19">
      <c r="C621" s="13"/>
      <c r="D621" s="13"/>
      <c r="E621" s="13"/>
      <c r="F621" s="13"/>
      <c r="G621" s="13"/>
      <c r="H621" s="13"/>
      <c r="I621" s="13"/>
      <c r="J621" s="13"/>
      <c r="K621" s="13"/>
      <c r="L621" s="13"/>
      <c r="M621" s="13"/>
      <c r="N621" s="13"/>
      <c r="O621" s="13"/>
      <c r="P621" s="13"/>
      <c r="Q621" s="13"/>
      <c r="R621" s="13"/>
      <c r="S621" s="13"/>
    </row>
    <row r="622" spans="3:19">
      <c r="C622" s="13"/>
      <c r="D622" s="13"/>
      <c r="E622" s="13"/>
      <c r="F622" s="13"/>
      <c r="G622" s="13"/>
      <c r="H622" s="13"/>
      <c r="I622" s="13"/>
      <c r="J622" s="13"/>
      <c r="K622" s="13"/>
      <c r="L622" s="13"/>
      <c r="M622" s="13"/>
      <c r="N622" s="13"/>
      <c r="O622" s="13"/>
      <c r="P622" s="13"/>
      <c r="Q622" s="13"/>
      <c r="R622" s="13"/>
      <c r="S622" s="13"/>
    </row>
    <row r="623" spans="3:19">
      <c r="C623" s="13"/>
      <c r="D623" s="13"/>
      <c r="E623" s="13"/>
      <c r="F623" s="13"/>
      <c r="G623" s="13"/>
      <c r="H623" s="13"/>
      <c r="I623" s="13"/>
      <c r="J623" s="13"/>
      <c r="K623" s="13"/>
      <c r="L623" s="13"/>
      <c r="M623" s="13"/>
      <c r="N623" s="13"/>
      <c r="O623" s="13"/>
      <c r="P623" s="13"/>
      <c r="Q623" s="13"/>
      <c r="R623" s="13"/>
      <c r="S623" s="13"/>
    </row>
    <row r="624" spans="3:19">
      <c r="C624" s="13"/>
      <c r="D624" s="13"/>
      <c r="E624" s="13"/>
      <c r="F624" s="13"/>
      <c r="G624" s="13"/>
      <c r="H624" s="13"/>
      <c r="I624" s="13"/>
      <c r="J624" s="13"/>
      <c r="K624" s="13"/>
      <c r="L624" s="13"/>
      <c r="M624" s="13"/>
      <c r="N624" s="13"/>
      <c r="O624" s="13"/>
      <c r="P624" s="13"/>
      <c r="Q624" s="13"/>
      <c r="R624" s="13"/>
      <c r="S624" s="13"/>
    </row>
    <row r="625" spans="3:19">
      <c r="C625" s="13"/>
      <c r="D625" s="13"/>
      <c r="E625" s="13"/>
      <c r="F625" s="13"/>
      <c r="G625" s="13"/>
      <c r="H625" s="13"/>
      <c r="I625" s="13"/>
      <c r="J625" s="13"/>
      <c r="K625" s="13"/>
      <c r="L625" s="13"/>
      <c r="M625" s="13"/>
      <c r="N625" s="13"/>
      <c r="O625" s="13"/>
      <c r="P625" s="13"/>
      <c r="Q625" s="13"/>
      <c r="R625" s="13"/>
      <c r="S625" s="13"/>
    </row>
    <row r="626" spans="3:19">
      <c r="C626" s="13"/>
      <c r="D626" s="13"/>
      <c r="E626" s="13"/>
      <c r="F626" s="13"/>
      <c r="G626" s="13"/>
      <c r="H626" s="13"/>
      <c r="I626" s="13"/>
      <c r="J626" s="13"/>
      <c r="K626" s="13"/>
      <c r="L626" s="13"/>
      <c r="M626" s="13"/>
      <c r="N626" s="13"/>
      <c r="O626" s="13"/>
      <c r="P626" s="13"/>
      <c r="Q626" s="13"/>
      <c r="R626" s="13"/>
      <c r="S626" s="13"/>
    </row>
    <row r="627" spans="3:19">
      <c r="C627" s="13"/>
      <c r="D627" s="13"/>
      <c r="E627" s="13"/>
      <c r="F627" s="13"/>
      <c r="G627" s="13"/>
      <c r="H627" s="13"/>
      <c r="I627" s="13"/>
      <c r="J627" s="13"/>
      <c r="K627" s="13"/>
      <c r="L627" s="13"/>
      <c r="M627" s="13"/>
      <c r="N627" s="13"/>
      <c r="O627" s="13"/>
      <c r="P627" s="13"/>
      <c r="Q627" s="13"/>
      <c r="R627" s="13"/>
      <c r="S627" s="13"/>
    </row>
    <row r="628" spans="3:19">
      <c r="C628" s="13"/>
      <c r="D628" s="13"/>
      <c r="E628" s="13"/>
      <c r="F628" s="13"/>
      <c r="G628" s="13"/>
      <c r="H628" s="13"/>
      <c r="I628" s="13"/>
      <c r="J628" s="13"/>
      <c r="K628" s="13"/>
      <c r="L628" s="13"/>
      <c r="M628" s="13"/>
      <c r="N628" s="13"/>
      <c r="O628" s="13"/>
      <c r="P628" s="13"/>
      <c r="Q628" s="13"/>
      <c r="R628" s="13"/>
      <c r="S628" s="13"/>
    </row>
    <row r="629" spans="3:19">
      <c r="C629" s="13"/>
      <c r="D629" s="13"/>
      <c r="E629" s="13"/>
      <c r="F629" s="13"/>
      <c r="G629" s="13"/>
      <c r="H629" s="13"/>
      <c r="I629" s="13"/>
      <c r="J629" s="13"/>
      <c r="K629" s="13"/>
      <c r="L629" s="13"/>
      <c r="M629" s="13"/>
      <c r="N629" s="13"/>
      <c r="O629" s="13"/>
      <c r="P629" s="13"/>
      <c r="Q629" s="13"/>
      <c r="R629" s="13"/>
      <c r="S629" s="13"/>
    </row>
    <row r="630" spans="3:19">
      <c r="C630" s="13"/>
      <c r="D630" s="13"/>
      <c r="E630" s="13"/>
      <c r="F630" s="13"/>
      <c r="G630" s="13"/>
      <c r="H630" s="13"/>
      <c r="I630" s="13"/>
      <c r="J630" s="13"/>
      <c r="K630" s="13"/>
      <c r="L630" s="13"/>
      <c r="M630" s="13"/>
      <c r="N630" s="13"/>
      <c r="O630" s="13"/>
      <c r="P630" s="13"/>
      <c r="Q630" s="13"/>
      <c r="R630" s="13"/>
      <c r="S630" s="13"/>
    </row>
    <row r="631" spans="3:19">
      <c r="C631" s="13"/>
      <c r="D631" s="13"/>
      <c r="E631" s="13"/>
      <c r="F631" s="13"/>
      <c r="G631" s="13"/>
      <c r="H631" s="13"/>
      <c r="I631" s="13"/>
      <c r="J631" s="13"/>
      <c r="K631" s="13"/>
      <c r="L631" s="13"/>
      <c r="M631" s="13"/>
      <c r="N631" s="13"/>
      <c r="O631" s="13"/>
      <c r="P631" s="13"/>
      <c r="Q631" s="13"/>
      <c r="R631" s="13"/>
      <c r="S631" s="13"/>
    </row>
    <row r="632" spans="3:19">
      <c r="C632" s="13"/>
      <c r="D632" s="13"/>
      <c r="E632" s="13"/>
      <c r="F632" s="13"/>
      <c r="G632" s="13"/>
      <c r="H632" s="13"/>
      <c r="I632" s="13"/>
      <c r="J632" s="13"/>
      <c r="K632" s="13"/>
      <c r="L632" s="13"/>
      <c r="M632" s="13"/>
      <c r="N632" s="13"/>
      <c r="O632" s="13"/>
      <c r="P632" s="13"/>
      <c r="Q632" s="13"/>
      <c r="R632" s="13"/>
      <c r="S632" s="13"/>
    </row>
    <row r="633" spans="3:19">
      <c r="C633" s="13"/>
      <c r="D633" s="13"/>
      <c r="E633" s="13"/>
      <c r="F633" s="13"/>
      <c r="G633" s="13"/>
      <c r="H633" s="13"/>
      <c r="I633" s="13"/>
      <c r="J633" s="13"/>
      <c r="K633" s="13"/>
      <c r="L633" s="13"/>
      <c r="M633" s="13"/>
      <c r="N633" s="13"/>
      <c r="O633" s="13"/>
      <c r="P633" s="13"/>
      <c r="Q633" s="13"/>
      <c r="R633" s="13"/>
      <c r="S633" s="13"/>
    </row>
    <row r="634" spans="3:19">
      <c r="C634" s="13"/>
      <c r="D634" s="13"/>
      <c r="E634" s="13"/>
      <c r="F634" s="13"/>
      <c r="G634" s="13"/>
      <c r="H634" s="13"/>
      <c r="I634" s="13"/>
      <c r="J634" s="13"/>
      <c r="K634" s="13"/>
      <c r="L634" s="13"/>
      <c r="M634" s="13"/>
      <c r="N634" s="13"/>
      <c r="O634" s="13"/>
      <c r="P634" s="13"/>
      <c r="Q634" s="13"/>
      <c r="R634" s="13"/>
      <c r="S634" s="13"/>
    </row>
    <row r="635" spans="3:19">
      <c r="C635" s="13"/>
      <c r="D635" s="13"/>
      <c r="E635" s="13"/>
      <c r="F635" s="13"/>
      <c r="G635" s="13"/>
      <c r="H635" s="13"/>
      <c r="I635" s="13"/>
      <c r="J635" s="13"/>
      <c r="K635" s="13"/>
      <c r="L635" s="13"/>
      <c r="M635" s="13"/>
      <c r="N635" s="13"/>
      <c r="O635" s="13"/>
      <c r="P635" s="13"/>
      <c r="Q635" s="13"/>
      <c r="R635" s="13"/>
      <c r="S635" s="13"/>
    </row>
    <row r="636" spans="3:19">
      <c r="C636" s="13"/>
      <c r="D636" s="13"/>
      <c r="E636" s="13"/>
      <c r="F636" s="13"/>
      <c r="G636" s="13"/>
      <c r="H636" s="13"/>
      <c r="I636" s="13"/>
      <c r="J636" s="13"/>
      <c r="K636" s="13"/>
      <c r="L636" s="13"/>
      <c r="M636" s="13"/>
      <c r="N636" s="13"/>
      <c r="O636" s="13"/>
      <c r="P636" s="13"/>
      <c r="Q636" s="13"/>
      <c r="R636" s="13"/>
      <c r="S636" s="13"/>
    </row>
  </sheetData>
  <pageMargins left="0.7" right="0.7" top="0.75" bottom="0.75" header="0.3" footer="0.3"/>
  <pageSetup paperSize="9" orientation="portrait" horizontalDpi="300" verticalDpi="300"/>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C000"/>
  </sheetPr>
  <dimension ref="A1:N1218"/>
  <sheetViews>
    <sheetView zoomScaleNormal="100" workbookViewId="0">
      <pane xSplit="4" ySplit="5" topLeftCell="E6"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RowHeight="12" customHeight="1"/>
  <cols>
    <col min="1" max="1" width="8.6640625" style="15" bestFit="1" customWidth="1"/>
    <col min="2" max="2" width="6.6640625" style="15" bestFit="1" customWidth="1"/>
    <col min="3" max="3" width="10.6640625" style="15" bestFit="1" customWidth="1"/>
    <col min="4" max="4" width="5.6640625" style="15" bestFit="1" customWidth="1"/>
    <col min="5" max="5" width="15.6640625" style="15" bestFit="1" customWidth="1"/>
    <col min="6" max="6" width="10.6640625" style="15" bestFit="1" customWidth="1"/>
    <col min="7" max="7" width="9.6640625" style="15" bestFit="1" customWidth="1"/>
    <col min="8" max="8" width="15.6640625" style="15" bestFit="1" customWidth="1"/>
    <col min="9" max="9" width="10.6640625" style="15" bestFit="1" customWidth="1"/>
    <col min="10" max="14" width="8.6640625" style="15" bestFit="1" customWidth="1"/>
    <col min="15" max="15" width="11.5546875" style="15" customWidth="1"/>
    <col min="16" max="16384" width="11.5546875" style="15"/>
  </cols>
  <sheetData>
    <row r="1" spans="1:14" ht="19.05" customHeight="1">
      <c r="A1" s="1031" t="s">
        <v>1690</v>
      </c>
      <c r="B1" s="1028"/>
      <c r="C1" s="1028"/>
      <c r="D1" s="1028"/>
      <c r="E1" s="1028"/>
      <c r="F1" s="1028"/>
      <c r="G1" s="1028"/>
      <c r="H1" s="1028"/>
      <c r="I1" s="1028"/>
      <c r="J1" s="1028"/>
      <c r="K1" s="1028"/>
      <c r="L1" s="1028"/>
      <c r="M1" s="1028"/>
      <c r="N1" s="1028"/>
    </row>
    <row r="2" spans="1:14" ht="15" customHeight="1">
      <c r="A2" s="1030"/>
      <c r="B2" s="1028"/>
      <c r="C2" s="1028"/>
      <c r="D2" s="1028"/>
      <c r="E2" s="1028"/>
      <c r="F2" s="1028"/>
      <c r="G2" s="1028"/>
      <c r="H2" s="1028"/>
      <c r="I2" s="1028"/>
      <c r="J2" s="1028"/>
      <c r="K2" s="1028"/>
      <c r="L2" s="1028"/>
      <c r="M2" s="1028"/>
      <c r="N2" s="1028"/>
    </row>
    <row r="3" spans="1:14" ht="15" customHeight="1">
      <c r="A3" s="1029" t="s">
        <v>1691</v>
      </c>
      <c r="B3" s="1028"/>
      <c r="C3" s="1028"/>
      <c r="D3" s="1028"/>
      <c r="E3" s="1028"/>
      <c r="F3" s="1028"/>
      <c r="G3" s="1028"/>
      <c r="H3" s="1028"/>
      <c r="I3" s="1028"/>
      <c r="J3" s="1028"/>
      <c r="K3" s="1028"/>
      <c r="L3" s="1028"/>
      <c r="M3" s="1028"/>
      <c r="N3" s="1028"/>
    </row>
    <row r="5" spans="1:14" ht="30" customHeight="1">
      <c r="A5" s="16" t="s">
        <v>1692</v>
      </c>
      <c r="B5" s="16" t="s">
        <v>1693</v>
      </c>
      <c r="C5" s="16" t="s">
        <v>1694</v>
      </c>
      <c r="D5" s="16" t="s">
        <v>1695</v>
      </c>
      <c r="E5" s="17" t="s">
        <v>1696</v>
      </c>
      <c r="F5" s="17" t="s">
        <v>1697</v>
      </c>
      <c r="G5" s="17" t="s">
        <v>1698</v>
      </c>
      <c r="H5" s="17" t="s">
        <v>1699</v>
      </c>
      <c r="I5" s="17" t="s">
        <v>1700</v>
      </c>
      <c r="J5" s="17" t="s">
        <v>1701</v>
      </c>
      <c r="K5" s="17" t="s">
        <v>1702</v>
      </c>
      <c r="L5" s="17" t="s">
        <v>1703</v>
      </c>
      <c r="M5" s="17" t="s">
        <v>1704</v>
      </c>
      <c r="N5" s="17" t="s">
        <v>1705</v>
      </c>
    </row>
    <row r="6" spans="1:14" ht="10.050000000000001" customHeight="1">
      <c r="A6" s="18" t="s">
        <v>330</v>
      </c>
      <c r="B6" s="19">
        <v>2000</v>
      </c>
      <c r="C6" s="18" t="s">
        <v>1706</v>
      </c>
      <c r="D6" s="20">
        <v>7</v>
      </c>
      <c r="E6" s="21">
        <v>2332784.6</v>
      </c>
      <c r="F6" s="21">
        <v>2905.1</v>
      </c>
      <c r="G6" s="21">
        <v>2335689.7000000002</v>
      </c>
      <c r="H6" s="21">
        <v>1877657.6000000001</v>
      </c>
      <c r="I6" s="21">
        <v>6139.6</v>
      </c>
      <c r="J6" s="21">
        <v>1883797.2</v>
      </c>
      <c r="K6" s="21">
        <v>473648.7</v>
      </c>
      <c r="L6" s="21">
        <v>498993</v>
      </c>
      <c r="M6" s="21">
        <v>31847.8</v>
      </c>
      <c r="N6" s="21">
        <v>196</v>
      </c>
    </row>
    <row r="7" spans="1:14" ht="10.050000000000001" customHeight="1">
      <c r="A7" s="18" t="s">
        <v>413</v>
      </c>
      <c r="B7" s="19">
        <v>2000</v>
      </c>
      <c r="C7" s="18" t="s">
        <v>1706</v>
      </c>
      <c r="D7" s="20">
        <v>7</v>
      </c>
      <c r="E7" s="21">
        <v>1011.1</v>
      </c>
      <c r="F7" s="21">
        <v>0</v>
      </c>
      <c r="G7" s="21">
        <v>1011.1</v>
      </c>
      <c r="H7" s="21">
        <v>1988.1</v>
      </c>
      <c r="I7" s="21">
        <v>870.7</v>
      </c>
      <c r="J7" s="21">
        <v>2858.8</v>
      </c>
      <c r="K7" s="21">
        <v>32.799999999999997</v>
      </c>
      <c r="L7" s="21">
        <v>32.799999999999997</v>
      </c>
      <c r="M7" s="21">
        <v>0</v>
      </c>
      <c r="N7" s="21">
        <v>0</v>
      </c>
    </row>
    <row r="8" spans="1:14" ht="10.050000000000001" customHeight="1">
      <c r="A8" s="18" t="s">
        <v>392</v>
      </c>
      <c r="B8" s="19">
        <v>2000</v>
      </c>
      <c r="C8" s="18" t="s">
        <v>1706</v>
      </c>
      <c r="D8" s="20">
        <v>7</v>
      </c>
      <c r="E8" s="21">
        <v>67.900000000000006</v>
      </c>
      <c r="F8" s="21">
        <v>0</v>
      </c>
      <c r="G8" s="21">
        <v>67.900000000000006</v>
      </c>
      <c r="H8" s="21">
        <v>12040.7</v>
      </c>
      <c r="I8" s="21">
        <v>493.3</v>
      </c>
      <c r="J8" s="21">
        <v>12534</v>
      </c>
      <c r="K8" s="21">
        <v>123.8</v>
      </c>
      <c r="L8" s="21">
        <v>3.8</v>
      </c>
      <c r="M8" s="21">
        <v>0</v>
      </c>
      <c r="N8" s="21">
        <v>12.9</v>
      </c>
    </row>
    <row r="9" spans="1:14" ht="10.050000000000001" customHeight="1">
      <c r="A9" s="18" t="s">
        <v>375</v>
      </c>
      <c r="B9" s="19">
        <v>2000</v>
      </c>
      <c r="C9" s="18" t="s">
        <v>1706</v>
      </c>
      <c r="D9" s="20">
        <v>7</v>
      </c>
      <c r="E9" s="21">
        <v>2938.8</v>
      </c>
      <c r="F9" s="21">
        <v>0</v>
      </c>
      <c r="G9" s="21">
        <v>2938.8</v>
      </c>
      <c r="H9" s="21">
        <v>188219.6</v>
      </c>
      <c r="I9" s="21">
        <v>2464.1</v>
      </c>
      <c r="J9" s="21">
        <v>190683.7</v>
      </c>
      <c r="K9" s="21">
        <v>2773.4</v>
      </c>
      <c r="L9" s="21">
        <v>416.2</v>
      </c>
      <c r="M9" s="21">
        <v>607.20000000000005</v>
      </c>
      <c r="N9" s="21">
        <v>0.2</v>
      </c>
    </row>
    <row r="10" spans="1:14" ht="10.050000000000001" customHeight="1">
      <c r="A10" s="18" t="s">
        <v>330</v>
      </c>
      <c r="B10" s="19">
        <v>2000</v>
      </c>
      <c r="C10" s="18" t="s">
        <v>1706</v>
      </c>
      <c r="D10" s="20">
        <v>8</v>
      </c>
      <c r="E10" s="21">
        <v>431628.4</v>
      </c>
      <c r="F10" s="21">
        <v>1377.9</v>
      </c>
      <c r="G10" s="21">
        <v>433006.3</v>
      </c>
      <c r="H10" s="21">
        <v>1926003.8</v>
      </c>
      <c r="I10" s="21">
        <v>6135.4</v>
      </c>
      <c r="J10" s="21">
        <v>1932139.2</v>
      </c>
      <c r="K10" s="21">
        <v>320708.90000000002</v>
      </c>
      <c r="L10" s="21">
        <v>51258.8</v>
      </c>
      <c r="M10" s="21">
        <v>202512.6</v>
      </c>
      <c r="N10" s="21">
        <v>1591.6</v>
      </c>
    </row>
    <row r="11" spans="1:14" ht="10.050000000000001" customHeight="1">
      <c r="A11" s="18" t="s">
        <v>413</v>
      </c>
      <c r="B11" s="19">
        <v>2000</v>
      </c>
      <c r="C11" s="18" t="s">
        <v>1706</v>
      </c>
      <c r="D11" s="20">
        <v>8</v>
      </c>
      <c r="E11" s="21">
        <v>9221.6</v>
      </c>
      <c r="F11" s="21">
        <v>0</v>
      </c>
      <c r="G11" s="21">
        <v>9221.6</v>
      </c>
      <c r="H11" s="21">
        <v>9896</v>
      </c>
      <c r="I11" s="21">
        <v>840.6</v>
      </c>
      <c r="J11" s="21">
        <v>10736.6</v>
      </c>
      <c r="K11" s="21">
        <v>210.1</v>
      </c>
      <c r="L11" s="21">
        <v>272.39999999999998</v>
      </c>
      <c r="M11" s="21">
        <v>95.1</v>
      </c>
      <c r="N11" s="21">
        <v>0</v>
      </c>
    </row>
    <row r="12" spans="1:14" ht="10.050000000000001" customHeight="1">
      <c r="A12" s="18" t="s">
        <v>392</v>
      </c>
      <c r="B12" s="19">
        <v>2000</v>
      </c>
      <c r="C12" s="18" t="s">
        <v>1706</v>
      </c>
      <c r="D12" s="20">
        <v>8</v>
      </c>
      <c r="E12" s="21">
        <v>385.6</v>
      </c>
      <c r="F12" s="21">
        <v>33.4</v>
      </c>
      <c r="G12" s="21">
        <v>419</v>
      </c>
      <c r="H12" s="21">
        <v>7476.8</v>
      </c>
      <c r="I12" s="21">
        <v>526.70000000000005</v>
      </c>
      <c r="J12" s="21">
        <v>8003.5</v>
      </c>
      <c r="K12" s="21">
        <v>54</v>
      </c>
      <c r="L12" s="21">
        <v>8.8000000000000007</v>
      </c>
      <c r="M12" s="21">
        <v>78.599999999999994</v>
      </c>
      <c r="N12" s="21">
        <v>0</v>
      </c>
    </row>
    <row r="13" spans="1:14" ht="10.050000000000001" customHeight="1">
      <c r="A13" s="18" t="s">
        <v>375</v>
      </c>
      <c r="B13" s="19">
        <v>2000</v>
      </c>
      <c r="C13" s="18" t="s">
        <v>1706</v>
      </c>
      <c r="D13" s="20">
        <v>8</v>
      </c>
      <c r="E13" s="21">
        <v>48676.1</v>
      </c>
      <c r="F13" s="21">
        <v>6.1</v>
      </c>
      <c r="G13" s="21">
        <v>48682.2</v>
      </c>
      <c r="H13" s="21">
        <v>165901.79999999999</v>
      </c>
      <c r="I13" s="21">
        <v>2472.5</v>
      </c>
      <c r="J13" s="21">
        <v>168374.3</v>
      </c>
      <c r="K13" s="21">
        <v>9406.7000000000007</v>
      </c>
      <c r="L13" s="21">
        <v>7366.4</v>
      </c>
      <c r="M13" s="21">
        <v>633.20000000000005</v>
      </c>
      <c r="N13" s="21">
        <v>99.9</v>
      </c>
    </row>
    <row r="14" spans="1:14" ht="10.050000000000001" customHeight="1">
      <c r="A14" s="18" t="s">
        <v>330</v>
      </c>
      <c r="B14" s="19">
        <v>2000</v>
      </c>
      <c r="C14" s="18" t="s">
        <v>1706</v>
      </c>
      <c r="D14" s="20">
        <v>9</v>
      </c>
      <c r="E14" s="21">
        <v>95884.1</v>
      </c>
      <c r="F14" s="21">
        <v>23.1</v>
      </c>
      <c r="G14" s="21">
        <v>95907.199999999997</v>
      </c>
      <c r="H14" s="21">
        <v>1789218.5</v>
      </c>
      <c r="I14" s="21">
        <v>5687.9</v>
      </c>
      <c r="J14" s="21">
        <v>1794906.4</v>
      </c>
      <c r="K14" s="21">
        <v>254144.5</v>
      </c>
      <c r="L14" s="21">
        <v>4706.3</v>
      </c>
      <c r="M14" s="21">
        <v>69568.2</v>
      </c>
      <c r="N14" s="21">
        <v>1676.6</v>
      </c>
    </row>
    <row r="15" spans="1:14" ht="10.050000000000001" customHeight="1">
      <c r="A15" s="18" t="s">
        <v>413</v>
      </c>
      <c r="B15" s="19">
        <v>2000</v>
      </c>
      <c r="C15" s="18" t="s">
        <v>1706</v>
      </c>
      <c r="D15" s="20">
        <v>9</v>
      </c>
      <c r="E15" s="21">
        <v>3189.2</v>
      </c>
      <c r="F15" s="21">
        <v>21.4</v>
      </c>
      <c r="G15" s="21">
        <v>3210.6</v>
      </c>
      <c r="H15" s="21">
        <v>8774.4</v>
      </c>
      <c r="I15" s="21">
        <v>569.70000000000005</v>
      </c>
      <c r="J15" s="21">
        <v>9344.1</v>
      </c>
      <c r="K15" s="21">
        <v>260</v>
      </c>
      <c r="L15" s="21">
        <v>198.6</v>
      </c>
      <c r="M15" s="21">
        <v>148.69999999999999</v>
      </c>
      <c r="N15" s="21">
        <v>0</v>
      </c>
    </row>
    <row r="16" spans="1:14" ht="10.050000000000001" customHeight="1">
      <c r="A16" s="18" t="s">
        <v>392</v>
      </c>
      <c r="B16" s="19">
        <v>2000</v>
      </c>
      <c r="C16" s="18" t="s">
        <v>1706</v>
      </c>
      <c r="D16" s="20">
        <v>9</v>
      </c>
      <c r="E16" s="21">
        <v>60183.5</v>
      </c>
      <c r="F16" s="21">
        <v>1773</v>
      </c>
      <c r="G16" s="21">
        <v>61956.5</v>
      </c>
      <c r="H16" s="21">
        <v>56496.5</v>
      </c>
      <c r="I16" s="21">
        <v>2182.1999999999998</v>
      </c>
      <c r="J16" s="21">
        <v>58678.7</v>
      </c>
      <c r="K16" s="21">
        <v>2564.1</v>
      </c>
      <c r="L16" s="21">
        <v>2580.6999999999998</v>
      </c>
      <c r="M16" s="21">
        <v>70.599999999999994</v>
      </c>
      <c r="N16" s="21">
        <v>0</v>
      </c>
    </row>
    <row r="17" spans="1:14" ht="10.050000000000001" customHeight="1">
      <c r="A17" s="18" t="s">
        <v>375</v>
      </c>
      <c r="B17" s="19">
        <v>2000</v>
      </c>
      <c r="C17" s="18" t="s">
        <v>1706</v>
      </c>
      <c r="D17" s="20">
        <v>9</v>
      </c>
      <c r="E17" s="21">
        <v>989381.6</v>
      </c>
      <c r="F17" s="21">
        <v>912.4</v>
      </c>
      <c r="G17" s="21">
        <v>990294</v>
      </c>
      <c r="H17" s="21">
        <v>977850.8</v>
      </c>
      <c r="I17" s="21">
        <v>3446.5</v>
      </c>
      <c r="J17" s="21">
        <v>981297.3</v>
      </c>
      <c r="K17" s="21">
        <v>133928.20000000001</v>
      </c>
      <c r="L17" s="21">
        <v>127965.3</v>
      </c>
      <c r="M17" s="21">
        <v>3234.8</v>
      </c>
      <c r="N17" s="21">
        <v>209</v>
      </c>
    </row>
    <row r="18" spans="1:14" ht="10.050000000000001" customHeight="1">
      <c r="A18" s="18" t="s">
        <v>330</v>
      </c>
      <c r="B18" s="19">
        <v>2000</v>
      </c>
      <c r="C18" s="18" t="s">
        <v>1706</v>
      </c>
      <c r="D18" s="20">
        <v>10</v>
      </c>
      <c r="E18" s="21">
        <v>58203.9</v>
      </c>
      <c r="F18" s="21">
        <v>47.4</v>
      </c>
      <c r="G18" s="21">
        <v>58251.3</v>
      </c>
      <c r="H18" s="21">
        <v>1567106</v>
      </c>
      <c r="I18" s="21">
        <v>5854.6</v>
      </c>
      <c r="J18" s="21">
        <v>1572960.6</v>
      </c>
      <c r="K18" s="21">
        <v>217627.4</v>
      </c>
      <c r="L18" s="21">
        <v>2874.1</v>
      </c>
      <c r="M18" s="21">
        <v>39199.4</v>
      </c>
      <c r="N18" s="21">
        <v>191.8</v>
      </c>
    </row>
    <row r="19" spans="1:14" ht="10.050000000000001" customHeight="1">
      <c r="A19" s="18" t="s">
        <v>413</v>
      </c>
      <c r="B19" s="19">
        <v>2000</v>
      </c>
      <c r="C19" s="18" t="s">
        <v>1706</v>
      </c>
      <c r="D19" s="20">
        <v>10</v>
      </c>
      <c r="E19" s="21">
        <v>950.6</v>
      </c>
      <c r="F19" s="21">
        <v>21.6</v>
      </c>
      <c r="G19" s="21">
        <v>972.2</v>
      </c>
      <c r="H19" s="21">
        <v>6122.3</v>
      </c>
      <c r="I19" s="21">
        <v>562.70000000000005</v>
      </c>
      <c r="J19" s="21">
        <v>6685</v>
      </c>
      <c r="K19" s="21">
        <v>271.8</v>
      </c>
      <c r="L19" s="21">
        <v>63.6</v>
      </c>
      <c r="M19" s="21">
        <v>51.8</v>
      </c>
      <c r="N19" s="21">
        <v>0</v>
      </c>
    </row>
    <row r="20" spans="1:14" ht="10.050000000000001" customHeight="1">
      <c r="A20" s="18" t="s">
        <v>392</v>
      </c>
      <c r="B20" s="19">
        <v>2000</v>
      </c>
      <c r="C20" s="18" t="s">
        <v>1706</v>
      </c>
      <c r="D20" s="20">
        <v>10</v>
      </c>
      <c r="E20" s="21">
        <v>69917.3</v>
      </c>
      <c r="F20" s="21">
        <v>1163.4000000000001</v>
      </c>
      <c r="G20" s="21">
        <v>71080.7</v>
      </c>
      <c r="H20" s="21">
        <v>114387.1</v>
      </c>
      <c r="I20" s="21">
        <v>3342.9</v>
      </c>
      <c r="J20" s="21">
        <v>117730</v>
      </c>
      <c r="K20" s="21">
        <v>6628.5</v>
      </c>
      <c r="L20" s="21">
        <v>4558</v>
      </c>
      <c r="M20" s="21">
        <v>486.8</v>
      </c>
      <c r="N20" s="21">
        <v>2</v>
      </c>
    </row>
    <row r="21" spans="1:14" ht="10.050000000000001" customHeight="1">
      <c r="A21" s="18" t="s">
        <v>375</v>
      </c>
      <c r="B21" s="19">
        <v>2000</v>
      </c>
      <c r="C21" s="18" t="s">
        <v>1706</v>
      </c>
      <c r="D21" s="20">
        <v>10</v>
      </c>
      <c r="E21" s="21">
        <v>336506.6</v>
      </c>
      <c r="F21" s="21">
        <v>327</v>
      </c>
      <c r="G21" s="21">
        <v>336833.6</v>
      </c>
      <c r="H21" s="21">
        <v>1112260.1000000001</v>
      </c>
      <c r="I21" s="21">
        <v>3411.2</v>
      </c>
      <c r="J21" s="21">
        <v>1115671.3</v>
      </c>
      <c r="K21" s="21">
        <v>149561</v>
      </c>
      <c r="L21" s="21">
        <v>40806.5</v>
      </c>
      <c r="M21" s="21">
        <v>24351.1</v>
      </c>
      <c r="N21" s="21">
        <v>822.6</v>
      </c>
    </row>
    <row r="22" spans="1:14" ht="10.050000000000001" customHeight="1">
      <c r="A22" s="18" t="s">
        <v>330</v>
      </c>
      <c r="B22" s="19">
        <v>2000</v>
      </c>
      <c r="C22" s="18" t="s">
        <v>1706</v>
      </c>
      <c r="D22" s="20">
        <v>11</v>
      </c>
      <c r="E22" s="21">
        <v>45997</v>
      </c>
      <c r="F22" s="21">
        <v>3.7</v>
      </c>
      <c r="G22" s="21">
        <v>46000.7</v>
      </c>
      <c r="H22" s="21">
        <v>1355695.6</v>
      </c>
      <c r="I22" s="21">
        <v>4913</v>
      </c>
      <c r="J22" s="21">
        <v>1360608.6</v>
      </c>
      <c r="K22" s="21">
        <v>193409.5</v>
      </c>
      <c r="L22" s="21">
        <v>2986</v>
      </c>
      <c r="M22" s="21">
        <v>26785.5</v>
      </c>
      <c r="N22" s="21">
        <v>418.4</v>
      </c>
    </row>
    <row r="23" spans="1:14" ht="10.050000000000001" customHeight="1">
      <c r="A23" s="18" t="s">
        <v>413</v>
      </c>
      <c r="B23" s="19">
        <v>2000</v>
      </c>
      <c r="C23" s="18" t="s">
        <v>1706</v>
      </c>
      <c r="D23" s="20">
        <v>11</v>
      </c>
      <c r="E23" s="21">
        <v>531.9</v>
      </c>
      <c r="F23" s="21">
        <v>27.9</v>
      </c>
      <c r="G23" s="21">
        <v>559.79999999999995</v>
      </c>
      <c r="H23" s="21">
        <v>5281.2</v>
      </c>
      <c r="I23" s="21">
        <v>581.6</v>
      </c>
      <c r="J23" s="21">
        <v>5862.8</v>
      </c>
      <c r="K23" s="21">
        <v>202.8</v>
      </c>
      <c r="L23" s="21">
        <v>0</v>
      </c>
      <c r="M23" s="21">
        <v>69</v>
      </c>
      <c r="N23" s="21">
        <v>0</v>
      </c>
    </row>
    <row r="24" spans="1:14" ht="10.050000000000001" customHeight="1">
      <c r="A24" s="18" t="s">
        <v>392</v>
      </c>
      <c r="B24" s="19">
        <v>2000</v>
      </c>
      <c r="C24" s="18" t="s">
        <v>1706</v>
      </c>
      <c r="D24" s="20">
        <v>11</v>
      </c>
      <c r="E24" s="21">
        <v>19639.900000000001</v>
      </c>
      <c r="F24" s="21">
        <v>1752.6</v>
      </c>
      <c r="G24" s="21">
        <v>21392.5</v>
      </c>
      <c r="H24" s="21">
        <v>111080.3</v>
      </c>
      <c r="I24" s="21">
        <v>5015.5</v>
      </c>
      <c r="J24" s="21">
        <v>116095.8</v>
      </c>
      <c r="K24" s="21">
        <v>6597.8</v>
      </c>
      <c r="L24" s="21">
        <v>751.1</v>
      </c>
      <c r="M24" s="21">
        <v>570.29999999999995</v>
      </c>
      <c r="N24" s="21">
        <v>207.3</v>
      </c>
    </row>
    <row r="25" spans="1:14" ht="10.050000000000001" customHeight="1">
      <c r="A25" s="18" t="s">
        <v>375</v>
      </c>
      <c r="B25" s="19">
        <v>2000</v>
      </c>
      <c r="C25" s="18" t="s">
        <v>1706</v>
      </c>
      <c r="D25" s="20">
        <v>11</v>
      </c>
      <c r="E25" s="21">
        <v>63173.2</v>
      </c>
      <c r="F25" s="21">
        <v>346.4</v>
      </c>
      <c r="G25" s="21">
        <v>63519.6</v>
      </c>
      <c r="H25" s="21">
        <v>1052195.8999999999</v>
      </c>
      <c r="I25" s="21">
        <v>3620.7</v>
      </c>
      <c r="J25" s="21">
        <v>1055816.6000000001</v>
      </c>
      <c r="K25" s="21">
        <v>137590.79999999999</v>
      </c>
      <c r="L25" s="21">
        <v>7821.6</v>
      </c>
      <c r="M25" s="21">
        <v>18396.099999999999</v>
      </c>
      <c r="N25" s="21">
        <v>1395.7</v>
      </c>
    </row>
    <row r="26" spans="1:14" ht="10.050000000000001" customHeight="1">
      <c r="A26" s="18" t="s">
        <v>330</v>
      </c>
      <c r="B26" s="19">
        <v>2000</v>
      </c>
      <c r="C26" s="18" t="s">
        <v>1706</v>
      </c>
      <c r="D26" s="20">
        <v>12</v>
      </c>
      <c r="E26" s="21">
        <v>61552.4</v>
      </c>
      <c r="F26" s="21">
        <v>0</v>
      </c>
      <c r="G26" s="21">
        <v>61552.4</v>
      </c>
      <c r="H26" s="21">
        <v>1181206.5</v>
      </c>
      <c r="I26" s="21">
        <v>4721.5</v>
      </c>
      <c r="J26" s="21">
        <v>1185928</v>
      </c>
      <c r="K26" s="21">
        <v>157866.79999999999</v>
      </c>
      <c r="L26" s="21">
        <v>6628.1</v>
      </c>
      <c r="M26" s="21">
        <v>40987.800000000003</v>
      </c>
      <c r="N26" s="21">
        <v>1183</v>
      </c>
    </row>
    <row r="27" spans="1:14" ht="10.050000000000001" customHeight="1">
      <c r="A27" s="18" t="s">
        <v>413</v>
      </c>
      <c r="B27" s="19">
        <v>2000</v>
      </c>
      <c r="C27" s="18" t="s">
        <v>1706</v>
      </c>
      <c r="D27" s="20">
        <v>12</v>
      </c>
      <c r="E27" s="21">
        <v>299.10000000000002</v>
      </c>
      <c r="F27" s="21">
        <v>23.9</v>
      </c>
      <c r="G27" s="21">
        <v>323</v>
      </c>
      <c r="H27" s="21">
        <v>4253.8999999999996</v>
      </c>
      <c r="I27" s="21">
        <v>572.29999999999995</v>
      </c>
      <c r="J27" s="21">
        <v>4826.2</v>
      </c>
      <c r="K27" s="21">
        <v>164.3</v>
      </c>
      <c r="L27" s="21">
        <v>0</v>
      </c>
      <c r="M27" s="21">
        <v>34.6</v>
      </c>
      <c r="N27" s="21">
        <v>3.9</v>
      </c>
    </row>
    <row r="28" spans="1:14" ht="10.050000000000001" customHeight="1">
      <c r="A28" s="18" t="s">
        <v>392</v>
      </c>
      <c r="B28" s="19">
        <v>2000</v>
      </c>
      <c r="C28" s="18" t="s">
        <v>1706</v>
      </c>
      <c r="D28" s="20">
        <v>12</v>
      </c>
      <c r="E28" s="21">
        <v>2483.6</v>
      </c>
      <c r="F28" s="21">
        <v>0</v>
      </c>
      <c r="G28" s="21">
        <v>2483.6</v>
      </c>
      <c r="H28" s="21">
        <v>102289.7</v>
      </c>
      <c r="I28" s="21">
        <v>4912</v>
      </c>
      <c r="J28" s="21">
        <v>107201.7</v>
      </c>
      <c r="K28" s="21">
        <v>6300.6</v>
      </c>
      <c r="L28" s="21">
        <v>121.5</v>
      </c>
      <c r="M28" s="21">
        <v>418.7</v>
      </c>
      <c r="N28" s="21">
        <v>0</v>
      </c>
    </row>
    <row r="29" spans="1:14" ht="10.050000000000001" customHeight="1">
      <c r="A29" s="18" t="s">
        <v>375</v>
      </c>
      <c r="B29" s="19">
        <v>2000</v>
      </c>
      <c r="C29" s="18" t="s">
        <v>1706</v>
      </c>
      <c r="D29" s="20">
        <v>12</v>
      </c>
      <c r="E29" s="21">
        <v>30864.9</v>
      </c>
      <c r="F29" s="21">
        <v>0</v>
      </c>
      <c r="G29" s="21">
        <v>30864.9</v>
      </c>
      <c r="H29" s="21">
        <v>964943.1</v>
      </c>
      <c r="I29" s="21">
        <v>3565.7</v>
      </c>
      <c r="J29" s="21">
        <v>968508.8</v>
      </c>
      <c r="K29" s="21">
        <v>120095.2</v>
      </c>
      <c r="L29" s="21">
        <v>2349.8000000000002</v>
      </c>
      <c r="M29" s="21">
        <v>19226.8</v>
      </c>
      <c r="N29" s="21">
        <v>618.6</v>
      </c>
    </row>
    <row r="30" spans="1:14" ht="10.050000000000001" customHeight="1">
      <c r="A30" s="18" t="s">
        <v>330</v>
      </c>
      <c r="B30" s="19">
        <v>2000</v>
      </c>
      <c r="C30" s="18" t="s">
        <v>1707</v>
      </c>
      <c r="D30" s="20">
        <v>7</v>
      </c>
      <c r="E30" s="21">
        <v>0</v>
      </c>
      <c r="F30" s="21">
        <v>0</v>
      </c>
      <c r="G30" s="21">
        <v>0</v>
      </c>
      <c r="H30" s="21">
        <v>400.5</v>
      </c>
      <c r="I30" s="21">
        <v>0</v>
      </c>
      <c r="J30" s="21">
        <v>400.5</v>
      </c>
      <c r="K30" s="21">
        <v>0</v>
      </c>
      <c r="L30" s="21">
        <v>0</v>
      </c>
      <c r="M30" s="21">
        <v>0</v>
      </c>
      <c r="N30" s="21">
        <v>0</v>
      </c>
    </row>
    <row r="31" spans="1:14" ht="10.050000000000001" customHeight="1">
      <c r="A31" s="18" t="s">
        <v>413</v>
      </c>
      <c r="B31" s="19">
        <v>2000</v>
      </c>
      <c r="C31" s="18" t="s">
        <v>1707</v>
      </c>
      <c r="D31" s="20">
        <v>7</v>
      </c>
      <c r="E31" s="21">
        <v>0</v>
      </c>
      <c r="F31" s="21">
        <v>0</v>
      </c>
      <c r="G31" s="21">
        <v>0</v>
      </c>
      <c r="H31" s="21">
        <v>10.6</v>
      </c>
      <c r="I31" s="21">
        <v>0</v>
      </c>
      <c r="J31" s="21">
        <v>10.6</v>
      </c>
      <c r="K31" s="21">
        <v>0</v>
      </c>
      <c r="L31" s="21">
        <v>0</v>
      </c>
      <c r="M31" s="21">
        <v>0</v>
      </c>
      <c r="N31" s="21">
        <v>0</v>
      </c>
    </row>
    <row r="32" spans="1:14" ht="10.050000000000001" customHeight="1">
      <c r="A32" s="18" t="s">
        <v>392</v>
      </c>
      <c r="B32" s="19">
        <v>2000</v>
      </c>
      <c r="C32" s="18" t="s">
        <v>1707</v>
      </c>
      <c r="D32" s="20">
        <v>7</v>
      </c>
      <c r="E32" s="21">
        <v>0</v>
      </c>
      <c r="F32" s="21">
        <v>0</v>
      </c>
      <c r="G32" s="21">
        <v>0</v>
      </c>
      <c r="H32" s="21">
        <v>56.8</v>
      </c>
      <c r="I32" s="21">
        <v>0</v>
      </c>
      <c r="J32" s="21">
        <v>56.8</v>
      </c>
      <c r="K32" s="21">
        <v>0</v>
      </c>
      <c r="L32" s="21">
        <v>0</v>
      </c>
      <c r="M32" s="21">
        <v>0</v>
      </c>
      <c r="N32" s="21">
        <v>0</v>
      </c>
    </row>
    <row r="33" spans="1:14" ht="10.050000000000001" customHeight="1">
      <c r="A33" s="18" t="s">
        <v>375</v>
      </c>
      <c r="B33" s="19">
        <v>2000</v>
      </c>
      <c r="C33" s="18" t="s">
        <v>1707</v>
      </c>
      <c r="D33" s="20">
        <v>7</v>
      </c>
      <c r="E33" s="21">
        <v>0</v>
      </c>
      <c r="F33" s="21">
        <v>0</v>
      </c>
      <c r="G33" s="21">
        <v>0</v>
      </c>
      <c r="H33" s="21">
        <v>182.5</v>
      </c>
      <c r="I33" s="21">
        <v>0</v>
      </c>
      <c r="J33" s="21">
        <v>182.5</v>
      </c>
      <c r="K33" s="21">
        <v>0</v>
      </c>
      <c r="L33" s="21">
        <v>0</v>
      </c>
      <c r="M33" s="21">
        <v>0</v>
      </c>
      <c r="N33" s="21">
        <v>0</v>
      </c>
    </row>
    <row r="34" spans="1:14" ht="10.050000000000001" customHeight="1">
      <c r="A34" s="18" t="s">
        <v>330</v>
      </c>
      <c r="B34" s="19">
        <v>2000</v>
      </c>
      <c r="C34" s="18" t="s">
        <v>737</v>
      </c>
      <c r="D34" s="20">
        <v>10</v>
      </c>
      <c r="E34" s="21">
        <v>0</v>
      </c>
      <c r="F34" s="21">
        <v>0</v>
      </c>
      <c r="G34" s="21">
        <v>0</v>
      </c>
      <c r="H34" s="21">
        <v>37.1</v>
      </c>
      <c r="I34" s="21">
        <v>0</v>
      </c>
      <c r="J34" s="21">
        <v>37.1</v>
      </c>
      <c r="K34" s="21">
        <v>0</v>
      </c>
      <c r="L34" s="21">
        <v>0</v>
      </c>
      <c r="M34" s="21">
        <v>0</v>
      </c>
      <c r="N34" s="21">
        <v>0</v>
      </c>
    </row>
    <row r="35" spans="1:14" ht="10.050000000000001" customHeight="1">
      <c r="A35" s="18" t="s">
        <v>330</v>
      </c>
      <c r="B35" s="19">
        <v>2000</v>
      </c>
      <c r="C35" s="18" t="s">
        <v>737</v>
      </c>
      <c r="D35" s="20">
        <v>12</v>
      </c>
      <c r="E35" s="21">
        <v>0</v>
      </c>
      <c r="F35" s="21">
        <v>0</v>
      </c>
      <c r="G35" s="21">
        <v>0</v>
      </c>
      <c r="H35" s="21">
        <v>5.8</v>
      </c>
      <c r="I35" s="21">
        <v>0</v>
      </c>
      <c r="J35" s="21">
        <v>5.8</v>
      </c>
      <c r="K35" s="21">
        <v>0</v>
      </c>
      <c r="L35" s="21">
        <v>0</v>
      </c>
      <c r="M35" s="21">
        <v>0</v>
      </c>
      <c r="N35" s="21">
        <v>0</v>
      </c>
    </row>
    <row r="36" spans="1:14" ht="10.050000000000001" customHeight="1">
      <c r="A36" s="18" t="s">
        <v>330</v>
      </c>
      <c r="B36" s="19">
        <v>2001</v>
      </c>
      <c r="C36" s="18" t="s">
        <v>1706</v>
      </c>
      <c r="D36" s="20">
        <v>1</v>
      </c>
      <c r="E36" s="21">
        <v>80723.3</v>
      </c>
      <c r="F36" s="21">
        <v>3.5</v>
      </c>
      <c r="G36" s="21">
        <v>80726.8</v>
      </c>
      <c r="H36" s="21">
        <v>1015083.9</v>
      </c>
      <c r="I36" s="21">
        <v>4617</v>
      </c>
      <c r="J36" s="21">
        <v>1019700.9</v>
      </c>
      <c r="K36" s="21">
        <v>119161.2</v>
      </c>
      <c r="L36" s="21">
        <v>11123.3</v>
      </c>
      <c r="M36" s="21">
        <v>44640.4</v>
      </c>
      <c r="N36" s="21">
        <v>465</v>
      </c>
    </row>
    <row r="37" spans="1:14" ht="10.050000000000001" customHeight="1">
      <c r="A37" s="18" t="s">
        <v>413</v>
      </c>
      <c r="B37" s="19">
        <v>2001</v>
      </c>
      <c r="C37" s="18" t="s">
        <v>1706</v>
      </c>
      <c r="D37" s="20">
        <v>1</v>
      </c>
      <c r="E37" s="21">
        <v>1985.9</v>
      </c>
      <c r="F37" s="21">
        <v>76.5</v>
      </c>
      <c r="G37" s="21">
        <v>2062.4</v>
      </c>
      <c r="H37" s="21">
        <v>4023.5</v>
      </c>
      <c r="I37" s="21">
        <v>644.6</v>
      </c>
      <c r="J37" s="21">
        <v>4668.1000000000004</v>
      </c>
      <c r="K37" s="21">
        <v>102.8</v>
      </c>
      <c r="L37" s="21">
        <v>12.9</v>
      </c>
      <c r="M37" s="21">
        <v>61.5</v>
      </c>
      <c r="N37" s="21">
        <v>0</v>
      </c>
    </row>
    <row r="38" spans="1:14" ht="10.050000000000001" customHeight="1">
      <c r="A38" s="18" t="s">
        <v>392</v>
      </c>
      <c r="B38" s="19">
        <v>2001</v>
      </c>
      <c r="C38" s="18" t="s">
        <v>1706</v>
      </c>
      <c r="D38" s="20">
        <v>1</v>
      </c>
      <c r="E38" s="21">
        <v>3767.5</v>
      </c>
      <c r="F38" s="21">
        <v>44.6</v>
      </c>
      <c r="G38" s="21">
        <v>3812.1</v>
      </c>
      <c r="H38" s="21">
        <v>83933.9</v>
      </c>
      <c r="I38" s="21">
        <v>3553.8</v>
      </c>
      <c r="J38" s="21">
        <v>87487.7</v>
      </c>
      <c r="K38" s="21">
        <v>4177.2</v>
      </c>
      <c r="L38" s="21">
        <v>133.6</v>
      </c>
      <c r="M38" s="21">
        <v>2245.1999999999998</v>
      </c>
      <c r="N38" s="21">
        <v>11.8</v>
      </c>
    </row>
    <row r="39" spans="1:14" ht="10.050000000000001" customHeight="1">
      <c r="A39" s="18" t="s">
        <v>375</v>
      </c>
      <c r="B39" s="19">
        <v>2001</v>
      </c>
      <c r="C39" s="18" t="s">
        <v>1706</v>
      </c>
      <c r="D39" s="20">
        <v>1</v>
      </c>
      <c r="E39" s="21">
        <v>36024.400000000001</v>
      </c>
      <c r="F39" s="21">
        <v>583.5</v>
      </c>
      <c r="G39" s="21">
        <v>36607.9</v>
      </c>
      <c r="H39" s="21">
        <v>882623.6</v>
      </c>
      <c r="I39" s="21">
        <v>3946.5</v>
      </c>
      <c r="J39" s="21">
        <v>886570.10000000102</v>
      </c>
      <c r="K39" s="21">
        <v>94082.2</v>
      </c>
      <c r="L39" s="21">
        <v>1709.2</v>
      </c>
      <c r="M39" s="21">
        <v>26931.5</v>
      </c>
      <c r="N39" s="21">
        <v>765.1</v>
      </c>
    </row>
    <row r="40" spans="1:14" ht="10.050000000000001" customHeight="1">
      <c r="A40" s="18" t="s">
        <v>330</v>
      </c>
      <c r="B40" s="19">
        <v>2001</v>
      </c>
      <c r="C40" s="18" t="s">
        <v>1706</v>
      </c>
      <c r="D40" s="20">
        <v>2</v>
      </c>
      <c r="E40" s="21">
        <v>56397.4</v>
      </c>
      <c r="F40" s="21">
        <v>2817.1</v>
      </c>
      <c r="G40" s="21">
        <v>59214.5</v>
      </c>
      <c r="H40" s="21">
        <v>831393.4</v>
      </c>
      <c r="I40" s="21">
        <v>7348</v>
      </c>
      <c r="J40" s="21">
        <v>838741.4</v>
      </c>
      <c r="K40" s="21">
        <v>93899.199999999997</v>
      </c>
      <c r="L40" s="21">
        <v>2036.9</v>
      </c>
      <c r="M40" s="21">
        <v>27119.4</v>
      </c>
      <c r="N40" s="21">
        <v>179.5</v>
      </c>
    </row>
    <row r="41" spans="1:14" ht="10.050000000000001" customHeight="1">
      <c r="A41" s="18" t="s">
        <v>413</v>
      </c>
      <c r="B41" s="19">
        <v>2001</v>
      </c>
      <c r="C41" s="18" t="s">
        <v>1706</v>
      </c>
      <c r="D41" s="20">
        <v>2</v>
      </c>
      <c r="E41" s="21">
        <v>478.8</v>
      </c>
      <c r="F41" s="21">
        <v>269.2</v>
      </c>
      <c r="G41" s="21">
        <v>748</v>
      </c>
      <c r="H41" s="21">
        <v>3623.6</v>
      </c>
      <c r="I41" s="21">
        <v>872.5</v>
      </c>
      <c r="J41" s="21">
        <v>4496.1000000000004</v>
      </c>
      <c r="K41" s="21">
        <v>49</v>
      </c>
      <c r="L41" s="21">
        <v>0</v>
      </c>
      <c r="M41" s="21">
        <v>3.1</v>
      </c>
      <c r="N41" s="21">
        <v>50.7</v>
      </c>
    </row>
    <row r="42" spans="1:14" ht="10.050000000000001" customHeight="1">
      <c r="A42" s="18" t="s">
        <v>392</v>
      </c>
      <c r="B42" s="19">
        <v>2001</v>
      </c>
      <c r="C42" s="18" t="s">
        <v>1706</v>
      </c>
      <c r="D42" s="20">
        <v>2</v>
      </c>
      <c r="E42" s="21">
        <v>1497.9</v>
      </c>
      <c r="F42" s="21">
        <v>0</v>
      </c>
      <c r="G42" s="21">
        <v>1497.9</v>
      </c>
      <c r="H42" s="21">
        <v>74114.899999999994</v>
      </c>
      <c r="I42" s="21">
        <v>2841.6</v>
      </c>
      <c r="J42" s="21">
        <v>76956.5</v>
      </c>
      <c r="K42" s="21">
        <v>3685.4</v>
      </c>
      <c r="L42" s="21">
        <v>27.1</v>
      </c>
      <c r="M42" s="21">
        <v>464.4</v>
      </c>
      <c r="N42" s="21">
        <v>63.5</v>
      </c>
    </row>
    <row r="43" spans="1:14" ht="10.050000000000001" customHeight="1">
      <c r="A43" s="18" t="s">
        <v>375</v>
      </c>
      <c r="B43" s="19">
        <v>2001</v>
      </c>
      <c r="C43" s="18" t="s">
        <v>1706</v>
      </c>
      <c r="D43" s="20">
        <v>2</v>
      </c>
      <c r="E43" s="21">
        <v>20708.8</v>
      </c>
      <c r="F43" s="21">
        <v>1177.0999999999999</v>
      </c>
      <c r="G43" s="21">
        <v>21885.9</v>
      </c>
      <c r="H43" s="21">
        <v>790138.7</v>
      </c>
      <c r="I43" s="21">
        <v>4745.8999999999996</v>
      </c>
      <c r="J43" s="21">
        <v>794884.6</v>
      </c>
      <c r="K43" s="21">
        <v>81476.2</v>
      </c>
      <c r="L43" s="21">
        <v>808</v>
      </c>
      <c r="M43" s="21">
        <v>13065.4</v>
      </c>
      <c r="N43" s="21">
        <v>348.6</v>
      </c>
    </row>
    <row r="44" spans="1:14" ht="10.050000000000001" customHeight="1">
      <c r="A44" s="18" t="s">
        <v>330</v>
      </c>
      <c r="B44" s="19">
        <v>2001</v>
      </c>
      <c r="C44" s="18" t="s">
        <v>1706</v>
      </c>
      <c r="D44" s="20">
        <v>3</v>
      </c>
      <c r="E44" s="21">
        <v>62387.9</v>
      </c>
      <c r="F44" s="21">
        <v>0</v>
      </c>
      <c r="G44" s="21">
        <v>62387.9</v>
      </c>
      <c r="H44" s="21">
        <v>671294.5</v>
      </c>
      <c r="I44" s="21">
        <v>7269.4</v>
      </c>
      <c r="J44" s="21">
        <v>678563.9</v>
      </c>
      <c r="K44" s="21">
        <v>58939.8</v>
      </c>
      <c r="L44" s="21">
        <v>2770.2</v>
      </c>
      <c r="M44" s="21">
        <v>36231.800000000003</v>
      </c>
      <c r="N44" s="21">
        <v>1497.8</v>
      </c>
    </row>
    <row r="45" spans="1:14" ht="10.050000000000001" customHeight="1">
      <c r="A45" s="18" t="s">
        <v>413</v>
      </c>
      <c r="B45" s="19">
        <v>2001</v>
      </c>
      <c r="C45" s="18" t="s">
        <v>1706</v>
      </c>
      <c r="D45" s="20">
        <v>3</v>
      </c>
      <c r="E45" s="21">
        <v>317.3</v>
      </c>
      <c r="F45" s="21">
        <v>14.7</v>
      </c>
      <c r="G45" s="21">
        <v>332</v>
      </c>
      <c r="H45" s="21">
        <v>1889.3</v>
      </c>
      <c r="I45" s="21">
        <v>683.3</v>
      </c>
      <c r="J45" s="21">
        <v>2572.6</v>
      </c>
      <c r="K45" s="21">
        <v>40.1</v>
      </c>
      <c r="L45" s="21">
        <v>0</v>
      </c>
      <c r="M45" s="21">
        <v>8.9</v>
      </c>
      <c r="N45" s="21">
        <v>0</v>
      </c>
    </row>
    <row r="46" spans="1:14" ht="10.050000000000001" customHeight="1">
      <c r="A46" s="18" t="s">
        <v>392</v>
      </c>
      <c r="B46" s="19">
        <v>2001</v>
      </c>
      <c r="C46" s="18" t="s">
        <v>1706</v>
      </c>
      <c r="D46" s="20">
        <v>3</v>
      </c>
      <c r="E46" s="21">
        <v>1697.2</v>
      </c>
      <c r="F46" s="21">
        <v>0</v>
      </c>
      <c r="G46" s="21">
        <v>1697.2</v>
      </c>
      <c r="H46" s="21">
        <v>66758.7</v>
      </c>
      <c r="I46" s="21">
        <v>2087.5</v>
      </c>
      <c r="J46" s="21">
        <v>68846.2</v>
      </c>
      <c r="K46" s="21">
        <v>2899.1</v>
      </c>
      <c r="L46" s="21">
        <v>0</v>
      </c>
      <c r="M46" s="21">
        <v>786.3</v>
      </c>
      <c r="N46" s="21">
        <v>0</v>
      </c>
    </row>
    <row r="47" spans="1:14" ht="10.050000000000001" customHeight="1">
      <c r="A47" s="18" t="s">
        <v>375</v>
      </c>
      <c r="B47" s="19">
        <v>2001</v>
      </c>
      <c r="C47" s="18" t="s">
        <v>1706</v>
      </c>
      <c r="D47" s="20">
        <v>3</v>
      </c>
      <c r="E47" s="21">
        <v>40119.599999999999</v>
      </c>
      <c r="F47" s="21">
        <v>0</v>
      </c>
      <c r="G47" s="21">
        <v>40119.599999999999</v>
      </c>
      <c r="H47" s="21">
        <v>693981.7</v>
      </c>
      <c r="I47" s="21">
        <v>4504.3999999999996</v>
      </c>
      <c r="J47" s="21">
        <v>698486.1</v>
      </c>
      <c r="K47" s="21">
        <v>52923.1</v>
      </c>
      <c r="L47" s="21">
        <v>1425</v>
      </c>
      <c r="M47" s="21">
        <v>28900.799999999999</v>
      </c>
      <c r="N47" s="21">
        <v>1077.3</v>
      </c>
    </row>
    <row r="48" spans="1:14" ht="10.050000000000001" customHeight="1">
      <c r="A48" s="18" t="s">
        <v>330</v>
      </c>
      <c r="B48" s="19">
        <v>2001</v>
      </c>
      <c r="C48" s="18" t="s">
        <v>1706</v>
      </c>
      <c r="D48" s="20">
        <v>4</v>
      </c>
      <c r="E48" s="21">
        <v>58561.5</v>
      </c>
      <c r="F48" s="21">
        <v>0</v>
      </c>
      <c r="G48" s="21">
        <v>58561.5</v>
      </c>
      <c r="H48" s="21">
        <v>474049.5</v>
      </c>
      <c r="I48" s="21">
        <v>7265.2</v>
      </c>
      <c r="J48" s="21">
        <v>481314.7</v>
      </c>
      <c r="K48" s="21">
        <v>30680.5</v>
      </c>
      <c r="L48" s="21">
        <v>2570.6</v>
      </c>
      <c r="M48" s="21">
        <v>29710</v>
      </c>
      <c r="N48" s="21">
        <v>1119.9000000000001</v>
      </c>
    </row>
    <row r="49" spans="1:14" ht="10.050000000000001" customHeight="1">
      <c r="A49" s="18" t="s">
        <v>413</v>
      </c>
      <c r="B49" s="19">
        <v>2001</v>
      </c>
      <c r="C49" s="18" t="s">
        <v>1706</v>
      </c>
      <c r="D49" s="20">
        <v>4</v>
      </c>
      <c r="E49" s="21">
        <v>155.80000000000001</v>
      </c>
      <c r="F49" s="21">
        <v>0</v>
      </c>
      <c r="G49" s="21">
        <v>155.80000000000001</v>
      </c>
      <c r="H49" s="21">
        <v>1556.5</v>
      </c>
      <c r="I49" s="21">
        <v>603.6</v>
      </c>
      <c r="J49" s="21">
        <v>2160.1</v>
      </c>
      <c r="K49" s="21">
        <v>40.1</v>
      </c>
      <c r="L49" s="21">
        <v>0</v>
      </c>
      <c r="M49" s="21">
        <v>0</v>
      </c>
      <c r="N49" s="21">
        <v>0</v>
      </c>
    </row>
    <row r="50" spans="1:14" ht="10.050000000000001" customHeight="1">
      <c r="A50" s="18" t="s">
        <v>392</v>
      </c>
      <c r="B50" s="19">
        <v>2001</v>
      </c>
      <c r="C50" s="18" t="s">
        <v>1706</v>
      </c>
      <c r="D50" s="20">
        <v>4</v>
      </c>
      <c r="E50" s="21">
        <v>1874.8</v>
      </c>
      <c r="F50" s="21">
        <v>18.5</v>
      </c>
      <c r="G50" s="21">
        <v>1893.3</v>
      </c>
      <c r="H50" s="21">
        <v>51015.4</v>
      </c>
      <c r="I50" s="21">
        <v>1279.9000000000001</v>
      </c>
      <c r="J50" s="21">
        <v>52295.3</v>
      </c>
      <c r="K50" s="21">
        <v>1569.2</v>
      </c>
      <c r="L50" s="21">
        <v>0</v>
      </c>
      <c r="M50" s="21">
        <v>1305.0999999999999</v>
      </c>
      <c r="N50" s="21">
        <v>24.8</v>
      </c>
    </row>
    <row r="51" spans="1:14" ht="10.050000000000001" customHeight="1">
      <c r="A51" s="18" t="s">
        <v>375</v>
      </c>
      <c r="B51" s="19">
        <v>2001</v>
      </c>
      <c r="C51" s="18" t="s">
        <v>1706</v>
      </c>
      <c r="D51" s="20">
        <v>4</v>
      </c>
      <c r="E51" s="21">
        <v>37993.800000000003</v>
      </c>
      <c r="F51" s="21">
        <v>198.3</v>
      </c>
      <c r="G51" s="21">
        <v>38192.1</v>
      </c>
      <c r="H51" s="21">
        <v>592890.1</v>
      </c>
      <c r="I51" s="21">
        <v>4269.8</v>
      </c>
      <c r="J51" s="21">
        <v>597159.9</v>
      </c>
      <c r="K51" s="21">
        <v>29087.7</v>
      </c>
      <c r="L51" s="21">
        <v>896.9</v>
      </c>
      <c r="M51" s="21">
        <v>24128.3</v>
      </c>
      <c r="N51" s="21">
        <v>604</v>
      </c>
    </row>
    <row r="52" spans="1:14" ht="10.050000000000001" customHeight="1">
      <c r="A52" s="18" t="s">
        <v>330</v>
      </c>
      <c r="B52" s="19">
        <v>2001</v>
      </c>
      <c r="C52" s="18" t="s">
        <v>1706</v>
      </c>
      <c r="D52" s="20">
        <v>5</v>
      </c>
      <c r="E52" s="21">
        <v>66763.600000000006</v>
      </c>
      <c r="F52" s="21">
        <v>402.9</v>
      </c>
      <c r="G52" s="21">
        <v>67166.5</v>
      </c>
      <c r="H52" s="21">
        <v>284627.5</v>
      </c>
      <c r="I52" s="21">
        <v>6983.3</v>
      </c>
      <c r="J52" s="21">
        <v>291610.8</v>
      </c>
      <c r="K52" s="21">
        <v>9069</v>
      </c>
      <c r="L52" s="21">
        <v>1922.7</v>
      </c>
      <c r="M52" s="21">
        <v>22857.1</v>
      </c>
      <c r="N52" s="21">
        <v>677.1</v>
      </c>
    </row>
    <row r="53" spans="1:14" ht="10.050000000000001" customHeight="1">
      <c r="A53" s="18" t="s">
        <v>413</v>
      </c>
      <c r="B53" s="19">
        <v>2001</v>
      </c>
      <c r="C53" s="18" t="s">
        <v>1706</v>
      </c>
      <c r="D53" s="20">
        <v>5</v>
      </c>
      <c r="E53" s="21">
        <v>37.5</v>
      </c>
      <c r="F53" s="21">
        <v>0</v>
      </c>
      <c r="G53" s="21">
        <v>37.5</v>
      </c>
      <c r="H53" s="21">
        <v>1258</v>
      </c>
      <c r="I53" s="21">
        <v>527.1</v>
      </c>
      <c r="J53" s="21">
        <v>1785.1</v>
      </c>
      <c r="K53" s="21">
        <v>20</v>
      </c>
      <c r="L53" s="21">
        <v>0</v>
      </c>
      <c r="M53" s="21">
        <v>20.100000000000001</v>
      </c>
      <c r="N53" s="21">
        <v>0</v>
      </c>
    </row>
    <row r="54" spans="1:14" ht="10.050000000000001" customHeight="1">
      <c r="A54" s="18" t="s">
        <v>392</v>
      </c>
      <c r="B54" s="19">
        <v>2001</v>
      </c>
      <c r="C54" s="18" t="s">
        <v>1706</v>
      </c>
      <c r="D54" s="20">
        <v>5</v>
      </c>
      <c r="E54" s="21">
        <v>1299.2</v>
      </c>
      <c r="F54" s="21">
        <v>433</v>
      </c>
      <c r="G54" s="21">
        <v>1732.2</v>
      </c>
      <c r="H54" s="21">
        <v>44359.4</v>
      </c>
      <c r="I54" s="21">
        <v>689</v>
      </c>
      <c r="J54" s="21">
        <v>45048.4</v>
      </c>
      <c r="K54" s="21">
        <v>956.7</v>
      </c>
      <c r="L54" s="21">
        <v>0</v>
      </c>
      <c r="M54" s="21">
        <v>572.9</v>
      </c>
      <c r="N54" s="21">
        <v>39.6</v>
      </c>
    </row>
    <row r="55" spans="1:14" ht="10.050000000000001" customHeight="1">
      <c r="A55" s="18" t="s">
        <v>375</v>
      </c>
      <c r="B55" s="19">
        <v>2001</v>
      </c>
      <c r="C55" s="18" t="s">
        <v>1706</v>
      </c>
      <c r="D55" s="20">
        <v>5</v>
      </c>
      <c r="E55" s="21">
        <v>30673.8</v>
      </c>
      <c r="F55" s="21">
        <v>96.3</v>
      </c>
      <c r="G55" s="21">
        <v>30770.1</v>
      </c>
      <c r="H55" s="21">
        <v>435085.8</v>
      </c>
      <c r="I55" s="21">
        <v>4094.4</v>
      </c>
      <c r="J55" s="21">
        <v>439180.2</v>
      </c>
      <c r="K55" s="21">
        <v>12124.6</v>
      </c>
      <c r="L55" s="21">
        <v>1254</v>
      </c>
      <c r="M55" s="21">
        <v>17450.7</v>
      </c>
      <c r="N55" s="21">
        <v>766.4</v>
      </c>
    </row>
    <row r="56" spans="1:14" ht="10.050000000000001" customHeight="1">
      <c r="A56" s="18" t="s">
        <v>330</v>
      </c>
      <c r="B56" s="19">
        <v>2001</v>
      </c>
      <c r="C56" s="18" t="s">
        <v>1706</v>
      </c>
      <c r="D56" s="20">
        <v>6</v>
      </c>
      <c r="E56" s="21">
        <v>39522.6</v>
      </c>
      <c r="F56" s="21">
        <v>498.5</v>
      </c>
      <c r="G56" s="21">
        <v>40021.1</v>
      </c>
      <c r="H56" s="21">
        <v>84612.4</v>
      </c>
      <c r="I56" s="21">
        <v>4608.7</v>
      </c>
      <c r="J56" s="21">
        <v>89221.1</v>
      </c>
      <c r="K56" s="21">
        <v>1240.0999999999999</v>
      </c>
      <c r="L56" s="21">
        <v>1028</v>
      </c>
      <c r="M56" s="21">
        <v>8152.3</v>
      </c>
      <c r="N56" s="21">
        <v>704.6</v>
      </c>
    </row>
    <row r="57" spans="1:14" ht="10.050000000000001" customHeight="1">
      <c r="A57" s="18" t="s">
        <v>413</v>
      </c>
      <c r="B57" s="19">
        <v>2001</v>
      </c>
      <c r="C57" s="18" t="s">
        <v>1706</v>
      </c>
      <c r="D57" s="20">
        <v>6</v>
      </c>
      <c r="E57" s="21">
        <v>127.9</v>
      </c>
      <c r="F57" s="21">
        <v>238.1</v>
      </c>
      <c r="G57" s="21">
        <v>366</v>
      </c>
      <c r="H57" s="21">
        <v>877</v>
      </c>
      <c r="I57" s="21">
        <v>490</v>
      </c>
      <c r="J57" s="21">
        <v>1367</v>
      </c>
      <c r="K57" s="21">
        <v>0</v>
      </c>
      <c r="L57" s="21">
        <v>0</v>
      </c>
      <c r="M57" s="21">
        <v>20</v>
      </c>
      <c r="N57" s="21">
        <v>0</v>
      </c>
    </row>
    <row r="58" spans="1:14" ht="10.050000000000001" customHeight="1">
      <c r="A58" s="18" t="s">
        <v>392</v>
      </c>
      <c r="B58" s="19">
        <v>2001</v>
      </c>
      <c r="C58" s="18" t="s">
        <v>1706</v>
      </c>
      <c r="D58" s="20">
        <v>6</v>
      </c>
      <c r="E58" s="21">
        <v>1211.3</v>
      </c>
      <c r="F58" s="21">
        <v>488.4</v>
      </c>
      <c r="G58" s="21">
        <v>1699.7</v>
      </c>
      <c r="H58" s="21">
        <v>16886.7</v>
      </c>
      <c r="I58" s="21">
        <v>904</v>
      </c>
      <c r="J58" s="21">
        <v>17790.7</v>
      </c>
      <c r="K58" s="21">
        <v>22.9</v>
      </c>
      <c r="L58" s="21">
        <v>0.8</v>
      </c>
      <c r="M58" s="21">
        <v>895</v>
      </c>
      <c r="N58" s="21">
        <v>39.6</v>
      </c>
    </row>
    <row r="59" spans="1:14" ht="10.050000000000001" customHeight="1">
      <c r="A59" s="18" t="s">
        <v>375</v>
      </c>
      <c r="B59" s="19">
        <v>2001</v>
      </c>
      <c r="C59" s="18" t="s">
        <v>1706</v>
      </c>
      <c r="D59" s="20">
        <v>6</v>
      </c>
      <c r="E59" s="21">
        <v>23509.8</v>
      </c>
      <c r="F59" s="21">
        <v>622</v>
      </c>
      <c r="G59" s="21">
        <v>24131.8</v>
      </c>
      <c r="H59" s="21">
        <v>208030.8</v>
      </c>
      <c r="I59" s="21">
        <v>2495.6</v>
      </c>
      <c r="J59" s="21">
        <v>210526.4</v>
      </c>
      <c r="K59" s="21">
        <v>1696.9</v>
      </c>
      <c r="L59" s="21">
        <v>451.6</v>
      </c>
      <c r="M59" s="21">
        <v>10084.4</v>
      </c>
      <c r="N59" s="21">
        <v>794.9</v>
      </c>
    </row>
    <row r="60" spans="1:14" ht="10.050000000000001" customHeight="1">
      <c r="A60" s="18" t="s">
        <v>330</v>
      </c>
      <c r="B60" s="19">
        <v>2001</v>
      </c>
      <c r="C60" s="18" t="s">
        <v>1708</v>
      </c>
      <c r="D60" s="20">
        <v>7</v>
      </c>
      <c r="E60" s="21">
        <v>1994207</v>
      </c>
      <c r="F60" s="21">
        <v>2402.6999999999998</v>
      </c>
      <c r="G60" s="21">
        <v>1996609.7</v>
      </c>
      <c r="H60" s="21">
        <v>1707005.4</v>
      </c>
      <c r="I60" s="21">
        <v>6490.6</v>
      </c>
      <c r="J60" s="21">
        <v>1713496</v>
      </c>
      <c r="K60" s="21">
        <v>306974.8</v>
      </c>
      <c r="L60" s="21">
        <v>327082.90000000002</v>
      </c>
      <c r="M60" s="21">
        <v>21309.8</v>
      </c>
      <c r="N60" s="21">
        <v>38.4</v>
      </c>
    </row>
    <row r="61" spans="1:14" ht="10.050000000000001" customHeight="1">
      <c r="A61" s="18" t="s">
        <v>413</v>
      </c>
      <c r="B61" s="19">
        <v>2001</v>
      </c>
      <c r="C61" s="18" t="s">
        <v>1708</v>
      </c>
      <c r="D61" s="20">
        <v>7</v>
      </c>
      <c r="E61" s="21">
        <v>372.6</v>
      </c>
      <c r="F61" s="21">
        <v>0</v>
      </c>
      <c r="G61" s="21">
        <v>372.6</v>
      </c>
      <c r="H61" s="21">
        <v>932.3</v>
      </c>
      <c r="I61" s="21">
        <v>468</v>
      </c>
      <c r="J61" s="21">
        <v>1400.3</v>
      </c>
      <c r="K61" s="21">
        <v>0</v>
      </c>
      <c r="L61" s="21">
        <v>0</v>
      </c>
      <c r="M61" s="21">
        <v>0</v>
      </c>
      <c r="N61" s="21">
        <v>0</v>
      </c>
    </row>
    <row r="62" spans="1:14" ht="10.050000000000001" customHeight="1">
      <c r="A62" s="18" t="s">
        <v>392</v>
      </c>
      <c r="B62" s="19">
        <v>2001</v>
      </c>
      <c r="C62" s="18" t="s">
        <v>1708</v>
      </c>
      <c r="D62" s="20">
        <v>7</v>
      </c>
      <c r="E62" s="21">
        <v>47.9</v>
      </c>
      <c r="F62" s="21">
        <v>0</v>
      </c>
      <c r="G62" s="21">
        <v>47.9</v>
      </c>
      <c r="H62" s="21">
        <v>8724.1</v>
      </c>
      <c r="I62" s="21">
        <v>906.4</v>
      </c>
      <c r="J62" s="21">
        <v>9630.5</v>
      </c>
      <c r="K62" s="21">
        <v>39.299999999999997</v>
      </c>
      <c r="L62" s="21">
        <v>16.399999999999999</v>
      </c>
      <c r="M62" s="21">
        <v>0</v>
      </c>
      <c r="N62" s="21">
        <v>0</v>
      </c>
    </row>
    <row r="63" spans="1:14" ht="10.050000000000001" customHeight="1">
      <c r="A63" s="18" t="s">
        <v>375</v>
      </c>
      <c r="B63" s="19">
        <v>2001</v>
      </c>
      <c r="C63" s="18" t="s">
        <v>1708</v>
      </c>
      <c r="D63" s="20">
        <v>7</v>
      </c>
      <c r="E63" s="21">
        <v>2428.3000000000002</v>
      </c>
      <c r="F63" s="21">
        <v>0</v>
      </c>
      <c r="G63" s="21">
        <v>2428.3000000000002</v>
      </c>
      <c r="H63" s="21">
        <v>102694.7</v>
      </c>
      <c r="I63" s="21">
        <v>2482.6999999999998</v>
      </c>
      <c r="J63" s="21">
        <v>105177.4</v>
      </c>
      <c r="K63" s="21">
        <v>1143.8</v>
      </c>
      <c r="L63" s="21">
        <v>52.7</v>
      </c>
      <c r="M63" s="21">
        <v>202.8</v>
      </c>
      <c r="N63" s="21">
        <v>403</v>
      </c>
    </row>
    <row r="64" spans="1:14" ht="10.050000000000001" customHeight="1">
      <c r="A64" s="18" t="s">
        <v>330</v>
      </c>
      <c r="B64" s="19">
        <v>2001</v>
      </c>
      <c r="C64" s="18" t="s">
        <v>1708</v>
      </c>
      <c r="D64" s="20">
        <v>8</v>
      </c>
      <c r="E64" s="21">
        <v>305758.09999999998</v>
      </c>
      <c r="F64" s="21">
        <v>1136.8</v>
      </c>
      <c r="G64" s="21">
        <v>306894.90000000002</v>
      </c>
      <c r="H64" s="21">
        <v>1764297.1</v>
      </c>
      <c r="I64" s="21">
        <v>6467.8</v>
      </c>
      <c r="J64" s="21">
        <v>1770764.9</v>
      </c>
      <c r="K64" s="21">
        <v>229073</v>
      </c>
      <c r="L64" s="21">
        <v>39200.199999999997</v>
      </c>
      <c r="M64" s="21">
        <v>115890.2</v>
      </c>
      <c r="N64" s="21">
        <v>1211.8</v>
      </c>
    </row>
    <row r="65" spans="1:14" ht="10.050000000000001" customHeight="1">
      <c r="A65" s="18" t="s">
        <v>413</v>
      </c>
      <c r="B65" s="19">
        <v>2001</v>
      </c>
      <c r="C65" s="18" t="s">
        <v>1708</v>
      </c>
      <c r="D65" s="20">
        <v>8</v>
      </c>
      <c r="E65" s="21">
        <v>2784.9</v>
      </c>
      <c r="F65" s="21">
        <v>0</v>
      </c>
      <c r="G65" s="21">
        <v>2784.9</v>
      </c>
      <c r="H65" s="21">
        <v>2660.9</v>
      </c>
      <c r="I65" s="21">
        <v>407.2</v>
      </c>
      <c r="J65" s="21">
        <v>3068.1</v>
      </c>
      <c r="K65" s="21">
        <v>11.5</v>
      </c>
      <c r="L65" s="21">
        <v>11.5</v>
      </c>
      <c r="M65" s="21">
        <v>0</v>
      </c>
      <c r="N65" s="21">
        <v>0</v>
      </c>
    </row>
    <row r="66" spans="1:14" ht="10.050000000000001" customHeight="1">
      <c r="A66" s="18" t="s">
        <v>392</v>
      </c>
      <c r="B66" s="19">
        <v>2001</v>
      </c>
      <c r="C66" s="18" t="s">
        <v>1708</v>
      </c>
      <c r="D66" s="20">
        <v>8</v>
      </c>
      <c r="E66" s="21">
        <v>323.3</v>
      </c>
      <c r="F66" s="21">
        <v>0</v>
      </c>
      <c r="G66" s="21">
        <v>323.3</v>
      </c>
      <c r="H66" s="21">
        <v>4667</v>
      </c>
      <c r="I66" s="21">
        <v>918.5</v>
      </c>
      <c r="J66" s="21">
        <v>5585.5</v>
      </c>
      <c r="K66" s="21">
        <v>27.1</v>
      </c>
      <c r="L66" s="21">
        <v>8.3000000000000007</v>
      </c>
      <c r="M66" s="21">
        <v>0</v>
      </c>
      <c r="N66" s="21">
        <v>20.5</v>
      </c>
    </row>
    <row r="67" spans="1:14" ht="10.050000000000001" customHeight="1">
      <c r="A67" s="18" t="s">
        <v>375</v>
      </c>
      <c r="B67" s="19">
        <v>2001</v>
      </c>
      <c r="C67" s="18" t="s">
        <v>1708</v>
      </c>
      <c r="D67" s="20">
        <v>8</v>
      </c>
      <c r="E67" s="21">
        <v>25379</v>
      </c>
      <c r="F67" s="21">
        <v>0</v>
      </c>
      <c r="G67" s="21">
        <v>25379</v>
      </c>
      <c r="H67" s="21">
        <v>62404.2</v>
      </c>
      <c r="I67" s="21">
        <v>2485.1</v>
      </c>
      <c r="J67" s="21">
        <v>64889.3</v>
      </c>
      <c r="K67" s="21">
        <v>2145.1999999999998</v>
      </c>
      <c r="L67" s="21">
        <v>1374.4</v>
      </c>
      <c r="M67" s="21">
        <v>45.7</v>
      </c>
      <c r="N67" s="21">
        <v>373</v>
      </c>
    </row>
    <row r="68" spans="1:14" ht="10.050000000000001" customHeight="1">
      <c r="A68" s="18" t="s">
        <v>330</v>
      </c>
      <c r="B68" s="19">
        <v>2001</v>
      </c>
      <c r="C68" s="18" t="s">
        <v>1708</v>
      </c>
      <c r="D68" s="20">
        <v>9</v>
      </c>
      <c r="E68" s="21">
        <v>96811.199999999997</v>
      </c>
      <c r="F68" s="21">
        <v>28.8</v>
      </c>
      <c r="G68" s="21">
        <v>96840</v>
      </c>
      <c r="H68" s="21">
        <v>1636772.2</v>
      </c>
      <c r="I68" s="21">
        <v>5961.2</v>
      </c>
      <c r="J68" s="21">
        <v>1642733.4</v>
      </c>
      <c r="K68" s="21">
        <v>171458.2</v>
      </c>
      <c r="L68" s="21">
        <v>2402.9</v>
      </c>
      <c r="M68" s="21">
        <v>59148.1</v>
      </c>
      <c r="N68" s="21">
        <v>869.6</v>
      </c>
    </row>
    <row r="69" spans="1:14" ht="10.050000000000001" customHeight="1">
      <c r="A69" s="18" t="s">
        <v>413</v>
      </c>
      <c r="B69" s="19">
        <v>2001</v>
      </c>
      <c r="C69" s="18" t="s">
        <v>1708</v>
      </c>
      <c r="D69" s="20">
        <v>9</v>
      </c>
      <c r="E69" s="21">
        <v>1766.3</v>
      </c>
      <c r="F69" s="21">
        <v>26</v>
      </c>
      <c r="G69" s="21">
        <v>1792.3</v>
      </c>
      <c r="H69" s="21">
        <v>3294.3</v>
      </c>
      <c r="I69" s="21">
        <v>402.4</v>
      </c>
      <c r="J69" s="21">
        <v>3696.7</v>
      </c>
      <c r="K69" s="21">
        <v>19.3</v>
      </c>
      <c r="L69" s="21">
        <v>7.8</v>
      </c>
      <c r="M69" s="21">
        <v>0</v>
      </c>
      <c r="N69" s="21">
        <v>0</v>
      </c>
    </row>
    <row r="70" spans="1:14" ht="10.050000000000001" customHeight="1">
      <c r="A70" s="18" t="s">
        <v>392</v>
      </c>
      <c r="B70" s="19">
        <v>2001</v>
      </c>
      <c r="C70" s="18" t="s">
        <v>1708</v>
      </c>
      <c r="D70" s="20">
        <v>9</v>
      </c>
      <c r="E70" s="21">
        <v>52734.400000000001</v>
      </c>
      <c r="F70" s="21">
        <v>2467.9</v>
      </c>
      <c r="G70" s="21">
        <v>55202.3</v>
      </c>
      <c r="H70" s="21">
        <v>52626.8</v>
      </c>
      <c r="I70" s="21">
        <v>3375.5</v>
      </c>
      <c r="J70" s="21">
        <v>56002.3</v>
      </c>
      <c r="K70" s="21">
        <v>2417.6999999999998</v>
      </c>
      <c r="L70" s="21">
        <v>2423.1</v>
      </c>
      <c r="M70" s="21">
        <v>22.1</v>
      </c>
      <c r="N70" s="21">
        <v>10.4</v>
      </c>
    </row>
    <row r="71" spans="1:14" ht="10.050000000000001" customHeight="1">
      <c r="A71" s="18" t="s">
        <v>375</v>
      </c>
      <c r="B71" s="19">
        <v>2001</v>
      </c>
      <c r="C71" s="18" t="s">
        <v>1708</v>
      </c>
      <c r="D71" s="20">
        <v>9</v>
      </c>
      <c r="E71" s="21">
        <v>714522.7</v>
      </c>
      <c r="F71" s="21">
        <v>182.1</v>
      </c>
      <c r="G71" s="21">
        <v>714704.8</v>
      </c>
      <c r="H71" s="21">
        <v>606724.1</v>
      </c>
      <c r="I71" s="21">
        <v>2667</v>
      </c>
      <c r="J71" s="21">
        <v>609391.1</v>
      </c>
      <c r="K71" s="21">
        <v>67674.5</v>
      </c>
      <c r="L71" s="21">
        <v>68192</v>
      </c>
      <c r="M71" s="21">
        <v>2571.4</v>
      </c>
      <c r="N71" s="21">
        <v>91.3</v>
      </c>
    </row>
    <row r="72" spans="1:14" ht="10.050000000000001" customHeight="1">
      <c r="A72" s="18" t="s">
        <v>330</v>
      </c>
      <c r="B72" s="19">
        <v>2001</v>
      </c>
      <c r="C72" s="18" t="s">
        <v>1708</v>
      </c>
      <c r="D72" s="20">
        <v>10</v>
      </c>
      <c r="E72" s="21">
        <v>38394.800000000003</v>
      </c>
      <c r="F72" s="21">
        <v>8.4</v>
      </c>
      <c r="G72" s="21">
        <v>38403.199999999997</v>
      </c>
      <c r="H72" s="21">
        <v>1505701</v>
      </c>
      <c r="I72" s="21">
        <v>5762</v>
      </c>
      <c r="J72" s="21">
        <v>1511463</v>
      </c>
      <c r="K72" s="21">
        <v>147246.79999999999</v>
      </c>
      <c r="L72" s="21">
        <v>612</v>
      </c>
      <c r="M72" s="21">
        <v>24362.799999999999</v>
      </c>
      <c r="N72" s="21">
        <v>460.6</v>
      </c>
    </row>
    <row r="73" spans="1:14" ht="10.050000000000001" customHeight="1">
      <c r="A73" s="18" t="s">
        <v>413</v>
      </c>
      <c r="B73" s="19">
        <v>2001</v>
      </c>
      <c r="C73" s="18" t="s">
        <v>1708</v>
      </c>
      <c r="D73" s="20">
        <v>10</v>
      </c>
      <c r="E73" s="21">
        <v>745.2</v>
      </c>
      <c r="F73" s="21">
        <v>56.8</v>
      </c>
      <c r="G73" s="21">
        <v>802</v>
      </c>
      <c r="H73" s="21">
        <v>3188.4</v>
      </c>
      <c r="I73" s="21">
        <v>370.8</v>
      </c>
      <c r="J73" s="21">
        <v>3559.2</v>
      </c>
      <c r="K73" s="21">
        <v>13.6</v>
      </c>
      <c r="L73" s="21">
        <v>0</v>
      </c>
      <c r="M73" s="21">
        <v>5.7</v>
      </c>
      <c r="N73" s="21">
        <v>0</v>
      </c>
    </row>
    <row r="74" spans="1:14" ht="10.050000000000001" customHeight="1">
      <c r="A74" s="18" t="s">
        <v>392</v>
      </c>
      <c r="B74" s="19">
        <v>2001</v>
      </c>
      <c r="C74" s="18" t="s">
        <v>1708</v>
      </c>
      <c r="D74" s="20">
        <v>10</v>
      </c>
      <c r="E74" s="21">
        <v>167860.4</v>
      </c>
      <c r="F74" s="21">
        <v>3277.1</v>
      </c>
      <c r="G74" s="21">
        <v>171137.5</v>
      </c>
      <c r="H74" s="21">
        <v>195807.6</v>
      </c>
      <c r="I74" s="21">
        <v>6622.7</v>
      </c>
      <c r="J74" s="21">
        <v>202430.3</v>
      </c>
      <c r="K74" s="21">
        <v>8157.3</v>
      </c>
      <c r="L74" s="21">
        <v>6165.8</v>
      </c>
      <c r="M74" s="21">
        <v>420.2</v>
      </c>
      <c r="N74" s="21">
        <v>6</v>
      </c>
    </row>
    <row r="75" spans="1:14" ht="10.050000000000001" customHeight="1">
      <c r="A75" s="18" t="s">
        <v>375</v>
      </c>
      <c r="B75" s="19">
        <v>2001</v>
      </c>
      <c r="C75" s="18" t="s">
        <v>1708</v>
      </c>
      <c r="D75" s="20">
        <v>10</v>
      </c>
      <c r="E75" s="21">
        <v>438568.5</v>
      </c>
      <c r="F75" s="21">
        <v>922.3</v>
      </c>
      <c r="G75" s="21">
        <v>439490.8</v>
      </c>
      <c r="H75" s="21">
        <v>805592.7</v>
      </c>
      <c r="I75" s="21">
        <v>3578.7</v>
      </c>
      <c r="J75" s="21">
        <v>809171.4</v>
      </c>
      <c r="K75" s="21">
        <v>95964.4</v>
      </c>
      <c r="L75" s="21">
        <v>47099.6</v>
      </c>
      <c r="M75" s="21">
        <v>18098.900000000001</v>
      </c>
      <c r="N75" s="21">
        <v>641</v>
      </c>
    </row>
    <row r="76" spans="1:14" ht="10.050000000000001" customHeight="1">
      <c r="A76" s="18" t="s">
        <v>330</v>
      </c>
      <c r="B76" s="19">
        <v>2001</v>
      </c>
      <c r="C76" s="18" t="s">
        <v>1708</v>
      </c>
      <c r="D76" s="20">
        <v>11</v>
      </c>
      <c r="E76" s="21">
        <v>45084.9</v>
      </c>
      <c r="F76" s="21">
        <v>277.7</v>
      </c>
      <c r="G76" s="21">
        <v>45362.6</v>
      </c>
      <c r="H76" s="21">
        <v>1382851.8</v>
      </c>
      <c r="I76" s="21">
        <v>5595.8</v>
      </c>
      <c r="J76" s="21">
        <v>1388447.6</v>
      </c>
      <c r="K76" s="21">
        <v>122413</v>
      </c>
      <c r="L76" s="21">
        <v>3235</v>
      </c>
      <c r="M76" s="21">
        <v>27665.3</v>
      </c>
      <c r="N76" s="21">
        <v>403.5</v>
      </c>
    </row>
    <row r="77" spans="1:14" ht="10.050000000000001" customHeight="1">
      <c r="A77" s="18" t="s">
        <v>413</v>
      </c>
      <c r="B77" s="19">
        <v>2001</v>
      </c>
      <c r="C77" s="18" t="s">
        <v>1708</v>
      </c>
      <c r="D77" s="20">
        <v>11</v>
      </c>
      <c r="E77" s="21">
        <v>469.7</v>
      </c>
      <c r="F77" s="21">
        <v>8.1</v>
      </c>
      <c r="G77" s="21">
        <v>477.8</v>
      </c>
      <c r="H77" s="21">
        <v>2705.7</v>
      </c>
      <c r="I77" s="21">
        <v>304.7</v>
      </c>
      <c r="J77" s="21">
        <v>3010.4</v>
      </c>
      <c r="K77" s="21">
        <v>20.2</v>
      </c>
      <c r="L77" s="21">
        <v>6.6</v>
      </c>
      <c r="M77" s="21">
        <v>0</v>
      </c>
      <c r="N77" s="21">
        <v>0</v>
      </c>
    </row>
    <row r="78" spans="1:14" ht="10.050000000000001" customHeight="1">
      <c r="A78" s="18" t="s">
        <v>392</v>
      </c>
      <c r="B78" s="19">
        <v>2001</v>
      </c>
      <c r="C78" s="18" t="s">
        <v>1708</v>
      </c>
      <c r="D78" s="20">
        <v>11</v>
      </c>
      <c r="E78" s="21">
        <v>15007</v>
      </c>
      <c r="F78" s="21">
        <v>2660.3</v>
      </c>
      <c r="G78" s="21">
        <v>17667.3</v>
      </c>
      <c r="H78" s="21">
        <v>196280.5</v>
      </c>
      <c r="I78" s="21">
        <v>7230</v>
      </c>
      <c r="J78" s="21">
        <v>203510.5</v>
      </c>
      <c r="K78" s="21">
        <v>6081.7</v>
      </c>
      <c r="L78" s="21">
        <v>726.5</v>
      </c>
      <c r="M78" s="21">
        <v>2617.6999999999998</v>
      </c>
      <c r="N78" s="21">
        <v>184.4</v>
      </c>
    </row>
    <row r="79" spans="1:14" ht="10.050000000000001" customHeight="1">
      <c r="A79" s="18" t="s">
        <v>375</v>
      </c>
      <c r="B79" s="19">
        <v>2001</v>
      </c>
      <c r="C79" s="18" t="s">
        <v>1708</v>
      </c>
      <c r="D79" s="20">
        <v>11</v>
      </c>
      <c r="E79" s="21">
        <v>77938.7</v>
      </c>
      <c r="F79" s="21">
        <v>7</v>
      </c>
      <c r="G79" s="21">
        <v>77945.7</v>
      </c>
      <c r="H79" s="21">
        <v>738382.8</v>
      </c>
      <c r="I79" s="21">
        <v>3577.6</v>
      </c>
      <c r="J79" s="21">
        <v>741960.4</v>
      </c>
      <c r="K79" s="21">
        <v>75594.899999999994</v>
      </c>
      <c r="L79" s="21">
        <v>6043.5</v>
      </c>
      <c r="M79" s="21">
        <v>25644.1</v>
      </c>
      <c r="N79" s="21">
        <v>768.9</v>
      </c>
    </row>
    <row r="80" spans="1:14" ht="10.050000000000001" customHeight="1">
      <c r="A80" s="18" t="s">
        <v>330</v>
      </c>
      <c r="B80" s="19">
        <v>2001</v>
      </c>
      <c r="C80" s="18" t="s">
        <v>1708</v>
      </c>
      <c r="D80" s="20">
        <v>12</v>
      </c>
      <c r="E80" s="21">
        <v>53117.4</v>
      </c>
      <c r="F80" s="21">
        <v>36.200000000000003</v>
      </c>
      <c r="G80" s="21">
        <v>53153.599999999999</v>
      </c>
      <c r="H80" s="21">
        <v>1258721.1000000001</v>
      </c>
      <c r="I80" s="21">
        <v>5490.1</v>
      </c>
      <c r="J80" s="21">
        <v>1264211.2</v>
      </c>
      <c r="K80" s="21">
        <v>96788</v>
      </c>
      <c r="L80" s="21">
        <v>7497.5</v>
      </c>
      <c r="M80" s="21">
        <v>31055.200000000001</v>
      </c>
      <c r="N80" s="21">
        <v>2067.3000000000002</v>
      </c>
    </row>
    <row r="81" spans="1:14" ht="10.050000000000001" customHeight="1">
      <c r="A81" s="18" t="s">
        <v>413</v>
      </c>
      <c r="B81" s="19">
        <v>2001</v>
      </c>
      <c r="C81" s="18" t="s">
        <v>1708</v>
      </c>
      <c r="D81" s="20">
        <v>12</v>
      </c>
      <c r="E81" s="21">
        <v>140.9</v>
      </c>
      <c r="F81" s="21">
        <v>13.4</v>
      </c>
      <c r="G81" s="21">
        <v>154.30000000000001</v>
      </c>
      <c r="H81" s="21">
        <v>2324.1</v>
      </c>
      <c r="I81" s="21">
        <v>317.5</v>
      </c>
      <c r="J81" s="21">
        <v>2641.6</v>
      </c>
      <c r="K81" s="21">
        <v>20.2</v>
      </c>
      <c r="L81" s="21">
        <v>0</v>
      </c>
      <c r="M81" s="21">
        <v>0</v>
      </c>
      <c r="N81" s="21">
        <v>0</v>
      </c>
    </row>
    <row r="82" spans="1:14" ht="10.050000000000001" customHeight="1">
      <c r="A82" s="18" t="s">
        <v>392</v>
      </c>
      <c r="B82" s="19">
        <v>2001</v>
      </c>
      <c r="C82" s="18" t="s">
        <v>1708</v>
      </c>
      <c r="D82" s="20">
        <v>12</v>
      </c>
      <c r="E82" s="21">
        <v>3098.3</v>
      </c>
      <c r="F82" s="21">
        <v>249</v>
      </c>
      <c r="G82" s="21">
        <v>3347.3</v>
      </c>
      <c r="H82" s="21">
        <v>176054.5</v>
      </c>
      <c r="I82" s="21">
        <v>6835.8</v>
      </c>
      <c r="J82" s="21">
        <v>182890.3</v>
      </c>
      <c r="K82" s="21">
        <v>5670.6</v>
      </c>
      <c r="L82" s="21">
        <v>161.5</v>
      </c>
      <c r="M82" s="21">
        <v>557.6</v>
      </c>
      <c r="N82" s="21">
        <v>15</v>
      </c>
    </row>
    <row r="83" spans="1:14" ht="10.050000000000001" customHeight="1">
      <c r="A83" s="18" t="s">
        <v>375</v>
      </c>
      <c r="B83" s="19">
        <v>2001</v>
      </c>
      <c r="C83" s="18" t="s">
        <v>1708</v>
      </c>
      <c r="D83" s="20">
        <v>12</v>
      </c>
      <c r="E83" s="21">
        <v>37415.199999999997</v>
      </c>
      <c r="F83" s="21">
        <v>329.8</v>
      </c>
      <c r="G83" s="21">
        <v>37745</v>
      </c>
      <c r="H83" s="21">
        <v>651674.6</v>
      </c>
      <c r="I83" s="21">
        <v>3516.7</v>
      </c>
      <c r="J83" s="21">
        <v>655191.30000000005</v>
      </c>
      <c r="K83" s="21">
        <v>54593.5</v>
      </c>
      <c r="L83" s="21">
        <v>2303.6</v>
      </c>
      <c r="M83" s="21">
        <v>22923.3</v>
      </c>
      <c r="N83" s="21">
        <v>381.7</v>
      </c>
    </row>
    <row r="84" spans="1:14" ht="10.050000000000001" customHeight="1">
      <c r="A84" s="18" t="s">
        <v>330</v>
      </c>
      <c r="B84" s="19">
        <v>2001</v>
      </c>
      <c r="C84" s="18" t="s">
        <v>1709</v>
      </c>
      <c r="D84" s="20">
        <v>2</v>
      </c>
      <c r="E84" s="21">
        <v>0</v>
      </c>
      <c r="F84" s="21">
        <v>0</v>
      </c>
      <c r="G84" s="21">
        <v>0</v>
      </c>
      <c r="H84" s="21">
        <v>0</v>
      </c>
      <c r="I84" s="21">
        <v>0</v>
      </c>
      <c r="J84" s="21">
        <v>0</v>
      </c>
      <c r="K84" s="21">
        <v>20.9</v>
      </c>
      <c r="L84" s="21">
        <v>0</v>
      </c>
      <c r="M84" s="21">
        <v>0</v>
      </c>
      <c r="N84" s="21">
        <v>0</v>
      </c>
    </row>
    <row r="85" spans="1:14" ht="10.050000000000001" customHeight="1">
      <c r="A85" s="18" t="s">
        <v>330</v>
      </c>
      <c r="B85" s="19">
        <v>2001</v>
      </c>
      <c r="C85" s="18" t="s">
        <v>1707</v>
      </c>
      <c r="D85" s="20">
        <v>1</v>
      </c>
      <c r="E85" s="21">
        <v>0</v>
      </c>
      <c r="F85" s="21">
        <v>0</v>
      </c>
      <c r="G85" s="21">
        <v>0</v>
      </c>
      <c r="H85" s="21">
        <v>507.8</v>
      </c>
      <c r="I85" s="21">
        <v>0</v>
      </c>
      <c r="J85" s="21">
        <v>507.8</v>
      </c>
      <c r="K85" s="21">
        <v>91.9</v>
      </c>
      <c r="L85" s="21">
        <v>0</v>
      </c>
      <c r="M85" s="21">
        <v>0</v>
      </c>
      <c r="N85" s="21">
        <v>0</v>
      </c>
    </row>
    <row r="86" spans="1:14" ht="10.050000000000001" customHeight="1">
      <c r="A86" s="18" t="s">
        <v>375</v>
      </c>
      <c r="B86" s="19">
        <v>2001</v>
      </c>
      <c r="C86" s="18" t="s">
        <v>1707</v>
      </c>
      <c r="D86" s="20">
        <v>1</v>
      </c>
      <c r="E86" s="21">
        <v>0</v>
      </c>
      <c r="F86" s="21">
        <v>0</v>
      </c>
      <c r="G86" s="21">
        <v>0</v>
      </c>
      <c r="H86" s="21">
        <v>2455.9</v>
      </c>
      <c r="I86" s="21">
        <v>0</v>
      </c>
      <c r="J86" s="21">
        <v>2455.9</v>
      </c>
      <c r="K86" s="21">
        <v>80.599999999999994</v>
      </c>
      <c r="L86" s="21">
        <v>0</v>
      </c>
      <c r="M86" s="21">
        <v>0</v>
      </c>
      <c r="N86" s="21">
        <v>0</v>
      </c>
    </row>
    <row r="87" spans="1:14" ht="10.050000000000001" customHeight="1">
      <c r="A87" s="18" t="s">
        <v>330</v>
      </c>
      <c r="B87" s="19">
        <v>2002</v>
      </c>
      <c r="C87" s="18" t="s">
        <v>1708</v>
      </c>
      <c r="D87" s="20">
        <v>1</v>
      </c>
      <c r="E87" s="21">
        <v>57263.199999999997</v>
      </c>
      <c r="F87" s="21">
        <v>2.9</v>
      </c>
      <c r="G87" s="21">
        <v>57266.1</v>
      </c>
      <c r="H87" s="21">
        <v>1082749.7</v>
      </c>
      <c r="I87" s="21">
        <v>4917.6000000000004</v>
      </c>
      <c r="J87" s="21">
        <v>1087667.3</v>
      </c>
      <c r="K87" s="21">
        <v>72088.399999999994</v>
      </c>
      <c r="L87" s="21">
        <v>7976.4</v>
      </c>
      <c r="M87" s="21">
        <v>32449.200000000001</v>
      </c>
      <c r="N87" s="21">
        <v>75.3</v>
      </c>
    </row>
    <row r="88" spans="1:14" ht="10.050000000000001" customHeight="1">
      <c r="A88" s="18" t="s">
        <v>413</v>
      </c>
      <c r="B88" s="19">
        <v>2002</v>
      </c>
      <c r="C88" s="18" t="s">
        <v>1708</v>
      </c>
      <c r="D88" s="20">
        <v>1</v>
      </c>
      <c r="E88" s="21">
        <v>224.6</v>
      </c>
      <c r="F88" s="21">
        <v>133.6</v>
      </c>
      <c r="G88" s="21">
        <v>358.2</v>
      </c>
      <c r="H88" s="21">
        <v>2122.1</v>
      </c>
      <c r="I88" s="21">
        <v>435</v>
      </c>
      <c r="J88" s="21">
        <v>2557.1</v>
      </c>
      <c r="K88" s="21">
        <v>17.7</v>
      </c>
      <c r="L88" s="21">
        <v>4.0999999999999996</v>
      </c>
      <c r="M88" s="21">
        <v>6.6</v>
      </c>
      <c r="N88" s="21">
        <v>0</v>
      </c>
    </row>
    <row r="89" spans="1:14" ht="10.050000000000001" customHeight="1">
      <c r="A89" s="18" t="s">
        <v>392</v>
      </c>
      <c r="B89" s="19">
        <v>2002</v>
      </c>
      <c r="C89" s="18" t="s">
        <v>1708</v>
      </c>
      <c r="D89" s="20">
        <v>1</v>
      </c>
      <c r="E89" s="21">
        <v>3326.4</v>
      </c>
      <c r="F89" s="21">
        <v>91</v>
      </c>
      <c r="G89" s="21">
        <v>3417.4</v>
      </c>
      <c r="H89" s="21">
        <v>157949</v>
      </c>
      <c r="I89" s="21">
        <v>6849.1</v>
      </c>
      <c r="J89" s="21">
        <v>164798.1</v>
      </c>
      <c r="K89" s="21">
        <v>4999.8</v>
      </c>
      <c r="L89" s="21">
        <v>48.5</v>
      </c>
      <c r="M89" s="21">
        <v>709.5</v>
      </c>
      <c r="N89" s="21">
        <v>14.4</v>
      </c>
    </row>
    <row r="90" spans="1:14" ht="10.050000000000001" customHeight="1">
      <c r="A90" s="18" t="s">
        <v>375</v>
      </c>
      <c r="B90" s="19">
        <v>2002</v>
      </c>
      <c r="C90" s="18" t="s">
        <v>1708</v>
      </c>
      <c r="D90" s="20">
        <v>1</v>
      </c>
      <c r="E90" s="21">
        <v>44718.8</v>
      </c>
      <c r="F90" s="21">
        <v>31.8</v>
      </c>
      <c r="G90" s="21">
        <v>44750.6</v>
      </c>
      <c r="H90" s="21">
        <v>525849.59999999998</v>
      </c>
      <c r="I90" s="21">
        <v>3360.3</v>
      </c>
      <c r="J90" s="21">
        <v>529209.9</v>
      </c>
      <c r="K90" s="21">
        <v>25354.5</v>
      </c>
      <c r="L90" s="21">
        <v>1481.8</v>
      </c>
      <c r="M90" s="21">
        <v>28803.4</v>
      </c>
      <c r="N90" s="21">
        <v>1061.8</v>
      </c>
    </row>
    <row r="91" spans="1:14" ht="10.050000000000001" customHeight="1">
      <c r="A91" s="18" t="s">
        <v>330</v>
      </c>
      <c r="B91" s="19">
        <v>2002</v>
      </c>
      <c r="C91" s="18" t="s">
        <v>1708</v>
      </c>
      <c r="D91" s="20">
        <v>2</v>
      </c>
      <c r="E91" s="21">
        <v>52227</v>
      </c>
      <c r="F91" s="21">
        <v>2069.1999999999998</v>
      </c>
      <c r="G91" s="21">
        <v>54296.2</v>
      </c>
      <c r="H91" s="21">
        <v>904714.4</v>
      </c>
      <c r="I91" s="21">
        <v>7087.9</v>
      </c>
      <c r="J91" s="21">
        <v>911802.3</v>
      </c>
      <c r="K91" s="21">
        <v>52108.6</v>
      </c>
      <c r="L91" s="21">
        <v>3846.4</v>
      </c>
      <c r="M91" s="21">
        <v>23518</v>
      </c>
      <c r="N91" s="21">
        <v>308.2</v>
      </c>
    </row>
    <row r="92" spans="1:14" ht="10.050000000000001" customHeight="1">
      <c r="A92" s="18" t="s">
        <v>413</v>
      </c>
      <c r="B92" s="19">
        <v>2002</v>
      </c>
      <c r="C92" s="18" t="s">
        <v>1708</v>
      </c>
      <c r="D92" s="20">
        <v>2</v>
      </c>
      <c r="E92" s="21">
        <v>53.6</v>
      </c>
      <c r="F92" s="21">
        <v>52.7</v>
      </c>
      <c r="G92" s="21">
        <v>106.3</v>
      </c>
      <c r="H92" s="21">
        <v>1757.1</v>
      </c>
      <c r="I92" s="21">
        <v>476.5</v>
      </c>
      <c r="J92" s="21">
        <v>2233.6</v>
      </c>
      <c r="K92" s="21">
        <v>7.5</v>
      </c>
      <c r="L92" s="21">
        <v>3</v>
      </c>
      <c r="M92" s="21">
        <v>13.2</v>
      </c>
      <c r="N92" s="21">
        <v>0</v>
      </c>
    </row>
    <row r="93" spans="1:14" ht="10.050000000000001" customHeight="1">
      <c r="A93" s="18" t="s">
        <v>392</v>
      </c>
      <c r="B93" s="19">
        <v>2002</v>
      </c>
      <c r="C93" s="18" t="s">
        <v>1708</v>
      </c>
      <c r="D93" s="20">
        <v>2</v>
      </c>
      <c r="E93" s="21">
        <v>3107.5</v>
      </c>
      <c r="F93" s="21">
        <v>875.3</v>
      </c>
      <c r="G93" s="21">
        <v>3982.8</v>
      </c>
      <c r="H93" s="21">
        <v>142355.29999999999</v>
      </c>
      <c r="I93" s="21">
        <v>7356.7</v>
      </c>
      <c r="J93" s="21">
        <v>149712</v>
      </c>
      <c r="K93" s="21">
        <v>4397.6000000000004</v>
      </c>
      <c r="L93" s="21">
        <v>373.4</v>
      </c>
      <c r="M93" s="21">
        <v>542.70000000000005</v>
      </c>
      <c r="N93" s="21">
        <v>428.3</v>
      </c>
    </row>
    <row r="94" spans="1:14" ht="10.050000000000001" customHeight="1">
      <c r="A94" s="18" t="s">
        <v>375</v>
      </c>
      <c r="B94" s="19">
        <v>2002</v>
      </c>
      <c r="C94" s="18" t="s">
        <v>1708</v>
      </c>
      <c r="D94" s="20">
        <v>2</v>
      </c>
      <c r="E94" s="21">
        <v>17778.3</v>
      </c>
      <c r="F94" s="21">
        <v>1263.7</v>
      </c>
      <c r="G94" s="21">
        <v>19042</v>
      </c>
      <c r="H94" s="21">
        <v>421548.7</v>
      </c>
      <c r="I94" s="21">
        <v>4513.6000000000004</v>
      </c>
      <c r="J94" s="21">
        <v>426062.3</v>
      </c>
      <c r="K94" s="21">
        <v>16190.9</v>
      </c>
      <c r="L94" s="21">
        <v>697.5</v>
      </c>
      <c r="M94" s="21">
        <v>9532.7999999999993</v>
      </c>
      <c r="N94" s="21">
        <v>328.3</v>
      </c>
    </row>
    <row r="95" spans="1:14" ht="10.050000000000001" customHeight="1">
      <c r="A95" s="18" t="s">
        <v>330</v>
      </c>
      <c r="B95" s="19">
        <v>2002</v>
      </c>
      <c r="C95" s="18" t="s">
        <v>1708</v>
      </c>
      <c r="D95" s="20">
        <v>3</v>
      </c>
      <c r="E95" s="21">
        <v>38048.800000000003</v>
      </c>
      <c r="F95" s="21">
        <v>231.2</v>
      </c>
      <c r="G95" s="21">
        <v>38280</v>
      </c>
      <c r="H95" s="21">
        <v>717987.6</v>
      </c>
      <c r="I95" s="21">
        <v>6855.8</v>
      </c>
      <c r="J95" s="21">
        <v>724843.4</v>
      </c>
      <c r="K95" s="21">
        <v>34605.199999999997</v>
      </c>
      <c r="L95" s="21">
        <v>2952.2</v>
      </c>
      <c r="M95" s="21">
        <v>20234.8</v>
      </c>
      <c r="N95" s="21">
        <v>220.8</v>
      </c>
    </row>
    <row r="96" spans="1:14" ht="10.050000000000001" customHeight="1">
      <c r="A96" s="18" t="s">
        <v>413</v>
      </c>
      <c r="B96" s="19">
        <v>2002</v>
      </c>
      <c r="C96" s="18" t="s">
        <v>1708</v>
      </c>
      <c r="D96" s="20">
        <v>3</v>
      </c>
      <c r="E96" s="21">
        <v>54.2</v>
      </c>
      <c r="F96" s="21">
        <v>115.6</v>
      </c>
      <c r="G96" s="21">
        <v>169.8</v>
      </c>
      <c r="H96" s="21">
        <v>1302.5999999999999</v>
      </c>
      <c r="I96" s="21">
        <v>459.6</v>
      </c>
      <c r="J96" s="21">
        <v>1762.2</v>
      </c>
      <c r="K96" s="21">
        <v>9.5</v>
      </c>
      <c r="L96" s="21">
        <v>6.1</v>
      </c>
      <c r="M96" s="21">
        <v>4.0999999999999996</v>
      </c>
      <c r="N96" s="21">
        <v>0</v>
      </c>
    </row>
    <row r="97" spans="1:14" ht="10.050000000000001" customHeight="1">
      <c r="A97" s="18" t="s">
        <v>392</v>
      </c>
      <c r="B97" s="19">
        <v>2002</v>
      </c>
      <c r="C97" s="18" t="s">
        <v>1708</v>
      </c>
      <c r="D97" s="20">
        <v>3</v>
      </c>
      <c r="E97" s="21">
        <v>3662.2</v>
      </c>
      <c r="F97" s="21">
        <v>248.3</v>
      </c>
      <c r="G97" s="21">
        <v>3910.5</v>
      </c>
      <c r="H97" s="21">
        <v>116328.6</v>
      </c>
      <c r="I97" s="21">
        <v>6125.5</v>
      </c>
      <c r="J97" s="21">
        <v>122454.1</v>
      </c>
      <c r="K97" s="21">
        <v>3360</v>
      </c>
      <c r="L97" s="21">
        <v>9.1999999999999993</v>
      </c>
      <c r="M97" s="21">
        <v>1021</v>
      </c>
      <c r="N97" s="21">
        <v>25.8</v>
      </c>
    </row>
    <row r="98" spans="1:14" ht="10.050000000000001" customHeight="1">
      <c r="A98" s="18" t="s">
        <v>375</v>
      </c>
      <c r="B98" s="19">
        <v>2002</v>
      </c>
      <c r="C98" s="18" t="s">
        <v>1708</v>
      </c>
      <c r="D98" s="20">
        <v>3</v>
      </c>
      <c r="E98" s="21">
        <v>11004.8</v>
      </c>
      <c r="F98" s="21">
        <v>160</v>
      </c>
      <c r="G98" s="21">
        <v>11164.8</v>
      </c>
      <c r="H98" s="21">
        <v>319640.40000000002</v>
      </c>
      <c r="I98" s="21">
        <v>4166.8</v>
      </c>
      <c r="J98" s="21">
        <v>323807.2</v>
      </c>
      <c r="K98" s="21">
        <v>11562</v>
      </c>
      <c r="L98" s="21">
        <v>281.7</v>
      </c>
      <c r="M98" s="21">
        <v>4423.5</v>
      </c>
      <c r="N98" s="21">
        <v>487.1</v>
      </c>
    </row>
    <row r="99" spans="1:14" ht="10.050000000000001" customHeight="1">
      <c r="A99" s="18" t="s">
        <v>330</v>
      </c>
      <c r="B99" s="19">
        <v>2002</v>
      </c>
      <c r="C99" s="18" t="s">
        <v>1708</v>
      </c>
      <c r="D99" s="20">
        <v>4</v>
      </c>
      <c r="E99" s="21">
        <v>38044</v>
      </c>
      <c r="F99" s="21">
        <v>0</v>
      </c>
      <c r="G99" s="21">
        <v>38044</v>
      </c>
      <c r="H99" s="21">
        <v>474827.8</v>
      </c>
      <c r="I99" s="21">
        <v>6826.8</v>
      </c>
      <c r="J99" s="21">
        <v>481654.6</v>
      </c>
      <c r="K99" s="21">
        <v>23377.1</v>
      </c>
      <c r="L99" s="21">
        <v>2926.7</v>
      </c>
      <c r="M99" s="21">
        <v>13612.1</v>
      </c>
      <c r="N99" s="21">
        <v>542.70000000000005</v>
      </c>
    </row>
    <row r="100" spans="1:14" ht="10.050000000000001" customHeight="1">
      <c r="A100" s="18" t="s">
        <v>413</v>
      </c>
      <c r="B100" s="19">
        <v>2002</v>
      </c>
      <c r="C100" s="18" t="s">
        <v>1708</v>
      </c>
      <c r="D100" s="20">
        <v>4</v>
      </c>
      <c r="E100" s="21">
        <v>108.7</v>
      </c>
      <c r="F100" s="21">
        <v>0</v>
      </c>
      <c r="G100" s="21">
        <v>108.7</v>
      </c>
      <c r="H100" s="21">
        <v>874.4</v>
      </c>
      <c r="I100" s="21">
        <v>383.8</v>
      </c>
      <c r="J100" s="21">
        <v>1258.2</v>
      </c>
      <c r="K100" s="21">
        <v>9.5</v>
      </c>
      <c r="L100" s="21">
        <v>0</v>
      </c>
      <c r="M100" s="21">
        <v>0</v>
      </c>
      <c r="N100" s="21">
        <v>0</v>
      </c>
    </row>
    <row r="101" spans="1:14" ht="10.050000000000001" customHeight="1">
      <c r="A101" s="18" t="s">
        <v>392</v>
      </c>
      <c r="B101" s="19">
        <v>2002</v>
      </c>
      <c r="C101" s="18" t="s">
        <v>1708</v>
      </c>
      <c r="D101" s="20">
        <v>4</v>
      </c>
      <c r="E101" s="21">
        <v>2776.6</v>
      </c>
      <c r="F101" s="21">
        <v>168.5</v>
      </c>
      <c r="G101" s="21">
        <v>2945.1</v>
      </c>
      <c r="H101" s="21">
        <v>104887.8</v>
      </c>
      <c r="I101" s="21">
        <v>4880</v>
      </c>
      <c r="J101" s="21">
        <v>109767.8</v>
      </c>
      <c r="K101" s="21">
        <v>1792.1</v>
      </c>
      <c r="L101" s="21">
        <v>14.6</v>
      </c>
      <c r="M101" s="21">
        <v>1538.3</v>
      </c>
      <c r="N101" s="21">
        <v>48.8</v>
      </c>
    </row>
    <row r="102" spans="1:14" ht="10.050000000000001" customHeight="1">
      <c r="A102" s="18" t="s">
        <v>375</v>
      </c>
      <c r="B102" s="19">
        <v>2002</v>
      </c>
      <c r="C102" s="18" t="s">
        <v>1708</v>
      </c>
      <c r="D102" s="20">
        <v>4</v>
      </c>
      <c r="E102" s="21">
        <v>7226.9</v>
      </c>
      <c r="F102" s="21">
        <v>196.4</v>
      </c>
      <c r="G102" s="21">
        <v>7423.3</v>
      </c>
      <c r="H102" s="21">
        <v>218349.8</v>
      </c>
      <c r="I102" s="21">
        <v>3985.2</v>
      </c>
      <c r="J102" s="21">
        <v>222335</v>
      </c>
      <c r="K102" s="21">
        <v>7090.9</v>
      </c>
      <c r="L102" s="21">
        <v>45.3</v>
      </c>
      <c r="M102" s="21">
        <v>3992.7</v>
      </c>
      <c r="N102" s="21">
        <v>504.8</v>
      </c>
    </row>
    <row r="103" spans="1:14" ht="10.050000000000001" customHeight="1">
      <c r="A103" s="18" t="s">
        <v>330</v>
      </c>
      <c r="B103" s="19">
        <v>2002</v>
      </c>
      <c r="C103" s="18" t="s">
        <v>1708</v>
      </c>
      <c r="D103" s="20">
        <v>5</v>
      </c>
      <c r="E103" s="21">
        <v>46366.8</v>
      </c>
      <c r="F103" s="21">
        <v>0</v>
      </c>
      <c r="G103" s="21">
        <v>46366.8</v>
      </c>
      <c r="H103" s="21">
        <v>249127.8</v>
      </c>
      <c r="I103" s="21">
        <v>6794.2</v>
      </c>
      <c r="J103" s="21">
        <v>255922</v>
      </c>
      <c r="K103" s="21">
        <v>8240.2000000000007</v>
      </c>
      <c r="L103" s="21">
        <v>1454.1</v>
      </c>
      <c r="M103" s="21">
        <v>16459.900000000001</v>
      </c>
      <c r="N103" s="21">
        <v>131.1</v>
      </c>
    </row>
    <row r="104" spans="1:14" ht="10.050000000000001" customHeight="1">
      <c r="A104" s="18" t="s">
        <v>413</v>
      </c>
      <c r="B104" s="19">
        <v>2002</v>
      </c>
      <c r="C104" s="18" t="s">
        <v>1708</v>
      </c>
      <c r="D104" s="20">
        <v>5</v>
      </c>
      <c r="E104" s="21">
        <v>43.6</v>
      </c>
      <c r="F104" s="21">
        <v>0</v>
      </c>
      <c r="G104" s="21">
        <v>43.6</v>
      </c>
      <c r="H104" s="21">
        <v>672.7</v>
      </c>
      <c r="I104" s="21">
        <v>348.7</v>
      </c>
      <c r="J104" s="21">
        <v>1021.4</v>
      </c>
      <c r="K104" s="21">
        <v>0</v>
      </c>
      <c r="L104" s="21">
        <v>0</v>
      </c>
      <c r="M104" s="21">
        <v>9.5</v>
      </c>
      <c r="N104" s="21">
        <v>0</v>
      </c>
    </row>
    <row r="105" spans="1:14" ht="10.050000000000001" customHeight="1">
      <c r="A105" s="18" t="s">
        <v>392</v>
      </c>
      <c r="B105" s="19">
        <v>2002</v>
      </c>
      <c r="C105" s="18" t="s">
        <v>1708</v>
      </c>
      <c r="D105" s="20">
        <v>5</v>
      </c>
      <c r="E105" s="21">
        <v>1100.5</v>
      </c>
      <c r="F105" s="21">
        <v>47</v>
      </c>
      <c r="G105" s="21">
        <v>1147.5</v>
      </c>
      <c r="H105" s="21">
        <v>79772</v>
      </c>
      <c r="I105" s="21">
        <v>4315.5</v>
      </c>
      <c r="J105" s="21">
        <v>84087.5</v>
      </c>
      <c r="K105" s="21">
        <v>598.1</v>
      </c>
      <c r="L105" s="21">
        <v>2.2999999999999998</v>
      </c>
      <c r="M105" s="21">
        <v>1173</v>
      </c>
      <c r="N105" s="21">
        <v>18.7</v>
      </c>
    </row>
    <row r="106" spans="1:14" ht="10.050000000000001" customHeight="1">
      <c r="A106" s="18" t="s">
        <v>375</v>
      </c>
      <c r="B106" s="19">
        <v>2002</v>
      </c>
      <c r="C106" s="18" t="s">
        <v>1708</v>
      </c>
      <c r="D106" s="20">
        <v>5</v>
      </c>
      <c r="E106" s="21">
        <v>6604.6</v>
      </c>
      <c r="F106" s="21">
        <v>1.2</v>
      </c>
      <c r="G106" s="21">
        <v>6605.8</v>
      </c>
      <c r="H106" s="21">
        <v>137464.79999999999</v>
      </c>
      <c r="I106" s="21">
        <v>3854.2</v>
      </c>
      <c r="J106" s="21">
        <v>141319</v>
      </c>
      <c r="K106" s="21">
        <v>3416.2</v>
      </c>
      <c r="L106" s="21">
        <v>138.5</v>
      </c>
      <c r="M106" s="21">
        <v>3663</v>
      </c>
      <c r="N106" s="21">
        <v>221.6</v>
      </c>
    </row>
    <row r="107" spans="1:14" ht="10.050000000000001" customHeight="1">
      <c r="A107" s="18" t="s">
        <v>330</v>
      </c>
      <c r="B107" s="19">
        <v>2002</v>
      </c>
      <c r="C107" s="18" t="s">
        <v>1708</v>
      </c>
      <c r="D107" s="20">
        <v>6</v>
      </c>
      <c r="E107" s="21">
        <v>29246.9</v>
      </c>
      <c r="F107" s="21">
        <v>1.1000000000000001</v>
      </c>
      <c r="G107" s="21">
        <v>29248</v>
      </c>
      <c r="H107" s="21">
        <v>87314.9</v>
      </c>
      <c r="I107" s="21">
        <v>3745.7</v>
      </c>
      <c r="J107" s="21">
        <v>91060.6</v>
      </c>
      <c r="K107" s="21">
        <v>2239</v>
      </c>
      <c r="L107" s="21">
        <v>1321.5</v>
      </c>
      <c r="M107" s="21">
        <v>6969.4</v>
      </c>
      <c r="N107" s="21">
        <v>353.3</v>
      </c>
    </row>
    <row r="108" spans="1:14" ht="10.050000000000001" customHeight="1">
      <c r="A108" s="18" t="s">
        <v>413</v>
      </c>
      <c r="B108" s="19">
        <v>2002</v>
      </c>
      <c r="C108" s="18" t="s">
        <v>1708</v>
      </c>
      <c r="D108" s="20">
        <v>6</v>
      </c>
      <c r="E108" s="21">
        <v>251.1</v>
      </c>
      <c r="F108" s="21">
        <v>0</v>
      </c>
      <c r="G108" s="21">
        <v>251.1</v>
      </c>
      <c r="H108" s="21">
        <v>433.3</v>
      </c>
      <c r="I108" s="21">
        <v>317.7</v>
      </c>
      <c r="J108" s="21">
        <v>751</v>
      </c>
      <c r="K108" s="21">
        <v>0</v>
      </c>
      <c r="L108" s="21">
        <v>0</v>
      </c>
      <c r="M108" s="21">
        <v>0</v>
      </c>
      <c r="N108" s="21">
        <v>0</v>
      </c>
    </row>
    <row r="109" spans="1:14" ht="10.050000000000001" customHeight="1">
      <c r="A109" s="18" t="s">
        <v>392</v>
      </c>
      <c r="B109" s="19">
        <v>2002</v>
      </c>
      <c r="C109" s="18" t="s">
        <v>1708</v>
      </c>
      <c r="D109" s="20">
        <v>6</v>
      </c>
      <c r="E109" s="21">
        <v>1348.7</v>
      </c>
      <c r="F109" s="21">
        <v>395.9</v>
      </c>
      <c r="G109" s="21">
        <v>1744.6</v>
      </c>
      <c r="H109" s="21">
        <v>47480.9</v>
      </c>
      <c r="I109" s="21">
        <v>4008.9</v>
      </c>
      <c r="J109" s="21">
        <v>51489.8</v>
      </c>
      <c r="K109" s="21">
        <v>11.4</v>
      </c>
      <c r="L109" s="21">
        <v>8.3000000000000007</v>
      </c>
      <c r="M109" s="21">
        <v>575.5</v>
      </c>
      <c r="N109" s="21">
        <v>20.100000000000001</v>
      </c>
    </row>
    <row r="110" spans="1:14" ht="10.050000000000001" customHeight="1">
      <c r="A110" s="18" t="s">
        <v>375</v>
      </c>
      <c r="B110" s="19">
        <v>2002</v>
      </c>
      <c r="C110" s="18" t="s">
        <v>1708</v>
      </c>
      <c r="D110" s="20">
        <v>6</v>
      </c>
      <c r="E110" s="21">
        <v>4039.5</v>
      </c>
      <c r="F110" s="21">
        <v>296.10000000000002</v>
      </c>
      <c r="G110" s="21">
        <v>4335.6000000000004</v>
      </c>
      <c r="H110" s="21">
        <v>33839.5</v>
      </c>
      <c r="I110" s="21">
        <v>2577.3000000000002</v>
      </c>
      <c r="J110" s="21">
        <v>36416.800000000003</v>
      </c>
      <c r="K110" s="21">
        <v>880.6</v>
      </c>
      <c r="L110" s="21">
        <v>-9.9</v>
      </c>
      <c r="M110" s="21">
        <v>2208</v>
      </c>
      <c r="N110" s="21">
        <v>246.3</v>
      </c>
    </row>
    <row r="111" spans="1:14" ht="10.050000000000001" customHeight="1">
      <c r="A111" s="18" t="s">
        <v>330</v>
      </c>
      <c r="B111" s="19">
        <v>2002</v>
      </c>
      <c r="C111" s="18" t="s">
        <v>1709</v>
      </c>
      <c r="D111" s="20">
        <v>7</v>
      </c>
      <c r="E111" s="21">
        <v>2356885.1</v>
      </c>
      <c r="F111" s="21">
        <v>4431.3</v>
      </c>
      <c r="G111" s="21">
        <v>2361316.4</v>
      </c>
      <c r="H111" s="21">
        <v>2068822.7</v>
      </c>
      <c r="I111" s="21">
        <v>7743.6</v>
      </c>
      <c r="J111" s="21">
        <v>2076566.3</v>
      </c>
      <c r="K111" s="21">
        <v>433157.4</v>
      </c>
      <c r="L111" s="21">
        <v>480304.6</v>
      </c>
      <c r="M111" s="21">
        <v>49261.8</v>
      </c>
      <c r="N111" s="21">
        <v>124.4</v>
      </c>
    </row>
    <row r="112" spans="1:14" ht="10.050000000000001" customHeight="1">
      <c r="A112" s="18" t="s">
        <v>413</v>
      </c>
      <c r="B112" s="19">
        <v>2002</v>
      </c>
      <c r="C112" s="18" t="s">
        <v>1709</v>
      </c>
      <c r="D112" s="20">
        <v>7</v>
      </c>
      <c r="E112" s="21">
        <v>302</v>
      </c>
      <c r="F112" s="21">
        <v>0</v>
      </c>
      <c r="G112" s="21">
        <v>302</v>
      </c>
      <c r="H112" s="21">
        <v>644.29999999999995</v>
      </c>
      <c r="I112" s="21">
        <v>302.7</v>
      </c>
      <c r="J112" s="21">
        <v>947</v>
      </c>
      <c r="K112" s="21">
        <v>0</v>
      </c>
      <c r="L112" s="21">
        <v>0</v>
      </c>
      <c r="M112" s="21">
        <v>0</v>
      </c>
      <c r="N112" s="21">
        <v>0</v>
      </c>
    </row>
    <row r="113" spans="1:14" ht="10.050000000000001" customHeight="1">
      <c r="A113" s="18" t="s">
        <v>392</v>
      </c>
      <c r="B113" s="19">
        <v>2002</v>
      </c>
      <c r="C113" s="18" t="s">
        <v>1709</v>
      </c>
      <c r="D113" s="20">
        <v>7</v>
      </c>
      <c r="E113" s="21">
        <v>659.3</v>
      </c>
      <c r="F113" s="21">
        <v>0</v>
      </c>
      <c r="G113" s="21">
        <v>659.3</v>
      </c>
      <c r="H113" s="21">
        <v>32446</v>
      </c>
      <c r="I113" s="21">
        <v>3919.7</v>
      </c>
      <c r="J113" s="21">
        <v>36365.699999999997</v>
      </c>
      <c r="K113" s="21">
        <v>33.5</v>
      </c>
      <c r="L113" s="21">
        <v>22.1</v>
      </c>
      <c r="M113" s="21">
        <v>0</v>
      </c>
      <c r="N113" s="21">
        <v>0</v>
      </c>
    </row>
    <row r="114" spans="1:14" ht="10.050000000000001" customHeight="1">
      <c r="A114" s="18" t="s">
        <v>375</v>
      </c>
      <c r="B114" s="19">
        <v>2002</v>
      </c>
      <c r="C114" s="18" t="s">
        <v>1709</v>
      </c>
      <c r="D114" s="20">
        <v>7</v>
      </c>
      <c r="E114" s="21">
        <v>304.60000000000002</v>
      </c>
      <c r="F114" s="21">
        <v>0</v>
      </c>
      <c r="G114" s="21">
        <v>304.60000000000002</v>
      </c>
      <c r="H114" s="21">
        <v>16520.7</v>
      </c>
      <c r="I114" s="21">
        <v>2577.3000000000002</v>
      </c>
      <c r="J114" s="21">
        <v>19098</v>
      </c>
      <c r="K114" s="21">
        <v>979.4</v>
      </c>
      <c r="L114" s="21">
        <v>98.8</v>
      </c>
      <c r="M114" s="21">
        <v>0</v>
      </c>
      <c r="N114" s="21">
        <v>0</v>
      </c>
    </row>
    <row r="115" spans="1:14" ht="10.050000000000001" customHeight="1">
      <c r="A115" s="18" t="s">
        <v>330</v>
      </c>
      <c r="B115" s="19">
        <v>2002</v>
      </c>
      <c r="C115" s="18" t="s">
        <v>1709</v>
      </c>
      <c r="D115" s="20">
        <v>8</v>
      </c>
      <c r="E115" s="21">
        <v>279404</v>
      </c>
      <c r="F115" s="21">
        <v>1135.5</v>
      </c>
      <c r="G115" s="21">
        <v>280539.5</v>
      </c>
      <c r="H115" s="21">
        <v>1955510.5</v>
      </c>
      <c r="I115" s="21">
        <v>6331.9</v>
      </c>
      <c r="J115" s="21">
        <v>1961842.4</v>
      </c>
      <c r="K115" s="21">
        <v>322063</v>
      </c>
      <c r="L115" s="21">
        <v>31318.1</v>
      </c>
      <c r="M115" s="21">
        <v>140468.70000000001</v>
      </c>
      <c r="N115" s="21">
        <v>1571.4</v>
      </c>
    </row>
    <row r="116" spans="1:14" ht="10.050000000000001" customHeight="1">
      <c r="A116" s="18" t="s">
        <v>413</v>
      </c>
      <c r="B116" s="19">
        <v>2002</v>
      </c>
      <c r="C116" s="18" t="s">
        <v>1709</v>
      </c>
      <c r="D116" s="20">
        <v>8</v>
      </c>
      <c r="E116" s="21">
        <v>2249.3000000000002</v>
      </c>
      <c r="F116" s="21">
        <v>0</v>
      </c>
      <c r="G116" s="21">
        <v>2249.3000000000002</v>
      </c>
      <c r="H116" s="21">
        <v>2239.3000000000002</v>
      </c>
      <c r="I116" s="21">
        <v>299.60000000000002</v>
      </c>
      <c r="J116" s="21">
        <v>2538.9</v>
      </c>
      <c r="K116" s="21">
        <v>88.5</v>
      </c>
      <c r="L116" s="21">
        <v>88.5</v>
      </c>
      <c r="M116" s="21">
        <v>0</v>
      </c>
      <c r="N116" s="21">
        <v>0</v>
      </c>
    </row>
    <row r="117" spans="1:14" ht="10.050000000000001" customHeight="1">
      <c r="A117" s="18" t="s">
        <v>392</v>
      </c>
      <c r="B117" s="19">
        <v>2002</v>
      </c>
      <c r="C117" s="18" t="s">
        <v>1709</v>
      </c>
      <c r="D117" s="20">
        <v>8</v>
      </c>
      <c r="E117" s="21">
        <v>255.2</v>
      </c>
      <c r="F117" s="21">
        <v>0</v>
      </c>
      <c r="G117" s="21">
        <v>255.2</v>
      </c>
      <c r="H117" s="21">
        <v>22113.9</v>
      </c>
      <c r="I117" s="21">
        <v>3246.4</v>
      </c>
      <c r="J117" s="21">
        <v>25360.3</v>
      </c>
      <c r="K117" s="21">
        <v>32.5</v>
      </c>
      <c r="L117" s="21">
        <v>0</v>
      </c>
      <c r="M117" s="21">
        <v>1</v>
      </c>
      <c r="N117" s="21">
        <v>0</v>
      </c>
    </row>
    <row r="118" spans="1:14" ht="10.050000000000001" customHeight="1">
      <c r="A118" s="18" t="s">
        <v>375</v>
      </c>
      <c r="B118" s="19">
        <v>2002</v>
      </c>
      <c r="C118" s="18" t="s">
        <v>1709</v>
      </c>
      <c r="D118" s="20">
        <v>8</v>
      </c>
      <c r="E118" s="21">
        <v>7895.6</v>
      </c>
      <c r="F118" s="21">
        <v>0</v>
      </c>
      <c r="G118" s="21">
        <v>7895.6</v>
      </c>
      <c r="H118" s="21">
        <v>16923.3</v>
      </c>
      <c r="I118" s="21">
        <v>2220</v>
      </c>
      <c r="J118" s="21">
        <v>19143.3</v>
      </c>
      <c r="K118" s="21">
        <v>1879.2</v>
      </c>
      <c r="L118" s="21">
        <v>1340.6</v>
      </c>
      <c r="M118" s="21">
        <v>109</v>
      </c>
      <c r="N118" s="21">
        <v>331.8</v>
      </c>
    </row>
    <row r="119" spans="1:14" ht="10.050000000000001" customHeight="1">
      <c r="A119" s="18" t="s">
        <v>330</v>
      </c>
      <c r="B119" s="19">
        <v>2002</v>
      </c>
      <c r="C119" s="18" t="s">
        <v>1709</v>
      </c>
      <c r="D119" s="20">
        <v>9</v>
      </c>
      <c r="E119" s="21">
        <v>130315.9</v>
      </c>
      <c r="F119" s="21">
        <v>8.1</v>
      </c>
      <c r="G119" s="21">
        <v>130324</v>
      </c>
      <c r="H119" s="21">
        <v>1773147.4</v>
      </c>
      <c r="I119" s="21">
        <v>6094.2</v>
      </c>
      <c r="J119" s="21">
        <v>1779241.6</v>
      </c>
      <c r="K119" s="21">
        <v>230081.8</v>
      </c>
      <c r="L119" s="21">
        <v>4542.3</v>
      </c>
      <c r="M119" s="21">
        <v>94719.4</v>
      </c>
      <c r="N119" s="21">
        <v>1804</v>
      </c>
    </row>
    <row r="120" spans="1:14" ht="10.050000000000001" customHeight="1">
      <c r="A120" s="18" t="s">
        <v>413</v>
      </c>
      <c r="B120" s="19">
        <v>2002</v>
      </c>
      <c r="C120" s="18" t="s">
        <v>1709</v>
      </c>
      <c r="D120" s="20">
        <v>9</v>
      </c>
      <c r="E120" s="21">
        <v>1980.3</v>
      </c>
      <c r="F120" s="21">
        <v>82</v>
      </c>
      <c r="G120" s="21">
        <v>2062.3000000000002</v>
      </c>
      <c r="H120" s="21">
        <v>2617.9</v>
      </c>
      <c r="I120" s="21">
        <v>298.10000000000002</v>
      </c>
      <c r="J120" s="21">
        <v>2916</v>
      </c>
      <c r="K120" s="21">
        <v>64.5</v>
      </c>
      <c r="L120" s="21">
        <v>47</v>
      </c>
      <c r="M120" s="21">
        <v>71</v>
      </c>
      <c r="N120" s="21">
        <v>0</v>
      </c>
    </row>
    <row r="121" spans="1:14" ht="10.050000000000001" customHeight="1">
      <c r="A121" s="18" t="s">
        <v>392</v>
      </c>
      <c r="B121" s="19">
        <v>2002</v>
      </c>
      <c r="C121" s="18" t="s">
        <v>1709</v>
      </c>
      <c r="D121" s="20">
        <v>9</v>
      </c>
      <c r="E121" s="21">
        <v>64971.3</v>
      </c>
      <c r="F121" s="21">
        <v>2443.3000000000002</v>
      </c>
      <c r="G121" s="21">
        <v>67414.600000000006</v>
      </c>
      <c r="H121" s="21">
        <v>76897.5</v>
      </c>
      <c r="I121" s="21">
        <v>5949.6</v>
      </c>
      <c r="J121" s="21">
        <v>82847.100000000006</v>
      </c>
      <c r="K121" s="21">
        <v>2726.2</v>
      </c>
      <c r="L121" s="21">
        <v>2778.1</v>
      </c>
      <c r="M121" s="21">
        <v>69.3</v>
      </c>
      <c r="N121" s="21">
        <v>15.1</v>
      </c>
    </row>
    <row r="122" spans="1:14" ht="10.050000000000001" customHeight="1">
      <c r="A122" s="18" t="s">
        <v>375</v>
      </c>
      <c r="B122" s="19">
        <v>2002</v>
      </c>
      <c r="C122" s="18" t="s">
        <v>1709</v>
      </c>
      <c r="D122" s="20">
        <v>9</v>
      </c>
      <c r="E122" s="21">
        <v>886659.3</v>
      </c>
      <c r="F122" s="21">
        <v>162.5</v>
      </c>
      <c r="G122" s="21">
        <v>886821.8</v>
      </c>
      <c r="H122" s="21">
        <v>773037.1</v>
      </c>
      <c r="I122" s="21">
        <v>2347.1</v>
      </c>
      <c r="J122" s="21">
        <v>775384.2</v>
      </c>
      <c r="K122" s="21">
        <v>178873.7</v>
      </c>
      <c r="L122" s="21">
        <v>183177.8</v>
      </c>
      <c r="M122" s="21">
        <v>5059.2</v>
      </c>
      <c r="N122" s="21">
        <v>1124.0999999999999</v>
      </c>
    </row>
    <row r="123" spans="1:14" ht="10.050000000000001" customHeight="1">
      <c r="A123" s="18" t="s">
        <v>330</v>
      </c>
      <c r="B123" s="19">
        <v>2002</v>
      </c>
      <c r="C123" s="18" t="s">
        <v>1709</v>
      </c>
      <c r="D123" s="20">
        <v>10</v>
      </c>
      <c r="E123" s="21">
        <v>88217.2</v>
      </c>
      <c r="F123" s="21">
        <v>86.5</v>
      </c>
      <c r="G123" s="21">
        <v>88303.7</v>
      </c>
      <c r="H123" s="21">
        <v>1598261.9</v>
      </c>
      <c r="I123" s="21">
        <v>5601.9</v>
      </c>
      <c r="J123" s="21">
        <v>1603863.8</v>
      </c>
      <c r="K123" s="21">
        <v>172176.3</v>
      </c>
      <c r="L123" s="21">
        <v>3785.7</v>
      </c>
      <c r="M123" s="21">
        <v>58987.6</v>
      </c>
      <c r="N123" s="21">
        <v>2703.6</v>
      </c>
    </row>
    <row r="124" spans="1:14" ht="10.050000000000001" customHeight="1">
      <c r="A124" s="18" t="s">
        <v>413</v>
      </c>
      <c r="B124" s="19">
        <v>2002</v>
      </c>
      <c r="C124" s="18" t="s">
        <v>1709</v>
      </c>
      <c r="D124" s="20">
        <v>10</v>
      </c>
      <c r="E124" s="21">
        <v>640.79999999999995</v>
      </c>
      <c r="F124" s="21">
        <v>0</v>
      </c>
      <c r="G124" s="21">
        <v>640.79999999999995</v>
      </c>
      <c r="H124" s="21">
        <v>2172.9</v>
      </c>
      <c r="I124" s="21">
        <v>286.89999999999998</v>
      </c>
      <c r="J124" s="21">
        <v>2459.8000000000002</v>
      </c>
      <c r="K124" s="21">
        <v>64.5</v>
      </c>
      <c r="L124" s="21">
        <v>0</v>
      </c>
      <c r="M124" s="21">
        <v>0</v>
      </c>
      <c r="N124" s="21">
        <v>0</v>
      </c>
    </row>
    <row r="125" spans="1:14" ht="10.050000000000001" customHeight="1">
      <c r="A125" s="18" t="s">
        <v>392</v>
      </c>
      <c r="B125" s="19">
        <v>2002</v>
      </c>
      <c r="C125" s="18" t="s">
        <v>1709</v>
      </c>
      <c r="D125" s="20">
        <v>10</v>
      </c>
      <c r="E125" s="21">
        <v>86315.8</v>
      </c>
      <c r="F125" s="21">
        <v>1612.9</v>
      </c>
      <c r="G125" s="21">
        <v>87928.7</v>
      </c>
      <c r="H125" s="21">
        <v>142737.5</v>
      </c>
      <c r="I125" s="21">
        <v>7534.6</v>
      </c>
      <c r="J125" s="21">
        <v>150272.1</v>
      </c>
      <c r="K125" s="21">
        <v>5962.1</v>
      </c>
      <c r="L125" s="21">
        <v>4002.8</v>
      </c>
      <c r="M125" s="21">
        <v>710.4</v>
      </c>
      <c r="N125" s="21">
        <v>56.5</v>
      </c>
    </row>
    <row r="126" spans="1:14" ht="10.050000000000001" customHeight="1">
      <c r="A126" s="18" t="s">
        <v>375</v>
      </c>
      <c r="B126" s="19">
        <v>2002</v>
      </c>
      <c r="C126" s="18" t="s">
        <v>1709</v>
      </c>
      <c r="D126" s="20">
        <v>10</v>
      </c>
      <c r="E126" s="21">
        <v>210324.3</v>
      </c>
      <c r="F126" s="21">
        <v>239.9</v>
      </c>
      <c r="G126" s="21">
        <v>210564.2</v>
      </c>
      <c r="H126" s="21">
        <v>795069.2</v>
      </c>
      <c r="I126" s="21">
        <v>2574.3000000000002</v>
      </c>
      <c r="J126" s="21">
        <v>797643.5</v>
      </c>
      <c r="K126" s="21">
        <v>191344.3</v>
      </c>
      <c r="L126" s="21">
        <v>41562.199999999997</v>
      </c>
      <c r="M126" s="21">
        <v>27667.200000000001</v>
      </c>
      <c r="N126" s="21">
        <v>1424.4</v>
      </c>
    </row>
    <row r="127" spans="1:14" ht="10.050000000000001" customHeight="1">
      <c r="A127" s="18" t="s">
        <v>330</v>
      </c>
      <c r="B127" s="19">
        <v>2002</v>
      </c>
      <c r="C127" s="18" t="s">
        <v>1709</v>
      </c>
      <c r="D127" s="20">
        <v>11</v>
      </c>
      <c r="E127" s="21">
        <v>80944.800000000003</v>
      </c>
      <c r="F127" s="21">
        <v>0</v>
      </c>
      <c r="G127" s="21">
        <v>80944.800000000003</v>
      </c>
      <c r="H127" s="21">
        <v>1428534.6</v>
      </c>
      <c r="I127" s="21">
        <v>5088.3</v>
      </c>
      <c r="J127" s="21">
        <v>1433622.9</v>
      </c>
      <c r="K127" s="21">
        <v>146737.4</v>
      </c>
      <c r="L127" s="21">
        <v>11291.6</v>
      </c>
      <c r="M127" s="21">
        <v>35705.800000000003</v>
      </c>
      <c r="N127" s="21">
        <v>1024.7</v>
      </c>
    </row>
    <row r="128" spans="1:14" ht="10.050000000000001" customHeight="1">
      <c r="A128" s="18" t="s">
        <v>413</v>
      </c>
      <c r="B128" s="19">
        <v>2002</v>
      </c>
      <c r="C128" s="18" t="s">
        <v>1709</v>
      </c>
      <c r="D128" s="20">
        <v>11</v>
      </c>
      <c r="E128" s="21">
        <v>224.2</v>
      </c>
      <c r="F128" s="21">
        <v>88</v>
      </c>
      <c r="G128" s="21">
        <v>312.2</v>
      </c>
      <c r="H128" s="21">
        <v>2091.6</v>
      </c>
      <c r="I128" s="21">
        <v>274.39999999999998</v>
      </c>
      <c r="J128" s="21">
        <v>2366</v>
      </c>
      <c r="K128" s="21">
        <v>64.5</v>
      </c>
      <c r="L128" s="21">
        <v>0</v>
      </c>
      <c r="M128" s="21">
        <v>0</v>
      </c>
      <c r="N128" s="21">
        <v>0</v>
      </c>
    </row>
    <row r="129" spans="1:14" ht="10.050000000000001" customHeight="1">
      <c r="A129" s="18" t="s">
        <v>392</v>
      </c>
      <c r="B129" s="19">
        <v>2002</v>
      </c>
      <c r="C129" s="18" t="s">
        <v>1709</v>
      </c>
      <c r="D129" s="20">
        <v>11</v>
      </c>
      <c r="E129" s="21">
        <v>6957.2</v>
      </c>
      <c r="F129" s="21">
        <v>0</v>
      </c>
      <c r="G129" s="21">
        <v>6957.2</v>
      </c>
      <c r="H129" s="21">
        <v>137232.70000000001</v>
      </c>
      <c r="I129" s="21">
        <v>7443.8</v>
      </c>
      <c r="J129" s="21">
        <v>144676.5</v>
      </c>
      <c r="K129" s="21">
        <v>5600</v>
      </c>
      <c r="L129" s="21">
        <v>98.9</v>
      </c>
      <c r="M129" s="21">
        <v>531</v>
      </c>
      <c r="N129" s="21">
        <v>13.7</v>
      </c>
    </row>
    <row r="130" spans="1:14" ht="10.050000000000001" customHeight="1">
      <c r="A130" s="18" t="s">
        <v>375</v>
      </c>
      <c r="B130" s="19">
        <v>2002</v>
      </c>
      <c r="C130" s="18" t="s">
        <v>1709</v>
      </c>
      <c r="D130" s="20">
        <v>11</v>
      </c>
      <c r="E130" s="21">
        <v>35460.699999999997</v>
      </c>
      <c r="F130" s="21">
        <v>488.6</v>
      </c>
      <c r="G130" s="21">
        <v>35949.300000000003</v>
      </c>
      <c r="H130" s="21">
        <v>730034.10000000102</v>
      </c>
      <c r="I130" s="21">
        <v>3053.6</v>
      </c>
      <c r="J130" s="21">
        <v>733087.7</v>
      </c>
      <c r="K130" s="21">
        <v>169236.6</v>
      </c>
      <c r="L130" s="21">
        <v>2403.4</v>
      </c>
      <c r="M130" s="21">
        <v>22940.400000000001</v>
      </c>
      <c r="N130" s="21">
        <v>1661.6</v>
      </c>
    </row>
    <row r="131" spans="1:14" ht="10.050000000000001" customHeight="1">
      <c r="A131" s="18" t="s">
        <v>330</v>
      </c>
      <c r="B131" s="19">
        <v>2002</v>
      </c>
      <c r="C131" s="18" t="s">
        <v>1709</v>
      </c>
      <c r="D131" s="20">
        <v>12</v>
      </c>
      <c r="E131" s="21">
        <v>70793.600000000006</v>
      </c>
      <c r="F131" s="21">
        <v>0</v>
      </c>
      <c r="G131" s="21">
        <v>70793.600000000006</v>
      </c>
      <c r="H131" s="21">
        <v>1261188.5</v>
      </c>
      <c r="I131" s="21">
        <v>4592.1000000000004</v>
      </c>
      <c r="J131" s="21">
        <v>1265780.6000000001</v>
      </c>
      <c r="K131" s="21">
        <v>115309.9</v>
      </c>
      <c r="L131" s="21">
        <v>9529.4</v>
      </c>
      <c r="M131" s="21">
        <v>40326.800000000003</v>
      </c>
      <c r="N131" s="21">
        <v>630.1</v>
      </c>
    </row>
    <row r="132" spans="1:14" ht="10.050000000000001" customHeight="1">
      <c r="A132" s="18" t="s">
        <v>413</v>
      </c>
      <c r="B132" s="19">
        <v>2002</v>
      </c>
      <c r="C132" s="18" t="s">
        <v>1709</v>
      </c>
      <c r="D132" s="20">
        <v>12</v>
      </c>
      <c r="E132" s="21">
        <v>72.5</v>
      </c>
      <c r="F132" s="21">
        <v>0</v>
      </c>
      <c r="G132" s="21">
        <v>72.5</v>
      </c>
      <c r="H132" s="21">
        <v>1884.2</v>
      </c>
      <c r="I132" s="21">
        <v>242</v>
      </c>
      <c r="J132" s="21">
        <v>2126.1999999999998</v>
      </c>
      <c r="K132" s="21">
        <v>17.5</v>
      </c>
      <c r="L132" s="21">
        <v>0</v>
      </c>
      <c r="M132" s="21">
        <v>47</v>
      </c>
      <c r="N132" s="21">
        <v>0</v>
      </c>
    </row>
    <row r="133" spans="1:14" ht="10.050000000000001" customHeight="1">
      <c r="A133" s="18" t="s">
        <v>392</v>
      </c>
      <c r="B133" s="19">
        <v>2002</v>
      </c>
      <c r="C133" s="18" t="s">
        <v>1709</v>
      </c>
      <c r="D133" s="20">
        <v>12</v>
      </c>
      <c r="E133" s="21">
        <v>2774.1</v>
      </c>
      <c r="F133" s="21">
        <v>0</v>
      </c>
      <c r="G133" s="21">
        <v>2774.1</v>
      </c>
      <c r="H133" s="21">
        <v>124276.6</v>
      </c>
      <c r="I133" s="21">
        <v>5295</v>
      </c>
      <c r="J133" s="21">
        <v>129571.6</v>
      </c>
      <c r="K133" s="21">
        <v>5009.2</v>
      </c>
      <c r="L133" s="21">
        <v>138.4</v>
      </c>
      <c r="M133" s="21">
        <v>639.1</v>
      </c>
      <c r="N133" s="21">
        <v>6.4</v>
      </c>
    </row>
    <row r="134" spans="1:14" ht="10.050000000000001" customHeight="1">
      <c r="A134" s="18" t="s">
        <v>375</v>
      </c>
      <c r="B134" s="19">
        <v>2002</v>
      </c>
      <c r="C134" s="18" t="s">
        <v>1709</v>
      </c>
      <c r="D134" s="20">
        <v>12</v>
      </c>
      <c r="E134" s="21">
        <v>64533.9</v>
      </c>
      <c r="F134" s="21">
        <v>0</v>
      </c>
      <c r="G134" s="21">
        <v>64533.9</v>
      </c>
      <c r="H134" s="21">
        <v>694335.1</v>
      </c>
      <c r="I134" s="21">
        <v>3036.9</v>
      </c>
      <c r="J134" s="21">
        <v>697372</v>
      </c>
      <c r="K134" s="21">
        <v>115888.1</v>
      </c>
      <c r="L134" s="21">
        <v>1831.9</v>
      </c>
      <c r="M134" s="21">
        <v>54503.199999999997</v>
      </c>
      <c r="N134" s="21">
        <v>294.10000000000002</v>
      </c>
    </row>
    <row r="135" spans="1:14" ht="10.050000000000001" customHeight="1">
      <c r="A135" s="18" t="s">
        <v>330</v>
      </c>
      <c r="B135" s="19">
        <v>2002</v>
      </c>
      <c r="C135" s="18" t="s">
        <v>1707</v>
      </c>
      <c r="D135" s="20">
        <v>7</v>
      </c>
      <c r="E135" s="21">
        <v>35.700000000000003</v>
      </c>
      <c r="F135" s="21">
        <v>0</v>
      </c>
      <c r="G135" s="21">
        <v>35.700000000000003</v>
      </c>
      <c r="H135" s="21">
        <v>35.700000000000003</v>
      </c>
      <c r="I135" s="21">
        <v>0</v>
      </c>
      <c r="J135" s="21">
        <v>35.700000000000003</v>
      </c>
      <c r="K135" s="21">
        <v>0</v>
      </c>
      <c r="L135" s="21">
        <v>0</v>
      </c>
      <c r="M135" s="21">
        <v>0</v>
      </c>
      <c r="N135" s="21">
        <v>0</v>
      </c>
    </row>
    <row r="136" spans="1:14" ht="10.050000000000001" customHeight="1">
      <c r="A136" s="18" t="s">
        <v>330</v>
      </c>
      <c r="B136" s="19">
        <v>2003</v>
      </c>
      <c r="C136" s="18" t="s">
        <v>1709</v>
      </c>
      <c r="D136" s="20">
        <v>1</v>
      </c>
      <c r="E136" s="21">
        <v>137160</v>
      </c>
      <c r="F136" s="21">
        <v>136</v>
      </c>
      <c r="G136" s="21">
        <v>137296</v>
      </c>
      <c r="H136" s="21">
        <v>1040581.6</v>
      </c>
      <c r="I136" s="21">
        <v>4373.5</v>
      </c>
      <c r="J136" s="21">
        <v>1044955.1</v>
      </c>
      <c r="K136" s="21">
        <v>52106.2</v>
      </c>
      <c r="L136" s="21">
        <v>9121.6</v>
      </c>
      <c r="M136" s="21">
        <v>69658.100000000006</v>
      </c>
      <c r="N136" s="21">
        <v>2667.2</v>
      </c>
    </row>
    <row r="137" spans="1:14" ht="10.050000000000001" customHeight="1">
      <c r="A137" s="18" t="s">
        <v>413</v>
      </c>
      <c r="B137" s="19">
        <v>2003</v>
      </c>
      <c r="C137" s="18" t="s">
        <v>1709</v>
      </c>
      <c r="D137" s="20">
        <v>1</v>
      </c>
      <c r="E137" s="21">
        <v>121.5</v>
      </c>
      <c r="F137" s="21">
        <v>0</v>
      </c>
      <c r="G137" s="21">
        <v>121.5</v>
      </c>
      <c r="H137" s="21">
        <v>1559.6</v>
      </c>
      <c r="I137" s="21">
        <v>229.5</v>
      </c>
      <c r="J137" s="21">
        <v>1789.1</v>
      </c>
      <c r="K137" s="21">
        <v>17.5</v>
      </c>
      <c r="L137" s="21">
        <v>0</v>
      </c>
      <c r="M137" s="21">
        <v>0</v>
      </c>
      <c r="N137" s="21">
        <v>0</v>
      </c>
    </row>
    <row r="138" spans="1:14" ht="10.050000000000001" customHeight="1">
      <c r="A138" s="18" t="s">
        <v>392</v>
      </c>
      <c r="B138" s="19">
        <v>2003</v>
      </c>
      <c r="C138" s="18" t="s">
        <v>1709</v>
      </c>
      <c r="D138" s="20">
        <v>1</v>
      </c>
      <c r="E138" s="21">
        <v>3653.6</v>
      </c>
      <c r="F138" s="21">
        <v>0</v>
      </c>
      <c r="G138" s="21">
        <v>3653.6</v>
      </c>
      <c r="H138" s="21">
        <v>97866.2</v>
      </c>
      <c r="I138" s="21">
        <v>5295</v>
      </c>
      <c r="J138" s="21">
        <v>103161.2</v>
      </c>
      <c r="K138" s="21">
        <v>3659.3</v>
      </c>
      <c r="L138" s="21">
        <v>115.9</v>
      </c>
      <c r="M138" s="21">
        <v>1463.8</v>
      </c>
      <c r="N138" s="21">
        <v>2</v>
      </c>
    </row>
    <row r="139" spans="1:14" ht="10.050000000000001" customHeight="1">
      <c r="A139" s="18" t="s">
        <v>375</v>
      </c>
      <c r="B139" s="19">
        <v>2003</v>
      </c>
      <c r="C139" s="18" t="s">
        <v>1709</v>
      </c>
      <c r="D139" s="20">
        <v>1</v>
      </c>
      <c r="E139" s="21">
        <v>46663.7</v>
      </c>
      <c r="F139" s="21">
        <v>0</v>
      </c>
      <c r="G139" s="21">
        <v>46663.7</v>
      </c>
      <c r="H139" s="21">
        <v>647305</v>
      </c>
      <c r="I139" s="21">
        <v>2958.6</v>
      </c>
      <c r="J139" s="21">
        <v>650263.6</v>
      </c>
      <c r="K139" s="21">
        <v>82886.8</v>
      </c>
      <c r="L139" s="21">
        <v>1043.7</v>
      </c>
      <c r="M139" s="21">
        <v>33282.6</v>
      </c>
      <c r="N139" s="21">
        <v>762.4</v>
      </c>
    </row>
    <row r="140" spans="1:14" ht="10.050000000000001" customHeight="1">
      <c r="A140" s="18" t="s">
        <v>330</v>
      </c>
      <c r="B140" s="19">
        <v>2003</v>
      </c>
      <c r="C140" s="18" t="s">
        <v>1709</v>
      </c>
      <c r="D140" s="20">
        <v>2</v>
      </c>
      <c r="E140" s="21">
        <v>70706</v>
      </c>
      <c r="F140" s="21">
        <v>1958.4</v>
      </c>
      <c r="G140" s="21">
        <v>72664.399999999994</v>
      </c>
      <c r="H140" s="21">
        <v>818870.60000000102</v>
      </c>
      <c r="I140" s="21">
        <v>4692.3</v>
      </c>
      <c r="J140" s="21">
        <v>823562.9</v>
      </c>
      <c r="K140" s="21">
        <v>31232.7</v>
      </c>
      <c r="L140" s="21">
        <v>3000.6</v>
      </c>
      <c r="M140" s="21">
        <v>23671.1</v>
      </c>
      <c r="N140" s="21">
        <v>210.5</v>
      </c>
    </row>
    <row r="141" spans="1:14" ht="10.050000000000001" customHeight="1">
      <c r="A141" s="18" t="s">
        <v>413</v>
      </c>
      <c r="B141" s="19">
        <v>2003</v>
      </c>
      <c r="C141" s="18" t="s">
        <v>1709</v>
      </c>
      <c r="D141" s="20">
        <v>2</v>
      </c>
      <c r="E141" s="21">
        <v>28.6</v>
      </c>
      <c r="F141" s="21">
        <v>107.8</v>
      </c>
      <c r="G141" s="21">
        <v>136.4</v>
      </c>
      <c r="H141" s="21">
        <v>876.4</v>
      </c>
      <c r="I141" s="21">
        <v>308.5</v>
      </c>
      <c r="J141" s="21">
        <v>1184.9000000000001</v>
      </c>
      <c r="K141" s="21">
        <v>17.5</v>
      </c>
      <c r="L141" s="21">
        <v>0</v>
      </c>
      <c r="M141" s="21">
        <v>0</v>
      </c>
      <c r="N141" s="21">
        <v>0</v>
      </c>
    </row>
    <row r="142" spans="1:14" ht="10.050000000000001" customHeight="1">
      <c r="A142" s="18" t="s">
        <v>392</v>
      </c>
      <c r="B142" s="19">
        <v>2003</v>
      </c>
      <c r="C142" s="18" t="s">
        <v>1709</v>
      </c>
      <c r="D142" s="20">
        <v>2</v>
      </c>
      <c r="E142" s="21">
        <v>1811.5</v>
      </c>
      <c r="F142" s="21">
        <v>0</v>
      </c>
      <c r="G142" s="21">
        <v>1811.5</v>
      </c>
      <c r="H142" s="21">
        <v>83904.7</v>
      </c>
      <c r="I142" s="21">
        <v>5179.6000000000004</v>
      </c>
      <c r="J142" s="21">
        <v>89084.3</v>
      </c>
      <c r="K142" s="21">
        <v>3154.1</v>
      </c>
      <c r="L142" s="21">
        <v>0</v>
      </c>
      <c r="M142" s="21">
        <v>505.2</v>
      </c>
      <c r="N142" s="21">
        <v>0</v>
      </c>
    </row>
    <row r="143" spans="1:14" ht="10.050000000000001" customHeight="1">
      <c r="A143" s="18" t="s">
        <v>375</v>
      </c>
      <c r="B143" s="19">
        <v>2003</v>
      </c>
      <c r="C143" s="18" t="s">
        <v>1709</v>
      </c>
      <c r="D143" s="20">
        <v>2</v>
      </c>
      <c r="E143" s="21">
        <v>32520.7</v>
      </c>
      <c r="F143" s="21">
        <v>1268.7</v>
      </c>
      <c r="G143" s="21">
        <v>33789.4</v>
      </c>
      <c r="H143" s="21">
        <v>568663.30000000005</v>
      </c>
      <c r="I143" s="21">
        <v>3768.6</v>
      </c>
      <c r="J143" s="21">
        <v>572431.9</v>
      </c>
      <c r="K143" s="21">
        <v>61354.3</v>
      </c>
      <c r="L143" s="21">
        <v>453.7</v>
      </c>
      <c r="M143" s="21">
        <v>21771.8</v>
      </c>
      <c r="N143" s="21">
        <v>214.4</v>
      </c>
    </row>
    <row r="144" spans="1:14" ht="10.050000000000001" customHeight="1">
      <c r="A144" s="18" t="s">
        <v>330</v>
      </c>
      <c r="B144" s="19">
        <v>2003</v>
      </c>
      <c r="C144" s="18" t="s">
        <v>1709</v>
      </c>
      <c r="D144" s="20">
        <v>3</v>
      </c>
      <c r="E144" s="21">
        <v>48898.1</v>
      </c>
      <c r="F144" s="21">
        <v>0</v>
      </c>
      <c r="G144" s="21">
        <v>48898.1</v>
      </c>
      <c r="H144" s="21">
        <v>623679.30000000005</v>
      </c>
      <c r="I144" s="21">
        <v>4156.8</v>
      </c>
      <c r="J144" s="21">
        <v>627836.1</v>
      </c>
      <c r="K144" s="21">
        <v>14855.1</v>
      </c>
      <c r="L144" s="21">
        <v>1411.4</v>
      </c>
      <c r="M144" s="21">
        <v>17489.099999999999</v>
      </c>
      <c r="N144" s="21">
        <v>309.10000000000002</v>
      </c>
    </row>
    <row r="145" spans="1:14" ht="10.050000000000001" customHeight="1">
      <c r="A145" s="18" t="s">
        <v>413</v>
      </c>
      <c r="B145" s="19">
        <v>2003</v>
      </c>
      <c r="C145" s="18" t="s">
        <v>1709</v>
      </c>
      <c r="D145" s="20">
        <v>3</v>
      </c>
      <c r="E145" s="21">
        <v>146.6</v>
      </c>
      <c r="F145" s="21">
        <v>241.3</v>
      </c>
      <c r="G145" s="21">
        <v>387.9</v>
      </c>
      <c r="H145" s="21">
        <v>721.8</v>
      </c>
      <c r="I145" s="21">
        <v>294.5</v>
      </c>
      <c r="J145" s="21">
        <v>1016.3</v>
      </c>
      <c r="K145" s="21">
        <v>17.5</v>
      </c>
      <c r="L145" s="21">
        <v>0</v>
      </c>
      <c r="M145" s="21">
        <v>0</v>
      </c>
      <c r="N145" s="21">
        <v>0</v>
      </c>
    </row>
    <row r="146" spans="1:14" ht="10.050000000000001" customHeight="1">
      <c r="A146" s="18" t="s">
        <v>392</v>
      </c>
      <c r="B146" s="19">
        <v>2003</v>
      </c>
      <c r="C146" s="18" t="s">
        <v>1709</v>
      </c>
      <c r="D146" s="20">
        <v>3</v>
      </c>
      <c r="E146" s="21">
        <v>1801.5</v>
      </c>
      <c r="F146" s="21">
        <v>122</v>
      </c>
      <c r="G146" s="21">
        <v>1923.5</v>
      </c>
      <c r="H146" s="21">
        <v>67713.2</v>
      </c>
      <c r="I146" s="21">
        <v>5162.6000000000004</v>
      </c>
      <c r="J146" s="21">
        <v>72875.8</v>
      </c>
      <c r="K146" s="21">
        <v>2527.3000000000002</v>
      </c>
      <c r="L146" s="21">
        <v>4</v>
      </c>
      <c r="M146" s="21">
        <v>630.79999999999995</v>
      </c>
      <c r="N146" s="21">
        <v>0</v>
      </c>
    </row>
    <row r="147" spans="1:14" ht="10.050000000000001" customHeight="1">
      <c r="A147" s="18" t="s">
        <v>375</v>
      </c>
      <c r="B147" s="19">
        <v>2003</v>
      </c>
      <c r="C147" s="18" t="s">
        <v>1709</v>
      </c>
      <c r="D147" s="20">
        <v>3</v>
      </c>
      <c r="E147" s="21">
        <v>19310.7</v>
      </c>
      <c r="F147" s="21">
        <v>1080.3</v>
      </c>
      <c r="G147" s="21">
        <v>20391</v>
      </c>
      <c r="H147" s="21">
        <v>477685.2</v>
      </c>
      <c r="I147" s="21">
        <v>3680.3</v>
      </c>
      <c r="J147" s="21">
        <v>481365.5</v>
      </c>
      <c r="K147" s="21">
        <v>50526.2</v>
      </c>
      <c r="L147" s="21">
        <v>1169.5</v>
      </c>
      <c r="M147" s="21">
        <v>11827.7</v>
      </c>
      <c r="N147" s="21">
        <v>169.9</v>
      </c>
    </row>
    <row r="148" spans="1:14" ht="10.050000000000001" customHeight="1">
      <c r="A148" s="18" t="s">
        <v>330</v>
      </c>
      <c r="B148" s="19">
        <v>2003</v>
      </c>
      <c r="C148" s="18" t="s">
        <v>1709</v>
      </c>
      <c r="D148" s="20">
        <v>4</v>
      </c>
      <c r="E148" s="21">
        <v>20332.2</v>
      </c>
      <c r="F148" s="21">
        <v>0</v>
      </c>
      <c r="G148" s="21">
        <v>20332.2</v>
      </c>
      <c r="H148" s="21">
        <v>374105.8</v>
      </c>
      <c r="I148" s="21">
        <v>4156</v>
      </c>
      <c r="J148" s="21">
        <v>378261.8</v>
      </c>
      <c r="K148" s="21">
        <v>9663.8000000000102</v>
      </c>
      <c r="L148" s="21">
        <v>1086.2</v>
      </c>
      <c r="M148" s="21">
        <v>6197.2</v>
      </c>
      <c r="N148" s="21">
        <v>80.3</v>
      </c>
    </row>
    <row r="149" spans="1:14" ht="10.050000000000001" customHeight="1">
      <c r="A149" s="18" t="s">
        <v>413</v>
      </c>
      <c r="B149" s="19">
        <v>2003</v>
      </c>
      <c r="C149" s="18" t="s">
        <v>1709</v>
      </c>
      <c r="D149" s="20">
        <v>4</v>
      </c>
      <c r="E149" s="21">
        <v>212</v>
      </c>
      <c r="F149" s="21">
        <v>62.2</v>
      </c>
      <c r="G149" s="21">
        <v>274.2</v>
      </c>
      <c r="H149" s="21">
        <v>496.7</v>
      </c>
      <c r="I149" s="21">
        <v>376.6</v>
      </c>
      <c r="J149" s="21">
        <v>873.3</v>
      </c>
      <c r="K149" s="21">
        <v>17.5</v>
      </c>
      <c r="L149" s="21">
        <v>0</v>
      </c>
      <c r="M149" s="21">
        <v>0</v>
      </c>
      <c r="N149" s="21">
        <v>0</v>
      </c>
    </row>
    <row r="150" spans="1:14" ht="10.050000000000001" customHeight="1">
      <c r="A150" s="18" t="s">
        <v>392</v>
      </c>
      <c r="B150" s="19">
        <v>2003</v>
      </c>
      <c r="C150" s="18" t="s">
        <v>1709</v>
      </c>
      <c r="D150" s="20">
        <v>4</v>
      </c>
      <c r="E150" s="21">
        <v>2421.9</v>
      </c>
      <c r="F150" s="21">
        <v>0</v>
      </c>
      <c r="G150" s="21">
        <v>2421.9</v>
      </c>
      <c r="H150" s="21">
        <v>54670.6</v>
      </c>
      <c r="I150" s="21">
        <v>4885.8</v>
      </c>
      <c r="J150" s="21">
        <v>59556.4</v>
      </c>
      <c r="K150" s="21">
        <v>1487.3</v>
      </c>
      <c r="L150" s="21">
        <v>31.5</v>
      </c>
      <c r="M150" s="21">
        <v>1042.8</v>
      </c>
      <c r="N150" s="21">
        <v>28.7</v>
      </c>
    </row>
    <row r="151" spans="1:14" ht="10.050000000000001" customHeight="1">
      <c r="A151" s="18" t="s">
        <v>375</v>
      </c>
      <c r="B151" s="19">
        <v>2003</v>
      </c>
      <c r="C151" s="18" t="s">
        <v>1709</v>
      </c>
      <c r="D151" s="20">
        <v>4</v>
      </c>
      <c r="E151" s="21">
        <v>21486.799999999999</v>
      </c>
      <c r="F151" s="21">
        <v>0</v>
      </c>
      <c r="G151" s="21">
        <v>21486.799999999999</v>
      </c>
      <c r="H151" s="21">
        <v>377131.1</v>
      </c>
      <c r="I151" s="21">
        <v>3385.6</v>
      </c>
      <c r="J151" s="21">
        <v>380516.7</v>
      </c>
      <c r="K151" s="21">
        <v>37304.199999999997</v>
      </c>
      <c r="L151" s="21">
        <v>585.4</v>
      </c>
      <c r="M151" s="21">
        <v>13661</v>
      </c>
      <c r="N151" s="21">
        <v>146.4</v>
      </c>
    </row>
    <row r="152" spans="1:14" ht="10.050000000000001" customHeight="1">
      <c r="A152" s="18" t="s">
        <v>330</v>
      </c>
      <c r="B152" s="19">
        <v>2003</v>
      </c>
      <c r="C152" s="18" t="s">
        <v>1709</v>
      </c>
      <c r="D152" s="20">
        <v>5</v>
      </c>
      <c r="E152" s="21">
        <v>15460.8</v>
      </c>
      <c r="F152" s="21">
        <v>0</v>
      </c>
      <c r="G152" s="21">
        <v>15460.8</v>
      </c>
      <c r="H152" s="21">
        <v>180778.6</v>
      </c>
      <c r="I152" s="21">
        <v>4034.5</v>
      </c>
      <c r="J152" s="21">
        <v>184813.1</v>
      </c>
      <c r="K152" s="21">
        <v>4668.1000000000004</v>
      </c>
      <c r="L152" s="21">
        <v>641.1</v>
      </c>
      <c r="M152" s="21">
        <v>5569.1</v>
      </c>
      <c r="N152" s="21">
        <v>67.7</v>
      </c>
    </row>
    <row r="153" spans="1:14" ht="10.050000000000001" customHeight="1">
      <c r="A153" s="18" t="s">
        <v>413</v>
      </c>
      <c r="B153" s="19">
        <v>2003</v>
      </c>
      <c r="C153" s="18" t="s">
        <v>1709</v>
      </c>
      <c r="D153" s="20">
        <v>5</v>
      </c>
      <c r="E153" s="21">
        <v>147.1</v>
      </c>
      <c r="F153" s="21">
        <v>288.60000000000002</v>
      </c>
      <c r="G153" s="21">
        <v>435.7</v>
      </c>
      <c r="H153" s="21">
        <v>457.8</v>
      </c>
      <c r="I153" s="21">
        <v>645.79999999999995</v>
      </c>
      <c r="J153" s="21">
        <v>1103.5999999999999</v>
      </c>
      <c r="K153" s="21">
        <v>17.5</v>
      </c>
      <c r="L153" s="21">
        <v>0</v>
      </c>
      <c r="M153" s="21">
        <v>0</v>
      </c>
      <c r="N153" s="21">
        <v>0</v>
      </c>
    </row>
    <row r="154" spans="1:14" ht="10.050000000000001" customHeight="1">
      <c r="A154" s="18" t="s">
        <v>392</v>
      </c>
      <c r="B154" s="19">
        <v>2003</v>
      </c>
      <c r="C154" s="18" t="s">
        <v>1709</v>
      </c>
      <c r="D154" s="20">
        <v>5</v>
      </c>
      <c r="E154" s="21">
        <v>3128.2</v>
      </c>
      <c r="F154" s="21">
        <v>411.8</v>
      </c>
      <c r="G154" s="21">
        <v>3540</v>
      </c>
      <c r="H154" s="21">
        <v>46141.7</v>
      </c>
      <c r="I154" s="21">
        <v>3271.5</v>
      </c>
      <c r="J154" s="21">
        <v>49413.2</v>
      </c>
      <c r="K154" s="21">
        <v>378.4</v>
      </c>
      <c r="L154" s="21">
        <v>6.1</v>
      </c>
      <c r="M154" s="21">
        <v>1093.3</v>
      </c>
      <c r="N154" s="21">
        <v>21.7</v>
      </c>
    </row>
    <row r="155" spans="1:14" ht="10.050000000000001" customHeight="1">
      <c r="A155" s="18" t="s">
        <v>375</v>
      </c>
      <c r="B155" s="19">
        <v>2003</v>
      </c>
      <c r="C155" s="18" t="s">
        <v>1709</v>
      </c>
      <c r="D155" s="20">
        <v>5</v>
      </c>
      <c r="E155" s="21">
        <v>26150.9</v>
      </c>
      <c r="F155" s="21">
        <v>0</v>
      </c>
      <c r="G155" s="21">
        <v>26150.9</v>
      </c>
      <c r="H155" s="21">
        <v>302602.3</v>
      </c>
      <c r="I155" s="21">
        <v>3335.2</v>
      </c>
      <c r="J155" s="21">
        <v>305937.5</v>
      </c>
      <c r="K155" s="21">
        <v>20404.2</v>
      </c>
      <c r="L155" s="21">
        <v>227.5</v>
      </c>
      <c r="M155" s="21">
        <v>16855.2</v>
      </c>
      <c r="N155" s="21">
        <v>272.3</v>
      </c>
    </row>
    <row r="156" spans="1:14" ht="10.050000000000001" customHeight="1">
      <c r="A156" s="18" t="s">
        <v>330</v>
      </c>
      <c r="B156" s="19">
        <v>2003</v>
      </c>
      <c r="C156" s="18" t="s">
        <v>1709</v>
      </c>
      <c r="D156" s="20">
        <v>6</v>
      </c>
      <c r="E156" s="21">
        <v>13476.1</v>
      </c>
      <c r="F156" s="21">
        <v>834.1</v>
      </c>
      <c r="G156" s="21">
        <v>14310.2</v>
      </c>
      <c r="H156" s="21">
        <v>42574.400000000001</v>
      </c>
      <c r="I156" s="21">
        <v>2390.3000000000002</v>
      </c>
      <c r="J156" s="21">
        <v>44964.7</v>
      </c>
      <c r="K156" s="21">
        <v>3662.9</v>
      </c>
      <c r="L156" s="21">
        <v>2614.6999999999998</v>
      </c>
      <c r="M156" s="21">
        <v>3550.4</v>
      </c>
      <c r="N156" s="21">
        <v>69.5</v>
      </c>
    </row>
    <row r="157" spans="1:14" ht="10.050000000000001" customHeight="1">
      <c r="A157" s="18" t="s">
        <v>413</v>
      </c>
      <c r="B157" s="19">
        <v>2003</v>
      </c>
      <c r="C157" s="18" t="s">
        <v>1709</v>
      </c>
      <c r="D157" s="20">
        <v>6</v>
      </c>
      <c r="E157" s="21">
        <v>188.3</v>
      </c>
      <c r="F157" s="21">
        <v>50.3</v>
      </c>
      <c r="G157" s="21">
        <v>238.6</v>
      </c>
      <c r="H157" s="21">
        <v>431.3</v>
      </c>
      <c r="I157" s="21">
        <v>528</v>
      </c>
      <c r="J157" s="21">
        <v>959.3</v>
      </c>
      <c r="K157" s="21">
        <v>0</v>
      </c>
      <c r="L157" s="21">
        <v>0</v>
      </c>
      <c r="M157" s="21">
        <v>17.5</v>
      </c>
      <c r="N157" s="21">
        <v>0</v>
      </c>
    </row>
    <row r="158" spans="1:14" ht="10.050000000000001" customHeight="1">
      <c r="A158" s="18" t="s">
        <v>392</v>
      </c>
      <c r="B158" s="19">
        <v>2003</v>
      </c>
      <c r="C158" s="18" t="s">
        <v>1709</v>
      </c>
      <c r="D158" s="20">
        <v>6</v>
      </c>
      <c r="E158" s="21">
        <v>2224.1</v>
      </c>
      <c r="F158" s="21">
        <v>135</v>
      </c>
      <c r="G158" s="21">
        <v>2359.1</v>
      </c>
      <c r="H158" s="21">
        <v>30731.4</v>
      </c>
      <c r="I158" s="21">
        <v>952.2</v>
      </c>
      <c r="J158" s="21">
        <v>31683.599999999999</v>
      </c>
      <c r="K158" s="21">
        <v>9.6999999999999993</v>
      </c>
      <c r="L158" s="21">
        <v>0</v>
      </c>
      <c r="M158" s="21">
        <v>357.5</v>
      </c>
      <c r="N158" s="21">
        <v>11.2</v>
      </c>
    </row>
    <row r="159" spans="1:14" ht="10.050000000000001" customHeight="1">
      <c r="A159" s="18" t="s">
        <v>375</v>
      </c>
      <c r="B159" s="19">
        <v>2003</v>
      </c>
      <c r="C159" s="18" t="s">
        <v>1709</v>
      </c>
      <c r="D159" s="20">
        <v>6</v>
      </c>
      <c r="E159" s="21">
        <v>27261.1</v>
      </c>
      <c r="F159" s="21">
        <v>164</v>
      </c>
      <c r="G159" s="21">
        <v>27425.1</v>
      </c>
      <c r="H159" s="21">
        <v>175072.8</v>
      </c>
      <c r="I159" s="21">
        <v>1599.8</v>
      </c>
      <c r="J159" s="21">
        <v>176672.6</v>
      </c>
      <c r="K159" s="21">
        <v>3391</v>
      </c>
      <c r="L159" s="21">
        <v>294.10000000000002</v>
      </c>
      <c r="M159" s="21">
        <v>16211.5</v>
      </c>
      <c r="N159" s="21">
        <v>1095.8</v>
      </c>
    </row>
    <row r="160" spans="1:14" ht="10.050000000000001" customHeight="1">
      <c r="A160" s="18" t="s">
        <v>330</v>
      </c>
      <c r="B160" s="19">
        <v>2003</v>
      </c>
      <c r="C160" s="18" t="s">
        <v>1707</v>
      </c>
      <c r="D160" s="20">
        <v>7</v>
      </c>
      <c r="E160" s="21">
        <v>2253445.5</v>
      </c>
      <c r="F160" s="21">
        <v>6511.9</v>
      </c>
      <c r="G160" s="21">
        <v>2259957.4</v>
      </c>
      <c r="H160" s="21">
        <v>1909476.5</v>
      </c>
      <c r="I160" s="21">
        <v>6075</v>
      </c>
      <c r="J160" s="21">
        <v>1915551.5</v>
      </c>
      <c r="K160" s="21">
        <v>491843.9</v>
      </c>
      <c r="L160" s="21">
        <v>609793.69999999995</v>
      </c>
      <c r="M160" s="21">
        <v>121265.5</v>
      </c>
      <c r="N160" s="21">
        <v>330.5</v>
      </c>
    </row>
    <row r="161" spans="1:14" ht="10.050000000000001" customHeight="1">
      <c r="A161" s="18" t="s">
        <v>413</v>
      </c>
      <c r="B161" s="19">
        <v>2003</v>
      </c>
      <c r="C161" s="18" t="s">
        <v>1707</v>
      </c>
      <c r="D161" s="20">
        <v>7</v>
      </c>
      <c r="E161" s="21">
        <v>961.3</v>
      </c>
      <c r="F161" s="21">
        <v>0</v>
      </c>
      <c r="G161" s="21">
        <v>961.3</v>
      </c>
      <c r="H161" s="21">
        <v>856.7</v>
      </c>
      <c r="I161" s="21">
        <v>318.10000000000002</v>
      </c>
      <c r="J161" s="21">
        <v>1174.8</v>
      </c>
      <c r="K161" s="21">
        <v>63.8</v>
      </c>
      <c r="L161" s="21">
        <v>63.8</v>
      </c>
      <c r="M161" s="21">
        <v>0</v>
      </c>
      <c r="N161" s="21">
        <v>0</v>
      </c>
    </row>
    <row r="162" spans="1:14" ht="10.050000000000001" customHeight="1">
      <c r="A162" s="18" t="s">
        <v>392</v>
      </c>
      <c r="B162" s="19">
        <v>2003</v>
      </c>
      <c r="C162" s="18" t="s">
        <v>1707</v>
      </c>
      <c r="D162" s="20">
        <v>7</v>
      </c>
      <c r="E162" s="21">
        <v>472.7</v>
      </c>
      <c r="F162" s="21">
        <v>0</v>
      </c>
      <c r="G162" s="21">
        <v>472.7</v>
      </c>
      <c r="H162" s="21">
        <v>22540.2</v>
      </c>
      <c r="I162" s="21">
        <v>901.5</v>
      </c>
      <c r="J162" s="21">
        <v>23441.7</v>
      </c>
      <c r="K162" s="21">
        <v>33.1</v>
      </c>
      <c r="L162" s="21">
        <v>23.4</v>
      </c>
      <c r="M162" s="21">
        <v>0</v>
      </c>
      <c r="N162" s="21">
        <v>0</v>
      </c>
    </row>
    <row r="163" spans="1:14" ht="10.050000000000001" customHeight="1">
      <c r="A163" s="18" t="s">
        <v>375</v>
      </c>
      <c r="B163" s="19">
        <v>2003</v>
      </c>
      <c r="C163" s="18" t="s">
        <v>1707</v>
      </c>
      <c r="D163" s="20">
        <v>7</v>
      </c>
      <c r="E163" s="21">
        <v>3775.1</v>
      </c>
      <c r="F163" s="21">
        <v>31.6</v>
      </c>
      <c r="G163" s="21">
        <v>3806.7</v>
      </c>
      <c r="H163" s="21">
        <v>115837.9</v>
      </c>
      <c r="I163" s="21">
        <v>1975</v>
      </c>
      <c r="J163" s="21">
        <v>117812.9</v>
      </c>
      <c r="K163" s="21">
        <v>3476.9</v>
      </c>
      <c r="L163" s="21">
        <v>1000.3</v>
      </c>
      <c r="M163" s="21">
        <v>835.2</v>
      </c>
      <c r="N163" s="21">
        <v>79.2</v>
      </c>
    </row>
    <row r="164" spans="1:14" ht="10.050000000000001" customHeight="1">
      <c r="A164" s="18" t="s">
        <v>330</v>
      </c>
      <c r="B164" s="19">
        <v>2003</v>
      </c>
      <c r="C164" s="18" t="s">
        <v>1707</v>
      </c>
      <c r="D164" s="20">
        <v>8</v>
      </c>
      <c r="E164" s="21">
        <v>246804.9</v>
      </c>
      <c r="F164" s="21">
        <v>1467.3</v>
      </c>
      <c r="G164" s="21">
        <v>248272.2</v>
      </c>
      <c r="H164" s="21">
        <v>1885240.3</v>
      </c>
      <c r="I164" s="21">
        <v>6663.9</v>
      </c>
      <c r="J164" s="21">
        <v>1891904.2</v>
      </c>
      <c r="K164" s="21">
        <v>394029.3</v>
      </c>
      <c r="L164" s="21">
        <v>25369.5</v>
      </c>
      <c r="M164" s="21">
        <v>119816.8</v>
      </c>
      <c r="N164" s="21">
        <v>3367.3</v>
      </c>
    </row>
    <row r="165" spans="1:14" ht="10.050000000000001" customHeight="1">
      <c r="A165" s="18" t="s">
        <v>413</v>
      </c>
      <c r="B165" s="19">
        <v>2003</v>
      </c>
      <c r="C165" s="18" t="s">
        <v>1707</v>
      </c>
      <c r="D165" s="20">
        <v>8</v>
      </c>
      <c r="E165" s="21">
        <v>2786.1</v>
      </c>
      <c r="F165" s="21">
        <v>0</v>
      </c>
      <c r="G165" s="21">
        <v>2786.1</v>
      </c>
      <c r="H165" s="21">
        <v>2479.1</v>
      </c>
      <c r="I165" s="21">
        <v>285.2</v>
      </c>
      <c r="J165" s="21">
        <v>2764.3</v>
      </c>
      <c r="K165" s="21">
        <v>88.5</v>
      </c>
      <c r="L165" s="21">
        <v>74.2</v>
      </c>
      <c r="M165" s="21">
        <v>49.5</v>
      </c>
      <c r="N165" s="21">
        <v>0</v>
      </c>
    </row>
    <row r="166" spans="1:14" ht="10.050000000000001" customHeight="1">
      <c r="A166" s="18" t="s">
        <v>392</v>
      </c>
      <c r="B166" s="19">
        <v>2003</v>
      </c>
      <c r="C166" s="18" t="s">
        <v>1707</v>
      </c>
      <c r="D166" s="20">
        <v>8</v>
      </c>
      <c r="E166" s="21">
        <v>10107.1</v>
      </c>
      <c r="F166" s="21">
        <v>0</v>
      </c>
      <c r="G166" s="21">
        <v>10107.1</v>
      </c>
      <c r="H166" s="21">
        <v>24701.5</v>
      </c>
      <c r="I166" s="21">
        <v>901.5</v>
      </c>
      <c r="J166" s="21">
        <v>25603</v>
      </c>
      <c r="K166" s="21">
        <v>715.7</v>
      </c>
      <c r="L166" s="21">
        <v>706</v>
      </c>
      <c r="M166" s="21">
        <v>23.4</v>
      </c>
      <c r="N166" s="21">
        <v>0</v>
      </c>
    </row>
    <row r="167" spans="1:14" ht="10.050000000000001" customHeight="1">
      <c r="A167" s="18" t="s">
        <v>375</v>
      </c>
      <c r="B167" s="19">
        <v>2003</v>
      </c>
      <c r="C167" s="18" t="s">
        <v>1707</v>
      </c>
      <c r="D167" s="20">
        <v>8</v>
      </c>
      <c r="E167" s="21">
        <v>350609.5</v>
      </c>
      <c r="F167" s="21">
        <v>219.5</v>
      </c>
      <c r="G167" s="21">
        <v>350829</v>
      </c>
      <c r="H167" s="21">
        <v>410504.8</v>
      </c>
      <c r="I167" s="21">
        <v>1980.8</v>
      </c>
      <c r="J167" s="21">
        <v>412485.6</v>
      </c>
      <c r="K167" s="21">
        <v>112157.8</v>
      </c>
      <c r="L167" s="21">
        <v>109014.3</v>
      </c>
      <c r="M167" s="21">
        <v>197.1</v>
      </c>
      <c r="N167" s="21">
        <v>136.30000000000001</v>
      </c>
    </row>
    <row r="168" spans="1:14" ht="10.050000000000001" customHeight="1">
      <c r="A168" s="18" t="s">
        <v>330</v>
      </c>
      <c r="B168" s="19">
        <v>2003</v>
      </c>
      <c r="C168" s="18" t="s">
        <v>1707</v>
      </c>
      <c r="D168" s="20">
        <v>9</v>
      </c>
      <c r="E168" s="21">
        <v>115076.2</v>
      </c>
      <c r="F168" s="21">
        <v>84.2</v>
      </c>
      <c r="G168" s="21">
        <v>115160.4</v>
      </c>
      <c r="H168" s="21">
        <v>1706546.3</v>
      </c>
      <c r="I168" s="21">
        <v>5607</v>
      </c>
      <c r="J168" s="21">
        <v>1712153.3</v>
      </c>
      <c r="K168" s="21">
        <v>320135.09999999998</v>
      </c>
      <c r="L168" s="21">
        <v>7135.8</v>
      </c>
      <c r="M168" s="21">
        <v>78404.3</v>
      </c>
      <c r="N168" s="21">
        <v>2625.7</v>
      </c>
    </row>
    <row r="169" spans="1:14" ht="10.050000000000001" customHeight="1">
      <c r="A169" s="18" t="s">
        <v>413</v>
      </c>
      <c r="B169" s="19">
        <v>2003</v>
      </c>
      <c r="C169" s="18" t="s">
        <v>1707</v>
      </c>
      <c r="D169" s="20">
        <v>9</v>
      </c>
      <c r="E169" s="21">
        <v>707.2</v>
      </c>
      <c r="F169" s="21">
        <v>86.6</v>
      </c>
      <c r="G169" s="21">
        <v>793.8</v>
      </c>
      <c r="H169" s="21">
        <v>2158.4</v>
      </c>
      <c r="I169" s="21">
        <v>318.60000000000002</v>
      </c>
      <c r="J169" s="21">
        <v>2477</v>
      </c>
      <c r="K169" s="21">
        <v>69.599999999999994</v>
      </c>
      <c r="L169" s="21">
        <v>0</v>
      </c>
      <c r="M169" s="21">
        <v>18.899999999999999</v>
      </c>
      <c r="N169" s="21">
        <v>0</v>
      </c>
    </row>
    <row r="170" spans="1:14" ht="10.050000000000001" customHeight="1">
      <c r="A170" s="18" t="s">
        <v>392</v>
      </c>
      <c r="B170" s="19">
        <v>2003</v>
      </c>
      <c r="C170" s="18" t="s">
        <v>1707</v>
      </c>
      <c r="D170" s="20">
        <v>9</v>
      </c>
      <c r="E170" s="21">
        <v>53827.1</v>
      </c>
      <c r="F170" s="21">
        <v>2208.6999999999998</v>
      </c>
      <c r="G170" s="21">
        <v>56035.8</v>
      </c>
      <c r="H170" s="21">
        <v>69093</v>
      </c>
      <c r="I170" s="21">
        <v>3185.2</v>
      </c>
      <c r="J170" s="21">
        <v>72278.2</v>
      </c>
      <c r="K170" s="21">
        <v>4226.8</v>
      </c>
      <c r="L170" s="21">
        <v>3706</v>
      </c>
      <c r="M170" s="21">
        <v>138.1</v>
      </c>
      <c r="N170" s="21">
        <v>56.8</v>
      </c>
    </row>
    <row r="171" spans="1:14" ht="10.050000000000001" customHeight="1">
      <c r="A171" s="18" t="s">
        <v>375</v>
      </c>
      <c r="B171" s="19">
        <v>2003</v>
      </c>
      <c r="C171" s="18" t="s">
        <v>1707</v>
      </c>
      <c r="D171" s="20">
        <v>9</v>
      </c>
      <c r="E171" s="21">
        <v>665075.5</v>
      </c>
      <c r="F171" s="21">
        <v>447.4</v>
      </c>
      <c r="G171" s="21">
        <v>665522.9</v>
      </c>
      <c r="H171" s="21">
        <v>941022.6</v>
      </c>
      <c r="I171" s="21">
        <v>2411.3000000000002</v>
      </c>
      <c r="J171" s="21">
        <v>943433.9</v>
      </c>
      <c r="K171" s="21">
        <v>251195.1</v>
      </c>
      <c r="L171" s="21">
        <v>149709.79999999999</v>
      </c>
      <c r="M171" s="21">
        <v>10405.1</v>
      </c>
      <c r="N171" s="21">
        <v>267.39999999999998</v>
      </c>
    </row>
    <row r="172" spans="1:14" ht="10.050000000000001" customHeight="1">
      <c r="A172" s="18" t="s">
        <v>330</v>
      </c>
      <c r="B172" s="19">
        <v>2003</v>
      </c>
      <c r="C172" s="18" t="s">
        <v>1707</v>
      </c>
      <c r="D172" s="20">
        <v>10</v>
      </c>
      <c r="E172" s="21">
        <v>97887.6</v>
      </c>
      <c r="F172" s="21">
        <v>32</v>
      </c>
      <c r="G172" s="21">
        <v>97919.6</v>
      </c>
      <c r="H172" s="21">
        <v>1505389</v>
      </c>
      <c r="I172" s="21">
        <v>5199.7</v>
      </c>
      <c r="J172" s="21">
        <v>1510588.7</v>
      </c>
      <c r="K172" s="21">
        <v>249121</v>
      </c>
      <c r="L172" s="21">
        <v>6464.9</v>
      </c>
      <c r="M172" s="21">
        <v>74887.3</v>
      </c>
      <c r="N172" s="21">
        <v>2591.6999999999998</v>
      </c>
    </row>
    <row r="173" spans="1:14" ht="10.050000000000001" customHeight="1">
      <c r="A173" s="18" t="s">
        <v>413</v>
      </c>
      <c r="B173" s="19">
        <v>2003</v>
      </c>
      <c r="C173" s="18" t="s">
        <v>1707</v>
      </c>
      <c r="D173" s="20">
        <v>10</v>
      </c>
      <c r="E173" s="21">
        <v>395.5</v>
      </c>
      <c r="F173" s="21">
        <v>0</v>
      </c>
      <c r="G173" s="21">
        <v>395.5</v>
      </c>
      <c r="H173" s="21">
        <v>1827.2</v>
      </c>
      <c r="I173" s="21">
        <v>310.10000000000002</v>
      </c>
      <c r="J173" s="21">
        <v>2137.3000000000002</v>
      </c>
      <c r="K173" s="21">
        <v>58.3</v>
      </c>
      <c r="L173" s="21">
        <v>0</v>
      </c>
      <c r="M173" s="21">
        <v>11.3</v>
      </c>
      <c r="N173" s="21">
        <v>0</v>
      </c>
    </row>
    <row r="174" spans="1:14" ht="10.050000000000001" customHeight="1">
      <c r="A174" s="18" t="s">
        <v>392</v>
      </c>
      <c r="B174" s="19">
        <v>2003</v>
      </c>
      <c r="C174" s="18" t="s">
        <v>1707</v>
      </c>
      <c r="D174" s="20">
        <v>10</v>
      </c>
      <c r="E174" s="21">
        <v>29630.2</v>
      </c>
      <c r="F174" s="21">
        <v>77.2</v>
      </c>
      <c r="G174" s="21">
        <v>29707.4</v>
      </c>
      <c r="H174" s="21">
        <v>88274.9</v>
      </c>
      <c r="I174" s="21">
        <v>3267.1</v>
      </c>
      <c r="J174" s="21">
        <v>91542</v>
      </c>
      <c r="K174" s="21">
        <v>5541.4</v>
      </c>
      <c r="L174" s="21">
        <v>2020.5</v>
      </c>
      <c r="M174" s="21">
        <v>676.2</v>
      </c>
      <c r="N174" s="21">
        <v>29.7</v>
      </c>
    </row>
    <row r="175" spans="1:14" ht="10.050000000000001" customHeight="1">
      <c r="A175" s="18" t="s">
        <v>375</v>
      </c>
      <c r="B175" s="19">
        <v>2003</v>
      </c>
      <c r="C175" s="18" t="s">
        <v>1707</v>
      </c>
      <c r="D175" s="20">
        <v>10</v>
      </c>
      <c r="E175" s="21">
        <v>70403.100000000006</v>
      </c>
      <c r="F175" s="21">
        <v>44.6</v>
      </c>
      <c r="G175" s="21">
        <v>70447.7</v>
      </c>
      <c r="H175" s="21">
        <v>884671.3</v>
      </c>
      <c r="I175" s="21">
        <v>2677.4</v>
      </c>
      <c r="J175" s="21">
        <v>887348.7</v>
      </c>
      <c r="K175" s="21">
        <v>243547.1</v>
      </c>
      <c r="L175" s="21">
        <v>16859.5</v>
      </c>
      <c r="M175" s="21">
        <v>24233.3</v>
      </c>
      <c r="N175" s="21">
        <v>274.2</v>
      </c>
    </row>
    <row r="176" spans="1:14" ht="10.050000000000001" customHeight="1">
      <c r="A176" s="18" t="s">
        <v>330</v>
      </c>
      <c r="B176" s="19">
        <v>2003</v>
      </c>
      <c r="C176" s="18" t="s">
        <v>1707</v>
      </c>
      <c r="D176" s="20">
        <v>11</v>
      </c>
      <c r="E176" s="21">
        <v>129038.1</v>
      </c>
      <c r="F176" s="21">
        <v>114.6</v>
      </c>
      <c r="G176" s="21">
        <v>129152.7</v>
      </c>
      <c r="H176" s="21">
        <v>1419758.3</v>
      </c>
      <c r="I176" s="21">
        <v>4412</v>
      </c>
      <c r="J176" s="21">
        <v>1424170.3</v>
      </c>
      <c r="K176" s="21">
        <v>193561.3</v>
      </c>
      <c r="L176" s="21">
        <v>22399.5</v>
      </c>
      <c r="M176" s="21">
        <v>75882.5</v>
      </c>
      <c r="N176" s="21">
        <v>2076.6999999999998</v>
      </c>
    </row>
    <row r="177" spans="1:14" ht="10.050000000000001" customHeight="1">
      <c r="A177" s="18" t="s">
        <v>413</v>
      </c>
      <c r="B177" s="19">
        <v>2003</v>
      </c>
      <c r="C177" s="18" t="s">
        <v>1707</v>
      </c>
      <c r="D177" s="20">
        <v>11</v>
      </c>
      <c r="E177" s="21">
        <v>342.3</v>
      </c>
      <c r="F177" s="21">
        <v>0</v>
      </c>
      <c r="G177" s="21">
        <v>342.3</v>
      </c>
      <c r="H177" s="21">
        <v>1912.8</v>
      </c>
      <c r="I177" s="21">
        <v>301.10000000000002</v>
      </c>
      <c r="J177" s="21">
        <v>2213.9</v>
      </c>
      <c r="K177" s="21">
        <v>58.3</v>
      </c>
      <c r="L177" s="21">
        <v>0</v>
      </c>
      <c r="M177" s="21">
        <v>0</v>
      </c>
      <c r="N177" s="21">
        <v>0</v>
      </c>
    </row>
    <row r="178" spans="1:14" ht="10.050000000000001" customHeight="1">
      <c r="A178" s="18" t="s">
        <v>392</v>
      </c>
      <c r="B178" s="19">
        <v>2003</v>
      </c>
      <c r="C178" s="18" t="s">
        <v>1707</v>
      </c>
      <c r="D178" s="20">
        <v>11</v>
      </c>
      <c r="E178" s="21">
        <v>5161.3999999999996</v>
      </c>
      <c r="F178" s="21">
        <v>52.2</v>
      </c>
      <c r="G178" s="21">
        <v>5213.6000000000004</v>
      </c>
      <c r="H178" s="21">
        <v>78948.600000000006</v>
      </c>
      <c r="I178" s="21">
        <v>3291.7</v>
      </c>
      <c r="J178" s="21">
        <v>82240.3</v>
      </c>
      <c r="K178" s="21">
        <v>4679.3999999999996</v>
      </c>
      <c r="L178" s="21">
        <v>145.80000000000001</v>
      </c>
      <c r="M178" s="21">
        <v>881</v>
      </c>
      <c r="N178" s="21">
        <v>126.8</v>
      </c>
    </row>
    <row r="179" spans="1:14" ht="10.050000000000001" customHeight="1">
      <c r="A179" s="18" t="s">
        <v>375</v>
      </c>
      <c r="B179" s="19">
        <v>2003</v>
      </c>
      <c r="C179" s="18" t="s">
        <v>1707</v>
      </c>
      <c r="D179" s="20">
        <v>11</v>
      </c>
      <c r="E179" s="21">
        <v>46782.400000000001</v>
      </c>
      <c r="F179" s="21">
        <v>469.6</v>
      </c>
      <c r="G179" s="21">
        <v>47252</v>
      </c>
      <c r="H179" s="21">
        <v>865532.9</v>
      </c>
      <c r="I179" s="21">
        <v>2767.2</v>
      </c>
      <c r="J179" s="21">
        <v>868300.1</v>
      </c>
      <c r="K179" s="21">
        <v>207559.8</v>
      </c>
      <c r="L179" s="21">
        <v>2733.2</v>
      </c>
      <c r="M179" s="21">
        <v>38396.9</v>
      </c>
      <c r="N179" s="21">
        <v>323.60000000000002</v>
      </c>
    </row>
    <row r="180" spans="1:14" ht="10.050000000000001" customHeight="1">
      <c r="A180" s="18" t="s">
        <v>330</v>
      </c>
      <c r="B180" s="19">
        <v>2003</v>
      </c>
      <c r="C180" s="18" t="s">
        <v>1707</v>
      </c>
      <c r="D180" s="20">
        <v>12</v>
      </c>
      <c r="E180" s="21">
        <v>75758.5</v>
      </c>
      <c r="F180" s="21">
        <v>0</v>
      </c>
      <c r="G180" s="21">
        <v>75758.5</v>
      </c>
      <c r="H180" s="21">
        <v>1257988.8999999999</v>
      </c>
      <c r="I180" s="21">
        <v>4263.3</v>
      </c>
      <c r="J180" s="21">
        <v>1262252.2</v>
      </c>
      <c r="K180" s="21">
        <v>162147.9</v>
      </c>
      <c r="L180" s="21">
        <v>12248.2</v>
      </c>
      <c r="M180" s="21">
        <v>42647.4</v>
      </c>
      <c r="N180" s="21">
        <v>1014.6</v>
      </c>
    </row>
    <row r="181" spans="1:14" ht="10.050000000000001" customHeight="1">
      <c r="A181" s="18" t="s">
        <v>413</v>
      </c>
      <c r="B181" s="19">
        <v>2003</v>
      </c>
      <c r="C181" s="18" t="s">
        <v>1707</v>
      </c>
      <c r="D181" s="20">
        <v>12</v>
      </c>
      <c r="E181" s="21">
        <v>105.9</v>
      </c>
      <c r="F181" s="21">
        <v>97.8</v>
      </c>
      <c r="G181" s="21">
        <v>203.7</v>
      </c>
      <c r="H181" s="21">
        <v>1752.7</v>
      </c>
      <c r="I181" s="21">
        <v>388.9</v>
      </c>
      <c r="J181" s="21">
        <v>2141.6</v>
      </c>
      <c r="K181" s="21">
        <v>32.9</v>
      </c>
      <c r="L181" s="21">
        <v>0</v>
      </c>
      <c r="M181" s="21">
        <v>25.4</v>
      </c>
      <c r="N181" s="21">
        <v>0</v>
      </c>
    </row>
    <row r="182" spans="1:14" ht="10.050000000000001" customHeight="1">
      <c r="A182" s="18" t="s">
        <v>392</v>
      </c>
      <c r="B182" s="19">
        <v>2003</v>
      </c>
      <c r="C182" s="18" t="s">
        <v>1707</v>
      </c>
      <c r="D182" s="20">
        <v>12</v>
      </c>
      <c r="E182" s="21">
        <v>2909.7</v>
      </c>
      <c r="F182" s="21">
        <v>0</v>
      </c>
      <c r="G182" s="21">
        <v>2909.7</v>
      </c>
      <c r="H182" s="21">
        <v>69009.5</v>
      </c>
      <c r="I182" s="21">
        <v>2879.1</v>
      </c>
      <c r="J182" s="21">
        <v>71888.600000000006</v>
      </c>
      <c r="K182" s="21">
        <v>3917.2</v>
      </c>
      <c r="L182" s="21">
        <v>167.8</v>
      </c>
      <c r="M182" s="21">
        <v>881.5</v>
      </c>
      <c r="N182" s="21">
        <v>48.5</v>
      </c>
    </row>
    <row r="183" spans="1:14" ht="10.050000000000001" customHeight="1">
      <c r="A183" s="18" t="s">
        <v>375</v>
      </c>
      <c r="B183" s="19">
        <v>2003</v>
      </c>
      <c r="C183" s="18" t="s">
        <v>1707</v>
      </c>
      <c r="D183" s="20">
        <v>12</v>
      </c>
      <c r="E183" s="21">
        <v>53499.8</v>
      </c>
      <c r="F183" s="21">
        <v>0</v>
      </c>
      <c r="G183" s="21">
        <v>53499.8</v>
      </c>
      <c r="H183" s="21">
        <v>860893</v>
      </c>
      <c r="I183" s="21">
        <v>2728.2</v>
      </c>
      <c r="J183" s="21">
        <v>863621.200000001</v>
      </c>
      <c r="K183" s="21">
        <v>168264.9</v>
      </c>
      <c r="L183" s="21">
        <v>2131.6</v>
      </c>
      <c r="M183" s="21">
        <v>40979.1</v>
      </c>
      <c r="N183" s="21">
        <v>447.4</v>
      </c>
    </row>
    <row r="184" spans="1:14" ht="10.050000000000001" customHeight="1">
      <c r="A184" s="18" t="s">
        <v>330</v>
      </c>
      <c r="B184" s="19">
        <v>2004</v>
      </c>
      <c r="C184" s="18" t="s">
        <v>1707</v>
      </c>
      <c r="D184" s="20">
        <v>1</v>
      </c>
      <c r="E184" s="21">
        <v>122020.2</v>
      </c>
      <c r="F184" s="21">
        <v>0</v>
      </c>
      <c r="G184" s="21">
        <v>122020.2</v>
      </c>
      <c r="H184" s="21">
        <v>1100345.5</v>
      </c>
      <c r="I184" s="21">
        <v>4183.7</v>
      </c>
      <c r="J184" s="21">
        <v>1104529.2</v>
      </c>
      <c r="K184" s="21">
        <v>101646.9</v>
      </c>
      <c r="L184" s="21">
        <v>6340.8</v>
      </c>
      <c r="M184" s="21">
        <v>66042</v>
      </c>
      <c r="N184" s="21">
        <v>607.1</v>
      </c>
    </row>
    <row r="185" spans="1:14" ht="10.050000000000001" customHeight="1">
      <c r="A185" s="18" t="s">
        <v>413</v>
      </c>
      <c r="B185" s="19">
        <v>2004</v>
      </c>
      <c r="C185" s="18" t="s">
        <v>1707</v>
      </c>
      <c r="D185" s="20">
        <v>1</v>
      </c>
      <c r="E185" s="21">
        <v>193.3</v>
      </c>
      <c r="F185" s="21">
        <v>177</v>
      </c>
      <c r="G185" s="21">
        <v>370.3</v>
      </c>
      <c r="H185" s="21">
        <v>1655</v>
      </c>
      <c r="I185" s="21">
        <v>565.9</v>
      </c>
      <c r="J185" s="21">
        <v>2220.9</v>
      </c>
      <c r="K185" s="21">
        <v>45.4</v>
      </c>
      <c r="L185" s="21">
        <v>12.5</v>
      </c>
      <c r="M185" s="21">
        <v>0</v>
      </c>
      <c r="N185" s="21">
        <v>0</v>
      </c>
    </row>
    <row r="186" spans="1:14" ht="10.050000000000001" customHeight="1">
      <c r="A186" s="18" t="s">
        <v>392</v>
      </c>
      <c r="B186" s="19">
        <v>2004</v>
      </c>
      <c r="C186" s="18" t="s">
        <v>1707</v>
      </c>
      <c r="D186" s="20">
        <v>1</v>
      </c>
      <c r="E186" s="21">
        <v>2276.8000000000002</v>
      </c>
      <c r="F186" s="21">
        <v>0</v>
      </c>
      <c r="G186" s="21">
        <v>2276.8000000000002</v>
      </c>
      <c r="H186" s="21">
        <v>57432.3</v>
      </c>
      <c r="I186" s="21">
        <v>2601.1999999999998</v>
      </c>
      <c r="J186" s="21">
        <v>60033.5</v>
      </c>
      <c r="K186" s="21">
        <v>2938.6</v>
      </c>
      <c r="L186" s="21">
        <v>0</v>
      </c>
      <c r="M186" s="21">
        <v>965.6</v>
      </c>
      <c r="N186" s="21">
        <v>13</v>
      </c>
    </row>
    <row r="187" spans="1:14" ht="10.050000000000001" customHeight="1">
      <c r="A187" s="18" t="s">
        <v>375</v>
      </c>
      <c r="B187" s="19">
        <v>2004</v>
      </c>
      <c r="C187" s="18" t="s">
        <v>1707</v>
      </c>
      <c r="D187" s="20">
        <v>1</v>
      </c>
      <c r="E187" s="21">
        <v>62023.9</v>
      </c>
      <c r="F187" s="21">
        <v>0</v>
      </c>
      <c r="G187" s="21">
        <v>62023.9</v>
      </c>
      <c r="H187" s="21">
        <v>793520.4</v>
      </c>
      <c r="I187" s="21">
        <v>2665.4</v>
      </c>
      <c r="J187" s="21">
        <v>796185.8</v>
      </c>
      <c r="K187" s="21">
        <v>122519</v>
      </c>
      <c r="L187" s="21">
        <v>1615.9</v>
      </c>
      <c r="M187" s="21">
        <v>46765.5</v>
      </c>
      <c r="N187" s="21">
        <v>329.8</v>
      </c>
    </row>
    <row r="188" spans="1:14" ht="10.050000000000001" customHeight="1">
      <c r="A188" s="18" t="s">
        <v>330</v>
      </c>
      <c r="B188" s="19">
        <v>2004</v>
      </c>
      <c r="C188" s="18" t="s">
        <v>1707</v>
      </c>
      <c r="D188" s="20">
        <v>2</v>
      </c>
      <c r="E188" s="21">
        <v>81607.5</v>
      </c>
      <c r="F188" s="21">
        <v>828.3</v>
      </c>
      <c r="G188" s="21">
        <v>82435.8</v>
      </c>
      <c r="H188" s="21">
        <v>881515.2</v>
      </c>
      <c r="I188" s="21">
        <v>4173.3</v>
      </c>
      <c r="J188" s="21">
        <v>885688.5</v>
      </c>
      <c r="K188" s="21">
        <v>67883.3</v>
      </c>
      <c r="L188" s="21">
        <v>4940.8999999999996</v>
      </c>
      <c r="M188" s="21">
        <v>38042.5</v>
      </c>
      <c r="N188" s="21">
        <v>662</v>
      </c>
    </row>
    <row r="189" spans="1:14" ht="10.050000000000001" customHeight="1">
      <c r="A189" s="18" t="s">
        <v>413</v>
      </c>
      <c r="B189" s="19">
        <v>2004</v>
      </c>
      <c r="C189" s="18" t="s">
        <v>1707</v>
      </c>
      <c r="D189" s="20">
        <v>2</v>
      </c>
      <c r="E189" s="21">
        <v>151.1</v>
      </c>
      <c r="F189" s="21">
        <v>54.1</v>
      </c>
      <c r="G189" s="21">
        <v>205.2</v>
      </c>
      <c r="H189" s="21">
        <v>1622.4</v>
      </c>
      <c r="I189" s="21">
        <v>488.9</v>
      </c>
      <c r="J189" s="21">
        <v>2111.3000000000002</v>
      </c>
      <c r="K189" s="21">
        <v>39.799999999999997</v>
      </c>
      <c r="L189" s="21">
        <v>0</v>
      </c>
      <c r="M189" s="21">
        <v>5.6</v>
      </c>
      <c r="N189" s="21">
        <v>0</v>
      </c>
    </row>
    <row r="190" spans="1:14" ht="10.050000000000001" customHeight="1">
      <c r="A190" s="18" t="s">
        <v>392</v>
      </c>
      <c r="B190" s="19">
        <v>2004</v>
      </c>
      <c r="C190" s="18" t="s">
        <v>1707</v>
      </c>
      <c r="D190" s="20">
        <v>2</v>
      </c>
      <c r="E190" s="21">
        <v>2620.9</v>
      </c>
      <c r="F190" s="21">
        <v>0</v>
      </c>
      <c r="G190" s="21">
        <v>2620.9</v>
      </c>
      <c r="H190" s="21">
        <v>49969.599999999999</v>
      </c>
      <c r="I190" s="21">
        <v>2491</v>
      </c>
      <c r="J190" s="21">
        <v>52460.6</v>
      </c>
      <c r="K190" s="21">
        <v>2382.3000000000002</v>
      </c>
      <c r="L190" s="21">
        <v>28</v>
      </c>
      <c r="M190" s="21">
        <v>567.70000000000005</v>
      </c>
      <c r="N190" s="21">
        <v>16.600000000000001</v>
      </c>
    </row>
    <row r="191" spans="1:14" ht="10.050000000000001" customHeight="1">
      <c r="A191" s="18" t="s">
        <v>375</v>
      </c>
      <c r="B191" s="19">
        <v>2004</v>
      </c>
      <c r="C191" s="18" t="s">
        <v>1707</v>
      </c>
      <c r="D191" s="20">
        <v>2</v>
      </c>
      <c r="E191" s="21">
        <v>56035.7</v>
      </c>
      <c r="F191" s="21">
        <v>1718.9</v>
      </c>
      <c r="G191" s="21">
        <v>57754.6</v>
      </c>
      <c r="H191" s="21">
        <v>726713.6</v>
      </c>
      <c r="I191" s="21">
        <v>4074.7</v>
      </c>
      <c r="J191" s="21">
        <v>730788.3</v>
      </c>
      <c r="K191" s="21">
        <v>82479.100000000006</v>
      </c>
      <c r="L191" s="21">
        <v>1203.9000000000001</v>
      </c>
      <c r="M191" s="21">
        <v>40931.5</v>
      </c>
      <c r="N191" s="21">
        <v>312.3</v>
      </c>
    </row>
    <row r="192" spans="1:14" ht="10.050000000000001" customHeight="1">
      <c r="A192" s="18" t="s">
        <v>330</v>
      </c>
      <c r="B192" s="19">
        <v>2004</v>
      </c>
      <c r="C192" s="18" t="s">
        <v>1707</v>
      </c>
      <c r="D192" s="20">
        <v>3</v>
      </c>
      <c r="E192" s="21">
        <v>81970.600000000006</v>
      </c>
      <c r="F192" s="21">
        <v>0</v>
      </c>
      <c r="G192" s="21">
        <v>81970.600000000006</v>
      </c>
      <c r="H192" s="21">
        <v>663146.69999999995</v>
      </c>
      <c r="I192" s="21">
        <v>3775.3</v>
      </c>
      <c r="J192" s="21">
        <v>666922</v>
      </c>
      <c r="K192" s="21">
        <v>33911.300000000003</v>
      </c>
      <c r="L192" s="21">
        <v>4781.6000000000004</v>
      </c>
      <c r="M192" s="21">
        <v>38148.9</v>
      </c>
      <c r="N192" s="21">
        <v>604.70000000000005</v>
      </c>
    </row>
    <row r="193" spans="1:14" ht="10.050000000000001" customHeight="1">
      <c r="A193" s="18" t="s">
        <v>413</v>
      </c>
      <c r="B193" s="19">
        <v>2004</v>
      </c>
      <c r="C193" s="18" t="s">
        <v>1707</v>
      </c>
      <c r="D193" s="20">
        <v>3</v>
      </c>
      <c r="E193" s="21">
        <v>101.2</v>
      </c>
      <c r="F193" s="21">
        <v>0</v>
      </c>
      <c r="G193" s="21">
        <v>101.2</v>
      </c>
      <c r="H193" s="21">
        <v>1556.6</v>
      </c>
      <c r="I193" s="21">
        <v>403.9</v>
      </c>
      <c r="J193" s="21">
        <v>1960.5</v>
      </c>
      <c r="K193" s="21">
        <v>15.7</v>
      </c>
      <c r="L193" s="21">
        <v>0</v>
      </c>
      <c r="M193" s="21">
        <v>24.1</v>
      </c>
      <c r="N193" s="21">
        <v>0</v>
      </c>
    </row>
    <row r="194" spans="1:14" ht="10.050000000000001" customHeight="1">
      <c r="A194" s="18" t="s">
        <v>392</v>
      </c>
      <c r="B194" s="19">
        <v>2004</v>
      </c>
      <c r="C194" s="18" t="s">
        <v>1707</v>
      </c>
      <c r="D194" s="20">
        <v>3</v>
      </c>
      <c r="E194" s="21">
        <v>2646.2</v>
      </c>
      <c r="F194" s="21">
        <v>83.5</v>
      </c>
      <c r="G194" s="21">
        <v>2729.7</v>
      </c>
      <c r="H194" s="21">
        <v>42140.7</v>
      </c>
      <c r="I194" s="21">
        <v>1478.6</v>
      </c>
      <c r="J194" s="21">
        <v>43619.3</v>
      </c>
      <c r="K194" s="21">
        <v>1995.5</v>
      </c>
      <c r="L194" s="21">
        <v>10.7</v>
      </c>
      <c r="M194" s="21">
        <v>394.6</v>
      </c>
      <c r="N194" s="21">
        <v>2.9</v>
      </c>
    </row>
    <row r="195" spans="1:14" ht="10.050000000000001" customHeight="1">
      <c r="A195" s="18" t="s">
        <v>375</v>
      </c>
      <c r="B195" s="19">
        <v>2004</v>
      </c>
      <c r="C195" s="18" t="s">
        <v>1707</v>
      </c>
      <c r="D195" s="20">
        <v>3</v>
      </c>
      <c r="E195" s="21">
        <v>71409.899999999994</v>
      </c>
      <c r="F195" s="21">
        <v>247.3</v>
      </c>
      <c r="G195" s="21">
        <v>71657.2</v>
      </c>
      <c r="H195" s="21">
        <v>627088.5</v>
      </c>
      <c r="I195" s="21">
        <v>3750.7</v>
      </c>
      <c r="J195" s="21">
        <v>630839.19999999995</v>
      </c>
      <c r="K195" s="21">
        <v>39391.800000000003</v>
      </c>
      <c r="L195" s="21">
        <v>2042.5</v>
      </c>
      <c r="M195" s="21">
        <v>44596.4</v>
      </c>
      <c r="N195" s="21">
        <v>533.4</v>
      </c>
    </row>
    <row r="196" spans="1:14" ht="10.050000000000001" customHeight="1">
      <c r="A196" s="18" t="s">
        <v>330</v>
      </c>
      <c r="B196" s="19">
        <v>2004</v>
      </c>
      <c r="C196" s="18" t="s">
        <v>1707</v>
      </c>
      <c r="D196" s="20">
        <v>4</v>
      </c>
      <c r="E196" s="21">
        <v>52181.599999999999</v>
      </c>
      <c r="F196" s="21">
        <v>0</v>
      </c>
      <c r="G196" s="21">
        <v>52181.599999999999</v>
      </c>
      <c r="H196" s="21">
        <v>426324.4</v>
      </c>
      <c r="I196" s="21">
        <v>3742.8</v>
      </c>
      <c r="J196" s="21">
        <v>430067.20000000001</v>
      </c>
      <c r="K196" s="21">
        <v>15929</v>
      </c>
      <c r="L196" s="21">
        <v>2508.3000000000002</v>
      </c>
      <c r="M196" s="21">
        <v>20269.599999999999</v>
      </c>
      <c r="N196" s="21">
        <v>221</v>
      </c>
    </row>
    <row r="197" spans="1:14" ht="10.050000000000001" customHeight="1">
      <c r="A197" s="18" t="s">
        <v>413</v>
      </c>
      <c r="B197" s="19">
        <v>2004</v>
      </c>
      <c r="C197" s="18" t="s">
        <v>1707</v>
      </c>
      <c r="D197" s="20">
        <v>4</v>
      </c>
      <c r="E197" s="21">
        <v>173.3</v>
      </c>
      <c r="F197" s="21">
        <v>54</v>
      </c>
      <c r="G197" s="21">
        <v>227.3</v>
      </c>
      <c r="H197" s="21">
        <v>1313.8</v>
      </c>
      <c r="I197" s="21">
        <v>426.8</v>
      </c>
      <c r="J197" s="21">
        <v>1740.6</v>
      </c>
      <c r="K197" s="21">
        <v>0</v>
      </c>
      <c r="L197" s="21">
        <v>0</v>
      </c>
      <c r="M197" s="21">
        <v>15.7</v>
      </c>
      <c r="N197" s="21">
        <v>0</v>
      </c>
    </row>
    <row r="198" spans="1:14" ht="10.050000000000001" customHeight="1">
      <c r="A198" s="18" t="s">
        <v>392</v>
      </c>
      <c r="B198" s="19">
        <v>2004</v>
      </c>
      <c r="C198" s="18" t="s">
        <v>1707</v>
      </c>
      <c r="D198" s="20">
        <v>4</v>
      </c>
      <c r="E198" s="21">
        <v>3241.5</v>
      </c>
      <c r="F198" s="21">
        <v>200.3</v>
      </c>
      <c r="G198" s="21">
        <v>3441.8</v>
      </c>
      <c r="H198" s="21">
        <v>34890</v>
      </c>
      <c r="I198" s="21">
        <v>1332.4</v>
      </c>
      <c r="J198" s="21">
        <v>36222.400000000001</v>
      </c>
      <c r="K198" s="21">
        <v>1133</v>
      </c>
      <c r="L198" s="21">
        <v>239.7</v>
      </c>
      <c r="M198" s="21">
        <v>994.9</v>
      </c>
      <c r="N198" s="21">
        <v>107.3</v>
      </c>
    </row>
    <row r="199" spans="1:14" ht="10.050000000000001" customHeight="1">
      <c r="A199" s="18" t="s">
        <v>375</v>
      </c>
      <c r="B199" s="19">
        <v>2004</v>
      </c>
      <c r="C199" s="18" t="s">
        <v>1707</v>
      </c>
      <c r="D199" s="20">
        <v>4</v>
      </c>
      <c r="E199" s="21">
        <v>37409.599999999999</v>
      </c>
      <c r="F199" s="21">
        <v>0</v>
      </c>
      <c r="G199" s="21">
        <v>37409.599999999999</v>
      </c>
      <c r="H199" s="21">
        <v>519422.3</v>
      </c>
      <c r="I199" s="21">
        <v>3222.8</v>
      </c>
      <c r="J199" s="21">
        <v>522645.1</v>
      </c>
      <c r="K199" s="21">
        <v>21245.9</v>
      </c>
      <c r="L199" s="21">
        <v>1399.5</v>
      </c>
      <c r="M199" s="21">
        <v>19277.400000000001</v>
      </c>
      <c r="N199" s="21">
        <v>268</v>
      </c>
    </row>
    <row r="200" spans="1:14" ht="10.050000000000001" customHeight="1">
      <c r="A200" s="18" t="s">
        <v>330</v>
      </c>
      <c r="B200" s="19">
        <v>2004</v>
      </c>
      <c r="C200" s="18" t="s">
        <v>1707</v>
      </c>
      <c r="D200" s="20">
        <v>5</v>
      </c>
      <c r="E200" s="21">
        <v>32636.3</v>
      </c>
      <c r="F200" s="21">
        <v>78.2</v>
      </c>
      <c r="G200" s="21">
        <v>32714.5</v>
      </c>
      <c r="H200" s="21">
        <v>216951.3</v>
      </c>
      <c r="I200" s="21">
        <v>3697.5</v>
      </c>
      <c r="J200" s="21">
        <v>220648.8</v>
      </c>
      <c r="K200" s="21">
        <v>4268.3</v>
      </c>
      <c r="L200" s="21">
        <v>945.5</v>
      </c>
      <c r="M200" s="21">
        <v>12567.7</v>
      </c>
      <c r="N200" s="21">
        <v>38.5</v>
      </c>
    </row>
    <row r="201" spans="1:14" ht="10.050000000000001" customHeight="1">
      <c r="A201" s="18" t="s">
        <v>413</v>
      </c>
      <c r="B201" s="19">
        <v>2004</v>
      </c>
      <c r="C201" s="18" t="s">
        <v>1707</v>
      </c>
      <c r="D201" s="20">
        <v>5</v>
      </c>
      <c r="E201" s="21">
        <v>227</v>
      </c>
      <c r="F201" s="21">
        <v>312.10000000000002</v>
      </c>
      <c r="G201" s="21">
        <v>539.1</v>
      </c>
      <c r="H201" s="21">
        <v>1243.8</v>
      </c>
      <c r="I201" s="21">
        <v>372.5</v>
      </c>
      <c r="J201" s="21">
        <v>1616.3</v>
      </c>
      <c r="K201" s="21">
        <v>0</v>
      </c>
      <c r="L201" s="21">
        <v>0</v>
      </c>
      <c r="M201" s="21">
        <v>0</v>
      </c>
      <c r="N201" s="21">
        <v>0</v>
      </c>
    </row>
    <row r="202" spans="1:14" ht="10.050000000000001" customHeight="1">
      <c r="A202" s="18" t="s">
        <v>392</v>
      </c>
      <c r="B202" s="19">
        <v>2004</v>
      </c>
      <c r="C202" s="18" t="s">
        <v>1707</v>
      </c>
      <c r="D202" s="20">
        <v>5</v>
      </c>
      <c r="E202" s="21">
        <v>1972.8</v>
      </c>
      <c r="F202" s="21">
        <v>1001.4</v>
      </c>
      <c r="G202" s="21">
        <v>2974.2</v>
      </c>
      <c r="H202" s="21">
        <v>27144.799999999999</v>
      </c>
      <c r="I202" s="21">
        <v>1350.1</v>
      </c>
      <c r="J202" s="21">
        <v>28494.9</v>
      </c>
      <c r="K202" s="21">
        <v>303.5</v>
      </c>
      <c r="L202" s="21">
        <v>0</v>
      </c>
      <c r="M202" s="21">
        <v>828.4</v>
      </c>
      <c r="N202" s="21">
        <v>1.1000000000000001</v>
      </c>
    </row>
    <row r="203" spans="1:14" ht="10.050000000000001" customHeight="1">
      <c r="A203" s="18" t="s">
        <v>375</v>
      </c>
      <c r="B203" s="19">
        <v>2004</v>
      </c>
      <c r="C203" s="18" t="s">
        <v>1707</v>
      </c>
      <c r="D203" s="20">
        <v>5</v>
      </c>
      <c r="E203" s="21">
        <v>23170.1</v>
      </c>
      <c r="F203" s="21">
        <v>209.4</v>
      </c>
      <c r="G203" s="21">
        <v>23379.5</v>
      </c>
      <c r="H203" s="21">
        <v>344271</v>
      </c>
      <c r="I203" s="21">
        <v>3220.2</v>
      </c>
      <c r="J203" s="21">
        <v>347491.2</v>
      </c>
      <c r="K203" s="21">
        <v>10052.200000000001</v>
      </c>
      <c r="L203" s="21">
        <v>400.9</v>
      </c>
      <c r="M203" s="21">
        <v>11300.4</v>
      </c>
      <c r="N203" s="21">
        <v>294.2</v>
      </c>
    </row>
    <row r="204" spans="1:14" ht="10.050000000000001" customHeight="1">
      <c r="A204" s="18" t="s">
        <v>330</v>
      </c>
      <c r="B204" s="19">
        <v>2004</v>
      </c>
      <c r="C204" s="18" t="s">
        <v>1707</v>
      </c>
      <c r="D204" s="20">
        <v>6</v>
      </c>
      <c r="E204" s="21">
        <v>16637.8</v>
      </c>
      <c r="F204" s="21">
        <v>901.7</v>
      </c>
      <c r="G204" s="21">
        <v>17539.5</v>
      </c>
      <c r="H204" s="21">
        <v>19479.599999999999</v>
      </c>
      <c r="I204" s="21">
        <v>3211.6</v>
      </c>
      <c r="J204" s="21">
        <v>22691.200000000001</v>
      </c>
      <c r="K204" s="21">
        <v>1060.0999999999999</v>
      </c>
      <c r="L204" s="21">
        <v>940.3</v>
      </c>
      <c r="M204" s="21">
        <v>3949.5</v>
      </c>
      <c r="N204" s="21">
        <v>198.6</v>
      </c>
    </row>
    <row r="205" spans="1:14" ht="10.050000000000001" customHeight="1">
      <c r="A205" s="18" t="s">
        <v>413</v>
      </c>
      <c r="B205" s="19">
        <v>2004</v>
      </c>
      <c r="C205" s="18" t="s">
        <v>1707</v>
      </c>
      <c r="D205" s="20">
        <v>6</v>
      </c>
      <c r="E205" s="21">
        <v>415.8</v>
      </c>
      <c r="F205" s="21">
        <v>0</v>
      </c>
      <c r="G205" s="21">
        <v>415.8</v>
      </c>
      <c r="H205" s="21">
        <v>823</v>
      </c>
      <c r="I205" s="21">
        <v>397.4</v>
      </c>
      <c r="J205" s="21">
        <v>1220.4000000000001</v>
      </c>
      <c r="K205" s="21">
        <v>0</v>
      </c>
      <c r="L205" s="21">
        <v>0</v>
      </c>
      <c r="M205" s="21">
        <v>0</v>
      </c>
      <c r="N205" s="21">
        <v>0</v>
      </c>
    </row>
    <row r="206" spans="1:14" ht="10.050000000000001" customHeight="1">
      <c r="A206" s="18" t="s">
        <v>392</v>
      </c>
      <c r="B206" s="19">
        <v>2004</v>
      </c>
      <c r="C206" s="18" t="s">
        <v>1707</v>
      </c>
      <c r="D206" s="20">
        <v>6</v>
      </c>
      <c r="E206" s="21">
        <v>941.6</v>
      </c>
      <c r="F206" s="21">
        <v>1321.9</v>
      </c>
      <c r="G206" s="21">
        <v>2263.5</v>
      </c>
      <c r="H206" s="21">
        <v>12613</v>
      </c>
      <c r="I206" s="21">
        <v>902.9</v>
      </c>
      <c r="J206" s="21">
        <v>13515.9</v>
      </c>
      <c r="K206" s="21">
        <v>155.4</v>
      </c>
      <c r="L206" s="21">
        <v>4</v>
      </c>
      <c r="M206" s="21">
        <v>150.1</v>
      </c>
      <c r="N206" s="21">
        <v>2</v>
      </c>
    </row>
    <row r="207" spans="1:14" ht="10.050000000000001" customHeight="1">
      <c r="A207" s="18" t="s">
        <v>375</v>
      </c>
      <c r="B207" s="19">
        <v>2004</v>
      </c>
      <c r="C207" s="18" t="s">
        <v>1707</v>
      </c>
      <c r="D207" s="20">
        <v>6</v>
      </c>
      <c r="E207" s="21">
        <v>21455.9</v>
      </c>
      <c r="F207" s="21">
        <v>214.4</v>
      </c>
      <c r="G207" s="21">
        <v>21670.3</v>
      </c>
      <c r="H207" s="21">
        <v>127762.4</v>
      </c>
      <c r="I207" s="21">
        <v>1441.8</v>
      </c>
      <c r="J207" s="21">
        <v>129204.2</v>
      </c>
      <c r="K207" s="21">
        <v>2164.5</v>
      </c>
      <c r="L207" s="21">
        <v>600.9</v>
      </c>
      <c r="M207" s="21">
        <v>7813.5</v>
      </c>
      <c r="N207" s="21">
        <v>675.1</v>
      </c>
    </row>
    <row r="208" spans="1:14" ht="10.050000000000001" customHeight="1">
      <c r="A208" s="18" t="s">
        <v>330</v>
      </c>
      <c r="B208" s="19">
        <v>2004</v>
      </c>
      <c r="C208" s="18" t="s">
        <v>1710</v>
      </c>
      <c r="D208" s="20">
        <v>7</v>
      </c>
      <c r="E208" s="21">
        <v>2309935.7000000002</v>
      </c>
      <c r="F208" s="21">
        <v>5791.7</v>
      </c>
      <c r="G208" s="21">
        <v>2315727.4</v>
      </c>
      <c r="H208" s="21">
        <v>1859509.3</v>
      </c>
      <c r="I208" s="21">
        <v>9058.9</v>
      </c>
      <c r="J208" s="21">
        <v>1868568.2</v>
      </c>
      <c r="K208" s="21">
        <v>679682.1</v>
      </c>
      <c r="L208" s="21">
        <v>725615.9</v>
      </c>
      <c r="M208" s="21">
        <v>46555.1</v>
      </c>
      <c r="N208" s="21">
        <v>438.8</v>
      </c>
    </row>
    <row r="209" spans="1:14" ht="10.050000000000001" customHeight="1">
      <c r="A209" s="18" t="s">
        <v>413</v>
      </c>
      <c r="B209" s="19">
        <v>2004</v>
      </c>
      <c r="C209" s="18" t="s">
        <v>1710</v>
      </c>
      <c r="D209" s="20">
        <v>7</v>
      </c>
      <c r="E209" s="21">
        <v>1145.7</v>
      </c>
      <c r="F209" s="21">
        <v>0</v>
      </c>
      <c r="G209" s="21">
        <v>1145.7</v>
      </c>
      <c r="H209" s="21">
        <v>991.5</v>
      </c>
      <c r="I209" s="21">
        <v>493.7</v>
      </c>
      <c r="J209" s="21">
        <v>1485.2</v>
      </c>
      <c r="K209" s="21">
        <v>0</v>
      </c>
      <c r="L209" s="21">
        <v>0</v>
      </c>
      <c r="M209" s="21">
        <v>0</v>
      </c>
      <c r="N209" s="21">
        <v>0</v>
      </c>
    </row>
    <row r="210" spans="1:14" ht="10.050000000000001" customHeight="1">
      <c r="A210" s="18" t="s">
        <v>392</v>
      </c>
      <c r="B210" s="19">
        <v>2004</v>
      </c>
      <c r="C210" s="18" t="s">
        <v>1710</v>
      </c>
      <c r="D210" s="20">
        <v>7</v>
      </c>
      <c r="E210" s="21">
        <v>144.9</v>
      </c>
      <c r="F210" s="21">
        <v>0</v>
      </c>
      <c r="G210" s="21">
        <v>144.9</v>
      </c>
      <c r="H210" s="21">
        <v>7492.1</v>
      </c>
      <c r="I210" s="21">
        <v>1577</v>
      </c>
      <c r="J210" s="21">
        <v>9069.1</v>
      </c>
      <c r="K210" s="21">
        <v>4.4000000000000004</v>
      </c>
      <c r="L210" s="21">
        <v>0</v>
      </c>
      <c r="M210" s="21">
        <v>151</v>
      </c>
      <c r="N210" s="21">
        <v>0</v>
      </c>
    </row>
    <row r="211" spans="1:14" ht="10.050000000000001" customHeight="1">
      <c r="A211" s="18" t="s">
        <v>375</v>
      </c>
      <c r="B211" s="19">
        <v>2004</v>
      </c>
      <c r="C211" s="18" t="s">
        <v>1710</v>
      </c>
      <c r="D211" s="20">
        <v>7</v>
      </c>
      <c r="E211" s="21">
        <v>1214.5999999999999</v>
      </c>
      <c r="F211" s="21">
        <v>0</v>
      </c>
      <c r="G211" s="21">
        <v>1214.5999999999999</v>
      </c>
      <c r="H211" s="21">
        <v>74088.399999999994</v>
      </c>
      <c r="I211" s="21">
        <v>2265.8000000000002</v>
      </c>
      <c r="J211" s="21">
        <v>76354.2</v>
      </c>
      <c r="K211" s="21">
        <v>1413.1</v>
      </c>
      <c r="L211" s="21">
        <v>59.6</v>
      </c>
      <c r="M211" s="21">
        <v>475.6</v>
      </c>
      <c r="N211" s="21">
        <v>335.4</v>
      </c>
    </row>
    <row r="212" spans="1:14" ht="10.050000000000001" customHeight="1">
      <c r="A212" s="18" t="s">
        <v>330</v>
      </c>
      <c r="B212" s="19">
        <v>2004</v>
      </c>
      <c r="C212" s="18" t="s">
        <v>1710</v>
      </c>
      <c r="D212" s="20">
        <v>8</v>
      </c>
      <c r="E212" s="21">
        <v>453343.2</v>
      </c>
      <c r="F212" s="21">
        <v>2574.8000000000002</v>
      </c>
      <c r="G212" s="21">
        <v>455918</v>
      </c>
      <c r="H212" s="21">
        <v>2002287.3</v>
      </c>
      <c r="I212" s="21">
        <v>8386.2000000000007</v>
      </c>
      <c r="J212" s="21">
        <v>2010673.5</v>
      </c>
      <c r="K212" s="21">
        <v>576377.9</v>
      </c>
      <c r="L212" s="21">
        <v>80766.7</v>
      </c>
      <c r="M212" s="21">
        <v>183415.3</v>
      </c>
      <c r="N212" s="21">
        <v>655.6</v>
      </c>
    </row>
    <row r="213" spans="1:14" ht="10.050000000000001" customHeight="1">
      <c r="A213" s="18" t="s">
        <v>413</v>
      </c>
      <c r="B213" s="19">
        <v>2004</v>
      </c>
      <c r="C213" s="18" t="s">
        <v>1710</v>
      </c>
      <c r="D213" s="20">
        <v>8</v>
      </c>
      <c r="E213" s="21">
        <v>2928.9</v>
      </c>
      <c r="F213" s="21">
        <v>0</v>
      </c>
      <c r="G213" s="21">
        <v>2928.9</v>
      </c>
      <c r="H213" s="21">
        <v>1986.6</v>
      </c>
      <c r="I213" s="21">
        <v>469.9</v>
      </c>
      <c r="J213" s="21">
        <v>2456.5</v>
      </c>
      <c r="K213" s="21">
        <v>64.7</v>
      </c>
      <c r="L213" s="21">
        <v>89.6</v>
      </c>
      <c r="M213" s="21">
        <v>24.9</v>
      </c>
      <c r="N213" s="21">
        <v>0</v>
      </c>
    </row>
    <row r="214" spans="1:14" ht="10.050000000000001" customHeight="1">
      <c r="A214" s="18" t="s">
        <v>392</v>
      </c>
      <c r="B214" s="19">
        <v>2004</v>
      </c>
      <c r="C214" s="18" t="s">
        <v>1710</v>
      </c>
      <c r="D214" s="20">
        <v>8</v>
      </c>
      <c r="E214" s="21">
        <v>102.9</v>
      </c>
      <c r="F214" s="21">
        <v>283.5</v>
      </c>
      <c r="G214" s="21">
        <v>386.4</v>
      </c>
      <c r="H214" s="21">
        <v>4976.7</v>
      </c>
      <c r="I214" s="21">
        <v>905.1</v>
      </c>
      <c r="J214" s="21">
        <v>5881.8</v>
      </c>
      <c r="K214" s="21">
        <v>4.4000000000000004</v>
      </c>
      <c r="L214" s="21">
        <v>0</v>
      </c>
      <c r="M214" s="21">
        <v>0</v>
      </c>
      <c r="N214" s="21">
        <v>0</v>
      </c>
    </row>
    <row r="215" spans="1:14" ht="10.050000000000001" customHeight="1">
      <c r="A215" s="18" t="s">
        <v>375</v>
      </c>
      <c r="B215" s="19">
        <v>2004</v>
      </c>
      <c r="C215" s="18" t="s">
        <v>1710</v>
      </c>
      <c r="D215" s="20">
        <v>8</v>
      </c>
      <c r="E215" s="21">
        <v>11643</v>
      </c>
      <c r="F215" s="21">
        <v>21.3</v>
      </c>
      <c r="G215" s="21">
        <v>11664.3</v>
      </c>
      <c r="H215" s="21">
        <v>60950</v>
      </c>
      <c r="I215" s="21">
        <v>1439.1</v>
      </c>
      <c r="J215" s="21">
        <v>62389.1</v>
      </c>
      <c r="K215" s="21">
        <v>4242.7</v>
      </c>
      <c r="L215" s="21">
        <v>2922.7</v>
      </c>
      <c r="M215" s="21">
        <v>93.1</v>
      </c>
      <c r="N215" s="21">
        <v>0</v>
      </c>
    </row>
    <row r="216" spans="1:14" ht="10.050000000000001" customHeight="1">
      <c r="A216" s="18" t="s">
        <v>330</v>
      </c>
      <c r="B216" s="19">
        <v>2004</v>
      </c>
      <c r="C216" s="18" t="s">
        <v>1710</v>
      </c>
      <c r="D216" s="20">
        <v>9</v>
      </c>
      <c r="E216" s="21">
        <v>107094.8</v>
      </c>
      <c r="F216" s="21">
        <v>147.30000000000001</v>
      </c>
      <c r="G216" s="21">
        <v>107242.1</v>
      </c>
      <c r="H216" s="21">
        <v>1829206.3</v>
      </c>
      <c r="I216" s="21">
        <v>7437.3</v>
      </c>
      <c r="J216" s="21">
        <v>1836643.6</v>
      </c>
      <c r="K216" s="21">
        <v>509664.2</v>
      </c>
      <c r="L216" s="21">
        <v>12028.3</v>
      </c>
      <c r="M216" s="21">
        <v>76720.600000000006</v>
      </c>
      <c r="N216" s="21">
        <v>2023.4</v>
      </c>
    </row>
    <row r="217" spans="1:14" ht="10.050000000000001" customHeight="1">
      <c r="A217" s="18" t="s">
        <v>413</v>
      </c>
      <c r="B217" s="19">
        <v>2004</v>
      </c>
      <c r="C217" s="18" t="s">
        <v>1710</v>
      </c>
      <c r="D217" s="20">
        <v>9</v>
      </c>
      <c r="E217" s="21">
        <v>1979.1</v>
      </c>
      <c r="F217" s="21">
        <v>150.30000000000001</v>
      </c>
      <c r="G217" s="21">
        <v>2129.4</v>
      </c>
      <c r="H217" s="21">
        <v>2068</v>
      </c>
      <c r="I217" s="21">
        <v>470.4</v>
      </c>
      <c r="J217" s="21">
        <v>2538.4</v>
      </c>
      <c r="K217" s="21">
        <v>98.2</v>
      </c>
      <c r="L217" s="21">
        <v>115.5</v>
      </c>
      <c r="M217" s="21">
        <v>80.400000000000006</v>
      </c>
      <c r="N217" s="21">
        <v>1.6</v>
      </c>
    </row>
    <row r="218" spans="1:14" ht="10.050000000000001" customHeight="1">
      <c r="A218" s="18" t="s">
        <v>392</v>
      </c>
      <c r="B218" s="19">
        <v>2004</v>
      </c>
      <c r="C218" s="18" t="s">
        <v>1710</v>
      </c>
      <c r="D218" s="20">
        <v>9</v>
      </c>
      <c r="E218" s="21">
        <v>24746.9</v>
      </c>
      <c r="F218" s="21">
        <v>2170.6</v>
      </c>
      <c r="G218" s="21">
        <v>26917.5</v>
      </c>
      <c r="H218" s="21">
        <v>27005.4</v>
      </c>
      <c r="I218" s="21">
        <v>2095</v>
      </c>
      <c r="J218" s="21">
        <v>29100.400000000001</v>
      </c>
      <c r="K218" s="21">
        <v>2490.8000000000002</v>
      </c>
      <c r="L218" s="21">
        <v>2750.4</v>
      </c>
      <c r="M218" s="21">
        <v>254.9</v>
      </c>
      <c r="N218" s="21">
        <v>9.1</v>
      </c>
    </row>
    <row r="219" spans="1:14" ht="10.050000000000001" customHeight="1">
      <c r="A219" s="18" t="s">
        <v>375</v>
      </c>
      <c r="B219" s="19">
        <v>2004</v>
      </c>
      <c r="C219" s="18" t="s">
        <v>1710</v>
      </c>
      <c r="D219" s="20">
        <v>9</v>
      </c>
      <c r="E219" s="21">
        <v>714119.3</v>
      </c>
      <c r="F219" s="21">
        <v>1360.2</v>
      </c>
      <c r="G219" s="21">
        <v>715479.5</v>
      </c>
      <c r="H219" s="21">
        <v>640052.69999999995</v>
      </c>
      <c r="I219" s="21">
        <v>2282.9</v>
      </c>
      <c r="J219" s="21">
        <v>642335.6</v>
      </c>
      <c r="K219" s="21">
        <v>221857.3</v>
      </c>
      <c r="L219" s="21">
        <v>222823.7</v>
      </c>
      <c r="M219" s="21">
        <v>5139.3</v>
      </c>
      <c r="N219" s="21">
        <v>69.8</v>
      </c>
    </row>
    <row r="220" spans="1:14" ht="10.050000000000001" customHeight="1">
      <c r="A220" s="18" t="s">
        <v>330</v>
      </c>
      <c r="B220" s="19">
        <v>2004</v>
      </c>
      <c r="C220" s="18" t="s">
        <v>1710</v>
      </c>
      <c r="D220" s="20">
        <v>10</v>
      </c>
      <c r="E220" s="21">
        <v>51532.1</v>
      </c>
      <c r="F220" s="21">
        <v>0</v>
      </c>
      <c r="G220" s="21">
        <v>51532.1</v>
      </c>
      <c r="H220" s="21">
        <v>1592840</v>
      </c>
      <c r="I220" s="21">
        <v>7275.9</v>
      </c>
      <c r="J220" s="21">
        <v>1600115.9</v>
      </c>
      <c r="K220" s="21">
        <v>475206.1</v>
      </c>
      <c r="L220" s="21">
        <v>3667.7</v>
      </c>
      <c r="M220" s="21">
        <v>37702</v>
      </c>
      <c r="N220" s="21">
        <v>423.8</v>
      </c>
    </row>
    <row r="221" spans="1:14" ht="10.050000000000001" customHeight="1">
      <c r="A221" s="18" t="s">
        <v>413</v>
      </c>
      <c r="B221" s="19">
        <v>2004</v>
      </c>
      <c r="C221" s="18" t="s">
        <v>1710</v>
      </c>
      <c r="D221" s="20">
        <v>10</v>
      </c>
      <c r="E221" s="21">
        <v>239.1</v>
      </c>
      <c r="F221" s="21">
        <v>0</v>
      </c>
      <c r="G221" s="21">
        <v>239.1</v>
      </c>
      <c r="H221" s="21">
        <v>1450.7</v>
      </c>
      <c r="I221" s="21">
        <v>453</v>
      </c>
      <c r="J221" s="21">
        <v>1903.7</v>
      </c>
      <c r="K221" s="21">
        <v>98.2</v>
      </c>
      <c r="L221" s="21">
        <v>0</v>
      </c>
      <c r="M221" s="21">
        <v>0</v>
      </c>
      <c r="N221" s="21">
        <v>0</v>
      </c>
    </row>
    <row r="222" spans="1:14" ht="10.050000000000001" customHeight="1">
      <c r="A222" s="18" t="s">
        <v>392</v>
      </c>
      <c r="B222" s="19">
        <v>2004</v>
      </c>
      <c r="C222" s="18" t="s">
        <v>1710</v>
      </c>
      <c r="D222" s="20">
        <v>10</v>
      </c>
      <c r="E222" s="21">
        <v>58089.4</v>
      </c>
      <c r="F222" s="21">
        <v>3583.1</v>
      </c>
      <c r="G222" s="21">
        <v>61672.5</v>
      </c>
      <c r="H222" s="21">
        <v>78557.8</v>
      </c>
      <c r="I222" s="21">
        <v>5484.2</v>
      </c>
      <c r="J222" s="21">
        <v>84042</v>
      </c>
      <c r="K222" s="21">
        <v>8040.4</v>
      </c>
      <c r="L222" s="21">
        <v>6085.6</v>
      </c>
      <c r="M222" s="21">
        <v>527.70000000000005</v>
      </c>
      <c r="N222" s="21">
        <v>8.3000000000000007</v>
      </c>
    </row>
    <row r="223" spans="1:14" ht="10.050000000000001" customHeight="1">
      <c r="A223" s="18" t="s">
        <v>375</v>
      </c>
      <c r="B223" s="19">
        <v>2004</v>
      </c>
      <c r="C223" s="18" t="s">
        <v>1710</v>
      </c>
      <c r="D223" s="20">
        <v>10</v>
      </c>
      <c r="E223" s="21">
        <v>259363</v>
      </c>
      <c r="F223" s="21">
        <v>303.2</v>
      </c>
      <c r="G223" s="21">
        <v>259666.2</v>
      </c>
      <c r="H223" s="21">
        <v>755539.6</v>
      </c>
      <c r="I223" s="21">
        <v>2435.1999999999998</v>
      </c>
      <c r="J223" s="21">
        <v>757974.8</v>
      </c>
      <c r="K223" s="21">
        <v>244685</v>
      </c>
      <c r="L223" s="21">
        <v>58255.9</v>
      </c>
      <c r="M223" s="21">
        <v>34349.199999999997</v>
      </c>
      <c r="N223" s="21">
        <v>1067.5</v>
      </c>
    </row>
    <row r="224" spans="1:14" ht="10.050000000000001" customHeight="1">
      <c r="A224" s="18" t="s">
        <v>330</v>
      </c>
      <c r="B224" s="19">
        <v>2004</v>
      </c>
      <c r="C224" s="18" t="s">
        <v>1710</v>
      </c>
      <c r="D224" s="20">
        <v>11</v>
      </c>
      <c r="E224" s="21">
        <v>62061.7</v>
      </c>
      <c r="F224" s="21">
        <v>1115.8</v>
      </c>
      <c r="G224" s="21">
        <v>63177.5</v>
      </c>
      <c r="H224" s="21">
        <v>1411601.2</v>
      </c>
      <c r="I224" s="21">
        <v>7353.8</v>
      </c>
      <c r="J224" s="21">
        <v>1418955</v>
      </c>
      <c r="K224" s="21">
        <v>446017</v>
      </c>
      <c r="L224" s="21">
        <v>10210.1</v>
      </c>
      <c r="M224" s="21">
        <v>38265.4</v>
      </c>
      <c r="N224" s="21">
        <v>1133.8</v>
      </c>
    </row>
    <row r="225" spans="1:14" ht="10.050000000000001" customHeight="1">
      <c r="A225" s="18" t="s">
        <v>413</v>
      </c>
      <c r="B225" s="19">
        <v>2004</v>
      </c>
      <c r="C225" s="18" t="s">
        <v>1710</v>
      </c>
      <c r="D225" s="20">
        <v>11</v>
      </c>
      <c r="E225" s="21">
        <v>520.5</v>
      </c>
      <c r="F225" s="21">
        <v>0</v>
      </c>
      <c r="G225" s="21">
        <v>520.5</v>
      </c>
      <c r="H225" s="21">
        <v>1306.7</v>
      </c>
      <c r="I225" s="21">
        <v>376.7</v>
      </c>
      <c r="J225" s="21">
        <v>1683.4</v>
      </c>
      <c r="K225" s="21">
        <v>98.2</v>
      </c>
      <c r="L225" s="21">
        <v>0</v>
      </c>
      <c r="M225" s="21">
        <v>0</v>
      </c>
      <c r="N225" s="21">
        <v>0</v>
      </c>
    </row>
    <row r="226" spans="1:14" ht="10.050000000000001" customHeight="1">
      <c r="A226" s="18" t="s">
        <v>392</v>
      </c>
      <c r="B226" s="19">
        <v>2004</v>
      </c>
      <c r="C226" s="18" t="s">
        <v>1710</v>
      </c>
      <c r="D226" s="20">
        <v>11</v>
      </c>
      <c r="E226" s="21">
        <v>8082.50000000001</v>
      </c>
      <c r="F226" s="21">
        <v>45.6</v>
      </c>
      <c r="G226" s="21">
        <v>8128.1000000000104</v>
      </c>
      <c r="H226" s="21">
        <v>78173</v>
      </c>
      <c r="I226" s="21">
        <v>5341.6</v>
      </c>
      <c r="J226" s="21">
        <v>83514.600000000006</v>
      </c>
      <c r="K226" s="21">
        <v>7528.1</v>
      </c>
      <c r="L226" s="21">
        <v>548.4</v>
      </c>
      <c r="M226" s="21">
        <v>949.3</v>
      </c>
      <c r="N226" s="21">
        <v>111.4</v>
      </c>
    </row>
    <row r="227" spans="1:14" ht="10.050000000000001" customHeight="1">
      <c r="A227" s="18" t="s">
        <v>375</v>
      </c>
      <c r="B227" s="19">
        <v>2004</v>
      </c>
      <c r="C227" s="18" t="s">
        <v>1710</v>
      </c>
      <c r="D227" s="20">
        <v>11</v>
      </c>
      <c r="E227" s="21">
        <v>41807.800000000003</v>
      </c>
      <c r="F227" s="21">
        <v>523.5</v>
      </c>
      <c r="G227" s="21">
        <v>42331.3</v>
      </c>
      <c r="H227" s="21">
        <v>704833.3</v>
      </c>
      <c r="I227" s="21">
        <v>2550.8000000000002</v>
      </c>
      <c r="J227" s="21">
        <v>707384.1</v>
      </c>
      <c r="K227" s="21">
        <v>224263.3</v>
      </c>
      <c r="L227" s="21">
        <v>5995.5</v>
      </c>
      <c r="M227" s="21">
        <v>25780.400000000001</v>
      </c>
      <c r="N227" s="21">
        <v>636.79999999999995</v>
      </c>
    </row>
    <row r="228" spans="1:14" ht="10.050000000000001" customHeight="1">
      <c r="A228" s="18" t="s">
        <v>330</v>
      </c>
      <c r="B228" s="19">
        <v>2004</v>
      </c>
      <c r="C228" s="18" t="s">
        <v>1710</v>
      </c>
      <c r="D228" s="20">
        <v>12</v>
      </c>
      <c r="E228" s="21">
        <v>72311.3</v>
      </c>
      <c r="F228" s="21">
        <v>0</v>
      </c>
      <c r="G228" s="21">
        <v>72311.3</v>
      </c>
      <c r="H228" s="21">
        <v>1233541.5</v>
      </c>
      <c r="I228" s="21">
        <v>4908</v>
      </c>
      <c r="J228" s="21">
        <v>1238449.5</v>
      </c>
      <c r="K228" s="21">
        <v>400469.9</v>
      </c>
      <c r="L228" s="21">
        <v>5695.7</v>
      </c>
      <c r="M228" s="21">
        <v>49950.7</v>
      </c>
      <c r="N228" s="21">
        <v>1292.0999999999999</v>
      </c>
    </row>
    <row r="229" spans="1:14" ht="10.050000000000001" customHeight="1">
      <c r="A229" s="18" t="s">
        <v>413</v>
      </c>
      <c r="B229" s="19">
        <v>2004</v>
      </c>
      <c r="C229" s="18" t="s">
        <v>1710</v>
      </c>
      <c r="D229" s="20">
        <v>12</v>
      </c>
      <c r="E229" s="21">
        <v>278</v>
      </c>
      <c r="F229" s="21">
        <v>88.2</v>
      </c>
      <c r="G229" s="21">
        <v>366.2</v>
      </c>
      <c r="H229" s="21">
        <v>1315.3</v>
      </c>
      <c r="I229" s="21">
        <v>463.5</v>
      </c>
      <c r="J229" s="21">
        <v>1778.8</v>
      </c>
      <c r="K229" s="21">
        <v>98.2</v>
      </c>
      <c r="L229" s="21">
        <v>0</v>
      </c>
      <c r="M229" s="21">
        <v>0</v>
      </c>
      <c r="N229" s="21">
        <v>0</v>
      </c>
    </row>
    <row r="230" spans="1:14" ht="10.050000000000001" customHeight="1">
      <c r="A230" s="18" t="s">
        <v>392</v>
      </c>
      <c r="B230" s="19">
        <v>2004</v>
      </c>
      <c r="C230" s="18" t="s">
        <v>1710</v>
      </c>
      <c r="D230" s="20">
        <v>12</v>
      </c>
      <c r="E230" s="21">
        <v>2412.1999999999998</v>
      </c>
      <c r="F230" s="21">
        <v>45.2</v>
      </c>
      <c r="G230" s="21">
        <v>2457.4</v>
      </c>
      <c r="H230" s="21">
        <v>71501.399999999994</v>
      </c>
      <c r="I230" s="21">
        <v>5059.5</v>
      </c>
      <c r="J230" s="21">
        <v>76560.899999999994</v>
      </c>
      <c r="K230" s="21">
        <v>6405</v>
      </c>
      <c r="L230" s="21">
        <v>112.6</v>
      </c>
      <c r="M230" s="21">
        <v>1157</v>
      </c>
      <c r="N230" s="21">
        <v>78.7</v>
      </c>
    </row>
    <row r="231" spans="1:14" ht="10.050000000000001" customHeight="1">
      <c r="A231" s="18" t="s">
        <v>375</v>
      </c>
      <c r="B231" s="19">
        <v>2004</v>
      </c>
      <c r="C231" s="18" t="s">
        <v>1710</v>
      </c>
      <c r="D231" s="20">
        <v>12</v>
      </c>
      <c r="E231" s="21">
        <v>39308.400000000001</v>
      </c>
      <c r="F231" s="21">
        <v>31.6</v>
      </c>
      <c r="G231" s="21">
        <v>39340</v>
      </c>
      <c r="H231" s="21">
        <v>646658.4</v>
      </c>
      <c r="I231" s="21">
        <v>2648.4</v>
      </c>
      <c r="J231" s="21">
        <v>649306.80000000005</v>
      </c>
      <c r="K231" s="21">
        <v>195185.9</v>
      </c>
      <c r="L231" s="21">
        <v>3465.8</v>
      </c>
      <c r="M231" s="21">
        <v>31889.4</v>
      </c>
      <c r="N231" s="21">
        <v>653.79999999999995</v>
      </c>
    </row>
    <row r="232" spans="1:14" ht="10.050000000000001" customHeight="1">
      <c r="A232" s="18" t="s">
        <v>330</v>
      </c>
      <c r="B232" s="19">
        <v>2005</v>
      </c>
      <c r="C232" s="18" t="s">
        <v>1710</v>
      </c>
      <c r="D232" s="20">
        <v>1</v>
      </c>
      <c r="E232" s="21">
        <v>137918.20000000001</v>
      </c>
      <c r="F232" s="21">
        <v>29</v>
      </c>
      <c r="G232" s="21">
        <v>137947.20000000001</v>
      </c>
      <c r="H232" s="21">
        <v>1055391.3</v>
      </c>
      <c r="I232" s="21">
        <v>4742.8999999999996</v>
      </c>
      <c r="J232" s="21">
        <v>1060134.2</v>
      </c>
      <c r="K232" s="21">
        <v>308885</v>
      </c>
      <c r="L232" s="21">
        <v>12316.9</v>
      </c>
      <c r="M232" s="21">
        <v>103335.8</v>
      </c>
      <c r="N232" s="21">
        <v>566</v>
      </c>
    </row>
    <row r="233" spans="1:14" ht="10.050000000000001" customHeight="1">
      <c r="A233" s="18" t="s">
        <v>413</v>
      </c>
      <c r="B233" s="19">
        <v>2005</v>
      </c>
      <c r="C233" s="18" t="s">
        <v>1710</v>
      </c>
      <c r="D233" s="20">
        <v>1</v>
      </c>
      <c r="E233" s="21">
        <v>189.4</v>
      </c>
      <c r="F233" s="21">
        <v>150.9</v>
      </c>
      <c r="G233" s="21">
        <v>340.3</v>
      </c>
      <c r="H233" s="21">
        <v>1235.3</v>
      </c>
      <c r="I233" s="21">
        <v>579.5</v>
      </c>
      <c r="J233" s="21">
        <v>1814.8</v>
      </c>
      <c r="K233" s="21">
        <v>98.2</v>
      </c>
      <c r="L233" s="21">
        <v>0</v>
      </c>
      <c r="M233" s="21">
        <v>0</v>
      </c>
      <c r="N233" s="21">
        <v>0</v>
      </c>
    </row>
    <row r="234" spans="1:14" ht="10.050000000000001" customHeight="1">
      <c r="A234" s="18" t="s">
        <v>392</v>
      </c>
      <c r="B234" s="19">
        <v>2005</v>
      </c>
      <c r="C234" s="18" t="s">
        <v>1710</v>
      </c>
      <c r="D234" s="20">
        <v>1</v>
      </c>
      <c r="E234" s="21">
        <v>2561.6999999999998</v>
      </c>
      <c r="F234" s="21">
        <v>222</v>
      </c>
      <c r="G234" s="21">
        <v>2783.7</v>
      </c>
      <c r="H234" s="21">
        <v>65331.9</v>
      </c>
      <c r="I234" s="21">
        <v>5147.5</v>
      </c>
      <c r="J234" s="21">
        <v>70479.399999999994</v>
      </c>
      <c r="K234" s="21">
        <v>5624</v>
      </c>
      <c r="L234" s="21">
        <v>205.4</v>
      </c>
      <c r="M234" s="21">
        <v>983.7</v>
      </c>
      <c r="N234" s="21">
        <v>3.8</v>
      </c>
    </row>
    <row r="235" spans="1:14" ht="10.050000000000001" customHeight="1">
      <c r="A235" s="18" t="s">
        <v>375</v>
      </c>
      <c r="B235" s="19">
        <v>2005</v>
      </c>
      <c r="C235" s="18" t="s">
        <v>1710</v>
      </c>
      <c r="D235" s="20">
        <v>1</v>
      </c>
      <c r="E235" s="21">
        <v>42827.9</v>
      </c>
      <c r="F235" s="21">
        <v>0</v>
      </c>
      <c r="G235" s="21">
        <v>42827.9</v>
      </c>
      <c r="H235" s="21">
        <v>570309.5</v>
      </c>
      <c r="I235" s="21">
        <v>2266.4</v>
      </c>
      <c r="J235" s="21">
        <v>572575.9</v>
      </c>
      <c r="K235" s="21">
        <v>158012.1</v>
      </c>
      <c r="L235" s="21">
        <v>906.2</v>
      </c>
      <c r="M235" s="21">
        <v>37230.400000000001</v>
      </c>
      <c r="N235" s="21">
        <v>849.6</v>
      </c>
    </row>
    <row r="236" spans="1:14" ht="10.050000000000001" customHeight="1">
      <c r="A236" s="18" t="s">
        <v>330</v>
      </c>
      <c r="B236" s="19">
        <v>2005</v>
      </c>
      <c r="C236" s="18" t="s">
        <v>1710</v>
      </c>
      <c r="D236" s="20">
        <v>2</v>
      </c>
      <c r="E236" s="21">
        <v>104553.60000000001</v>
      </c>
      <c r="F236" s="21">
        <v>0</v>
      </c>
      <c r="G236" s="21">
        <v>104553.60000000001</v>
      </c>
      <c r="H236" s="21">
        <v>856706.6</v>
      </c>
      <c r="I236" s="21">
        <v>3338.3</v>
      </c>
      <c r="J236" s="21">
        <v>860044.9</v>
      </c>
      <c r="K236" s="21">
        <v>251846.7</v>
      </c>
      <c r="L236" s="21">
        <v>7969</v>
      </c>
      <c r="M236" s="21">
        <v>60891.199999999997</v>
      </c>
      <c r="N236" s="21">
        <v>4116.1000000000004</v>
      </c>
    </row>
    <row r="237" spans="1:14" ht="10.050000000000001" customHeight="1">
      <c r="A237" s="18" t="s">
        <v>413</v>
      </c>
      <c r="B237" s="19">
        <v>2005</v>
      </c>
      <c r="C237" s="18" t="s">
        <v>1710</v>
      </c>
      <c r="D237" s="20">
        <v>2</v>
      </c>
      <c r="E237" s="21">
        <v>241.7</v>
      </c>
      <c r="F237" s="21">
        <v>20.9</v>
      </c>
      <c r="G237" s="21">
        <v>262.60000000000002</v>
      </c>
      <c r="H237" s="21">
        <v>1038</v>
      </c>
      <c r="I237" s="21">
        <v>556.9</v>
      </c>
      <c r="J237" s="21">
        <v>1594.9</v>
      </c>
      <c r="K237" s="21">
        <v>9.1</v>
      </c>
      <c r="L237" s="21">
        <v>0</v>
      </c>
      <c r="M237" s="21">
        <v>89.1</v>
      </c>
      <c r="N237" s="21">
        <v>0</v>
      </c>
    </row>
    <row r="238" spans="1:14" ht="10.050000000000001" customHeight="1">
      <c r="A238" s="18" t="s">
        <v>392</v>
      </c>
      <c r="B238" s="19">
        <v>2005</v>
      </c>
      <c r="C238" s="18" t="s">
        <v>1710</v>
      </c>
      <c r="D238" s="20">
        <v>2</v>
      </c>
      <c r="E238" s="21">
        <v>2129.6</v>
      </c>
      <c r="F238" s="21">
        <v>3.5</v>
      </c>
      <c r="G238" s="21">
        <v>2133.1</v>
      </c>
      <c r="H238" s="21">
        <v>59017.7</v>
      </c>
      <c r="I238" s="21">
        <v>4443</v>
      </c>
      <c r="J238" s="21">
        <v>63460.7</v>
      </c>
      <c r="K238" s="21">
        <v>4706.6000000000004</v>
      </c>
      <c r="L238" s="21">
        <v>119.8</v>
      </c>
      <c r="M238" s="21">
        <v>967</v>
      </c>
      <c r="N238" s="21">
        <v>70.2</v>
      </c>
    </row>
    <row r="239" spans="1:14" ht="10.050000000000001" customHeight="1">
      <c r="A239" s="18" t="s">
        <v>375</v>
      </c>
      <c r="B239" s="19">
        <v>2005</v>
      </c>
      <c r="C239" s="18" t="s">
        <v>1710</v>
      </c>
      <c r="D239" s="20">
        <v>2</v>
      </c>
      <c r="E239" s="21">
        <v>58520.7</v>
      </c>
      <c r="F239" s="21">
        <v>998</v>
      </c>
      <c r="G239" s="21">
        <v>59518.7</v>
      </c>
      <c r="H239" s="21">
        <v>512303.8</v>
      </c>
      <c r="I239" s="21">
        <v>2472.1999999999998</v>
      </c>
      <c r="J239" s="21">
        <v>514776</v>
      </c>
      <c r="K239" s="21">
        <v>109701.3</v>
      </c>
      <c r="L239" s="21">
        <v>1445.2</v>
      </c>
      <c r="M239" s="21">
        <v>48299.6</v>
      </c>
      <c r="N239" s="21">
        <v>1456.4</v>
      </c>
    </row>
    <row r="240" spans="1:14" ht="10.050000000000001" customHeight="1">
      <c r="A240" s="18" t="s">
        <v>330</v>
      </c>
      <c r="B240" s="19">
        <v>2005</v>
      </c>
      <c r="C240" s="18" t="s">
        <v>1710</v>
      </c>
      <c r="D240" s="20">
        <v>3</v>
      </c>
      <c r="E240" s="21">
        <v>143453.9</v>
      </c>
      <c r="F240" s="21">
        <v>982.4</v>
      </c>
      <c r="G240" s="21">
        <v>144436.29999999999</v>
      </c>
      <c r="H240" s="21">
        <v>715580.1</v>
      </c>
      <c r="I240" s="21">
        <v>4263.3999999999996</v>
      </c>
      <c r="J240" s="21">
        <v>719843.5</v>
      </c>
      <c r="K240" s="21">
        <v>157236.6</v>
      </c>
      <c r="L240" s="21">
        <v>3620.5</v>
      </c>
      <c r="M240" s="21">
        <v>96221.7</v>
      </c>
      <c r="N240" s="21">
        <v>2008.9</v>
      </c>
    </row>
    <row r="241" spans="1:14" ht="10.050000000000001" customHeight="1">
      <c r="A241" s="18" t="s">
        <v>413</v>
      </c>
      <c r="B241" s="19">
        <v>2005</v>
      </c>
      <c r="C241" s="18" t="s">
        <v>1710</v>
      </c>
      <c r="D241" s="20">
        <v>3</v>
      </c>
      <c r="E241" s="21">
        <v>194.1</v>
      </c>
      <c r="F241" s="21">
        <v>230.5</v>
      </c>
      <c r="G241" s="21">
        <v>424.6</v>
      </c>
      <c r="H241" s="21">
        <v>956.7</v>
      </c>
      <c r="I241" s="21">
        <v>535.1</v>
      </c>
      <c r="J241" s="21">
        <v>1491.8</v>
      </c>
      <c r="K241" s="21">
        <v>5.9</v>
      </c>
      <c r="L241" s="21">
        <v>0</v>
      </c>
      <c r="M241" s="21">
        <v>3.2</v>
      </c>
      <c r="N241" s="21">
        <v>0</v>
      </c>
    </row>
    <row r="242" spans="1:14" ht="10.050000000000001" customHeight="1">
      <c r="A242" s="18" t="s">
        <v>392</v>
      </c>
      <c r="B242" s="19">
        <v>2005</v>
      </c>
      <c r="C242" s="18" t="s">
        <v>1710</v>
      </c>
      <c r="D242" s="20">
        <v>3</v>
      </c>
      <c r="E242" s="21">
        <v>4306.3</v>
      </c>
      <c r="F242" s="21">
        <v>844.3</v>
      </c>
      <c r="G242" s="21">
        <v>5150.6000000000004</v>
      </c>
      <c r="H242" s="21">
        <v>52611.3</v>
      </c>
      <c r="I242" s="21">
        <v>3132.7</v>
      </c>
      <c r="J242" s="21">
        <v>55744</v>
      </c>
      <c r="K242" s="21">
        <v>3553.9</v>
      </c>
      <c r="L242" s="21">
        <v>256.60000000000002</v>
      </c>
      <c r="M242" s="21">
        <v>1345.7</v>
      </c>
      <c r="N242" s="21">
        <v>63.6</v>
      </c>
    </row>
    <row r="243" spans="1:14" ht="10.050000000000001" customHeight="1">
      <c r="A243" s="18" t="s">
        <v>375</v>
      </c>
      <c r="B243" s="19">
        <v>2005</v>
      </c>
      <c r="C243" s="18" t="s">
        <v>1710</v>
      </c>
      <c r="D243" s="20">
        <v>3</v>
      </c>
      <c r="E243" s="21">
        <v>55849.5</v>
      </c>
      <c r="F243" s="21">
        <v>1017.7</v>
      </c>
      <c r="G243" s="21">
        <v>56867.199999999997</v>
      </c>
      <c r="H243" s="21">
        <v>419382.2</v>
      </c>
      <c r="I243" s="21">
        <v>4049.2</v>
      </c>
      <c r="J243" s="21">
        <v>423431.4</v>
      </c>
      <c r="K243" s="21">
        <v>67271.399999999994</v>
      </c>
      <c r="L243" s="21">
        <v>655.7</v>
      </c>
      <c r="M243" s="21">
        <v>42168.3</v>
      </c>
      <c r="N243" s="21">
        <v>917.3</v>
      </c>
    </row>
    <row r="244" spans="1:14" ht="10.050000000000001" customHeight="1">
      <c r="A244" s="18" t="s">
        <v>330</v>
      </c>
      <c r="B244" s="19">
        <v>2005</v>
      </c>
      <c r="C244" s="18" t="s">
        <v>1710</v>
      </c>
      <c r="D244" s="20">
        <v>4</v>
      </c>
      <c r="E244" s="21">
        <v>138852.5</v>
      </c>
      <c r="F244" s="21">
        <v>0</v>
      </c>
      <c r="G244" s="21">
        <v>138852.5</v>
      </c>
      <c r="H244" s="21">
        <v>561515.1</v>
      </c>
      <c r="I244" s="21">
        <v>4262.6000000000004</v>
      </c>
      <c r="J244" s="21">
        <v>565777.69999999995</v>
      </c>
      <c r="K244" s="21">
        <v>95734</v>
      </c>
      <c r="L244" s="21">
        <v>7953.1</v>
      </c>
      <c r="M244" s="21">
        <v>68122.2</v>
      </c>
      <c r="N244" s="21">
        <v>1333.5</v>
      </c>
    </row>
    <row r="245" spans="1:14" ht="10.050000000000001" customHeight="1">
      <c r="A245" s="18" t="s">
        <v>413</v>
      </c>
      <c r="B245" s="19">
        <v>2005</v>
      </c>
      <c r="C245" s="18" t="s">
        <v>1710</v>
      </c>
      <c r="D245" s="20">
        <v>4</v>
      </c>
      <c r="E245" s="21">
        <v>177</v>
      </c>
      <c r="F245" s="21">
        <v>0</v>
      </c>
      <c r="G245" s="21">
        <v>177</v>
      </c>
      <c r="H245" s="21">
        <v>797.5</v>
      </c>
      <c r="I245" s="21">
        <v>451.8</v>
      </c>
      <c r="J245" s="21">
        <v>1249.3</v>
      </c>
      <c r="K245" s="21">
        <v>0</v>
      </c>
      <c r="L245" s="21">
        <v>11.2</v>
      </c>
      <c r="M245" s="21">
        <v>17.100000000000001</v>
      </c>
      <c r="N245" s="21">
        <v>0</v>
      </c>
    </row>
    <row r="246" spans="1:14" ht="10.050000000000001" customHeight="1">
      <c r="A246" s="18" t="s">
        <v>392</v>
      </c>
      <c r="B246" s="19">
        <v>2005</v>
      </c>
      <c r="C246" s="18" t="s">
        <v>1710</v>
      </c>
      <c r="D246" s="20">
        <v>4</v>
      </c>
      <c r="E246" s="21">
        <v>5053.3999999999996</v>
      </c>
      <c r="F246" s="21">
        <v>0</v>
      </c>
      <c r="G246" s="21">
        <v>5053.3999999999996</v>
      </c>
      <c r="H246" s="21">
        <v>47672.1</v>
      </c>
      <c r="I246" s="21">
        <v>2545.6999999999998</v>
      </c>
      <c r="J246" s="21">
        <v>50217.8</v>
      </c>
      <c r="K246" s="21">
        <v>2305.5</v>
      </c>
      <c r="L246" s="21">
        <v>56.8</v>
      </c>
      <c r="M246" s="21">
        <v>1220.0999999999999</v>
      </c>
      <c r="N246" s="21">
        <v>99.1</v>
      </c>
    </row>
    <row r="247" spans="1:14" ht="10.050000000000001" customHeight="1">
      <c r="A247" s="18" t="s">
        <v>375</v>
      </c>
      <c r="B247" s="19">
        <v>2005</v>
      </c>
      <c r="C247" s="18" t="s">
        <v>1710</v>
      </c>
      <c r="D247" s="20">
        <v>4</v>
      </c>
      <c r="E247" s="21">
        <v>60718.5</v>
      </c>
      <c r="F247" s="21">
        <v>0</v>
      </c>
      <c r="G247" s="21">
        <v>60718.5</v>
      </c>
      <c r="H247" s="21">
        <v>328193</v>
      </c>
      <c r="I247" s="21">
        <v>4090.1</v>
      </c>
      <c r="J247" s="21">
        <v>332283.09999999998</v>
      </c>
      <c r="K247" s="21">
        <v>29502.799999999999</v>
      </c>
      <c r="L247" s="21">
        <v>1115.7</v>
      </c>
      <c r="M247" s="21">
        <v>38356.6</v>
      </c>
      <c r="N247" s="21">
        <v>527.70000000000005</v>
      </c>
    </row>
    <row r="248" spans="1:14" ht="10.050000000000001" customHeight="1">
      <c r="A248" s="18" t="s">
        <v>330</v>
      </c>
      <c r="B248" s="19">
        <v>2005</v>
      </c>
      <c r="C248" s="18" t="s">
        <v>1710</v>
      </c>
      <c r="D248" s="20">
        <v>5</v>
      </c>
      <c r="E248" s="21">
        <v>131740.5</v>
      </c>
      <c r="F248" s="21">
        <v>0</v>
      </c>
      <c r="G248" s="21">
        <v>131740.5</v>
      </c>
      <c r="H248" s="21">
        <v>397389.7</v>
      </c>
      <c r="I248" s="21">
        <v>4151.5</v>
      </c>
      <c r="J248" s="21">
        <v>401541.2</v>
      </c>
      <c r="K248" s="21">
        <v>32603.1</v>
      </c>
      <c r="L248" s="21">
        <v>3085.2</v>
      </c>
      <c r="M248" s="21">
        <v>65174.5</v>
      </c>
      <c r="N248" s="21">
        <v>1041.5999999999999</v>
      </c>
    </row>
    <row r="249" spans="1:14" ht="10.050000000000001" customHeight="1">
      <c r="A249" s="18" t="s">
        <v>413</v>
      </c>
      <c r="B249" s="19">
        <v>2005</v>
      </c>
      <c r="C249" s="18" t="s">
        <v>1710</v>
      </c>
      <c r="D249" s="20">
        <v>5</v>
      </c>
      <c r="E249" s="21">
        <v>121.6</v>
      </c>
      <c r="F249" s="21">
        <v>0</v>
      </c>
      <c r="G249" s="21">
        <v>121.6</v>
      </c>
      <c r="H249" s="21">
        <v>658.3</v>
      </c>
      <c r="I249" s="21">
        <v>444.4</v>
      </c>
      <c r="J249" s="21">
        <v>1102.7</v>
      </c>
      <c r="K249" s="21">
        <v>0</v>
      </c>
      <c r="L249" s="21">
        <v>2.2000000000000002</v>
      </c>
      <c r="M249" s="21">
        <v>2.2000000000000002</v>
      </c>
      <c r="N249" s="21">
        <v>0</v>
      </c>
    </row>
    <row r="250" spans="1:14" ht="10.050000000000001" customHeight="1">
      <c r="A250" s="18" t="s">
        <v>392</v>
      </c>
      <c r="B250" s="19">
        <v>2005</v>
      </c>
      <c r="C250" s="18" t="s">
        <v>1710</v>
      </c>
      <c r="D250" s="20">
        <v>5</v>
      </c>
      <c r="E250" s="21">
        <v>3928.5</v>
      </c>
      <c r="F250" s="21">
        <v>0</v>
      </c>
      <c r="G250" s="21">
        <v>3928.5</v>
      </c>
      <c r="H250" s="21">
        <v>38882</v>
      </c>
      <c r="I250" s="21">
        <v>2210.4</v>
      </c>
      <c r="J250" s="21">
        <v>41092.400000000001</v>
      </c>
      <c r="K250" s="21">
        <v>602.70000000000005</v>
      </c>
      <c r="L250" s="21">
        <v>0</v>
      </c>
      <c r="M250" s="21">
        <v>1699.4</v>
      </c>
      <c r="N250" s="21">
        <v>3.4</v>
      </c>
    </row>
    <row r="251" spans="1:14" ht="10.050000000000001" customHeight="1">
      <c r="A251" s="18" t="s">
        <v>375</v>
      </c>
      <c r="B251" s="19">
        <v>2005</v>
      </c>
      <c r="C251" s="18" t="s">
        <v>1710</v>
      </c>
      <c r="D251" s="20">
        <v>5</v>
      </c>
      <c r="E251" s="21">
        <v>34919.4</v>
      </c>
      <c r="F251" s="21">
        <v>-147</v>
      </c>
      <c r="G251" s="21">
        <v>34772.400000000001</v>
      </c>
      <c r="H251" s="21">
        <v>224272.3</v>
      </c>
      <c r="I251" s="21">
        <v>3293.1</v>
      </c>
      <c r="J251" s="21">
        <v>227565.4</v>
      </c>
      <c r="K251" s="21">
        <v>12614.4</v>
      </c>
      <c r="L251" s="21">
        <v>687.1</v>
      </c>
      <c r="M251" s="21">
        <v>17280.599999999999</v>
      </c>
      <c r="N251" s="21">
        <v>294.89999999999998</v>
      </c>
    </row>
    <row r="252" spans="1:14" ht="10.050000000000001" customHeight="1">
      <c r="A252" s="18" t="s">
        <v>330</v>
      </c>
      <c r="B252" s="19">
        <v>2005</v>
      </c>
      <c r="C252" s="18" t="s">
        <v>1710</v>
      </c>
      <c r="D252" s="20">
        <v>6</v>
      </c>
      <c r="E252" s="21">
        <v>72076.600000000006</v>
      </c>
      <c r="F252" s="21">
        <v>758.5</v>
      </c>
      <c r="G252" s="21">
        <v>72835.100000000006</v>
      </c>
      <c r="H252" s="21">
        <v>181841.2</v>
      </c>
      <c r="I252" s="21">
        <v>3694.6</v>
      </c>
      <c r="J252" s="21">
        <v>185535.8</v>
      </c>
      <c r="K252" s="21">
        <v>7485.1</v>
      </c>
      <c r="L252" s="21">
        <v>1896.3</v>
      </c>
      <c r="M252" s="21">
        <v>25986.799999999999</v>
      </c>
      <c r="N252" s="21">
        <v>1027.5</v>
      </c>
    </row>
    <row r="253" spans="1:14" ht="10.050000000000001" customHeight="1">
      <c r="A253" s="18" t="s">
        <v>413</v>
      </c>
      <c r="B253" s="19">
        <v>2005</v>
      </c>
      <c r="C253" s="18" t="s">
        <v>1710</v>
      </c>
      <c r="D253" s="20">
        <v>6</v>
      </c>
      <c r="E253" s="21">
        <v>242.5</v>
      </c>
      <c r="F253" s="21">
        <v>336.2</v>
      </c>
      <c r="G253" s="21">
        <v>578.70000000000005</v>
      </c>
      <c r="H253" s="21">
        <v>421.7</v>
      </c>
      <c r="I253" s="21">
        <v>299.39999999999998</v>
      </c>
      <c r="J253" s="21">
        <v>721.1</v>
      </c>
      <c r="K253" s="21">
        <v>0</v>
      </c>
      <c r="L253" s="21">
        <v>3.2</v>
      </c>
      <c r="M253" s="21">
        <v>3.2</v>
      </c>
      <c r="N253" s="21">
        <v>0</v>
      </c>
    </row>
    <row r="254" spans="1:14" ht="10.050000000000001" customHeight="1">
      <c r="A254" s="18" t="s">
        <v>392</v>
      </c>
      <c r="B254" s="19">
        <v>2005</v>
      </c>
      <c r="C254" s="18" t="s">
        <v>1710</v>
      </c>
      <c r="D254" s="20">
        <v>6</v>
      </c>
      <c r="E254" s="21">
        <v>2274.6</v>
      </c>
      <c r="F254" s="21">
        <v>2.7</v>
      </c>
      <c r="G254" s="21">
        <v>2277.3000000000002</v>
      </c>
      <c r="H254" s="21">
        <v>24849.7</v>
      </c>
      <c r="I254" s="21">
        <v>2047.5</v>
      </c>
      <c r="J254" s="21">
        <v>26897.200000000001</v>
      </c>
      <c r="K254" s="21">
        <v>186.9</v>
      </c>
      <c r="L254" s="21">
        <v>23</v>
      </c>
      <c r="M254" s="21">
        <v>293.8</v>
      </c>
      <c r="N254" s="21">
        <v>145</v>
      </c>
    </row>
    <row r="255" spans="1:14" ht="10.050000000000001" customHeight="1">
      <c r="A255" s="18" t="s">
        <v>375</v>
      </c>
      <c r="B255" s="19">
        <v>2005</v>
      </c>
      <c r="C255" s="18" t="s">
        <v>1710</v>
      </c>
      <c r="D255" s="20">
        <v>6</v>
      </c>
      <c r="E255" s="21">
        <v>25131.8</v>
      </c>
      <c r="F255" s="21">
        <v>743.5</v>
      </c>
      <c r="G255" s="21">
        <v>25875.3</v>
      </c>
      <c r="H255" s="21">
        <v>93406.9</v>
      </c>
      <c r="I255" s="21">
        <v>2290.1</v>
      </c>
      <c r="J255" s="21">
        <v>95697</v>
      </c>
      <c r="K255" s="21">
        <v>2142.5</v>
      </c>
      <c r="L255" s="21">
        <v>0</v>
      </c>
      <c r="M255" s="21">
        <v>10393.1</v>
      </c>
      <c r="N255" s="21">
        <v>78.8</v>
      </c>
    </row>
    <row r="256" spans="1:14" ht="10.050000000000001" customHeight="1">
      <c r="A256" s="18" t="s">
        <v>330</v>
      </c>
      <c r="B256" s="19">
        <v>2005</v>
      </c>
      <c r="C256" s="18" t="s">
        <v>1711</v>
      </c>
      <c r="D256" s="20">
        <v>7</v>
      </c>
      <c r="E256" s="21">
        <v>2838284.5</v>
      </c>
      <c r="F256" s="21">
        <v>6041.1</v>
      </c>
      <c r="G256" s="21">
        <v>2844325.6</v>
      </c>
      <c r="H256" s="21">
        <v>2725289</v>
      </c>
      <c r="I256" s="21">
        <v>7244.5</v>
      </c>
      <c r="J256" s="21">
        <v>2732533.5</v>
      </c>
      <c r="K256" s="21">
        <v>636045.5</v>
      </c>
      <c r="L256" s="21">
        <v>713487.8</v>
      </c>
      <c r="M256" s="21">
        <v>83918.6</v>
      </c>
      <c r="N256" s="21">
        <v>997.3</v>
      </c>
    </row>
    <row r="257" spans="1:14" ht="10.050000000000001" customHeight="1">
      <c r="A257" s="18" t="s">
        <v>413</v>
      </c>
      <c r="B257" s="19">
        <v>2005</v>
      </c>
      <c r="C257" s="18" t="s">
        <v>1711</v>
      </c>
      <c r="D257" s="20">
        <v>7</v>
      </c>
      <c r="E257" s="21">
        <v>4315.1000000000004</v>
      </c>
      <c r="F257" s="21">
        <v>0</v>
      </c>
      <c r="G257" s="21">
        <v>4315.1000000000004</v>
      </c>
      <c r="H257" s="21">
        <v>2385.6</v>
      </c>
      <c r="I257" s="21">
        <v>373.4</v>
      </c>
      <c r="J257" s="21">
        <v>2759</v>
      </c>
      <c r="K257" s="21">
        <v>555.6</v>
      </c>
      <c r="L257" s="21">
        <v>555.6</v>
      </c>
      <c r="M257" s="21">
        <v>0</v>
      </c>
      <c r="N257" s="21">
        <v>0</v>
      </c>
    </row>
    <row r="258" spans="1:14" ht="10.050000000000001" customHeight="1">
      <c r="A258" s="18" t="s">
        <v>392</v>
      </c>
      <c r="B258" s="19">
        <v>2005</v>
      </c>
      <c r="C258" s="18" t="s">
        <v>1711</v>
      </c>
      <c r="D258" s="20">
        <v>7</v>
      </c>
      <c r="E258" s="21">
        <v>599</v>
      </c>
      <c r="F258" s="21">
        <v>0</v>
      </c>
      <c r="G258" s="21">
        <v>599</v>
      </c>
      <c r="H258" s="21">
        <v>16619.2</v>
      </c>
      <c r="I258" s="21">
        <v>1862.6</v>
      </c>
      <c r="J258" s="21">
        <v>18481.8</v>
      </c>
      <c r="K258" s="21">
        <v>97.1</v>
      </c>
      <c r="L258" s="21">
        <v>50</v>
      </c>
      <c r="M258" s="21">
        <v>49.9</v>
      </c>
      <c r="N258" s="21">
        <v>89.9</v>
      </c>
    </row>
    <row r="259" spans="1:14" ht="10.050000000000001" customHeight="1">
      <c r="A259" s="18" t="s">
        <v>375</v>
      </c>
      <c r="B259" s="19">
        <v>2005</v>
      </c>
      <c r="C259" s="18" t="s">
        <v>1711</v>
      </c>
      <c r="D259" s="20">
        <v>7</v>
      </c>
      <c r="E259" s="21">
        <v>3964.3</v>
      </c>
      <c r="F259" s="21">
        <v>0</v>
      </c>
      <c r="G259" s="21">
        <v>3964.3</v>
      </c>
      <c r="H259" s="21">
        <v>49416.3</v>
      </c>
      <c r="I259" s="21">
        <v>2283.3000000000002</v>
      </c>
      <c r="J259" s="21">
        <v>51699.6</v>
      </c>
      <c r="K259" s="21">
        <v>1049.7</v>
      </c>
      <c r="L259" s="21">
        <v>233.8</v>
      </c>
      <c r="M259" s="21">
        <v>1389.3</v>
      </c>
      <c r="N259" s="21">
        <v>7.9</v>
      </c>
    </row>
    <row r="260" spans="1:14" ht="10.050000000000001" customHeight="1">
      <c r="A260" s="18" t="s">
        <v>330</v>
      </c>
      <c r="B260" s="19">
        <v>2005</v>
      </c>
      <c r="C260" s="18" t="s">
        <v>1711</v>
      </c>
      <c r="D260" s="20">
        <v>8</v>
      </c>
      <c r="E260" s="21">
        <v>414823</v>
      </c>
      <c r="F260" s="21">
        <v>2226.3000000000002</v>
      </c>
      <c r="G260" s="21">
        <v>417049.3</v>
      </c>
      <c r="H260" s="21">
        <v>2839650.8</v>
      </c>
      <c r="I260" s="21">
        <v>7979.1</v>
      </c>
      <c r="J260" s="21">
        <v>2847629.9</v>
      </c>
      <c r="K260" s="21">
        <v>562790.30000000005</v>
      </c>
      <c r="L260" s="21">
        <v>109483.3</v>
      </c>
      <c r="M260" s="21">
        <v>180809.1</v>
      </c>
      <c r="N260" s="21">
        <v>1929.4</v>
      </c>
    </row>
    <row r="261" spans="1:14" ht="10.050000000000001" customHeight="1">
      <c r="A261" s="18" t="s">
        <v>413</v>
      </c>
      <c r="B261" s="19">
        <v>2005</v>
      </c>
      <c r="C261" s="18" t="s">
        <v>1711</v>
      </c>
      <c r="D261" s="20">
        <v>8</v>
      </c>
      <c r="E261" s="21">
        <v>8079.7</v>
      </c>
      <c r="F261" s="21">
        <v>0</v>
      </c>
      <c r="G261" s="21">
        <v>8079.7</v>
      </c>
      <c r="H261" s="21">
        <v>4315.1000000000004</v>
      </c>
      <c r="I261" s="21">
        <v>373.4</v>
      </c>
      <c r="J261" s="21">
        <v>4688.5</v>
      </c>
      <c r="K261" s="21">
        <v>1057.3</v>
      </c>
      <c r="L261" s="21">
        <v>664.4</v>
      </c>
      <c r="M261" s="21">
        <v>162.69999999999999</v>
      </c>
      <c r="N261" s="21">
        <v>0</v>
      </c>
    </row>
    <row r="262" spans="1:14" ht="10.050000000000001" customHeight="1">
      <c r="A262" s="18" t="s">
        <v>392</v>
      </c>
      <c r="B262" s="19">
        <v>2005</v>
      </c>
      <c r="C262" s="18" t="s">
        <v>1711</v>
      </c>
      <c r="D262" s="20">
        <v>8</v>
      </c>
      <c r="E262" s="21">
        <v>559</v>
      </c>
      <c r="F262" s="21">
        <v>0</v>
      </c>
      <c r="G262" s="21">
        <v>559</v>
      </c>
      <c r="H262" s="21">
        <v>6338.1</v>
      </c>
      <c r="I262" s="21">
        <v>1835.3</v>
      </c>
      <c r="J262" s="21">
        <v>8173.4</v>
      </c>
      <c r="K262" s="21">
        <v>132.6</v>
      </c>
      <c r="L262" s="21">
        <v>37</v>
      </c>
      <c r="M262" s="21">
        <v>0</v>
      </c>
      <c r="N262" s="21">
        <v>1.5</v>
      </c>
    </row>
    <row r="263" spans="1:14" ht="10.050000000000001" customHeight="1">
      <c r="A263" s="18" t="s">
        <v>375</v>
      </c>
      <c r="B263" s="19">
        <v>2005</v>
      </c>
      <c r="C263" s="18" t="s">
        <v>1711</v>
      </c>
      <c r="D263" s="20">
        <v>8</v>
      </c>
      <c r="E263" s="21">
        <v>169123.4</v>
      </c>
      <c r="F263" s="21">
        <v>43.9</v>
      </c>
      <c r="G263" s="21">
        <v>169167.3</v>
      </c>
      <c r="H263" s="21">
        <v>181927.3</v>
      </c>
      <c r="I263" s="21">
        <v>2324.3000000000002</v>
      </c>
      <c r="J263" s="21">
        <v>184251.6</v>
      </c>
      <c r="K263" s="21">
        <v>40033.800000000003</v>
      </c>
      <c r="L263" s="21">
        <v>39388.800000000003</v>
      </c>
      <c r="M263" s="21">
        <v>300.60000000000002</v>
      </c>
      <c r="N263" s="21">
        <v>10.1</v>
      </c>
    </row>
    <row r="264" spans="1:14" ht="10.050000000000001" customHeight="1">
      <c r="A264" s="18" t="s">
        <v>330</v>
      </c>
      <c r="B264" s="19">
        <v>2005</v>
      </c>
      <c r="C264" s="18" t="s">
        <v>1711</v>
      </c>
      <c r="D264" s="20">
        <v>9</v>
      </c>
      <c r="E264" s="21">
        <v>232068.3</v>
      </c>
      <c r="F264" s="21">
        <v>0</v>
      </c>
      <c r="G264" s="21">
        <v>232068.3</v>
      </c>
      <c r="H264" s="21">
        <v>2754773.9</v>
      </c>
      <c r="I264" s="21">
        <v>6962.6</v>
      </c>
      <c r="J264" s="21">
        <v>2761736.5</v>
      </c>
      <c r="K264" s="21">
        <v>417367.1</v>
      </c>
      <c r="L264" s="21">
        <v>9323</v>
      </c>
      <c r="M264" s="21">
        <v>152611.1</v>
      </c>
      <c r="N264" s="21">
        <v>2345.4</v>
      </c>
    </row>
    <row r="265" spans="1:14" ht="10.050000000000001" customHeight="1">
      <c r="A265" s="18" t="s">
        <v>413</v>
      </c>
      <c r="B265" s="19">
        <v>2005</v>
      </c>
      <c r="C265" s="18" t="s">
        <v>1711</v>
      </c>
      <c r="D265" s="20">
        <v>9</v>
      </c>
      <c r="E265" s="21">
        <v>5507.1</v>
      </c>
      <c r="F265" s="21">
        <v>0</v>
      </c>
      <c r="G265" s="21">
        <v>5507.1</v>
      </c>
      <c r="H265" s="21">
        <v>3439.5</v>
      </c>
      <c r="I265" s="21">
        <v>351.4</v>
      </c>
      <c r="J265" s="21">
        <v>3790.9</v>
      </c>
      <c r="K265" s="21">
        <v>143.69999999999999</v>
      </c>
      <c r="L265" s="21">
        <v>60.6</v>
      </c>
      <c r="M265" s="21">
        <v>908.2</v>
      </c>
      <c r="N265" s="21">
        <v>66</v>
      </c>
    </row>
    <row r="266" spans="1:14" ht="10.050000000000001" customHeight="1">
      <c r="A266" s="18" t="s">
        <v>392</v>
      </c>
      <c r="B266" s="19">
        <v>2005</v>
      </c>
      <c r="C266" s="18" t="s">
        <v>1711</v>
      </c>
      <c r="D266" s="20">
        <v>9</v>
      </c>
      <c r="E266" s="21">
        <v>35205</v>
      </c>
      <c r="F266" s="21">
        <v>1826.6</v>
      </c>
      <c r="G266" s="21">
        <v>37031.599999999999</v>
      </c>
      <c r="H266" s="21">
        <v>35345.699999999997</v>
      </c>
      <c r="I266" s="21">
        <v>3661.8</v>
      </c>
      <c r="J266" s="21">
        <v>39007.5</v>
      </c>
      <c r="K266" s="21">
        <v>4417.6000000000004</v>
      </c>
      <c r="L266" s="21">
        <v>4369.7</v>
      </c>
      <c r="M266" s="21">
        <v>49.3</v>
      </c>
      <c r="N266" s="21">
        <v>35.4</v>
      </c>
    </row>
    <row r="267" spans="1:14" ht="10.050000000000001" customHeight="1">
      <c r="A267" s="18" t="s">
        <v>375</v>
      </c>
      <c r="B267" s="19">
        <v>2005</v>
      </c>
      <c r="C267" s="18" t="s">
        <v>1711</v>
      </c>
      <c r="D267" s="20">
        <v>9</v>
      </c>
      <c r="E267" s="21">
        <v>810339.9</v>
      </c>
      <c r="F267" s="21">
        <v>1440.7</v>
      </c>
      <c r="G267" s="21">
        <v>811780.6</v>
      </c>
      <c r="H267" s="21">
        <v>789410.4</v>
      </c>
      <c r="I267" s="21">
        <v>6090.9</v>
      </c>
      <c r="J267" s="21">
        <v>795501.3</v>
      </c>
      <c r="K267" s="21">
        <v>206517.7</v>
      </c>
      <c r="L267" s="21">
        <v>176059.8</v>
      </c>
      <c r="M267" s="21">
        <v>9485.2999999999993</v>
      </c>
      <c r="N267" s="21">
        <v>114</v>
      </c>
    </row>
    <row r="268" spans="1:14" ht="10.050000000000001" customHeight="1">
      <c r="A268" s="18" t="s">
        <v>330</v>
      </c>
      <c r="B268" s="19">
        <v>2005</v>
      </c>
      <c r="C268" s="18" t="s">
        <v>1711</v>
      </c>
      <c r="D268" s="20">
        <v>10</v>
      </c>
      <c r="E268" s="21">
        <v>106645.1</v>
      </c>
      <c r="F268" s="21">
        <v>0</v>
      </c>
      <c r="G268" s="21">
        <v>106645.1</v>
      </c>
      <c r="H268" s="21">
        <v>2537867.6</v>
      </c>
      <c r="I268" s="21">
        <v>6347.8</v>
      </c>
      <c r="J268" s="21">
        <v>2544215.4</v>
      </c>
      <c r="K268" s="21">
        <v>343688.4</v>
      </c>
      <c r="L268" s="21">
        <v>7330.4</v>
      </c>
      <c r="M268" s="21">
        <v>79957.399999999994</v>
      </c>
      <c r="N268" s="21">
        <v>1051.7</v>
      </c>
    </row>
    <row r="269" spans="1:14" ht="10.050000000000001" customHeight="1">
      <c r="A269" s="18" t="s">
        <v>413</v>
      </c>
      <c r="B269" s="19">
        <v>2005</v>
      </c>
      <c r="C269" s="18" t="s">
        <v>1711</v>
      </c>
      <c r="D269" s="20">
        <v>10</v>
      </c>
      <c r="E269" s="21">
        <v>674.4</v>
      </c>
      <c r="F269" s="21">
        <v>211.8</v>
      </c>
      <c r="G269" s="21">
        <v>886.2</v>
      </c>
      <c r="H269" s="21">
        <v>2665.4</v>
      </c>
      <c r="I269" s="21">
        <v>298.7</v>
      </c>
      <c r="J269" s="21">
        <v>2964.1</v>
      </c>
      <c r="K269" s="21">
        <v>114.7</v>
      </c>
      <c r="L269" s="21">
        <v>25.8</v>
      </c>
      <c r="M269" s="21">
        <v>49.6</v>
      </c>
      <c r="N269" s="21">
        <v>5.2</v>
      </c>
    </row>
    <row r="270" spans="1:14" ht="10.050000000000001" customHeight="1">
      <c r="A270" s="18" t="s">
        <v>392</v>
      </c>
      <c r="B270" s="19">
        <v>2005</v>
      </c>
      <c r="C270" s="18" t="s">
        <v>1711</v>
      </c>
      <c r="D270" s="20">
        <v>10</v>
      </c>
      <c r="E270" s="21">
        <v>56311.199999999997</v>
      </c>
      <c r="F270" s="21">
        <v>5076.6000000000004</v>
      </c>
      <c r="G270" s="21">
        <v>61387.8</v>
      </c>
      <c r="H270" s="21">
        <v>84520.6</v>
      </c>
      <c r="I270" s="21">
        <v>8635</v>
      </c>
      <c r="J270" s="21">
        <v>93155.600000000093</v>
      </c>
      <c r="K270" s="21">
        <v>7008.6</v>
      </c>
      <c r="L270" s="21">
        <v>3584.4</v>
      </c>
      <c r="M270" s="21">
        <v>726.9</v>
      </c>
      <c r="N270" s="21">
        <v>266.5</v>
      </c>
    </row>
    <row r="271" spans="1:14" ht="10.050000000000001" customHeight="1">
      <c r="A271" s="18" t="s">
        <v>375</v>
      </c>
      <c r="B271" s="19">
        <v>2005</v>
      </c>
      <c r="C271" s="18" t="s">
        <v>1711</v>
      </c>
      <c r="D271" s="20">
        <v>10</v>
      </c>
      <c r="E271" s="21">
        <v>165213.9</v>
      </c>
      <c r="F271" s="21">
        <v>22.2</v>
      </c>
      <c r="G271" s="21">
        <v>165236.1</v>
      </c>
      <c r="H271" s="21">
        <v>832306.4</v>
      </c>
      <c r="I271" s="21">
        <v>2872.3</v>
      </c>
      <c r="J271" s="21">
        <v>835178.7</v>
      </c>
      <c r="K271" s="21">
        <v>190811.6</v>
      </c>
      <c r="L271" s="21">
        <v>25175</v>
      </c>
      <c r="M271" s="21">
        <v>39721.199999999997</v>
      </c>
      <c r="N271" s="21">
        <v>1159.9000000000001</v>
      </c>
    </row>
    <row r="272" spans="1:14" ht="10.050000000000001" customHeight="1">
      <c r="A272" s="18" t="s">
        <v>330</v>
      </c>
      <c r="B272" s="19">
        <v>2005</v>
      </c>
      <c r="C272" s="18" t="s">
        <v>1711</v>
      </c>
      <c r="D272" s="20">
        <v>11</v>
      </c>
      <c r="E272" s="21">
        <v>157880</v>
      </c>
      <c r="F272" s="21">
        <v>174.9</v>
      </c>
      <c r="G272" s="21">
        <v>158054.9</v>
      </c>
      <c r="H272" s="21">
        <v>2388379.1</v>
      </c>
      <c r="I272" s="21">
        <v>6267.4</v>
      </c>
      <c r="J272" s="21">
        <v>2394646.5</v>
      </c>
      <c r="K272" s="21">
        <v>261678.4</v>
      </c>
      <c r="L272" s="21">
        <v>10005.5</v>
      </c>
      <c r="M272" s="21">
        <v>91110.399999999994</v>
      </c>
      <c r="N272" s="21">
        <v>905.1</v>
      </c>
    </row>
    <row r="273" spans="1:14" ht="10.050000000000001" customHeight="1">
      <c r="A273" s="18" t="s">
        <v>413</v>
      </c>
      <c r="B273" s="19">
        <v>2005</v>
      </c>
      <c r="C273" s="18" t="s">
        <v>1711</v>
      </c>
      <c r="D273" s="20">
        <v>11</v>
      </c>
      <c r="E273" s="21">
        <v>663.6</v>
      </c>
      <c r="F273" s="21">
        <v>74.5</v>
      </c>
      <c r="G273" s="21">
        <v>738.1</v>
      </c>
      <c r="H273" s="21">
        <v>2431.3000000000002</v>
      </c>
      <c r="I273" s="21">
        <v>372.7</v>
      </c>
      <c r="J273" s="21">
        <v>2804</v>
      </c>
      <c r="K273" s="21">
        <v>89.1</v>
      </c>
      <c r="L273" s="21">
        <v>0.2</v>
      </c>
      <c r="M273" s="21">
        <v>25.8</v>
      </c>
      <c r="N273" s="21">
        <v>0</v>
      </c>
    </row>
    <row r="274" spans="1:14" ht="10.050000000000001" customHeight="1">
      <c r="A274" s="18" t="s">
        <v>392</v>
      </c>
      <c r="B274" s="19">
        <v>2005</v>
      </c>
      <c r="C274" s="18" t="s">
        <v>1711</v>
      </c>
      <c r="D274" s="20">
        <v>11</v>
      </c>
      <c r="E274" s="21">
        <v>7569.1</v>
      </c>
      <c r="F274" s="21">
        <v>140.69999999999999</v>
      </c>
      <c r="G274" s="21">
        <v>7709.8000000000102</v>
      </c>
      <c r="H274" s="21">
        <v>79171.5</v>
      </c>
      <c r="I274" s="21">
        <v>8526.1</v>
      </c>
      <c r="J274" s="21">
        <v>87697.600000000006</v>
      </c>
      <c r="K274" s="21">
        <v>5611</v>
      </c>
      <c r="L274" s="21">
        <v>888.7</v>
      </c>
      <c r="M274" s="21">
        <v>1895.5</v>
      </c>
      <c r="N274" s="21">
        <v>390.8</v>
      </c>
    </row>
    <row r="275" spans="1:14" ht="10.050000000000001" customHeight="1">
      <c r="A275" s="18" t="s">
        <v>375</v>
      </c>
      <c r="B275" s="19">
        <v>2005</v>
      </c>
      <c r="C275" s="18" t="s">
        <v>1711</v>
      </c>
      <c r="D275" s="20">
        <v>11</v>
      </c>
      <c r="E275" s="21">
        <v>34544.300000000003</v>
      </c>
      <c r="F275" s="21">
        <v>754.3</v>
      </c>
      <c r="G275" s="21">
        <v>35298.6</v>
      </c>
      <c r="H275" s="21">
        <v>759834.4</v>
      </c>
      <c r="I275" s="21">
        <v>3365.5</v>
      </c>
      <c r="J275" s="21">
        <v>763199.9</v>
      </c>
      <c r="K275" s="21">
        <v>169738.7</v>
      </c>
      <c r="L275" s="21">
        <v>2590.5</v>
      </c>
      <c r="M275" s="21">
        <v>22761.1</v>
      </c>
      <c r="N275" s="21">
        <v>933.2</v>
      </c>
    </row>
    <row r="276" spans="1:14" ht="10.050000000000001" customHeight="1">
      <c r="A276" s="18" t="s">
        <v>330</v>
      </c>
      <c r="B276" s="19">
        <v>2005</v>
      </c>
      <c r="C276" s="18" t="s">
        <v>1711</v>
      </c>
      <c r="D276" s="20">
        <v>12</v>
      </c>
      <c r="E276" s="21">
        <v>75200.399999999994</v>
      </c>
      <c r="F276" s="21">
        <v>242.9</v>
      </c>
      <c r="G276" s="21">
        <v>75443.3</v>
      </c>
      <c r="H276" s="21">
        <v>2152783</v>
      </c>
      <c r="I276" s="21">
        <v>6394.4</v>
      </c>
      <c r="J276" s="21">
        <v>2159177.4</v>
      </c>
      <c r="K276" s="21">
        <v>244352.9</v>
      </c>
      <c r="L276" s="21">
        <v>17108.3</v>
      </c>
      <c r="M276" s="21">
        <v>31941.4</v>
      </c>
      <c r="N276" s="21">
        <v>2492.4</v>
      </c>
    </row>
    <row r="277" spans="1:14" ht="10.050000000000001" customHeight="1">
      <c r="A277" s="18" t="s">
        <v>413</v>
      </c>
      <c r="B277" s="19">
        <v>2005</v>
      </c>
      <c r="C277" s="18" t="s">
        <v>1711</v>
      </c>
      <c r="D277" s="20">
        <v>12</v>
      </c>
      <c r="E277" s="21">
        <v>1895.2</v>
      </c>
      <c r="F277" s="21">
        <v>70.3</v>
      </c>
      <c r="G277" s="21">
        <v>1965.5</v>
      </c>
      <c r="H277" s="21">
        <v>2420.9</v>
      </c>
      <c r="I277" s="21">
        <v>443</v>
      </c>
      <c r="J277" s="21">
        <v>2863.9</v>
      </c>
      <c r="K277" s="21">
        <v>88.8</v>
      </c>
      <c r="L277" s="21">
        <v>0</v>
      </c>
      <c r="M277" s="21">
        <v>0</v>
      </c>
      <c r="N277" s="21">
        <v>0.3</v>
      </c>
    </row>
    <row r="278" spans="1:14" ht="10.050000000000001" customHeight="1">
      <c r="A278" s="18" t="s">
        <v>392</v>
      </c>
      <c r="B278" s="19">
        <v>2005</v>
      </c>
      <c r="C278" s="18" t="s">
        <v>1711</v>
      </c>
      <c r="D278" s="20">
        <v>12</v>
      </c>
      <c r="E278" s="21">
        <v>4605.3</v>
      </c>
      <c r="F278" s="21">
        <v>16</v>
      </c>
      <c r="G278" s="21">
        <v>4621.3</v>
      </c>
      <c r="H278" s="21">
        <v>73434.7</v>
      </c>
      <c r="I278" s="21">
        <v>8228.1</v>
      </c>
      <c r="J278" s="21">
        <v>81662.8</v>
      </c>
      <c r="K278" s="21">
        <v>4768.3999999999996</v>
      </c>
      <c r="L278" s="21">
        <v>49</v>
      </c>
      <c r="M278" s="21">
        <v>961.6</v>
      </c>
      <c r="N278" s="21">
        <v>0</v>
      </c>
    </row>
    <row r="279" spans="1:14" ht="10.050000000000001" customHeight="1">
      <c r="A279" s="18" t="s">
        <v>375</v>
      </c>
      <c r="B279" s="19">
        <v>2005</v>
      </c>
      <c r="C279" s="18" t="s">
        <v>1711</v>
      </c>
      <c r="D279" s="20">
        <v>12</v>
      </c>
      <c r="E279" s="21">
        <v>21823</v>
      </c>
      <c r="F279" s="21">
        <v>4.4000000000000004</v>
      </c>
      <c r="G279" s="21">
        <v>21827.4</v>
      </c>
      <c r="H279" s="21">
        <v>690345.1</v>
      </c>
      <c r="I279" s="21">
        <v>3095.2</v>
      </c>
      <c r="J279" s="21">
        <v>693440.3</v>
      </c>
      <c r="K279" s="21">
        <v>153291.5</v>
      </c>
      <c r="L279" s="21">
        <v>697.5</v>
      </c>
      <c r="M279" s="21">
        <v>16520.3</v>
      </c>
      <c r="N279" s="21">
        <v>624.4</v>
      </c>
    </row>
    <row r="280" spans="1:14" ht="10.050000000000001" customHeight="1">
      <c r="A280" s="18" t="s">
        <v>330</v>
      </c>
      <c r="B280" s="19">
        <v>2005</v>
      </c>
      <c r="C280" s="18" t="s">
        <v>736</v>
      </c>
      <c r="D280" s="20">
        <v>9</v>
      </c>
      <c r="E280" s="21">
        <v>0</v>
      </c>
      <c r="F280" s="21">
        <v>0</v>
      </c>
      <c r="G280" s="21">
        <v>0</v>
      </c>
      <c r="H280" s="21">
        <v>1472.4</v>
      </c>
      <c r="I280" s="21">
        <v>0</v>
      </c>
      <c r="J280" s="21">
        <v>1472.4</v>
      </c>
      <c r="K280" s="21">
        <v>1541.7</v>
      </c>
      <c r="L280" s="21">
        <v>0</v>
      </c>
      <c r="M280" s="21">
        <v>0</v>
      </c>
      <c r="N280" s="21">
        <v>0</v>
      </c>
    </row>
    <row r="281" spans="1:14" ht="10.050000000000001" customHeight="1">
      <c r="A281" s="18" t="s">
        <v>330</v>
      </c>
      <c r="B281" s="19">
        <v>2006</v>
      </c>
      <c r="C281" s="18" t="s">
        <v>1711</v>
      </c>
      <c r="D281" s="20">
        <v>1</v>
      </c>
      <c r="E281" s="21">
        <v>116519.4</v>
      </c>
      <c r="F281" s="21">
        <v>790.2</v>
      </c>
      <c r="G281" s="21">
        <v>117309.6</v>
      </c>
      <c r="H281" s="21">
        <v>1827331.8</v>
      </c>
      <c r="I281" s="21">
        <v>6978.8</v>
      </c>
      <c r="J281" s="21">
        <v>1834310.6</v>
      </c>
      <c r="K281" s="21">
        <v>187169.1</v>
      </c>
      <c r="L281" s="21">
        <v>17129.5</v>
      </c>
      <c r="M281" s="21">
        <v>65767.600000000006</v>
      </c>
      <c r="N281" s="21">
        <v>804.4</v>
      </c>
    </row>
    <row r="282" spans="1:14" ht="10.050000000000001" customHeight="1">
      <c r="A282" s="18" t="s">
        <v>413</v>
      </c>
      <c r="B282" s="19">
        <v>2006</v>
      </c>
      <c r="C282" s="18" t="s">
        <v>1711</v>
      </c>
      <c r="D282" s="20">
        <v>1</v>
      </c>
      <c r="E282" s="21">
        <v>486.8</v>
      </c>
      <c r="F282" s="21">
        <v>0</v>
      </c>
      <c r="G282" s="21">
        <v>486.8</v>
      </c>
      <c r="H282" s="21">
        <v>2280.8000000000002</v>
      </c>
      <c r="I282" s="21">
        <v>435.7</v>
      </c>
      <c r="J282" s="21">
        <v>2716.5</v>
      </c>
      <c r="K282" s="21">
        <v>54.6</v>
      </c>
      <c r="L282" s="21">
        <v>0</v>
      </c>
      <c r="M282" s="21">
        <v>34.200000000000003</v>
      </c>
      <c r="N282" s="21">
        <v>0</v>
      </c>
    </row>
    <row r="283" spans="1:14" ht="10.050000000000001" customHeight="1">
      <c r="A283" s="18" t="s">
        <v>392</v>
      </c>
      <c r="B283" s="19">
        <v>2006</v>
      </c>
      <c r="C283" s="18" t="s">
        <v>1711</v>
      </c>
      <c r="D283" s="20">
        <v>1</v>
      </c>
      <c r="E283" s="21">
        <v>3142.2</v>
      </c>
      <c r="F283" s="21">
        <v>28.5</v>
      </c>
      <c r="G283" s="21">
        <v>3170.7</v>
      </c>
      <c r="H283" s="21">
        <v>65420.2</v>
      </c>
      <c r="I283" s="21">
        <v>7253.6</v>
      </c>
      <c r="J283" s="21">
        <v>72673.8</v>
      </c>
      <c r="K283" s="21">
        <v>3575.2</v>
      </c>
      <c r="L283" s="21">
        <v>275.3</v>
      </c>
      <c r="M283" s="21">
        <v>1398.5</v>
      </c>
      <c r="N283" s="21">
        <v>0</v>
      </c>
    </row>
    <row r="284" spans="1:14" ht="10.050000000000001" customHeight="1">
      <c r="A284" s="18" t="s">
        <v>375</v>
      </c>
      <c r="B284" s="19">
        <v>2006</v>
      </c>
      <c r="C284" s="18" t="s">
        <v>1711</v>
      </c>
      <c r="D284" s="20">
        <v>1</v>
      </c>
      <c r="E284" s="21">
        <v>34744</v>
      </c>
      <c r="F284" s="21">
        <v>0</v>
      </c>
      <c r="G284" s="21">
        <v>34744</v>
      </c>
      <c r="H284" s="21">
        <v>597081.80000000005</v>
      </c>
      <c r="I284" s="21">
        <v>2451.4</v>
      </c>
      <c r="J284" s="21">
        <v>599533.19999999995</v>
      </c>
      <c r="K284" s="21">
        <v>125091.8</v>
      </c>
      <c r="L284" s="21">
        <v>460.3</v>
      </c>
      <c r="M284" s="21">
        <v>28421</v>
      </c>
      <c r="N284" s="21">
        <v>239</v>
      </c>
    </row>
    <row r="285" spans="1:14" ht="10.050000000000001" customHeight="1">
      <c r="A285" s="18" t="s">
        <v>330</v>
      </c>
      <c r="B285" s="19">
        <v>2006</v>
      </c>
      <c r="C285" s="18" t="s">
        <v>1711</v>
      </c>
      <c r="D285" s="20">
        <v>2</v>
      </c>
      <c r="E285" s="21">
        <v>127513.9</v>
      </c>
      <c r="F285" s="21">
        <v>0</v>
      </c>
      <c r="G285" s="21">
        <v>127513.9</v>
      </c>
      <c r="H285" s="21">
        <v>1603502</v>
      </c>
      <c r="I285" s="21">
        <v>6772.3</v>
      </c>
      <c r="J285" s="21">
        <v>1610274.3</v>
      </c>
      <c r="K285" s="21">
        <v>132024.20000000001</v>
      </c>
      <c r="L285" s="21">
        <v>9770.7000000000007</v>
      </c>
      <c r="M285" s="21">
        <v>63897.2</v>
      </c>
      <c r="N285" s="21">
        <v>1018.4</v>
      </c>
    </row>
    <row r="286" spans="1:14" ht="10.050000000000001" customHeight="1">
      <c r="A286" s="18" t="s">
        <v>413</v>
      </c>
      <c r="B286" s="19">
        <v>2006</v>
      </c>
      <c r="C286" s="18" t="s">
        <v>1711</v>
      </c>
      <c r="D286" s="20">
        <v>2</v>
      </c>
      <c r="E286" s="21">
        <v>393.2</v>
      </c>
      <c r="F286" s="21">
        <v>0</v>
      </c>
      <c r="G286" s="21">
        <v>393.2</v>
      </c>
      <c r="H286" s="21">
        <v>2085.6999999999998</v>
      </c>
      <c r="I286" s="21">
        <v>353.2</v>
      </c>
      <c r="J286" s="21">
        <v>2438.9</v>
      </c>
      <c r="K286" s="21">
        <v>17.100000000000001</v>
      </c>
      <c r="L286" s="21">
        <v>0</v>
      </c>
      <c r="M286" s="21">
        <v>37.5</v>
      </c>
      <c r="N286" s="21">
        <v>0</v>
      </c>
    </row>
    <row r="287" spans="1:14" ht="10.050000000000001" customHeight="1">
      <c r="A287" s="18" t="s">
        <v>392</v>
      </c>
      <c r="B287" s="19">
        <v>2006</v>
      </c>
      <c r="C287" s="18" t="s">
        <v>1711</v>
      </c>
      <c r="D287" s="20">
        <v>2</v>
      </c>
      <c r="E287" s="21">
        <v>3113.3</v>
      </c>
      <c r="F287" s="21">
        <v>0</v>
      </c>
      <c r="G287" s="21">
        <v>3113.3</v>
      </c>
      <c r="H287" s="21">
        <v>58391.7</v>
      </c>
      <c r="I287" s="21">
        <v>6226.8</v>
      </c>
      <c r="J287" s="21">
        <v>64618.5</v>
      </c>
      <c r="K287" s="21">
        <v>2831.2</v>
      </c>
      <c r="L287" s="21">
        <v>78.400000000000006</v>
      </c>
      <c r="M287" s="21">
        <v>796.7</v>
      </c>
      <c r="N287" s="21">
        <v>25.7</v>
      </c>
    </row>
    <row r="288" spans="1:14" ht="10.050000000000001" customHeight="1">
      <c r="A288" s="18" t="s">
        <v>375</v>
      </c>
      <c r="B288" s="19">
        <v>2006</v>
      </c>
      <c r="C288" s="18" t="s">
        <v>1711</v>
      </c>
      <c r="D288" s="20">
        <v>2</v>
      </c>
      <c r="E288" s="21">
        <v>46475.199999999997</v>
      </c>
      <c r="F288" s="21">
        <v>1869.2</v>
      </c>
      <c r="G288" s="21">
        <v>48344.4</v>
      </c>
      <c r="H288" s="21">
        <v>511515.3</v>
      </c>
      <c r="I288" s="21">
        <v>4192.3</v>
      </c>
      <c r="J288" s="21">
        <v>515707.6</v>
      </c>
      <c r="K288" s="21">
        <v>90784.5</v>
      </c>
      <c r="L288" s="21">
        <v>1185.7</v>
      </c>
      <c r="M288" s="21">
        <v>35053.300000000003</v>
      </c>
      <c r="N288" s="21">
        <v>439.7</v>
      </c>
    </row>
    <row r="289" spans="1:14" ht="10.050000000000001" customHeight="1">
      <c r="A289" s="18" t="s">
        <v>330</v>
      </c>
      <c r="B289" s="19">
        <v>2006</v>
      </c>
      <c r="C289" s="18" t="s">
        <v>1711</v>
      </c>
      <c r="D289" s="20">
        <v>3</v>
      </c>
      <c r="E289" s="21">
        <v>109215.3</v>
      </c>
      <c r="F289" s="21">
        <v>0</v>
      </c>
      <c r="G289" s="21">
        <v>109215.3</v>
      </c>
      <c r="H289" s="21">
        <v>1330247.5</v>
      </c>
      <c r="I289" s="21">
        <v>6612</v>
      </c>
      <c r="J289" s="21">
        <v>1336859.5</v>
      </c>
      <c r="K289" s="21">
        <v>90795.1</v>
      </c>
      <c r="L289" s="21">
        <v>10619.3</v>
      </c>
      <c r="M289" s="21">
        <v>51294.2</v>
      </c>
      <c r="N289" s="21">
        <v>554.20000000000005</v>
      </c>
    </row>
    <row r="290" spans="1:14" ht="10.050000000000001" customHeight="1">
      <c r="A290" s="18" t="s">
        <v>413</v>
      </c>
      <c r="B290" s="19">
        <v>2006</v>
      </c>
      <c r="C290" s="18" t="s">
        <v>1711</v>
      </c>
      <c r="D290" s="20">
        <v>3</v>
      </c>
      <c r="E290" s="21">
        <v>300.3</v>
      </c>
      <c r="F290" s="21">
        <v>158.69999999999999</v>
      </c>
      <c r="G290" s="21">
        <v>459</v>
      </c>
      <c r="H290" s="21">
        <v>1922</v>
      </c>
      <c r="I290" s="21">
        <v>289.60000000000002</v>
      </c>
      <c r="J290" s="21">
        <v>2211.6</v>
      </c>
      <c r="K290" s="21">
        <v>0</v>
      </c>
      <c r="L290" s="21">
        <v>0</v>
      </c>
      <c r="M290" s="21">
        <v>17.100000000000001</v>
      </c>
      <c r="N290" s="21">
        <v>0</v>
      </c>
    </row>
    <row r="291" spans="1:14" ht="10.050000000000001" customHeight="1">
      <c r="A291" s="18" t="s">
        <v>392</v>
      </c>
      <c r="B291" s="19">
        <v>2006</v>
      </c>
      <c r="C291" s="18" t="s">
        <v>1711</v>
      </c>
      <c r="D291" s="20">
        <v>3</v>
      </c>
      <c r="E291" s="21">
        <v>3018.9</v>
      </c>
      <c r="F291" s="21">
        <v>124.7</v>
      </c>
      <c r="G291" s="21">
        <v>3143.6</v>
      </c>
      <c r="H291" s="21">
        <v>50767.8</v>
      </c>
      <c r="I291" s="21">
        <v>3526.3</v>
      </c>
      <c r="J291" s="21">
        <v>54294.1</v>
      </c>
      <c r="K291" s="21">
        <v>2461.5</v>
      </c>
      <c r="L291" s="21">
        <v>274.3</v>
      </c>
      <c r="M291" s="21">
        <v>637.6</v>
      </c>
      <c r="N291" s="21">
        <v>6.4</v>
      </c>
    </row>
    <row r="292" spans="1:14" ht="10.050000000000001" customHeight="1">
      <c r="A292" s="18" t="s">
        <v>375</v>
      </c>
      <c r="B292" s="19">
        <v>2006</v>
      </c>
      <c r="C292" s="18" t="s">
        <v>1711</v>
      </c>
      <c r="D292" s="20">
        <v>3</v>
      </c>
      <c r="E292" s="21">
        <v>46687.3</v>
      </c>
      <c r="F292" s="21">
        <v>345.3</v>
      </c>
      <c r="G292" s="21">
        <v>47032.6</v>
      </c>
      <c r="H292" s="21">
        <v>432013.3</v>
      </c>
      <c r="I292" s="21">
        <v>4505.7</v>
      </c>
      <c r="J292" s="21">
        <v>436519</v>
      </c>
      <c r="K292" s="21">
        <v>57935.6</v>
      </c>
      <c r="L292" s="21">
        <v>214</v>
      </c>
      <c r="M292" s="21">
        <v>32310.7</v>
      </c>
      <c r="N292" s="21">
        <v>752.2</v>
      </c>
    </row>
    <row r="293" spans="1:14" ht="10.050000000000001" customHeight="1">
      <c r="A293" s="18" t="s">
        <v>330</v>
      </c>
      <c r="B293" s="19">
        <v>2006</v>
      </c>
      <c r="C293" s="18" t="s">
        <v>1711</v>
      </c>
      <c r="D293" s="20">
        <v>4</v>
      </c>
      <c r="E293" s="21">
        <v>100095.7</v>
      </c>
      <c r="F293" s="21">
        <v>0</v>
      </c>
      <c r="G293" s="21">
        <v>100095.7</v>
      </c>
      <c r="H293" s="21">
        <v>1069004.3999999999</v>
      </c>
      <c r="I293" s="21">
        <v>4530</v>
      </c>
      <c r="J293" s="21">
        <v>1073534.3999999999</v>
      </c>
      <c r="K293" s="21">
        <v>57762.8</v>
      </c>
      <c r="L293" s="21">
        <v>7171.9</v>
      </c>
      <c r="M293" s="21">
        <v>39262.800000000003</v>
      </c>
      <c r="N293" s="21">
        <v>941.4</v>
      </c>
    </row>
    <row r="294" spans="1:14" ht="10.050000000000001" customHeight="1">
      <c r="A294" s="18" t="s">
        <v>413</v>
      </c>
      <c r="B294" s="19">
        <v>2006</v>
      </c>
      <c r="C294" s="18" t="s">
        <v>1711</v>
      </c>
      <c r="D294" s="20">
        <v>4</v>
      </c>
      <c r="E294" s="21">
        <v>202.4</v>
      </c>
      <c r="F294" s="21">
        <v>22.5</v>
      </c>
      <c r="G294" s="21">
        <v>224.9</v>
      </c>
      <c r="H294" s="21">
        <v>1551.9</v>
      </c>
      <c r="I294" s="21">
        <v>262.7</v>
      </c>
      <c r="J294" s="21">
        <v>1814.6</v>
      </c>
      <c r="K294" s="21">
        <v>0</v>
      </c>
      <c r="L294" s="21">
        <v>0</v>
      </c>
      <c r="M294" s="21">
        <v>0</v>
      </c>
      <c r="N294" s="21">
        <v>0</v>
      </c>
    </row>
    <row r="295" spans="1:14" ht="10.050000000000001" customHeight="1">
      <c r="A295" s="18" t="s">
        <v>392</v>
      </c>
      <c r="B295" s="19">
        <v>2006</v>
      </c>
      <c r="C295" s="18" t="s">
        <v>1711</v>
      </c>
      <c r="D295" s="20">
        <v>4</v>
      </c>
      <c r="E295" s="21">
        <v>2513</v>
      </c>
      <c r="F295" s="21">
        <v>701.1</v>
      </c>
      <c r="G295" s="21">
        <v>3214.1</v>
      </c>
      <c r="H295" s="21">
        <v>47659.1</v>
      </c>
      <c r="I295" s="21">
        <v>3458.9</v>
      </c>
      <c r="J295" s="21">
        <v>51118</v>
      </c>
      <c r="K295" s="21">
        <v>1622.2</v>
      </c>
      <c r="L295" s="21">
        <v>96.4</v>
      </c>
      <c r="M295" s="21">
        <v>926.3</v>
      </c>
      <c r="N295" s="21">
        <v>9.4</v>
      </c>
    </row>
    <row r="296" spans="1:14" ht="10.050000000000001" customHeight="1">
      <c r="A296" s="18" t="s">
        <v>375</v>
      </c>
      <c r="B296" s="19">
        <v>2006</v>
      </c>
      <c r="C296" s="18" t="s">
        <v>1711</v>
      </c>
      <c r="D296" s="20">
        <v>4</v>
      </c>
      <c r="E296" s="21">
        <v>33888.9</v>
      </c>
      <c r="F296" s="21">
        <v>0</v>
      </c>
      <c r="G296" s="21">
        <v>33888.9</v>
      </c>
      <c r="H296" s="21">
        <v>351230.6</v>
      </c>
      <c r="I296" s="21">
        <v>4436.6000000000004</v>
      </c>
      <c r="J296" s="21">
        <v>355667.20000000001</v>
      </c>
      <c r="K296" s="21">
        <v>34871.199999999997</v>
      </c>
      <c r="L296" s="21">
        <v>542.20000000000005</v>
      </c>
      <c r="M296" s="21">
        <v>23233.3</v>
      </c>
      <c r="N296" s="21">
        <v>373.3</v>
      </c>
    </row>
    <row r="297" spans="1:14" ht="10.050000000000001" customHeight="1">
      <c r="A297" s="18" t="s">
        <v>330</v>
      </c>
      <c r="B297" s="19">
        <v>2006</v>
      </c>
      <c r="C297" s="18" t="s">
        <v>1711</v>
      </c>
      <c r="D297" s="20">
        <v>5</v>
      </c>
      <c r="E297" s="21">
        <v>111316.5</v>
      </c>
      <c r="F297" s="21">
        <v>0</v>
      </c>
      <c r="G297" s="21">
        <v>111316.5</v>
      </c>
      <c r="H297" s="21">
        <v>746801.2</v>
      </c>
      <c r="I297" s="21">
        <v>4045.8</v>
      </c>
      <c r="J297" s="21">
        <v>750847</v>
      </c>
      <c r="K297" s="21">
        <v>20546.8</v>
      </c>
      <c r="L297" s="21">
        <v>8264.2000000000007</v>
      </c>
      <c r="M297" s="21">
        <v>43607.6</v>
      </c>
      <c r="N297" s="21">
        <v>1872.6</v>
      </c>
    </row>
    <row r="298" spans="1:14" ht="10.050000000000001" customHeight="1">
      <c r="A298" s="18" t="s">
        <v>413</v>
      </c>
      <c r="B298" s="19">
        <v>2006</v>
      </c>
      <c r="C298" s="18" t="s">
        <v>1711</v>
      </c>
      <c r="D298" s="20">
        <v>5</v>
      </c>
      <c r="E298" s="21">
        <v>285.60000000000002</v>
      </c>
      <c r="F298" s="21">
        <v>0</v>
      </c>
      <c r="G298" s="21">
        <v>285.60000000000002</v>
      </c>
      <c r="H298" s="21">
        <v>1615.2</v>
      </c>
      <c r="I298" s="21">
        <v>252.7</v>
      </c>
      <c r="J298" s="21">
        <v>1867.9</v>
      </c>
      <c r="K298" s="21">
        <v>0</v>
      </c>
      <c r="L298" s="21">
        <v>0</v>
      </c>
      <c r="M298" s="21">
        <v>0</v>
      </c>
      <c r="N298" s="21">
        <v>0</v>
      </c>
    </row>
    <row r="299" spans="1:14" ht="10.050000000000001" customHeight="1">
      <c r="A299" s="18" t="s">
        <v>392</v>
      </c>
      <c r="B299" s="19">
        <v>2006</v>
      </c>
      <c r="C299" s="18" t="s">
        <v>1711</v>
      </c>
      <c r="D299" s="20">
        <v>5</v>
      </c>
      <c r="E299" s="21">
        <v>2353.8000000000002</v>
      </c>
      <c r="F299" s="21">
        <v>0</v>
      </c>
      <c r="G299" s="21">
        <v>2353.8000000000002</v>
      </c>
      <c r="H299" s="21">
        <v>42457</v>
      </c>
      <c r="I299" s="21">
        <v>2932.3</v>
      </c>
      <c r="J299" s="21">
        <v>45389.3</v>
      </c>
      <c r="K299" s="21">
        <v>748.5</v>
      </c>
      <c r="L299" s="21">
        <v>5.4</v>
      </c>
      <c r="M299" s="21">
        <v>747</v>
      </c>
      <c r="N299" s="21">
        <v>132.1</v>
      </c>
    </row>
    <row r="300" spans="1:14" ht="10.050000000000001" customHeight="1">
      <c r="A300" s="18" t="s">
        <v>375</v>
      </c>
      <c r="B300" s="19">
        <v>2006</v>
      </c>
      <c r="C300" s="18" t="s">
        <v>1711</v>
      </c>
      <c r="D300" s="20">
        <v>5</v>
      </c>
      <c r="E300" s="21">
        <v>34536.9</v>
      </c>
      <c r="F300" s="21">
        <v>-103.7</v>
      </c>
      <c r="G300" s="21">
        <v>34433.199999999997</v>
      </c>
      <c r="H300" s="21">
        <v>249274.3</v>
      </c>
      <c r="I300" s="21">
        <v>3680.3</v>
      </c>
      <c r="J300" s="21">
        <v>252954.6</v>
      </c>
      <c r="K300" s="21">
        <v>13946.1</v>
      </c>
      <c r="L300" s="21">
        <v>510.8</v>
      </c>
      <c r="M300" s="21">
        <v>21296.1</v>
      </c>
      <c r="N300" s="21">
        <v>139.80000000000001</v>
      </c>
    </row>
    <row r="301" spans="1:14" ht="10.050000000000001" customHeight="1">
      <c r="A301" s="18" t="s">
        <v>330</v>
      </c>
      <c r="B301" s="19">
        <v>2006</v>
      </c>
      <c r="C301" s="18" t="s">
        <v>1711</v>
      </c>
      <c r="D301" s="20">
        <v>6</v>
      </c>
      <c r="E301" s="21">
        <v>64760.7</v>
      </c>
      <c r="F301" s="21">
        <v>776.2</v>
      </c>
      <c r="G301" s="21">
        <v>65536.899999999994</v>
      </c>
      <c r="H301" s="21">
        <v>367235</v>
      </c>
      <c r="I301" s="21">
        <v>3800.8</v>
      </c>
      <c r="J301" s="21">
        <v>371035.8</v>
      </c>
      <c r="K301" s="21">
        <v>2749.3</v>
      </c>
      <c r="L301" s="21">
        <v>1591.6</v>
      </c>
      <c r="M301" s="21">
        <v>19095.8</v>
      </c>
      <c r="N301" s="21">
        <v>293.3</v>
      </c>
    </row>
    <row r="302" spans="1:14" ht="10.050000000000001" customHeight="1">
      <c r="A302" s="18" t="s">
        <v>413</v>
      </c>
      <c r="B302" s="19">
        <v>2006</v>
      </c>
      <c r="C302" s="18" t="s">
        <v>1711</v>
      </c>
      <c r="D302" s="20">
        <v>6</v>
      </c>
      <c r="E302" s="21">
        <v>412.3</v>
      </c>
      <c r="F302" s="21">
        <v>0</v>
      </c>
      <c r="G302" s="21">
        <v>412.3</v>
      </c>
      <c r="H302" s="21">
        <v>1082.3</v>
      </c>
      <c r="I302" s="21">
        <v>189.5</v>
      </c>
      <c r="J302" s="21">
        <v>1271.8</v>
      </c>
      <c r="K302" s="21">
        <v>0</v>
      </c>
      <c r="L302" s="21">
        <v>0</v>
      </c>
      <c r="M302" s="21">
        <v>0</v>
      </c>
      <c r="N302" s="21">
        <v>0</v>
      </c>
    </row>
    <row r="303" spans="1:14" ht="10.050000000000001" customHeight="1">
      <c r="A303" s="18" t="s">
        <v>392</v>
      </c>
      <c r="B303" s="19">
        <v>2006</v>
      </c>
      <c r="C303" s="18" t="s">
        <v>1711</v>
      </c>
      <c r="D303" s="20">
        <v>6</v>
      </c>
      <c r="E303" s="21">
        <v>1834.8</v>
      </c>
      <c r="F303" s="21">
        <v>0</v>
      </c>
      <c r="G303" s="21">
        <v>1834.8</v>
      </c>
      <c r="H303" s="21">
        <v>30069.9</v>
      </c>
      <c r="I303" s="21">
        <v>1396</v>
      </c>
      <c r="J303" s="21">
        <v>31465.9</v>
      </c>
      <c r="K303" s="21">
        <v>297.3</v>
      </c>
      <c r="L303" s="21">
        <v>0</v>
      </c>
      <c r="M303" s="21">
        <v>451.2</v>
      </c>
      <c r="N303" s="21">
        <v>0</v>
      </c>
    </row>
    <row r="304" spans="1:14" ht="10.050000000000001" customHeight="1">
      <c r="A304" s="18" t="s">
        <v>375</v>
      </c>
      <c r="B304" s="19">
        <v>2006</v>
      </c>
      <c r="C304" s="18" t="s">
        <v>1711</v>
      </c>
      <c r="D304" s="20">
        <v>6</v>
      </c>
      <c r="E304" s="21">
        <v>26857.8</v>
      </c>
      <c r="F304" s="21">
        <v>180</v>
      </c>
      <c r="G304" s="21">
        <v>27037.8</v>
      </c>
      <c r="H304" s="21">
        <v>109821.8</v>
      </c>
      <c r="I304" s="21">
        <v>2634.1</v>
      </c>
      <c r="J304" s="21">
        <v>112455.9</v>
      </c>
      <c r="K304" s="21">
        <v>1946</v>
      </c>
      <c r="L304" s="21">
        <v>711.8</v>
      </c>
      <c r="M304" s="21">
        <v>12248.4</v>
      </c>
      <c r="N304" s="21">
        <v>463.4</v>
      </c>
    </row>
    <row r="305" spans="1:14" ht="10.050000000000001" customHeight="1">
      <c r="A305" s="18" t="s">
        <v>330</v>
      </c>
      <c r="B305" s="19">
        <v>2006</v>
      </c>
      <c r="C305" s="18" t="s">
        <v>736</v>
      </c>
      <c r="D305" s="20">
        <v>7</v>
      </c>
      <c r="E305" s="21">
        <v>2648037.7000000002</v>
      </c>
      <c r="F305" s="21">
        <v>3736.4</v>
      </c>
      <c r="G305" s="21">
        <v>2651774.1</v>
      </c>
      <c r="H305" s="21">
        <v>2740910.9</v>
      </c>
      <c r="I305" s="21">
        <v>5987.3</v>
      </c>
      <c r="J305" s="21">
        <v>2746898.2</v>
      </c>
      <c r="K305" s="21">
        <v>492364.2</v>
      </c>
      <c r="L305" s="21">
        <v>568875.6</v>
      </c>
      <c r="M305" s="21">
        <v>77879.199999999997</v>
      </c>
      <c r="N305" s="21">
        <v>801.1</v>
      </c>
    </row>
    <row r="306" spans="1:14" ht="10.050000000000001" customHeight="1">
      <c r="A306" s="18" t="s">
        <v>413</v>
      </c>
      <c r="B306" s="19">
        <v>2006</v>
      </c>
      <c r="C306" s="18" t="s">
        <v>736</v>
      </c>
      <c r="D306" s="20">
        <v>7</v>
      </c>
      <c r="E306" s="21">
        <v>13127.7</v>
      </c>
      <c r="F306" s="21">
        <v>12.5</v>
      </c>
      <c r="G306" s="21">
        <v>13140.2</v>
      </c>
      <c r="H306" s="21">
        <v>12392.1</v>
      </c>
      <c r="I306" s="21">
        <v>194.2</v>
      </c>
      <c r="J306" s="21">
        <v>12586.3</v>
      </c>
      <c r="K306" s="21">
        <v>626.4</v>
      </c>
      <c r="L306" s="21">
        <v>665.8</v>
      </c>
      <c r="M306" s="21">
        <v>39.4</v>
      </c>
      <c r="N306" s="21">
        <v>0</v>
      </c>
    </row>
    <row r="307" spans="1:14" ht="10.050000000000001" customHeight="1">
      <c r="A307" s="18" t="s">
        <v>392</v>
      </c>
      <c r="B307" s="19">
        <v>2006</v>
      </c>
      <c r="C307" s="18" t="s">
        <v>736</v>
      </c>
      <c r="D307" s="20">
        <v>7</v>
      </c>
      <c r="E307" s="21">
        <v>553.5</v>
      </c>
      <c r="F307" s="21">
        <v>0</v>
      </c>
      <c r="G307" s="21">
        <v>553.5</v>
      </c>
      <c r="H307" s="21">
        <v>23840.9</v>
      </c>
      <c r="I307" s="21">
        <v>1328.4</v>
      </c>
      <c r="J307" s="21">
        <v>25169.3</v>
      </c>
      <c r="K307" s="21">
        <v>347.3</v>
      </c>
      <c r="L307" s="21">
        <v>50</v>
      </c>
      <c r="M307" s="21">
        <v>0</v>
      </c>
      <c r="N307" s="21">
        <v>0</v>
      </c>
    </row>
    <row r="308" spans="1:14" ht="10.050000000000001" customHeight="1">
      <c r="A308" s="18" t="s">
        <v>375</v>
      </c>
      <c r="B308" s="19">
        <v>2006</v>
      </c>
      <c r="C308" s="18" t="s">
        <v>736</v>
      </c>
      <c r="D308" s="20">
        <v>7</v>
      </c>
      <c r="E308" s="21">
        <v>2544.1</v>
      </c>
      <c r="F308" s="21">
        <v>0</v>
      </c>
      <c r="G308" s="21">
        <v>2544.1</v>
      </c>
      <c r="H308" s="21">
        <v>60602.7</v>
      </c>
      <c r="I308" s="21">
        <v>2634.1</v>
      </c>
      <c r="J308" s="21">
        <v>63236.800000000003</v>
      </c>
      <c r="K308" s="21">
        <v>1925.4</v>
      </c>
      <c r="L308" s="21">
        <v>354.4</v>
      </c>
      <c r="M308" s="21">
        <v>235</v>
      </c>
      <c r="N308" s="21">
        <v>140</v>
      </c>
    </row>
    <row r="309" spans="1:14" ht="10.050000000000001" customHeight="1">
      <c r="A309" s="18" t="s">
        <v>330</v>
      </c>
      <c r="B309" s="19">
        <v>2006</v>
      </c>
      <c r="C309" s="18" t="s">
        <v>736</v>
      </c>
      <c r="D309" s="20">
        <v>8</v>
      </c>
      <c r="E309" s="21">
        <v>452376.7</v>
      </c>
      <c r="F309" s="21">
        <v>4184.3</v>
      </c>
      <c r="G309" s="21">
        <v>456561</v>
      </c>
      <c r="H309" s="21">
        <v>2847850.5</v>
      </c>
      <c r="I309" s="21">
        <v>7561.4</v>
      </c>
      <c r="J309" s="21">
        <v>2855411.9</v>
      </c>
      <c r="K309" s="21">
        <v>346313.2</v>
      </c>
      <c r="L309" s="21">
        <v>55294.5</v>
      </c>
      <c r="M309" s="21">
        <v>197835.4</v>
      </c>
      <c r="N309" s="21">
        <v>3510.1</v>
      </c>
    </row>
    <row r="310" spans="1:14" ht="10.050000000000001" customHeight="1">
      <c r="A310" s="18" t="s">
        <v>413</v>
      </c>
      <c r="B310" s="19">
        <v>2006</v>
      </c>
      <c r="C310" s="18" t="s">
        <v>736</v>
      </c>
      <c r="D310" s="20">
        <v>8</v>
      </c>
      <c r="E310" s="21">
        <v>5341.1</v>
      </c>
      <c r="F310" s="21">
        <v>417.8</v>
      </c>
      <c r="G310" s="21">
        <v>5758.9</v>
      </c>
      <c r="H310" s="21">
        <v>15003.7</v>
      </c>
      <c r="I310" s="21">
        <v>240.5</v>
      </c>
      <c r="J310" s="21">
        <v>15244.2</v>
      </c>
      <c r="K310" s="21">
        <v>826.2</v>
      </c>
      <c r="L310" s="21">
        <v>293.3</v>
      </c>
      <c r="M310" s="21">
        <v>93.5</v>
      </c>
      <c r="N310" s="21">
        <v>0</v>
      </c>
    </row>
    <row r="311" spans="1:14" ht="10.050000000000001" customHeight="1">
      <c r="A311" s="18" t="s">
        <v>392</v>
      </c>
      <c r="B311" s="19">
        <v>2006</v>
      </c>
      <c r="C311" s="18" t="s">
        <v>736</v>
      </c>
      <c r="D311" s="20">
        <v>8</v>
      </c>
      <c r="E311" s="21">
        <v>198.8</v>
      </c>
      <c r="F311" s="21">
        <v>16.100000000000001</v>
      </c>
      <c r="G311" s="21">
        <v>214.9</v>
      </c>
      <c r="H311" s="21">
        <v>16212.2</v>
      </c>
      <c r="I311" s="21">
        <v>1344.4</v>
      </c>
      <c r="J311" s="21">
        <v>17556.599999999999</v>
      </c>
      <c r="K311" s="21">
        <v>267.3</v>
      </c>
      <c r="L311" s="21">
        <v>0</v>
      </c>
      <c r="M311" s="21">
        <v>80</v>
      </c>
      <c r="N311" s="21">
        <v>0</v>
      </c>
    </row>
    <row r="312" spans="1:14" ht="10.050000000000001" customHeight="1">
      <c r="A312" s="18" t="s">
        <v>375</v>
      </c>
      <c r="B312" s="19">
        <v>2006</v>
      </c>
      <c r="C312" s="18" t="s">
        <v>736</v>
      </c>
      <c r="D312" s="20">
        <v>8</v>
      </c>
      <c r="E312" s="21">
        <v>62701.9</v>
      </c>
      <c r="F312" s="21">
        <v>357.9</v>
      </c>
      <c r="G312" s="21">
        <v>63059.8</v>
      </c>
      <c r="H312" s="21">
        <v>94112.4</v>
      </c>
      <c r="I312" s="21">
        <v>2863.1</v>
      </c>
      <c r="J312" s="21">
        <v>96975.5</v>
      </c>
      <c r="K312" s="21">
        <v>15520.3</v>
      </c>
      <c r="L312" s="21">
        <v>14667.3</v>
      </c>
      <c r="M312" s="21">
        <v>556.20000000000005</v>
      </c>
      <c r="N312" s="21">
        <v>516.20000000000005</v>
      </c>
    </row>
    <row r="313" spans="1:14" ht="10.050000000000001" customHeight="1">
      <c r="A313" s="18" t="s">
        <v>330</v>
      </c>
      <c r="B313" s="19">
        <v>2006</v>
      </c>
      <c r="C313" s="18" t="s">
        <v>736</v>
      </c>
      <c r="D313" s="20">
        <v>9</v>
      </c>
      <c r="E313" s="21">
        <v>158812.29999999999</v>
      </c>
      <c r="F313" s="21">
        <v>16.399999999999999</v>
      </c>
      <c r="G313" s="21">
        <v>158828.70000000001</v>
      </c>
      <c r="H313" s="21">
        <v>2740645.5</v>
      </c>
      <c r="I313" s="21">
        <v>6733.1</v>
      </c>
      <c r="J313" s="21">
        <v>2747378.6</v>
      </c>
      <c r="K313" s="21">
        <v>258716.7</v>
      </c>
      <c r="L313" s="21">
        <v>6327.2</v>
      </c>
      <c r="M313" s="21">
        <v>92218.2</v>
      </c>
      <c r="N313" s="21">
        <v>1705.5</v>
      </c>
    </row>
    <row r="314" spans="1:14" ht="10.050000000000001" customHeight="1">
      <c r="A314" s="18" t="s">
        <v>413</v>
      </c>
      <c r="B314" s="19">
        <v>2006</v>
      </c>
      <c r="C314" s="18" t="s">
        <v>736</v>
      </c>
      <c r="D314" s="20">
        <v>9</v>
      </c>
      <c r="E314" s="21">
        <v>4923.8</v>
      </c>
      <c r="F314" s="21">
        <v>331</v>
      </c>
      <c r="G314" s="21">
        <v>5254.8</v>
      </c>
      <c r="H314" s="21">
        <v>16558</v>
      </c>
      <c r="I314" s="21">
        <v>273.7</v>
      </c>
      <c r="J314" s="21">
        <v>16831.7</v>
      </c>
      <c r="K314" s="21">
        <v>766</v>
      </c>
      <c r="L314" s="21">
        <v>274.3</v>
      </c>
      <c r="M314" s="21">
        <v>334.4</v>
      </c>
      <c r="N314" s="21">
        <v>0.1</v>
      </c>
    </row>
    <row r="315" spans="1:14" ht="10.050000000000001" customHeight="1">
      <c r="A315" s="18" t="s">
        <v>392</v>
      </c>
      <c r="B315" s="19">
        <v>2006</v>
      </c>
      <c r="C315" s="18" t="s">
        <v>736</v>
      </c>
      <c r="D315" s="20">
        <v>9</v>
      </c>
      <c r="E315" s="21">
        <v>31092.799999999999</v>
      </c>
      <c r="F315" s="21">
        <v>1900.8</v>
      </c>
      <c r="G315" s="21">
        <v>32993.599999999999</v>
      </c>
      <c r="H315" s="21">
        <v>41669.1</v>
      </c>
      <c r="I315" s="21">
        <v>3388.9</v>
      </c>
      <c r="J315" s="21">
        <v>45058</v>
      </c>
      <c r="K315" s="21">
        <v>3349.9</v>
      </c>
      <c r="L315" s="21">
        <v>3198.9</v>
      </c>
      <c r="M315" s="21">
        <v>116.1</v>
      </c>
      <c r="N315" s="21">
        <v>0.2</v>
      </c>
    </row>
    <row r="316" spans="1:14" ht="10.050000000000001" customHeight="1">
      <c r="A316" s="18" t="s">
        <v>375</v>
      </c>
      <c r="B316" s="19">
        <v>2006</v>
      </c>
      <c r="C316" s="18" t="s">
        <v>736</v>
      </c>
      <c r="D316" s="20">
        <v>9</v>
      </c>
      <c r="E316" s="21">
        <v>882061.5</v>
      </c>
      <c r="F316" s="21">
        <v>1897.2</v>
      </c>
      <c r="G316" s="21">
        <v>883958.7</v>
      </c>
      <c r="H316" s="21">
        <v>871682.4</v>
      </c>
      <c r="I316" s="21">
        <v>4489.3999999999996</v>
      </c>
      <c r="J316" s="21">
        <v>876171.8</v>
      </c>
      <c r="K316" s="21">
        <v>161192.29999999999</v>
      </c>
      <c r="L316" s="21">
        <v>149897.79999999999</v>
      </c>
      <c r="M316" s="21">
        <v>4179.2</v>
      </c>
      <c r="N316" s="21">
        <v>46.6</v>
      </c>
    </row>
    <row r="317" spans="1:14" ht="10.050000000000001" customHeight="1">
      <c r="A317" s="18" t="s">
        <v>330</v>
      </c>
      <c r="B317" s="19">
        <v>2006</v>
      </c>
      <c r="C317" s="18" t="s">
        <v>736</v>
      </c>
      <c r="D317" s="20">
        <v>10</v>
      </c>
      <c r="E317" s="21">
        <v>102203.8</v>
      </c>
      <c r="F317" s="21">
        <v>0.1</v>
      </c>
      <c r="G317" s="21">
        <v>102203.9</v>
      </c>
      <c r="H317" s="21">
        <v>2550090.7000000002</v>
      </c>
      <c r="I317" s="21">
        <v>6806.7</v>
      </c>
      <c r="J317" s="21">
        <v>2556897.4</v>
      </c>
      <c r="K317" s="21">
        <v>211297.6</v>
      </c>
      <c r="L317" s="21">
        <v>8314.7000000000007</v>
      </c>
      <c r="M317" s="21">
        <v>53931.1</v>
      </c>
      <c r="N317" s="21">
        <v>1802.7</v>
      </c>
    </row>
    <row r="318" spans="1:14" ht="10.050000000000001" customHeight="1">
      <c r="A318" s="18" t="s">
        <v>413</v>
      </c>
      <c r="B318" s="19">
        <v>2006</v>
      </c>
      <c r="C318" s="18" t="s">
        <v>736</v>
      </c>
      <c r="D318" s="20">
        <v>10</v>
      </c>
      <c r="E318" s="21">
        <v>1282.9000000000001</v>
      </c>
      <c r="F318" s="21">
        <v>98.5</v>
      </c>
      <c r="G318" s="21">
        <v>1381.4</v>
      </c>
      <c r="H318" s="21">
        <v>15709.5</v>
      </c>
      <c r="I318" s="21">
        <v>351.3</v>
      </c>
      <c r="J318" s="21">
        <v>16060.8</v>
      </c>
      <c r="K318" s="21">
        <v>756</v>
      </c>
      <c r="L318" s="21">
        <v>36.5</v>
      </c>
      <c r="M318" s="21">
        <v>34.4</v>
      </c>
      <c r="N318" s="21">
        <v>12.1</v>
      </c>
    </row>
    <row r="319" spans="1:14" ht="10.050000000000001" customHeight="1">
      <c r="A319" s="18" t="s">
        <v>392</v>
      </c>
      <c r="B319" s="19">
        <v>2006</v>
      </c>
      <c r="C319" s="18" t="s">
        <v>736</v>
      </c>
      <c r="D319" s="20">
        <v>10</v>
      </c>
      <c r="E319" s="21">
        <v>48422.8</v>
      </c>
      <c r="F319" s="21">
        <v>3590.8</v>
      </c>
      <c r="G319" s="21">
        <v>52013.599999999999</v>
      </c>
      <c r="H319" s="21">
        <v>81147.399999999994</v>
      </c>
      <c r="I319" s="21">
        <v>6872.7</v>
      </c>
      <c r="J319" s="21">
        <v>88020.1</v>
      </c>
      <c r="K319" s="21">
        <v>6445.9</v>
      </c>
      <c r="L319" s="21">
        <v>4009.1</v>
      </c>
      <c r="M319" s="21">
        <v>767.2</v>
      </c>
      <c r="N319" s="21">
        <v>145.9</v>
      </c>
    </row>
    <row r="320" spans="1:14" ht="10.050000000000001" customHeight="1">
      <c r="A320" s="18" t="s">
        <v>375</v>
      </c>
      <c r="B320" s="19">
        <v>2006</v>
      </c>
      <c r="C320" s="18" t="s">
        <v>736</v>
      </c>
      <c r="D320" s="20">
        <v>10</v>
      </c>
      <c r="E320" s="21">
        <v>188710</v>
      </c>
      <c r="F320" s="21">
        <v>45.2</v>
      </c>
      <c r="G320" s="21">
        <v>188755.20000000001</v>
      </c>
      <c r="H320" s="21">
        <v>955902.9</v>
      </c>
      <c r="I320" s="21">
        <v>4217.3999999999996</v>
      </c>
      <c r="J320" s="21">
        <v>960120.3</v>
      </c>
      <c r="K320" s="21">
        <v>137446.79999999999</v>
      </c>
      <c r="L320" s="21">
        <v>18947.5</v>
      </c>
      <c r="M320" s="21">
        <v>42265.7</v>
      </c>
      <c r="N320" s="21">
        <v>427.3</v>
      </c>
    </row>
    <row r="321" spans="1:14" ht="10.050000000000001" customHeight="1">
      <c r="A321" s="18" t="s">
        <v>330</v>
      </c>
      <c r="B321" s="19">
        <v>2006</v>
      </c>
      <c r="C321" s="18" t="s">
        <v>736</v>
      </c>
      <c r="D321" s="20">
        <v>11</v>
      </c>
      <c r="E321" s="21">
        <v>126004.6</v>
      </c>
      <c r="F321" s="21">
        <v>220.5</v>
      </c>
      <c r="G321" s="21">
        <v>126225.1</v>
      </c>
      <c r="H321" s="21">
        <v>2336772.4</v>
      </c>
      <c r="I321" s="21">
        <v>6794.9</v>
      </c>
      <c r="J321" s="21">
        <v>2343567.2999999998</v>
      </c>
      <c r="K321" s="21">
        <v>169507.5</v>
      </c>
      <c r="L321" s="21">
        <v>16215.2</v>
      </c>
      <c r="M321" s="21">
        <v>55135.1</v>
      </c>
      <c r="N321" s="21">
        <v>2870.2</v>
      </c>
    </row>
    <row r="322" spans="1:14" ht="10.050000000000001" customHeight="1">
      <c r="A322" s="18" t="s">
        <v>413</v>
      </c>
      <c r="B322" s="19">
        <v>2006</v>
      </c>
      <c r="C322" s="18" t="s">
        <v>736</v>
      </c>
      <c r="D322" s="20">
        <v>11</v>
      </c>
      <c r="E322" s="21">
        <v>1239.0999999999999</v>
      </c>
      <c r="F322" s="21">
        <v>0</v>
      </c>
      <c r="G322" s="21">
        <v>1239.0999999999999</v>
      </c>
      <c r="H322" s="21">
        <v>14319.6</v>
      </c>
      <c r="I322" s="21">
        <v>347.9</v>
      </c>
      <c r="J322" s="21">
        <v>14667.5</v>
      </c>
      <c r="K322" s="21">
        <v>709.8</v>
      </c>
      <c r="L322" s="21">
        <v>38.700000000000003</v>
      </c>
      <c r="M322" s="21">
        <v>81.400000000000006</v>
      </c>
      <c r="N322" s="21">
        <v>3.5</v>
      </c>
    </row>
    <row r="323" spans="1:14" ht="10.050000000000001" customHeight="1">
      <c r="A323" s="18" t="s">
        <v>392</v>
      </c>
      <c r="B323" s="19">
        <v>2006</v>
      </c>
      <c r="C323" s="18" t="s">
        <v>736</v>
      </c>
      <c r="D323" s="20">
        <v>11</v>
      </c>
      <c r="E323" s="21">
        <v>6214.7</v>
      </c>
      <c r="F323" s="21">
        <v>916.6</v>
      </c>
      <c r="G323" s="21">
        <v>7131.3</v>
      </c>
      <c r="H323" s="21">
        <v>75196.2</v>
      </c>
      <c r="I323" s="21">
        <v>7554</v>
      </c>
      <c r="J323" s="21">
        <v>82750.2</v>
      </c>
      <c r="K323" s="21">
        <v>6066.2</v>
      </c>
      <c r="L323" s="21">
        <v>432.4</v>
      </c>
      <c r="M323" s="21">
        <v>1012.4</v>
      </c>
      <c r="N323" s="21">
        <v>0.1</v>
      </c>
    </row>
    <row r="324" spans="1:14" ht="10.050000000000001" customHeight="1">
      <c r="A324" s="18" t="s">
        <v>375</v>
      </c>
      <c r="B324" s="19">
        <v>2006</v>
      </c>
      <c r="C324" s="18" t="s">
        <v>736</v>
      </c>
      <c r="D324" s="20">
        <v>11</v>
      </c>
      <c r="E324" s="21">
        <v>35437.300000000003</v>
      </c>
      <c r="F324" s="21">
        <v>815.3</v>
      </c>
      <c r="G324" s="21">
        <v>36252.6</v>
      </c>
      <c r="H324" s="21">
        <v>901566.7</v>
      </c>
      <c r="I324" s="21">
        <v>4417.8</v>
      </c>
      <c r="J324" s="21">
        <v>905984.5</v>
      </c>
      <c r="K324" s="21">
        <v>116061.3</v>
      </c>
      <c r="L324" s="21">
        <v>2021.2</v>
      </c>
      <c r="M324" s="21">
        <v>22366.799999999999</v>
      </c>
      <c r="N324" s="21">
        <v>1071.0999999999999</v>
      </c>
    </row>
    <row r="325" spans="1:14" ht="10.050000000000001" customHeight="1">
      <c r="A325" s="18" t="s">
        <v>330</v>
      </c>
      <c r="B325" s="19">
        <v>2006</v>
      </c>
      <c r="C325" s="18" t="s">
        <v>736</v>
      </c>
      <c r="D325" s="20">
        <v>12</v>
      </c>
      <c r="E325" s="21">
        <v>72292.7</v>
      </c>
      <c r="F325" s="21">
        <v>0</v>
      </c>
      <c r="G325" s="21">
        <v>72292.7</v>
      </c>
      <c r="H325" s="21">
        <v>2129956.7000000002</v>
      </c>
      <c r="I325" s="21">
        <v>6391.4</v>
      </c>
      <c r="J325" s="21">
        <v>2136348.1</v>
      </c>
      <c r="K325" s="21">
        <v>147958.29999999999</v>
      </c>
      <c r="L325" s="21">
        <v>9731.1</v>
      </c>
      <c r="M325" s="21">
        <v>30578.5</v>
      </c>
      <c r="N325" s="21">
        <v>701.8</v>
      </c>
    </row>
    <row r="326" spans="1:14" ht="10.050000000000001" customHeight="1">
      <c r="A326" s="18" t="s">
        <v>413</v>
      </c>
      <c r="B326" s="19">
        <v>2006</v>
      </c>
      <c r="C326" s="18" t="s">
        <v>736</v>
      </c>
      <c r="D326" s="20">
        <v>12</v>
      </c>
      <c r="E326" s="21">
        <v>1246.5</v>
      </c>
      <c r="F326" s="21">
        <v>44</v>
      </c>
      <c r="G326" s="21">
        <v>1290.5</v>
      </c>
      <c r="H326" s="21">
        <v>13284</v>
      </c>
      <c r="I326" s="21">
        <v>387.7</v>
      </c>
      <c r="J326" s="21">
        <v>13671.7</v>
      </c>
      <c r="K326" s="21">
        <v>628.5</v>
      </c>
      <c r="L326" s="21">
        <v>0</v>
      </c>
      <c r="M326" s="21">
        <v>81.3</v>
      </c>
      <c r="N326" s="21">
        <v>0</v>
      </c>
    </row>
    <row r="327" spans="1:14" ht="10.050000000000001" customHeight="1">
      <c r="A327" s="18" t="s">
        <v>392</v>
      </c>
      <c r="B327" s="19">
        <v>2006</v>
      </c>
      <c r="C327" s="18" t="s">
        <v>736</v>
      </c>
      <c r="D327" s="20">
        <v>12</v>
      </c>
      <c r="E327" s="21">
        <v>3580.4</v>
      </c>
      <c r="F327" s="21">
        <v>0</v>
      </c>
      <c r="G327" s="21">
        <v>3580.4</v>
      </c>
      <c r="H327" s="21">
        <v>69505.2</v>
      </c>
      <c r="I327" s="21">
        <v>6965.5</v>
      </c>
      <c r="J327" s="21">
        <v>76470.7</v>
      </c>
      <c r="K327" s="21">
        <v>5630.6</v>
      </c>
      <c r="L327" s="21">
        <v>1278.5</v>
      </c>
      <c r="M327" s="21">
        <v>1708.6</v>
      </c>
      <c r="N327" s="21">
        <v>5.5</v>
      </c>
    </row>
    <row r="328" spans="1:14" ht="10.050000000000001" customHeight="1">
      <c r="A328" s="18" t="s">
        <v>375</v>
      </c>
      <c r="B328" s="19">
        <v>2006</v>
      </c>
      <c r="C328" s="18" t="s">
        <v>736</v>
      </c>
      <c r="D328" s="20">
        <v>12</v>
      </c>
      <c r="E328" s="21">
        <v>27674.7</v>
      </c>
      <c r="F328" s="21">
        <v>1.9</v>
      </c>
      <c r="G328" s="21">
        <v>27676.6</v>
      </c>
      <c r="H328" s="21">
        <v>856158</v>
      </c>
      <c r="I328" s="21">
        <v>2769</v>
      </c>
      <c r="J328" s="21">
        <v>858927</v>
      </c>
      <c r="K328" s="21">
        <v>95803.7</v>
      </c>
      <c r="L328" s="21">
        <v>2152</v>
      </c>
      <c r="M328" s="21">
        <v>21895.200000000001</v>
      </c>
      <c r="N328" s="21">
        <v>514.4</v>
      </c>
    </row>
    <row r="329" spans="1:14" ht="10.050000000000001" customHeight="1">
      <c r="A329" s="18" t="s">
        <v>330</v>
      </c>
      <c r="B329" s="19">
        <v>2007</v>
      </c>
      <c r="C329" s="18" t="s">
        <v>736</v>
      </c>
      <c r="D329" s="20">
        <v>1</v>
      </c>
      <c r="E329" s="21">
        <v>99644.5</v>
      </c>
      <c r="F329" s="21">
        <v>667.8</v>
      </c>
      <c r="G329" s="21">
        <v>100312.3</v>
      </c>
      <c r="H329" s="21">
        <v>1839110.7</v>
      </c>
      <c r="I329" s="21">
        <v>6382.2</v>
      </c>
      <c r="J329" s="21">
        <v>1845492.9</v>
      </c>
      <c r="K329" s="21">
        <v>108269.3</v>
      </c>
      <c r="L329" s="21">
        <v>10986.6</v>
      </c>
      <c r="M329" s="21">
        <v>49898.8</v>
      </c>
      <c r="N329" s="21">
        <v>776.8</v>
      </c>
    </row>
    <row r="330" spans="1:14" ht="10.050000000000001" customHeight="1">
      <c r="A330" s="18" t="s">
        <v>413</v>
      </c>
      <c r="B330" s="19">
        <v>2007</v>
      </c>
      <c r="C330" s="18" t="s">
        <v>736</v>
      </c>
      <c r="D330" s="20">
        <v>1</v>
      </c>
      <c r="E330" s="21">
        <v>1145.7</v>
      </c>
      <c r="F330" s="21">
        <v>0</v>
      </c>
      <c r="G330" s="21">
        <v>1145.7</v>
      </c>
      <c r="H330" s="21">
        <v>11359.1</v>
      </c>
      <c r="I330" s="21">
        <v>349.5</v>
      </c>
      <c r="J330" s="21">
        <v>11708.6</v>
      </c>
      <c r="K330" s="21">
        <v>562.9</v>
      </c>
      <c r="L330" s="21">
        <v>47.4</v>
      </c>
      <c r="M330" s="21">
        <v>113</v>
      </c>
      <c r="N330" s="21">
        <v>0</v>
      </c>
    </row>
    <row r="331" spans="1:14" ht="10.050000000000001" customHeight="1">
      <c r="A331" s="18" t="s">
        <v>392</v>
      </c>
      <c r="B331" s="19">
        <v>2007</v>
      </c>
      <c r="C331" s="18" t="s">
        <v>736</v>
      </c>
      <c r="D331" s="20">
        <v>1</v>
      </c>
      <c r="E331" s="21">
        <v>4184.7</v>
      </c>
      <c r="F331" s="21">
        <v>0</v>
      </c>
      <c r="G331" s="21">
        <v>4184.7</v>
      </c>
      <c r="H331" s="21">
        <v>62613.2</v>
      </c>
      <c r="I331" s="21">
        <v>6380.7</v>
      </c>
      <c r="J331" s="21">
        <v>68993.899999999994</v>
      </c>
      <c r="K331" s="21">
        <v>3866.3</v>
      </c>
      <c r="L331" s="21">
        <v>538.6</v>
      </c>
      <c r="M331" s="21">
        <v>2102.3000000000002</v>
      </c>
      <c r="N331" s="21">
        <v>0.2</v>
      </c>
    </row>
    <row r="332" spans="1:14" ht="10.050000000000001" customHeight="1">
      <c r="A332" s="18" t="s">
        <v>375</v>
      </c>
      <c r="B332" s="19">
        <v>2007</v>
      </c>
      <c r="C332" s="18" t="s">
        <v>736</v>
      </c>
      <c r="D332" s="20">
        <v>1</v>
      </c>
      <c r="E332" s="21">
        <v>29534.5</v>
      </c>
      <c r="F332" s="21">
        <v>970.9</v>
      </c>
      <c r="G332" s="21">
        <v>30505.4</v>
      </c>
      <c r="H332" s="21">
        <v>773555.1</v>
      </c>
      <c r="I332" s="21">
        <v>3504.5</v>
      </c>
      <c r="J332" s="21">
        <v>777059.6</v>
      </c>
      <c r="K332" s="21">
        <v>73102.7</v>
      </c>
      <c r="L332" s="21">
        <v>830.3</v>
      </c>
      <c r="M332" s="21">
        <v>22817.7</v>
      </c>
      <c r="N332" s="21">
        <v>713.6</v>
      </c>
    </row>
    <row r="333" spans="1:14" ht="10.050000000000001" customHeight="1">
      <c r="A333" s="18" t="s">
        <v>330</v>
      </c>
      <c r="B333" s="19">
        <v>2007</v>
      </c>
      <c r="C333" s="18" t="s">
        <v>736</v>
      </c>
      <c r="D333" s="20">
        <v>2</v>
      </c>
      <c r="E333" s="21">
        <v>97835.1</v>
      </c>
      <c r="F333" s="21">
        <v>0</v>
      </c>
      <c r="G333" s="21">
        <v>97835.1</v>
      </c>
      <c r="H333" s="21">
        <v>1581061.7</v>
      </c>
      <c r="I333" s="21">
        <v>5965.3</v>
      </c>
      <c r="J333" s="21">
        <v>1587027</v>
      </c>
      <c r="K333" s="21">
        <v>72728.399999999994</v>
      </c>
      <c r="L333" s="21">
        <v>9798</v>
      </c>
      <c r="M333" s="21">
        <v>43808.7</v>
      </c>
      <c r="N333" s="21">
        <v>1530.2</v>
      </c>
    </row>
    <row r="334" spans="1:14" ht="10.050000000000001" customHeight="1">
      <c r="A334" s="18" t="s">
        <v>413</v>
      </c>
      <c r="B334" s="19">
        <v>2007</v>
      </c>
      <c r="C334" s="18" t="s">
        <v>736</v>
      </c>
      <c r="D334" s="20">
        <v>2</v>
      </c>
      <c r="E334" s="21">
        <v>846.4</v>
      </c>
      <c r="F334" s="21">
        <v>0</v>
      </c>
      <c r="G334" s="21">
        <v>846.4</v>
      </c>
      <c r="H334" s="21">
        <v>9622.5000000000091</v>
      </c>
      <c r="I334" s="21">
        <v>317.60000000000002</v>
      </c>
      <c r="J334" s="21">
        <v>9940.1000000000095</v>
      </c>
      <c r="K334" s="21">
        <v>435.1</v>
      </c>
      <c r="L334" s="21">
        <v>24</v>
      </c>
      <c r="M334" s="21">
        <v>136.30000000000001</v>
      </c>
      <c r="N334" s="21">
        <v>15.5</v>
      </c>
    </row>
    <row r="335" spans="1:14" ht="10.050000000000001" customHeight="1">
      <c r="A335" s="18" t="s">
        <v>392</v>
      </c>
      <c r="B335" s="19">
        <v>2007</v>
      </c>
      <c r="C335" s="18" t="s">
        <v>736</v>
      </c>
      <c r="D335" s="20">
        <v>2</v>
      </c>
      <c r="E335" s="21">
        <v>2386.1999999999998</v>
      </c>
      <c r="F335" s="21">
        <v>0</v>
      </c>
      <c r="G335" s="21">
        <v>2386.1999999999998</v>
      </c>
      <c r="H335" s="21">
        <v>53983.199999999997</v>
      </c>
      <c r="I335" s="21">
        <v>5315</v>
      </c>
      <c r="J335" s="21">
        <v>59298.2</v>
      </c>
      <c r="K335" s="21">
        <v>3136.3</v>
      </c>
      <c r="L335" s="21">
        <v>460.6</v>
      </c>
      <c r="M335" s="21">
        <v>1099.2</v>
      </c>
      <c r="N335" s="21">
        <v>91.4</v>
      </c>
    </row>
    <row r="336" spans="1:14" ht="10.050000000000001" customHeight="1">
      <c r="A336" s="18" t="s">
        <v>375</v>
      </c>
      <c r="B336" s="19">
        <v>2007</v>
      </c>
      <c r="C336" s="18" t="s">
        <v>736</v>
      </c>
      <c r="D336" s="20">
        <v>2</v>
      </c>
      <c r="E336" s="21">
        <v>30293.7</v>
      </c>
      <c r="F336" s="21">
        <v>1112.9000000000001</v>
      </c>
      <c r="G336" s="21">
        <v>31406.6</v>
      </c>
      <c r="H336" s="21">
        <v>700227.8</v>
      </c>
      <c r="I336" s="21">
        <v>4494.3</v>
      </c>
      <c r="J336" s="21">
        <v>704722.1</v>
      </c>
      <c r="K336" s="21">
        <v>54648.6</v>
      </c>
      <c r="L336" s="21">
        <v>979.1</v>
      </c>
      <c r="M336" s="21">
        <v>19121.3</v>
      </c>
      <c r="N336" s="21">
        <v>311.89999999999998</v>
      </c>
    </row>
    <row r="337" spans="1:14" ht="10.050000000000001" customHeight="1">
      <c r="A337" s="18" t="s">
        <v>330</v>
      </c>
      <c r="B337" s="19">
        <v>2007</v>
      </c>
      <c r="C337" s="18" t="s">
        <v>736</v>
      </c>
      <c r="D337" s="20">
        <v>3</v>
      </c>
      <c r="E337" s="21">
        <v>76229.3</v>
      </c>
      <c r="F337" s="21">
        <v>963</v>
      </c>
      <c r="G337" s="21">
        <v>77192.3</v>
      </c>
      <c r="H337" s="21">
        <v>1238473.3999999999</v>
      </c>
      <c r="I337" s="21">
        <v>6835.4</v>
      </c>
      <c r="J337" s="21">
        <v>1245308.8</v>
      </c>
      <c r="K337" s="21">
        <v>46698.1</v>
      </c>
      <c r="L337" s="21">
        <v>6184.4</v>
      </c>
      <c r="M337" s="21">
        <v>31708.2</v>
      </c>
      <c r="N337" s="21">
        <v>532.79999999999995</v>
      </c>
    </row>
    <row r="338" spans="1:14" ht="10.050000000000001" customHeight="1">
      <c r="A338" s="18" t="s">
        <v>413</v>
      </c>
      <c r="B338" s="19">
        <v>2007</v>
      </c>
      <c r="C338" s="18" t="s">
        <v>736</v>
      </c>
      <c r="D338" s="20">
        <v>3</v>
      </c>
      <c r="E338" s="21">
        <v>877.9</v>
      </c>
      <c r="F338" s="21">
        <v>0</v>
      </c>
      <c r="G338" s="21">
        <v>877.9</v>
      </c>
      <c r="H338" s="21">
        <v>8039.9</v>
      </c>
      <c r="I338" s="21">
        <v>269.39999999999998</v>
      </c>
      <c r="J338" s="21">
        <v>8309.2999999999993</v>
      </c>
      <c r="K338" s="21">
        <v>331.9</v>
      </c>
      <c r="L338" s="21">
        <v>10.5</v>
      </c>
      <c r="M338" s="21">
        <v>113.7</v>
      </c>
      <c r="N338" s="21">
        <v>0</v>
      </c>
    </row>
    <row r="339" spans="1:14" ht="10.050000000000001" customHeight="1">
      <c r="A339" s="18" t="s">
        <v>392</v>
      </c>
      <c r="B339" s="19">
        <v>2007</v>
      </c>
      <c r="C339" s="18" t="s">
        <v>736</v>
      </c>
      <c r="D339" s="20">
        <v>3</v>
      </c>
      <c r="E339" s="21">
        <v>2633.4</v>
      </c>
      <c r="F339" s="21">
        <v>812.6</v>
      </c>
      <c r="G339" s="21">
        <v>3446</v>
      </c>
      <c r="H339" s="21">
        <v>45829.4</v>
      </c>
      <c r="I339" s="21">
        <v>4098.8</v>
      </c>
      <c r="J339" s="21">
        <v>49928.2</v>
      </c>
      <c r="K339" s="21">
        <v>2431.9</v>
      </c>
      <c r="L339" s="21">
        <v>672.5</v>
      </c>
      <c r="M339" s="21">
        <v>1364.8</v>
      </c>
      <c r="N339" s="21">
        <v>12.1</v>
      </c>
    </row>
    <row r="340" spans="1:14" ht="10.050000000000001" customHeight="1">
      <c r="A340" s="18" t="s">
        <v>375</v>
      </c>
      <c r="B340" s="19">
        <v>2007</v>
      </c>
      <c r="C340" s="18" t="s">
        <v>736</v>
      </c>
      <c r="D340" s="20">
        <v>3</v>
      </c>
      <c r="E340" s="21">
        <v>29096.2</v>
      </c>
      <c r="F340" s="21">
        <v>812.5</v>
      </c>
      <c r="G340" s="21">
        <v>29908.7</v>
      </c>
      <c r="H340" s="21">
        <v>614593.5</v>
      </c>
      <c r="I340" s="21">
        <v>5191.7</v>
      </c>
      <c r="J340" s="21">
        <v>619785.19999999995</v>
      </c>
      <c r="K340" s="21">
        <v>35426.1</v>
      </c>
      <c r="L340" s="21">
        <v>935.9</v>
      </c>
      <c r="M340" s="21">
        <v>19773.099999999999</v>
      </c>
      <c r="N340" s="21">
        <v>385.7</v>
      </c>
    </row>
    <row r="341" spans="1:14" ht="10.050000000000001" customHeight="1">
      <c r="A341" s="18" t="s">
        <v>330</v>
      </c>
      <c r="B341" s="19">
        <v>2007</v>
      </c>
      <c r="C341" s="18" t="s">
        <v>736</v>
      </c>
      <c r="D341" s="20">
        <v>4</v>
      </c>
      <c r="E341" s="21">
        <v>56882.400000000001</v>
      </c>
      <c r="F341" s="21">
        <v>0</v>
      </c>
      <c r="G341" s="21">
        <v>56882.400000000001</v>
      </c>
      <c r="H341" s="21">
        <v>918716.8</v>
      </c>
      <c r="I341" s="21">
        <v>6373.8</v>
      </c>
      <c r="J341" s="21">
        <v>925090.6</v>
      </c>
      <c r="K341" s="21">
        <v>31977.7</v>
      </c>
      <c r="L341" s="21">
        <v>3803</v>
      </c>
      <c r="M341" s="21">
        <v>17968</v>
      </c>
      <c r="N341" s="21">
        <v>562.5</v>
      </c>
    </row>
    <row r="342" spans="1:14" ht="10.050000000000001" customHeight="1">
      <c r="A342" s="18" t="s">
        <v>413</v>
      </c>
      <c r="B342" s="19">
        <v>2007</v>
      </c>
      <c r="C342" s="18" t="s">
        <v>736</v>
      </c>
      <c r="D342" s="20">
        <v>4</v>
      </c>
      <c r="E342" s="21">
        <v>1103</v>
      </c>
      <c r="F342" s="21">
        <v>0</v>
      </c>
      <c r="G342" s="21">
        <v>1103</v>
      </c>
      <c r="H342" s="21">
        <v>6879.9</v>
      </c>
      <c r="I342" s="21">
        <v>267.39999999999998</v>
      </c>
      <c r="J342" s="21">
        <v>7147.3</v>
      </c>
      <c r="K342" s="21">
        <v>217</v>
      </c>
      <c r="L342" s="21">
        <v>0</v>
      </c>
      <c r="M342" s="21">
        <v>114.9</v>
      </c>
      <c r="N342" s="21">
        <v>0</v>
      </c>
    </row>
    <row r="343" spans="1:14" ht="10.050000000000001" customHeight="1">
      <c r="A343" s="18" t="s">
        <v>392</v>
      </c>
      <c r="B343" s="19">
        <v>2007</v>
      </c>
      <c r="C343" s="18" t="s">
        <v>736</v>
      </c>
      <c r="D343" s="20">
        <v>4</v>
      </c>
      <c r="E343" s="21">
        <v>2173.6999999999998</v>
      </c>
      <c r="F343" s="21">
        <v>11.7</v>
      </c>
      <c r="G343" s="21">
        <v>2185.4</v>
      </c>
      <c r="H343" s="21">
        <v>38765.300000000003</v>
      </c>
      <c r="I343" s="21">
        <v>3272.4</v>
      </c>
      <c r="J343" s="21">
        <v>42037.7</v>
      </c>
      <c r="K343" s="21">
        <v>1611.3</v>
      </c>
      <c r="L343" s="21">
        <v>267.7</v>
      </c>
      <c r="M343" s="21">
        <v>1041.3</v>
      </c>
      <c r="N343" s="21">
        <v>47</v>
      </c>
    </row>
    <row r="344" spans="1:14" ht="10.050000000000001" customHeight="1">
      <c r="A344" s="18" t="s">
        <v>375</v>
      </c>
      <c r="B344" s="19">
        <v>2007</v>
      </c>
      <c r="C344" s="18" t="s">
        <v>736</v>
      </c>
      <c r="D344" s="20">
        <v>4</v>
      </c>
      <c r="E344" s="21">
        <v>23365.599999999999</v>
      </c>
      <c r="F344" s="21">
        <v>0</v>
      </c>
      <c r="G344" s="21">
        <v>23365.599999999999</v>
      </c>
      <c r="H344" s="21">
        <v>495353.3</v>
      </c>
      <c r="I344" s="21">
        <v>4411.3999999999996</v>
      </c>
      <c r="J344" s="21">
        <v>499764.7</v>
      </c>
      <c r="K344" s="21">
        <v>21251.9</v>
      </c>
      <c r="L344" s="21">
        <v>363.9</v>
      </c>
      <c r="M344" s="21">
        <v>14068.5</v>
      </c>
      <c r="N344" s="21">
        <v>79</v>
      </c>
    </row>
    <row r="345" spans="1:14" ht="10.050000000000001" customHeight="1">
      <c r="A345" s="18" t="s">
        <v>330</v>
      </c>
      <c r="B345" s="19">
        <v>2007</v>
      </c>
      <c r="C345" s="18" t="s">
        <v>736</v>
      </c>
      <c r="D345" s="20">
        <v>5</v>
      </c>
      <c r="E345" s="21">
        <v>62955.4</v>
      </c>
      <c r="F345" s="21">
        <v>0</v>
      </c>
      <c r="G345" s="21">
        <v>62955.4</v>
      </c>
      <c r="H345" s="21">
        <v>601919.1</v>
      </c>
      <c r="I345" s="21">
        <v>6066.9</v>
      </c>
      <c r="J345" s="21">
        <v>607986</v>
      </c>
      <c r="K345" s="21">
        <v>14098.1</v>
      </c>
      <c r="L345" s="21">
        <v>5405.4</v>
      </c>
      <c r="M345" s="21">
        <v>20725.900000000001</v>
      </c>
      <c r="N345" s="21">
        <v>2525.6999999999998</v>
      </c>
    </row>
    <row r="346" spans="1:14" ht="10.050000000000001" customHeight="1">
      <c r="A346" s="18" t="s">
        <v>413</v>
      </c>
      <c r="B346" s="19">
        <v>2007</v>
      </c>
      <c r="C346" s="18" t="s">
        <v>736</v>
      </c>
      <c r="D346" s="20">
        <v>5</v>
      </c>
      <c r="E346" s="21">
        <v>1141.4000000000001</v>
      </c>
      <c r="F346" s="21">
        <v>83.3</v>
      </c>
      <c r="G346" s="21">
        <v>1224.7</v>
      </c>
      <c r="H346" s="21">
        <v>5207.8999999999996</v>
      </c>
      <c r="I346" s="21">
        <v>306.39999999999998</v>
      </c>
      <c r="J346" s="21">
        <v>5514.3</v>
      </c>
      <c r="K346" s="21">
        <v>104.3</v>
      </c>
      <c r="L346" s="21">
        <v>0</v>
      </c>
      <c r="M346" s="21">
        <v>112.7</v>
      </c>
      <c r="N346" s="21">
        <v>0</v>
      </c>
    </row>
    <row r="347" spans="1:14" ht="10.050000000000001" customHeight="1">
      <c r="A347" s="18" t="s">
        <v>392</v>
      </c>
      <c r="B347" s="19">
        <v>2007</v>
      </c>
      <c r="C347" s="18" t="s">
        <v>736</v>
      </c>
      <c r="D347" s="20">
        <v>5</v>
      </c>
      <c r="E347" s="21">
        <v>2362.5</v>
      </c>
      <c r="F347" s="21">
        <v>234.2</v>
      </c>
      <c r="G347" s="21">
        <v>2596.6999999999998</v>
      </c>
      <c r="H347" s="21">
        <v>31809.599999999999</v>
      </c>
      <c r="I347" s="21">
        <v>2492.9</v>
      </c>
      <c r="J347" s="21">
        <v>34302.5</v>
      </c>
      <c r="K347" s="21">
        <v>1069.2</v>
      </c>
      <c r="L347" s="21">
        <v>574.5</v>
      </c>
      <c r="M347" s="21">
        <v>1100.9000000000001</v>
      </c>
      <c r="N347" s="21">
        <v>15.7</v>
      </c>
    </row>
    <row r="348" spans="1:14" ht="10.050000000000001" customHeight="1">
      <c r="A348" s="18" t="s">
        <v>375</v>
      </c>
      <c r="B348" s="19">
        <v>2007</v>
      </c>
      <c r="C348" s="18" t="s">
        <v>736</v>
      </c>
      <c r="D348" s="20">
        <v>5</v>
      </c>
      <c r="E348" s="21">
        <v>23857.3</v>
      </c>
      <c r="F348" s="21">
        <v>-56</v>
      </c>
      <c r="G348" s="21">
        <v>23801.3</v>
      </c>
      <c r="H348" s="21">
        <v>373994.2</v>
      </c>
      <c r="I348" s="21">
        <v>4398.6000000000004</v>
      </c>
      <c r="J348" s="21">
        <v>378392.8</v>
      </c>
      <c r="K348" s="21">
        <v>8728.5</v>
      </c>
      <c r="L348" s="21">
        <v>289.8</v>
      </c>
      <c r="M348" s="21">
        <v>12384.7</v>
      </c>
      <c r="N348" s="21">
        <v>428.5</v>
      </c>
    </row>
    <row r="349" spans="1:14" ht="10.050000000000001" customHeight="1">
      <c r="A349" s="18" t="s">
        <v>330</v>
      </c>
      <c r="B349" s="19">
        <v>2007</v>
      </c>
      <c r="C349" s="18" t="s">
        <v>736</v>
      </c>
      <c r="D349" s="20">
        <v>6</v>
      </c>
      <c r="E349" s="21">
        <v>39077.9</v>
      </c>
      <c r="F349" s="21">
        <v>725.9</v>
      </c>
      <c r="G349" s="21">
        <v>39803.800000000003</v>
      </c>
      <c r="H349" s="21">
        <v>247653.7</v>
      </c>
      <c r="I349" s="21">
        <v>5588.2</v>
      </c>
      <c r="J349" s="21">
        <v>253241.9</v>
      </c>
      <c r="K349" s="21">
        <v>3488.5</v>
      </c>
      <c r="L349" s="21">
        <v>1502</v>
      </c>
      <c r="M349" s="21">
        <v>11819</v>
      </c>
      <c r="N349" s="21">
        <v>292.60000000000002</v>
      </c>
    </row>
    <row r="350" spans="1:14" ht="10.050000000000001" customHeight="1">
      <c r="A350" s="18" t="s">
        <v>413</v>
      </c>
      <c r="B350" s="19">
        <v>2007</v>
      </c>
      <c r="C350" s="18" t="s">
        <v>736</v>
      </c>
      <c r="D350" s="20">
        <v>6</v>
      </c>
      <c r="E350" s="21">
        <v>1207.5</v>
      </c>
      <c r="F350" s="21">
        <v>0</v>
      </c>
      <c r="G350" s="21">
        <v>1207.5</v>
      </c>
      <c r="H350" s="21">
        <v>3962.9</v>
      </c>
      <c r="I350" s="21">
        <v>302.39999999999998</v>
      </c>
      <c r="J350" s="21">
        <v>4265.3</v>
      </c>
      <c r="K350" s="21">
        <v>40.5</v>
      </c>
      <c r="L350" s="21">
        <v>0</v>
      </c>
      <c r="M350" s="21">
        <v>63.8</v>
      </c>
      <c r="N350" s="21">
        <v>0</v>
      </c>
    </row>
    <row r="351" spans="1:14" ht="10.050000000000001" customHeight="1">
      <c r="A351" s="18" t="s">
        <v>392</v>
      </c>
      <c r="B351" s="19">
        <v>2007</v>
      </c>
      <c r="C351" s="18" t="s">
        <v>736</v>
      </c>
      <c r="D351" s="20">
        <v>6</v>
      </c>
      <c r="E351" s="21">
        <v>2830.8</v>
      </c>
      <c r="F351" s="21">
        <v>492.6</v>
      </c>
      <c r="G351" s="21">
        <v>3323.4</v>
      </c>
      <c r="H351" s="21">
        <v>20788.5</v>
      </c>
      <c r="I351" s="21">
        <v>1648.7</v>
      </c>
      <c r="J351" s="21">
        <v>22437.200000000001</v>
      </c>
      <c r="K351" s="21">
        <v>467.6</v>
      </c>
      <c r="L351" s="21">
        <v>324.5</v>
      </c>
      <c r="M351" s="21">
        <v>898.1</v>
      </c>
      <c r="N351" s="21">
        <v>28</v>
      </c>
    </row>
    <row r="352" spans="1:14" ht="10.050000000000001" customHeight="1">
      <c r="A352" s="18" t="s">
        <v>375</v>
      </c>
      <c r="B352" s="19">
        <v>2007</v>
      </c>
      <c r="C352" s="18" t="s">
        <v>736</v>
      </c>
      <c r="D352" s="20">
        <v>6</v>
      </c>
      <c r="E352" s="21">
        <v>22702.400000000001</v>
      </c>
      <c r="F352" s="21">
        <v>2053</v>
      </c>
      <c r="G352" s="21">
        <v>24755.4</v>
      </c>
      <c r="H352" s="21">
        <v>178755.1</v>
      </c>
      <c r="I352" s="21">
        <v>3392.3</v>
      </c>
      <c r="J352" s="21">
        <v>182147.4</v>
      </c>
      <c r="K352" s="21">
        <v>1542.5</v>
      </c>
      <c r="L352" s="21">
        <v>171.9</v>
      </c>
      <c r="M352" s="21">
        <v>6775.5</v>
      </c>
      <c r="N352" s="21">
        <v>582.4</v>
      </c>
    </row>
    <row r="353" spans="1:14" ht="10.050000000000001" customHeight="1">
      <c r="A353" s="18" t="s">
        <v>330</v>
      </c>
      <c r="B353" s="19">
        <v>2007</v>
      </c>
      <c r="C353" s="18" t="s">
        <v>736</v>
      </c>
      <c r="D353" s="20">
        <v>10</v>
      </c>
      <c r="E353" s="21">
        <v>47.5</v>
      </c>
      <c r="F353" s="21">
        <v>0</v>
      </c>
      <c r="G353" s="21">
        <v>47.5</v>
      </c>
      <c r="H353" s="21">
        <v>344.5</v>
      </c>
      <c r="I353" s="21">
        <v>0</v>
      </c>
      <c r="J353" s="21">
        <v>344.5</v>
      </c>
      <c r="K353" s="21">
        <v>389.5</v>
      </c>
      <c r="L353" s="21">
        <v>0</v>
      </c>
      <c r="M353" s="21">
        <v>47.5</v>
      </c>
      <c r="N353" s="21">
        <v>0</v>
      </c>
    </row>
    <row r="354" spans="1:14" ht="10.050000000000001" customHeight="1">
      <c r="A354" s="18" t="s">
        <v>375</v>
      </c>
      <c r="B354" s="19">
        <v>2007</v>
      </c>
      <c r="C354" s="18" t="s">
        <v>736</v>
      </c>
      <c r="D354" s="20">
        <v>10</v>
      </c>
      <c r="E354" s="21">
        <v>40.4</v>
      </c>
      <c r="F354" s="21">
        <v>0</v>
      </c>
      <c r="G354" s="21">
        <v>40.4</v>
      </c>
      <c r="H354" s="21">
        <v>0</v>
      </c>
      <c r="I354" s="21">
        <v>0</v>
      </c>
      <c r="J354" s="21">
        <v>0</v>
      </c>
      <c r="K354" s="21">
        <v>0</v>
      </c>
      <c r="L354" s="21">
        <v>0</v>
      </c>
      <c r="M354" s="21">
        <v>0</v>
      </c>
      <c r="N354" s="21">
        <v>0</v>
      </c>
    </row>
    <row r="355" spans="1:14" ht="10.050000000000001" customHeight="1">
      <c r="A355" s="18" t="s">
        <v>330</v>
      </c>
      <c r="B355" s="19">
        <v>2007</v>
      </c>
      <c r="C355" s="18" t="s">
        <v>737</v>
      </c>
      <c r="D355" s="20">
        <v>7</v>
      </c>
      <c r="E355" s="21">
        <v>3028464.3</v>
      </c>
      <c r="F355" s="21">
        <v>7667.3</v>
      </c>
      <c r="G355" s="21">
        <v>3036131.6</v>
      </c>
      <c r="H355" s="21">
        <v>2953296.4</v>
      </c>
      <c r="I355" s="21">
        <v>12168.3</v>
      </c>
      <c r="J355" s="21">
        <v>2965464.7</v>
      </c>
      <c r="K355" s="21">
        <v>661098.9</v>
      </c>
      <c r="L355" s="21">
        <v>844346.5</v>
      </c>
      <c r="M355" s="21">
        <v>184929.1</v>
      </c>
      <c r="N355" s="21">
        <v>1807</v>
      </c>
    </row>
    <row r="356" spans="1:14" ht="10.050000000000001" customHeight="1">
      <c r="A356" s="18" t="s">
        <v>413</v>
      </c>
      <c r="B356" s="19">
        <v>2007</v>
      </c>
      <c r="C356" s="18" t="s">
        <v>737</v>
      </c>
      <c r="D356" s="20">
        <v>7</v>
      </c>
      <c r="E356" s="21">
        <v>6478.9</v>
      </c>
      <c r="F356" s="21">
        <v>67.5</v>
      </c>
      <c r="G356" s="21">
        <v>6546.4</v>
      </c>
      <c r="H356" s="21">
        <v>7951.4</v>
      </c>
      <c r="I356" s="21">
        <v>354.1</v>
      </c>
      <c r="J356" s="21">
        <v>8305.5</v>
      </c>
      <c r="K356" s="21">
        <v>752.9</v>
      </c>
      <c r="L356" s="21">
        <v>757.4</v>
      </c>
      <c r="M356" s="21">
        <v>45</v>
      </c>
      <c r="N356" s="21">
        <v>0</v>
      </c>
    </row>
    <row r="357" spans="1:14" ht="10.050000000000001" customHeight="1">
      <c r="A357" s="18" t="s">
        <v>392</v>
      </c>
      <c r="B357" s="19">
        <v>2007</v>
      </c>
      <c r="C357" s="18" t="s">
        <v>737</v>
      </c>
      <c r="D357" s="20">
        <v>7</v>
      </c>
      <c r="E357" s="21">
        <v>695.5</v>
      </c>
      <c r="F357" s="21">
        <v>0</v>
      </c>
      <c r="G357" s="21">
        <v>695.5</v>
      </c>
      <c r="H357" s="21">
        <v>15728.5</v>
      </c>
      <c r="I357" s="21">
        <v>1496</v>
      </c>
      <c r="J357" s="21">
        <v>17224.5</v>
      </c>
      <c r="K357" s="21">
        <v>211.9</v>
      </c>
      <c r="L357" s="21">
        <v>68.900000000000006</v>
      </c>
      <c r="M357" s="21">
        <v>298.3</v>
      </c>
      <c r="N357" s="21">
        <v>3.8</v>
      </c>
    </row>
    <row r="358" spans="1:14" ht="10.050000000000001" customHeight="1">
      <c r="A358" s="18" t="s">
        <v>375</v>
      </c>
      <c r="B358" s="19">
        <v>2007</v>
      </c>
      <c r="C358" s="18" t="s">
        <v>737</v>
      </c>
      <c r="D358" s="20">
        <v>7</v>
      </c>
      <c r="E358" s="21">
        <v>2824.2</v>
      </c>
      <c r="F358" s="21">
        <v>1.6</v>
      </c>
      <c r="G358" s="21">
        <v>2825.8</v>
      </c>
      <c r="H358" s="21">
        <v>116250.1</v>
      </c>
      <c r="I358" s="21">
        <v>3389.3</v>
      </c>
      <c r="J358" s="21">
        <v>119639.4</v>
      </c>
      <c r="K358" s="21">
        <v>2343.4</v>
      </c>
      <c r="L358" s="21">
        <v>1144.4000000000001</v>
      </c>
      <c r="M358" s="21">
        <v>263.5</v>
      </c>
      <c r="N358" s="21">
        <v>80</v>
      </c>
    </row>
    <row r="359" spans="1:14" ht="10.050000000000001" customHeight="1">
      <c r="A359" s="18" t="s">
        <v>330</v>
      </c>
      <c r="B359" s="19">
        <v>2007</v>
      </c>
      <c r="C359" s="18" t="s">
        <v>737</v>
      </c>
      <c r="D359" s="20">
        <v>8</v>
      </c>
      <c r="E359" s="21">
        <v>388959.6</v>
      </c>
      <c r="F359" s="21">
        <v>2733.7</v>
      </c>
      <c r="G359" s="21">
        <v>391693.3</v>
      </c>
      <c r="H359" s="21">
        <v>3099732.3</v>
      </c>
      <c r="I359" s="21">
        <v>10940.3</v>
      </c>
      <c r="J359" s="21">
        <v>3110672.6</v>
      </c>
      <c r="K359" s="21">
        <v>496566</v>
      </c>
      <c r="L359" s="21">
        <v>62449.8</v>
      </c>
      <c r="M359" s="21">
        <v>221846.6</v>
      </c>
      <c r="N359" s="21">
        <v>5136.1000000000004</v>
      </c>
    </row>
    <row r="360" spans="1:14" ht="10.050000000000001" customHeight="1">
      <c r="A360" s="18" t="s">
        <v>413</v>
      </c>
      <c r="B360" s="19">
        <v>2007</v>
      </c>
      <c r="C360" s="18" t="s">
        <v>737</v>
      </c>
      <c r="D360" s="20">
        <v>8</v>
      </c>
      <c r="E360" s="21">
        <v>6511.4</v>
      </c>
      <c r="F360" s="21">
        <v>20.8</v>
      </c>
      <c r="G360" s="21">
        <v>6532.2</v>
      </c>
      <c r="H360" s="21">
        <v>11517.5</v>
      </c>
      <c r="I360" s="21">
        <v>374.2</v>
      </c>
      <c r="J360" s="21">
        <v>11891.7</v>
      </c>
      <c r="K360" s="21">
        <v>834.8</v>
      </c>
      <c r="L360" s="21">
        <v>437.9</v>
      </c>
      <c r="M360" s="21">
        <v>356</v>
      </c>
      <c r="N360" s="21">
        <v>0</v>
      </c>
    </row>
    <row r="361" spans="1:14" ht="10.050000000000001" customHeight="1">
      <c r="A361" s="18" t="s">
        <v>392</v>
      </c>
      <c r="B361" s="19">
        <v>2007</v>
      </c>
      <c r="C361" s="18" t="s">
        <v>737</v>
      </c>
      <c r="D361" s="20">
        <v>8</v>
      </c>
      <c r="E361" s="21">
        <v>429.5</v>
      </c>
      <c r="F361" s="21">
        <v>11.4</v>
      </c>
      <c r="G361" s="21">
        <v>440.9</v>
      </c>
      <c r="H361" s="21">
        <v>11091.5</v>
      </c>
      <c r="I361" s="21">
        <v>1496</v>
      </c>
      <c r="J361" s="21">
        <v>12587.5</v>
      </c>
      <c r="K361" s="21">
        <v>121.9</v>
      </c>
      <c r="L361" s="21">
        <v>55.6</v>
      </c>
      <c r="M361" s="21">
        <v>46.3</v>
      </c>
      <c r="N361" s="21">
        <v>99.3</v>
      </c>
    </row>
    <row r="362" spans="1:14" ht="10.050000000000001" customHeight="1">
      <c r="A362" s="18" t="s">
        <v>375</v>
      </c>
      <c r="B362" s="19">
        <v>2007</v>
      </c>
      <c r="C362" s="18" t="s">
        <v>737</v>
      </c>
      <c r="D362" s="20">
        <v>8</v>
      </c>
      <c r="E362" s="21">
        <v>16236.6</v>
      </c>
      <c r="F362" s="21">
        <v>340</v>
      </c>
      <c r="G362" s="21">
        <v>16576.599999999999</v>
      </c>
      <c r="H362" s="21">
        <v>66494.600000000006</v>
      </c>
      <c r="I362" s="21">
        <v>3622.2</v>
      </c>
      <c r="J362" s="21">
        <v>70116.800000000003</v>
      </c>
      <c r="K362" s="21">
        <v>3736.4</v>
      </c>
      <c r="L362" s="21">
        <v>1782.2</v>
      </c>
      <c r="M362" s="21">
        <v>217.5</v>
      </c>
      <c r="N362" s="21">
        <v>171.7</v>
      </c>
    </row>
    <row r="363" spans="1:14" ht="10.050000000000001" customHeight="1">
      <c r="A363" s="18" t="s">
        <v>330</v>
      </c>
      <c r="B363" s="19">
        <v>2007</v>
      </c>
      <c r="C363" s="18" t="s">
        <v>737</v>
      </c>
      <c r="D363" s="20">
        <v>9</v>
      </c>
      <c r="E363" s="21">
        <v>184830.4</v>
      </c>
      <c r="F363" s="21">
        <v>257.10000000000002</v>
      </c>
      <c r="G363" s="21">
        <v>185087.5</v>
      </c>
      <c r="H363" s="21">
        <v>2985349.7</v>
      </c>
      <c r="I363" s="21">
        <v>9520.1</v>
      </c>
      <c r="J363" s="21">
        <v>2994869.8</v>
      </c>
      <c r="K363" s="21">
        <v>388560.4</v>
      </c>
      <c r="L363" s="21">
        <v>18629.599999999999</v>
      </c>
      <c r="M363" s="21">
        <v>124901.2</v>
      </c>
      <c r="N363" s="21">
        <v>1731.6</v>
      </c>
    </row>
    <row r="364" spans="1:14" ht="10.050000000000001" customHeight="1">
      <c r="A364" s="18" t="s">
        <v>413</v>
      </c>
      <c r="B364" s="19">
        <v>2007</v>
      </c>
      <c r="C364" s="18" t="s">
        <v>737</v>
      </c>
      <c r="D364" s="20">
        <v>9</v>
      </c>
      <c r="E364" s="21">
        <v>1630.5</v>
      </c>
      <c r="F364" s="21">
        <v>121.6</v>
      </c>
      <c r="G364" s="21">
        <v>1752.1</v>
      </c>
      <c r="H364" s="21">
        <v>10709.5</v>
      </c>
      <c r="I364" s="21">
        <v>376.8</v>
      </c>
      <c r="J364" s="21">
        <v>11086.3</v>
      </c>
      <c r="K364" s="21">
        <v>371.4</v>
      </c>
      <c r="L364" s="21">
        <v>58</v>
      </c>
      <c r="M364" s="21">
        <v>504.5</v>
      </c>
      <c r="N364" s="21">
        <v>16.899999999999999</v>
      </c>
    </row>
    <row r="365" spans="1:14" ht="10.050000000000001" customHeight="1">
      <c r="A365" s="18" t="s">
        <v>392</v>
      </c>
      <c r="B365" s="19">
        <v>2007</v>
      </c>
      <c r="C365" s="18" t="s">
        <v>737</v>
      </c>
      <c r="D365" s="20">
        <v>9</v>
      </c>
      <c r="E365" s="21">
        <v>9974.1</v>
      </c>
      <c r="F365" s="21">
        <v>606.20000000000005</v>
      </c>
      <c r="G365" s="21">
        <v>10580.3</v>
      </c>
      <c r="H365" s="21">
        <v>16336.6</v>
      </c>
      <c r="I365" s="21">
        <v>2133.3000000000002</v>
      </c>
      <c r="J365" s="21">
        <v>18469.900000000001</v>
      </c>
      <c r="K365" s="21">
        <v>1558.7</v>
      </c>
      <c r="L365" s="21">
        <v>1442.4</v>
      </c>
      <c r="M365" s="21">
        <v>5.6</v>
      </c>
      <c r="N365" s="21">
        <v>0</v>
      </c>
    </row>
    <row r="366" spans="1:14" ht="10.050000000000001" customHeight="1">
      <c r="A366" s="18" t="s">
        <v>375</v>
      </c>
      <c r="B366" s="19">
        <v>2007</v>
      </c>
      <c r="C366" s="18" t="s">
        <v>737</v>
      </c>
      <c r="D366" s="20">
        <v>9</v>
      </c>
      <c r="E366" s="21">
        <v>525215.19999999995</v>
      </c>
      <c r="F366" s="21">
        <v>1567.3</v>
      </c>
      <c r="G366" s="21">
        <v>526782.5</v>
      </c>
      <c r="H366" s="21">
        <v>529270.80000000005</v>
      </c>
      <c r="I366" s="21">
        <v>4842.3</v>
      </c>
      <c r="J366" s="21">
        <v>534113.1</v>
      </c>
      <c r="K366" s="21">
        <v>149230.70000000001</v>
      </c>
      <c r="L366" s="21">
        <v>149512.29999999999</v>
      </c>
      <c r="M366" s="21">
        <v>3877.1</v>
      </c>
      <c r="N366" s="21">
        <v>140.9</v>
      </c>
    </row>
    <row r="367" spans="1:14" ht="10.050000000000001" customHeight="1">
      <c r="A367" s="18" t="s">
        <v>330</v>
      </c>
      <c r="B367" s="19">
        <v>2007</v>
      </c>
      <c r="C367" s="18" t="s">
        <v>737</v>
      </c>
      <c r="D367" s="20">
        <v>10</v>
      </c>
      <c r="E367" s="21">
        <v>133275.29999999999</v>
      </c>
      <c r="F367" s="21">
        <v>70.3</v>
      </c>
      <c r="G367" s="21">
        <v>133345.60000000001</v>
      </c>
      <c r="H367" s="21">
        <v>2831500.2</v>
      </c>
      <c r="I367" s="21">
        <v>9419.5</v>
      </c>
      <c r="J367" s="21">
        <v>2840919.7</v>
      </c>
      <c r="K367" s="21">
        <v>310751</v>
      </c>
      <c r="L367" s="21">
        <v>10378.700000000001</v>
      </c>
      <c r="M367" s="21">
        <v>85780.6</v>
      </c>
      <c r="N367" s="21">
        <v>1970.3</v>
      </c>
    </row>
    <row r="368" spans="1:14" ht="10.050000000000001" customHeight="1">
      <c r="A368" s="18" t="s">
        <v>413</v>
      </c>
      <c r="B368" s="19">
        <v>2007</v>
      </c>
      <c r="C368" s="18" t="s">
        <v>737</v>
      </c>
      <c r="D368" s="20">
        <v>10</v>
      </c>
      <c r="E368" s="21">
        <v>1150.7</v>
      </c>
      <c r="F368" s="21">
        <v>0</v>
      </c>
      <c r="G368" s="21">
        <v>1150.7</v>
      </c>
      <c r="H368" s="21">
        <v>9283.6</v>
      </c>
      <c r="I368" s="21">
        <v>374.7</v>
      </c>
      <c r="J368" s="21">
        <v>9658.2999999999993</v>
      </c>
      <c r="K368" s="21">
        <v>350.4</v>
      </c>
      <c r="L368" s="21">
        <v>24.8</v>
      </c>
      <c r="M368" s="21">
        <v>45.8</v>
      </c>
      <c r="N368" s="21">
        <v>0</v>
      </c>
    </row>
    <row r="369" spans="1:14" ht="10.050000000000001" customHeight="1">
      <c r="A369" s="18" t="s">
        <v>392</v>
      </c>
      <c r="B369" s="19">
        <v>2007</v>
      </c>
      <c r="C369" s="18" t="s">
        <v>737</v>
      </c>
      <c r="D369" s="20">
        <v>10</v>
      </c>
      <c r="E369" s="21">
        <v>34625.199999999997</v>
      </c>
      <c r="F369" s="21">
        <v>2093.8000000000002</v>
      </c>
      <c r="G369" s="21">
        <v>36719</v>
      </c>
      <c r="H369" s="21">
        <v>45911.3</v>
      </c>
      <c r="I369" s="21">
        <v>4024.2</v>
      </c>
      <c r="J369" s="21">
        <v>49935.5</v>
      </c>
      <c r="K369" s="21">
        <v>7169.8</v>
      </c>
      <c r="L369" s="21">
        <v>6257.3</v>
      </c>
      <c r="M369" s="21">
        <v>582.1</v>
      </c>
      <c r="N369" s="21">
        <v>64.099999999999994</v>
      </c>
    </row>
    <row r="370" spans="1:14" ht="10.050000000000001" customHeight="1">
      <c r="A370" s="18" t="s">
        <v>375</v>
      </c>
      <c r="B370" s="19">
        <v>2007</v>
      </c>
      <c r="C370" s="18" t="s">
        <v>737</v>
      </c>
      <c r="D370" s="20">
        <v>10</v>
      </c>
      <c r="E370" s="21">
        <v>382355.1</v>
      </c>
      <c r="F370" s="21">
        <v>299.5</v>
      </c>
      <c r="G370" s="21">
        <v>382654.6</v>
      </c>
      <c r="H370" s="21">
        <v>797266</v>
      </c>
      <c r="I370" s="21">
        <v>4991.2</v>
      </c>
      <c r="J370" s="21">
        <v>802257.2</v>
      </c>
      <c r="K370" s="21">
        <v>170281.1</v>
      </c>
      <c r="L370" s="21">
        <v>70638.3</v>
      </c>
      <c r="M370" s="21">
        <v>49109.9</v>
      </c>
      <c r="N370" s="21">
        <v>478</v>
      </c>
    </row>
    <row r="371" spans="1:14" ht="10.050000000000001" customHeight="1">
      <c r="A371" s="18" t="s">
        <v>330</v>
      </c>
      <c r="B371" s="19">
        <v>2007</v>
      </c>
      <c r="C371" s="18" t="s">
        <v>737</v>
      </c>
      <c r="D371" s="20">
        <v>11</v>
      </c>
      <c r="E371" s="21">
        <v>163676.9</v>
      </c>
      <c r="F371" s="21">
        <v>542.29999999999995</v>
      </c>
      <c r="G371" s="21">
        <v>164219.20000000001</v>
      </c>
      <c r="H371" s="21">
        <v>2703282.8</v>
      </c>
      <c r="I371" s="21">
        <v>8765.4</v>
      </c>
      <c r="J371" s="21">
        <v>2712048.2</v>
      </c>
      <c r="K371" s="21">
        <v>227733.1</v>
      </c>
      <c r="L371" s="21">
        <v>15023.4</v>
      </c>
      <c r="M371" s="21">
        <v>97420.6</v>
      </c>
      <c r="N371" s="21">
        <v>1010.2</v>
      </c>
    </row>
    <row r="372" spans="1:14" ht="10.050000000000001" customHeight="1">
      <c r="A372" s="18" t="s">
        <v>413</v>
      </c>
      <c r="B372" s="19">
        <v>2007</v>
      </c>
      <c r="C372" s="18" t="s">
        <v>737</v>
      </c>
      <c r="D372" s="20">
        <v>11</v>
      </c>
      <c r="E372" s="21">
        <v>1253.4000000000001</v>
      </c>
      <c r="F372" s="21">
        <v>0</v>
      </c>
      <c r="G372" s="21">
        <v>1253.4000000000001</v>
      </c>
      <c r="H372" s="21">
        <v>8527.7999999999993</v>
      </c>
      <c r="I372" s="21">
        <v>374.3</v>
      </c>
      <c r="J372" s="21">
        <v>8902.1</v>
      </c>
      <c r="K372" s="21">
        <v>331.2</v>
      </c>
      <c r="L372" s="21">
        <v>49.1</v>
      </c>
      <c r="M372" s="21">
        <v>68.3</v>
      </c>
      <c r="N372" s="21">
        <v>0</v>
      </c>
    </row>
    <row r="373" spans="1:14" ht="10.050000000000001" customHeight="1">
      <c r="A373" s="18" t="s">
        <v>392</v>
      </c>
      <c r="B373" s="19">
        <v>2007</v>
      </c>
      <c r="C373" s="18" t="s">
        <v>737</v>
      </c>
      <c r="D373" s="20">
        <v>11</v>
      </c>
      <c r="E373" s="21">
        <v>6492.3</v>
      </c>
      <c r="F373" s="21">
        <v>497</v>
      </c>
      <c r="G373" s="21">
        <v>6989.3</v>
      </c>
      <c r="H373" s="21">
        <v>46539.4</v>
      </c>
      <c r="I373" s="21">
        <v>4476.2</v>
      </c>
      <c r="J373" s="21">
        <v>51015.6</v>
      </c>
      <c r="K373" s="21">
        <v>6777.7</v>
      </c>
      <c r="L373" s="21">
        <v>862.9</v>
      </c>
      <c r="M373" s="21">
        <v>1209.9000000000001</v>
      </c>
      <c r="N373" s="21">
        <v>45.1</v>
      </c>
    </row>
    <row r="374" spans="1:14" ht="10.050000000000001" customHeight="1">
      <c r="A374" s="18" t="s">
        <v>375</v>
      </c>
      <c r="B374" s="19">
        <v>2007</v>
      </c>
      <c r="C374" s="18" t="s">
        <v>737</v>
      </c>
      <c r="D374" s="20">
        <v>11</v>
      </c>
      <c r="E374" s="21">
        <v>73684.5</v>
      </c>
      <c r="F374" s="21">
        <v>473.4</v>
      </c>
      <c r="G374" s="21">
        <v>74157.899999999994</v>
      </c>
      <c r="H374" s="21">
        <v>772059.1</v>
      </c>
      <c r="I374" s="21">
        <v>5026.3999999999996</v>
      </c>
      <c r="J374" s="21">
        <v>777085.5</v>
      </c>
      <c r="K374" s="21">
        <v>125987.4</v>
      </c>
      <c r="L374" s="21">
        <v>4353.2</v>
      </c>
      <c r="M374" s="21">
        <v>48379.6</v>
      </c>
      <c r="N374" s="21">
        <v>359.5</v>
      </c>
    </row>
    <row r="375" spans="1:14" ht="10.050000000000001" customHeight="1">
      <c r="A375" s="18" t="s">
        <v>330</v>
      </c>
      <c r="B375" s="19">
        <v>2007</v>
      </c>
      <c r="C375" s="18" t="s">
        <v>737</v>
      </c>
      <c r="D375" s="20">
        <v>12</v>
      </c>
      <c r="E375" s="21">
        <v>75518.600000000093</v>
      </c>
      <c r="F375" s="21">
        <v>-0.5</v>
      </c>
      <c r="G375" s="21">
        <v>75518.100000000093</v>
      </c>
      <c r="H375" s="21">
        <v>2468130.6</v>
      </c>
      <c r="I375" s="21">
        <v>8656.2999999999993</v>
      </c>
      <c r="J375" s="21">
        <v>2476786.9</v>
      </c>
      <c r="K375" s="21">
        <v>202612.1</v>
      </c>
      <c r="L375" s="21">
        <v>13513.2</v>
      </c>
      <c r="M375" s="21">
        <v>37434.6</v>
      </c>
      <c r="N375" s="21">
        <v>1199.5999999999999</v>
      </c>
    </row>
    <row r="376" spans="1:14" ht="10.050000000000001" customHeight="1">
      <c r="A376" s="18" t="s">
        <v>413</v>
      </c>
      <c r="B376" s="19">
        <v>2007</v>
      </c>
      <c r="C376" s="18" t="s">
        <v>737</v>
      </c>
      <c r="D376" s="20">
        <v>12</v>
      </c>
      <c r="E376" s="21">
        <v>507.2</v>
      </c>
      <c r="F376" s="21">
        <v>0</v>
      </c>
      <c r="G376" s="21">
        <v>507.2</v>
      </c>
      <c r="H376" s="21">
        <v>7867.4</v>
      </c>
      <c r="I376" s="21">
        <v>374.3</v>
      </c>
      <c r="J376" s="21">
        <v>8241.7000000000007</v>
      </c>
      <c r="K376" s="21">
        <v>220.7</v>
      </c>
      <c r="L376" s="21">
        <v>0</v>
      </c>
      <c r="M376" s="21">
        <v>101.3</v>
      </c>
      <c r="N376" s="21">
        <v>9.1999999999999993</v>
      </c>
    </row>
    <row r="377" spans="1:14" ht="10.050000000000001" customHeight="1">
      <c r="A377" s="18" t="s">
        <v>392</v>
      </c>
      <c r="B377" s="19">
        <v>2007</v>
      </c>
      <c r="C377" s="18" t="s">
        <v>737</v>
      </c>
      <c r="D377" s="20">
        <v>12</v>
      </c>
      <c r="E377" s="21">
        <v>3414.6</v>
      </c>
      <c r="F377" s="21">
        <v>66</v>
      </c>
      <c r="G377" s="21">
        <v>3480.6</v>
      </c>
      <c r="H377" s="21">
        <v>45484.800000000003</v>
      </c>
      <c r="I377" s="21">
        <v>4373.2</v>
      </c>
      <c r="J377" s="21">
        <v>49858</v>
      </c>
      <c r="K377" s="21">
        <v>5711</v>
      </c>
      <c r="L377" s="21">
        <v>382.4</v>
      </c>
      <c r="M377" s="21">
        <v>1448.2</v>
      </c>
      <c r="N377" s="21">
        <v>0.9</v>
      </c>
    </row>
    <row r="378" spans="1:14" ht="10.050000000000001" customHeight="1">
      <c r="A378" s="18" t="s">
        <v>375</v>
      </c>
      <c r="B378" s="19">
        <v>2007</v>
      </c>
      <c r="C378" s="18" t="s">
        <v>737</v>
      </c>
      <c r="D378" s="20">
        <v>12</v>
      </c>
      <c r="E378" s="21">
        <v>48277.4</v>
      </c>
      <c r="F378" s="21">
        <v>563.5</v>
      </c>
      <c r="G378" s="21">
        <v>48840.9</v>
      </c>
      <c r="H378" s="21">
        <v>729364.1</v>
      </c>
      <c r="I378" s="21">
        <v>5189.2</v>
      </c>
      <c r="J378" s="21">
        <v>734553.3</v>
      </c>
      <c r="K378" s="21">
        <v>90246.8</v>
      </c>
      <c r="L378" s="21">
        <v>1428.9</v>
      </c>
      <c r="M378" s="21">
        <v>36651.699999999997</v>
      </c>
      <c r="N378" s="21">
        <v>505.9</v>
      </c>
    </row>
    <row r="379" spans="1:14" ht="10.050000000000001" customHeight="1">
      <c r="A379" s="18" t="s">
        <v>330</v>
      </c>
      <c r="B379" s="19">
        <v>2008</v>
      </c>
      <c r="C379" s="18" t="s">
        <v>737</v>
      </c>
      <c r="D379" s="20">
        <v>1</v>
      </c>
      <c r="E379" s="21">
        <v>143523.4</v>
      </c>
      <c r="F379" s="21">
        <v>0</v>
      </c>
      <c r="G379" s="21">
        <v>143523.4</v>
      </c>
      <c r="H379" s="21">
        <v>2158462.7000000002</v>
      </c>
      <c r="I379" s="21">
        <v>8201.6</v>
      </c>
      <c r="J379" s="21">
        <v>2166664.2999999998</v>
      </c>
      <c r="K379" s="21">
        <v>140878.6</v>
      </c>
      <c r="L379" s="21">
        <v>17448.8</v>
      </c>
      <c r="M379" s="21">
        <v>77172.600000000006</v>
      </c>
      <c r="N379" s="21">
        <v>2009.7</v>
      </c>
    </row>
    <row r="380" spans="1:14" ht="10.050000000000001" customHeight="1">
      <c r="A380" s="18" t="s">
        <v>413</v>
      </c>
      <c r="B380" s="19">
        <v>2008</v>
      </c>
      <c r="C380" s="18" t="s">
        <v>737</v>
      </c>
      <c r="D380" s="20">
        <v>1</v>
      </c>
      <c r="E380" s="21">
        <v>876.3</v>
      </c>
      <c r="F380" s="21">
        <v>0</v>
      </c>
      <c r="G380" s="21">
        <v>876.3</v>
      </c>
      <c r="H380" s="21">
        <v>7134.6</v>
      </c>
      <c r="I380" s="21">
        <v>372.8</v>
      </c>
      <c r="J380" s="21">
        <v>7507.4</v>
      </c>
      <c r="K380" s="21">
        <v>224.3</v>
      </c>
      <c r="L380" s="21">
        <v>28.7</v>
      </c>
      <c r="M380" s="21">
        <v>25.1</v>
      </c>
      <c r="N380" s="21">
        <v>0</v>
      </c>
    </row>
    <row r="381" spans="1:14" ht="10.050000000000001" customHeight="1">
      <c r="A381" s="18" t="s">
        <v>392</v>
      </c>
      <c r="B381" s="19">
        <v>2008</v>
      </c>
      <c r="C381" s="18" t="s">
        <v>737</v>
      </c>
      <c r="D381" s="20">
        <v>1</v>
      </c>
      <c r="E381" s="21">
        <v>3598.8</v>
      </c>
      <c r="F381" s="21">
        <v>12.2</v>
      </c>
      <c r="G381" s="21">
        <v>3611</v>
      </c>
      <c r="H381" s="21">
        <v>41827.599999999999</v>
      </c>
      <c r="I381" s="21">
        <v>4063.9</v>
      </c>
      <c r="J381" s="21">
        <v>45891.5</v>
      </c>
      <c r="K381" s="21">
        <v>4278.5</v>
      </c>
      <c r="L381" s="21">
        <v>602</v>
      </c>
      <c r="M381" s="21">
        <v>1977.7</v>
      </c>
      <c r="N381" s="21">
        <v>56.8</v>
      </c>
    </row>
    <row r="382" spans="1:14" ht="10.050000000000001" customHeight="1">
      <c r="A382" s="18" t="s">
        <v>375</v>
      </c>
      <c r="B382" s="19">
        <v>2008</v>
      </c>
      <c r="C382" s="18" t="s">
        <v>737</v>
      </c>
      <c r="D382" s="20">
        <v>1</v>
      </c>
      <c r="E382" s="21">
        <v>62947.199999999997</v>
      </c>
      <c r="F382" s="21">
        <v>0</v>
      </c>
      <c r="G382" s="21">
        <v>62947.199999999997</v>
      </c>
      <c r="H382" s="21">
        <v>658705.30000000005</v>
      </c>
      <c r="I382" s="21">
        <v>4374.1000000000004</v>
      </c>
      <c r="J382" s="21">
        <v>663079.4</v>
      </c>
      <c r="K382" s="21">
        <v>43180.3</v>
      </c>
      <c r="L382" s="21">
        <v>1048</v>
      </c>
      <c r="M382" s="21">
        <v>47676.5</v>
      </c>
      <c r="N382" s="21">
        <v>438</v>
      </c>
    </row>
    <row r="383" spans="1:14" ht="10.050000000000001" customHeight="1">
      <c r="A383" s="18" t="s">
        <v>330</v>
      </c>
      <c r="B383" s="19">
        <v>2008</v>
      </c>
      <c r="C383" s="18" t="s">
        <v>737</v>
      </c>
      <c r="D383" s="20">
        <v>2</v>
      </c>
      <c r="E383" s="21">
        <v>115813.3</v>
      </c>
      <c r="F383" s="21">
        <v>1528.1</v>
      </c>
      <c r="G383" s="21">
        <v>117341.4</v>
      </c>
      <c r="H383" s="21">
        <v>1861712.3</v>
      </c>
      <c r="I383" s="21">
        <v>9537.6</v>
      </c>
      <c r="J383" s="21">
        <v>1871249.9</v>
      </c>
      <c r="K383" s="21">
        <v>88225.1</v>
      </c>
      <c r="L383" s="21">
        <v>10496.3</v>
      </c>
      <c r="M383" s="21">
        <v>61302.3</v>
      </c>
      <c r="N383" s="21">
        <v>1847.5</v>
      </c>
    </row>
    <row r="384" spans="1:14" ht="10.050000000000001" customHeight="1">
      <c r="A384" s="18" t="s">
        <v>413</v>
      </c>
      <c r="B384" s="19">
        <v>2008</v>
      </c>
      <c r="C384" s="18" t="s">
        <v>737</v>
      </c>
      <c r="D384" s="20">
        <v>2</v>
      </c>
      <c r="E384" s="21">
        <v>658.1</v>
      </c>
      <c r="F384" s="21">
        <v>137.19999999999999</v>
      </c>
      <c r="G384" s="21">
        <v>795.3</v>
      </c>
      <c r="H384" s="21">
        <v>5751</v>
      </c>
      <c r="I384" s="21">
        <v>419.3</v>
      </c>
      <c r="J384" s="21">
        <v>6170.3</v>
      </c>
      <c r="K384" s="21">
        <v>211.6</v>
      </c>
      <c r="L384" s="21">
        <v>0</v>
      </c>
      <c r="M384" s="21">
        <v>12.7</v>
      </c>
      <c r="N384" s="21">
        <v>0</v>
      </c>
    </row>
    <row r="385" spans="1:14" ht="10.050000000000001" customHeight="1">
      <c r="A385" s="18" t="s">
        <v>392</v>
      </c>
      <c r="B385" s="19">
        <v>2008</v>
      </c>
      <c r="C385" s="18" t="s">
        <v>737</v>
      </c>
      <c r="D385" s="20">
        <v>2</v>
      </c>
      <c r="E385" s="21">
        <v>2474.6</v>
      </c>
      <c r="F385" s="21">
        <v>24</v>
      </c>
      <c r="G385" s="21">
        <v>2498.6</v>
      </c>
      <c r="H385" s="21">
        <v>38079.599999999999</v>
      </c>
      <c r="I385" s="21">
        <v>4041.9</v>
      </c>
      <c r="J385" s="21">
        <v>42121.5</v>
      </c>
      <c r="K385" s="21">
        <v>3401.8</v>
      </c>
      <c r="L385" s="21">
        <v>435</v>
      </c>
      <c r="M385" s="21">
        <v>1243.8</v>
      </c>
      <c r="N385" s="21">
        <v>67.900000000000006</v>
      </c>
    </row>
    <row r="386" spans="1:14" ht="10.050000000000001" customHeight="1">
      <c r="A386" s="18" t="s">
        <v>375</v>
      </c>
      <c r="B386" s="19">
        <v>2008</v>
      </c>
      <c r="C386" s="18" t="s">
        <v>737</v>
      </c>
      <c r="D386" s="20">
        <v>2</v>
      </c>
      <c r="E386" s="21">
        <v>29791.9</v>
      </c>
      <c r="F386" s="21">
        <v>2884.8</v>
      </c>
      <c r="G386" s="21">
        <v>32676.7</v>
      </c>
      <c r="H386" s="21">
        <v>551694.19999999995</v>
      </c>
      <c r="I386" s="21">
        <v>4882.5</v>
      </c>
      <c r="J386" s="21">
        <v>556576.69999999995</v>
      </c>
      <c r="K386" s="21">
        <v>27040.1</v>
      </c>
      <c r="L386" s="21">
        <v>859.2</v>
      </c>
      <c r="M386" s="21">
        <v>16261.3</v>
      </c>
      <c r="N386" s="21">
        <v>738.1</v>
      </c>
    </row>
    <row r="387" spans="1:14" ht="10.050000000000001" customHeight="1">
      <c r="A387" s="18" t="s">
        <v>330</v>
      </c>
      <c r="B387" s="19">
        <v>2008</v>
      </c>
      <c r="C387" s="18" t="s">
        <v>737</v>
      </c>
      <c r="D387" s="20">
        <v>3</v>
      </c>
      <c r="E387" s="21">
        <v>83284.600000000006</v>
      </c>
      <c r="F387" s="21">
        <v>0</v>
      </c>
      <c r="G387" s="21">
        <v>83284.600000000006</v>
      </c>
      <c r="H387" s="21">
        <v>1506908.4</v>
      </c>
      <c r="I387" s="21">
        <v>8635.6</v>
      </c>
      <c r="J387" s="21">
        <v>1515544</v>
      </c>
      <c r="K387" s="21">
        <v>63835.6</v>
      </c>
      <c r="L387" s="21">
        <v>6365.6</v>
      </c>
      <c r="M387" s="21">
        <v>29500.5</v>
      </c>
      <c r="N387" s="21">
        <v>1247.5999999999999</v>
      </c>
    </row>
    <row r="388" spans="1:14" ht="10.050000000000001" customHeight="1">
      <c r="A388" s="18" t="s">
        <v>413</v>
      </c>
      <c r="B388" s="19">
        <v>2008</v>
      </c>
      <c r="C388" s="18" t="s">
        <v>737</v>
      </c>
      <c r="D388" s="20">
        <v>3</v>
      </c>
      <c r="E388" s="21">
        <v>722.8</v>
      </c>
      <c r="F388" s="21">
        <v>74.400000000000006</v>
      </c>
      <c r="G388" s="21">
        <v>797.2</v>
      </c>
      <c r="H388" s="21">
        <v>4960.5</v>
      </c>
      <c r="I388" s="21">
        <v>353</v>
      </c>
      <c r="J388" s="21">
        <v>5313.5</v>
      </c>
      <c r="K388" s="21">
        <v>72.900000000000006</v>
      </c>
      <c r="L388" s="21">
        <v>17.600000000000001</v>
      </c>
      <c r="M388" s="21">
        <v>154.30000000000001</v>
      </c>
      <c r="N388" s="21">
        <v>2</v>
      </c>
    </row>
    <row r="389" spans="1:14" ht="10.050000000000001" customHeight="1">
      <c r="A389" s="18" t="s">
        <v>392</v>
      </c>
      <c r="B389" s="19">
        <v>2008</v>
      </c>
      <c r="C389" s="18" t="s">
        <v>737</v>
      </c>
      <c r="D389" s="20">
        <v>3</v>
      </c>
      <c r="E389" s="21">
        <v>2488.1</v>
      </c>
      <c r="F389" s="21">
        <v>365.6</v>
      </c>
      <c r="G389" s="21">
        <v>2853.7</v>
      </c>
      <c r="H389" s="21">
        <v>33730.199999999997</v>
      </c>
      <c r="I389" s="21">
        <v>3685.5</v>
      </c>
      <c r="J389" s="21">
        <v>37415.699999999997</v>
      </c>
      <c r="K389" s="21">
        <v>2425.8000000000002</v>
      </c>
      <c r="L389" s="21">
        <v>598.1</v>
      </c>
      <c r="M389" s="21">
        <v>1574.1</v>
      </c>
      <c r="N389" s="21">
        <v>30.3</v>
      </c>
    </row>
    <row r="390" spans="1:14" ht="10.050000000000001" customHeight="1">
      <c r="A390" s="18" t="s">
        <v>375</v>
      </c>
      <c r="B390" s="19">
        <v>2008</v>
      </c>
      <c r="C390" s="18" t="s">
        <v>737</v>
      </c>
      <c r="D390" s="20">
        <v>3</v>
      </c>
      <c r="E390" s="21">
        <v>25600</v>
      </c>
      <c r="F390" s="21">
        <v>914.1</v>
      </c>
      <c r="G390" s="21">
        <v>26514.1</v>
      </c>
      <c r="H390" s="21">
        <v>460803.8</v>
      </c>
      <c r="I390" s="21">
        <v>5146.2</v>
      </c>
      <c r="J390" s="21">
        <v>465950</v>
      </c>
      <c r="K390" s="21">
        <v>14725.1</v>
      </c>
      <c r="L390" s="21">
        <v>366.5</v>
      </c>
      <c r="M390" s="21">
        <v>12366.4</v>
      </c>
      <c r="N390" s="21">
        <v>311</v>
      </c>
    </row>
    <row r="391" spans="1:14" ht="10.050000000000001" customHeight="1">
      <c r="A391" s="18" t="s">
        <v>330</v>
      </c>
      <c r="B391" s="19">
        <v>2008</v>
      </c>
      <c r="C391" s="18" t="s">
        <v>737</v>
      </c>
      <c r="D391" s="20">
        <v>4</v>
      </c>
      <c r="E391" s="21">
        <v>58360.1</v>
      </c>
      <c r="F391" s="21">
        <v>0</v>
      </c>
      <c r="G391" s="21">
        <v>58360.1</v>
      </c>
      <c r="H391" s="21">
        <v>1062390</v>
      </c>
      <c r="I391" s="21">
        <v>8495.9</v>
      </c>
      <c r="J391" s="21">
        <v>1070885.8999999999</v>
      </c>
      <c r="K391" s="21">
        <v>44344.3</v>
      </c>
      <c r="L391" s="21">
        <v>4951.1000000000004</v>
      </c>
      <c r="M391" s="21">
        <v>23986.400000000001</v>
      </c>
      <c r="N391" s="21">
        <v>445</v>
      </c>
    </row>
    <row r="392" spans="1:14" ht="10.050000000000001" customHeight="1">
      <c r="A392" s="18" t="s">
        <v>413</v>
      </c>
      <c r="B392" s="19">
        <v>2008</v>
      </c>
      <c r="C392" s="18" t="s">
        <v>737</v>
      </c>
      <c r="D392" s="20">
        <v>4</v>
      </c>
      <c r="E392" s="21">
        <v>410.1</v>
      </c>
      <c r="F392" s="21">
        <v>0</v>
      </c>
      <c r="G392" s="21">
        <v>410.1</v>
      </c>
      <c r="H392" s="21">
        <v>2912.4</v>
      </c>
      <c r="I392" s="21">
        <v>311.10000000000002</v>
      </c>
      <c r="J392" s="21">
        <v>3223.5</v>
      </c>
      <c r="K392" s="21">
        <v>37.299999999999997</v>
      </c>
      <c r="L392" s="21">
        <v>10</v>
      </c>
      <c r="M392" s="21">
        <v>45.6</v>
      </c>
      <c r="N392" s="21">
        <v>0</v>
      </c>
    </row>
    <row r="393" spans="1:14" ht="10.050000000000001" customHeight="1">
      <c r="A393" s="18" t="s">
        <v>392</v>
      </c>
      <c r="B393" s="19">
        <v>2008</v>
      </c>
      <c r="C393" s="18" t="s">
        <v>737</v>
      </c>
      <c r="D393" s="20">
        <v>4</v>
      </c>
      <c r="E393" s="21">
        <v>2347.1</v>
      </c>
      <c r="F393" s="21">
        <v>2.8</v>
      </c>
      <c r="G393" s="21">
        <v>2349.9</v>
      </c>
      <c r="H393" s="21">
        <v>30550.5</v>
      </c>
      <c r="I393" s="21">
        <v>3579.7</v>
      </c>
      <c r="J393" s="21">
        <v>34130.199999999997</v>
      </c>
      <c r="K393" s="21">
        <v>1252.5</v>
      </c>
      <c r="L393" s="21">
        <v>512.70000000000005</v>
      </c>
      <c r="M393" s="21">
        <v>1673.2</v>
      </c>
      <c r="N393" s="21">
        <v>12.8</v>
      </c>
    </row>
    <row r="394" spans="1:14" ht="10.050000000000001" customHeight="1">
      <c r="A394" s="18" t="s">
        <v>375</v>
      </c>
      <c r="B394" s="19">
        <v>2008</v>
      </c>
      <c r="C394" s="18" t="s">
        <v>737</v>
      </c>
      <c r="D394" s="20">
        <v>4</v>
      </c>
      <c r="E394" s="21">
        <v>14370</v>
      </c>
      <c r="F394" s="21">
        <v>-10.9</v>
      </c>
      <c r="G394" s="21">
        <v>14359.1</v>
      </c>
      <c r="H394" s="21">
        <v>358492.4</v>
      </c>
      <c r="I394" s="21">
        <v>4984</v>
      </c>
      <c r="J394" s="21">
        <v>363476.4</v>
      </c>
      <c r="K394" s="21">
        <v>8692.7000000000007</v>
      </c>
      <c r="L394" s="21">
        <v>308.5</v>
      </c>
      <c r="M394" s="21">
        <v>6212.6</v>
      </c>
      <c r="N394" s="21">
        <v>162.4</v>
      </c>
    </row>
    <row r="395" spans="1:14" ht="10.050000000000001" customHeight="1">
      <c r="A395" s="18" t="s">
        <v>330</v>
      </c>
      <c r="B395" s="19">
        <v>2008</v>
      </c>
      <c r="C395" s="18" t="s">
        <v>737</v>
      </c>
      <c r="D395" s="20">
        <v>5</v>
      </c>
      <c r="E395" s="21">
        <v>64961.599999999999</v>
      </c>
      <c r="F395" s="21">
        <v>0</v>
      </c>
      <c r="G395" s="21">
        <v>64961.599999999999</v>
      </c>
      <c r="H395" s="21">
        <v>633057.40000000095</v>
      </c>
      <c r="I395" s="21">
        <v>8224.4</v>
      </c>
      <c r="J395" s="21">
        <v>641281.80000000098</v>
      </c>
      <c r="K395" s="21">
        <v>14112.7</v>
      </c>
      <c r="L395" s="21">
        <v>4163.8</v>
      </c>
      <c r="M395" s="21">
        <v>33557.800000000003</v>
      </c>
      <c r="N395" s="21">
        <v>837.6</v>
      </c>
    </row>
    <row r="396" spans="1:14" ht="10.050000000000001" customHeight="1">
      <c r="A396" s="18" t="s">
        <v>413</v>
      </c>
      <c r="B396" s="19">
        <v>2008</v>
      </c>
      <c r="C396" s="18" t="s">
        <v>737</v>
      </c>
      <c r="D396" s="20">
        <v>5</v>
      </c>
      <c r="E396" s="21">
        <v>210.6</v>
      </c>
      <c r="F396" s="21">
        <v>118.6</v>
      </c>
      <c r="G396" s="21">
        <v>329.2</v>
      </c>
      <c r="H396" s="21">
        <v>2023.4</v>
      </c>
      <c r="I396" s="21">
        <v>405.7</v>
      </c>
      <c r="J396" s="21">
        <v>2429.1</v>
      </c>
      <c r="K396" s="21">
        <v>24.5</v>
      </c>
      <c r="L396" s="21">
        <v>0</v>
      </c>
      <c r="M396" s="21">
        <v>12.8</v>
      </c>
      <c r="N396" s="21">
        <v>0</v>
      </c>
    </row>
    <row r="397" spans="1:14" ht="10.050000000000001" customHeight="1">
      <c r="A397" s="18" t="s">
        <v>392</v>
      </c>
      <c r="B397" s="19">
        <v>2008</v>
      </c>
      <c r="C397" s="18" t="s">
        <v>737</v>
      </c>
      <c r="D397" s="20">
        <v>5</v>
      </c>
      <c r="E397" s="21">
        <v>1499.3</v>
      </c>
      <c r="F397" s="21">
        <v>0</v>
      </c>
      <c r="G397" s="21">
        <v>1499.3</v>
      </c>
      <c r="H397" s="21">
        <v>26222</v>
      </c>
      <c r="I397" s="21">
        <v>2562.6999999999998</v>
      </c>
      <c r="J397" s="21">
        <v>28784.7</v>
      </c>
      <c r="K397" s="21">
        <v>714</v>
      </c>
      <c r="L397" s="21">
        <v>313</v>
      </c>
      <c r="M397" s="21">
        <v>851.5</v>
      </c>
      <c r="N397" s="21">
        <v>0</v>
      </c>
    </row>
    <row r="398" spans="1:14" ht="10.050000000000001" customHeight="1">
      <c r="A398" s="18" t="s">
        <v>375</v>
      </c>
      <c r="B398" s="19">
        <v>2008</v>
      </c>
      <c r="C398" s="18" t="s">
        <v>737</v>
      </c>
      <c r="D398" s="20">
        <v>5</v>
      </c>
      <c r="E398" s="21">
        <v>7598</v>
      </c>
      <c r="F398" s="21">
        <v>0.7</v>
      </c>
      <c r="G398" s="21">
        <v>7598.7</v>
      </c>
      <c r="H398" s="21">
        <v>260715.6</v>
      </c>
      <c r="I398" s="21">
        <v>4922.6000000000004</v>
      </c>
      <c r="J398" s="21">
        <v>265638.2</v>
      </c>
      <c r="K398" s="21">
        <v>3856.2</v>
      </c>
      <c r="L398" s="21">
        <v>45.5</v>
      </c>
      <c r="M398" s="21">
        <v>4291.3999999999996</v>
      </c>
      <c r="N398" s="21">
        <v>590.6</v>
      </c>
    </row>
    <row r="399" spans="1:14" ht="10.050000000000001" customHeight="1">
      <c r="A399" s="18" t="s">
        <v>330</v>
      </c>
      <c r="B399" s="19">
        <v>2008</v>
      </c>
      <c r="C399" s="18" t="s">
        <v>737</v>
      </c>
      <c r="D399" s="20">
        <v>6</v>
      </c>
      <c r="E399" s="21">
        <v>37175.599999999999</v>
      </c>
      <c r="F399" s="21">
        <v>2195.6</v>
      </c>
      <c r="G399" s="21">
        <v>39371.199999999997</v>
      </c>
      <c r="H399" s="21">
        <v>183229.9</v>
      </c>
      <c r="I399" s="21">
        <v>3656.6</v>
      </c>
      <c r="J399" s="21">
        <v>186886.5</v>
      </c>
      <c r="K399" s="21">
        <v>2212.9</v>
      </c>
      <c r="L399" s="21">
        <v>692.7</v>
      </c>
      <c r="M399" s="21">
        <v>11761.9</v>
      </c>
      <c r="N399" s="21">
        <v>849.6</v>
      </c>
    </row>
    <row r="400" spans="1:14" ht="10.050000000000001" customHeight="1">
      <c r="A400" s="18" t="s">
        <v>413</v>
      </c>
      <c r="B400" s="19">
        <v>2008</v>
      </c>
      <c r="C400" s="18" t="s">
        <v>737</v>
      </c>
      <c r="D400" s="20">
        <v>6</v>
      </c>
      <c r="E400" s="21">
        <v>556.29999999999995</v>
      </c>
      <c r="F400" s="21">
        <v>58.9</v>
      </c>
      <c r="G400" s="21">
        <v>615.20000000000005</v>
      </c>
      <c r="H400" s="21">
        <v>796.7</v>
      </c>
      <c r="I400" s="21">
        <v>261</v>
      </c>
      <c r="J400" s="21">
        <v>1057.7</v>
      </c>
      <c r="K400" s="21">
        <v>2.8</v>
      </c>
      <c r="L400" s="21">
        <v>0</v>
      </c>
      <c r="M400" s="21">
        <v>21.7</v>
      </c>
      <c r="N400" s="21">
        <v>0</v>
      </c>
    </row>
    <row r="401" spans="1:14" ht="10.050000000000001" customHeight="1">
      <c r="A401" s="18" t="s">
        <v>392</v>
      </c>
      <c r="B401" s="19">
        <v>2008</v>
      </c>
      <c r="C401" s="18" t="s">
        <v>737</v>
      </c>
      <c r="D401" s="20">
        <v>6</v>
      </c>
      <c r="E401" s="21">
        <v>1400.6</v>
      </c>
      <c r="F401" s="21">
        <v>462.6</v>
      </c>
      <c r="G401" s="21">
        <v>1863.2</v>
      </c>
      <c r="H401" s="21">
        <v>18057</v>
      </c>
      <c r="I401" s="21">
        <v>2130</v>
      </c>
      <c r="J401" s="21">
        <v>20187</v>
      </c>
      <c r="K401" s="21">
        <v>56</v>
      </c>
      <c r="L401" s="21">
        <v>287.7</v>
      </c>
      <c r="M401" s="21">
        <v>906.6</v>
      </c>
      <c r="N401" s="21">
        <v>39.1</v>
      </c>
    </row>
    <row r="402" spans="1:14" ht="10.050000000000001" customHeight="1">
      <c r="A402" s="18" t="s">
        <v>375</v>
      </c>
      <c r="B402" s="19">
        <v>2008</v>
      </c>
      <c r="C402" s="18" t="s">
        <v>737</v>
      </c>
      <c r="D402" s="20">
        <v>6</v>
      </c>
      <c r="E402" s="21">
        <v>4575.8</v>
      </c>
      <c r="F402" s="21">
        <v>775</v>
      </c>
      <c r="G402" s="21">
        <v>5350.8</v>
      </c>
      <c r="H402" s="21">
        <v>99760.3</v>
      </c>
      <c r="I402" s="21">
        <v>1194</v>
      </c>
      <c r="J402" s="21">
        <v>100954.3</v>
      </c>
      <c r="K402" s="21">
        <v>808.5</v>
      </c>
      <c r="L402" s="21">
        <v>45.8</v>
      </c>
      <c r="M402" s="21">
        <v>1915.8</v>
      </c>
      <c r="N402" s="21">
        <v>1177.7</v>
      </c>
    </row>
    <row r="403" spans="1:14" ht="10.050000000000001" customHeight="1">
      <c r="A403" s="18" t="s">
        <v>330</v>
      </c>
      <c r="B403" s="19">
        <v>2008</v>
      </c>
      <c r="C403" s="18" t="s">
        <v>737</v>
      </c>
      <c r="D403" s="20">
        <v>7</v>
      </c>
      <c r="E403" s="21">
        <v>9573.5</v>
      </c>
      <c r="F403" s="21">
        <v>0</v>
      </c>
      <c r="G403" s="21">
        <v>9573.5</v>
      </c>
      <c r="H403" s="21">
        <v>9573.5</v>
      </c>
      <c r="I403" s="21">
        <v>0</v>
      </c>
      <c r="J403" s="21">
        <v>9573.5</v>
      </c>
      <c r="K403" s="21">
        <v>602.1</v>
      </c>
      <c r="L403" s="21">
        <v>602.1</v>
      </c>
      <c r="M403" s="21">
        <v>0</v>
      </c>
      <c r="N403" s="21">
        <v>0</v>
      </c>
    </row>
    <row r="404" spans="1:14" ht="10.050000000000001" customHeight="1">
      <c r="A404" s="18" t="s">
        <v>375</v>
      </c>
      <c r="B404" s="19">
        <v>2008</v>
      </c>
      <c r="C404" s="18" t="s">
        <v>737</v>
      </c>
      <c r="D404" s="20">
        <v>7</v>
      </c>
      <c r="E404" s="21">
        <v>0</v>
      </c>
      <c r="F404" s="21">
        <v>0</v>
      </c>
      <c r="G404" s="21">
        <v>0</v>
      </c>
      <c r="H404" s="21">
        <v>42.8</v>
      </c>
      <c r="I404" s="21">
        <v>0</v>
      </c>
      <c r="J404" s="21">
        <v>42.8</v>
      </c>
      <c r="K404" s="21">
        <v>0</v>
      </c>
      <c r="L404" s="21">
        <v>0</v>
      </c>
      <c r="M404" s="21">
        <v>0</v>
      </c>
      <c r="N404" s="21">
        <v>0</v>
      </c>
    </row>
    <row r="405" spans="1:14" ht="10.050000000000001" customHeight="1">
      <c r="A405" s="18" t="s">
        <v>330</v>
      </c>
      <c r="B405" s="19">
        <v>2008</v>
      </c>
      <c r="C405" s="18" t="s">
        <v>1712</v>
      </c>
      <c r="D405" s="20">
        <v>7</v>
      </c>
      <c r="E405" s="21">
        <v>2620309.6</v>
      </c>
      <c r="F405" s="21">
        <v>12742.8</v>
      </c>
      <c r="G405" s="21">
        <v>2633052.4</v>
      </c>
      <c r="H405" s="21">
        <v>2509559</v>
      </c>
      <c r="I405" s="21">
        <v>12872.4</v>
      </c>
      <c r="J405" s="21">
        <v>2522431.4</v>
      </c>
      <c r="K405" s="21">
        <v>968588.10000000102</v>
      </c>
      <c r="L405" s="21">
        <v>1030714.1</v>
      </c>
      <c r="M405" s="21">
        <v>63074.3</v>
      </c>
      <c r="N405" s="21">
        <v>1245.5999999999999</v>
      </c>
    </row>
    <row r="406" spans="1:14" ht="10.050000000000001" customHeight="1">
      <c r="A406" s="18" t="s">
        <v>413</v>
      </c>
      <c r="B406" s="19">
        <v>2008</v>
      </c>
      <c r="C406" s="18" t="s">
        <v>1712</v>
      </c>
      <c r="D406" s="20">
        <v>7</v>
      </c>
      <c r="E406" s="21">
        <v>2729</v>
      </c>
      <c r="F406" s="21">
        <v>0</v>
      </c>
      <c r="G406" s="21">
        <v>2729</v>
      </c>
      <c r="H406" s="21">
        <v>2175.5</v>
      </c>
      <c r="I406" s="21">
        <v>258</v>
      </c>
      <c r="J406" s="21">
        <v>2433.5</v>
      </c>
      <c r="K406" s="21">
        <v>301.89999999999998</v>
      </c>
      <c r="L406" s="21">
        <v>393.6</v>
      </c>
      <c r="M406" s="21">
        <v>94.5</v>
      </c>
      <c r="N406" s="21">
        <v>0</v>
      </c>
    </row>
    <row r="407" spans="1:14" ht="10.050000000000001" customHeight="1">
      <c r="A407" s="18" t="s">
        <v>392</v>
      </c>
      <c r="B407" s="19">
        <v>2008</v>
      </c>
      <c r="C407" s="18" t="s">
        <v>1712</v>
      </c>
      <c r="D407" s="20">
        <v>7</v>
      </c>
      <c r="E407" s="21">
        <v>670.6</v>
      </c>
      <c r="F407" s="21">
        <v>0</v>
      </c>
      <c r="G407" s="21">
        <v>670.6</v>
      </c>
      <c r="H407" s="21">
        <v>13293.6</v>
      </c>
      <c r="I407" s="21">
        <v>1873</v>
      </c>
      <c r="J407" s="21">
        <v>15166.6</v>
      </c>
      <c r="K407" s="21">
        <v>24.7</v>
      </c>
      <c r="L407" s="21">
        <v>0</v>
      </c>
      <c r="M407" s="21">
        <v>31.1</v>
      </c>
      <c r="N407" s="21">
        <v>0.2</v>
      </c>
    </row>
    <row r="408" spans="1:14" ht="10.050000000000001" customHeight="1">
      <c r="A408" s="18" t="s">
        <v>375</v>
      </c>
      <c r="B408" s="19">
        <v>2008</v>
      </c>
      <c r="C408" s="18" t="s">
        <v>1712</v>
      </c>
      <c r="D408" s="20">
        <v>7</v>
      </c>
      <c r="E408" s="21">
        <v>532.5</v>
      </c>
      <c r="F408" s="21">
        <v>0</v>
      </c>
      <c r="G408" s="21">
        <v>532.5</v>
      </c>
      <c r="H408" s="21">
        <v>45677.8</v>
      </c>
      <c r="I408" s="21">
        <v>1193.4000000000001</v>
      </c>
      <c r="J408" s="21">
        <v>46871.199999999997</v>
      </c>
      <c r="K408" s="21">
        <v>982.2</v>
      </c>
      <c r="L408" s="21">
        <v>256.3</v>
      </c>
      <c r="M408" s="21">
        <v>72.8</v>
      </c>
      <c r="N408" s="21">
        <v>9.8000000000000007</v>
      </c>
    </row>
    <row r="409" spans="1:14" ht="10.050000000000001" customHeight="1">
      <c r="A409" s="18" t="s">
        <v>330</v>
      </c>
      <c r="B409" s="19">
        <v>2008</v>
      </c>
      <c r="C409" s="18" t="s">
        <v>1712</v>
      </c>
      <c r="D409" s="20">
        <v>8</v>
      </c>
      <c r="E409" s="21">
        <v>431710.5</v>
      </c>
      <c r="F409" s="21">
        <v>3580.5</v>
      </c>
      <c r="G409" s="21">
        <v>435291</v>
      </c>
      <c r="H409" s="21">
        <v>2625376.6</v>
      </c>
      <c r="I409" s="21">
        <v>11726</v>
      </c>
      <c r="J409" s="21">
        <v>2637102.6</v>
      </c>
      <c r="K409" s="21">
        <v>858984.3</v>
      </c>
      <c r="L409" s="21">
        <v>158858.1</v>
      </c>
      <c r="M409" s="21">
        <v>261654</v>
      </c>
      <c r="N409" s="21">
        <v>7858.8</v>
      </c>
    </row>
    <row r="410" spans="1:14" ht="10.050000000000001" customHeight="1">
      <c r="A410" s="18" t="s">
        <v>413</v>
      </c>
      <c r="B410" s="19">
        <v>2008</v>
      </c>
      <c r="C410" s="18" t="s">
        <v>1712</v>
      </c>
      <c r="D410" s="20">
        <v>8</v>
      </c>
      <c r="E410" s="21">
        <v>2064.3000000000002</v>
      </c>
      <c r="F410" s="21">
        <v>0</v>
      </c>
      <c r="G410" s="21">
        <v>2064.3000000000002</v>
      </c>
      <c r="H410" s="21">
        <v>2887.4</v>
      </c>
      <c r="I410" s="21">
        <v>234.1</v>
      </c>
      <c r="J410" s="21">
        <v>3121.5</v>
      </c>
      <c r="K410" s="21">
        <v>311.10000000000002</v>
      </c>
      <c r="L410" s="21">
        <v>190.1</v>
      </c>
      <c r="M410" s="21">
        <v>180.9</v>
      </c>
      <c r="N410" s="21">
        <v>0</v>
      </c>
    </row>
    <row r="411" spans="1:14" ht="10.050000000000001" customHeight="1">
      <c r="A411" s="18" t="s">
        <v>392</v>
      </c>
      <c r="B411" s="19">
        <v>2008</v>
      </c>
      <c r="C411" s="18" t="s">
        <v>1712</v>
      </c>
      <c r="D411" s="20">
        <v>8</v>
      </c>
      <c r="E411" s="21">
        <v>735.6</v>
      </c>
      <c r="F411" s="21">
        <v>0</v>
      </c>
      <c r="G411" s="21">
        <v>735.6</v>
      </c>
      <c r="H411" s="21">
        <v>10034.6</v>
      </c>
      <c r="I411" s="21">
        <v>1766.5</v>
      </c>
      <c r="J411" s="21">
        <v>11801.1</v>
      </c>
      <c r="K411" s="21">
        <v>24.7</v>
      </c>
      <c r="L411" s="21">
        <v>0</v>
      </c>
      <c r="M411" s="21">
        <v>0</v>
      </c>
      <c r="N411" s="21">
        <v>0</v>
      </c>
    </row>
    <row r="412" spans="1:14" ht="10.050000000000001" customHeight="1">
      <c r="A412" s="18" t="s">
        <v>375</v>
      </c>
      <c r="B412" s="19">
        <v>2008</v>
      </c>
      <c r="C412" s="18" t="s">
        <v>1712</v>
      </c>
      <c r="D412" s="20">
        <v>8</v>
      </c>
      <c r="E412" s="21">
        <v>6119</v>
      </c>
      <c r="F412" s="21">
        <v>23.6</v>
      </c>
      <c r="G412" s="21">
        <v>6142.6</v>
      </c>
      <c r="H412" s="21">
        <v>32864.300000000003</v>
      </c>
      <c r="I412" s="21">
        <v>1251.5999999999999</v>
      </c>
      <c r="J412" s="21">
        <v>34115.9</v>
      </c>
      <c r="K412" s="21">
        <v>2130.5</v>
      </c>
      <c r="L412" s="21">
        <v>1288.7</v>
      </c>
      <c r="M412" s="21">
        <v>67.3</v>
      </c>
      <c r="N412" s="21">
        <v>73.099999999999994</v>
      </c>
    </row>
    <row r="413" spans="1:14" ht="10.050000000000001" customHeight="1">
      <c r="A413" s="18" t="s">
        <v>330</v>
      </c>
      <c r="B413" s="19">
        <v>2008</v>
      </c>
      <c r="C413" s="18" t="s">
        <v>1712</v>
      </c>
      <c r="D413" s="20">
        <v>9</v>
      </c>
      <c r="E413" s="21">
        <v>178269.4</v>
      </c>
      <c r="F413" s="21">
        <v>272.3</v>
      </c>
      <c r="G413" s="21">
        <v>178541.7</v>
      </c>
      <c r="H413" s="21">
        <v>2412489.9</v>
      </c>
      <c r="I413" s="21">
        <v>10120.1</v>
      </c>
      <c r="J413" s="21">
        <v>2422610</v>
      </c>
      <c r="K413" s="21">
        <v>736129.5</v>
      </c>
      <c r="L413" s="21">
        <v>15719.1</v>
      </c>
      <c r="M413" s="21">
        <v>132980.6</v>
      </c>
      <c r="N413" s="21">
        <v>5627.8</v>
      </c>
    </row>
    <row r="414" spans="1:14" ht="10.050000000000001" customHeight="1">
      <c r="A414" s="18" t="s">
        <v>413</v>
      </c>
      <c r="B414" s="19">
        <v>2008</v>
      </c>
      <c r="C414" s="18" t="s">
        <v>1712</v>
      </c>
      <c r="D414" s="20">
        <v>9</v>
      </c>
      <c r="E414" s="21">
        <v>2044</v>
      </c>
      <c r="F414" s="21">
        <v>160.6</v>
      </c>
      <c r="G414" s="21">
        <v>2204.6</v>
      </c>
      <c r="H414" s="21">
        <v>3200.6</v>
      </c>
      <c r="I414" s="21">
        <v>204.8</v>
      </c>
      <c r="J414" s="21">
        <v>3405.4</v>
      </c>
      <c r="K414" s="21">
        <v>167.5</v>
      </c>
      <c r="L414" s="21">
        <v>35.799999999999997</v>
      </c>
      <c r="M414" s="21">
        <v>179.4</v>
      </c>
      <c r="N414" s="21">
        <v>0</v>
      </c>
    </row>
    <row r="415" spans="1:14" ht="10.050000000000001" customHeight="1">
      <c r="A415" s="18" t="s">
        <v>392</v>
      </c>
      <c r="B415" s="19">
        <v>2008</v>
      </c>
      <c r="C415" s="18" t="s">
        <v>1712</v>
      </c>
      <c r="D415" s="20">
        <v>9</v>
      </c>
      <c r="E415" s="21">
        <v>12456.7</v>
      </c>
      <c r="F415" s="21">
        <v>617.70000000000005</v>
      </c>
      <c r="G415" s="21">
        <v>13074.4</v>
      </c>
      <c r="H415" s="21">
        <v>18656</v>
      </c>
      <c r="I415" s="21">
        <v>2319</v>
      </c>
      <c r="J415" s="21">
        <v>20975</v>
      </c>
      <c r="K415" s="21">
        <v>1987</v>
      </c>
      <c r="L415" s="21">
        <v>1991.8</v>
      </c>
      <c r="M415" s="21">
        <v>29.3</v>
      </c>
      <c r="N415" s="21">
        <v>0.2</v>
      </c>
    </row>
    <row r="416" spans="1:14" ht="10.050000000000001" customHeight="1">
      <c r="A416" s="18" t="s">
        <v>375</v>
      </c>
      <c r="B416" s="19">
        <v>2008</v>
      </c>
      <c r="C416" s="18" t="s">
        <v>1712</v>
      </c>
      <c r="D416" s="20">
        <v>9</v>
      </c>
      <c r="E416" s="21">
        <v>583744.5</v>
      </c>
      <c r="F416" s="21">
        <v>2816</v>
      </c>
      <c r="G416" s="21">
        <v>586560.5</v>
      </c>
      <c r="H416" s="21">
        <v>521782.9</v>
      </c>
      <c r="I416" s="21">
        <v>3581.3</v>
      </c>
      <c r="J416" s="21">
        <v>525364.19999999995</v>
      </c>
      <c r="K416" s="21">
        <v>175443.20000000001</v>
      </c>
      <c r="L416" s="21">
        <v>175740.79999999999</v>
      </c>
      <c r="M416" s="21">
        <v>2278.6999999999998</v>
      </c>
      <c r="N416" s="21">
        <v>149.4</v>
      </c>
    </row>
    <row r="417" spans="1:14" ht="10.050000000000001" customHeight="1">
      <c r="A417" s="18" t="s">
        <v>330</v>
      </c>
      <c r="B417" s="19">
        <v>2008</v>
      </c>
      <c r="C417" s="18" t="s">
        <v>1712</v>
      </c>
      <c r="D417" s="20">
        <v>10</v>
      </c>
      <c r="E417" s="21">
        <v>112647.3</v>
      </c>
      <c r="F417" s="21">
        <v>0</v>
      </c>
      <c r="G417" s="21">
        <v>112647.3</v>
      </c>
      <c r="H417" s="21">
        <v>2124799.4</v>
      </c>
      <c r="I417" s="21">
        <v>10119.700000000001</v>
      </c>
      <c r="J417" s="21">
        <v>2134919.1</v>
      </c>
      <c r="K417" s="21">
        <v>668409.59999999998</v>
      </c>
      <c r="L417" s="21">
        <v>11049.2</v>
      </c>
      <c r="M417" s="21">
        <v>75477.7</v>
      </c>
      <c r="N417" s="21">
        <v>3291.4</v>
      </c>
    </row>
    <row r="418" spans="1:14" ht="10.050000000000001" customHeight="1">
      <c r="A418" s="18" t="s">
        <v>413</v>
      </c>
      <c r="B418" s="19">
        <v>2008</v>
      </c>
      <c r="C418" s="18" t="s">
        <v>1712</v>
      </c>
      <c r="D418" s="20">
        <v>10</v>
      </c>
      <c r="E418" s="21">
        <v>1029.3</v>
      </c>
      <c r="F418" s="21">
        <v>0</v>
      </c>
      <c r="G418" s="21">
        <v>1029.3</v>
      </c>
      <c r="H418" s="21">
        <v>3022.2</v>
      </c>
      <c r="I418" s="21">
        <v>199.3</v>
      </c>
      <c r="J418" s="21">
        <v>3221.5</v>
      </c>
      <c r="K418" s="21">
        <v>82.9</v>
      </c>
      <c r="L418" s="21">
        <v>0</v>
      </c>
      <c r="M418" s="21">
        <v>84.6</v>
      </c>
      <c r="N418" s="21">
        <v>0</v>
      </c>
    </row>
    <row r="419" spans="1:14" ht="10.050000000000001" customHeight="1">
      <c r="A419" s="18" t="s">
        <v>392</v>
      </c>
      <c r="B419" s="19">
        <v>2008</v>
      </c>
      <c r="C419" s="18" t="s">
        <v>1712</v>
      </c>
      <c r="D419" s="20">
        <v>10</v>
      </c>
      <c r="E419" s="21">
        <v>19885.599999999999</v>
      </c>
      <c r="F419" s="21">
        <v>820.4</v>
      </c>
      <c r="G419" s="21">
        <v>20706</v>
      </c>
      <c r="H419" s="21">
        <v>35715.9</v>
      </c>
      <c r="I419" s="21">
        <v>3096.1</v>
      </c>
      <c r="J419" s="21">
        <v>38812</v>
      </c>
      <c r="K419" s="21">
        <v>4307.3</v>
      </c>
      <c r="L419" s="21">
        <v>2662.2</v>
      </c>
      <c r="M419" s="21">
        <v>197.9</v>
      </c>
      <c r="N419" s="21">
        <v>162.69999999999999</v>
      </c>
    </row>
    <row r="420" spans="1:14" ht="10.050000000000001" customHeight="1">
      <c r="A420" s="18" t="s">
        <v>375</v>
      </c>
      <c r="B420" s="19">
        <v>2008</v>
      </c>
      <c r="C420" s="18" t="s">
        <v>1712</v>
      </c>
      <c r="D420" s="20">
        <v>10</v>
      </c>
      <c r="E420" s="21">
        <v>462748.4</v>
      </c>
      <c r="F420" s="21">
        <v>803.7</v>
      </c>
      <c r="G420" s="21">
        <v>463552.1</v>
      </c>
      <c r="H420" s="21">
        <v>802229.2</v>
      </c>
      <c r="I420" s="21">
        <v>4077.8</v>
      </c>
      <c r="J420" s="21">
        <v>806307</v>
      </c>
      <c r="K420" s="21">
        <v>246007.6</v>
      </c>
      <c r="L420" s="21">
        <v>105948.4</v>
      </c>
      <c r="M420" s="21">
        <v>33823.300000000003</v>
      </c>
      <c r="N420" s="21">
        <v>1570.3</v>
      </c>
    </row>
    <row r="421" spans="1:14" ht="10.050000000000001" customHeight="1">
      <c r="A421" s="18" t="s">
        <v>330</v>
      </c>
      <c r="B421" s="19">
        <v>2008</v>
      </c>
      <c r="C421" s="18" t="s">
        <v>1712</v>
      </c>
      <c r="D421" s="20">
        <v>11</v>
      </c>
      <c r="E421" s="21">
        <v>157482.4</v>
      </c>
      <c r="F421" s="21">
        <v>689.5</v>
      </c>
      <c r="G421" s="21">
        <v>158171.9</v>
      </c>
      <c r="H421" s="21">
        <v>1991606.7</v>
      </c>
      <c r="I421" s="21">
        <v>10219.200000000001</v>
      </c>
      <c r="J421" s="21">
        <v>2001825.9</v>
      </c>
      <c r="K421" s="21">
        <v>578573.9</v>
      </c>
      <c r="L421" s="21">
        <v>13272.5</v>
      </c>
      <c r="M421" s="21">
        <v>100175</v>
      </c>
      <c r="N421" s="21">
        <v>2791.3</v>
      </c>
    </row>
    <row r="422" spans="1:14" ht="10.050000000000001" customHeight="1">
      <c r="A422" s="18" t="s">
        <v>413</v>
      </c>
      <c r="B422" s="19">
        <v>2008</v>
      </c>
      <c r="C422" s="18" t="s">
        <v>1712</v>
      </c>
      <c r="D422" s="20">
        <v>11</v>
      </c>
      <c r="E422" s="21">
        <v>458.9</v>
      </c>
      <c r="F422" s="21">
        <v>22.8</v>
      </c>
      <c r="G422" s="21">
        <v>481.7</v>
      </c>
      <c r="H422" s="21">
        <v>2857.9</v>
      </c>
      <c r="I422" s="21">
        <v>208.3</v>
      </c>
      <c r="J422" s="21">
        <v>3066.2</v>
      </c>
      <c r="K422" s="21">
        <v>37.700000000000003</v>
      </c>
      <c r="L422" s="21">
        <v>0</v>
      </c>
      <c r="M422" s="21">
        <v>45.2</v>
      </c>
      <c r="N422" s="21">
        <v>0</v>
      </c>
    </row>
    <row r="423" spans="1:14" ht="10.050000000000001" customHeight="1">
      <c r="A423" s="18" t="s">
        <v>392</v>
      </c>
      <c r="B423" s="19">
        <v>2008</v>
      </c>
      <c r="C423" s="18" t="s">
        <v>1712</v>
      </c>
      <c r="D423" s="20">
        <v>11</v>
      </c>
      <c r="E423" s="21">
        <v>4947</v>
      </c>
      <c r="F423" s="21">
        <v>363.1</v>
      </c>
      <c r="G423" s="21">
        <v>5310.1</v>
      </c>
      <c r="H423" s="21">
        <v>36298</v>
      </c>
      <c r="I423" s="21">
        <v>3269.6</v>
      </c>
      <c r="J423" s="21">
        <v>39567.599999999999</v>
      </c>
      <c r="K423" s="21">
        <v>2680.8</v>
      </c>
      <c r="L423" s="21">
        <v>130.30000000000001</v>
      </c>
      <c r="M423" s="21">
        <v>1338.1</v>
      </c>
      <c r="N423" s="21">
        <v>400</v>
      </c>
    </row>
    <row r="424" spans="1:14" ht="10.050000000000001" customHeight="1">
      <c r="A424" s="18" t="s">
        <v>375</v>
      </c>
      <c r="B424" s="19">
        <v>2008</v>
      </c>
      <c r="C424" s="18" t="s">
        <v>1712</v>
      </c>
      <c r="D424" s="20">
        <v>11</v>
      </c>
      <c r="E424" s="21">
        <v>55558.8</v>
      </c>
      <c r="F424" s="21">
        <v>128.80000000000001</v>
      </c>
      <c r="G424" s="21">
        <v>55687.6</v>
      </c>
      <c r="H424" s="21">
        <v>768595.1</v>
      </c>
      <c r="I424" s="21">
        <v>3420.1</v>
      </c>
      <c r="J424" s="21">
        <v>772015.2</v>
      </c>
      <c r="K424" s="21">
        <v>221360.6</v>
      </c>
      <c r="L424" s="21">
        <v>6548.3</v>
      </c>
      <c r="M424" s="21">
        <v>30424.7</v>
      </c>
      <c r="N424" s="21">
        <v>761</v>
      </c>
    </row>
    <row r="425" spans="1:14" ht="10.050000000000001" customHeight="1">
      <c r="A425" s="18" t="s">
        <v>330</v>
      </c>
      <c r="B425" s="19">
        <v>2008</v>
      </c>
      <c r="C425" s="18" t="s">
        <v>1712</v>
      </c>
      <c r="D425" s="20">
        <v>12</v>
      </c>
      <c r="E425" s="21">
        <v>82147.100000000006</v>
      </c>
      <c r="F425" s="21">
        <v>61.3</v>
      </c>
      <c r="G425" s="21">
        <v>82208.399999999994</v>
      </c>
      <c r="H425" s="21">
        <v>1719395.9</v>
      </c>
      <c r="I425" s="21">
        <v>8475.2999999999993</v>
      </c>
      <c r="J425" s="21">
        <v>1727871.2</v>
      </c>
      <c r="K425" s="21">
        <v>547621.69999999995</v>
      </c>
      <c r="L425" s="21">
        <v>12424.9</v>
      </c>
      <c r="M425" s="21">
        <v>41894.9</v>
      </c>
      <c r="N425" s="21">
        <v>1441.6</v>
      </c>
    </row>
    <row r="426" spans="1:14" ht="10.050000000000001" customHeight="1">
      <c r="A426" s="18" t="s">
        <v>413</v>
      </c>
      <c r="B426" s="19">
        <v>2008</v>
      </c>
      <c r="C426" s="18" t="s">
        <v>1712</v>
      </c>
      <c r="D426" s="20">
        <v>12</v>
      </c>
      <c r="E426" s="21">
        <v>395.3</v>
      </c>
      <c r="F426" s="21">
        <v>0</v>
      </c>
      <c r="G426" s="21">
        <v>395.3</v>
      </c>
      <c r="H426" s="21">
        <v>2533.6999999999998</v>
      </c>
      <c r="I426" s="21">
        <v>204.8</v>
      </c>
      <c r="J426" s="21">
        <v>2738.5</v>
      </c>
      <c r="K426" s="21">
        <v>13.1</v>
      </c>
      <c r="L426" s="21">
        <v>0</v>
      </c>
      <c r="M426" s="21">
        <v>24.6</v>
      </c>
      <c r="N426" s="21">
        <v>0</v>
      </c>
    </row>
    <row r="427" spans="1:14" ht="10.050000000000001" customHeight="1">
      <c r="A427" s="18" t="s">
        <v>392</v>
      </c>
      <c r="B427" s="19">
        <v>2008</v>
      </c>
      <c r="C427" s="18" t="s">
        <v>1712</v>
      </c>
      <c r="D427" s="20">
        <v>12</v>
      </c>
      <c r="E427" s="21">
        <v>2746.1</v>
      </c>
      <c r="F427" s="21">
        <v>0</v>
      </c>
      <c r="G427" s="21">
        <v>2746.1</v>
      </c>
      <c r="H427" s="21">
        <v>36283.5</v>
      </c>
      <c r="I427" s="21">
        <v>3229.9</v>
      </c>
      <c r="J427" s="21">
        <v>39513.4</v>
      </c>
      <c r="K427" s="21">
        <v>2347</v>
      </c>
      <c r="L427" s="21">
        <v>527.79999999999995</v>
      </c>
      <c r="M427" s="21">
        <v>742</v>
      </c>
      <c r="N427" s="21">
        <v>119.6</v>
      </c>
    </row>
    <row r="428" spans="1:14" ht="10.050000000000001" customHeight="1">
      <c r="A428" s="18" t="s">
        <v>375</v>
      </c>
      <c r="B428" s="19">
        <v>2008</v>
      </c>
      <c r="C428" s="18" t="s">
        <v>1712</v>
      </c>
      <c r="D428" s="20">
        <v>12</v>
      </c>
      <c r="E428" s="21">
        <v>21360.5</v>
      </c>
      <c r="F428" s="21">
        <v>0.7</v>
      </c>
      <c r="G428" s="21">
        <v>21361.200000000001</v>
      </c>
      <c r="H428" s="21">
        <v>692010.8</v>
      </c>
      <c r="I428" s="21">
        <v>3015.5</v>
      </c>
      <c r="J428" s="21">
        <v>695026.3</v>
      </c>
      <c r="K428" s="21">
        <v>212344.6</v>
      </c>
      <c r="L428" s="21">
        <v>2076</v>
      </c>
      <c r="M428" s="21">
        <v>9945.1</v>
      </c>
      <c r="N428" s="21">
        <v>1146.9000000000001</v>
      </c>
    </row>
    <row r="429" spans="1:14" ht="10.050000000000001" customHeight="1">
      <c r="A429" s="18" t="s">
        <v>330</v>
      </c>
      <c r="B429" s="19">
        <v>2009</v>
      </c>
      <c r="C429" s="18" t="s">
        <v>1712</v>
      </c>
      <c r="D429" s="20">
        <v>1</v>
      </c>
      <c r="E429" s="21">
        <v>101328.6</v>
      </c>
      <c r="F429" s="21">
        <v>0</v>
      </c>
      <c r="G429" s="21">
        <v>101328.6</v>
      </c>
      <c r="H429" s="21">
        <v>1416999.4</v>
      </c>
      <c r="I429" s="21">
        <v>7907.3</v>
      </c>
      <c r="J429" s="21">
        <v>1424906.7</v>
      </c>
      <c r="K429" s="21">
        <v>485129.2</v>
      </c>
      <c r="L429" s="21">
        <v>8796.4</v>
      </c>
      <c r="M429" s="21">
        <v>68243.8</v>
      </c>
      <c r="N429" s="21">
        <v>2536.6</v>
      </c>
    </row>
    <row r="430" spans="1:14" ht="10.050000000000001" customHeight="1">
      <c r="A430" s="18" t="s">
        <v>413</v>
      </c>
      <c r="B430" s="19">
        <v>2009</v>
      </c>
      <c r="C430" s="18" t="s">
        <v>1712</v>
      </c>
      <c r="D430" s="20">
        <v>1</v>
      </c>
      <c r="E430" s="21">
        <v>259.60000000000002</v>
      </c>
      <c r="F430" s="21">
        <v>0</v>
      </c>
      <c r="G430" s="21">
        <v>259.60000000000002</v>
      </c>
      <c r="H430" s="21">
        <v>2525</v>
      </c>
      <c r="I430" s="21">
        <v>204.8</v>
      </c>
      <c r="J430" s="21">
        <v>2729.8</v>
      </c>
      <c r="K430" s="21">
        <v>6.7</v>
      </c>
      <c r="L430" s="21">
        <v>0</v>
      </c>
      <c r="M430" s="21">
        <v>6.4</v>
      </c>
      <c r="N430" s="21">
        <v>0</v>
      </c>
    </row>
    <row r="431" spans="1:14" ht="10.050000000000001" customHeight="1">
      <c r="A431" s="18" t="s">
        <v>392</v>
      </c>
      <c r="B431" s="19">
        <v>2009</v>
      </c>
      <c r="C431" s="18" t="s">
        <v>1712</v>
      </c>
      <c r="D431" s="20">
        <v>1</v>
      </c>
      <c r="E431" s="21">
        <v>1684.6</v>
      </c>
      <c r="F431" s="21">
        <v>28.2</v>
      </c>
      <c r="G431" s="21">
        <v>1712.8</v>
      </c>
      <c r="H431" s="21">
        <v>33647.5</v>
      </c>
      <c r="I431" s="21">
        <v>3234.7</v>
      </c>
      <c r="J431" s="21">
        <v>36882.199999999997</v>
      </c>
      <c r="K431" s="21">
        <v>1952</v>
      </c>
      <c r="L431" s="21">
        <v>495.5</v>
      </c>
      <c r="M431" s="21">
        <v>763.4</v>
      </c>
      <c r="N431" s="21">
        <v>127.3</v>
      </c>
    </row>
    <row r="432" spans="1:14" ht="10.050000000000001" customHeight="1">
      <c r="A432" s="18" t="s">
        <v>375</v>
      </c>
      <c r="B432" s="19">
        <v>2009</v>
      </c>
      <c r="C432" s="18" t="s">
        <v>1712</v>
      </c>
      <c r="D432" s="20">
        <v>1</v>
      </c>
      <c r="E432" s="21">
        <v>22330.400000000001</v>
      </c>
      <c r="F432" s="21">
        <v>415.3</v>
      </c>
      <c r="G432" s="21">
        <v>22745.7</v>
      </c>
      <c r="H432" s="21">
        <v>578227.9</v>
      </c>
      <c r="I432" s="21">
        <v>2728.4</v>
      </c>
      <c r="J432" s="21">
        <v>580956.30000000005</v>
      </c>
      <c r="K432" s="21">
        <v>195211.9</v>
      </c>
      <c r="L432" s="21">
        <v>4861.8999999999996</v>
      </c>
      <c r="M432" s="21">
        <v>17076.3</v>
      </c>
      <c r="N432" s="21">
        <v>3964.3</v>
      </c>
    </row>
    <row r="433" spans="1:14" ht="10.050000000000001" customHeight="1">
      <c r="A433" s="18" t="s">
        <v>330</v>
      </c>
      <c r="B433" s="19">
        <v>2009</v>
      </c>
      <c r="C433" s="18" t="s">
        <v>1712</v>
      </c>
      <c r="D433" s="20">
        <v>2</v>
      </c>
      <c r="E433" s="21">
        <v>106580.9</v>
      </c>
      <c r="F433" s="21">
        <v>1965.2</v>
      </c>
      <c r="G433" s="21">
        <v>108546.1</v>
      </c>
      <c r="H433" s="21">
        <v>1121869.1000000001</v>
      </c>
      <c r="I433" s="21">
        <v>9850.7000000000007</v>
      </c>
      <c r="J433" s="21">
        <v>1131719.8</v>
      </c>
      <c r="K433" s="21">
        <v>419784.3</v>
      </c>
      <c r="L433" s="21">
        <v>10689.6</v>
      </c>
      <c r="M433" s="21">
        <v>69081.5</v>
      </c>
      <c r="N433" s="21">
        <v>3311.8</v>
      </c>
    </row>
    <row r="434" spans="1:14" ht="10.050000000000001" customHeight="1">
      <c r="A434" s="18" t="s">
        <v>413</v>
      </c>
      <c r="B434" s="19">
        <v>2009</v>
      </c>
      <c r="C434" s="18" t="s">
        <v>1712</v>
      </c>
      <c r="D434" s="20">
        <v>2</v>
      </c>
      <c r="E434" s="21">
        <v>288.60000000000002</v>
      </c>
      <c r="F434" s="21">
        <v>0</v>
      </c>
      <c r="G434" s="21">
        <v>288.60000000000002</v>
      </c>
      <c r="H434" s="21">
        <v>2215.9</v>
      </c>
      <c r="I434" s="21">
        <v>416.8</v>
      </c>
      <c r="J434" s="21">
        <v>2632.7</v>
      </c>
      <c r="K434" s="21">
        <v>6.7</v>
      </c>
      <c r="L434" s="21">
        <v>0</v>
      </c>
      <c r="M434" s="21">
        <v>0</v>
      </c>
      <c r="N434" s="21">
        <v>0</v>
      </c>
    </row>
    <row r="435" spans="1:14" ht="10.050000000000001" customHeight="1">
      <c r="A435" s="18" t="s">
        <v>392</v>
      </c>
      <c r="B435" s="19">
        <v>2009</v>
      </c>
      <c r="C435" s="18" t="s">
        <v>1712</v>
      </c>
      <c r="D435" s="20">
        <v>2</v>
      </c>
      <c r="E435" s="21">
        <v>1525.6</v>
      </c>
      <c r="F435" s="21">
        <v>15</v>
      </c>
      <c r="G435" s="21">
        <v>1540.6</v>
      </c>
      <c r="H435" s="21">
        <v>30477.200000000001</v>
      </c>
      <c r="I435" s="21">
        <v>3216.2</v>
      </c>
      <c r="J435" s="21">
        <v>33693.4</v>
      </c>
      <c r="K435" s="21">
        <v>1385.6</v>
      </c>
      <c r="L435" s="21">
        <v>378.5</v>
      </c>
      <c r="M435" s="21">
        <v>913.1</v>
      </c>
      <c r="N435" s="21">
        <v>43.5</v>
      </c>
    </row>
    <row r="436" spans="1:14" ht="10.050000000000001" customHeight="1">
      <c r="A436" s="18" t="s">
        <v>375</v>
      </c>
      <c r="B436" s="19">
        <v>2009</v>
      </c>
      <c r="C436" s="18" t="s">
        <v>1712</v>
      </c>
      <c r="D436" s="20">
        <v>2</v>
      </c>
      <c r="E436" s="21">
        <v>42476.800000000003</v>
      </c>
      <c r="F436" s="21">
        <v>749.8</v>
      </c>
      <c r="G436" s="21">
        <v>43226.6</v>
      </c>
      <c r="H436" s="21">
        <v>517086.5</v>
      </c>
      <c r="I436" s="21">
        <v>2372.3000000000002</v>
      </c>
      <c r="J436" s="21">
        <v>519458.8</v>
      </c>
      <c r="K436" s="21">
        <v>155072.5</v>
      </c>
      <c r="L436" s="21">
        <v>4893.6000000000004</v>
      </c>
      <c r="M436" s="21">
        <v>37233.699999999997</v>
      </c>
      <c r="N436" s="21">
        <v>2070.4</v>
      </c>
    </row>
    <row r="437" spans="1:14" ht="10.050000000000001" customHeight="1">
      <c r="A437" s="18" t="s">
        <v>330</v>
      </c>
      <c r="B437" s="19">
        <v>2009</v>
      </c>
      <c r="C437" s="18" t="s">
        <v>1712</v>
      </c>
      <c r="D437" s="20">
        <v>3</v>
      </c>
      <c r="E437" s="21">
        <v>119073.1</v>
      </c>
      <c r="F437" s="21">
        <v>153.4</v>
      </c>
      <c r="G437" s="21">
        <v>119226.5</v>
      </c>
      <c r="H437" s="21">
        <v>880582</v>
      </c>
      <c r="I437" s="21">
        <v>10002.4</v>
      </c>
      <c r="J437" s="21">
        <v>890584.4</v>
      </c>
      <c r="K437" s="21">
        <v>346335</v>
      </c>
      <c r="L437" s="21">
        <v>8136.6</v>
      </c>
      <c r="M437" s="21">
        <v>81428.600000000006</v>
      </c>
      <c r="N437" s="21">
        <v>2615.6999999999998</v>
      </c>
    </row>
    <row r="438" spans="1:14" ht="10.050000000000001" customHeight="1">
      <c r="A438" s="18" t="s">
        <v>413</v>
      </c>
      <c r="B438" s="19">
        <v>2009</v>
      </c>
      <c r="C438" s="18" t="s">
        <v>1712</v>
      </c>
      <c r="D438" s="20">
        <v>3</v>
      </c>
      <c r="E438" s="21">
        <v>182</v>
      </c>
      <c r="F438" s="21">
        <v>291.3</v>
      </c>
      <c r="G438" s="21">
        <v>473.3</v>
      </c>
      <c r="H438" s="21">
        <v>2093.9</v>
      </c>
      <c r="I438" s="21">
        <v>398.5</v>
      </c>
      <c r="J438" s="21">
        <v>2492.4</v>
      </c>
      <c r="K438" s="21">
        <v>6.7</v>
      </c>
      <c r="L438" s="21">
        <v>0</v>
      </c>
      <c r="M438" s="21">
        <v>0</v>
      </c>
      <c r="N438" s="21">
        <v>0</v>
      </c>
    </row>
    <row r="439" spans="1:14" ht="10.050000000000001" customHeight="1">
      <c r="A439" s="18" t="s">
        <v>392</v>
      </c>
      <c r="B439" s="19">
        <v>2009</v>
      </c>
      <c r="C439" s="18" t="s">
        <v>1712</v>
      </c>
      <c r="D439" s="20">
        <v>3</v>
      </c>
      <c r="E439" s="21">
        <v>1542.3</v>
      </c>
      <c r="F439" s="21">
        <v>186.3</v>
      </c>
      <c r="G439" s="21">
        <v>1728.6</v>
      </c>
      <c r="H439" s="21">
        <v>28078.2</v>
      </c>
      <c r="I439" s="21">
        <v>2584.4</v>
      </c>
      <c r="J439" s="21">
        <v>30662.6</v>
      </c>
      <c r="K439" s="21">
        <v>1057.3</v>
      </c>
      <c r="L439" s="21">
        <v>501.3</v>
      </c>
      <c r="M439" s="21">
        <v>827.8</v>
      </c>
      <c r="N439" s="21">
        <v>1.6</v>
      </c>
    </row>
    <row r="440" spans="1:14" ht="10.050000000000001" customHeight="1">
      <c r="A440" s="18" t="s">
        <v>375</v>
      </c>
      <c r="B440" s="19">
        <v>2009</v>
      </c>
      <c r="C440" s="18" t="s">
        <v>1712</v>
      </c>
      <c r="D440" s="20">
        <v>3</v>
      </c>
      <c r="E440" s="21">
        <v>33116.400000000001</v>
      </c>
      <c r="F440" s="21">
        <v>596.70000000000005</v>
      </c>
      <c r="G440" s="21">
        <v>33713.1</v>
      </c>
      <c r="H440" s="21">
        <v>442103.9</v>
      </c>
      <c r="I440" s="21">
        <v>2791.5</v>
      </c>
      <c r="J440" s="21">
        <v>444895.4</v>
      </c>
      <c r="K440" s="21">
        <v>132059.1</v>
      </c>
      <c r="L440" s="21">
        <v>768.6</v>
      </c>
      <c r="M440" s="21">
        <v>26355.7</v>
      </c>
      <c r="N440" s="21">
        <v>554.6</v>
      </c>
    </row>
    <row r="441" spans="1:14" ht="10.050000000000001" customHeight="1">
      <c r="A441" s="18" t="s">
        <v>330</v>
      </c>
      <c r="B441" s="19">
        <v>2009</v>
      </c>
      <c r="C441" s="18" t="s">
        <v>1712</v>
      </c>
      <c r="D441" s="20">
        <v>4</v>
      </c>
      <c r="E441" s="21">
        <v>222273.1</v>
      </c>
      <c r="F441" s="21">
        <v>33.1</v>
      </c>
      <c r="G441" s="21">
        <v>222306.2</v>
      </c>
      <c r="H441" s="21">
        <v>656589.9</v>
      </c>
      <c r="I441" s="21">
        <v>10011.5</v>
      </c>
      <c r="J441" s="21">
        <v>666601.4</v>
      </c>
      <c r="K441" s="21">
        <v>187277.1</v>
      </c>
      <c r="L441" s="21">
        <v>7764.4</v>
      </c>
      <c r="M441" s="21">
        <v>161147.79999999999</v>
      </c>
      <c r="N441" s="21">
        <v>5633.4</v>
      </c>
    </row>
    <row r="442" spans="1:14" ht="10.050000000000001" customHeight="1">
      <c r="A442" s="18" t="s">
        <v>413</v>
      </c>
      <c r="B442" s="19">
        <v>2009</v>
      </c>
      <c r="C442" s="18" t="s">
        <v>1712</v>
      </c>
      <c r="D442" s="20">
        <v>4</v>
      </c>
      <c r="E442" s="21">
        <v>217.7</v>
      </c>
      <c r="F442" s="21">
        <v>0</v>
      </c>
      <c r="G442" s="21">
        <v>217.7</v>
      </c>
      <c r="H442" s="21">
        <v>1768</v>
      </c>
      <c r="I442" s="21">
        <v>360.6</v>
      </c>
      <c r="J442" s="21">
        <v>2128.6</v>
      </c>
      <c r="K442" s="21">
        <v>6.7</v>
      </c>
      <c r="L442" s="21">
        <v>0</v>
      </c>
      <c r="M442" s="21">
        <v>0</v>
      </c>
      <c r="N442" s="21">
        <v>0</v>
      </c>
    </row>
    <row r="443" spans="1:14" ht="10.050000000000001" customHeight="1">
      <c r="A443" s="18" t="s">
        <v>392</v>
      </c>
      <c r="B443" s="19">
        <v>2009</v>
      </c>
      <c r="C443" s="18" t="s">
        <v>1712</v>
      </c>
      <c r="D443" s="20">
        <v>4</v>
      </c>
      <c r="E443" s="21">
        <v>1292.7</v>
      </c>
      <c r="F443" s="21">
        <v>0</v>
      </c>
      <c r="G443" s="21">
        <v>1292.7</v>
      </c>
      <c r="H443" s="21">
        <v>25354.6</v>
      </c>
      <c r="I443" s="21">
        <v>2137.4</v>
      </c>
      <c r="J443" s="21">
        <v>27492</v>
      </c>
      <c r="K443" s="21">
        <v>719.6</v>
      </c>
      <c r="L443" s="21">
        <v>328.3</v>
      </c>
      <c r="M443" s="21">
        <v>664</v>
      </c>
      <c r="N443" s="21">
        <v>2</v>
      </c>
    </row>
    <row r="444" spans="1:14" ht="10.050000000000001" customHeight="1">
      <c r="A444" s="18" t="s">
        <v>375</v>
      </c>
      <c r="B444" s="19">
        <v>2009</v>
      </c>
      <c r="C444" s="18" t="s">
        <v>1712</v>
      </c>
      <c r="D444" s="20">
        <v>4</v>
      </c>
      <c r="E444" s="21">
        <v>68326.399999999994</v>
      </c>
      <c r="F444" s="21">
        <v>-15.6</v>
      </c>
      <c r="G444" s="21">
        <v>68310.8</v>
      </c>
      <c r="H444" s="21">
        <v>387882.5</v>
      </c>
      <c r="I444" s="21">
        <v>2807.5</v>
      </c>
      <c r="J444" s="21">
        <v>390690</v>
      </c>
      <c r="K444" s="21">
        <v>75380.399999999994</v>
      </c>
      <c r="L444" s="21">
        <v>618.5</v>
      </c>
      <c r="M444" s="21">
        <v>56405.9</v>
      </c>
      <c r="N444" s="21">
        <v>891.3</v>
      </c>
    </row>
    <row r="445" spans="1:14" ht="10.050000000000001" customHeight="1">
      <c r="A445" s="18" t="s">
        <v>330</v>
      </c>
      <c r="B445" s="19">
        <v>2009</v>
      </c>
      <c r="C445" s="18" t="s">
        <v>1712</v>
      </c>
      <c r="D445" s="20">
        <v>5</v>
      </c>
      <c r="E445" s="21">
        <v>220262.7</v>
      </c>
      <c r="F445" s="21">
        <v>0</v>
      </c>
      <c r="G445" s="21">
        <v>220262.7</v>
      </c>
      <c r="H445" s="21">
        <v>483886.6</v>
      </c>
      <c r="I445" s="21">
        <v>9865.6</v>
      </c>
      <c r="J445" s="21">
        <v>493752.2</v>
      </c>
      <c r="K445" s="21">
        <v>55830.3</v>
      </c>
      <c r="L445" s="21">
        <v>9129.4</v>
      </c>
      <c r="M445" s="21">
        <v>134825.29999999999</v>
      </c>
      <c r="N445" s="21">
        <v>5750.9</v>
      </c>
    </row>
    <row r="446" spans="1:14" ht="10.050000000000001" customHeight="1">
      <c r="A446" s="18" t="s">
        <v>413</v>
      </c>
      <c r="B446" s="19">
        <v>2009</v>
      </c>
      <c r="C446" s="18" t="s">
        <v>1712</v>
      </c>
      <c r="D446" s="20">
        <v>5</v>
      </c>
      <c r="E446" s="21">
        <v>294.3</v>
      </c>
      <c r="F446" s="21">
        <v>260.7</v>
      </c>
      <c r="G446" s="21">
        <v>555</v>
      </c>
      <c r="H446" s="21">
        <v>1539.7</v>
      </c>
      <c r="I446" s="21">
        <v>620.20000000000005</v>
      </c>
      <c r="J446" s="21">
        <v>2159.9</v>
      </c>
      <c r="K446" s="21">
        <v>2.8</v>
      </c>
      <c r="L446" s="21">
        <v>0</v>
      </c>
      <c r="M446" s="21">
        <v>3.9</v>
      </c>
      <c r="N446" s="21">
        <v>0</v>
      </c>
    </row>
    <row r="447" spans="1:14" ht="10.050000000000001" customHeight="1">
      <c r="A447" s="18" t="s">
        <v>392</v>
      </c>
      <c r="B447" s="19">
        <v>2009</v>
      </c>
      <c r="C447" s="18" t="s">
        <v>1712</v>
      </c>
      <c r="D447" s="20">
        <v>5</v>
      </c>
      <c r="E447" s="21">
        <v>552.1</v>
      </c>
      <c r="F447" s="21">
        <v>0</v>
      </c>
      <c r="G447" s="21">
        <v>552.1</v>
      </c>
      <c r="H447" s="21">
        <v>21070.7</v>
      </c>
      <c r="I447" s="21">
        <v>1913.1</v>
      </c>
      <c r="J447" s="21">
        <v>22983.8</v>
      </c>
      <c r="K447" s="21">
        <v>609.79999999999995</v>
      </c>
      <c r="L447" s="21">
        <v>199.8</v>
      </c>
      <c r="M447" s="21">
        <v>117.8</v>
      </c>
      <c r="N447" s="21">
        <v>191.8</v>
      </c>
    </row>
    <row r="448" spans="1:14" ht="10.050000000000001" customHeight="1">
      <c r="A448" s="18" t="s">
        <v>375</v>
      </c>
      <c r="B448" s="19">
        <v>2009</v>
      </c>
      <c r="C448" s="18" t="s">
        <v>1712</v>
      </c>
      <c r="D448" s="20">
        <v>5</v>
      </c>
      <c r="E448" s="21">
        <v>60572.1</v>
      </c>
      <c r="F448" s="21">
        <v>3.5</v>
      </c>
      <c r="G448" s="21">
        <v>60575.6</v>
      </c>
      <c r="H448" s="21">
        <v>318047.8</v>
      </c>
      <c r="I448" s="21">
        <v>2670.8</v>
      </c>
      <c r="J448" s="21">
        <v>320718.59999999998</v>
      </c>
      <c r="K448" s="21">
        <v>30431.1</v>
      </c>
      <c r="L448" s="21">
        <v>213.4</v>
      </c>
      <c r="M448" s="21">
        <v>42097.5</v>
      </c>
      <c r="N448" s="21">
        <v>3065.5</v>
      </c>
    </row>
    <row r="449" spans="1:14" ht="10.050000000000001" customHeight="1">
      <c r="A449" s="18" t="s">
        <v>330</v>
      </c>
      <c r="B449" s="19">
        <v>2009</v>
      </c>
      <c r="C449" s="18" t="s">
        <v>1712</v>
      </c>
      <c r="D449" s="20">
        <v>6</v>
      </c>
      <c r="E449" s="21">
        <v>111000</v>
      </c>
      <c r="F449" s="21">
        <v>4532.7</v>
      </c>
      <c r="G449" s="21">
        <v>115532.7</v>
      </c>
      <c r="H449" s="21">
        <v>194385</v>
      </c>
      <c r="I449" s="21">
        <v>10617</v>
      </c>
      <c r="J449" s="21">
        <v>205002</v>
      </c>
      <c r="K449" s="21">
        <v>14637.9</v>
      </c>
      <c r="L449" s="21">
        <v>4109.8999999999996</v>
      </c>
      <c r="M449" s="21">
        <v>42269.4</v>
      </c>
      <c r="N449" s="21">
        <v>2762.9</v>
      </c>
    </row>
    <row r="450" spans="1:14" ht="10.050000000000001" customHeight="1">
      <c r="A450" s="18" t="s">
        <v>413</v>
      </c>
      <c r="B450" s="19">
        <v>2009</v>
      </c>
      <c r="C450" s="18" t="s">
        <v>1712</v>
      </c>
      <c r="D450" s="20">
        <v>6</v>
      </c>
      <c r="E450" s="21">
        <v>357.2</v>
      </c>
      <c r="F450" s="21">
        <v>0</v>
      </c>
      <c r="G450" s="21">
        <v>357.2</v>
      </c>
      <c r="H450" s="21">
        <v>510.9</v>
      </c>
      <c r="I450" s="21">
        <v>610.1</v>
      </c>
      <c r="J450" s="21">
        <v>1121</v>
      </c>
      <c r="K450" s="21">
        <v>2.8</v>
      </c>
      <c r="L450" s="21">
        <v>0</v>
      </c>
      <c r="M450" s="21">
        <v>0</v>
      </c>
      <c r="N450" s="21">
        <v>0</v>
      </c>
    </row>
    <row r="451" spans="1:14" ht="10.050000000000001" customHeight="1">
      <c r="A451" s="18" t="s">
        <v>392</v>
      </c>
      <c r="B451" s="19">
        <v>2009</v>
      </c>
      <c r="C451" s="18" t="s">
        <v>1712</v>
      </c>
      <c r="D451" s="20">
        <v>6</v>
      </c>
      <c r="E451" s="21">
        <v>1069.7</v>
      </c>
      <c r="F451" s="21">
        <v>447.5</v>
      </c>
      <c r="G451" s="21">
        <v>1517.2</v>
      </c>
      <c r="H451" s="21">
        <v>16068.9</v>
      </c>
      <c r="I451" s="21">
        <v>391.1</v>
      </c>
      <c r="J451" s="21">
        <v>16460</v>
      </c>
      <c r="K451" s="21">
        <v>212.3</v>
      </c>
      <c r="L451" s="21">
        <v>103.7</v>
      </c>
      <c r="M451" s="21">
        <v>488</v>
      </c>
      <c r="N451" s="21">
        <v>13.2</v>
      </c>
    </row>
    <row r="452" spans="1:14" ht="10.050000000000001" customHeight="1">
      <c r="A452" s="18" t="s">
        <v>375</v>
      </c>
      <c r="B452" s="19">
        <v>2009</v>
      </c>
      <c r="C452" s="18" t="s">
        <v>1712</v>
      </c>
      <c r="D452" s="20">
        <v>6</v>
      </c>
      <c r="E452" s="21">
        <v>41251.9</v>
      </c>
      <c r="F452" s="21">
        <v>802.6</v>
      </c>
      <c r="G452" s="21">
        <v>42054.5</v>
      </c>
      <c r="H452" s="21">
        <v>187092.7</v>
      </c>
      <c r="I452" s="21">
        <v>1705.7</v>
      </c>
      <c r="J452" s="21">
        <v>188798.4</v>
      </c>
      <c r="K452" s="21">
        <v>9351.7000000000007</v>
      </c>
      <c r="L452" s="21">
        <v>370</v>
      </c>
      <c r="M452" s="21">
        <v>19789.8</v>
      </c>
      <c r="N452" s="21">
        <v>1659.3</v>
      </c>
    </row>
    <row r="453" spans="1:14" ht="10.050000000000001" customHeight="1">
      <c r="A453" s="18" t="s">
        <v>330</v>
      </c>
      <c r="B453" s="19">
        <v>2009</v>
      </c>
      <c r="C453" s="18" t="s">
        <v>1712</v>
      </c>
      <c r="D453" s="20">
        <v>7</v>
      </c>
      <c r="E453" s="21">
        <v>1218.5999999999999</v>
      </c>
      <c r="F453" s="21">
        <v>0</v>
      </c>
      <c r="G453" s="21">
        <v>1218.5999999999999</v>
      </c>
      <c r="H453" s="21">
        <v>1008.2</v>
      </c>
      <c r="I453" s="21">
        <v>0</v>
      </c>
      <c r="J453" s="21">
        <v>1008.2</v>
      </c>
      <c r="K453" s="21">
        <v>0</v>
      </c>
      <c r="L453" s="21">
        <v>0</v>
      </c>
      <c r="M453" s="21">
        <v>0</v>
      </c>
      <c r="N453" s="21">
        <v>0</v>
      </c>
    </row>
    <row r="454" spans="1:14" ht="10.050000000000001" customHeight="1">
      <c r="A454" s="18" t="s">
        <v>375</v>
      </c>
      <c r="B454" s="19">
        <v>2009</v>
      </c>
      <c r="C454" s="18" t="s">
        <v>1712</v>
      </c>
      <c r="D454" s="20">
        <v>7</v>
      </c>
      <c r="E454" s="21">
        <v>0</v>
      </c>
      <c r="F454" s="21">
        <v>0</v>
      </c>
      <c r="G454" s="21">
        <v>0</v>
      </c>
      <c r="H454" s="21">
        <v>1.3</v>
      </c>
      <c r="I454" s="21">
        <v>0</v>
      </c>
      <c r="J454" s="21">
        <v>1.3</v>
      </c>
      <c r="K454" s="21">
        <v>0</v>
      </c>
      <c r="L454" s="21">
        <v>0</v>
      </c>
      <c r="M454" s="21">
        <v>0</v>
      </c>
      <c r="N454" s="21">
        <v>0</v>
      </c>
    </row>
    <row r="455" spans="1:14" ht="10.050000000000001" customHeight="1">
      <c r="A455" s="18" t="s">
        <v>330</v>
      </c>
      <c r="B455" s="19">
        <v>2009</v>
      </c>
      <c r="C455" s="18" t="s">
        <v>1712</v>
      </c>
      <c r="D455" s="20">
        <v>8</v>
      </c>
      <c r="E455" s="21">
        <v>0</v>
      </c>
      <c r="F455" s="21">
        <v>0</v>
      </c>
      <c r="G455" s="21">
        <v>0</v>
      </c>
      <c r="H455" s="21">
        <v>0</v>
      </c>
      <c r="I455" s="21">
        <v>0</v>
      </c>
      <c r="J455" s="21">
        <v>0</v>
      </c>
      <c r="K455" s="21">
        <v>83.2</v>
      </c>
      <c r="L455" s="21">
        <v>9.6</v>
      </c>
      <c r="M455" s="21">
        <v>0</v>
      </c>
      <c r="N455" s="21">
        <v>0</v>
      </c>
    </row>
    <row r="456" spans="1:14" ht="10.050000000000001" customHeight="1">
      <c r="A456" s="18" t="s">
        <v>330</v>
      </c>
      <c r="B456" s="19">
        <v>2009</v>
      </c>
      <c r="C456" s="18" t="s">
        <v>822</v>
      </c>
      <c r="D456" s="20">
        <v>2</v>
      </c>
      <c r="E456" s="21">
        <v>713.6</v>
      </c>
      <c r="F456" s="21">
        <v>0</v>
      </c>
      <c r="G456" s="21">
        <v>713.6</v>
      </c>
      <c r="H456" s="21">
        <v>6021.2</v>
      </c>
      <c r="I456" s="21">
        <v>0</v>
      </c>
      <c r="J456" s="21">
        <v>6021.2</v>
      </c>
      <c r="K456" s="21">
        <v>2458.4</v>
      </c>
      <c r="L456" s="21">
        <v>0</v>
      </c>
      <c r="M456" s="21">
        <v>642.4</v>
      </c>
      <c r="N456" s="21">
        <v>0</v>
      </c>
    </row>
    <row r="457" spans="1:14" ht="10.050000000000001" customHeight="1">
      <c r="A457" s="18" t="s">
        <v>392</v>
      </c>
      <c r="B457" s="19">
        <v>2009</v>
      </c>
      <c r="C457" s="18" t="s">
        <v>822</v>
      </c>
      <c r="D457" s="20">
        <v>2</v>
      </c>
      <c r="E457" s="21">
        <v>0.4</v>
      </c>
      <c r="F457" s="21">
        <v>0</v>
      </c>
      <c r="G457" s="21">
        <v>0.4</v>
      </c>
      <c r="H457" s="21">
        <v>195.3</v>
      </c>
      <c r="I457" s="21">
        <v>0</v>
      </c>
      <c r="J457" s="21">
        <v>195.3</v>
      </c>
      <c r="K457" s="21">
        <v>0</v>
      </c>
      <c r="L457" s="21">
        <v>0</v>
      </c>
      <c r="M457" s="21">
        <v>0.3</v>
      </c>
      <c r="N457" s="21">
        <v>0</v>
      </c>
    </row>
    <row r="458" spans="1:14" ht="10.050000000000001" customHeight="1">
      <c r="A458" s="18" t="s">
        <v>375</v>
      </c>
      <c r="B458" s="19">
        <v>2009</v>
      </c>
      <c r="C458" s="18" t="s">
        <v>822</v>
      </c>
      <c r="D458" s="20">
        <v>2</v>
      </c>
      <c r="E458" s="21">
        <v>325.8</v>
      </c>
      <c r="F458" s="21">
        <v>0</v>
      </c>
      <c r="G458" s="21">
        <v>325.8</v>
      </c>
      <c r="H458" s="21">
        <v>614.6</v>
      </c>
      <c r="I458" s="21">
        <v>0</v>
      </c>
      <c r="J458" s="21">
        <v>614.6</v>
      </c>
      <c r="K458" s="21">
        <v>3128.3</v>
      </c>
      <c r="L458" s="21">
        <v>0</v>
      </c>
      <c r="M458" s="21">
        <v>325.8</v>
      </c>
      <c r="N458" s="21">
        <v>0</v>
      </c>
    </row>
    <row r="459" spans="1:14" ht="10.050000000000001" customHeight="1">
      <c r="A459" s="18" t="s">
        <v>330</v>
      </c>
      <c r="B459" s="19">
        <v>2009</v>
      </c>
      <c r="C459" s="18" t="s">
        <v>822</v>
      </c>
      <c r="D459" s="20">
        <v>7</v>
      </c>
      <c r="E459" s="21">
        <v>3270352.2</v>
      </c>
      <c r="F459" s="21">
        <v>13862.3</v>
      </c>
      <c r="G459" s="21">
        <v>3284214.5</v>
      </c>
      <c r="H459" s="21">
        <v>3065758.1</v>
      </c>
      <c r="I459" s="21">
        <v>18403.5</v>
      </c>
      <c r="J459" s="21">
        <v>3084161.6</v>
      </c>
      <c r="K459" s="21">
        <v>1029339.5</v>
      </c>
      <c r="L459" s="21">
        <v>1126595.5</v>
      </c>
      <c r="M459" s="21">
        <v>107126</v>
      </c>
      <c r="N459" s="21">
        <v>4377</v>
      </c>
    </row>
    <row r="460" spans="1:14" ht="10.050000000000001" customHeight="1">
      <c r="A460" s="18" t="s">
        <v>413</v>
      </c>
      <c r="B460" s="19">
        <v>2009</v>
      </c>
      <c r="C460" s="18" t="s">
        <v>822</v>
      </c>
      <c r="D460" s="20">
        <v>7</v>
      </c>
      <c r="E460" s="21">
        <v>5146.6000000000004</v>
      </c>
      <c r="F460" s="21">
        <v>0</v>
      </c>
      <c r="G460" s="21">
        <v>5146.6000000000004</v>
      </c>
      <c r="H460" s="21">
        <v>5172.3999999999996</v>
      </c>
      <c r="I460" s="21">
        <v>610.1</v>
      </c>
      <c r="J460" s="21">
        <v>5782.5</v>
      </c>
      <c r="K460" s="21">
        <v>419</v>
      </c>
      <c r="L460" s="21">
        <v>416.2</v>
      </c>
      <c r="M460" s="21">
        <v>0</v>
      </c>
      <c r="N460" s="21">
        <v>0</v>
      </c>
    </row>
    <row r="461" spans="1:14" ht="10.050000000000001" customHeight="1">
      <c r="A461" s="18" t="s">
        <v>392</v>
      </c>
      <c r="B461" s="19">
        <v>2009</v>
      </c>
      <c r="C461" s="18" t="s">
        <v>822</v>
      </c>
      <c r="D461" s="20">
        <v>7</v>
      </c>
      <c r="E461" s="21">
        <v>20.6</v>
      </c>
      <c r="F461" s="21">
        <v>0</v>
      </c>
      <c r="G461" s="21">
        <v>20.6</v>
      </c>
      <c r="H461" s="21">
        <v>12573.4</v>
      </c>
      <c r="I461" s="21">
        <v>390</v>
      </c>
      <c r="J461" s="21">
        <v>12963.4</v>
      </c>
      <c r="K461" s="21">
        <v>212.3</v>
      </c>
      <c r="L461" s="21">
        <v>0</v>
      </c>
      <c r="M461" s="21">
        <v>0</v>
      </c>
      <c r="N461" s="21">
        <v>0</v>
      </c>
    </row>
    <row r="462" spans="1:14" ht="10.050000000000001" customHeight="1">
      <c r="A462" s="18" t="s">
        <v>375</v>
      </c>
      <c r="B462" s="19">
        <v>2009</v>
      </c>
      <c r="C462" s="18" t="s">
        <v>822</v>
      </c>
      <c r="D462" s="20">
        <v>7</v>
      </c>
      <c r="E462" s="21">
        <v>5462.6</v>
      </c>
      <c r="F462" s="21">
        <v>110.1</v>
      </c>
      <c r="G462" s="21">
        <v>5572.7</v>
      </c>
      <c r="H462" s="21">
        <v>105445.9</v>
      </c>
      <c r="I462" s="21">
        <v>1702.6</v>
      </c>
      <c r="J462" s="21">
        <v>107148.5</v>
      </c>
      <c r="K462" s="21">
        <v>6884.3</v>
      </c>
      <c r="L462" s="21">
        <v>674.3</v>
      </c>
      <c r="M462" s="21">
        <v>2993.8</v>
      </c>
      <c r="N462" s="21">
        <v>111.1</v>
      </c>
    </row>
    <row r="463" spans="1:14" ht="10.050000000000001" customHeight="1">
      <c r="A463" s="18" t="s">
        <v>330</v>
      </c>
      <c r="B463" s="19">
        <v>2009</v>
      </c>
      <c r="C463" s="18" t="s">
        <v>822</v>
      </c>
      <c r="D463" s="20">
        <v>8</v>
      </c>
      <c r="E463" s="21">
        <v>519055.3</v>
      </c>
      <c r="F463" s="21">
        <v>1074.2</v>
      </c>
      <c r="G463" s="21">
        <v>520129.5</v>
      </c>
      <c r="H463" s="21">
        <v>3182298.8</v>
      </c>
      <c r="I463" s="21">
        <v>15816.1</v>
      </c>
      <c r="J463" s="21">
        <v>3198114.9</v>
      </c>
      <c r="K463" s="21">
        <v>890722.9</v>
      </c>
      <c r="L463" s="21">
        <v>156076.79999999999</v>
      </c>
      <c r="M463" s="21">
        <v>291790</v>
      </c>
      <c r="N463" s="21">
        <v>2829.8</v>
      </c>
    </row>
    <row r="464" spans="1:14" ht="10.050000000000001" customHeight="1">
      <c r="A464" s="18" t="s">
        <v>413</v>
      </c>
      <c r="B464" s="19">
        <v>2009</v>
      </c>
      <c r="C464" s="18" t="s">
        <v>822</v>
      </c>
      <c r="D464" s="20">
        <v>8</v>
      </c>
      <c r="E464" s="21">
        <v>3450.1</v>
      </c>
      <c r="F464" s="21">
        <v>345.8</v>
      </c>
      <c r="G464" s="21">
        <v>3795.9</v>
      </c>
      <c r="H464" s="21">
        <v>7712.1</v>
      </c>
      <c r="I464" s="21">
        <v>955.9</v>
      </c>
      <c r="J464" s="21">
        <v>8668</v>
      </c>
      <c r="K464" s="21">
        <v>571.6</v>
      </c>
      <c r="L464" s="21">
        <v>217.8</v>
      </c>
      <c r="M464" s="21">
        <v>65.2</v>
      </c>
      <c r="N464" s="21">
        <v>0</v>
      </c>
    </row>
    <row r="465" spans="1:14" ht="10.050000000000001" customHeight="1">
      <c r="A465" s="18" t="s">
        <v>392</v>
      </c>
      <c r="B465" s="19">
        <v>2009</v>
      </c>
      <c r="C465" s="18" t="s">
        <v>822</v>
      </c>
      <c r="D465" s="20">
        <v>8</v>
      </c>
      <c r="E465" s="21">
        <v>3915.7</v>
      </c>
      <c r="F465" s="21">
        <v>485.3</v>
      </c>
      <c r="G465" s="21">
        <v>4401</v>
      </c>
      <c r="H465" s="21">
        <v>11863.9</v>
      </c>
      <c r="I465" s="21">
        <v>875.6</v>
      </c>
      <c r="J465" s="21">
        <v>12739.5</v>
      </c>
      <c r="K465" s="21">
        <v>618.70000000000005</v>
      </c>
      <c r="L465" s="21">
        <v>603.70000000000005</v>
      </c>
      <c r="M465" s="21">
        <v>188.1</v>
      </c>
      <c r="N465" s="21">
        <v>9.1999999999999993</v>
      </c>
    </row>
    <row r="466" spans="1:14" ht="10.050000000000001" customHeight="1">
      <c r="A466" s="18" t="s">
        <v>375</v>
      </c>
      <c r="B466" s="19">
        <v>2009</v>
      </c>
      <c r="C466" s="18" t="s">
        <v>822</v>
      </c>
      <c r="D466" s="20">
        <v>8</v>
      </c>
      <c r="E466" s="21">
        <v>127845.8</v>
      </c>
      <c r="F466" s="21">
        <v>620.79999999999995</v>
      </c>
      <c r="G466" s="21">
        <v>128466.6</v>
      </c>
      <c r="H466" s="21">
        <v>176778</v>
      </c>
      <c r="I466" s="21">
        <v>2224.3000000000002</v>
      </c>
      <c r="J466" s="21">
        <v>179002.3</v>
      </c>
      <c r="K466" s="21">
        <v>31735.9</v>
      </c>
      <c r="L466" s="21">
        <v>26881</v>
      </c>
      <c r="M466" s="21">
        <v>1946.7</v>
      </c>
      <c r="N466" s="21">
        <v>82.7</v>
      </c>
    </row>
    <row r="467" spans="1:14" ht="10.050000000000001" customHeight="1">
      <c r="A467" s="18" t="s">
        <v>330</v>
      </c>
      <c r="B467" s="19">
        <v>2009</v>
      </c>
      <c r="C467" s="18" t="s">
        <v>822</v>
      </c>
      <c r="D467" s="20">
        <v>9</v>
      </c>
      <c r="E467" s="21">
        <v>141300.79999999999</v>
      </c>
      <c r="F467" s="21">
        <v>51.5</v>
      </c>
      <c r="G467" s="21">
        <v>141352.29999999999</v>
      </c>
      <c r="H467" s="21">
        <v>2922932</v>
      </c>
      <c r="I467" s="21">
        <v>14728.3</v>
      </c>
      <c r="J467" s="21">
        <v>2937660.3</v>
      </c>
      <c r="K467" s="21">
        <v>800508</v>
      </c>
      <c r="L467" s="21">
        <v>36426.1</v>
      </c>
      <c r="M467" s="21">
        <v>124675.5</v>
      </c>
      <c r="N467" s="21">
        <v>1665.3</v>
      </c>
    </row>
    <row r="468" spans="1:14" ht="10.050000000000001" customHeight="1">
      <c r="A468" s="18" t="s">
        <v>413</v>
      </c>
      <c r="B468" s="19">
        <v>2009</v>
      </c>
      <c r="C468" s="18" t="s">
        <v>822</v>
      </c>
      <c r="D468" s="20">
        <v>9</v>
      </c>
      <c r="E468" s="21">
        <v>2647.7</v>
      </c>
      <c r="F468" s="21">
        <v>576</v>
      </c>
      <c r="G468" s="21">
        <v>3223.7</v>
      </c>
      <c r="H468" s="21">
        <v>7699</v>
      </c>
      <c r="I468" s="21">
        <v>676.7</v>
      </c>
      <c r="J468" s="21">
        <v>8375.7000000000007</v>
      </c>
      <c r="K468" s="21">
        <v>434</v>
      </c>
      <c r="L468" s="21">
        <v>30.6</v>
      </c>
      <c r="M468" s="21">
        <v>168</v>
      </c>
      <c r="N468" s="21">
        <v>0.2</v>
      </c>
    </row>
    <row r="469" spans="1:14" ht="10.050000000000001" customHeight="1">
      <c r="A469" s="18" t="s">
        <v>392</v>
      </c>
      <c r="B469" s="19">
        <v>2009</v>
      </c>
      <c r="C469" s="18" t="s">
        <v>822</v>
      </c>
      <c r="D469" s="20">
        <v>9</v>
      </c>
      <c r="E469" s="21">
        <v>35979.699999999997</v>
      </c>
      <c r="F469" s="21">
        <v>1451</v>
      </c>
      <c r="G469" s="21">
        <v>37430.699999999997</v>
      </c>
      <c r="H469" s="21">
        <v>40274.800000000003</v>
      </c>
      <c r="I469" s="21">
        <v>2193.4</v>
      </c>
      <c r="J469" s="21">
        <v>42468.2</v>
      </c>
      <c r="K469" s="21">
        <v>4487</v>
      </c>
      <c r="L469" s="21">
        <v>4301.3999999999996</v>
      </c>
      <c r="M469" s="21">
        <v>432</v>
      </c>
      <c r="N469" s="21">
        <v>1.1000000000000001</v>
      </c>
    </row>
    <row r="470" spans="1:14" ht="10.050000000000001" customHeight="1">
      <c r="A470" s="18" t="s">
        <v>375</v>
      </c>
      <c r="B470" s="19">
        <v>2009</v>
      </c>
      <c r="C470" s="18" t="s">
        <v>822</v>
      </c>
      <c r="D470" s="20">
        <v>9</v>
      </c>
      <c r="E470" s="21">
        <v>991565.5</v>
      </c>
      <c r="F470" s="21">
        <v>4258.2</v>
      </c>
      <c r="G470" s="21">
        <v>995823.7</v>
      </c>
      <c r="H470" s="21">
        <v>925389.1</v>
      </c>
      <c r="I470" s="21">
        <v>5779.3</v>
      </c>
      <c r="J470" s="21">
        <v>931168.4</v>
      </c>
      <c r="K470" s="21">
        <v>240804.3</v>
      </c>
      <c r="L470" s="21">
        <v>271250.7</v>
      </c>
      <c r="M470" s="21">
        <v>62105.2</v>
      </c>
      <c r="N470" s="21">
        <v>71.3</v>
      </c>
    </row>
    <row r="471" spans="1:14" ht="10.050000000000001" customHeight="1">
      <c r="A471" s="18" t="s">
        <v>330</v>
      </c>
      <c r="B471" s="19">
        <v>2009</v>
      </c>
      <c r="C471" s="18" t="s">
        <v>822</v>
      </c>
      <c r="D471" s="20">
        <v>10</v>
      </c>
      <c r="E471" s="21">
        <v>82557.3</v>
      </c>
      <c r="F471" s="21">
        <v>56.5</v>
      </c>
      <c r="G471" s="21">
        <v>82613.8</v>
      </c>
      <c r="H471" s="21">
        <v>2626303.6</v>
      </c>
      <c r="I471" s="21">
        <v>14664.4</v>
      </c>
      <c r="J471" s="21">
        <v>2640968</v>
      </c>
      <c r="K471" s="21">
        <v>755384</v>
      </c>
      <c r="L471" s="21">
        <v>6063</v>
      </c>
      <c r="M471" s="21">
        <v>48639.1</v>
      </c>
      <c r="N471" s="21">
        <v>2547.9</v>
      </c>
    </row>
    <row r="472" spans="1:14" ht="10.050000000000001" customHeight="1">
      <c r="A472" s="18" t="s">
        <v>413</v>
      </c>
      <c r="B472" s="19">
        <v>2009</v>
      </c>
      <c r="C472" s="18" t="s">
        <v>822</v>
      </c>
      <c r="D472" s="20">
        <v>10</v>
      </c>
      <c r="E472" s="21">
        <v>958.6</v>
      </c>
      <c r="F472" s="21">
        <v>161.6</v>
      </c>
      <c r="G472" s="21">
        <v>1120.2</v>
      </c>
      <c r="H472" s="21">
        <v>6496.3</v>
      </c>
      <c r="I472" s="21">
        <v>680.6</v>
      </c>
      <c r="J472" s="21">
        <v>7176.9</v>
      </c>
      <c r="K472" s="21">
        <v>227.1</v>
      </c>
      <c r="L472" s="21">
        <v>11.8</v>
      </c>
      <c r="M472" s="21">
        <v>214.2</v>
      </c>
      <c r="N472" s="21">
        <v>4.5</v>
      </c>
    </row>
    <row r="473" spans="1:14" ht="10.050000000000001" customHeight="1">
      <c r="A473" s="18" t="s">
        <v>392</v>
      </c>
      <c r="B473" s="19">
        <v>2009</v>
      </c>
      <c r="C473" s="18" t="s">
        <v>822</v>
      </c>
      <c r="D473" s="20">
        <v>10</v>
      </c>
      <c r="E473" s="21">
        <v>27653.200000000001</v>
      </c>
      <c r="F473" s="21">
        <v>1365.6</v>
      </c>
      <c r="G473" s="21">
        <v>29018.799999999999</v>
      </c>
      <c r="H473" s="21">
        <v>61552.2</v>
      </c>
      <c r="I473" s="21">
        <v>3562.4</v>
      </c>
      <c r="J473" s="21">
        <v>65114.6</v>
      </c>
      <c r="K473" s="21">
        <v>8596.2000000000007</v>
      </c>
      <c r="L473" s="21">
        <v>4570.7</v>
      </c>
      <c r="M473" s="21">
        <v>430</v>
      </c>
      <c r="N473" s="21">
        <v>31.5</v>
      </c>
    </row>
    <row r="474" spans="1:14" ht="10.050000000000001" customHeight="1">
      <c r="A474" s="18" t="s">
        <v>375</v>
      </c>
      <c r="B474" s="19">
        <v>2009</v>
      </c>
      <c r="C474" s="18" t="s">
        <v>822</v>
      </c>
      <c r="D474" s="20">
        <v>10</v>
      </c>
      <c r="E474" s="21">
        <v>144241</v>
      </c>
      <c r="F474" s="21">
        <v>186.7</v>
      </c>
      <c r="G474" s="21">
        <v>144427.70000000001</v>
      </c>
      <c r="H474" s="21">
        <v>1016444.8</v>
      </c>
      <c r="I474" s="21">
        <v>5496.7</v>
      </c>
      <c r="J474" s="21">
        <v>1021941.5</v>
      </c>
      <c r="K474" s="21">
        <v>225494.7</v>
      </c>
      <c r="L474" s="21">
        <v>26838.400000000001</v>
      </c>
      <c r="M474" s="21">
        <v>37144.6</v>
      </c>
      <c r="N474" s="21">
        <v>5003.3999999999996</v>
      </c>
    </row>
    <row r="475" spans="1:14" ht="10.050000000000001" customHeight="1">
      <c r="A475" s="18" t="s">
        <v>330</v>
      </c>
      <c r="B475" s="19">
        <v>2009</v>
      </c>
      <c r="C475" s="18" t="s">
        <v>822</v>
      </c>
      <c r="D475" s="20">
        <v>11</v>
      </c>
      <c r="E475" s="21">
        <v>163934.20000000001</v>
      </c>
      <c r="F475" s="21">
        <v>505.3</v>
      </c>
      <c r="G475" s="21">
        <v>164439.5</v>
      </c>
      <c r="H475" s="21">
        <v>2407208.2000000002</v>
      </c>
      <c r="I475" s="21">
        <v>13565.6</v>
      </c>
      <c r="J475" s="21">
        <v>2420773.7999999998</v>
      </c>
      <c r="K475" s="21">
        <v>667512.19999999995</v>
      </c>
      <c r="L475" s="21">
        <v>6295.7</v>
      </c>
      <c r="M475" s="21">
        <v>86457.9</v>
      </c>
      <c r="N475" s="21">
        <v>7709.6</v>
      </c>
    </row>
    <row r="476" spans="1:14" ht="10.050000000000001" customHeight="1">
      <c r="A476" s="18" t="s">
        <v>413</v>
      </c>
      <c r="B476" s="19">
        <v>2009</v>
      </c>
      <c r="C476" s="18" t="s">
        <v>822</v>
      </c>
      <c r="D476" s="20">
        <v>11</v>
      </c>
      <c r="E476" s="21">
        <v>1324.9</v>
      </c>
      <c r="F476" s="21">
        <v>0</v>
      </c>
      <c r="G476" s="21">
        <v>1324.9</v>
      </c>
      <c r="H476" s="21">
        <v>5432.6</v>
      </c>
      <c r="I476" s="21">
        <v>680.6</v>
      </c>
      <c r="J476" s="21">
        <v>6113.2</v>
      </c>
      <c r="K476" s="21">
        <v>192.8</v>
      </c>
      <c r="L476" s="21">
        <v>18.2</v>
      </c>
      <c r="M476" s="21">
        <v>52.5</v>
      </c>
      <c r="N476" s="21">
        <v>0</v>
      </c>
    </row>
    <row r="477" spans="1:14" ht="10.050000000000001" customHeight="1">
      <c r="A477" s="18" t="s">
        <v>392</v>
      </c>
      <c r="B477" s="19">
        <v>2009</v>
      </c>
      <c r="C477" s="18" t="s">
        <v>822</v>
      </c>
      <c r="D477" s="20">
        <v>11</v>
      </c>
      <c r="E477" s="21">
        <v>5677.3</v>
      </c>
      <c r="F477" s="21">
        <v>65.3</v>
      </c>
      <c r="G477" s="21">
        <v>5742.6</v>
      </c>
      <c r="H477" s="21">
        <v>53466.3</v>
      </c>
      <c r="I477" s="21">
        <v>3326.6</v>
      </c>
      <c r="J477" s="21">
        <v>56792.9</v>
      </c>
      <c r="K477" s="21">
        <v>7890.5</v>
      </c>
      <c r="L477" s="21">
        <v>557.9</v>
      </c>
      <c r="M477" s="21">
        <v>1221.9000000000001</v>
      </c>
      <c r="N477" s="21">
        <v>41.7</v>
      </c>
    </row>
    <row r="478" spans="1:14" ht="10.050000000000001" customHeight="1">
      <c r="A478" s="18" t="s">
        <v>375</v>
      </c>
      <c r="B478" s="19">
        <v>2009</v>
      </c>
      <c r="C478" s="18" t="s">
        <v>822</v>
      </c>
      <c r="D478" s="20">
        <v>11</v>
      </c>
      <c r="E478" s="21">
        <v>45203</v>
      </c>
      <c r="F478" s="21">
        <v>0</v>
      </c>
      <c r="G478" s="21">
        <v>45203</v>
      </c>
      <c r="H478" s="21">
        <v>959590.8</v>
      </c>
      <c r="I478" s="21">
        <v>4750.7</v>
      </c>
      <c r="J478" s="21">
        <v>964341.5</v>
      </c>
      <c r="K478" s="21">
        <v>192239.8</v>
      </c>
      <c r="L478" s="21">
        <v>3224.1</v>
      </c>
      <c r="M478" s="21">
        <v>33560.5</v>
      </c>
      <c r="N478" s="21">
        <v>2818.5</v>
      </c>
    </row>
    <row r="479" spans="1:14" ht="10.050000000000001" customHeight="1">
      <c r="A479" s="18" t="s">
        <v>330</v>
      </c>
      <c r="B479" s="19">
        <v>2009</v>
      </c>
      <c r="C479" s="18" t="s">
        <v>822</v>
      </c>
      <c r="D479" s="20">
        <v>12</v>
      </c>
      <c r="E479" s="21">
        <v>117264.2</v>
      </c>
      <c r="F479" s="21">
        <v>260.10000000000002</v>
      </c>
      <c r="G479" s="21">
        <v>117524.3</v>
      </c>
      <c r="H479" s="21">
        <v>2156669.5</v>
      </c>
      <c r="I479" s="21">
        <v>13615.7</v>
      </c>
      <c r="J479" s="21">
        <v>2170285.2000000002</v>
      </c>
      <c r="K479" s="21">
        <v>607999.5</v>
      </c>
      <c r="L479" s="21">
        <v>21213.4</v>
      </c>
      <c r="M479" s="21">
        <v>76389.600000000006</v>
      </c>
      <c r="N479" s="21">
        <v>4337.5</v>
      </c>
    </row>
    <row r="480" spans="1:14" ht="10.050000000000001" customHeight="1">
      <c r="A480" s="18" t="s">
        <v>413</v>
      </c>
      <c r="B480" s="19">
        <v>2009</v>
      </c>
      <c r="C480" s="18" t="s">
        <v>822</v>
      </c>
      <c r="D480" s="20">
        <v>12</v>
      </c>
      <c r="E480" s="21">
        <v>698.6</v>
      </c>
      <c r="F480" s="21">
        <v>0</v>
      </c>
      <c r="G480" s="21">
        <v>698.6</v>
      </c>
      <c r="H480" s="21">
        <v>4802.7</v>
      </c>
      <c r="I480" s="21">
        <v>679.6</v>
      </c>
      <c r="J480" s="21">
        <v>5482.3</v>
      </c>
      <c r="K480" s="21">
        <v>63.4</v>
      </c>
      <c r="L480" s="21">
        <v>0</v>
      </c>
      <c r="M480" s="21">
        <v>129.4</v>
      </c>
      <c r="N480" s="21">
        <v>0</v>
      </c>
    </row>
    <row r="481" spans="1:14" ht="10.050000000000001" customHeight="1">
      <c r="A481" s="18" t="s">
        <v>392</v>
      </c>
      <c r="B481" s="19">
        <v>2009</v>
      </c>
      <c r="C481" s="18" t="s">
        <v>822</v>
      </c>
      <c r="D481" s="20">
        <v>12</v>
      </c>
      <c r="E481" s="21">
        <v>2932.1</v>
      </c>
      <c r="F481" s="21">
        <v>0</v>
      </c>
      <c r="G481" s="21">
        <v>2932.1</v>
      </c>
      <c r="H481" s="21">
        <v>47801.9</v>
      </c>
      <c r="I481" s="21">
        <v>3315.2</v>
      </c>
      <c r="J481" s="21">
        <v>51117.1</v>
      </c>
      <c r="K481" s="21">
        <v>7579.6</v>
      </c>
      <c r="L481" s="21">
        <v>511.9</v>
      </c>
      <c r="M481" s="21">
        <v>818.2</v>
      </c>
      <c r="N481" s="21">
        <v>4.5999999999999996</v>
      </c>
    </row>
    <row r="482" spans="1:14" ht="10.050000000000001" customHeight="1">
      <c r="A482" s="18" t="s">
        <v>375</v>
      </c>
      <c r="B482" s="19">
        <v>2009</v>
      </c>
      <c r="C482" s="18" t="s">
        <v>822</v>
      </c>
      <c r="D482" s="20">
        <v>12</v>
      </c>
      <c r="E482" s="21">
        <v>57946.3</v>
      </c>
      <c r="F482" s="21">
        <v>388.6</v>
      </c>
      <c r="G482" s="21">
        <v>58334.9</v>
      </c>
      <c r="H482" s="21">
        <v>922488</v>
      </c>
      <c r="I482" s="21">
        <v>4450.8</v>
      </c>
      <c r="J482" s="21">
        <v>926938.8</v>
      </c>
      <c r="K482" s="21">
        <v>153437</v>
      </c>
      <c r="L482" s="21">
        <v>2899.3</v>
      </c>
      <c r="M482" s="21">
        <v>42375.1</v>
      </c>
      <c r="N482" s="21">
        <v>-673</v>
      </c>
    </row>
    <row r="483" spans="1:14" ht="10.050000000000001" customHeight="1">
      <c r="A483" s="18" t="s">
        <v>330</v>
      </c>
      <c r="B483" s="19">
        <v>2010</v>
      </c>
      <c r="C483" s="18" t="s">
        <v>1712</v>
      </c>
      <c r="D483" s="20">
        <v>6</v>
      </c>
      <c r="E483" s="21">
        <v>25.9</v>
      </c>
      <c r="F483" s="21">
        <v>0</v>
      </c>
      <c r="G483" s="21">
        <v>25.9</v>
      </c>
      <c r="H483" s="21">
        <v>25.9</v>
      </c>
      <c r="I483" s="21">
        <v>0</v>
      </c>
      <c r="J483" s="21">
        <v>25.9</v>
      </c>
      <c r="K483" s="21">
        <v>0</v>
      </c>
      <c r="L483" s="21">
        <v>0</v>
      </c>
      <c r="M483" s="21">
        <v>0</v>
      </c>
      <c r="N483" s="21">
        <v>0</v>
      </c>
    </row>
    <row r="484" spans="1:14" ht="10.050000000000001" customHeight="1">
      <c r="A484" s="18" t="s">
        <v>330</v>
      </c>
      <c r="B484" s="19">
        <v>2010</v>
      </c>
      <c r="C484" s="18" t="s">
        <v>822</v>
      </c>
      <c r="D484" s="20">
        <v>1</v>
      </c>
      <c r="E484" s="21">
        <v>204998</v>
      </c>
      <c r="F484" s="21">
        <v>2405.5</v>
      </c>
      <c r="G484" s="21">
        <v>207403.5</v>
      </c>
      <c r="H484" s="21">
        <v>1894157.1</v>
      </c>
      <c r="I484" s="21">
        <v>16016.6</v>
      </c>
      <c r="J484" s="21">
        <v>1910173.7</v>
      </c>
      <c r="K484" s="21">
        <v>481661.4</v>
      </c>
      <c r="L484" s="21">
        <v>17968.2</v>
      </c>
      <c r="M484" s="21">
        <v>141876</v>
      </c>
      <c r="N484" s="21">
        <v>8109.4</v>
      </c>
    </row>
    <row r="485" spans="1:14" ht="10.050000000000001" customHeight="1">
      <c r="A485" s="18" t="s">
        <v>413</v>
      </c>
      <c r="B485" s="19">
        <v>2010</v>
      </c>
      <c r="C485" s="18" t="s">
        <v>822</v>
      </c>
      <c r="D485" s="20">
        <v>1</v>
      </c>
      <c r="E485" s="21">
        <v>398.3</v>
      </c>
      <c r="F485" s="21">
        <v>0</v>
      </c>
      <c r="G485" s="21">
        <v>398.3</v>
      </c>
      <c r="H485" s="21">
        <v>4364.8</v>
      </c>
      <c r="I485" s="21">
        <v>679.6</v>
      </c>
      <c r="J485" s="21">
        <v>5044.3999999999996</v>
      </c>
      <c r="K485" s="21">
        <v>3.9</v>
      </c>
      <c r="L485" s="21">
        <v>0</v>
      </c>
      <c r="M485" s="21">
        <v>59.5</v>
      </c>
      <c r="N485" s="21">
        <v>0</v>
      </c>
    </row>
    <row r="486" spans="1:14" ht="10.050000000000001" customHeight="1">
      <c r="A486" s="18" t="s">
        <v>392</v>
      </c>
      <c r="B486" s="19">
        <v>2010</v>
      </c>
      <c r="C486" s="18" t="s">
        <v>822</v>
      </c>
      <c r="D486" s="20">
        <v>1</v>
      </c>
      <c r="E486" s="21">
        <v>4945</v>
      </c>
      <c r="F486" s="21">
        <v>0</v>
      </c>
      <c r="G486" s="21">
        <v>4945</v>
      </c>
      <c r="H486" s="21">
        <v>43569.7</v>
      </c>
      <c r="I486" s="21">
        <v>3265.2</v>
      </c>
      <c r="J486" s="21">
        <v>46834.9</v>
      </c>
      <c r="K486" s="21">
        <v>3860.6</v>
      </c>
      <c r="L486" s="21">
        <v>57.5</v>
      </c>
      <c r="M486" s="21">
        <v>3617.1</v>
      </c>
      <c r="N486" s="21">
        <v>159.4</v>
      </c>
    </row>
    <row r="487" spans="1:14" ht="10.050000000000001" customHeight="1">
      <c r="A487" s="18" t="s">
        <v>375</v>
      </c>
      <c r="B487" s="19">
        <v>2010</v>
      </c>
      <c r="C487" s="18" t="s">
        <v>822</v>
      </c>
      <c r="D487" s="20">
        <v>1</v>
      </c>
      <c r="E487" s="21">
        <v>54184.7</v>
      </c>
      <c r="F487" s="21">
        <v>28.6</v>
      </c>
      <c r="G487" s="21">
        <v>54213.3</v>
      </c>
      <c r="H487" s="21">
        <v>837929.200000001</v>
      </c>
      <c r="I487" s="21">
        <v>3917.7</v>
      </c>
      <c r="J487" s="21">
        <v>841846.90000000095</v>
      </c>
      <c r="K487" s="21">
        <v>115398.3</v>
      </c>
      <c r="L487" s="21">
        <v>2743.1</v>
      </c>
      <c r="M487" s="21">
        <v>40239.9</v>
      </c>
      <c r="N487" s="21">
        <v>1289</v>
      </c>
    </row>
    <row r="488" spans="1:14" ht="10.050000000000001" customHeight="1">
      <c r="A488" s="18" t="s">
        <v>330</v>
      </c>
      <c r="B488" s="19">
        <v>2010</v>
      </c>
      <c r="C488" s="18" t="s">
        <v>822</v>
      </c>
      <c r="D488" s="20">
        <v>2</v>
      </c>
      <c r="E488" s="21">
        <v>271263.3</v>
      </c>
      <c r="F488" s="21">
        <v>194</v>
      </c>
      <c r="G488" s="21">
        <v>271457.3</v>
      </c>
      <c r="H488" s="21">
        <v>1690884.7</v>
      </c>
      <c r="I488" s="21">
        <v>15754.5</v>
      </c>
      <c r="J488" s="21">
        <v>1706639.2</v>
      </c>
      <c r="K488" s="21">
        <v>317741</v>
      </c>
      <c r="L488" s="21">
        <v>18623.599999999999</v>
      </c>
      <c r="M488" s="21">
        <v>175835.4</v>
      </c>
      <c r="N488" s="21">
        <v>6708.6</v>
      </c>
    </row>
    <row r="489" spans="1:14" ht="10.050000000000001" customHeight="1">
      <c r="A489" s="18" t="s">
        <v>413</v>
      </c>
      <c r="B489" s="19">
        <v>2010</v>
      </c>
      <c r="C489" s="18" t="s">
        <v>822</v>
      </c>
      <c r="D489" s="20">
        <v>2</v>
      </c>
      <c r="E489" s="21">
        <v>381.2</v>
      </c>
      <c r="F489" s="21">
        <v>0</v>
      </c>
      <c r="G489" s="21">
        <v>381.2</v>
      </c>
      <c r="H489" s="21">
        <v>3436.1</v>
      </c>
      <c r="I489" s="21">
        <v>658.8</v>
      </c>
      <c r="J489" s="21">
        <v>4094.9</v>
      </c>
      <c r="K489" s="21">
        <v>34</v>
      </c>
      <c r="L489" s="21">
        <v>30.1</v>
      </c>
      <c r="M489" s="21">
        <v>0</v>
      </c>
      <c r="N489" s="21">
        <v>0</v>
      </c>
    </row>
    <row r="490" spans="1:14" ht="10.050000000000001" customHeight="1">
      <c r="A490" s="18" t="s">
        <v>392</v>
      </c>
      <c r="B490" s="19">
        <v>2010</v>
      </c>
      <c r="C490" s="18" t="s">
        <v>822</v>
      </c>
      <c r="D490" s="20">
        <v>2</v>
      </c>
      <c r="E490" s="21">
        <v>3206.6</v>
      </c>
      <c r="F490" s="21">
        <v>0</v>
      </c>
      <c r="G490" s="21">
        <v>3206.6</v>
      </c>
      <c r="H490" s="21">
        <v>37668.699999999997</v>
      </c>
      <c r="I490" s="21">
        <v>2811.8</v>
      </c>
      <c r="J490" s="21">
        <v>40480.5</v>
      </c>
      <c r="K490" s="21">
        <v>2764.8</v>
      </c>
      <c r="L490" s="21">
        <v>422.9</v>
      </c>
      <c r="M490" s="21">
        <v>1476</v>
      </c>
      <c r="N490" s="21">
        <v>42.7</v>
      </c>
    </row>
    <row r="491" spans="1:14" ht="10.050000000000001" customHeight="1">
      <c r="A491" s="18" t="s">
        <v>375</v>
      </c>
      <c r="B491" s="19">
        <v>2010</v>
      </c>
      <c r="C491" s="18" t="s">
        <v>822</v>
      </c>
      <c r="D491" s="20">
        <v>2</v>
      </c>
      <c r="E491" s="21">
        <v>43770.9</v>
      </c>
      <c r="F491" s="21">
        <v>2436.5</v>
      </c>
      <c r="G491" s="21">
        <v>46207.4</v>
      </c>
      <c r="H491" s="21">
        <v>727351.5</v>
      </c>
      <c r="I491" s="21">
        <v>4509.1000000000004</v>
      </c>
      <c r="J491" s="21">
        <v>731860.6</v>
      </c>
      <c r="K491" s="21">
        <v>89215.3</v>
      </c>
      <c r="L491" s="21">
        <v>2686.9</v>
      </c>
      <c r="M491" s="21">
        <v>28301.1</v>
      </c>
      <c r="N491" s="21">
        <v>494.3</v>
      </c>
    </row>
    <row r="492" spans="1:14" ht="10.050000000000001" customHeight="1">
      <c r="A492" s="18" t="s">
        <v>330</v>
      </c>
      <c r="B492" s="19">
        <v>2010</v>
      </c>
      <c r="C492" s="18" t="s">
        <v>822</v>
      </c>
      <c r="D492" s="20">
        <v>3</v>
      </c>
      <c r="E492" s="21">
        <v>218939.6</v>
      </c>
      <c r="F492" s="21">
        <v>1974.8</v>
      </c>
      <c r="G492" s="21">
        <v>220914.4</v>
      </c>
      <c r="H492" s="21">
        <v>1330568.3</v>
      </c>
      <c r="I492" s="21">
        <v>14637.2</v>
      </c>
      <c r="J492" s="21">
        <v>1345205.5</v>
      </c>
      <c r="K492" s="21">
        <v>213969.3</v>
      </c>
      <c r="L492" s="21">
        <v>17016.2</v>
      </c>
      <c r="M492" s="21">
        <v>118028.2</v>
      </c>
      <c r="N492" s="21">
        <v>2759.7</v>
      </c>
    </row>
    <row r="493" spans="1:14" ht="10.050000000000001" customHeight="1">
      <c r="A493" s="18" t="s">
        <v>413</v>
      </c>
      <c r="B493" s="19">
        <v>2010</v>
      </c>
      <c r="C493" s="18" t="s">
        <v>822</v>
      </c>
      <c r="D493" s="20">
        <v>3</v>
      </c>
      <c r="E493" s="21">
        <v>708.8</v>
      </c>
      <c r="F493" s="21">
        <v>444.5</v>
      </c>
      <c r="G493" s="21">
        <v>1153.3</v>
      </c>
      <c r="H493" s="21">
        <v>2562.6</v>
      </c>
      <c r="I493" s="21">
        <v>604.1</v>
      </c>
      <c r="J493" s="21">
        <v>3166.7</v>
      </c>
      <c r="K493" s="21">
        <v>31.1</v>
      </c>
      <c r="L493" s="21">
        <v>27.8</v>
      </c>
      <c r="M493" s="21">
        <v>30.7</v>
      </c>
      <c r="N493" s="21">
        <v>0</v>
      </c>
    </row>
    <row r="494" spans="1:14" ht="10.050000000000001" customHeight="1">
      <c r="A494" s="18" t="s">
        <v>392</v>
      </c>
      <c r="B494" s="19">
        <v>2010</v>
      </c>
      <c r="C494" s="18" t="s">
        <v>822</v>
      </c>
      <c r="D494" s="20">
        <v>3</v>
      </c>
      <c r="E494" s="21">
        <v>2237.6</v>
      </c>
      <c r="F494" s="21">
        <v>665.3</v>
      </c>
      <c r="G494" s="21">
        <v>2902.9</v>
      </c>
      <c r="H494" s="21">
        <v>31567.5</v>
      </c>
      <c r="I494" s="21">
        <v>2164.5</v>
      </c>
      <c r="J494" s="21">
        <v>33732</v>
      </c>
      <c r="K494" s="21">
        <v>2163.6999999999998</v>
      </c>
      <c r="L494" s="21">
        <v>592.20000000000005</v>
      </c>
      <c r="M494" s="21">
        <v>1085.7</v>
      </c>
      <c r="N494" s="21">
        <v>148</v>
      </c>
    </row>
    <row r="495" spans="1:14" ht="10.050000000000001" customHeight="1">
      <c r="A495" s="18" t="s">
        <v>375</v>
      </c>
      <c r="B495" s="19">
        <v>2010</v>
      </c>
      <c r="C495" s="18" t="s">
        <v>822</v>
      </c>
      <c r="D495" s="20">
        <v>3</v>
      </c>
      <c r="E495" s="21">
        <v>51337.4</v>
      </c>
      <c r="F495" s="21">
        <v>687.6</v>
      </c>
      <c r="G495" s="21">
        <v>52025</v>
      </c>
      <c r="H495" s="21">
        <v>602694.6</v>
      </c>
      <c r="I495" s="21">
        <v>3532.3</v>
      </c>
      <c r="J495" s="21">
        <v>606226.9</v>
      </c>
      <c r="K495" s="21">
        <v>54402.3</v>
      </c>
      <c r="L495" s="21">
        <v>1319.8</v>
      </c>
      <c r="M495" s="21">
        <v>34381.599999999999</v>
      </c>
      <c r="N495" s="21">
        <v>1755.4</v>
      </c>
    </row>
    <row r="496" spans="1:14" ht="10.050000000000001" customHeight="1">
      <c r="A496" s="18" t="s">
        <v>330</v>
      </c>
      <c r="B496" s="19">
        <v>2010</v>
      </c>
      <c r="C496" s="18" t="s">
        <v>822</v>
      </c>
      <c r="D496" s="20">
        <v>4</v>
      </c>
      <c r="E496" s="21">
        <v>167875.5</v>
      </c>
      <c r="F496" s="21">
        <v>10</v>
      </c>
      <c r="G496" s="21">
        <v>167885.5</v>
      </c>
      <c r="H496" s="21">
        <v>938628.5</v>
      </c>
      <c r="I496" s="21">
        <v>14478.3</v>
      </c>
      <c r="J496" s="21">
        <v>953106.8</v>
      </c>
      <c r="K496" s="21">
        <v>136746.1</v>
      </c>
      <c r="L496" s="21">
        <v>15263.8</v>
      </c>
      <c r="M496" s="21">
        <v>86794.7</v>
      </c>
      <c r="N496" s="21">
        <v>5692.3</v>
      </c>
    </row>
    <row r="497" spans="1:14" ht="10.050000000000001" customHeight="1">
      <c r="A497" s="18" t="s">
        <v>413</v>
      </c>
      <c r="B497" s="19">
        <v>2010</v>
      </c>
      <c r="C497" s="18" t="s">
        <v>822</v>
      </c>
      <c r="D497" s="20">
        <v>4</v>
      </c>
      <c r="E497" s="21">
        <v>496.9</v>
      </c>
      <c r="F497" s="21">
        <v>132.19999999999999</v>
      </c>
      <c r="G497" s="21">
        <v>629.1</v>
      </c>
      <c r="H497" s="21">
        <v>1936.2</v>
      </c>
      <c r="I497" s="21">
        <v>642.6</v>
      </c>
      <c r="J497" s="21">
        <v>2578.8000000000002</v>
      </c>
      <c r="K497" s="21">
        <v>19.2</v>
      </c>
      <c r="L497" s="21">
        <v>0</v>
      </c>
      <c r="M497" s="21">
        <v>11.9</v>
      </c>
      <c r="N497" s="21">
        <v>0</v>
      </c>
    </row>
    <row r="498" spans="1:14" ht="10.050000000000001" customHeight="1">
      <c r="A498" s="18" t="s">
        <v>392</v>
      </c>
      <c r="B498" s="19">
        <v>2010</v>
      </c>
      <c r="C498" s="18" t="s">
        <v>822</v>
      </c>
      <c r="D498" s="20">
        <v>4</v>
      </c>
      <c r="E498" s="21">
        <v>2061.6999999999998</v>
      </c>
      <c r="F498" s="21">
        <v>0</v>
      </c>
      <c r="G498" s="21">
        <v>2061.6999999999998</v>
      </c>
      <c r="H498" s="21">
        <v>25851</v>
      </c>
      <c r="I498" s="21">
        <v>1423.3</v>
      </c>
      <c r="J498" s="21">
        <v>27274.3</v>
      </c>
      <c r="K498" s="21">
        <v>1191.7</v>
      </c>
      <c r="L498" s="21">
        <v>243.7</v>
      </c>
      <c r="M498" s="21">
        <v>1188</v>
      </c>
      <c r="N498" s="21">
        <v>27.7</v>
      </c>
    </row>
    <row r="499" spans="1:14" ht="10.050000000000001" customHeight="1">
      <c r="A499" s="18" t="s">
        <v>375</v>
      </c>
      <c r="B499" s="19">
        <v>2010</v>
      </c>
      <c r="C499" s="18" t="s">
        <v>822</v>
      </c>
      <c r="D499" s="20">
        <v>4</v>
      </c>
      <c r="E499" s="21">
        <v>39228.1</v>
      </c>
      <c r="F499" s="21">
        <v>0</v>
      </c>
      <c r="G499" s="21">
        <v>39228.1</v>
      </c>
      <c r="H499" s="21">
        <v>491792.1</v>
      </c>
      <c r="I499" s="21">
        <v>3424.8</v>
      </c>
      <c r="J499" s="21">
        <v>495216.9</v>
      </c>
      <c r="K499" s="21">
        <v>28592.1</v>
      </c>
      <c r="L499" s="21">
        <v>821.2</v>
      </c>
      <c r="M499" s="21">
        <v>24652.6</v>
      </c>
      <c r="N499" s="21">
        <v>1978.8</v>
      </c>
    </row>
    <row r="500" spans="1:14" ht="10.050000000000001" customHeight="1">
      <c r="A500" s="18" t="s">
        <v>330</v>
      </c>
      <c r="B500" s="19">
        <v>2010</v>
      </c>
      <c r="C500" s="18" t="s">
        <v>822</v>
      </c>
      <c r="D500" s="20">
        <v>5</v>
      </c>
      <c r="E500" s="21">
        <v>205193.8</v>
      </c>
      <c r="F500" s="21">
        <v>0</v>
      </c>
      <c r="G500" s="21">
        <v>205193.8</v>
      </c>
      <c r="H500" s="21">
        <v>608587.6</v>
      </c>
      <c r="I500" s="21">
        <v>14185</v>
      </c>
      <c r="J500" s="21">
        <v>622772.6</v>
      </c>
      <c r="K500" s="21">
        <v>28780.6</v>
      </c>
      <c r="L500" s="21">
        <v>5900.1</v>
      </c>
      <c r="M500" s="21">
        <v>111090.3</v>
      </c>
      <c r="N500" s="21">
        <v>2787.3</v>
      </c>
    </row>
    <row r="501" spans="1:14" ht="10.050000000000001" customHeight="1">
      <c r="A501" s="18" t="s">
        <v>413</v>
      </c>
      <c r="B501" s="19">
        <v>2010</v>
      </c>
      <c r="C501" s="18" t="s">
        <v>822</v>
      </c>
      <c r="D501" s="20">
        <v>5</v>
      </c>
      <c r="E501" s="21">
        <v>172.4</v>
      </c>
      <c r="F501" s="21">
        <v>215.7</v>
      </c>
      <c r="G501" s="21">
        <v>388.1</v>
      </c>
      <c r="H501" s="21">
        <v>1390.4</v>
      </c>
      <c r="I501" s="21">
        <v>830.3</v>
      </c>
      <c r="J501" s="21">
        <v>2220.6999999999998</v>
      </c>
      <c r="K501" s="21">
        <v>16.399999999999999</v>
      </c>
      <c r="L501" s="21">
        <v>0</v>
      </c>
      <c r="M501" s="21">
        <v>0</v>
      </c>
      <c r="N501" s="21">
        <v>2.8</v>
      </c>
    </row>
    <row r="502" spans="1:14" ht="10.050000000000001" customHeight="1">
      <c r="A502" s="18" t="s">
        <v>392</v>
      </c>
      <c r="B502" s="19">
        <v>2010</v>
      </c>
      <c r="C502" s="18" t="s">
        <v>822</v>
      </c>
      <c r="D502" s="20">
        <v>5</v>
      </c>
      <c r="E502" s="21">
        <v>1560.6</v>
      </c>
      <c r="F502" s="21">
        <v>0</v>
      </c>
      <c r="G502" s="21">
        <v>1560.6</v>
      </c>
      <c r="H502" s="21">
        <v>20435.5</v>
      </c>
      <c r="I502" s="21">
        <v>983.6</v>
      </c>
      <c r="J502" s="21">
        <v>21419.1</v>
      </c>
      <c r="K502" s="21">
        <v>1155.5</v>
      </c>
      <c r="L502" s="21">
        <v>306.60000000000002</v>
      </c>
      <c r="M502" s="21">
        <v>340.8</v>
      </c>
      <c r="N502" s="21">
        <v>2</v>
      </c>
    </row>
    <row r="503" spans="1:14" ht="10.050000000000001" customHeight="1">
      <c r="A503" s="18" t="s">
        <v>375</v>
      </c>
      <c r="B503" s="19">
        <v>2010</v>
      </c>
      <c r="C503" s="18" t="s">
        <v>822</v>
      </c>
      <c r="D503" s="20">
        <v>5</v>
      </c>
      <c r="E503" s="21">
        <v>31485.4</v>
      </c>
      <c r="F503" s="21">
        <v>-0.4</v>
      </c>
      <c r="G503" s="21">
        <v>31485</v>
      </c>
      <c r="H503" s="21">
        <v>367276.9</v>
      </c>
      <c r="I503" s="21">
        <v>3103.5</v>
      </c>
      <c r="J503" s="21">
        <v>370380.4</v>
      </c>
      <c r="K503" s="21">
        <v>11925.8</v>
      </c>
      <c r="L503" s="21">
        <v>530.79999999999995</v>
      </c>
      <c r="M503" s="21">
        <v>16063.2</v>
      </c>
      <c r="N503" s="21">
        <v>1133.9000000000001</v>
      </c>
    </row>
    <row r="504" spans="1:14" ht="10.050000000000001" customHeight="1">
      <c r="A504" s="18" t="s">
        <v>330</v>
      </c>
      <c r="B504" s="19">
        <v>2010</v>
      </c>
      <c r="C504" s="18" t="s">
        <v>822</v>
      </c>
      <c r="D504" s="20">
        <v>6</v>
      </c>
      <c r="E504" s="21">
        <v>77317.100000000006</v>
      </c>
      <c r="F504" s="21">
        <v>430.8</v>
      </c>
      <c r="G504" s="21">
        <v>77747.899999999994</v>
      </c>
      <c r="H504" s="21">
        <v>239991.4</v>
      </c>
      <c r="I504" s="21">
        <v>10143.9</v>
      </c>
      <c r="J504" s="21">
        <v>250135.3</v>
      </c>
      <c r="K504" s="21">
        <v>3862.9</v>
      </c>
      <c r="L504" s="21">
        <v>886.10000000000105</v>
      </c>
      <c r="M504" s="21">
        <v>25120.1</v>
      </c>
      <c r="N504" s="21">
        <v>682.7</v>
      </c>
    </row>
    <row r="505" spans="1:14" ht="10.050000000000001" customHeight="1">
      <c r="A505" s="18" t="s">
        <v>413</v>
      </c>
      <c r="B505" s="19">
        <v>2010</v>
      </c>
      <c r="C505" s="18" t="s">
        <v>822</v>
      </c>
      <c r="D505" s="20">
        <v>6</v>
      </c>
      <c r="E505" s="21">
        <v>1047.0999999999999</v>
      </c>
      <c r="F505" s="21">
        <v>-146.9</v>
      </c>
      <c r="G505" s="21">
        <v>900.2</v>
      </c>
      <c r="H505" s="21">
        <v>449</v>
      </c>
      <c r="I505" s="21">
        <v>412.8</v>
      </c>
      <c r="J505" s="21">
        <v>861.8</v>
      </c>
      <c r="K505" s="21">
        <v>0</v>
      </c>
      <c r="L505" s="21">
        <v>0</v>
      </c>
      <c r="M505" s="21">
        <v>16.399999999999999</v>
      </c>
      <c r="N505" s="21">
        <v>0</v>
      </c>
    </row>
    <row r="506" spans="1:14" ht="10.050000000000001" customHeight="1">
      <c r="A506" s="18" t="s">
        <v>392</v>
      </c>
      <c r="B506" s="19">
        <v>2010</v>
      </c>
      <c r="C506" s="18" t="s">
        <v>822</v>
      </c>
      <c r="D506" s="20">
        <v>6</v>
      </c>
      <c r="E506" s="21">
        <v>2239.6</v>
      </c>
      <c r="F506" s="21">
        <v>577.70000000000005</v>
      </c>
      <c r="G506" s="21">
        <v>2817.3</v>
      </c>
      <c r="H506" s="21">
        <v>13680.6</v>
      </c>
      <c r="I506" s="21">
        <v>424.7</v>
      </c>
      <c r="J506" s="21">
        <v>14105.3</v>
      </c>
      <c r="K506" s="21">
        <v>385.3</v>
      </c>
      <c r="L506" s="21">
        <v>0</v>
      </c>
      <c r="M506" s="21">
        <v>753.5</v>
      </c>
      <c r="N506" s="21">
        <v>16.7</v>
      </c>
    </row>
    <row r="507" spans="1:14" ht="10.050000000000001" customHeight="1">
      <c r="A507" s="18" t="s">
        <v>375</v>
      </c>
      <c r="B507" s="19">
        <v>2010</v>
      </c>
      <c r="C507" s="18" t="s">
        <v>822</v>
      </c>
      <c r="D507" s="20">
        <v>6</v>
      </c>
      <c r="E507" s="21">
        <v>25222.2</v>
      </c>
      <c r="F507" s="21">
        <v>-104.8</v>
      </c>
      <c r="G507" s="21">
        <v>25117.4</v>
      </c>
      <c r="H507" s="21">
        <v>188599.4</v>
      </c>
      <c r="I507" s="21">
        <v>732.6</v>
      </c>
      <c r="J507" s="21">
        <v>189332</v>
      </c>
      <c r="K507" s="21">
        <v>2586.8000000000002</v>
      </c>
      <c r="L507" s="21">
        <v>68.900000000000006</v>
      </c>
      <c r="M507" s="21">
        <v>8522.1</v>
      </c>
      <c r="N507" s="21">
        <v>887.7</v>
      </c>
    </row>
    <row r="508" spans="1:14" ht="10.050000000000001" customHeight="1">
      <c r="A508" s="18" t="s">
        <v>330</v>
      </c>
      <c r="B508" s="19">
        <v>2010</v>
      </c>
      <c r="C508" s="18" t="s">
        <v>823</v>
      </c>
      <c r="D508" s="20">
        <v>7</v>
      </c>
      <c r="E508" s="21">
        <v>2427872.2000000002</v>
      </c>
      <c r="F508" s="21">
        <v>7678.5</v>
      </c>
      <c r="G508" s="21">
        <v>2435550.7000000002</v>
      </c>
      <c r="H508" s="21">
        <v>2233680.9</v>
      </c>
      <c r="I508" s="21">
        <v>15180.7</v>
      </c>
      <c r="J508" s="21">
        <v>2248861.6</v>
      </c>
      <c r="K508" s="21">
        <v>777068.5</v>
      </c>
      <c r="L508" s="21">
        <v>827665.1</v>
      </c>
      <c r="M508" s="21">
        <v>51165.599999999999</v>
      </c>
      <c r="N508" s="21">
        <v>3294.9</v>
      </c>
    </row>
    <row r="509" spans="1:14" ht="10.050000000000001" customHeight="1">
      <c r="A509" s="18" t="s">
        <v>413</v>
      </c>
      <c r="B509" s="19">
        <v>2010</v>
      </c>
      <c r="C509" s="18" t="s">
        <v>823</v>
      </c>
      <c r="D509" s="20">
        <v>7</v>
      </c>
      <c r="E509" s="21">
        <v>9118</v>
      </c>
      <c r="F509" s="21">
        <v>0</v>
      </c>
      <c r="G509" s="21">
        <v>9118</v>
      </c>
      <c r="H509" s="21">
        <v>6996.6</v>
      </c>
      <c r="I509" s="21">
        <v>412.8</v>
      </c>
      <c r="J509" s="21">
        <v>7409.4</v>
      </c>
      <c r="K509" s="21">
        <v>703.2</v>
      </c>
      <c r="L509" s="21">
        <v>703.2</v>
      </c>
      <c r="M509" s="21">
        <v>0</v>
      </c>
      <c r="N509" s="21">
        <v>0</v>
      </c>
    </row>
    <row r="510" spans="1:14" ht="10.050000000000001" customHeight="1">
      <c r="A510" s="18" t="s">
        <v>392</v>
      </c>
      <c r="B510" s="19">
        <v>2010</v>
      </c>
      <c r="C510" s="18" t="s">
        <v>823</v>
      </c>
      <c r="D510" s="20">
        <v>7</v>
      </c>
      <c r="E510" s="21">
        <v>484.8</v>
      </c>
      <c r="F510" s="21">
        <v>0</v>
      </c>
      <c r="G510" s="21">
        <v>484.8</v>
      </c>
      <c r="H510" s="21">
        <v>10684.5</v>
      </c>
      <c r="I510" s="21">
        <v>423</v>
      </c>
      <c r="J510" s="21">
        <v>11107.5</v>
      </c>
      <c r="K510" s="21">
        <v>331.4</v>
      </c>
      <c r="L510" s="21">
        <v>0</v>
      </c>
      <c r="M510" s="21">
        <v>53.9</v>
      </c>
      <c r="N510" s="21">
        <v>0</v>
      </c>
    </row>
    <row r="511" spans="1:14" ht="10.050000000000001" customHeight="1">
      <c r="A511" s="18" t="s">
        <v>375</v>
      </c>
      <c r="B511" s="19">
        <v>2010</v>
      </c>
      <c r="C511" s="18" t="s">
        <v>823</v>
      </c>
      <c r="D511" s="20">
        <v>7</v>
      </c>
      <c r="E511" s="21">
        <v>2205.6</v>
      </c>
      <c r="F511" s="21">
        <v>0</v>
      </c>
      <c r="G511" s="21">
        <v>2205.6</v>
      </c>
      <c r="H511" s="21">
        <v>122328.4</v>
      </c>
      <c r="I511" s="21">
        <v>730.8</v>
      </c>
      <c r="J511" s="21">
        <v>123059.2</v>
      </c>
      <c r="K511" s="21">
        <v>2135.5</v>
      </c>
      <c r="L511" s="21">
        <v>240.1</v>
      </c>
      <c r="M511" s="21">
        <v>688.3</v>
      </c>
      <c r="N511" s="21">
        <v>3.3</v>
      </c>
    </row>
    <row r="512" spans="1:14" ht="10.050000000000001" customHeight="1">
      <c r="A512" s="18" t="s">
        <v>330</v>
      </c>
      <c r="B512" s="19">
        <v>2010</v>
      </c>
      <c r="C512" s="18" t="s">
        <v>823</v>
      </c>
      <c r="D512" s="20">
        <v>8</v>
      </c>
      <c r="E512" s="21">
        <v>717468.4</v>
      </c>
      <c r="F512" s="21">
        <v>1933.7</v>
      </c>
      <c r="G512" s="21">
        <v>719402.1</v>
      </c>
      <c r="H512" s="21">
        <v>2642639.1</v>
      </c>
      <c r="I512" s="21">
        <v>12874.3</v>
      </c>
      <c r="J512" s="21">
        <v>2655513.4</v>
      </c>
      <c r="K512" s="21">
        <v>799439.2</v>
      </c>
      <c r="L512" s="21">
        <v>274072.3</v>
      </c>
      <c r="M512" s="21">
        <v>248791.3</v>
      </c>
      <c r="N512" s="21">
        <v>2910.3</v>
      </c>
    </row>
    <row r="513" spans="1:14" ht="10.050000000000001" customHeight="1">
      <c r="A513" s="18" t="s">
        <v>413</v>
      </c>
      <c r="B513" s="19">
        <v>2010</v>
      </c>
      <c r="C513" s="18" t="s">
        <v>823</v>
      </c>
      <c r="D513" s="20">
        <v>8</v>
      </c>
      <c r="E513" s="21">
        <v>6412.3</v>
      </c>
      <c r="F513" s="21">
        <v>396</v>
      </c>
      <c r="G513" s="21">
        <v>6808.3</v>
      </c>
      <c r="H513" s="21">
        <v>8000.5</v>
      </c>
      <c r="I513" s="21">
        <v>799.7</v>
      </c>
      <c r="J513" s="21">
        <v>8800.2000000000007</v>
      </c>
      <c r="K513" s="21">
        <v>994.1</v>
      </c>
      <c r="L513" s="21">
        <v>451.1</v>
      </c>
      <c r="M513" s="21">
        <v>160.19999999999999</v>
      </c>
      <c r="N513" s="21">
        <v>0</v>
      </c>
    </row>
    <row r="514" spans="1:14" ht="10.050000000000001" customHeight="1">
      <c r="A514" s="18" t="s">
        <v>392</v>
      </c>
      <c r="B514" s="19">
        <v>2010</v>
      </c>
      <c r="C514" s="18" t="s">
        <v>823</v>
      </c>
      <c r="D514" s="20">
        <v>8</v>
      </c>
      <c r="E514" s="21">
        <v>781.5</v>
      </c>
      <c r="F514" s="21">
        <v>59.8</v>
      </c>
      <c r="G514" s="21">
        <v>841.3</v>
      </c>
      <c r="H514" s="21">
        <v>8047.9</v>
      </c>
      <c r="I514" s="21">
        <v>482.8</v>
      </c>
      <c r="J514" s="21">
        <v>8530.7000000000007</v>
      </c>
      <c r="K514" s="21">
        <v>316.39999999999998</v>
      </c>
      <c r="L514" s="21">
        <v>0</v>
      </c>
      <c r="M514" s="21">
        <v>13</v>
      </c>
      <c r="N514" s="21">
        <v>2</v>
      </c>
    </row>
    <row r="515" spans="1:14" ht="10.050000000000001" customHeight="1">
      <c r="A515" s="18" t="s">
        <v>375</v>
      </c>
      <c r="B515" s="19">
        <v>2010</v>
      </c>
      <c r="C515" s="18" t="s">
        <v>823</v>
      </c>
      <c r="D515" s="20">
        <v>8</v>
      </c>
      <c r="E515" s="21">
        <v>31970.3</v>
      </c>
      <c r="F515" s="21">
        <v>267.89999999999998</v>
      </c>
      <c r="G515" s="21">
        <v>32238.2</v>
      </c>
      <c r="H515" s="21">
        <v>96608.3</v>
      </c>
      <c r="I515" s="21">
        <v>777.2</v>
      </c>
      <c r="J515" s="21">
        <v>97385.5</v>
      </c>
      <c r="K515" s="21">
        <v>8789</v>
      </c>
      <c r="L515" s="21">
        <v>7189.8</v>
      </c>
      <c r="M515" s="21">
        <v>577.29999999999995</v>
      </c>
      <c r="N515" s="21">
        <v>-46.2</v>
      </c>
    </row>
    <row r="516" spans="1:14" ht="10.050000000000001" customHeight="1">
      <c r="A516" s="18" t="s">
        <v>330</v>
      </c>
      <c r="B516" s="19">
        <v>2010</v>
      </c>
      <c r="C516" s="18" t="s">
        <v>823</v>
      </c>
      <c r="D516" s="20">
        <v>9</v>
      </c>
      <c r="E516" s="21">
        <v>206244.6</v>
      </c>
      <c r="F516" s="21">
        <v>27.4</v>
      </c>
      <c r="G516" s="21">
        <v>206272</v>
      </c>
      <c r="H516" s="21">
        <v>2515321.9</v>
      </c>
      <c r="I516" s="21">
        <v>12464.4</v>
      </c>
      <c r="J516" s="21">
        <v>2527786.2999999998</v>
      </c>
      <c r="K516" s="21">
        <v>658309.69999999995</v>
      </c>
      <c r="L516" s="21">
        <v>19831</v>
      </c>
      <c r="M516" s="21">
        <v>157830.79999999999</v>
      </c>
      <c r="N516" s="21">
        <v>2114.5</v>
      </c>
    </row>
    <row r="517" spans="1:14" ht="10.050000000000001" customHeight="1">
      <c r="A517" s="18" t="s">
        <v>413</v>
      </c>
      <c r="B517" s="19">
        <v>2010</v>
      </c>
      <c r="C517" s="18" t="s">
        <v>823</v>
      </c>
      <c r="D517" s="20">
        <v>9</v>
      </c>
      <c r="E517" s="21">
        <v>3605.8</v>
      </c>
      <c r="F517" s="21">
        <v>0</v>
      </c>
      <c r="G517" s="21">
        <v>3605.8</v>
      </c>
      <c r="H517" s="21">
        <v>6557.2</v>
      </c>
      <c r="I517" s="21">
        <v>427.1</v>
      </c>
      <c r="J517" s="21">
        <v>6984.3</v>
      </c>
      <c r="K517" s="21">
        <v>755</v>
      </c>
      <c r="L517" s="21">
        <v>135.6</v>
      </c>
      <c r="M517" s="21">
        <v>374.7</v>
      </c>
      <c r="N517" s="21">
        <v>0</v>
      </c>
    </row>
    <row r="518" spans="1:14" ht="10.050000000000001" customHeight="1">
      <c r="A518" s="18" t="s">
        <v>392</v>
      </c>
      <c r="B518" s="19">
        <v>2010</v>
      </c>
      <c r="C518" s="18" t="s">
        <v>823</v>
      </c>
      <c r="D518" s="20">
        <v>9</v>
      </c>
      <c r="E518" s="21">
        <v>31098.400000000001</v>
      </c>
      <c r="F518" s="21">
        <v>2167.4</v>
      </c>
      <c r="G518" s="21">
        <v>33265.800000000003</v>
      </c>
      <c r="H518" s="21">
        <v>34815.599999999999</v>
      </c>
      <c r="I518" s="21">
        <v>2653.4</v>
      </c>
      <c r="J518" s="21">
        <v>37469</v>
      </c>
      <c r="K518" s="21">
        <v>4511.3999999999996</v>
      </c>
      <c r="L518" s="21">
        <v>5290.2</v>
      </c>
      <c r="M518" s="21">
        <v>1085.3</v>
      </c>
      <c r="N518" s="21">
        <v>9.9</v>
      </c>
    </row>
    <row r="519" spans="1:14" ht="10.050000000000001" customHeight="1">
      <c r="A519" s="18" t="s">
        <v>375</v>
      </c>
      <c r="B519" s="19">
        <v>2010</v>
      </c>
      <c r="C519" s="18" t="s">
        <v>823</v>
      </c>
      <c r="D519" s="20">
        <v>9</v>
      </c>
      <c r="E519" s="21">
        <v>786757.3</v>
      </c>
      <c r="F519" s="21">
        <v>4870.3999999999996</v>
      </c>
      <c r="G519" s="21">
        <v>791627.7</v>
      </c>
      <c r="H519" s="21">
        <v>773947.4</v>
      </c>
      <c r="I519" s="21">
        <v>5146.8</v>
      </c>
      <c r="J519" s="21">
        <v>779094.2</v>
      </c>
      <c r="K519" s="21">
        <v>286335.40000000002</v>
      </c>
      <c r="L519" s="21">
        <v>292710.59999999998</v>
      </c>
      <c r="M519" s="21">
        <v>13494.7</v>
      </c>
      <c r="N519" s="21">
        <v>1668.8</v>
      </c>
    </row>
    <row r="520" spans="1:14" ht="10.050000000000001" customHeight="1">
      <c r="A520" s="18" t="s">
        <v>330</v>
      </c>
      <c r="B520" s="19">
        <v>2010</v>
      </c>
      <c r="C520" s="18" t="s">
        <v>823</v>
      </c>
      <c r="D520" s="20">
        <v>10</v>
      </c>
      <c r="E520" s="21">
        <v>111092.5</v>
      </c>
      <c r="F520" s="21">
        <v>74</v>
      </c>
      <c r="G520" s="21">
        <v>111166.5</v>
      </c>
      <c r="H520" s="21">
        <v>2345534.9</v>
      </c>
      <c r="I520" s="21">
        <v>12339.9</v>
      </c>
      <c r="J520" s="21">
        <v>2357874.7999999998</v>
      </c>
      <c r="K520" s="21">
        <v>586362.6</v>
      </c>
      <c r="L520" s="21">
        <v>7544.6</v>
      </c>
      <c r="M520" s="21">
        <v>78389.7</v>
      </c>
      <c r="N520" s="21">
        <v>2272.1</v>
      </c>
    </row>
    <row r="521" spans="1:14" ht="10.050000000000001" customHeight="1">
      <c r="A521" s="18" t="s">
        <v>413</v>
      </c>
      <c r="B521" s="19">
        <v>2010</v>
      </c>
      <c r="C521" s="18" t="s">
        <v>823</v>
      </c>
      <c r="D521" s="20">
        <v>10</v>
      </c>
      <c r="E521" s="21">
        <v>1292.7</v>
      </c>
      <c r="F521" s="21">
        <v>0</v>
      </c>
      <c r="G521" s="21">
        <v>1292.7</v>
      </c>
      <c r="H521" s="21">
        <v>6025.4</v>
      </c>
      <c r="I521" s="21">
        <v>404</v>
      </c>
      <c r="J521" s="21">
        <v>6429.4</v>
      </c>
      <c r="K521" s="21">
        <v>264.5</v>
      </c>
      <c r="L521" s="21">
        <v>0.7</v>
      </c>
      <c r="M521" s="21">
        <v>491.2</v>
      </c>
      <c r="N521" s="21">
        <v>0</v>
      </c>
    </row>
    <row r="522" spans="1:14" ht="10.050000000000001" customHeight="1">
      <c r="A522" s="18" t="s">
        <v>392</v>
      </c>
      <c r="B522" s="19">
        <v>2010</v>
      </c>
      <c r="C522" s="18" t="s">
        <v>823</v>
      </c>
      <c r="D522" s="20">
        <v>10</v>
      </c>
      <c r="E522" s="21">
        <v>51632</v>
      </c>
      <c r="F522" s="21">
        <v>2222.3000000000002</v>
      </c>
      <c r="G522" s="21">
        <v>53854.3</v>
      </c>
      <c r="H522" s="21">
        <v>82613.399999999994</v>
      </c>
      <c r="I522" s="21">
        <v>4856.3999999999996</v>
      </c>
      <c r="J522" s="21">
        <v>87469.8</v>
      </c>
      <c r="K522" s="21">
        <v>12438.7</v>
      </c>
      <c r="L522" s="21">
        <v>9164.5</v>
      </c>
      <c r="M522" s="21">
        <v>1486.8</v>
      </c>
      <c r="N522" s="21">
        <v>127</v>
      </c>
    </row>
    <row r="523" spans="1:14" ht="10.050000000000001" customHeight="1">
      <c r="A523" s="18" t="s">
        <v>375</v>
      </c>
      <c r="B523" s="19">
        <v>2010</v>
      </c>
      <c r="C523" s="18" t="s">
        <v>823</v>
      </c>
      <c r="D523" s="20">
        <v>10</v>
      </c>
      <c r="E523" s="21">
        <v>284306.90000000002</v>
      </c>
      <c r="F523" s="21">
        <v>762.6</v>
      </c>
      <c r="G523" s="21">
        <v>285069.5</v>
      </c>
      <c r="H523" s="21">
        <v>904067</v>
      </c>
      <c r="I523" s="21">
        <v>5926.5</v>
      </c>
      <c r="J523" s="21">
        <v>909993.5</v>
      </c>
      <c r="K523" s="21">
        <v>292787.09999999998</v>
      </c>
      <c r="L523" s="21">
        <v>79461.5</v>
      </c>
      <c r="M523" s="21">
        <v>80111.3</v>
      </c>
      <c r="N523" s="21">
        <v>1988.8</v>
      </c>
    </row>
    <row r="524" spans="1:14" ht="10.050000000000001" customHeight="1">
      <c r="A524" s="18" t="s">
        <v>330</v>
      </c>
      <c r="B524" s="19">
        <v>2010</v>
      </c>
      <c r="C524" s="18" t="s">
        <v>823</v>
      </c>
      <c r="D524" s="20">
        <v>11</v>
      </c>
      <c r="E524" s="21">
        <v>257334.1</v>
      </c>
      <c r="F524" s="21">
        <v>104.6</v>
      </c>
      <c r="G524" s="21">
        <v>257438.7</v>
      </c>
      <c r="H524" s="21">
        <v>2247706.9</v>
      </c>
      <c r="I524" s="21">
        <v>12423.5</v>
      </c>
      <c r="J524" s="21">
        <v>2260130.4</v>
      </c>
      <c r="K524" s="21">
        <v>415974.5</v>
      </c>
      <c r="L524" s="21">
        <v>14353.7</v>
      </c>
      <c r="M524" s="21">
        <v>178626.3</v>
      </c>
      <c r="N524" s="21">
        <v>4880.6000000000004</v>
      </c>
    </row>
    <row r="525" spans="1:14" ht="10.050000000000001" customHeight="1">
      <c r="A525" s="18" t="s">
        <v>413</v>
      </c>
      <c r="B525" s="19">
        <v>2010</v>
      </c>
      <c r="C525" s="18" t="s">
        <v>823</v>
      </c>
      <c r="D525" s="20">
        <v>11</v>
      </c>
      <c r="E525" s="21">
        <v>1454.8</v>
      </c>
      <c r="F525" s="21">
        <v>17.7</v>
      </c>
      <c r="G525" s="21">
        <v>1472.5</v>
      </c>
      <c r="H525" s="21">
        <v>4819.7</v>
      </c>
      <c r="I525" s="21">
        <v>421.7</v>
      </c>
      <c r="J525" s="21">
        <v>5241.3999999999996</v>
      </c>
      <c r="K525" s="21">
        <v>253.7</v>
      </c>
      <c r="L525" s="21">
        <v>32.5</v>
      </c>
      <c r="M525" s="21">
        <v>43.3</v>
      </c>
      <c r="N525" s="21">
        <v>0</v>
      </c>
    </row>
    <row r="526" spans="1:14" ht="10.050000000000001" customHeight="1">
      <c r="A526" s="18" t="s">
        <v>392</v>
      </c>
      <c r="B526" s="19">
        <v>2010</v>
      </c>
      <c r="C526" s="18" t="s">
        <v>823</v>
      </c>
      <c r="D526" s="20">
        <v>11</v>
      </c>
      <c r="E526" s="21">
        <v>8680.4</v>
      </c>
      <c r="F526" s="21">
        <v>662.2</v>
      </c>
      <c r="G526" s="21">
        <v>9342.6</v>
      </c>
      <c r="H526" s="21">
        <v>78630.7</v>
      </c>
      <c r="I526" s="21">
        <v>5431.3</v>
      </c>
      <c r="J526" s="21">
        <v>84062</v>
      </c>
      <c r="K526" s="21">
        <v>10940.6</v>
      </c>
      <c r="L526" s="21">
        <v>953.2</v>
      </c>
      <c r="M526" s="21">
        <v>2283.4</v>
      </c>
      <c r="N526" s="21">
        <v>194.9</v>
      </c>
    </row>
    <row r="527" spans="1:14" ht="10.050000000000001" customHeight="1">
      <c r="A527" s="18" t="s">
        <v>375</v>
      </c>
      <c r="B527" s="19">
        <v>2010</v>
      </c>
      <c r="C527" s="18" t="s">
        <v>823</v>
      </c>
      <c r="D527" s="20">
        <v>11</v>
      </c>
      <c r="E527" s="21">
        <v>111947.9</v>
      </c>
      <c r="F527" s="21">
        <v>44.7</v>
      </c>
      <c r="G527" s="21">
        <v>111992.6</v>
      </c>
      <c r="H527" s="21">
        <v>881800.8</v>
      </c>
      <c r="I527" s="21">
        <v>4957.2</v>
      </c>
      <c r="J527" s="21">
        <v>886758</v>
      </c>
      <c r="K527" s="21">
        <v>202930.5</v>
      </c>
      <c r="L527" s="21">
        <v>4619.8999999999996</v>
      </c>
      <c r="M527" s="21">
        <v>93564.800000000003</v>
      </c>
      <c r="N527" s="21">
        <v>911.7</v>
      </c>
    </row>
    <row r="528" spans="1:14" ht="10.050000000000001" customHeight="1">
      <c r="A528" s="18" t="s">
        <v>330</v>
      </c>
      <c r="B528" s="19">
        <v>2010</v>
      </c>
      <c r="C528" s="18" t="s">
        <v>823</v>
      </c>
      <c r="D528" s="20">
        <v>12</v>
      </c>
      <c r="E528" s="21">
        <v>152607.5</v>
      </c>
      <c r="F528" s="21">
        <v>2051.9</v>
      </c>
      <c r="G528" s="21">
        <v>154659.4</v>
      </c>
      <c r="H528" s="21">
        <v>2016641.7</v>
      </c>
      <c r="I528" s="21">
        <v>12281.4</v>
      </c>
      <c r="J528" s="21">
        <v>2028923.1</v>
      </c>
      <c r="K528" s="21">
        <v>338199.3</v>
      </c>
      <c r="L528" s="21">
        <v>18917.7</v>
      </c>
      <c r="M528" s="21">
        <v>93113.9</v>
      </c>
      <c r="N528" s="21">
        <v>4518.2</v>
      </c>
    </row>
    <row r="529" spans="1:14" ht="10.050000000000001" customHeight="1">
      <c r="A529" s="18" t="s">
        <v>413</v>
      </c>
      <c r="B529" s="19">
        <v>2010</v>
      </c>
      <c r="C529" s="18" t="s">
        <v>823</v>
      </c>
      <c r="D529" s="20">
        <v>12</v>
      </c>
      <c r="E529" s="21">
        <v>640.1</v>
      </c>
      <c r="F529" s="21">
        <v>0</v>
      </c>
      <c r="G529" s="21">
        <v>640.1</v>
      </c>
      <c r="H529" s="21">
        <v>4139.1000000000004</v>
      </c>
      <c r="I529" s="21">
        <v>421.7</v>
      </c>
      <c r="J529" s="21">
        <v>4560.8</v>
      </c>
      <c r="K529" s="21">
        <v>320.10000000000002</v>
      </c>
      <c r="L529" s="21">
        <v>71.400000000000006</v>
      </c>
      <c r="M529" s="21">
        <v>5</v>
      </c>
      <c r="N529" s="21">
        <v>0</v>
      </c>
    </row>
    <row r="530" spans="1:14" ht="10.050000000000001" customHeight="1">
      <c r="A530" s="18" t="s">
        <v>392</v>
      </c>
      <c r="B530" s="19">
        <v>2010</v>
      </c>
      <c r="C530" s="18" t="s">
        <v>823</v>
      </c>
      <c r="D530" s="20">
        <v>12</v>
      </c>
      <c r="E530" s="21">
        <v>4359.8999999999996</v>
      </c>
      <c r="F530" s="21">
        <v>0.2</v>
      </c>
      <c r="G530" s="21">
        <v>4360.1000000000004</v>
      </c>
      <c r="H530" s="21">
        <v>76804.100000000006</v>
      </c>
      <c r="I530" s="21">
        <v>5418.7</v>
      </c>
      <c r="J530" s="21">
        <v>82222.8</v>
      </c>
      <c r="K530" s="21">
        <v>8818.1</v>
      </c>
      <c r="L530" s="21">
        <v>440.5</v>
      </c>
      <c r="M530" s="21">
        <v>2509.5</v>
      </c>
      <c r="N530" s="21">
        <v>53.5</v>
      </c>
    </row>
    <row r="531" spans="1:14" ht="10.050000000000001" customHeight="1">
      <c r="A531" s="18" t="s">
        <v>375</v>
      </c>
      <c r="B531" s="19">
        <v>2010</v>
      </c>
      <c r="C531" s="18" t="s">
        <v>823</v>
      </c>
      <c r="D531" s="20">
        <v>12</v>
      </c>
      <c r="E531" s="21">
        <v>65102.2</v>
      </c>
      <c r="F531" s="21">
        <v>10.6</v>
      </c>
      <c r="G531" s="21">
        <v>65112.800000000003</v>
      </c>
      <c r="H531" s="21">
        <v>811147.9</v>
      </c>
      <c r="I531" s="21">
        <v>3818</v>
      </c>
      <c r="J531" s="21">
        <v>814965.9</v>
      </c>
      <c r="K531" s="21">
        <v>149517.6</v>
      </c>
      <c r="L531" s="21">
        <v>3199.6</v>
      </c>
      <c r="M531" s="21">
        <v>52488.9</v>
      </c>
      <c r="N531" s="21">
        <v>4123.2</v>
      </c>
    </row>
    <row r="532" spans="1:14" ht="10.050000000000001" customHeight="1">
      <c r="A532" s="18" t="s">
        <v>330</v>
      </c>
      <c r="B532" s="19">
        <v>2011</v>
      </c>
      <c r="C532" s="18" t="s">
        <v>823</v>
      </c>
      <c r="D532" s="20">
        <v>1</v>
      </c>
      <c r="E532" s="21">
        <v>205044.2</v>
      </c>
      <c r="F532" s="21">
        <v>0</v>
      </c>
      <c r="G532" s="21">
        <v>205044.2</v>
      </c>
      <c r="H532" s="21">
        <v>1754817.8</v>
      </c>
      <c r="I532" s="21">
        <v>11966.4</v>
      </c>
      <c r="J532" s="21">
        <v>1766784.2</v>
      </c>
      <c r="K532" s="21">
        <v>262808.90000000002</v>
      </c>
      <c r="L532" s="21">
        <v>40629.599999999999</v>
      </c>
      <c r="M532" s="21">
        <v>113112</v>
      </c>
      <c r="N532" s="21">
        <v>2695.7</v>
      </c>
    </row>
    <row r="533" spans="1:14" ht="10.050000000000001" customHeight="1">
      <c r="A533" s="18" t="s">
        <v>413</v>
      </c>
      <c r="B533" s="19">
        <v>2011</v>
      </c>
      <c r="C533" s="18" t="s">
        <v>823</v>
      </c>
      <c r="D533" s="20">
        <v>1</v>
      </c>
      <c r="E533" s="21">
        <v>682.1</v>
      </c>
      <c r="F533" s="21">
        <v>183.1</v>
      </c>
      <c r="G533" s="21">
        <v>865.2</v>
      </c>
      <c r="H533" s="21">
        <v>3484.8</v>
      </c>
      <c r="I533" s="21">
        <v>594.79999999999995</v>
      </c>
      <c r="J533" s="21">
        <v>4079.6</v>
      </c>
      <c r="K533" s="21">
        <v>197.3</v>
      </c>
      <c r="L533" s="21">
        <v>0</v>
      </c>
      <c r="M533" s="21">
        <v>120.9</v>
      </c>
      <c r="N533" s="21">
        <v>1.9</v>
      </c>
    </row>
    <row r="534" spans="1:14" ht="10.050000000000001" customHeight="1">
      <c r="A534" s="18" t="s">
        <v>392</v>
      </c>
      <c r="B534" s="19">
        <v>2011</v>
      </c>
      <c r="C534" s="18" t="s">
        <v>823</v>
      </c>
      <c r="D534" s="20">
        <v>1</v>
      </c>
      <c r="E534" s="21">
        <v>4851.8</v>
      </c>
      <c r="F534" s="21">
        <v>1.1000000000000001</v>
      </c>
      <c r="G534" s="21">
        <v>4852.8999999999996</v>
      </c>
      <c r="H534" s="21">
        <v>72087</v>
      </c>
      <c r="I534" s="21">
        <v>4923.8</v>
      </c>
      <c r="J534" s="21">
        <v>77010.8</v>
      </c>
      <c r="K534" s="21">
        <v>6300.9</v>
      </c>
      <c r="L534" s="21">
        <v>5.0999999999999996</v>
      </c>
      <c r="M534" s="21">
        <v>2423</v>
      </c>
      <c r="N534" s="21">
        <v>56.4</v>
      </c>
    </row>
    <row r="535" spans="1:14" ht="10.050000000000001" customHeight="1">
      <c r="A535" s="18" t="s">
        <v>375</v>
      </c>
      <c r="B535" s="19">
        <v>2011</v>
      </c>
      <c r="C535" s="18" t="s">
        <v>823</v>
      </c>
      <c r="D535" s="20">
        <v>1</v>
      </c>
      <c r="E535" s="21">
        <v>63528.7</v>
      </c>
      <c r="F535" s="21">
        <v>10.8</v>
      </c>
      <c r="G535" s="21">
        <v>63539.5</v>
      </c>
      <c r="H535" s="21">
        <v>709076.2</v>
      </c>
      <c r="I535" s="21">
        <v>2930.2</v>
      </c>
      <c r="J535" s="21">
        <v>712006.4</v>
      </c>
      <c r="K535" s="21">
        <v>107282.8</v>
      </c>
      <c r="L535" s="21">
        <v>3333.5</v>
      </c>
      <c r="M535" s="21">
        <v>42953.2</v>
      </c>
      <c r="N535" s="21">
        <v>822.5</v>
      </c>
    </row>
    <row r="536" spans="1:14" ht="10.050000000000001" customHeight="1">
      <c r="A536" s="18" t="s">
        <v>330</v>
      </c>
      <c r="B536" s="19">
        <v>2011</v>
      </c>
      <c r="C536" s="18" t="s">
        <v>823</v>
      </c>
      <c r="D536" s="20">
        <v>2</v>
      </c>
      <c r="E536" s="21">
        <v>222405</v>
      </c>
      <c r="F536" s="21">
        <v>23.1</v>
      </c>
      <c r="G536" s="21">
        <v>222428.1</v>
      </c>
      <c r="H536" s="21">
        <v>1509983</v>
      </c>
      <c r="I536" s="21">
        <v>11867.3</v>
      </c>
      <c r="J536" s="21">
        <v>1521850.3</v>
      </c>
      <c r="K536" s="21">
        <v>166271.20000000001</v>
      </c>
      <c r="L536" s="21">
        <v>24596</v>
      </c>
      <c r="M536" s="21">
        <v>117511.4</v>
      </c>
      <c r="N536" s="21">
        <v>3622.3</v>
      </c>
    </row>
    <row r="537" spans="1:14" ht="10.050000000000001" customHeight="1">
      <c r="A537" s="18" t="s">
        <v>413</v>
      </c>
      <c r="B537" s="19">
        <v>2011</v>
      </c>
      <c r="C537" s="18" t="s">
        <v>823</v>
      </c>
      <c r="D537" s="20">
        <v>2</v>
      </c>
      <c r="E537" s="21">
        <v>690.4</v>
      </c>
      <c r="F537" s="21">
        <v>159.4</v>
      </c>
      <c r="G537" s="21">
        <v>849.8</v>
      </c>
      <c r="H537" s="21">
        <v>2128.1999999999998</v>
      </c>
      <c r="I537" s="21">
        <v>594.70000000000005</v>
      </c>
      <c r="J537" s="21">
        <v>2722.9</v>
      </c>
      <c r="K537" s="21">
        <v>120.2</v>
      </c>
      <c r="L537" s="21">
        <v>0</v>
      </c>
      <c r="M537" s="21">
        <v>77.099999999999994</v>
      </c>
      <c r="N537" s="21">
        <v>0</v>
      </c>
    </row>
    <row r="538" spans="1:14" ht="10.050000000000001" customHeight="1">
      <c r="A538" s="18" t="s">
        <v>392</v>
      </c>
      <c r="B538" s="19">
        <v>2011</v>
      </c>
      <c r="C538" s="18" t="s">
        <v>823</v>
      </c>
      <c r="D538" s="20">
        <v>2</v>
      </c>
      <c r="E538" s="21">
        <v>3273</v>
      </c>
      <c r="F538" s="21">
        <v>0</v>
      </c>
      <c r="G538" s="21">
        <v>3273</v>
      </c>
      <c r="H538" s="21">
        <v>65131.4</v>
      </c>
      <c r="I538" s="21">
        <v>4691.8</v>
      </c>
      <c r="J538" s="21">
        <v>69823.199999999997</v>
      </c>
      <c r="K538" s="21">
        <v>4356.8</v>
      </c>
      <c r="L538" s="21">
        <v>281.2</v>
      </c>
      <c r="M538" s="21">
        <v>2014.4</v>
      </c>
      <c r="N538" s="21">
        <v>236.9</v>
      </c>
    </row>
    <row r="539" spans="1:14" ht="10.050000000000001" customHeight="1">
      <c r="A539" s="18" t="s">
        <v>375</v>
      </c>
      <c r="B539" s="19">
        <v>2011</v>
      </c>
      <c r="C539" s="18" t="s">
        <v>823</v>
      </c>
      <c r="D539" s="20">
        <v>2</v>
      </c>
      <c r="E539" s="21">
        <v>56098.7</v>
      </c>
      <c r="F539" s="21">
        <v>1169.9000000000001</v>
      </c>
      <c r="G539" s="21">
        <v>57268.6</v>
      </c>
      <c r="H539" s="21">
        <v>607539</v>
      </c>
      <c r="I539" s="21">
        <v>2912.5</v>
      </c>
      <c r="J539" s="21">
        <v>610451.5</v>
      </c>
      <c r="K539" s="21">
        <v>76898.899999999994</v>
      </c>
      <c r="L539" s="21">
        <v>1825.8</v>
      </c>
      <c r="M539" s="21">
        <v>30669.3</v>
      </c>
      <c r="N539" s="21">
        <v>1540.4</v>
      </c>
    </row>
    <row r="540" spans="1:14" ht="10.050000000000001" customHeight="1">
      <c r="A540" s="18" t="s">
        <v>330</v>
      </c>
      <c r="B540" s="19">
        <v>2011</v>
      </c>
      <c r="C540" s="18" t="s">
        <v>823</v>
      </c>
      <c r="D540" s="20">
        <v>3</v>
      </c>
      <c r="E540" s="21">
        <v>141506.9</v>
      </c>
      <c r="F540" s="21">
        <v>10.1</v>
      </c>
      <c r="G540" s="21">
        <v>141517</v>
      </c>
      <c r="H540" s="21">
        <v>1154357.7</v>
      </c>
      <c r="I540" s="21">
        <v>11845.5</v>
      </c>
      <c r="J540" s="21">
        <v>1166203.2</v>
      </c>
      <c r="K540" s="21">
        <v>111814</v>
      </c>
      <c r="L540" s="21">
        <v>11428.9</v>
      </c>
      <c r="M540" s="21">
        <v>64357.8</v>
      </c>
      <c r="N540" s="21">
        <v>1527.3</v>
      </c>
    </row>
    <row r="541" spans="1:14" ht="10.050000000000001" customHeight="1">
      <c r="A541" s="18" t="s">
        <v>413</v>
      </c>
      <c r="B541" s="19">
        <v>2011</v>
      </c>
      <c r="C541" s="18" t="s">
        <v>823</v>
      </c>
      <c r="D541" s="20">
        <v>3</v>
      </c>
      <c r="E541" s="21">
        <v>504.1</v>
      </c>
      <c r="F541" s="21">
        <v>126.6</v>
      </c>
      <c r="G541" s="21">
        <v>630.70000000000005</v>
      </c>
      <c r="H541" s="21">
        <v>1852.8</v>
      </c>
      <c r="I541" s="21">
        <v>480.4</v>
      </c>
      <c r="J541" s="21">
        <v>2333.1999999999998</v>
      </c>
      <c r="K541" s="21">
        <v>84</v>
      </c>
      <c r="L541" s="21">
        <v>1.3</v>
      </c>
      <c r="M541" s="21">
        <v>37.4</v>
      </c>
      <c r="N541" s="21">
        <v>0.1</v>
      </c>
    </row>
    <row r="542" spans="1:14" ht="10.050000000000001" customHeight="1">
      <c r="A542" s="18" t="s">
        <v>392</v>
      </c>
      <c r="B542" s="19">
        <v>2011</v>
      </c>
      <c r="C542" s="18" t="s">
        <v>823</v>
      </c>
      <c r="D542" s="20">
        <v>3</v>
      </c>
      <c r="E542" s="21">
        <v>2303.4</v>
      </c>
      <c r="F542" s="21">
        <v>233.8</v>
      </c>
      <c r="G542" s="21">
        <v>2537.1999999999998</v>
      </c>
      <c r="H542" s="21">
        <v>56779.199999999997</v>
      </c>
      <c r="I542" s="21">
        <v>3984.6</v>
      </c>
      <c r="J542" s="21">
        <v>60763.8</v>
      </c>
      <c r="K542" s="21">
        <v>3541.5</v>
      </c>
      <c r="L542" s="21">
        <v>308.60000000000002</v>
      </c>
      <c r="M542" s="21">
        <v>1114.0999999999999</v>
      </c>
      <c r="N542" s="21">
        <v>9.8000000000000007</v>
      </c>
    </row>
    <row r="543" spans="1:14" ht="10.050000000000001" customHeight="1">
      <c r="A543" s="18" t="s">
        <v>375</v>
      </c>
      <c r="B543" s="19">
        <v>2011</v>
      </c>
      <c r="C543" s="18" t="s">
        <v>823</v>
      </c>
      <c r="D543" s="20">
        <v>3</v>
      </c>
      <c r="E543" s="21">
        <v>35941.199999999997</v>
      </c>
      <c r="F543" s="21">
        <v>840.2</v>
      </c>
      <c r="G543" s="21">
        <v>36781.4</v>
      </c>
      <c r="H543" s="21">
        <v>493704.1</v>
      </c>
      <c r="I543" s="21">
        <v>3006</v>
      </c>
      <c r="J543" s="21">
        <v>496710.1</v>
      </c>
      <c r="K543" s="21">
        <v>61499.199999999997</v>
      </c>
      <c r="L543" s="21">
        <v>1760.6</v>
      </c>
      <c r="M543" s="21">
        <v>16373.1</v>
      </c>
      <c r="N543" s="21">
        <v>817.2</v>
      </c>
    </row>
    <row r="544" spans="1:14" ht="10.050000000000001" customHeight="1">
      <c r="A544" s="18" t="s">
        <v>330</v>
      </c>
      <c r="B544" s="19">
        <v>2011</v>
      </c>
      <c r="C544" s="18" t="s">
        <v>823</v>
      </c>
      <c r="D544" s="20">
        <v>4</v>
      </c>
      <c r="E544" s="21">
        <v>113366.6</v>
      </c>
      <c r="F544" s="21">
        <v>0</v>
      </c>
      <c r="G544" s="21">
        <v>113366.6</v>
      </c>
      <c r="H544" s="21">
        <v>775358.9</v>
      </c>
      <c r="I544" s="21">
        <v>11803.9</v>
      </c>
      <c r="J544" s="21">
        <v>787162.8</v>
      </c>
      <c r="K544" s="21">
        <v>70127.600000000006</v>
      </c>
      <c r="L544" s="21">
        <v>9014.7999999999993</v>
      </c>
      <c r="M544" s="21">
        <v>50193.8</v>
      </c>
      <c r="N544" s="21">
        <v>512.70000000000005</v>
      </c>
    </row>
    <row r="545" spans="1:14" ht="10.050000000000001" customHeight="1">
      <c r="A545" s="18" t="s">
        <v>413</v>
      </c>
      <c r="B545" s="19">
        <v>2011</v>
      </c>
      <c r="C545" s="18" t="s">
        <v>823</v>
      </c>
      <c r="D545" s="20">
        <v>4</v>
      </c>
      <c r="E545" s="21">
        <v>450</v>
      </c>
      <c r="F545" s="21">
        <v>0</v>
      </c>
      <c r="G545" s="21">
        <v>450</v>
      </c>
      <c r="H545" s="21">
        <v>1468.7</v>
      </c>
      <c r="I545" s="21">
        <v>457.4</v>
      </c>
      <c r="J545" s="21">
        <v>1926.1</v>
      </c>
      <c r="K545" s="21">
        <v>68.900000000000006</v>
      </c>
      <c r="L545" s="21">
        <v>0.1</v>
      </c>
      <c r="M545" s="21">
        <v>15.2</v>
      </c>
      <c r="N545" s="21">
        <v>0</v>
      </c>
    </row>
    <row r="546" spans="1:14" ht="10.050000000000001" customHeight="1">
      <c r="A546" s="18" t="s">
        <v>392</v>
      </c>
      <c r="B546" s="19">
        <v>2011</v>
      </c>
      <c r="C546" s="18" t="s">
        <v>823</v>
      </c>
      <c r="D546" s="20">
        <v>4</v>
      </c>
      <c r="E546" s="21">
        <v>3116.4</v>
      </c>
      <c r="F546" s="21">
        <v>0</v>
      </c>
      <c r="G546" s="21">
        <v>3116.4</v>
      </c>
      <c r="H546" s="21">
        <v>48158</v>
      </c>
      <c r="I546" s="21">
        <v>3231</v>
      </c>
      <c r="J546" s="21">
        <v>51389</v>
      </c>
      <c r="K546" s="21">
        <v>2825.9</v>
      </c>
      <c r="L546" s="21">
        <v>534.9</v>
      </c>
      <c r="M546" s="21">
        <v>1239.2</v>
      </c>
      <c r="N546" s="21">
        <v>11.3</v>
      </c>
    </row>
    <row r="547" spans="1:14" ht="10.050000000000001" customHeight="1">
      <c r="A547" s="18" t="s">
        <v>375</v>
      </c>
      <c r="B547" s="19">
        <v>2011</v>
      </c>
      <c r="C547" s="18" t="s">
        <v>823</v>
      </c>
      <c r="D547" s="20">
        <v>4</v>
      </c>
      <c r="E547" s="21">
        <v>30339.9</v>
      </c>
      <c r="F547" s="21">
        <v>-37.4</v>
      </c>
      <c r="G547" s="21">
        <v>30302.5</v>
      </c>
      <c r="H547" s="21">
        <v>377318.9</v>
      </c>
      <c r="I547" s="21">
        <v>2924</v>
      </c>
      <c r="J547" s="21">
        <v>380242.9</v>
      </c>
      <c r="K547" s="21">
        <v>44695.1</v>
      </c>
      <c r="L547" s="21">
        <v>724</v>
      </c>
      <c r="M547" s="21">
        <v>16606.2</v>
      </c>
      <c r="N547" s="21">
        <v>921.9</v>
      </c>
    </row>
    <row r="548" spans="1:14" ht="10.050000000000001" customHeight="1">
      <c r="A548" s="18" t="s">
        <v>330</v>
      </c>
      <c r="B548" s="19">
        <v>2011</v>
      </c>
      <c r="C548" s="18" t="s">
        <v>823</v>
      </c>
      <c r="D548" s="20">
        <v>5</v>
      </c>
      <c r="E548" s="21">
        <v>106366.8</v>
      </c>
      <c r="F548" s="21">
        <v>3.2</v>
      </c>
      <c r="G548" s="21">
        <v>106370</v>
      </c>
      <c r="H548" s="21">
        <v>475592.5</v>
      </c>
      <c r="I548" s="21">
        <v>11539.7</v>
      </c>
      <c r="J548" s="21">
        <v>487132.2</v>
      </c>
      <c r="K548" s="21">
        <v>17937.099999999999</v>
      </c>
      <c r="L548" s="21">
        <v>4027.4</v>
      </c>
      <c r="M548" s="21">
        <v>54327.6</v>
      </c>
      <c r="N548" s="21">
        <v>1890.3</v>
      </c>
    </row>
    <row r="549" spans="1:14" ht="10.050000000000001" customHeight="1">
      <c r="A549" s="18" t="s">
        <v>413</v>
      </c>
      <c r="B549" s="19">
        <v>2011</v>
      </c>
      <c r="C549" s="18" t="s">
        <v>823</v>
      </c>
      <c r="D549" s="20">
        <v>5</v>
      </c>
      <c r="E549" s="21">
        <v>532.29999999999995</v>
      </c>
      <c r="F549" s="21">
        <v>154.30000000000001</v>
      </c>
      <c r="G549" s="21">
        <v>686.6</v>
      </c>
      <c r="H549" s="21">
        <v>935.9</v>
      </c>
      <c r="I549" s="21">
        <v>578.5</v>
      </c>
      <c r="J549" s="21">
        <v>1514.4</v>
      </c>
      <c r="K549" s="21">
        <v>0</v>
      </c>
      <c r="L549" s="21">
        <v>0</v>
      </c>
      <c r="M549" s="21">
        <v>68.900000000000006</v>
      </c>
      <c r="N549" s="21">
        <v>0</v>
      </c>
    </row>
    <row r="550" spans="1:14" ht="10.050000000000001" customHeight="1">
      <c r="A550" s="18" t="s">
        <v>392</v>
      </c>
      <c r="B550" s="19">
        <v>2011</v>
      </c>
      <c r="C550" s="18" t="s">
        <v>823</v>
      </c>
      <c r="D550" s="20">
        <v>5</v>
      </c>
      <c r="E550" s="21">
        <v>2972.5</v>
      </c>
      <c r="F550" s="21">
        <v>541.1</v>
      </c>
      <c r="G550" s="21">
        <v>3513.6</v>
      </c>
      <c r="H550" s="21">
        <v>41724.1</v>
      </c>
      <c r="I550" s="21">
        <v>2655.9</v>
      </c>
      <c r="J550" s="21">
        <v>44380</v>
      </c>
      <c r="K550" s="21">
        <v>1932.8</v>
      </c>
      <c r="L550" s="21">
        <v>864</v>
      </c>
      <c r="M550" s="21">
        <v>1714.9</v>
      </c>
      <c r="N550" s="21">
        <v>42.2</v>
      </c>
    </row>
    <row r="551" spans="1:14" ht="10.050000000000001" customHeight="1">
      <c r="A551" s="18" t="s">
        <v>375</v>
      </c>
      <c r="B551" s="19">
        <v>2011</v>
      </c>
      <c r="C551" s="18" t="s">
        <v>823</v>
      </c>
      <c r="D551" s="20">
        <v>5</v>
      </c>
      <c r="E551" s="21">
        <v>31095.7</v>
      </c>
      <c r="F551" s="21">
        <v>936.6</v>
      </c>
      <c r="G551" s="21">
        <v>32032.3</v>
      </c>
      <c r="H551" s="21">
        <v>261240.2</v>
      </c>
      <c r="I551" s="21">
        <v>2022.8</v>
      </c>
      <c r="J551" s="21">
        <v>263263</v>
      </c>
      <c r="K551" s="21">
        <v>24943.8</v>
      </c>
      <c r="L551" s="21">
        <v>1160.2</v>
      </c>
      <c r="M551" s="21">
        <v>19774</v>
      </c>
      <c r="N551" s="21">
        <v>1137.5</v>
      </c>
    </row>
    <row r="552" spans="1:14" ht="10.050000000000001" customHeight="1">
      <c r="A552" s="18" t="s">
        <v>330</v>
      </c>
      <c r="B552" s="19">
        <v>2011</v>
      </c>
      <c r="C552" s="18" t="s">
        <v>823</v>
      </c>
      <c r="D552" s="20">
        <v>6</v>
      </c>
      <c r="E552" s="21">
        <v>38547.1</v>
      </c>
      <c r="F552" s="21">
        <v>23</v>
      </c>
      <c r="G552" s="21">
        <v>38570.1</v>
      </c>
      <c r="H552" s="21">
        <v>182960.3</v>
      </c>
      <c r="I552" s="21">
        <v>8860.6</v>
      </c>
      <c r="J552" s="21">
        <v>191820.9</v>
      </c>
      <c r="K552" s="21">
        <v>21887.599999999999</v>
      </c>
      <c r="L552" s="21">
        <v>16262.4</v>
      </c>
      <c r="M552" s="21">
        <v>11748.9</v>
      </c>
      <c r="N552" s="21">
        <v>563</v>
      </c>
    </row>
    <row r="553" spans="1:14" ht="10.050000000000001" customHeight="1">
      <c r="A553" s="18" t="s">
        <v>413</v>
      </c>
      <c r="B553" s="19">
        <v>2011</v>
      </c>
      <c r="C553" s="18" t="s">
        <v>823</v>
      </c>
      <c r="D553" s="20">
        <v>6</v>
      </c>
      <c r="E553" s="21">
        <v>656.4</v>
      </c>
      <c r="F553" s="21">
        <v>926.6</v>
      </c>
      <c r="G553" s="21">
        <v>1583</v>
      </c>
      <c r="H553" s="21">
        <v>369.1</v>
      </c>
      <c r="I553" s="21">
        <v>566</v>
      </c>
      <c r="J553" s="21">
        <v>935.1</v>
      </c>
      <c r="K553" s="21">
        <v>0</v>
      </c>
      <c r="L553" s="21">
        <v>0</v>
      </c>
      <c r="M553" s="21">
        <v>0</v>
      </c>
      <c r="N553" s="21">
        <v>0</v>
      </c>
    </row>
    <row r="554" spans="1:14" ht="10.050000000000001" customHeight="1">
      <c r="A554" s="18" t="s">
        <v>392</v>
      </c>
      <c r="B554" s="19">
        <v>2011</v>
      </c>
      <c r="C554" s="18" t="s">
        <v>823</v>
      </c>
      <c r="D554" s="20">
        <v>6</v>
      </c>
      <c r="E554" s="21">
        <v>2021.5</v>
      </c>
      <c r="F554" s="21">
        <v>649.5</v>
      </c>
      <c r="G554" s="21">
        <v>2671</v>
      </c>
      <c r="H554" s="21">
        <v>31330.3</v>
      </c>
      <c r="I554" s="21">
        <v>1787.4</v>
      </c>
      <c r="J554" s="21">
        <v>33117.699999999997</v>
      </c>
      <c r="K554" s="21">
        <v>1722.5</v>
      </c>
      <c r="L554" s="21">
        <v>459.3</v>
      </c>
      <c r="M554" s="21">
        <v>663.1</v>
      </c>
      <c r="N554" s="21">
        <v>6.5</v>
      </c>
    </row>
    <row r="555" spans="1:14" ht="10.050000000000001" customHeight="1">
      <c r="A555" s="18" t="s">
        <v>375</v>
      </c>
      <c r="B555" s="19">
        <v>2011</v>
      </c>
      <c r="C555" s="18" t="s">
        <v>823</v>
      </c>
      <c r="D555" s="20">
        <v>6</v>
      </c>
      <c r="E555" s="21">
        <v>22490.3</v>
      </c>
      <c r="F555" s="21">
        <v>-128.6</v>
      </c>
      <c r="G555" s="21">
        <v>22361.7</v>
      </c>
      <c r="H555" s="21">
        <v>125102</v>
      </c>
      <c r="I555" s="21">
        <v>817.5</v>
      </c>
      <c r="J555" s="21">
        <v>125919.5</v>
      </c>
      <c r="K555" s="21">
        <v>14349.3</v>
      </c>
      <c r="L555" s="21">
        <v>273.7</v>
      </c>
      <c r="M555" s="21">
        <v>9405.2999999999993</v>
      </c>
      <c r="N555" s="21">
        <v>1462.9</v>
      </c>
    </row>
    <row r="556" spans="1:14" ht="10.050000000000001" customHeight="1">
      <c r="A556" s="18" t="s">
        <v>413</v>
      </c>
      <c r="B556" s="19">
        <v>2011</v>
      </c>
      <c r="C556" s="18" t="s">
        <v>1713</v>
      </c>
      <c r="D556" s="20">
        <v>4</v>
      </c>
      <c r="E556" s="21">
        <v>0</v>
      </c>
      <c r="F556" s="21">
        <v>0</v>
      </c>
      <c r="G556" s="21">
        <v>0</v>
      </c>
      <c r="H556" s="21">
        <v>41.1</v>
      </c>
      <c r="I556" s="21">
        <v>0</v>
      </c>
      <c r="J556" s="21">
        <v>41.1</v>
      </c>
      <c r="K556" s="21">
        <v>0</v>
      </c>
      <c r="L556" s="21">
        <v>0</v>
      </c>
      <c r="M556" s="21">
        <v>0</v>
      </c>
      <c r="N556" s="21">
        <v>0</v>
      </c>
    </row>
    <row r="557" spans="1:14" ht="10.050000000000001" customHeight="1">
      <c r="A557" s="18" t="s">
        <v>392</v>
      </c>
      <c r="B557" s="19">
        <v>2011</v>
      </c>
      <c r="C557" s="18" t="s">
        <v>1713</v>
      </c>
      <c r="D557" s="20">
        <v>4</v>
      </c>
      <c r="E557" s="21">
        <v>0</v>
      </c>
      <c r="F557" s="21">
        <v>0</v>
      </c>
      <c r="G557" s="21">
        <v>0</v>
      </c>
      <c r="H557" s="21">
        <v>18.8</v>
      </c>
      <c r="I557" s="21">
        <v>0</v>
      </c>
      <c r="J557" s="21">
        <v>18.8</v>
      </c>
      <c r="K557" s="21">
        <v>0</v>
      </c>
      <c r="L557" s="21">
        <v>0</v>
      </c>
      <c r="M557" s="21">
        <v>0</v>
      </c>
      <c r="N557" s="21">
        <v>0</v>
      </c>
    </row>
    <row r="558" spans="1:14" ht="10.050000000000001" customHeight="1">
      <c r="A558" s="18" t="s">
        <v>375</v>
      </c>
      <c r="B558" s="19">
        <v>2011</v>
      </c>
      <c r="C558" s="18" t="s">
        <v>1713</v>
      </c>
      <c r="D558" s="20">
        <v>4</v>
      </c>
      <c r="E558" s="21">
        <v>273.3</v>
      </c>
      <c r="F558" s="21">
        <v>0</v>
      </c>
      <c r="G558" s="21">
        <v>273.3</v>
      </c>
      <c r="H558" s="21">
        <v>373.8</v>
      </c>
      <c r="I558" s="21">
        <v>0</v>
      </c>
      <c r="J558" s="21">
        <v>373.8</v>
      </c>
      <c r="K558" s="21">
        <v>0</v>
      </c>
      <c r="L558" s="21">
        <v>0</v>
      </c>
      <c r="M558" s="21">
        <v>0</v>
      </c>
      <c r="N558" s="21">
        <v>0</v>
      </c>
    </row>
    <row r="559" spans="1:14" ht="10.050000000000001" customHeight="1">
      <c r="A559" s="18" t="s">
        <v>375</v>
      </c>
      <c r="B559" s="19">
        <v>2011</v>
      </c>
      <c r="C559" s="18" t="s">
        <v>1713</v>
      </c>
      <c r="D559" s="20">
        <v>5</v>
      </c>
      <c r="E559" s="21">
        <v>267.5</v>
      </c>
      <c r="F559" s="21">
        <v>0</v>
      </c>
      <c r="G559" s="21">
        <v>267.5</v>
      </c>
      <c r="H559" s="21">
        <v>0</v>
      </c>
      <c r="I559" s="21">
        <v>0</v>
      </c>
      <c r="J559" s="21">
        <v>0</v>
      </c>
      <c r="K559" s="21">
        <v>0</v>
      </c>
      <c r="L559" s="21">
        <v>0</v>
      </c>
      <c r="M559" s="21">
        <v>0</v>
      </c>
      <c r="N559" s="21">
        <v>0</v>
      </c>
    </row>
    <row r="560" spans="1:14" ht="10.050000000000001" customHeight="1">
      <c r="A560" s="18" t="s">
        <v>330</v>
      </c>
      <c r="B560" s="19">
        <v>2011</v>
      </c>
      <c r="C560" s="18" t="s">
        <v>1713</v>
      </c>
      <c r="D560" s="20">
        <v>7</v>
      </c>
      <c r="E560" s="21">
        <v>3067917.2</v>
      </c>
      <c r="F560" s="21">
        <v>9021.4</v>
      </c>
      <c r="G560" s="21">
        <v>3076938.6</v>
      </c>
      <c r="H560" s="21">
        <v>2838676.6</v>
      </c>
      <c r="I560" s="21">
        <v>14230.8</v>
      </c>
      <c r="J560" s="21">
        <v>2852907.4</v>
      </c>
      <c r="K560" s="21">
        <v>1198418.5</v>
      </c>
      <c r="L560" s="21">
        <v>1566115.3</v>
      </c>
      <c r="M560" s="21">
        <v>384195</v>
      </c>
      <c r="N560" s="21">
        <v>5384.6</v>
      </c>
    </row>
    <row r="561" spans="1:14" ht="10.050000000000001" customHeight="1">
      <c r="A561" s="18" t="s">
        <v>413</v>
      </c>
      <c r="B561" s="19">
        <v>2011</v>
      </c>
      <c r="C561" s="18" t="s">
        <v>1713</v>
      </c>
      <c r="D561" s="20">
        <v>7</v>
      </c>
      <c r="E561" s="21">
        <v>10014.4</v>
      </c>
      <c r="F561" s="21">
        <v>16.7</v>
      </c>
      <c r="G561" s="21">
        <v>10031.1</v>
      </c>
      <c r="H561" s="21">
        <v>7910</v>
      </c>
      <c r="I561" s="21">
        <v>566</v>
      </c>
      <c r="J561" s="21">
        <v>8476</v>
      </c>
      <c r="K561" s="21">
        <v>2010.2</v>
      </c>
      <c r="L561" s="21">
        <v>2338.9</v>
      </c>
      <c r="M561" s="21">
        <v>328.6</v>
      </c>
      <c r="N561" s="21">
        <v>0.1</v>
      </c>
    </row>
    <row r="562" spans="1:14" ht="10.050000000000001" customHeight="1">
      <c r="A562" s="18" t="s">
        <v>392</v>
      </c>
      <c r="B562" s="19">
        <v>2011</v>
      </c>
      <c r="C562" s="18" t="s">
        <v>1713</v>
      </c>
      <c r="D562" s="20">
        <v>7</v>
      </c>
      <c r="E562" s="21">
        <v>671.1</v>
      </c>
      <c r="F562" s="21">
        <v>0</v>
      </c>
      <c r="G562" s="21">
        <v>671.1</v>
      </c>
      <c r="H562" s="21">
        <v>25949.1</v>
      </c>
      <c r="I562" s="21">
        <v>1496</v>
      </c>
      <c r="J562" s="21">
        <v>27445.1</v>
      </c>
      <c r="K562" s="21">
        <v>1532.2</v>
      </c>
      <c r="L562" s="21">
        <v>441.5</v>
      </c>
      <c r="M562" s="21">
        <v>369</v>
      </c>
      <c r="N562" s="21">
        <v>262.8</v>
      </c>
    </row>
    <row r="563" spans="1:14" ht="10.050000000000001" customHeight="1">
      <c r="A563" s="18" t="s">
        <v>375</v>
      </c>
      <c r="B563" s="19">
        <v>2011</v>
      </c>
      <c r="C563" s="18" t="s">
        <v>1713</v>
      </c>
      <c r="D563" s="20">
        <v>7</v>
      </c>
      <c r="E563" s="21">
        <v>3800.6</v>
      </c>
      <c r="F563" s="21">
        <v>29.9</v>
      </c>
      <c r="G563" s="21">
        <v>3830.5</v>
      </c>
      <c r="H563" s="21">
        <v>73329.399999999994</v>
      </c>
      <c r="I563" s="21">
        <v>815.2</v>
      </c>
      <c r="J563" s="21">
        <v>74144.600000000006</v>
      </c>
      <c r="K563" s="21">
        <v>13916.4</v>
      </c>
      <c r="L563" s="21">
        <v>938.9</v>
      </c>
      <c r="M563" s="21">
        <v>1254.5999999999999</v>
      </c>
      <c r="N563" s="21">
        <v>117.2</v>
      </c>
    </row>
    <row r="564" spans="1:14" ht="10.050000000000001" customHeight="1">
      <c r="A564" s="18" t="s">
        <v>330</v>
      </c>
      <c r="B564" s="19">
        <v>2011</v>
      </c>
      <c r="C564" s="18" t="s">
        <v>1713</v>
      </c>
      <c r="D564" s="20">
        <v>8</v>
      </c>
      <c r="E564" s="21">
        <v>581254.6</v>
      </c>
      <c r="F564" s="21">
        <v>2283.6</v>
      </c>
      <c r="G564" s="21">
        <v>583538.19999999995</v>
      </c>
      <c r="H564" s="21">
        <v>2926067.7</v>
      </c>
      <c r="I564" s="21">
        <v>12899.1</v>
      </c>
      <c r="J564" s="21">
        <v>2938966.8</v>
      </c>
      <c r="K564" s="21">
        <v>842403.1</v>
      </c>
      <c r="L564" s="21">
        <v>72343.8</v>
      </c>
      <c r="M564" s="21">
        <v>424719.6</v>
      </c>
      <c r="N564" s="21">
        <v>3548.1</v>
      </c>
    </row>
    <row r="565" spans="1:14" ht="10.050000000000001" customHeight="1">
      <c r="A565" s="18" t="s">
        <v>413</v>
      </c>
      <c r="B565" s="19">
        <v>2011</v>
      </c>
      <c r="C565" s="18" t="s">
        <v>1713</v>
      </c>
      <c r="D565" s="20">
        <v>8</v>
      </c>
      <c r="E565" s="21">
        <v>4537.6000000000004</v>
      </c>
      <c r="F565" s="21">
        <v>144.1</v>
      </c>
      <c r="G565" s="21">
        <v>4681.7</v>
      </c>
      <c r="H565" s="21">
        <v>9568.7999999999993</v>
      </c>
      <c r="I565" s="21">
        <v>684.2</v>
      </c>
      <c r="J565" s="21">
        <v>10253</v>
      </c>
      <c r="K565" s="21">
        <v>1762.6</v>
      </c>
      <c r="L565" s="21">
        <v>480.2</v>
      </c>
      <c r="M565" s="21">
        <v>726.4</v>
      </c>
      <c r="N565" s="21">
        <v>1.4</v>
      </c>
    </row>
    <row r="566" spans="1:14" ht="10.050000000000001" customHeight="1">
      <c r="A566" s="18" t="s">
        <v>392</v>
      </c>
      <c r="B566" s="19">
        <v>2011</v>
      </c>
      <c r="C566" s="18" t="s">
        <v>1713</v>
      </c>
      <c r="D566" s="20">
        <v>8</v>
      </c>
      <c r="E566" s="21">
        <v>2017.2</v>
      </c>
      <c r="F566" s="21">
        <v>0</v>
      </c>
      <c r="G566" s="21">
        <v>2017.2</v>
      </c>
      <c r="H566" s="21">
        <v>20689.400000000001</v>
      </c>
      <c r="I566" s="21">
        <v>1057</v>
      </c>
      <c r="J566" s="21">
        <v>21746.400000000001</v>
      </c>
      <c r="K566" s="21">
        <v>1016.4</v>
      </c>
      <c r="L566" s="21">
        <v>232</v>
      </c>
      <c r="M566" s="21">
        <v>720.4</v>
      </c>
      <c r="N566" s="21">
        <v>27.4</v>
      </c>
    </row>
    <row r="567" spans="1:14" ht="10.050000000000001" customHeight="1">
      <c r="A567" s="18" t="s">
        <v>375</v>
      </c>
      <c r="B567" s="19">
        <v>2011</v>
      </c>
      <c r="C567" s="18" t="s">
        <v>1713</v>
      </c>
      <c r="D567" s="20">
        <v>8</v>
      </c>
      <c r="E567" s="21">
        <v>172542.2</v>
      </c>
      <c r="F567" s="21">
        <v>1306.5999999999999</v>
      </c>
      <c r="G567" s="21">
        <v>173848.8</v>
      </c>
      <c r="H567" s="21">
        <v>202218</v>
      </c>
      <c r="I567" s="21">
        <v>1162.8</v>
      </c>
      <c r="J567" s="21">
        <v>203380.8</v>
      </c>
      <c r="K567" s="21">
        <v>75146.2</v>
      </c>
      <c r="L567" s="21">
        <v>62669.8</v>
      </c>
      <c r="M567" s="21">
        <v>1316.1</v>
      </c>
      <c r="N567" s="21">
        <v>124.1</v>
      </c>
    </row>
    <row r="568" spans="1:14" ht="10.050000000000001" customHeight="1">
      <c r="A568" s="18" t="s">
        <v>330</v>
      </c>
      <c r="B568" s="19">
        <v>2011</v>
      </c>
      <c r="C568" s="18" t="s">
        <v>1713</v>
      </c>
      <c r="D568" s="20">
        <v>9</v>
      </c>
      <c r="E568" s="21">
        <v>246981.6</v>
      </c>
      <c r="F568" s="21">
        <v>20.8</v>
      </c>
      <c r="G568" s="21">
        <v>247002.4</v>
      </c>
      <c r="H568" s="21">
        <v>2723052.9</v>
      </c>
      <c r="I568" s="21">
        <v>12303.9</v>
      </c>
      <c r="J568" s="21">
        <v>2735356.8</v>
      </c>
      <c r="K568" s="21">
        <v>674837.8</v>
      </c>
      <c r="L568" s="21">
        <v>8254.1</v>
      </c>
      <c r="M568" s="21">
        <v>168776.2</v>
      </c>
      <c r="N568" s="21">
        <v>7138.9</v>
      </c>
    </row>
    <row r="569" spans="1:14" ht="10.050000000000001" customHeight="1">
      <c r="A569" s="18" t="s">
        <v>413</v>
      </c>
      <c r="B569" s="19">
        <v>2011</v>
      </c>
      <c r="C569" s="18" t="s">
        <v>1713</v>
      </c>
      <c r="D569" s="20">
        <v>9</v>
      </c>
      <c r="E569" s="21">
        <v>1942.1</v>
      </c>
      <c r="F569" s="21">
        <v>0</v>
      </c>
      <c r="G569" s="21">
        <v>1942.1</v>
      </c>
      <c r="H569" s="21">
        <v>8221.6</v>
      </c>
      <c r="I569" s="21">
        <v>462.2</v>
      </c>
      <c r="J569" s="21">
        <v>8683.7999999999993</v>
      </c>
      <c r="K569" s="21">
        <v>1742.3</v>
      </c>
      <c r="L569" s="21">
        <v>90.9</v>
      </c>
      <c r="M569" s="21">
        <v>86.6</v>
      </c>
      <c r="N569" s="21">
        <v>24.6</v>
      </c>
    </row>
    <row r="570" spans="1:14" ht="10.050000000000001" customHeight="1">
      <c r="A570" s="18" t="s">
        <v>392</v>
      </c>
      <c r="B570" s="19">
        <v>2011</v>
      </c>
      <c r="C570" s="18" t="s">
        <v>1713</v>
      </c>
      <c r="D570" s="20">
        <v>9</v>
      </c>
      <c r="E570" s="21">
        <v>36590.6</v>
      </c>
      <c r="F570" s="21">
        <v>2370.3000000000002</v>
      </c>
      <c r="G570" s="21">
        <v>38960.9</v>
      </c>
      <c r="H570" s="21">
        <v>50223.5</v>
      </c>
      <c r="I570" s="21">
        <v>3410.2</v>
      </c>
      <c r="J570" s="21">
        <v>53633.7</v>
      </c>
      <c r="K570" s="21">
        <v>4396.8999999999996</v>
      </c>
      <c r="L570" s="21">
        <v>4559</v>
      </c>
      <c r="M570" s="21">
        <v>919.6</v>
      </c>
      <c r="N570" s="21">
        <v>28.1</v>
      </c>
    </row>
    <row r="571" spans="1:14" ht="10.050000000000001" customHeight="1">
      <c r="A571" s="18" t="s">
        <v>375</v>
      </c>
      <c r="B571" s="19">
        <v>2011</v>
      </c>
      <c r="C571" s="18" t="s">
        <v>1713</v>
      </c>
      <c r="D571" s="20">
        <v>9</v>
      </c>
      <c r="E571" s="21">
        <v>926181</v>
      </c>
      <c r="F571" s="21">
        <v>3132.9</v>
      </c>
      <c r="G571" s="21">
        <v>929313.9</v>
      </c>
      <c r="H571" s="21">
        <v>971487.2</v>
      </c>
      <c r="I571" s="21">
        <v>5634.7</v>
      </c>
      <c r="J571" s="21">
        <v>977121.9</v>
      </c>
      <c r="K571" s="21">
        <v>342399.6</v>
      </c>
      <c r="L571" s="21">
        <v>300511.2</v>
      </c>
      <c r="M571" s="21">
        <v>31121.599999999999</v>
      </c>
      <c r="N571" s="21">
        <v>2136</v>
      </c>
    </row>
    <row r="572" spans="1:14" ht="10.050000000000001" customHeight="1">
      <c r="A572" s="18" t="s">
        <v>330</v>
      </c>
      <c r="B572" s="19">
        <v>2011</v>
      </c>
      <c r="C572" s="18" t="s">
        <v>1713</v>
      </c>
      <c r="D572" s="20">
        <v>10</v>
      </c>
      <c r="E572" s="21">
        <v>125719.3</v>
      </c>
      <c r="F572" s="21">
        <v>122.3</v>
      </c>
      <c r="G572" s="21">
        <v>125841.60000000001</v>
      </c>
      <c r="H572" s="21">
        <v>2430286.7999999998</v>
      </c>
      <c r="I572" s="21">
        <v>12136.7</v>
      </c>
      <c r="J572" s="21">
        <v>2442423.5</v>
      </c>
      <c r="K572" s="21">
        <v>606949.80000000005</v>
      </c>
      <c r="L572" s="21">
        <v>9731.2000000000007</v>
      </c>
      <c r="M572" s="21">
        <v>73959.8</v>
      </c>
      <c r="N572" s="21">
        <v>3654.3</v>
      </c>
    </row>
    <row r="573" spans="1:14" ht="10.050000000000001" customHeight="1">
      <c r="A573" s="18" t="s">
        <v>413</v>
      </c>
      <c r="B573" s="19">
        <v>2011</v>
      </c>
      <c r="C573" s="18" t="s">
        <v>1713</v>
      </c>
      <c r="D573" s="20">
        <v>10</v>
      </c>
      <c r="E573" s="21">
        <v>1034.0999999999999</v>
      </c>
      <c r="F573" s="21">
        <v>0</v>
      </c>
      <c r="G573" s="21">
        <v>1034.0999999999999</v>
      </c>
      <c r="H573" s="21">
        <v>7014.8</v>
      </c>
      <c r="I573" s="21">
        <v>452.8</v>
      </c>
      <c r="J573" s="21">
        <v>7467.6</v>
      </c>
      <c r="K573" s="21">
        <v>1172.3</v>
      </c>
      <c r="L573" s="21">
        <v>2.6</v>
      </c>
      <c r="M573" s="21">
        <v>455.7</v>
      </c>
      <c r="N573" s="21">
        <v>116.9</v>
      </c>
    </row>
    <row r="574" spans="1:14" ht="10.050000000000001" customHeight="1">
      <c r="A574" s="18" t="s">
        <v>392</v>
      </c>
      <c r="B574" s="19">
        <v>2011</v>
      </c>
      <c r="C574" s="18" t="s">
        <v>1713</v>
      </c>
      <c r="D574" s="20">
        <v>10</v>
      </c>
      <c r="E574" s="21">
        <v>40046.300000000003</v>
      </c>
      <c r="F574" s="21">
        <v>1427.7</v>
      </c>
      <c r="G574" s="21">
        <v>41474</v>
      </c>
      <c r="H574" s="21">
        <v>82874.5</v>
      </c>
      <c r="I574" s="21">
        <v>4689.5</v>
      </c>
      <c r="J574" s="21">
        <v>87564</v>
      </c>
      <c r="K574" s="21">
        <v>7938.6</v>
      </c>
      <c r="L574" s="21">
        <v>6165.4</v>
      </c>
      <c r="M574" s="21">
        <v>2587.1</v>
      </c>
      <c r="N574" s="21">
        <v>36.200000000000003</v>
      </c>
    </row>
    <row r="575" spans="1:14" ht="10.050000000000001" customHeight="1">
      <c r="A575" s="18" t="s">
        <v>375</v>
      </c>
      <c r="B575" s="19">
        <v>2011</v>
      </c>
      <c r="C575" s="18" t="s">
        <v>1713</v>
      </c>
      <c r="D575" s="20">
        <v>10</v>
      </c>
      <c r="E575" s="21">
        <v>163470.20000000001</v>
      </c>
      <c r="F575" s="21">
        <v>1835.4</v>
      </c>
      <c r="G575" s="21">
        <v>165305.60000000001</v>
      </c>
      <c r="H575" s="21">
        <v>958320.3</v>
      </c>
      <c r="I575" s="21">
        <v>5599.4</v>
      </c>
      <c r="J575" s="21">
        <v>963919.700000001</v>
      </c>
      <c r="K575" s="21">
        <v>307933.8</v>
      </c>
      <c r="L575" s="21">
        <v>35713.5</v>
      </c>
      <c r="M575" s="21">
        <v>68711.3</v>
      </c>
      <c r="N575" s="21">
        <v>1438.1</v>
      </c>
    </row>
    <row r="576" spans="1:14" ht="10.050000000000001" customHeight="1">
      <c r="A576" s="18" t="s">
        <v>330</v>
      </c>
      <c r="B576" s="19">
        <v>2011</v>
      </c>
      <c r="C576" s="18" t="s">
        <v>1713</v>
      </c>
      <c r="D576" s="20">
        <v>11</v>
      </c>
      <c r="E576" s="21">
        <v>292267.5</v>
      </c>
      <c r="F576" s="21">
        <v>591</v>
      </c>
      <c r="G576" s="21">
        <v>292858.5</v>
      </c>
      <c r="H576" s="21">
        <v>2321150.7999999998</v>
      </c>
      <c r="I576" s="21">
        <v>11935</v>
      </c>
      <c r="J576" s="21">
        <v>2333085.7999999998</v>
      </c>
      <c r="K576" s="21">
        <v>437958.3</v>
      </c>
      <c r="L576" s="21">
        <v>28567.7</v>
      </c>
      <c r="M576" s="21">
        <v>193684.8</v>
      </c>
      <c r="N576" s="21">
        <v>3798.1</v>
      </c>
    </row>
    <row r="577" spans="1:14" ht="10.050000000000001" customHeight="1">
      <c r="A577" s="18" t="s">
        <v>413</v>
      </c>
      <c r="B577" s="19">
        <v>2011</v>
      </c>
      <c r="C577" s="18" t="s">
        <v>1713</v>
      </c>
      <c r="D577" s="20">
        <v>11</v>
      </c>
      <c r="E577" s="21">
        <v>1248.3</v>
      </c>
      <c r="F577" s="21">
        <v>105</v>
      </c>
      <c r="G577" s="21">
        <v>1353.3</v>
      </c>
      <c r="H577" s="21">
        <v>6424.5</v>
      </c>
      <c r="I577" s="21">
        <v>553.6</v>
      </c>
      <c r="J577" s="21">
        <v>6978.1</v>
      </c>
      <c r="K577" s="21">
        <v>889.5</v>
      </c>
      <c r="L577" s="21">
        <v>31.9</v>
      </c>
      <c r="M577" s="21">
        <v>314.7</v>
      </c>
      <c r="N577" s="21">
        <v>0</v>
      </c>
    </row>
    <row r="578" spans="1:14" ht="10.050000000000001" customHeight="1">
      <c r="A578" s="18" t="s">
        <v>392</v>
      </c>
      <c r="B578" s="19">
        <v>2011</v>
      </c>
      <c r="C578" s="18" t="s">
        <v>1713</v>
      </c>
      <c r="D578" s="20">
        <v>11</v>
      </c>
      <c r="E578" s="21">
        <v>6672.3</v>
      </c>
      <c r="F578" s="21">
        <v>402.2</v>
      </c>
      <c r="G578" s="21">
        <v>7074.5</v>
      </c>
      <c r="H578" s="21">
        <v>80666.7</v>
      </c>
      <c r="I578" s="21">
        <v>4543.8999999999996</v>
      </c>
      <c r="J578" s="21">
        <v>85210.6</v>
      </c>
      <c r="K578" s="21">
        <v>7275.5</v>
      </c>
      <c r="L578" s="21">
        <v>581.9</v>
      </c>
      <c r="M578" s="21">
        <v>1262.9000000000001</v>
      </c>
      <c r="N578" s="21">
        <v>17.8</v>
      </c>
    </row>
    <row r="579" spans="1:14" ht="10.050000000000001" customHeight="1">
      <c r="A579" s="18" t="s">
        <v>375</v>
      </c>
      <c r="B579" s="19">
        <v>2011</v>
      </c>
      <c r="C579" s="18" t="s">
        <v>1713</v>
      </c>
      <c r="D579" s="20">
        <v>11</v>
      </c>
      <c r="E579" s="21">
        <v>89996.7</v>
      </c>
      <c r="F579" s="21">
        <v>1028.7</v>
      </c>
      <c r="G579" s="21">
        <v>91025.4</v>
      </c>
      <c r="H579" s="21">
        <v>907732.8</v>
      </c>
      <c r="I579" s="21">
        <v>5780</v>
      </c>
      <c r="J579" s="21">
        <v>913512.8</v>
      </c>
      <c r="K579" s="21">
        <v>242842.2</v>
      </c>
      <c r="L579" s="21">
        <v>4055.6</v>
      </c>
      <c r="M579" s="21">
        <v>67397.8</v>
      </c>
      <c r="N579" s="21">
        <v>1749.2</v>
      </c>
    </row>
    <row r="580" spans="1:14" ht="10.050000000000001" customHeight="1">
      <c r="A580" s="18" t="s">
        <v>330</v>
      </c>
      <c r="B580" s="19">
        <v>2011</v>
      </c>
      <c r="C580" s="18" t="s">
        <v>1713</v>
      </c>
      <c r="D580" s="20">
        <v>12</v>
      </c>
      <c r="E580" s="21">
        <v>138223.70000000001</v>
      </c>
      <c r="F580" s="21">
        <v>92.5</v>
      </c>
      <c r="G580" s="21">
        <v>138316.20000000001</v>
      </c>
      <c r="H580" s="21">
        <v>2028145.9</v>
      </c>
      <c r="I580" s="21">
        <v>10205.4</v>
      </c>
      <c r="J580" s="21">
        <v>2038351.3</v>
      </c>
      <c r="K580" s="21">
        <v>404442.5</v>
      </c>
      <c r="L580" s="21">
        <v>28705.4</v>
      </c>
      <c r="M580" s="21">
        <v>59031.5</v>
      </c>
      <c r="N580" s="21">
        <v>3190.9</v>
      </c>
    </row>
    <row r="581" spans="1:14" ht="10.050000000000001" customHeight="1">
      <c r="A581" s="18" t="s">
        <v>413</v>
      </c>
      <c r="B581" s="19">
        <v>2011</v>
      </c>
      <c r="C581" s="18" t="s">
        <v>1713</v>
      </c>
      <c r="D581" s="20">
        <v>12</v>
      </c>
      <c r="E581" s="21">
        <v>823.8</v>
      </c>
      <c r="F581" s="21">
        <v>75</v>
      </c>
      <c r="G581" s="21">
        <v>898.8</v>
      </c>
      <c r="H581" s="21">
        <v>5775.3</v>
      </c>
      <c r="I581" s="21">
        <v>628.5</v>
      </c>
      <c r="J581" s="21">
        <v>6403.8</v>
      </c>
      <c r="K581" s="21">
        <v>722</v>
      </c>
      <c r="L581" s="21">
        <v>0</v>
      </c>
      <c r="M581" s="21">
        <v>152.6</v>
      </c>
      <c r="N581" s="21">
        <v>14.9</v>
      </c>
    </row>
    <row r="582" spans="1:14" ht="10.050000000000001" customHeight="1">
      <c r="A582" s="18" t="s">
        <v>392</v>
      </c>
      <c r="B582" s="19">
        <v>2011</v>
      </c>
      <c r="C582" s="18" t="s">
        <v>1713</v>
      </c>
      <c r="D582" s="20">
        <v>12</v>
      </c>
      <c r="E582" s="21">
        <v>2104.3000000000002</v>
      </c>
      <c r="F582" s="21">
        <v>0</v>
      </c>
      <c r="G582" s="21">
        <v>2104.3000000000002</v>
      </c>
      <c r="H582" s="21">
        <v>75224.600000000006</v>
      </c>
      <c r="I582" s="21">
        <v>4523.3999999999996</v>
      </c>
      <c r="J582" s="21">
        <v>79748</v>
      </c>
      <c r="K582" s="21">
        <v>6488.3</v>
      </c>
      <c r="L582" s="21">
        <v>313.10000000000002</v>
      </c>
      <c r="M582" s="21">
        <v>965.3</v>
      </c>
      <c r="N582" s="21">
        <v>99.400000000000105</v>
      </c>
    </row>
    <row r="583" spans="1:14" ht="10.050000000000001" customHeight="1">
      <c r="A583" s="18" t="s">
        <v>375</v>
      </c>
      <c r="B583" s="19">
        <v>2011</v>
      </c>
      <c r="C583" s="18" t="s">
        <v>1713</v>
      </c>
      <c r="D583" s="20">
        <v>12</v>
      </c>
      <c r="E583" s="21">
        <v>42062.8</v>
      </c>
      <c r="F583" s="21">
        <v>-1.3</v>
      </c>
      <c r="G583" s="21">
        <v>42061.5</v>
      </c>
      <c r="H583" s="21">
        <v>823490.7</v>
      </c>
      <c r="I583" s="21">
        <v>4070.2</v>
      </c>
      <c r="J583" s="21">
        <v>827560.9</v>
      </c>
      <c r="K583" s="21">
        <v>210424.2</v>
      </c>
      <c r="L583" s="21">
        <v>1606.1</v>
      </c>
      <c r="M583" s="21">
        <v>30784.2</v>
      </c>
      <c r="N583" s="21">
        <v>3239.9</v>
      </c>
    </row>
    <row r="584" spans="1:14" ht="10.050000000000001" customHeight="1">
      <c r="A584" s="18" t="s">
        <v>330</v>
      </c>
      <c r="B584" s="19">
        <v>2012</v>
      </c>
      <c r="C584" s="18" t="s">
        <v>1713</v>
      </c>
      <c r="D584" s="20">
        <v>1</v>
      </c>
      <c r="E584" s="21">
        <v>230351</v>
      </c>
      <c r="F584" s="21">
        <v>1282.8</v>
      </c>
      <c r="G584" s="21">
        <v>231633.8</v>
      </c>
      <c r="H584" s="21">
        <v>1717678.7</v>
      </c>
      <c r="I584" s="21">
        <v>10147</v>
      </c>
      <c r="J584" s="21">
        <v>1727825.7</v>
      </c>
      <c r="K584" s="21">
        <v>288893.7</v>
      </c>
      <c r="L584" s="21">
        <v>28033.5</v>
      </c>
      <c r="M584" s="21">
        <v>138661</v>
      </c>
      <c r="N584" s="21">
        <v>4921</v>
      </c>
    </row>
    <row r="585" spans="1:14" ht="10.050000000000001" customHeight="1">
      <c r="A585" s="18" t="s">
        <v>413</v>
      </c>
      <c r="B585" s="19">
        <v>2012</v>
      </c>
      <c r="C585" s="18" t="s">
        <v>1713</v>
      </c>
      <c r="D585" s="20">
        <v>1</v>
      </c>
      <c r="E585" s="21">
        <v>901.1</v>
      </c>
      <c r="F585" s="21">
        <v>0</v>
      </c>
      <c r="G585" s="21">
        <v>901.1</v>
      </c>
      <c r="H585" s="21">
        <v>5862.8</v>
      </c>
      <c r="I585" s="21">
        <v>611.9</v>
      </c>
      <c r="J585" s="21">
        <v>6474.7</v>
      </c>
      <c r="K585" s="21">
        <v>469.3</v>
      </c>
      <c r="L585" s="21">
        <v>0</v>
      </c>
      <c r="M585" s="21">
        <v>122.8</v>
      </c>
      <c r="N585" s="21">
        <v>129.9</v>
      </c>
    </row>
    <row r="586" spans="1:14" ht="10.050000000000001" customHeight="1">
      <c r="A586" s="18" t="s">
        <v>392</v>
      </c>
      <c r="B586" s="19">
        <v>2012</v>
      </c>
      <c r="C586" s="18" t="s">
        <v>1713</v>
      </c>
      <c r="D586" s="20">
        <v>1</v>
      </c>
      <c r="E586" s="21">
        <v>2640.9</v>
      </c>
      <c r="F586" s="21">
        <v>245.7</v>
      </c>
      <c r="G586" s="21">
        <v>2886.6</v>
      </c>
      <c r="H586" s="21">
        <v>69521.3</v>
      </c>
      <c r="I586" s="21">
        <v>4451.6000000000004</v>
      </c>
      <c r="J586" s="21">
        <v>73972.899999999994</v>
      </c>
      <c r="K586" s="21">
        <v>5013.7</v>
      </c>
      <c r="L586" s="21">
        <v>831.8</v>
      </c>
      <c r="M586" s="21">
        <v>2008.8</v>
      </c>
      <c r="N586" s="21">
        <v>28.1</v>
      </c>
    </row>
    <row r="587" spans="1:14" ht="10.050000000000001" customHeight="1">
      <c r="A587" s="18" t="s">
        <v>375</v>
      </c>
      <c r="B587" s="19">
        <v>2012</v>
      </c>
      <c r="C587" s="18" t="s">
        <v>1713</v>
      </c>
      <c r="D587" s="20">
        <v>1</v>
      </c>
      <c r="E587" s="21">
        <v>78665</v>
      </c>
      <c r="F587" s="21">
        <v>746</v>
      </c>
      <c r="G587" s="21">
        <v>79411</v>
      </c>
      <c r="H587" s="21">
        <v>710554.8</v>
      </c>
      <c r="I587" s="21">
        <v>3424.1</v>
      </c>
      <c r="J587" s="21">
        <v>713978.9</v>
      </c>
      <c r="K587" s="21">
        <v>154307.5</v>
      </c>
      <c r="L587" s="21">
        <v>4380.2</v>
      </c>
      <c r="M587" s="21">
        <v>57838.7</v>
      </c>
      <c r="N587" s="21">
        <v>2658.2</v>
      </c>
    </row>
    <row r="588" spans="1:14" ht="10.050000000000001" customHeight="1">
      <c r="A588" s="18" t="s">
        <v>330</v>
      </c>
      <c r="B588" s="19">
        <v>2012</v>
      </c>
      <c r="C588" s="18" t="s">
        <v>1713</v>
      </c>
      <c r="D588" s="20">
        <v>2</v>
      </c>
      <c r="E588" s="21">
        <v>158573</v>
      </c>
      <c r="F588" s="21">
        <v>76.400000000000006</v>
      </c>
      <c r="G588" s="21">
        <v>158649.4</v>
      </c>
      <c r="H588" s="21">
        <v>1425985.6</v>
      </c>
      <c r="I588" s="21">
        <v>10046.799999999999</v>
      </c>
      <c r="J588" s="21">
        <v>1436032.4</v>
      </c>
      <c r="K588" s="21">
        <v>202090.8</v>
      </c>
      <c r="L588" s="21">
        <v>15657.9</v>
      </c>
      <c r="M588" s="21">
        <v>99720.8</v>
      </c>
      <c r="N588" s="21">
        <v>2740.3</v>
      </c>
    </row>
    <row r="589" spans="1:14" ht="10.050000000000001" customHeight="1">
      <c r="A589" s="18" t="s">
        <v>413</v>
      </c>
      <c r="B589" s="19">
        <v>2012</v>
      </c>
      <c r="C589" s="18" t="s">
        <v>1713</v>
      </c>
      <c r="D589" s="20">
        <v>2</v>
      </c>
      <c r="E589" s="21">
        <v>430.7</v>
      </c>
      <c r="F589" s="21">
        <v>0</v>
      </c>
      <c r="G589" s="21">
        <v>430.7</v>
      </c>
      <c r="H589" s="21">
        <v>5398.3</v>
      </c>
      <c r="I589" s="21">
        <v>539.79999999999995</v>
      </c>
      <c r="J589" s="21">
        <v>5938.1</v>
      </c>
      <c r="K589" s="21">
        <v>301</v>
      </c>
      <c r="L589" s="21">
        <v>0</v>
      </c>
      <c r="M589" s="21">
        <v>97.8</v>
      </c>
      <c r="N589" s="21">
        <v>70.5</v>
      </c>
    </row>
    <row r="590" spans="1:14" ht="10.050000000000001" customHeight="1">
      <c r="A590" s="18" t="s">
        <v>392</v>
      </c>
      <c r="B590" s="19">
        <v>2012</v>
      </c>
      <c r="C590" s="18" t="s">
        <v>1713</v>
      </c>
      <c r="D590" s="20">
        <v>2</v>
      </c>
      <c r="E590" s="21">
        <v>1784.1</v>
      </c>
      <c r="F590" s="21">
        <v>96.4</v>
      </c>
      <c r="G590" s="21">
        <v>1880.5</v>
      </c>
      <c r="H590" s="21">
        <v>63180.5</v>
      </c>
      <c r="I590" s="21">
        <v>4306.5</v>
      </c>
      <c r="J590" s="21">
        <v>67487</v>
      </c>
      <c r="K590" s="21">
        <v>4138.6000000000004</v>
      </c>
      <c r="L590" s="21">
        <v>314</v>
      </c>
      <c r="M590" s="21">
        <v>551.29999999999995</v>
      </c>
      <c r="N590" s="21">
        <v>637.79999999999995</v>
      </c>
    </row>
    <row r="591" spans="1:14" ht="10.050000000000001" customHeight="1">
      <c r="A591" s="18" t="s">
        <v>375</v>
      </c>
      <c r="B591" s="19">
        <v>2012</v>
      </c>
      <c r="C591" s="18" t="s">
        <v>1713</v>
      </c>
      <c r="D591" s="20">
        <v>2</v>
      </c>
      <c r="E591" s="21">
        <v>59466.400000000001</v>
      </c>
      <c r="F591" s="21">
        <v>1612.7</v>
      </c>
      <c r="G591" s="21">
        <v>61079.1</v>
      </c>
      <c r="H591" s="21">
        <v>615640</v>
      </c>
      <c r="I591" s="21">
        <v>3054.8</v>
      </c>
      <c r="J591" s="21">
        <v>618694.80000000005</v>
      </c>
      <c r="K591" s="21">
        <v>105274.3</v>
      </c>
      <c r="L591" s="21">
        <v>1709.9</v>
      </c>
      <c r="M591" s="21">
        <v>48359</v>
      </c>
      <c r="N591" s="21">
        <v>2384.4</v>
      </c>
    </row>
    <row r="592" spans="1:14" ht="10.050000000000001" customHeight="1">
      <c r="A592" s="18" t="s">
        <v>330</v>
      </c>
      <c r="B592" s="19">
        <v>2012</v>
      </c>
      <c r="C592" s="18" t="s">
        <v>1713</v>
      </c>
      <c r="D592" s="20">
        <v>3</v>
      </c>
      <c r="E592" s="21">
        <v>151745.4</v>
      </c>
      <c r="F592" s="21">
        <v>0</v>
      </c>
      <c r="G592" s="21">
        <v>151745.4</v>
      </c>
      <c r="H592" s="21">
        <v>1048166.1</v>
      </c>
      <c r="I592" s="21">
        <v>10006.1</v>
      </c>
      <c r="J592" s="21">
        <v>1058172.2</v>
      </c>
      <c r="K592" s="21">
        <v>131004.1</v>
      </c>
      <c r="L592" s="21">
        <v>14937.1</v>
      </c>
      <c r="M592" s="21">
        <v>84019.6</v>
      </c>
      <c r="N592" s="21">
        <v>1849.3</v>
      </c>
    </row>
    <row r="593" spans="1:14" ht="10.050000000000001" customHeight="1">
      <c r="A593" s="18" t="s">
        <v>413</v>
      </c>
      <c r="B593" s="19">
        <v>2012</v>
      </c>
      <c r="C593" s="18" t="s">
        <v>1713</v>
      </c>
      <c r="D593" s="20">
        <v>3</v>
      </c>
      <c r="E593" s="21">
        <v>689.7</v>
      </c>
      <c r="F593" s="21">
        <v>0</v>
      </c>
      <c r="G593" s="21">
        <v>689.7</v>
      </c>
      <c r="H593" s="21">
        <v>4753.1000000000004</v>
      </c>
      <c r="I593" s="21">
        <v>351.4</v>
      </c>
      <c r="J593" s="21">
        <v>5104.5</v>
      </c>
      <c r="K593" s="21">
        <v>213.8</v>
      </c>
      <c r="L593" s="21">
        <v>0</v>
      </c>
      <c r="M593" s="21">
        <v>65.7</v>
      </c>
      <c r="N593" s="21">
        <v>21.5</v>
      </c>
    </row>
    <row r="594" spans="1:14" ht="10.050000000000001" customHeight="1">
      <c r="A594" s="18" t="s">
        <v>392</v>
      </c>
      <c r="B594" s="19">
        <v>2012</v>
      </c>
      <c r="C594" s="18" t="s">
        <v>1713</v>
      </c>
      <c r="D594" s="20">
        <v>3</v>
      </c>
      <c r="E594" s="21">
        <v>3221.8</v>
      </c>
      <c r="F594" s="21">
        <v>194.5</v>
      </c>
      <c r="G594" s="21">
        <v>3416.3</v>
      </c>
      <c r="H594" s="21">
        <v>51660.9</v>
      </c>
      <c r="I594" s="21">
        <v>2937.1</v>
      </c>
      <c r="J594" s="21">
        <v>54598</v>
      </c>
      <c r="K594" s="21">
        <v>3119.9</v>
      </c>
      <c r="L594" s="21">
        <v>618.9</v>
      </c>
      <c r="M594" s="21">
        <v>1153.0999999999999</v>
      </c>
      <c r="N594" s="21">
        <v>183.3</v>
      </c>
    </row>
    <row r="595" spans="1:14" ht="10.050000000000001" customHeight="1">
      <c r="A595" s="18" t="s">
        <v>375</v>
      </c>
      <c r="B595" s="19">
        <v>2012</v>
      </c>
      <c r="C595" s="18" t="s">
        <v>1713</v>
      </c>
      <c r="D595" s="20">
        <v>3</v>
      </c>
      <c r="E595" s="21">
        <v>65072.4</v>
      </c>
      <c r="F595" s="21">
        <v>138.6</v>
      </c>
      <c r="G595" s="21">
        <v>65211</v>
      </c>
      <c r="H595" s="21">
        <v>488943.8</v>
      </c>
      <c r="I595" s="21">
        <v>2618.4</v>
      </c>
      <c r="J595" s="21">
        <v>491562.2</v>
      </c>
      <c r="K595" s="21">
        <v>55252.6</v>
      </c>
      <c r="L595" s="21">
        <v>2688.6</v>
      </c>
      <c r="M595" s="21">
        <v>42066.400000000001</v>
      </c>
      <c r="N595" s="21">
        <v>1553.7</v>
      </c>
    </row>
    <row r="596" spans="1:14" ht="10.050000000000001" customHeight="1">
      <c r="A596" s="18" t="s">
        <v>330</v>
      </c>
      <c r="B596" s="19">
        <v>2012</v>
      </c>
      <c r="C596" s="18" t="s">
        <v>1713</v>
      </c>
      <c r="D596" s="20">
        <v>4</v>
      </c>
      <c r="E596" s="21">
        <v>131998.6</v>
      </c>
      <c r="F596" s="21">
        <v>0</v>
      </c>
      <c r="G596" s="21">
        <v>131998.6</v>
      </c>
      <c r="H596" s="21">
        <v>707457.1</v>
      </c>
      <c r="I596" s="21">
        <v>9753.9</v>
      </c>
      <c r="J596" s="21">
        <v>717211</v>
      </c>
      <c r="K596" s="21">
        <v>69697.2</v>
      </c>
      <c r="L596" s="21">
        <v>14883.9</v>
      </c>
      <c r="M596" s="21">
        <v>74754.399999999994</v>
      </c>
      <c r="N596" s="21">
        <v>2339.8000000000002</v>
      </c>
    </row>
    <row r="597" spans="1:14" ht="10.050000000000001" customHeight="1">
      <c r="A597" s="18" t="s">
        <v>413</v>
      </c>
      <c r="B597" s="19">
        <v>2012</v>
      </c>
      <c r="C597" s="18" t="s">
        <v>1713</v>
      </c>
      <c r="D597" s="20">
        <v>4</v>
      </c>
      <c r="E597" s="21">
        <v>449.9</v>
      </c>
      <c r="F597" s="21">
        <v>393.6</v>
      </c>
      <c r="G597" s="21">
        <v>843.5</v>
      </c>
      <c r="H597" s="21">
        <v>4095.6</v>
      </c>
      <c r="I597" s="21">
        <v>689.9</v>
      </c>
      <c r="J597" s="21">
        <v>4785.5</v>
      </c>
      <c r="K597" s="21">
        <v>77.7</v>
      </c>
      <c r="L597" s="21">
        <v>0</v>
      </c>
      <c r="M597" s="21">
        <v>136.1</v>
      </c>
      <c r="N597" s="21">
        <v>0</v>
      </c>
    </row>
    <row r="598" spans="1:14" ht="10.050000000000001" customHeight="1">
      <c r="A598" s="18" t="s">
        <v>392</v>
      </c>
      <c r="B598" s="19">
        <v>2012</v>
      </c>
      <c r="C598" s="18" t="s">
        <v>1713</v>
      </c>
      <c r="D598" s="20">
        <v>4</v>
      </c>
      <c r="E598" s="21">
        <v>2827.4</v>
      </c>
      <c r="F598" s="21">
        <v>0</v>
      </c>
      <c r="G598" s="21">
        <v>2827.4</v>
      </c>
      <c r="H598" s="21">
        <v>43202.5</v>
      </c>
      <c r="I598" s="21">
        <v>2373.8000000000002</v>
      </c>
      <c r="J598" s="21">
        <v>45576.3</v>
      </c>
      <c r="K598" s="21">
        <v>2295.1</v>
      </c>
      <c r="L598" s="21">
        <v>461</v>
      </c>
      <c r="M598" s="21">
        <v>1234</v>
      </c>
      <c r="N598" s="21">
        <v>73.099999999999994</v>
      </c>
    </row>
    <row r="599" spans="1:14" ht="10.050000000000001" customHeight="1">
      <c r="A599" s="18" t="s">
        <v>375</v>
      </c>
      <c r="B599" s="19">
        <v>2012</v>
      </c>
      <c r="C599" s="18" t="s">
        <v>1713</v>
      </c>
      <c r="D599" s="20">
        <v>4</v>
      </c>
      <c r="E599" s="21">
        <v>41689</v>
      </c>
      <c r="F599" s="21">
        <v>7</v>
      </c>
      <c r="G599" s="21">
        <v>41696</v>
      </c>
      <c r="H599" s="21">
        <v>351485.4</v>
      </c>
      <c r="I599" s="21">
        <v>2538.9</v>
      </c>
      <c r="J599" s="21">
        <v>354024.3</v>
      </c>
      <c r="K599" s="21">
        <v>30106.7</v>
      </c>
      <c r="L599" s="21">
        <v>1138.3</v>
      </c>
      <c r="M599" s="21">
        <v>24016.2</v>
      </c>
      <c r="N599" s="21">
        <v>2337.1</v>
      </c>
    </row>
    <row r="600" spans="1:14" ht="10.050000000000001" customHeight="1">
      <c r="A600" s="18" t="s">
        <v>330</v>
      </c>
      <c r="B600" s="19">
        <v>2012</v>
      </c>
      <c r="C600" s="18" t="s">
        <v>1713</v>
      </c>
      <c r="D600" s="20">
        <v>5</v>
      </c>
      <c r="E600" s="21">
        <v>104376.8</v>
      </c>
      <c r="F600" s="21">
        <v>0</v>
      </c>
      <c r="G600" s="21">
        <v>104376.8</v>
      </c>
      <c r="H600" s="21">
        <v>372085.6</v>
      </c>
      <c r="I600" s="21">
        <v>9337.9</v>
      </c>
      <c r="J600" s="21">
        <v>381423.5</v>
      </c>
      <c r="K600" s="21">
        <v>18676</v>
      </c>
      <c r="L600" s="21">
        <v>9466.9</v>
      </c>
      <c r="M600" s="21">
        <v>56656.2</v>
      </c>
      <c r="N600" s="21">
        <v>2928.9</v>
      </c>
    </row>
    <row r="601" spans="1:14" ht="10.050000000000001" customHeight="1">
      <c r="A601" s="18" t="s">
        <v>413</v>
      </c>
      <c r="B601" s="19">
        <v>2012</v>
      </c>
      <c r="C601" s="18" t="s">
        <v>1713</v>
      </c>
      <c r="D601" s="20">
        <v>5</v>
      </c>
      <c r="E601" s="21">
        <v>712.4</v>
      </c>
      <c r="F601" s="21">
        <v>0</v>
      </c>
      <c r="G601" s="21">
        <v>712.4</v>
      </c>
      <c r="H601" s="21">
        <v>3234.6</v>
      </c>
      <c r="I601" s="21">
        <v>659.8</v>
      </c>
      <c r="J601" s="21">
        <v>3894.4</v>
      </c>
      <c r="K601" s="21">
        <v>47.9</v>
      </c>
      <c r="L601" s="21">
        <v>0</v>
      </c>
      <c r="M601" s="21">
        <v>29.7</v>
      </c>
      <c r="N601" s="21">
        <v>0.1</v>
      </c>
    </row>
    <row r="602" spans="1:14" ht="10.050000000000001" customHeight="1">
      <c r="A602" s="18" t="s">
        <v>392</v>
      </c>
      <c r="B602" s="19">
        <v>2012</v>
      </c>
      <c r="C602" s="18" t="s">
        <v>1713</v>
      </c>
      <c r="D602" s="20">
        <v>5</v>
      </c>
      <c r="E602" s="21">
        <v>2290</v>
      </c>
      <c r="F602" s="21">
        <v>0</v>
      </c>
      <c r="G602" s="21">
        <v>2290</v>
      </c>
      <c r="H602" s="21">
        <v>31624.400000000001</v>
      </c>
      <c r="I602" s="21">
        <v>2104.3000000000002</v>
      </c>
      <c r="J602" s="21">
        <v>33728.699999999997</v>
      </c>
      <c r="K602" s="21">
        <v>1693</v>
      </c>
      <c r="L602" s="21">
        <v>299.10000000000002</v>
      </c>
      <c r="M602" s="21">
        <v>896</v>
      </c>
      <c r="N602" s="21">
        <v>5.2</v>
      </c>
    </row>
    <row r="603" spans="1:14" ht="10.050000000000001" customHeight="1">
      <c r="A603" s="18" t="s">
        <v>375</v>
      </c>
      <c r="B603" s="19">
        <v>2012</v>
      </c>
      <c r="C603" s="18" t="s">
        <v>1713</v>
      </c>
      <c r="D603" s="20">
        <v>5</v>
      </c>
      <c r="E603" s="21">
        <v>30852.7</v>
      </c>
      <c r="F603" s="21">
        <v>0</v>
      </c>
      <c r="G603" s="21">
        <v>30852.7</v>
      </c>
      <c r="H603" s="21">
        <v>223348.9</v>
      </c>
      <c r="I603" s="21">
        <v>2301.4</v>
      </c>
      <c r="J603" s="21">
        <v>225650.3</v>
      </c>
      <c r="K603" s="21">
        <v>9074</v>
      </c>
      <c r="L603" s="21">
        <v>1224.9000000000001</v>
      </c>
      <c r="M603" s="21">
        <v>20217.3</v>
      </c>
      <c r="N603" s="21">
        <v>2040.9</v>
      </c>
    </row>
    <row r="604" spans="1:14" ht="10.050000000000001" customHeight="1">
      <c r="A604" s="18" t="s">
        <v>330</v>
      </c>
      <c r="B604" s="19">
        <v>2012</v>
      </c>
      <c r="C604" s="18" t="s">
        <v>1713</v>
      </c>
      <c r="D604" s="20">
        <v>6</v>
      </c>
      <c r="E604" s="21">
        <v>44080.2</v>
      </c>
      <c r="F604" s="21">
        <v>0</v>
      </c>
      <c r="G604" s="21">
        <v>44080.2</v>
      </c>
      <c r="H604" s="21">
        <v>102097.4</v>
      </c>
      <c r="I604" s="21">
        <v>6086.2</v>
      </c>
      <c r="J604" s="21">
        <v>108183.6</v>
      </c>
      <c r="K604" s="21">
        <v>4013.3</v>
      </c>
      <c r="L604" s="21">
        <v>4152.1000000000004</v>
      </c>
      <c r="M604" s="21">
        <v>17009.3</v>
      </c>
      <c r="N604" s="21">
        <v>1805.3</v>
      </c>
    </row>
    <row r="605" spans="1:14" ht="10.050000000000001" customHeight="1">
      <c r="A605" s="18" t="s">
        <v>413</v>
      </c>
      <c r="B605" s="19">
        <v>2012</v>
      </c>
      <c r="C605" s="18" t="s">
        <v>1713</v>
      </c>
      <c r="D605" s="20">
        <v>6</v>
      </c>
      <c r="E605" s="21">
        <v>442.7</v>
      </c>
      <c r="F605" s="21">
        <v>144.30000000000001</v>
      </c>
      <c r="G605" s="21">
        <v>587</v>
      </c>
      <c r="H605" s="21">
        <v>1516.6</v>
      </c>
      <c r="I605" s="21">
        <v>800.7</v>
      </c>
      <c r="J605" s="21">
        <v>2317.3000000000002</v>
      </c>
      <c r="K605" s="21">
        <v>8.3000000000000007</v>
      </c>
      <c r="L605" s="21">
        <v>0</v>
      </c>
      <c r="M605" s="21">
        <v>39.6</v>
      </c>
      <c r="N605" s="21">
        <v>0</v>
      </c>
    </row>
    <row r="606" spans="1:14" ht="10.050000000000001" customHeight="1">
      <c r="A606" s="18" t="s">
        <v>392</v>
      </c>
      <c r="B606" s="19">
        <v>2012</v>
      </c>
      <c r="C606" s="18" t="s">
        <v>1713</v>
      </c>
      <c r="D606" s="20">
        <v>6</v>
      </c>
      <c r="E606" s="21">
        <v>2329.1</v>
      </c>
      <c r="F606" s="21">
        <v>614.20000000000005</v>
      </c>
      <c r="G606" s="21">
        <v>2943.3</v>
      </c>
      <c r="H606" s="21">
        <v>21084</v>
      </c>
      <c r="I606" s="21">
        <v>974.5</v>
      </c>
      <c r="J606" s="21">
        <v>22058.5</v>
      </c>
      <c r="K606" s="21">
        <v>1530.9</v>
      </c>
      <c r="L606" s="21">
        <v>553.5</v>
      </c>
      <c r="M606" s="21">
        <v>539.79999999999995</v>
      </c>
      <c r="N606" s="21">
        <v>175.8</v>
      </c>
    </row>
    <row r="607" spans="1:14" ht="10.050000000000001" customHeight="1">
      <c r="A607" s="18" t="s">
        <v>375</v>
      </c>
      <c r="B607" s="19">
        <v>2012</v>
      </c>
      <c r="C607" s="18" t="s">
        <v>1713</v>
      </c>
      <c r="D607" s="20">
        <v>6</v>
      </c>
      <c r="E607" s="21">
        <v>13013.9</v>
      </c>
      <c r="F607" s="21">
        <v>1.1000000000000001</v>
      </c>
      <c r="G607" s="21">
        <v>13015</v>
      </c>
      <c r="H607" s="21">
        <v>88434.9</v>
      </c>
      <c r="I607" s="21">
        <v>761.5</v>
      </c>
      <c r="J607" s="21">
        <v>89196.4</v>
      </c>
      <c r="K607" s="21">
        <v>2894.3</v>
      </c>
      <c r="L607" s="21">
        <v>174.5</v>
      </c>
      <c r="M607" s="21">
        <v>5429.7</v>
      </c>
      <c r="N607" s="21">
        <v>924.7</v>
      </c>
    </row>
    <row r="608" spans="1:14" ht="10.050000000000001" customHeight="1">
      <c r="A608" s="18" t="s">
        <v>330</v>
      </c>
      <c r="B608" s="19">
        <v>2012</v>
      </c>
      <c r="C608" s="18" t="s">
        <v>742</v>
      </c>
      <c r="D608" s="20">
        <v>7</v>
      </c>
      <c r="E608" s="21">
        <v>2899712.7</v>
      </c>
      <c r="F608" s="21">
        <v>9569.4</v>
      </c>
      <c r="G608" s="21">
        <v>2909282.1</v>
      </c>
      <c r="H608" s="21">
        <v>2704522.8</v>
      </c>
      <c r="I608" s="21">
        <v>10800.1</v>
      </c>
      <c r="J608" s="21">
        <v>2715322.9</v>
      </c>
      <c r="K608" s="21">
        <v>1025012.5</v>
      </c>
      <c r="L608" s="21">
        <v>1163112.3999999999</v>
      </c>
      <c r="M608" s="21">
        <v>140316.20000000001</v>
      </c>
      <c r="N608" s="21">
        <v>1728.9</v>
      </c>
    </row>
    <row r="609" spans="1:14" ht="10.050000000000001" customHeight="1">
      <c r="A609" s="18" t="s">
        <v>413</v>
      </c>
      <c r="B609" s="19">
        <v>2012</v>
      </c>
      <c r="C609" s="18" t="s">
        <v>742</v>
      </c>
      <c r="D609" s="20">
        <v>7</v>
      </c>
      <c r="E609" s="21">
        <v>3916</v>
      </c>
      <c r="F609" s="21">
        <v>0</v>
      </c>
      <c r="G609" s="21">
        <v>3916</v>
      </c>
      <c r="H609" s="21">
        <v>4703.7</v>
      </c>
      <c r="I609" s="21">
        <v>779.8</v>
      </c>
      <c r="J609" s="21">
        <v>5483.5</v>
      </c>
      <c r="K609" s="21">
        <v>874.3</v>
      </c>
      <c r="L609" s="21">
        <v>865.9</v>
      </c>
      <c r="M609" s="21">
        <v>0</v>
      </c>
      <c r="N609" s="21">
        <v>0</v>
      </c>
    </row>
    <row r="610" spans="1:14" ht="10.050000000000001" customHeight="1">
      <c r="A610" s="18" t="s">
        <v>392</v>
      </c>
      <c r="B610" s="19">
        <v>2012</v>
      </c>
      <c r="C610" s="18" t="s">
        <v>742</v>
      </c>
      <c r="D610" s="20">
        <v>7</v>
      </c>
      <c r="E610" s="21">
        <v>689.7</v>
      </c>
      <c r="F610" s="21">
        <v>0</v>
      </c>
      <c r="G610" s="21">
        <v>689.7</v>
      </c>
      <c r="H610" s="21">
        <v>16303.3</v>
      </c>
      <c r="I610" s="21">
        <v>833.8</v>
      </c>
      <c r="J610" s="21">
        <v>17137.099999999999</v>
      </c>
      <c r="K610" s="21">
        <v>1181</v>
      </c>
      <c r="L610" s="21">
        <v>0</v>
      </c>
      <c r="M610" s="21">
        <v>86.4</v>
      </c>
      <c r="N610" s="21">
        <v>263.5</v>
      </c>
    </row>
    <row r="611" spans="1:14" ht="10.050000000000001" customHeight="1">
      <c r="A611" s="18" t="s">
        <v>375</v>
      </c>
      <c r="B611" s="19">
        <v>2012</v>
      </c>
      <c r="C611" s="18" t="s">
        <v>742</v>
      </c>
      <c r="D611" s="20">
        <v>7</v>
      </c>
      <c r="E611" s="21">
        <v>924.8</v>
      </c>
      <c r="F611" s="21">
        <v>0</v>
      </c>
      <c r="G611" s="21">
        <v>924.8</v>
      </c>
      <c r="H611" s="21">
        <v>52264.800000000003</v>
      </c>
      <c r="I611" s="21">
        <v>761</v>
      </c>
      <c r="J611" s="21">
        <v>53025.8</v>
      </c>
      <c r="K611" s="21">
        <v>2893</v>
      </c>
      <c r="L611" s="21">
        <v>1290.2</v>
      </c>
      <c r="M611" s="21">
        <v>194.6</v>
      </c>
      <c r="N611" s="21">
        <v>1239.3</v>
      </c>
    </row>
    <row r="612" spans="1:14" ht="10.050000000000001" customHeight="1">
      <c r="A612" s="18" t="s">
        <v>330</v>
      </c>
      <c r="B612" s="19">
        <v>2012</v>
      </c>
      <c r="C612" s="18" t="s">
        <v>742</v>
      </c>
      <c r="D612" s="20">
        <v>8</v>
      </c>
      <c r="E612" s="21">
        <v>906668.8</v>
      </c>
      <c r="F612" s="21">
        <v>4347.2</v>
      </c>
      <c r="G612" s="21">
        <v>911016.00000000105</v>
      </c>
      <c r="H612" s="21">
        <v>3074335.6</v>
      </c>
      <c r="I612" s="21">
        <v>12961.4</v>
      </c>
      <c r="J612" s="21">
        <v>3087297</v>
      </c>
      <c r="K612" s="21">
        <v>917996.5</v>
      </c>
      <c r="L612" s="21">
        <v>321818.90000000002</v>
      </c>
      <c r="M612" s="21">
        <v>423704.1</v>
      </c>
      <c r="N612" s="21">
        <v>5130.3</v>
      </c>
    </row>
    <row r="613" spans="1:14" ht="10.050000000000001" customHeight="1">
      <c r="A613" s="18" t="s">
        <v>413</v>
      </c>
      <c r="B613" s="19">
        <v>2012</v>
      </c>
      <c r="C613" s="18" t="s">
        <v>742</v>
      </c>
      <c r="D613" s="20">
        <v>8</v>
      </c>
      <c r="E613" s="21">
        <v>5170.2</v>
      </c>
      <c r="F613" s="21">
        <v>0</v>
      </c>
      <c r="G613" s="21">
        <v>5170.2</v>
      </c>
      <c r="H613" s="21">
        <v>8671.2999999999993</v>
      </c>
      <c r="I613" s="21">
        <v>774.3</v>
      </c>
      <c r="J613" s="21">
        <v>9445.6</v>
      </c>
      <c r="K613" s="21">
        <v>1573.5</v>
      </c>
      <c r="L613" s="21">
        <v>838.6</v>
      </c>
      <c r="M613" s="21">
        <v>117.3</v>
      </c>
      <c r="N613" s="21">
        <v>22.1</v>
      </c>
    </row>
    <row r="614" spans="1:14" ht="10.050000000000001" customHeight="1">
      <c r="A614" s="18" t="s">
        <v>392</v>
      </c>
      <c r="B614" s="19">
        <v>2012</v>
      </c>
      <c r="C614" s="18" t="s">
        <v>742</v>
      </c>
      <c r="D614" s="20">
        <v>8</v>
      </c>
      <c r="E614" s="21">
        <v>908.1</v>
      </c>
      <c r="F614" s="21">
        <v>40.799999999999997</v>
      </c>
      <c r="G614" s="21">
        <v>948.9</v>
      </c>
      <c r="H614" s="21">
        <v>12506.8</v>
      </c>
      <c r="I614" s="21">
        <v>798.5</v>
      </c>
      <c r="J614" s="21">
        <v>13305.3</v>
      </c>
      <c r="K614" s="21">
        <v>526.9</v>
      </c>
      <c r="L614" s="21">
        <v>0</v>
      </c>
      <c r="M614" s="21">
        <v>648.5</v>
      </c>
      <c r="N614" s="21">
        <v>5.7</v>
      </c>
    </row>
    <row r="615" spans="1:14" ht="10.050000000000001" customHeight="1">
      <c r="A615" s="18" t="s">
        <v>375</v>
      </c>
      <c r="B615" s="19">
        <v>2012</v>
      </c>
      <c r="C615" s="18" t="s">
        <v>742</v>
      </c>
      <c r="D615" s="20">
        <v>8</v>
      </c>
      <c r="E615" s="21">
        <v>51158.2</v>
      </c>
      <c r="F615" s="21">
        <v>1082.5999999999999</v>
      </c>
      <c r="G615" s="21">
        <v>52240.800000000003</v>
      </c>
      <c r="H615" s="21">
        <v>83107.8</v>
      </c>
      <c r="I615" s="21">
        <v>1498</v>
      </c>
      <c r="J615" s="21">
        <v>84605.8</v>
      </c>
      <c r="K615" s="21">
        <v>11623</v>
      </c>
      <c r="L615" s="21">
        <v>9347.6</v>
      </c>
      <c r="M615" s="21">
        <v>474.9</v>
      </c>
      <c r="N615" s="21">
        <v>0.1</v>
      </c>
    </row>
    <row r="616" spans="1:14" ht="10.050000000000001" customHeight="1">
      <c r="A616" s="18" t="s">
        <v>330</v>
      </c>
      <c r="B616" s="19">
        <v>2012</v>
      </c>
      <c r="C616" s="18" t="s">
        <v>742</v>
      </c>
      <c r="D616" s="20">
        <v>9</v>
      </c>
      <c r="E616" s="21">
        <v>269166.3</v>
      </c>
      <c r="F616" s="21">
        <v>18.5</v>
      </c>
      <c r="G616" s="21">
        <v>269184.8</v>
      </c>
      <c r="H616" s="21">
        <v>2813897.1</v>
      </c>
      <c r="I616" s="21">
        <v>10248.200000000001</v>
      </c>
      <c r="J616" s="21">
        <v>2824145.3</v>
      </c>
      <c r="K616" s="21">
        <v>731398.4</v>
      </c>
      <c r="L616" s="21">
        <v>16160.9</v>
      </c>
      <c r="M616" s="21">
        <v>192927.8</v>
      </c>
      <c r="N616" s="21">
        <v>9677.6</v>
      </c>
    </row>
    <row r="617" spans="1:14" ht="10.050000000000001" customHeight="1">
      <c r="A617" s="18" t="s">
        <v>413</v>
      </c>
      <c r="B617" s="19">
        <v>2012</v>
      </c>
      <c r="C617" s="18" t="s">
        <v>742</v>
      </c>
      <c r="D617" s="20">
        <v>9</v>
      </c>
      <c r="E617" s="21">
        <v>2094.1999999999998</v>
      </c>
      <c r="F617" s="21">
        <v>0</v>
      </c>
      <c r="G617" s="21">
        <v>2094.1999999999998</v>
      </c>
      <c r="H617" s="21">
        <v>9410.2000000000007</v>
      </c>
      <c r="I617" s="21">
        <v>690.9</v>
      </c>
      <c r="J617" s="21">
        <v>10101.1</v>
      </c>
      <c r="K617" s="21">
        <v>807</v>
      </c>
      <c r="L617" s="21">
        <v>157.4</v>
      </c>
      <c r="M617" s="21">
        <v>923.3</v>
      </c>
      <c r="N617" s="21">
        <v>0.6</v>
      </c>
    </row>
    <row r="618" spans="1:14" ht="10.050000000000001" customHeight="1">
      <c r="A618" s="18" t="s">
        <v>392</v>
      </c>
      <c r="B618" s="19">
        <v>2012</v>
      </c>
      <c r="C618" s="18" t="s">
        <v>742</v>
      </c>
      <c r="D618" s="20">
        <v>9</v>
      </c>
      <c r="E618" s="21">
        <v>18166.400000000001</v>
      </c>
      <c r="F618" s="21">
        <v>1477.7</v>
      </c>
      <c r="G618" s="21">
        <v>19644.099999999999</v>
      </c>
      <c r="H618" s="21">
        <v>24364.5</v>
      </c>
      <c r="I618" s="21">
        <v>1944.6</v>
      </c>
      <c r="J618" s="21">
        <v>26309.1</v>
      </c>
      <c r="K618" s="21">
        <v>1476.2</v>
      </c>
      <c r="L618" s="21">
        <v>1756.3</v>
      </c>
      <c r="M618" s="21">
        <v>401.3</v>
      </c>
      <c r="N618" s="21">
        <v>375.6</v>
      </c>
    </row>
    <row r="619" spans="1:14" ht="10.050000000000001" customHeight="1">
      <c r="A619" s="18" t="s">
        <v>375</v>
      </c>
      <c r="B619" s="19">
        <v>2012</v>
      </c>
      <c r="C619" s="18" t="s">
        <v>742</v>
      </c>
      <c r="D619" s="20">
        <v>9</v>
      </c>
      <c r="E619" s="21">
        <v>797403.80000000098</v>
      </c>
      <c r="F619" s="21">
        <v>4374.2</v>
      </c>
      <c r="G619" s="21">
        <v>801778.00000000105</v>
      </c>
      <c r="H619" s="21">
        <v>759461.7</v>
      </c>
      <c r="I619" s="21">
        <v>5208.7</v>
      </c>
      <c r="J619" s="21">
        <v>764670.4</v>
      </c>
      <c r="K619" s="21">
        <v>190709.8</v>
      </c>
      <c r="L619" s="21">
        <v>213270.5</v>
      </c>
      <c r="M619" s="21">
        <v>32453.200000000001</v>
      </c>
      <c r="N619" s="21">
        <v>1006.6</v>
      </c>
    </row>
    <row r="620" spans="1:14" ht="10.050000000000001" customHeight="1">
      <c r="A620" s="18" t="s">
        <v>330</v>
      </c>
      <c r="B620" s="19">
        <v>2012</v>
      </c>
      <c r="C620" s="18" t="s">
        <v>742</v>
      </c>
      <c r="D620" s="20">
        <v>10</v>
      </c>
      <c r="E620" s="21">
        <v>204275.7</v>
      </c>
      <c r="F620" s="21">
        <v>2023.3</v>
      </c>
      <c r="G620" s="21">
        <v>206299</v>
      </c>
      <c r="H620" s="21">
        <v>2324547.7999999998</v>
      </c>
      <c r="I620" s="21">
        <v>10058.4</v>
      </c>
      <c r="J620" s="21">
        <v>2334606.2000000002</v>
      </c>
      <c r="K620" s="21">
        <v>590875</v>
      </c>
      <c r="L620" s="21">
        <v>15889.8</v>
      </c>
      <c r="M620" s="21">
        <v>153899</v>
      </c>
      <c r="N620" s="21">
        <v>2774.7</v>
      </c>
    </row>
    <row r="621" spans="1:14" ht="10.050000000000001" customHeight="1">
      <c r="A621" s="18" t="s">
        <v>413</v>
      </c>
      <c r="B621" s="19">
        <v>2012</v>
      </c>
      <c r="C621" s="18" t="s">
        <v>742</v>
      </c>
      <c r="D621" s="20">
        <v>10</v>
      </c>
      <c r="E621" s="21">
        <v>985.8</v>
      </c>
      <c r="F621" s="21">
        <v>0</v>
      </c>
      <c r="G621" s="21">
        <v>985.8</v>
      </c>
      <c r="H621" s="21">
        <v>8985.5</v>
      </c>
      <c r="I621" s="21">
        <v>685</v>
      </c>
      <c r="J621" s="21">
        <v>9670.5</v>
      </c>
      <c r="K621" s="21">
        <v>466.9</v>
      </c>
      <c r="L621" s="21">
        <v>8.8000000000000007</v>
      </c>
      <c r="M621" s="21">
        <v>313.89999999999998</v>
      </c>
      <c r="N621" s="21">
        <v>35</v>
      </c>
    </row>
    <row r="622" spans="1:14" ht="10.050000000000001" customHeight="1">
      <c r="A622" s="18" t="s">
        <v>392</v>
      </c>
      <c r="B622" s="19">
        <v>2012</v>
      </c>
      <c r="C622" s="18" t="s">
        <v>742</v>
      </c>
      <c r="D622" s="20">
        <v>10</v>
      </c>
      <c r="E622" s="21">
        <v>43695.5</v>
      </c>
      <c r="F622" s="21">
        <v>1437</v>
      </c>
      <c r="G622" s="21">
        <v>45132.5</v>
      </c>
      <c r="H622" s="21">
        <v>55255.4</v>
      </c>
      <c r="I622" s="21">
        <v>3305.5</v>
      </c>
      <c r="J622" s="21">
        <v>58560.9</v>
      </c>
      <c r="K622" s="21">
        <v>5894</v>
      </c>
      <c r="L622" s="21">
        <v>6677.7</v>
      </c>
      <c r="M622" s="21">
        <v>2187.1</v>
      </c>
      <c r="N622" s="21">
        <v>100.9</v>
      </c>
    </row>
    <row r="623" spans="1:14" ht="10.050000000000001" customHeight="1">
      <c r="A623" s="18" t="s">
        <v>375</v>
      </c>
      <c r="B623" s="19">
        <v>2012</v>
      </c>
      <c r="C623" s="18" t="s">
        <v>742</v>
      </c>
      <c r="D623" s="20">
        <v>10</v>
      </c>
      <c r="E623" s="21">
        <v>295317.8</v>
      </c>
      <c r="F623" s="21">
        <v>2793.6</v>
      </c>
      <c r="G623" s="21">
        <v>298111.40000000002</v>
      </c>
      <c r="H623" s="21">
        <v>893357.3</v>
      </c>
      <c r="I623" s="21">
        <v>6702.1</v>
      </c>
      <c r="J623" s="21">
        <v>900059.4</v>
      </c>
      <c r="K623" s="21">
        <v>215954.6</v>
      </c>
      <c r="L623" s="21">
        <v>85385</v>
      </c>
      <c r="M623" s="21">
        <v>59191.9</v>
      </c>
      <c r="N623" s="21">
        <v>1692.2</v>
      </c>
    </row>
    <row r="624" spans="1:14" ht="10.050000000000001" customHeight="1">
      <c r="A624" s="18" t="s">
        <v>330</v>
      </c>
      <c r="B624" s="19">
        <v>2012</v>
      </c>
      <c r="C624" s="18" t="s">
        <v>742</v>
      </c>
      <c r="D624" s="20">
        <v>11</v>
      </c>
      <c r="E624" s="21">
        <v>192666.4</v>
      </c>
      <c r="F624" s="21">
        <v>63.1</v>
      </c>
      <c r="G624" s="21">
        <v>192729.5</v>
      </c>
      <c r="H624" s="21">
        <v>2041305.8</v>
      </c>
      <c r="I624" s="21">
        <v>9881.4</v>
      </c>
      <c r="J624" s="21">
        <v>2051187.2</v>
      </c>
      <c r="K624" s="21">
        <v>486127.2</v>
      </c>
      <c r="L624" s="21">
        <v>17164.8</v>
      </c>
      <c r="M624" s="21">
        <v>118170.5</v>
      </c>
      <c r="N624" s="21">
        <v>3737.1</v>
      </c>
    </row>
    <row r="625" spans="1:14" ht="10.050000000000001" customHeight="1">
      <c r="A625" s="18" t="s">
        <v>413</v>
      </c>
      <c r="B625" s="19">
        <v>2012</v>
      </c>
      <c r="C625" s="18" t="s">
        <v>742</v>
      </c>
      <c r="D625" s="20">
        <v>11</v>
      </c>
      <c r="E625" s="21">
        <v>605.20000000000005</v>
      </c>
      <c r="F625" s="21">
        <v>0</v>
      </c>
      <c r="G625" s="21">
        <v>605.20000000000005</v>
      </c>
      <c r="H625" s="21">
        <v>8214.2000000000007</v>
      </c>
      <c r="I625" s="21">
        <v>684.8</v>
      </c>
      <c r="J625" s="21">
        <v>8899</v>
      </c>
      <c r="K625" s="21">
        <v>343.5</v>
      </c>
      <c r="L625" s="21">
        <v>8.1999999999999993</v>
      </c>
      <c r="M625" s="21">
        <v>131.6</v>
      </c>
      <c r="N625" s="21">
        <v>0</v>
      </c>
    </row>
    <row r="626" spans="1:14" ht="10.050000000000001" customHeight="1">
      <c r="A626" s="18" t="s">
        <v>392</v>
      </c>
      <c r="B626" s="19">
        <v>2012</v>
      </c>
      <c r="C626" s="18" t="s">
        <v>742</v>
      </c>
      <c r="D626" s="20">
        <v>11</v>
      </c>
      <c r="E626" s="21">
        <v>9397.1</v>
      </c>
      <c r="F626" s="21">
        <v>90.3</v>
      </c>
      <c r="G626" s="21">
        <v>9487.4</v>
      </c>
      <c r="H626" s="21">
        <v>53989.9</v>
      </c>
      <c r="I626" s="21">
        <v>3395.8</v>
      </c>
      <c r="J626" s="21">
        <v>57385.7</v>
      </c>
      <c r="K626" s="21">
        <v>4471.2</v>
      </c>
      <c r="L626" s="21">
        <v>823.2</v>
      </c>
      <c r="M626" s="21">
        <v>1908.9</v>
      </c>
      <c r="N626" s="21">
        <v>273.2</v>
      </c>
    </row>
    <row r="627" spans="1:14" ht="10.050000000000001" customHeight="1">
      <c r="A627" s="18" t="s">
        <v>375</v>
      </c>
      <c r="B627" s="19">
        <v>2012</v>
      </c>
      <c r="C627" s="18" t="s">
        <v>742</v>
      </c>
      <c r="D627" s="20">
        <v>11</v>
      </c>
      <c r="E627" s="21">
        <v>70697.5</v>
      </c>
      <c r="F627" s="21">
        <v>40.1</v>
      </c>
      <c r="G627" s="21">
        <v>70737.600000000006</v>
      </c>
      <c r="H627" s="21">
        <v>831562.50000000105</v>
      </c>
      <c r="I627" s="21">
        <v>5500.4</v>
      </c>
      <c r="J627" s="21">
        <v>837062.90000000095</v>
      </c>
      <c r="K627" s="21">
        <v>185056.2</v>
      </c>
      <c r="L627" s="21">
        <v>11753.5</v>
      </c>
      <c r="M627" s="21">
        <v>38422.699999999997</v>
      </c>
      <c r="N627" s="21">
        <v>4229.1000000000004</v>
      </c>
    </row>
    <row r="628" spans="1:14" ht="10.050000000000001" customHeight="1">
      <c r="A628" s="18" t="s">
        <v>330</v>
      </c>
      <c r="B628" s="19">
        <v>2012</v>
      </c>
      <c r="C628" s="18" t="s">
        <v>742</v>
      </c>
      <c r="D628" s="20">
        <v>12</v>
      </c>
      <c r="E628" s="21">
        <v>95847.2</v>
      </c>
      <c r="F628" s="21">
        <v>48.5</v>
      </c>
      <c r="G628" s="21">
        <v>95895.7</v>
      </c>
      <c r="H628" s="21">
        <v>1737950.5</v>
      </c>
      <c r="I628" s="21">
        <v>9791</v>
      </c>
      <c r="J628" s="21">
        <v>1747741.5</v>
      </c>
      <c r="K628" s="21">
        <v>462541.2</v>
      </c>
      <c r="L628" s="21">
        <v>23078.7</v>
      </c>
      <c r="M628" s="21">
        <v>45348</v>
      </c>
      <c r="N628" s="21">
        <v>1273.4000000000001</v>
      </c>
    </row>
    <row r="629" spans="1:14" ht="10.050000000000001" customHeight="1">
      <c r="A629" s="18" t="s">
        <v>413</v>
      </c>
      <c r="B629" s="19">
        <v>2012</v>
      </c>
      <c r="C629" s="18" t="s">
        <v>742</v>
      </c>
      <c r="D629" s="20">
        <v>12</v>
      </c>
      <c r="E629" s="21">
        <v>544.4</v>
      </c>
      <c r="F629" s="21">
        <v>0</v>
      </c>
      <c r="G629" s="21">
        <v>544.4</v>
      </c>
      <c r="H629" s="21">
        <v>7750.2</v>
      </c>
      <c r="I629" s="21">
        <v>682.8</v>
      </c>
      <c r="J629" s="21">
        <v>8433</v>
      </c>
      <c r="K629" s="21">
        <v>302.10000000000002</v>
      </c>
      <c r="L629" s="21">
        <v>0</v>
      </c>
      <c r="M629" s="21">
        <v>34.299999999999997</v>
      </c>
      <c r="N629" s="21">
        <v>7.1</v>
      </c>
    </row>
    <row r="630" spans="1:14" ht="10.050000000000001" customHeight="1">
      <c r="A630" s="18" t="s">
        <v>392</v>
      </c>
      <c r="B630" s="19">
        <v>2012</v>
      </c>
      <c r="C630" s="18" t="s">
        <v>742</v>
      </c>
      <c r="D630" s="20">
        <v>12</v>
      </c>
      <c r="E630" s="21">
        <v>2589.6</v>
      </c>
      <c r="F630" s="21">
        <v>0</v>
      </c>
      <c r="G630" s="21">
        <v>2589.6</v>
      </c>
      <c r="H630" s="21">
        <v>48196.5</v>
      </c>
      <c r="I630" s="21">
        <v>3240.9</v>
      </c>
      <c r="J630" s="21">
        <v>51437.4</v>
      </c>
      <c r="K630" s="21">
        <v>3884</v>
      </c>
      <c r="L630" s="21">
        <v>305.7</v>
      </c>
      <c r="M630" s="21">
        <v>779.4</v>
      </c>
      <c r="N630" s="21">
        <v>113.6</v>
      </c>
    </row>
    <row r="631" spans="1:14" ht="10.050000000000001" customHeight="1">
      <c r="A631" s="18" t="s">
        <v>375</v>
      </c>
      <c r="B631" s="19">
        <v>2012</v>
      </c>
      <c r="C631" s="18" t="s">
        <v>742</v>
      </c>
      <c r="D631" s="20">
        <v>12</v>
      </c>
      <c r="E631" s="21">
        <v>26568.3</v>
      </c>
      <c r="F631" s="21">
        <v>0</v>
      </c>
      <c r="G631" s="21">
        <v>26568.3</v>
      </c>
      <c r="H631" s="21">
        <v>726557</v>
      </c>
      <c r="I631" s="21">
        <v>4621.8</v>
      </c>
      <c r="J631" s="21">
        <v>731178.8</v>
      </c>
      <c r="K631" s="21">
        <v>167270.70000000001</v>
      </c>
      <c r="L631" s="21">
        <v>1746.2</v>
      </c>
      <c r="M631" s="21">
        <v>17601.3</v>
      </c>
      <c r="N631" s="21">
        <v>1929.9</v>
      </c>
    </row>
    <row r="632" spans="1:14" ht="10.050000000000001" customHeight="1">
      <c r="A632" s="18" t="s">
        <v>330</v>
      </c>
      <c r="B632" s="19">
        <v>2013</v>
      </c>
      <c r="C632" s="18" t="s">
        <v>742</v>
      </c>
      <c r="D632" s="20">
        <v>1</v>
      </c>
      <c r="E632" s="21">
        <v>122138.9</v>
      </c>
      <c r="F632" s="21">
        <v>0</v>
      </c>
      <c r="G632" s="21">
        <v>122138.9</v>
      </c>
      <c r="H632" s="21">
        <v>1332315.3999999999</v>
      </c>
      <c r="I632" s="21">
        <v>10299.799999999999</v>
      </c>
      <c r="J632" s="21">
        <v>1342615.2</v>
      </c>
      <c r="K632" s="21">
        <v>408428.79999999999</v>
      </c>
      <c r="L632" s="21">
        <v>22737.200000000001</v>
      </c>
      <c r="M632" s="21">
        <v>73184.3</v>
      </c>
      <c r="N632" s="21">
        <v>3665.1</v>
      </c>
    </row>
    <row r="633" spans="1:14" ht="10.050000000000001" customHeight="1">
      <c r="A633" s="18" t="s">
        <v>413</v>
      </c>
      <c r="B633" s="19">
        <v>2013</v>
      </c>
      <c r="C633" s="18" t="s">
        <v>742</v>
      </c>
      <c r="D633" s="20">
        <v>1</v>
      </c>
      <c r="E633" s="21">
        <v>662.1</v>
      </c>
      <c r="F633" s="21">
        <v>187.3</v>
      </c>
      <c r="G633" s="21">
        <v>849.4</v>
      </c>
      <c r="H633" s="21">
        <v>7091.1</v>
      </c>
      <c r="I633" s="21">
        <v>798.6</v>
      </c>
      <c r="J633" s="21">
        <v>7889.7</v>
      </c>
      <c r="K633" s="21">
        <v>252.3</v>
      </c>
      <c r="L633" s="21">
        <v>23.1</v>
      </c>
      <c r="M633" s="21">
        <v>65</v>
      </c>
      <c r="N633" s="21">
        <v>7.9</v>
      </c>
    </row>
    <row r="634" spans="1:14" ht="10.050000000000001" customHeight="1">
      <c r="A634" s="18" t="s">
        <v>392</v>
      </c>
      <c r="B634" s="19">
        <v>2013</v>
      </c>
      <c r="C634" s="18" t="s">
        <v>742</v>
      </c>
      <c r="D634" s="20">
        <v>1</v>
      </c>
      <c r="E634" s="21">
        <v>2590.5</v>
      </c>
      <c r="F634" s="21">
        <v>1.3</v>
      </c>
      <c r="G634" s="21">
        <v>2591.8000000000002</v>
      </c>
      <c r="H634" s="21">
        <v>43045.9</v>
      </c>
      <c r="I634" s="21">
        <v>2877.9</v>
      </c>
      <c r="J634" s="21">
        <v>45923.8</v>
      </c>
      <c r="K634" s="21">
        <v>2638.4</v>
      </c>
      <c r="L634" s="21">
        <v>331.4</v>
      </c>
      <c r="M634" s="21">
        <v>9.1999999999999602</v>
      </c>
      <c r="N634" s="21">
        <v>1573.7</v>
      </c>
    </row>
    <row r="635" spans="1:14" ht="10.050000000000001" customHeight="1">
      <c r="A635" s="18" t="s">
        <v>375</v>
      </c>
      <c r="B635" s="19">
        <v>2013</v>
      </c>
      <c r="C635" s="18" t="s">
        <v>742</v>
      </c>
      <c r="D635" s="20">
        <v>1</v>
      </c>
      <c r="E635" s="21">
        <v>38441.699999999997</v>
      </c>
      <c r="F635" s="21">
        <v>261</v>
      </c>
      <c r="G635" s="21">
        <v>38702.699999999997</v>
      </c>
      <c r="H635" s="21">
        <v>613341.30000000005</v>
      </c>
      <c r="I635" s="21">
        <v>3686.1</v>
      </c>
      <c r="J635" s="21">
        <v>617027.4</v>
      </c>
      <c r="K635" s="21">
        <v>140832.1</v>
      </c>
      <c r="L635" s="21">
        <v>3571.5</v>
      </c>
      <c r="M635" s="21">
        <v>15414.1</v>
      </c>
      <c r="N635" s="21">
        <v>14596.1</v>
      </c>
    </row>
    <row r="636" spans="1:14" ht="10.050000000000001" customHeight="1">
      <c r="A636" s="18" t="s">
        <v>330</v>
      </c>
      <c r="B636" s="19">
        <v>2013</v>
      </c>
      <c r="C636" s="18" t="s">
        <v>742</v>
      </c>
      <c r="D636" s="20">
        <v>2</v>
      </c>
      <c r="E636" s="21">
        <v>130653.1</v>
      </c>
      <c r="F636" s="21">
        <v>52.2</v>
      </c>
      <c r="G636" s="21">
        <v>130705.3</v>
      </c>
      <c r="H636" s="21">
        <v>1012408.8</v>
      </c>
      <c r="I636" s="21">
        <v>10328.200000000001</v>
      </c>
      <c r="J636" s="21">
        <v>1022737</v>
      </c>
      <c r="K636" s="21">
        <v>329472</v>
      </c>
      <c r="L636" s="21">
        <v>11912.9</v>
      </c>
      <c r="M636" s="21">
        <v>88373.1</v>
      </c>
      <c r="N636" s="21">
        <v>2497</v>
      </c>
    </row>
    <row r="637" spans="1:14" ht="10.050000000000001" customHeight="1">
      <c r="A637" s="18" t="s">
        <v>413</v>
      </c>
      <c r="B637" s="19">
        <v>2013</v>
      </c>
      <c r="C637" s="18" t="s">
        <v>742</v>
      </c>
      <c r="D637" s="20">
        <v>2</v>
      </c>
      <c r="E637" s="21">
        <v>394.4</v>
      </c>
      <c r="F637" s="21">
        <v>54.1</v>
      </c>
      <c r="G637" s="21">
        <v>448.5</v>
      </c>
      <c r="H637" s="21">
        <v>5832.2</v>
      </c>
      <c r="I637" s="21">
        <v>735.9</v>
      </c>
      <c r="J637" s="21">
        <v>6568.1</v>
      </c>
      <c r="K637" s="21">
        <v>224.7</v>
      </c>
      <c r="L637" s="21">
        <v>7.9</v>
      </c>
      <c r="M637" s="21">
        <v>35.4</v>
      </c>
      <c r="N637" s="21">
        <v>0.1</v>
      </c>
    </row>
    <row r="638" spans="1:14" ht="10.050000000000001" customHeight="1">
      <c r="A638" s="18" t="s">
        <v>392</v>
      </c>
      <c r="B638" s="19">
        <v>2013</v>
      </c>
      <c r="C638" s="18" t="s">
        <v>742</v>
      </c>
      <c r="D638" s="20">
        <v>2</v>
      </c>
      <c r="E638" s="21">
        <v>1755.4</v>
      </c>
      <c r="F638" s="21">
        <v>0</v>
      </c>
      <c r="G638" s="21">
        <v>1755.4</v>
      </c>
      <c r="H638" s="21">
        <v>37909.300000000003</v>
      </c>
      <c r="I638" s="21">
        <v>2587.6</v>
      </c>
      <c r="J638" s="21">
        <v>40496.9</v>
      </c>
      <c r="K638" s="21">
        <v>2031.9</v>
      </c>
      <c r="L638" s="21">
        <v>234.9</v>
      </c>
      <c r="M638" s="21">
        <v>234.2</v>
      </c>
      <c r="N638" s="21">
        <v>607.20000000000005</v>
      </c>
    </row>
    <row r="639" spans="1:14" ht="10.050000000000001" customHeight="1">
      <c r="A639" s="18" t="s">
        <v>375</v>
      </c>
      <c r="B639" s="19">
        <v>2013</v>
      </c>
      <c r="C639" s="18" t="s">
        <v>742</v>
      </c>
      <c r="D639" s="20">
        <v>2</v>
      </c>
      <c r="E639" s="21">
        <v>29935.8</v>
      </c>
      <c r="F639" s="21">
        <v>2296.5</v>
      </c>
      <c r="G639" s="21">
        <v>32232.3</v>
      </c>
      <c r="H639" s="21">
        <v>529591.4</v>
      </c>
      <c r="I639" s="21">
        <v>2484.5</v>
      </c>
      <c r="J639" s="21">
        <v>532075.9</v>
      </c>
      <c r="K639" s="21">
        <v>116488.5</v>
      </c>
      <c r="L639" s="21">
        <v>2408</v>
      </c>
      <c r="M639" s="21">
        <v>23132.7</v>
      </c>
      <c r="N639" s="21">
        <v>3639.5</v>
      </c>
    </row>
    <row r="640" spans="1:14" ht="10.050000000000001" customHeight="1">
      <c r="A640" s="18" t="s">
        <v>330</v>
      </c>
      <c r="B640" s="19">
        <v>2013</v>
      </c>
      <c r="C640" s="18" t="s">
        <v>742</v>
      </c>
      <c r="D640" s="20">
        <v>3</v>
      </c>
      <c r="E640" s="21">
        <v>137975</v>
      </c>
      <c r="F640" s="21">
        <v>1960.9</v>
      </c>
      <c r="G640" s="21">
        <v>139935.9</v>
      </c>
      <c r="H640" s="21">
        <v>737356.3</v>
      </c>
      <c r="I640" s="21">
        <v>12208.4</v>
      </c>
      <c r="J640" s="21">
        <v>749564.7</v>
      </c>
      <c r="K640" s="21">
        <v>238572.6</v>
      </c>
      <c r="L640" s="21">
        <v>9414.4</v>
      </c>
      <c r="M640" s="21">
        <v>95731.300000000105</v>
      </c>
      <c r="N640" s="21">
        <v>4581.8999999999996</v>
      </c>
    </row>
    <row r="641" spans="1:14" ht="10.050000000000001" customHeight="1">
      <c r="A641" s="18" t="s">
        <v>413</v>
      </c>
      <c r="B641" s="19">
        <v>2013</v>
      </c>
      <c r="C641" s="18" t="s">
        <v>742</v>
      </c>
      <c r="D641" s="20">
        <v>3</v>
      </c>
      <c r="E641" s="21">
        <v>592.29999999999995</v>
      </c>
      <c r="F641" s="21">
        <v>597.5</v>
      </c>
      <c r="G641" s="21">
        <v>1189.8</v>
      </c>
      <c r="H641" s="21">
        <v>4362.7</v>
      </c>
      <c r="I641" s="21">
        <v>949.3</v>
      </c>
      <c r="J641" s="21">
        <v>5312</v>
      </c>
      <c r="K641" s="21">
        <v>154.30000000000001</v>
      </c>
      <c r="L641" s="21">
        <v>0</v>
      </c>
      <c r="M641" s="21">
        <v>60.1</v>
      </c>
      <c r="N641" s="21">
        <v>10.4</v>
      </c>
    </row>
    <row r="642" spans="1:14" ht="10.050000000000001" customHeight="1">
      <c r="A642" s="18" t="s">
        <v>392</v>
      </c>
      <c r="B642" s="19">
        <v>2013</v>
      </c>
      <c r="C642" s="18" t="s">
        <v>742</v>
      </c>
      <c r="D642" s="20">
        <v>3</v>
      </c>
      <c r="E642" s="21">
        <v>1012.5</v>
      </c>
      <c r="F642" s="21">
        <v>324.7</v>
      </c>
      <c r="G642" s="21">
        <v>1337.2</v>
      </c>
      <c r="H642" s="21">
        <v>32141.599999999999</v>
      </c>
      <c r="I642" s="21">
        <v>1818.3</v>
      </c>
      <c r="J642" s="21">
        <v>33959.9</v>
      </c>
      <c r="K642" s="21">
        <v>1653.5</v>
      </c>
      <c r="L642" s="21">
        <v>208.4</v>
      </c>
      <c r="M642" s="21">
        <v>530.20000000000005</v>
      </c>
      <c r="N642" s="21">
        <v>56.5</v>
      </c>
    </row>
    <row r="643" spans="1:14" ht="10.050000000000001" customHeight="1">
      <c r="A643" s="18" t="s">
        <v>375</v>
      </c>
      <c r="B643" s="19">
        <v>2013</v>
      </c>
      <c r="C643" s="18" t="s">
        <v>742</v>
      </c>
      <c r="D643" s="20">
        <v>3</v>
      </c>
      <c r="E643" s="21">
        <v>35898.6</v>
      </c>
      <c r="F643" s="21">
        <v>-7.9</v>
      </c>
      <c r="G643" s="21">
        <v>35890.699999999997</v>
      </c>
      <c r="H643" s="21">
        <v>451031.7</v>
      </c>
      <c r="I643" s="21">
        <v>1715.1</v>
      </c>
      <c r="J643" s="21">
        <v>452746.8</v>
      </c>
      <c r="K643" s="21">
        <v>85752.4</v>
      </c>
      <c r="L643" s="21">
        <v>1388.5</v>
      </c>
      <c r="M643" s="21">
        <v>29409.599999999999</v>
      </c>
      <c r="N643" s="21">
        <v>2761.7</v>
      </c>
    </row>
    <row r="644" spans="1:14" ht="10.050000000000001" customHeight="1">
      <c r="A644" s="18" t="s">
        <v>330</v>
      </c>
      <c r="B644" s="19">
        <v>2013</v>
      </c>
      <c r="C644" s="18" t="s">
        <v>742</v>
      </c>
      <c r="D644" s="20">
        <v>4</v>
      </c>
      <c r="E644" s="21">
        <v>172695.7</v>
      </c>
      <c r="F644" s="21">
        <v>0</v>
      </c>
      <c r="G644" s="21">
        <v>172695.7</v>
      </c>
      <c r="H644" s="21">
        <v>499752.7</v>
      </c>
      <c r="I644" s="21">
        <v>11988.8</v>
      </c>
      <c r="J644" s="21">
        <v>511741.5</v>
      </c>
      <c r="K644" s="21">
        <v>132072.6</v>
      </c>
      <c r="L644" s="21">
        <v>15533</v>
      </c>
      <c r="M644" s="21">
        <v>119059.4</v>
      </c>
      <c r="N644" s="21">
        <v>2973.6</v>
      </c>
    </row>
    <row r="645" spans="1:14" ht="10.050000000000001" customHeight="1">
      <c r="A645" s="18" t="s">
        <v>413</v>
      </c>
      <c r="B645" s="19">
        <v>2013</v>
      </c>
      <c r="C645" s="18" t="s">
        <v>742</v>
      </c>
      <c r="D645" s="20">
        <v>4</v>
      </c>
      <c r="E645" s="21">
        <v>618.70000000000005</v>
      </c>
      <c r="F645" s="21">
        <v>0</v>
      </c>
      <c r="G645" s="21">
        <v>618.70000000000005</v>
      </c>
      <c r="H645" s="21">
        <v>3425.1</v>
      </c>
      <c r="I645" s="21">
        <v>923.3</v>
      </c>
      <c r="J645" s="21">
        <v>4348.3999999999996</v>
      </c>
      <c r="K645" s="21">
        <v>109</v>
      </c>
      <c r="L645" s="21">
        <v>0</v>
      </c>
      <c r="M645" s="21">
        <v>45.3</v>
      </c>
      <c r="N645" s="21">
        <v>0</v>
      </c>
    </row>
    <row r="646" spans="1:14" ht="10.050000000000001" customHeight="1">
      <c r="A646" s="18" t="s">
        <v>392</v>
      </c>
      <c r="B646" s="19">
        <v>2013</v>
      </c>
      <c r="C646" s="18" t="s">
        <v>742</v>
      </c>
      <c r="D646" s="20">
        <v>4</v>
      </c>
      <c r="E646" s="21">
        <v>1111.3</v>
      </c>
      <c r="F646" s="21">
        <v>0</v>
      </c>
      <c r="G646" s="21">
        <v>1111.3</v>
      </c>
      <c r="H646" s="21">
        <v>26514.400000000001</v>
      </c>
      <c r="I646" s="21">
        <v>1212</v>
      </c>
      <c r="J646" s="21">
        <v>27726.400000000001</v>
      </c>
      <c r="K646" s="21">
        <v>1487</v>
      </c>
      <c r="L646" s="21">
        <v>335.5</v>
      </c>
      <c r="M646" s="21">
        <v>640.1</v>
      </c>
      <c r="N646" s="21">
        <v>38.700000000000003</v>
      </c>
    </row>
    <row r="647" spans="1:14" ht="10.050000000000001" customHeight="1">
      <c r="A647" s="18" t="s">
        <v>375</v>
      </c>
      <c r="B647" s="19">
        <v>2013</v>
      </c>
      <c r="C647" s="18" t="s">
        <v>742</v>
      </c>
      <c r="D647" s="20">
        <v>4</v>
      </c>
      <c r="E647" s="21">
        <v>35771.199999999997</v>
      </c>
      <c r="F647" s="21">
        <v>171.7</v>
      </c>
      <c r="G647" s="21">
        <v>35942.9</v>
      </c>
      <c r="H647" s="21">
        <v>367414.9</v>
      </c>
      <c r="I647" s="21">
        <v>1686.4</v>
      </c>
      <c r="J647" s="21">
        <v>369101.3</v>
      </c>
      <c r="K647" s="21">
        <v>58932.6</v>
      </c>
      <c r="L647" s="21">
        <v>2331</v>
      </c>
      <c r="M647" s="21">
        <v>24229.1</v>
      </c>
      <c r="N647" s="21">
        <v>4874.8</v>
      </c>
    </row>
    <row r="648" spans="1:14" ht="10.050000000000001" customHeight="1">
      <c r="A648" s="18" t="s">
        <v>330</v>
      </c>
      <c r="B648" s="19">
        <v>2013</v>
      </c>
      <c r="C648" s="18" t="s">
        <v>742</v>
      </c>
      <c r="D648" s="20">
        <v>5</v>
      </c>
      <c r="E648" s="21">
        <v>144341.6</v>
      </c>
      <c r="F648" s="21">
        <v>0</v>
      </c>
      <c r="G648" s="21">
        <v>144341.6</v>
      </c>
      <c r="H648" s="21">
        <v>311597.7</v>
      </c>
      <c r="I648" s="21">
        <v>11892.6</v>
      </c>
      <c r="J648" s="21">
        <v>323490.3</v>
      </c>
      <c r="K648" s="21">
        <v>42270.8</v>
      </c>
      <c r="L648" s="21">
        <v>8656.7999999999993</v>
      </c>
      <c r="M648" s="21">
        <v>93636</v>
      </c>
      <c r="N648" s="21">
        <v>4935.8999999999996</v>
      </c>
    </row>
    <row r="649" spans="1:14" ht="10.050000000000001" customHeight="1">
      <c r="A649" s="18" t="s">
        <v>413</v>
      </c>
      <c r="B649" s="19">
        <v>2013</v>
      </c>
      <c r="C649" s="18" t="s">
        <v>742</v>
      </c>
      <c r="D649" s="20">
        <v>5</v>
      </c>
      <c r="E649" s="21">
        <v>224.3</v>
      </c>
      <c r="F649" s="21">
        <v>251.8</v>
      </c>
      <c r="G649" s="21">
        <v>476.1</v>
      </c>
      <c r="H649" s="21">
        <v>2186.1</v>
      </c>
      <c r="I649" s="21">
        <v>757.8</v>
      </c>
      <c r="J649" s="21">
        <v>2943.9</v>
      </c>
      <c r="K649" s="21">
        <v>21</v>
      </c>
      <c r="L649" s="21">
        <v>0</v>
      </c>
      <c r="M649" s="21">
        <v>87.9</v>
      </c>
      <c r="N649" s="21">
        <v>0.1</v>
      </c>
    </row>
    <row r="650" spans="1:14" ht="10.050000000000001" customHeight="1">
      <c r="A650" s="18" t="s">
        <v>392</v>
      </c>
      <c r="B650" s="19">
        <v>2013</v>
      </c>
      <c r="C650" s="18" t="s">
        <v>742</v>
      </c>
      <c r="D650" s="20">
        <v>5</v>
      </c>
      <c r="E650" s="21">
        <v>1052.3</v>
      </c>
      <c r="F650" s="21">
        <v>0</v>
      </c>
      <c r="G650" s="21">
        <v>1052.3</v>
      </c>
      <c r="H650" s="21">
        <v>23036.2</v>
      </c>
      <c r="I650" s="21">
        <v>913.5</v>
      </c>
      <c r="J650" s="21">
        <v>23949.7</v>
      </c>
      <c r="K650" s="21">
        <v>1434.3</v>
      </c>
      <c r="L650" s="21">
        <v>705.4</v>
      </c>
      <c r="M650" s="21">
        <v>578.9</v>
      </c>
      <c r="N650" s="21">
        <v>2.4</v>
      </c>
    </row>
    <row r="651" spans="1:14" ht="10.050000000000001" customHeight="1">
      <c r="A651" s="18" t="s">
        <v>375</v>
      </c>
      <c r="B651" s="19">
        <v>2013</v>
      </c>
      <c r="C651" s="18" t="s">
        <v>742</v>
      </c>
      <c r="D651" s="20">
        <v>5</v>
      </c>
      <c r="E651" s="21">
        <v>43286.8</v>
      </c>
      <c r="F651" s="21">
        <v>-0.4</v>
      </c>
      <c r="G651" s="21">
        <v>43286.400000000001</v>
      </c>
      <c r="H651" s="21">
        <v>278036.5</v>
      </c>
      <c r="I651" s="21">
        <v>1667.8</v>
      </c>
      <c r="J651" s="21">
        <v>279704.3</v>
      </c>
      <c r="K651" s="21">
        <v>26536.1</v>
      </c>
      <c r="L651" s="21">
        <v>1192.3</v>
      </c>
      <c r="M651" s="21">
        <v>30961</v>
      </c>
      <c r="N651" s="21">
        <v>2627.8</v>
      </c>
    </row>
    <row r="652" spans="1:14" ht="10.050000000000001" customHeight="1">
      <c r="A652" s="18" t="s">
        <v>330</v>
      </c>
      <c r="B652" s="19">
        <v>2013</v>
      </c>
      <c r="C652" s="18" t="s">
        <v>742</v>
      </c>
      <c r="D652" s="20">
        <v>6</v>
      </c>
      <c r="E652" s="21">
        <v>62317.4</v>
      </c>
      <c r="F652" s="21">
        <v>467.9</v>
      </c>
      <c r="G652" s="21">
        <v>62785.3</v>
      </c>
      <c r="H652" s="21">
        <v>130856.7</v>
      </c>
      <c r="I652" s="21">
        <v>7711.1</v>
      </c>
      <c r="J652" s="21">
        <v>138567.79999999999</v>
      </c>
      <c r="K652" s="21">
        <v>13437</v>
      </c>
      <c r="L652" s="21">
        <v>4467.3</v>
      </c>
      <c r="M652" s="21">
        <v>32062.1</v>
      </c>
      <c r="N652" s="21">
        <v>1341.1</v>
      </c>
    </row>
    <row r="653" spans="1:14" ht="10.050000000000001" customHeight="1">
      <c r="A653" s="18" t="s">
        <v>413</v>
      </c>
      <c r="B653" s="19">
        <v>2013</v>
      </c>
      <c r="C653" s="18" t="s">
        <v>742</v>
      </c>
      <c r="D653" s="20">
        <v>6</v>
      </c>
      <c r="E653" s="21">
        <v>317</v>
      </c>
      <c r="F653" s="21">
        <v>72.3</v>
      </c>
      <c r="G653" s="21">
        <v>389.3</v>
      </c>
      <c r="H653" s="21">
        <v>809</v>
      </c>
      <c r="I653" s="21">
        <v>473.5</v>
      </c>
      <c r="J653" s="21">
        <v>1282.5</v>
      </c>
      <c r="K653" s="21">
        <v>8.3000000000000007</v>
      </c>
      <c r="L653" s="21">
        <v>-207.7</v>
      </c>
      <c r="M653" s="21">
        <v>-202.6</v>
      </c>
      <c r="N653" s="21">
        <v>7.6</v>
      </c>
    </row>
    <row r="654" spans="1:14" ht="10.050000000000001" customHeight="1">
      <c r="A654" s="18" t="s">
        <v>392</v>
      </c>
      <c r="B654" s="19">
        <v>2013</v>
      </c>
      <c r="C654" s="18" t="s">
        <v>742</v>
      </c>
      <c r="D654" s="20">
        <v>6</v>
      </c>
      <c r="E654" s="21">
        <v>2420.1</v>
      </c>
      <c r="F654" s="21">
        <v>616</v>
      </c>
      <c r="G654" s="21">
        <v>3036.1</v>
      </c>
      <c r="H654" s="21">
        <v>14561.3</v>
      </c>
      <c r="I654" s="21">
        <v>352.1</v>
      </c>
      <c r="J654" s="21">
        <v>14913.4</v>
      </c>
      <c r="K654" s="21">
        <v>1186.8</v>
      </c>
      <c r="L654" s="21">
        <v>138.30000000000001</v>
      </c>
      <c r="M654" s="21">
        <v>456.8</v>
      </c>
      <c r="N654" s="21">
        <v>11.3</v>
      </c>
    </row>
    <row r="655" spans="1:14" ht="10.050000000000001" customHeight="1">
      <c r="A655" s="18" t="s">
        <v>375</v>
      </c>
      <c r="B655" s="19">
        <v>2013</v>
      </c>
      <c r="C655" s="18" t="s">
        <v>742</v>
      </c>
      <c r="D655" s="20">
        <v>6</v>
      </c>
      <c r="E655" s="21">
        <v>30602.7</v>
      </c>
      <c r="F655" s="21">
        <v>-197.3</v>
      </c>
      <c r="G655" s="21">
        <v>30405.4</v>
      </c>
      <c r="H655" s="21">
        <v>151855</v>
      </c>
      <c r="I655" s="21">
        <v>973.8</v>
      </c>
      <c r="J655" s="21">
        <v>152828.79999999999</v>
      </c>
      <c r="K655" s="21">
        <v>6634.2</v>
      </c>
      <c r="L655" s="21">
        <v>1144.0999999999999</v>
      </c>
      <c r="M655" s="21">
        <v>18158.8</v>
      </c>
      <c r="N655" s="21">
        <v>3030.9</v>
      </c>
    </row>
    <row r="656" spans="1:14" ht="10.050000000000001" customHeight="1">
      <c r="A656" s="18" t="s">
        <v>330</v>
      </c>
      <c r="B656" s="19">
        <v>2013</v>
      </c>
      <c r="C656" s="18" t="s">
        <v>797</v>
      </c>
      <c r="D656" s="20">
        <v>7</v>
      </c>
      <c r="E656" s="21">
        <v>1224012.5</v>
      </c>
      <c r="F656" s="21">
        <v>11189.9</v>
      </c>
      <c r="G656" s="21">
        <v>1235202.3999999999</v>
      </c>
      <c r="H656" s="21">
        <v>972282.9</v>
      </c>
      <c r="I656" s="21">
        <v>14160.7</v>
      </c>
      <c r="J656" s="21">
        <v>986443.6</v>
      </c>
      <c r="K656" s="21">
        <v>433130.1</v>
      </c>
      <c r="L656" s="21">
        <v>578763.9</v>
      </c>
      <c r="M656" s="21">
        <v>157683.9</v>
      </c>
      <c r="N656" s="21">
        <v>1407.5</v>
      </c>
    </row>
    <row r="657" spans="1:14" ht="10.050000000000001" customHeight="1">
      <c r="A657" s="18" t="s">
        <v>413</v>
      </c>
      <c r="B657" s="19">
        <v>2013</v>
      </c>
      <c r="C657" s="18" t="s">
        <v>797</v>
      </c>
      <c r="D657" s="20">
        <v>7</v>
      </c>
      <c r="E657" s="21">
        <v>2197.1</v>
      </c>
      <c r="F657" s="21">
        <v>0</v>
      </c>
      <c r="G657" s="21">
        <v>2197.1</v>
      </c>
      <c r="H657" s="21">
        <v>2255.4</v>
      </c>
      <c r="I657" s="21">
        <v>426.1</v>
      </c>
      <c r="J657" s="21">
        <v>2681.5</v>
      </c>
      <c r="K657" s="21">
        <v>888.1</v>
      </c>
      <c r="L657" s="21">
        <v>879.8</v>
      </c>
      <c r="M657" s="21">
        <v>0</v>
      </c>
      <c r="N657" s="21">
        <v>0</v>
      </c>
    </row>
    <row r="658" spans="1:14" ht="10.050000000000001" customHeight="1">
      <c r="A658" s="18" t="s">
        <v>392</v>
      </c>
      <c r="B658" s="19">
        <v>2013</v>
      </c>
      <c r="C658" s="18" t="s">
        <v>797</v>
      </c>
      <c r="D658" s="20">
        <v>7</v>
      </c>
      <c r="E658" s="21">
        <v>575.9</v>
      </c>
      <c r="F658" s="21">
        <v>194.6</v>
      </c>
      <c r="G658" s="21">
        <v>770.5</v>
      </c>
      <c r="H658" s="21">
        <v>12452.2</v>
      </c>
      <c r="I658" s="21">
        <v>617.20000000000005</v>
      </c>
      <c r="J658" s="21">
        <v>13069.4</v>
      </c>
      <c r="K658" s="21">
        <v>896.3</v>
      </c>
      <c r="L658" s="21">
        <v>339.6</v>
      </c>
      <c r="M658" s="21">
        <v>469.1</v>
      </c>
      <c r="N658" s="21">
        <v>2.9</v>
      </c>
    </row>
    <row r="659" spans="1:14" ht="10.050000000000001" customHeight="1">
      <c r="A659" s="18" t="s">
        <v>375</v>
      </c>
      <c r="B659" s="19">
        <v>2013</v>
      </c>
      <c r="C659" s="18" t="s">
        <v>797</v>
      </c>
      <c r="D659" s="20">
        <v>7</v>
      </c>
      <c r="E659" s="21">
        <v>55788</v>
      </c>
      <c r="F659" s="21">
        <v>0</v>
      </c>
      <c r="G659" s="21">
        <v>55788</v>
      </c>
      <c r="H659" s="21">
        <v>74734.2</v>
      </c>
      <c r="I659" s="21">
        <v>1019.9</v>
      </c>
      <c r="J659" s="21">
        <v>75754.100000000006</v>
      </c>
      <c r="K659" s="21">
        <v>13214.6</v>
      </c>
      <c r="L659" s="21">
        <v>44733.599999999999</v>
      </c>
      <c r="M659" s="21">
        <v>36921.699999999997</v>
      </c>
      <c r="N659" s="21">
        <v>1230.3</v>
      </c>
    </row>
    <row r="660" spans="1:14" ht="10.050000000000001" customHeight="1">
      <c r="A660" s="18" t="s">
        <v>330</v>
      </c>
      <c r="B660" s="19">
        <v>2013</v>
      </c>
      <c r="C660" s="18" t="s">
        <v>797</v>
      </c>
      <c r="D660" s="20">
        <v>8</v>
      </c>
      <c r="E660" s="21">
        <v>1459020.6</v>
      </c>
      <c r="F660" s="21">
        <v>2857.9</v>
      </c>
      <c r="G660" s="21">
        <v>1461878.5</v>
      </c>
      <c r="H660" s="21">
        <v>2030195.2</v>
      </c>
      <c r="I660" s="21">
        <v>13304.7</v>
      </c>
      <c r="J660" s="21">
        <v>2043499.9</v>
      </c>
      <c r="K660" s="21">
        <v>1035660.5</v>
      </c>
      <c r="L660" s="21">
        <v>822614.6</v>
      </c>
      <c r="M660" s="21">
        <v>217545.3</v>
      </c>
      <c r="N660" s="21">
        <v>2538.9</v>
      </c>
    </row>
    <row r="661" spans="1:14" ht="10.050000000000001" customHeight="1">
      <c r="A661" s="18" t="s">
        <v>413</v>
      </c>
      <c r="B661" s="19">
        <v>2013</v>
      </c>
      <c r="C661" s="18" t="s">
        <v>797</v>
      </c>
      <c r="D661" s="20">
        <v>8</v>
      </c>
      <c r="E661" s="21">
        <v>4538.5</v>
      </c>
      <c r="F661" s="21">
        <v>0</v>
      </c>
      <c r="G661" s="21">
        <v>4538.5</v>
      </c>
      <c r="H661" s="21">
        <v>4930</v>
      </c>
      <c r="I661" s="21">
        <v>422.5</v>
      </c>
      <c r="J661" s="21">
        <v>5352.5</v>
      </c>
      <c r="K661" s="21">
        <v>643.9</v>
      </c>
      <c r="L661" s="21">
        <v>423.4</v>
      </c>
      <c r="M661" s="21">
        <v>620.70000000000005</v>
      </c>
      <c r="N661" s="21">
        <v>46.9</v>
      </c>
    </row>
    <row r="662" spans="1:14" ht="10.050000000000001" customHeight="1">
      <c r="A662" s="18" t="s">
        <v>392</v>
      </c>
      <c r="B662" s="19">
        <v>2013</v>
      </c>
      <c r="C662" s="18" t="s">
        <v>797</v>
      </c>
      <c r="D662" s="20">
        <v>8</v>
      </c>
      <c r="E662" s="21">
        <v>215.6</v>
      </c>
      <c r="F662" s="21">
        <v>0</v>
      </c>
      <c r="G662" s="21">
        <v>215.6</v>
      </c>
      <c r="H662" s="21">
        <v>9952.9</v>
      </c>
      <c r="I662" s="21">
        <v>617.20000000000005</v>
      </c>
      <c r="J662" s="21">
        <v>10570.1</v>
      </c>
      <c r="K662" s="21">
        <v>782.7</v>
      </c>
      <c r="L662" s="21">
        <v>87.8</v>
      </c>
      <c r="M662" s="21">
        <v>196.8</v>
      </c>
      <c r="N662" s="21">
        <v>30.1</v>
      </c>
    </row>
    <row r="663" spans="1:14" ht="10.050000000000001" customHeight="1">
      <c r="A663" s="18" t="s">
        <v>375</v>
      </c>
      <c r="B663" s="19">
        <v>2013</v>
      </c>
      <c r="C663" s="18" t="s">
        <v>797</v>
      </c>
      <c r="D663" s="20">
        <v>8</v>
      </c>
      <c r="E663" s="21">
        <v>1006.2</v>
      </c>
      <c r="F663" s="21">
        <v>9.1999999999999993</v>
      </c>
      <c r="G663" s="21">
        <v>1015.4</v>
      </c>
      <c r="H663" s="21">
        <v>39328.5</v>
      </c>
      <c r="I663" s="21">
        <v>991.9</v>
      </c>
      <c r="J663" s="21">
        <v>40320.400000000001</v>
      </c>
      <c r="K663" s="21">
        <v>13236.3</v>
      </c>
      <c r="L663" s="21">
        <v>380</v>
      </c>
      <c r="M663" s="21">
        <v>320.8</v>
      </c>
      <c r="N663" s="21">
        <v>37.6</v>
      </c>
    </row>
    <row r="664" spans="1:14" ht="10.050000000000001" customHeight="1">
      <c r="A664" s="18" t="s">
        <v>330</v>
      </c>
      <c r="B664" s="19">
        <v>2013</v>
      </c>
      <c r="C664" s="18" t="s">
        <v>797</v>
      </c>
      <c r="D664" s="20">
        <v>9</v>
      </c>
      <c r="E664" s="21">
        <v>250925.5</v>
      </c>
      <c r="F664" s="21">
        <v>2502.5</v>
      </c>
      <c r="G664" s="21">
        <v>253428</v>
      </c>
      <c r="H664" s="21">
        <v>1909842.3</v>
      </c>
      <c r="I664" s="21">
        <v>14952.8</v>
      </c>
      <c r="J664" s="21">
        <v>1924795.1</v>
      </c>
      <c r="K664" s="21">
        <v>851243.4</v>
      </c>
      <c r="L664" s="21">
        <v>14828</v>
      </c>
      <c r="M664" s="21">
        <v>194432.7</v>
      </c>
      <c r="N664" s="21">
        <v>4812.5</v>
      </c>
    </row>
    <row r="665" spans="1:14" ht="10.050000000000001" customHeight="1">
      <c r="A665" s="18" t="s">
        <v>413</v>
      </c>
      <c r="B665" s="19">
        <v>2013</v>
      </c>
      <c r="C665" s="18" t="s">
        <v>797</v>
      </c>
      <c r="D665" s="20">
        <v>9</v>
      </c>
      <c r="E665" s="21">
        <v>1821.8</v>
      </c>
      <c r="F665" s="21">
        <v>0</v>
      </c>
      <c r="G665" s="21">
        <v>1821.8</v>
      </c>
      <c r="H665" s="21">
        <v>4255.6000000000004</v>
      </c>
      <c r="I665" s="21">
        <v>290.60000000000002</v>
      </c>
      <c r="J665" s="21">
        <v>4546.2</v>
      </c>
      <c r="K665" s="21">
        <v>692.7</v>
      </c>
      <c r="L665" s="21">
        <v>181.7</v>
      </c>
      <c r="M665" s="21">
        <v>153.30000000000001</v>
      </c>
      <c r="N665" s="21">
        <v>28.8</v>
      </c>
    </row>
    <row r="666" spans="1:14" ht="10.050000000000001" customHeight="1">
      <c r="A666" s="18" t="s">
        <v>392</v>
      </c>
      <c r="B666" s="19">
        <v>2013</v>
      </c>
      <c r="C666" s="18" t="s">
        <v>797</v>
      </c>
      <c r="D666" s="20">
        <v>9</v>
      </c>
      <c r="E666" s="21">
        <v>9503.9</v>
      </c>
      <c r="F666" s="21">
        <v>801.6</v>
      </c>
      <c r="G666" s="21">
        <v>10305.5</v>
      </c>
      <c r="H666" s="21">
        <v>16935.2</v>
      </c>
      <c r="I666" s="21">
        <v>1314.8</v>
      </c>
      <c r="J666" s="21">
        <v>18250</v>
      </c>
      <c r="K666" s="21">
        <v>1099.5999999999999</v>
      </c>
      <c r="L666" s="21">
        <v>719.1</v>
      </c>
      <c r="M666" s="21">
        <v>396.2</v>
      </c>
      <c r="N666" s="21">
        <v>36.200000000000003</v>
      </c>
    </row>
    <row r="667" spans="1:14" ht="10.050000000000001" customHeight="1">
      <c r="A667" s="18" t="s">
        <v>375</v>
      </c>
      <c r="B667" s="19">
        <v>2013</v>
      </c>
      <c r="C667" s="18" t="s">
        <v>797</v>
      </c>
      <c r="D667" s="20">
        <v>9</v>
      </c>
      <c r="E667" s="21">
        <v>228553.7</v>
      </c>
      <c r="F667" s="21">
        <v>2666.8</v>
      </c>
      <c r="G667" s="21">
        <v>231220.5</v>
      </c>
      <c r="H667" s="21">
        <v>242602.6</v>
      </c>
      <c r="I667" s="21">
        <v>3313.6</v>
      </c>
      <c r="J667" s="21">
        <v>245916.2</v>
      </c>
      <c r="K667" s="21">
        <v>97261.5</v>
      </c>
      <c r="L667" s="21">
        <v>88813.4</v>
      </c>
      <c r="M667" s="21">
        <v>4153.1000000000004</v>
      </c>
      <c r="N667" s="21">
        <v>626.9</v>
      </c>
    </row>
    <row r="668" spans="1:14" ht="10.050000000000001" customHeight="1">
      <c r="A668" s="18" t="s">
        <v>330</v>
      </c>
      <c r="B668" s="19">
        <v>2013</v>
      </c>
      <c r="C668" s="18" t="s">
        <v>797</v>
      </c>
      <c r="D668" s="20">
        <v>10</v>
      </c>
      <c r="E668" s="21">
        <v>124597.8</v>
      </c>
      <c r="F668" s="21">
        <v>0</v>
      </c>
      <c r="G668" s="21">
        <v>124597.8</v>
      </c>
      <c r="H668" s="21">
        <v>1651552.4</v>
      </c>
      <c r="I668" s="21">
        <v>14829.9</v>
      </c>
      <c r="J668" s="21">
        <v>1666382.3</v>
      </c>
      <c r="K668" s="21">
        <v>764979.3</v>
      </c>
      <c r="L668" s="21">
        <v>8971.9</v>
      </c>
      <c r="M668" s="21">
        <v>92088.5</v>
      </c>
      <c r="N668" s="21">
        <v>3147.6</v>
      </c>
    </row>
    <row r="669" spans="1:14" ht="10.050000000000001" customHeight="1">
      <c r="A669" s="18" t="s">
        <v>413</v>
      </c>
      <c r="B669" s="19">
        <v>2013</v>
      </c>
      <c r="C669" s="18" t="s">
        <v>797</v>
      </c>
      <c r="D669" s="20">
        <v>10</v>
      </c>
      <c r="E669" s="21">
        <v>871.4</v>
      </c>
      <c r="F669" s="21">
        <v>0</v>
      </c>
      <c r="G669" s="21">
        <v>871.4</v>
      </c>
      <c r="H669" s="21">
        <v>3213.9</v>
      </c>
      <c r="I669" s="21">
        <v>283.60000000000002</v>
      </c>
      <c r="J669" s="21">
        <v>3497.5</v>
      </c>
      <c r="K669" s="21">
        <v>503.5</v>
      </c>
      <c r="L669" s="21">
        <v>0</v>
      </c>
      <c r="M669" s="21">
        <v>177.8</v>
      </c>
      <c r="N669" s="21">
        <v>11.3</v>
      </c>
    </row>
    <row r="670" spans="1:14" ht="10.050000000000001" customHeight="1">
      <c r="A670" s="18" t="s">
        <v>392</v>
      </c>
      <c r="B670" s="19">
        <v>2013</v>
      </c>
      <c r="C670" s="18" t="s">
        <v>797</v>
      </c>
      <c r="D670" s="20">
        <v>10</v>
      </c>
      <c r="E670" s="21">
        <v>45574.6</v>
      </c>
      <c r="F670" s="21">
        <v>1593.7</v>
      </c>
      <c r="G670" s="21">
        <v>47168.3</v>
      </c>
      <c r="H670" s="21">
        <v>55713.8</v>
      </c>
      <c r="I670" s="21">
        <v>2549.8000000000002</v>
      </c>
      <c r="J670" s="21">
        <v>58263.6</v>
      </c>
      <c r="K670" s="21">
        <v>5109.1000000000004</v>
      </c>
      <c r="L670" s="21">
        <v>7646.5</v>
      </c>
      <c r="M670" s="21">
        <v>3390.6</v>
      </c>
      <c r="N670" s="21">
        <v>235.1</v>
      </c>
    </row>
    <row r="671" spans="1:14" ht="10.050000000000001" customHeight="1">
      <c r="A671" s="18" t="s">
        <v>375</v>
      </c>
      <c r="B671" s="19">
        <v>2013</v>
      </c>
      <c r="C671" s="18" t="s">
        <v>797</v>
      </c>
      <c r="D671" s="20">
        <v>10</v>
      </c>
      <c r="E671" s="21">
        <v>637884.69999999995</v>
      </c>
      <c r="F671" s="21">
        <v>4769</v>
      </c>
      <c r="G671" s="21">
        <v>642653.69999999995</v>
      </c>
      <c r="H671" s="21">
        <v>737882</v>
      </c>
      <c r="I671" s="21">
        <v>7413.4</v>
      </c>
      <c r="J671" s="21">
        <v>745295.4</v>
      </c>
      <c r="K671" s="21">
        <v>314926.40000000002</v>
      </c>
      <c r="L671" s="21">
        <v>275297.40000000002</v>
      </c>
      <c r="M671" s="21">
        <v>56583</v>
      </c>
      <c r="N671" s="21">
        <v>1049.5999999999999</v>
      </c>
    </row>
    <row r="672" spans="1:14" ht="10.050000000000001" customHeight="1">
      <c r="A672" s="18" t="s">
        <v>330</v>
      </c>
      <c r="B672" s="19">
        <v>2013</v>
      </c>
      <c r="C672" s="18" t="s">
        <v>797</v>
      </c>
      <c r="D672" s="20">
        <v>11</v>
      </c>
      <c r="E672" s="21">
        <v>148018.6</v>
      </c>
      <c r="F672" s="21">
        <v>256</v>
      </c>
      <c r="G672" s="21">
        <v>148274.6</v>
      </c>
      <c r="H672" s="21">
        <v>1459811.2</v>
      </c>
      <c r="I672" s="21">
        <v>12442.7</v>
      </c>
      <c r="J672" s="21">
        <v>1472253.9</v>
      </c>
      <c r="K672" s="21">
        <v>664724.9</v>
      </c>
      <c r="L672" s="21">
        <v>12472.8</v>
      </c>
      <c r="M672" s="21">
        <v>109620.7</v>
      </c>
      <c r="N672" s="21">
        <v>3196</v>
      </c>
    </row>
    <row r="673" spans="1:14" ht="10.050000000000001" customHeight="1">
      <c r="A673" s="18" t="s">
        <v>413</v>
      </c>
      <c r="B673" s="19">
        <v>2013</v>
      </c>
      <c r="C673" s="18" t="s">
        <v>797</v>
      </c>
      <c r="D673" s="20">
        <v>11</v>
      </c>
      <c r="E673" s="21">
        <v>513</v>
      </c>
      <c r="F673" s="21">
        <v>137.30000000000001</v>
      </c>
      <c r="G673" s="21">
        <v>650.29999999999995</v>
      </c>
      <c r="H673" s="21">
        <v>2946.5</v>
      </c>
      <c r="I673" s="21">
        <v>417.1</v>
      </c>
      <c r="J673" s="21">
        <v>3363.6</v>
      </c>
      <c r="K673" s="21">
        <v>453.1</v>
      </c>
      <c r="L673" s="21">
        <v>46.4</v>
      </c>
      <c r="M673" s="21">
        <v>39.4</v>
      </c>
      <c r="N673" s="21">
        <v>8.3000000000000007</v>
      </c>
    </row>
    <row r="674" spans="1:14" ht="10.050000000000001" customHeight="1">
      <c r="A674" s="18" t="s">
        <v>392</v>
      </c>
      <c r="B674" s="19">
        <v>2013</v>
      </c>
      <c r="C674" s="18" t="s">
        <v>797</v>
      </c>
      <c r="D674" s="20">
        <v>11</v>
      </c>
      <c r="E674" s="21">
        <v>15265.6</v>
      </c>
      <c r="F674" s="21">
        <v>629.6</v>
      </c>
      <c r="G674" s="21">
        <v>15895.2</v>
      </c>
      <c r="H674" s="21">
        <v>63465.2</v>
      </c>
      <c r="I674" s="21">
        <v>3162.3</v>
      </c>
      <c r="J674" s="21">
        <v>66627.5</v>
      </c>
      <c r="K674" s="21">
        <v>3565.3</v>
      </c>
      <c r="L674" s="21">
        <v>1161.2</v>
      </c>
      <c r="M674" s="21">
        <v>2039.2</v>
      </c>
      <c r="N674" s="21">
        <v>713.3</v>
      </c>
    </row>
    <row r="675" spans="1:14" ht="10.050000000000001" customHeight="1">
      <c r="A675" s="18" t="s">
        <v>375</v>
      </c>
      <c r="B675" s="19">
        <v>2013</v>
      </c>
      <c r="C675" s="18" t="s">
        <v>797</v>
      </c>
      <c r="D675" s="20">
        <v>11</v>
      </c>
      <c r="E675" s="21">
        <v>126044.1</v>
      </c>
      <c r="F675" s="21">
        <v>1035.5</v>
      </c>
      <c r="G675" s="21">
        <v>127079.6</v>
      </c>
      <c r="H675" s="21">
        <v>743791.9</v>
      </c>
      <c r="I675" s="21">
        <v>7027.4</v>
      </c>
      <c r="J675" s="21">
        <v>750819.3</v>
      </c>
      <c r="K675" s="21">
        <v>275674</v>
      </c>
      <c r="L675" s="21">
        <v>29725.4</v>
      </c>
      <c r="M675" s="21">
        <v>63247.199999999997</v>
      </c>
      <c r="N675" s="21">
        <v>5827.6</v>
      </c>
    </row>
    <row r="676" spans="1:14" ht="10.050000000000001" customHeight="1">
      <c r="A676" s="18" t="s">
        <v>330</v>
      </c>
      <c r="B676" s="19">
        <v>2013</v>
      </c>
      <c r="C676" s="18" t="s">
        <v>797</v>
      </c>
      <c r="D676" s="20">
        <v>12</v>
      </c>
      <c r="E676" s="21">
        <v>109609.1</v>
      </c>
      <c r="F676" s="21">
        <v>268.60000000000002</v>
      </c>
      <c r="G676" s="21">
        <v>109877.7</v>
      </c>
      <c r="H676" s="21">
        <v>1220572.2</v>
      </c>
      <c r="I676" s="21">
        <v>12446.7</v>
      </c>
      <c r="J676" s="21">
        <v>1233018.8999999999</v>
      </c>
      <c r="K676" s="21">
        <v>609075.9</v>
      </c>
      <c r="L676" s="21">
        <v>16364.3</v>
      </c>
      <c r="M676" s="21">
        <v>70869.2</v>
      </c>
      <c r="N676" s="21">
        <v>1143.7</v>
      </c>
    </row>
    <row r="677" spans="1:14" ht="10.050000000000001" customHeight="1">
      <c r="A677" s="18" t="s">
        <v>413</v>
      </c>
      <c r="B677" s="19">
        <v>2013</v>
      </c>
      <c r="C677" s="18" t="s">
        <v>797</v>
      </c>
      <c r="D677" s="20">
        <v>12</v>
      </c>
      <c r="E677" s="21">
        <v>439.2</v>
      </c>
      <c r="F677" s="21">
        <v>185.4</v>
      </c>
      <c r="G677" s="21">
        <v>624.6</v>
      </c>
      <c r="H677" s="21">
        <v>2017.2</v>
      </c>
      <c r="I677" s="21">
        <v>564.79999999999995</v>
      </c>
      <c r="J677" s="21">
        <v>2582</v>
      </c>
      <c r="K677" s="21">
        <v>376.6</v>
      </c>
      <c r="L677" s="21">
        <v>0</v>
      </c>
      <c r="M677" s="21">
        <v>76.5</v>
      </c>
      <c r="N677" s="21">
        <v>0</v>
      </c>
    </row>
    <row r="678" spans="1:14" ht="10.050000000000001" customHeight="1">
      <c r="A678" s="18" t="s">
        <v>392</v>
      </c>
      <c r="B678" s="19">
        <v>2013</v>
      </c>
      <c r="C678" s="18" t="s">
        <v>797</v>
      </c>
      <c r="D678" s="20">
        <v>12</v>
      </c>
      <c r="E678" s="21">
        <v>3630.3</v>
      </c>
      <c r="F678" s="21">
        <v>352.4</v>
      </c>
      <c r="G678" s="21">
        <v>3982.7</v>
      </c>
      <c r="H678" s="21">
        <v>60576.4</v>
      </c>
      <c r="I678" s="21">
        <v>2961.1</v>
      </c>
      <c r="J678" s="21">
        <v>63537.5</v>
      </c>
      <c r="K678" s="21">
        <v>3200.4</v>
      </c>
      <c r="L678" s="21">
        <v>540.70000000000005</v>
      </c>
      <c r="M678" s="21">
        <v>690.5</v>
      </c>
      <c r="N678" s="21">
        <v>319.89999999999998</v>
      </c>
    </row>
    <row r="679" spans="1:14" ht="10.050000000000001" customHeight="1">
      <c r="A679" s="18" t="s">
        <v>375</v>
      </c>
      <c r="B679" s="19">
        <v>2013</v>
      </c>
      <c r="C679" s="18" t="s">
        <v>797</v>
      </c>
      <c r="D679" s="20">
        <v>12</v>
      </c>
      <c r="E679" s="21">
        <v>54507.8</v>
      </c>
      <c r="F679" s="21">
        <v>24</v>
      </c>
      <c r="G679" s="21">
        <v>54531.8</v>
      </c>
      <c r="H679" s="21">
        <v>686925.2</v>
      </c>
      <c r="I679" s="21">
        <v>5328.3</v>
      </c>
      <c r="J679" s="21">
        <v>692253.5</v>
      </c>
      <c r="K679" s="21">
        <v>236168.6</v>
      </c>
      <c r="L679" s="21">
        <v>3241.3</v>
      </c>
      <c r="M679" s="21">
        <v>39444.5</v>
      </c>
      <c r="N679" s="21">
        <v>3208.9</v>
      </c>
    </row>
    <row r="680" spans="1:14" ht="10.050000000000001" customHeight="1">
      <c r="A680" s="18" t="s">
        <v>330</v>
      </c>
      <c r="B680" s="19">
        <v>2014</v>
      </c>
      <c r="C680" s="18" t="s">
        <v>797</v>
      </c>
      <c r="D680" s="20">
        <v>1</v>
      </c>
      <c r="E680" s="21">
        <v>171592.3</v>
      </c>
      <c r="F680" s="21">
        <v>10.199999999999999</v>
      </c>
      <c r="G680" s="21">
        <v>171602.5</v>
      </c>
      <c r="H680" s="21">
        <v>965989.9</v>
      </c>
      <c r="I680" s="21">
        <v>11638</v>
      </c>
      <c r="J680" s="21">
        <v>977627.9</v>
      </c>
      <c r="K680" s="21">
        <v>504722.3</v>
      </c>
      <c r="L680" s="21">
        <v>19151.400000000001</v>
      </c>
      <c r="M680" s="21">
        <v>121415.9</v>
      </c>
      <c r="N680" s="21">
        <v>1972</v>
      </c>
    </row>
    <row r="681" spans="1:14" ht="10.050000000000001" customHeight="1">
      <c r="A681" s="18" t="s">
        <v>413</v>
      </c>
      <c r="B681" s="19">
        <v>2014</v>
      </c>
      <c r="C681" s="18" t="s">
        <v>797</v>
      </c>
      <c r="D681" s="20">
        <v>1</v>
      </c>
      <c r="E681" s="21">
        <v>550.79999999999995</v>
      </c>
      <c r="F681" s="21">
        <v>36.9</v>
      </c>
      <c r="G681" s="21">
        <v>587.70000000000005</v>
      </c>
      <c r="H681" s="21">
        <v>1840.8</v>
      </c>
      <c r="I681" s="21">
        <v>597.4</v>
      </c>
      <c r="J681" s="21">
        <v>2438.1999999999998</v>
      </c>
      <c r="K681" s="21">
        <v>337</v>
      </c>
      <c r="L681" s="21">
        <v>25.1</v>
      </c>
      <c r="M681" s="21">
        <v>64.7</v>
      </c>
      <c r="N681" s="21">
        <v>0</v>
      </c>
    </row>
    <row r="682" spans="1:14" ht="10.050000000000001" customHeight="1">
      <c r="A682" s="18" t="s">
        <v>392</v>
      </c>
      <c r="B682" s="19">
        <v>2014</v>
      </c>
      <c r="C682" s="18" t="s">
        <v>797</v>
      </c>
      <c r="D682" s="20">
        <v>1</v>
      </c>
      <c r="E682" s="21">
        <v>2719.2</v>
      </c>
      <c r="F682" s="21">
        <v>0</v>
      </c>
      <c r="G682" s="21">
        <v>2719.2</v>
      </c>
      <c r="H682" s="21">
        <v>53822.8</v>
      </c>
      <c r="I682" s="21">
        <v>2828.3</v>
      </c>
      <c r="J682" s="21">
        <v>56651.1</v>
      </c>
      <c r="K682" s="21">
        <v>2486</v>
      </c>
      <c r="L682" s="21">
        <v>325</v>
      </c>
      <c r="M682" s="21">
        <v>973.8</v>
      </c>
      <c r="N682" s="21">
        <v>65.8</v>
      </c>
    </row>
    <row r="683" spans="1:14" ht="10.050000000000001" customHeight="1">
      <c r="A683" s="18" t="s">
        <v>375</v>
      </c>
      <c r="B683" s="19">
        <v>2014</v>
      </c>
      <c r="C683" s="18" t="s">
        <v>797</v>
      </c>
      <c r="D683" s="20">
        <v>1</v>
      </c>
      <c r="E683" s="21">
        <v>44720.1</v>
      </c>
      <c r="F683" s="21">
        <v>441.5</v>
      </c>
      <c r="G683" s="21">
        <v>45161.599999999999</v>
      </c>
      <c r="H683" s="21">
        <v>592980.1</v>
      </c>
      <c r="I683" s="21">
        <v>5084</v>
      </c>
      <c r="J683" s="21">
        <v>598064.1</v>
      </c>
      <c r="K683" s="21">
        <v>199792.2</v>
      </c>
      <c r="L683" s="21">
        <v>3533.2</v>
      </c>
      <c r="M683" s="21">
        <v>38148.9</v>
      </c>
      <c r="N683" s="21">
        <v>1759.9</v>
      </c>
    </row>
    <row r="684" spans="1:14" ht="10.050000000000001" customHeight="1">
      <c r="A684" s="18" t="s">
        <v>330</v>
      </c>
      <c r="B684" s="19">
        <v>2014</v>
      </c>
      <c r="C684" s="18" t="s">
        <v>797</v>
      </c>
      <c r="D684" s="20">
        <v>2</v>
      </c>
      <c r="E684" s="21">
        <v>279166.40000000002</v>
      </c>
      <c r="F684" s="21">
        <v>16.3</v>
      </c>
      <c r="G684" s="21">
        <v>279182.7</v>
      </c>
      <c r="H684" s="21">
        <v>833546</v>
      </c>
      <c r="I684" s="21">
        <v>12845.8</v>
      </c>
      <c r="J684" s="21">
        <v>846391.8</v>
      </c>
      <c r="K684" s="21">
        <v>315147.8</v>
      </c>
      <c r="L684" s="21">
        <v>23941</v>
      </c>
      <c r="M684" s="21">
        <v>210286.3</v>
      </c>
      <c r="N684" s="21">
        <v>3115.7</v>
      </c>
    </row>
    <row r="685" spans="1:14" ht="10.050000000000001" customHeight="1">
      <c r="A685" s="18" t="s">
        <v>413</v>
      </c>
      <c r="B685" s="19">
        <v>2014</v>
      </c>
      <c r="C685" s="18" t="s">
        <v>797</v>
      </c>
      <c r="D685" s="20">
        <v>2</v>
      </c>
      <c r="E685" s="21">
        <v>511.6</v>
      </c>
      <c r="F685" s="21">
        <v>0</v>
      </c>
      <c r="G685" s="21">
        <v>511.6</v>
      </c>
      <c r="H685" s="21">
        <v>1559.3</v>
      </c>
      <c r="I685" s="21">
        <v>321.7</v>
      </c>
      <c r="J685" s="21">
        <v>1881</v>
      </c>
      <c r="K685" s="21">
        <v>220.1</v>
      </c>
      <c r="L685" s="21">
        <v>-8</v>
      </c>
      <c r="M685" s="21">
        <v>108.9</v>
      </c>
      <c r="N685" s="21">
        <v>0</v>
      </c>
    </row>
    <row r="686" spans="1:14" ht="10.050000000000001" customHeight="1">
      <c r="A686" s="18" t="s">
        <v>392</v>
      </c>
      <c r="B686" s="19">
        <v>2014</v>
      </c>
      <c r="C686" s="18" t="s">
        <v>797</v>
      </c>
      <c r="D686" s="20">
        <v>2</v>
      </c>
      <c r="E686" s="21">
        <v>1967.3</v>
      </c>
      <c r="F686" s="21">
        <v>52.5</v>
      </c>
      <c r="G686" s="21">
        <v>2019.8</v>
      </c>
      <c r="H686" s="21">
        <v>50824.6</v>
      </c>
      <c r="I686" s="21">
        <v>2440.6</v>
      </c>
      <c r="J686" s="21">
        <v>53265.2</v>
      </c>
      <c r="K686" s="21">
        <v>2356.6</v>
      </c>
      <c r="L686" s="21">
        <v>759.5</v>
      </c>
      <c r="M686" s="21">
        <v>806.9</v>
      </c>
      <c r="N686" s="21">
        <v>82</v>
      </c>
    </row>
    <row r="687" spans="1:14" ht="10.050000000000001" customHeight="1">
      <c r="A687" s="18" t="s">
        <v>375</v>
      </c>
      <c r="B687" s="19">
        <v>2014</v>
      </c>
      <c r="C687" s="18" t="s">
        <v>797</v>
      </c>
      <c r="D687" s="20">
        <v>2</v>
      </c>
      <c r="E687" s="21">
        <v>48863.199999999997</v>
      </c>
      <c r="F687" s="21">
        <v>1056.4000000000001</v>
      </c>
      <c r="G687" s="21">
        <v>49919.6</v>
      </c>
      <c r="H687" s="21">
        <v>516932.2</v>
      </c>
      <c r="I687" s="21">
        <v>4116.2</v>
      </c>
      <c r="J687" s="21">
        <v>521048.4</v>
      </c>
      <c r="K687" s="21">
        <v>159502.39999999999</v>
      </c>
      <c r="L687" s="21">
        <v>3077.8</v>
      </c>
      <c r="M687" s="21">
        <v>39117.1</v>
      </c>
      <c r="N687" s="21">
        <v>4251.3</v>
      </c>
    </row>
    <row r="688" spans="1:14" ht="10.050000000000001" customHeight="1">
      <c r="A688" s="18" t="s">
        <v>330</v>
      </c>
      <c r="B688" s="19">
        <v>2014</v>
      </c>
      <c r="C688" s="18" t="s">
        <v>797</v>
      </c>
      <c r="D688" s="20">
        <v>3</v>
      </c>
      <c r="E688" s="21">
        <v>218469.1</v>
      </c>
      <c r="F688" s="21">
        <v>11.5</v>
      </c>
      <c r="G688" s="21">
        <v>218480.6</v>
      </c>
      <c r="H688" s="21">
        <v>705106.5</v>
      </c>
      <c r="I688" s="21">
        <v>12561.1</v>
      </c>
      <c r="J688" s="21">
        <v>717667.6</v>
      </c>
      <c r="K688" s="21">
        <v>171901.2</v>
      </c>
      <c r="L688" s="21">
        <v>14812.4</v>
      </c>
      <c r="M688" s="21">
        <v>154679.79999999999</v>
      </c>
      <c r="N688" s="21">
        <v>2985.5</v>
      </c>
    </row>
    <row r="689" spans="1:14" ht="10.050000000000001" customHeight="1">
      <c r="A689" s="18" t="s">
        <v>413</v>
      </c>
      <c r="B689" s="19">
        <v>2014</v>
      </c>
      <c r="C689" s="18" t="s">
        <v>797</v>
      </c>
      <c r="D689" s="20">
        <v>3</v>
      </c>
      <c r="E689" s="21">
        <v>176.1</v>
      </c>
      <c r="F689" s="21">
        <v>372.3</v>
      </c>
      <c r="G689" s="21">
        <v>548.4</v>
      </c>
      <c r="H689" s="21">
        <v>1279.9000000000001</v>
      </c>
      <c r="I689" s="21">
        <v>401.4</v>
      </c>
      <c r="J689" s="21">
        <v>1681.3</v>
      </c>
      <c r="K689" s="21">
        <v>219.8</v>
      </c>
      <c r="L689" s="21">
        <v>0</v>
      </c>
      <c r="M689" s="21">
        <v>0.3</v>
      </c>
      <c r="N689" s="21">
        <v>0</v>
      </c>
    </row>
    <row r="690" spans="1:14" ht="10.050000000000001" customHeight="1">
      <c r="A690" s="18" t="s">
        <v>392</v>
      </c>
      <c r="B690" s="19">
        <v>2014</v>
      </c>
      <c r="C690" s="18" t="s">
        <v>797</v>
      </c>
      <c r="D690" s="20">
        <v>3</v>
      </c>
      <c r="E690" s="21">
        <v>2036.8</v>
      </c>
      <c r="F690" s="21">
        <v>0</v>
      </c>
      <c r="G690" s="21">
        <v>2036.8</v>
      </c>
      <c r="H690" s="21">
        <v>41026.1</v>
      </c>
      <c r="I690" s="21">
        <v>750</v>
      </c>
      <c r="J690" s="21">
        <v>41776.1</v>
      </c>
      <c r="K690" s="21">
        <v>1567.6</v>
      </c>
      <c r="L690" s="21">
        <v>478.7</v>
      </c>
      <c r="M690" s="21">
        <v>955.1</v>
      </c>
      <c r="N690" s="21">
        <v>354</v>
      </c>
    </row>
    <row r="691" spans="1:14" ht="10.050000000000001" customHeight="1">
      <c r="A691" s="18" t="s">
        <v>375</v>
      </c>
      <c r="B691" s="19">
        <v>2014</v>
      </c>
      <c r="C691" s="18" t="s">
        <v>797</v>
      </c>
      <c r="D691" s="20">
        <v>3</v>
      </c>
      <c r="E691" s="21">
        <v>64924.7</v>
      </c>
      <c r="F691" s="21">
        <v>274.10000000000002</v>
      </c>
      <c r="G691" s="21">
        <v>65198.8</v>
      </c>
      <c r="H691" s="21">
        <v>455304.6</v>
      </c>
      <c r="I691" s="21">
        <v>3207.6</v>
      </c>
      <c r="J691" s="21">
        <v>458512.2</v>
      </c>
      <c r="K691" s="21">
        <v>101403.2</v>
      </c>
      <c r="L691" s="21">
        <v>794.6</v>
      </c>
      <c r="M691" s="21">
        <v>54369.3</v>
      </c>
      <c r="N691" s="21">
        <v>4626.5</v>
      </c>
    </row>
    <row r="692" spans="1:14" ht="10.050000000000001" customHeight="1">
      <c r="A692" s="18" t="s">
        <v>330</v>
      </c>
      <c r="B692" s="19">
        <v>2014</v>
      </c>
      <c r="C692" s="18" t="s">
        <v>797</v>
      </c>
      <c r="D692" s="20">
        <v>4</v>
      </c>
      <c r="E692" s="21">
        <v>166452.4</v>
      </c>
      <c r="F692" s="21">
        <v>0</v>
      </c>
      <c r="G692" s="21">
        <v>166452.4</v>
      </c>
      <c r="H692" s="21">
        <v>527235.6</v>
      </c>
      <c r="I692" s="21">
        <v>11657.7</v>
      </c>
      <c r="J692" s="21">
        <v>538893.30000000005</v>
      </c>
      <c r="K692" s="21">
        <v>81357.8</v>
      </c>
      <c r="L692" s="21">
        <v>15431.5</v>
      </c>
      <c r="M692" s="21">
        <v>105217.8</v>
      </c>
      <c r="N692" s="21">
        <v>757.8</v>
      </c>
    </row>
    <row r="693" spans="1:14" ht="10.050000000000001" customHeight="1">
      <c r="A693" s="18" t="s">
        <v>413</v>
      </c>
      <c r="B693" s="19">
        <v>2014</v>
      </c>
      <c r="C693" s="18" t="s">
        <v>797</v>
      </c>
      <c r="D693" s="20">
        <v>4</v>
      </c>
      <c r="E693" s="21">
        <v>485.9</v>
      </c>
      <c r="F693" s="21">
        <v>0</v>
      </c>
      <c r="G693" s="21">
        <v>485.9</v>
      </c>
      <c r="H693" s="21">
        <v>869.4</v>
      </c>
      <c r="I693" s="21">
        <v>382.7</v>
      </c>
      <c r="J693" s="21">
        <v>1252.0999999999999</v>
      </c>
      <c r="K693" s="21">
        <v>64.099999999999994</v>
      </c>
      <c r="L693" s="21">
        <v>0</v>
      </c>
      <c r="M693" s="21">
        <v>155.5</v>
      </c>
      <c r="N693" s="21">
        <v>0.2</v>
      </c>
    </row>
    <row r="694" spans="1:14" ht="10.050000000000001" customHeight="1">
      <c r="A694" s="18" t="s">
        <v>392</v>
      </c>
      <c r="B694" s="19">
        <v>2014</v>
      </c>
      <c r="C694" s="18" t="s">
        <v>797</v>
      </c>
      <c r="D694" s="20">
        <v>4</v>
      </c>
      <c r="E694" s="21">
        <v>1466.1</v>
      </c>
      <c r="F694" s="21">
        <v>0</v>
      </c>
      <c r="G694" s="21">
        <v>1466.1</v>
      </c>
      <c r="H694" s="21">
        <v>33627.199999999997</v>
      </c>
      <c r="I694" s="21">
        <v>491.1</v>
      </c>
      <c r="J694" s="21">
        <v>34118.300000000003</v>
      </c>
      <c r="K694" s="21">
        <v>1183.4000000000001</v>
      </c>
      <c r="L694" s="21">
        <v>485.2</v>
      </c>
      <c r="M694" s="21">
        <v>839.6</v>
      </c>
      <c r="N694" s="21">
        <v>29.7</v>
      </c>
    </row>
    <row r="695" spans="1:14" ht="10.050000000000001" customHeight="1">
      <c r="A695" s="18" t="s">
        <v>375</v>
      </c>
      <c r="B695" s="19">
        <v>2014</v>
      </c>
      <c r="C695" s="18" t="s">
        <v>797</v>
      </c>
      <c r="D695" s="20">
        <v>4</v>
      </c>
      <c r="E695" s="21">
        <v>44946.8</v>
      </c>
      <c r="F695" s="21">
        <v>45.1</v>
      </c>
      <c r="G695" s="21">
        <v>44991.9</v>
      </c>
      <c r="H695" s="21">
        <v>367228.8</v>
      </c>
      <c r="I695" s="21">
        <v>3168.4</v>
      </c>
      <c r="J695" s="21">
        <v>370397.2</v>
      </c>
      <c r="K695" s="21">
        <v>68429.600000000006</v>
      </c>
      <c r="L695" s="21">
        <v>1190.3</v>
      </c>
      <c r="M695" s="21">
        <v>32921.5</v>
      </c>
      <c r="N695" s="21">
        <v>1242.5</v>
      </c>
    </row>
    <row r="696" spans="1:14" ht="10.050000000000001" customHeight="1">
      <c r="A696" s="18" t="s">
        <v>330</v>
      </c>
      <c r="B696" s="19">
        <v>2014</v>
      </c>
      <c r="C696" s="18" t="s">
        <v>797</v>
      </c>
      <c r="D696" s="20">
        <v>5</v>
      </c>
      <c r="E696" s="21">
        <v>114108.6</v>
      </c>
      <c r="F696" s="21">
        <v>0</v>
      </c>
      <c r="G696" s="21">
        <v>114108.6</v>
      </c>
      <c r="H696" s="21">
        <v>273305</v>
      </c>
      <c r="I696" s="21">
        <v>10684.1</v>
      </c>
      <c r="J696" s="21">
        <v>283989.09999999998</v>
      </c>
      <c r="K696" s="21">
        <v>20153</v>
      </c>
      <c r="L696" s="21">
        <v>11092.5</v>
      </c>
      <c r="M696" s="21">
        <v>70091.600000000006</v>
      </c>
      <c r="N696" s="21">
        <v>2205.3000000000002</v>
      </c>
    </row>
    <row r="697" spans="1:14" ht="10.050000000000001" customHeight="1">
      <c r="A697" s="18" t="s">
        <v>413</v>
      </c>
      <c r="B697" s="19">
        <v>2014</v>
      </c>
      <c r="C697" s="18" t="s">
        <v>797</v>
      </c>
      <c r="D697" s="20">
        <v>5</v>
      </c>
      <c r="E697" s="21">
        <v>183</v>
      </c>
      <c r="F697" s="21">
        <v>230.3</v>
      </c>
      <c r="G697" s="21">
        <v>413.3</v>
      </c>
      <c r="H697" s="21">
        <v>765</v>
      </c>
      <c r="I697" s="21">
        <v>612</v>
      </c>
      <c r="J697" s="21">
        <v>1377</v>
      </c>
      <c r="K697" s="21">
        <v>24.8</v>
      </c>
      <c r="L697" s="21">
        <v>0</v>
      </c>
      <c r="M697" s="21">
        <v>39.299999999999997</v>
      </c>
      <c r="N697" s="21">
        <v>0</v>
      </c>
    </row>
    <row r="698" spans="1:14" ht="10.050000000000001" customHeight="1">
      <c r="A698" s="18" t="s">
        <v>392</v>
      </c>
      <c r="B698" s="19">
        <v>2014</v>
      </c>
      <c r="C698" s="18" t="s">
        <v>797</v>
      </c>
      <c r="D698" s="20">
        <v>5</v>
      </c>
      <c r="E698" s="21">
        <v>922.6</v>
      </c>
      <c r="F698" s="21">
        <v>0</v>
      </c>
      <c r="G698" s="21">
        <v>922.6</v>
      </c>
      <c r="H698" s="21">
        <v>26524.9</v>
      </c>
      <c r="I698" s="21">
        <v>493.3</v>
      </c>
      <c r="J698" s="21">
        <v>27018.2</v>
      </c>
      <c r="K698" s="21">
        <v>1179.7</v>
      </c>
      <c r="L698" s="21">
        <v>468.6</v>
      </c>
      <c r="M698" s="21">
        <v>471.3</v>
      </c>
      <c r="N698" s="21">
        <v>1</v>
      </c>
    </row>
    <row r="699" spans="1:14" ht="10.050000000000001" customHeight="1">
      <c r="A699" s="18" t="s">
        <v>375</v>
      </c>
      <c r="B699" s="19">
        <v>2014</v>
      </c>
      <c r="C699" s="18" t="s">
        <v>797</v>
      </c>
      <c r="D699" s="20">
        <v>5</v>
      </c>
      <c r="E699" s="21">
        <v>47624.5</v>
      </c>
      <c r="F699" s="21">
        <v>-6.4</v>
      </c>
      <c r="G699" s="21">
        <v>47618.1</v>
      </c>
      <c r="H699" s="21">
        <v>269816.90000000002</v>
      </c>
      <c r="I699" s="21">
        <v>3196.9</v>
      </c>
      <c r="J699" s="21">
        <v>273013.8</v>
      </c>
      <c r="K699" s="21">
        <v>33251.4</v>
      </c>
      <c r="L699" s="21">
        <v>568.9</v>
      </c>
      <c r="M699" s="21">
        <v>34892.800000000003</v>
      </c>
      <c r="N699" s="21">
        <v>854.3</v>
      </c>
    </row>
    <row r="700" spans="1:14" ht="10.050000000000001" customHeight="1">
      <c r="A700" s="18" t="s">
        <v>330</v>
      </c>
      <c r="B700" s="19">
        <v>2014</v>
      </c>
      <c r="C700" s="18" t="s">
        <v>797</v>
      </c>
      <c r="D700" s="20">
        <v>6</v>
      </c>
      <c r="E700" s="21">
        <v>30321.8</v>
      </c>
      <c r="F700" s="21">
        <v>369.1</v>
      </c>
      <c r="G700" s="21">
        <v>30690.9</v>
      </c>
      <c r="H700" s="21">
        <v>50921.8</v>
      </c>
      <c r="I700" s="21">
        <v>10768.1</v>
      </c>
      <c r="J700" s="21">
        <v>61689.9</v>
      </c>
      <c r="K700" s="21">
        <v>11380.9</v>
      </c>
      <c r="L700" s="21">
        <v>5669.2</v>
      </c>
      <c r="M700" s="21">
        <v>12551</v>
      </c>
      <c r="N700" s="21">
        <v>2792.6</v>
      </c>
    </row>
    <row r="701" spans="1:14" ht="10.050000000000001" customHeight="1">
      <c r="A701" s="18" t="s">
        <v>413</v>
      </c>
      <c r="B701" s="19">
        <v>2014</v>
      </c>
      <c r="C701" s="18" t="s">
        <v>797</v>
      </c>
      <c r="D701" s="20">
        <v>6</v>
      </c>
      <c r="E701" s="21">
        <v>371.2</v>
      </c>
      <c r="F701" s="21">
        <v>0</v>
      </c>
      <c r="G701" s="21">
        <v>371.2</v>
      </c>
      <c r="H701" s="21">
        <v>482</v>
      </c>
      <c r="I701" s="21">
        <v>373.8</v>
      </c>
      <c r="J701" s="21">
        <v>855.8</v>
      </c>
      <c r="K701" s="21">
        <v>0</v>
      </c>
      <c r="L701" s="21">
        <v>0</v>
      </c>
      <c r="M701" s="21">
        <v>24.7</v>
      </c>
      <c r="N701" s="21">
        <v>0.1</v>
      </c>
    </row>
    <row r="702" spans="1:14" ht="10.050000000000001" customHeight="1">
      <c r="A702" s="18" t="s">
        <v>392</v>
      </c>
      <c r="B702" s="19">
        <v>2014</v>
      </c>
      <c r="C702" s="18" t="s">
        <v>797</v>
      </c>
      <c r="D702" s="20">
        <v>6</v>
      </c>
      <c r="E702" s="21">
        <v>893.7</v>
      </c>
      <c r="F702" s="21">
        <v>853.3</v>
      </c>
      <c r="G702" s="21">
        <v>1747</v>
      </c>
      <c r="H702" s="21">
        <v>17629</v>
      </c>
      <c r="I702" s="21">
        <v>350.8</v>
      </c>
      <c r="J702" s="21">
        <v>17979.8</v>
      </c>
      <c r="K702" s="21">
        <v>1300.2</v>
      </c>
      <c r="L702" s="21">
        <v>468.3</v>
      </c>
      <c r="M702" s="21">
        <v>305</v>
      </c>
      <c r="N702" s="21">
        <v>42.8</v>
      </c>
    </row>
    <row r="703" spans="1:14" ht="10.050000000000001" customHeight="1">
      <c r="A703" s="18" t="s">
        <v>375</v>
      </c>
      <c r="B703" s="19">
        <v>2014</v>
      </c>
      <c r="C703" s="18" t="s">
        <v>797</v>
      </c>
      <c r="D703" s="20">
        <v>6</v>
      </c>
      <c r="E703" s="21">
        <v>40564.800000000003</v>
      </c>
      <c r="F703" s="21">
        <v>1060.5999999999999</v>
      </c>
      <c r="G703" s="21">
        <v>41625.4</v>
      </c>
      <c r="H703" s="21">
        <v>124933.9</v>
      </c>
      <c r="I703" s="21">
        <v>3445</v>
      </c>
      <c r="J703" s="21">
        <v>128378.9</v>
      </c>
      <c r="K703" s="21">
        <v>9802.2000000000007</v>
      </c>
      <c r="L703" s="21">
        <v>896</v>
      </c>
      <c r="M703" s="21">
        <v>21105.9</v>
      </c>
      <c r="N703" s="21">
        <v>3239.3</v>
      </c>
    </row>
    <row r="704" spans="1:14" ht="10.050000000000001" customHeight="1">
      <c r="A704" s="18" t="s">
        <v>330</v>
      </c>
      <c r="B704" s="19">
        <v>2014</v>
      </c>
      <c r="C704" s="18" t="s">
        <v>798</v>
      </c>
      <c r="D704" s="20">
        <v>7</v>
      </c>
      <c r="E704" s="21">
        <v>3051978.3</v>
      </c>
      <c r="F704" s="21">
        <v>14619.4</v>
      </c>
      <c r="G704" s="21">
        <v>3066597.7</v>
      </c>
      <c r="H704" s="21">
        <v>2716175.8</v>
      </c>
      <c r="I704" s="21">
        <v>17028.3</v>
      </c>
      <c r="J704" s="21">
        <v>2733204.1</v>
      </c>
      <c r="K704" s="21">
        <v>1374204.6</v>
      </c>
      <c r="L704" s="21">
        <v>1497972</v>
      </c>
      <c r="M704" s="21">
        <v>132016.4</v>
      </c>
      <c r="N704" s="21">
        <v>2229.5</v>
      </c>
    </row>
    <row r="705" spans="1:14" ht="10.050000000000001" customHeight="1">
      <c r="A705" s="18" t="s">
        <v>413</v>
      </c>
      <c r="B705" s="19">
        <v>2014</v>
      </c>
      <c r="C705" s="18" t="s">
        <v>798</v>
      </c>
      <c r="D705" s="20">
        <v>7</v>
      </c>
      <c r="E705" s="21">
        <v>4311.7</v>
      </c>
      <c r="F705" s="21">
        <v>0</v>
      </c>
      <c r="G705" s="21">
        <v>4311.7</v>
      </c>
      <c r="H705" s="21">
        <v>4317</v>
      </c>
      <c r="I705" s="21">
        <v>336.7</v>
      </c>
      <c r="J705" s="21">
        <v>4653.7</v>
      </c>
      <c r="K705" s="21">
        <v>889.7</v>
      </c>
      <c r="L705" s="21">
        <v>1148.0999999999999</v>
      </c>
      <c r="M705" s="21">
        <v>258.39999999999998</v>
      </c>
      <c r="N705" s="21">
        <v>0</v>
      </c>
    </row>
    <row r="706" spans="1:14" ht="10.050000000000001" customHeight="1">
      <c r="A706" s="18" t="s">
        <v>392</v>
      </c>
      <c r="B706" s="19">
        <v>2014</v>
      </c>
      <c r="C706" s="18" t="s">
        <v>798</v>
      </c>
      <c r="D706" s="20">
        <v>7</v>
      </c>
      <c r="E706" s="21">
        <v>604.6</v>
      </c>
      <c r="F706" s="21">
        <v>0</v>
      </c>
      <c r="G706" s="21">
        <v>604.6</v>
      </c>
      <c r="H706" s="21">
        <v>13848.2</v>
      </c>
      <c r="I706" s="21">
        <v>351.6</v>
      </c>
      <c r="J706" s="21">
        <v>14199.8</v>
      </c>
      <c r="K706" s="21">
        <v>761.1</v>
      </c>
      <c r="L706" s="21">
        <v>0.1</v>
      </c>
      <c r="M706" s="21">
        <v>529.20000000000005</v>
      </c>
      <c r="N706" s="21">
        <v>10</v>
      </c>
    </row>
    <row r="707" spans="1:14" ht="10.050000000000001" customHeight="1">
      <c r="A707" s="18" t="s">
        <v>375</v>
      </c>
      <c r="B707" s="19">
        <v>2014</v>
      </c>
      <c r="C707" s="18" t="s">
        <v>798</v>
      </c>
      <c r="D707" s="20">
        <v>7</v>
      </c>
      <c r="E707" s="21">
        <v>8751.1</v>
      </c>
      <c r="F707" s="21">
        <v>0</v>
      </c>
      <c r="G707" s="21">
        <v>8751.1</v>
      </c>
      <c r="H707" s="21">
        <v>64150.6</v>
      </c>
      <c r="I707" s="21">
        <v>3487.3</v>
      </c>
      <c r="J707" s="21">
        <v>67637.899999999994</v>
      </c>
      <c r="K707" s="21">
        <v>7019.6</v>
      </c>
      <c r="L707" s="21">
        <v>555.5</v>
      </c>
      <c r="M707" s="21">
        <v>3127.6</v>
      </c>
      <c r="N707" s="21">
        <v>299.10000000000002</v>
      </c>
    </row>
    <row r="708" spans="1:14" ht="10.050000000000001" customHeight="1">
      <c r="A708" s="18" t="s">
        <v>330</v>
      </c>
      <c r="B708" s="19">
        <v>2014</v>
      </c>
      <c r="C708" s="18" t="s">
        <v>798</v>
      </c>
      <c r="D708" s="20">
        <v>8</v>
      </c>
      <c r="E708" s="21">
        <v>379517</v>
      </c>
      <c r="F708" s="21">
        <v>3463.1</v>
      </c>
      <c r="G708" s="21">
        <v>382980.1</v>
      </c>
      <c r="H708" s="21">
        <v>2663155.9</v>
      </c>
      <c r="I708" s="21">
        <v>17753.7</v>
      </c>
      <c r="J708" s="21">
        <v>2680909.6</v>
      </c>
      <c r="K708" s="21">
        <v>1162159.3999999999</v>
      </c>
      <c r="L708" s="21">
        <v>79054</v>
      </c>
      <c r="M708" s="21">
        <v>285222.09999999998</v>
      </c>
      <c r="N708" s="21">
        <v>6172.7</v>
      </c>
    </row>
    <row r="709" spans="1:14" ht="10.050000000000001" customHeight="1">
      <c r="A709" s="18" t="s">
        <v>413</v>
      </c>
      <c r="B709" s="19">
        <v>2014</v>
      </c>
      <c r="C709" s="18" t="s">
        <v>798</v>
      </c>
      <c r="D709" s="20">
        <v>8</v>
      </c>
      <c r="E709" s="21">
        <v>6078.6</v>
      </c>
      <c r="F709" s="21">
        <v>0</v>
      </c>
      <c r="G709" s="21">
        <v>6078.6</v>
      </c>
      <c r="H709" s="21">
        <v>9359.2000000000007</v>
      </c>
      <c r="I709" s="21">
        <v>312.39999999999998</v>
      </c>
      <c r="J709" s="21">
        <v>9671.6</v>
      </c>
      <c r="K709" s="21">
        <v>455.6</v>
      </c>
      <c r="L709" s="21">
        <v>306.8</v>
      </c>
      <c r="M709" s="21">
        <v>740.9</v>
      </c>
      <c r="N709" s="21">
        <v>0</v>
      </c>
    </row>
    <row r="710" spans="1:14" ht="10.050000000000001" customHeight="1">
      <c r="A710" s="18" t="s">
        <v>392</v>
      </c>
      <c r="B710" s="19">
        <v>2014</v>
      </c>
      <c r="C710" s="18" t="s">
        <v>798</v>
      </c>
      <c r="D710" s="20">
        <v>8</v>
      </c>
      <c r="E710" s="21">
        <v>492.8</v>
      </c>
      <c r="F710" s="21">
        <v>0</v>
      </c>
      <c r="G710" s="21">
        <v>492.8</v>
      </c>
      <c r="H710" s="21">
        <v>11746.5</v>
      </c>
      <c r="I710" s="21">
        <v>351.6</v>
      </c>
      <c r="J710" s="21">
        <v>12098.1</v>
      </c>
      <c r="K710" s="21">
        <v>410.9</v>
      </c>
      <c r="L710" s="21">
        <v>0</v>
      </c>
      <c r="M710" s="21">
        <v>267</v>
      </c>
      <c r="N710" s="21">
        <v>83.2</v>
      </c>
    </row>
    <row r="711" spans="1:14" ht="10.050000000000001" customHeight="1">
      <c r="A711" s="18" t="s">
        <v>375</v>
      </c>
      <c r="B711" s="19">
        <v>2014</v>
      </c>
      <c r="C711" s="18" t="s">
        <v>798</v>
      </c>
      <c r="D711" s="20">
        <v>8</v>
      </c>
      <c r="E711" s="21">
        <v>3931.2</v>
      </c>
      <c r="F711" s="21">
        <v>466.3</v>
      </c>
      <c r="G711" s="21">
        <v>4397.5</v>
      </c>
      <c r="H711" s="21">
        <v>31094.9</v>
      </c>
      <c r="I711" s="21">
        <v>2423.8000000000002</v>
      </c>
      <c r="J711" s="21">
        <v>33518.699999999997</v>
      </c>
      <c r="K711" s="21">
        <v>7682.1</v>
      </c>
      <c r="L711" s="21">
        <v>1400.8</v>
      </c>
      <c r="M711" s="21">
        <v>644.1</v>
      </c>
      <c r="N711" s="21">
        <v>5.9</v>
      </c>
    </row>
    <row r="712" spans="1:14" ht="10.050000000000001" customHeight="1">
      <c r="A712" s="18" t="s">
        <v>330</v>
      </c>
      <c r="B712" s="19">
        <v>2014</v>
      </c>
      <c r="C712" s="18" t="s">
        <v>798</v>
      </c>
      <c r="D712" s="20">
        <v>9</v>
      </c>
      <c r="E712" s="21">
        <v>275171.3</v>
      </c>
      <c r="F712" s="21">
        <v>458.7</v>
      </c>
      <c r="G712" s="21">
        <v>275630</v>
      </c>
      <c r="H712" s="21">
        <v>2477834.6</v>
      </c>
      <c r="I712" s="21">
        <v>17428</v>
      </c>
      <c r="J712" s="21">
        <v>2495262.6</v>
      </c>
      <c r="K712" s="21">
        <v>948445.4</v>
      </c>
      <c r="L712" s="21">
        <v>11442.9</v>
      </c>
      <c r="M712" s="21">
        <v>222880.8</v>
      </c>
      <c r="N712" s="21">
        <v>2276.1999999999998</v>
      </c>
    </row>
    <row r="713" spans="1:14" ht="10.050000000000001" customHeight="1">
      <c r="A713" s="18" t="s">
        <v>413</v>
      </c>
      <c r="B713" s="19">
        <v>2014</v>
      </c>
      <c r="C713" s="18" t="s">
        <v>798</v>
      </c>
      <c r="D713" s="20">
        <v>9</v>
      </c>
      <c r="E713" s="21">
        <v>3969.8</v>
      </c>
      <c r="F713" s="21">
        <v>91.1</v>
      </c>
      <c r="G713" s="21">
        <v>4060.9</v>
      </c>
      <c r="H713" s="21">
        <v>11602.3</v>
      </c>
      <c r="I713" s="21">
        <v>98</v>
      </c>
      <c r="J713" s="21">
        <v>11700.3</v>
      </c>
      <c r="K713" s="21">
        <v>418.6</v>
      </c>
      <c r="L713" s="21">
        <v>265.89999999999998</v>
      </c>
      <c r="M713" s="21">
        <v>302.89999999999998</v>
      </c>
      <c r="N713" s="21">
        <v>0</v>
      </c>
    </row>
    <row r="714" spans="1:14" ht="10.050000000000001" customHeight="1">
      <c r="A714" s="18" t="s">
        <v>392</v>
      </c>
      <c r="B714" s="19">
        <v>2014</v>
      </c>
      <c r="C714" s="18" t="s">
        <v>798</v>
      </c>
      <c r="D714" s="20">
        <v>9</v>
      </c>
      <c r="E714" s="21">
        <v>51868.3</v>
      </c>
      <c r="F714" s="21">
        <v>3178.4</v>
      </c>
      <c r="G714" s="21">
        <v>55046.7</v>
      </c>
      <c r="H714" s="21">
        <v>58159.4</v>
      </c>
      <c r="I714" s="21">
        <v>3480</v>
      </c>
      <c r="J714" s="21">
        <v>61639.4</v>
      </c>
      <c r="K714" s="21">
        <v>6739.7</v>
      </c>
      <c r="L714" s="21">
        <v>7725.5</v>
      </c>
      <c r="M714" s="21">
        <v>1301.5999999999999</v>
      </c>
      <c r="N714" s="21">
        <v>5.6</v>
      </c>
    </row>
    <row r="715" spans="1:14" ht="10.050000000000001" customHeight="1">
      <c r="A715" s="18" t="s">
        <v>375</v>
      </c>
      <c r="B715" s="19">
        <v>2014</v>
      </c>
      <c r="C715" s="18" t="s">
        <v>798</v>
      </c>
      <c r="D715" s="20">
        <v>9</v>
      </c>
      <c r="E715" s="21">
        <v>773206.5</v>
      </c>
      <c r="F715" s="21">
        <v>6270.1</v>
      </c>
      <c r="G715" s="21">
        <v>779476.6</v>
      </c>
      <c r="H715" s="21">
        <v>709255.7</v>
      </c>
      <c r="I715" s="21">
        <v>6873.2</v>
      </c>
      <c r="J715" s="21">
        <v>716128.9</v>
      </c>
      <c r="K715" s="21">
        <v>235048.1</v>
      </c>
      <c r="L715" s="21">
        <v>259639.1</v>
      </c>
      <c r="M715" s="21">
        <v>32051.599999999999</v>
      </c>
      <c r="N715" s="21">
        <v>222.3</v>
      </c>
    </row>
    <row r="716" spans="1:14" ht="10.050000000000001" customHeight="1">
      <c r="A716" s="18" t="s">
        <v>330</v>
      </c>
      <c r="B716" s="19">
        <v>2014</v>
      </c>
      <c r="C716" s="18" t="s">
        <v>798</v>
      </c>
      <c r="D716" s="20">
        <v>10</v>
      </c>
      <c r="E716" s="21">
        <v>186681.4</v>
      </c>
      <c r="F716" s="21">
        <v>51.5</v>
      </c>
      <c r="G716" s="21">
        <v>186732.9</v>
      </c>
      <c r="H716" s="21">
        <v>2231390.4</v>
      </c>
      <c r="I716" s="21">
        <v>17439.900000000001</v>
      </c>
      <c r="J716" s="21">
        <v>2248830.2999999998</v>
      </c>
      <c r="K716" s="21">
        <v>825814.7</v>
      </c>
      <c r="L716" s="21">
        <v>9285.9</v>
      </c>
      <c r="M716" s="21">
        <v>128193.2</v>
      </c>
      <c r="N716" s="21">
        <v>3560.4</v>
      </c>
    </row>
    <row r="717" spans="1:14" ht="10.050000000000001" customHeight="1">
      <c r="A717" s="18" t="s">
        <v>413</v>
      </c>
      <c r="B717" s="19">
        <v>2014</v>
      </c>
      <c r="C717" s="18" t="s">
        <v>798</v>
      </c>
      <c r="D717" s="20">
        <v>10</v>
      </c>
      <c r="E717" s="21">
        <v>752.5</v>
      </c>
      <c r="F717" s="21">
        <v>0</v>
      </c>
      <c r="G717" s="21">
        <v>752.5</v>
      </c>
      <c r="H717" s="21">
        <v>10960.2</v>
      </c>
      <c r="I717" s="21">
        <v>67</v>
      </c>
      <c r="J717" s="21">
        <v>11027.2</v>
      </c>
      <c r="K717" s="21">
        <v>450.2</v>
      </c>
      <c r="L717" s="21">
        <v>49.3</v>
      </c>
      <c r="M717" s="21">
        <v>17.2</v>
      </c>
      <c r="N717" s="21">
        <v>0.5</v>
      </c>
    </row>
    <row r="718" spans="1:14" ht="10.050000000000001" customHeight="1">
      <c r="A718" s="18" t="s">
        <v>392</v>
      </c>
      <c r="B718" s="19">
        <v>2014</v>
      </c>
      <c r="C718" s="18" t="s">
        <v>798</v>
      </c>
      <c r="D718" s="20">
        <v>10</v>
      </c>
      <c r="E718" s="21">
        <v>87098.800000000105</v>
      </c>
      <c r="F718" s="21">
        <v>5194.3</v>
      </c>
      <c r="G718" s="21">
        <v>92293.1</v>
      </c>
      <c r="H718" s="21">
        <v>138803.20000000001</v>
      </c>
      <c r="I718" s="21">
        <v>8519</v>
      </c>
      <c r="J718" s="21">
        <v>147322.20000000001</v>
      </c>
      <c r="K718" s="21">
        <v>14000.8</v>
      </c>
      <c r="L718" s="21">
        <v>12698.1</v>
      </c>
      <c r="M718" s="21">
        <v>4853.3999999999996</v>
      </c>
      <c r="N718" s="21">
        <v>509.6</v>
      </c>
    </row>
    <row r="719" spans="1:14" ht="10.050000000000001" customHeight="1">
      <c r="A719" s="18" t="s">
        <v>375</v>
      </c>
      <c r="B719" s="19">
        <v>2014</v>
      </c>
      <c r="C719" s="18" t="s">
        <v>798</v>
      </c>
      <c r="D719" s="20">
        <v>10</v>
      </c>
      <c r="E719" s="21">
        <v>336878.2</v>
      </c>
      <c r="F719" s="21">
        <v>3365.2</v>
      </c>
      <c r="G719" s="21">
        <v>340243.4</v>
      </c>
      <c r="H719" s="21">
        <v>845368.8</v>
      </c>
      <c r="I719" s="21">
        <v>10768.5</v>
      </c>
      <c r="J719" s="21">
        <v>856137.3</v>
      </c>
      <c r="K719" s="21">
        <v>256398.8</v>
      </c>
      <c r="L719" s="21">
        <v>112733.6</v>
      </c>
      <c r="M719" s="21">
        <v>89597.7</v>
      </c>
      <c r="N719" s="21">
        <v>1637.3</v>
      </c>
    </row>
    <row r="720" spans="1:14" ht="10.050000000000001" customHeight="1">
      <c r="A720" s="18" t="s">
        <v>330</v>
      </c>
      <c r="B720" s="19">
        <v>2014</v>
      </c>
      <c r="C720" s="18" t="s">
        <v>798</v>
      </c>
      <c r="D720" s="20">
        <v>11</v>
      </c>
      <c r="E720" s="21">
        <v>183472.4</v>
      </c>
      <c r="F720" s="21">
        <v>271.7</v>
      </c>
      <c r="G720" s="21">
        <v>183744.1</v>
      </c>
      <c r="H720" s="21">
        <v>1949561.2</v>
      </c>
      <c r="I720" s="21">
        <v>15897</v>
      </c>
      <c r="J720" s="21">
        <v>1965458.2</v>
      </c>
      <c r="K720" s="21">
        <v>706744.4</v>
      </c>
      <c r="L720" s="21">
        <v>18979.099999999999</v>
      </c>
      <c r="M720" s="21">
        <v>134600.70000000001</v>
      </c>
      <c r="N720" s="21">
        <v>3611.5</v>
      </c>
    </row>
    <row r="721" spans="1:14" ht="10.050000000000001" customHeight="1">
      <c r="A721" s="18" t="s">
        <v>413</v>
      </c>
      <c r="B721" s="19">
        <v>2014</v>
      </c>
      <c r="C721" s="18" t="s">
        <v>798</v>
      </c>
      <c r="D721" s="20">
        <v>11</v>
      </c>
      <c r="E721" s="21">
        <v>497.5</v>
      </c>
      <c r="F721" s="21">
        <v>0</v>
      </c>
      <c r="G721" s="21">
        <v>497.5</v>
      </c>
      <c r="H721" s="21">
        <v>10097.9</v>
      </c>
      <c r="I721" s="21">
        <v>63.5</v>
      </c>
      <c r="J721" s="21">
        <v>10161.4</v>
      </c>
      <c r="K721" s="21">
        <v>353.2</v>
      </c>
      <c r="L721" s="21">
        <v>0.9</v>
      </c>
      <c r="M721" s="21">
        <v>81.7</v>
      </c>
      <c r="N721" s="21">
        <v>16.2</v>
      </c>
    </row>
    <row r="722" spans="1:14" ht="10.050000000000001" customHeight="1">
      <c r="A722" s="18" t="s">
        <v>392</v>
      </c>
      <c r="B722" s="19">
        <v>2014</v>
      </c>
      <c r="C722" s="18" t="s">
        <v>798</v>
      </c>
      <c r="D722" s="20">
        <v>11</v>
      </c>
      <c r="E722" s="21">
        <v>18414.5</v>
      </c>
      <c r="F722" s="21">
        <v>373.8</v>
      </c>
      <c r="G722" s="21">
        <v>18788.3</v>
      </c>
      <c r="H722" s="21">
        <v>141630.9</v>
      </c>
      <c r="I722" s="21">
        <v>8504.1</v>
      </c>
      <c r="J722" s="21">
        <v>150135</v>
      </c>
      <c r="K722" s="21">
        <v>11977.2</v>
      </c>
      <c r="L722" s="21">
        <v>1726.4</v>
      </c>
      <c r="M722" s="21">
        <v>3500.5</v>
      </c>
      <c r="N722" s="21">
        <v>309.8</v>
      </c>
    </row>
    <row r="723" spans="1:14" ht="10.050000000000001" customHeight="1">
      <c r="A723" s="18" t="s">
        <v>375</v>
      </c>
      <c r="B723" s="19">
        <v>2014</v>
      </c>
      <c r="C723" s="18" t="s">
        <v>798</v>
      </c>
      <c r="D723" s="20">
        <v>11</v>
      </c>
      <c r="E723" s="21">
        <v>73085.8</v>
      </c>
      <c r="F723" s="21">
        <v>179.1</v>
      </c>
      <c r="G723" s="21">
        <v>73264.899999999994</v>
      </c>
      <c r="H723" s="21">
        <v>807451.6</v>
      </c>
      <c r="I723" s="21">
        <v>8717.7000000000007</v>
      </c>
      <c r="J723" s="21">
        <v>816169.3</v>
      </c>
      <c r="K723" s="21">
        <v>201719.4</v>
      </c>
      <c r="L723" s="21">
        <v>6189.9</v>
      </c>
      <c r="M723" s="21">
        <v>59632.9</v>
      </c>
      <c r="N723" s="21">
        <v>1302.2</v>
      </c>
    </row>
    <row r="724" spans="1:14" ht="10.050000000000001" customHeight="1">
      <c r="A724" s="18" t="s">
        <v>330</v>
      </c>
      <c r="B724" s="19">
        <v>2014</v>
      </c>
      <c r="C724" s="18" t="s">
        <v>798</v>
      </c>
      <c r="D724" s="20">
        <v>12</v>
      </c>
      <c r="E724" s="21">
        <v>163022.20000000001</v>
      </c>
      <c r="F724" s="21">
        <v>71.599999999999994</v>
      </c>
      <c r="G724" s="21">
        <v>163093.79999999999</v>
      </c>
      <c r="H724" s="21">
        <v>1645565.5</v>
      </c>
      <c r="I724" s="21">
        <v>15795.1</v>
      </c>
      <c r="J724" s="21">
        <v>1661360.6</v>
      </c>
      <c r="K724" s="21">
        <v>625168.19999999995</v>
      </c>
      <c r="L724" s="21">
        <v>27156.3</v>
      </c>
      <c r="M724" s="21">
        <v>106526.6</v>
      </c>
      <c r="N724" s="21">
        <v>2205.9</v>
      </c>
    </row>
    <row r="725" spans="1:14" ht="10.050000000000001" customHeight="1">
      <c r="A725" s="18" t="s">
        <v>413</v>
      </c>
      <c r="B725" s="19">
        <v>2014</v>
      </c>
      <c r="C725" s="18" t="s">
        <v>798</v>
      </c>
      <c r="D725" s="20">
        <v>12</v>
      </c>
      <c r="E725" s="21">
        <v>583.1</v>
      </c>
      <c r="F725" s="21">
        <v>0</v>
      </c>
      <c r="G725" s="21">
        <v>583.1</v>
      </c>
      <c r="H725" s="21">
        <v>9393.4</v>
      </c>
      <c r="I725" s="21">
        <v>59.5</v>
      </c>
      <c r="J725" s="21">
        <v>9452.9</v>
      </c>
      <c r="K725" s="21">
        <v>283.5</v>
      </c>
      <c r="L725" s="21">
        <v>2.4</v>
      </c>
      <c r="M725" s="21">
        <v>72.099999999999994</v>
      </c>
      <c r="N725" s="21">
        <v>0</v>
      </c>
    </row>
    <row r="726" spans="1:14" ht="10.050000000000001" customHeight="1">
      <c r="A726" s="18" t="s">
        <v>392</v>
      </c>
      <c r="B726" s="19">
        <v>2014</v>
      </c>
      <c r="C726" s="18" t="s">
        <v>798</v>
      </c>
      <c r="D726" s="20">
        <v>12</v>
      </c>
      <c r="E726" s="21">
        <v>4366.2</v>
      </c>
      <c r="F726" s="21">
        <v>183.2</v>
      </c>
      <c r="G726" s="21">
        <v>4549.3999999999996</v>
      </c>
      <c r="H726" s="21">
        <v>132115.79999999999</v>
      </c>
      <c r="I726" s="21">
        <v>8335.7000000000007</v>
      </c>
      <c r="J726" s="21">
        <v>140451.5</v>
      </c>
      <c r="K726" s="21">
        <v>9795.2999999999993</v>
      </c>
      <c r="L726" s="21">
        <v>109.5</v>
      </c>
      <c r="M726" s="21">
        <v>1913.3</v>
      </c>
      <c r="N726" s="21">
        <v>411.3</v>
      </c>
    </row>
    <row r="727" spans="1:14" ht="10.050000000000001" customHeight="1">
      <c r="A727" s="18" t="s">
        <v>375</v>
      </c>
      <c r="B727" s="19">
        <v>2014</v>
      </c>
      <c r="C727" s="18" t="s">
        <v>798</v>
      </c>
      <c r="D727" s="20">
        <v>12</v>
      </c>
      <c r="E727" s="21">
        <v>46975.3</v>
      </c>
      <c r="F727" s="21">
        <v>134.6</v>
      </c>
      <c r="G727" s="21">
        <v>47109.9</v>
      </c>
      <c r="H727" s="21">
        <v>731637</v>
      </c>
      <c r="I727" s="21">
        <v>7498.8</v>
      </c>
      <c r="J727" s="21">
        <v>739135.8</v>
      </c>
      <c r="K727" s="21">
        <v>164609.20000000001</v>
      </c>
      <c r="L727" s="21">
        <v>2596.1</v>
      </c>
      <c r="M727" s="21">
        <v>38500.800000000003</v>
      </c>
      <c r="N727" s="21">
        <v>1251.0999999999999</v>
      </c>
    </row>
    <row r="728" spans="1:14" ht="10.050000000000001" customHeight="1">
      <c r="A728" s="18" t="s">
        <v>330</v>
      </c>
      <c r="B728" s="19">
        <v>2015</v>
      </c>
      <c r="C728" s="18" t="s">
        <v>798</v>
      </c>
      <c r="D728" s="20">
        <v>1</v>
      </c>
      <c r="E728" s="21">
        <v>208470.2</v>
      </c>
      <c r="F728" s="21">
        <v>756</v>
      </c>
      <c r="G728" s="21">
        <v>209226.2</v>
      </c>
      <c r="H728" s="21">
        <v>1317140.7</v>
      </c>
      <c r="I728" s="21">
        <v>15890.5</v>
      </c>
      <c r="J728" s="21">
        <v>1333031.2</v>
      </c>
      <c r="K728" s="21">
        <v>507098.9</v>
      </c>
      <c r="L728" s="21">
        <v>26510.9</v>
      </c>
      <c r="M728" s="21">
        <v>138592.29999999999</v>
      </c>
      <c r="N728" s="21">
        <v>5732.2</v>
      </c>
    </row>
    <row r="729" spans="1:14" ht="10.050000000000001" customHeight="1">
      <c r="A729" s="18" t="s">
        <v>413</v>
      </c>
      <c r="B729" s="19">
        <v>2015</v>
      </c>
      <c r="C729" s="18" t="s">
        <v>798</v>
      </c>
      <c r="D729" s="20">
        <v>1</v>
      </c>
      <c r="E729" s="21">
        <v>771.2</v>
      </c>
      <c r="F729" s="21">
        <v>177.1</v>
      </c>
      <c r="G729" s="21">
        <v>948.3</v>
      </c>
      <c r="H729" s="21">
        <v>8456.4</v>
      </c>
      <c r="I729" s="21">
        <v>236.4</v>
      </c>
      <c r="J729" s="21">
        <v>8692.7999999999993</v>
      </c>
      <c r="K729" s="21">
        <v>156</v>
      </c>
      <c r="L729" s="21">
        <v>0</v>
      </c>
      <c r="M729" s="21">
        <v>76.7</v>
      </c>
      <c r="N729" s="21">
        <v>50.7</v>
      </c>
    </row>
    <row r="730" spans="1:14" ht="10.050000000000001" customHeight="1">
      <c r="A730" s="18" t="s">
        <v>392</v>
      </c>
      <c r="B730" s="19">
        <v>2015</v>
      </c>
      <c r="C730" s="18" t="s">
        <v>798</v>
      </c>
      <c r="D730" s="20">
        <v>1</v>
      </c>
      <c r="E730" s="21">
        <v>4573.1000000000004</v>
      </c>
      <c r="F730" s="21">
        <v>597.9</v>
      </c>
      <c r="G730" s="21">
        <v>5171</v>
      </c>
      <c r="H730" s="21">
        <v>117105.4</v>
      </c>
      <c r="I730" s="21">
        <v>7515.5</v>
      </c>
      <c r="J730" s="21">
        <v>124620.9</v>
      </c>
      <c r="K730" s="21">
        <v>7119.8</v>
      </c>
      <c r="L730" s="21">
        <v>585.29999999999995</v>
      </c>
      <c r="M730" s="21">
        <v>2344.6999999999998</v>
      </c>
      <c r="N730" s="21">
        <v>917.6</v>
      </c>
    </row>
    <row r="731" spans="1:14" ht="10.050000000000001" customHeight="1">
      <c r="A731" s="18" t="s">
        <v>375</v>
      </c>
      <c r="B731" s="19">
        <v>2015</v>
      </c>
      <c r="C731" s="18" t="s">
        <v>798</v>
      </c>
      <c r="D731" s="20">
        <v>1</v>
      </c>
      <c r="E731" s="21">
        <v>53614.5</v>
      </c>
      <c r="F731" s="21">
        <v>-16.600000000000001</v>
      </c>
      <c r="G731" s="21">
        <v>53597.9</v>
      </c>
      <c r="H731" s="21">
        <v>617498</v>
      </c>
      <c r="I731" s="21">
        <v>6101.7</v>
      </c>
      <c r="J731" s="21">
        <v>623599.69999999995</v>
      </c>
      <c r="K731" s="21">
        <v>120883.9</v>
      </c>
      <c r="L731" s="21">
        <v>2188</v>
      </c>
      <c r="M731" s="21">
        <v>40198.1</v>
      </c>
      <c r="N731" s="21">
        <v>5715.2</v>
      </c>
    </row>
    <row r="732" spans="1:14" ht="10.050000000000001" customHeight="1">
      <c r="A732" s="18" t="s">
        <v>330</v>
      </c>
      <c r="B732" s="19">
        <v>2015</v>
      </c>
      <c r="C732" s="18" t="s">
        <v>798</v>
      </c>
      <c r="D732" s="20">
        <v>2</v>
      </c>
      <c r="E732" s="21">
        <v>240132.9</v>
      </c>
      <c r="F732" s="21">
        <v>114.8</v>
      </c>
      <c r="G732" s="21">
        <v>240247.7</v>
      </c>
      <c r="H732" s="21">
        <v>1049902.3</v>
      </c>
      <c r="I732" s="21">
        <v>15885.8</v>
      </c>
      <c r="J732" s="21">
        <v>1065788.1000000001</v>
      </c>
      <c r="K732" s="21">
        <v>372758.5</v>
      </c>
      <c r="L732" s="21">
        <v>28876.7</v>
      </c>
      <c r="M732" s="21">
        <v>161149.79999999999</v>
      </c>
      <c r="N732" s="21">
        <v>2067</v>
      </c>
    </row>
    <row r="733" spans="1:14" ht="10.050000000000001" customHeight="1">
      <c r="A733" s="18" t="s">
        <v>413</v>
      </c>
      <c r="B733" s="19">
        <v>2015</v>
      </c>
      <c r="C733" s="18" t="s">
        <v>798</v>
      </c>
      <c r="D733" s="20">
        <v>2</v>
      </c>
      <c r="E733" s="21">
        <v>681</v>
      </c>
      <c r="F733" s="21">
        <v>217.4</v>
      </c>
      <c r="G733" s="21">
        <v>898.4</v>
      </c>
      <c r="H733" s="21">
        <v>7884.4</v>
      </c>
      <c r="I733" s="21">
        <v>157.1</v>
      </c>
      <c r="J733" s="21">
        <v>8041.5</v>
      </c>
      <c r="K733" s="21">
        <v>156</v>
      </c>
      <c r="L733" s="21">
        <v>-2.9</v>
      </c>
      <c r="M733" s="21">
        <v>-2.9</v>
      </c>
      <c r="N733" s="21">
        <v>0</v>
      </c>
    </row>
    <row r="734" spans="1:14" ht="10.050000000000001" customHeight="1">
      <c r="A734" s="18" t="s">
        <v>392</v>
      </c>
      <c r="B734" s="19">
        <v>2015</v>
      </c>
      <c r="C734" s="18" t="s">
        <v>798</v>
      </c>
      <c r="D734" s="20">
        <v>2</v>
      </c>
      <c r="E734" s="21">
        <v>3704.6</v>
      </c>
      <c r="F734" s="21">
        <v>44.9</v>
      </c>
      <c r="G734" s="21">
        <v>3749.5</v>
      </c>
      <c r="H734" s="21">
        <v>103692.1</v>
      </c>
      <c r="I734" s="21">
        <v>4971.8</v>
      </c>
      <c r="J734" s="21">
        <v>108663.9</v>
      </c>
      <c r="K734" s="21">
        <v>5635.5</v>
      </c>
      <c r="L734" s="21">
        <v>453.3</v>
      </c>
      <c r="M734" s="21">
        <v>1710.2</v>
      </c>
      <c r="N734" s="21">
        <v>272.39999999999998</v>
      </c>
    </row>
    <row r="735" spans="1:14" ht="10.050000000000001" customHeight="1">
      <c r="A735" s="18" t="s">
        <v>375</v>
      </c>
      <c r="B735" s="19">
        <v>2015</v>
      </c>
      <c r="C735" s="18" t="s">
        <v>798</v>
      </c>
      <c r="D735" s="20">
        <v>2</v>
      </c>
      <c r="E735" s="21">
        <v>44118.7</v>
      </c>
      <c r="F735" s="21">
        <v>1322.4</v>
      </c>
      <c r="G735" s="21">
        <v>45441.1</v>
      </c>
      <c r="H735" s="21">
        <v>508282.3</v>
      </c>
      <c r="I735" s="21">
        <v>5236.3</v>
      </c>
      <c r="J735" s="21">
        <v>513518.6</v>
      </c>
      <c r="K735" s="21">
        <v>90259.9</v>
      </c>
      <c r="L735" s="21">
        <v>1682.8</v>
      </c>
      <c r="M735" s="21">
        <v>30968</v>
      </c>
      <c r="N735" s="21">
        <v>1337.9</v>
      </c>
    </row>
    <row r="736" spans="1:14" ht="10.050000000000001" customHeight="1">
      <c r="A736" s="18" t="s">
        <v>330</v>
      </c>
      <c r="B736" s="19">
        <v>2015</v>
      </c>
      <c r="C736" s="18" t="s">
        <v>798</v>
      </c>
      <c r="D736" s="20">
        <v>3</v>
      </c>
      <c r="E736" s="21">
        <v>275190.7</v>
      </c>
      <c r="F736" s="21">
        <v>0</v>
      </c>
      <c r="G736" s="21">
        <v>275190.7</v>
      </c>
      <c r="H736" s="21">
        <v>824940.1</v>
      </c>
      <c r="I736" s="21">
        <v>15790.1</v>
      </c>
      <c r="J736" s="21">
        <v>840730.2</v>
      </c>
      <c r="K736" s="21">
        <v>211873.4</v>
      </c>
      <c r="L736" s="21">
        <v>21909.5</v>
      </c>
      <c r="M736" s="21">
        <v>180789.6</v>
      </c>
      <c r="N736" s="21">
        <v>1886.9</v>
      </c>
    </row>
    <row r="737" spans="1:14" ht="10.050000000000001" customHeight="1">
      <c r="A737" s="18" t="s">
        <v>413</v>
      </c>
      <c r="B737" s="19">
        <v>2015</v>
      </c>
      <c r="C737" s="18" t="s">
        <v>798</v>
      </c>
      <c r="D737" s="20">
        <v>3</v>
      </c>
      <c r="E737" s="21">
        <v>223</v>
      </c>
      <c r="F737" s="21">
        <v>100</v>
      </c>
      <c r="G737" s="21">
        <v>323</v>
      </c>
      <c r="H737" s="21">
        <v>6622.4</v>
      </c>
      <c r="I737" s="21">
        <v>236.7</v>
      </c>
      <c r="J737" s="21">
        <v>6859.1</v>
      </c>
      <c r="K737" s="21">
        <v>135.6</v>
      </c>
      <c r="L737" s="21">
        <v>0</v>
      </c>
      <c r="M737" s="21">
        <v>13.7</v>
      </c>
      <c r="N737" s="21">
        <v>10.199999999999999</v>
      </c>
    </row>
    <row r="738" spans="1:14" ht="10.050000000000001" customHeight="1">
      <c r="A738" s="18" t="s">
        <v>392</v>
      </c>
      <c r="B738" s="19">
        <v>2015</v>
      </c>
      <c r="C738" s="18" t="s">
        <v>798</v>
      </c>
      <c r="D738" s="20">
        <v>3</v>
      </c>
      <c r="E738" s="21">
        <v>4661.3999999999996</v>
      </c>
      <c r="F738" s="21">
        <v>44.9</v>
      </c>
      <c r="G738" s="21">
        <v>4706.3</v>
      </c>
      <c r="H738" s="21">
        <v>91374.9</v>
      </c>
      <c r="I738" s="21">
        <v>3080.1</v>
      </c>
      <c r="J738" s="21">
        <v>94455</v>
      </c>
      <c r="K738" s="21">
        <v>4611.3</v>
      </c>
      <c r="L738" s="21">
        <v>979.1</v>
      </c>
      <c r="M738" s="21">
        <v>1456.1</v>
      </c>
      <c r="N738" s="21">
        <v>757.8</v>
      </c>
    </row>
    <row r="739" spans="1:14" ht="10.050000000000001" customHeight="1">
      <c r="A739" s="18" t="s">
        <v>375</v>
      </c>
      <c r="B739" s="19">
        <v>2015</v>
      </c>
      <c r="C739" s="18" t="s">
        <v>798</v>
      </c>
      <c r="D739" s="20">
        <v>3</v>
      </c>
      <c r="E739" s="21">
        <v>49625</v>
      </c>
      <c r="F739" s="21">
        <v>465.4</v>
      </c>
      <c r="G739" s="21">
        <v>50090.400000000001</v>
      </c>
      <c r="H739" s="21">
        <v>420650.1</v>
      </c>
      <c r="I739" s="21">
        <v>4129.8999999999996</v>
      </c>
      <c r="J739" s="21">
        <v>424780</v>
      </c>
      <c r="K739" s="21">
        <v>50086.7</v>
      </c>
      <c r="L739" s="21">
        <v>805.8</v>
      </c>
      <c r="M739" s="21">
        <v>34992.5</v>
      </c>
      <c r="N739" s="21">
        <v>5986.5</v>
      </c>
    </row>
    <row r="740" spans="1:14" ht="10.050000000000001" customHeight="1">
      <c r="A740" s="18" t="s">
        <v>330</v>
      </c>
      <c r="B740" s="19">
        <v>2015</v>
      </c>
      <c r="C740" s="18" t="s">
        <v>798</v>
      </c>
      <c r="D740" s="20">
        <v>4</v>
      </c>
      <c r="E740" s="21">
        <v>215505.5</v>
      </c>
      <c r="F740" s="21">
        <v>999.1</v>
      </c>
      <c r="G740" s="21">
        <v>216504.6</v>
      </c>
      <c r="H740" s="21">
        <v>502563.2</v>
      </c>
      <c r="I740" s="21">
        <v>15678.3</v>
      </c>
      <c r="J740" s="21">
        <v>518241.5</v>
      </c>
      <c r="K740" s="21">
        <v>101446.1</v>
      </c>
      <c r="L740" s="21">
        <v>21503.5</v>
      </c>
      <c r="M740" s="21">
        <v>128664.6</v>
      </c>
      <c r="N740" s="21">
        <v>3287.7</v>
      </c>
    </row>
    <row r="741" spans="1:14" ht="10.050000000000001" customHeight="1">
      <c r="A741" s="18" t="s">
        <v>413</v>
      </c>
      <c r="B741" s="19">
        <v>2015</v>
      </c>
      <c r="C741" s="18" t="s">
        <v>798</v>
      </c>
      <c r="D741" s="20">
        <v>4</v>
      </c>
      <c r="E741" s="21">
        <v>288</v>
      </c>
      <c r="F741" s="21">
        <v>0</v>
      </c>
      <c r="G741" s="21">
        <v>288</v>
      </c>
      <c r="H741" s="21">
        <v>5053.8999999999996</v>
      </c>
      <c r="I741" s="21">
        <v>70.5</v>
      </c>
      <c r="J741" s="21">
        <v>5124.3999999999996</v>
      </c>
      <c r="K741" s="21">
        <v>119.6</v>
      </c>
      <c r="L741" s="21">
        <v>0.9</v>
      </c>
      <c r="M741" s="21">
        <v>13.1</v>
      </c>
      <c r="N741" s="21">
        <v>0.3</v>
      </c>
    </row>
    <row r="742" spans="1:14" ht="10.050000000000001" customHeight="1">
      <c r="A742" s="18" t="s">
        <v>392</v>
      </c>
      <c r="B742" s="19">
        <v>2015</v>
      </c>
      <c r="C742" s="18" t="s">
        <v>798</v>
      </c>
      <c r="D742" s="20">
        <v>4</v>
      </c>
      <c r="E742" s="21">
        <v>4481.8</v>
      </c>
      <c r="F742" s="21">
        <v>0</v>
      </c>
      <c r="G742" s="21">
        <v>4481.8</v>
      </c>
      <c r="H742" s="21">
        <v>76682.3</v>
      </c>
      <c r="I742" s="21">
        <v>2322.6</v>
      </c>
      <c r="J742" s="21">
        <v>79004.899999999994</v>
      </c>
      <c r="K742" s="21">
        <v>3117.8</v>
      </c>
      <c r="L742" s="21">
        <v>447.6</v>
      </c>
      <c r="M742" s="21">
        <v>1778.8</v>
      </c>
      <c r="N742" s="21">
        <v>181.1</v>
      </c>
    </row>
    <row r="743" spans="1:14" ht="10.050000000000001" customHeight="1">
      <c r="A743" s="18" t="s">
        <v>375</v>
      </c>
      <c r="B743" s="19">
        <v>2015</v>
      </c>
      <c r="C743" s="18" t="s">
        <v>798</v>
      </c>
      <c r="D743" s="20">
        <v>4</v>
      </c>
      <c r="E743" s="21">
        <v>34804.9</v>
      </c>
      <c r="F743" s="21">
        <v>8</v>
      </c>
      <c r="G743" s="21">
        <v>34812.9</v>
      </c>
      <c r="H743" s="21">
        <v>302002</v>
      </c>
      <c r="I743" s="21">
        <v>3997.9</v>
      </c>
      <c r="J743" s="21">
        <v>305999.90000000002</v>
      </c>
      <c r="K743" s="21">
        <v>28267.9</v>
      </c>
      <c r="L743" s="21">
        <v>571.9</v>
      </c>
      <c r="M743" s="21">
        <v>20953.599999999999</v>
      </c>
      <c r="N743" s="21">
        <v>1437.2</v>
      </c>
    </row>
    <row r="744" spans="1:14" ht="10.050000000000001" customHeight="1">
      <c r="A744" s="18" t="s">
        <v>330</v>
      </c>
      <c r="B744" s="19">
        <v>2015</v>
      </c>
      <c r="C744" s="18" t="s">
        <v>798</v>
      </c>
      <c r="D744" s="20">
        <v>5</v>
      </c>
      <c r="E744" s="21">
        <v>145105.60000000001</v>
      </c>
      <c r="F744" s="21">
        <v>0.6</v>
      </c>
      <c r="G744" s="21">
        <v>145106.20000000001</v>
      </c>
      <c r="H744" s="21">
        <v>303361.40000000002</v>
      </c>
      <c r="I744" s="21">
        <v>14584.3</v>
      </c>
      <c r="J744" s="21">
        <v>317945.7</v>
      </c>
      <c r="K744" s="21">
        <v>29744.5</v>
      </c>
      <c r="L744" s="21">
        <v>13293.1</v>
      </c>
      <c r="M744" s="21">
        <v>79821.600000000006</v>
      </c>
      <c r="N744" s="21">
        <v>5578.8</v>
      </c>
    </row>
    <row r="745" spans="1:14" ht="10.050000000000001" customHeight="1">
      <c r="A745" s="18" t="s">
        <v>413</v>
      </c>
      <c r="B745" s="19">
        <v>2015</v>
      </c>
      <c r="C745" s="18" t="s">
        <v>798</v>
      </c>
      <c r="D745" s="20">
        <v>5</v>
      </c>
      <c r="E745" s="21">
        <v>375.9</v>
      </c>
      <c r="F745" s="21">
        <v>175.2</v>
      </c>
      <c r="G745" s="21">
        <v>551.1</v>
      </c>
      <c r="H745" s="21">
        <v>3526.6</v>
      </c>
      <c r="I745" s="21">
        <v>245.1</v>
      </c>
      <c r="J745" s="21">
        <v>3771.7</v>
      </c>
      <c r="K745" s="21">
        <v>42.9</v>
      </c>
      <c r="L745" s="21">
        <v>20.7</v>
      </c>
      <c r="M745" s="21">
        <v>97.4</v>
      </c>
      <c r="N745" s="21">
        <v>0</v>
      </c>
    </row>
    <row r="746" spans="1:14" ht="10.050000000000001" customHeight="1">
      <c r="A746" s="18" t="s">
        <v>392</v>
      </c>
      <c r="B746" s="19">
        <v>2015</v>
      </c>
      <c r="C746" s="18" t="s">
        <v>798</v>
      </c>
      <c r="D746" s="20">
        <v>5</v>
      </c>
      <c r="E746" s="21">
        <v>2413.1</v>
      </c>
      <c r="F746" s="21">
        <v>0</v>
      </c>
      <c r="G746" s="21">
        <v>2413.1</v>
      </c>
      <c r="H746" s="21">
        <v>59984.9</v>
      </c>
      <c r="I746" s="21">
        <v>2147.3000000000002</v>
      </c>
      <c r="J746" s="21">
        <v>62132.2</v>
      </c>
      <c r="K746" s="21">
        <v>2394</v>
      </c>
      <c r="L746" s="21">
        <v>707.8</v>
      </c>
      <c r="M746" s="21">
        <v>1219.5</v>
      </c>
      <c r="N746" s="21">
        <v>212.1</v>
      </c>
    </row>
    <row r="747" spans="1:14" ht="10.050000000000001" customHeight="1">
      <c r="A747" s="18" t="s">
        <v>375</v>
      </c>
      <c r="B747" s="19">
        <v>2015</v>
      </c>
      <c r="C747" s="18" t="s">
        <v>798</v>
      </c>
      <c r="D747" s="20">
        <v>5</v>
      </c>
      <c r="E747" s="21">
        <v>25944.6</v>
      </c>
      <c r="F747" s="21">
        <v>-0.6</v>
      </c>
      <c r="G747" s="21">
        <v>25944</v>
      </c>
      <c r="H747" s="21">
        <v>216053.5</v>
      </c>
      <c r="I747" s="21">
        <v>3826.2</v>
      </c>
      <c r="J747" s="21">
        <v>219879.7</v>
      </c>
      <c r="K747" s="21">
        <v>13191.6</v>
      </c>
      <c r="L747" s="21">
        <v>793.2</v>
      </c>
      <c r="M747" s="21">
        <v>12938.4</v>
      </c>
      <c r="N747" s="21">
        <v>3305.3</v>
      </c>
    </row>
    <row r="748" spans="1:14" ht="10.050000000000001" customHeight="1">
      <c r="A748" s="18" t="s">
        <v>330</v>
      </c>
      <c r="B748" s="19">
        <v>2015</v>
      </c>
      <c r="C748" s="18" t="s">
        <v>798</v>
      </c>
      <c r="D748" s="20">
        <v>6</v>
      </c>
      <c r="E748" s="21">
        <v>63822.5</v>
      </c>
      <c r="F748" s="21">
        <v>2</v>
      </c>
      <c r="G748" s="21">
        <v>63824.5</v>
      </c>
      <c r="H748" s="21">
        <v>60091.9</v>
      </c>
      <c r="I748" s="21">
        <v>5296.5</v>
      </c>
      <c r="J748" s="21">
        <v>65388.4</v>
      </c>
      <c r="K748" s="21">
        <v>13150.4</v>
      </c>
      <c r="L748" s="21">
        <v>9562.2000000000007</v>
      </c>
      <c r="M748" s="21">
        <v>22103.5</v>
      </c>
      <c r="N748" s="21">
        <v>4203.1000000000004</v>
      </c>
    </row>
    <row r="749" spans="1:14" ht="10.050000000000001" customHeight="1">
      <c r="A749" s="18" t="s">
        <v>413</v>
      </c>
      <c r="B749" s="19">
        <v>2015</v>
      </c>
      <c r="C749" s="18" t="s">
        <v>798</v>
      </c>
      <c r="D749" s="20">
        <v>6</v>
      </c>
      <c r="E749" s="21">
        <v>282.10000000000002</v>
      </c>
      <c r="F749" s="21">
        <v>0</v>
      </c>
      <c r="G749" s="21">
        <v>282.10000000000002</v>
      </c>
      <c r="H749" s="21">
        <v>1669.6</v>
      </c>
      <c r="I749" s="21">
        <v>243.4</v>
      </c>
      <c r="J749" s="21">
        <v>1913</v>
      </c>
      <c r="K749" s="21">
        <v>0</v>
      </c>
      <c r="L749" s="21">
        <v>0</v>
      </c>
      <c r="M749" s="21">
        <v>42.9</v>
      </c>
      <c r="N749" s="21">
        <v>0</v>
      </c>
    </row>
    <row r="750" spans="1:14" ht="10.050000000000001" customHeight="1">
      <c r="A750" s="18" t="s">
        <v>392</v>
      </c>
      <c r="B750" s="19">
        <v>2015</v>
      </c>
      <c r="C750" s="18" t="s">
        <v>798</v>
      </c>
      <c r="D750" s="20">
        <v>6</v>
      </c>
      <c r="E750" s="21">
        <v>4616.6000000000004</v>
      </c>
      <c r="F750" s="21">
        <v>1278.8</v>
      </c>
      <c r="G750" s="21">
        <v>5895.4</v>
      </c>
      <c r="H750" s="21">
        <v>42235.4</v>
      </c>
      <c r="I750" s="21">
        <v>1694.4</v>
      </c>
      <c r="J750" s="21">
        <v>43929.8</v>
      </c>
      <c r="K750" s="21">
        <v>1924.7</v>
      </c>
      <c r="L750" s="21">
        <v>1732.7</v>
      </c>
      <c r="M750" s="21">
        <v>1980.2</v>
      </c>
      <c r="N750" s="21">
        <v>371.9</v>
      </c>
    </row>
    <row r="751" spans="1:14" ht="10.050000000000001" customHeight="1">
      <c r="A751" s="18" t="s">
        <v>375</v>
      </c>
      <c r="B751" s="19">
        <v>2015</v>
      </c>
      <c r="C751" s="18" t="s">
        <v>798</v>
      </c>
      <c r="D751" s="20">
        <v>6</v>
      </c>
      <c r="E751" s="21">
        <v>20645.7</v>
      </c>
      <c r="F751" s="21">
        <v>-634.1</v>
      </c>
      <c r="G751" s="21">
        <v>20011.599999999999</v>
      </c>
      <c r="H751" s="21">
        <v>75524.899999999994</v>
      </c>
      <c r="I751" s="21">
        <v>3445.9</v>
      </c>
      <c r="J751" s="21">
        <v>78970.8</v>
      </c>
      <c r="K751" s="21">
        <v>5391.4</v>
      </c>
      <c r="L751" s="21">
        <v>579.79999999999995</v>
      </c>
      <c r="M751" s="21">
        <v>6998.8</v>
      </c>
      <c r="N751" s="21">
        <v>2343.6999999999998</v>
      </c>
    </row>
    <row r="752" spans="1:14" ht="10.050000000000001" customHeight="1">
      <c r="A752" s="18" t="s">
        <v>330</v>
      </c>
      <c r="B752" s="19">
        <v>2015</v>
      </c>
      <c r="C752" s="18" t="s">
        <v>745</v>
      </c>
      <c r="D752" s="20">
        <v>7</v>
      </c>
      <c r="E752" s="21">
        <v>2848246.3</v>
      </c>
      <c r="F752" s="21">
        <v>12007.5</v>
      </c>
      <c r="G752" s="21">
        <v>2860253.8</v>
      </c>
      <c r="H752" s="21">
        <v>2443761.2999999998</v>
      </c>
      <c r="I752" s="21">
        <v>13162.3</v>
      </c>
      <c r="J752" s="21">
        <v>2456923.6</v>
      </c>
      <c r="K752" s="21">
        <v>1213899.6000000001</v>
      </c>
      <c r="L752" s="21">
        <v>1426486.4</v>
      </c>
      <c r="M752" s="21">
        <v>208094.8</v>
      </c>
      <c r="N752" s="21">
        <v>4116.3999999999996</v>
      </c>
    </row>
    <row r="753" spans="1:14" ht="10.050000000000001" customHeight="1">
      <c r="A753" s="18" t="s">
        <v>413</v>
      </c>
      <c r="B753" s="19">
        <v>2015</v>
      </c>
      <c r="C753" s="18" t="s">
        <v>745</v>
      </c>
      <c r="D753" s="20">
        <v>7</v>
      </c>
      <c r="E753" s="21">
        <v>16354.4</v>
      </c>
      <c r="F753" s="21">
        <v>0</v>
      </c>
      <c r="G753" s="21">
        <v>16354.4</v>
      </c>
      <c r="H753" s="21">
        <v>16510.400000000001</v>
      </c>
      <c r="I753" s="21">
        <v>252.6</v>
      </c>
      <c r="J753" s="21">
        <v>16763</v>
      </c>
      <c r="K753" s="21">
        <v>1905.3</v>
      </c>
      <c r="L753" s="21">
        <v>3456.3</v>
      </c>
      <c r="M753" s="21">
        <v>1551</v>
      </c>
      <c r="N753" s="21">
        <v>0</v>
      </c>
    </row>
    <row r="754" spans="1:14" ht="10.050000000000001" customHeight="1">
      <c r="A754" s="18" t="s">
        <v>392</v>
      </c>
      <c r="B754" s="19">
        <v>2015</v>
      </c>
      <c r="C754" s="18" t="s">
        <v>745</v>
      </c>
      <c r="D754" s="20">
        <v>7</v>
      </c>
      <c r="E754" s="21">
        <v>2002.5</v>
      </c>
      <c r="F754" s="21">
        <v>0</v>
      </c>
      <c r="G754" s="21">
        <v>2002.5</v>
      </c>
      <c r="H754" s="21">
        <v>35736.5</v>
      </c>
      <c r="I754" s="21">
        <v>1647.5</v>
      </c>
      <c r="J754" s="21">
        <v>37384</v>
      </c>
      <c r="K754" s="21">
        <v>2608.4</v>
      </c>
      <c r="L754" s="21">
        <v>1095</v>
      </c>
      <c r="M754" s="21">
        <v>142.5</v>
      </c>
      <c r="N754" s="21">
        <v>118.9</v>
      </c>
    </row>
    <row r="755" spans="1:14" ht="10.050000000000001" customHeight="1">
      <c r="A755" s="18" t="s">
        <v>375</v>
      </c>
      <c r="B755" s="19">
        <v>2015</v>
      </c>
      <c r="C755" s="18" t="s">
        <v>745</v>
      </c>
      <c r="D755" s="20">
        <v>7</v>
      </c>
      <c r="E755" s="21">
        <v>1611.8</v>
      </c>
      <c r="F755" s="21">
        <v>0</v>
      </c>
      <c r="G755" s="21">
        <v>1611.8</v>
      </c>
      <c r="H755" s="21">
        <v>42101.9</v>
      </c>
      <c r="I755" s="21">
        <v>3367.8</v>
      </c>
      <c r="J755" s="21">
        <v>45469.7</v>
      </c>
      <c r="K755" s="21">
        <v>3510.5</v>
      </c>
      <c r="L755" s="21">
        <v>145</v>
      </c>
      <c r="M755" s="21">
        <v>564.70000000000005</v>
      </c>
      <c r="N755" s="21">
        <v>100.7</v>
      </c>
    </row>
    <row r="756" spans="1:14" ht="10.050000000000001" customHeight="1">
      <c r="A756" s="18" t="s">
        <v>330</v>
      </c>
      <c r="B756" s="19">
        <v>2015</v>
      </c>
      <c r="C756" s="18" t="s">
        <v>745</v>
      </c>
      <c r="D756" s="20">
        <v>8</v>
      </c>
      <c r="E756" s="21">
        <v>500065.6</v>
      </c>
      <c r="F756" s="21">
        <v>7.6</v>
      </c>
      <c r="G756" s="21">
        <v>500073.2</v>
      </c>
      <c r="H756" s="21">
        <v>2483016.5</v>
      </c>
      <c r="I756" s="21">
        <v>9935.7000000000007</v>
      </c>
      <c r="J756" s="21">
        <v>2492952.2000000002</v>
      </c>
      <c r="K756" s="21">
        <v>1123925.8999999999</v>
      </c>
      <c r="L756" s="21">
        <v>223157.7</v>
      </c>
      <c r="M756" s="21">
        <v>309123.09999999998</v>
      </c>
      <c r="N756" s="21">
        <v>4009.8</v>
      </c>
    </row>
    <row r="757" spans="1:14" ht="10.050000000000001" customHeight="1">
      <c r="A757" s="18" t="s">
        <v>413</v>
      </c>
      <c r="B757" s="19">
        <v>2015</v>
      </c>
      <c r="C757" s="18" t="s">
        <v>745</v>
      </c>
      <c r="D757" s="20">
        <v>8</v>
      </c>
      <c r="E757" s="21">
        <v>8183.1</v>
      </c>
      <c r="F757" s="21">
        <v>0</v>
      </c>
      <c r="G757" s="21">
        <v>8183.1</v>
      </c>
      <c r="H757" s="21">
        <v>22854.9</v>
      </c>
      <c r="I757" s="21">
        <v>214.4</v>
      </c>
      <c r="J757" s="21">
        <v>23069.3</v>
      </c>
      <c r="K757" s="21">
        <v>1382.8</v>
      </c>
      <c r="L757" s="21">
        <v>860.7</v>
      </c>
      <c r="M757" s="21">
        <v>1329.6</v>
      </c>
      <c r="N757" s="21">
        <v>63.8</v>
      </c>
    </row>
    <row r="758" spans="1:14" ht="10.050000000000001" customHeight="1">
      <c r="A758" s="18" t="s">
        <v>392</v>
      </c>
      <c r="B758" s="19">
        <v>2015</v>
      </c>
      <c r="C758" s="18" t="s">
        <v>745</v>
      </c>
      <c r="D758" s="20">
        <v>8</v>
      </c>
      <c r="E758" s="21">
        <v>1479.2</v>
      </c>
      <c r="F758" s="21">
        <v>60.6</v>
      </c>
      <c r="G758" s="21">
        <v>1539.8</v>
      </c>
      <c r="H758" s="21">
        <v>24647.1</v>
      </c>
      <c r="I758" s="21">
        <v>1445.2</v>
      </c>
      <c r="J758" s="21">
        <v>26092.3</v>
      </c>
      <c r="K758" s="21">
        <v>2765.8</v>
      </c>
      <c r="L758" s="21">
        <v>986.1</v>
      </c>
      <c r="M758" s="21">
        <v>783.1</v>
      </c>
      <c r="N758" s="21">
        <v>45.6</v>
      </c>
    </row>
    <row r="759" spans="1:14" ht="10.050000000000001" customHeight="1">
      <c r="A759" s="18" t="s">
        <v>375</v>
      </c>
      <c r="B759" s="19">
        <v>2015</v>
      </c>
      <c r="C759" s="18" t="s">
        <v>745</v>
      </c>
      <c r="D759" s="20">
        <v>8</v>
      </c>
      <c r="E759" s="21">
        <v>19801.900000000001</v>
      </c>
      <c r="F759" s="21">
        <v>817.3</v>
      </c>
      <c r="G759" s="21">
        <v>20619.2</v>
      </c>
      <c r="H759" s="21">
        <v>46781</v>
      </c>
      <c r="I759" s="21">
        <v>3444.1</v>
      </c>
      <c r="J759" s="21">
        <v>50225.1</v>
      </c>
      <c r="K759" s="21">
        <v>14155.2</v>
      </c>
      <c r="L759" s="21">
        <v>11038.1</v>
      </c>
      <c r="M759" s="21">
        <v>383</v>
      </c>
      <c r="N759" s="21">
        <v>10.7</v>
      </c>
    </row>
    <row r="760" spans="1:14" ht="10.050000000000001" customHeight="1">
      <c r="A760" s="18" t="s">
        <v>330</v>
      </c>
      <c r="B760" s="19">
        <v>2015</v>
      </c>
      <c r="C760" s="18" t="s">
        <v>745</v>
      </c>
      <c r="D760" s="20">
        <v>9</v>
      </c>
      <c r="E760" s="21">
        <v>182991.3</v>
      </c>
      <c r="F760" s="21">
        <v>29.3</v>
      </c>
      <c r="G760" s="21">
        <v>183020.6</v>
      </c>
      <c r="H760" s="21">
        <v>2315386.7000000002</v>
      </c>
      <c r="I760" s="21">
        <v>8838.6</v>
      </c>
      <c r="J760" s="21">
        <v>2324225.2999999998</v>
      </c>
      <c r="K760" s="21">
        <v>996707.9</v>
      </c>
      <c r="L760" s="21">
        <v>26856.3</v>
      </c>
      <c r="M760" s="21">
        <v>148078</v>
      </c>
      <c r="N760" s="21">
        <v>5415</v>
      </c>
    </row>
    <row r="761" spans="1:14" ht="10.050000000000001" customHeight="1">
      <c r="A761" s="18" t="s">
        <v>413</v>
      </c>
      <c r="B761" s="19">
        <v>2015</v>
      </c>
      <c r="C761" s="18" t="s">
        <v>745</v>
      </c>
      <c r="D761" s="20">
        <v>9</v>
      </c>
      <c r="E761" s="21">
        <v>2751.5</v>
      </c>
      <c r="F761" s="21">
        <v>0</v>
      </c>
      <c r="G761" s="21">
        <v>2751.5</v>
      </c>
      <c r="H761" s="21">
        <v>23227.1</v>
      </c>
      <c r="I761" s="21">
        <v>167</v>
      </c>
      <c r="J761" s="21">
        <v>23394.1</v>
      </c>
      <c r="K761" s="21">
        <v>836.3</v>
      </c>
      <c r="L761" s="21">
        <v>240.4</v>
      </c>
      <c r="M761" s="21">
        <v>779.4</v>
      </c>
      <c r="N761" s="21">
        <v>2.8</v>
      </c>
    </row>
    <row r="762" spans="1:14" ht="10.050000000000001" customHeight="1">
      <c r="A762" s="18" t="s">
        <v>392</v>
      </c>
      <c r="B762" s="19">
        <v>2015</v>
      </c>
      <c r="C762" s="18" t="s">
        <v>745</v>
      </c>
      <c r="D762" s="20">
        <v>9</v>
      </c>
      <c r="E762" s="21">
        <v>73342.2</v>
      </c>
      <c r="F762" s="21">
        <v>5589.1</v>
      </c>
      <c r="G762" s="21">
        <v>78931.300000000105</v>
      </c>
      <c r="H762" s="21">
        <v>89797.2</v>
      </c>
      <c r="I762" s="21">
        <v>6108</v>
      </c>
      <c r="J762" s="21">
        <v>95905.2</v>
      </c>
      <c r="K762" s="21">
        <v>10860.1</v>
      </c>
      <c r="L762" s="21">
        <v>9483.7000000000007</v>
      </c>
      <c r="M762" s="21">
        <v>1086.2</v>
      </c>
      <c r="N762" s="21">
        <v>303.10000000000002</v>
      </c>
    </row>
    <row r="763" spans="1:14" ht="10.050000000000001" customHeight="1">
      <c r="A763" s="18" t="s">
        <v>375</v>
      </c>
      <c r="B763" s="19">
        <v>2015</v>
      </c>
      <c r="C763" s="18" t="s">
        <v>745</v>
      </c>
      <c r="D763" s="20">
        <v>9</v>
      </c>
      <c r="E763" s="21">
        <v>526278.5</v>
      </c>
      <c r="F763" s="21">
        <v>4788.8</v>
      </c>
      <c r="G763" s="21">
        <v>531067.30000000005</v>
      </c>
      <c r="H763" s="21">
        <v>464949.9</v>
      </c>
      <c r="I763" s="21">
        <v>7464.8</v>
      </c>
      <c r="J763" s="21">
        <v>472414.7</v>
      </c>
      <c r="K763" s="21">
        <v>147691.70000000001</v>
      </c>
      <c r="L763" s="21">
        <v>166345.5</v>
      </c>
      <c r="M763" s="21">
        <v>30855.599999999999</v>
      </c>
      <c r="N763" s="21">
        <v>1953.2</v>
      </c>
    </row>
    <row r="764" spans="1:14" ht="10.050000000000001" customHeight="1">
      <c r="A764" s="18" t="s">
        <v>330</v>
      </c>
      <c r="B764" s="19">
        <v>2015</v>
      </c>
      <c r="C764" s="18" t="s">
        <v>745</v>
      </c>
      <c r="D764" s="20">
        <v>10</v>
      </c>
      <c r="E764" s="21">
        <v>162930</v>
      </c>
      <c r="F764" s="21">
        <v>12.2</v>
      </c>
      <c r="G764" s="21">
        <v>162942.20000000001</v>
      </c>
      <c r="H764" s="21">
        <v>2126632</v>
      </c>
      <c r="I764" s="21">
        <v>8808.4</v>
      </c>
      <c r="J764" s="21">
        <v>2135440.4</v>
      </c>
      <c r="K764" s="21">
        <v>874160.2</v>
      </c>
      <c r="L764" s="21">
        <v>8435.7999999999993</v>
      </c>
      <c r="M764" s="21">
        <v>120996.2</v>
      </c>
      <c r="N764" s="21">
        <v>10568.4</v>
      </c>
    </row>
    <row r="765" spans="1:14" ht="10.050000000000001" customHeight="1">
      <c r="A765" s="18" t="s">
        <v>413</v>
      </c>
      <c r="B765" s="19">
        <v>2015</v>
      </c>
      <c r="C765" s="18" t="s">
        <v>745</v>
      </c>
      <c r="D765" s="20">
        <v>10</v>
      </c>
      <c r="E765" s="21">
        <v>1332.6</v>
      </c>
      <c r="F765" s="21">
        <v>0</v>
      </c>
      <c r="G765" s="21">
        <v>1332.6</v>
      </c>
      <c r="H765" s="21">
        <v>21802.9</v>
      </c>
      <c r="I765" s="21">
        <v>166.8</v>
      </c>
      <c r="J765" s="21">
        <v>21969.7</v>
      </c>
      <c r="K765" s="21">
        <v>417.4</v>
      </c>
      <c r="L765" s="21">
        <v>71.599999999999994</v>
      </c>
      <c r="M765" s="21">
        <v>490.4</v>
      </c>
      <c r="N765" s="21">
        <v>0</v>
      </c>
    </row>
    <row r="766" spans="1:14" ht="10.050000000000001" customHeight="1">
      <c r="A766" s="18" t="s">
        <v>392</v>
      </c>
      <c r="B766" s="19">
        <v>2015</v>
      </c>
      <c r="C766" s="18" t="s">
        <v>745</v>
      </c>
      <c r="D766" s="20">
        <v>10</v>
      </c>
      <c r="E766" s="21">
        <v>115600.6</v>
      </c>
      <c r="F766" s="21">
        <v>7834</v>
      </c>
      <c r="G766" s="21">
        <v>123434.6</v>
      </c>
      <c r="H766" s="21">
        <v>192241.6</v>
      </c>
      <c r="I766" s="21">
        <v>13268.3</v>
      </c>
      <c r="J766" s="21">
        <v>205509.9</v>
      </c>
      <c r="K766" s="21">
        <v>22823.599999999999</v>
      </c>
      <c r="L766" s="21">
        <v>19087.099999999999</v>
      </c>
      <c r="M766" s="21">
        <v>6288.9</v>
      </c>
      <c r="N766" s="21">
        <v>734.8</v>
      </c>
    </row>
    <row r="767" spans="1:14" ht="10.050000000000001" customHeight="1">
      <c r="A767" s="18" t="s">
        <v>375</v>
      </c>
      <c r="B767" s="19">
        <v>2015</v>
      </c>
      <c r="C767" s="18" t="s">
        <v>745</v>
      </c>
      <c r="D767" s="20">
        <v>10</v>
      </c>
      <c r="E767" s="21">
        <v>344660.4</v>
      </c>
      <c r="F767" s="21">
        <v>988.8</v>
      </c>
      <c r="G767" s="21">
        <v>345649.2</v>
      </c>
      <c r="H767" s="21">
        <v>673772.30000000098</v>
      </c>
      <c r="I767" s="21">
        <v>7328.5</v>
      </c>
      <c r="J767" s="21">
        <v>681100.80000000098</v>
      </c>
      <c r="K767" s="21">
        <v>160910.39999999999</v>
      </c>
      <c r="L767" s="21">
        <v>91911</v>
      </c>
      <c r="M767" s="21">
        <v>74796</v>
      </c>
      <c r="N767" s="21">
        <v>4047.2</v>
      </c>
    </row>
    <row r="768" spans="1:14" ht="10.050000000000001" customHeight="1">
      <c r="A768" s="18" t="s">
        <v>330</v>
      </c>
      <c r="B768" s="19">
        <v>2015</v>
      </c>
      <c r="C768" s="18" t="s">
        <v>745</v>
      </c>
      <c r="D768" s="20">
        <v>11</v>
      </c>
      <c r="E768" s="21">
        <v>224381.6</v>
      </c>
      <c r="F768" s="21">
        <v>610.9</v>
      </c>
      <c r="G768" s="21">
        <v>224992.5</v>
      </c>
      <c r="H768" s="21">
        <v>1997808.1</v>
      </c>
      <c r="I768" s="21">
        <v>8814.7000000000007</v>
      </c>
      <c r="J768" s="21">
        <v>2006622.8</v>
      </c>
      <c r="K768" s="21">
        <v>717829.4</v>
      </c>
      <c r="L768" s="21">
        <v>14801.4</v>
      </c>
      <c r="M768" s="21">
        <v>166498.6</v>
      </c>
      <c r="N768" s="21">
        <v>4634</v>
      </c>
    </row>
    <row r="769" spans="1:14" ht="10.050000000000001" customHeight="1">
      <c r="A769" s="18" t="s">
        <v>413</v>
      </c>
      <c r="B769" s="19">
        <v>2015</v>
      </c>
      <c r="C769" s="18" t="s">
        <v>745</v>
      </c>
      <c r="D769" s="20">
        <v>11</v>
      </c>
      <c r="E769" s="21">
        <v>842</v>
      </c>
      <c r="F769" s="21">
        <v>0</v>
      </c>
      <c r="G769" s="21">
        <v>842</v>
      </c>
      <c r="H769" s="21">
        <v>20730.2</v>
      </c>
      <c r="I769" s="21">
        <v>161.5</v>
      </c>
      <c r="J769" s="21">
        <v>20891.7</v>
      </c>
      <c r="K769" s="21">
        <v>270.7</v>
      </c>
      <c r="L769" s="21">
        <v>13.8</v>
      </c>
      <c r="M769" s="21">
        <v>160</v>
      </c>
      <c r="N769" s="21">
        <v>0.5</v>
      </c>
    </row>
    <row r="770" spans="1:14" ht="10.050000000000001" customHeight="1">
      <c r="A770" s="18" t="s">
        <v>392</v>
      </c>
      <c r="B770" s="19">
        <v>2015</v>
      </c>
      <c r="C770" s="18" t="s">
        <v>745</v>
      </c>
      <c r="D770" s="20">
        <v>11</v>
      </c>
      <c r="E770" s="21">
        <v>25223.4</v>
      </c>
      <c r="F770" s="21">
        <v>1650.5</v>
      </c>
      <c r="G770" s="21">
        <v>26873.9</v>
      </c>
      <c r="H770" s="21">
        <v>198912.4</v>
      </c>
      <c r="I770" s="21">
        <v>14419.5</v>
      </c>
      <c r="J770" s="21">
        <v>213331.9</v>
      </c>
      <c r="K770" s="21">
        <v>19654.5</v>
      </c>
      <c r="L770" s="21">
        <v>4288.1000000000004</v>
      </c>
      <c r="M770" s="21">
        <v>5999.7</v>
      </c>
      <c r="N770" s="21">
        <v>1348.6</v>
      </c>
    </row>
    <row r="771" spans="1:14" ht="10.050000000000001" customHeight="1">
      <c r="A771" s="18" t="s">
        <v>375</v>
      </c>
      <c r="B771" s="19">
        <v>2015</v>
      </c>
      <c r="C771" s="18" t="s">
        <v>745</v>
      </c>
      <c r="D771" s="20">
        <v>11</v>
      </c>
      <c r="E771" s="21">
        <v>73115.399999999994</v>
      </c>
      <c r="F771" s="21">
        <v>-17.5</v>
      </c>
      <c r="G771" s="21">
        <v>73097.899999999994</v>
      </c>
      <c r="H771" s="21">
        <v>653815.30000000005</v>
      </c>
      <c r="I771" s="21">
        <v>6640.2</v>
      </c>
      <c r="J771" s="21">
        <v>660455.5</v>
      </c>
      <c r="K771" s="21">
        <v>114734.5</v>
      </c>
      <c r="L771" s="21">
        <v>9816.5</v>
      </c>
      <c r="M771" s="21">
        <v>54028.4</v>
      </c>
      <c r="N771" s="21">
        <v>1934.7</v>
      </c>
    </row>
    <row r="772" spans="1:14" ht="10.050000000000001" customHeight="1">
      <c r="A772" s="18" t="s">
        <v>330</v>
      </c>
      <c r="B772" s="19">
        <v>2015</v>
      </c>
      <c r="C772" s="18" t="s">
        <v>745</v>
      </c>
      <c r="D772" s="20">
        <v>12</v>
      </c>
      <c r="E772" s="21">
        <v>201963</v>
      </c>
      <c r="F772" s="21">
        <v>119.9</v>
      </c>
      <c r="G772" s="21">
        <v>202082.9</v>
      </c>
      <c r="H772" s="21">
        <v>1765844.8</v>
      </c>
      <c r="I772" s="21">
        <v>8795.6</v>
      </c>
      <c r="J772" s="21">
        <v>1774640.4</v>
      </c>
      <c r="K772" s="21">
        <v>627668.30000000005</v>
      </c>
      <c r="L772" s="21">
        <v>31923.5</v>
      </c>
      <c r="M772" s="21">
        <v>118158.1</v>
      </c>
      <c r="N772" s="21">
        <v>3752.2</v>
      </c>
    </row>
    <row r="773" spans="1:14" ht="10.050000000000001" customHeight="1">
      <c r="A773" s="18" t="s">
        <v>413</v>
      </c>
      <c r="B773" s="19">
        <v>2015</v>
      </c>
      <c r="C773" s="18" t="s">
        <v>745</v>
      </c>
      <c r="D773" s="20">
        <v>12</v>
      </c>
      <c r="E773" s="21">
        <v>680</v>
      </c>
      <c r="F773" s="21">
        <v>438.2</v>
      </c>
      <c r="G773" s="21">
        <v>1118.2</v>
      </c>
      <c r="H773" s="21">
        <v>18906.2</v>
      </c>
      <c r="I773" s="21">
        <v>597.9</v>
      </c>
      <c r="J773" s="21">
        <v>19504.099999999999</v>
      </c>
      <c r="K773" s="21">
        <v>229.2</v>
      </c>
      <c r="L773" s="21">
        <v>18.2</v>
      </c>
      <c r="M773" s="21">
        <v>64.400000000000006</v>
      </c>
      <c r="N773" s="21">
        <v>0.1</v>
      </c>
    </row>
    <row r="774" spans="1:14" ht="10.050000000000001" customHeight="1">
      <c r="A774" s="18" t="s">
        <v>392</v>
      </c>
      <c r="B774" s="19">
        <v>2015</v>
      </c>
      <c r="C774" s="18" t="s">
        <v>745</v>
      </c>
      <c r="D774" s="20">
        <v>12</v>
      </c>
      <c r="E774" s="21">
        <v>6981.4</v>
      </c>
      <c r="F774" s="21">
        <v>0</v>
      </c>
      <c r="G774" s="21">
        <v>6981.4</v>
      </c>
      <c r="H774" s="21">
        <v>188114.9</v>
      </c>
      <c r="I774" s="21">
        <v>13077.8</v>
      </c>
      <c r="J774" s="21">
        <v>201192.7</v>
      </c>
      <c r="K774" s="21">
        <v>17234.099999999999</v>
      </c>
      <c r="L774" s="21">
        <v>1079.5</v>
      </c>
      <c r="M774" s="21">
        <v>2654.8</v>
      </c>
      <c r="N774" s="21">
        <v>873.9</v>
      </c>
    </row>
    <row r="775" spans="1:14" ht="10.050000000000001" customHeight="1">
      <c r="A775" s="18" t="s">
        <v>375</v>
      </c>
      <c r="B775" s="19">
        <v>2015</v>
      </c>
      <c r="C775" s="18" t="s">
        <v>745</v>
      </c>
      <c r="D775" s="20">
        <v>12</v>
      </c>
      <c r="E775" s="21">
        <v>33361.199999999997</v>
      </c>
      <c r="F775" s="21">
        <v>71.400000000000006</v>
      </c>
      <c r="G775" s="21">
        <v>33432.6</v>
      </c>
      <c r="H775" s="21">
        <v>586020.69999999995</v>
      </c>
      <c r="I775" s="21">
        <v>5576.9</v>
      </c>
      <c r="J775" s="21">
        <v>591597.6</v>
      </c>
      <c r="K775" s="21">
        <v>87894.800000000105</v>
      </c>
      <c r="L775" s="21">
        <v>807</v>
      </c>
      <c r="M775" s="21">
        <v>21566</v>
      </c>
      <c r="N775" s="21">
        <v>6110.7</v>
      </c>
    </row>
    <row r="776" spans="1:14" ht="10.050000000000001" customHeight="1">
      <c r="A776" s="18" t="s">
        <v>330</v>
      </c>
      <c r="B776" s="19">
        <v>2016</v>
      </c>
      <c r="C776" s="18" t="s">
        <v>745</v>
      </c>
      <c r="D776" s="20">
        <v>1</v>
      </c>
      <c r="E776" s="21">
        <v>175344.8</v>
      </c>
      <c r="F776" s="21">
        <v>0</v>
      </c>
      <c r="G776" s="21">
        <v>175344.8</v>
      </c>
      <c r="H776" s="21">
        <v>1518923.1</v>
      </c>
      <c r="I776" s="21">
        <v>8655.1</v>
      </c>
      <c r="J776" s="21">
        <v>1527578.2</v>
      </c>
      <c r="K776" s="21">
        <v>532644.19999999995</v>
      </c>
      <c r="L776" s="21">
        <v>15415.5</v>
      </c>
      <c r="M776" s="21">
        <v>107903.4</v>
      </c>
      <c r="N776" s="21">
        <v>2535.8000000000002</v>
      </c>
    </row>
    <row r="777" spans="1:14" ht="10.050000000000001" customHeight="1">
      <c r="A777" s="18" t="s">
        <v>413</v>
      </c>
      <c r="B777" s="19">
        <v>2016</v>
      </c>
      <c r="C777" s="18" t="s">
        <v>745</v>
      </c>
      <c r="D777" s="20">
        <v>1</v>
      </c>
      <c r="E777" s="21">
        <v>495.3</v>
      </c>
      <c r="F777" s="21">
        <v>248.4</v>
      </c>
      <c r="G777" s="21">
        <v>743.7</v>
      </c>
      <c r="H777" s="21">
        <v>17475.8</v>
      </c>
      <c r="I777" s="21">
        <v>366.7</v>
      </c>
      <c r="J777" s="21">
        <v>17842.5</v>
      </c>
      <c r="K777" s="21">
        <v>200.4</v>
      </c>
      <c r="L777" s="21">
        <v>10.199999999999999</v>
      </c>
      <c r="M777" s="21">
        <v>12.7</v>
      </c>
      <c r="N777" s="21">
        <v>26.3</v>
      </c>
    </row>
    <row r="778" spans="1:14" ht="10.050000000000001" customHeight="1">
      <c r="A778" s="18" t="s">
        <v>392</v>
      </c>
      <c r="B778" s="19">
        <v>2016</v>
      </c>
      <c r="C778" s="18" t="s">
        <v>745</v>
      </c>
      <c r="D778" s="20">
        <v>1</v>
      </c>
      <c r="E778" s="21">
        <v>4982.5</v>
      </c>
      <c r="F778" s="21">
        <v>476.5</v>
      </c>
      <c r="G778" s="21">
        <v>5459</v>
      </c>
      <c r="H778" s="21">
        <v>173795.7</v>
      </c>
      <c r="I778" s="21">
        <v>11727.7</v>
      </c>
      <c r="J778" s="21">
        <v>185523.4</v>
      </c>
      <c r="K778" s="21">
        <v>14580.2</v>
      </c>
      <c r="L778" s="21">
        <v>723.5</v>
      </c>
      <c r="M778" s="21">
        <v>3092.5</v>
      </c>
      <c r="N778" s="21">
        <v>284.60000000000002</v>
      </c>
    </row>
    <row r="779" spans="1:14" ht="10.050000000000001" customHeight="1">
      <c r="A779" s="18" t="s">
        <v>375</v>
      </c>
      <c r="B779" s="19">
        <v>2016</v>
      </c>
      <c r="C779" s="18" t="s">
        <v>745</v>
      </c>
      <c r="D779" s="20">
        <v>1</v>
      </c>
      <c r="E779" s="21">
        <v>26437.9</v>
      </c>
      <c r="F779" s="21">
        <v>762</v>
      </c>
      <c r="G779" s="21">
        <v>27199.9</v>
      </c>
      <c r="H779" s="21">
        <v>486671.4</v>
      </c>
      <c r="I779" s="21">
        <v>4660.8</v>
      </c>
      <c r="J779" s="21">
        <v>491332.2</v>
      </c>
      <c r="K779" s="21">
        <v>69753</v>
      </c>
      <c r="L779" s="21">
        <v>871.2</v>
      </c>
      <c r="M779" s="21">
        <v>17573.5</v>
      </c>
      <c r="N779" s="21">
        <v>1440.4</v>
      </c>
    </row>
    <row r="780" spans="1:14" ht="10.050000000000001" customHeight="1">
      <c r="A780" s="18" t="s">
        <v>330</v>
      </c>
      <c r="B780" s="19">
        <v>2016</v>
      </c>
      <c r="C780" s="18" t="s">
        <v>745</v>
      </c>
      <c r="D780" s="20">
        <v>2</v>
      </c>
      <c r="E780" s="21">
        <v>199954.1</v>
      </c>
      <c r="F780" s="21">
        <v>247.2</v>
      </c>
      <c r="G780" s="21">
        <v>200201.3</v>
      </c>
      <c r="H780" s="21">
        <v>1286645.5</v>
      </c>
      <c r="I780" s="21">
        <v>7453.7</v>
      </c>
      <c r="J780" s="21">
        <v>1294099.2</v>
      </c>
      <c r="K780" s="21">
        <v>416830.9</v>
      </c>
      <c r="L780" s="21">
        <v>17597.900000000001</v>
      </c>
      <c r="M780" s="21">
        <v>129006.8</v>
      </c>
      <c r="N780" s="21">
        <v>4405.3999999999996</v>
      </c>
    </row>
    <row r="781" spans="1:14" ht="10.050000000000001" customHeight="1">
      <c r="A781" s="18" t="s">
        <v>413</v>
      </c>
      <c r="B781" s="19">
        <v>2016</v>
      </c>
      <c r="C781" s="18" t="s">
        <v>745</v>
      </c>
      <c r="D781" s="20">
        <v>2</v>
      </c>
      <c r="E781" s="21">
        <v>516.4</v>
      </c>
      <c r="F781" s="21">
        <v>0</v>
      </c>
      <c r="G781" s="21">
        <v>516.4</v>
      </c>
      <c r="H781" s="21">
        <v>15618.9</v>
      </c>
      <c r="I781" s="21">
        <v>258.60000000000002</v>
      </c>
      <c r="J781" s="21">
        <v>15877.5</v>
      </c>
      <c r="K781" s="21">
        <v>129</v>
      </c>
      <c r="L781" s="21">
        <v>14.2</v>
      </c>
      <c r="M781" s="21">
        <v>28.3</v>
      </c>
      <c r="N781" s="21">
        <v>57.3</v>
      </c>
    </row>
    <row r="782" spans="1:14" ht="10.050000000000001" customHeight="1">
      <c r="A782" s="18" t="s">
        <v>392</v>
      </c>
      <c r="B782" s="19">
        <v>2016</v>
      </c>
      <c r="C782" s="18" t="s">
        <v>745</v>
      </c>
      <c r="D782" s="20">
        <v>2</v>
      </c>
      <c r="E782" s="21">
        <v>3836.4</v>
      </c>
      <c r="F782" s="21">
        <v>179.2</v>
      </c>
      <c r="G782" s="21">
        <v>4015.6</v>
      </c>
      <c r="H782" s="21">
        <v>149085.6</v>
      </c>
      <c r="I782" s="21">
        <v>9447.1</v>
      </c>
      <c r="J782" s="21">
        <v>158532.70000000001</v>
      </c>
      <c r="K782" s="21">
        <v>10919.2</v>
      </c>
      <c r="L782" s="21">
        <v>350.5</v>
      </c>
      <c r="M782" s="21">
        <v>2173.5</v>
      </c>
      <c r="N782" s="21">
        <v>1971.6</v>
      </c>
    </row>
    <row r="783" spans="1:14" ht="10.050000000000001" customHeight="1">
      <c r="A783" s="18" t="s">
        <v>375</v>
      </c>
      <c r="B783" s="19">
        <v>2016</v>
      </c>
      <c r="C783" s="18" t="s">
        <v>745</v>
      </c>
      <c r="D783" s="20">
        <v>2</v>
      </c>
      <c r="E783" s="21">
        <v>19214.400000000001</v>
      </c>
      <c r="F783" s="21">
        <v>2546.5</v>
      </c>
      <c r="G783" s="21">
        <v>21760.9</v>
      </c>
      <c r="H783" s="21">
        <v>419876.6</v>
      </c>
      <c r="I783" s="21">
        <v>4367.3</v>
      </c>
      <c r="J783" s="21">
        <v>424243.9</v>
      </c>
      <c r="K783" s="21">
        <v>57777.1</v>
      </c>
      <c r="L783" s="21">
        <v>428.9</v>
      </c>
      <c r="M783" s="21">
        <v>11568</v>
      </c>
      <c r="N783" s="21">
        <v>836.3</v>
      </c>
    </row>
    <row r="784" spans="1:14" ht="10.050000000000001" customHeight="1">
      <c r="A784" s="18" t="s">
        <v>330</v>
      </c>
      <c r="B784" s="19">
        <v>2016</v>
      </c>
      <c r="C784" s="18" t="s">
        <v>745</v>
      </c>
      <c r="D784" s="20">
        <v>3</v>
      </c>
      <c r="E784" s="21">
        <v>205511.8</v>
      </c>
      <c r="F784" s="21">
        <v>0</v>
      </c>
      <c r="G784" s="21">
        <v>205511.8</v>
      </c>
      <c r="H784" s="21">
        <v>974218</v>
      </c>
      <c r="I784" s="21">
        <v>6549.6</v>
      </c>
      <c r="J784" s="21">
        <v>980767.60000000102</v>
      </c>
      <c r="K784" s="21">
        <v>285761.8</v>
      </c>
      <c r="L784" s="21">
        <v>14864.7</v>
      </c>
      <c r="M784" s="21">
        <v>142322</v>
      </c>
      <c r="N784" s="21">
        <v>3168.9</v>
      </c>
    </row>
    <row r="785" spans="1:14" ht="10.050000000000001" customHeight="1">
      <c r="A785" s="18" t="s">
        <v>413</v>
      </c>
      <c r="B785" s="19">
        <v>2016</v>
      </c>
      <c r="C785" s="18" t="s">
        <v>745</v>
      </c>
      <c r="D785" s="20">
        <v>3</v>
      </c>
      <c r="E785" s="21">
        <v>536.1</v>
      </c>
      <c r="F785" s="21">
        <v>505.5</v>
      </c>
      <c r="G785" s="21">
        <v>1041.5999999999999</v>
      </c>
      <c r="H785" s="21">
        <v>12725.8</v>
      </c>
      <c r="I785" s="21">
        <v>399.6</v>
      </c>
      <c r="J785" s="21">
        <v>13125.4</v>
      </c>
      <c r="K785" s="21">
        <v>94</v>
      </c>
      <c r="L785" s="21">
        <v>0</v>
      </c>
      <c r="M785" s="21">
        <v>8.9</v>
      </c>
      <c r="N785" s="21">
        <v>26.1</v>
      </c>
    </row>
    <row r="786" spans="1:14" ht="10.050000000000001" customHeight="1">
      <c r="A786" s="18" t="s">
        <v>392</v>
      </c>
      <c r="B786" s="19">
        <v>2016</v>
      </c>
      <c r="C786" s="18" t="s">
        <v>745</v>
      </c>
      <c r="D786" s="20">
        <v>3</v>
      </c>
      <c r="E786" s="21">
        <v>4595.8</v>
      </c>
      <c r="F786" s="21">
        <v>0</v>
      </c>
      <c r="G786" s="21">
        <v>4595.8</v>
      </c>
      <c r="H786" s="21">
        <v>131257.4</v>
      </c>
      <c r="I786" s="21">
        <v>7135.3</v>
      </c>
      <c r="J786" s="21">
        <v>138392.70000000001</v>
      </c>
      <c r="K786" s="21">
        <v>7861.5</v>
      </c>
      <c r="L786" s="21">
        <v>792.6</v>
      </c>
      <c r="M786" s="21">
        <v>2379.1</v>
      </c>
      <c r="N786" s="21">
        <v>1470.9</v>
      </c>
    </row>
    <row r="787" spans="1:14" ht="10.050000000000001" customHeight="1">
      <c r="A787" s="18" t="s">
        <v>375</v>
      </c>
      <c r="B787" s="19">
        <v>2016</v>
      </c>
      <c r="C787" s="18" t="s">
        <v>745</v>
      </c>
      <c r="D787" s="20">
        <v>3</v>
      </c>
      <c r="E787" s="21">
        <v>17783</v>
      </c>
      <c r="F787" s="21">
        <v>279.5</v>
      </c>
      <c r="G787" s="21">
        <v>18062.5</v>
      </c>
      <c r="H787" s="21">
        <v>341293.7</v>
      </c>
      <c r="I787" s="21">
        <v>4002.8</v>
      </c>
      <c r="J787" s="21">
        <v>345296.5</v>
      </c>
      <c r="K787" s="21">
        <v>46715.3</v>
      </c>
      <c r="L787" s="21">
        <v>346.7</v>
      </c>
      <c r="M787" s="21">
        <v>10588.4</v>
      </c>
      <c r="N787" s="21">
        <v>820.6</v>
      </c>
    </row>
    <row r="788" spans="1:14" ht="10.050000000000001" customHeight="1">
      <c r="A788" s="18" t="s">
        <v>330</v>
      </c>
      <c r="B788" s="19">
        <v>2016</v>
      </c>
      <c r="C788" s="18" t="s">
        <v>745</v>
      </c>
      <c r="D788" s="20">
        <v>4</v>
      </c>
      <c r="E788" s="21">
        <v>248181.7</v>
      </c>
      <c r="F788" s="21">
        <v>0</v>
      </c>
      <c r="G788" s="21">
        <v>248181.7</v>
      </c>
      <c r="H788" s="21">
        <v>686710</v>
      </c>
      <c r="I788" s="21">
        <v>7281.1</v>
      </c>
      <c r="J788" s="21">
        <v>693991.1</v>
      </c>
      <c r="K788" s="21">
        <v>133340.5</v>
      </c>
      <c r="L788" s="21">
        <v>23846.7</v>
      </c>
      <c r="M788" s="21">
        <v>174552.9</v>
      </c>
      <c r="N788" s="21">
        <v>2025.5</v>
      </c>
    </row>
    <row r="789" spans="1:14" ht="10.050000000000001" customHeight="1">
      <c r="A789" s="18" t="s">
        <v>413</v>
      </c>
      <c r="B789" s="19">
        <v>2016</v>
      </c>
      <c r="C789" s="18" t="s">
        <v>745</v>
      </c>
      <c r="D789" s="20">
        <v>4</v>
      </c>
      <c r="E789" s="21">
        <v>215.1</v>
      </c>
      <c r="F789" s="21">
        <v>0</v>
      </c>
      <c r="G789" s="21">
        <v>215.1</v>
      </c>
      <c r="H789" s="21">
        <v>10807.1</v>
      </c>
      <c r="I789" s="21">
        <v>397.9</v>
      </c>
      <c r="J789" s="21">
        <v>11205</v>
      </c>
      <c r="K789" s="21">
        <v>53.1</v>
      </c>
      <c r="L789" s="21">
        <v>0</v>
      </c>
      <c r="M789" s="21">
        <v>0</v>
      </c>
      <c r="N789" s="21">
        <v>40.799999999999997</v>
      </c>
    </row>
    <row r="790" spans="1:14" ht="10.050000000000001" customHeight="1">
      <c r="A790" s="18" t="s">
        <v>392</v>
      </c>
      <c r="B790" s="19">
        <v>2016</v>
      </c>
      <c r="C790" s="18" t="s">
        <v>745</v>
      </c>
      <c r="D790" s="20">
        <v>4</v>
      </c>
      <c r="E790" s="21">
        <v>4686.5</v>
      </c>
      <c r="F790" s="21">
        <v>0</v>
      </c>
      <c r="G790" s="21">
        <v>4686.5</v>
      </c>
      <c r="H790" s="21">
        <v>105819.2</v>
      </c>
      <c r="I790" s="21">
        <v>5569.2</v>
      </c>
      <c r="J790" s="21">
        <v>111388.4</v>
      </c>
      <c r="K790" s="21">
        <v>5105.5</v>
      </c>
      <c r="L790" s="21">
        <v>793.3</v>
      </c>
      <c r="M790" s="21">
        <v>2127.5</v>
      </c>
      <c r="N790" s="21">
        <v>1421.9</v>
      </c>
    </row>
    <row r="791" spans="1:14" ht="10.050000000000001" customHeight="1">
      <c r="A791" s="18" t="s">
        <v>375</v>
      </c>
      <c r="B791" s="19">
        <v>2016</v>
      </c>
      <c r="C791" s="18" t="s">
        <v>745</v>
      </c>
      <c r="D791" s="20">
        <v>4</v>
      </c>
      <c r="E791" s="21">
        <v>15009.1</v>
      </c>
      <c r="F791" s="21">
        <v>0</v>
      </c>
      <c r="G791" s="21">
        <v>15009.1</v>
      </c>
      <c r="H791" s="21">
        <v>247783</v>
      </c>
      <c r="I791" s="21">
        <v>3951.4</v>
      </c>
      <c r="J791" s="21">
        <v>251734.39999999999</v>
      </c>
      <c r="K791" s="21">
        <v>36286.6</v>
      </c>
      <c r="L791" s="21">
        <v>133.80000000000001</v>
      </c>
      <c r="M791" s="21">
        <v>9379</v>
      </c>
      <c r="N791" s="21">
        <v>1182.9000000000001</v>
      </c>
    </row>
    <row r="792" spans="1:14" ht="10.050000000000001" customHeight="1">
      <c r="A792" s="18" t="s">
        <v>330</v>
      </c>
      <c r="B792" s="19">
        <v>2016</v>
      </c>
      <c r="C792" s="18" t="s">
        <v>745</v>
      </c>
      <c r="D792" s="20">
        <v>5</v>
      </c>
      <c r="E792" s="21">
        <v>163500.70000000001</v>
      </c>
      <c r="F792" s="21">
        <v>0</v>
      </c>
      <c r="G792" s="21">
        <v>163500.70000000001</v>
      </c>
      <c r="H792" s="21">
        <v>409157</v>
      </c>
      <c r="I792" s="21">
        <v>5686.4</v>
      </c>
      <c r="J792" s="21">
        <v>414843.4</v>
      </c>
      <c r="K792" s="21">
        <v>45822.9</v>
      </c>
      <c r="L792" s="21">
        <v>11628.9</v>
      </c>
      <c r="M792" s="21">
        <v>96633.5</v>
      </c>
      <c r="N792" s="21">
        <v>2513</v>
      </c>
    </row>
    <row r="793" spans="1:14" ht="10.050000000000001" customHeight="1">
      <c r="A793" s="18" t="s">
        <v>413</v>
      </c>
      <c r="B793" s="19">
        <v>2016</v>
      </c>
      <c r="C793" s="18" t="s">
        <v>745</v>
      </c>
      <c r="D793" s="20">
        <v>5</v>
      </c>
      <c r="E793" s="21">
        <v>118.9</v>
      </c>
      <c r="F793" s="21">
        <v>197.9</v>
      </c>
      <c r="G793" s="21">
        <v>316.8</v>
      </c>
      <c r="H793" s="21">
        <v>9072.2000000000007</v>
      </c>
      <c r="I793" s="21">
        <v>357.9</v>
      </c>
      <c r="J793" s="21">
        <v>9430.1</v>
      </c>
      <c r="K793" s="21">
        <v>31</v>
      </c>
      <c r="L793" s="21">
        <v>0</v>
      </c>
      <c r="M793" s="21">
        <v>0</v>
      </c>
      <c r="N793" s="21">
        <v>22.1</v>
      </c>
    </row>
    <row r="794" spans="1:14" ht="10.050000000000001" customHeight="1">
      <c r="A794" s="18" t="s">
        <v>392</v>
      </c>
      <c r="B794" s="19">
        <v>2016</v>
      </c>
      <c r="C794" s="18" t="s">
        <v>745</v>
      </c>
      <c r="D794" s="20">
        <v>5</v>
      </c>
      <c r="E794" s="21">
        <v>4037.8</v>
      </c>
      <c r="F794" s="21">
        <v>0</v>
      </c>
      <c r="G794" s="21">
        <v>4037.8</v>
      </c>
      <c r="H794" s="21">
        <v>84638.3</v>
      </c>
      <c r="I794" s="21">
        <v>4648.3</v>
      </c>
      <c r="J794" s="21">
        <v>89286.6</v>
      </c>
      <c r="K794" s="21">
        <v>3586.4</v>
      </c>
      <c r="L794" s="21">
        <v>367.2</v>
      </c>
      <c r="M794" s="21">
        <v>1780.3</v>
      </c>
      <c r="N794" s="21">
        <v>103.4</v>
      </c>
    </row>
    <row r="795" spans="1:14" ht="10.050000000000001" customHeight="1">
      <c r="A795" s="18" t="s">
        <v>375</v>
      </c>
      <c r="B795" s="19">
        <v>2016</v>
      </c>
      <c r="C795" s="18" t="s">
        <v>745</v>
      </c>
      <c r="D795" s="20">
        <v>5</v>
      </c>
      <c r="E795" s="21">
        <v>24427.1</v>
      </c>
      <c r="F795" s="21">
        <v>0</v>
      </c>
      <c r="G795" s="21">
        <v>24427.1</v>
      </c>
      <c r="H795" s="21">
        <v>173456.8</v>
      </c>
      <c r="I795" s="21">
        <v>3936.6</v>
      </c>
      <c r="J795" s="21">
        <v>177393.4</v>
      </c>
      <c r="K795" s="21">
        <v>17861.599999999999</v>
      </c>
      <c r="L795" s="21">
        <v>352.7</v>
      </c>
      <c r="M795" s="21">
        <v>16947.599999999999</v>
      </c>
      <c r="N795" s="21">
        <v>1830.4</v>
      </c>
    </row>
    <row r="796" spans="1:14" ht="10.050000000000001" customHeight="1">
      <c r="A796" s="18" t="s">
        <v>330</v>
      </c>
      <c r="B796" s="19">
        <v>2016</v>
      </c>
      <c r="C796" s="18" t="s">
        <v>745</v>
      </c>
      <c r="D796" s="20">
        <v>6</v>
      </c>
      <c r="E796" s="21">
        <v>81270.3</v>
      </c>
      <c r="F796" s="21">
        <v>59.2</v>
      </c>
      <c r="G796" s="21">
        <v>81329.5</v>
      </c>
      <c r="H796" s="21">
        <v>112701.2</v>
      </c>
      <c r="I796" s="21">
        <v>4177.7</v>
      </c>
      <c r="J796" s="21">
        <v>116878.9</v>
      </c>
      <c r="K796" s="21">
        <v>16393.400000000001</v>
      </c>
      <c r="L796" s="21">
        <v>13159.1</v>
      </c>
      <c r="M796" s="21">
        <v>36888.800000000003</v>
      </c>
      <c r="N796" s="21">
        <v>6028.2</v>
      </c>
    </row>
    <row r="797" spans="1:14" ht="10.050000000000001" customHeight="1">
      <c r="A797" s="18" t="s">
        <v>413</v>
      </c>
      <c r="B797" s="19">
        <v>2016</v>
      </c>
      <c r="C797" s="18" t="s">
        <v>745</v>
      </c>
      <c r="D797" s="20">
        <v>6</v>
      </c>
      <c r="E797" s="21">
        <v>474.4</v>
      </c>
      <c r="F797" s="21">
        <v>0</v>
      </c>
      <c r="G797" s="21">
        <v>474.4</v>
      </c>
      <c r="H797" s="21">
        <v>5635.5</v>
      </c>
      <c r="I797" s="21">
        <v>137.4</v>
      </c>
      <c r="J797" s="21">
        <v>5772.9</v>
      </c>
      <c r="K797" s="21">
        <v>0</v>
      </c>
      <c r="L797" s="21">
        <v>0</v>
      </c>
      <c r="M797" s="21">
        <v>31</v>
      </c>
      <c r="N797" s="21">
        <v>0</v>
      </c>
    </row>
    <row r="798" spans="1:14" ht="10.050000000000001" customHeight="1">
      <c r="A798" s="18" t="s">
        <v>392</v>
      </c>
      <c r="B798" s="19">
        <v>2016</v>
      </c>
      <c r="C798" s="18" t="s">
        <v>745</v>
      </c>
      <c r="D798" s="20">
        <v>6</v>
      </c>
      <c r="E798" s="21">
        <v>5862.7</v>
      </c>
      <c r="F798" s="21">
        <v>6.4</v>
      </c>
      <c r="G798" s="21">
        <v>5869.1</v>
      </c>
      <c r="H798" s="21">
        <v>43142.1</v>
      </c>
      <c r="I798" s="21">
        <v>3774.2</v>
      </c>
      <c r="J798" s="21">
        <v>46916.3</v>
      </c>
      <c r="K798" s="21">
        <v>1261.2</v>
      </c>
      <c r="L798" s="21">
        <v>86.8</v>
      </c>
      <c r="M798" s="21">
        <v>1206.5999999999999</v>
      </c>
      <c r="N798" s="21">
        <v>1275</v>
      </c>
    </row>
    <row r="799" spans="1:14" ht="10.050000000000001" customHeight="1">
      <c r="A799" s="18" t="s">
        <v>375</v>
      </c>
      <c r="B799" s="19">
        <v>2016</v>
      </c>
      <c r="C799" s="18" t="s">
        <v>745</v>
      </c>
      <c r="D799" s="20">
        <v>6</v>
      </c>
      <c r="E799" s="21">
        <v>9126</v>
      </c>
      <c r="F799" s="21">
        <v>0</v>
      </c>
      <c r="G799" s="21">
        <v>9126</v>
      </c>
      <c r="H799" s="21">
        <v>78808.3</v>
      </c>
      <c r="I799" s="21">
        <v>3849.7</v>
      </c>
      <c r="J799" s="21">
        <v>82658</v>
      </c>
      <c r="K799" s="21">
        <v>8381.2000000000007</v>
      </c>
      <c r="L799" s="21">
        <v>928.6</v>
      </c>
      <c r="M799" s="21">
        <v>5353.9</v>
      </c>
      <c r="N799" s="21">
        <v>5020.5</v>
      </c>
    </row>
    <row r="800" spans="1:14" ht="10.050000000000001" customHeight="1">
      <c r="A800" s="18" t="s">
        <v>330</v>
      </c>
      <c r="B800" s="19">
        <v>2016</v>
      </c>
      <c r="C800" s="18" t="s">
        <v>746</v>
      </c>
      <c r="D800" s="20">
        <v>7</v>
      </c>
      <c r="E800" s="21">
        <v>2351990.9</v>
      </c>
      <c r="F800" s="21">
        <v>11266.4</v>
      </c>
      <c r="G800" s="21">
        <v>2363257.2999999998</v>
      </c>
      <c r="H800" s="21">
        <v>2190308.7000000002</v>
      </c>
      <c r="I800" s="21">
        <v>10960.4</v>
      </c>
      <c r="J800" s="21">
        <v>2201269.1</v>
      </c>
      <c r="K800" s="21">
        <v>1020334.2</v>
      </c>
      <c r="L800" s="21">
        <v>1106790.6000000001</v>
      </c>
      <c r="M800" s="21">
        <v>98637</v>
      </c>
      <c r="N800" s="21">
        <v>3852.6</v>
      </c>
    </row>
    <row r="801" spans="1:14" ht="10.050000000000001" customHeight="1">
      <c r="A801" s="18" t="s">
        <v>413</v>
      </c>
      <c r="B801" s="19">
        <v>2016</v>
      </c>
      <c r="C801" s="18" t="s">
        <v>746</v>
      </c>
      <c r="D801" s="20">
        <v>7</v>
      </c>
      <c r="E801" s="21">
        <v>8923.7999999999993</v>
      </c>
      <c r="F801" s="21">
        <v>0</v>
      </c>
      <c r="G801" s="21">
        <v>8923.7999999999993</v>
      </c>
      <c r="H801" s="21">
        <v>12255.5</v>
      </c>
      <c r="I801" s="21">
        <v>133.6</v>
      </c>
      <c r="J801" s="21">
        <v>12389.1</v>
      </c>
      <c r="K801" s="21">
        <v>1521.4</v>
      </c>
      <c r="L801" s="21">
        <v>2416.9</v>
      </c>
      <c r="M801" s="21">
        <v>895.6</v>
      </c>
      <c r="N801" s="21">
        <v>0</v>
      </c>
    </row>
    <row r="802" spans="1:14" ht="10.050000000000001" customHeight="1">
      <c r="A802" s="18" t="s">
        <v>392</v>
      </c>
      <c r="B802" s="19">
        <v>2016</v>
      </c>
      <c r="C802" s="18" t="s">
        <v>746</v>
      </c>
      <c r="D802" s="20">
        <v>7</v>
      </c>
      <c r="E802" s="21">
        <v>1404.2</v>
      </c>
      <c r="F802" s="21">
        <v>0</v>
      </c>
      <c r="G802" s="21">
        <v>1404.2</v>
      </c>
      <c r="H802" s="21">
        <v>35415.9</v>
      </c>
      <c r="I802" s="21">
        <v>3283.7</v>
      </c>
      <c r="J802" s="21">
        <v>38699.599999999999</v>
      </c>
      <c r="K802" s="21">
        <v>1787.2</v>
      </c>
      <c r="L802" s="21">
        <v>627.9</v>
      </c>
      <c r="M802" s="21">
        <v>670.5</v>
      </c>
      <c r="N802" s="21">
        <v>389.4</v>
      </c>
    </row>
    <row r="803" spans="1:14" ht="10.050000000000001" customHeight="1">
      <c r="A803" s="18" t="s">
        <v>375</v>
      </c>
      <c r="B803" s="19">
        <v>2016</v>
      </c>
      <c r="C803" s="18" t="s">
        <v>746</v>
      </c>
      <c r="D803" s="20">
        <v>7</v>
      </c>
      <c r="E803" s="21">
        <v>1609.2</v>
      </c>
      <c r="F803" s="21">
        <v>0</v>
      </c>
      <c r="G803" s="21">
        <v>1609.2</v>
      </c>
      <c r="H803" s="21">
        <v>46936.5</v>
      </c>
      <c r="I803" s="21">
        <v>3759.8</v>
      </c>
      <c r="J803" s="21">
        <v>50696.3</v>
      </c>
      <c r="K803" s="21">
        <v>7804.6</v>
      </c>
      <c r="L803" s="21">
        <v>579.1</v>
      </c>
      <c r="M803" s="21">
        <v>526.4</v>
      </c>
      <c r="N803" s="21">
        <v>629.20000000000005</v>
      </c>
    </row>
    <row r="804" spans="1:14" ht="10.050000000000001" customHeight="1">
      <c r="A804" s="18" t="s">
        <v>330</v>
      </c>
      <c r="B804" s="19">
        <v>2016</v>
      </c>
      <c r="C804" s="18" t="s">
        <v>746</v>
      </c>
      <c r="D804" s="20">
        <v>8</v>
      </c>
      <c r="E804" s="21">
        <v>615506.19999999995</v>
      </c>
      <c r="F804" s="21">
        <v>4671.3</v>
      </c>
      <c r="G804" s="21">
        <v>620177.49999999895</v>
      </c>
      <c r="H804" s="21">
        <v>2362735.5</v>
      </c>
      <c r="I804" s="21">
        <v>10868.3</v>
      </c>
      <c r="J804" s="21">
        <v>2373603.7999999998</v>
      </c>
      <c r="K804" s="21">
        <v>950062.2</v>
      </c>
      <c r="L804" s="21">
        <v>284968.40000000002</v>
      </c>
      <c r="M804" s="21">
        <v>347491.5</v>
      </c>
      <c r="N804" s="21">
        <v>5907.7</v>
      </c>
    </row>
    <row r="805" spans="1:14" ht="10.050000000000001" customHeight="1">
      <c r="A805" s="18" t="s">
        <v>413</v>
      </c>
      <c r="B805" s="19">
        <v>2016</v>
      </c>
      <c r="C805" s="18" t="s">
        <v>746</v>
      </c>
      <c r="D805" s="20">
        <v>8</v>
      </c>
      <c r="E805" s="21">
        <v>14186.1</v>
      </c>
      <c r="F805" s="21">
        <v>0</v>
      </c>
      <c r="G805" s="21">
        <v>14186.1</v>
      </c>
      <c r="H805" s="21">
        <v>25098.7</v>
      </c>
      <c r="I805" s="21">
        <v>131.80000000000001</v>
      </c>
      <c r="J805" s="21">
        <v>25230.5</v>
      </c>
      <c r="K805" s="21">
        <v>1244.8</v>
      </c>
      <c r="L805" s="21">
        <v>1262.3</v>
      </c>
      <c r="M805" s="21">
        <v>1484.8</v>
      </c>
      <c r="N805" s="21">
        <v>36.200000000000003</v>
      </c>
    </row>
    <row r="806" spans="1:14" ht="10.050000000000001" customHeight="1">
      <c r="A806" s="18" t="s">
        <v>392</v>
      </c>
      <c r="B806" s="19">
        <v>2016</v>
      </c>
      <c r="C806" s="18" t="s">
        <v>746</v>
      </c>
      <c r="D806" s="20">
        <v>8</v>
      </c>
      <c r="E806" s="21">
        <v>1419.2</v>
      </c>
      <c r="F806" s="21">
        <v>22.5</v>
      </c>
      <c r="G806" s="21">
        <v>1441.7</v>
      </c>
      <c r="H806" s="21">
        <v>28527.599999999999</v>
      </c>
      <c r="I806" s="21">
        <v>3279.1</v>
      </c>
      <c r="J806" s="21">
        <v>31806.7</v>
      </c>
      <c r="K806" s="21">
        <v>1736.7</v>
      </c>
      <c r="L806" s="21">
        <v>805.2</v>
      </c>
      <c r="M806" s="21">
        <v>834.6</v>
      </c>
      <c r="N806" s="21">
        <v>44.6</v>
      </c>
    </row>
    <row r="807" spans="1:14" ht="10.050000000000001" customHeight="1">
      <c r="A807" s="18" t="s">
        <v>375</v>
      </c>
      <c r="B807" s="19">
        <v>2016</v>
      </c>
      <c r="C807" s="18" t="s">
        <v>746</v>
      </c>
      <c r="D807" s="20">
        <v>8</v>
      </c>
      <c r="E807" s="21">
        <v>3821.2</v>
      </c>
      <c r="F807" s="21">
        <v>144.4</v>
      </c>
      <c r="G807" s="21">
        <v>3965.6</v>
      </c>
      <c r="H807" s="21">
        <v>30292.7</v>
      </c>
      <c r="I807" s="21">
        <v>3844.1</v>
      </c>
      <c r="J807" s="21">
        <v>34136.800000000003</v>
      </c>
      <c r="K807" s="21">
        <v>6237</v>
      </c>
      <c r="L807" s="21">
        <v>968.7</v>
      </c>
      <c r="M807" s="21">
        <v>613.9</v>
      </c>
      <c r="N807" s="21">
        <v>1922.8</v>
      </c>
    </row>
    <row r="808" spans="1:14" ht="10.050000000000001" customHeight="1">
      <c r="A808" s="18" t="s">
        <v>330</v>
      </c>
      <c r="B808" s="19">
        <v>2016</v>
      </c>
      <c r="C808" s="18" t="s">
        <v>746</v>
      </c>
      <c r="D808" s="20">
        <v>9</v>
      </c>
      <c r="E808" s="21">
        <v>239690.2</v>
      </c>
      <c r="F808" s="21">
        <v>404.7</v>
      </c>
      <c r="G808" s="21">
        <v>240094.9</v>
      </c>
      <c r="H808" s="21">
        <v>2238603.2000000002</v>
      </c>
      <c r="I808" s="21">
        <v>9058</v>
      </c>
      <c r="J808" s="21">
        <v>2247661.2000000002</v>
      </c>
      <c r="K808" s="21">
        <v>776887.6</v>
      </c>
      <c r="L808" s="21">
        <v>42815.4</v>
      </c>
      <c r="M808" s="21">
        <v>185115</v>
      </c>
      <c r="N808" s="21">
        <v>30874.3</v>
      </c>
    </row>
    <row r="809" spans="1:14" ht="10.050000000000001" customHeight="1">
      <c r="A809" s="18" t="s">
        <v>413</v>
      </c>
      <c r="B809" s="19">
        <v>2016</v>
      </c>
      <c r="C809" s="18" t="s">
        <v>746</v>
      </c>
      <c r="D809" s="20">
        <v>9</v>
      </c>
      <c r="E809" s="21">
        <v>3240.7</v>
      </c>
      <c r="F809" s="21">
        <v>29.1</v>
      </c>
      <c r="G809" s="21">
        <v>3269.8</v>
      </c>
      <c r="H809" s="21">
        <v>25324.799999999999</v>
      </c>
      <c r="I809" s="21">
        <v>136.9</v>
      </c>
      <c r="J809" s="21">
        <v>25461.7</v>
      </c>
      <c r="K809" s="21">
        <v>629.4</v>
      </c>
      <c r="L809" s="21">
        <v>165.8</v>
      </c>
      <c r="M809" s="21">
        <v>590.1</v>
      </c>
      <c r="N809" s="21">
        <v>172.3</v>
      </c>
    </row>
    <row r="810" spans="1:14" ht="10.050000000000001" customHeight="1">
      <c r="A810" s="18" t="s">
        <v>392</v>
      </c>
      <c r="B810" s="19">
        <v>2016</v>
      </c>
      <c r="C810" s="18" t="s">
        <v>746</v>
      </c>
      <c r="D810" s="20">
        <v>9</v>
      </c>
      <c r="E810" s="21">
        <v>69329.399999999994</v>
      </c>
      <c r="F810" s="21">
        <v>4370.6000000000004</v>
      </c>
      <c r="G810" s="21">
        <v>73700</v>
      </c>
      <c r="H810" s="21">
        <v>88369.7</v>
      </c>
      <c r="I810" s="21">
        <v>5143</v>
      </c>
      <c r="J810" s="21">
        <v>93512.7</v>
      </c>
      <c r="K810" s="21">
        <v>12258</v>
      </c>
      <c r="L810" s="21">
        <v>13086.1</v>
      </c>
      <c r="M810" s="21">
        <v>2179.9</v>
      </c>
      <c r="N810" s="21">
        <v>391.9</v>
      </c>
    </row>
    <row r="811" spans="1:14" ht="10.050000000000001" customHeight="1">
      <c r="A811" s="18" t="s">
        <v>375</v>
      </c>
      <c r="B811" s="19">
        <v>2016</v>
      </c>
      <c r="C811" s="18" t="s">
        <v>746</v>
      </c>
      <c r="D811" s="20">
        <v>9</v>
      </c>
      <c r="E811" s="21">
        <v>515569.9</v>
      </c>
      <c r="F811" s="21">
        <v>7608</v>
      </c>
      <c r="G811" s="21">
        <v>523177.9</v>
      </c>
      <c r="H811" s="21">
        <v>483535.8</v>
      </c>
      <c r="I811" s="21">
        <v>5155.2</v>
      </c>
      <c r="J811" s="21">
        <v>488691</v>
      </c>
      <c r="K811" s="21">
        <v>175895.7</v>
      </c>
      <c r="L811" s="21">
        <v>187034.1</v>
      </c>
      <c r="M811" s="21">
        <v>16963</v>
      </c>
      <c r="N811" s="21">
        <v>328.8</v>
      </c>
    </row>
    <row r="812" spans="1:14" ht="10.050000000000001" customHeight="1">
      <c r="A812" s="18" t="s">
        <v>330</v>
      </c>
      <c r="B812" s="19">
        <v>2016</v>
      </c>
      <c r="C812" s="18" t="s">
        <v>746</v>
      </c>
      <c r="D812" s="20">
        <v>10</v>
      </c>
      <c r="E812" s="21">
        <v>191085</v>
      </c>
      <c r="F812" s="21">
        <v>61.8</v>
      </c>
      <c r="G812" s="21">
        <v>191146.8</v>
      </c>
      <c r="H812" s="21">
        <v>2068340.5</v>
      </c>
      <c r="I812" s="21">
        <v>8945.4</v>
      </c>
      <c r="J812" s="21">
        <v>2077285.9</v>
      </c>
      <c r="K812" s="21">
        <v>639172.1</v>
      </c>
      <c r="L812" s="21">
        <v>10341</v>
      </c>
      <c r="M812" s="21">
        <v>143472.70000000001</v>
      </c>
      <c r="N812" s="21">
        <v>5696.6</v>
      </c>
    </row>
    <row r="813" spans="1:14" ht="10.050000000000001" customHeight="1">
      <c r="A813" s="18" t="s">
        <v>413</v>
      </c>
      <c r="B813" s="19">
        <v>2016</v>
      </c>
      <c r="C813" s="18" t="s">
        <v>746</v>
      </c>
      <c r="D813" s="20">
        <v>10</v>
      </c>
      <c r="E813" s="21">
        <v>1101.9000000000001</v>
      </c>
      <c r="F813" s="21">
        <v>612.20000000000005</v>
      </c>
      <c r="G813" s="21">
        <v>1714.1</v>
      </c>
      <c r="H813" s="21">
        <v>23235.9</v>
      </c>
      <c r="I813" s="21">
        <v>160</v>
      </c>
      <c r="J813" s="21">
        <v>23395.9</v>
      </c>
      <c r="K813" s="21">
        <v>542.4</v>
      </c>
      <c r="L813" s="21">
        <v>29.1</v>
      </c>
      <c r="M813" s="21">
        <v>111.5</v>
      </c>
      <c r="N813" s="21">
        <v>0.9</v>
      </c>
    </row>
    <row r="814" spans="1:14" ht="10.050000000000001" customHeight="1">
      <c r="A814" s="18" t="s">
        <v>392</v>
      </c>
      <c r="B814" s="19">
        <v>2016</v>
      </c>
      <c r="C814" s="18" t="s">
        <v>746</v>
      </c>
      <c r="D814" s="20">
        <v>10</v>
      </c>
      <c r="E814" s="21">
        <v>118739.3</v>
      </c>
      <c r="F814" s="21">
        <v>3945.5</v>
      </c>
      <c r="G814" s="21">
        <v>122684.8</v>
      </c>
      <c r="H814" s="21">
        <v>186666.5</v>
      </c>
      <c r="I814" s="21">
        <v>8937.2999999999993</v>
      </c>
      <c r="J814" s="21">
        <v>195603.8</v>
      </c>
      <c r="K814" s="21">
        <v>18665.900000000001</v>
      </c>
      <c r="L814" s="21">
        <v>17329</v>
      </c>
      <c r="M814" s="21">
        <v>10985.2</v>
      </c>
      <c r="N814" s="21">
        <v>311.7</v>
      </c>
    </row>
    <row r="815" spans="1:14" ht="10.050000000000001" customHeight="1">
      <c r="A815" s="18" t="s">
        <v>375</v>
      </c>
      <c r="B815" s="19">
        <v>2016</v>
      </c>
      <c r="C815" s="18" t="s">
        <v>746</v>
      </c>
      <c r="D815" s="20">
        <v>10</v>
      </c>
      <c r="E815" s="21">
        <v>281914.7</v>
      </c>
      <c r="F815" s="21">
        <v>1833.7</v>
      </c>
      <c r="G815" s="21">
        <v>283748.40000000002</v>
      </c>
      <c r="H815" s="21">
        <v>665720.19999999995</v>
      </c>
      <c r="I815" s="21">
        <v>5293</v>
      </c>
      <c r="J815" s="21">
        <v>671013.19999999995</v>
      </c>
      <c r="K815" s="21">
        <v>188124.79999999999</v>
      </c>
      <c r="L815" s="21">
        <v>77054.2</v>
      </c>
      <c r="M815" s="21">
        <v>60589</v>
      </c>
      <c r="N815" s="21">
        <v>4319.8</v>
      </c>
    </row>
    <row r="816" spans="1:14" ht="10.050000000000001" customHeight="1">
      <c r="A816" s="18" t="s">
        <v>330</v>
      </c>
      <c r="B816" s="19">
        <v>2016</v>
      </c>
      <c r="C816" s="18" t="s">
        <v>746</v>
      </c>
      <c r="D816" s="20">
        <v>11</v>
      </c>
      <c r="E816" s="21">
        <v>242444.6</v>
      </c>
      <c r="F816" s="21">
        <v>559.29999999999995</v>
      </c>
      <c r="G816" s="21">
        <v>243003.9</v>
      </c>
      <c r="H816" s="21">
        <v>1888273.4</v>
      </c>
      <c r="I816" s="21">
        <v>9099.7999999999993</v>
      </c>
      <c r="J816" s="21">
        <v>1897373.2</v>
      </c>
      <c r="K816" s="21">
        <v>480893.3</v>
      </c>
      <c r="L816" s="21">
        <v>15831.5</v>
      </c>
      <c r="M816" s="21">
        <v>165994.20000000001</v>
      </c>
      <c r="N816" s="21">
        <v>7882.1</v>
      </c>
    </row>
    <row r="817" spans="1:14" ht="10.050000000000001" customHeight="1">
      <c r="A817" s="18" t="s">
        <v>413</v>
      </c>
      <c r="B817" s="19">
        <v>2016</v>
      </c>
      <c r="C817" s="18" t="s">
        <v>746</v>
      </c>
      <c r="D817" s="20">
        <v>11</v>
      </c>
      <c r="E817" s="21">
        <v>454</v>
      </c>
      <c r="F817" s="21">
        <v>131.69999999999999</v>
      </c>
      <c r="G817" s="21">
        <v>585.70000000000005</v>
      </c>
      <c r="H817" s="21">
        <v>21764.7</v>
      </c>
      <c r="I817" s="21">
        <v>270.2</v>
      </c>
      <c r="J817" s="21">
        <v>22034.9</v>
      </c>
      <c r="K817" s="21">
        <v>477.9</v>
      </c>
      <c r="L817" s="21">
        <v>3.5</v>
      </c>
      <c r="M817" s="21">
        <v>68.2</v>
      </c>
      <c r="N817" s="21">
        <v>0</v>
      </c>
    </row>
    <row r="818" spans="1:14" ht="10.050000000000001" customHeight="1">
      <c r="A818" s="18" t="s">
        <v>392</v>
      </c>
      <c r="B818" s="19">
        <v>2016</v>
      </c>
      <c r="C818" s="18" t="s">
        <v>746</v>
      </c>
      <c r="D818" s="20">
        <v>11</v>
      </c>
      <c r="E818" s="21">
        <v>30190</v>
      </c>
      <c r="F818" s="21">
        <v>1364.3</v>
      </c>
      <c r="G818" s="21">
        <v>31554.3</v>
      </c>
      <c r="H818" s="21">
        <v>179461</v>
      </c>
      <c r="I818" s="21">
        <v>9877.2000000000007</v>
      </c>
      <c r="J818" s="21">
        <v>189338.2</v>
      </c>
      <c r="K818" s="21">
        <v>13933.2</v>
      </c>
      <c r="L818" s="21">
        <v>2595.3000000000002</v>
      </c>
      <c r="M818" s="21">
        <v>6003.8</v>
      </c>
      <c r="N818" s="21">
        <v>1481.8</v>
      </c>
    </row>
    <row r="819" spans="1:14" ht="10.050000000000001" customHeight="1">
      <c r="A819" s="18" t="s">
        <v>375</v>
      </c>
      <c r="B819" s="19">
        <v>2016</v>
      </c>
      <c r="C819" s="18" t="s">
        <v>746</v>
      </c>
      <c r="D819" s="20">
        <v>11</v>
      </c>
      <c r="E819" s="21">
        <v>66683.8</v>
      </c>
      <c r="F819" s="21">
        <v>1351.8</v>
      </c>
      <c r="G819" s="21">
        <v>68035.600000000006</v>
      </c>
      <c r="H819" s="21">
        <v>666254.19999999995</v>
      </c>
      <c r="I819" s="21">
        <v>5861.1</v>
      </c>
      <c r="J819" s="21">
        <v>672115.3</v>
      </c>
      <c r="K819" s="21">
        <v>144162.1</v>
      </c>
      <c r="L819" s="21">
        <v>9599.1</v>
      </c>
      <c r="M819" s="21">
        <v>46107.8</v>
      </c>
      <c r="N819" s="21">
        <v>7435.5</v>
      </c>
    </row>
    <row r="820" spans="1:14" ht="10.050000000000001" customHeight="1">
      <c r="A820" s="18" t="s">
        <v>330</v>
      </c>
      <c r="B820" s="19">
        <v>2016</v>
      </c>
      <c r="C820" s="18" t="s">
        <v>746</v>
      </c>
      <c r="D820" s="20">
        <v>12</v>
      </c>
      <c r="E820" s="21">
        <v>201216.4</v>
      </c>
      <c r="F820" s="21">
        <v>205.8</v>
      </c>
      <c r="G820" s="21">
        <v>201422.2</v>
      </c>
      <c r="H820" s="21">
        <v>1703415.9</v>
      </c>
      <c r="I820" s="21">
        <v>8769.5</v>
      </c>
      <c r="J820" s="21">
        <v>1712185.4</v>
      </c>
      <c r="K820" s="21">
        <v>389000.3</v>
      </c>
      <c r="L820" s="21">
        <v>37688.9</v>
      </c>
      <c r="M820" s="21">
        <v>126586.3</v>
      </c>
      <c r="N820" s="21">
        <v>2996.2</v>
      </c>
    </row>
    <row r="821" spans="1:14" ht="10.050000000000001" customHeight="1">
      <c r="A821" s="18" t="s">
        <v>413</v>
      </c>
      <c r="B821" s="19">
        <v>2016</v>
      </c>
      <c r="C821" s="18" t="s">
        <v>746</v>
      </c>
      <c r="D821" s="20">
        <v>12</v>
      </c>
      <c r="E821" s="21">
        <v>889.8</v>
      </c>
      <c r="F821" s="21">
        <v>0</v>
      </c>
      <c r="G821" s="21">
        <v>889.8</v>
      </c>
      <c r="H821" s="21">
        <v>20531.7</v>
      </c>
      <c r="I821" s="21">
        <v>264.3</v>
      </c>
      <c r="J821" s="21">
        <v>20796</v>
      </c>
      <c r="K821" s="21">
        <v>342</v>
      </c>
      <c r="L821" s="21">
        <v>2</v>
      </c>
      <c r="M821" s="21">
        <v>137.9</v>
      </c>
      <c r="N821" s="21">
        <v>0</v>
      </c>
    </row>
    <row r="822" spans="1:14" ht="10.050000000000001" customHeight="1">
      <c r="A822" s="18" t="s">
        <v>392</v>
      </c>
      <c r="B822" s="19">
        <v>2016</v>
      </c>
      <c r="C822" s="18" t="s">
        <v>746</v>
      </c>
      <c r="D822" s="20">
        <v>12</v>
      </c>
      <c r="E822" s="21">
        <v>7743.9</v>
      </c>
      <c r="F822" s="21">
        <v>193.8</v>
      </c>
      <c r="G822" s="21">
        <v>7937.7</v>
      </c>
      <c r="H822" s="21">
        <v>166040.70000000001</v>
      </c>
      <c r="I822" s="21">
        <v>9239.6</v>
      </c>
      <c r="J822" s="21">
        <v>175280.3</v>
      </c>
      <c r="K822" s="21">
        <v>10828</v>
      </c>
      <c r="L822" s="21">
        <v>1223.7</v>
      </c>
      <c r="M822" s="21">
        <v>3224.1</v>
      </c>
      <c r="N822" s="21">
        <v>1016.3</v>
      </c>
    </row>
    <row r="823" spans="1:14" ht="10.050000000000001" customHeight="1">
      <c r="A823" s="18" t="s">
        <v>375</v>
      </c>
      <c r="B823" s="19">
        <v>2016</v>
      </c>
      <c r="C823" s="18" t="s">
        <v>746</v>
      </c>
      <c r="D823" s="20">
        <v>12</v>
      </c>
      <c r="E823" s="21">
        <v>38577.300000000003</v>
      </c>
      <c r="F823" s="21">
        <v>36.5</v>
      </c>
      <c r="G823" s="21">
        <v>38613.800000000003</v>
      </c>
      <c r="H823" s="21">
        <v>642570.4</v>
      </c>
      <c r="I823" s="21">
        <v>4467</v>
      </c>
      <c r="J823" s="21">
        <v>647037.4</v>
      </c>
      <c r="K823" s="21">
        <v>113824.1</v>
      </c>
      <c r="L823" s="21">
        <v>1430.5</v>
      </c>
      <c r="M823" s="21">
        <v>27860.7</v>
      </c>
      <c r="N823" s="21">
        <v>3908</v>
      </c>
    </row>
    <row r="824" spans="1:14" ht="10.050000000000001" customHeight="1">
      <c r="A824" s="18" t="s">
        <v>330</v>
      </c>
      <c r="B824" s="19">
        <v>2017</v>
      </c>
      <c r="C824" s="18" t="s">
        <v>746</v>
      </c>
      <c r="D824" s="20">
        <v>1</v>
      </c>
      <c r="E824" s="21">
        <v>212327.9</v>
      </c>
      <c r="F824" s="21">
        <v>0</v>
      </c>
      <c r="G824" s="21">
        <v>212327.9</v>
      </c>
      <c r="H824" s="21">
        <v>1503871.9</v>
      </c>
      <c r="I824" s="21">
        <v>6887.2</v>
      </c>
      <c r="J824" s="21">
        <v>1510759.1</v>
      </c>
      <c r="K824" s="21">
        <v>277713.7</v>
      </c>
      <c r="L824" s="21">
        <v>20196.8</v>
      </c>
      <c r="M824" s="21">
        <v>127969.60000000001</v>
      </c>
      <c r="N824" s="21">
        <v>3514.4</v>
      </c>
    </row>
    <row r="825" spans="1:14" ht="10.050000000000001" customHeight="1">
      <c r="A825" s="18" t="s">
        <v>413</v>
      </c>
      <c r="B825" s="19">
        <v>2017</v>
      </c>
      <c r="C825" s="18" t="s">
        <v>746</v>
      </c>
      <c r="D825" s="20">
        <v>1</v>
      </c>
      <c r="E825" s="21">
        <v>906.6</v>
      </c>
      <c r="F825" s="21">
        <v>0</v>
      </c>
      <c r="G825" s="21">
        <v>906.6</v>
      </c>
      <c r="H825" s="21">
        <v>17829.599999999999</v>
      </c>
      <c r="I825" s="21">
        <v>162.1</v>
      </c>
      <c r="J825" s="21">
        <v>17991.7</v>
      </c>
      <c r="K825" s="21">
        <v>259.89999999999998</v>
      </c>
      <c r="L825" s="21">
        <v>3.1</v>
      </c>
      <c r="M825" s="21">
        <v>61.4</v>
      </c>
      <c r="N825" s="21">
        <v>23.8</v>
      </c>
    </row>
    <row r="826" spans="1:14" ht="10.050000000000001" customHeight="1">
      <c r="A826" s="18" t="s">
        <v>392</v>
      </c>
      <c r="B826" s="19">
        <v>2017</v>
      </c>
      <c r="C826" s="18" t="s">
        <v>746</v>
      </c>
      <c r="D826" s="20">
        <v>1</v>
      </c>
      <c r="E826" s="21">
        <v>8746.6</v>
      </c>
      <c r="F826" s="21">
        <v>288.5</v>
      </c>
      <c r="G826" s="21">
        <v>9035.1</v>
      </c>
      <c r="H826" s="21">
        <v>148228.5</v>
      </c>
      <c r="I826" s="21">
        <v>8582</v>
      </c>
      <c r="J826" s="21">
        <v>156810.5</v>
      </c>
      <c r="K826" s="21">
        <v>7244.2</v>
      </c>
      <c r="L826" s="21">
        <v>772.6</v>
      </c>
      <c r="M826" s="21">
        <v>3183.2</v>
      </c>
      <c r="N826" s="21">
        <v>1227.4000000000001</v>
      </c>
    </row>
    <row r="827" spans="1:14" ht="10.050000000000001" customHeight="1">
      <c r="A827" s="18" t="s">
        <v>375</v>
      </c>
      <c r="B827" s="19">
        <v>2017</v>
      </c>
      <c r="C827" s="18" t="s">
        <v>746</v>
      </c>
      <c r="D827" s="20">
        <v>1</v>
      </c>
      <c r="E827" s="21">
        <v>30856.6</v>
      </c>
      <c r="F827" s="21">
        <v>607.70000000000005</v>
      </c>
      <c r="G827" s="21">
        <v>31464.3</v>
      </c>
      <c r="H827" s="21">
        <v>596904.6</v>
      </c>
      <c r="I827" s="21">
        <v>3346.3</v>
      </c>
      <c r="J827" s="21">
        <v>600250.9</v>
      </c>
      <c r="K827" s="21">
        <v>87710.1</v>
      </c>
      <c r="L827" s="21">
        <v>706.5</v>
      </c>
      <c r="M827" s="21">
        <v>22207</v>
      </c>
      <c r="N827" s="21">
        <v>4613.8</v>
      </c>
    </row>
    <row r="828" spans="1:14" ht="10.050000000000001" customHeight="1">
      <c r="A828" s="18" t="s">
        <v>330</v>
      </c>
      <c r="B828" s="19">
        <v>2017</v>
      </c>
      <c r="C828" s="18" t="s">
        <v>746</v>
      </c>
      <c r="D828" s="20">
        <v>2</v>
      </c>
      <c r="E828" s="21">
        <v>199165.6</v>
      </c>
      <c r="F828" s="21">
        <v>0</v>
      </c>
      <c r="G828" s="21">
        <v>199165.6</v>
      </c>
      <c r="H828" s="21">
        <v>1223131.3999999999</v>
      </c>
      <c r="I828" s="21">
        <v>6886</v>
      </c>
      <c r="J828" s="21">
        <v>1230017.3999999999</v>
      </c>
      <c r="K828" s="21">
        <v>179469.1</v>
      </c>
      <c r="L828" s="21">
        <v>23084.6</v>
      </c>
      <c r="M828" s="21">
        <v>120085.9</v>
      </c>
      <c r="N828" s="21">
        <v>1243.7</v>
      </c>
    </row>
    <row r="829" spans="1:14" ht="10.050000000000001" customHeight="1">
      <c r="A829" s="18" t="s">
        <v>413</v>
      </c>
      <c r="B829" s="19">
        <v>2017</v>
      </c>
      <c r="C829" s="18" t="s">
        <v>746</v>
      </c>
      <c r="D829" s="20">
        <v>2</v>
      </c>
      <c r="E829" s="21">
        <v>491.5</v>
      </c>
      <c r="F829" s="21">
        <v>0</v>
      </c>
      <c r="G829" s="21">
        <v>491.5</v>
      </c>
      <c r="H829" s="21">
        <v>16103.1</v>
      </c>
      <c r="I829" s="21">
        <v>137.9</v>
      </c>
      <c r="J829" s="21">
        <v>16241</v>
      </c>
      <c r="K829" s="21">
        <v>230.6</v>
      </c>
      <c r="L829" s="21">
        <v>0</v>
      </c>
      <c r="M829" s="21">
        <v>29.3</v>
      </c>
      <c r="N829" s="21">
        <v>0</v>
      </c>
    </row>
    <row r="830" spans="1:14" ht="10.050000000000001" customHeight="1">
      <c r="A830" s="18" t="s">
        <v>392</v>
      </c>
      <c r="B830" s="19">
        <v>2017</v>
      </c>
      <c r="C830" s="18" t="s">
        <v>746</v>
      </c>
      <c r="D830" s="20">
        <v>2</v>
      </c>
      <c r="E830" s="21">
        <v>4117.6000000000004</v>
      </c>
      <c r="F830" s="21">
        <v>409</v>
      </c>
      <c r="G830" s="21">
        <v>4526.6000000000004</v>
      </c>
      <c r="H830" s="21">
        <v>134316.5</v>
      </c>
      <c r="I830" s="21">
        <v>6177</v>
      </c>
      <c r="J830" s="21">
        <v>140493.5</v>
      </c>
      <c r="K830" s="21">
        <v>5152.8999999999996</v>
      </c>
      <c r="L830" s="21">
        <v>644.9</v>
      </c>
      <c r="M830" s="21">
        <v>1745.7</v>
      </c>
      <c r="N830" s="21">
        <v>995.3</v>
      </c>
    </row>
    <row r="831" spans="1:14" ht="10.050000000000001" customHeight="1">
      <c r="A831" s="18" t="s">
        <v>375</v>
      </c>
      <c r="B831" s="19">
        <v>2017</v>
      </c>
      <c r="C831" s="18" t="s">
        <v>746</v>
      </c>
      <c r="D831" s="20">
        <v>2</v>
      </c>
      <c r="E831" s="21">
        <v>25019.5</v>
      </c>
      <c r="F831" s="21">
        <v>1431.4</v>
      </c>
      <c r="G831" s="21">
        <v>26450.9</v>
      </c>
      <c r="H831" s="21">
        <v>521579.2</v>
      </c>
      <c r="I831" s="21">
        <v>2913.2</v>
      </c>
      <c r="J831" s="21">
        <v>524492.4</v>
      </c>
      <c r="K831" s="21">
        <v>70734.100000000006</v>
      </c>
      <c r="L831" s="21">
        <v>1229.5999999999999</v>
      </c>
      <c r="M831" s="21">
        <v>16910.2</v>
      </c>
      <c r="N831" s="21">
        <v>1295.2</v>
      </c>
    </row>
    <row r="832" spans="1:14" ht="10.050000000000001" customHeight="1">
      <c r="A832" s="18" t="s">
        <v>330</v>
      </c>
      <c r="B832" s="19">
        <v>2017</v>
      </c>
      <c r="C832" s="18" t="s">
        <v>746</v>
      </c>
      <c r="D832" s="20">
        <v>3</v>
      </c>
      <c r="E832" s="21">
        <v>148973.9</v>
      </c>
      <c r="F832" s="21">
        <v>0</v>
      </c>
      <c r="G832" s="21">
        <v>148973.9</v>
      </c>
      <c r="H832" s="21">
        <v>928429</v>
      </c>
      <c r="I832" s="21">
        <v>4695.3999999999996</v>
      </c>
      <c r="J832" s="21">
        <v>933124.4</v>
      </c>
      <c r="K832" s="21">
        <v>111295</v>
      </c>
      <c r="L832" s="21">
        <v>16902.400000000001</v>
      </c>
      <c r="M832" s="21">
        <v>83066.3</v>
      </c>
      <c r="N832" s="21">
        <v>2009.9</v>
      </c>
    </row>
    <row r="833" spans="1:14" ht="10.050000000000001" customHeight="1">
      <c r="A833" s="18" t="s">
        <v>413</v>
      </c>
      <c r="B833" s="19">
        <v>2017</v>
      </c>
      <c r="C833" s="18" t="s">
        <v>746</v>
      </c>
      <c r="D833" s="20">
        <v>3</v>
      </c>
      <c r="E833" s="21">
        <v>557.20000000000005</v>
      </c>
      <c r="F833" s="21">
        <v>0</v>
      </c>
      <c r="G833" s="21">
        <v>557.20000000000005</v>
      </c>
      <c r="H833" s="21">
        <v>13777.8</v>
      </c>
      <c r="I833" s="21">
        <v>124.9</v>
      </c>
      <c r="J833" s="21">
        <v>13902.7</v>
      </c>
      <c r="K833" s="21">
        <v>218.4</v>
      </c>
      <c r="L833" s="21">
        <v>0</v>
      </c>
      <c r="M833" s="21">
        <v>9.8000000000000007</v>
      </c>
      <c r="N833" s="21">
        <v>2.4</v>
      </c>
    </row>
    <row r="834" spans="1:14" ht="10.050000000000001" customHeight="1">
      <c r="A834" s="18" t="s">
        <v>392</v>
      </c>
      <c r="B834" s="19">
        <v>2017</v>
      </c>
      <c r="C834" s="18" t="s">
        <v>746</v>
      </c>
      <c r="D834" s="20">
        <v>3</v>
      </c>
      <c r="E834" s="21">
        <v>3671.7</v>
      </c>
      <c r="F834" s="21">
        <v>0</v>
      </c>
      <c r="G834" s="21">
        <v>3671.7</v>
      </c>
      <c r="H834" s="21">
        <v>113645.2</v>
      </c>
      <c r="I834" s="21">
        <v>5117.8999999999996</v>
      </c>
      <c r="J834" s="21">
        <v>118763.1</v>
      </c>
      <c r="K834" s="21">
        <v>4476.7</v>
      </c>
      <c r="L834" s="21">
        <v>871.3</v>
      </c>
      <c r="M834" s="21">
        <v>1259</v>
      </c>
      <c r="N834" s="21">
        <v>330.1</v>
      </c>
    </row>
    <row r="835" spans="1:14" ht="10.050000000000001" customHeight="1">
      <c r="A835" s="18" t="s">
        <v>375</v>
      </c>
      <c r="B835" s="19">
        <v>2017</v>
      </c>
      <c r="C835" s="18" t="s">
        <v>746</v>
      </c>
      <c r="D835" s="20">
        <v>3</v>
      </c>
      <c r="E835" s="21">
        <v>30077.4</v>
      </c>
      <c r="F835" s="21">
        <v>593</v>
      </c>
      <c r="G835" s="21">
        <v>30670.400000000001</v>
      </c>
      <c r="H835" s="21">
        <v>399403.4</v>
      </c>
      <c r="I835" s="21">
        <v>3009.4</v>
      </c>
      <c r="J835" s="21">
        <v>402412.79999999999</v>
      </c>
      <c r="K835" s="21">
        <v>51259.4</v>
      </c>
      <c r="L835" s="21">
        <v>624.70000000000005</v>
      </c>
      <c r="M835" s="21">
        <v>16172.6</v>
      </c>
      <c r="N835" s="21">
        <v>3927.1</v>
      </c>
    </row>
    <row r="836" spans="1:14" ht="10.050000000000001" customHeight="1">
      <c r="A836" s="18" t="s">
        <v>330</v>
      </c>
      <c r="B836" s="19">
        <v>2017</v>
      </c>
      <c r="C836" s="18" t="s">
        <v>746</v>
      </c>
      <c r="D836" s="20">
        <v>4</v>
      </c>
      <c r="E836" s="21">
        <v>98320.400000000096</v>
      </c>
      <c r="F836" s="21">
        <v>0</v>
      </c>
      <c r="G836" s="21">
        <v>98320.400000000096</v>
      </c>
      <c r="H836" s="21">
        <v>645257.19999999995</v>
      </c>
      <c r="I836" s="21">
        <v>4170.5</v>
      </c>
      <c r="J836" s="21">
        <v>649427.69999999995</v>
      </c>
      <c r="K836" s="21">
        <v>63662.5</v>
      </c>
      <c r="L836" s="21">
        <v>8481.1</v>
      </c>
      <c r="M836" s="21">
        <v>54827.4</v>
      </c>
      <c r="N836" s="21">
        <v>1286.3</v>
      </c>
    </row>
    <row r="837" spans="1:14" ht="10.050000000000001" customHeight="1">
      <c r="A837" s="18" t="s">
        <v>413</v>
      </c>
      <c r="B837" s="19">
        <v>2017</v>
      </c>
      <c r="C837" s="18" t="s">
        <v>746</v>
      </c>
      <c r="D837" s="20">
        <v>4</v>
      </c>
      <c r="E837" s="21">
        <v>345.8</v>
      </c>
      <c r="F837" s="21">
        <v>1220.3</v>
      </c>
      <c r="G837" s="21">
        <v>1566.1</v>
      </c>
      <c r="H837" s="21">
        <v>12093.1</v>
      </c>
      <c r="I837" s="21">
        <v>754.3</v>
      </c>
      <c r="J837" s="21">
        <v>12847.4</v>
      </c>
      <c r="K837" s="21">
        <v>133.69999999999999</v>
      </c>
      <c r="L837" s="21">
        <v>22.4</v>
      </c>
      <c r="M837" s="21">
        <v>107.1</v>
      </c>
      <c r="N837" s="21">
        <v>0</v>
      </c>
    </row>
    <row r="838" spans="1:14" ht="10.050000000000001" customHeight="1">
      <c r="A838" s="18" t="s">
        <v>392</v>
      </c>
      <c r="B838" s="19">
        <v>2017</v>
      </c>
      <c r="C838" s="18" t="s">
        <v>746</v>
      </c>
      <c r="D838" s="20">
        <v>4</v>
      </c>
      <c r="E838" s="21">
        <v>3747</v>
      </c>
      <c r="F838" s="21">
        <v>0</v>
      </c>
      <c r="G838" s="21">
        <v>3747</v>
      </c>
      <c r="H838" s="21">
        <v>94047.2</v>
      </c>
      <c r="I838" s="21">
        <v>4699.6000000000004</v>
      </c>
      <c r="J838" s="21">
        <v>98746.8</v>
      </c>
      <c r="K838" s="21">
        <v>3519.4</v>
      </c>
      <c r="L838" s="21">
        <v>724.9</v>
      </c>
      <c r="M838" s="21">
        <v>1350.6</v>
      </c>
      <c r="N838" s="21">
        <v>339.5</v>
      </c>
    </row>
    <row r="839" spans="1:14" ht="10.050000000000001" customHeight="1">
      <c r="A839" s="18" t="s">
        <v>375</v>
      </c>
      <c r="B839" s="19">
        <v>2017</v>
      </c>
      <c r="C839" s="18" t="s">
        <v>746</v>
      </c>
      <c r="D839" s="20">
        <v>4</v>
      </c>
      <c r="E839" s="21">
        <v>21974.9</v>
      </c>
      <c r="F839" s="21">
        <v>0</v>
      </c>
      <c r="G839" s="21">
        <v>21974.9</v>
      </c>
      <c r="H839" s="21">
        <v>318481.8</v>
      </c>
      <c r="I839" s="21">
        <v>2418.6</v>
      </c>
      <c r="J839" s="21">
        <v>320900.40000000002</v>
      </c>
      <c r="K839" s="21">
        <v>37197</v>
      </c>
      <c r="L839" s="21">
        <v>461.5</v>
      </c>
      <c r="M839" s="21">
        <v>13021.6</v>
      </c>
      <c r="N839" s="21">
        <v>1572.2</v>
      </c>
    </row>
    <row r="840" spans="1:14" ht="10.050000000000001" customHeight="1">
      <c r="A840" s="18" t="s">
        <v>330</v>
      </c>
      <c r="B840" s="19">
        <v>2017</v>
      </c>
      <c r="C840" s="18" t="s">
        <v>746</v>
      </c>
      <c r="D840" s="20">
        <v>5</v>
      </c>
      <c r="E840" s="21">
        <v>85195.4</v>
      </c>
      <c r="F840" s="21">
        <v>0</v>
      </c>
      <c r="G840" s="21">
        <v>85195.4</v>
      </c>
      <c r="H840" s="21">
        <v>355714.9</v>
      </c>
      <c r="I840" s="21">
        <v>3775.2</v>
      </c>
      <c r="J840" s="21">
        <v>359490.1</v>
      </c>
      <c r="K840" s="21">
        <v>19770.599999999999</v>
      </c>
      <c r="L840" s="21">
        <v>5119.8</v>
      </c>
      <c r="M840" s="21">
        <v>47641.3</v>
      </c>
      <c r="N840" s="21">
        <v>1457.3</v>
      </c>
    </row>
    <row r="841" spans="1:14" ht="10.050000000000001" customHeight="1">
      <c r="A841" s="18" t="s">
        <v>413</v>
      </c>
      <c r="B841" s="19">
        <v>2017</v>
      </c>
      <c r="C841" s="18" t="s">
        <v>746</v>
      </c>
      <c r="D841" s="20">
        <v>5</v>
      </c>
      <c r="E841" s="21">
        <v>310.8</v>
      </c>
      <c r="F841" s="21">
        <v>184.7</v>
      </c>
      <c r="G841" s="21">
        <v>495.5</v>
      </c>
      <c r="H841" s="21">
        <v>10344.5</v>
      </c>
      <c r="I841" s="21">
        <v>906.8</v>
      </c>
      <c r="J841" s="21">
        <v>11251.3</v>
      </c>
      <c r="K841" s="21">
        <v>91.9</v>
      </c>
      <c r="L841" s="21">
        <v>0.1</v>
      </c>
      <c r="M841" s="21">
        <v>19.2</v>
      </c>
      <c r="N841" s="21">
        <v>22.7</v>
      </c>
    </row>
    <row r="842" spans="1:14" ht="10.050000000000001" customHeight="1">
      <c r="A842" s="18" t="s">
        <v>392</v>
      </c>
      <c r="B842" s="19">
        <v>2017</v>
      </c>
      <c r="C842" s="18" t="s">
        <v>746</v>
      </c>
      <c r="D842" s="20">
        <v>5</v>
      </c>
      <c r="E842" s="21">
        <v>3627.4</v>
      </c>
      <c r="F842" s="21">
        <v>-88.4</v>
      </c>
      <c r="G842" s="21">
        <v>3539</v>
      </c>
      <c r="H842" s="21">
        <v>80511</v>
      </c>
      <c r="I842" s="21">
        <v>4384.3</v>
      </c>
      <c r="J842" s="21">
        <v>84895.3</v>
      </c>
      <c r="K842" s="21">
        <v>2859.7</v>
      </c>
      <c r="L842" s="21">
        <v>708</v>
      </c>
      <c r="M842" s="21">
        <v>1010.8</v>
      </c>
      <c r="N842" s="21">
        <v>368.3</v>
      </c>
    </row>
    <row r="843" spans="1:14" ht="10.050000000000001" customHeight="1">
      <c r="A843" s="18" t="s">
        <v>375</v>
      </c>
      <c r="B843" s="19">
        <v>2017</v>
      </c>
      <c r="C843" s="18" t="s">
        <v>746</v>
      </c>
      <c r="D843" s="20">
        <v>5</v>
      </c>
      <c r="E843" s="21">
        <v>19851.5</v>
      </c>
      <c r="F843" s="21">
        <v>0</v>
      </c>
      <c r="G843" s="21">
        <v>19851.5</v>
      </c>
      <c r="H843" s="21">
        <v>206934.6</v>
      </c>
      <c r="I843" s="21">
        <v>2356.6999999999998</v>
      </c>
      <c r="J843" s="21">
        <v>209291.3</v>
      </c>
      <c r="K843" s="21">
        <v>16977.599999999999</v>
      </c>
      <c r="L843" s="21">
        <v>595.1</v>
      </c>
      <c r="M843" s="21">
        <v>13640.4</v>
      </c>
      <c r="N843" s="21">
        <v>7174.5</v>
      </c>
    </row>
    <row r="844" spans="1:14" ht="10.050000000000001" customHeight="1">
      <c r="A844" s="18" t="s">
        <v>330</v>
      </c>
      <c r="B844" s="19">
        <v>2017</v>
      </c>
      <c r="C844" s="18" t="s">
        <v>746</v>
      </c>
      <c r="D844" s="20">
        <v>6</v>
      </c>
      <c r="E844" s="21">
        <v>29013.8</v>
      </c>
      <c r="F844" s="21">
        <v>164.3</v>
      </c>
      <c r="G844" s="21">
        <v>29178.1</v>
      </c>
      <c r="H844" s="21">
        <v>128640.7</v>
      </c>
      <c r="I844" s="21">
        <v>2941.9</v>
      </c>
      <c r="J844" s="21">
        <v>131582.6</v>
      </c>
      <c r="K844" s="21">
        <v>11421.2</v>
      </c>
      <c r="L844" s="21">
        <v>7142.2</v>
      </c>
      <c r="M844" s="21">
        <v>13023.8</v>
      </c>
      <c r="N844" s="21">
        <v>3305.9</v>
      </c>
    </row>
    <row r="845" spans="1:14" ht="10.050000000000001" customHeight="1">
      <c r="A845" s="18" t="s">
        <v>413</v>
      </c>
      <c r="B845" s="19">
        <v>2017</v>
      </c>
      <c r="C845" s="18" t="s">
        <v>746</v>
      </c>
      <c r="D845" s="20">
        <v>6</v>
      </c>
      <c r="E845" s="21">
        <v>350.8</v>
      </c>
      <c r="F845" s="21">
        <v>0</v>
      </c>
      <c r="G845" s="21">
        <v>350.8</v>
      </c>
      <c r="H845" s="21">
        <v>7365.6</v>
      </c>
      <c r="I845" s="21">
        <v>713.9</v>
      </c>
      <c r="J845" s="21">
        <v>8079.5</v>
      </c>
      <c r="K845" s="21">
        <v>17</v>
      </c>
      <c r="L845" s="21">
        <v>51.4</v>
      </c>
      <c r="M845" s="21">
        <v>51.5</v>
      </c>
      <c r="N845" s="21">
        <v>74.8</v>
      </c>
    </row>
    <row r="846" spans="1:14" ht="10.050000000000001" customHeight="1">
      <c r="A846" s="18" t="s">
        <v>392</v>
      </c>
      <c r="B846" s="19">
        <v>2017</v>
      </c>
      <c r="C846" s="18" t="s">
        <v>746</v>
      </c>
      <c r="D846" s="20">
        <v>6</v>
      </c>
      <c r="E846" s="21">
        <v>4675.7</v>
      </c>
      <c r="F846" s="21">
        <v>7.7</v>
      </c>
      <c r="G846" s="21">
        <v>4683.3999999999996</v>
      </c>
      <c r="H846" s="21">
        <v>55395.199999999997</v>
      </c>
      <c r="I846" s="21">
        <v>2300.1999999999998</v>
      </c>
      <c r="J846" s="21">
        <v>57695.4</v>
      </c>
      <c r="K846" s="21">
        <v>2246.1</v>
      </c>
      <c r="L846" s="21">
        <v>1163.5999999999999</v>
      </c>
      <c r="M846" s="21">
        <v>1282.5</v>
      </c>
      <c r="N846" s="21">
        <v>536.20000000000005</v>
      </c>
    </row>
    <row r="847" spans="1:14" ht="10.050000000000001" customHeight="1">
      <c r="A847" s="18" t="s">
        <v>375</v>
      </c>
      <c r="B847" s="19">
        <v>2017</v>
      </c>
      <c r="C847" s="18" t="s">
        <v>746</v>
      </c>
      <c r="D847" s="20">
        <v>6</v>
      </c>
      <c r="E847" s="21">
        <v>13468.3</v>
      </c>
      <c r="F847" s="21">
        <v>-135.80000000000001</v>
      </c>
      <c r="G847" s="21">
        <v>13332.5</v>
      </c>
      <c r="H847" s="21">
        <v>90093.7</v>
      </c>
      <c r="I847" s="21">
        <v>435.3</v>
      </c>
      <c r="J847" s="21">
        <v>90529</v>
      </c>
      <c r="K847" s="21">
        <v>7025.1</v>
      </c>
      <c r="L847" s="21">
        <v>637.70000000000005</v>
      </c>
      <c r="M847" s="21">
        <v>7617.5</v>
      </c>
      <c r="N847" s="21">
        <v>2934.5</v>
      </c>
    </row>
    <row r="848" spans="1:14" ht="10.050000000000001" customHeight="1">
      <c r="A848" s="18" t="s">
        <v>330</v>
      </c>
      <c r="B848" s="19">
        <v>2017</v>
      </c>
      <c r="C848" s="18" t="s">
        <v>747</v>
      </c>
      <c r="D848" s="20">
        <v>7</v>
      </c>
      <c r="E848" s="21">
        <v>2771439.3</v>
      </c>
      <c r="F848" s="21">
        <v>13412.8</v>
      </c>
      <c r="G848" s="21">
        <v>2784852.1</v>
      </c>
      <c r="H848" s="21">
        <v>2549559.2000000002</v>
      </c>
      <c r="I848" s="21">
        <v>11566</v>
      </c>
      <c r="J848" s="21">
        <v>2561125.2000000002</v>
      </c>
      <c r="K848" s="21">
        <v>1367174.6</v>
      </c>
      <c r="L848" s="21">
        <v>1608703.7</v>
      </c>
      <c r="M848" s="21">
        <v>245325</v>
      </c>
      <c r="N848" s="21">
        <v>6098.8</v>
      </c>
    </row>
    <row r="849" spans="1:14" ht="10.050000000000001" customHeight="1">
      <c r="A849" s="18" t="s">
        <v>413</v>
      </c>
      <c r="B849" s="19">
        <v>2017</v>
      </c>
      <c r="C849" s="18" t="s">
        <v>747</v>
      </c>
      <c r="D849" s="20">
        <v>7</v>
      </c>
      <c r="E849" s="21">
        <v>15788.9</v>
      </c>
      <c r="F849" s="21">
        <v>0</v>
      </c>
      <c r="G849" s="21">
        <v>15788.9</v>
      </c>
      <c r="H849" s="21">
        <v>21631</v>
      </c>
      <c r="I849" s="21">
        <v>711.2</v>
      </c>
      <c r="J849" s="21">
        <v>22342.2</v>
      </c>
      <c r="K849" s="21">
        <v>2024.9</v>
      </c>
      <c r="L849" s="21">
        <v>2945.2</v>
      </c>
      <c r="M849" s="21">
        <v>937.3</v>
      </c>
      <c r="N849" s="21">
        <v>0</v>
      </c>
    </row>
    <row r="850" spans="1:14" ht="10.050000000000001" customHeight="1">
      <c r="A850" s="18" t="s">
        <v>392</v>
      </c>
      <c r="B850" s="19">
        <v>2017</v>
      </c>
      <c r="C850" s="18" t="s">
        <v>747</v>
      </c>
      <c r="D850" s="20">
        <v>7</v>
      </c>
      <c r="E850" s="21">
        <v>1480.5</v>
      </c>
      <c r="F850" s="21">
        <v>0</v>
      </c>
      <c r="G850" s="21">
        <v>1480.5</v>
      </c>
      <c r="H850" s="21">
        <v>43423.199999999997</v>
      </c>
      <c r="I850" s="21">
        <v>2089.1999999999998</v>
      </c>
      <c r="J850" s="21">
        <v>45512.4</v>
      </c>
      <c r="K850" s="21">
        <v>1816.8</v>
      </c>
      <c r="L850" s="21">
        <v>778.8</v>
      </c>
      <c r="M850" s="21">
        <v>538.20000000000005</v>
      </c>
      <c r="N850" s="21">
        <v>716.8</v>
      </c>
    </row>
    <row r="851" spans="1:14" ht="10.050000000000001" customHeight="1">
      <c r="A851" s="18" t="s">
        <v>375</v>
      </c>
      <c r="B851" s="19">
        <v>2017</v>
      </c>
      <c r="C851" s="18" t="s">
        <v>747</v>
      </c>
      <c r="D851" s="20">
        <v>7</v>
      </c>
      <c r="E851" s="21">
        <v>877.3</v>
      </c>
      <c r="F851" s="21">
        <v>0</v>
      </c>
      <c r="G851" s="21">
        <v>877.3</v>
      </c>
      <c r="H851" s="21">
        <v>61316.9</v>
      </c>
      <c r="I851" s="21">
        <v>418.6</v>
      </c>
      <c r="J851" s="21">
        <v>61735.5</v>
      </c>
      <c r="K851" s="21">
        <v>7068.5</v>
      </c>
      <c r="L851" s="21">
        <v>941</v>
      </c>
      <c r="M851" s="21">
        <v>432.3</v>
      </c>
      <c r="N851" s="21">
        <v>505.3</v>
      </c>
    </row>
    <row r="852" spans="1:14" ht="10.050000000000001" customHeight="1">
      <c r="A852" s="18" t="s">
        <v>330</v>
      </c>
      <c r="B852" s="19">
        <v>2017</v>
      </c>
      <c r="C852" s="18" t="s">
        <v>747</v>
      </c>
      <c r="D852" s="20">
        <v>8</v>
      </c>
      <c r="E852" s="21">
        <v>422631.3</v>
      </c>
      <c r="F852" s="21">
        <v>216</v>
      </c>
      <c r="G852" s="21">
        <v>422847.3</v>
      </c>
      <c r="H852" s="21">
        <v>2529325.1</v>
      </c>
      <c r="I852" s="21">
        <v>10511.1</v>
      </c>
      <c r="J852" s="21">
        <v>2539836.2000000002</v>
      </c>
      <c r="K852" s="21">
        <v>1161649.2</v>
      </c>
      <c r="L852" s="21">
        <v>94304.4</v>
      </c>
      <c r="M852" s="21">
        <v>279053.3</v>
      </c>
      <c r="N852" s="21">
        <v>20776.400000000001</v>
      </c>
    </row>
    <row r="853" spans="1:14" ht="10.050000000000001" customHeight="1">
      <c r="A853" s="18" t="s">
        <v>413</v>
      </c>
      <c r="B853" s="19">
        <v>2017</v>
      </c>
      <c r="C853" s="18" t="s">
        <v>747</v>
      </c>
      <c r="D853" s="20">
        <v>8</v>
      </c>
      <c r="E853" s="21">
        <v>14157.9</v>
      </c>
      <c r="F853" s="21">
        <v>143.6</v>
      </c>
      <c r="G853" s="21">
        <v>14301.5</v>
      </c>
      <c r="H853" s="21">
        <v>33369</v>
      </c>
      <c r="I853" s="21">
        <v>854.7</v>
      </c>
      <c r="J853" s="21">
        <v>34223.699999999997</v>
      </c>
      <c r="K853" s="21">
        <v>1410.7</v>
      </c>
      <c r="L853" s="21">
        <v>2169.1</v>
      </c>
      <c r="M853" s="21">
        <v>2783.3</v>
      </c>
      <c r="N853" s="21">
        <v>0.2</v>
      </c>
    </row>
    <row r="854" spans="1:14" ht="10.050000000000001" customHeight="1">
      <c r="A854" s="18" t="s">
        <v>392</v>
      </c>
      <c r="B854" s="19">
        <v>2017</v>
      </c>
      <c r="C854" s="18" t="s">
        <v>747</v>
      </c>
      <c r="D854" s="20">
        <v>8</v>
      </c>
      <c r="E854" s="21">
        <v>2651.8</v>
      </c>
      <c r="F854" s="21">
        <v>349.8</v>
      </c>
      <c r="G854" s="21">
        <v>3001.6</v>
      </c>
      <c r="H854" s="21">
        <v>37173.699999999997</v>
      </c>
      <c r="I854" s="21">
        <v>2161.8000000000002</v>
      </c>
      <c r="J854" s="21">
        <v>39335.5</v>
      </c>
      <c r="K854" s="21">
        <v>2137.9</v>
      </c>
      <c r="L854" s="21">
        <v>1255.5</v>
      </c>
      <c r="M854" s="21">
        <v>830</v>
      </c>
      <c r="N854" s="21">
        <v>159.9</v>
      </c>
    </row>
    <row r="855" spans="1:14" ht="10.050000000000001" customHeight="1">
      <c r="A855" s="18" t="s">
        <v>375</v>
      </c>
      <c r="B855" s="19">
        <v>2017</v>
      </c>
      <c r="C855" s="18" t="s">
        <v>747</v>
      </c>
      <c r="D855" s="20">
        <v>8</v>
      </c>
      <c r="E855" s="21">
        <v>39484.800000000003</v>
      </c>
      <c r="F855" s="21">
        <v>1301.5999999999999</v>
      </c>
      <c r="G855" s="21">
        <v>40786.400000000001</v>
      </c>
      <c r="H855" s="21">
        <v>76551</v>
      </c>
      <c r="I855" s="21">
        <v>563.5</v>
      </c>
      <c r="J855" s="21">
        <v>77114.5</v>
      </c>
      <c r="K855" s="21">
        <v>37434.699999999997</v>
      </c>
      <c r="L855" s="21">
        <v>31885.599999999999</v>
      </c>
      <c r="M855" s="21">
        <v>1509.3</v>
      </c>
      <c r="N855" s="21">
        <v>8.3000000000000007</v>
      </c>
    </row>
    <row r="856" spans="1:14" ht="10.050000000000001" customHeight="1">
      <c r="A856" s="18" t="s">
        <v>330</v>
      </c>
      <c r="B856" s="19">
        <v>2017</v>
      </c>
      <c r="C856" s="18" t="s">
        <v>747</v>
      </c>
      <c r="D856" s="20">
        <v>9</v>
      </c>
      <c r="E856" s="21">
        <v>282398.2</v>
      </c>
      <c r="F856" s="21">
        <v>16.899999999999999</v>
      </c>
      <c r="G856" s="21">
        <v>282415.09999999998</v>
      </c>
      <c r="H856" s="21">
        <v>2424861.9</v>
      </c>
      <c r="I856" s="21">
        <v>8462.7999999999993</v>
      </c>
      <c r="J856" s="21">
        <v>2433324.7000000002</v>
      </c>
      <c r="K856" s="21">
        <v>960655</v>
      </c>
      <c r="L856" s="21">
        <v>36211.199999999997</v>
      </c>
      <c r="M856" s="21">
        <v>215659.2</v>
      </c>
      <c r="N856" s="21">
        <v>21346.2</v>
      </c>
    </row>
    <row r="857" spans="1:14" ht="10.050000000000001" customHeight="1">
      <c r="A857" s="18" t="s">
        <v>413</v>
      </c>
      <c r="B857" s="19">
        <v>2017</v>
      </c>
      <c r="C857" s="18" t="s">
        <v>747</v>
      </c>
      <c r="D857" s="20">
        <v>9</v>
      </c>
      <c r="E857" s="21">
        <v>3349.9</v>
      </c>
      <c r="F857" s="21">
        <v>1.1000000000000001</v>
      </c>
      <c r="G857" s="21">
        <v>3351</v>
      </c>
      <c r="H857" s="21">
        <v>33882</v>
      </c>
      <c r="I857" s="21">
        <v>812.7</v>
      </c>
      <c r="J857" s="21">
        <v>34694.699999999997</v>
      </c>
      <c r="K857" s="21">
        <v>1005.2</v>
      </c>
      <c r="L857" s="21">
        <v>369.9</v>
      </c>
      <c r="M857" s="21">
        <v>744.9</v>
      </c>
      <c r="N857" s="21">
        <v>43.1</v>
      </c>
    </row>
    <row r="858" spans="1:14" ht="10.050000000000001" customHeight="1">
      <c r="A858" s="18" t="s">
        <v>392</v>
      </c>
      <c r="B858" s="19">
        <v>2017</v>
      </c>
      <c r="C858" s="18" t="s">
        <v>747</v>
      </c>
      <c r="D858" s="20">
        <v>9</v>
      </c>
      <c r="E858" s="21">
        <v>127666.7</v>
      </c>
      <c r="F858" s="21">
        <v>6454.9</v>
      </c>
      <c r="G858" s="21">
        <v>134121.60000000001</v>
      </c>
      <c r="H858" s="21">
        <v>150687.79999999999</v>
      </c>
      <c r="I858" s="21">
        <v>6463</v>
      </c>
      <c r="J858" s="21">
        <v>157150.79999999999</v>
      </c>
      <c r="K858" s="21">
        <v>20909.900000000001</v>
      </c>
      <c r="L858" s="21">
        <v>25008.799999999999</v>
      </c>
      <c r="M858" s="21">
        <v>5899.7</v>
      </c>
      <c r="N858" s="21">
        <v>230.7</v>
      </c>
    </row>
    <row r="859" spans="1:14" ht="10.050000000000001" customHeight="1">
      <c r="A859" s="18" t="s">
        <v>375</v>
      </c>
      <c r="B859" s="19">
        <v>2017</v>
      </c>
      <c r="C859" s="18" t="s">
        <v>747</v>
      </c>
      <c r="D859" s="20">
        <v>9</v>
      </c>
      <c r="E859" s="21">
        <v>850751</v>
      </c>
      <c r="F859" s="21">
        <v>7596.4</v>
      </c>
      <c r="G859" s="21">
        <v>858347.4</v>
      </c>
      <c r="H859" s="21">
        <v>797789.6</v>
      </c>
      <c r="I859" s="21">
        <v>4815.8</v>
      </c>
      <c r="J859" s="21">
        <v>802605.4</v>
      </c>
      <c r="K859" s="21">
        <v>296898.90000000002</v>
      </c>
      <c r="L859" s="21">
        <v>329102.09999999998</v>
      </c>
      <c r="M859" s="21">
        <v>68794.100000000006</v>
      </c>
      <c r="N859" s="21">
        <v>805.7</v>
      </c>
    </row>
    <row r="860" spans="1:14" ht="10.050000000000001" customHeight="1">
      <c r="A860" s="18" t="s">
        <v>330</v>
      </c>
      <c r="B860" s="19">
        <v>2017</v>
      </c>
      <c r="C860" s="18" t="s">
        <v>747</v>
      </c>
      <c r="D860" s="20">
        <v>10</v>
      </c>
      <c r="E860" s="21">
        <v>137825.9</v>
      </c>
      <c r="F860" s="21">
        <v>31.6</v>
      </c>
      <c r="G860" s="21">
        <v>137857.5</v>
      </c>
      <c r="H860" s="21">
        <v>2190271.1</v>
      </c>
      <c r="I860" s="21">
        <v>8471.2000000000007</v>
      </c>
      <c r="J860" s="21">
        <v>2198742.2999999998</v>
      </c>
      <c r="K860" s="21">
        <v>865448.6</v>
      </c>
      <c r="L860" s="21">
        <v>12595.5</v>
      </c>
      <c r="M860" s="21">
        <v>103672</v>
      </c>
      <c r="N860" s="21">
        <v>4091.1</v>
      </c>
    </row>
    <row r="861" spans="1:14" ht="10.050000000000001" customHeight="1">
      <c r="A861" s="18" t="s">
        <v>413</v>
      </c>
      <c r="B861" s="19">
        <v>2017</v>
      </c>
      <c r="C861" s="18" t="s">
        <v>747</v>
      </c>
      <c r="D861" s="20">
        <v>10</v>
      </c>
      <c r="E861" s="21">
        <v>1211.4000000000001</v>
      </c>
      <c r="F861" s="21">
        <v>608.20000000000005</v>
      </c>
      <c r="G861" s="21">
        <v>1819.6</v>
      </c>
      <c r="H861" s="21">
        <v>32873</v>
      </c>
      <c r="I861" s="21">
        <v>958.2</v>
      </c>
      <c r="J861" s="21">
        <v>33831.199999999997</v>
      </c>
      <c r="K861" s="21">
        <v>859.1</v>
      </c>
      <c r="L861" s="21">
        <v>40.700000000000003</v>
      </c>
      <c r="M861" s="21">
        <v>181.8</v>
      </c>
      <c r="N861" s="21">
        <v>7.6</v>
      </c>
    </row>
    <row r="862" spans="1:14" ht="10.050000000000001" customHeight="1">
      <c r="A862" s="18" t="s">
        <v>392</v>
      </c>
      <c r="B862" s="19">
        <v>2017</v>
      </c>
      <c r="C862" s="18" t="s">
        <v>747</v>
      </c>
      <c r="D862" s="20">
        <v>10</v>
      </c>
      <c r="E862" s="21">
        <v>147248.4</v>
      </c>
      <c r="F862" s="21">
        <v>4260.5</v>
      </c>
      <c r="G862" s="21">
        <v>151508.9</v>
      </c>
      <c r="H862" s="21">
        <v>277892.3</v>
      </c>
      <c r="I862" s="21">
        <v>9900.7999999999993</v>
      </c>
      <c r="J862" s="21">
        <v>287793.09999999998</v>
      </c>
      <c r="K862" s="21">
        <v>29852.6</v>
      </c>
      <c r="L862" s="21">
        <v>30639</v>
      </c>
      <c r="M862" s="21">
        <v>21524.5</v>
      </c>
      <c r="N862" s="21">
        <v>171.9</v>
      </c>
    </row>
    <row r="863" spans="1:14" ht="10.050000000000001" customHeight="1">
      <c r="A863" s="18" t="s">
        <v>375</v>
      </c>
      <c r="B863" s="19">
        <v>2017</v>
      </c>
      <c r="C863" s="18" t="s">
        <v>747</v>
      </c>
      <c r="D863" s="20">
        <v>10</v>
      </c>
      <c r="E863" s="21">
        <v>244510.8</v>
      </c>
      <c r="F863" s="21">
        <v>3776.7</v>
      </c>
      <c r="G863" s="21">
        <v>248287.5</v>
      </c>
      <c r="H863" s="21">
        <v>916964.5</v>
      </c>
      <c r="I863" s="21">
        <v>5907.3</v>
      </c>
      <c r="J863" s="21">
        <v>922871.8</v>
      </c>
      <c r="K863" s="21">
        <v>270958.59999999998</v>
      </c>
      <c r="L863" s="21">
        <v>74606.7</v>
      </c>
      <c r="M863" s="21">
        <v>97966.7</v>
      </c>
      <c r="N863" s="21">
        <v>2456.5</v>
      </c>
    </row>
    <row r="864" spans="1:14" ht="10.050000000000001" customHeight="1">
      <c r="A864" s="18" t="s">
        <v>330</v>
      </c>
      <c r="B864" s="19">
        <v>2017</v>
      </c>
      <c r="C864" s="18" t="s">
        <v>747</v>
      </c>
      <c r="D864" s="20">
        <v>11</v>
      </c>
      <c r="E864" s="21">
        <v>273237.90000000002</v>
      </c>
      <c r="F864" s="21">
        <v>222.1</v>
      </c>
      <c r="G864" s="21">
        <v>273460</v>
      </c>
      <c r="H864" s="21">
        <v>1998760.7</v>
      </c>
      <c r="I864" s="21">
        <v>8471.2000000000007</v>
      </c>
      <c r="J864" s="21">
        <v>2007231.9</v>
      </c>
      <c r="K864" s="21">
        <v>691328.9</v>
      </c>
      <c r="L864" s="21">
        <v>26593.599999999999</v>
      </c>
      <c r="M864" s="21">
        <v>173659.8</v>
      </c>
      <c r="N864" s="21">
        <v>27054</v>
      </c>
    </row>
    <row r="865" spans="1:14" ht="10.050000000000001" customHeight="1">
      <c r="A865" s="18" t="s">
        <v>413</v>
      </c>
      <c r="B865" s="19">
        <v>2017</v>
      </c>
      <c r="C865" s="18" t="s">
        <v>747</v>
      </c>
      <c r="D865" s="20">
        <v>11</v>
      </c>
      <c r="E865" s="21">
        <v>1158.8</v>
      </c>
      <c r="F865" s="21">
        <v>109.4</v>
      </c>
      <c r="G865" s="21">
        <v>1268.2</v>
      </c>
      <c r="H865" s="21">
        <v>31159.9</v>
      </c>
      <c r="I865" s="21">
        <v>1033.7</v>
      </c>
      <c r="J865" s="21">
        <v>32193.599999999999</v>
      </c>
      <c r="K865" s="21">
        <v>1868.3</v>
      </c>
      <c r="L865" s="21">
        <v>1384</v>
      </c>
      <c r="M865" s="21">
        <v>361.3</v>
      </c>
      <c r="N865" s="21">
        <v>13.4</v>
      </c>
    </row>
    <row r="866" spans="1:14" ht="10.050000000000001" customHeight="1">
      <c r="A866" s="18" t="s">
        <v>392</v>
      </c>
      <c r="B866" s="19">
        <v>2017</v>
      </c>
      <c r="C866" s="18" t="s">
        <v>747</v>
      </c>
      <c r="D866" s="20">
        <v>11</v>
      </c>
      <c r="E866" s="21">
        <v>33341.199999999997</v>
      </c>
      <c r="F866" s="21">
        <v>2160.4</v>
      </c>
      <c r="G866" s="21">
        <v>35501.599999999999</v>
      </c>
      <c r="H866" s="21">
        <v>273646.2</v>
      </c>
      <c r="I866" s="21">
        <v>11853.6</v>
      </c>
      <c r="J866" s="21">
        <v>285499.8</v>
      </c>
      <c r="K866" s="21">
        <v>21122.1</v>
      </c>
      <c r="L866" s="21">
        <v>3596.8</v>
      </c>
      <c r="M866" s="21">
        <v>10898.4</v>
      </c>
      <c r="N866" s="21">
        <v>1448.2</v>
      </c>
    </row>
    <row r="867" spans="1:14" ht="10.050000000000001" customHeight="1">
      <c r="A867" s="18" t="s">
        <v>375</v>
      </c>
      <c r="B867" s="19">
        <v>2017</v>
      </c>
      <c r="C867" s="18" t="s">
        <v>747</v>
      </c>
      <c r="D867" s="20">
        <v>11</v>
      </c>
      <c r="E867" s="21">
        <v>80666.899999999994</v>
      </c>
      <c r="F867" s="21">
        <v>2704.2</v>
      </c>
      <c r="G867" s="21">
        <v>83371.100000000006</v>
      </c>
      <c r="H867" s="21">
        <v>886457.6</v>
      </c>
      <c r="I867" s="21">
        <v>6612.5</v>
      </c>
      <c r="J867" s="21">
        <v>893070.1</v>
      </c>
      <c r="K867" s="21">
        <v>203870.4</v>
      </c>
      <c r="L867" s="21">
        <v>4358.8</v>
      </c>
      <c r="M867" s="21">
        <v>63605.1</v>
      </c>
      <c r="N867" s="21">
        <v>7598.8</v>
      </c>
    </row>
    <row r="868" spans="1:14" ht="10.050000000000001" customHeight="1">
      <c r="A868" s="18" t="s">
        <v>330</v>
      </c>
      <c r="B868" s="19">
        <v>2017</v>
      </c>
      <c r="C868" s="18" t="s">
        <v>747</v>
      </c>
      <c r="D868" s="20">
        <v>12</v>
      </c>
      <c r="E868" s="21">
        <v>135144</v>
      </c>
      <c r="F868" s="21">
        <v>541.29999999999995</v>
      </c>
      <c r="G868" s="21">
        <v>135685.29999999999</v>
      </c>
      <c r="H868" s="21">
        <v>1752660</v>
      </c>
      <c r="I868" s="21">
        <v>7670.4</v>
      </c>
      <c r="J868" s="21">
        <v>1760330.4</v>
      </c>
      <c r="K868" s="21">
        <v>624942.6</v>
      </c>
      <c r="L868" s="21">
        <v>21860.7</v>
      </c>
      <c r="M868" s="21">
        <v>80634</v>
      </c>
      <c r="N868" s="21">
        <v>7612.4</v>
      </c>
    </row>
    <row r="869" spans="1:14" ht="10.050000000000001" customHeight="1">
      <c r="A869" s="18" t="s">
        <v>413</v>
      </c>
      <c r="B869" s="19">
        <v>2017</v>
      </c>
      <c r="C869" s="18" t="s">
        <v>747</v>
      </c>
      <c r="D869" s="20">
        <v>12</v>
      </c>
      <c r="E869" s="21">
        <v>636.29999999999995</v>
      </c>
      <c r="F869" s="21">
        <v>0</v>
      </c>
      <c r="G869" s="21">
        <v>636.29999999999995</v>
      </c>
      <c r="H869" s="21">
        <v>29577.8</v>
      </c>
      <c r="I869" s="21">
        <v>1030.8</v>
      </c>
      <c r="J869" s="21">
        <v>30608.6</v>
      </c>
      <c r="K869" s="21">
        <v>510.1</v>
      </c>
      <c r="L869" s="21">
        <v>1</v>
      </c>
      <c r="M869" s="21">
        <v>46.3</v>
      </c>
      <c r="N869" s="21">
        <v>1312.9</v>
      </c>
    </row>
    <row r="870" spans="1:14" ht="10.050000000000001" customHeight="1">
      <c r="A870" s="18" t="s">
        <v>392</v>
      </c>
      <c r="B870" s="19">
        <v>2017</v>
      </c>
      <c r="C870" s="18" t="s">
        <v>747</v>
      </c>
      <c r="D870" s="20">
        <v>12</v>
      </c>
      <c r="E870" s="21">
        <v>7973.6</v>
      </c>
      <c r="F870" s="21">
        <v>271.5</v>
      </c>
      <c r="G870" s="21">
        <v>8245.1</v>
      </c>
      <c r="H870" s="21">
        <v>251990.8</v>
      </c>
      <c r="I870" s="21">
        <v>11047.1</v>
      </c>
      <c r="J870" s="21">
        <v>263037.90000000002</v>
      </c>
      <c r="K870" s="21">
        <v>18066</v>
      </c>
      <c r="L870" s="21">
        <v>756.1</v>
      </c>
      <c r="M870" s="21">
        <v>3074.6</v>
      </c>
      <c r="N870" s="21">
        <v>782</v>
      </c>
    </row>
    <row r="871" spans="1:14" ht="10.050000000000001" customHeight="1">
      <c r="A871" s="18" t="s">
        <v>375</v>
      </c>
      <c r="B871" s="19">
        <v>2017</v>
      </c>
      <c r="C871" s="18" t="s">
        <v>747</v>
      </c>
      <c r="D871" s="20">
        <v>12</v>
      </c>
      <c r="E871" s="21">
        <v>37248.6</v>
      </c>
      <c r="F871" s="21">
        <v>107.1</v>
      </c>
      <c r="G871" s="21">
        <v>37355.699999999997</v>
      </c>
      <c r="H871" s="21">
        <v>848445.3</v>
      </c>
      <c r="I871" s="21">
        <v>5059.1000000000004</v>
      </c>
      <c r="J871" s="21">
        <v>853504.4</v>
      </c>
      <c r="K871" s="21">
        <v>177070.8</v>
      </c>
      <c r="L871" s="21">
        <v>5573.9</v>
      </c>
      <c r="M871" s="21">
        <v>28487.7</v>
      </c>
      <c r="N871" s="21">
        <v>3885.6</v>
      </c>
    </row>
    <row r="872" spans="1:14" ht="10.050000000000001" customHeight="1">
      <c r="A872" s="18" t="s">
        <v>330</v>
      </c>
      <c r="B872" s="19">
        <v>2018</v>
      </c>
      <c r="C872" s="18" t="s">
        <v>747</v>
      </c>
      <c r="D872" s="20">
        <v>1</v>
      </c>
      <c r="E872" s="21">
        <v>135590.6</v>
      </c>
      <c r="F872" s="21">
        <v>0</v>
      </c>
      <c r="G872" s="21">
        <v>135590.6</v>
      </c>
      <c r="H872" s="21">
        <v>1456056</v>
      </c>
      <c r="I872" s="21">
        <v>3481.4</v>
      </c>
      <c r="J872" s="21">
        <v>1459537.4</v>
      </c>
      <c r="K872" s="21">
        <v>550677.1</v>
      </c>
      <c r="L872" s="21">
        <v>19414.099999999999</v>
      </c>
      <c r="M872" s="21">
        <v>87717.7</v>
      </c>
      <c r="N872" s="21">
        <v>5962</v>
      </c>
    </row>
    <row r="873" spans="1:14" ht="10.050000000000001" customHeight="1">
      <c r="A873" s="18" t="s">
        <v>413</v>
      </c>
      <c r="B873" s="19">
        <v>2018</v>
      </c>
      <c r="C873" s="18" t="s">
        <v>747</v>
      </c>
      <c r="D873" s="20">
        <v>1</v>
      </c>
      <c r="E873" s="21">
        <v>863</v>
      </c>
      <c r="F873" s="21">
        <v>0</v>
      </c>
      <c r="G873" s="21">
        <v>863</v>
      </c>
      <c r="H873" s="21">
        <v>27553.1</v>
      </c>
      <c r="I873" s="21">
        <v>929.1</v>
      </c>
      <c r="J873" s="21">
        <v>28482.2</v>
      </c>
      <c r="K873" s="21">
        <v>422.1</v>
      </c>
      <c r="L873" s="21">
        <v>0.6</v>
      </c>
      <c r="M873" s="21">
        <v>88.5</v>
      </c>
      <c r="N873" s="21">
        <v>0</v>
      </c>
    </row>
    <row r="874" spans="1:14" ht="10.050000000000001" customHeight="1">
      <c r="A874" s="18" t="s">
        <v>392</v>
      </c>
      <c r="B874" s="19">
        <v>2018</v>
      </c>
      <c r="C874" s="18" t="s">
        <v>747</v>
      </c>
      <c r="D874" s="20">
        <v>1</v>
      </c>
      <c r="E874" s="21">
        <v>7821.1</v>
      </c>
      <c r="F874" s="21">
        <v>389.4</v>
      </c>
      <c r="G874" s="21">
        <v>8210.5</v>
      </c>
      <c r="H874" s="21">
        <v>233652.9</v>
      </c>
      <c r="I874" s="21">
        <v>9893.9</v>
      </c>
      <c r="J874" s="21">
        <v>243546.8</v>
      </c>
      <c r="K874" s="21">
        <v>14437.8</v>
      </c>
      <c r="L874" s="21">
        <v>808.3</v>
      </c>
      <c r="M874" s="21">
        <v>4034.7</v>
      </c>
      <c r="N874" s="21">
        <v>463.5</v>
      </c>
    </row>
    <row r="875" spans="1:14" ht="10.050000000000001" customHeight="1">
      <c r="A875" s="18" t="s">
        <v>375</v>
      </c>
      <c r="B875" s="19">
        <v>2018</v>
      </c>
      <c r="C875" s="18" t="s">
        <v>747</v>
      </c>
      <c r="D875" s="20">
        <v>1</v>
      </c>
      <c r="E875" s="21">
        <v>34052.199999999997</v>
      </c>
      <c r="F875" s="21">
        <v>422.9</v>
      </c>
      <c r="G875" s="21">
        <v>34475.1</v>
      </c>
      <c r="H875" s="21">
        <v>775318.8</v>
      </c>
      <c r="I875" s="21">
        <v>3764.7</v>
      </c>
      <c r="J875" s="21">
        <v>779083.5</v>
      </c>
      <c r="K875" s="21">
        <v>148516.1</v>
      </c>
      <c r="L875" s="21">
        <v>2266.8000000000002</v>
      </c>
      <c r="M875" s="21">
        <v>23099.1</v>
      </c>
      <c r="N875" s="21">
        <v>7722.6</v>
      </c>
    </row>
    <row r="876" spans="1:14" ht="10.050000000000001" customHeight="1">
      <c r="A876" s="18" t="s">
        <v>330</v>
      </c>
      <c r="B876" s="19">
        <v>2018</v>
      </c>
      <c r="C876" s="18" t="s">
        <v>747</v>
      </c>
      <c r="D876" s="20">
        <v>2</v>
      </c>
      <c r="E876" s="21">
        <v>174152.9</v>
      </c>
      <c r="F876" s="21">
        <v>0</v>
      </c>
      <c r="G876" s="21">
        <v>174152.9</v>
      </c>
      <c r="H876" s="21">
        <v>1159408.7</v>
      </c>
      <c r="I876" s="21">
        <v>3380.9</v>
      </c>
      <c r="J876" s="21">
        <v>1162789.6000000001</v>
      </c>
      <c r="K876" s="21">
        <v>468760.4</v>
      </c>
      <c r="L876" s="21">
        <v>20489.2</v>
      </c>
      <c r="M876" s="21">
        <v>94568.9</v>
      </c>
      <c r="N876" s="21">
        <v>7559</v>
      </c>
    </row>
    <row r="877" spans="1:14" ht="10.050000000000001" customHeight="1">
      <c r="A877" s="18" t="s">
        <v>413</v>
      </c>
      <c r="B877" s="19">
        <v>2018</v>
      </c>
      <c r="C877" s="18" t="s">
        <v>747</v>
      </c>
      <c r="D877" s="20">
        <v>2</v>
      </c>
      <c r="E877" s="21">
        <v>681.8</v>
      </c>
      <c r="F877" s="21">
        <v>0</v>
      </c>
      <c r="G877" s="21">
        <v>681.8</v>
      </c>
      <c r="H877" s="21">
        <v>24811.7</v>
      </c>
      <c r="I877" s="21">
        <v>696</v>
      </c>
      <c r="J877" s="21">
        <v>25507.7</v>
      </c>
      <c r="K877" s="21">
        <v>383.1</v>
      </c>
      <c r="L877" s="21">
        <v>0.7</v>
      </c>
      <c r="M877" s="21">
        <v>39.700000000000003</v>
      </c>
      <c r="N877" s="21">
        <v>0</v>
      </c>
    </row>
    <row r="878" spans="1:14" ht="10.050000000000001" customHeight="1">
      <c r="A878" s="18" t="s">
        <v>392</v>
      </c>
      <c r="B878" s="19">
        <v>2018</v>
      </c>
      <c r="C878" s="18" t="s">
        <v>747</v>
      </c>
      <c r="D878" s="20">
        <v>2</v>
      </c>
      <c r="E878" s="21">
        <v>6125.5</v>
      </c>
      <c r="F878" s="21">
        <v>151.9</v>
      </c>
      <c r="G878" s="21">
        <v>6277.4</v>
      </c>
      <c r="H878" s="21">
        <v>202620.2</v>
      </c>
      <c r="I878" s="21">
        <v>9080.9</v>
      </c>
      <c r="J878" s="21">
        <v>211701.1</v>
      </c>
      <c r="K878" s="21">
        <v>11812.4</v>
      </c>
      <c r="L878" s="21">
        <v>576.20000000000005</v>
      </c>
      <c r="M878" s="21">
        <v>2757.3</v>
      </c>
      <c r="N878" s="21">
        <v>444.4</v>
      </c>
    </row>
    <row r="879" spans="1:14" ht="10.050000000000001" customHeight="1">
      <c r="A879" s="18" t="s">
        <v>375</v>
      </c>
      <c r="B879" s="19">
        <v>2018</v>
      </c>
      <c r="C879" s="18" t="s">
        <v>747</v>
      </c>
      <c r="D879" s="20">
        <v>2</v>
      </c>
      <c r="E879" s="21">
        <v>30532.5</v>
      </c>
      <c r="F879" s="21">
        <v>1437</v>
      </c>
      <c r="G879" s="21">
        <v>31969.5</v>
      </c>
      <c r="H879" s="21">
        <v>670959.40000000095</v>
      </c>
      <c r="I879" s="21">
        <v>3124.7</v>
      </c>
      <c r="J879" s="21">
        <v>674084.10000000102</v>
      </c>
      <c r="K879" s="21">
        <v>122955.8</v>
      </c>
      <c r="L879" s="21">
        <v>830.8</v>
      </c>
      <c r="M879" s="21">
        <v>22521.5</v>
      </c>
      <c r="N879" s="21">
        <v>3323.6</v>
      </c>
    </row>
    <row r="880" spans="1:14" ht="10.050000000000001" customHeight="1">
      <c r="A880" s="18" t="s">
        <v>330</v>
      </c>
      <c r="B880" s="19">
        <v>2018</v>
      </c>
      <c r="C880" s="18" t="s">
        <v>747</v>
      </c>
      <c r="D880" s="20">
        <v>3</v>
      </c>
      <c r="E880" s="21">
        <v>184208.4</v>
      </c>
      <c r="F880" s="21">
        <v>0</v>
      </c>
      <c r="G880" s="21">
        <v>184208.4</v>
      </c>
      <c r="H880" s="21">
        <v>908150.2</v>
      </c>
      <c r="I880" s="21">
        <v>3325.9</v>
      </c>
      <c r="J880" s="21">
        <v>911476.1</v>
      </c>
      <c r="K880" s="21">
        <v>358643.6</v>
      </c>
      <c r="L880" s="21">
        <v>20546.2</v>
      </c>
      <c r="M880" s="21">
        <v>127133.7</v>
      </c>
      <c r="N880" s="21">
        <v>3739.4</v>
      </c>
    </row>
    <row r="881" spans="1:14" ht="10.050000000000001" customHeight="1">
      <c r="A881" s="18" t="s">
        <v>413</v>
      </c>
      <c r="B881" s="19">
        <v>2018</v>
      </c>
      <c r="C881" s="18" t="s">
        <v>747</v>
      </c>
      <c r="D881" s="20">
        <v>3</v>
      </c>
      <c r="E881" s="21">
        <v>1021.8</v>
      </c>
      <c r="F881" s="21">
        <v>34.5</v>
      </c>
      <c r="G881" s="21">
        <v>1056.3</v>
      </c>
      <c r="H881" s="21">
        <v>22757.7</v>
      </c>
      <c r="I881" s="21">
        <v>722.1</v>
      </c>
      <c r="J881" s="21">
        <v>23479.8</v>
      </c>
      <c r="K881" s="21">
        <v>351.6</v>
      </c>
      <c r="L881" s="21">
        <v>50.1</v>
      </c>
      <c r="M881" s="21">
        <v>80.5</v>
      </c>
      <c r="N881" s="21">
        <v>1.2</v>
      </c>
    </row>
    <row r="882" spans="1:14" ht="10.050000000000001" customHeight="1">
      <c r="A882" s="18" t="s">
        <v>392</v>
      </c>
      <c r="B882" s="19">
        <v>2018</v>
      </c>
      <c r="C882" s="18" t="s">
        <v>747</v>
      </c>
      <c r="D882" s="20">
        <v>3</v>
      </c>
      <c r="E882" s="21">
        <v>8748.7000000000098</v>
      </c>
      <c r="F882" s="21">
        <v>25.6</v>
      </c>
      <c r="G882" s="21">
        <v>8774.3000000000102</v>
      </c>
      <c r="H882" s="21">
        <v>180671.9</v>
      </c>
      <c r="I882" s="21">
        <v>8861.2999999999993</v>
      </c>
      <c r="J882" s="21">
        <v>189533.2</v>
      </c>
      <c r="K882" s="21">
        <v>8029.6</v>
      </c>
      <c r="L882" s="21">
        <v>1336.8</v>
      </c>
      <c r="M882" s="21">
        <v>4264.5</v>
      </c>
      <c r="N882" s="21">
        <v>890.4</v>
      </c>
    </row>
    <row r="883" spans="1:14" ht="10.050000000000001" customHeight="1">
      <c r="A883" s="18" t="s">
        <v>375</v>
      </c>
      <c r="B883" s="19">
        <v>2018</v>
      </c>
      <c r="C883" s="18" t="s">
        <v>747</v>
      </c>
      <c r="D883" s="20">
        <v>3</v>
      </c>
      <c r="E883" s="21">
        <v>47322.8</v>
      </c>
      <c r="F883" s="21">
        <v>544.4</v>
      </c>
      <c r="G883" s="21">
        <v>47867.199999999997</v>
      </c>
      <c r="H883" s="21">
        <v>531761.9</v>
      </c>
      <c r="I883" s="21">
        <v>2351.5</v>
      </c>
      <c r="J883" s="21">
        <v>534113.4</v>
      </c>
      <c r="K883" s="21">
        <v>83410.3</v>
      </c>
      <c r="L883" s="21">
        <v>758.4</v>
      </c>
      <c r="M883" s="21">
        <v>36040.199999999997</v>
      </c>
      <c r="N883" s="21">
        <v>4859.2</v>
      </c>
    </row>
    <row r="884" spans="1:14" ht="10.050000000000001" customHeight="1">
      <c r="A884" s="18" t="s">
        <v>330</v>
      </c>
      <c r="B884" s="19">
        <v>2018</v>
      </c>
      <c r="C884" s="18" t="s">
        <v>747</v>
      </c>
      <c r="D884" s="20">
        <v>4</v>
      </c>
      <c r="E884" s="21">
        <v>272649.8</v>
      </c>
      <c r="F884" s="21">
        <v>0</v>
      </c>
      <c r="G884" s="21">
        <v>272649.8</v>
      </c>
      <c r="H884" s="21">
        <v>768232.2</v>
      </c>
      <c r="I884" s="21">
        <v>3283.7</v>
      </c>
      <c r="J884" s="21">
        <v>771515.9</v>
      </c>
      <c r="K884" s="21">
        <v>175616.6</v>
      </c>
      <c r="L884" s="21">
        <v>21362.1</v>
      </c>
      <c r="M884" s="21">
        <v>193685.8</v>
      </c>
      <c r="N884" s="21">
        <v>10722.1</v>
      </c>
    </row>
    <row r="885" spans="1:14" ht="10.050000000000001" customHeight="1">
      <c r="A885" s="18" t="s">
        <v>413</v>
      </c>
      <c r="B885" s="19">
        <v>2018</v>
      </c>
      <c r="C885" s="18" t="s">
        <v>747</v>
      </c>
      <c r="D885" s="20">
        <v>4</v>
      </c>
      <c r="E885" s="21">
        <v>428</v>
      </c>
      <c r="F885" s="21">
        <v>649.6</v>
      </c>
      <c r="G885" s="21">
        <v>1077.5999999999999</v>
      </c>
      <c r="H885" s="21">
        <v>20662.900000000001</v>
      </c>
      <c r="I885" s="21">
        <v>749.6</v>
      </c>
      <c r="J885" s="21">
        <v>21412.5</v>
      </c>
      <c r="K885" s="21">
        <v>292.60000000000002</v>
      </c>
      <c r="L885" s="21">
        <v>0</v>
      </c>
      <c r="M885" s="21">
        <v>59</v>
      </c>
      <c r="N885" s="21">
        <v>0</v>
      </c>
    </row>
    <row r="886" spans="1:14" ht="10.050000000000001" customHeight="1">
      <c r="A886" s="18" t="s">
        <v>392</v>
      </c>
      <c r="B886" s="19">
        <v>2018</v>
      </c>
      <c r="C886" s="18" t="s">
        <v>747</v>
      </c>
      <c r="D886" s="20">
        <v>4</v>
      </c>
      <c r="E886" s="21">
        <v>6495.2</v>
      </c>
      <c r="F886" s="21">
        <v>0</v>
      </c>
      <c r="G886" s="21">
        <v>6495.2</v>
      </c>
      <c r="H886" s="21">
        <v>156482</v>
      </c>
      <c r="I886" s="21">
        <v>7085.4</v>
      </c>
      <c r="J886" s="21">
        <v>163567.4</v>
      </c>
      <c r="K886" s="21">
        <v>5687</v>
      </c>
      <c r="L886" s="21">
        <v>703.4</v>
      </c>
      <c r="M886" s="21">
        <v>2618.5</v>
      </c>
      <c r="N886" s="21">
        <v>550.9</v>
      </c>
    </row>
    <row r="887" spans="1:14" ht="10.050000000000001" customHeight="1">
      <c r="A887" s="18" t="s">
        <v>375</v>
      </c>
      <c r="B887" s="19">
        <v>2018</v>
      </c>
      <c r="C887" s="18" t="s">
        <v>747</v>
      </c>
      <c r="D887" s="20">
        <v>4</v>
      </c>
      <c r="E887" s="21">
        <v>39043.4</v>
      </c>
      <c r="F887" s="21">
        <v>0</v>
      </c>
      <c r="G887" s="21">
        <v>39043.4</v>
      </c>
      <c r="H887" s="21">
        <v>438612.3</v>
      </c>
      <c r="I887" s="21">
        <v>2102.6999999999998</v>
      </c>
      <c r="J887" s="21">
        <v>440715</v>
      </c>
      <c r="K887" s="21">
        <v>53158.7</v>
      </c>
      <c r="L887" s="21">
        <v>1264.7</v>
      </c>
      <c r="M887" s="21">
        <v>28890.5</v>
      </c>
      <c r="N887" s="21">
        <v>2057.1</v>
      </c>
    </row>
    <row r="888" spans="1:14" ht="10.050000000000001" customHeight="1">
      <c r="A888" s="18" t="s">
        <v>330</v>
      </c>
      <c r="B888" s="19">
        <v>2018</v>
      </c>
      <c r="C888" s="18" t="s">
        <v>747</v>
      </c>
      <c r="D888" s="20">
        <v>5</v>
      </c>
      <c r="E888" s="21">
        <v>195072.6</v>
      </c>
      <c r="F888" s="21">
        <v>0</v>
      </c>
      <c r="G888" s="21">
        <v>195072.6</v>
      </c>
      <c r="H888" s="21">
        <v>527984.30000000005</v>
      </c>
      <c r="I888" s="21">
        <v>3235.1</v>
      </c>
      <c r="J888" s="21">
        <v>531219.4</v>
      </c>
      <c r="K888" s="21">
        <v>59905.3</v>
      </c>
      <c r="L888" s="21">
        <v>16397.900000000001</v>
      </c>
      <c r="M888" s="21">
        <v>120328.1</v>
      </c>
      <c r="N888" s="21">
        <v>11816.2</v>
      </c>
    </row>
    <row r="889" spans="1:14" ht="10.050000000000001" customHeight="1">
      <c r="A889" s="18" t="s">
        <v>413</v>
      </c>
      <c r="B889" s="19">
        <v>2018</v>
      </c>
      <c r="C889" s="18" t="s">
        <v>747</v>
      </c>
      <c r="D889" s="20">
        <v>5</v>
      </c>
      <c r="E889" s="21">
        <v>732.4</v>
      </c>
      <c r="F889" s="21">
        <v>162.9</v>
      </c>
      <c r="G889" s="21">
        <v>895.3</v>
      </c>
      <c r="H889" s="21">
        <v>18051.5</v>
      </c>
      <c r="I889" s="21">
        <v>715.1</v>
      </c>
      <c r="J889" s="21">
        <v>18766.599999999999</v>
      </c>
      <c r="K889" s="21">
        <v>108.7</v>
      </c>
      <c r="L889" s="21">
        <v>0</v>
      </c>
      <c r="M889" s="21">
        <v>67.5</v>
      </c>
      <c r="N889" s="21">
        <v>116.4</v>
      </c>
    </row>
    <row r="890" spans="1:14" ht="10.050000000000001" customHeight="1">
      <c r="A890" s="18" t="s">
        <v>392</v>
      </c>
      <c r="B890" s="19">
        <v>2018</v>
      </c>
      <c r="C890" s="18" t="s">
        <v>747</v>
      </c>
      <c r="D890" s="20">
        <v>5</v>
      </c>
      <c r="E890" s="21">
        <v>5359.9</v>
      </c>
      <c r="F890" s="21">
        <v>0</v>
      </c>
      <c r="G890" s="21">
        <v>5359.9</v>
      </c>
      <c r="H890" s="21">
        <v>127830.6</v>
      </c>
      <c r="I890" s="21">
        <v>5965.6</v>
      </c>
      <c r="J890" s="21">
        <v>133796.20000000001</v>
      </c>
      <c r="K890" s="21">
        <v>4049.4</v>
      </c>
      <c r="L890" s="21">
        <v>632.4</v>
      </c>
      <c r="M890" s="21">
        <v>1399.6</v>
      </c>
      <c r="N890" s="21">
        <v>909.3</v>
      </c>
    </row>
    <row r="891" spans="1:14" ht="10.050000000000001" customHeight="1">
      <c r="A891" s="18" t="s">
        <v>375</v>
      </c>
      <c r="B891" s="19">
        <v>2018</v>
      </c>
      <c r="C891" s="18" t="s">
        <v>747</v>
      </c>
      <c r="D891" s="20">
        <v>5</v>
      </c>
      <c r="E891" s="21">
        <v>44213.9</v>
      </c>
      <c r="F891" s="21">
        <v>-0.1</v>
      </c>
      <c r="G891" s="21">
        <v>44213.8</v>
      </c>
      <c r="H891" s="21">
        <v>318977.40000000002</v>
      </c>
      <c r="I891" s="21">
        <v>2085.5</v>
      </c>
      <c r="J891" s="21">
        <v>321062.90000000002</v>
      </c>
      <c r="K891" s="21">
        <v>22155.9</v>
      </c>
      <c r="L891" s="21">
        <v>1059.0999999999999</v>
      </c>
      <c r="M891" s="21">
        <v>29495.1</v>
      </c>
      <c r="N891" s="21">
        <v>2557.1999999999998</v>
      </c>
    </row>
    <row r="892" spans="1:14" ht="10.050000000000001" customHeight="1">
      <c r="A892" s="18" t="s">
        <v>330</v>
      </c>
      <c r="B892" s="19">
        <v>2018</v>
      </c>
      <c r="C892" s="18" t="s">
        <v>747</v>
      </c>
      <c r="D892" s="20">
        <v>6</v>
      </c>
      <c r="E892" s="21">
        <v>97058.1</v>
      </c>
      <c r="F892" s="21">
        <v>0</v>
      </c>
      <c r="G892" s="21">
        <v>97058.1</v>
      </c>
      <c r="H892" s="21">
        <v>224985.1</v>
      </c>
      <c r="I892" s="21">
        <v>2602</v>
      </c>
      <c r="J892" s="21">
        <v>227587.1</v>
      </c>
      <c r="K892" s="21">
        <v>63920</v>
      </c>
      <c r="L892" s="21">
        <v>61665.7</v>
      </c>
      <c r="M892" s="21">
        <v>44247.199999999997</v>
      </c>
      <c r="N892" s="21">
        <v>13736.3</v>
      </c>
    </row>
    <row r="893" spans="1:14" ht="10.050000000000001" customHeight="1">
      <c r="A893" s="18" t="s">
        <v>413</v>
      </c>
      <c r="B893" s="19">
        <v>2018</v>
      </c>
      <c r="C893" s="18" t="s">
        <v>747</v>
      </c>
      <c r="D893" s="20">
        <v>6</v>
      </c>
      <c r="E893" s="21">
        <v>655.8</v>
      </c>
      <c r="F893" s="21">
        <v>0</v>
      </c>
      <c r="G893" s="21">
        <v>655.8</v>
      </c>
      <c r="H893" s="21">
        <v>13902.8</v>
      </c>
      <c r="I893" s="21">
        <v>701.9</v>
      </c>
      <c r="J893" s="21">
        <v>14604.7</v>
      </c>
      <c r="K893" s="21">
        <v>32.5</v>
      </c>
      <c r="L893" s="21">
        <v>7.3</v>
      </c>
      <c r="M893" s="21">
        <v>63</v>
      </c>
      <c r="N893" s="21">
        <v>20.5</v>
      </c>
    </row>
    <row r="894" spans="1:14" ht="10.050000000000001" customHeight="1">
      <c r="A894" s="18" t="s">
        <v>392</v>
      </c>
      <c r="B894" s="19">
        <v>2018</v>
      </c>
      <c r="C894" s="18" t="s">
        <v>747</v>
      </c>
      <c r="D894" s="20">
        <v>6</v>
      </c>
      <c r="E894" s="21">
        <v>6817.6</v>
      </c>
      <c r="F894" s="21">
        <v>5.8</v>
      </c>
      <c r="G894" s="21">
        <v>6823.4</v>
      </c>
      <c r="H894" s="21">
        <v>83048.2</v>
      </c>
      <c r="I894" s="21">
        <v>3338.8</v>
      </c>
      <c r="J894" s="21">
        <v>86387</v>
      </c>
      <c r="K894" s="21">
        <v>3609.9</v>
      </c>
      <c r="L894" s="21">
        <v>1404.9</v>
      </c>
      <c r="M894" s="21">
        <v>1708.2</v>
      </c>
      <c r="N894" s="21">
        <v>271.10000000000002</v>
      </c>
    </row>
    <row r="895" spans="1:14" ht="10.050000000000001" customHeight="1">
      <c r="A895" s="18" t="s">
        <v>375</v>
      </c>
      <c r="B895" s="19">
        <v>2018</v>
      </c>
      <c r="C895" s="18" t="s">
        <v>747</v>
      </c>
      <c r="D895" s="20">
        <v>6</v>
      </c>
      <c r="E895" s="21">
        <v>29339</v>
      </c>
      <c r="F895" s="21">
        <v>-53</v>
      </c>
      <c r="G895" s="21">
        <v>29286</v>
      </c>
      <c r="H895" s="21">
        <v>158819.29999999999</v>
      </c>
      <c r="I895" s="21">
        <v>1731.5</v>
      </c>
      <c r="J895" s="21">
        <v>160550.79999999999</v>
      </c>
      <c r="K895" s="21">
        <v>7643.6</v>
      </c>
      <c r="L895" s="21">
        <v>2580.6</v>
      </c>
      <c r="M895" s="21">
        <v>13320.3</v>
      </c>
      <c r="N895" s="21">
        <v>3780.1</v>
      </c>
    </row>
    <row r="896" spans="1:14" ht="10.050000000000001" customHeight="1">
      <c r="A896" s="18" t="s">
        <v>330</v>
      </c>
      <c r="B896" s="19">
        <v>2018</v>
      </c>
      <c r="C896" s="18" t="s">
        <v>748</v>
      </c>
      <c r="D896" s="20">
        <v>7</v>
      </c>
      <c r="E896" s="21">
        <v>2655825.6</v>
      </c>
      <c r="F896" s="21">
        <v>13460.1</v>
      </c>
      <c r="G896" s="21">
        <v>2669285.7000000002</v>
      </c>
      <c r="H896" s="21">
        <v>2548528.1</v>
      </c>
      <c r="I896" s="21">
        <v>10249.700000000001</v>
      </c>
      <c r="J896" s="21">
        <v>2558777.7999999998</v>
      </c>
      <c r="K896" s="21">
        <v>1227489.2</v>
      </c>
      <c r="L896" s="21">
        <v>1477311.8</v>
      </c>
      <c r="M896" s="21">
        <v>308641.3</v>
      </c>
      <c r="N896" s="21">
        <v>4655.3999999999996</v>
      </c>
    </row>
    <row r="897" spans="1:14" ht="10.050000000000001" customHeight="1">
      <c r="A897" s="18" t="s">
        <v>413</v>
      </c>
      <c r="B897" s="19">
        <v>2018</v>
      </c>
      <c r="C897" s="18" t="s">
        <v>748</v>
      </c>
      <c r="D897" s="20">
        <v>7</v>
      </c>
      <c r="E897" s="21">
        <v>13568.3</v>
      </c>
      <c r="F897" s="21">
        <v>0</v>
      </c>
      <c r="G897" s="21">
        <v>13568.3</v>
      </c>
      <c r="H897" s="21">
        <v>24062.1</v>
      </c>
      <c r="I897" s="21">
        <v>701.9</v>
      </c>
      <c r="J897" s="21">
        <v>24764</v>
      </c>
      <c r="K897" s="21">
        <v>2817.3</v>
      </c>
      <c r="L897" s="21">
        <v>3689.8</v>
      </c>
      <c r="M897" s="21">
        <v>905</v>
      </c>
      <c r="N897" s="21">
        <v>0</v>
      </c>
    </row>
    <row r="898" spans="1:14" ht="10.050000000000001" customHeight="1">
      <c r="A898" s="18" t="s">
        <v>392</v>
      </c>
      <c r="B898" s="19">
        <v>2018</v>
      </c>
      <c r="C898" s="18" t="s">
        <v>748</v>
      </c>
      <c r="D898" s="20">
        <v>7</v>
      </c>
      <c r="E898" s="21">
        <v>1517.5</v>
      </c>
      <c r="F898" s="21">
        <v>0</v>
      </c>
      <c r="G898" s="21">
        <v>1517.5</v>
      </c>
      <c r="H898" s="21">
        <v>66529.899999999994</v>
      </c>
      <c r="I898" s="21">
        <v>3116</v>
      </c>
      <c r="J898" s="21">
        <v>69645.899999999994</v>
      </c>
      <c r="K898" s="21">
        <v>2855.3</v>
      </c>
      <c r="L898" s="21">
        <v>816.4</v>
      </c>
      <c r="M898" s="21">
        <v>524.29999999999995</v>
      </c>
      <c r="N898" s="21">
        <v>1014.1</v>
      </c>
    </row>
    <row r="899" spans="1:14" ht="10.050000000000001" customHeight="1">
      <c r="A899" s="18" t="s">
        <v>375</v>
      </c>
      <c r="B899" s="19">
        <v>2018</v>
      </c>
      <c r="C899" s="18" t="s">
        <v>748</v>
      </c>
      <c r="D899" s="20">
        <v>7</v>
      </c>
      <c r="E899" s="21">
        <v>3856.7</v>
      </c>
      <c r="F899" s="21">
        <v>0</v>
      </c>
      <c r="G899" s="21">
        <v>3856.7</v>
      </c>
      <c r="H899" s="21">
        <v>96056.3</v>
      </c>
      <c r="I899" s="21">
        <v>1709.7</v>
      </c>
      <c r="J899" s="21">
        <v>97766</v>
      </c>
      <c r="K899" s="21">
        <v>6781.2</v>
      </c>
      <c r="L899" s="21">
        <v>358.9</v>
      </c>
      <c r="M899" s="21">
        <v>952.7</v>
      </c>
      <c r="N899" s="21">
        <v>261.3</v>
      </c>
    </row>
    <row r="900" spans="1:14" ht="10.050000000000001" customHeight="1">
      <c r="A900" s="18" t="s">
        <v>330</v>
      </c>
      <c r="B900" s="19">
        <v>2018</v>
      </c>
      <c r="C900" s="18" t="s">
        <v>748</v>
      </c>
      <c r="D900" s="20">
        <v>8</v>
      </c>
      <c r="E900" s="21">
        <v>408102.1</v>
      </c>
      <c r="F900" s="21">
        <v>944.8</v>
      </c>
      <c r="G900" s="21">
        <v>409046.9</v>
      </c>
      <c r="H900" s="21">
        <v>2592021.2000000002</v>
      </c>
      <c r="I900" s="21">
        <v>9279.4</v>
      </c>
      <c r="J900" s="21">
        <v>2601300.6</v>
      </c>
      <c r="K900" s="21">
        <v>956942.4</v>
      </c>
      <c r="L900" s="21">
        <v>60729.7</v>
      </c>
      <c r="M900" s="21">
        <v>318941</v>
      </c>
      <c r="N900" s="21">
        <v>12268.5</v>
      </c>
    </row>
    <row r="901" spans="1:14" ht="10.050000000000001" customHeight="1">
      <c r="A901" s="18" t="s">
        <v>413</v>
      </c>
      <c r="B901" s="19">
        <v>2018</v>
      </c>
      <c r="C901" s="18" t="s">
        <v>748</v>
      </c>
      <c r="D901" s="20">
        <v>8</v>
      </c>
      <c r="E901" s="21">
        <v>6590.2</v>
      </c>
      <c r="F901" s="21">
        <v>62.6</v>
      </c>
      <c r="G901" s="21">
        <v>6652.8</v>
      </c>
      <c r="H901" s="21">
        <v>27951.5</v>
      </c>
      <c r="I901" s="21">
        <v>764.5</v>
      </c>
      <c r="J901" s="21">
        <v>28716</v>
      </c>
      <c r="K901" s="21">
        <v>1028.5</v>
      </c>
      <c r="L901" s="21">
        <v>604.6</v>
      </c>
      <c r="M901" s="21">
        <v>2387.6</v>
      </c>
      <c r="N901" s="21">
        <v>5.9</v>
      </c>
    </row>
    <row r="902" spans="1:14" ht="10.050000000000001" customHeight="1">
      <c r="A902" s="18" t="s">
        <v>392</v>
      </c>
      <c r="B902" s="19">
        <v>2018</v>
      </c>
      <c r="C902" s="18" t="s">
        <v>748</v>
      </c>
      <c r="D902" s="20">
        <v>8</v>
      </c>
      <c r="E902" s="21">
        <v>2726.4</v>
      </c>
      <c r="F902" s="21">
        <v>578.29999999999995</v>
      </c>
      <c r="G902" s="21">
        <v>3304.7</v>
      </c>
      <c r="H902" s="21">
        <v>52682.9</v>
      </c>
      <c r="I902" s="21">
        <v>3487</v>
      </c>
      <c r="J902" s="21">
        <v>56169.9</v>
      </c>
      <c r="K902" s="21">
        <v>2801.5</v>
      </c>
      <c r="L902" s="21">
        <v>1061.5999999999999</v>
      </c>
      <c r="M902" s="21">
        <v>756</v>
      </c>
      <c r="N902" s="21">
        <v>359</v>
      </c>
    </row>
    <row r="903" spans="1:14" ht="10.050000000000001" customHeight="1">
      <c r="A903" s="18" t="s">
        <v>375</v>
      </c>
      <c r="B903" s="19">
        <v>2018</v>
      </c>
      <c r="C903" s="18" t="s">
        <v>748</v>
      </c>
      <c r="D903" s="20">
        <v>8</v>
      </c>
      <c r="E903" s="21">
        <v>26606.2</v>
      </c>
      <c r="F903" s="21">
        <v>1746.9</v>
      </c>
      <c r="G903" s="21">
        <v>28353.1</v>
      </c>
      <c r="H903" s="21">
        <v>86559.3</v>
      </c>
      <c r="I903" s="21">
        <v>2137</v>
      </c>
      <c r="J903" s="21">
        <v>88696.3</v>
      </c>
      <c r="K903" s="21">
        <v>19809.7</v>
      </c>
      <c r="L903" s="21">
        <v>14224.2</v>
      </c>
      <c r="M903" s="21">
        <v>1187.4000000000001</v>
      </c>
      <c r="N903" s="21">
        <v>8.1</v>
      </c>
    </row>
    <row r="904" spans="1:14" ht="10.050000000000001" customHeight="1">
      <c r="A904" s="18" t="s">
        <v>330</v>
      </c>
      <c r="B904" s="19">
        <v>2018</v>
      </c>
      <c r="C904" s="18" t="s">
        <v>748</v>
      </c>
      <c r="D904" s="20">
        <v>9</v>
      </c>
      <c r="E904" s="21">
        <v>214335.5</v>
      </c>
      <c r="F904" s="21">
        <v>2132.9</v>
      </c>
      <c r="G904" s="21">
        <v>216468.4</v>
      </c>
      <c r="H904" s="21">
        <v>2475043</v>
      </c>
      <c r="I904" s="21">
        <v>9316.7000000000007</v>
      </c>
      <c r="J904" s="21">
        <v>2484359.7000000002</v>
      </c>
      <c r="K904" s="21">
        <v>831656.9</v>
      </c>
      <c r="L904" s="21">
        <v>36410.300000000003</v>
      </c>
      <c r="M904" s="21">
        <v>151713.60000000001</v>
      </c>
      <c r="N904" s="21">
        <v>9033.2999999999993</v>
      </c>
    </row>
    <row r="905" spans="1:14" ht="10.050000000000001" customHeight="1">
      <c r="A905" s="18" t="s">
        <v>413</v>
      </c>
      <c r="B905" s="19">
        <v>2018</v>
      </c>
      <c r="C905" s="18" t="s">
        <v>748</v>
      </c>
      <c r="D905" s="20">
        <v>9</v>
      </c>
      <c r="E905" s="21">
        <v>1875</v>
      </c>
      <c r="F905" s="21">
        <v>5.3</v>
      </c>
      <c r="G905" s="21">
        <v>1880.3</v>
      </c>
      <c r="H905" s="21">
        <v>26969.5</v>
      </c>
      <c r="I905" s="21">
        <v>752</v>
      </c>
      <c r="J905" s="21">
        <v>27721.5</v>
      </c>
      <c r="K905" s="21">
        <v>742</v>
      </c>
      <c r="L905" s="21">
        <v>141.5</v>
      </c>
      <c r="M905" s="21">
        <v>426.4</v>
      </c>
      <c r="N905" s="21">
        <v>1.7</v>
      </c>
    </row>
    <row r="906" spans="1:14" ht="10.050000000000001" customHeight="1">
      <c r="A906" s="18" t="s">
        <v>392</v>
      </c>
      <c r="B906" s="19">
        <v>2018</v>
      </c>
      <c r="C906" s="18" t="s">
        <v>748</v>
      </c>
      <c r="D906" s="20">
        <v>9</v>
      </c>
      <c r="E906" s="21">
        <v>124082.6</v>
      </c>
      <c r="F906" s="21">
        <v>6009.6</v>
      </c>
      <c r="G906" s="21">
        <v>130092.2</v>
      </c>
      <c r="H906" s="21">
        <v>164470.29999999999</v>
      </c>
      <c r="I906" s="21">
        <v>8040</v>
      </c>
      <c r="J906" s="21">
        <v>172510.3</v>
      </c>
      <c r="K906" s="21">
        <v>31224.1</v>
      </c>
      <c r="L906" s="21">
        <v>40609.1</v>
      </c>
      <c r="M906" s="21">
        <v>11415.7</v>
      </c>
      <c r="N906" s="21">
        <v>520.6</v>
      </c>
    </row>
    <row r="907" spans="1:14" ht="10.050000000000001" customHeight="1">
      <c r="A907" s="18" t="s">
        <v>375</v>
      </c>
      <c r="B907" s="19">
        <v>2018</v>
      </c>
      <c r="C907" s="18" t="s">
        <v>748</v>
      </c>
      <c r="D907" s="20">
        <v>9</v>
      </c>
      <c r="E907" s="21">
        <v>610867</v>
      </c>
      <c r="F907" s="21">
        <v>8018.3</v>
      </c>
      <c r="G907" s="21">
        <v>618885.30000000005</v>
      </c>
      <c r="H907" s="21">
        <v>592031.69999999995</v>
      </c>
      <c r="I907" s="21">
        <v>7150.1</v>
      </c>
      <c r="J907" s="21">
        <v>599181.80000000005</v>
      </c>
      <c r="K907" s="21">
        <v>191929.8</v>
      </c>
      <c r="L907" s="21">
        <v>222815.4</v>
      </c>
      <c r="M907" s="21">
        <v>49059.5</v>
      </c>
      <c r="N907" s="21">
        <v>1636.1</v>
      </c>
    </row>
    <row r="908" spans="1:14" ht="10.050000000000001" customHeight="1">
      <c r="A908" s="18" t="s">
        <v>330</v>
      </c>
      <c r="B908" s="19">
        <v>2018</v>
      </c>
      <c r="C908" s="18" t="s">
        <v>748</v>
      </c>
      <c r="D908" s="20">
        <v>10</v>
      </c>
      <c r="E908" s="21">
        <v>152627.5</v>
      </c>
      <c r="F908" s="21">
        <v>16</v>
      </c>
      <c r="G908" s="21">
        <v>152643.5</v>
      </c>
      <c r="H908" s="21">
        <v>2312334.1</v>
      </c>
      <c r="I908" s="21">
        <v>8352.2999999999993</v>
      </c>
      <c r="J908" s="21">
        <v>2320686.4</v>
      </c>
      <c r="K908" s="21">
        <v>735702.6</v>
      </c>
      <c r="L908" s="21">
        <v>16384.7</v>
      </c>
      <c r="M908" s="21">
        <v>104108</v>
      </c>
      <c r="N908" s="21">
        <v>8357.4</v>
      </c>
    </row>
    <row r="909" spans="1:14" ht="10.050000000000001" customHeight="1">
      <c r="A909" s="18" t="s">
        <v>413</v>
      </c>
      <c r="B909" s="19">
        <v>2018</v>
      </c>
      <c r="C909" s="18" t="s">
        <v>748</v>
      </c>
      <c r="D909" s="20">
        <v>10</v>
      </c>
      <c r="E909" s="21">
        <v>1250.4000000000001</v>
      </c>
      <c r="F909" s="21">
        <v>21.1</v>
      </c>
      <c r="G909" s="21">
        <v>1271.5</v>
      </c>
      <c r="H909" s="21">
        <v>25674.799999999999</v>
      </c>
      <c r="I909" s="21">
        <v>773.1</v>
      </c>
      <c r="J909" s="21">
        <v>26447.9</v>
      </c>
      <c r="K909" s="21">
        <v>630.9</v>
      </c>
      <c r="L909" s="21">
        <v>78.3</v>
      </c>
      <c r="M909" s="21">
        <v>129</v>
      </c>
      <c r="N909" s="21">
        <v>60.5</v>
      </c>
    </row>
    <row r="910" spans="1:14" ht="10.050000000000001" customHeight="1">
      <c r="A910" s="18" t="s">
        <v>392</v>
      </c>
      <c r="B910" s="19">
        <v>2018</v>
      </c>
      <c r="C910" s="18" t="s">
        <v>748</v>
      </c>
      <c r="D910" s="20">
        <v>10</v>
      </c>
      <c r="E910" s="21">
        <v>114501.1</v>
      </c>
      <c r="F910" s="21">
        <v>2488.1999999999998</v>
      </c>
      <c r="G910" s="21">
        <v>116989.3</v>
      </c>
      <c r="H910" s="21">
        <v>256630.9</v>
      </c>
      <c r="I910" s="21">
        <v>10255.1</v>
      </c>
      <c r="J910" s="21">
        <v>266886</v>
      </c>
      <c r="K910" s="21">
        <v>29421.3</v>
      </c>
      <c r="L910" s="21">
        <v>18816.8</v>
      </c>
      <c r="M910" s="21">
        <v>19843.900000000001</v>
      </c>
      <c r="N910" s="21">
        <v>762.6</v>
      </c>
    </row>
    <row r="911" spans="1:14" ht="10.050000000000001" customHeight="1">
      <c r="A911" s="18" t="s">
        <v>375</v>
      </c>
      <c r="B911" s="19">
        <v>2018</v>
      </c>
      <c r="C911" s="18" t="s">
        <v>748</v>
      </c>
      <c r="D911" s="20">
        <v>10</v>
      </c>
      <c r="E911" s="21">
        <v>242812.2</v>
      </c>
      <c r="F911" s="21">
        <v>1387.6</v>
      </c>
      <c r="G911" s="21">
        <v>244199.8</v>
      </c>
      <c r="H911" s="21">
        <v>678017.7</v>
      </c>
      <c r="I911" s="21">
        <v>5588.6</v>
      </c>
      <c r="J911" s="21">
        <v>683606.3</v>
      </c>
      <c r="K911" s="21">
        <v>157040.5</v>
      </c>
      <c r="L911" s="21">
        <v>43776.4</v>
      </c>
      <c r="M911" s="21">
        <v>76738</v>
      </c>
      <c r="N911" s="21">
        <v>2019.3</v>
      </c>
    </row>
    <row r="912" spans="1:14" ht="10.050000000000001" customHeight="1">
      <c r="A912" s="18" t="s">
        <v>330</v>
      </c>
      <c r="B912" s="19">
        <v>2018</v>
      </c>
      <c r="C912" s="18" t="s">
        <v>748</v>
      </c>
      <c r="D912" s="20">
        <v>11</v>
      </c>
      <c r="E912" s="21">
        <v>199568.3</v>
      </c>
      <c r="F912" s="21">
        <v>450.7</v>
      </c>
      <c r="G912" s="21">
        <v>200019</v>
      </c>
      <c r="H912" s="21">
        <v>2195700.1</v>
      </c>
      <c r="I912" s="21">
        <v>4482.1000000000004</v>
      </c>
      <c r="J912" s="21">
        <v>2200182.2000000002</v>
      </c>
      <c r="K912" s="21">
        <v>651326.9</v>
      </c>
      <c r="L912" s="21">
        <v>52912.7</v>
      </c>
      <c r="M912" s="21">
        <v>128549.1</v>
      </c>
      <c r="N912" s="21">
        <v>8533.7000000000007</v>
      </c>
    </row>
    <row r="913" spans="1:14" ht="10.050000000000001" customHeight="1">
      <c r="A913" s="18" t="s">
        <v>413</v>
      </c>
      <c r="B913" s="19">
        <v>2018</v>
      </c>
      <c r="C913" s="18" t="s">
        <v>748</v>
      </c>
      <c r="D913" s="20">
        <v>11</v>
      </c>
      <c r="E913" s="21">
        <v>1119.0999999999999</v>
      </c>
      <c r="F913" s="21">
        <v>537.6</v>
      </c>
      <c r="G913" s="21">
        <v>1656.7</v>
      </c>
      <c r="H913" s="21">
        <v>24109.1</v>
      </c>
      <c r="I913" s="21">
        <v>931.1</v>
      </c>
      <c r="J913" s="21">
        <v>25040.2</v>
      </c>
      <c r="K913" s="21">
        <v>472</v>
      </c>
      <c r="L913" s="21">
        <v>81</v>
      </c>
      <c r="M913" s="21">
        <v>238.6</v>
      </c>
      <c r="N913" s="21">
        <v>1.2</v>
      </c>
    </row>
    <row r="914" spans="1:14" ht="10.050000000000001" customHeight="1">
      <c r="A914" s="18" t="s">
        <v>392</v>
      </c>
      <c r="B914" s="19">
        <v>2018</v>
      </c>
      <c r="C914" s="18" t="s">
        <v>748</v>
      </c>
      <c r="D914" s="20">
        <v>11</v>
      </c>
      <c r="E914" s="21">
        <v>31726.5</v>
      </c>
      <c r="F914" s="21">
        <v>1323.8</v>
      </c>
      <c r="G914" s="21">
        <v>33050.300000000003</v>
      </c>
      <c r="H914" s="21">
        <v>248231.8</v>
      </c>
      <c r="I914" s="21">
        <v>11401.4</v>
      </c>
      <c r="J914" s="21">
        <v>259633.2</v>
      </c>
      <c r="K914" s="21">
        <v>20728.400000000001</v>
      </c>
      <c r="L914" s="21">
        <v>2768.6</v>
      </c>
      <c r="M914" s="21">
        <v>10414.5</v>
      </c>
      <c r="N914" s="21">
        <v>1004.2</v>
      </c>
    </row>
    <row r="915" spans="1:14" ht="10.050000000000001" customHeight="1">
      <c r="A915" s="18" t="s">
        <v>375</v>
      </c>
      <c r="B915" s="19">
        <v>2018</v>
      </c>
      <c r="C915" s="18" t="s">
        <v>748</v>
      </c>
      <c r="D915" s="20">
        <v>11</v>
      </c>
      <c r="E915" s="21">
        <v>68357.3</v>
      </c>
      <c r="F915" s="21">
        <v>285.60000000000002</v>
      </c>
      <c r="G915" s="21">
        <v>68642.899999999994</v>
      </c>
      <c r="H915" s="21">
        <v>637863.1</v>
      </c>
      <c r="I915" s="21">
        <v>4513.6000000000004</v>
      </c>
      <c r="J915" s="21">
        <v>642376.69999999995</v>
      </c>
      <c r="K915" s="21">
        <v>114964.4</v>
      </c>
      <c r="L915" s="21">
        <v>3250.8</v>
      </c>
      <c r="M915" s="21">
        <v>41914.400000000001</v>
      </c>
      <c r="N915" s="21">
        <v>3335.3</v>
      </c>
    </row>
    <row r="916" spans="1:14" ht="10.050000000000001" customHeight="1">
      <c r="A916" s="18" t="s">
        <v>330</v>
      </c>
      <c r="B916" s="19">
        <v>2018</v>
      </c>
      <c r="C916" s="18" t="s">
        <v>748</v>
      </c>
      <c r="D916" s="20">
        <v>12</v>
      </c>
      <c r="E916" s="21">
        <v>148208</v>
      </c>
      <c r="F916" s="21">
        <v>256.3</v>
      </c>
      <c r="G916" s="21">
        <v>148464.29999999999</v>
      </c>
      <c r="H916" s="21">
        <v>1980679</v>
      </c>
      <c r="I916" s="21">
        <v>4651.5</v>
      </c>
      <c r="J916" s="21">
        <v>1985330.5</v>
      </c>
      <c r="K916" s="21">
        <v>594480.80000000005</v>
      </c>
      <c r="L916" s="21">
        <v>30033.4</v>
      </c>
      <c r="M916" s="21">
        <v>82001.7</v>
      </c>
      <c r="N916" s="21">
        <v>4789.8</v>
      </c>
    </row>
    <row r="917" spans="1:14" ht="10.050000000000001" customHeight="1">
      <c r="A917" s="18" t="s">
        <v>413</v>
      </c>
      <c r="B917" s="19">
        <v>2018</v>
      </c>
      <c r="C917" s="18" t="s">
        <v>748</v>
      </c>
      <c r="D917" s="20">
        <v>12</v>
      </c>
      <c r="E917" s="21">
        <v>904.9</v>
      </c>
      <c r="F917" s="21">
        <v>0</v>
      </c>
      <c r="G917" s="21">
        <v>904.9</v>
      </c>
      <c r="H917" s="21">
        <v>22684.5</v>
      </c>
      <c r="I917" s="21">
        <v>859</v>
      </c>
      <c r="J917" s="21">
        <v>23543.5</v>
      </c>
      <c r="K917" s="21">
        <v>372.3</v>
      </c>
      <c r="L917" s="21">
        <v>18.899999999999999</v>
      </c>
      <c r="M917" s="21">
        <v>118.1</v>
      </c>
      <c r="N917" s="21">
        <v>0.6</v>
      </c>
    </row>
    <row r="918" spans="1:14" ht="10.050000000000001" customHeight="1">
      <c r="A918" s="18" t="s">
        <v>392</v>
      </c>
      <c r="B918" s="19">
        <v>2018</v>
      </c>
      <c r="C918" s="18" t="s">
        <v>748</v>
      </c>
      <c r="D918" s="20">
        <v>12</v>
      </c>
      <c r="E918" s="21">
        <v>12068</v>
      </c>
      <c r="F918" s="21">
        <v>901.4</v>
      </c>
      <c r="G918" s="21">
        <v>12969.4</v>
      </c>
      <c r="H918" s="21">
        <v>238522.3</v>
      </c>
      <c r="I918" s="21">
        <v>10880.8</v>
      </c>
      <c r="J918" s="21">
        <v>249403.1</v>
      </c>
      <c r="K918" s="21">
        <v>15920.5</v>
      </c>
      <c r="L918" s="21">
        <v>840</v>
      </c>
      <c r="M918" s="21">
        <v>4242.8</v>
      </c>
      <c r="N918" s="21">
        <v>1405.1</v>
      </c>
    </row>
    <row r="919" spans="1:14" ht="10.050000000000001" customHeight="1">
      <c r="A919" s="18" t="s">
        <v>375</v>
      </c>
      <c r="B919" s="19">
        <v>2018</v>
      </c>
      <c r="C919" s="18" t="s">
        <v>748</v>
      </c>
      <c r="D919" s="20">
        <v>12</v>
      </c>
      <c r="E919" s="21">
        <v>29997.200000000001</v>
      </c>
      <c r="F919" s="21">
        <v>668.6</v>
      </c>
      <c r="G919" s="21">
        <v>30665.8</v>
      </c>
      <c r="H919" s="21">
        <v>577516.69999999995</v>
      </c>
      <c r="I919" s="21">
        <v>4291.3</v>
      </c>
      <c r="J919" s="21">
        <v>581808</v>
      </c>
      <c r="K919" s="21">
        <v>91292.9</v>
      </c>
      <c r="L919" s="21">
        <v>1091</v>
      </c>
      <c r="M919" s="21">
        <v>22409.4</v>
      </c>
      <c r="N919" s="21">
        <v>2361.6</v>
      </c>
    </row>
    <row r="920" spans="1:14" ht="10.050000000000001" customHeight="1">
      <c r="A920" s="18" t="s">
        <v>330</v>
      </c>
      <c r="B920" s="19">
        <v>2019</v>
      </c>
      <c r="C920" s="18" t="s">
        <v>748</v>
      </c>
      <c r="D920" s="20">
        <v>1</v>
      </c>
      <c r="E920" s="21">
        <v>197351.5</v>
      </c>
      <c r="F920" s="21">
        <v>264.2</v>
      </c>
      <c r="G920" s="21">
        <v>197615.7</v>
      </c>
      <c r="H920" s="21">
        <v>1712697.1</v>
      </c>
      <c r="I920" s="21">
        <v>4709.3</v>
      </c>
      <c r="J920" s="21">
        <v>1717406.4</v>
      </c>
      <c r="K920" s="21">
        <v>468635.8</v>
      </c>
      <c r="L920" s="21">
        <v>27358</v>
      </c>
      <c r="M920" s="21">
        <v>112317.1</v>
      </c>
      <c r="N920" s="21">
        <v>41033.300000000003</v>
      </c>
    </row>
    <row r="921" spans="1:14" ht="10.050000000000001" customHeight="1">
      <c r="A921" s="18" t="s">
        <v>413</v>
      </c>
      <c r="B921" s="19">
        <v>2019</v>
      </c>
      <c r="C921" s="18" t="s">
        <v>748</v>
      </c>
      <c r="D921" s="20">
        <v>1</v>
      </c>
      <c r="E921" s="21">
        <v>662.6</v>
      </c>
      <c r="F921" s="21">
        <v>0</v>
      </c>
      <c r="G921" s="21">
        <v>662.6</v>
      </c>
      <c r="H921" s="21">
        <v>20815.7</v>
      </c>
      <c r="I921" s="21">
        <v>672.5</v>
      </c>
      <c r="J921" s="21">
        <v>21488.2</v>
      </c>
      <c r="K921" s="21">
        <v>381.6</v>
      </c>
      <c r="L921" s="21">
        <v>43.1</v>
      </c>
      <c r="M921" s="21">
        <v>33.9</v>
      </c>
      <c r="N921" s="21">
        <v>0</v>
      </c>
    </row>
    <row r="922" spans="1:14" ht="10.050000000000001" customHeight="1">
      <c r="A922" s="18" t="s">
        <v>392</v>
      </c>
      <c r="B922" s="19">
        <v>2019</v>
      </c>
      <c r="C922" s="18" t="s">
        <v>748</v>
      </c>
      <c r="D922" s="20">
        <v>1</v>
      </c>
      <c r="E922" s="21">
        <v>6861</v>
      </c>
      <c r="F922" s="21">
        <v>222.8</v>
      </c>
      <c r="G922" s="21">
        <v>7083.8</v>
      </c>
      <c r="H922" s="21">
        <v>207558.3</v>
      </c>
      <c r="I922" s="21">
        <v>9332.6</v>
      </c>
      <c r="J922" s="21">
        <v>216890.9</v>
      </c>
      <c r="K922" s="21">
        <v>12621.8</v>
      </c>
      <c r="L922" s="21">
        <v>988.7</v>
      </c>
      <c r="M922" s="21">
        <v>3796.6</v>
      </c>
      <c r="N922" s="21">
        <v>504</v>
      </c>
    </row>
    <row r="923" spans="1:14" ht="10.050000000000001" customHeight="1">
      <c r="A923" s="18" t="s">
        <v>375</v>
      </c>
      <c r="B923" s="19">
        <v>2019</v>
      </c>
      <c r="C923" s="18" t="s">
        <v>748</v>
      </c>
      <c r="D923" s="20">
        <v>1</v>
      </c>
      <c r="E923" s="21">
        <v>27497.7</v>
      </c>
      <c r="F923" s="21">
        <v>785.3</v>
      </c>
      <c r="G923" s="21">
        <v>28283</v>
      </c>
      <c r="H923" s="21">
        <v>490831.4</v>
      </c>
      <c r="I923" s="21">
        <v>3899.7</v>
      </c>
      <c r="J923" s="21">
        <v>494731.1</v>
      </c>
      <c r="K923" s="21">
        <v>72288</v>
      </c>
      <c r="L923" s="21">
        <v>1368.3</v>
      </c>
      <c r="M923" s="21">
        <v>18274.7</v>
      </c>
      <c r="N923" s="21">
        <v>2097.8000000000002</v>
      </c>
    </row>
    <row r="924" spans="1:14" ht="10.050000000000001" customHeight="1">
      <c r="A924" s="18" t="s">
        <v>330</v>
      </c>
      <c r="B924" s="19">
        <v>2019</v>
      </c>
      <c r="C924" s="18" t="s">
        <v>748</v>
      </c>
      <c r="D924" s="20">
        <v>2</v>
      </c>
      <c r="E924" s="21">
        <v>219680.9</v>
      </c>
      <c r="F924" s="21">
        <v>0</v>
      </c>
      <c r="G924" s="21">
        <v>219680.9</v>
      </c>
      <c r="H924" s="21">
        <v>1516742.1</v>
      </c>
      <c r="I924" s="21">
        <v>3410.5</v>
      </c>
      <c r="J924" s="21">
        <v>1520152.6</v>
      </c>
      <c r="K924" s="21">
        <v>355703.1</v>
      </c>
      <c r="L924" s="21">
        <v>24492.799999999999</v>
      </c>
      <c r="M924" s="21">
        <v>125361.8</v>
      </c>
      <c r="N924" s="21">
        <v>12216.5</v>
      </c>
    </row>
    <row r="925" spans="1:14" ht="10.050000000000001" customHeight="1">
      <c r="A925" s="18" t="s">
        <v>413</v>
      </c>
      <c r="B925" s="19">
        <v>2019</v>
      </c>
      <c r="C925" s="18" t="s">
        <v>748</v>
      </c>
      <c r="D925" s="20">
        <v>2</v>
      </c>
      <c r="E925" s="21">
        <v>555.5</v>
      </c>
      <c r="F925" s="21">
        <v>15.7</v>
      </c>
      <c r="G925" s="21">
        <v>571.20000000000005</v>
      </c>
      <c r="H925" s="21">
        <v>18388.2</v>
      </c>
      <c r="I925" s="21">
        <v>646.70000000000005</v>
      </c>
      <c r="J925" s="21">
        <v>19034.900000000001</v>
      </c>
      <c r="K925" s="21">
        <v>339.5</v>
      </c>
      <c r="L925" s="21">
        <v>0</v>
      </c>
      <c r="M925" s="21">
        <v>42.1</v>
      </c>
      <c r="N925" s="21">
        <v>0</v>
      </c>
    </row>
    <row r="926" spans="1:14" ht="10.050000000000001" customHeight="1">
      <c r="A926" s="18" t="s">
        <v>392</v>
      </c>
      <c r="B926" s="19">
        <v>2019</v>
      </c>
      <c r="C926" s="18" t="s">
        <v>748</v>
      </c>
      <c r="D926" s="20">
        <v>2</v>
      </c>
      <c r="E926" s="21">
        <v>5038</v>
      </c>
      <c r="F926" s="21">
        <v>25.1</v>
      </c>
      <c r="G926" s="21">
        <v>5063.1000000000004</v>
      </c>
      <c r="H926" s="21">
        <v>191946.9</v>
      </c>
      <c r="I926" s="21">
        <v>8659.2999999999993</v>
      </c>
      <c r="J926" s="21">
        <v>200606.2</v>
      </c>
      <c r="K926" s="21">
        <v>11047.6</v>
      </c>
      <c r="L926" s="21">
        <v>621</v>
      </c>
      <c r="M926" s="21">
        <v>1848.9</v>
      </c>
      <c r="N926" s="21">
        <v>548.5</v>
      </c>
    </row>
    <row r="927" spans="1:14" ht="10.050000000000001" customHeight="1">
      <c r="A927" s="18" t="s">
        <v>375</v>
      </c>
      <c r="B927" s="19">
        <v>2019</v>
      </c>
      <c r="C927" s="18" t="s">
        <v>748</v>
      </c>
      <c r="D927" s="20">
        <v>2</v>
      </c>
      <c r="E927" s="21">
        <v>25870.2</v>
      </c>
      <c r="F927" s="21">
        <v>1648.5</v>
      </c>
      <c r="G927" s="21">
        <v>27518.7</v>
      </c>
      <c r="H927" s="21">
        <v>415018.5</v>
      </c>
      <c r="I927" s="21">
        <v>3683</v>
      </c>
      <c r="J927" s="21">
        <v>418701.5</v>
      </c>
      <c r="K927" s="21">
        <v>54252.9</v>
      </c>
      <c r="L927" s="21">
        <v>768</v>
      </c>
      <c r="M927" s="21">
        <v>16596</v>
      </c>
      <c r="N927" s="21">
        <v>2207.5</v>
      </c>
    </row>
    <row r="928" spans="1:14" ht="10.050000000000001" customHeight="1">
      <c r="A928" s="18" t="s">
        <v>330</v>
      </c>
      <c r="B928" s="19">
        <v>2019</v>
      </c>
      <c r="C928" s="18" t="s">
        <v>748</v>
      </c>
      <c r="D928" s="20">
        <v>3</v>
      </c>
      <c r="E928" s="21">
        <v>170499.3</v>
      </c>
      <c r="F928" s="21">
        <v>0</v>
      </c>
      <c r="G928" s="21">
        <v>170499.3</v>
      </c>
      <c r="H928" s="21">
        <v>1199964.5</v>
      </c>
      <c r="I928" s="21">
        <v>3267.9</v>
      </c>
      <c r="J928" s="21">
        <v>1203232.3999999999</v>
      </c>
      <c r="K928" s="21">
        <v>281252.59999999998</v>
      </c>
      <c r="L928" s="21">
        <v>17694.599999999999</v>
      </c>
      <c r="M928" s="21">
        <v>85036.800000000003</v>
      </c>
      <c r="N928" s="21">
        <v>6911.9</v>
      </c>
    </row>
    <row r="929" spans="1:14" ht="10.050000000000001" customHeight="1">
      <c r="A929" s="18" t="s">
        <v>413</v>
      </c>
      <c r="B929" s="19">
        <v>2019</v>
      </c>
      <c r="C929" s="18" t="s">
        <v>748</v>
      </c>
      <c r="D929" s="20">
        <v>3</v>
      </c>
      <c r="E929" s="21">
        <v>795</v>
      </c>
      <c r="F929" s="21">
        <v>225.7</v>
      </c>
      <c r="G929" s="21">
        <v>1020.7</v>
      </c>
      <c r="H929" s="21">
        <v>16258.9</v>
      </c>
      <c r="I929" s="21">
        <v>636.9</v>
      </c>
      <c r="J929" s="21">
        <v>16895.8</v>
      </c>
      <c r="K929" s="21">
        <v>246.1</v>
      </c>
      <c r="L929" s="21">
        <v>27.2</v>
      </c>
      <c r="M929" s="21">
        <v>107.4</v>
      </c>
      <c r="N929" s="21">
        <v>13.1</v>
      </c>
    </row>
    <row r="930" spans="1:14" ht="10.050000000000001" customHeight="1">
      <c r="A930" s="18" t="s">
        <v>392</v>
      </c>
      <c r="B930" s="19">
        <v>2019</v>
      </c>
      <c r="C930" s="18" t="s">
        <v>748</v>
      </c>
      <c r="D930" s="20">
        <v>3</v>
      </c>
      <c r="E930" s="21">
        <v>6994.2</v>
      </c>
      <c r="F930" s="21">
        <v>32.200000000000003</v>
      </c>
      <c r="G930" s="21">
        <v>7026.4</v>
      </c>
      <c r="H930" s="21">
        <v>178031.7</v>
      </c>
      <c r="I930" s="21">
        <v>6128.8</v>
      </c>
      <c r="J930" s="21">
        <v>184160.5</v>
      </c>
      <c r="K930" s="21">
        <v>9350.2999999999993</v>
      </c>
      <c r="L930" s="21">
        <v>723</v>
      </c>
      <c r="M930" s="21">
        <v>1499.4</v>
      </c>
      <c r="N930" s="21">
        <v>936</v>
      </c>
    </row>
    <row r="931" spans="1:14" ht="10.050000000000001" customHeight="1">
      <c r="A931" s="18" t="s">
        <v>375</v>
      </c>
      <c r="B931" s="19">
        <v>2019</v>
      </c>
      <c r="C931" s="18" t="s">
        <v>748</v>
      </c>
      <c r="D931" s="20">
        <v>3</v>
      </c>
      <c r="E931" s="21">
        <v>29612.3</v>
      </c>
      <c r="F931" s="21">
        <v>3094.8</v>
      </c>
      <c r="G931" s="21">
        <v>32707.1</v>
      </c>
      <c r="H931" s="21">
        <v>353371.8</v>
      </c>
      <c r="I931" s="21">
        <v>3710.3</v>
      </c>
      <c r="J931" s="21">
        <v>357082.1</v>
      </c>
      <c r="K931" s="21">
        <v>34669.4</v>
      </c>
      <c r="L931" s="21">
        <v>751.3</v>
      </c>
      <c r="M931" s="21">
        <v>19116.5</v>
      </c>
      <c r="N931" s="21">
        <v>1218.3</v>
      </c>
    </row>
    <row r="932" spans="1:14" ht="10.050000000000001" customHeight="1">
      <c r="A932" s="18" t="s">
        <v>330</v>
      </c>
      <c r="B932" s="19">
        <v>2019</v>
      </c>
      <c r="C932" s="18" t="s">
        <v>748</v>
      </c>
      <c r="D932" s="20">
        <v>4</v>
      </c>
      <c r="E932" s="21">
        <v>218556.7</v>
      </c>
      <c r="F932" s="21">
        <v>0</v>
      </c>
      <c r="G932" s="21">
        <v>218556.7</v>
      </c>
      <c r="H932" s="21">
        <v>883986.4</v>
      </c>
      <c r="I932" s="21">
        <v>3103.4</v>
      </c>
      <c r="J932" s="21">
        <v>887089.8</v>
      </c>
      <c r="K932" s="21">
        <v>151425.9</v>
      </c>
      <c r="L932" s="21">
        <v>18881.3</v>
      </c>
      <c r="M932" s="21">
        <v>131121.60000000001</v>
      </c>
      <c r="N932" s="21">
        <v>17538.2</v>
      </c>
    </row>
    <row r="933" spans="1:14" ht="10.050000000000001" customHeight="1">
      <c r="A933" s="18" t="s">
        <v>413</v>
      </c>
      <c r="B933" s="19">
        <v>2019</v>
      </c>
      <c r="C933" s="18" t="s">
        <v>748</v>
      </c>
      <c r="D933" s="20">
        <v>4</v>
      </c>
      <c r="E933" s="21">
        <v>370.9</v>
      </c>
      <c r="F933" s="21">
        <v>438.9</v>
      </c>
      <c r="G933" s="21">
        <v>809.8</v>
      </c>
      <c r="H933" s="21">
        <v>13040.9</v>
      </c>
      <c r="I933" s="21">
        <v>645.29999999999995</v>
      </c>
      <c r="J933" s="21">
        <v>13686.2</v>
      </c>
      <c r="K933" s="21">
        <v>227.2</v>
      </c>
      <c r="L933" s="21">
        <v>19.5</v>
      </c>
      <c r="M933" s="21">
        <v>38.4</v>
      </c>
      <c r="N933" s="21">
        <v>0</v>
      </c>
    </row>
    <row r="934" spans="1:14" ht="10.050000000000001" customHeight="1">
      <c r="A934" s="18" t="s">
        <v>392</v>
      </c>
      <c r="B934" s="19">
        <v>2019</v>
      </c>
      <c r="C934" s="18" t="s">
        <v>748</v>
      </c>
      <c r="D934" s="20">
        <v>4</v>
      </c>
      <c r="E934" s="21">
        <v>4746.7</v>
      </c>
      <c r="F934" s="21">
        <v>27.6</v>
      </c>
      <c r="G934" s="21">
        <v>4774.3</v>
      </c>
      <c r="H934" s="21">
        <v>155170.9</v>
      </c>
      <c r="I934" s="21">
        <v>4784.8999999999996</v>
      </c>
      <c r="J934" s="21">
        <v>159955.79999999999</v>
      </c>
      <c r="K934" s="21">
        <v>7106.8</v>
      </c>
      <c r="L934" s="21">
        <v>829.2</v>
      </c>
      <c r="M934" s="21">
        <v>2404</v>
      </c>
      <c r="N934" s="21">
        <v>468.8</v>
      </c>
    </row>
    <row r="935" spans="1:14" ht="10.050000000000001" customHeight="1">
      <c r="A935" s="18" t="s">
        <v>375</v>
      </c>
      <c r="B935" s="19">
        <v>2019</v>
      </c>
      <c r="C935" s="18" t="s">
        <v>748</v>
      </c>
      <c r="D935" s="20">
        <v>4</v>
      </c>
      <c r="E935" s="21">
        <v>26543.5</v>
      </c>
      <c r="F935" s="21">
        <v>0</v>
      </c>
      <c r="G935" s="21">
        <v>26543.5</v>
      </c>
      <c r="H935" s="21">
        <v>264009.59999999998</v>
      </c>
      <c r="I935" s="21">
        <v>3261.3</v>
      </c>
      <c r="J935" s="21">
        <v>267270.90000000002</v>
      </c>
      <c r="K935" s="21">
        <v>19560.8</v>
      </c>
      <c r="L935" s="21">
        <v>648.4</v>
      </c>
      <c r="M935" s="21">
        <v>14362.8</v>
      </c>
      <c r="N935" s="21">
        <v>1394.7</v>
      </c>
    </row>
    <row r="936" spans="1:14" ht="10.050000000000001" customHeight="1">
      <c r="A936" s="18" t="s">
        <v>330</v>
      </c>
      <c r="B936" s="19">
        <v>2019</v>
      </c>
      <c r="C936" s="18" t="s">
        <v>748</v>
      </c>
      <c r="D936" s="20">
        <v>5</v>
      </c>
      <c r="E936" s="21">
        <v>188240.1</v>
      </c>
      <c r="F936" s="21">
        <v>0</v>
      </c>
      <c r="G936" s="21">
        <v>188240.1</v>
      </c>
      <c r="H936" s="21">
        <v>543594.4</v>
      </c>
      <c r="I936" s="21">
        <v>3433.4</v>
      </c>
      <c r="J936" s="21">
        <v>547027.80000000005</v>
      </c>
      <c r="K936" s="21">
        <v>53055.3</v>
      </c>
      <c r="L936" s="21">
        <v>18261.5</v>
      </c>
      <c r="M936" s="21">
        <v>111873.7</v>
      </c>
      <c r="N936" s="21">
        <v>5031.8999999999996</v>
      </c>
    </row>
    <row r="937" spans="1:14" ht="10.050000000000001" customHeight="1">
      <c r="A937" s="18" t="s">
        <v>413</v>
      </c>
      <c r="B937" s="19">
        <v>2019</v>
      </c>
      <c r="C937" s="18" t="s">
        <v>748</v>
      </c>
      <c r="D937" s="20">
        <v>5</v>
      </c>
      <c r="E937" s="21">
        <v>363.5</v>
      </c>
      <c r="F937" s="21">
        <v>0</v>
      </c>
      <c r="G937" s="21">
        <v>363.5</v>
      </c>
      <c r="H937" s="21">
        <v>10372.200000000001</v>
      </c>
      <c r="I937" s="21">
        <v>645.29999999999995</v>
      </c>
      <c r="J937" s="21">
        <v>11017.5</v>
      </c>
      <c r="K937" s="21">
        <v>199.1</v>
      </c>
      <c r="L937" s="21">
        <v>6.3</v>
      </c>
      <c r="M937" s="21">
        <v>28.1</v>
      </c>
      <c r="N937" s="21">
        <v>6.3</v>
      </c>
    </row>
    <row r="938" spans="1:14" ht="10.050000000000001" customHeight="1">
      <c r="A938" s="18" t="s">
        <v>392</v>
      </c>
      <c r="B938" s="19">
        <v>2019</v>
      </c>
      <c r="C938" s="18" t="s">
        <v>748</v>
      </c>
      <c r="D938" s="20">
        <v>5</v>
      </c>
      <c r="E938" s="21">
        <v>5305.5</v>
      </c>
      <c r="F938" s="21">
        <v>0</v>
      </c>
      <c r="G938" s="21">
        <v>5305.5</v>
      </c>
      <c r="H938" s="21">
        <v>129527.2</v>
      </c>
      <c r="I938" s="21">
        <v>3977.2</v>
      </c>
      <c r="J938" s="21">
        <v>133504.4</v>
      </c>
      <c r="K938" s="21">
        <v>4754.3999999999996</v>
      </c>
      <c r="L938" s="21">
        <v>740.1</v>
      </c>
      <c r="M938" s="21">
        <v>1994.4</v>
      </c>
      <c r="N938" s="21">
        <v>1224</v>
      </c>
    </row>
    <row r="939" spans="1:14" ht="10.050000000000001" customHeight="1">
      <c r="A939" s="18" t="s">
        <v>375</v>
      </c>
      <c r="B939" s="19">
        <v>2019</v>
      </c>
      <c r="C939" s="18" t="s">
        <v>748</v>
      </c>
      <c r="D939" s="20">
        <v>5</v>
      </c>
      <c r="E939" s="21">
        <v>21139.5</v>
      </c>
      <c r="F939" s="21">
        <v>0</v>
      </c>
      <c r="G939" s="21">
        <v>21139.5</v>
      </c>
      <c r="H939" s="21">
        <v>167233.4</v>
      </c>
      <c r="I939" s="21">
        <v>3058.7</v>
      </c>
      <c r="J939" s="21">
        <v>170292.1</v>
      </c>
      <c r="K939" s="21">
        <v>7901.5</v>
      </c>
      <c r="L939" s="21">
        <v>805</v>
      </c>
      <c r="M939" s="21">
        <v>11405.5</v>
      </c>
      <c r="N939" s="21">
        <v>1057.7</v>
      </c>
    </row>
    <row r="940" spans="1:14" ht="10.050000000000001" customHeight="1">
      <c r="A940" s="18" t="s">
        <v>330</v>
      </c>
      <c r="B940" s="19">
        <v>2019</v>
      </c>
      <c r="C940" s="18" t="s">
        <v>748</v>
      </c>
      <c r="D940" s="20">
        <v>6</v>
      </c>
      <c r="E940" s="21">
        <v>72916.5</v>
      </c>
      <c r="F940" s="21">
        <v>11.9</v>
      </c>
      <c r="G940" s="21">
        <v>72928.399999999994</v>
      </c>
      <c r="H940" s="21">
        <v>197911.3</v>
      </c>
      <c r="I940" s="21">
        <v>3073.7</v>
      </c>
      <c r="J940" s="21">
        <v>200985</v>
      </c>
      <c r="K940" s="21">
        <v>25117.4</v>
      </c>
      <c r="L940" s="21">
        <v>12049.5</v>
      </c>
      <c r="M940" s="21">
        <v>30569.5</v>
      </c>
      <c r="N940" s="21">
        <v>9634.1</v>
      </c>
    </row>
    <row r="941" spans="1:14" ht="10.050000000000001" customHeight="1">
      <c r="A941" s="18" t="s">
        <v>413</v>
      </c>
      <c r="B941" s="19">
        <v>2019</v>
      </c>
      <c r="C941" s="18" t="s">
        <v>748</v>
      </c>
      <c r="D941" s="20">
        <v>6</v>
      </c>
      <c r="E941" s="21">
        <v>687.9</v>
      </c>
      <c r="F941" s="21">
        <v>0</v>
      </c>
      <c r="G941" s="21">
        <v>687.9</v>
      </c>
      <c r="H941" s="21">
        <v>6243.1</v>
      </c>
      <c r="I941" s="21">
        <v>621.6</v>
      </c>
      <c r="J941" s="21">
        <v>6864.7</v>
      </c>
      <c r="K941" s="21">
        <v>122.1</v>
      </c>
      <c r="L941" s="21">
        <v>26.1</v>
      </c>
      <c r="M941" s="21">
        <v>103.1</v>
      </c>
      <c r="N941" s="21">
        <v>0</v>
      </c>
    </row>
    <row r="942" spans="1:14" ht="10.050000000000001" customHeight="1">
      <c r="A942" s="18" t="s">
        <v>392</v>
      </c>
      <c r="B942" s="19">
        <v>2019</v>
      </c>
      <c r="C942" s="18" t="s">
        <v>748</v>
      </c>
      <c r="D942" s="20">
        <v>6</v>
      </c>
      <c r="E942" s="21">
        <v>4891</v>
      </c>
      <c r="F942" s="21">
        <v>32.200000000000003</v>
      </c>
      <c r="G942" s="21">
        <v>4923.2</v>
      </c>
      <c r="H942" s="21">
        <v>89536.9</v>
      </c>
      <c r="I942" s="21">
        <v>2850.1</v>
      </c>
      <c r="J942" s="21">
        <v>92387</v>
      </c>
      <c r="K942" s="21">
        <v>3620</v>
      </c>
      <c r="L942" s="21">
        <v>1270</v>
      </c>
      <c r="M942" s="21">
        <v>2059.9</v>
      </c>
      <c r="N942" s="21">
        <v>566.4</v>
      </c>
    </row>
    <row r="943" spans="1:14" ht="10.050000000000001" customHeight="1">
      <c r="A943" s="18" t="s">
        <v>375</v>
      </c>
      <c r="B943" s="19">
        <v>2019</v>
      </c>
      <c r="C943" s="18" t="s">
        <v>748</v>
      </c>
      <c r="D943" s="20">
        <v>6</v>
      </c>
      <c r="E943" s="21">
        <v>11719.4</v>
      </c>
      <c r="F943" s="21">
        <v>-252</v>
      </c>
      <c r="G943" s="21">
        <v>11467.4</v>
      </c>
      <c r="H943" s="21">
        <v>77900.100000000006</v>
      </c>
      <c r="I943" s="21">
        <v>2741</v>
      </c>
      <c r="J943" s="21">
        <v>80641.100000000006</v>
      </c>
      <c r="K943" s="21">
        <v>3336.4</v>
      </c>
      <c r="L943" s="21">
        <v>2522.3000000000002</v>
      </c>
      <c r="M943" s="21">
        <v>3957.6</v>
      </c>
      <c r="N943" s="21">
        <v>3215.9</v>
      </c>
    </row>
    <row r="944" spans="1:14" ht="10.050000000000001" customHeight="1">
      <c r="A944" s="18" t="s">
        <v>330</v>
      </c>
      <c r="B944" s="19">
        <v>2019</v>
      </c>
      <c r="C944" s="18" t="s">
        <v>749</v>
      </c>
      <c r="D944" s="20">
        <v>7</v>
      </c>
      <c r="E944" s="21">
        <v>1633064.2</v>
      </c>
      <c r="F944" s="21">
        <v>22345.8</v>
      </c>
      <c r="G944" s="21">
        <v>1655410</v>
      </c>
      <c r="H944" s="21">
        <v>1651966.7</v>
      </c>
      <c r="I944" s="21">
        <v>16444.099999999999</v>
      </c>
      <c r="J944" s="21">
        <v>1668410.8</v>
      </c>
      <c r="K944" s="21">
        <v>830441.8</v>
      </c>
      <c r="L944" s="21">
        <v>938691.9</v>
      </c>
      <c r="M944" s="21">
        <v>126047.1</v>
      </c>
      <c r="N944" s="21">
        <v>6834.1</v>
      </c>
    </row>
    <row r="945" spans="1:14" ht="10.050000000000001" customHeight="1">
      <c r="A945" s="18" t="s">
        <v>413</v>
      </c>
      <c r="B945" s="19">
        <v>2019</v>
      </c>
      <c r="C945" s="18" t="s">
        <v>749</v>
      </c>
      <c r="D945" s="20">
        <v>7</v>
      </c>
      <c r="E945" s="21">
        <v>13475.1</v>
      </c>
      <c r="F945" s="21">
        <v>4.7</v>
      </c>
      <c r="G945" s="21">
        <v>13479.8</v>
      </c>
      <c r="H945" s="21">
        <v>17581.099999999999</v>
      </c>
      <c r="I945" s="21">
        <v>604.29999999999995</v>
      </c>
      <c r="J945" s="21">
        <v>18185.400000000001</v>
      </c>
      <c r="K945" s="21">
        <v>3800</v>
      </c>
      <c r="L945" s="21">
        <v>4718.3</v>
      </c>
      <c r="M945" s="21">
        <v>1036</v>
      </c>
      <c r="N945" s="21">
        <v>4.4000000000000004</v>
      </c>
    </row>
    <row r="946" spans="1:14" ht="10.050000000000001" customHeight="1">
      <c r="A946" s="18" t="s">
        <v>392</v>
      </c>
      <c r="B946" s="19">
        <v>2019</v>
      </c>
      <c r="C946" s="18" t="s">
        <v>749</v>
      </c>
      <c r="D946" s="20">
        <v>7</v>
      </c>
      <c r="E946" s="21">
        <v>1907.5</v>
      </c>
      <c r="F946" s="21">
        <v>0</v>
      </c>
      <c r="G946" s="21">
        <v>1907.5</v>
      </c>
      <c r="H946" s="21">
        <v>81550.3</v>
      </c>
      <c r="I946" s="21">
        <v>2454.6999999999998</v>
      </c>
      <c r="J946" s="21">
        <v>84005</v>
      </c>
      <c r="K946" s="21">
        <v>2825.3</v>
      </c>
      <c r="L946" s="21">
        <v>651.9</v>
      </c>
      <c r="M946" s="21">
        <v>557.5</v>
      </c>
      <c r="N946" s="21">
        <v>599.9</v>
      </c>
    </row>
    <row r="947" spans="1:14" ht="10.050000000000001" customHeight="1">
      <c r="A947" s="18" t="s">
        <v>375</v>
      </c>
      <c r="B947" s="19">
        <v>2019</v>
      </c>
      <c r="C947" s="18" t="s">
        <v>749</v>
      </c>
      <c r="D947" s="20">
        <v>7</v>
      </c>
      <c r="E947" s="21">
        <v>778.3</v>
      </c>
      <c r="F947" s="21">
        <v>0</v>
      </c>
      <c r="G947" s="21">
        <v>778.3</v>
      </c>
      <c r="H947" s="21">
        <v>55107.8</v>
      </c>
      <c r="I947" s="21">
        <v>2459.3000000000002</v>
      </c>
      <c r="J947" s="21">
        <v>57567.1</v>
      </c>
      <c r="K947" s="21">
        <v>3263.3</v>
      </c>
      <c r="L947" s="21">
        <v>120.6</v>
      </c>
      <c r="M947" s="21">
        <v>174.8</v>
      </c>
      <c r="N947" s="21">
        <v>3.6</v>
      </c>
    </row>
    <row r="948" spans="1:14" ht="10.050000000000001" customHeight="1">
      <c r="A948" s="18" t="s">
        <v>330</v>
      </c>
      <c r="B948" s="19">
        <v>2019</v>
      </c>
      <c r="C948" s="18" t="s">
        <v>749</v>
      </c>
      <c r="D948" s="20">
        <v>8</v>
      </c>
      <c r="E948" s="21">
        <v>499538.1</v>
      </c>
      <c r="F948" s="21">
        <v>656.8</v>
      </c>
      <c r="G948" s="21">
        <v>500194.9</v>
      </c>
      <c r="H948" s="21">
        <v>1895044.6</v>
      </c>
      <c r="I948" s="21">
        <v>16290.3</v>
      </c>
      <c r="J948" s="21">
        <v>1911334.9</v>
      </c>
      <c r="K948" s="21">
        <v>684007.5</v>
      </c>
      <c r="L948" s="21">
        <v>168725.3</v>
      </c>
      <c r="M948" s="21">
        <v>303802.2</v>
      </c>
      <c r="N948" s="21">
        <v>11209.9</v>
      </c>
    </row>
    <row r="949" spans="1:14" ht="10.050000000000001" customHeight="1">
      <c r="A949" s="18" t="s">
        <v>413</v>
      </c>
      <c r="B949" s="19">
        <v>2019</v>
      </c>
      <c r="C949" s="18" t="s">
        <v>749</v>
      </c>
      <c r="D949" s="20">
        <v>8</v>
      </c>
      <c r="E949" s="21">
        <v>8209.9</v>
      </c>
      <c r="F949" s="21">
        <v>0</v>
      </c>
      <c r="G949" s="21">
        <v>8209.9</v>
      </c>
      <c r="H949" s="21">
        <v>23706.2</v>
      </c>
      <c r="I949" s="21">
        <v>556</v>
      </c>
      <c r="J949" s="21">
        <v>24262.2</v>
      </c>
      <c r="K949" s="21">
        <v>1504</v>
      </c>
      <c r="L949" s="21">
        <v>810.1</v>
      </c>
      <c r="M949" s="21">
        <v>3106.3</v>
      </c>
      <c r="N949" s="21">
        <v>0</v>
      </c>
    </row>
    <row r="950" spans="1:14" ht="10.050000000000001" customHeight="1">
      <c r="A950" s="18" t="s">
        <v>392</v>
      </c>
      <c r="B950" s="19">
        <v>2019</v>
      </c>
      <c r="C950" s="18" t="s">
        <v>749</v>
      </c>
      <c r="D950" s="20">
        <v>8</v>
      </c>
      <c r="E950" s="21">
        <v>928.6</v>
      </c>
      <c r="F950" s="21">
        <v>0</v>
      </c>
      <c r="G950" s="21">
        <v>928.6</v>
      </c>
      <c r="H950" s="21">
        <v>61591.6</v>
      </c>
      <c r="I950" s="21">
        <v>2454.6999999999998</v>
      </c>
      <c r="J950" s="21">
        <v>64046.3</v>
      </c>
      <c r="K950" s="21">
        <v>2228.9</v>
      </c>
      <c r="L950" s="21">
        <v>518.70000000000005</v>
      </c>
      <c r="M950" s="21">
        <v>341.3</v>
      </c>
      <c r="N950" s="21">
        <v>807.2</v>
      </c>
    </row>
    <row r="951" spans="1:14" ht="10.050000000000001" customHeight="1">
      <c r="A951" s="18" t="s">
        <v>375</v>
      </c>
      <c r="B951" s="19">
        <v>2019</v>
      </c>
      <c r="C951" s="18" t="s">
        <v>749</v>
      </c>
      <c r="D951" s="20">
        <v>8</v>
      </c>
      <c r="E951" s="21">
        <v>7419</v>
      </c>
      <c r="F951" s="21">
        <v>211.1</v>
      </c>
      <c r="G951" s="21">
        <v>7630.1</v>
      </c>
      <c r="H951" s="21">
        <v>46677.1</v>
      </c>
      <c r="I951" s="21">
        <v>2651.6</v>
      </c>
      <c r="J951" s="21">
        <v>49328.7</v>
      </c>
      <c r="K951" s="21">
        <v>7261.2</v>
      </c>
      <c r="L951" s="21">
        <v>4307.8999999999996</v>
      </c>
      <c r="M951" s="21">
        <v>89.4</v>
      </c>
      <c r="N951" s="21">
        <v>216.9</v>
      </c>
    </row>
    <row r="952" spans="1:14" ht="10.050000000000001" customHeight="1">
      <c r="A952" s="18" t="s">
        <v>330</v>
      </c>
      <c r="B952" s="19">
        <v>2019</v>
      </c>
      <c r="C952" s="18" t="s">
        <v>749</v>
      </c>
      <c r="D952" s="20">
        <v>9</v>
      </c>
      <c r="E952" s="21">
        <v>228534.3</v>
      </c>
      <c r="F952" s="21">
        <v>560.70000000000005</v>
      </c>
      <c r="G952" s="21">
        <v>229095</v>
      </c>
      <c r="H952" s="21">
        <v>1851348.8</v>
      </c>
      <c r="I952" s="21">
        <v>13547.1</v>
      </c>
      <c r="J952" s="21">
        <v>1864895.9</v>
      </c>
      <c r="K952" s="21">
        <v>524391</v>
      </c>
      <c r="L952" s="21">
        <v>30871.5</v>
      </c>
      <c r="M952" s="21">
        <v>174875.8</v>
      </c>
      <c r="N952" s="21">
        <v>15714.2</v>
      </c>
    </row>
    <row r="953" spans="1:14" ht="10.050000000000001" customHeight="1">
      <c r="A953" s="18" t="s">
        <v>413</v>
      </c>
      <c r="B953" s="19">
        <v>2019</v>
      </c>
      <c r="C953" s="18" t="s">
        <v>749</v>
      </c>
      <c r="D953" s="20">
        <v>9</v>
      </c>
      <c r="E953" s="21">
        <v>2534.5</v>
      </c>
      <c r="F953" s="21">
        <v>166.1</v>
      </c>
      <c r="G953" s="21">
        <v>2700.6</v>
      </c>
      <c r="H953" s="21">
        <v>22730.400000000001</v>
      </c>
      <c r="I953" s="21">
        <v>689.1</v>
      </c>
      <c r="J953" s="21">
        <v>23419.5</v>
      </c>
      <c r="K953" s="21">
        <v>770.3</v>
      </c>
      <c r="L953" s="21">
        <v>537.79999999999995</v>
      </c>
      <c r="M953" s="21">
        <v>1209.4000000000001</v>
      </c>
      <c r="N953" s="21">
        <v>61.7</v>
      </c>
    </row>
    <row r="954" spans="1:14" ht="10.050000000000001" customHeight="1">
      <c r="A954" s="18" t="s">
        <v>392</v>
      </c>
      <c r="B954" s="19">
        <v>2019</v>
      </c>
      <c r="C954" s="18" t="s">
        <v>749</v>
      </c>
      <c r="D954" s="20">
        <v>9</v>
      </c>
      <c r="E954" s="21">
        <v>92417.5</v>
      </c>
      <c r="F954" s="21">
        <v>5343.8</v>
      </c>
      <c r="G954" s="21">
        <v>97761.3</v>
      </c>
      <c r="H954" s="21">
        <v>144286.79999999999</v>
      </c>
      <c r="I954" s="21">
        <v>6464.5</v>
      </c>
      <c r="J954" s="21">
        <v>150751.29999999999</v>
      </c>
      <c r="K954" s="21">
        <v>21856.1</v>
      </c>
      <c r="L954" s="21">
        <v>29954.2</v>
      </c>
      <c r="M954" s="21">
        <v>9201.4</v>
      </c>
      <c r="N954" s="21">
        <v>1041</v>
      </c>
    </row>
    <row r="955" spans="1:14" ht="10.050000000000001" customHeight="1">
      <c r="A955" s="18" t="s">
        <v>375</v>
      </c>
      <c r="B955" s="19">
        <v>2019</v>
      </c>
      <c r="C955" s="18" t="s">
        <v>749</v>
      </c>
      <c r="D955" s="20">
        <v>9</v>
      </c>
      <c r="E955" s="21">
        <v>643879.4</v>
      </c>
      <c r="F955" s="21">
        <v>8058.4</v>
      </c>
      <c r="G955" s="21">
        <v>651937.80000000005</v>
      </c>
      <c r="H955" s="21">
        <v>591087</v>
      </c>
      <c r="I955" s="21">
        <v>7528.7</v>
      </c>
      <c r="J955" s="21">
        <v>598615.69999999995</v>
      </c>
      <c r="K955" s="21">
        <v>165956.1</v>
      </c>
      <c r="L955" s="21">
        <v>204953.60000000001</v>
      </c>
      <c r="M955" s="21">
        <v>45758</v>
      </c>
      <c r="N955" s="21">
        <v>499.8</v>
      </c>
    </row>
    <row r="956" spans="1:14" ht="10.050000000000001" customHeight="1">
      <c r="A956" s="18" t="s">
        <v>330</v>
      </c>
      <c r="B956" s="19">
        <v>2019</v>
      </c>
      <c r="C956" s="18" t="s">
        <v>749</v>
      </c>
      <c r="D956" s="20">
        <v>10</v>
      </c>
      <c r="E956" s="21">
        <v>136892.20000000001</v>
      </c>
      <c r="F956" s="21">
        <v>5.3</v>
      </c>
      <c r="G956" s="21">
        <v>136897.5</v>
      </c>
      <c r="H956" s="21">
        <v>1710610.5</v>
      </c>
      <c r="I956" s="21">
        <v>13066.4</v>
      </c>
      <c r="J956" s="21">
        <v>1723676.9</v>
      </c>
      <c r="K956" s="21">
        <v>452029.8</v>
      </c>
      <c r="L956" s="21">
        <v>13148.8</v>
      </c>
      <c r="M956" s="21">
        <v>77244.800000000003</v>
      </c>
      <c r="N956" s="21">
        <v>8173.3</v>
      </c>
    </row>
    <row r="957" spans="1:14" ht="10.050000000000001" customHeight="1">
      <c r="A957" s="18" t="s">
        <v>413</v>
      </c>
      <c r="B957" s="19">
        <v>2019</v>
      </c>
      <c r="C957" s="18" t="s">
        <v>749</v>
      </c>
      <c r="D957" s="20">
        <v>10</v>
      </c>
      <c r="E957" s="21">
        <v>1525.1</v>
      </c>
      <c r="F957" s="21">
        <v>489.5</v>
      </c>
      <c r="G957" s="21">
        <v>2014.6</v>
      </c>
      <c r="H957" s="21">
        <v>20441.7</v>
      </c>
      <c r="I957" s="21">
        <v>1175.7</v>
      </c>
      <c r="J957" s="21">
        <v>21617.4</v>
      </c>
      <c r="K957" s="21">
        <v>400.9</v>
      </c>
      <c r="L957" s="21">
        <v>108.2</v>
      </c>
      <c r="M957" s="21">
        <v>422.5</v>
      </c>
      <c r="N957" s="21">
        <v>55.1</v>
      </c>
    </row>
    <row r="958" spans="1:14" ht="10.050000000000001" customHeight="1">
      <c r="A958" s="18" t="s">
        <v>392</v>
      </c>
      <c r="B958" s="19">
        <v>2019</v>
      </c>
      <c r="C958" s="18" t="s">
        <v>749</v>
      </c>
      <c r="D958" s="20">
        <v>10</v>
      </c>
      <c r="E958" s="21">
        <v>160308.9</v>
      </c>
      <c r="F958" s="21">
        <v>3791.7</v>
      </c>
      <c r="G958" s="21">
        <v>164100.6</v>
      </c>
      <c r="H958" s="21">
        <v>282153.8</v>
      </c>
      <c r="I958" s="21">
        <v>9887.7000000000007</v>
      </c>
      <c r="J958" s="21">
        <v>292041.5</v>
      </c>
      <c r="K958" s="21">
        <v>32375</v>
      </c>
      <c r="L958" s="21">
        <v>29081.3</v>
      </c>
      <c r="M958" s="21">
        <v>18003.900000000001</v>
      </c>
      <c r="N958" s="21">
        <v>558.4</v>
      </c>
    </row>
    <row r="959" spans="1:14" ht="10.050000000000001" customHeight="1">
      <c r="A959" s="18" t="s">
        <v>375</v>
      </c>
      <c r="B959" s="19">
        <v>2019</v>
      </c>
      <c r="C959" s="18" t="s">
        <v>749</v>
      </c>
      <c r="D959" s="20">
        <v>10</v>
      </c>
      <c r="E959" s="21">
        <v>320338.2</v>
      </c>
      <c r="F959" s="21">
        <v>1197.7</v>
      </c>
      <c r="G959" s="21">
        <v>321535.90000000002</v>
      </c>
      <c r="H959" s="21">
        <v>758400.2</v>
      </c>
      <c r="I959" s="21">
        <v>6394.1</v>
      </c>
      <c r="J959" s="21">
        <v>764794.3</v>
      </c>
      <c r="K959" s="21">
        <v>128012.2</v>
      </c>
      <c r="L959" s="21">
        <v>51188.4</v>
      </c>
      <c r="M959" s="21">
        <v>87405.8</v>
      </c>
      <c r="N959" s="21">
        <v>1784.4</v>
      </c>
    </row>
    <row r="960" spans="1:14" ht="10.050000000000001" customHeight="1">
      <c r="A960" s="18" t="s">
        <v>330</v>
      </c>
      <c r="B960" s="19">
        <v>2019</v>
      </c>
      <c r="C960" s="18" t="s">
        <v>749</v>
      </c>
      <c r="D960" s="20">
        <v>11</v>
      </c>
      <c r="E960" s="21">
        <v>165288.9</v>
      </c>
      <c r="F960" s="21">
        <v>921.3</v>
      </c>
      <c r="G960" s="21">
        <v>166210.20000000001</v>
      </c>
      <c r="H960" s="21">
        <v>1634474.6</v>
      </c>
      <c r="I960" s="21">
        <v>13099.5</v>
      </c>
      <c r="J960" s="21">
        <v>1647574.1</v>
      </c>
      <c r="K960" s="21">
        <v>359957.7</v>
      </c>
      <c r="L960" s="21">
        <v>16385.099999999999</v>
      </c>
      <c r="M960" s="21">
        <v>99335.6</v>
      </c>
      <c r="N960" s="21">
        <v>9121.9</v>
      </c>
    </row>
    <row r="961" spans="1:14" ht="10.050000000000001" customHeight="1">
      <c r="A961" s="18" t="s">
        <v>413</v>
      </c>
      <c r="B961" s="19">
        <v>2019</v>
      </c>
      <c r="C961" s="18" t="s">
        <v>749</v>
      </c>
      <c r="D961" s="20">
        <v>11</v>
      </c>
      <c r="E961" s="21">
        <v>715.7</v>
      </c>
      <c r="F961" s="21">
        <v>239.5</v>
      </c>
      <c r="G961" s="21">
        <v>955.2</v>
      </c>
      <c r="H961" s="21">
        <v>18796.3</v>
      </c>
      <c r="I961" s="21">
        <v>856.4</v>
      </c>
      <c r="J961" s="21">
        <v>19652.7</v>
      </c>
      <c r="K961" s="21">
        <v>380.1</v>
      </c>
      <c r="L961" s="21">
        <v>33.799999999999997</v>
      </c>
      <c r="M961" s="21">
        <v>54.6</v>
      </c>
      <c r="N961" s="21">
        <v>0</v>
      </c>
    </row>
    <row r="962" spans="1:14" ht="10.050000000000001" customHeight="1">
      <c r="A962" s="18" t="s">
        <v>392</v>
      </c>
      <c r="B962" s="19">
        <v>2019</v>
      </c>
      <c r="C962" s="18" t="s">
        <v>749</v>
      </c>
      <c r="D962" s="20">
        <v>11</v>
      </c>
      <c r="E962" s="21">
        <v>31504</v>
      </c>
      <c r="F962" s="21">
        <v>2926.3</v>
      </c>
      <c r="G962" s="21">
        <v>34430.300000000003</v>
      </c>
      <c r="H962" s="21">
        <v>279365.09999999998</v>
      </c>
      <c r="I962" s="21">
        <v>11331.7</v>
      </c>
      <c r="J962" s="21">
        <v>290696.8</v>
      </c>
      <c r="K962" s="21">
        <v>20249.2</v>
      </c>
      <c r="L962" s="21">
        <v>3404.2</v>
      </c>
      <c r="M962" s="21">
        <v>14509.4</v>
      </c>
      <c r="N962" s="21">
        <v>1022.2</v>
      </c>
    </row>
    <row r="963" spans="1:14" ht="10.050000000000001" customHeight="1">
      <c r="A963" s="18" t="s">
        <v>375</v>
      </c>
      <c r="B963" s="19">
        <v>2019</v>
      </c>
      <c r="C963" s="18" t="s">
        <v>749</v>
      </c>
      <c r="D963" s="20">
        <v>11</v>
      </c>
      <c r="E963" s="21">
        <v>60328.1</v>
      </c>
      <c r="F963" s="21">
        <v>626.29999999999995</v>
      </c>
      <c r="G963" s="21">
        <v>60954.400000000001</v>
      </c>
      <c r="H963" s="21">
        <v>710561.2</v>
      </c>
      <c r="I963" s="21">
        <v>5723.3</v>
      </c>
      <c r="J963" s="21">
        <v>716284.5</v>
      </c>
      <c r="K963" s="21">
        <v>88913.600000000006</v>
      </c>
      <c r="L963" s="21">
        <v>3763.9</v>
      </c>
      <c r="M963" s="21">
        <v>40712.6</v>
      </c>
      <c r="N963" s="21">
        <v>2186.6</v>
      </c>
    </row>
    <row r="964" spans="1:14" ht="10.050000000000001" customHeight="1">
      <c r="A964" s="18" t="s">
        <v>330</v>
      </c>
      <c r="B964" s="19">
        <v>2019</v>
      </c>
      <c r="C964" s="18" t="s">
        <v>749</v>
      </c>
      <c r="D964" s="20">
        <v>12</v>
      </c>
      <c r="E964" s="21">
        <v>152319.79999999999</v>
      </c>
      <c r="F964" s="21">
        <v>700</v>
      </c>
      <c r="G964" s="21">
        <v>153019.79999999999</v>
      </c>
      <c r="H964" s="21">
        <v>1487498.1</v>
      </c>
      <c r="I964" s="21">
        <v>13021.4</v>
      </c>
      <c r="J964" s="21">
        <v>1500519.5</v>
      </c>
      <c r="K964" s="21">
        <v>298071.8</v>
      </c>
      <c r="L964" s="21">
        <v>30995.3</v>
      </c>
      <c r="M964" s="21">
        <v>89019.1</v>
      </c>
      <c r="N964" s="21">
        <v>3892.7</v>
      </c>
    </row>
    <row r="965" spans="1:14" ht="10.050000000000001" customHeight="1">
      <c r="A965" s="18" t="s">
        <v>413</v>
      </c>
      <c r="B965" s="19">
        <v>2019</v>
      </c>
      <c r="C965" s="18" t="s">
        <v>749</v>
      </c>
      <c r="D965" s="20">
        <v>12</v>
      </c>
      <c r="E965" s="21">
        <v>776</v>
      </c>
      <c r="F965" s="21">
        <v>0</v>
      </c>
      <c r="G965" s="21">
        <v>776</v>
      </c>
      <c r="H965" s="21">
        <v>17009.099999999999</v>
      </c>
      <c r="I965" s="21">
        <v>845.6</v>
      </c>
      <c r="J965" s="21">
        <v>17854.7</v>
      </c>
      <c r="K965" s="21">
        <v>351.9</v>
      </c>
      <c r="L965" s="21">
        <v>5.9</v>
      </c>
      <c r="M965" s="21">
        <v>34.1</v>
      </c>
      <c r="N965" s="21">
        <v>0</v>
      </c>
    </row>
    <row r="966" spans="1:14" ht="10.050000000000001" customHeight="1">
      <c r="A966" s="18" t="s">
        <v>392</v>
      </c>
      <c r="B966" s="19">
        <v>2019</v>
      </c>
      <c r="C966" s="18" t="s">
        <v>749</v>
      </c>
      <c r="D966" s="20">
        <v>12</v>
      </c>
      <c r="E966" s="21">
        <v>10639.9</v>
      </c>
      <c r="F966" s="21">
        <v>21.5</v>
      </c>
      <c r="G966" s="21">
        <v>10661.4</v>
      </c>
      <c r="H966" s="21">
        <v>264015</v>
      </c>
      <c r="I966" s="21">
        <v>10482.9</v>
      </c>
      <c r="J966" s="21">
        <v>274497.90000000002</v>
      </c>
      <c r="K966" s="21">
        <v>15823.3</v>
      </c>
      <c r="L966" s="21">
        <v>818</v>
      </c>
      <c r="M966" s="21">
        <v>4361.6000000000004</v>
      </c>
      <c r="N966" s="21">
        <v>1098.7</v>
      </c>
    </row>
    <row r="967" spans="1:14" ht="10.050000000000001" customHeight="1">
      <c r="A967" s="18" t="s">
        <v>375</v>
      </c>
      <c r="B967" s="19">
        <v>2019</v>
      </c>
      <c r="C967" s="18" t="s">
        <v>749</v>
      </c>
      <c r="D967" s="20">
        <v>12</v>
      </c>
      <c r="E967" s="21">
        <v>28039.7</v>
      </c>
      <c r="F967" s="21">
        <v>212</v>
      </c>
      <c r="G967" s="21">
        <v>28251.7</v>
      </c>
      <c r="H967" s="21">
        <v>646250.9</v>
      </c>
      <c r="I967" s="21">
        <v>4248.8</v>
      </c>
      <c r="J967" s="21">
        <v>650499.69999999995</v>
      </c>
      <c r="K967" s="21">
        <v>70221</v>
      </c>
      <c r="L967" s="21">
        <v>1160.5</v>
      </c>
      <c r="M967" s="21">
        <v>18310.5</v>
      </c>
      <c r="N967" s="21">
        <v>1542.8</v>
      </c>
    </row>
    <row r="968" spans="1:14" ht="10.050000000000001" customHeight="1">
      <c r="A968" s="18" t="s">
        <v>330</v>
      </c>
      <c r="B968" s="19">
        <v>2020</v>
      </c>
      <c r="C968" s="18" t="s">
        <v>749</v>
      </c>
      <c r="D968" s="20">
        <v>1</v>
      </c>
      <c r="E968" s="21">
        <v>161991.4</v>
      </c>
      <c r="F968" s="21">
        <v>0</v>
      </c>
      <c r="G968" s="21">
        <v>161991.4</v>
      </c>
      <c r="H968" s="21">
        <v>1342623.8</v>
      </c>
      <c r="I968" s="21">
        <v>12857.4</v>
      </c>
      <c r="J968" s="21">
        <v>1355481.2</v>
      </c>
      <c r="K968" s="21">
        <v>218419.6</v>
      </c>
      <c r="L968" s="21">
        <v>19832.599999999999</v>
      </c>
      <c r="M968" s="21">
        <v>91738.2</v>
      </c>
      <c r="N968" s="21">
        <v>7611.3</v>
      </c>
    </row>
    <row r="969" spans="1:14" ht="10.050000000000001" customHeight="1">
      <c r="A969" s="18" t="s">
        <v>413</v>
      </c>
      <c r="B969" s="19">
        <v>2020</v>
      </c>
      <c r="C969" s="18" t="s">
        <v>749</v>
      </c>
      <c r="D969" s="20">
        <v>1</v>
      </c>
      <c r="E969" s="21">
        <v>469.8</v>
      </c>
      <c r="F969" s="21">
        <v>6.9</v>
      </c>
      <c r="G969" s="21">
        <v>476.7</v>
      </c>
      <c r="H969" s="21">
        <v>14082.3</v>
      </c>
      <c r="I969" s="21">
        <v>676.7</v>
      </c>
      <c r="J969" s="21">
        <v>14759</v>
      </c>
      <c r="K969" s="21">
        <v>291.10000000000002</v>
      </c>
      <c r="L969" s="21">
        <v>8.5</v>
      </c>
      <c r="M969" s="21">
        <v>69.400000000000006</v>
      </c>
      <c r="N969" s="21">
        <v>0</v>
      </c>
    </row>
    <row r="970" spans="1:14" ht="10.050000000000001" customHeight="1">
      <c r="A970" s="18" t="s">
        <v>392</v>
      </c>
      <c r="B970" s="19">
        <v>2020</v>
      </c>
      <c r="C970" s="18" t="s">
        <v>749</v>
      </c>
      <c r="D970" s="20">
        <v>1</v>
      </c>
      <c r="E970" s="21">
        <v>7217.4</v>
      </c>
      <c r="F970" s="21">
        <v>589.1</v>
      </c>
      <c r="G970" s="21">
        <v>7806.5</v>
      </c>
      <c r="H970" s="21">
        <v>239440.3</v>
      </c>
      <c r="I970" s="21">
        <v>10556.3</v>
      </c>
      <c r="J970" s="21">
        <v>249996.6</v>
      </c>
      <c r="K970" s="21">
        <v>11782.9</v>
      </c>
      <c r="L970" s="21">
        <v>1106.2</v>
      </c>
      <c r="M970" s="21">
        <v>3970.4</v>
      </c>
      <c r="N970" s="21">
        <v>1050.5999999999999</v>
      </c>
    </row>
    <row r="971" spans="1:14" ht="10.050000000000001" customHeight="1">
      <c r="A971" s="18" t="s">
        <v>375</v>
      </c>
      <c r="B971" s="19">
        <v>2020</v>
      </c>
      <c r="C971" s="18" t="s">
        <v>749</v>
      </c>
      <c r="D971" s="20">
        <v>1</v>
      </c>
      <c r="E971" s="21">
        <v>31920.5</v>
      </c>
      <c r="F971" s="21">
        <v>525.29999999999995</v>
      </c>
      <c r="G971" s="21">
        <v>32445.8</v>
      </c>
      <c r="H971" s="21">
        <v>570438.40000000002</v>
      </c>
      <c r="I971" s="21">
        <v>4114.7</v>
      </c>
      <c r="J971" s="21">
        <v>574553.1</v>
      </c>
      <c r="K971" s="21">
        <v>47624.3</v>
      </c>
      <c r="L971" s="21">
        <v>1298.0999999999999</v>
      </c>
      <c r="M971" s="21">
        <v>21690.5</v>
      </c>
      <c r="N971" s="21">
        <v>2204</v>
      </c>
    </row>
    <row r="972" spans="1:14" ht="10.050000000000001" customHeight="1">
      <c r="A972" s="18" t="s">
        <v>330</v>
      </c>
      <c r="B972" s="19">
        <v>2020</v>
      </c>
      <c r="C972" s="18" t="s">
        <v>749</v>
      </c>
      <c r="D972" s="20">
        <v>2</v>
      </c>
      <c r="E972" s="21">
        <v>139820.5</v>
      </c>
      <c r="F972" s="21">
        <v>0</v>
      </c>
      <c r="G972" s="21">
        <v>139820.5</v>
      </c>
      <c r="H972" s="21">
        <v>1139683.3</v>
      </c>
      <c r="I972" s="21">
        <v>12831.1</v>
      </c>
      <c r="J972" s="21">
        <v>1152514.3999999999</v>
      </c>
      <c r="K972" s="21">
        <v>156280.5</v>
      </c>
      <c r="L972" s="21">
        <v>15760</v>
      </c>
      <c r="M972" s="21">
        <v>73477.7</v>
      </c>
      <c r="N972" s="21">
        <v>4420.8999999999996</v>
      </c>
    </row>
    <row r="973" spans="1:14" ht="10.050000000000001" customHeight="1">
      <c r="A973" s="18" t="s">
        <v>413</v>
      </c>
      <c r="B973" s="19">
        <v>2020</v>
      </c>
      <c r="C973" s="18" t="s">
        <v>749</v>
      </c>
      <c r="D973" s="20">
        <v>2</v>
      </c>
      <c r="E973" s="21">
        <v>852</v>
      </c>
      <c r="F973" s="21">
        <v>1.5</v>
      </c>
      <c r="G973" s="21">
        <v>853.5</v>
      </c>
      <c r="H973" s="21">
        <v>12225.9</v>
      </c>
      <c r="I973" s="21">
        <v>672.5</v>
      </c>
      <c r="J973" s="21">
        <v>12898.4</v>
      </c>
      <c r="K973" s="21">
        <v>312.10000000000002</v>
      </c>
      <c r="L973" s="21">
        <v>152.9</v>
      </c>
      <c r="M973" s="21">
        <v>131.9</v>
      </c>
      <c r="N973" s="21">
        <v>0</v>
      </c>
    </row>
    <row r="974" spans="1:14" ht="10.050000000000001" customHeight="1">
      <c r="A974" s="18" t="s">
        <v>392</v>
      </c>
      <c r="B974" s="19">
        <v>2020</v>
      </c>
      <c r="C974" s="18" t="s">
        <v>749</v>
      </c>
      <c r="D974" s="20">
        <v>2</v>
      </c>
      <c r="E974" s="21">
        <v>4781.6000000000004</v>
      </c>
      <c r="F974" s="21">
        <v>168.7</v>
      </c>
      <c r="G974" s="21">
        <v>4950.3</v>
      </c>
      <c r="H974" s="21">
        <v>217446</v>
      </c>
      <c r="I974" s="21">
        <v>8440.5</v>
      </c>
      <c r="J974" s="21">
        <v>225886.5</v>
      </c>
      <c r="K974" s="21">
        <v>10432.4</v>
      </c>
      <c r="L974" s="21">
        <v>1700.1</v>
      </c>
      <c r="M974" s="21">
        <v>2460.3000000000002</v>
      </c>
      <c r="N974" s="21">
        <v>559.70000000000005</v>
      </c>
    </row>
    <row r="975" spans="1:14" ht="10.050000000000001" customHeight="1">
      <c r="A975" s="18" t="s">
        <v>375</v>
      </c>
      <c r="B975" s="19">
        <v>2020</v>
      </c>
      <c r="C975" s="18" t="s">
        <v>749</v>
      </c>
      <c r="D975" s="20">
        <v>2</v>
      </c>
      <c r="E975" s="21">
        <v>17755.900000000001</v>
      </c>
      <c r="F975" s="21">
        <v>4355.2</v>
      </c>
      <c r="G975" s="21">
        <v>22111.1</v>
      </c>
      <c r="H975" s="21">
        <v>501859</v>
      </c>
      <c r="I975" s="21">
        <v>4379.2</v>
      </c>
      <c r="J975" s="21">
        <v>506238.2</v>
      </c>
      <c r="K975" s="21">
        <v>35521.1</v>
      </c>
      <c r="L975" s="21">
        <v>751.6</v>
      </c>
      <c r="M975" s="21">
        <v>11135.5</v>
      </c>
      <c r="N975" s="21">
        <v>1750.2</v>
      </c>
    </row>
    <row r="976" spans="1:14" ht="10.050000000000001" customHeight="1">
      <c r="A976" s="18" t="s">
        <v>330</v>
      </c>
      <c r="B976" s="19">
        <v>2020</v>
      </c>
      <c r="C976" s="18" t="s">
        <v>749</v>
      </c>
      <c r="D976" s="20">
        <v>3</v>
      </c>
      <c r="E976" s="21">
        <v>117937.2</v>
      </c>
      <c r="F976" s="21">
        <v>0</v>
      </c>
      <c r="G976" s="21">
        <v>117937.2</v>
      </c>
      <c r="H976" s="21">
        <v>947719.4</v>
      </c>
      <c r="I976" s="21">
        <v>12757.5</v>
      </c>
      <c r="J976" s="21">
        <v>960476.9</v>
      </c>
      <c r="K976" s="21">
        <v>117741.2</v>
      </c>
      <c r="L976" s="21">
        <v>13671.4</v>
      </c>
      <c r="M976" s="21">
        <v>49028.800000000003</v>
      </c>
      <c r="N976" s="21">
        <v>3426.7</v>
      </c>
    </row>
    <row r="977" spans="1:14" ht="10.050000000000001" customHeight="1">
      <c r="A977" s="18" t="s">
        <v>413</v>
      </c>
      <c r="B977" s="19">
        <v>2020</v>
      </c>
      <c r="C977" s="18" t="s">
        <v>749</v>
      </c>
      <c r="D977" s="20">
        <v>3</v>
      </c>
      <c r="E977" s="21">
        <v>802.4</v>
      </c>
      <c r="F977" s="21">
        <v>851.9</v>
      </c>
      <c r="G977" s="21">
        <v>1654.3</v>
      </c>
      <c r="H977" s="21">
        <v>10187.6</v>
      </c>
      <c r="I977" s="21">
        <v>1625.1</v>
      </c>
      <c r="J977" s="21">
        <v>11812.7</v>
      </c>
      <c r="K977" s="21">
        <v>201.2</v>
      </c>
      <c r="L977" s="21">
        <v>7.8</v>
      </c>
      <c r="M977" s="21">
        <v>114.2</v>
      </c>
      <c r="N977" s="21">
        <v>4.5</v>
      </c>
    </row>
    <row r="978" spans="1:14" ht="10.050000000000001" customHeight="1">
      <c r="A978" s="18" t="s">
        <v>392</v>
      </c>
      <c r="B978" s="19">
        <v>2020</v>
      </c>
      <c r="C978" s="18" t="s">
        <v>749</v>
      </c>
      <c r="D978" s="20">
        <v>3</v>
      </c>
      <c r="E978" s="21">
        <v>5708</v>
      </c>
      <c r="F978" s="21">
        <v>0</v>
      </c>
      <c r="G978" s="21">
        <v>5708</v>
      </c>
      <c r="H978" s="21">
        <v>180718.8</v>
      </c>
      <c r="I978" s="21">
        <v>5086.3</v>
      </c>
      <c r="J978" s="21">
        <v>185805.1</v>
      </c>
      <c r="K978" s="21">
        <v>8765.7000000000007</v>
      </c>
      <c r="L978" s="21">
        <v>1227.9000000000001</v>
      </c>
      <c r="M978" s="21">
        <v>2030.2</v>
      </c>
      <c r="N978" s="21">
        <v>864.4</v>
      </c>
    </row>
    <row r="979" spans="1:14" ht="10.050000000000001" customHeight="1">
      <c r="A979" s="18" t="s">
        <v>375</v>
      </c>
      <c r="B979" s="19">
        <v>2020</v>
      </c>
      <c r="C979" s="18" t="s">
        <v>749</v>
      </c>
      <c r="D979" s="20">
        <v>3</v>
      </c>
      <c r="E979" s="21">
        <v>11064.4</v>
      </c>
      <c r="F979" s="21">
        <v>456.5</v>
      </c>
      <c r="G979" s="21">
        <v>11520.9</v>
      </c>
      <c r="H979" s="21">
        <v>401327.5</v>
      </c>
      <c r="I979" s="21">
        <v>3690.5</v>
      </c>
      <c r="J979" s="21">
        <v>405018</v>
      </c>
      <c r="K979" s="21">
        <v>29612.400000000001</v>
      </c>
      <c r="L979" s="21">
        <v>504.5</v>
      </c>
      <c r="M979" s="21">
        <v>5360.5</v>
      </c>
      <c r="N979" s="21">
        <v>1052.5</v>
      </c>
    </row>
    <row r="980" spans="1:14" ht="10.050000000000001" customHeight="1">
      <c r="A980" s="18" t="s">
        <v>330</v>
      </c>
      <c r="B980" s="19">
        <v>2020</v>
      </c>
      <c r="C980" s="18" t="s">
        <v>749</v>
      </c>
      <c r="D980" s="20">
        <v>4</v>
      </c>
      <c r="E980" s="21">
        <v>100105.7</v>
      </c>
      <c r="F980" s="21">
        <v>0</v>
      </c>
      <c r="G980" s="21">
        <v>100105.7</v>
      </c>
      <c r="H980" s="21">
        <v>692570</v>
      </c>
      <c r="I980" s="21">
        <v>12707.1</v>
      </c>
      <c r="J980" s="21">
        <v>705277.1</v>
      </c>
      <c r="K980" s="21">
        <v>73452.100000000006</v>
      </c>
      <c r="L980" s="21">
        <v>12806.6</v>
      </c>
      <c r="M980" s="21">
        <v>52393.2</v>
      </c>
      <c r="N980" s="21">
        <v>5082.5</v>
      </c>
    </row>
    <row r="981" spans="1:14" ht="10.050000000000001" customHeight="1">
      <c r="A981" s="18" t="s">
        <v>413</v>
      </c>
      <c r="B981" s="19">
        <v>2020</v>
      </c>
      <c r="C981" s="18" t="s">
        <v>749</v>
      </c>
      <c r="D981" s="20">
        <v>4</v>
      </c>
      <c r="E981" s="21">
        <v>240.9</v>
      </c>
      <c r="F981" s="21">
        <v>32.1</v>
      </c>
      <c r="G981" s="21">
        <v>273</v>
      </c>
      <c r="H981" s="21">
        <v>8927.9000000000106</v>
      </c>
      <c r="I981" s="21">
        <v>1674.1</v>
      </c>
      <c r="J981" s="21">
        <v>10602</v>
      </c>
      <c r="K981" s="21">
        <v>174.9</v>
      </c>
      <c r="L981" s="21">
        <v>30.3</v>
      </c>
      <c r="M981" s="21">
        <v>50.7</v>
      </c>
      <c r="N981" s="21">
        <v>5.9</v>
      </c>
    </row>
    <row r="982" spans="1:14" ht="10.050000000000001" customHeight="1">
      <c r="A982" s="18" t="s">
        <v>392</v>
      </c>
      <c r="B982" s="19">
        <v>2020</v>
      </c>
      <c r="C982" s="18" t="s">
        <v>749</v>
      </c>
      <c r="D982" s="20">
        <v>4</v>
      </c>
      <c r="E982" s="21">
        <v>7431.8</v>
      </c>
      <c r="F982" s="21">
        <v>433.2</v>
      </c>
      <c r="G982" s="21">
        <v>7865</v>
      </c>
      <c r="H982" s="21">
        <v>131349.20000000001</v>
      </c>
      <c r="I982" s="21">
        <v>3981.9</v>
      </c>
      <c r="J982" s="21">
        <v>135331.1</v>
      </c>
      <c r="K982" s="21">
        <v>5787.5</v>
      </c>
      <c r="L982" s="21">
        <v>1322.3</v>
      </c>
      <c r="M982" s="21">
        <v>3403.6</v>
      </c>
      <c r="N982" s="21">
        <v>1063.7</v>
      </c>
    </row>
    <row r="983" spans="1:14" ht="10.050000000000001" customHeight="1">
      <c r="A983" s="18" t="s">
        <v>375</v>
      </c>
      <c r="B983" s="19">
        <v>2020</v>
      </c>
      <c r="C983" s="18" t="s">
        <v>749</v>
      </c>
      <c r="D983" s="20">
        <v>4</v>
      </c>
      <c r="E983" s="21">
        <v>11761.9</v>
      </c>
      <c r="F983" s="21">
        <v>463.7</v>
      </c>
      <c r="G983" s="21">
        <v>12225.6</v>
      </c>
      <c r="H983" s="21">
        <v>288954.59999999998</v>
      </c>
      <c r="I983" s="21">
        <v>4031.6</v>
      </c>
      <c r="J983" s="21">
        <v>292986.2</v>
      </c>
      <c r="K983" s="21">
        <v>23516.1</v>
      </c>
      <c r="L983" s="21">
        <v>635.20000000000005</v>
      </c>
      <c r="M983" s="21">
        <v>5423</v>
      </c>
      <c r="N983" s="21">
        <v>1343.1</v>
      </c>
    </row>
    <row r="984" spans="1:14" ht="10.050000000000001" customHeight="1">
      <c r="A984" s="18" t="s">
        <v>330</v>
      </c>
      <c r="B984" s="19">
        <v>2020</v>
      </c>
      <c r="C984" s="18" t="s">
        <v>749</v>
      </c>
      <c r="D984" s="20">
        <v>5</v>
      </c>
      <c r="E984" s="21">
        <v>68657.899999999994</v>
      </c>
      <c r="F984" s="21">
        <v>0</v>
      </c>
      <c r="G984" s="21">
        <v>68657.899999999994</v>
      </c>
      <c r="H984" s="21">
        <v>455545.8</v>
      </c>
      <c r="I984" s="21">
        <v>5659.4</v>
      </c>
      <c r="J984" s="21">
        <v>461205.2</v>
      </c>
      <c r="K984" s="21">
        <v>36370.800000000003</v>
      </c>
      <c r="L984" s="21">
        <v>5216.3999999999996</v>
      </c>
      <c r="M984" s="21">
        <v>37737.800000000003</v>
      </c>
      <c r="N984" s="21">
        <v>6023</v>
      </c>
    </row>
    <row r="985" spans="1:14" ht="10.050000000000001" customHeight="1">
      <c r="A985" s="18" t="s">
        <v>413</v>
      </c>
      <c r="B985" s="19">
        <v>2020</v>
      </c>
      <c r="C985" s="18" t="s">
        <v>749</v>
      </c>
      <c r="D985" s="20">
        <v>5</v>
      </c>
      <c r="E985" s="21">
        <v>523.4</v>
      </c>
      <c r="F985" s="21">
        <v>0</v>
      </c>
      <c r="G985" s="21">
        <v>523.4</v>
      </c>
      <c r="H985" s="21">
        <v>7627.4</v>
      </c>
      <c r="I985" s="21">
        <v>1498.6</v>
      </c>
      <c r="J985" s="21">
        <v>9126</v>
      </c>
      <c r="K985" s="21">
        <v>107.8</v>
      </c>
      <c r="L985" s="21">
        <v>0</v>
      </c>
      <c r="M985" s="21">
        <v>67.099999999999994</v>
      </c>
      <c r="N985" s="21">
        <v>0</v>
      </c>
    </row>
    <row r="986" spans="1:14" ht="10.050000000000001" customHeight="1">
      <c r="A986" s="18" t="s">
        <v>392</v>
      </c>
      <c r="B986" s="19">
        <v>2020</v>
      </c>
      <c r="C986" s="18" t="s">
        <v>749</v>
      </c>
      <c r="D986" s="20">
        <v>5</v>
      </c>
      <c r="E986" s="21">
        <v>5202.1000000000004</v>
      </c>
      <c r="F986" s="21">
        <v>50.3</v>
      </c>
      <c r="G986" s="21">
        <v>5252.4</v>
      </c>
      <c r="H986" s="21">
        <v>102431.4</v>
      </c>
      <c r="I986" s="21">
        <v>3227.7</v>
      </c>
      <c r="J986" s="21">
        <v>105659.1</v>
      </c>
      <c r="K986" s="21">
        <v>3807.4</v>
      </c>
      <c r="L986" s="21">
        <v>598</v>
      </c>
      <c r="M986" s="21">
        <v>1721.4</v>
      </c>
      <c r="N986" s="21">
        <v>804.8</v>
      </c>
    </row>
    <row r="987" spans="1:14" ht="10.050000000000001" customHeight="1">
      <c r="A987" s="18" t="s">
        <v>375</v>
      </c>
      <c r="B987" s="19">
        <v>2020</v>
      </c>
      <c r="C987" s="18" t="s">
        <v>749</v>
      </c>
      <c r="D987" s="20">
        <v>5</v>
      </c>
      <c r="E987" s="21">
        <v>16541.900000000001</v>
      </c>
      <c r="F987" s="21">
        <v>0</v>
      </c>
      <c r="G987" s="21">
        <v>16541.900000000001</v>
      </c>
      <c r="H987" s="21">
        <v>201066.1</v>
      </c>
      <c r="I987" s="21">
        <v>3969.8</v>
      </c>
      <c r="J987" s="21">
        <v>205035.9</v>
      </c>
      <c r="K987" s="21">
        <v>10928</v>
      </c>
      <c r="L987" s="21">
        <v>143.9</v>
      </c>
      <c r="M987" s="21">
        <v>12198.8</v>
      </c>
      <c r="N987" s="21">
        <v>543.4</v>
      </c>
    </row>
    <row r="988" spans="1:14" ht="10.050000000000001" customHeight="1">
      <c r="A988" s="18" t="s">
        <v>330</v>
      </c>
      <c r="B988" s="19">
        <v>2020</v>
      </c>
      <c r="C988" s="18" t="s">
        <v>749</v>
      </c>
      <c r="D988" s="20">
        <v>6</v>
      </c>
      <c r="E988" s="21">
        <v>39736.1</v>
      </c>
      <c r="F988" s="21">
        <v>0</v>
      </c>
      <c r="G988" s="21">
        <v>39736.1</v>
      </c>
      <c r="H988" s="21">
        <v>141234.70000000001</v>
      </c>
      <c r="I988" s="21">
        <v>4402.6000000000004</v>
      </c>
      <c r="J988" s="21">
        <v>145637.29999999999</v>
      </c>
      <c r="K988" s="21">
        <v>19495.2</v>
      </c>
      <c r="L988" s="21">
        <v>11192.5</v>
      </c>
      <c r="M988" s="21">
        <v>18871.7</v>
      </c>
      <c r="N988" s="21">
        <v>7948.5</v>
      </c>
    </row>
    <row r="989" spans="1:14" ht="10.050000000000001" customHeight="1">
      <c r="A989" s="18" t="s">
        <v>413</v>
      </c>
      <c r="B989" s="19">
        <v>2020</v>
      </c>
      <c r="C989" s="18" t="s">
        <v>749</v>
      </c>
      <c r="D989" s="20">
        <v>6</v>
      </c>
      <c r="E989" s="21">
        <v>591.9</v>
      </c>
      <c r="F989" s="21">
        <v>65.599999999999994</v>
      </c>
      <c r="G989" s="21">
        <v>657.5</v>
      </c>
      <c r="H989" s="21">
        <v>4218.7</v>
      </c>
      <c r="I989" s="21">
        <v>509.7</v>
      </c>
      <c r="J989" s="21">
        <v>4728.3999999999996</v>
      </c>
      <c r="K989" s="21">
        <v>17.399999999999999</v>
      </c>
      <c r="L989" s="21">
        <v>40.4</v>
      </c>
      <c r="M989" s="21">
        <v>40.4</v>
      </c>
      <c r="N989" s="21">
        <v>90.4</v>
      </c>
    </row>
    <row r="990" spans="1:14" ht="10.050000000000001" customHeight="1">
      <c r="A990" s="18" t="s">
        <v>392</v>
      </c>
      <c r="B990" s="19">
        <v>2020</v>
      </c>
      <c r="C990" s="18" t="s">
        <v>749</v>
      </c>
      <c r="D990" s="20">
        <v>6</v>
      </c>
      <c r="E990" s="21">
        <v>20544.5</v>
      </c>
      <c r="F990" s="21">
        <v>0</v>
      </c>
      <c r="G990" s="21">
        <v>20544.5</v>
      </c>
      <c r="H990" s="21">
        <v>70598.699999999895</v>
      </c>
      <c r="I990" s="21">
        <v>1319.1</v>
      </c>
      <c r="J990" s="21">
        <v>71917.8</v>
      </c>
      <c r="K990" s="21">
        <v>3253.7</v>
      </c>
      <c r="L990" s="21">
        <v>1304.5</v>
      </c>
      <c r="M990" s="21">
        <v>1193.5999999999999</v>
      </c>
      <c r="N990" s="21">
        <v>684.6</v>
      </c>
    </row>
    <row r="991" spans="1:14" ht="10.050000000000001" customHeight="1">
      <c r="A991" s="18" t="s">
        <v>375</v>
      </c>
      <c r="B991" s="19">
        <v>2020</v>
      </c>
      <c r="C991" s="18" t="s">
        <v>749</v>
      </c>
      <c r="D991" s="20">
        <v>6</v>
      </c>
      <c r="E991" s="21">
        <v>8807.1</v>
      </c>
      <c r="F991" s="21">
        <v>0</v>
      </c>
      <c r="G991" s="21">
        <v>8807.1</v>
      </c>
      <c r="H991" s="21">
        <v>114790.9</v>
      </c>
      <c r="I991" s="21">
        <v>3008.5</v>
      </c>
      <c r="J991" s="21">
        <v>117799.4</v>
      </c>
      <c r="K991" s="21">
        <v>4516.6000000000004</v>
      </c>
      <c r="L991" s="21">
        <v>352.2</v>
      </c>
      <c r="M991" s="21">
        <v>5939.3</v>
      </c>
      <c r="N991" s="21">
        <v>841.4</v>
      </c>
    </row>
    <row r="992" spans="1:14" ht="10.050000000000001" customHeight="1">
      <c r="A992" s="18" t="s">
        <v>330</v>
      </c>
      <c r="B992" s="19">
        <v>2020</v>
      </c>
      <c r="C992" s="18" t="s">
        <v>750</v>
      </c>
      <c r="D992" s="20">
        <v>7</v>
      </c>
      <c r="E992" s="21">
        <v>1679741.9</v>
      </c>
      <c r="F992" s="21">
        <v>9126.9</v>
      </c>
      <c r="G992" s="21">
        <v>1688868.8</v>
      </c>
      <c r="H992" s="21">
        <v>1571867</v>
      </c>
      <c r="I992" s="21">
        <v>7900.3</v>
      </c>
      <c r="J992" s="21">
        <v>1579767.3</v>
      </c>
      <c r="K992" s="21">
        <v>847058.9</v>
      </c>
      <c r="L992" s="21">
        <v>1031271.6</v>
      </c>
      <c r="M992" s="21">
        <v>193856.1</v>
      </c>
      <c r="N992" s="21">
        <v>9003.7999999999993</v>
      </c>
    </row>
    <row r="993" spans="1:14" ht="10.050000000000001" customHeight="1">
      <c r="A993" s="18" t="s">
        <v>413</v>
      </c>
      <c r="B993" s="19">
        <v>2020</v>
      </c>
      <c r="C993" s="18" t="s">
        <v>750</v>
      </c>
      <c r="D993" s="20">
        <v>7</v>
      </c>
      <c r="E993" s="21">
        <v>18287.7</v>
      </c>
      <c r="F993" s="21">
        <v>1</v>
      </c>
      <c r="G993" s="21">
        <v>18288.7</v>
      </c>
      <c r="H993" s="21">
        <v>19342.400000000001</v>
      </c>
      <c r="I993" s="21">
        <v>480.9</v>
      </c>
      <c r="J993" s="21">
        <v>19823.3</v>
      </c>
      <c r="K993" s="21">
        <v>4194</v>
      </c>
      <c r="L993" s="21">
        <v>6166</v>
      </c>
      <c r="M993" s="21">
        <v>1975.2</v>
      </c>
      <c r="N993" s="21">
        <v>14.2</v>
      </c>
    </row>
    <row r="994" spans="1:14" ht="10.050000000000001" customHeight="1">
      <c r="A994" s="18" t="s">
        <v>392</v>
      </c>
      <c r="B994" s="19">
        <v>2020</v>
      </c>
      <c r="C994" s="18" t="s">
        <v>750</v>
      </c>
      <c r="D994" s="20">
        <v>7</v>
      </c>
      <c r="E994" s="21">
        <v>1922.8</v>
      </c>
      <c r="F994" s="21">
        <v>0</v>
      </c>
      <c r="G994" s="21">
        <v>1922.8</v>
      </c>
      <c r="H994" s="21">
        <v>51833</v>
      </c>
      <c r="I994" s="21">
        <v>1249.4000000000001</v>
      </c>
      <c r="J994" s="21">
        <v>53082.400000000001</v>
      </c>
      <c r="K994" s="21">
        <v>2492.4</v>
      </c>
      <c r="L994" s="21">
        <v>746.4</v>
      </c>
      <c r="M994" s="21">
        <v>246.6</v>
      </c>
      <c r="N994" s="21">
        <v>853.5</v>
      </c>
    </row>
    <row r="995" spans="1:14" ht="10.050000000000001" customHeight="1">
      <c r="A995" s="18" t="s">
        <v>375</v>
      </c>
      <c r="B995" s="19">
        <v>2020</v>
      </c>
      <c r="C995" s="18" t="s">
        <v>750</v>
      </c>
      <c r="D995" s="20">
        <v>7</v>
      </c>
      <c r="E995" s="21">
        <v>1331.5</v>
      </c>
      <c r="F995" s="21">
        <v>0</v>
      </c>
      <c r="G995" s="21">
        <v>1331.5</v>
      </c>
      <c r="H995" s="21">
        <v>75591.7</v>
      </c>
      <c r="I995" s="21">
        <v>3007.5</v>
      </c>
      <c r="J995" s="21">
        <v>78599.199999999997</v>
      </c>
      <c r="K995" s="21">
        <v>4259.7</v>
      </c>
      <c r="L995" s="21">
        <v>22.5</v>
      </c>
      <c r="M995" s="21">
        <v>214.8</v>
      </c>
      <c r="N995" s="21">
        <v>57.4</v>
      </c>
    </row>
    <row r="996" spans="1:14" ht="10.050000000000001" customHeight="1">
      <c r="A996" s="18" t="s">
        <v>330</v>
      </c>
      <c r="B996" s="19">
        <v>2020</v>
      </c>
      <c r="C996" s="18" t="s">
        <v>750</v>
      </c>
      <c r="D996" s="20">
        <v>8</v>
      </c>
      <c r="E996" s="21">
        <v>270908.90000000002</v>
      </c>
      <c r="F996" s="21">
        <v>150.30000000000001</v>
      </c>
      <c r="G996" s="21">
        <v>271059.20000000001</v>
      </c>
      <c r="H996" s="21">
        <v>1591033.5</v>
      </c>
      <c r="I996" s="21">
        <v>7262.9</v>
      </c>
      <c r="J996" s="21">
        <v>1598296.4</v>
      </c>
      <c r="K996" s="21">
        <v>655402.4</v>
      </c>
      <c r="L996" s="21">
        <v>17816.099999999999</v>
      </c>
      <c r="M996" s="21">
        <v>201376.1</v>
      </c>
      <c r="N996" s="21">
        <v>7988.2</v>
      </c>
    </row>
    <row r="997" spans="1:14" ht="10.050000000000001" customHeight="1">
      <c r="A997" s="18" t="s">
        <v>413</v>
      </c>
      <c r="B997" s="19">
        <v>2020</v>
      </c>
      <c r="C997" s="18" t="s">
        <v>750</v>
      </c>
      <c r="D997" s="20">
        <v>8</v>
      </c>
      <c r="E997" s="21">
        <v>8817.7000000000007</v>
      </c>
      <c r="F997" s="21">
        <v>118.3</v>
      </c>
      <c r="G997" s="21">
        <v>8936</v>
      </c>
      <c r="H997" s="21">
        <v>26467.5</v>
      </c>
      <c r="I997" s="21">
        <v>532.4</v>
      </c>
      <c r="J997" s="21">
        <v>26999.9</v>
      </c>
      <c r="K997" s="21">
        <v>2140.5</v>
      </c>
      <c r="L997" s="21">
        <v>1075.3</v>
      </c>
      <c r="M997" s="21">
        <v>3128.8</v>
      </c>
      <c r="N997" s="21">
        <v>0</v>
      </c>
    </row>
    <row r="998" spans="1:14" ht="10.050000000000001" customHeight="1">
      <c r="A998" s="18" t="s">
        <v>392</v>
      </c>
      <c r="B998" s="19">
        <v>2020</v>
      </c>
      <c r="C998" s="18" t="s">
        <v>750</v>
      </c>
      <c r="D998" s="20">
        <v>8</v>
      </c>
      <c r="E998" s="21">
        <v>1792.6</v>
      </c>
      <c r="F998" s="21">
        <v>114.2</v>
      </c>
      <c r="G998" s="21">
        <v>1906.8</v>
      </c>
      <c r="H998" s="21">
        <v>38390.400000000001</v>
      </c>
      <c r="I998" s="21">
        <v>1371.7</v>
      </c>
      <c r="J998" s="21">
        <v>39762.1</v>
      </c>
      <c r="K998" s="21">
        <v>2310.5</v>
      </c>
      <c r="L998" s="21">
        <v>780</v>
      </c>
      <c r="M998" s="21">
        <v>425.5</v>
      </c>
      <c r="N998" s="21">
        <v>537.6</v>
      </c>
    </row>
    <row r="999" spans="1:14" ht="10.050000000000001" customHeight="1">
      <c r="A999" s="18" t="s">
        <v>375</v>
      </c>
      <c r="B999" s="19">
        <v>2020</v>
      </c>
      <c r="C999" s="18" t="s">
        <v>750</v>
      </c>
      <c r="D999" s="20">
        <v>8</v>
      </c>
      <c r="E999" s="21">
        <v>34761.4</v>
      </c>
      <c r="F999" s="21">
        <v>251.1</v>
      </c>
      <c r="G999" s="21">
        <v>35012.5</v>
      </c>
      <c r="H999" s="21">
        <v>90401.2</v>
      </c>
      <c r="I999" s="21">
        <v>3120.6</v>
      </c>
      <c r="J999" s="21">
        <v>93521.8</v>
      </c>
      <c r="K999" s="21">
        <v>22863.5</v>
      </c>
      <c r="L999" s="21">
        <v>19320.8</v>
      </c>
      <c r="M999" s="21">
        <v>345.1</v>
      </c>
      <c r="N999" s="21">
        <v>360.1</v>
      </c>
    </row>
    <row r="1000" spans="1:14" ht="10.050000000000001" customHeight="1">
      <c r="A1000" s="18" t="s">
        <v>330</v>
      </c>
      <c r="B1000" s="19">
        <v>2020</v>
      </c>
      <c r="C1000" s="18" t="s">
        <v>750</v>
      </c>
      <c r="D1000" s="20">
        <v>9</v>
      </c>
      <c r="E1000" s="21">
        <v>160910.5</v>
      </c>
      <c r="F1000" s="21">
        <v>103</v>
      </c>
      <c r="G1000" s="21">
        <v>161013.5</v>
      </c>
      <c r="H1000" s="21">
        <v>1576493.4</v>
      </c>
      <c r="I1000" s="21">
        <v>6049.5</v>
      </c>
      <c r="J1000" s="21">
        <v>1582542.9</v>
      </c>
      <c r="K1000" s="21">
        <v>544008.69999999995</v>
      </c>
      <c r="L1000" s="21">
        <v>27479.200000000001</v>
      </c>
      <c r="M1000" s="21">
        <v>130962</v>
      </c>
      <c r="N1000" s="21">
        <v>7852.9</v>
      </c>
    </row>
    <row r="1001" spans="1:14" ht="10.050000000000001" customHeight="1">
      <c r="A1001" s="18" t="s">
        <v>413</v>
      </c>
      <c r="B1001" s="19">
        <v>2020</v>
      </c>
      <c r="C1001" s="18" t="s">
        <v>750</v>
      </c>
      <c r="D1001" s="20">
        <v>9</v>
      </c>
      <c r="E1001" s="21">
        <v>3757.9</v>
      </c>
      <c r="F1001" s="21">
        <v>64.099999999999994</v>
      </c>
      <c r="G1001" s="21">
        <v>3822</v>
      </c>
      <c r="H1001" s="21">
        <v>26861.5</v>
      </c>
      <c r="I1001" s="21">
        <v>596.5</v>
      </c>
      <c r="J1001" s="21">
        <v>27458</v>
      </c>
      <c r="K1001" s="21">
        <v>1036.5999999999999</v>
      </c>
      <c r="L1001" s="21">
        <v>446.6</v>
      </c>
      <c r="M1001" s="21">
        <v>1549.6</v>
      </c>
      <c r="N1001" s="21">
        <v>1.1000000000000001</v>
      </c>
    </row>
    <row r="1002" spans="1:14" ht="10.050000000000001" customHeight="1">
      <c r="A1002" s="18" t="s">
        <v>392</v>
      </c>
      <c r="B1002" s="19">
        <v>2020</v>
      </c>
      <c r="C1002" s="18" t="s">
        <v>750</v>
      </c>
      <c r="D1002" s="20">
        <v>9</v>
      </c>
      <c r="E1002" s="21">
        <v>85306.500000000102</v>
      </c>
      <c r="F1002" s="21">
        <v>4722.2</v>
      </c>
      <c r="G1002" s="21">
        <v>90028.700000000099</v>
      </c>
      <c r="H1002" s="21">
        <v>108469.1</v>
      </c>
      <c r="I1002" s="21">
        <v>4469.5</v>
      </c>
      <c r="J1002" s="21">
        <v>112938.6</v>
      </c>
      <c r="K1002" s="21">
        <v>15720.7</v>
      </c>
      <c r="L1002" s="21">
        <v>19923</v>
      </c>
      <c r="M1002" s="21">
        <v>2998.3</v>
      </c>
      <c r="N1002" s="21">
        <v>3502.7</v>
      </c>
    </row>
    <row r="1003" spans="1:14" ht="10.050000000000001" customHeight="1">
      <c r="A1003" s="18" t="s">
        <v>375</v>
      </c>
      <c r="B1003" s="19">
        <v>2020</v>
      </c>
      <c r="C1003" s="18" t="s">
        <v>750</v>
      </c>
      <c r="D1003" s="20">
        <v>9</v>
      </c>
      <c r="E1003" s="21">
        <v>780129.3</v>
      </c>
      <c r="F1003" s="21">
        <v>5724.4</v>
      </c>
      <c r="G1003" s="21">
        <v>785853.7</v>
      </c>
      <c r="H1003" s="21">
        <v>783500.1</v>
      </c>
      <c r="I1003" s="21">
        <v>6575.1</v>
      </c>
      <c r="J1003" s="21">
        <v>790075.200000001</v>
      </c>
      <c r="K1003" s="21">
        <v>238025.7</v>
      </c>
      <c r="L1003" s="21">
        <v>297908</v>
      </c>
      <c r="M1003" s="21">
        <v>79743</v>
      </c>
      <c r="N1003" s="21">
        <v>3014.4</v>
      </c>
    </row>
    <row r="1004" spans="1:14" ht="10.050000000000001" customHeight="1">
      <c r="A1004" s="18" t="s">
        <v>330</v>
      </c>
      <c r="B1004" s="19">
        <v>2020</v>
      </c>
      <c r="C1004" s="18" t="s">
        <v>750</v>
      </c>
      <c r="D1004" s="20">
        <v>10</v>
      </c>
      <c r="E1004" s="21">
        <v>126393.4</v>
      </c>
      <c r="F1004" s="21">
        <v>11.9</v>
      </c>
      <c r="G1004" s="21">
        <v>126405.3</v>
      </c>
      <c r="H1004" s="21">
        <v>1492691.8</v>
      </c>
      <c r="I1004" s="21">
        <v>6378.5</v>
      </c>
      <c r="J1004" s="21">
        <v>1499070.3</v>
      </c>
      <c r="K1004" s="21">
        <v>461250.3</v>
      </c>
      <c r="L1004" s="21">
        <v>9023.7000000000007</v>
      </c>
      <c r="M1004" s="21">
        <v>84968.9</v>
      </c>
      <c r="N1004" s="21">
        <v>6843.2</v>
      </c>
    </row>
    <row r="1005" spans="1:14" ht="10.050000000000001" customHeight="1">
      <c r="A1005" s="18" t="s">
        <v>413</v>
      </c>
      <c r="B1005" s="19">
        <v>2020</v>
      </c>
      <c r="C1005" s="18" t="s">
        <v>750</v>
      </c>
      <c r="D1005" s="20">
        <v>10</v>
      </c>
      <c r="E1005" s="21">
        <v>1445.8</v>
      </c>
      <c r="F1005" s="21">
        <v>968.8</v>
      </c>
      <c r="G1005" s="21">
        <v>2414.6</v>
      </c>
      <c r="H1005" s="21">
        <v>25382.400000000001</v>
      </c>
      <c r="I1005" s="21">
        <v>1018.1</v>
      </c>
      <c r="J1005" s="21">
        <v>26400.5</v>
      </c>
      <c r="K1005" s="21">
        <v>778.9</v>
      </c>
      <c r="L1005" s="21">
        <v>61.3</v>
      </c>
      <c r="M1005" s="21">
        <v>275.60000000000002</v>
      </c>
      <c r="N1005" s="21">
        <v>43.3</v>
      </c>
    </row>
    <row r="1006" spans="1:14" ht="10.050000000000001" customHeight="1">
      <c r="A1006" s="18" t="s">
        <v>392</v>
      </c>
      <c r="B1006" s="19">
        <v>2020</v>
      </c>
      <c r="C1006" s="18" t="s">
        <v>750</v>
      </c>
      <c r="D1006" s="20">
        <v>10</v>
      </c>
      <c r="E1006" s="21">
        <v>110862.9</v>
      </c>
      <c r="F1006" s="21">
        <v>5376.4</v>
      </c>
      <c r="G1006" s="21">
        <v>116239.3</v>
      </c>
      <c r="H1006" s="21">
        <v>200919.5</v>
      </c>
      <c r="I1006" s="21">
        <v>8815.1</v>
      </c>
      <c r="J1006" s="21">
        <v>209734.6</v>
      </c>
      <c r="K1006" s="21">
        <v>25208.1</v>
      </c>
      <c r="L1006" s="21">
        <v>26381.200000000001</v>
      </c>
      <c r="M1006" s="21">
        <v>16239.4</v>
      </c>
      <c r="N1006" s="21">
        <v>655.20000000000005</v>
      </c>
    </row>
    <row r="1007" spans="1:14" ht="10.050000000000001" customHeight="1">
      <c r="A1007" s="18" t="s">
        <v>375</v>
      </c>
      <c r="B1007" s="19">
        <v>2020</v>
      </c>
      <c r="C1007" s="18" t="s">
        <v>750</v>
      </c>
      <c r="D1007" s="20">
        <v>10</v>
      </c>
      <c r="E1007" s="21">
        <v>328983.8</v>
      </c>
      <c r="F1007" s="21">
        <v>1435.1</v>
      </c>
      <c r="G1007" s="21">
        <v>330418.90000000002</v>
      </c>
      <c r="H1007" s="21">
        <v>974256.9</v>
      </c>
      <c r="I1007" s="21">
        <v>6588.2</v>
      </c>
      <c r="J1007" s="21">
        <v>980845.1</v>
      </c>
      <c r="K1007" s="21">
        <v>167580.29999999999</v>
      </c>
      <c r="L1007" s="21">
        <v>69515.899999999994</v>
      </c>
      <c r="M1007" s="21">
        <v>135032.9</v>
      </c>
      <c r="N1007" s="21">
        <v>4867.3</v>
      </c>
    </row>
    <row r="1008" spans="1:14" ht="10.050000000000001" customHeight="1">
      <c r="A1008" s="18" t="s">
        <v>330</v>
      </c>
      <c r="B1008" s="19">
        <v>2020</v>
      </c>
      <c r="C1008" s="18" t="s">
        <v>750</v>
      </c>
      <c r="D1008" s="20">
        <v>11</v>
      </c>
      <c r="E1008" s="21">
        <v>188448.8</v>
      </c>
      <c r="F1008" s="21">
        <v>747</v>
      </c>
      <c r="G1008" s="21">
        <v>189195.8</v>
      </c>
      <c r="H1008" s="21">
        <v>1402131.5</v>
      </c>
      <c r="I1008" s="21">
        <v>6063.8</v>
      </c>
      <c r="J1008" s="21">
        <v>1408195.3</v>
      </c>
      <c r="K1008" s="21">
        <v>345567.1</v>
      </c>
      <c r="L1008" s="21">
        <v>18415.599999999999</v>
      </c>
      <c r="M1008" s="21">
        <v>122149.9</v>
      </c>
      <c r="N1008" s="21">
        <v>11489.9</v>
      </c>
    </row>
    <row r="1009" spans="1:14" ht="10.050000000000001" customHeight="1">
      <c r="A1009" s="18" t="s">
        <v>413</v>
      </c>
      <c r="B1009" s="19">
        <v>2020</v>
      </c>
      <c r="C1009" s="18" t="s">
        <v>750</v>
      </c>
      <c r="D1009" s="20">
        <v>11</v>
      </c>
      <c r="E1009" s="21">
        <v>1001.8</v>
      </c>
      <c r="F1009" s="21">
        <v>264</v>
      </c>
      <c r="G1009" s="21">
        <v>1265.8</v>
      </c>
      <c r="H1009" s="21">
        <v>24277.4</v>
      </c>
      <c r="I1009" s="21">
        <v>942.9</v>
      </c>
      <c r="J1009" s="21">
        <v>25220.3</v>
      </c>
      <c r="K1009" s="21">
        <v>569</v>
      </c>
      <c r="L1009" s="21">
        <v>133.6</v>
      </c>
      <c r="M1009" s="21">
        <v>282.8</v>
      </c>
      <c r="N1009" s="21">
        <v>60.8</v>
      </c>
    </row>
    <row r="1010" spans="1:14" ht="10.050000000000001" customHeight="1">
      <c r="A1010" s="18" t="s">
        <v>392</v>
      </c>
      <c r="B1010" s="19">
        <v>2020</v>
      </c>
      <c r="C1010" s="18" t="s">
        <v>750</v>
      </c>
      <c r="D1010" s="20">
        <v>11</v>
      </c>
      <c r="E1010" s="21">
        <v>62019.7</v>
      </c>
      <c r="F1010" s="21">
        <v>1318.9</v>
      </c>
      <c r="G1010" s="21">
        <v>63338.6</v>
      </c>
      <c r="H1010" s="21">
        <v>218846.9</v>
      </c>
      <c r="I1010" s="21">
        <v>8796.1</v>
      </c>
      <c r="J1010" s="21">
        <v>227643</v>
      </c>
      <c r="K1010" s="21">
        <v>16055.7</v>
      </c>
      <c r="L1010" s="21">
        <v>6495.7</v>
      </c>
      <c r="M1010" s="21">
        <v>14558.7</v>
      </c>
      <c r="N1010" s="21">
        <v>1050.0999999999999</v>
      </c>
    </row>
    <row r="1011" spans="1:14" ht="10.050000000000001" customHeight="1">
      <c r="A1011" s="18" t="s">
        <v>375</v>
      </c>
      <c r="B1011" s="19">
        <v>2020</v>
      </c>
      <c r="C1011" s="18" t="s">
        <v>750</v>
      </c>
      <c r="D1011" s="20">
        <v>11</v>
      </c>
      <c r="E1011" s="21">
        <v>122027.4</v>
      </c>
      <c r="F1011" s="21">
        <v>2356.1999999999998</v>
      </c>
      <c r="G1011" s="21">
        <v>124383.6</v>
      </c>
      <c r="H1011" s="21">
        <v>955969.7</v>
      </c>
      <c r="I1011" s="21">
        <v>6455.5</v>
      </c>
      <c r="J1011" s="21">
        <v>962425.2</v>
      </c>
      <c r="K1011" s="21">
        <v>110367.1</v>
      </c>
      <c r="L1011" s="21">
        <v>16299.4</v>
      </c>
      <c r="M1011" s="21">
        <v>68031.100000000006</v>
      </c>
      <c r="N1011" s="21">
        <v>5358.2</v>
      </c>
    </row>
    <row r="1012" spans="1:14" ht="10.050000000000001" customHeight="1">
      <c r="A1012" s="18" t="s">
        <v>330</v>
      </c>
      <c r="B1012" s="19">
        <v>2020</v>
      </c>
      <c r="C1012" s="18" t="s">
        <v>750</v>
      </c>
      <c r="D1012" s="20">
        <v>12</v>
      </c>
      <c r="E1012" s="21">
        <v>115100.3</v>
      </c>
      <c r="F1012" s="21">
        <v>569.9</v>
      </c>
      <c r="G1012" s="21">
        <v>115670.2</v>
      </c>
      <c r="H1012" s="21">
        <v>1251052.8</v>
      </c>
      <c r="I1012" s="21">
        <v>5977.7</v>
      </c>
      <c r="J1012" s="21">
        <v>1257030.5</v>
      </c>
      <c r="K1012" s="21">
        <v>304887.7</v>
      </c>
      <c r="L1012" s="21">
        <v>25446.6</v>
      </c>
      <c r="M1012" s="21">
        <v>63438.3</v>
      </c>
      <c r="N1012" s="21">
        <v>3143</v>
      </c>
    </row>
    <row r="1013" spans="1:14" ht="10.050000000000001" customHeight="1">
      <c r="A1013" s="18" t="s">
        <v>413</v>
      </c>
      <c r="B1013" s="19">
        <v>2020</v>
      </c>
      <c r="C1013" s="18" t="s">
        <v>750</v>
      </c>
      <c r="D1013" s="20">
        <v>12</v>
      </c>
      <c r="E1013" s="21">
        <v>930.9</v>
      </c>
      <c r="F1013" s="21">
        <v>15.1</v>
      </c>
      <c r="G1013" s="21">
        <v>946</v>
      </c>
      <c r="H1013" s="21">
        <v>22768.400000000001</v>
      </c>
      <c r="I1013" s="21">
        <v>929.5</v>
      </c>
      <c r="J1013" s="21">
        <v>23697.9</v>
      </c>
      <c r="K1013" s="21">
        <v>483.4</v>
      </c>
      <c r="L1013" s="21">
        <v>57</v>
      </c>
      <c r="M1013" s="21">
        <v>142.69999999999999</v>
      </c>
      <c r="N1013" s="21">
        <v>0</v>
      </c>
    </row>
    <row r="1014" spans="1:14" ht="10.050000000000001" customHeight="1">
      <c r="A1014" s="18" t="s">
        <v>392</v>
      </c>
      <c r="B1014" s="19">
        <v>2020</v>
      </c>
      <c r="C1014" s="18" t="s">
        <v>750</v>
      </c>
      <c r="D1014" s="20">
        <v>12</v>
      </c>
      <c r="E1014" s="21">
        <v>15156.2</v>
      </c>
      <c r="F1014" s="21">
        <v>503.4</v>
      </c>
      <c r="G1014" s="21">
        <v>15659.6</v>
      </c>
      <c r="H1014" s="21">
        <v>193850.5</v>
      </c>
      <c r="I1014" s="21">
        <v>8472.7000000000007</v>
      </c>
      <c r="J1014" s="21">
        <v>202323.20000000001</v>
      </c>
      <c r="K1014" s="21">
        <v>11085.3</v>
      </c>
      <c r="L1014" s="21">
        <v>1908.7</v>
      </c>
      <c r="M1014" s="21">
        <v>5728.5</v>
      </c>
      <c r="N1014" s="21">
        <v>1150.5999999999999</v>
      </c>
    </row>
    <row r="1015" spans="1:14" ht="10.050000000000001" customHeight="1">
      <c r="A1015" s="18" t="s">
        <v>375</v>
      </c>
      <c r="B1015" s="19">
        <v>2020</v>
      </c>
      <c r="C1015" s="18" t="s">
        <v>750</v>
      </c>
      <c r="D1015" s="20">
        <v>12</v>
      </c>
      <c r="E1015" s="21">
        <v>56136.9</v>
      </c>
      <c r="F1015" s="21">
        <v>133.4</v>
      </c>
      <c r="G1015" s="21">
        <v>56270.3</v>
      </c>
      <c r="H1015" s="21">
        <v>903615.00000000105</v>
      </c>
      <c r="I1015" s="21">
        <v>5633.2</v>
      </c>
      <c r="J1015" s="21">
        <v>909248.200000001</v>
      </c>
      <c r="K1015" s="21">
        <v>70812.5</v>
      </c>
      <c r="L1015" s="21">
        <v>2175.3000000000002</v>
      </c>
      <c r="M1015" s="21">
        <v>38849.300000000003</v>
      </c>
      <c r="N1015" s="21">
        <v>2880.2</v>
      </c>
    </row>
    <row r="1016" spans="1:14" ht="10.050000000000001" customHeight="1">
      <c r="A1016" s="18" t="s">
        <v>330</v>
      </c>
      <c r="B1016" s="19">
        <v>2021</v>
      </c>
      <c r="C1016" s="18" t="s">
        <v>750</v>
      </c>
      <c r="D1016" s="20">
        <v>1</v>
      </c>
      <c r="E1016" s="21">
        <v>167651.5</v>
      </c>
      <c r="F1016" s="21">
        <v>0</v>
      </c>
      <c r="G1016" s="21">
        <v>167651.5</v>
      </c>
      <c r="H1016" s="21">
        <v>1099986.3</v>
      </c>
      <c r="I1016" s="21">
        <v>5941.3</v>
      </c>
      <c r="J1016" s="21">
        <v>1105927.6000000001</v>
      </c>
      <c r="K1016" s="21">
        <v>231178.3</v>
      </c>
      <c r="L1016" s="21">
        <v>22034.1</v>
      </c>
      <c r="M1016" s="21">
        <v>90305</v>
      </c>
      <c r="N1016" s="21">
        <v>4861.8</v>
      </c>
    </row>
    <row r="1017" spans="1:14" ht="10.050000000000001" customHeight="1">
      <c r="A1017" s="18" t="s">
        <v>413</v>
      </c>
      <c r="B1017" s="19">
        <v>2021</v>
      </c>
      <c r="C1017" s="18" t="s">
        <v>750</v>
      </c>
      <c r="D1017" s="20">
        <v>1</v>
      </c>
      <c r="E1017" s="21">
        <v>698.7</v>
      </c>
      <c r="F1017" s="21">
        <v>481</v>
      </c>
      <c r="G1017" s="21">
        <v>1179.7</v>
      </c>
      <c r="H1017" s="21">
        <v>20091.099999999999</v>
      </c>
      <c r="I1017" s="21">
        <v>1371.5</v>
      </c>
      <c r="J1017" s="21">
        <v>21462.6</v>
      </c>
      <c r="K1017" s="21">
        <v>312.39999999999998</v>
      </c>
      <c r="L1017" s="21">
        <v>2.6</v>
      </c>
      <c r="M1017" s="21">
        <v>173.6</v>
      </c>
      <c r="N1017" s="21">
        <v>0</v>
      </c>
    </row>
    <row r="1018" spans="1:14" ht="10.050000000000001" customHeight="1">
      <c r="A1018" s="18" t="s">
        <v>392</v>
      </c>
      <c r="B1018" s="19">
        <v>2021</v>
      </c>
      <c r="C1018" s="18" t="s">
        <v>750</v>
      </c>
      <c r="D1018" s="20">
        <v>1</v>
      </c>
      <c r="E1018" s="21">
        <v>8096.2</v>
      </c>
      <c r="F1018" s="21">
        <v>381.8</v>
      </c>
      <c r="G1018" s="21">
        <v>8478</v>
      </c>
      <c r="H1018" s="21">
        <v>167688.9</v>
      </c>
      <c r="I1018" s="21">
        <v>6752</v>
      </c>
      <c r="J1018" s="21">
        <v>174440.9</v>
      </c>
      <c r="K1018" s="21">
        <v>8540.7000000000007</v>
      </c>
      <c r="L1018" s="21">
        <v>1902.3</v>
      </c>
      <c r="M1018" s="21">
        <v>3224</v>
      </c>
      <c r="N1018" s="21">
        <v>1223</v>
      </c>
    </row>
    <row r="1019" spans="1:14" ht="10.050000000000001" customHeight="1">
      <c r="A1019" s="18" t="s">
        <v>375</v>
      </c>
      <c r="B1019" s="19">
        <v>2021</v>
      </c>
      <c r="C1019" s="18" t="s">
        <v>750</v>
      </c>
      <c r="D1019" s="20">
        <v>1</v>
      </c>
      <c r="E1019" s="21">
        <v>43545.2</v>
      </c>
      <c r="F1019" s="21">
        <v>482</v>
      </c>
      <c r="G1019" s="21">
        <v>44027.199999999997</v>
      </c>
      <c r="H1019" s="21">
        <v>782059.4</v>
      </c>
      <c r="I1019" s="21">
        <v>5051.3</v>
      </c>
      <c r="J1019" s="21">
        <v>787110.7</v>
      </c>
      <c r="K1019" s="21">
        <v>43031.3</v>
      </c>
      <c r="L1019" s="21">
        <v>1646.7</v>
      </c>
      <c r="M1019" s="21">
        <v>26793.3</v>
      </c>
      <c r="N1019" s="21">
        <v>2634.4</v>
      </c>
    </row>
    <row r="1020" spans="1:14" ht="10.050000000000001" customHeight="1">
      <c r="A1020" s="18" t="s">
        <v>330</v>
      </c>
      <c r="B1020" s="19">
        <v>2021</v>
      </c>
      <c r="C1020" s="18" t="s">
        <v>750</v>
      </c>
      <c r="D1020" s="20">
        <v>2</v>
      </c>
      <c r="E1020" s="21">
        <v>168664.9</v>
      </c>
      <c r="F1020" s="21">
        <v>0</v>
      </c>
      <c r="G1020" s="21">
        <v>168664.9</v>
      </c>
      <c r="H1020" s="21">
        <v>990496.3</v>
      </c>
      <c r="I1020" s="21">
        <v>4443.6000000000004</v>
      </c>
      <c r="J1020" s="21">
        <v>994939.9</v>
      </c>
      <c r="K1020" s="21">
        <v>155171.1</v>
      </c>
      <c r="L1020" s="21">
        <v>19593.099999999999</v>
      </c>
      <c r="M1020" s="21">
        <v>92764.9</v>
      </c>
      <c r="N1020" s="21">
        <v>2962.8</v>
      </c>
    </row>
    <row r="1021" spans="1:14" ht="10.050000000000001" customHeight="1">
      <c r="A1021" s="18" t="s">
        <v>413</v>
      </c>
      <c r="B1021" s="19">
        <v>2021</v>
      </c>
      <c r="C1021" s="18" t="s">
        <v>750</v>
      </c>
      <c r="D1021" s="20">
        <v>2</v>
      </c>
      <c r="E1021" s="21">
        <v>750.9</v>
      </c>
      <c r="F1021" s="21">
        <v>4.2</v>
      </c>
      <c r="G1021" s="21">
        <v>755.1</v>
      </c>
      <c r="H1021" s="21">
        <v>17264.2</v>
      </c>
      <c r="I1021" s="21">
        <v>1438.6</v>
      </c>
      <c r="J1021" s="21">
        <v>18702.8</v>
      </c>
      <c r="K1021" s="21">
        <v>392.1</v>
      </c>
      <c r="L1021" s="21">
        <v>137.69999999999999</v>
      </c>
      <c r="M1021" s="21">
        <v>29.1</v>
      </c>
      <c r="N1021" s="21">
        <v>28.9</v>
      </c>
    </row>
    <row r="1022" spans="1:14" ht="10.050000000000001" customHeight="1">
      <c r="A1022" s="18" t="s">
        <v>392</v>
      </c>
      <c r="B1022" s="19">
        <v>2021</v>
      </c>
      <c r="C1022" s="18" t="s">
        <v>750</v>
      </c>
      <c r="D1022" s="20">
        <v>2</v>
      </c>
      <c r="E1022" s="21">
        <v>5556.4</v>
      </c>
      <c r="F1022" s="21">
        <v>35.1</v>
      </c>
      <c r="G1022" s="21">
        <v>5591.5</v>
      </c>
      <c r="H1022" s="21">
        <v>138831.70000000001</v>
      </c>
      <c r="I1022" s="21">
        <v>5545.3</v>
      </c>
      <c r="J1022" s="21">
        <v>144377</v>
      </c>
      <c r="K1022" s="21">
        <v>6769.5</v>
      </c>
      <c r="L1022" s="21">
        <v>924.4</v>
      </c>
      <c r="M1022" s="21">
        <v>1586.9</v>
      </c>
      <c r="N1022" s="21">
        <v>1103.3</v>
      </c>
    </row>
    <row r="1023" spans="1:14" ht="10.050000000000001" customHeight="1">
      <c r="A1023" s="18" t="s">
        <v>375</v>
      </c>
      <c r="B1023" s="19">
        <v>2021</v>
      </c>
      <c r="C1023" s="18" t="s">
        <v>750</v>
      </c>
      <c r="D1023" s="20">
        <v>2</v>
      </c>
      <c r="E1023" s="21">
        <v>20867.2</v>
      </c>
      <c r="F1023" s="21">
        <v>1849.7</v>
      </c>
      <c r="G1023" s="21">
        <v>22716.9</v>
      </c>
      <c r="H1023" s="21">
        <v>688388.9</v>
      </c>
      <c r="I1023" s="21">
        <v>1866.8</v>
      </c>
      <c r="J1023" s="21">
        <v>690255.7</v>
      </c>
      <c r="K1023" s="21">
        <v>33231.1</v>
      </c>
      <c r="L1023" s="21">
        <v>1375.8</v>
      </c>
      <c r="M1023" s="21">
        <v>10165.6</v>
      </c>
      <c r="N1023" s="21">
        <v>1141.5</v>
      </c>
    </row>
    <row r="1024" spans="1:14" ht="10.050000000000001" customHeight="1">
      <c r="A1024" s="18" t="s">
        <v>330</v>
      </c>
      <c r="B1024" s="19">
        <v>2021</v>
      </c>
      <c r="C1024" s="18" t="s">
        <v>750</v>
      </c>
      <c r="D1024" s="20">
        <v>3</v>
      </c>
      <c r="E1024" s="21">
        <v>165174.70000000001</v>
      </c>
      <c r="F1024" s="21">
        <v>0</v>
      </c>
      <c r="G1024" s="21">
        <v>165174.70000000001</v>
      </c>
      <c r="H1024" s="21">
        <v>809251.2</v>
      </c>
      <c r="I1024" s="21">
        <v>5983.8</v>
      </c>
      <c r="J1024" s="21">
        <v>815235</v>
      </c>
      <c r="K1024" s="21">
        <v>95994.7</v>
      </c>
      <c r="L1024" s="21">
        <v>19526</v>
      </c>
      <c r="M1024" s="21">
        <v>74693.399999999994</v>
      </c>
      <c r="N1024" s="21">
        <v>4314.5</v>
      </c>
    </row>
    <row r="1025" spans="1:14" ht="10.050000000000001" customHeight="1">
      <c r="A1025" s="18" t="s">
        <v>413</v>
      </c>
      <c r="B1025" s="19">
        <v>2021</v>
      </c>
      <c r="C1025" s="18" t="s">
        <v>750</v>
      </c>
      <c r="D1025" s="20">
        <v>3</v>
      </c>
      <c r="E1025" s="21">
        <v>983.6</v>
      </c>
      <c r="F1025" s="21">
        <v>65.7</v>
      </c>
      <c r="G1025" s="21">
        <v>1049.3</v>
      </c>
      <c r="H1025" s="21">
        <v>14147.8</v>
      </c>
      <c r="I1025" s="21">
        <v>790.2</v>
      </c>
      <c r="J1025" s="21">
        <v>14938</v>
      </c>
      <c r="K1025" s="21">
        <v>72.400000000000006</v>
      </c>
      <c r="L1025" s="21">
        <v>17.3</v>
      </c>
      <c r="M1025" s="21">
        <v>325.2</v>
      </c>
      <c r="N1025" s="21">
        <v>11.8</v>
      </c>
    </row>
    <row r="1026" spans="1:14" ht="10.050000000000001" customHeight="1">
      <c r="A1026" s="18" t="s">
        <v>392</v>
      </c>
      <c r="B1026" s="19">
        <v>2021</v>
      </c>
      <c r="C1026" s="18" t="s">
        <v>750</v>
      </c>
      <c r="D1026" s="20">
        <v>3</v>
      </c>
      <c r="E1026" s="21">
        <v>4268.5</v>
      </c>
      <c r="F1026" s="21">
        <v>115.9</v>
      </c>
      <c r="G1026" s="21">
        <v>4384.3999999999996</v>
      </c>
      <c r="H1026" s="21">
        <v>113578.9</v>
      </c>
      <c r="I1026" s="21">
        <v>4922</v>
      </c>
      <c r="J1026" s="21">
        <v>118500.9</v>
      </c>
      <c r="K1026" s="21">
        <v>6226.3</v>
      </c>
      <c r="L1026" s="21">
        <v>1654.3</v>
      </c>
      <c r="M1026" s="21">
        <v>1159.5999999999999</v>
      </c>
      <c r="N1026" s="21">
        <v>1038.5</v>
      </c>
    </row>
    <row r="1027" spans="1:14" ht="10.050000000000001" customHeight="1">
      <c r="A1027" s="18" t="s">
        <v>375</v>
      </c>
      <c r="B1027" s="19">
        <v>2021</v>
      </c>
      <c r="C1027" s="18" t="s">
        <v>750</v>
      </c>
      <c r="D1027" s="20">
        <v>3</v>
      </c>
      <c r="E1027" s="21">
        <v>22209</v>
      </c>
      <c r="F1027" s="21">
        <v>777.9</v>
      </c>
      <c r="G1027" s="21">
        <v>22986.9</v>
      </c>
      <c r="H1027" s="21">
        <v>549460.30000000005</v>
      </c>
      <c r="I1027" s="21">
        <v>4614.2</v>
      </c>
      <c r="J1027" s="21">
        <v>554074.5</v>
      </c>
      <c r="K1027" s="21">
        <v>22076.2</v>
      </c>
      <c r="L1027" s="21">
        <v>874.3</v>
      </c>
      <c r="M1027" s="21">
        <v>10370.4</v>
      </c>
      <c r="N1027" s="21">
        <v>1672.9</v>
      </c>
    </row>
    <row r="1028" spans="1:14" ht="10.050000000000001" customHeight="1">
      <c r="A1028" s="18" t="s">
        <v>330</v>
      </c>
      <c r="B1028" s="19">
        <v>2021</v>
      </c>
      <c r="C1028" s="18" t="s">
        <v>750</v>
      </c>
      <c r="D1028" s="20">
        <v>4</v>
      </c>
      <c r="E1028" s="21">
        <v>98994.8</v>
      </c>
      <c r="F1028" s="21">
        <v>0</v>
      </c>
      <c r="G1028" s="21">
        <v>98994.8</v>
      </c>
      <c r="H1028" s="21">
        <v>586094.4</v>
      </c>
      <c r="I1028" s="21">
        <v>5753.2</v>
      </c>
      <c r="J1028" s="21">
        <v>591847.6</v>
      </c>
      <c r="K1028" s="21">
        <v>54759.9</v>
      </c>
      <c r="L1028" s="21">
        <v>11333.9</v>
      </c>
      <c r="M1028" s="21">
        <v>51587.3</v>
      </c>
      <c r="N1028" s="21">
        <v>1477.2</v>
      </c>
    </row>
    <row r="1029" spans="1:14" ht="10.050000000000001" customHeight="1">
      <c r="A1029" s="18" t="s">
        <v>413</v>
      </c>
      <c r="B1029" s="19">
        <v>2021</v>
      </c>
      <c r="C1029" s="18" t="s">
        <v>750</v>
      </c>
      <c r="D1029" s="20">
        <v>4</v>
      </c>
      <c r="E1029" s="21">
        <v>436.3</v>
      </c>
      <c r="F1029" s="21">
        <v>223.4</v>
      </c>
      <c r="G1029" s="21">
        <v>659.7</v>
      </c>
      <c r="H1029" s="21">
        <v>11095.8</v>
      </c>
      <c r="I1029" s="21">
        <v>983.5</v>
      </c>
      <c r="J1029" s="21">
        <v>12079.3</v>
      </c>
      <c r="K1029" s="21">
        <v>47.5</v>
      </c>
      <c r="L1029" s="21">
        <v>0</v>
      </c>
      <c r="M1029" s="21">
        <v>19</v>
      </c>
      <c r="N1029" s="21">
        <v>6</v>
      </c>
    </row>
    <row r="1030" spans="1:14" ht="10.050000000000001" customHeight="1">
      <c r="A1030" s="18" t="s">
        <v>392</v>
      </c>
      <c r="B1030" s="19">
        <v>2021</v>
      </c>
      <c r="C1030" s="18" t="s">
        <v>750</v>
      </c>
      <c r="D1030" s="20">
        <v>4</v>
      </c>
      <c r="E1030" s="21">
        <v>4208.3999999999996</v>
      </c>
      <c r="F1030" s="21">
        <v>28.9</v>
      </c>
      <c r="G1030" s="21">
        <v>4237.3</v>
      </c>
      <c r="H1030" s="21">
        <v>89628.9</v>
      </c>
      <c r="I1030" s="21">
        <v>2555.3000000000002</v>
      </c>
      <c r="J1030" s="21">
        <v>92184.2</v>
      </c>
      <c r="K1030" s="21">
        <v>4805.8</v>
      </c>
      <c r="L1030" s="21">
        <v>983</v>
      </c>
      <c r="M1030" s="21">
        <v>1417.7</v>
      </c>
      <c r="N1030" s="21">
        <v>985.6</v>
      </c>
    </row>
    <row r="1031" spans="1:14" ht="10.050000000000001" customHeight="1">
      <c r="A1031" s="18" t="s">
        <v>375</v>
      </c>
      <c r="B1031" s="19">
        <v>2021</v>
      </c>
      <c r="C1031" s="18" t="s">
        <v>750</v>
      </c>
      <c r="D1031" s="20">
        <v>4</v>
      </c>
      <c r="E1031" s="21">
        <v>13480.1</v>
      </c>
      <c r="F1031" s="21">
        <v>0</v>
      </c>
      <c r="G1031" s="21">
        <v>13480.1</v>
      </c>
      <c r="H1031" s="21">
        <v>390026.2</v>
      </c>
      <c r="I1031" s="21">
        <v>4295.7</v>
      </c>
      <c r="J1031" s="21">
        <v>394321.9</v>
      </c>
      <c r="K1031" s="21">
        <v>14833.3</v>
      </c>
      <c r="L1031" s="21">
        <v>1164.9000000000001</v>
      </c>
      <c r="M1031" s="21">
        <v>6783.1</v>
      </c>
      <c r="N1031" s="21">
        <v>1629.8</v>
      </c>
    </row>
    <row r="1032" spans="1:14" ht="10.050000000000001" customHeight="1">
      <c r="A1032" s="18" t="s">
        <v>330</v>
      </c>
      <c r="B1032" s="19">
        <v>2021</v>
      </c>
      <c r="C1032" s="18" t="s">
        <v>750</v>
      </c>
      <c r="D1032" s="20">
        <v>5</v>
      </c>
      <c r="E1032" s="21">
        <v>74853.2</v>
      </c>
      <c r="F1032" s="21">
        <v>0</v>
      </c>
      <c r="G1032" s="21">
        <v>74853.2</v>
      </c>
      <c r="H1032" s="21">
        <v>286852.40000000002</v>
      </c>
      <c r="I1032" s="21">
        <v>5359.9</v>
      </c>
      <c r="J1032" s="21">
        <v>292212.3</v>
      </c>
      <c r="K1032" s="21">
        <v>21522.5</v>
      </c>
      <c r="L1032" s="21">
        <v>7874.8</v>
      </c>
      <c r="M1032" s="21">
        <v>33659.9</v>
      </c>
      <c r="N1032" s="21">
        <v>9400.6</v>
      </c>
    </row>
    <row r="1033" spans="1:14" ht="10.050000000000001" customHeight="1">
      <c r="A1033" s="18" t="s">
        <v>413</v>
      </c>
      <c r="B1033" s="19">
        <v>2021</v>
      </c>
      <c r="C1033" s="18" t="s">
        <v>750</v>
      </c>
      <c r="D1033" s="20">
        <v>5</v>
      </c>
      <c r="E1033" s="21">
        <v>123.5</v>
      </c>
      <c r="F1033" s="21">
        <v>6.9</v>
      </c>
      <c r="G1033" s="21">
        <v>130.4</v>
      </c>
      <c r="H1033" s="21">
        <v>8714</v>
      </c>
      <c r="I1033" s="21">
        <v>991.5</v>
      </c>
      <c r="J1033" s="21">
        <v>9705.5</v>
      </c>
      <c r="K1033" s="21">
        <v>47.5</v>
      </c>
      <c r="L1033" s="21">
        <v>0.3</v>
      </c>
      <c r="M1033" s="21">
        <v>0.3</v>
      </c>
      <c r="N1033" s="21">
        <v>0</v>
      </c>
    </row>
    <row r="1034" spans="1:14" ht="10.050000000000001" customHeight="1">
      <c r="A1034" s="18" t="s">
        <v>392</v>
      </c>
      <c r="B1034" s="19">
        <v>2021</v>
      </c>
      <c r="C1034" s="18" t="s">
        <v>750</v>
      </c>
      <c r="D1034" s="20">
        <v>5</v>
      </c>
      <c r="E1034" s="21">
        <v>2247.1</v>
      </c>
      <c r="F1034" s="21">
        <v>2.9</v>
      </c>
      <c r="G1034" s="21">
        <v>2250</v>
      </c>
      <c r="H1034" s="21">
        <v>67652.899999999994</v>
      </c>
      <c r="I1034" s="21">
        <v>2226.6</v>
      </c>
      <c r="J1034" s="21">
        <v>69879.5</v>
      </c>
      <c r="K1034" s="21">
        <v>3653.3</v>
      </c>
      <c r="L1034" s="21">
        <v>452.3</v>
      </c>
      <c r="M1034" s="21">
        <v>838.7</v>
      </c>
      <c r="N1034" s="21">
        <v>746.6</v>
      </c>
    </row>
    <row r="1035" spans="1:14" ht="10.050000000000001" customHeight="1">
      <c r="A1035" s="18" t="s">
        <v>375</v>
      </c>
      <c r="B1035" s="19">
        <v>2021</v>
      </c>
      <c r="C1035" s="18" t="s">
        <v>750</v>
      </c>
      <c r="D1035" s="20">
        <v>5</v>
      </c>
      <c r="E1035" s="21">
        <v>12110.9</v>
      </c>
      <c r="F1035" s="21">
        <v>0</v>
      </c>
      <c r="G1035" s="21">
        <v>12110.9</v>
      </c>
      <c r="H1035" s="21">
        <v>276650.59999999998</v>
      </c>
      <c r="I1035" s="21">
        <v>4193.3</v>
      </c>
      <c r="J1035" s="21">
        <v>280843.90000000002</v>
      </c>
      <c r="K1035" s="21">
        <v>6333.1</v>
      </c>
      <c r="L1035" s="21">
        <v>659.4</v>
      </c>
      <c r="M1035" s="21">
        <v>8694.7000000000007</v>
      </c>
      <c r="N1035" s="21">
        <v>477.9</v>
      </c>
    </row>
    <row r="1036" spans="1:14" ht="10.050000000000001" customHeight="1">
      <c r="A1036" s="18" t="s">
        <v>330</v>
      </c>
      <c r="B1036" s="19">
        <v>2021</v>
      </c>
      <c r="C1036" s="18" t="s">
        <v>750</v>
      </c>
      <c r="D1036" s="20">
        <v>6</v>
      </c>
      <c r="E1036" s="21">
        <v>38510</v>
      </c>
      <c r="F1036" s="21">
        <v>0</v>
      </c>
      <c r="G1036" s="21">
        <v>38510</v>
      </c>
      <c r="H1036" s="21">
        <v>55491</v>
      </c>
      <c r="I1036" s="21">
        <v>3351.7</v>
      </c>
      <c r="J1036" s="21">
        <v>58842.7</v>
      </c>
      <c r="K1036" s="21">
        <v>6685.2</v>
      </c>
      <c r="L1036" s="21">
        <v>13964.7</v>
      </c>
      <c r="M1036" s="21">
        <v>10437.9</v>
      </c>
      <c r="N1036" s="21">
        <v>16943.5</v>
      </c>
    </row>
    <row r="1037" spans="1:14" ht="10.050000000000001" customHeight="1">
      <c r="A1037" s="18" t="s">
        <v>413</v>
      </c>
      <c r="B1037" s="19">
        <v>2021</v>
      </c>
      <c r="C1037" s="18" t="s">
        <v>750</v>
      </c>
      <c r="D1037" s="20">
        <v>6</v>
      </c>
      <c r="E1037" s="21">
        <v>281.7</v>
      </c>
      <c r="F1037" s="21">
        <v>0</v>
      </c>
      <c r="G1037" s="21">
        <v>281.7</v>
      </c>
      <c r="H1037" s="21">
        <v>5513.4</v>
      </c>
      <c r="I1037" s="21">
        <v>542.5</v>
      </c>
      <c r="J1037" s="21">
        <v>6055.9</v>
      </c>
      <c r="K1037" s="21">
        <v>64.8</v>
      </c>
      <c r="L1037" s="21">
        <v>66.599999999999994</v>
      </c>
      <c r="M1037" s="21">
        <v>43.1</v>
      </c>
      <c r="N1037" s="21">
        <v>6.2</v>
      </c>
    </row>
    <row r="1038" spans="1:14" ht="10.050000000000001" customHeight="1">
      <c r="A1038" s="18" t="s">
        <v>392</v>
      </c>
      <c r="B1038" s="19">
        <v>2021</v>
      </c>
      <c r="C1038" s="18" t="s">
        <v>750</v>
      </c>
      <c r="D1038" s="20">
        <v>6</v>
      </c>
      <c r="E1038" s="21">
        <v>20285.900000000001</v>
      </c>
      <c r="F1038" s="21">
        <v>3.7</v>
      </c>
      <c r="G1038" s="21">
        <v>20289.599999999999</v>
      </c>
      <c r="H1038" s="21">
        <v>68095.5</v>
      </c>
      <c r="I1038" s="21">
        <v>1376.8</v>
      </c>
      <c r="J1038" s="21">
        <v>69472.3</v>
      </c>
      <c r="K1038" s="21">
        <v>1326</v>
      </c>
      <c r="L1038" s="21">
        <v>90.4</v>
      </c>
      <c r="M1038" s="21">
        <v>1589.7</v>
      </c>
      <c r="N1038" s="21">
        <v>795.6</v>
      </c>
    </row>
    <row r="1039" spans="1:14" ht="10.050000000000001" customHeight="1">
      <c r="A1039" s="18" t="s">
        <v>375</v>
      </c>
      <c r="B1039" s="19">
        <v>2021</v>
      </c>
      <c r="C1039" s="18" t="s">
        <v>750</v>
      </c>
      <c r="D1039" s="20">
        <v>6</v>
      </c>
      <c r="E1039" s="21">
        <v>13573.5</v>
      </c>
      <c r="F1039" s="21">
        <v>0</v>
      </c>
      <c r="G1039" s="21">
        <v>13573.5</v>
      </c>
      <c r="H1039" s="21">
        <v>96071.5</v>
      </c>
      <c r="I1039" s="21">
        <v>3666</v>
      </c>
      <c r="J1039" s="21">
        <v>99737.5</v>
      </c>
      <c r="K1039" s="21">
        <v>2271.6</v>
      </c>
      <c r="L1039" s="21">
        <v>4681.6000000000004</v>
      </c>
      <c r="M1039" s="21">
        <v>2377.6999999999998</v>
      </c>
      <c r="N1039" s="21">
        <v>6424.7</v>
      </c>
    </row>
    <row r="1040" spans="1:14" ht="10.050000000000001" customHeight="1">
      <c r="A1040" s="18" t="s">
        <v>330</v>
      </c>
      <c r="B1040" s="19">
        <v>2021</v>
      </c>
      <c r="C1040" s="18" t="s">
        <v>751</v>
      </c>
      <c r="D1040" s="20">
        <v>7</v>
      </c>
      <c r="E1040" s="21">
        <v>1454447.1</v>
      </c>
      <c r="F1040" s="21">
        <v>9724.9</v>
      </c>
      <c r="G1040" s="21">
        <v>1464172</v>
      </c>
      <c r="H1040" s="21">
        <v>1305598.5</v>
      </c>
      <c r="I1040" s="21">
        <v>9505.6</v>
      </c>
      <c r="J1040" s="21">
        <v>1315104.1000000001</v>
      </c>
      <c r="K1040" s="21">
        <v>720829.8</v>
      </c>
      <c r="L1040" s="21">
        <v>918528.8</v>
      </c>
      <c r="M1040" s="21">
        <v>196152.3</v>
      </c>
      <c r="N1040" s="21">
        <v>6599.9</v>
      </c>
    </row>
    <row r="1041" spans="1:14" ht="10.050000000000001" customHeight="1">
      <c r="A1041" s="18" t="s">
        <v>413</v>
      </c>
      <c r="B1041" s="19">
        <v>2021</v>
      </c>
      <c r="C1041" s="18" t="s">
        <v>751</v>
      </c>
      <c r="D1041" s="20">
        <v>7</v>
      </c>
      <c r="E1041" s="21">
        <v>8799.6</v>
      </c>
      <c r="F1041" s="21">
        <v>0</v>
      </c>
      <c r="G1041" s="21">
        <v>8799.6</v>
      </c>
      <c r="H1041" s="21">
        <v>11964.7</v>
      </c>
      <c r="I1041" s="21">
        <v>516.5</v>
      </c>
      <c r="J1041" s="21">
        <v>12481.2</v>
      </c>
      <c r="K1041" s="21">
        <v>3325.2</v>
      </c>
      <c r="L1041" s="21">
        <v>3903.5</v>
      </c>
      <c r="M1041" s="21">
        <v>552</v>
      </c>
      <c r="N1041" s="21">
        <v>91.1</v>
      </c>
    </row>
    <row r="1042" spans="1:14" ht="10.050000000000001" customHeight="1">
      <c r="A1042" s="18" t="s">
        <v>392</v>
      </c>
      <c r="B1042" s="19">
        <v>2021</v>
      </c>
      <c r="C1042" s="18" t="s">
        <v>751</v>
      </c>
      <c r="D1042" s="20">
        <v>7</v>
      </c>
      <c r="E1042" s="21">
        <v>1056.4000000000001</v>
      </c>
      <c r="F1042" s="21">
        <v>0</v>
      </c>
      <c r="G1042" s="21">
        <v>1056.4000000000001</v>
      </c>
      <c r="H1042" s="21">
        <v>36961</v>
      </c>
      <c r="I1042" s="21">
        <v>1286</v>
      </c>
      <c r="J1042" s="21">
        <v>38247</v>
      </c>
      <c r="K1042" s="21">
        <v>740</v>
      </c>
      <c r="L1042" s="21">
        <v>81.900000000000006</v>
      </c>
      <c r="M1042" s="21">
        <v>428.6</v>
      </c>
      <c r="N1042" s="21">
        <v>222.5</v>
      </c>
    </row>
    <row r="1043" spans="1:14" ht="10.050000000000001" customHeight="1">
      <c r="A1043" s="18" t="s">
        <v>375</v>
      </c>
      <c r="B1043" s="19">
        <v>2021</v>
      </c>
      <c r="C1043" s="18" t="s">
        <v>751</v>
      </c>
      <c r="D1043" s="20">
        <v>7</v>
      </c>
      <c r="E1043" s="21">
        <v>1230</v>
      </c>
      <c r="F1043" s="21">
        <v>0</v>
      </c>
      <c r="G1043" s="21">
        <v>1230</v>
      </c>
      <c r="H1043" s="21">
        <v>62238.6</v>
      </c>
      <c r="I1043" s="21">
        <v>3631.1</v>
      </c>
      <c r="J1043" s="21">
        <v>65869.7</v>
      </c>
      <c r="K1043" s="21">
        <v>1701.2</v>
      </c>
      <c r="L1043" s="21">
        <v>3529.5</v>
      </c>
      <c r="M1043" s="21">
        <v>526.70000000000005</v>
      </c>
      <c r="N1043" s="21">
        <v>3579.1</v>
      </c>
    </row>
    <row r="1044" spans="1:14" ht="10.050000000000001" customHeight="1">
      <c r="A1044" s="18" t="s">
        <v>330</v>
      </c>
      <c r="B1044" s="19">
        <v>2021</v>
      </c>
      <c r="C1044" s="18" t="s">
        <v>751</v>
      </c>
      <c r="D1044" s="20">
        <v>8</v>
      </c>
      <c r="E1044" s="21">
        <v>736339.4</v>
      </c>
      <c r="F1044" s="21">
        <v>2263.3000000000002</v>
      </c>
      <c r="G1044" s="21">
        <v>738602.700000001</v>
      </c>
      <c r="H1044" s="21">
        <v>1732881.8</v>
      </c>
      <c r="I1044" s="21">
        <v>9328.9</v>
      </c>
      <c r="J1044" s="21">
        <v>1742210.7</v>
      </c>
      <c r="K1044" s="21">
        <v>508046.1</v>
      </c>
      <c r="L1044" s="21">
        <v>286946.09999999998</v>
      </c>
      <c r="M1044" s="21">
        <v>490038.5</v>
      </c>
      <c r="N1044" s="21">
        <v>9667.6</v>
      </c>
    </row>
    <row r="1045" spans="1:14" ht="10.050000000000001" customHeight="1">
      <c r="A1045" s="18" t="s">
        <v>413</v>
      </c>
      <c r="B1045" s="19">
        <v>2021</v>
      </c>
      <c r="C1045" s="18" t="s">
        <v>751</v>
      </c>
      <c r="D1045" s="20">
        <v>8</v>
      </c>
      <c r="E1045" s="21">
        <v>19508.599999999999</v>
      </c>
      <c r="F1045" s="21">
        <v>159.6</v>
      </c>
      <c r="G1045" s="21">
        <v>19668.2</v>
      </c>
      <c r="H1045" s="21">
        <v>28717.1</v>
      </c>
      <c r="I1045" s="21">
        <v>655.8</v>
      </c>
      <c r="J1045" s="21">
        <v>29372.9</v>
      </c>
      <c r="K1045" s="21">
        <v>4502</v>
      </c>
      <c r="L1045" s="21">
        <v>6609.7</v>
      </c>
      <c r="M1045" s="21">
        <v>5432.8</v>
      </c>
      <c r="N1045" s="21">
        <v>0</v>
      </c>
    </row>
    <row r="1046" spans="1:14" ht="10.050000000000001" customHeight="1">
      <c r="A1046" s="18" t="s">
        <v>392</v>
      </c>
      <c r="B1046" s="19">
        <v>2021</v>
      </c>
      <c r="C1046" s="18" t="s">
        <v>751</v>
      </c>
      <c r="D1046" s="20">
        <v>8</v>
      </c>
      <c r="E1046" s="21">
        <v>843</v>
      </c>
      <c r="F1046" s="21">
        <v>45.6</v>
      </c>
      <c r="G1046" s="21">
        <v>888.6</v>
      </c>
      <c r="H1046" s="21">
        <v>27992.9</v>
      </c>
      <c r="I1046" s="21">
        <v>975.7</v>
      </c>
      <c r="J1046" s="21">
        <v>28968.6</v>
      </c>
      <c r="K1046" s="21">
        <v>517.5</v>
      </c>
      <c r="L1046" s="21">
        <v>49.2</v>
      </c>
      <c r="M1046" s="21">
        <v>170.2</v>
      </c>
      <c r="N1046" s="21">
        <v>95.3</v>
      </c>
    </row>
    <row r="1047" spans="1:14" ht="10.050000000000001" customHeight="1">
      <c r="A1047" s="18" t="s">
        <v>375</v>
      </c>
      <c r="B1047" s="19">
        <v>2021</v>
      </c>
      <c r="C1047" s="18" t="s">
        <v>751</v>
      </c>
      <c r="D1047" s="20">
        <v>8</v>
      </c>
      <c r="E1047" s="21">
        <v>2706.2</v>
      </c>
      <c r="F1047" s="21">
        <v>164.6</v>
      </c>
      <c r="G1047" s="21">
        <v>2870.8</v>
      </c>
      <c r="H1047" s="21">
        <v>45379</v>
      </c>
      <c r="I1047" s="21">
        <v>3503.2</v>
      </c>
      <c r="J1047" s="21">
        <v>48882.2</v>
      </c>
      <c r="K1047" s="21">
        <v>2018</v>
      </c>
      <c r="L1047" s="21">
        <v>507.9</v>
      </c>
      <c r="M1047" s="21">
        <v>73.7</v>
      </c>
      <c r="N1047" s="21">
        <v>117.3</v>
      </c>
    </row>
    <row r="1048" spans="1:14" ht="10.050000000000001" customHeight="1">
      <c r="A1048" s="18" t="s">
        <v>330</v>
      </c>
      <c r="B1048" s="19">
        <v>2021</v>
      </c>
      <c r="C1048" s="18" t="s">
        <v>751</v>
      </c>
      <c r="D1048" s="20">
        <v>9</v>
      </c>
      <c r="E1048" s="21">
        <v>215535.1</v>
      </c>
      <c r="F1048" s="21">
        <v>22.8</v>
      </c>
      <c r="G1048" s="21">
        <v>215557.9</v>
      </c>
      <c r="H1048" s="21">
        <v>1665525.5</v>
      </c>
      <c r="I1048" s="21">
        <v>6050.4</v>
      </c>
      <c r="J1048" s="21">
        <v>1671575.9</v>
      </c>
      <c r="K1048" s="21">
        <v>369797.5</v>
      </c>
      <c r="L1048" s="21">
        <v>30510.9</v>
      </c>
      <c r="M1048" s="21">
        <v>161912.29999999999</v>
      </c>
      <c r="N1048" s="21">
        <v>6780.7</v>
      </c>
    </row>
    <row r="1049" spans="1:14" ht="10.050000000000001" customHeight="1">
      <c r="A1049" s="18" t="s">
        <v>413</v>
      </c>
      <c r="B1049" s="19">
        <v>2021</v>
      </c>
      <c r="C1049" s="18" t="s">
        <v>751</v>
      </c>
      <c r="D1049" s="20">
        <v>9</v>
      </c>
      <c r="E1049" s="21">
        <v>7815.5</v>
      </c>
      <c r="F1049" s="21">
        <v>53.5</v>
      </c>
      <c r="G1049" s="21">
        <v>7869</v>
      </c>
      <c r="H1049" s="21">
        <v>31147.8</v>
      </c>
      <c r="I1049" s="21">
        <v>703</v>
      </c>
      <c r="J1049" s="21">
        <v>31850.799999999999</v>
      </c>
      <c r="K1049" s="21">
        <v>3182.1</v>
      </c>
      <c r="L1049" s="21">
        <v>1338</v>
      </c>
      <c r="M1049" s="21">
        <v>2370.8000000000002</v>
      </c>
      <c r="N1049" s="21">
        <v>264.10000000000002</v>
      </c>
    </row>
    <row r="1050" spans="1:14" ht="10.050000000000001" customHeight="1">
      <c r="A1050" s="18" t="s">
        <v>392</v>
      </c>
      <c r="B1050" s="19">
        <v>2021</v>
      </c>
      <c r="C1050" s="18" t="s">
        <v>751</v>
      </c>
      <c r="D1050" s="20">
        <v>9</v>
      </c>
      <c r="E1050" s="21">
        <v>47086.9</v>
      </c>
      <c r="F1050" s="21">
        <v>3147.7</v>
      </c>
      <c r="G1050" s="21">
        <v>50234.6</v>
      </c>
      <c r="H1050" s="21">
        <v>64008.5</v>
      </c>
      <c r="I1050" s="21">
        <v>3311.1</v>
      </c>
      <c r="J1050" s="21">
        <v>67319.600000000006</v>
      </c>
      <c r="K1050" s="21">
        <v>6389.8</v>
      </c>
      <c r="L1050" s="21">
        <v>8931.6</v>
      </c>
      <c r="M1050" s="21">
        <v>2942.9</v>
      </c>
      <c r="N1050" s="21">
        <v>106.9</v>
      </c>
    </row>
    <row r="1051" spans="1:14" ht="10.050000000000001" customHeight="1">
      <c r="A1051" s="18" t="s">
        <v>375</v>
      </c>
      <c r="B1051" s="19">
        <v>2021</v>
      </c>
      <c r="C1051" s="18" t="s">
        <v>751</v>
      </c>
      <c r="D1051" s="20">
        <v>9</v>
      </c>
      <c r="E1051" s="21">
        <v>690643.4</v>
      </c>
      <c r="F1051" s="21">
        <v>3741.3</v>
      </c>
      <c r="G1051" s="21">
        <v>694384.700000001</v>
      </c>
      <c r="H1051" s="21">
        <v>683962.5</v>
      </c>
      <c r="I1051" s="21">
        <v>4848.1000000000004</v>
      </c>
      <c r="J1051" s="21">
        <v>688810.6</v>
      </c>
      <c r="K1051" s="21">
        <v>257507.6</v>
      </c>
      <c r="L1051" s="21">
        <v>305201.2</v>
      </c>
      <c r="M1051" s="21">
        <v>46576.3</v>
      </c>
      <c r="N1051" s="21">
        <v>3047.8</v>
      </c>
    </row>
    <row r="1052" spans="1:14" ht="10.050000000000001" customHeight="1">
      <c r="A1052" s="18" t="s">
        <v>330</v>
      </c>
      <c r="B1052" s="19">
        <v>2021</v>
      </c>
      <c r="C1052" s="18" t="s">
        <v>751</v>
      </c>
      <c r="D1052" s="20">
        <v>10</v>
      </c>
      <c r="E1052" s="21">
        <v>126561.60000000001</v>
      </c>
      <c r="F1052" s="21">
        <v>72.7</v>
      </c>
      <c r="G1052" s="21">
        <v>126634.3</v>
      </c>
      <c r="H1052" s="21">
        <v>1534796.4</v>
      </c>
      <c r="I1052" s="21">
        <v>4290.3999999999996</v>
      </c>
      <c r="J1052" s="21">
        <v>1539086.8</v>
      </c>
      <c r="K1052" s="21">
        <v>289013</v>
      </c>
      <c r="L1052" s="21">
        <v>11277.4</v>
      </c>
      <c r="M1052" s="21">
        <v>89055.7</v>
      </c>
      <c r="N1052" s="21">
        <v>2742.5</v>
      </c>
    </row>
    <row r="1053" spans="1:14" ht="10.050000000000001" customHeight="1">
      <c r="A1053" s="18" t="s">
        <v>413</v>
      </c>
      <c r="B1053" s="19">
        <v>2021</v>
      </c>
      <c r="C1053" s="18" t="s">
        <v>751</v>
      </c>
      <c r="D1053" s="20">
        <v>10</v>
      </c>
      <c r="E1053" s="21">
        <v>2109.4</v>
      </c>
      <c r="F1053" s="21">
        <v>195.3</v>
      </c>
      <c r="G1053" s="21">
        <v>2304.6999999999998</v>
      </c>
      <c r="H1053" s="21">
        <v>29153</v>
      </c>
      <c r="I1053" s="21">
        <v>854.9</v>
      </c>
      <c r="J1053" s="21">
        <v>30007.9</v>
      </c>
      <c r="K1053" s="21">
        <v>2497.3000000000002</v>
      </c>
      <c r="L1053" s="21">
        <v>186</v>
      </c>
      <c r="M1053" s="21">
        <v>781.3</v>
      </c>
      <c r="N1053" s="21">
        <v>89.5</v>
      </c>
    </row>
    <row r="1054" spans="1:14" ht="10.050000000000001" customHeight="1">
      <c r="A1054" s="18" t="s">
        <v>392</v>
      </c>
      <c r="B1054" s="19">
        <v>2021</v>
      </c>
      <c r="C1054" s="18" t="s">
        <v>751</v>
      </c>
      <c r="D1054" s="20">
        <v>10</v>
      </c>
      <c r="E1054" s="21">
        <v>205222.5</v>
      </c>
      <c r="F1054" s="21">
        <v>5439.5</v>
      </c>
      <c r="G1054" s="21">
        <v>210662</v>
      </c>
      <c r="H1054" s="21">
        <v>247337.4</v>
      </c>
      <c r="I1054" s="21">
        <v>5174.7</v>
      </c>
      <c r="J1054" s="21">
        <v>252512.1</v>
      </c>
      <c r="K1054" s="21">
        <v>29622.6</v>
      </c>
      <c r="L1054" s="21">
        <v>40772</v>
      </c>
      <c r="M1054" s="21">
        <v>16222.5</v>
      </c>
      <c r="N1054" s="21">
        <v>1350.3</v>
      </c>
    </row>
    <row r="1055" spans="1:14" ht="10.050000000000001" customHeight="1">
      <c r="A1055" s="18" t="s">
        <v>375</v>
      </c>
      <c r="B1055" s="19">
        <v>2021</v>
      </c>
      <c r="C1055" s="18" t="s">
        <v>751</v>
      </c>
      <c r="D1055" s="20">
        <v>10</v>
      </c>
      <c r="E1055" s="21">
        <v>693922.6</v>
      </c>
      <c r="F1055" s="21">
        <v>2809.9</v>
      </c>
      <c r="G1055" s="21">
        <v>696732.5</v>
      </c>
      <c r="H1055" s="21">
        <v>1231727.8</v>
      </c>
      <c r="I1055" s="21">
        <v>3054</v>
      </c>
      <c r="J1055" s="21">
        <v>1234781.8</v>
      </c>
      <c r="K1055" s="21">
        <v>239195.6</v>
      </c>
      <c r="L1055" s="21">
        <v>173378.3</v>
      </c>
      <c r="M1055" s="21">
        <v>186443.6</v>
      </c>
      <c r="N1055" s="21">
        <v>5272.4</v>
      </c>
    </row>
    <row r="1056" spans="1:14" ht="10.050000000000001" customHeight="1">
      <c r="A1056" s="18" t="s">
        <v>330</v>
      </c>
      <c r="B1056" s="19">
        <v>2021</v>
      </c>
      <c r="C1056" s="18" t="s">
        <v>751</v>
      </c>
      <c r="D1056" s="20">
        <v>11</v>
      </c>
      <c r="E1056" s="21">
        <v>130277.8</v>
      </c>
      <c r="F1056" s="21">
        <v>1171.3</v>
      </c>
      <c r="G1056" s="21">
        <v>131449.1</v>
      </c>
      <c r="H1056" s="21">
        <v>1374397.3</v>
      </c>
      <c r="I1056" s="21">
        <v>4258.8</v>
      </c>
      <c r="J1056" s="21">
        <v>1378656.1</v>
      </c>
      <c r="K1056" s="21">
        <v>218091.2</v>
      </c>
      <c r="L1056" s="21">
        <v>15383.2</v>
      </c>
      <c r="M1056" s="21">
        <v>82584.3</v>
      </c>
      <c r="N1056" s="21">
        <v>3934.1</v>
      </c>
    </row>
    <row r="1057" spans="1:14" ht="10.050000000000001" customHeight="1">
      <c r="A1057" s="18" t="s">
        <v>413</v>
      </c>
      <c r="B1057" s="19">
        <v>2021</v>
      </c>
      <c r="C1057" s="18" t="s">
        <v>751</v>
      </c>
      <c r="D1057" s="20">
        <v>11</v>
      </c>
      <c r="E1057" s="21">
        <v>2191.1</v>
      </c>
      <c r="F1057" s="21">
        <v>805.7</v>
      </c>
      <c r="G1057" s="21">
        <v>2996.8</v>
      </c>
      <c r="H1057" s="21">
        <v>28047.200000000001</v>
      </c>
      <c r="I1057" s="21">
        <v>1142.2</v>
      </c>
      <c r="J1057" s="21">
        <v>29189.4</v>
      </c>
      <c r="K1057" s="21">
        <v>1197.3</v>
      </c>
      <c r="L1057" s="21">
        <v>83.6</v>
      </c>
      <c r="M1057" s="21">
        <v>1377</v>
      </c>
      <c r="N1057" s="21">
        <v>6.8</v>
      </c>
    </row>
    <row r="1058" spans="1:14" ht="10.050000000000001" customHeight="1">
      <c r="A1058" s="18" t="s">
        <v>392</v>
      </c>
      <c r="B1058" s="19">
        <v>2021</v>
      </c>
      <c r="C1058" s="18" t="s">
        <v>751</v>
      </c>
      <c r="D1058" s="20">
        <v>11</v>
      </c>
      <c r="E1058" s="21">
        <v>35167.5</v>
      </c>
      <c r="F1058" s="21">
        <v>1070.0999999999999</v>
      </c>
      <c r="G1058" s="21">
        <v>36237.599999999999</v>
      </c>
      <c r="H1058" s="21">
        <v>245304.9</v>
      </c>
      <c r="I1058" s="21">
        <v>6085.1</v>
      </c>
      <c r="J1058" s="21">
        <v>251390</v>
      </c>
      <c r="K1058" s="21">
        <v>20787.900000000001</v>
      </c>
      <c r="L1058" s="21">
        <v>3915.3</v>
      </c>
      <c r="M1058" s="21">
        <v>11699.5</v>
      </c>
      <c r="N1058" s="21">
        <v>1002.9</v>
      </c>
    </row>
    <row r="1059" spans="1:14" ht="10.050000000000001" customHeight="1">
      <c r="A1059" s="18" t="s">
        <v>375</v>
      </c>
      <c r="B1059" s="19">
        <v>2021</v>
      </c>
      <c r="C1059" s="18" t="s">
        <v>751</v>
      </c>
      <c r="D1059" s="20">
        <v>11</v>
      </c>
      <c r="E1059" s="21">
        <v>125909.3</v>
      </c>
      <c r="F1059" s="21">
        <v>226.8</v>
      </c>
      <c r="G1059" s="21">
        <v>126136.1</v>
      </c>
      <c r="H1059" s="21">
        <v>1224910.8</v>
      </c>
      <c r="I1059" s="21">
        <v>2579.3000000000002</v>
      </c>
      <c r="J1059" s="21">
        <v>1227490.1000000001</v>
      </c>
      <c r="K1059" s="21">
        <v>150997.1</v>
      </c>
      <c r="L1059" s="21">
        <v>12717.1</v>
      </c>
      <c r="M1059" s="21">
        <v>91014.5</v>
      </c>
      <c r="N1059" s="21">
        <v>9877</v>
      </c>
    </row>
    <row r="1060" spans="1:14" ht="10.050000000000001" customHeight="1">
      <c r="A1060" s="18" t="s">
        <v>330</v>
      </c>
      <c r="B1060" s="19">
        <v>2021</v>
      </c>
      <c r="C1060" s="18" t="s">
        <v>751</v>
      </c>
      <c r="D1060" s="20">
        <v>12</v>
      </c>
      <c r="E1060" s="21">
        <v>112815</v>
      </c>
      <c r="F1060" s="21">
        <v>393</v>
      </c>
      <c r="G1060" s="21">
        <v>113208</v>
      </c>
      <c r="H1060" s="21">
        <v>1206361.8999999999</v>
      </c>
      <c r="I1060" s="21">
        <v>4343.8999999999996</v>
      </c>
      <c r="J1060" s="21">
        <v>1210705.8</v>
      </c>
      <c r="K1060" s="21">
        <v>178488.3</v>
      </c>
      <c r="L1060" s="21">
        <v>19378.900000000001</v>
      </c>
      <c r="M1060" s="21">
        <v>56202.9</v>
      </c>
      <c r="N1060" s="21">
        <v>2729.5</v>
      </c>
    </row>
    <row r="1061" spans="1:14" ht="10.050000000000001" customHeight="1">
      <c r="A1061" s="18" t="s">
        <v>413</v>
      </c>
      <c r="B1061" s="19">
        <v>2021</v>
      </c>
      <c r="C1061" s="18" t="s">
        <v>751</v>
      </c>
      <c r="D1061" s="20">
        <v>12</v>
      </c>
      <c r="E1061" s="21">
        <v>910.7</v>
      </c>
      <c r="F1061" s="21">
        <v>124.3</v>
      </c>
      <c r="G1061" s="21">
        <v>1035</v>
      </c>
      <c r="H1061" s="21">
        <v>25982.400000000001</v>
      </c>
      <c r="I1061" s="21">
        <v>1254.4000000000001</v>
      </c>
      <c r="J1061" s="21">
        <v>27236.799999999999</v>
      </c>
      <c r="K1061" s="21">
        <v>991.4</v>
      </c>
      <c r="L1061" s="21">
        <v>195.2</v>
      </c>
      <c r="M1061" s="21">
        <v>399.7</v>
      </c>
      <c r="N1061" s="21">
        <v>1.4</v>
      </c>
    </row>
    <row r="1062" spans="1:14" ht="10.050000000000001" customHeight="1">
      <c r="A1062" s="18" t="s">
        <v>392</v>
      </c>
      <c r="B1062" s="19">
        <v>2021</v>
      </c>
      <c r="C1062" s="18" t="s">
        <v>751</v>
      </c>
      <c r="D1062" s="20">
        <v>12</v>
      </c>
      <c r="E1062" s="21">
        <v>21018.5</v>
      </c>
      <c r="F1062" s="21">
        <v>270.2</v>
      </c>
      <c r="G1062" s="21">
        <v>21288.7</v>
      </c>
      <c r="H1062" s="21">
        <v>231015.5</v>
      </c>
      <c r="I1062" s="21">
        <v>6075.9</v>
      </c>
      <c r="J1062" s="21">
        <v>237091.4</v>
      </c>
      <c r="K1062" s="21">
        <v>15061.9</v>
      </c>
      <c r="L1062" s="21">
        <v>953.7</v>
      </c>
      <c r="M1062" s="21">
        <v>6042.4</v>
      </c>
      <c r="N1062" s="21">
        <v>683.3</v>
      </c>
    </row>
    <row r="1063" spans="1:14" ht="10.050000000000001" customHeight="1">
      <c r="A1063" s="18" t="s">
        <v>375</v>
      </c>
      <c r="B1063" s="19">
        <v>2021</v>
      </c>
      <c r="C1063" s="18" t="s">
        <v>751</v>
      </c>
      <c r="D1063" s="20">
        <v>12</v>
      </c>
      <c r="E1063" s="21">
        <v>52713.9</v>
      </c>
      <c r="F1063" s="21">
        <v>0</v>
      </c>
      <c r="G1063" s="21">
        <v>52713.9</v>
      </c>
      <c r="H1063" s="21">
        <v>1149915.1000000001</v>
      </c>
      <c r="I1063" s="21">
        <v>2313.1</v>
      </c>
      <c r="J1063" s="21">
        <v>1152228.2</v>
      </c>
      <c r="K1063" s="21">
        <v>113952.4</v>
      </c>
      <c r="L1063" s="21">
        <v>2109.4</v>
      </c>
      <c r="M1063" s="21">
        <v>36043.599999999999</v>
      </c>
      <c r="N1063" s="21">
        <v>3127.6</v>
      </c>
    </row>
    <row r="1064" spans="1:14" ht="10.050000000000001" customHeight="1">
      <c r="A1064" s="18" t="s">
        <v>330</v>
      </c>
      <c r="B1064" s="19">
        <v>2022</v>
      </c>
      <c r="C1064" s="18" t="s">
        <v>751</v>
      </c>
      <c r="D1064" s="20">
        <v>1</v>
      </c>
      <c r="E1064" s="21">
        <v>116955.8</v>
      </c>
      <c r="F1064" s="21">
        <v>0</v>
      </c>
      <c r="G1064" s="21">
        <v>116955.8</v>
      </c>
      <c r="H1064" s="21">
        <v>1029920.3</v>
      </c>
      <c r="I1064" s="21">
        <v>3942.4</v>
      </c>
      <c r="J1064" s="21">
        <v>1033862.7</v>
      </c>
      <c r="K1064" s="21">
        <v>141859.5</v>
      </c>
      <c r="L1064" s="21">
        <v>22379.200000000001</v>
      </c>
      <c r="M1064" s="21">
        <v>56091.7</v>
      </c>
      <c r="N1064" s="21">
        <v>2916.7</v>
      </c>
    </row>
    <row r="1065" spans="1:14" ht="10.050000000000001" customHeight="1">
      <c r="A1065" s="18" t="s">
        <v>413</v>
      </c>
      <c r="B1065" s="19">
        <v>2022</v>
      </c>
      <c r="C1065" s="18" t="s">
        <v>751</v>
      </c>
      <c r="D1065" s="20">
        <v>1</v>
      </c>
      <c r="E1065" s="21">
        <v>912.7</v>
      </c>
      <c r="F1065" s="21">
        <v>216.6</v>
      </c>
      <c r="G1065" s="21">
        <v>1129.3</v>
      </c>
      <c r="H1065" s="21">
        <v>22356.799999999999</v>
      </c>
      <c r="I1065" s="21">
        <v>1055.5</v>
      </c>
      <c r="J1065" s="21">
        <v>23412.3</v>
      </c>
      <c r="K1065" s="21">
        <v>857.4</v>
      </c>
      <c r="L1065" s="21">
        <v>138.69999999999999</v>
      </c>
      <c r="M1065" s="21">
        <v>271.7</v>
      </c>
      <c r="N1065" s="21">
        <v>0.8</v>
      </c>
    </row>
    <row r="1066" spans="1:14" ht="10.050000000000001" customHeight="1">
      <c r="A1066" s="18" t="s">
        <v>392</v>
      </c>
      <c r="B1066" s="19">
        <v>2022</v>
      </c>
      <c r="C1066" s="18" t="s">
        <v>751</v>
      </c>
      <c r="D1066" s="20">
        <v>1</v>
      </c>
      <c r="E1066" s="21">
        <v>9404.7000000000007</v>
      </c>
      <c r="F1066" s="21">
        <v>115.6</v>
      </c>
      <c r="G1066" s="21">
        <v>9520.2999999999993</v>
      </c>
      <c r="H1066" s="21">
        <v>201498.7</v>
      </c>
      <c r="I1066" s="21">
        <v>4241.8999999999996</v>
      </c>
      <c r="J1066" s="21">
        <v>205740.6</v>
      </c>
      <c r="K1066" s="21">
        <v>11359.1</v>
      </c>
      <c r="L1066" s="21">
        <v>911.4</v>
      </c>
      <c r="M1066" s="21">
        <v>3575.3</v>
      </c>
      <c r="N1066" s="21">
        <v>1039.4000000000001</v>
      </c>
    </row>
    <row r="1067" spans="1:14" ht="10.050000000000001" customHeight="1">
      <c r="A1067" s="18" t="s">
        <v>375</v>
      </c>
      <c r="B1067" s="19">
        <v>2022</v>
      </c>
      <c r="C1067" s="18" t="s">
        <v>751</v>
      </c>
      <c r="D1067" s="20">
        <v>1</v>
      </c>
      <c r="E1067" s="21">
        <v>51230.3</v>
      </c>
      <c r="F1067" s="21">
        <v>20</v>
      </c>
      <c r="G1067" s="21">
        <v>51250.3</v>
      </c>
      <c r="H1067" s="21">
        <v>998097.6</v>
      </c>
      <c r="I1067" s="21">
        <v>1876.8</v>
      </c>
      <c r="J1067" s="21">
        <v>999974.40000000002</v>
      </c>
      <c r="K1067" s="21">
        <v>78535.8</v>
      </c>
      <c r="L1067" s="21">
        <v>3374</v>
      </c>
      <c r="M1067" s="21">
        <v>35798.1</v>
      </c>
      <c r="N1067" s="21">
        <v>3065.9</v>
      </c>
    </row>
    <row r="1068" spans="1:14" ht="10.050000000000001" customHeight="1">
      <c r="A1068" s="18" t="s">
        <v>330</v>
      </c>
      <c r="B1068" s="19">
        <v>2022</v>
      </c>
      <c r="C1068" s="18" t="s">
        <v>751</v>
      </c>
      <c r="D1068" s="20">
        <v>2</v>
      </c>
      <c r="E1068" s="21">
        <v>90058.7</v>
      </c>
      <c r="F1068" s="21">
        <v>0</v>
      </c>
      <c r="G1068" s="21">
        <v>90058.7</v>
      </c>
      <c r="H1068" s="21">
        <v>798390.4</v>
      </c>
      <c r="I1068" s="21">
        <v>4304.7</v>
      </c>
      <c r="J1068" s="21">
        <v>802695.1</v>
      </c>
      <c r="K1068" s="21">
        <v>110206.7</v>
      </c>
      <c r="L1068" s="21">
        <v>15732.5</v>
      </c>
      <c r="M1068" s="21">
        <v>45493.3</v>
      </c>
      <c r="N1068" s="21">
        <v>2621.9</v>
      </c>
    </row>
    <row r="1069" spans="1:14" ht="10.050000000000001" customHeight="1">
      <c r="A1069" s="18" t="s">
        <v>413</v>
      </c>
      <c r="B1069" s="19">
        <v>2022</v>
      </c>
      <c r="C1069" s="18" t="s">
        <v>751</v>
      </c>
      <c r="D1069" s="20">
        <v>2</v>
      </c>
      <c r="E1069" s="21">
        <v>893.7</v>
      </c>
      <c r="F1069" s="21">
        <v>101.2</v>
      </c>
      <c r="G1069" s="21">
        <v>994.9</v>
      </c>
      <c r="H1069" s="21">
        <v>20453.5</v>
      </c>
      <c r="I1069" s="21">
        <v>1023.1</v>
      </c>
      <c r="J1069" s="21">
        <v>21476.6</v>
      </c>
      <c r="K1069" s="21">
        <v>569.5</v>
      </c>
      <c r="L1069" s="21">
        <v>9.6</v>
      </c>
      <c r="M1069" s="21">
        <v>267.7</v>
      </c>
      <c r="N1069" s="21">
        <v>29.9</v>
      </c>
    </row>
    <row r="1070" spans="1:14" ht="10.050000000000001" customHeight="1">
      <c r="A1070" s="18" t="s">
        <v>392</v>
      </c>
      <c r="B1070" s="19">
        <v>2022</v>
      </c>
      <c r="C1070" s="18" t="s">
        <v>751</v>
      </c>
      <c r="D1070" s="20">
        <v>2</v>
      </c>
      <c r="E1070" s="21">
        <v>7832</v>
      </c>
      <c r="F1070" s="21">
        <v>228.6</v>
      </c>
      <c r="G1070" s="21">
        <v>8060.6</v>
      </c>
      <c r="H1070" s="21">
        <v>182706.1</v>
      </c>
      <c r="I1070" s="21">
        <v>4084.7</v>
      </c>
      <c r="J1070" s="21">
        <v>186790.8</v>
      </c>
      <c r="K1070" s="21">
        <v>8808.4</v>
      </c>
      <c r="L1070" s="21">
        <v>604.4</v>
      </c>
      <c r="M1070" s="21">
        <v>2050.1999999999998</v>
      </c>
      <c r="N1070" s="21">
        <v>1178.8</v>
      </c>
    </row>
    <row r="1071" spans="1:14" ht="10.050000000000001" customHeight="1">
      <c r="A1071" s="18" t="s">
        <v>375</v>
      </c>
      <c r="B1071" s="19">
        <v>2022</v>
      </c>
      <c r="C1071" s="18" t="s">
        <v>751</v>
      </c>
      <c r="D1071" s="20">
        <v>2</v>
      </c>
      <c r="E1071" s="21">
        <v>31833.1</v>
      </c>
      <c r="F1071" s="21">
        <v>2524.9</v>
      </c>
      <c r="G1071" s="21">
        <v>34358</v>
      </c>
      <c r="H1071" s="21">
        <v>818862.6</v>
      </c>
      <c r="I1071" s="21">
        <v>1454.7</v>
      </c>
      <c r="J1071" s="21">
        <v>820317.3</v>
      </c>
      <c r="K1071" s="21">
        <v>58707.199999999997</v>
      </c>
      <c r="L1071" s="21">
        <v>2215.8000000000002</v>
      </c>
      <c r="M1071" s="21">
        <v>19641</v>
      </c>
      <c r="N1071" s="21">
        <v>2265.1</v>
      </c>
    </row>
    <row r="1072" spans="1:14" ht="10.050000000000001" customHeight="1">
      <c r="A1072" s="18" t="s">
        <v>330</v>
      </c>
      <c r="B1072" s="19">
        <v>2022</v>
      </c>
      <c r="C1072" s="18" t="s">
        <v>751</v>
      </c>
      <c r="D1072" s="20">
        <v>3</v>
      </c>
      <c r="E1072" s="21">
        <v>85042.5</v>
      </c>
      <c r="F1072" s="21">
        <v>0</v>
      </c>
      <c r="G1072" s="21">
        <v>85042.5</v>
      </c>
      <c r="H1072" s="21">
        <v>600911.9</v>
      </c>
      <c r="I1072" s="21">
        <v>3938.2</v>
      </c>
      <c r="J1072" s="21">
        <v>604850.1</v>
      </c>
      <c r="K1072" s="21">
        <v>81136.7</v>
      </c>
      <c r="L1072" s="21">
        <v>13095.4</v>
      </c>
      <c r="M1072" s="21">
        <v>40795.599999999999</v>
      </c>
      <c r="N1072" s="21">
        <v>2182.6999999999998</v>
      </c>
    </row>
    <row r="1073" spans="1:14" ht="10.050000000000001" customHeight="1">
      <c r="A1073" s="18" t="s">
        <v>413</v>
      </c>
      <c r="B1073" s="19">
        <v>2022</v>
      </c>
      <c r="C1073" s="18" t="s">
        <v>751</v>
      </c>
      <c r="D1073" s="20">
        <v>3</v>
      </c>
      <c r="E1073" s="21">
        <v>1377.6</v>
      </c>
      <c r="F1073" s="21">
        <v>206.6</v>
      </c>
      <c r="G1073" s="21">
        <v>1584.2</v>
      </c>
      <c r="H1073" s="21">
        <v>17693.7</v>
      </c>
      <c r="I1073" s="21">
        <v>641.29999999999995</v>
      </c>
      <c r="J1073" s="21">
        <v>18335</v>
      </c>
      <c r="K1073" s="21">
        <v>320</v>
      </c>
      <c r="L1073" s="21">
        <v>10.3</v>
      </c>
      <c r="M1073" s="21">
        <v>254.8</v>
      </c>
      <c r="N1073" s="21">
        <v>5.0999999999999996</v>
      </c>
    </row>
    <row r="1074" spans="1:14" ht="10.050000000000001" customHeight="1">
      <c r="A1074" s="18" t="s">
        <v>392</v>
      </c>
      <c r="B1074" s="19">
        <v>2022</v>
      </c>
      <c r="C1074" s="18" t="s">
        <v>751</v>
      </c>
      <c r="D1074" s="20">
        <v>3</v>
      </c>
      <c r="E1074" s="21">
        <v>7073.4</v>
      </c>
      <c r="F1074" s="21">
        <v>195.4</v>
      </c>
      <c r="G1074" s="21">
        <v>7268.8</v>
      </c>
      <c r="H1074" s="21">
        <v>153536.6</v>
      </c>
      <c r="I1074" s="21">
        <v>2074.6999999999998</v>
      </c>
      <c r="J1074" s="21">
        <v>155611.29999999999</v>
      </c>
      <c r="K1074" s="21">
        <v>5759.7</v>
      </c>
      <c r="L1074" s="21">
        <v>91.6</v>
      </c>
      <c r="M1074" s="21">
        <v>1891.6</v>
      </c>
      <c r="N1074" s="21">
        <v>1225.4000000000001</v>
      </c>
    </row>
    <row r="1075" spans="1:14" ht="10.050000000000001" customHeight="1">
      <c r="A1075" s="18" t="s">
        <v>375</v>
      </c>
      <c r="B1075" s="19">
        <v>2022</v>
      </c>
      <c r="C1075" s="18" t="s">
        <v>751</v>
      </c>
      <c r="D1075" s="20">
        <v>3</v>
      </c>
      <c r="E1075" s="21">
        <v>30054.400000000001</v>
      </c>
      <c r="F1075" s="21">
        <v>1048.8</v>
      </c>
      <c r="G1075" s="21">
        <v>31103.200000000001</v>
      </c>
      <c r="H1075" s="21">
        <v>651146.19999999995</v>
      </c>
      <c r="I1075" s="21">
        <v>1213.4000000000001</v>
      </c>
      <c r="J1075" s="21">
        <v>652359.6</v>
      </c>
      <c r="K1075" s="21">
        <v>38930.5</v>
      </c>
      <c r="L1075" s="21">
        <v>1373.8</v>
      </c>
      <c r="M1075" s="21">
        <v>17935.099999999999</v>
      </c>
      <c r="N1075" s="21">
        <v>3261.5</v>
      </c>
    </row>
    <row r="1076" spans="1:14" ht="10.050000000000001" customHeight="1">
      <c r="A1076" s="18" t="s">
        <v>330</v>
      </c>
      <c r="B1076" s="19">
        <v>2022</v>
      </c>
      <c r="C1076" s="18" t="s">
        <v>751</v>
      </c>
      <c r="D1076" s="20">
        <v>4</v>
      </c>
      <c r="E1076" s="21">
        <v>74597.899999999994</v>
      </c>
      <c r="F1076" s="21">
        <v>0</v>
      </c>
      <c r="G1076" s="21">
        <v>74597.899999999994</v>
      </c>
      <c r="H1076" s="21">
        <v>444535.9</v>
      </c>
      <c r="I1076" s="21">
        <v>3917.9</v>
      </c>
      <c r="J1076" s="21">
        <v>448453.8</v>
      </c>
      <c r="K1076" s="21">
        <v>41739.300000000003</v>
      </c>
      <c r="L1076" s="21">
        <v>8006.9</v>
      </c>
      <c r="M1076" s="21">
        <v>44480.2</v>
      </c>
      <c r="N1076" s="21">
        <v>3691</v>
      </c>
    </row>
    <row r="1077" spans="1:14" ht="10.050000000000001" customHeight="1">
      <c r="A1077" s="18" t="s">
        <v>413</v>
      </c>
      <c r="B1077" s="19">
        <v>2022</v>
      </c>
      <c r="C1077" s="18" t="s">
        <v>751</v>
      </c>
      <c r="D1077" s="20">
        <v>4</v>
      </c>
      <c r="E1077" s="21">
        <v>795.1</v>
      </c>
      <c r="F1077" s="21">
        <v>80.3</v>
      </c>
      <c r="G1077" s="21">
        <v>875.4</v>
      </c>
      <c r="H1077" s="21">
        <v>15081.3</v>
      </c>
      <c r="I1077" s="21">
        <v>712</v>
      </c>
      <c r="J1077" s="21">
        <v>15793.3</v>
      </c>
      <c r="K1077" s="21">
        <v>219</v>
      </c>
      <c r="L1077" s="21">
        <v>19.100000000000001</v>
      </c>
      <c r="M1077" s="21">
        <v>119.4</v>
      </c>
      <c r="N1077" s="21">
        <v>0.7</v>
      </c>
    </row>
    <row r="1078" spans="1:14" ht="10.050000000000001" customHeight="1">
      <c r="A1078" s="18" t="s">
        <v>392</v>
      </c>
      <c r="B1078" s="19">
        <v>2022</v>
      </c>
      <c r="C1078" s="18" t="s">
        <v>751</v>
      </c>
      <c r="D1078" s="20">
        <v>4</v>
      </c>
      <c r="E1078" s="21">
        <v>6084.1</v>
      </c>
      <c r="F1078" s="21">
        <v>0.9</v>
      </c>
      <c r="G1078" s="21">
        <v>6085</v>
      </c>
      <c r="H1078" s="21">
        <v>122166.9</v>
      </c>
      <c r="I1078" s="21">
        <v>840.9</v>
      </c>
      <c r="J1078" s="21">
        <v>123007.8</v>
      </c>
      <c r="K1078" s="21">
        <v>3591.8</v>
      </c>
      <c r="L1078" s="21">
        <v>262.39999999999998</v>
      </c>
      <c r="M1078" s="21">
        <v>1963</v>
      </c>
      <c r="N1078" s="21">
        <v>460.1</v>
      </c>
    </row>
    <row r="1079" spans="1:14" ht="10.050000000000001" customHeight="1">
      <c r="A1079" s="18" t="s">
        <v>375</v>
      </c>
      <c r="B1079" s="19">
        <v>2022</v>
      </c>
      <c r="C1079" s="18" t="s">
        <v>751</v>
      </c>
      <c r="D1079" s="20">
        <v>4</v>
      </c>
      <c r="E1079" s="21">
        <v>22429.200000000001</v>
      </c>
      <c r="F1079" s="21">
        <v>0</v>
      </c>
      <c r="G1079" s="21">
        <v>22429.200000000001</v>
      </c>
      <c r="H1079" s="21">
        <v>475560.2</v>
      </c>
      <c r="I1079" s="21">
        <v>940.9</v>
      </c>
      <c r="J1079" s="21">
        <v>476501.1</v>
      </c>
      <c r="K1079" s="21">
        <v>24953.200000000001</v>
      </c>
      <c r="L1079" s="21">
        <v>500.5</v>
      </c>
      <c r="M1079" s="21">
        <v>12172.5</v>
      </c>
      <c r="N1079" s="21">
        <v>2284.5</v>
      </c>
    </row>
    <row r="1080" spans="1:14" ht="10.050000000000001" customHeight="1">
      <c r="A1080" s="18" t="s">
        <v>330</v>
      </c>
      <c r="B1080" s="19">
        <v>2022</v>
      </c>
      <c r="C1080" s="18" t="s">
        <v>751</v>
      </c>
      <c r="D1080" s="20">
        <v>5</v>
      </c>
      <c r="E1080" s="21">
        <v>46463.5</v>
      </c>
      <c r="F1080" s="21">
        <v>0</v>
      </c>
      <c r="G1080" s="21">
        <v>46463.5</v>
      </c>
      <c r="H1080" s="21">
        <v>247149.2</v>
      </c>
      <c r="I1080" s="21">
        <v>3593.6</v>
      </c>
      <c r="J1080" s="21">
        <v>250742.8</v>
      </c>
      <c r="K1080" s="21">
        <v>18814.8</v>
      </c>
      <c r="L1080" s="21">
        <v>7382.5</v>
      </c>
      <c r="M1080" s="21">
        <v>29307.8</v>
      </c>
      <c r="N1080" s="21">
        <v>643.29999999999995</v>
      </c>
    </row>
    <row r="1081" spans="1:14" ht="10.050000000000001" customHeight="1">
      <c r="A1081" s="18" t="s">
        <v>413</v>
      </c>
      <c r="B1081" s="19">
        <v>2022</v>
      </c>
      <c r="C1081" s="18" t="s">
        <v>751</v>
      </c>
      <c r="D1081" s="20">
        <v>5</v>
      </c>
      <c r="E1081" s="21">
        <v>493.2</v>
      </c>
      <c r="F1081" s="21">
        <v>32</v>
      </c>
      <c r="G1081" s="21">
        <v>525.20000000000005</v>
      </c>
      <c r="H1081" s="21">
        <v>10886.9</v>
      </c>
      <c r="I1081" s="21">
        <v>663</v>
      </c>
      <c r="J1081" s="21">
        <v>11549.9</v>
      </c>
      <c r="K1081" s="21">
        <v>182.2</v>
      </c>
      <c r="L1081" s="21">
        <v>24.6</v>
      </c>
      <c r="M1081" s="21">
        <v>54.7</v>
      </c>
      <c r="N1081" s="21">
        <v>6.5</v>
      </c>
    </row>
    <row r="1082" spans="1:14" ht="10.050000000000001" customHeight="1">
      <c r="A1082" s="18" t="s">
        <v>392</v>
      </c>
      <c r="B1082" s="19">
        <v>2022</v>
      </c>
      <c r="C1082" s="18" t="s">
        <v>751</v>
      </c>
      <c r="D1082" s="20">
        <v>5</v>
      </c>
      <c r="E1082" s="21">
        <v>2434.6</v>
      </c>
      <c r="F1082" s="21">
        <v>0</v>
      </c>
      <c r="G1082" s="21">
        <v>2434.6</v>
      </c>
      <c r="H1082" s="21">
        <v>98355.6</v>
      </c>
      <c r="I1082" s="21">
        <v>486.9</v>
      </c>
      <c r="J1082" s="21">
        <v>98842.5</v>
      </c>
      <c r="K1082" s="21">
        <v>2616.9</v>
      </c>
      <c r="L1082" s="21">
        <v>140.5</v>
      </c>
      <c r="M1082" s="21">
        <v>907.9</v>
      </c>
      <c r="N1082" s="21">
        <v>292.5</v>
      </c>
    </row>
    <row r="1083" spans="1:14" ht="10.050000000000001" customHeight="1">
      <c r="A1083" s="18" t="s">
        <v>375</v>
      </c>
      <c r="B1083" s="19">
        <v>2022</v>
      </c>
      <c r="C1083" s="18" t="s">
        <v>751</v>
      </c>
      <c r="D1083" s="20">
        <v>5</v>
      </c>
      <c r="E1083" s="21">
        <v>21354.1</v>
      </c>
      <c r="F1083" s="21">
        <v>0</v>
      </c>
      <c r="G1083" s="21">
        <v>21354.1</v>
      </c>
      <c r="H1083" s="21">
        <v>304065.8</v>
      </c>
      <c r="I1083" s="21">
        <v>862</v>
      </c>
      <c r="J1083" s="21">
        <v>304927.8</v>
      </c>
      <c r="K1083" s="21">
        <v>10748.6</v>
      </c>
      <c r="L1083" s="21">
        <v>500.2</v>
      </c>
      <c r="M1083" s="21">
        <v>13690.1</v>
      </c>
      <c r="N1083" s="21">
        <v>1033.5</v>
      </c>
    </row>
    <row r="1084" spans="1:14" ht="10.050000000000001" customHeight="1">
      <c r="A1084" s="18" t="s">
        <v>330</v>
      </c>
      <c r="B1084" s="19">
        <v>2022</v>
      </c>
      <c r="C1084" s="18" t="s">
        <v>751</v>
      </c>
      <c r="D1084" s="20">
        <v>6</v>
      </c>
      <c r="E1084" s="21">
        <v>18393.400000000001</v>
      </c>
      <c r="F1084" s="21">
        <v>0</v>
      </c>
      <c r="G1084" s="21">
        <v>18393.400000000001</v>
      </c>
      <c r="H1084" s="21">
        <v>85228.600000000093</v>
      </c>
      <c r="I1084" s="21">
        <v>3795.9</v>
      </c>
      <c r="J1084" s="21">
        <v>89024.500000000102</v>
      </c>
      <c r="K1084" s="21">
        <v>9358.5</v>
      </c>
      <c r="L1084" s="21">
        <v>5441</v>
      </c>
      <c r="M1084" s="21">
        <v>7157.6</v>
      </c>
      <c r="N1084" s="21">
        <v>7603.9</v>
      </c>
    </row>
    <row r="1085" spans="1:14" ht="10.050000000000001" customHeight="1">
      <c r="A1085" s="18" t="s">
        <v>413</v>
      </c>
      <c r="B1085" s="19">
        <v>2022</v>
      </c>
      <c r="C1085" s="18" t="s">
        <v>751</v>
      </c>
      <c r="D1085" s="20">
        <v>6</v>
      </c>
      <c r="E1085" s="21">
        <v>354.3</v>
      </c>
      <c r="F1085" s="21">
        <v>0</v>
      </c>
      <c r="G1085" s="21">
        <v>354.3</v>
      </c>
      <c r="H1085" s="21">
        <v>7584.7</v>
      </c>
      <c r="I1085" s="21">
        <v>599.29999999999995</v>
      </c>
      <c r="J1085" s="21">
        <v>8184</v>
      </c>
      <c r="K1085" s="21">
        <v>127.8</v>
      </c>
      <c r="L1085" s="21">
        <v>151.1</v>
      </c>
      <c r="M1085" s="21">
        <v>137.9</v>
      </c>
      <c r="N1085" s="21">
        <v>67.5</v>
      </c>
    </row>
    <row r="1086" spans="1:14" ht="10.050000000000001" customHeight="1">
      <c r="A1086" s="18" t="s">
        <v>392</v>
      </c>
      <c r="B1086" s="19">
        <v>2022</v>
      </c>
      <c r="C1086" s="18" t="s">
        <v>751</v>
      </c>
      <c r="D1086" s="20">
        <v>6</v>
      </c>
      <c r="E1086" s="21">
        <v>18427.099999999999</v>
      </c>
      <c r="F1086" s="21">
        <v>3389.7</v>
      </c>
      <c r="G1086" s="21">
        <v>21816.799999999999</v>
      </c>
      <c r="H1086" s="21">
        <v>82500.3</v>
      </c>
      <c r="I1086" s="21">
        <v>4196.3</v>
      </c>
      <c r="J1086" s="21">
        <v>86696.6</v>
      </c>
      <c r="K1086" s="21">
        <v>1704.6</v>
      </c>
      <c r="L1086" s="21">
        <v>284.3</v>
      </c>
      <c r="M1086" s="21">
        <v>506.7</v>
      </c>
      <c r="N1086" s="21">
        <v>613.1</v>
      </c>
    </row>
    <row r="1087" spans="1:14" ht="10.050000000000001" customHeight="1">
      <c r="A1087" s="18" t="s">
        <v>375</v>
      </c>
      <c r="B1087" s="19">
        <v>2022</v>
      </c>
      <c r="C1087" s="18" t="s">
        <v>751</v>
      </c>
      <c r="D1087" s="20">
        <v>6</v>
      </c>
      <c r="E1087" s="21">
        <v>9496.9</v>
      </c>
      <c r="F1087" s="21">
        <v>1871.7</v>
      </c>
      <c r="G1087" s="21">
        <v>11368.6</v>
      </c>
      <c r="H1087" s="21">
        <v>122846.6</v>
      </c>
      <c r="I1087" s="21">
        <v>1024.8</v>
      </c>
      <c r="J1087" s="21">
        <v>123871.4</v>
      </c>
      <c r="K1087" s="21">
        <v>5368.1</v>
      </c>
      <c r="L1087" s="21">
        <v>1510.7</v>
      </c>
      <c r="M1087" s="21">
        <v>4065.5</v>
      </c>
      <c r="N1087" s="21">
        <v>2893.6</v>
      </c>
    </row>
    <row r="1088" spans="1:14" ht="10.050000000000001" customHeight="1">
      <c r="A1088" s="18" t="s">
        <v>330</v>
      </c>
      <c r="B1088" s="19">
        <v>2022</v>
      </c>
      <c r="C1088" s="18" t="s">
        <v>752</v>
      </c>
      <c r="D1088" s="20">
        <v>7</v>
      </c>
      <c r="E1088" s="21">
        <v>2198494.2000000002</v>
      </c>
      <c r="F1088" s="21">
        <v>9452.5</v>
      </c>
      <c r="G1088" s="21">
        <v>2207946.7000000002</v>
      </c>
      <c r="H1088" s="21">
        <v>2034474.4</v>
      </c>
      <c r="I1088" s="21">
        <v>7503</v>
      </c>
      <c r="J1088" s="21">
        <v>2041977.4</v>
      </c>
      <c r="K1088" s="21">
        <v>1252550.6000000001</v>
      </c>
      <c r="L1088" s="21">
        <v>1660421.9</v>
      </c>
      <c r="M1088" s="21">
        <v>405650.2</v>
      </c>
      <c r="N1088" s="21">
        <v>10201.4</v>
      </c>
    </row>
    <row r="1089" spans="1:14" ht="10.050000000000001" customHeight="1">
      <c r="A1089" s="18" t="s">
        <v>413</v>
      </c>
      <c r="B1089" s="19">
        <v>2022</v>
      </c>
      <c r="C1089" s="18" t="s">
        <v>752</v>
      </c>
      <c r="D1089" s="20">
        <v>7</v>
      </c>
      <c r="E1089" s="21">
        <v>16901</v>
      </c>
      <c r="F1089" s="21">
        <v>38.799999999999997</v>
      </c>
      <c r="G1089" s="21">
        <v>16939.8</v>
      </c>
      <c r="H1089" s="21">
        <v>22346.2</v>
      </c>
      <c r="I1089" s="21">
        <v>599.29999999999995</v>
      </c>
      <c r="J1089" s="21">
        <v>22945.5</v>
      </c>
      <c r="K1089" s="21">
        <v>5488.6</v>
      </c>
      <c r="L1089" s="21">
        <v>7271.2</v>
      </c>
      <c r="M1089" s="21">
        <v>1866</v>
      </c>
      <c r="N1089" s="21">
        <v>44.5</v>
      </c>
    </row>
    <row r="1090" spans="1:14" ht="10.050000000000001" customHeight="1">
      <c r="A1090" s="18" t="s">
        <v>392</v>
      </c>
      <c r="B1090" s="19">
        <v>2022</v>
      </c>
      <c r="C1090" s="18" t="s">
        <v>752</v>
      </c>
      <c r="D1090" s="20">
        <v>7</v>
      </c>
      <c r="E1090" s="21">
        <v>2282.1</v>
      </c>
      <c r="F1090" s="21">
        <v>0</v>
      </c>
      <c r="G1090" s="21">
        <v>2282.1</v>
      </c>
      <c r="H1090" s="21">
        <v>54918.3</v>
      </c>
      <c r="I1090" s="21">
        <v>4171.1000000000004</v>
      </c>
      <c r="J1090" s="21">
        <v>59089.4</v>
      </c>
      <c r="K1090" s="21">
        <v>1918.4</v>
      </c>
      <c r="L1090" s="21">
        <v>527.70000000000005</v>
      </c>
      <c r="M1090" s="21">
        <v>100.8</v>
      </c>
      <c r="N1090" s="21">
        <v>204.9</v>
      </c>
    </row>
    <row r="1091" spans="1:14" ht="10.050000000000001" customHeight="1">
      <c r="A1091" s="18" t="s">
        <v>375</v>
      </c>
      <c r="B1091" s="19">
        <v>2022</v>
      </c>
      <c r="C1091" s="18" t="s">
        <v>752</v>
      </c>
      <c r="D1091" s="20">
        <v>7</v>
      </c>
      <c r="E1091" s="21">
        <v>1198</v>
      </c>
      <c r="F1091" s="21">
        <v>0</v>
      </c>
      <c r="G1091" s="21">
        <v>1198</v>
      </c>
      <c r="H1091" s="21">
        <v>72414.5</v>
      </c>
      <c r="I1091" s="21">
        <v>1024.8</v>
      </c>
      <c r="J1091" s="21">
        <v>73439.3</v>
      </c>
      <c r="K1091" s="21">
        <v>5204.8999999999996</v>
      </c>
      <c r="L1091" s="21">
        <v>235.2</v>
      </c>
      <c r="M1091" s="21">
        <v>311.2</v>
      </c>
      <c r="N1091" s="21">
        <v>80.099999999999994</v>
      </c>
    </row>
    <row r="1092" spans="1:14" ht="10.050000000000001" customHeight="1">
      <c r="A1092" s="18" t="s">
        <v>330</v>
      </c>
      <c r="B1092" s="19">
        <v>2022</v>
      </c>
      <c r="C1092" s="18" t="s">
        <v>752</v>
      </c>
      <c r="D1092" s="20">
        <v>8</v>
      </c>
      <c r="E1092" s="21">
        <v>435596.3</v>
      </c>
      <c r="F1092" s="21">
        <v>766.7</v>
      </c>
      <c r="G1092" s="21">
        <v>436363</v>
      </c>
      <c r="H1092" s="21">
        <v>2069620.3</v>
      </c>
      <c r="I1092" s="21">
        <v>7580.5</v>
      </c>
      <c r="J1092" s="21">
        <v>2077200.8</v>
      </c>
      <c r="K1092" s="21">
        <v>971010.7</v>
      </c>
      <c r="L1092" s="21">
        <v>71745.899999999994</v>
      </c>
      <c r="M1092" s="21">
        <v>333241.59999999998</v>
      </c>
      <c r="N1092" s="21">
        <v>13649.3</v>
      </c>
    </row>
    <row r="1093" spans="1:14" ht="10.050000000000001" customHeight="1">
      <c r="A1093" s="18" t="s">
        <v>413</v>
      </c>
      <c r="B1093" s="19">
        <v>2022</v>
      </c>
      <c r="C1093" s="18" t="s">
        <v>752</v>
      </c>
      <c r="D1093" s="20">
        <v>8</v>
      </c>
      <c r="E1093" s="21">
        <v>8988.1</v>
      </c>
      <c r="F1093" s="21">
        <v>100.8</v>
      </c>
      <c r="G1093" s="21">
        <v>9088.9000000000106</v>
      </c>
      <c r="H1093" s="21">
        <v>28360.7</v>
      </c>
      <c r="I1093" s="21">
        <v>700.1</v>
      </c>
      <c r="J1093" s="21">
        <v>29060.799999999999</v>
      </c>
      <c r="K1093" s="21">
        <v>1784.1</v>
      </c>
      <c r="L1093" s="21">
        <v>1058.5999999999999</v>
      </c>
      <c r="M1093" s="21">
        <v>4749.5</v>
      </c>
      <c r="N1093" s="21">
        <v>13.5</v>
      </c>
    </row>
    <row r="1094" spans="1:14" ht="10.050000000000001" customHeight="1">
      <c r="A1094" s="18" t="s">
        <v>392</v>
      </c>
      <c r="B1094" s="19">
        <v>2022</v>
      </c>
      <c r="C1094" s="18" t="s">
        <v>752</v>
      </c>
      <c r="D1094" s="20">
        <v>8</v>
      </c>
      <c r="E1094" s="21">
        <v>11784.6</v>
      </c>
      <c r="F1094" s="21">
        <v>1270.8</v>
      </c>
      <c r="G1094" s="21">
        <v>13055.4</v>
      </c>
      <c r="H1094" s="21">
        <v>74054.5</v>
      </c>
      <c r="I1094" s="21">
        <v>5421.4</v>
      </c>
      <c r="J1094" s="21">
        <v>79475.899999999994</v>
      </c>
      <c r="K1094" s="21">
        <v>5928.5</v>
      </c>
      <c r="L1094" s="21">
        <v>4183.3999999999996</v>
      </c>
      <c r="M1094" s="21">
        <v>86.1</v>
      </c>
      <c r="N1094" s="21">
        <v>91.6</v>
      </c>
    </row>
    <row r="1095" spans="1:14" ht="10.050000000000001" customHeight="1">
      <c r="A1095" s="18" t="s">
        <v>375</v>
      </c>
      <c r="B1095" s="19">
        <v>2022</v>
      </c>
      <c r="C1095" s="18" t="s">
        <v>752</v>
      </c>
      <c r="D1095" s="20">
        <v>8</v>
      </c>
      <c r="E1095" s="21">
        <v>253650.6</v>
      </c>
      <c r="F1095" s="21">
        <v>600.1</v>
      </c>
      <c r="G1095" s="21">
        <v>254250.7</v>
      </c>
      <c r="H1095" s="21">
        <v>292150.59999999998</v>
      </c>
      <c r="I1095" s="21">
        <v>1538.2</v>
      </c>
      <c r="J1095" s="21">
        <v>293688.8</v>
      </c>
      <c r="K1095" s="21">
        <v>184746.6</v>
      </c>
      <c r="L1095" s="21">
        <v>187240.2</v>
      </c>
      <c r="M1095" s="21">
        <v>5366.9</v>
      </c>
      <c r="N1095" s="21">
        <v>2323.6</v>
      </c>
    </row>
    <row r="1096" spans="1:14" ht="10.050000000000001" customHeight="1">
      <c r="A1096" s="18" t="s">
        <v>330</v>
      </c>
      <c r="B1096" s="19">
        <v>2022</v>
      </c>
      <c r="C1096" s="18" t="s">
        <v>752</v>
      </c>
      <c r="D1096" s="20">
        <v>9</v>
      </c>
      <c r="E1096" s="21">
        <v>206653.5</v>
      </c>
      <c r="F1096" s="21">
        <v>1578.1</v>
      </c>
      <c r="G1096" s="21">
        <v>208231.6</v>
      </c>
      <c r="H1096" s="21">
        <v>1870098.9</v>
      </c>
      <c r="I1096" s="21">
        <v>5002.6000000000004</v>
      </c>
      <c r="J1096" s="21">
        <v>1875101.5</v>
      </c>
      <c r="K1096" s="21">
        <v>899373.9</v>
      </c>
      <c r="L1096" s="21">
        <v>94538</v>
      </c>
      <c r="M1096" s="21">
        <v>152082.20000000001</v>
      </c>
      <c r="N1096" s="21">
        <v>14022.7</v>
      </c>
    </row>
    <row r="1097" spans="1:14" ht="10.050000000000001" customHeight="1">
      <c r="A1097" s="18" t="s">
        <v>413</v>
      </c>
      <c r="B1097" s="19">
        <v>2022</v>
      </c>
      <c r="C1097" s="18" t="s">
        <v>752</v>
      </c>
      <c r="D1097" s="20">
        <v>9</v>
      </c>
      <c r="E1097" s="21">
        <v>2136.5</v>
      </c>
      <c r="F1097" s="21">
        <v>466.6</v>
      </c>
      <c r="G1097" s="21">
        <v>2603.1</v>
      </c>
      <c r="H1097" s="21">
        <v>25988.6</v>
      </c>
      <c r="I1097" s="21">
        <v>777.5</v>
      </c>
      <c r="J1097" s="21">
        <v>26766.1</v>
      </c>
      <c r="K1097" s="21">
        <v>1391.2</v>
      </c>
      <c r="L1097" s="21">
        <v>513.1</v>
      </c>
      <c r="M1097" s="21">
        <v>887.2</v>
      </c>
      <c r="N1097" s="21">
        <v>19</v>
      </c>
    </row>
    <row r="1098" spans="1:14" ht="10.050000000000001" customHeight="1">
      <c r="A1098" s="18" t="s">
        <v>392</v>
      </c>
      <c r="B1098" s="19">
        <v>2022</v>
      </c>
      <c r="C1098" s="18" t="s">
        <v>752</v>
      </c>
      <c r="D1098" s="20">
        <v>9</v>
      </c>
      <c r="E1098" s="21">
        <v>119332.7</v>
      </c>
      <c r="F1098" s="21">
        <v>6585</v>
      </c>
      <c r="G1098" s="21">
        <v>125917.7</v>
      </c>
      <c r="H1098" s="21">
        <v>161156.9</v>
      </c>
      <c r="I1098" s="21">
        <v>10551.2</v>
      </c>
      <c r="J1098" s="21">
        <v>171708.1</v>
      </c>
      <c r="K1098" s="21">
        <v>27976.9</v>
      </c>
      <c r="L1098" s="21">
        <v>29764.9</v>
      </c>
      <c r="M1098" s="21">
        <v>6762.7</v>
      </c>
      <c r="N1098" s="21">
        <v>503.3</v>
      </c>
    </row>
    <row r="1099" spans="1:14" ht="10.050000000000001" customHeight="1">
      <c r="A1099" s="18" t="s">
        <v>375</v>
      </c>
      <c r="B1099" s="19">
        <v>2022</v>
      </c>
      <c r="C1099" s="18" t="s">
        <v>752</v>
      </c>
      <c r="D1099" s="20">
        <v>9</v>
      </c>
      <c r="E1099" s="21">
        <v>703709.3</v>
      </c>
      <c r="F1099" s="21">
        <v>3497.3</v>
      </c>
      <c r="G1099" s="21">
        <v>707206.6</v>
      </c>
      <c r="H1099" s="21">
        <v>918673.30000000098</v>
      </c>
      <c r="I1099" s="21">
        <v>3428.4</v>
      </c>
      <c r="J1099" s="21">
        <v>922101.700000001</v>
      </c>
      <c r="K1099" s="21">
        <v>388585.4</v>
      </c>
      <c r="L1099" s="21">
        <v>313067.5</v>
      </c>
      <c r="M1099" s="21">
        <v>105825.8</v>
      </c>
      <c r="N1099" s="21">
        <v>3608.2</v>
      </c>
    </row>
    <row r="1100" spans="1:14" ht="10.050000000000001" customHeight="1">
      <c r="A1100" s="18" t="s">
        <v>330</v>
      </c>
      <c r="B1100" s="19">
        <v>2022</v>
      </c>
      <c r="C1100" s="18" t="s">
        <v>752</v>
      </c>
      <c r="D1100" s="20">
        <v>10</v>
      </c>
      <c r="E1100" s="21">
        <v>164994.6</v>
      </c>
      <c r="F1100" s="21">
        <v>0</v>
      </c>
      <c r="G1100" s="21">
        <v>164994.6</v>
      </c>
      <c r="H1100" s="21">
        <v>1707954.8</v>
      </c>
      <c r="I1100" s="21">
        <v>4649</v>
      </c>
      <c r="J1100" s="21">
        <v>1712603.8</v>
      </c>
      <c r="K1100" s="21">
        <v>802305</v>
      </c>
      <c r="L1100" s="21">
        <v>19523</v>
      </c>
      <c r="M1100" s="21">
        <v>107084.6</v>
      </c>
      <c r="N1100" s="21">
        <v>9592.2999999999993</v>
      </c>
    </row>
    <row r="1101" spans="1:14" ht="10.050000000000001" customHeight="1">
      <c r="A1101" s="18" t="s">
        <v>413</v>
      </c>
      <c r="B1101" s="19">
        <v>2022</v>
      </c>
      <c r="C1101" s="18" t="s">
        <v>752</v>
      </c>
      <c r="D1101" s="20">
        <v>10</v>
      </c>
      <c r="E1101" s="21">
        <v>1178.4000000000001</v>
      </c>
      <c r="F1101" s="21">
        <v>444</v>
      </c>
      <c r="G1101" s="21">
        <v>1622.4</v>
      </c>
      <c r="H1101" s="21">
        <v>24345.3</v>
      </c>
      <c r="I1101" s="21">
        <v>1074.5</v>
      </c>
      <c r="J1101" s="21">
        <v>25419.8</v>
      </c>
      <c r="K1101" s="21">
        <v>1139.5999999999999</v>
      </c>
      <c r="L1101" s="21">
        <v>109.5</v>
      </c>
      <c r="M1101" s="21">
        <v>337.6</v>
      </c>
      <c r="N1101" s="21">
        <v>47.2</v>
      </c>
    </row>
    <row r="1102" spans="1:14" ht="10.050000000000001" customHeight="1">
      <c r="A1102" s="18" t="s">
        <v>392</v>
      </c>
      <c r="B1102" s="19">
        <v>2022</v>
      </c>
      <c r="C1102" s="18" t="s">
        <v>752</v>
      </c>
      <c r="D1102" s="20">
        <v>10</v>
      </c>
      <c r="E1102" s="21">
        <v>94290.800000000105</v>
      </c>
      <c r="F1102" s="21">
        <v>3940</v>
      </c>
      <c r="G1102" s="21">
        <v>98230.800000000105</v>
      </c>
      <c r="H1102" s="21">
        <v>239453.3</v>
      </c>
      <c r="I1102" s="21">
        <v>12579.7</v>
      </c>
      <c r="J1102" s="21">
        <v>252033</v>
      </c>
      <c r="K1102" s="21">
        <v>33977.9</v>
      </c>
      <c r="L1102" s="21">
        <v>19943</v>
      </c>
      <c r="M1102" s="21">
        <v>12671</v>
      </c>
      <c r="N1102" s="21">
        <v>1256.7</v>
      </c>
    </row>
    <row r="1103" spans="1:14" ht="10.050000000000001" customHeight="1">
      <c r="A1103" s="18" t="s">
        <v>375</v>
      </c>
      <c r="B1103" s="19">
        <v>2022</v>
      </c>
      <c r="C1103" s="18" t="s">
        <v>752</v>
      </c>
      <c r="D1103" s="20">
        <v>10</v>
      </c>
      <c r="E1103" s="21">
        <v>211096.6</v>
      </c>
      <c r="F1103" s="21">
        <v>2655.1</v>
      </c>
      <c r="G1103" s="21">
        <v>213751.7</v>
      </c>
      <c r="H1103" s="21">
        <v>978149.10000000102</v>
      </c>
      <c r="I1103" s="21">
        <v>4127.6000000000004</v>
      </c>
      <c r="J1103" s="21">
        <v>982276.700000001</v>
      </c>
      <c r="K1103" s="21">
        <v>346026.1</v>
      </c>
      <c r="L1103" s="21">
        <v>65207.9</v>
      </c>
      <c r="M1103" s="21">
        <v>104022.9</v>
      </c>
      <c r="N1103" s="21">
        <v>4036.8</v>
      </c>
    </row>
    <row r="1104" spans="1:14" ht="10.050000000000001" customHeight="1">
      <c r="A1104" s="18" t="s">
        <v>330</v>
      </c>
      <c r="B1104" s="19">
        <v>2022</v>
      </c>
      <c r="C1104" s="18" t="s">
        <v>752</v>
      </c>
      <c r="D1104" s="20">
        <v>11</v>
      </c>
      <c r="E1104" s="21">
        <v>171737.8</v>
      </c>
      <c r="F1104" s="21">
        <v>1139.8</v>
      </c>
      <c r="G1104" s="21">
        <v>172877.6</v>
      </c>
      <c r="H1104" s="21">
        <v>1508862</v>
      </c>
      <c r="I1104" s="21">
        <v>4554.7</v>
      </c>
      <c r="J1104" s="21">
        <v>1513416.7</v>
      </c>
      <c r="K1104" s="21">
        <v>697549.5</v>
      </c>
      <c r="L1104" s="21">
        <v>15893.8</v>
      </c>
      <c r="M1104" s="21">
        <v>112199.2</v>
      </c>
      <c r="N1104" s="21">
        <v>9163.5</v>
      </c>
    </row>
    <row r="1105" spans="1:14" ht="10.050000000000001" customHeight="1">
      <c r="A1105" s="18" t="s">
        <v>413</v>
      </c>
      <c r="B1105" s="19">
        <v>2022</v>
      </c>
      <c r="C1105" s="18" t="s">
        <v>752</v>
      </c>
      <c r="D1105" s="20">
        <v>11</v>
      </c>
      <c r="E1105" s="21">
        <v>1005.8</v>
      </c>
      <c r="F1105" s="21">
        <v>160</v>
      </c>
      <c r="G1105" s="21">
        <v>1165.8</v>
      </c>
      <c r="H1105" s="21">
        <v>22662.799999999999</v>
      </c>
      <c r="I1105" s="21">
        <v>1007</v>
      </c>
      <c r="J1105" s="21">
        <v>23669.8</v>
      </c>
      <c r="K1105" s="21">
        <v>846.5</v>
      </c>
      <c r="L1105" s="21">
        <v>5</v>
      </c>
      <c r="M1105" s="21">
        <v>298</v>
      </c>
      <c r="N1105" s="21">
        <v>0</v>
      </c>
    </row>
    <row r="1106" spans="1:14" ht="10.050000000000001" customHeight="1">
      <c r="A1106" s="18" t="s">
        <v>392</v>
      </c>
      <c r="B1106" s="19">
        <v>2022</v>
      </c>
      <c r="C1106" s="18" t="s">
        <v>752</v>
      </c>
      <c r="D1106" s="20">
        <v>11</v>
      </c>
      <c r="E1106" s="21">
        <v>27050.9</v>
      </c>
      <c r="F1106" s="21">
        <v>497.6</v>
      </c>
      <c r="G1106" s="21">
        <v>27548.5</v>
      </c>
      <c r="H1106" s="21">
        <v>230167</v>
      </c>
      <c r="I1106" s="21">
        <v>11594.1</v>
      </c>
      <c r="J1106" s="21">
        <v>241761.1</v>
      </c>
      <c r="K1106" s="21">
        <v>22118.799999999999</v>
      </c>
      <c r="L1106" s="21">
        <v>1948.9</v>
      </c>
      <c r="M1106" s="21">
        <v>12028.1</v>
      </c>
      <c r="N1106" s="21">
        <v>1891.7</v>
      </c>
    </row>
    <row r="1107" spans="1:14" ht="10.050000000000001" customHeight="1">
      <c r="A1107" s="18" t="s">
        <v>375</v>
      </c>
      <c r="B1107" s="19">
        <v>2022</v>
      </c>
      <c r="C1107" s="18" t="s">
        <v>752</v>
      </c>
      <c r="D1107" s="20">
        <v>11</v>
      </c>
      <c r="E1107" s="21">
        <v>98188</v>
      </c>
      <c r="F1107" s="21">
        <v>75.900000000000006</v>
      </c>
      <c r="G1107" s="21">
        <v>98263.9</v>
      </c>
      <c r="H1107" s="21">
        <v>940558</v>
      </c>
      <c r="I1107" s="21">
        <v>3283.5</v>
      </c>
      <c r="J1107" s="21">
        <v>943841.5</v>
      </c>
      <c r="K1107" s="21">
        <v>288641.2</v>
      </c>
      <c r="L1107" s="21">
        <v>15382</v>
      </c>
      <c r="M1107" s="21">
        <v>68530.600000000006</v>
      </c>
      <c r="N1107" s="21">
        <v>4057.1</v>
      </c>
    </row>
    <row r="1108" spans="1:14" ht="10.050000000000001" customHeight="1">
      <c r="A1108" s="18" t="s">
        <v>330</v>
      </c>
      <c r="B1108" s="19">
        <v>2022</v>
      </c>
      <c r="C1108" s="18" t="s">
        <v>752</v>
      </c>
      <c r="D1108" s="20">
        <v>12</v>
      </c>
      <c r="E1108" s="21">
        <v>98067.8</v>
      </c>
      <c r="F1108" s="21">
        <v>282.10000000000002</v>
      </c>
      <c r="G1108" s="21">
        <v>98349.9</v>
      </c>
      <c r="H1108" s="21">
        <v>1327895.6000000001</v>
      </c>
      <c r="I1108" s="21">
        <v>4377.1000000000004</v>
      </c>
      <c r="J1108" s="21">
        <v>1332272.7</v>
      </c>
      <c r="K1108" s="21">
        <v>663313.4</v>
      </c>
      <c r="L1108" s="21">
        <v>24374.400000000001</v>
      </c>
      <c r="M1108" s="21">
        <v>55391.8</v>
      </c>
      <c r="N1108" s="21">
        <v>3966.2</v>
      </c>
    </row>
    <row r="1109" spans="1:14" ht="10.050000000000001" customHeight="1">
      <c r="A1109" s="18" t="s">
        <v>413</v>
      </c>
      <c r="B1109" s="19">
        <v>2022</v>
      </c>
      <c r="C1109" s="18" t="s">
        <v>752</v>
      </c>
      <c r="D1109" s="20">
        <v>12</v>
      </c>
      <c r="E1109" s="21">
        <v>921.1</v>
      </c>
      <c r="F1109" s="21">
        <v>19.2</v>
      </c>
      <c r="G1109" s="21">
        <v>940.3</v>
      </c>
      <c r="H1109" s="21">
        <v>21194.400000000001</v>
      </c>
      <c r="I1109" s="21">
        <v>1024.8</v>
      </c>
      <c r="J1109" s="21">
        <v>22219.200000000001</v>
      </c>
      <c r="K1109" s="21">
        <v>683</v>
      </c>
      <c r="L1109" s="21">
        <v>0.3</v>
      </c>
      <c r="M1109" s="21">
        <v>148.6</v>
      </c>
      <c r="N1109" s="21">
        <v>15</v>
      </c>
    </row>
    <row r="1110" spans="1:14" ht="10.050000000000001" customHeight="1">
      <c r="A1110" s="18" t="s">
        <v>392</v>
      </c>
      <c r="B1110" s="19">
        <v>2022</v>
      </c>
      <c r="C1110" s="18" t="s">
        <v>752</v>
      </c>
      <c r="D1110" s="20">
        <v>12</v>
      </c>
      <c r="E1110" s="21">
        <v>10490.8</v>
      </c>
      <c r="F1110" s="21">
        <v>486.7</v>
      </c>
      <c r="G1110" s="21">
        <v>10977.5</v>
      </c>
      <c r="H1110" s="21">
        <v>218271.5</v>
      </c>
      <c r="I1110" s="21">
        <v>10306.299999999999</v>
      </c>
      <c r="J1110" s="21">
        <v>228577.8</v>
      </c>
      <c r="K1110" s="21">
        <v>18815.400000000001</v>
      </c>
      <c r="L1110" s="21">
        <v>326.8</v>
      </c>
      <c r="M1110" s="21">
        <v>2777.1</v>
      </c>
      <c r="N1110" s="21">
        <v>855.4</v>
      </c>
    </row>
    <row r="1111" spans="1:14" ht="10.050000000000001" customHeight="1">
      <c r="A1111" s="18" t="s">
        <v>375</v>
      </c>
      <c r="B1111" s="19">
        <v>2022</v>
      </c>
      <c r="C1111" s="18" t="s">
        <v>752</v>
      </c>
      <c r="D1111" s="20">
        <v>12</v>
      </c>
      <c r="E1111" s="21">
        <v>41702.300000000003</v>
      </c>
      <c r="F1111" s="21">
        <v>275</v>
      </c>
      <c r="G1111" s="21">
        <v>41977.3</v>
      </c>
      <c r="H1111" s="21">
        <v>899664.8</v>
      </c>
      <c r="I1111" s="21">
        <v>2632.9</v>
      </c>
      <c r="J1111" s="21">
        <v>902297.7</v>
      </c>
      <c r="K1111" s="21">
        <v>263051.8</v>
      </c>
      <c r="L1111" s="21">
        <v>13744.3</v>
      </c>
      <c r="M1111" s="21">
        <v>30022.7</v>
      </c>
      <c r="N1111" s="21">
        <v>9366</v>
      </c>
    </row>
    <row r="1112" spans="1:14" ht="10.050000000000001" customHeight="1">
      <c r="A1112" s="18" t="s">
        <v>330</v>
      </c>
      <c r="B1112" s="19">
        <v>2023</v>
      </c>
      <c r="C1112" s="18" t="s">
        <v>752</v>
      </c>
      <c r="D1112" s="20">
        <v>1</v>
      </c>
      <c r="E1112" s="21">
        <v>146655.5</v>
      </c>
      <c r="F1112" s="21">
        <v>0</v>
      </c>
      <c r="G1112" s="21">
        <v>146655.5</v>
      </c>
      <c r="H1112" s="21">
        <v>1103343.6000000001</v>
      </c>
      <c r="I1112" s="21">
        <v>4148.6000000000004</v>
      </c>
      <c r="J1112" s="21">
        <v>1107492.2</v>
      </c>
      <c r="K1112" s="21">
        <v>588071.19999999995</v>
      </c>
      <c r="L1112" s="21">
        <v>23759.599999999999</v>
      </c>
      <c r="M1112" s="21">
        <v>89589.6</v>
      </c>
      <c r="N1112" s="21">
        <v>11096.6</v>
      </c>
    </row>
    <row r="1113" spans="1:14" ht="10.050000000000001" customHeight="1">
      <c r="A1113" s="18" t="s">
        <v>413</v>
      </c>
      <c r="B1113" s="19">
        <v>2023</v>
      </c>
      <c r="C1113" s="18" t="s">
        <v>752</v>
      </c>
      <c r="D1113" s="20">
        <v>1</v>
      </c>
      <c r="E1113" s="21">
        <v>1015.5</v>
      </c>
      <c r="F1113" s="21">
        <v>388.3</v>
      </c>
      <c r="G1113" s="21">
        <v>1403.8</v>
      </c>
      <c r="H1113" s="21">
        <v>18681.7</v>
      </c>
      <c r="I1113" s="21">
        <v>896.9</v>
      </c>
      <c r="J1113" s="21">
        <v>19578.599999999999</v>
      </c>
      <c r="K1113" s="21">
        <v>511.2</v>
      </c>
      <c r="L1113" s="21">
        <v>221.3</v>
      </c>
      <c r="M1113" s="21">
        <v>378</v>
      </c>
      <c r="N1113" s="21">
        <v>15.2</v>
      </c>
    </row>
    <row r="1114" spans="1:14" ht="10.050000000000001" customHeight="1">
      <c r="A1114" s="18" t="s">
        <v>392</v>
      </c>
      <c r="B1114" s="19">
        <v>2023</v>
      </c>
      <c r="C1114" s="18" t="s">
        <v>752</v>
      </c>
      <c r="D1114" s="20">
        <v>1</v>
      </c>
      <c r="E1114" s="21">
        <v>8221.6</v>
      </c>
      <c r="F1114" s="21">
        <v>74</v>
      </c>
      <c r="G1114" s="21">
        <v>8295.6</v>
      </c>
      <c r="H1114" s="21">
        <v>203853.2</v>
      </c>
      <c r="I1114" s="21">
        <v>8754.7000000000007</v>
      </c>
      <c r="J1114" s="21">
        <v>212607.9</v>
      </c>
      <c r="K1114" s="21">
        <v>14871.9</v>
      </c>
      <c r="L1114" s="21">
        <v>110.3</v>
      </c>
      <c r="M1114" s="21">
        <v>2884.5</v>
      </c>
      <c r="N1114" s="21">
        <v>1261</v>
      </c>
    </row>
    <row r="1115" spans="1:14" ht="10.050000000000001" customHeight="1">
      <c r="A1115" s="18" t="s">
        <v>375</v>
      </c>
      <c r="B1115" s="19">
        <v>2023</v>
      </c>
      <c r="C1115" s="18" t="s">
        <v>752</v>
      </c>
      <c r="D1115" s="20">
        <v>1</v>
      </c>
      <c r="E1115" s="21">
        <v>43974.5</v>
      </c>
      <c r="F1115" s="21">
        <v>0</v>
      </c>
      <c r="G1115" s="21">
        <v>43974.5</v>
      </c>
      <c r="H1115" s="21">
        <v>786471.80000000098</v>
      </c>
      <c r="I1115" s="21">
        <v>1825.9</v>
      </c>
      <c r="J1115" s="21">
        <v>788297.700000001</v>
      </c>
      <c r="K1115" s="21">
        <v>227811.8</v>
      </c>
      <c r="L1115" s="21">
        <v>3776.7</v>
      </c>
      <c r="M1115" s="21">
        <v>31306.2</v>
      </c>
      <c r="N1115" s="21">
        <v>7795.4</v>
      </c>
    </row>
    <row r="1116" spans="1:14" ht="10.050000000000001" customHeight="1">
      <c r="A1116" s="18" t="s">
        <v>330</v>
      </c>
      <c r="B1116" s="19">
        <v>2023</v>
      </c>
      <c r="C1116" s="18" t="s">
        <v>752</v>
      </c>
      <c r="D1116" s="20">
        <v>2</v>
      </c>
      <c r="E1116" s="21">
        <v>126444.6</v>
      </c>
      <c r="F1116" s="21">
        <v>0</v>
      </c>
      <c r="G1116" s="21">
        <v>126444.6</v>
      </c>
      <c r="H1116" s="21">
        <v>949837.4</v>
      </c>
      <c r="I1116" s="21">
        <v>4012.5</v>
      </c>
      <c r="J1116" s="21">
        <v>953849.9</v>
      </c>
      <c r="K1116" s="21">
        <v>514344.8</v>
      </c>
      <c r="L1116" s="21">
        <v>12885</v>
      </c>
      <c r="M1116" s="21">
        <v>81730.899999999994</v>
      </c>
      <c r="N1116" s="21">
        <v>5534.4</v>
      </c>
    </row>
    <row r="1117" spans="1:14" ht="10.050000000000001" customHeight="1">
      <c r="A1117" s="18" t="s">
        <v>413</v>
      </c>
      <c r="B1117" s="19">
        <v>2023</v>
      </c>
      <c r="C1117" s="18" t="s">
        <v>752</v>
      </c>
      <c r="D1117" s="20">
        <v>2</v>
      </c>
      <c r="E1117" s="21">
        <v>929</v>
      </c>
      <c r="F1117" s="21">
        <v>0</v>
      </c>
      <c r="G1117" s="21">
        <v>929</v>
      </c>
      <c r="H1117" s="21">
        <v>16675.7</v>
      </c>
      <c r="I1117" s="21">
        <v>795</v>
      </c>
      <c r="J1117" s="21">
        <v>17470.7</v>
      </c>
      <c r="K1117" s="21">
        <v>404.6</v>
      </c>
      <c r="L1117" s="21">
        <v>26.8</v>
      </c>
      <c r="M1117" s="21">
        <v>117.5</v>
      </c>
      <c r="N1117" s="21">
        <v>20.9</v>
      </c>
    </row>
    <row r="1118" spans="1:14" ht="10.050000000000001" customHeight="1">
      <c r="A1118" s="18" t="s">
        <v>392</v>
      </c>
      <c r="B1118" s="19">
        <v>2023</v>
      </c>
      <c r="C1118" s="18" t="s">
        <v>752</v>
      </c>
      <c r="D1118" s="20">
        <v>2</v>
      </c>
      <c r="E1118" s="21">
        <v>5953.1</v>
      </c>
      <c r="F1118" s="21">
        <v>162.1</v>
      </c>
      <c r="G1118" s="21">
        <v>6115.2</v>
      </c>
      <c r="H1118" s="21">
        <v>193870.3</v>
      </c>
      <c r="I1118" s="21">
        <v>6783.5</v>
      </c>
      <c r="J1118" s="21">
        <v>200653.8</v>
      </c>
      <c r="K1118" s="21">
        <v>13579.3</v>
      </c>
      <c r="L1118" s="21">
        <v>245.4</v>
      </c>
      <c r="M1118" s="21">
        <v>1231.5999999999999</v>
      </c>
      <c r="N1118" s="21">
        <v>308.89999999999998</v>
      </c>
    </row>
    <row r="1119" spans="1:14" ht="10.050000000000001" customHeight="1">
      <c r="A1119" s="18" t="s">
        <v>375</v>
      </c>
      <c r="B1119" s="19">
        <v>2023</v>
      </c>
      <c r="C1119" s="18" t="s">
        <v>752</v>
      </c>
      <c r="D1119" s="20">
        <v>2</v>
      </c>
      <c r="E1119" s="21">
        <v>31768.2</v>
      </c>
      <c r="F1119" s="21">
        <v>1617.9</v>
      </c>
      <c r="G1119" s="21">
        <v>33386.1</v>
      </c>
      <c r="H1119" s="21">
        <v>674532.3</v>
      </c>
      <c r="I1119" s="21">
        <v>1576.6</v>
      </c>
      <c r="J1119" s="21">
        <v>676108.9</v>
      </c>
      <c r="K1119" s="21">
        <v>204999.9</v>
      </c>
      <c r="L1119" s="21">
        <v>2036.6</v>
      </c>
      <c r="M1119" s="21">
        <v>21542.3</v>
      </c>
      <c r="N1119" s="21">
        <v>3269.5</v>
      </c>
    </row>
    <row r="1120" spans="1:14" ht="10.050000000000001" customHeight="1">
      <c r="A1120" s="18" t="s">
        <v>330</v>
      </c>
      <c r="B1120" s="19">
        <v>2023</v>
      </c>
      <c r="C1120" s="18" t="s">
        <v>752</v>
      </c>
      <c r="D1120" s="20">
        <v>3</v>
      </c>
      <c r="E1120" s="21">
        <v>210769</v>
      </c>
      <c r="F1120" s="21">
        <v>0</v>
      </c>
      <c r="G1120" s="21">
        <v>210769</v>
      </c>
      <c r="H1120" s="21">
        <v>815897.3</v>
      </c>
      <c r="I1120" s="21">
        <v>4002.1</v>
      </c>
      <c r="J1120" s="21">
        <v>819899.4</v>
      </c>
      <c r="K1120" s="21">
        <v>372903.1</v>
      </c>
      <c r="L1120" s="21">
        <v>14495.1</v>
      </c>
      <c r="M1120" s="21">
        <v>138510.70000000001</v>
      </c>
      <c r="N1120" s="21">
        <v>24633</v>
      </c>
    </row>
    <row r="1121" spans="1:14" ht="10.050000000000001" customHeight="1">
      <c r="A1121" s="18" t="s">
        <v>413</v>
      </c>
      <c r="B1121" s="19">
        <v>2023</v>
      </c>
      <c r="C1121" s="18" t="s">
        <v>752</v>
      </c>
      <c r="D1121" s="20">
        <v>3</v>
      </c>
      <c r="E1121" s="21">
        <v>311.3</v>
      </c>
      <c r="F1121" s="21">
        <v>69.5</v>
      </c>
      <c r="G1121" s="21">
        <v>380.8</v>
      </c>
      <c r="H1121" s="21">
        <v>14039.5</v>
      </c>
      <c r="I1121" s="21">
        <v>721.1</v>
      </c>
      <c r="J1121" s="21">
        <v>14760.6</v>
      </c>
      <c r="K1121" s="21">
        <v>360.9</v>
      </c>
      <c r="L1121" s="21">
        <v>51.9</v>
      </c>
      <c r="M1121" s="21">
        <v>95.7</v>
      </c>
      <c r="N1121" s="21">
        <v>0</v>
      </c>
    </row>
    <row r="1122" spans="1:14" ht="10.050000000000001" customHeight="1">
      <c r="A1122" s="18" t="s">
        <v>392</v>
      </c>
      <c r="B1122" s="19">
        <v>2023</v>
      </c>
      <c r="C1122" s="18" t="s">
        <v>752</v>
      </c>
      <c r="D1122" s="20">
        <v>3</v>
      </c>
      <c r="E1122" s="21">
        <v>6615.4</v>
      </c>
      <c r="F1122" s="21">
        <v>0</v>
      </c>
      <c r="G1122" s="21">
        <v>6615.4</v>
      </c>
      <c r="H1122" s="21">
        <v>175562.9</v>
      </c>
      <c r="I1122" s="21">
        <v>5433.1</v>
      </c>
      <c r="J1122" s="21">
        <v>180996</v>
      </c>
      <c r="K1122" s="21">
        <v>10690.6</v>
      </c>
      <c r="L1122" s="21">
        <v>428.7</v>
      </c>
      <c r="M1122" s="21">
        <v>2800.8</v>
      </c>
      <c r="N1122" s="21">
        <v>499.9</v>
      </c>
    </row>
    <row r="1123" spans="1:14" ht="10.050000000000001" customHeight="1">
      <c r="A1123" s="18" t="s">
        <v>375</v>
      </c>
      <c r="B1123" s="19">
        <v>2023</v>
      </c>
      <c r="C1123" s="18" t="s">
        <v>752</v>
      </c>
      <c r="D1123" s="20">
        <v>3</v>
      </c>
      <c r="E1123" s="21">
        <v>57112</v>
      </c>
      <c r="F1123" s="21">
        <v>963.3</v>
      </c>
      <c r="G1123" s="21">
        <v>58075.3</v>
      </c>
      <c r="H1123" s="21">
        <v>582585.30000000005</v>
      </c>
      <c r="I1123" s="21">
        <v>1509.1</v>
      </c>
      <c r="J1123" s="21">
        <v>584094.4</v>
      </c>
      <c r="K1123" s="21">
        <v>159837.70000000001</v>
      </c>
      <c r="L1123" s="21">
        <v>3381.9</v>
      </c>
      <c r="M1123" s="21">
        <v>41616.1</v>
      </c>
      <c r="N1123" s="21">
        <v>8708.7000000000007</v>
      </c>
    </row>
    <row r="1124" spans="1:14" ht="10.050000000000001" customHeight="1">
      <c r="A1124" s="18" t="s">
        <v>330</v>
      </c>
      <c r="B1124" s="19">
        <v>2023</v>
      </c>
      <c r="C1124" s="18" t="s">
        <v>752</v>
      </c>
      <c r="D1124" s="20">
        <v>4</v>
      </c>
      <c r="E1124" s="21">
        <v>231976.7</v>
      </c>
      <c r="F1124" s="21">
        <v>0</v>
      </c>
      <c r="G1124" s="21">
        <v>231976.7</v>
      </c>
      <c r="H1124" s="21">
        <v>688850.6</v>
      </c>
      <c r="I1124" s="21">
        <v>3801.8</v>
      </c>
      <c r="J1124" s="21">
        <v>692652.4</v>
      </c>
      <c r="K1124" s="21">
        <v>201876.6</v>
      </c>
      <c r="L1124" s="21">
        <v>19592.3</v>
      </c>
      <c r="M1124" s="21">
        <v>166470.29999999999</v>
      </c>
      <c r="N1124" s="21">
        <v>24755.1</v>
      </c>
    </row>
    <row r="1125" spans="1:14" ht="10.050000000000001" customHeight="1">
      <c r="A1125" s="18" t="s">
        <v>413</v>
      </c>
      <c r="B1125" s="19">
        <v>2023</v>
      </c>
      <c r="C1125" s="18" t="s">
        <v>752</v>
      </c>
      <c r="D1125" s="20">
        <v>4</v>
      </c>
      <c r="E1125" s="21">
        <v>391.8</v>
      </c>
      <c r="F1125" s="21">
        <v>0</v>
      </c>
      <c r="G1125" s="21">
        <v>391.8</v>
      </c>
      <c r="H1125" s="21">
        <v>12361.6</v>
      </c>
      <c r="I1125" s="21">
        <v>561.6</v>
      </c>
      <c r="J1125" s="21">
        <v>12923.2</v>
      </c>
      <c r="K1125" s="21">
        <v>154.9</v>
      </c>
      <c r="L1125" s="21">
        <v>0.6</v>
      </c>
      <c r="M1125" s="21">
        <v>176.5</v>
      </c>
      <c r="N1125" s="21">
        <v>30.3</v>
      </c>
    </row>
    <row r="1126" spans="1:14" ht="10.050000000000001" customHeight="1">
      <c r="A1126" s="18" t="s">
        <v>392</v>
      </c>
      <c r="B1126" s="19">
        <v>2023</v>
      </c>
      <c r="C1126" s="18" t="s">
        <v>752</v>
      </c>
      <c r="D1126" s="20">
        <v>4</v>
      </c>
      <c r="E1126" s="21">
        <v>5722.3</v>
      </c>
      <c r="F1126" s="21">
        <v>0</v>
      </c>
      <c r="G1126" s="21">
        <v>5722.3</v>
      </c>
      <c r="H1126" s="21">
        <v>162515.6</v>
      </c>
      <c r="I1126" s="21">
        <v>3736.8</v>
      </c>
      <c r="J1126" s="21">
        <v>166252.4</v>
      </c>
      <c r="K1126" s="21">
        <v>6324.9</v>
      </c>
      <c r="L1126" s="21">
        <v>265</v>
      </c>
      <c r="M1126" s="21">
        <v>3476.4</v>
      </c>
      <c r="N1126" s="21">
        <v>1157.9000000000001</v>
      </c>
    </row>
    <row r="1127" spans="1:14" ht="10.050000000000001" customHeight="1">
      <c r="A1127" s="18" t="s">
        <v>375</v>
      </c>
      <c r="B1127" s="19">
        <v>2023</v>
      </c>
      <c r="C1127" s="18" t="s">
        <v>752</v>
      </c>
      <c r="D1127" s="20">
        <v>4</v>
      </c>
      <c r="E1127" s="21">
        <v>53557.3</v>
      </c>
      <c r="F1127" s="21">
        <v>501.8</v>
      </c>
      <c r="G1127" s="21">
        <v>54059.1</v>
      </c>
      <c r="H1127" s="21">
        <v>494500.3</v>
      </c>
      <c r="I1127" s="21">
        <v>1360.5</v>
      </c>
      <c r="J1127" s="21">
        <v>495860.8</v>
      </c>
      <c r="K1127" s="21">
        <v>114490.2</v>
      </c>
      <c r="L1127" s="21">
        <v>656.3</v>
      </c>
      <c r="M1127" s="21">
        <v>39859.300000000003</v>
      </c>
      <c r="N1127" s="21">
        <v>8476.9</v>
      </c>
    </row>
    <row r="1128" spans="1:14" ht="10.050000000000001" customHeight="1">
      <c r="A1128" s="18" t="s">
        <v>330</v>
      </c>
      <c r="B1128" s="19">
        <v>2023</v>
      </c>
      <c r="C1128" s="18" t="s">
        <v>752</v>
      </c>
      <c r="D1128" s="20">
        <v>5</v>
      </c>
      <c r="E1128" s="21">
        <v>175773.3</v>
      </c>
      <c r="F1128" s="21">
        <v>0</v>
      </c>
      <c r="G1128" s="21">
        <v>175773.3</v>
      </c>
      <c r="H1128" s="21">
        <v>442335.9</v>
      </c>
      <c r="I1128" s="21">
        <v>3670.1</v>
      </c>
      <c r="J1128" s="21">
        <v>446006</v>
      </c>
      <c r="K1128" s="21">
        <v>92082</v>
      </c>
      <c r="L1128" s="21">
        <v>24584.6</v>
      </c>
      <c r="M1128" s="21">
        <v>126215.5</v>
      </c>
      <c r="N1128" s="21">
        <v>18092.5</v>
      </c>
    </row>
    <row r="1129" spans="1:14" ht="10.050000000000001" customHeight="1">
      <c r="A1129" s="18" t="s">
        <v>413</v>
      </c>
      <c r="B1129" s="19">
        <v>2023</v>
      </c>
      <c r="C1129" s="18" t="s">
        <v>752</v>
      </c>
      <c r="D1129" s="20">
        <v>5</v>
      </c>
      <c r="E1129" s="21">
        <v>313.39999999999998</v>
      </c>
      <c r="F1129" s="21">
        <v>0</v>
      </c>
      <c r="G1129" s="21">
        <v>313.39999999999998</v>
      </c>
      <c r="H1129" s="21">
        <v>10439.799999999999</v>
      </c>
      <c r="I1129" s="21">
        <v>559.29999999999995</v>
      </c>
      <c r="J1129" s="21">
        <v>10999.1</v>
      </c>
      <c r="K1129" s="21">
        <v>95.9</v>
      </c>
      <c r="L1129" s="21">
        <v>1.4</v>
      </c>
      <c r="M1129" s="21">
        <v>60.3</v>
      </c>
      <c r="N1129" s="21">
        <v>0</v>
      </c>
    </row>
    <row r="1130" spans="1:14" ht="10.050000000000001" customHeight="1">
      <c r="A1130" s="18" t="s">
        <v>392</v>
      </c>
      <c r="B1130" s="19">
        <v>2023</v>
      </c>
      <c r="C1130" s="18" t="s">
        <v>752</v>
      </c>
      <c r="D1130" s="20">
        <v>5</v>
      </c>
      <c r="E1130" s="21">
        <v>3115.4</v>
      </c>
      <c r="F1130" s="21">
        <v>0</v>
      </c>
      <c r="G1130" s="21">
        <v>3115.4</v>
      </c>
      <c r="H1130" s="21">
        <v>141519.6</v>
      </c>
      <c r="I1130" s="21">
        <v>3038.2</v>
      </c>
      <c r="J1130" s="21">
        <v>144557.79999999999</v>
      </c>
      <c r="K1130" s="21">
        <v>4013.9</v>
      </c>
      <c r="L1130" s="21">
        <v>897.1</v>
      </c>
      <c r="M1130" s="21">
        <v>1773.4</v>
      </c>
      <c r="N1130" s="21">
        <v>1437</v>
      </c>
    </row>
    <row r="1131" spans="1:14" ht="10.050000000000001" customHeight="1">
      <c r="A1131" s="18" t="s">
        <v>375</v>
      </c>
      <c r="B1131" s="19">
        <v>2023</v>
      </c>
      <c r="C1131" s="18" t="s">
        <v>752</v>
      </c>
      <c r="D1131" s="20">
        <v>5</v>
      </c>
      <c r="E1131" s="21">
        <v>72469.100000000006</v>
      </c>
      <c r="F1131" s="21">
        <v>0</v>
      </c>
      <c r="G1131" s="21">
        <v>72469.100000000006</v>
      </c>
      <c r="H1131" s="21">
        <v>397552.2</v>
      </c>
      <c r="I1131" s="21">
        <v>1367.1</v>
      </c>
      <c r="J1131" s="21">
        <v>398919.3</v>
      </c>
      <c r="K1131" s="21">
        <v>50060.5</v>
      </c>
      <c r="L1131" s="21">
        <v>4289.7</v>
      </c>
      <c r="M1131" s="21">
        <v>63630.7</v>
      </c>
      <c r="N1131" s="21">
        <v>5861.3</v>
      </c>
    </row>
    <row r="1132" spans="1:14" ht="10.050000000000001" customHeight="1">
      <c r="A1132" s="18" t="s">
        <v>330</v>
      </c>
      <c r="B1132" s="19">
        <v>2023</v>
      </c>
      <c r="C1132" s="18" t="s">
        <v>752</v>
      </c>
      <c r="D1132" s="20">
        <v>6</v>
      </c>
      <c r="E1132" s="21">
        <v>89860.7</v>
      </c>
      <c r="F1132" s="21">
        <v>0</v>
      </c>
      <c r="G1132" s="21">
        <v>89860.7</v>
      </c>
      <c r="H1132" s="21">
        <v>169230.5</v>
      </c>
      <c r="I1132" s="21">
        <v>3322.6</v>
      </c>
      <c r="J1132" s="21">
        <v>172553.1</v>
      </c>
      <c r="K1132" s="21">
        <v>32555.8</v>
      </c>
      <c r="L1132" s="21">
        <v>31267.4</v>
      </c>
      <c r="M1132" s="21">
        <v>43667.8</v>
      </c>
      <c r="N1132" s="21">
        <v>25995.200000000001</v>
      </c>
    </row>
    <row r="1133" spans="1:14" ht="10.050000000000001" customHeight="1">
      <c r="A1133" s="18" t="s">
        <v>413</v>
      </c>
      <c r="B1133" s="19">
        <v>2023</v>
      </c>
      <c r="C1133" s="18" t="s">
        <v>752</v>
      </c>
      <c r="D1133" s="20">
        <v>6</v>
      </c>
      <c r="E1133" s="21">
        <v>285</v>
      </c>
      <c r="F1133" s="21">
        <v>0</v>
      </c>
      <c r="G1133" s="21">
        <v>285</v>
      </c>
      <c r="H1133" s="21">
        <v>6228.2</v>
      </c>
      <c r="I1133" s="21">
        <v>557.29999999999995</v>
      </c>
      <c r="J1133" s="21">
        <v>6785.5</v>
      </c>
      <c r="K1133" s="21">
        <v>43.7</v>
      </c>
      <c r="L1133" s="21">
        <v>0</v>
      </c>
      <c r="M1133" s="21">
        <v>26.8</v>
      </c>
      <c r="N1133" s="21">
        <v>25.5</v>
      </c>
    </row>
    <row r="1134" spans="1:14" ht="10.050000000000001" customHeight="1">
      <c r="A1134" s="18" t="s">
        <v>392</v>
      </c>
      <c r="B1134" s="19">
        <v>2023</v>
      </c>
      <c r="C1134" s="18" t="s">
        <v>752</v>
      </c>
      <c r="D1134" s="20">
        <v>6</v>
      </c>
      <c r="E1134" s="21">
        <v>3008.6</v>
      </c>
      <c r="F1134" s="21">
        <v>1447.3</v>
      </c>
      <c r="G1134" s="21">
        <v>4455.8999999999996</v>
      </c>
      <c r="H1134" s="21">
        <v>100204.5</v>
      </c>
      <c r="I1134" s="21">
        <v>2841.6</v>
      </c>
      <c r="J1134" s="21">
        <v>103046.1</v>
      </c>
      <c r="K1134" s="21">
        <v>2355.6999999999998</v>
      </c>
      <c r="L1134" s="21">
        <v>479.2</v>
      </c>
      <c r="M1134" s="21">
        <v>1187.3</v>
      </c>
      <c r="N1134" s="21">
        <v>978.2</v>
      </c>
    </row>
    <row r="1135" spans="1:14" ht="10.050000000000001" customHeight="1">
      <c r="A1135" s="18" t="s">
        <v>375</v>
      </c>
      <c r="B1135" s="19">
        <v>2023</v>
      </c>
      <c r="C1135" s="18" t="s">
        <v>752</v>
      </c>
      <c r="D1135" s="20">
        <v>6</v>
      </c>
      <c r="E1135" s="21">
        <v>29683.5</v>
      </c>
      <c r="F1135" s="21">
        <v>0</v>
      </c>
      <c r="G1135" s="21">
        <v>29683.5</v>
      </c>
      <c r="H1135" s="21">
        <v>242443</v>
      </c>
      <c r="I1135" s="21">
        <v>835.3</v>
      </c>
      <c r="J1135" s="21">
        <v>243278.3</v>
      </c>
      <c r="K1135" s="21">
        <v>23194</v>
      </c>
      <c r="L1135" s="21">
        <v>5797.6</v>
      </c>
      <c r="M1135" s="21">
        <v>19894.400000000001</v>
      </c>
      <c r="N1135" s="21">
        <v>8115.9</v>
      </c>
    </row>
    <row r="1136" spans="1:14" ht="10.050000000000001" customHeight="1">
      <c r="A1136" s="18" t="s">
        <v>330</v>
      </c>
      <c r="B1136" s="19">
        <v>2023</v>
      </c>
      <c r="C1136" s="18" t="s">
        <v>753</v>
      </c>
      <c r="D1136" s="20">
        <v>7</v>
      </c>
      <c r="E1136" s="21">
        <v>1677366</v>
      </c>
      <c r="F1136" s="21">
        <v>7488.8</v>
      </c>
      <c r="G1136" s="21">
        <v>1684854.8</v>
      </c>
      <c r="H1136" s="21">
        <v>1582229.2</v>
      </c>
      <c r="I1136" s="21">
        <v>5183.8</v>
      </c>
      <c r="J1136" s="21">
        <v>1587413</v>
      </c>
      <c r="K1136" s="21">
        <v>1438478.2</v>
      </c>
      <c r="L1136" s="21">
        <v>1606135.3</v>
      </c>
      <c r="M1136" s="21">
        <v>190407.9</v>
      </c>
      <c r="N1136" s="21">
        <v>8582.6</v>
      </c>
    </row>
    <row r="1137" spans="1:14" ht="10.050000000000001" customHeight="1">
      <c r="A1137" s="18" t="s">
        <v>413</v>
      </c>
      <c r="B1137" s="19">
        <v>2023</v>
      </c>
      <c r="C1137" s="18" t="s">
        <v>753</v>
      </c>
      <c r="D1137" s="20">
        <v>7</v>
      </c>
      <c r="E1137" s="21">
        <v>17161.599999999999</v>
      </c>
      <c r="F1137" s="21">
        <v>125.5</v>
      </c>
      <c r="G1137" s="21">
        <v>17287.099999999999</v>
      </c>
      <c r="H1137" s="21">
        <v>21390.799999999999</v>
      </c>
      <c r="I1137" s="21">
        <v>414.2</v>
      </c>
      <c r="J1137" s="21">
        <v>21805</v>
      </c>
      <c r="K1137" s="21">
        <v>6571</v>
      </c>
      <c r="L1137" s="21">
        <v>8585.1000000000095</v>
      </c>
      <c r="M1137" s="21">
        <v>2019.2</v>
      </c>
      <c r="N1137" s="21">
        <v>38.6</v>
      </c>
    </row>
    <row r="1138" spans="1:14" ht="10.050000000000001" customHeight="1">
      <c r="A1138" s="18" t="s">
        <v>392</v>
      </c>
      <c r="B1138" s="19">
        <v>2023</v>
      </c>
      <c r="C1138" s="18" t="s">
        <v>753</v>
      </c>
      <c r="D1138" s="20">
        <v>7</v>
      </c>
      <c r="E1138" s="21">
        <v>848.2</v>
      </c>
      <c r="F1138" s="21">
        <v>0</v>
      </c>
      <c r="G1138" s="21">
        <v>848.2</v>
      </c>
      <c r="H1138" s="21">
        <v>87732.6</v>
      </c>
      <c r="I1138" s="21">
        <v>2613.6</v>
      </c>
      <c r="J1138" s="21">
        <v>90346.2</v>
      </c>
      <c r="K1138" s="21">
        <v>2161.3000000000002</v>
      </c>
      <c r="L1138" s="21">
        <v>88.5</v>
      </c>
      <c r="M1138" s="21">
        <v>213.7</v>
      </c>
      <c r="N1138" s="21">
        <v>69.3</v>
      </c>
    </row>
    <row r="1139" spans="1:14" ht="10.050000000000001" customHeight="1">
      <c r="A1139" s="18" t="s">
        <v>375</v>
      </c>
      <c r="B1139" s="19">
        <v>2023</v>
      </c>
      <c r="C1139" s="18" t="s">
        <v>753</v>
      </c>
      <c r="D1139" s="20">
        <v>7</v>
      </c>
      <c r="E1139" s="21">
        <v>6015.2</v>
      </c>
      <c r="F1139" s="21">
        <v>0</v>
      </c>
      <c r="G1139" s="21">
        <v>6015.2</v>
      </c>
      <c r="H1139" s="21">
        <v>165770.5</v>
      </c>
      <c r="I1139" s="21">
        <v>862.4</v>
      </c>
      <c r="J1139" s="21">
        <v>166632.9</v>
      </c>
      <c r="K1139" s="21">
        <v>14986.8</v>
      </c>
      <c r="L1139" s="21">
        <v>2180.1999999999998</v>
      </c>
      <c r="M1139" s="21">
        <v>3368.9</v>
      </c>
      <c r="N1139" s="21">
        <v>7007.7</v>
      </c>
    </row>
    <row r="1140" spans="1:14" ht="10.050000000000001" customHeight="1">
      <c r="A1140" s="18" t="s">
        <v>330</v>
      </c>
      <c r="B1140" s="19">
        <v>2023</v>
      </c>
      <c r="C1140" s="18" t="s">
        <v>753</v>
      </c>
      <c r="D1140" s="20">
        <v>8</v>
      </c>
      <c r="E1140" s="21">
        <v>459058.1</v>
      </c>
      <c r="F1140" s="21">
        <v>836.4</v>
      </c>
      <c r="G1140" s="21">
        <v>459894.5</v>
      </c>
      <c r="H1140" s="21">
        <v>1687385.3</v>
      </c>
      <c r="I1140" s="21">
        <v>5252.2</v>
      </c>
      <c r="J1140" s="21">
        <v>1692637.5</v>
      </c>
      <c r="K1140" s="21">
        <v>1292206.8</v>
      </c>
      <c r="L1140" s="21">
        <v>203966.4</v>
      </c>
      <c r="M1140" s="21">
        <v>284257.8</v>
      </c>
      <c r="N1140" s="21">
        <v>65856</v>
      </c>
    </row>
    <row r="1141" spans="1:14" ht="10.050000000000001" customHeight="1">
      <c r="A1141" s="18" t="s">
        <v>413</v>
      </c>
      <c r="B1141" s="19">
        <v>2023</v>
      </c>
      <c r="C1141" s="18" t="s">
        <v>753</v>
      </c>
      <c r="D1141" s="20">
        <v>8</v>
      </c>
      <c r="E1141" s="21">
        <v>9182.2999999999993</v>
      </c>
      <c r="F1141" s="21">
        <v>147.6</v>
      </c>
      <c r="G1141" s="21">
        <v>9329.9</v>
      </c>
      <c r="H1141" s="21">
        <v>28368.2</v>
      </c>
      <c r="I1141" s="21">
        <v>418.2</v>
      </c>
      <c r="J1141" s="21">
        <v>28786.400000000001</v>
      </c>
      <c r="K1141" s="21">
        <v>3229.7</v>
      </c>
      <c r="L1141" s="21">
        <v>1413.3</v>
      </c>
      <c r="M1141" s="21">
        <v>4687.2</v>
      </c>
      <c r="N1141" s="21">
        <v>67.599999999999994</v>
      </c>
    </row>
    <row r="1142" spans="1:14" ht="10.050000000000001" customHeight="1">
      <c r="A1142" s="18" t="s">
        <v>392</v>
      </c>
      <c r="B1142" s="19">
        <v>2023</v>
      </c>
      <c r="C1142" s="18" t="s">
        <v>753</v>
      </c>
      <c r="D1142" s="20">
        <v>8</v>
      </c>
      <c r="E1142" s="21">
        <v>1355.1</v>
      </c>
      <c r="F1142" s="21">
        <v>765.1</v>
      </c>
      <c r="G1142" s="21">
        <v>2120.1999999999998</v>
      </c>
      <c r="H1142" s="21">
        <v>69736.2</v>
      </c>
      <c r="I1142" s="21">
        <v>3282.6</v>
      </c>
      <c r="J1142" s="21">
        <v>73018.8</v>
      </c>
      <c r="K1142" s="21">
        <v>2119.1999999999998</v>
      </c>
      <c r="L1142" s="21">
        <v>441.4</v>
      </c>
      <c r="M1142" s="21">
        <v>251.7</v>
      </c>
      <c r="N1142" s="21">
        <v>244.4</v>
      </c>
    </row>
    <row r="1143" spans="1:14" ht="10.050000000000001" customHeight="1">
      <c r="A1143" s="18" t="s">
        <v>375</v>
      </c>
      <c r="B1143" s="19">
        <v>2023</v>
      </c>
      <c r="C1143" s="18" t="s">
        <v>753</v>
      </c>
      <c r="D1143" s="20">
        <v>8</v>
      </c>
      <c r="E1143" s="21">
        <v>56078.1</v>
      </c>
      <c r="F1143" s="21">
        <v>637.20000000000005</v>
      </c>
      <c r="G1143" s="21">
        <v>56715.3</v>
      </c>
      <c r="H1143" s="21">
        <v>150914.6</v>
      </c>
      <c r="I1143" s="21">
        <v>1308.4000000000001</v>
      </c>
      <c r="J1143" s="21">
        <v>152223</v>
      </c>
      <c r="K1143" s="21">
        <v>59199.9</v>
      </c>
      <c r="L1143" s="21">
        <v>48307.4</v>
      </c>
      <c r="M1143" s="21">
        <v>3599.8</v>
      </c>
      <c r="N1143" s="21">
        <v>518.79999999999995</v>
      </c>
    </row>
    <row r="1144" spans="1:14" ht="10.050000000000001" customHeight="1">
      <c r="A1144" s="18" t="s">
        <v>330</v>
      </c>
      <c r="B1144" s="19">
        <v>2023</v>
      </c>
      <c r="C1144" s="18" t="s">
        <v>753</v>
      </c>
      <c r="D1144" s="20">
        <v>9</v>
      </c>
      <c r="E1144" s="21">
        <v>219022.5</v>
      </c>
      <c r="F1144" s="21">
        <v>0</v>
      </c>
      <c r="G1144" s="21">
        <v>219022.5</v>
      </c>
      <c r="H1144" s="21">
        <v>1683391</v>
      </c>
      <c r="I1144" s="21">
        <v>5147.2</v>
      </c>
      <c r="J1144" s="21">
        <v>1688538.2</v>
      </c>
      <c r="K1144" s="21">
        <v>1146178.3999999999</v>
      </c>
      <c r="L1144" s="21">
        <v>98863</v>
      </c>
      <c r="M1144" s="21">
        <v>152424.29999999999</v>
      </c>
      <c r="N1144" s="21">
        <v>92548.6</v>
      </c>
    </row>
    <row r="1145" spans="1:14" ht="10.050000000000001" customHeight="1">
      <c r="A1145" s="18" t="s">
        <v>413</v>
      </c>
      <c r="B1145" s="19">
        <v>2023</v>
      </c>
      <c r="C1145" s="18" t="s">
        <v>753</v>
      </c>
      <c r="D1145" s="20">
        <v>9</v>
      </c>
      <c r="E1145" s="21">
        <v>4314</v>
      </c>
      <c r="F1145" s="21">
        <v>213.5</v>
      </c>
      <c r="G1145" s="21">
        <v>4527.5</v>
      </c>
      <c r="H1145" s="21">
        <v>30051.4</v>
      </c>
      <c r="I1145" s="21">
        <v>442.1</v>
      </c>
      <c r="J1145" s="21">
        <v>30493.5</v>
      </c>
      <c r="K1145" s="21">
        <v>1697.7</v>
      </c>
      <c r="L1145" s="21">
        <v>763.4</v>
      </c>
      <c r="M1145" s="21">
        <v>2251</v>
      </c>
      <c r="N1145" s="21">
        <v>49</v>
      </c>
    </row>
    <row r="1146" spans="1:14" ht="10.050000000000001" customHeight="1">
      <c r="A1146" s="18" t="s">
        <v>392</v>
      </c>
      <c r="B1146" s="19">
        <v>2023</v>
      </c>
      <c r="C1146" s="18" t="s">
        <v>753</v>
      </c>
      <c r="D1146" s="20">
        <v>9</v>
      </c>
      <c r="E1146" s="21">
        <v>102285.9</v>
      </c>
      <c r="F1146" s="21">
        <v>4261.7</v>
      </c>
      <c r="G1146" s="21">
        <v>106547.6</v>
      </c>
      <c r="H1146" s="21">
        <v>149785.1</v>
      </c>
      <c r="I1146" s="21">
        <v>7581</v>
      </c>
      <c r="J1146" s="21">
        <v>157366.1</v>
      </c>
      <c r="K1146" s="21">
        <v>35000.300000000003</v>
      </c>
      <c r="L1146" s="21">
        <v>39471.800000000003</v>
      </c>
      <c r="M1146" s="21">
        <v>3940.4</v>
      </c>
      <c r="N1146" s="21">
        <v>3048.8</v>
      </c>
    </row>
    <row r="1147" spans="1:14" ht="10.050000000000001" customHeight="1">
      <c r="A1147" s="18" t="s">
        <v>375</v>
      </c>
      <c r="B1147" s="19">
        <v>2023</v>
      </c>
      <c r="C1147" s="18" t="s">
        <v>753</v>
      </c>
      <c r="D1147" s="20">
        <v>9</v>
      </c>
      <c r="E1147" s="21">
        <v>780489.4</v>
      </c>
      <c r="F1147" s="21">
        <v>2362.4</v>
      </c>
      <c r="G1147" s="21">
        <v>782851.8</v>
      </c>
      <c r="H1147" s="21">
        <v>865536.7</v>
      </c>
      <c r="I1147" s="21">
        <v>2338.6999999999998</v>
      </c>
      <c r="J1147" s="21">
        <v>867875.4</v>
      </c>
      <c r="K1147" s="21">
        <v>562471.19999999995</v>
      </c>
      <c r="L1147" s="21">
        <v>577990</v>
      </c>
      <c r="M1147" s="21">
        <v>72670.7</v>
      </c>
      <c r="N1147" s="21">
        <v>2038.7</v>
      </c>
    </row>
    <row r="1148" spans="1:14" ht="10.050000000000001" customHeight="1">
      <c r="A1148" s="18" t="s">
        <v>330</v>
      </c>
      <c r="B1148" s="19">
        <v>2023</v>
      </c>
      <c r="C1148" s="18" t="s">
        <v>753</v>
      </c>
      <c r="D1148" s="20">
        <v>10</v>
      </c>
      <c r="E1148" s="21">
        <v>155449.70000000001</v>
      </c>
      <c r="F1148" s="21">
        <v>0</v>
      </c>
      <c r="G1148" s="21">
        <v>155449.70000000001</v>
      </c>
      <c r="H1148" s="21">
        <v>1598548.8</v>
      </c>
      <c r="I1148" s="21">
        <v>3169.5</v>
      </c>
      <c r="J1148" s="21">
        <v>1601718.3</v>
      </c>
      <c r="K1148" s="21">
        <v>1033016.2</v>
      </c>
      <c r="L1148" s="21">
        <v>15415.4</v>
      </c>
      <c r="M1148" s="21">
        <v>109933.1</v>
      </c>
      <c r="N1148" s="21">
        <v>18590</v>
      </c>
    </row>
    <row r="1149" spans="1:14" ht="10.050000000000001" customHeight="1">
      <c r="A1149" s="18" t="s">
        <v>413</v>
      </c>
      <c r="B1149" s="19">
        <v>2023</v>
      </c>
      <c r="C1149" s="18" t="s">
        <v>753</v>
      </c>
      <c r="D1149" s="20">
        <v>10</v>
      </c>
      <c r="E1149" s="21">
        <v>968.3</v>
      </c>
      <c r="F1149" s="21">
        <v>58.7</v>
      </c>
      <c r="G1149" s="21">
        <v>1027</v>
      </c>
      <c r="H1149" s="21">
        <v>28949.5</v>
      </c>
      <c r="I1149" s="21">
        <v>490.6</v>
      </c>
      <c r="J1149" s="21">
        <v>29440.1</v>
      </c>
      <c r="K1149" s="21">
        <v>1348.7</v>
      </c>
      <c r="L1149" s="21">
        <v>129.30000000000001</v>
      </c>
      <c r="M1149" s="21">
        <v>414.7</v>
      </c>
      <c r="N1149" s="21">
        <v>62.4</v>
      </c>
    </row>
    <row r="1150" spans="1:14" ht="10.050000000000001" customHeight="1">
      <c r="A1150" s="18" t="s">
        <v>392</v>
      </c>
      <c r="B1150" s="19">
        <v>2023</v>
      </c>
      <c r="C1150" s="18" t="s">
        <v>753</v>
      </c>
      <c r="D1150" s="20">
        <v>10</v>
      </c>
      <c r="E1150" s="21">
        <v>141559.70000000001</v>
      </c>
      <c r="F1150" s="21">
        <v>4086.6</v>
      </c>
      <c r="G1150" s="21">
        <v>145646.29999999999</v>
      </c>
      <c r="H1150" s="21">
        <v>258333.1</v>
      </c>
      <c r="I1150" s="21">
        <v>10373.9</v>
      </c>
      <c r="J1150" s="21">
        <v>268707</v>
      </c>
      <c r="K1150" s="21">
        <v>46612.6</v>
      </c>
      <c r="L1150" s="21">
        <v>41189.199999999997</v>
      </c>
      <c r="M1150" s="21">
        <v>26877.599999999999</v>
      </c>
      <c r="N1150" s="21">
        <v>2041.6</v>
      </c>
    </row>
    <row r="1151" spans="1:14" ht="10.050000000000001" customHeight="1">
      <c r="A1151" s="18" t="s">
        <v>375</v>
      </c>
      <c r="B1151" s="19">
        <v>2023</v>
      </c>
      <c r="C1151" s="18" t="s">
        <v>753</v>
      </c>
      <c r="D1151" s="20">
        <v>10</v>
      </c>
      <c r="E1151" s="21">
        <v>463799.6</v>
      </c>
      <c r="F1151" s="21">
        <v>1133.0999999999999</v>
      </c>
      <c r="G1151" s="21">
        <v>464932.7</v>
      </c>
      <c r="H1151" s="21">
        <v>1132106</v>
      </c>
      <c r="I1151" s="21">
        <v>2898.5</v>
      </c>
      <c r="J1151" s="21">
        <v>1135004.5</v>
      </c>
      <c r="K1151" s="21">
        <v>477350.8</v>
      </c>
      <c r="L1151" s="21">
        <v>135754.4</v>
      </c>
      <c r="M1151" s="21">
        <v>201665.3</v>
      </c>
      <c r="N1151" s="21">
        <v>19209.400000000001</v>
      </c>
    </row>
    <row r="1152" spans="1:14" ht="10.050000000000001" customHeight="1">
      <c r="A1152" s="18" t="s">
        <v>330</v>
      </c>
      <c r="B1152" s="19">
        <v>2023</v>
      </c>
      <c r="C1152" s="18" t="s">
        <v>753</v>
      </c>
      <c r="D1152" s="20">
        <v>11</v>
      </c>
      <c r="E1152" s="21">
        <v>245983.8</v>
      </c>
      <c r="F1152" s="21">
        <v>1650</v>
      </c>
      <c r="G1152" s="21">
        <v>247633.8</v>
      </c>
      <c r="H1152" s="21">
        <v>1509548.4</v>
      </c>
      <c r="I1152" s="21">
        <v>3101.7</v>
      </c>
      <c r="J1152" s="21">
        <v>1512650.1</v>
      </c>
      <c r="K1152" s="21">
        <v>858460.6</v>
      </c>
      <c r="L1152" s="21">
        <v>24746.7</v>
      </c>
      <c r="M1152" s="21">
        <v>180488.1</v>
      </c>
      <c r="N1152" s="21">
        <v>18842.099999999999</v>
      </c>
    </row>
    <row r="1153" spans="1:14" ht="10.050000000000001" customHeight="1">
      <c r="A1153" s="18" t="s">
        <v>413</v>
      </c>
      <c r="B1153" s="19">
        <v>2023</v>
      </c>
      <c r="C1153" s="18" t="s">
        <v>753</v>
      </c>
      <c r="D1153" s="20">
        <v>11</v>
      </c>
      <c r="E1153" s="21">
        <v>1350</v>
      </c>
      <c r="F1153" s="21">
        <v>85.9</v>
      </c>
      <c r="G1153" s="21">
        <v>1435.9</v>
      </c>
      <c r="H1153" s="21">
        <v>27839.4</v>
      </c>
      <c r="I1153" s="21">
        <v>512.4</v>
      </c>
      <c r="J1153" s="21">
        <v>28351.8</v>
      </c>
      <c r="K1153" s="21">
        <v>696.1</v>
      </c>
      <c r="L1153" s="21">
        <v>21.9</v>
      </c>
      <c r="M1153" s="21">
        <v>646.79999999999995</v>
      </c>
      <c r="N1153" s="21">
        <v>27.8</v>
      </c>
    </row>
    <row r="1154" spans="1:14" ht="10.050000000000001" customHeight="1">
      <c r="A1154" s="18" t="s">
        <v>392</v>
      </c>
      <c r="B1154" s="19">
        <v>2023</v>
      </c>
      <c r="C1154" s="18" t="s">
        <v>753</v>
      </c>
      <c r="D1154" s="20">
        <v>11</v>
      </c>
      <c r="E1154" s="21">
        <v>31606.9</v>
      </c>
      <c r="F1154" s="21">
        <v>3176.8</v>
      </c>
      <c r="G1154" s="21">
        <v>34783.699999999997</v>
      </c>
      <c r="H1154" s="21">
        <v>255193.3</v>
      </c>
      <c r="I1154" s="21">
        <v>10272.1</v>
      </c>
      <c r="J1154" s="21">
        <v>265465.40000000002</v>
      </c>
      <c r="K1154" s="21">
        <v>30172.9</v>
      </c>
      <c r="L1154" s="21">
        <v>3115.1</v>
      </c>
      <c r="M1154" s="21">
        <v>18505.099999999999</v>
      </c>
      <c r="N1154" s="21">
        <v>1255.2</v>
      </c>
    </row>
    <row r="1155" spans="1:14" ht="10.050000000000001" customHeight="1">
      <c r="A1155" s="18" t="s">
        <v>375</v>
      </c>
      <c r="B1155" s="19">
        <v>2023</v>
      </c>
      <c r="C1155" s="18" t="s">
        <v>753</v>
      </c>
      <c r="D1155" s="20">
        <v>11</v>
      </c>
      <c r="E1155" s="21">
        <v>172105.60000000001</v>
      </c>
      <c r="F1155" s="21">
        <v>2936.5</v>
      </c>
      <c r="G1155" s="21">
        <v>175042.1</v>
      </c>
      <c r="H1155" s="21">
        <v>1134913.8999999999</v>
      </c>
      <c r="I1155" s="21">
        <v>4063.3</v>
      </c>
      <c r="J1155" s="21">
        <v>1138977.2</v>
      </c>
      <c r="K1155" s="21">
        <v>330696.59999999998</v>
      </c>
      <c r="L1155" s="21">
        <v>27313.9</v>
      </c>
      <c r="M1155" s="21">
        <v>128945.5</v>
      </c>
      <c r="N1155" s="21">
        <v>45011.9</v>
      </c>
    </row>
    <row r="1156" spans="1:14" ht="10.050000000000001" customHeight="1">
      <c r="A1156" s="18" t="s">
        <v>330</v>
      </c>
      <c r="B1156" s="19">
        <v>2023</v>
      </c>
      <c r="C1156" s="18" t="s">
        <v>753</v>
      </c>
      <c r="D1156" s="20">
        <v>12</v>
      </c>
      <c r="E1156" s="21">
        <v>183975.6</v>
      </c>
      <c r="F1156" s="21">
        <v>66.099999999999994</v>
      </c>
      <c r="G1156" s="21">
        <v>184041.7</v>
      </c>
      <c r="H1156" s="21">
        <v>1396609.8</v>
      </c>
      <c r="I1156" s="21">
        <v>3172.3</v>
      </c>
      <c r="J1156" s="21">
        <v>1399782.1</v>
      </c>
      <c r="K1156" s="21">
        <v>752652.1</v>
      </c>
      <c r="L1156" s="21">
        <v>31180.9</v>
      </c>
      <c r="M1156" s="21">
        <v>120324.4</v>
      </c>
      <c r="N1156" s="21">
        <v>16637</v>
      </c>
    </row>
    <row r="1157" spans="1:14" ht="10.050000000000001" customHeight="1">
      <c r="A1157" s="18" t="s">
        <v>413</v>
      </c>
      <c r="B1157" s="19">
        <v>2023</v>
      </c>
      <c r="C1157" s="18" t="s">
        <v>753</v>
      </c>
      <c r="D1157" s="20">
        <v>12</v>
      </c>
      <c r="E1157" s="21">
        <v>935.6</v>
      </c>
      <c r="F1157" s="21">
        <v>279.60000000000002</v>
      </c>
      <c r="G1157" s="21">
        <v>1215.2</v>
      </c>
      <c r="H1157" s="21">
        <v>26538.2</v>
      </c>
      <c r="I1157" s="21">
        <v>655.4</v>
      </c>
      <c r="J1157" s="21">
        <v>27193.599999999999</v>
      </c>
      <c r="K1157" s="21">
        <v>586.6</v>
      </c>
      <c r="L1157" s="21">
        <v>86.5</v>
      </c>
      <c r="M1157" s="21">
        <v>193.8</v>
      </c>
      <c r="N1157" s="21">
        <v>2.2000000000000002</v>
      </c>
    </row>
    <row r="1158" spans="1:14" ht="10.050000000000001" customHeight="1">
      <c r="A1158" s="18" t="s">
        <v>392</v>
      </c>
      <c r="B1158" s="19">
        <v>2023</v>
      </c>
      <c r="C1158" s="18" t="s">
        <v>753</v>
      </c>
      <c r="D1158" s="20">
        <v>12</v>
      </c>
      <c r="E1158" s="21">
        <v>12648.7</v>
      </c>
      <c r="F1158" s="21">
        <v>753.1</v>
      </c>
      <c r="G1158" s="21">
        <v>13401.8</v>
      </c>
      <c r="H1158" s="21">
        <v>237719.4</v>
      </c>
      <c r="I1158" s="21">
        <v>10191.5</v>
      </c>
      <c r="J1158" s="21">
        <v>247910.9</v>
      </c>
      <c r="K1158" s="21">
        <v>23185.8</v>
      </c>
      <c r="L1158" s="21">
        <v>965</v>
      </c>
      <c r="M1158" s="21">
        <v>6166.5</v>
      </c>
      <c r="N1158" s="21">
        <v>1894.4</v>
      </c>
    </row>
    <row r="1159" spans="1:14" ht="10.050000000000001" customHeight="1">
      <c r="A1159" s="18" t="s">
        <v>375</v>
      </c>
      <c r="B1159" s="19">
        <v>2023</v>
      </c>
      <c r="C1159" s="18" t="s">
        <v>753</v>
      </c>
      <c r="D1159" s="20">
        <v>12</v>
      </c>
      <c r="E1159" s="21">
        <v>81813</v>
      </c>
      <c r="F1159" s="21">
        <v>52.1</v>
      </c>
      <c r="G1159" s="21">
        <v>81865.100000000006</v>
      </c>
      <c r="H1159" s="21">
        <v>1078770.3</v>
      </c>
      <c r="I1159" s="21">
        <v>3751.5</v>
      </c>
      <c r="J1159" s="21">
        <v>1082521.8</v>
      </c>
      <c r="K1159" s="21">
        <v>262765.2</v>
      </c>
      <c r="L1159" s="21">
        <v>6186.7</v>
      </c>
      <c r="M1159" s="21">
        <v>65908.800000000003</v>
      </c>
      <c r="N1159" s="21">
        <v>8258.2999999999993</v>
      </c>
    </row>
    <row r="1160" spans="1:14" ht="10.050000000000001" customHeight="1">
      <c r="A1160" s="18" t="s">
        <v>330</v>
      </c>
      <c r="B1160" s="19">
        <v>2024</v>
      </c>
      <c r="C1160" s="18" t="s">
        <v>753</v>
      </c>
      <c r="D1160" s="20">
        <v>1</v>
      </c>
      <c r="E1160" s="21">
        <v>176616.6</v>
      </c>
      <c r="F1160" s="21">
        <v>0</v>
      </c>
      <c r="G1160" s="21">
        <v>176616.6</v>
      </c>
      <c r="H1160" s="21">
        <v>1263979.6000000001</v>
      </c>
      <c r="I1160" s="21">
        <v>3162.4</v>
      </c>
      <c r="J1160" s="21">
        <v>1267142</v>
      </c>
      <c r="K1160" s="21">
        <v>635208.69999999995</v>
      </c>
      <c r="L1160" s="21">
        <v>17614.099999999999</v>
      </c>
      <c r="M1160" s="21">
        <v>120626.7</v>
      </c>
      <c r="N1160" s="21">
        <v>14448.7</v>
      </c>
    </row>
    <row r="1161" spans="1:14" ht="10.050000000000001" customHeight="1">
      <c r="A1161" s="18" t="s">
        <v>413</v>
      </c>
      <c r="B1161" s="19">
        <v>2024</v>
      </c>
      <c r="C1161" s="18" t="s">
        <v>753</v>
      </c>
      <c r="D1161" s="20">
        <v>1</v>
      </c>
      <c r="E1161" s="21">
        <v>313.8</v>
      </c>
      <c r="F1161" s="21">
        <v>0</v>
      </c>
      <c r="G1161" s="21">
        <v>313.8</v>
      </c>
      <c r="H1161" s="21">
        <v>23739.200000000001</v>
      </c>
      <c r="I1161" s="21">
        <v>528.6</v>
      </c>
      <c r="J1161" s="21">
        <v>24267.8</v>
      </c>
      <c r="K1161" s="21">
        <v>548.9</v>
      </c>
      <c r="L1161" s="21">
        <v>84.9</v>
      </c>
      <c r="M1161" s="21">
        <v>122.5</v>
      </c>
      <c r="N1161" s="21">
        <v>0</v>
      </c>
    </row>
    <row r="1162" spans="1:14" ht="10.050000000000001" customHeight="1">
      <c r="A1162" s="18" t="s">
        <v>392</v>
      </c>
      <c r="B1162" s="19">
        <v>2024</v>
      </c>
      <c r="C1162" s="18" t="s">
        <v>753</v>
      </c>
      <c r="D1162" s="20">
        <v>1</v>
      </c>
      <c r="E1162" s="21">
        <v>9060.1</v>
      </c>
      <c r="F1162" s="21">
        <v>330.2</v>
      </c>
      <c r="G1162" s="21">
        <v>9390.2999999999993</v>
      </c>
      <c r="H1162" s="21">
        <v>195721.60000000001</v>
      </c>
      <c r="I1162" s="21">
        <v>8705.5</v>
      </c>
      <c r="J1162" s="21">
        <v>204427.1</v>
      </c>
      <c r="K1162" s="21">
        <v>18703.400000000001</v>
      </c>
      <c r="L1162" s="21">
        <v>578.4</v>
      </c>
      <c r="M1162" s="21">
        <v>4188.8</v>
      </c>
      <c r="N1162" s="21">
        <v>945.8</v>
      </c>
    </row>
    <row r="1163" spans="1:14" ht="10.050000000000001" customHeight="1">
      <c r="A1163" s="18" t="s">
        <v>375</v>
      </c>
      <c r="B1163" s="19">
        <v>2024</v>
      </c>
      <c r="C1163" s="18" t="s">
        <v>753</v>
      </c>
      <c r="D1163" s="20">
        <v>1</v>
      </c>
      <c r="E1163" s="21">
        <v>79983</v>
      </c>
      <c r="F1163" s="21">
        <v>1182.4000000000001</v>
      </c>
      <c r="G1163" s="21">
        <v>81165.399999999994</v>
      </c>
      <c r="H1163" s="21">
        <v>981946.8</v>
      </c>
      <c r="I1163" s="21">
        <v>3105.8</v>
      </c>
      <c r="J1163" s="21">
        <v>985052.6</v>
      </c>
      <c r="K1163" s="21">
        <v>198122.6</v>
      </c>
      <c r="L1163" s="21">
        <v>4070.6</v>
      </c>
      <c r="M1163" s="21">
        <v>49756.3</v>
      </c>
      <c r="N1163" s="21">
        <v>18642.3</v>
      </c>
    </row>
    <row r="1164" spans="1:14" ht="10.050000000000001" customHeight="1">
      <c r="A1164" s="18" t="s">
        <v>330</v>
      </c>
      <c r="B1164" s="19">
        <v>2024</v>
      </c>
      <c r="C1164" s="18" t="s">
        <v>753</v>
      </c>
      <c r="D1164" s="20">
        <v>2</v>
      </c>
      <c r="E1164" s="21">
        <v>243801.7</v>
      </c>
      <c r="F1164" s="21">
        <v>0</v>
      </c>
      <c r="G1164" s="21">
        <v>243801.7</v>
      </c>
      <c r="H1164" s="21">
        <v>1087033.5</v>
      </c>
      <c r="I1164" s="21">
        <v>3158.2</v>
      </c>
      <c r="J1164" s="21">
        <v>1090191.7</v>
      </c>
      <c r="K1164" s="21">
        <v>489101.1</v>
      </c>
      <c r="L1164" s="21">
        <v>28880.5</v>
      </c>
      <c r="M1164" s="21">
        <v>162729.20000000001</v>
      </c>
      <c r="N1164" s="21">
        <v>12211.7</v>
      </c>
    </row>
    <row r="1165" spans="1:14" ht="10.050000000000001" customHeight="1">
      <c r="A1165" s="18" t="s">
        <v>413</v>
      </c>
      <c r="B1165" s="19">
        <v>2024</v>
      </c>
      <c r="C1165" s="18" t="s">
        <v>753</v>
      </c>
      <c r="D1165" s="20">
        <v>2</v>
      </c>
      <c r="E1165" s="21">
        <v>319.89999999999998</v>
      </c>
      <c r="F1165" s="21">
        <v>0</v>
      </c>
      <c r="G1165" s="21">
        <v>319.89999999999998</v>
      </c>
      <c r="H1165" s="21">
        <v>20792.5</v>
      </c>
      <c r="I1165" s="21">
        <v>227.2</v>
      </c>
      <c r="J1165" s="21">
        <v>21019.7</v>
      </c>
      <c r="K1165" s="21">
        <v>441.6</v>
      </c>
      <c r="L1165" s="21">
        <v>0</v>
      </c>
      <c r="M1165" s="21">
        <v>97.1</v>
      </c>
      <c r="N1165" s="21">
        <v>10.1</v>
      </c>
    </row>
    <row r="1166" spans="1:14" ht="10.050000000000001" customHeight="1">
      <c r="A1166" s="18" t="s">
        <v>392</v>
      </c>
      <c r="B1166" s="19">
        <v>2024</v>
      </c>
      <c r="C1166" s="18" t="s">
        <v>753</v>
      </c>
      <c r="D1166" s="20">
        <v>2</v>
      </c>
      <c r="E1166" s="21">
        <v>6668.8</v>
      </c>
      <c r="F1166" s="21">
        <v>105.9</v>
      </c>
      <c r="G1166" s="21">
        <v>6774.7</v>
      </c>
      <c r="H1166" s="21">
        <v>171516</v>
      </c>
      <c r="I1166" s="21">
        <v>8198.7000000000007</v>
      </c>
      <c r="J1166" s="21">
        <v>179714.7</v>
      </c>
      <c r="K1166" s="21">
        <v>14106.5</v>
      </c>
      <c r="L1166" s="21">
        <v>460.9</v>
      </c>
      <c r="M1166" s="21">
        <v>2863</v>
      </c>
      <c r="N1166" s="21">
        <v>2197.1</v>
      </c>
    </row>
    <row r="1167" spans="1:14" ht="10.050000000000001" customHeight="1">
      <c r="A1167" s="18" t="s">
        <v>375</v>
      </c>
      <c r="B1167" s="19">
        <v>2024</v>
      </c>
      <c r="C1167" s="18" t="s">
        <v>753</v>
      </c>
      <c r="D1167" s="20">
        <v>2</v>
      </c>
      <c r="E1167" s="21">
        <v>57918.2</v>
      </c>
      <c r="F1167" s="21">
        <v>426.3</v>
      </c>
      <c r="G1167" s="21">
        <v>58344.5</v>
      </c>
      <c r="H1167" s="21">
        <v>849830.7</v>
      </c>
      <c r="I1167" s="21">
        <v>2539.1</v>
      </c>
      <c r="J1167" s="21">
        <v>852369.8</v>
      </c>
      <c r="K1167" s="21">
        <v>151274.20000000001</v>
      </c>
      <c r="L1167" s="21">
        <v>3188.3</v>
      </c>
      <c r="M1167" s="21">
        <v>44518</v>
      </c>
      <c r="N1167" s="21">
        <v>4725</v>
      </c>
    </row>
    <row r="1168" spans="1:14" ht="10.050000000000001" customHeight="1">
      <c r="A1168" s="18" t="s">
        <v>330</v>
      </c>
      <c r="B1168" s="19">
        <v>2024</v>
      </c>
      <c r="C1168" s="18" t="s">
        <v>753</v>
      </c>
      <c r="D1168" s="20">
        <v>3</v>
      </c>
      <c r="E1168" s="21">
        <v>280262</v>
      </c>
      <c r="F1168" s="21">
        <v>0</v>
      </c>
      <c r="G1168" s="21">
        <v>280262</v>
      </c>
      <c r="H1168" s="21">
        <v>944859.10000000102</v>
      </c>
      <c r="I1168" s="21">
        <v>3058.7</v>
      </c>
      <c r="J1168" s="21">
        <v>947917.80000000098</v>
      </c>
      <c r="K1168" s="21">
        <v>312477.90000000002</v>
      </c>
      <c r="L1168" s="21">
        <v>26863</v>
      </c>
      <c r="M1168" s="21">
        <v>175266.1</v>
      </c>
      <c r="N1168" s="21">
        <v>28120</v>
      </c>
    </row>
    <row r="1169" spans="1:14" ht="10.050000000000001" customHeight="1">
      <c r="A1169" s="18" t="s">
        <v>413</v>
      </c>
      <c r="B1169" s="19">
        <v>2024</v>
      </c>
      <c r="C1169" s="18" t="s">
        <v>753</v>
      </c>
      <c r="D1169" s="20">
        <v>3</v>
      </c>
      <c r="E1169" s="21">
        <v>275.3</v>
      </c>
      <c r="F1169" s="21">
        <v>77</v>
      </c>
      <c r="G1169" s="21">
        <v>352.3</v>
      </c>
      <c r="H1169" s="21">
        <v>17763.7</v>
      </c>
      <c r="I1169" s="21">
        <v>261.89999999999998</v>
      </c>
      <c r="J1169" s="21">
        <v>18025.599999999999</v>
      </c>
      <c r="K1169" s="21">
        <v>353.3</v>
      </c>
      <c r="L1169" s="21">
        <v>52.3</v>
      </c>
      <c r="M1169" s="21">
        <v>113.1</v>
      </c>
      <c r="N1169" s="21">
        <v>27.5</v>
      </c>
    </row>
    <row r="1170" spans="1:14" ht="10.050000000000001" customHeight="1">
      <c r="A1170" s="18" t="s">
        <v>392</v>
      </c>
      <c r="B1170" s="19">
        <v>2024</v>
      </c>
      <c r="C1170" s="18" t="s">
        <v>753</v>
      </c>
      <c r="D1170" s="20">
        <v>3</v>
      </c>
      <c r="E1170" s="21">
        <v>5675.5</v>
      </c>
      <c r="F1170" s="21">
        <v>0</v>
      </c>
      <c r="G1170" s="21">
        <v>5675.5</v>
      </c>
      <c r="H1170" s="21">
        <v>148073</v>
      </c>
      <c r="I1170" s="21">
        <v>6826.1</v>
      </c>
      <c r="J1170" s="21">
        <v>154899.1</v>
      </c>
      <c r="K1170" s="21">
        <v>10634</v>
      </c>
      <c r="L1170" s="21">
        <v>300.89999999999998</v>
      </c>
      <c r="M1170" s="21">
        <v>2233.4</v>
      </c>
      <c r="N1170" s="21">
        <v>1539.8</v>
      </c>
    </row>
    <row r="1171" spans="1:14" ht="10.050000000000001" customHeight="1">
      <c r="A1171" s="18" t="s">
        <v>375</v>
      </c>
      <c r="B1171" s="19">
        <v>2024</v>
      </c>
      <c r="C1171" s="18" t="s">
        <v>753</v>
      </c>
      <c r="D1171" s="20">
        <v>3</v>
      </c>
      <c r="E1171" s="21">
        <v>50231.9</v>
      </c>
      <c r="F1171" s="21">
        <v>913.3</v>
      </c>
      <c r="G1171" s="21">
        <v>51145.2</v>
      </c>
      <c r="H1171" s="21">
        <v>735455.5</v>
      </c>
      <c r="I1171" s="21">
        <v>2477.3000000000002</v>
      </c>
      <c r="J1171" s="21">
        <v>737932.80000000005</v>
      </c>
      <c r="K1171" s="21">
        <v>111097.7</v>
      </c>
      <c r="L1171" s="21">
        <v>1994.2</v>
      </c>
      <c r="M1171" s="21">
        <v>38493.199999999997</v>
      </c>
      <c r="N1171" s="21">
        <v>3678.1</v>
      </c>
    </row>
    <row r="1172" spans="1:14" ht="10.050000000000001" customHeight="1">
      <c r="A1172" s="18" t="s">
        <v>330</v>
      </c>
      <c r="B1172" s="19">
        <v>2024</v>
      </c>
      <c r="C1172" s="18" t="s">
        <v>753</v>
      </c>
      <c r="D1172" s="20">
        <v>4</v>
      </c>
      <c r="E1172" s="21">
        <v>262693.90000000002</v>
      </c>
      <c r="F1172" s="21">
        <v>0</v>
      </c>
      <c r="G1172" s="21">
        <v>262693.90000000002</v>
      </c>
      <c r="H1172" s="21">
        <v>775098.09999999905</v>
      </c>
      <c r="I1172" s="21">
        <v>2936.6</v>
      </c>
      <c r="J1172" s="21">
        <v>778034.69999999902</v>
      </c>
      <c r="K1172" s="21">
        <v>158243.1</v>
      </c>
      <c r="L1172" s="21">
        <v>25317.1</v>
      </c>
      <c r="M1172" s="21">
        <v>161971.70000000001</v>
      </c>
      <c r="N1172" s="21">
        <v>17714.2</v>
      </c>
    </row>
    <row r="1173" spans="1:14" ht="10.050000000000001" customHeight="1">
      <c r="A1173" s="18" t="s">
        <v>413</v>
      </c>
      <c r="B1173" s="19">
        <v>2024</v>
      </c>
      <c r="C1173" s="18" t="s">
        <v>753</v>
      </c>
      <c r="D1173" s="20">
        <v>4</v>
      </c>
      <c r="E1173" s="21">
        <v>281.10000000000002</v>
      </c>
      <c r="F1173" s="21">
        <v>270.89999999999998</v>
      </c>
      <c r="G1173" s="21">
        <v>552</v>
      </c>
      <c r="H1173" s="21">
        <v>14711.1</v>
      </c>
      <c r="I1173" s="21">
        <v>526.29999999999995</v>
      </c>
      <c r="J1173" s="21">
        <v>15237.4</v>
      </c>
      <c r="K1173" s="21">
        <v>250.3</v>
      </c>
      <c r="L1173" s="21">
        <v>26.7</v>
      </c>
      <c r="M1173" s="21">
        <v>129.69999999999999</v>
      </c>
      <c r="N1173" s="21">
        <v>0</v>
      </c>
    </row>
    <row r="1174" spans="1:14" ht="10.050000000000001" customHeight="1">
      <c r="A1174" s="18" t="s">
        <v>392</v>
      </c>
      <c r="B1174" s="19">
        <v>2024</v>
      </c>
      <c r="C1174" s="18" t="s">
        <v>753</v>
      </c>
      <c r="D1174" s="20">
        <v>4</v>
      </c>
      <c r="E1174" s="21">
        <v>6697.3</v>
      </c>
      <c r="F1174" s="21">
        <v>69</v>
      </c>
      <c r="G1174" s="21">
        <v>6766.3</v>
      </c>
      <c r="H1174" s="21">
        <v>123969.7</v>
      </c>
      <c r="I1174" s="21">
        <v>5619.1</v>
      </c>
      <c r="J1174" s="21">
        <v>129588.8</v>
      </c>
      <c r="K1174" s="21">
        <v>6837.2</v>
      </c>
      <c r="L1174" s="21">
        <v>896</v>
      </c>
      <c r="M1174" s="21">
        <v>3272.6</v>
      </c>
      <c r="N1174" s="21">
        <v>1329.2</v>
      </c>
    </row>
    <row r="1175" spans="1:14" ht="10.050000000000001" customHeight="1">
      <c r="A1175" s="18" t="s">
        <v>375</v>
      </c>
      <c r="B1175" s="19">
        <v>2024</v>
      </c>
      <c r="C1175" s="18" t="s">
        <v>753</v>
      </c>
      <c r="D1175" s="20">
        <v>4</v>
      </c>
      <c r="E1175" s="21">
        <v>48444.800000000003</v>
      </c>
      <c r="F1175" s="21">
        <v>615.9</v>
      </c>
      <c r="G1175" s="21">
        <v>49060.7</v>
      </c>
      <c r="H1175" s="21">
        <v>598627.1</v>
      </c>
      <c r="I1175" s="21">
        <v>2430.9</v>
      </c>
      <c r="J1175" s="21">
        <v>601058</v>
      </c>
      <c r="K1175" s="21">
        <v>73659.7</v>
      </c>
      <c r="L1175" s="21">
        <v>3256.1</v>
      </c>
      <c r="M1175" s="21">
        <v>36773.599999999999</v>
      </c>
      <c r="N1175" s="21">
        <v>3963.8</v>
      </c>
    </row>
    <row r="1176" spans="1:14" ht="10.050000000000001" customHeight="1">
      <c r="A1176" s="18" t="s">
        <v>330</v>
      </c>
      <c r="B1176" s="19">
        <v>2024</v>
      </c>
      <c r="C1176" s="18" t="s">
        <v>753</v>
      </c>
      <c r="D1176" s="20">
        <v>5</v>
      </c>
      <c r="E1176" s="21">
        <v>185640.7</v>
      </c>
      <c r="F1176" s="21">
        <v>0</v>
      </c>
      <c r="G1176" s="21">
        <v>185640.7</v>
      </c>
      <c r="H1176" s="21">
        <v>547643.69999999995</v>
      </c>
      <c r="I1176" s="21">
        <v>2470.3000000000002</v>
      </c>
      <c r="J1176" s="21">
        <v>550114</v>
      </c>
      <c r="K1176" s="21">
        <v>59236.5</v>
      </c>
      <c r="L1176" s="21">
        <v>24837.1</v>
      </c>
      <c r="M1176" s="21">
        <v>115240.2</v>
      </c>
      <c r="N1176" s="21">
        <v>9621</v>
      </c>
    </row>
    <row r="1177" spans="1:14" ht="10.050000000000001" customHeight="1">
      <c r="A1177" s="18" t="s">
        <v>413</v>
      </c>
      <c r="B1177" s="19">
        <v>2024</v>
      </c>
      <c r="C1177" s="18" t="s">
        <v>753</v>
      </c>
      <c r="D1177" s="20">
        <v>5</v>
      </c>
      <c r="E1177" s="21">
        <v>173.1</v>
      </c>
      <c r="F1177" s="21">
        <v>10.1</v>
      </c>
      <c r="G1177" s="21">
        <v>183.2</v>
      </c>
      <c r="H1177" s="21">
        <v>11462.8</v>
      </c>
      <c r="I1177" s="21">
        <v>524.29999999999995</v>
      </c>
      <c r="J1177" s="21">
        <v>11987.1</v>
      </c>
      <c r="K1177" s="21">
        <v>171.2</v>
      </c>
      <c r="L1177" s="21">
        <v>0</v>
      </c>
      <c r="M1177" s="21">
        <v>69.599999999999994</v>
      </c>
      <c r="N1177" s="21">
        <v>9.5</v>
      </c>
    </row>
    <row r="1178" spans="1:14" ht="10.050000000000001" customHeight="1">
      <c r="A1178" s="18" t="s">
        <v>392</v>
      </c>
      <c r="B1178" s="19">
        <v>2024</v>
      </c>
      <c r="C1178" s="18" t="s">
        <v>753</v>
      </c>
      <c r="D1178" s="20">
        <v>5</v>
      </c>
      <c r="E1178" s="21">
        <v>4024</v>
      </c>
      <c r="F1178" s="21">
        <v>1828.9</v>
      </c>
      <c r="G1178" s="21">
        <v>5852.9</v>
      </c>
      <c r="H1178" s="21">
        <v>105593.7</v>
      </c>
      <c r="I1178" s="21">
        <v>5524.4</v>
      </c>
      <c r="J1178" s="21">
        <v>111118.1</v>
      </c>
      <c r="K1178" s="21">
        <v>4971.8999999999996</v>
      </c>
      <c r="L1178" s="21">
        <v>1118.0999999999999</v>
      </c>
      <c r="M1178" s="21">
        <v>1904</v>
      </c>
      <c r="N1178" s="21">
        <v>1173.5</v>
      </c>
    </row>
    <row r="1179" spans="1:14" ht="10.050000000000001" customHeight="1">
      <c r="A1179" s="18" t="s">
        <v>375</v>
      </c>
      <c r="B1179" s="19">
        <v>2024</v>
      </c>
      <c r="C1179" s="18" t="s">
        <v>753</v>
      </c>
      <c r="D1179" s="20">
        <v>5</v>
      </c>
      <c r="E1179" s="21">
        <v>53485.9</v>
      </c>
      <c r="F1179" s="21">
        <v>0</v>
      </c>
      <c r="G1179" s="21">
        <v>53485.9</v>
      </c>
      <c r="H1179" s="21">
        <v>442077.7</v>
      </c>
      <c r="I1179" s="21">
        <v>2117.6999999999998</v>
      </c>
      <c r="J1179" s="21">
        <v>444195.4</v>
      </c>
      <c r="K1179" s="21">
        <v>30182.7</v>
      </c>
      <c r="L1179" s="21">
        <v>2624</v>
      </c>
      <c r="M1179" s="21">
        <v>41852.300000000003</v>
      </c>
      <c r="N1179" s="21">
        <v>4157.3</v>
      </c>
    </row>
    <row r="1180" spans="1:14" ht="10.050000000000001" customHeight="1">
      <c r="A1180" s="18" t="s">
        <v>330</v>
      </c>
      <c r="B1180" s="19">
        <v>2024</v>
      </c>
      <c r="C1180" s="18" t="s">
        <v>753</v>
      </c>
      <c r="D1180" s="20">
        <v>6</v>
      </c>
      <c r="E1180" s="21">
        <v>92939.7</v>
      </c>
      <c r="F1180" s="21">
        <v>0</v>
      </c>
      <c r="G1180" s="21">
        <v>92939.7</v>
      </c>
      <c r="H1180" s="21">
        <v>222078.1</v>
      </c>
      <c r="I1180" s="21">
        <v>2590</v>
      </c>
      <c r="J1180" s="21">
        <v>224668.1</v>
      </c>
      <c r="K1180" s="21">
        <v>29081.5</v>
      </c>
      <c r="L1180" s="21">
        <v>17329.2</v>
      </c>
      <c r="M1180" s="21">
        <v>36897.9</v>
      </c>
      <c r="N1180" s="21">
        <v>11168.6</v>
      </c>
    </row>
    <row r="1181" spans="1:14" ht="10.050000000000001" customHeight="1">
      <c r="A1181" s="18" t="s">
        <v>413</v>
      </c>
      <c r="B1181" s="19">
        <v>2024</v>
      </c>
      <c r="C1181" s="18" t="s">
        <v>753</v>
      </c>
      <c r="D1181" s="20">
        <v>6</v>
      </c>
      <c r="E1181" s="21">
        <v>158.80000000000001</v>
      </c>
      <c r="F1181" s="21">
        <v>0</v>
      </c>
      <c r="G1181" s="21">
        <v>158.80000000000001</v>
      </c>
      <c r="H1181" s="21">
        <v>6933</v>
      </c>
      <c r="I1181" s="21">
        <v>524.1</v>
      </c>
      <c r="J1181" s="21">
        <v>7457.1</v>
      </c>
      <c r="K1181" s="21">
        <v>149</v>
      </c>
      <c r="L1181" s="21">
        <v>0</v>
      </c>
      <c r="M1181" s="21">
        <v>0</v>
      </c>
      <c r="N1181" s="21">
        <v>52.9</v>
      </c>
    </row>
    <row r="1182" spans="1:14" ht="10.050000000000001" customHeight="1">
      <c r="A1182" s="18" t="s">
        <v>392</v>
      </c>
      <c r="B1182" s="19">
        <v>2024</v>
      </c>
      <c r="C1182" s="18" t="s">
        <v>753</v>
      </c>
      <c r="D1182" s="20">
        <v>6</v>
      </c>
      <c r="E1182" s="21">
        <v>5963.5</v>
      </c>
      <c r="F1182" s="21">
        <v>55.8</v>
      </c>
      <c r="G1182" s="21">
        <v>6019.3</v>
      </c>
      <c r="H1182" s="21">
        <v>61775.8</v>
      </c>
      <c r="I1182" s="21">
        <v>3962.4</v>
      </c>
      <c r="J1182" s="21">
        <v>65738.2</v>
      </c>
      <c r="K1182" s="21">
        <v>4061.6</v>
      </c>
      <c r="L1182" s="21">
        <v>918.8</v>
      </c>
      <c r="M1182" s="21">
        <v>1160.9000000000001</v>
      </c>
      <c r="N1182" s="21">
        <v>576.29999999999995</v>
      </c>
    </row>
    <row r="1183" spans="1:14" ht="10.050000000000001" customHeight="1">
      <c r="A1183" s="18" t="s">
        <v>375</v>
      </c>
      <c r="B1183" s="19">
        <v>2024</v>
      </c>
      <c r="C1183" s="18" t="s">
        <v>753</v>
      </c>
      <c r="D1183" s="20">
        <v>6</v>
      </c>
      <c r="E1183" s="21">
        <v>31592.799999999999</v>
      </c>
      <c r="F1183" s="21">
        <v>8.4</v>
      </c>
      <c r="G1183" s="21">
        <v>31601.200000000001</v>
      </c>
      <c r="H1183" s="21">
        <v>216275.5</v>
      </c>
      <c r="I1183" s="21">
        <v>1847.6</v>
      </c>
      <c r="J1183" s="21">
        <v>218123.1</v>
      </c>
      <c r="K1183" s="21">
        <v>14610.3</v>
      </c>
      <c r="L1183" s="21">
        <v>5433.3</v>
      </c>
      <c r="M1183" s="21">
        <v>13182.9</v>
      </c>
      <c r="N1183" s="21">
        <v>8019.2</v>
      </c>
    </row>
    <row r="1184" spans="1:14" ht="10.050000000000001" customHeight="1">
      <c r="A1184" s="18" t="s">
        <v>330</v>
      </c>
      <c r="B1184" s="19">
        <v>2024</v>
      </c>
      <c r="C1184" s="18" t="s">
        <v>754</v>
      </c>
      <c r="D1184" s="20">
        <v>7</v>
      </c>
      <c r="E1184" s="21">
        <v>1697843.5</v>
      </c>
      <c r="F1184" s="21">
        <v>11772</v>
      </c>
      <c r="G1184" s="21">
        <v>1709615.5</v>
      </c>
      <c r="H1184" s="21">
        <v>1588578.8</v>
      </c>
      <c r="I1184" s="21">
        <v>7571.4</v>
      </c>
      <c r="J1184" s="21">
        <v>1596150.2</v>
      </c>
      <c r="K1184" s="21">
        <v>1233481</v>
      </c>
      <c r="L1184" s="21">
        <v>1380056.8</v>
      </c>
      <c r="M1184" s="21">
        <v>166655</v>
      </c>
      <c r="N1184" s="21">
        <v>7218</v>
      </c>
    </row>
    <row r="1185" spans="1:14" ht="10.050000000000001" customHeight="1">
      <c r="A1185" s="18" t="s">
        <v>413</v>
      </c>
      <c r="B1185" s="19">
        <v>2024</v>
      </c>
      <c r="C1185" s="18" t="s">
        <v>754</v>
      </c>
      <c r="D1185" s="20">
        <v>7</v>
      </c>
      <c r="E1185" s="21">
        <v>7184.2</v>
      </c>
      <c r="F1185" s="21">
        <v>150</v>
      </c>
      <c r="G1185" s="21">
        <v>7334.2</v>
      </c>
      <c r="H1185" s="21">
        <v>12336.6</v>
      </c>
      <c r="I1185" s="21">
        <v>453.6</v>
      </c>
      <c r="J1185" s="21">
        <v>12790.2</v>
      </c>
      <c r="K1185" s="21">
        <v>2523.6999999999998</v>
      </c>
      <c r="L1185" s="21">
        <v>2994.2</v>
      </c>
      <c r="M1185" s="21">
        <v>619.5</v>
      </c>
      <c r="N1185" s="21">
        <v>0</v>
      </c>
    </row>
    <row r="1186" spans="1:14" ht="10.050000000000001" customHeight="1">
      <c r="A1186" s="18" t="s">
        <v>392</v>
      </c>
      <c r="B1186" s="19">
        <v>2024</v>
      </c>
      <c r="C1186" s="18" t="s">
        <v>754</v>
      </c>
      <c r="D1186" s="20">
        <v>7</v>
      </c>
      <c r="E1186" s="21">
        <v>1487.4</v>
      </c>
      <c r="F1186" s="21">
        <v>0</v>
      </c>
      <c r="G1186" s="21">
        <v>1487.4</v>
      </c>
      <c r="H1186" s="21">
        <v>49021.9</v>
      </c>
      <c r="I1186" s="21">
        <v>3941.5</v>
      </c>
      <c r="J1186" s="21">
        <v>52963.4</v>
      </c>
      <c r="K1186" s="21">
        <v>4110.3</v>
      </c>
      <c r="L1186" s="21">
        <v>572.5</v>
      </c>
      <c r="M1186" s="21">
        <v>268.3</v>
      </c>
      <c r="N1186" s="21">
        <v>341.6</v>
      </c>
    </row>
    <row r="1187" spans="1:14" ht="10.050000000000001" customHeight="1">
      <c r="A1187" s="18" t="s">
        <v>375</v>
      </c>
      <c r="B1187" s="19">
        <v>2024</v>
      </c>
      <c r="C1187" s="18" t="s">
        <v>754</v>
      </c>
      <c r="D1187" s="20">
        <v>7</v>
      </c>
      <c r="E1187" s="21">
        <v>6888.1</v>
      </c>
      <c r="F1187" s="21">
        <v>0</v>
      </c>
      <c r="G1187" s="21">
        <v>6888.1</v>
      </c>
      <c r="H1187" s="21">
        <v>130806.8</v>
      </c>
      <c r="I1187" s="21">
        <v>1801.6</v>
      </c>
      <c r="J1187" s="21">
        <v>132608.4</v>
      </c>
      <c r="K1187" s="21">
        <v>11063.6</v>
      </c>
      <c r="L1187" s="21">
        <v>996.8</v>
      </c>
      <c r="M1187" s="21">
        <v>2266.9</v>
      </c>
      <c r="N1187" s="21">
        <v>2290.6</v>
      </c>
    </row>
    <row r="1188" spans="1:14" ht="10.050000000000001" customHeight="1">
      <c r="A1188" s="18" t="s">
        <v>330</v>
      </c>
      <c r="B1188" s="19">
        <v>2024</v>
      </c>
      <c r="C1188" s="18" t="s">
        <v>754</v>
      </c>
      <c r="D1188" s="20">
        <v>8</v>
      </c>
      <c r="E1188" s="21">
        <v>383281.9</v>
      </c>
      <c r="F1188" s="21">
        <v>279.39999999999998</v>
      </c>
      <c r="G1188" s="21">
        <v>383561.3</v>
      </c>
      <c r="H1188" s="21">
        <v>1638214.3</v>
      </c>
      <c r="I1188" s="21">
        <v>7341.3</v>
      </c>
      <c r="J1188" s="21">
        <v>1645555.6</v>
      </c>
      <c r="K1188" s="21">
        <v>1007569.1</v>
      </c>
      <c r="L1188" s="21">
        <v>79843.100000000006</v>
      </c>
      <c r="M1188" s="21">
        <v>268362.59999999998</v>
      </c>
      <c r="N1188" s="21">
        <v>37368.699999999997</v>
      </c>
    </row>
    <row r="1189" spans="1:14" ht="10.050000000000001" customHeight="1">
      <c r="A1189" s="18" t="s">
        <v>413</v>
      </c>
      <c r="B1189" s="19">
        <v>2024</v>
      </c>
      <c r="C1189" s="18" t="s">
        <v>754</v>
      </c>
      <c r="D1189" s="20">
        <v>8</v>
      </c>
      <c r="E1189" s="21">
        <v>7695.8</v>
      </c>
      <c r="F1189" s="21">
        <v>48.3</v>
      </c>
      <c r="G1189" s="21">
        <v>7744.1</v>
      </c>
      <c r="H1189" s="21">
        <v>18059.099999999999</v>
      </c>
      <c r="I1189" s="21">
        <v>372.8</v>
      </c>
      <c r="J1189" s="21">
        <v>18431.900000000001</v>
      </c>
      <c r="K1189" s="21">
        <v>1335.3</v>
      </c>
      <c r="L1189" s="21">
        <v>1450.4</v>
      </c>
      <c r="M1189" s="21">
        <v>2591.6999999999998</v>
      </c>
      <c r="N1189" s="21">
        <v>16.5</v>
      </c>
    </row>
    <row r="1190" spans="1:14" ht="10.050000000000001" customHeight="1">
      <c r="A1190" s="18" t="s">
        <v>392</v>
      </c>
      <c r="B1190" s="19">
        <v>2024</v>
      </c>
      <c r="C1190" s="18" t="s">
        <v>754</v>
      </c>
      <c r="D1190" s="20">
        <v>8</v>
      </c>
      <c r="E1190" s="21">
        <v>741.5</v>
      </c>
      <c r="F1190" s="21">
        <v>0</v>
      </c>
      <c r="G1190" s="21">
        <v>741.5</v>
      </c>
      <c r="H1190" s="21">
        <v>34468</v>
      </c>
      <c r="I1190" s="21">
        <v>282.8</v>
      </c>
      <c r="J1190" s="21">
        <v>34750.800000000003</v>
      </c>
      <c r="K1190" s="21">
        <v>3475.6</v>
      </c>
      <c r="L1190" s="21">
        <v>86.4</v>
      </c>
      <c r="M1190" s="21">
        <v>107.7</v>
      </c>
      <c r="N1190" s="21">
        <v>613.1</v>
      </c>
    </row>
    <row r="1191" spans="1:14" ht="10.050000000000001" customHeight="1">
      <c r="A1191" s="18" t="s">
        <v>375</v>
      </c>
      <c r="B1191" s="19">
        <v>2024</v>
      </c>
      <c r="C1191" s="18" t="s">
        <v>754</v>
      </c>
      <c r="D1191" s="20">
        <v>8</v>
      </c>
      <c r="E1191" s="21">
        <v>7643.1</v>
      </c>
      <c r="F1191" s="21">
        <v>6.3</v>
      </c>
      <c r="G1191" s="21">
        <v>7649.4</v>
      </c>
      <c r="H1191" s="21">
        <v>72187.899999999994</v>
      </c>
      <c r="I1191" s="21">
        <v>1804.4</v>
      </c>
      <c r="J1191" s="21">
        <v>73992.3</v>
      </c>
      <c r="K1191" s="21">
        <v>10284.799999999999</v>
      </c>
      <c r="L1191" s="21">
        <v>1293.0999999999999</v>
      </c>
      <c r="M1191" s="21">
        <v>1286.0999999999999</v>
      </c>
      <c r="N1191" s="21">
        <v>771.8</v>
      </c>
    </row>
    <row r="1192" spans="1:14" ht="10.050000000000001" customHeight="1">
      <c r="A1192" s="18" t="s">
        <v>330</v>
      </c>
      <c r="B1192" s="19">
        <v>2024</v>
      </c>
      <c r="C1192" s="18" t="s">
        <v>754</v>
      </c>
      <c r="D1192" s="20">
        <v>9</v>
      </c>
      <c r="E1192" s="21">
        <v>303727.2</v>
      </c>
      <c r="F1192" s="21">
        <v>19</v>
      </c>
      <c r="G1192" s="21">
        <v>303746.2</v>
      </c>
      <c r="H1192" s="21">
        <v>1675990.7</v>
      </c>
      <c r="I1192" s="21">
        <v>7352.5</v>
      </c>
      <c r="J1192" s="21">
        <v>1683343.2</v>
      </c>
      <c r="K1192" s="21">
        <v>792857.2</v>
      </c>
      <c r="L1192" s="21">
        <v>79712.600000000006</v>
      </c>
      <c r="M1192" s="21">
        <v>205179.7</v>
      </c>
      <c r="N1192" s="21">
        <v>89293.3</v>
      </c>
    </row>
    <row r="1193" spans="1:14" ht="10.050000000000001" customHeight="1">
      <c r="A1193" s="18" t="s">
        <v>413</v>
      </c>
      <c r="B1193" s="19">
        <v>2024</v>
      </c>
      <c r="C1193" s="18" t="s">
        <v>754</v>
      </c>
      <c r="D1193" s="20">
        <v>9</v>
      </c>
      <c r="E1193" s="21">
        <v>1865</v>
      </c>
      <c r="F1193" s="21">
        <v>185.4</v>
      </c>
      <c r="G1193" s="21">
        <v>2050.4</v>
      </c>
      <c r="H1193" s="21">
        <v>17926.900000000001</v>
      </c>
      <c r="I1193" s="21">
        <v>222.5</v>
      </c>
      <c r="J1193" s="21">
        <v>18149.400000000001</v>
      </c>
      <c r="K1193" s="21">
        <v>888.6</v>
      </c>
      <c r="L1193" s="21">
        <v>163.5</v>
      </c>
      <c r="M1193" s="21">
        <v>545.70000000000005</v>
      </c>
      <c r="N1193" s="21">
        <v>82.6</v>
      </c>
    </row>
    <row r="1194" spans="1:14" ht="10.050000000000001" customHeight="1">
      <c r="A1194" s="18" t="s">
        <v>392</v>
      </c>
      <c r="B1194" s="19">
        <v>2024</v>
      </c>
      <c r="C1194" s="18" t="s">
        <v>754</v>
      </c>
      <c r="D1194" s="20">
        <v>9</v>
      </c>
      <c r="E1194" s="21">
        <v>34452</v>
      </c>
      <c r="F1194" s="21">
        <v>2462.5</v>
      </c>
      <c r="G1194" s="21">
        <v>36914.5</v>
      </c>
      <c r="H1194" s="21">
        <v>52756.800000000003</v>
      </c>
      <c r="I1194" s="21">
        <v>2622.8</v>
      </c>
      <c r="J1194" s="21">
        <v>55379.6</v>
      </c>
      <c r="K1194" s="21">
        <v>10060.6</v>
      </c>
      <c r="L1194" s="21">
        <v>10156.700000000001</v>
      </c>
      <c r="M1194" s="21">
        <v>1529.4</v>
      </c>
      <c r="N1194" s="21">
        <v>1952.8</v>
      </c>
    </row>
    <row r="1195" spans="1:14" ht="10.050000000000001" customHeight="1">
      <c r="A1195" s="18" t="s">
        <v>375</v>
      </c>
      <c r="B1195" s="19">
        <v>2024</v>
      </c>
      <c r="C1195" s="18" t="s">
        <v>754</v>
      </c>
      <c r="D1195" s="20">
        <v>9</v>
      </c>
      <c r="E1195" s="21">
        <v>199977.9</v>
      </c>
      <c r="F1195" s="21">
        <v>2700.9</v>
      </c>
      <c r="G1195" s="21">
        <v>202678.8</v>
      </c>
      <c r="H1195" s="21">
        <v>201693.1</v>
      </c>
      <c r="I1195" s="21">
        <v>3963.6</v>
      </c>
      <c r="J1195" s="21">
        <v>205656.7</v>
      </c>
      <c r="K1195" s="21">
        <v>74283.899999999994</v>
      </c>
      <c r="L1195" s="21">
        <v>78386.5</v>
      </c>
      <c r="M1195" s="21">
        <v>13452.2</v>
      </c>
      <c r="N1195" s="21">
        <v>985.8</v>
      </c>
    </row>
    <row r="1196" spans="1:14" ht="10.050000000000001" customHeight="1">
      <c r="A1196" s="18" t="s">
        <v>330</v>
      </c>
      <c r="B1196" s="19">
        <v>2024</v>
      </c>
      <c r="C1196" s="18" t="s">
        <v>754</v>
      </c>
      <c r="D1196" s="20">
        <v>10</v>
      </c>
      <c r="E1196" s="21">
        <v>295126.90000000002</v>
      </c>
      <c r="F1196" s="21">
        <v>1148.2</v>
      </c>
      <c r="G1196" s="21">
        <v>296275.09999999998</v>
      </c>
      <c r="H1196" s="21">
        <v>1627880.7</v>
      </c>
      <c r="I1196" s="21">
        <v>5123.3999999999996</v>
      </c>
      <c r="J1196" s="21">
        <v>1633004.1</v>
      </c>
      <c r="K1196" s="21">
        <v>578614.9</v>
      </c>
      <c r="L1196" s="21">
        <v>21133.3</v>
      </c>
      <c r="M1196" s="21">
        <v>209213.3</v>
      </c>
      <c r="N1196" s="21">
        <v>26200.2</v>
      </c>
    </row>
    <row r="1197" spans="1:14" ht="10.050000000000001" customHeight="1">
      <c r="A1197" s="18" t="s">
        <v>413</v>
      </c>
      <c r="B1197" s="19">
        <v>2024</v>
      </c>
      <c r="C1197" s="18" t="s">
        <v>754</v>
      </c>
      <c r="D1197" s="20">
        <v>10</v>
      </c>
      <c r="E1197" s="21">
        <v>1337.7</v>
      </c>
      <c r="F1197" s="21">
        <v>65.099999999999994</v>
      </c>
      <c r="G1197" s="21">
        <v>1402.8</v>
      </c>
      <c r="H1197" s="21">
        <v>16407</v>
      </c>
      <c r="I1197" s="21">
        <v>246.2</v>
      </c>
      <c r="J1197" s="21">
        <v>16653.2</v>
      </c>
      <c r="K1197" s="21">
        <v>696.6</v>
      </c>
      <c r="L1197" s="21">
        <v>180.8</v>
      </c>
      <c r="M1197" s="21">
        <v>364.1</v>
      </c>
      <c r="N1197" s="21">
        <v>8.6</v>
      </c>
    </row>
    <row r="1198" spans="1:14" ht="10.050000000000001" customHeight="1">
      <c r="A1198" s="18" t="s">
        <v>392</v>
      </c>
      <c r="B1198" s="19">
        <v>2024</v>
      </c>
      <c r="C1198" s="18" t="s">
        <v>754</v>
      </c>
      <c r="D1198" s="20">
        <v>10</v>
      </c>
      <c r="E1198" s="21">
        <v>159718.70000000001</v>
      </c>
      <c r="F1198" s="21">
        <v>20182.2</v>
      </c>
      <c r="G1198" s="21">
        <v>179900.9</v>
      </c>
      <c r="H1198" s="21">
        <v>191169.1</v>
      </c>
      <c r="I1198" s="21">
        <v>18643.599999999999</v>
      </c>
      <c r="J1198" s="21">
        <v>209812.7</v>
      </c>
      <c r="K1198" s="21">
        <v>39626.800000000003</v>
      </c>
      <c r="L1198" s="21">
        <v>45532.3</v>
      </c>
      <c r="M1198" s="21">
        <v>13520.9</v>
      </c>
      <c r="N1198" s="21">
        <v>2658.9</v>
      </c>
    </row>
    <row r="1199" spans="1:14" ht="10.050000000000001" customHeight="1">
      <c r="A1199" s="18" t="s">
        <v>375</v>
      </c>
      <c r="B1199" s="19">
        <v>2024</v>
      </c>
      <c r="C1199" s="18" t="s">
        <v>754</v>
      </c>
      <c r="D1199" s="20">
        <v>10</v>
      </c>
      <c r="E1199" s="21">
        <v>574701.1</v>
      </c>
      <c r="F1199" s="21">
        <v>7555.1</v>
      </c>
      <c r="G1199" s="21">
        <v>582256.19999999995</v>
      </c>
      <c r="H1199" s="21">
        <v>616953.80000000005</v>
      </c>
      <c r="I1199" s="21">
        <v>4437.8</v>
      </c>
      <c r="J1199" s="21">
        <v>621391.6</v>
      </c>
      <c r="K1199" s="21">
        <v>226212.5</v>
      </c>
      <c r="L1199" s="21">
        <v>242492.79999999999</v>
      </c>
      <c r="M1199" s="21">
        <v>86366.9</v>
      </c>
      <c r="N1199" s="21">
        <v>4379.3</v>
      </c>
    </row>
    <row r="1200" spans="1:14" ht="10.050000000000001" customHeight="1">
      <c r="A1200" s="18" t="s">
        <v>330</v>
      </c>
      <c r="B1200" s="19">
        <v>2024</v>
      </c>
      <c r="C1200" s="18" t="s">
        <v>754</v>
      </c>
      <c r="D1200" s="20">
        <v>11</v>
      </c>
      <c r="E1200" s="21">
        <v>243137.3</v>
      </c>
      <c r="F1200" s="21">
        <v>401.3</v>
      </c>
      <c r="G1200" s="21">
        <v>243538.6</v>
      </c>
      <c r="H1200" s="21">
        <v>1562775.6</v>
      </c>
      <c r="I1200" s="21">
        <v>4920.6000000000004</v>
      </c>
      <c r="J1200" s="21">
        <v>1567696.2</v>
      </c>
      <c r="K1200" s="21">
        <v>419242.2</v>
      </c>
      <c r="L1200" s="21">
        <v>19937.3</v>
      </c>
      <c r="M1200" s="21">
        <v>165144.29999999999</v>
      </c>
      <c r="N1200" s="21">
        <v>14186.5</v>
      </c>
    </row>
    <row r="1201" spans="1:14" ht="10.050000000000001" customHeight="1">
      <c r="A1201" s="18" t="s">
        <v>413</v>
      </c>
      <c r="B1201" s="19">
        <v>2024</v>
      </c>
      <c r="C1201" s="18" t="s">
        <v>754</v>
      </c>
      <c r="D1201" s="20">
        <v>11</v>
      </c>
      <c r="E1201" s="21">
        <v>278.39999999999998</v>
      </c>
      <c r="F1201" s="21">
        <v>226.3</v>
      </c>
      <c r="G1201" s="21">
        <v>504.7</v>
      </c>
      <c r="H1201" s="21">
        <v>14383.8</v>
      </c>
      <c r="I1201" s="21">
        <v>484.9</v>
      </c>
      <c r="J1201" s="21">
        <v>14868.7</v>
      </c>
      <c r="K1201" s="21">
        <v>696.4</v>
      </c>
      <c r="L1201" s="21">
        <v>71.7</v>
      </c>
      <c r="M1201" s="21">
        <v>70.7</v>
      </c>
      <c r="N1201" s="21">
        <v>1.2</v>
      </c>
    </row>
    <row r="1202" spans="1:14" ht="10.050000000000001" customHeight="1">
      <c r="A1202" s="18" t="s">
        <v>392</v>
      </c>
      <c r="B1202" s="19">
        <v>2024</v>
      </c>
      <c r="C1202" s="18" t="s">
        <v>754</v>
      </c>
      <c r="D1202" s="20">
        <v>11</v>
      </c>
      <c r="E1202" s="21">
        <v>74322</v>
      </c>
      <c r="F1202" s="21">
        <v>1949.5</v>
      </c>
      <c r="G1202" s="21">
        <v>76271.5</v>
      </c>
      <c r="H1202" s="21">
        <v>244035.9</v>
      </c>
      <c r="I1202" s="21">
        <v>17438.5</v>
      </c>
      <c r="J1202" s="21">
        <v>261474.4</v>
      </c>
      <c r="K1202" s="21">
        <v>29779.1</v>
      </c>
      <c r="L1202" s="21">
        <v>17145.7</v>
      </c>
      <c r="M1202" s="21">
        <v>23463.4</v>
      </c>
      <c r="N1202" s="21">
        <v>3502.1</v>
      </c>
    </row>
    <row r="1203" spans="1:14" ht="10.050000000000001" customHeight="1">
      <c r="A1203" s="18" t="s">
        <v>375</v>
      </c>
      <c r="B1203" s="19">
        <v>2024</v>
      </c>
      <c r="C1203" s="18" t="s">
        <v>754</v>
      </c>
      <c r="D1203" s="20">
        <v>11</v>
      </c>
      <c r="E1203" s="21">
        <v>305252.40000000002</v>
      </c>
      <c r="F1203" s="21">
        <v>146.5</v>
      </c>
      <c r="G1203" s="21">
        <v>305398.90000000002</v>
      </c>
      <c r="H1203" s="21">
        <v>772229.1</v>
      </c>
      <c r="I1203" s="21">
        <v>3506.4</v>
      </c>
      <c r="J1203" s="21">
        <v>775735.5</v>
      </c>
      <c r="K1203" s="21">
        <v>135865.20000000001</v>
      </c>
      <c r="L1203" s="21">
        <v>70149.399999999994</v>
      </c>
      <c r="M1203" s="21">
        <v>139790.79999999999</v>
      </c>
      <c r="N1203" s="21">
        <v>21005.4</v>
      </c>
    </row>
    <row r="1204" spans="1:14" ht="10.050000000000001" customHeight="1">
      <c r="A1204" s="18" t="s">
        <v>330</v>
      </c>
      <c r="B1204" s="19">
        <v>2024</v>
      </c>
      <c r="C1204" s="18" t="s">
        <v>754</v>
      </c>
      <c r="D1204" s="20">
        <v>12</v>
      </c>
      <c r="E1204" s="21">
        <v>189093.3</v>
      </c>
      <c r="F1204" s="21">
        <v>0</v>
      </c>
      <c r="G1204" s="21">
        <v>189093.3</v>
      </c>
      <c r="H1204" s="21">
        <v>1441842</v>
      </c>
      <c r="I1204" s="21">
        <v>4917.1000000000004</v>
      </c>
      <c r="J1204" s="21">
        <v>1446759.1</v>
      </c>
      <c r="K1204" s="21">
        <v>344186.7</v>
      </c>
      <c r="L1204" s="21">
        <v>45001.2</v>
      </c>
      <c r="M1204" s="21">
        <v>108237.3</v>
      </c>
      <c r="N1204" s="21">
        <v>11116.9</v>
      </c>
    </row>
    <row r="1205" spans="1:14" ht="10.050000000000001" customHeight="1">
      <c r="A1205" s="18" t="s">
        <v>413</v>
      </c>
      <c r="B1205" s="19">
        <v>2024</v>
      </c>
      <c r="C1205" s="18" t="s">
        <v>754</v>
      </c>
      <c r="D1205" s="20">
        <v>12</v>
      </c>
      <c r="E1205" s="21">
        <v>533.6</v>
      </c>
      <c r="F1205" s="21">
        <v>76.900000000000006</v>
      </c>
      <c r="G1205" s="21">
        <v>610.5</v>
      </c>
      <c r="H1205" s="21">
        <v>12658.5</v>
      </c>
      <c r="I1205" s="21">
        <v>390.8</v>
      </c>
      <c r="J1205" s="21">
        <v>13049.3</v>
      </c>
      <c r="K1205" s="21">
        <v>640.4</v>
      </c>
      <c r="L1205" s="21">
        <v>37</v>
      </c>
      <c r="M1205" s="21">
        <v>66.8</v>
      </c>
      <c r="N1205" s="21">
        <v>55.3</v>
      </c>
    </row>
    <row r="1206" spans="1:14" ht="10.050000000000001" customHeight="1">
      <c r="A1206" s="18" t="s">
        <v>392</v>
      </c>
      <c r="B1206" s="19">
        <v>2024</v>
      </c>
      <c r="C1206" s="18" t="s">
        <v>754</v>
      </c>
      <c r="D1206" s="20">
        <v>12</v>
      </c>
      <c r="E1206" s="21">
        <v>15881</v>
      </c>
      <c r="F1206" s="21">
        <v>427.2</v>
      </c>
      <c r="G1206" s="21">
        <v>16308.2</v>
      </c>
      <c r="H1206" s="21">
        <v>232329.8</v>
      </c>
      <c r="I1206" s="21">
        <v>17679.7</v>
      </c>
      <c r="J1206" s="21">
        <v>250009.5</v>
      </c>
      <c r="K1206" s="21">
        <v>21692.7</v>
      </c>
      <c r="L1206" s="21">
        <v>1931.3</v>
      </c>
      <c r="M1206" s="21">
        <v>8499.7000000000007</v>
      </c>
      <c r="N1206" s="21">
        <v>1517.4</v>
      </c>
    </row>
    <row r="1207" spans="1:14" ht="10.050000000000001" customHeight="1">
      <c r="A1207" s="18" t="s">
        <v>375</v>
      </c>
      <c r="B1207" s="19">
        <v>2024</v>
      </c>
      <c r="C1207" s="18" t="s">
        <v>754</v>
      </c>
      <c r="D1207" s="20">
        <v>12</v>
      </c>
      <c r="E1207" s="21">
        <v>65181.2</v>
      </c>
      <c r="F1207" s="21">
        <v>100.5</v>
      </c>
      <c r="G1207" s="21">
        <v>65281.7</v>
      </c>
      <c r="H1207" s="21">
        <v>701716.9</v>
      </c>
      <c r="I1207" s="21">
        <v>3378</v>
      </c>
      <c r="J1207" s="21">
        <v>705094.9</v>
      </c>
      <c r="K1207" s="21">
        <v>86899.6</v>
      </c>
      <c r="L1207" s="21">
        <v>8344.4</v>
      </c>
      <c r="M1207" s="21">
        <v>49000.800000000003</v>
      </c>
      <c r="N1207" s="21">
        <v>8212.2000000000007</v>
      </c>
    </row>
    <row r="1209" spans="1:14" ht="13.05" customHeight="1">
      <c r="A1209" s="1027" t="s">
        <v>1714</v>
      </c>
      <c r="B1209" s="1028"/>
      <c r="C1209" s="1028"/>
      <c r="D1209" s="1028"/>
      <c r="E1209" s="1028"/>
      <c r="F1209" s="1028"/>
      <c r="G1209" s="1028"/>
      <c r="H1209" s="1028"/>
      <c r="I1209" s="1028"/>
      <c r="J1209" s="1028"/>
      <c r="K1209" s="1028"/>
      <c r="L1209" s="1028"/>
      <c r="M1209" s="1028"/>
      <c r="N1209" s="1028"/>
    </row>
    <row r="1210" spans="1:14" ht="13.05" customHeight="1">
      <c r="A1210" s="1027" t="s">
        <v>1715</v>
      </c>
      <c r="B1210" s="1028"/>
      <c r="C1210" s="1028"/>
      <c r="D1210" s="1028"/>
      <c r="E1210" s="1028"/>
      <c r="F1210" s="1028"/>
      <c r="G1210" s="1028"/>
      <c r="H1210" s="1028"/>
      <c r="I1210" s="1028"/>
      <c r="J1210" s="1028"/>
      <c r="K1210" s="1028"/>
      <c r="L1210" s="1028"/>
      <c r="M1210" s="1028"/>
      <c r="N1210" s="1028"/>
    </row>
    <row r="1211" spans="1:14" ht="13.05" customHeight="1">
      <c r="A1211" s="1027" t="s">
        <v>1716</v>
      </c>
      <c r="B1211" s="1028"/>
      <c r="C1211" s="1028"/>
      <c r="D1211" s="1028"/>
      <c r="E1211" s="1028"/>
      <c r="F1211" s="1028"/>
      <c r="G1211" s="1028"/>
      <c r="H1211" s="1028"/>
      <c r="I1211" s="1028"/>
      <c r="J1211" s="1028"/>
      <c r="K1211" s="1028"/>
      <c r="L1211" s="1028"/>
      <c r="M1211" s="1028"/>
      <c r="N1211" s="1028"/>
    </row>
    <row r="1212" spans="1:14" ht="13.05" customHeight="1">
      <c r="A1212" s="1027" t="s">
        <v>1717</v>
      </c>
      <c r="B1212" s="1028"/>
      <c r="C1212" s="1028"/>
      <c r="D1212" s="1028"/>
      <c r="E1212" s="1028"/>
      <c r="F1212" s="1028"/>
      <c r="G1212" s="1028"/>
      <c r="H1212" s="1028"/>
      <c r="I1212" s="1028"/>
      <c r="J1212" s="1028"/>
      <c r="K1212" s="1028"/>
      <c r="L1212" s="1028"/>
      <c r="M1212" s="1028"/>
      <c r="N1212" s="1028"/>
    </row>
    <row r="1213" spans="1:14" ht="13.05" customHeight="1">
      <c r="A1213" s="1027" t="s">
        <v>1718</v>
      </c>
      <c r="B1213" s="1028"/>
      <c r="C1213" s="1028"/>
      <c r="D1213" s="1028"/>
      <c r="E1213" s="1028"/>
      <c r="F1213" s="1028"/>
      <c r="G1213" s="1028"/>
      <c r="H1213" s="1028"/>
      <c r="I1213" s="1028"/>
      <c r="J1213" s="1028"/>
      <c r="K1213" s="1028"/>
      <c r="L1213" s="1028"/>
      <c r="M1213" s="1028"/>
      <c r="N1213" s="1028"/>
    </row>
    <row r="1214" spans="1:14" ht="13.05" customHeight="1">
      <c r="A1214" s="1027" t="s">
        <v>1719</v>
      </c>
      <c r="B1214" s="1028"/>
      <c r="C1214" s="1028"/>
      <c r="D1214" s="1028"/>
      <c r="E1214" s="1028"/>
      <c r="F1214" s="1028"/>
      <c r="G1214" s="1028"/>
      <c r="H1214" s="1028"/>
      <c r="I1214" s="1028"/>
      <c r="J1214" s="1028"/>
      <c r="K1214" s="1028"/>
      <c r="L1214" s="1028"/>
      <c r="M1214" s="1028"/>
      <c r="N1214" s="1028"/>
    </row>
    <row r="1215" spans="1:14" ht="13.05" customHeight="1">
      <c r="A1215" s="1027" t="s">
        <v>1720</v>
      </c>
      <c r="B1215" s="1028"/>
      <c r="C1215" s="1028"/>
      <c r="D1215" s="1028"/>
      <c r="E1215" s="1028"/>
      <c r="F1215" s="1028"/>
      <c r="G1215" s="1028"/>
      <c r="H1215" s="1028"/>
      <c r="I1215" s="1028"/>
      <c r="J1215" s="1028"/>
      <c r="K1215" s="1028"/>
      <c r="L1215" s="1028"/>
      <c r="M1215" s="1028"/>
      <c r="N1215" s="1028"/>
    </row>
    <row r="1216" spans="1:14" ht="13.05" customHeight="1">
      <c r="A1216" s="1027" t="s">
        <v>1721</v>
      </c>
      <c r="B1216" s="1028"/>
      <c r="C1216" s="1028"/>
      <c r="D1216" s="1028"/>
      <c r="E1216" s="1028"/>
      <c r="F1216" s="1028"/>
      <c r="G1216" s="1028"/>
      <c r="H1216" s="1028"/>
      <c r="I1216" s="1028"/>
      <c r="J1216" s="1028"/>
      <c r="K1216" s="1028"/>
      <c r="L1216" s="1028"/>
      <c r="M1216" s="1028"/>
      <c r="N1216" s="1028"/>
    </row>
    <row r="1217" spans="1:14" ht="13.05" customHeight="1">
      <c r="A1217" s="1027" t="s">
        <v>1722</v>
      </c>
      <c r="B1217" s="1028"/>
      <c r="C1217" s="1028"/>
      <c r="D1217" s="1028"/>
      <c r="E1217" s="1028"/>
      <c r="F1217" s="1028"/>
      <c r="G1217" s="1028"/>
      <c r="H1217" s="1028"/>
      <c r="I1217" s="1028"/>
      <c r="J1217" s="1028"/>
      <c r="K1217" s="1028"/>
      <c r="L1217" s="1028"/>
      <c r="M1217" s="1028"/>
      <c r="N1217" s="1028"/>
    </row>
    <row r="1218" spans="1:14" ht="13.05" customHeight="1">
      <c r="A1218" s="1027" t="s">
        <v>1723</v>
      </c>
      <c r="B1218" s="1028"/>
      <c r="C1218" s="1028"/>
      <c r="D1218" s="1028"/>
      <c r="E1218" s="1028"/>
      <c r="F1218" s="1028"/>
      <c r="G1218" s="1028"/>
      <c r="H1218" s="1028"/>
      <c r="I1218" s="1028"/>
      <c r="J1218" s="1028"/>
      <c r="K1218" s="1028"/>
      <c r="L1218" s="1028"/>
      <c r="M1218" s="1028"/>
      <c r="N1218" s="1028"/>
    </row>
  </sheetData>
  <autoFilter ref="A5:D1207" xr:uid="{00000000-0009-0000-0000-000033000000}"/>
  <mergeCells count="13">
    <mergeCell ref="A1:N1"/>
    <mergeCell ref="A2:N2"/>
    <mergeCell ref="A1218:N1218"/>
    <mergeCell ref="A1209:N1209"/>
    <mergeCell ref="A1213:N1213"/>
    <mergeCell ref="A1217:N1217"/>
    <mergeCell ref="A1214:N1214"/>
    <mergeCell ref="A1216:N1216"/>
    <mergeCell ref="A1212:N1212"/>
    <mergeCell ref="A3:N3"/>
    <mergeCell ref="A1211:N1211"/>
    <mergeCell ref="A1210:N1210"/>
    <mergeCell ref="A1215:N1215"/>
  </mergeCells>
  <printOptions horizontalCentered="1" verticalCentered="1"/>
  <pageMargins left="0.2" right="0.2" top="0.2" bottom="0.2" header="0" footer="0"/>
  <pageSetup paperSize="9" scale="60"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C000"/>
  </sheetPr>
  <dimension ref="A1:N1021"/>
  <sheetViews>
    <sheetView zoomScaleNormal="100" workbookViewId="0">
      <pane xSplit="4" ySplit="5" topLeftCell="E980"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RowHeight="12" customHeight="1"/>
  <cols>
    <col min="1" max="1" width="9.6640625" style="15" bestFit="1" customWidth="1"/>
    <col min="2" max="2" width="6.6640625" style="15" bestFit="1" customWidth="1"/>
    <col min="3" max="3" width="10.6640625" style="15" bestFit="1" customWidth="1"/>
    <col min="4" max="4" width="5.6640625" style="15" bestFit="1" customWidth="1"/>
    <col min="5" max="5" width="15.6640625" style="15" bestFit="1" customWidth="1"/>
    <col min="6" max="6" width="10.6640625" style="15" bestFit="1" customWidth="1"/>
    <col min="7" max="7" width="9.6640625" style="15" bestFit="1" customWidth="1"/>
    <col min="8" max="8" width="15.6640625" style="15" bestFit="1" customWidth="1"/>
    <col min="9" max="9" width="10.6640625" style="15" bestFit="1" customWidth="1"/>
    <col min="10" max="11" width="7.6640625" style="15" bestFit="1" customWidth="1"/>
    <col min="12" max="14" width="8.6640625" style="15" bestFit="1" customWidth="1"/>
    <col min="15" max="15" width="11.5546875" style="15" customWidth="1"/>
    <col min="16" max="16384" width="11.5546875" style="15"/>
  </cols>
  <sheetData>
    <row r="1" spans="1:14" ht="19.05" customHeight="1">
      <c r="A1" s="1031" t="s">
        <v>1690</v>
      </c>
      <c r="B1" s="1028"/>
      <c r="C1" s="1028"/>
      <c r="D1" s="1028"/>
      <c r="E1" s="1028"/>
      <c r="F1" s="1028"/>
      <c r="G1" s="1028"/>
      <c r="H1" s="1028"/>
      <c r="I1" s="1028"/>
      <c r="J1" s="1028"/>
      <c r="K1" s="1028"/>
      <c r="L1" s="1028"/>
      <c r="M1" s="1028"/>
      <c r="N1" s="1028"/>
    </row>
    <row r="2" spans="1:14" ht="15" customHeight="1">
      <c r="A2" s="1030"/>
      <c r="B2" s="1028"/>
      <c r="C2" s="1028"/>
      <c r="D2" s="1028"/>
      <c r="E2" s="1028"/>
      <c r="F2" s="1028"/>
      <c r="G2" s="1028"/>
      <c r="H2" s="1028"/>
      <c r="I2" s="1028"/>
      <c r="J2" s="1028"/>
      <c r="K2" s="1028"/>
      <c r="L2" s="1028"/>
      <c r="M2" s="1028"/>
      <c r="N2" s="1028"/>
    </row>
    <row r="3" spans="1:14" ht="15" customHeight="1">
      <c r="A3" s="1029" t="s">
        <v>1691</v>
      </c>
      <c r="B3" s="1028"/>
      <c r="C3" s="1028"/>
      <c r="D3" s="1028"/>
      <c r="E3" s="1028"/>
      <c r="F3" s="1028"/>
      <c r="G3" s="1028"/>
      <c r="H3" s="1028"/>
      <c r="I3" s="1028"/>
      <c r="J3" s="1028"/>
      <c r="K3" s="1028"/>
      <c r="L3" s="1028"/>
      <c r="M3" s="1028"/>
      <c r="N3" s="1028"/>
    </row>
    <row r="5" spans="1:14" ht="30" customHeight="1">
      <c r="A5" s="16" t="s">
        <v>1692</v>
      </c>
      <c r="B5" s="16" t="s">
        <v>1693</v>
      </c>
      <c r="C5" s="16" t="s">
        <v>1694</v>
      </c>
      <c r="D5" s="16" t="s">
        <v>1695</v>
      </c>
      <c r="E5" s="17" t="s">
        <v>1696</v>
      </c>
      <c r="F5" s="17" t="s">
        <v>1697</v>
      </c>
      <c r="G5" s="17" t="s">
        <v>1698</v>
      </c>
      <c r="H5" s="17" t="s">
        <v>1699</v>
      </c>
      <c r="I5" s="17" t="s">
        <v>1700</v>
      </c>
      <c r="J5" s="17" t="s">
        <v>1701</v>
      </c>
      <c r="K5" s="17" t="s">
        <v>1702</v>
      </c>
      <c r="L5" s="17" t="s">
        <v>1703</v>
      </c>
      <c r="M5" s="17" t="s">
        <v>1704</v>
      </c>
      <c r="N5" s="17" t="s">
        <v>1705</v>
      </c>
    </row>
    <row r="6" spans="1:14" ht="10.050000000000001" customHeight="1">
      <c r="A6" s="18" t="s">
        <v>445</v>
      </c>
      <c r="B6" s="19">
        <v>2000</v>
      </c>
      <c r="C6" s="18" t="s">
        <v>1706</v>
      </c>
      <c r="D6" s="20">
        <v>7</v>
      </c>
      <c r="E6" s="21">
        <v>7935.9</v>
      </c>
      <c r="F6" s="21">
        <v>0</v>
      </c>
      <c r="G6" s="21">
        <v>7935.9</v>
      </c>
      <c r="H6" s="21">
        <v>9887</v>
      </c>
      <c r="I6" s="21">
        <v>489.5</v>
      </c>
      <c r="J6" s="21">
        <v>10376.5</v>
      </c>
      <c r="K6" s="21">
        <v>126.8</v>
      </c>
      <c r="L6" s="21">
        <v>126.7</v>
      </c>
      <c r="M6" s="21">
        <v>0</v>
      </c>
      <c r="N6" s="21">
        <v>0</v>
      </c>
    </row>
    <row r="7" spans="1:14" ht="10.050000000000001" customHeight="1">
      <c r="A7" s="18" t="s">
        <v>458</v>
      </c>
      <c r="B7" s="19">
        <v>2000</v>
      </c>
      <c r="C7" s="18" t="s">
        <v>1706</v>
      </c>
      <c r="D7" s="20">
        <v>7</v>
      </c>
      <c r="E7" s="21">
        <v>8</v>
      </c>
      <c r="F7" s="21">
        <v>0</v>
      </c>
      <c r="G7" s="21">
        <v>8</v>
      </c>
      <c r="H7" s="21">
        <v>3382.7</v>
      </c>
      <c r="I7" s="21">
        <v>101</v>
      </c>
      <c r="J7" s="21">
        <v>3483.7</v>
      </c>
      <c r="K7" s="21">
        <v>6.1</v>
      </c>
      <c r="L7" s="21">
        <v>0</v>
      </c>
      <c r="M7" s="21">
        <v>0</v>
      </c>
      <c r="N7" s="21">
        <v>0</v>
      </c>
    </row>
    <row r="8" spans="1:14" ht="10.050000000000001" customHeight="1">
      <c r="A8" s="18" t="s">
        <v>433</v>
      </c>
      <c r="B8" s="19">
        <v>2000</v>
      </c>
      <c r="C8" s="18" t="s">
        <v>1706</v>
      </c>
      <c r="D8" s="20">
        <v>7</v>
      </c>
      <c r="E8" s="21">
        <v>377302</v>
      </c>
      <c r="F8" s="21">
        <v>7028.5</v>
      </c>
      <c r="G8" s="21">
        <v>384330.5</v>
      </c>
      <c r="H8" s="21">
        <v>335077.8</v>
      </c>
      <c r="I8" s="21">
        <v>13696.5</v>
      </c>
      <c r="J8" s="21">
        <v>348774.3</v>
      </c>
      <c r="K8" s="21">
        <v>57321.4</v>
      </c>
      <c r="L8" s="21">
        <v>68522.2</v>
      </c>
      <c r="M8" s="21">
        <v>11211.2</v>
      </c>
      <c r="N8" s="21">
        <v>443</v>
      </c>
    </row>
    <row r="9" spans="1:14" ht="10.050000000000001" customHeight="1">
      <c r="A9" s="18" t="s">
        <v>445</v>
      </c>
      <c r="B9" s="19">
        <v>2000</v>
      </c>
      <c r="C9" s="18" t="s">
        <v>1706</v>
      </c>
      <c r="D9" s="20">
        <v>8</v>
      </c>
      <c r="E9" s="21">
        <v>43182.1</v>
      </c>
      <c r="F9" s="21">
        <v>208.2</v>
      </c>
      <c r="G9" s="21">
        <v>43390.3</v>
      </c>
      <c r="H9" s="21">
        <v>47533.2</v>
      </c>
      <c r="I9" s="21">
        <v>697.7</v>
      </c>
      <c r="J9" s="21">
        <v>48230.9</v>
      </c>
      <c r="K9" s="21">
        <v>1220.3</v>
      </c>
      <c r="L9" s="21">
        <v>3433</v>
      </c>
      <c r="M9" s="21">
        <v>2336.6</v>
      </c>
      <c r="N9" s="21">
        <v>2.9</v>
      </c>
    </row>
    <row r="10" spans="1:14" ht="10.050000000000001" customHeight="1">
      <c r="A10" s="18" t="s">
        <v>458</v>
      </c>
      <c r="B10" s="19">
        <v>2000</v>
      </c>
      <c r="C10" s="18" t="s">
        <v>1706</v>
      </c>
      <c r="D10" s="20">
        <v>8</v>
      </c>
      <c r="E10" s="21">
        <v>1541.8</v>
      </c>
      <c r="F10" s="21">
        <v>505.7</v>
      </c>
      <c r="G10" s="21">
        <v>2047.5</v>
      </c>
      <c r="H10" s="21">
        <v>4612.1000000000004</v>
      </c>
      <c r="I10" s="21">
        <v>606.79999999999995</v>
      </c>
      <c r="J10" s="21">
        <v>5218.8999999999996</v>
      </c>
      <c r="K10" s="21">
        <v>127.1</v>
      </c>
      <c r="L10" s="21">
        <v>121</v>
      </c>
      <c r="M10" s="21">
        <v>0</v>
      </c>
      <c r="N10" s="21">
        <v>0</v>
      </c>
    </row>
    <row r="11" spans="1:14" ht="10.050000000000001" customHeight="1">
      <c r="A11" s="18" t="s">
        <v>433</v>
      </c>
      <c r="B11" s="19">
        <v>2000</v>
      </c>
      <c r="C11" s="18" t="s">
        <v>1706</v>
      </c>
      <c r="D11" s="20">
        <v>8</v>
      </c>
      <c r="E11" s="21">
        <v>632362.6</v>
      </c>
      <c r="F11" s="21">
        <v>7530.5</v>
      </c>
      <c r="G11" s="21">
        <v>639893.1</v>
      </c>
      <c r="H11" s="21">
        <v>789709.9</v>
      </c>
      <c r="I11" s="21">
        <v>19899.400000000001</v>
      </c>
      <c r="J11" s="21">
        <v>809609.3</v>
      </c>
      <c r="K11" s="21">
        <v>330396.79999999999</v>
      </c>
      <c r="L11" s="21">
        <v>309734.40000000002</v>
      </c>
      <c r="M11" s="21">
        <v>35509.800000000003</v>
      </c>
      <c r="N11" s="21">
        <v>1149.2</v>
      </c>
    </row>
    <row r="12" spans="1:14" ht="10.050000000000001" customHeight="1">
      <c r="A12" s="18" t="s">
        <v>445</v>
      </c>
      <c r="B12" s="19">
        <v>2000</v>
      </c>
      <c r="C12" s="18" t="s">
        <v>1706</v>
      </c>
      <c r="D12" s="20">
        <v>9</v>
      </c>
      <c r="E12" s="21">
        <v>7477.1</v>
      </c>
      <c r="F12" s="21">
        <v>89.6</v>
      </c>
      <c r="G12" s="21">
        <v>7566.7</v>
      </c>
      <c r="H12" s="21">
        <v>32452.2</v>
      </c>
      <c r="I12" s="21">
        <v>697.7</v>
      </c>
      <c r="J12" s="21">
        <v>33149.9</v>
      </c>
      <c r="K12" s="21">
        <v>1153.9000000000001</v>
      </c>
      <c r="L12" s="21">
        <v>228.4</v>
      </c>
      <c r="M12" s="21">
        <v>289.8</v>
      </c>
      <c r="N12" s="21">
        <v>5</v>
      </c>
    </row>
    <row r="13" spans="1:14" ht="10.050000000000001" customHeight="1">
      <c r="A13" s="18" t="s">
        <v>458</v>
      </c>
      <c r="B13" s="19">
        <v>2000</v>
      </c>
      <c r="C13" s="18" t="s">
        <v>1706</v>
      </c>
      <c r="D13" s="20">
        <v>9</v>
      </c>
      <c r="E13" s="21">
        <v>6516.6</v>
      </c>
      <c r="F13" s="21">
        <v>832.1</v>
      </c>
      <c r="G13" s="21">
        <v>7348.7</v>
      </c>
      <c r="H13" s="21">
        <v>10177.799999999999</v>
      </c>
      <c r="I13" s="21">
        <v>1439.7</v>
      </c>
      <c r="J13" s="21">
        <v>11617.5</v>
      </c>
      <c r="K13" s="21">
        <v>76.099999999999994</v>
      </c>
      <c r="L13" s="21">
        <v>18.899999999999999</v>
      </c>
      <c r="M13" s="21">
        <v>58.5</v>
      </c>
      <c r="N13" s="21">
        <v>11.4</v>
      </c>
    </row>
    <row r="14" spans="1:14" ht="10.050000000000001" customHeight="1">
      <c r="A14" s="18" t="s">
        <v>433</v>
      </c>
      <c r="B14" s="19">
        <v>2000</v>
      </c>
      <c r="C14" s="18" t="s">
        <v>1706</v>
      </c>
      <c r="D14" s="20">
        <v>9</v>
      </c>
      <c r="E14" s="21">
        <v>94953</v>
      </c>
      <c r="F14" s="21">
        <v>328.8</v>
      </c>
      <c r="G14" s="21">
        <v>95281.8</v>
      </c>
      <c r="H14" s="21">
        <v>716250.4</v>
      </c>
      <c r="I14" s="21">
        <v>19935</v>
      </c>
      <c r="J14" s="21">
        <v>736185.4</v>
      </c>
      <c r="K14" s="21">
        <v>273269</v>
      </c>
      <c r="L14" s="21">
        <v>10081.5</v>
      </c>
      <c r="M14" s="21">
        <v>65709.899999999994</v>
      </c>
      <c r="N14" s="21">
        <v>1499.4</v>
      </c>
    </row>
    <row r="15" spans="1:14" ht="10.050000000000001" customHeight="1">
      <c r="A15" s="18" t="s">
        <v>445</v>
      </c>
      <c r="B15" s="19">
        <v>2000</v>
      </c>
      <c r="C15" s="18" t="s">
        <v>1706</v>
      </c>
      <c r="D15" s="20">
        <v>10</v>
      </c>
      <c r="E15" s="21">
        <v>1827.7</v>
      </c>
      <c r="F15" s="21">
        <v>421</v>
      </c>
      <c r="G15" s="21">
        <v>2248.6999999999998</v>
      </c>
      <c r="H15" s="21">
        <v>27876</v>
      </c>
      <c r="I15" s="21">
        <v>909</v>
      </c>
      <c r="J15" s="21">
        <v>28785</v>
      </c>
      <c r="K15" s="21">
        <v>947.4</v>
      </c>
      <c r="L15" s="21">
        <v>68.3</v>
      </c>
      <c r="M15" s="21">
        <v>271.89999999999998</v>
      </c>
      <c r="N15" s="21">
        <v>2.9</v>
      </c>
    </row>
    <row r="16" spans="1:14" ht="10.050000000000001" customHeight="1">
      <c r="A16" s="18" t="s">
        <v>458</v>
      </c>
      <c r="B16" s="19">
        <v>2000</v>
      </c>
      <c r="C16" s="18" t="s">
        <v>1706</v>
      </c>
      <c r="D16" s="20">
        <v>10</v>
      </c>
      <c r="E16" s="21">
        <v>533.70000000000005</v>
      </c>
      <c r="F16" s="21">
        <v>388.6</v>
      </c>
      <c r="G16" s="21">
        <v>922.3</v>
      </c>
      <c r="H16" s="21">
        <v>10053.9</v>
      </c>
      <c r="I16" s="21">
        <v>1827.1</v>
      </c>
      <c r="J16" s="21">
        <v>11881</v>
      </c>
      <c r="K16" s="21">
        <v>24.1</v>
      </c>
      <c r="L16" s="21">
        <v>0</v>
      </c>
      <c r="M16" s="21">
        <v>0</v>
      </c>
      <c r="N16" s="21">
        <v>52</v>
      </c>
    </row>
    <row r="17" spans="1:14" ht="10.050000000000001" customHeight="1">
      <c r="A17" s="18" t="s">
        <v>433</v>
      </c>
      <c r="B17" s="19">
        <v>2000</v>
      </c>
      <c r="C17" s="18" t="s">
        <v>1706</v>
      </c>
      <c r="D17" s="20">
        <v>10</v>
      </c>
      <c r="E17" s="21">
        <v>73588.7</v>
      </c>
      <c r="F17" s="21">
        <v>3314.1</v>
      </c>
      <c r="G17" s="21">
        <v>76902.8</v>
      </c>
      <c r="H17" s="21">
        <v>638669.9</v>
      </c>
      <c r="I17" s="21">
        <v>21603.9</v>
      </c>
      <c r="J17" s="21">
        <v>660273.80000000005</v>
      </c>
      <c r="K17" s="21">
        <v>229977.5</v>
      </c>
      <c r="L17" s="21">
        <v>4049.8</v>
      </c>
      <c r="M17" s="21">
        <v>45591.9</v>
      </c>
      <c r="N17" s="21">
        <v>1749.4</v>
      </c>
    </row>
    <row r="18" spans="1:14" ht="10.050000000000001" customHeight="1">
      <c r="A18" s="18" t="s">
        <v>445</v>
      </c>
      <c r="B18" s="19">
        <v>2000</v>
      </c>
      <c r="C18" s="18" t="s">
        <v>1706</v>
      </c>
      <c r="D18" s="20">
        <v>11</v>
      </c>
      <c r="E18" s="21">
        <v>1879.3</v>
      </c>
      <c r="F18" s="21">
        <v>1253.5</v>
      </c>
      <c r="G18" s="21">
        <v>3132.8</v>
      </c>
      <c r="H18" s="21">
        <v>24469.200000000001</v>
      </c>
      <c r="I18" s="21">
        <v>1379.1</v>
      </c>
      <c r="J18" s="21">
        <v>25848.3</v>
      </c>
      <c r="K18" s="21">
        <v>953.9</v>
      </c>
      <c r="L18" s="21">
        <v>274.10000000000002</v>
      </c>
      <c r="M18" s="21">
        <v>267.60000000000002</v>
      </c>
      <c r="N18" s="21">
        <v>0</v>
      </c>
    </row>
    <row r="19" spans="1:14" ht="10.050000000000001" customHeight="1">
      <c r="A19" s="18" t="s">
        <v>458</v>
      </c>
      <c r="B19" s="19">
        <v>2000</v>
      </c>
      <c r="C19" s="18" t="s">
        <v>1706</v>
      </c>
      <c r="D19" s="20">
        <v>11</v>
      </c>
      <c r="E19" s="21">
        <v>159.1</v>
      </c>
      <c r="F19" s="21">
        <v>243.1</v>
      </c>
      <c r="G19" s="21">
        <v>402.2</v>
      </c>
      <c r="H19" s="21">
        <v>9657.4</v>
      </c>
      <c r="I19" s="21">
        <v>2050.4</v>
      </c>
      <c r="J19" s="21">
        <v>11707.8</v>
      </c>
      <c r="K19" s="21">
        <v>24.1</v>
      </c>
      <c r="L19" s="21">
        <v>0</v>
      </c>
      <c r="M19" s="21">
        <v>0</v>
      </c>
      <c r="N19" s="21">
        <v>0</v>
      </c>
    </row>
    <row r="20" spans="1:14" ht="10.050000000000001" customHeight="1">
      <c r="A20" s="18" t="s">
        <v>433</v>
      </c>
      <c r="B20" s="19">
        <v>2000</v>
      </c>
      <c r="C20" s="18" t="s">
        <v>1706</v>
      </c>
      <c r="D20" s="20">
        <v>11</v>
      </c>
      <c r="E20" s="21">
        <v>45954.1</v>
      </c>
      <c r="F20" s="21">
        <v>8808.4</v>
      </c>
      <c r="G20" s="21">
        <v>54762.5</v>
      </c>
      <c r="H20" s="21">
        <v>550474.80000000005</v>
      </c>
      <c r="I20" s="21">
        <v>27664.6</v>
      </c>
      <c r="J20" s="21">
        <v>578139.4</v>
      </c>
      <c r="K20" s="21">
        <v>214026.3</v>
      </c>
      <c r="L20" s="21">
        <v>5815.2</v>
      </c>
      <c r="M20" s="21">
        <v>21143.9</v>
      </c>
      <c r="N20" s="21">
        <v>622.5</v>
      </c>
    </row>
    <row r="21" spans="1:14" ht="10.050000000000001" customHeight="1">
      <c r="A21" s="18" t="s">
        <v>445</v>
      </c>
      <c r="B21" s="19">
        <v>2000</v>
      </c>
      <c r="C21" s="18" t="s">
        <v>1706</v>
      </c>
      <c r="D21" s="20">
        <v>12</v>
      </c>
      <c r="E21" s="21">
        <v>1730.6</v>
      </c>
      <c r="F21" s="21">
        <v>631.5</v>
      </c>
      <c r="G21" s="21">
        <v>2362.1</v>
      </c>
      <c r="H21" s="21">
        <v>23098.3</v>
      </c>
      <c r="I21" s="21">
        <v>1508.5</v>
      </c>
      <c r="J21" s="21">
        <v>24606.799999999999</v>
      </c>
      <c r="K21" s="21">
        <v>880.1</v>
      </c>
      <c r="L21" s="21">
        <v>54.8</v>
      </c>
      <c r="M21" s="21">
        <v>128.6</v>
      </c>
      <c r="N21" s="21">
        <v>0</v>
      </c>
    </row>
    <row r="22" spans="1:14" ht="10.050000000000001" customHeight="1">
      <c r="A22" s="18" t="s">
        <v>458</v>
      </c>
      <c r="B22" s="19">
        <v>2000</v>
      </c>
      <c r="C22" s="18" t="s">
        <v>1706</v>
      </c>
      <c r="D22" s="20">
        <v>12</v>
      </c>
      <c r="E22" s="21">
        <v>30.3</v>
      </c>
      <c r="F22" s="21">
        <v>0</v>
      </c>
      <c r="G22" s="21">
        <v>30.3</v>
      </c>
      <c r="H22" s="21">
        <v>8528.6</v>
      </c>
      <c r="I22" s="21">
        <v>1894.8</v>
      </c>
      <c r="J22" s="21">
        <v>10423.4</v>
      </c>
      <c r="K22" s="21">
        <v>22.9</v>
      </c>
      <c r="L22" s="21">
        <v>0</v>
      </c>
      <c r="M22" s="21">
        <v>1.2</v>
      </c>
      <c r="N22" s="21">
        <v>0</v>
      </c>
    </row>
    <row r="23" spans="1:14" ht="10.050000000000001" customHeight="1">
      <c r="A23" s="18" t="s">
        <v>433</v>
      </c>
      <c r="B23" s="19">
        <v>2000</v>
      </c>
      <c r="C23" s="18" t="s">
        <v>1706</v>
      </c>
      <c r="D23" s="20">
        <v>12</v>
      </c>
      <c r="E23" s="21">
        <v>78108.5</v>
      </c>
      <c r="F23" s="21">
        <v>11869.5</v>
      </c>
      <c r="G23" s="21">
        <v>89978</v>
      </c>
      <c r="H23" s="21">
        <v>492208.9</v>
      </c>
      <c r="I23" s="21">
        <v>29603.200000000001</v>
      </c>
      <c r="J23" s="21">
        <v>521812.1</v>
      </c>
      <c r="K23" s="21">
        <v>164907.6</v>
      </c>
      <c r="L23" s="21">
        <v>4680.1000000000004</v>
      </c>
      <c r="M23" s="21">
        <v>52576.9</v>
      </c>
      <c r="N23" s="21">
        <v>1221.9000000000001</v>
      </c>
    </row>
    <row r="24" spans="1:14" ht="10.050000000000001" customHeight="1">
      <c r="A24" s="18" t="s">
        <v>445</v>
      </c>
      <c r="B24" s="19">
        <v>2000</v>
      </c>
      <c r="C24" s="18" t="s">
        <v>1707</v>
      </c>
      <c r="D24" s="20">
        <v>7</v>
      </c>
      <c r="E24" s="21">
        <v>0</v>
      </c>
      <c r="F24" s="21">
        <v>0</v>
      </c>
      <c r="G24" s="21">
        <v>0</v>
      </c>
      <c r="H24" s="21">
        <v>1.1000000000000001</v>
      </c>
      <c r="I24" s="21">
        <v>0</v>
      </c>
      <c r="J24" s="21">
        <v>1.1000000000000001</v>
      </c>
      <c r="K24" s="21">
        <v>0</v>
      </c>
      <c r="L24" s="21">
        <v>0</v>
      </c>
      <c r="M24" s="21">
        <v>0</v>
      </c>
      <c r="N24" s="21">
        <v>0</v>
      </c>
    </row>
    <row r="25" spans="1:14" ht="10.050000000000001" customHeight="1">
      <c r="A25" s="18" t="s">
        <v>433</v>
      </c>
      <c r="B25" s="19">
        <v>2000</v>
      </c>
      <c r="C25" s="18" t="s">
        <v>1712</v>
      </c>
      <c r="D25" s="20">
        <v>11</v>
      </c>
      <c r="E25" s="21">
        <v>0</v>
      </c>
      <c r="F25" s="21">
        <v>0</v>
      </c>
      <c r="G25" s="21">
        <v>0</v>
      </c>
      <c r="H25" s="21">
        <v>156.19999999999999</v>
      </c>
      <c r="I25" s="21">
        <v>0</v>
      </c>
      <c r="J25" s="21">
        <v>156.19999999999999</v>
      </c>
      <c r="K25" s="21">
        <v>0</v>
      </c>
      <c r="L25" s="21">
        <v>0</v>
      </c>
      <c r="M25" s="21">
        <v>0</v>
      </c>
      <c r="N25" s="21">
        <v>0</v>
      </c>
    </row>
    <row r="26" spans="1:14" ht="10.050000000000001" customHeight="1">
      <c r="A26" s="18" t="s">
        <v>445</v>
      </c>
      <c r="B26" s="19">
        <v>2001</v>
      </c>
      <c r="C26" s="18" t="s">
        <v>1706</v>
      </c>
      <c r="D26" s="20">
        <v>1</v>
      </c>
      <c r="E26" s="21">
        <v>2257.9</v>
      </c>
      <c r="F26" s="21">
        <v>339.9</v>
      </c>
      <c r="G26" s="21">
        <v>2597.8000000000002</v>
      </c>
      <c r="H26" s="21">
        <v>19258.099999999999</v>
      </c>
      <c r="I26" s="21">
        <v>913.4</v>
      </c>
      <c r="J26" s="21">
        <v>20171.5</v>
      </c>
      <c r="K26" s="21">
        <v>805.2</v>
      </c>
      <c r="L26" s="21">
        <v>398.1</v>
      </c>
      <c r="M26" s="21">
        <v>463.6</v>
      </c>
      <c r="N26" s="21">
        <v>9.4</v>
      </c>
    </row>
    <row r="27" spans="1:14" ht="10.050000000000001" customHeight="1">
      <c r="A27" s="18" t="s">
        <v>458</v>
      </c>
      <c r="B27" s="19">
        <v>2001</v>
      </c>
      <c r="C27" s="18" t="s">
        <v>1706</v>
      </c>
      <c r="D27" s="20">
        <v>1</v>
      </c>
      <c r="E27" s="21">
        <v>17</v>
      </c>
      <c r="F27" s="21">
        <v>0</v>
      </c>
      <c r="G27" s="21">
        <v>17</v>
      </c>
      <c r="H27" s="21">
        <v>7330.1</v>
      </c>
      <c r="I27" s="21">
        <v>1765.9</v>
      </c>
      <c r="J27" s="21">
        <v>9096</v>
      </c>
      <c r="K27" s="21">
        <v>21.1</v>
      </c>
      <c r="L27" s="21">
        <v>0</v>
      </c>
      <c r="M27" s="21">
        <v>0</v>
      </c>
      <c r="N27" s="21">
        <v>1.8</v>
      </c>
    </row>
    <row r="28" spans="1:14" ht="10.050000000000001" customHeight="1">
      <c r="A28" s="18" t="s">
        <v>433</v>
      </c>
      <c r="B28" s="19">
        <v>2001</v>
      </c>
      <c r="C28" s="18" t="s">
        <v>1706</v>
      </c>
      <c r="D28" s="20">
        <v>1</v>
      </c>
      <c r="E28" s="21">
        <v>98219</v>
      </c>
      <c r="F28" s="21">
        <v>15468.1</v>
      </c>
      <c r="G28" s="21">
        <v>113687.1</v>
      </c>
      <c r="H28" s="21">
        <v>499876.3</v>
      </c>
      <c r="I28" s="21">
        <v>31446.400000000001</v>
      </c>
      <c r="J28" s="21">
        <v>531322.69999999995</v>
      </c>
      <c r="K28" s="21">
        <v>113880.8</v>
      </c>
      <c r="L28" s="21">
        <v>21451.1</v>
      </c>
      <c r="M28" s="21">
        <v>58251.7</v>
      </c>
      <c r="N28" s="21">
        <v>908.3</v>
      </c>
    </row>
    <row r="29" spans="1:14" ht="10.050000000000001" customHeight="1">
      <c r="A29" s="18" t="s">
        <v>445</v>
      </c>
      <c r="B29" s="19">
        <v>2001</v>
      </c>
      <c r="C29" s="18" t="s">
        <v>1706</v>
      </c>
      <c r="D29" s="20">
        <v>2</v>
      </c>
      <c r="E29" s="21">
        <v>1986.8</v>
      </c>
      <c r="F29" s="21">
        <v>56.7</v>
      </c>
      <c r="G29" s="21">
        <v>2043.5</v>
      </c>
      <c r="H29" s="21">
        <v>17022.400000000001</v>
      </c>
      <c r="I29" s="21">
        <v>536.79999999999995</v>
      </c>
      <c r="J29" s="21">
        <v>17559.2</v>
      </c>
      <c r="K29" s="21">
        <v>901.4</v>
      </c>
      <c r="L29" s="21">
        <v>250.3</v>
      </c>
      <c r="M29" s="21">
        <v>133.6</v>
      </c>
      <c r="N29" s="21">
        <v>20.5</v>
      </c>
    </row>
    <row r="30" spans="1:14" ht="10.050000000000001" customHeight="1">
      <c r="A30" s="18" t="s">
        <v>458</v>
      </c>
      <c r="B30" s="19">
        <v>2001</v>
      </c>
      <c r="C30" s="18" t="s">
        <v>1706</v>
      </c>
      <c r="D30" s="20">
        <v>2</v>
      </c>
      <c r="E30" s="21">
        <v>49</v>
      </c>
      <c r="F30" s="21">
        <v>0</v>
      </c>
      <c r="G30" s="21">
        <v>49</v>
      </c>
      <c r="H30" s="21">
        <v>6662.9</v>
      </c>
      <c r="I30" s="21">
        <v>1578.1</v>
      </c>
      <c r="J30" s="21">
        <v>8241</v>
      </c>
      <c r="K30" s="21">
        <v>20.3</v>
      </c>
      <c r="L30" s="21">
        <v>2.5</v>
      </c>
      <c r="M30" s="21">
        <v>2.5</v>
      </c>
      <c r="N30" s="21">
        <v>0.8</v>
      </c>
    </row>
    <row r="31" spans="1:14" ht="10.050000000000001" customHeight="1">
      <c r="A31" s="18" t="s">
        <v>433</v>
      </c>
      <c r="B31" s="19">
        <v>2001</v>
      </c>
      <c r="C31" s="18" t="s">
        <v>1706</v>
      </c>
      <c r="D31" s="20">
        <v>2</v>
      </c>
      <c r="E31" s="21">
        <v>58364.3</v>
      </c>
      <c r="F31" s="21">
        <v>5659.6</v>
      </c>
      <c r="G31" s="21">
        <v>64023.9</v>
      </c>
      <c r="H31" s="21">
        <v>456897.1</v>
      </c>
      <c r="I31" s="21">
        <v>17143.599999999999</v>
      </c>
      <c r="J31" s="21">
        <v>474040.7</v>
      </c>
      <c r="K31" s="21">
        <v>89525</v>
      </c>
      <c r="L31" s="21">
        <v>5547.8</v>
      </c>
      <c r="M31" s="21">
        <v>28025.9</v>
      </c>
      <c r="N31" s="21">
        <v>1877.7</v>
      </c>
    </row>
    <row r="32" spans="1:14" ht="10.050000000000001" customHeight="1">
      <c r="A32" s="18" t="s">
        <v>445</v>
      </c>
      <c r="B32" s="19">
        <v>2001</v>
      </c>
      <c r="C32" s="18" t="s">
        <v>1706</v>
      </c>
      <c r="D32" s="20">
        <v>3</v>
      </c>
      <c r="E32" s="21">
        <v>3085.6</v>
      </c>
      <c r="F32" s="21">
        <v>191.5</v>
      </c>
      <c r="G32" s="21">
        <v>3277.1</v>
      </c>
      <c r="H32" s="21">
        <v>16548</v>
      </c>
      <c r="I32" s="21">
        <v>672.5</v>
      </c>
      <c r="J32" s="21">
        <v>17220.5</v>
      </c>
      <c r="K32" s="21">
        <v>528.70000000000005</v>
      </c>
      <c r="L32" s="21">
        <v>158.6</v>
      </c>
      <c r="M32" s="21">
        <v>468.6</v>
      </c>
      <c r="N32" s="21">
        <v>62.7</v>
      </c>
    </row>
    <row r="33" spans="1:14" ht="10.050000000000001" customHeight="1">
      <c r="A33" s="18" t="s">
        <v>458</v>
      </c>
      <c r="B33" s="19">
        <v>2001</v>
      </c>
      <c r="C33" s="18" t="s">
        <v>1706</v>
      </c>
      <c r="D33" s="20">
        <v>3</v>
      </c>
      <c r="E33" s="21">
        <v>24.4</v>
      </c>
      <c r="F33" s="21">
        <v>0</v>
      </c>
      <c r="G33" s="21">
        <v>24.4</v>
      </c>
      <c r="H33" s="21">
        <v>5574.8</v>
      </c>
      <c r="I33" s="21">
        <v>1175.8</v>
      </c>
      <c r="J33" s="21">
        <v>6750.6</v>
      </c>
      <c r="K33" s="21">
        <v>13</v>
      </c>
      <c r="L33" s="21">
        <v>0</v>
      </c>
      <c r="M33" s="21">
        <v>0</v>
      </c>
      <c r="N33" s="21">
        <v>7.3</v>
      </c>
    </row>
    <row r="34" spans="1:14" ht="10.050000000000001" customHeight="1">
      <c r="A34" s="18" t="s">
        <v>433</v>
      </c>
      <c r="B34" s="19">
        <v>2001</v>
      </c>
      <c r="C34" s="18" t="s">
        <v>1706</v>
      </c>
      <c r="D34" s="20">
        <v>3</v>
      </c>
      <c r="E34" s="21">
        <v>79006.8</v>
      </c>
      <c r="F34" s="21">
        <v>792.8</v>
      </c>
      <c r="G34" s="21">
        <v>79799.600000000006</v>
      </c>
      <c r="H34" s="21">
        <v>401376.8</v>
      </c>
      <c r="I34" s="21">
        <v>13408.1</v>
      </c>
      <c r="J34" s="21">
        <v>414784.9</v>
      </c>
      <c r="K34" s="21">
        <v>54815.199999999997</v>
      </c>
      <c r="L34" s="21">
        <v>6329.8</v>
      </c>
      <c r="M34" s="21">
        <v>38594.800000000003</v>
      </c>
      <c r="N34" s="21">
        <v>2444.8000000000002</v>
      </c>
    </row>
    <row r="35" spans="1:14" ht="10.050000000000001" customHeight="1">
      <c r="A35" s="18" t="s">
        <v>445</v>
      </c>
      <c r="B35" s="19">
        <v>2001</v>
      </c>
      <c r="C35" s="18" t="s">
        <v>1706</v>
      </c>
      <c r="D35" s="20">
        <v>4</v>
      </c>
      <c r="E35" s="21">
        <v>1419</v>
      </c>
      <c r="F35" s="21">
        <v>0</v>
      </c>
      <c r="G35" s="21">
        <v>1419</v>
      </c>
      <c r="H35" s="21">
        <v>13646.5</v>
      </c>
      <c r="I35" s="21">
        <v>671.5</v>
      </c>
      <c r="J35" s="21">
        <v>14318</v>
      </c>
      <c r="K35" s="21">
        <v>279.60000000000002</v>
      </c>
      <c r="L35" s="21">
        <v>29.1</v>
      </c>
      <c r="M35" s="21">
        <v>223.1</v>
      </c>
      <c r="N35" s="21">
        <v>55.1</v>
      </c>
    </row>
    <row r="36" spans="1:14" ht="10.050000000000001" customHeight="1">
      <c r="A36" s="18" t="s">
        <v>458</v>
      </c>
      <c r="B36" s="19">
        <v>2001</v>
      </c>
      <c r="C36" s="18" t="s">
        <v>1706</v>
      </c>
      <c r="D36" s="20">
        <v>4</v>
      </c>
      <c r="E36" s="21">
        <v>0</v>
      </c>
      <c r="F36" s="21">
        <v>0</v>
      </c>
      <c r="G36" s="21">
        <v>0</v>
      </c>
      <c r="H36" s="21">
        <v>5046.5</v>
      </c>
      <c r="I36" s="21">
        <v>1174.0999999999999</v>
      </c>
      <c r="J36" s="21">
        <v>6220.6</v>
      </c>
      <c r="K36" s="21">
        <v>12.6</v>
      </c>
      <c r="L36" s="21">
        <v>0</v>
      </c>
      <c r="M36" s="21">
        <v>0</v>
      </c>
      <c r="N36" s="21">
        <v>0.4</v>
      </c>
    </row>
    <row r="37" spans="1:14" ht="10.050000000000001" customHeight="1">
      <c r="A37" s="18" t="s">
        <v>433</v>
      </c>
      <c r="B37" s="19">
        <v>2001</v>
      </c>
      <c r="C37" s="18" t="s">
        <v>1706</v>
      </c>
      <c r="D37" s="20">
        <v>4</v>
      </c>
      <c r="E37" s="21">
        <v>39244.300000000003</v>
      </c>
      <c r="F37" s="21">
        <v>432.3</v>
      </c>
      <c r="G37" s="21">
        <v>39676.6</v>
      </c>
      <c r="H37" s="21">
        <v>309953.59999999998</v>
      </c>
      <c r="I37" s="21">
        <v>10384.4</v>
      </c>
      <c r="J37" s="21">
        <v>320338</v>
      </c>
      <c r="K37" s="21">
        <v>33888.199999999997</v>
      </c>
      <c r="L37" s="21">
        <v>1833.6</v>
      </c>
      <c r="M37" s="21">
        <v>21505.8</v>
      </c>
      <c r="N37" s="21">
        <v>1254.8</v>
      </c>
    </row>
    <row r="38" spans="1:14" ht="10.050000000000001" customHeight="1">
      <c r="A38" s="18" t="s">
        <v>445</v>
      </c>
      <c r="B38" s="19">
        <v>2001</v>
      </c>
      <c r="C38" s="18" t="s">
        <v>1706</v>
      </c>
      <c r="D38" s="20">
        <v>5</v>
      </c>
      <c r="E38" s="21">
        <v>838.9</v>
      </c>
      <c r="F38" s="21">
        <v>0</v>
      </c>
      <c r="G38" s="21">
        <v>838.9</v>
      </c>
      <c r="H38" s="21">
        <v>10629</v>
      </c>
      <c r="I38" s="21">
        <v>274.39999999999998</v>
      </c>
      <c r="J38" s="21">
        <v>10903.4</v>
      </c>
      <c r="K38" s="21">
        <v>79.599999999999994</v>
      </c>
      <c r="L38" s="21">
        <v>17.600000000000001</v>
      </c>
      <c r="M38" s="21">
        <v>217.6</v>
      </c>
      <c r="N38" s="21">
        <v>0</v>
      </c>
    </row>
    <row r="39" spans="1:14" ht="10.050000000000001" customHeight="1">
      <c r="A39" s="18" t="s">
        <v>458</v>
      </c>
      <c r="B39" s="19">
        <v>2001</v>
      </c>
      <c r="C39" s="18" t="s">
        <v>1706</v>
      </c>
      <c r="D39" s="20">
        <v>5</v>
      </c>
      <c r="E39" s="21">
        <v>13</v>
      </c>
      <c r="F39" s="21">
        <v>50.3</v>
      </c>
      <c r="G39" s="21">
        <v>63.3</v>
      </c>
      <c r="H39" s="21">
        <v>4185.3999999999996</v>
      </c>
      <c r="I39" s="21">
        <v>834.8</v>
      </c>
      <c r="J39" s="21">
        <v>5020.2</v>
      </c>
      <c r="K39" s="21">
        <v>12.2</v>
      </c>
      <c r="L39" s="21">
        <v>0</v>
      </c>
      <c r="M39" s="21">
        <v>0</v>
      </c>
      <c r="N39" s="21">
        <v>0.4</v>
      </c>
    </row>
    <row r="40" spans="1:14" ht="10.050000000000001" customHeight="1">
      <c r="A40" s="18" t="s">
        <v>433</v>
      </c>
      <c r="B40" s="19">
        <v>2001</v>
      </c>
      <c r="C40" s="18" t="s">
        <v>1706</v>
      </c>
      <c r="D40" s="20">
        <v>5</v>
      </c>
      <c r="E40" s="21">
        <v>44466.1</v>
      </c>
      <c r="F40" s="21">
        <v>1416.7</v>
      </c>
      <c r="G40" s="21">
        <v>45882.8</v>
      </c>
      <c r="H40" s="21">
        <v>227245.7</v>
      </c>
      <c r="I40" s="21">
        <v>6066.3</v>
      </c>
      <c r="J40" s="21">
        <v>233312</v>
      </c>
      <c r="K40" s="21">
        <v>13006</v>
      </c>
      <c r="L40" s="21">
        <v>2036.3</v>
      </c>
      <c r="M40" s="21">
        <v>22213.4</v>
      </c>
      <c r="N40" s="21">
        <v>705.1</v>
      </c>
    </row>
    <row r="41" spans="1:14" ht="10.050000000000001" customHeight="1">
      <c r="A41" s="18" t="s">
        <v>445</v>
      </c>
      <c r="B41" s="19">
        <v>2001</v>
      </c>
      <c r="C41" s="18" t="s">
        <v>1706</v>
      </c>
      <c r="D41" s="20">
        <v>6</v>
      </c>
      <c r="E41" s="21">
        <v>926.2</v>
      </c>
      <c r="F41" s="21">
        <v>143.30000000000001</v>
      </c>
      <c r="G41" s="21">
        <v>1069.5</v>
      </c>
      <c r="H41" s="21">
        <v>5939.1</v>
      </c>
      <c r="I41" s="21">
        <v>204.1</v>
      </c>
      <c r="J41" s="21">
        <v>6143.2</v>
      </c>
      <c r="K41" s="21">
        <v>1</v>
      </c>
      <c r="L41" s="21">
        <v>2</v>
      </c>
      <c r="M41" s="21">
        <v>77.7</v>
      </c>
      <c r="N41" s="21">
        <v>2.9</v>
      </c>
    </row>
    <row r="42" spans="1:14" ht="10.050000000000001" customHeight="1">
      <c r="A42" s="18" t="s">
        <v>458</v>
      </c>
      <c r="B42" s="19">
        <v>2001</v>
      </c>
      <c r="C42" s="18" t="s">
        <v>1706</v>
      </c>
      <c r="D42" s="20">
        <v>6</v>
      </c>
      <c r="E42" s="21">
        <v>139.69999999999999</v>
      </c>
      <c r="F42" s="21">
        <v>99.4</v>
      </c>
      <c r="G42" s="21">
        <v>239.1</v>
      </c>
      <c r="H42" s="21">
        <v>3711.7</v>
      </c>
      <c r="I42" s="21">
        <v>819.7</v>
      </c>
      <c r="J42" s="21">
        <v>4531.3999999999996</v>
      </c>
      <c r="K42" s="21">
        <v>0.2</v>
      </c>
      <c r="L42" s="21">
        <v>0</v>
      </c>
      <c r="M42" s="21">
        <v>0</v>
      </c>
      <c r="N42" s="21">
        <v>12</v>
      </c>
    </row>
    <row r="43" spans="1:14" ht="10.050000000000001" customHeight="1">
      <c r="A43" s="18" t="s">
        <v>433</v>
      </c>
      <c r="B43" s="19">
        <v>2001</v>
      </c>
      <c r="C43" s="18" t="s">
        <v>1706</v>
      </c>
      <c r="D43" s="20">
        <v>6</v>
      </c>
      <c r="E43" s="21">
        <v>34744.400000000001</v>
      </c>
      <c r="F43" s="21">
        <v>3446.6</v>
      </c>
      <c r="G43" s="21">
        <v>38191</v>
      </c>
      <c r="H43" s="21">
        <v>122595.5</v>
      </c>
      <c r="I43" s="21">
        <v>3328.8</v>
      </c>
      <c r="J43" s="21">
        <v>125924.3</v>
      </c>
      <c r="K43" s="21">
        <v>1712.2</v>
      </c>
      <c r="L43" s="21">
        <v>745.8</v>
      </c>
      <c r="M43" s="21">
        <v>11048.1</v>
      </c>
      <c r="N43" s="21">
        <v>991.5</v>
      </c>
    </row>
    <row r="44" spans="1:14" ht="10.050000000000001" customHeight="1">
      <c r="A44" s="18" t="s">
        <v>445</v>
      </c>
      <c r="B44" s="19">
        <v>2001</v>
      </c>
      <c r="C44" s="18" t="s">
        <v>1708</v>
      </c>
      <c r="D44" s="20">
        <v>7</v>
      </c>
      <c r="E44" s="21">
        <v>14882.2</v>
      </c>
      <c r="F44" s="21">
        <v>165.9</v>
      </c>
      <c r="G44" s="21">
        <v>15048.1</v>
      </c>
      <c r="H44" s="21">
        <v>16334.9</v>
      </c>
      <c r="I44" s="21">
        <v>377.5</v>
      </c>
      <c r="J44" s="21">
        <v>16712.400000000001</v>
      </c>
      <c r="K44" s="21">
        <v>598.20000000000005</v>
      </c>
      <c r="L44" s="21">
        <v>711</v>
      </c>
      <c r="M44" s="21">
        <v>113.2</v>
      </c>
      <c r="N44" s="21">
        <v>0.6</v>
      </c>
    </row>
    <row r="45" spans="1:14" ht="10.050000000000001" customHeight="1">
      <c r="A45" s="18" t="s">
        <v>458</v>
      </c>
      <c r="B45" s="19">
        <v>2001</v>
      </c>
      <c r="C45" s="18" t="s">
        <v>1708</v>
      </c>
      <c r="D45" s="20">
        <v>7</v>
      </c>
      <c r="E45" s="21">
        <v>29.6</v>
      </c>
      <c r="F45" s="21">
        <v>0</v>
      </c>
      <c r="G45" s="21">
        <v>29.6</v>
      </c>
      <c r="H45" s="21">
        <v>3074.7</v>
      </c>
      <c r="I45" s="21">
        <v>817.6</v>
      </c>
      <c r="J45" s="21">
        <v>3892.3</v>
      </c>
      <c r="K45" s="21">
        <v>0</v>
      </c>
      <c r="L45" s="21">
        <v>0</v>
      </c>
      <c r="M45" s="21">
        <v>0</v>
      </c>
      <c r="N45" s="21">
        <v>0.2</v>
      </c>
    </row>
    <row r="46" spans="1:14" ht="10.050000000000001" customHeight="1">
      <c r="A46" s="18" t="s">
        <v>433</v>
      </c>
      <c r="B46" s="19">
        <v>2001</v>
      </c>
      <c r="C46" s="18" t="s">
        <v>1708</v>
      </c>
      <c r="D46" s="20">
        <v>7</v>
      </c>
      <c r="E46" s="21">
        <v>325814</v>
      </c>
      <c r="F46" s="21">
        <v>7834.9</v>
      </c>
      <c r="G46" s="21">
        <v>333648.90000000002</v>
      </c>
      <c r="H46" s="21">
        <v>317375.3</v>
      </c>
      <c r="I46" s="21">
        <v>9591.6</v>
      </c>
      <c r="J46" s="21">
        <v>326966.90000000002</v>
      </c>
      <c r="K46" s="21">
        <v>77401.2</v>
      </c>
      <c r="L46" s="21">
        <v>78068.100000000006</v>
      </c>
      <c r="M46" s="21">
        <v>2066.1999999999998</v>
      </c>
      <c r="N46" s="21">
        <v>312.89999999999998</v>
      </c>
    </row>
    <row r="47" spans="1:14" ht="10.050000000000001" customHeight="1">
      <c r="A47" s="18" t="s">
        <v>445</v>
      </c>
      <c r="B47" s="19">
        <v>2001</v>
      </c>
      <c r="C47" s="18" t="s">
        <v>1708</v>
      </c>
      <c r="D47" s="20">
        <v>8</v>
      </c>
      <c r="E47" s="21">
        <v>64067</v>
      </c>
      <c r="F47" s="21">
        <v>1171.0999999999999</v>
      </c>
      <c r="G47" s="21">
        <v>65238.1</v>
      </c>
      <c r="H47" s="21">
        <v>64967.9</v>
      </c>
      <c r="I47" s="21">
        <v>1068.0999999999999</v>
      </c>
      <c r="J47" s="21">
        <v>66036</v>
      </c>
      <c r="K47" s="21">
        <v>3842.7</v>
      </c>
      <c r="L47" s="21">
        <v>3457.5</v>
      </c>
      <c r="M47" s="21">
        <v>202.5</v>
      </c>
      <c r="N47" s="21">
        <v>10.5</v>
      </c>
    </row>
    <row r="48" spans="1:14" ht="10.050000000000001" customHeight="1">
      <c r="A48" s="18" t="s">
        <v>458</v>
      </c>
      <c r="B48" s="19">
        <v>2001</v>
      </c>
      <c r="C48" s="18" t="s">
        <v>1708</v>
      </c>
      <c r="D48" s="20">
        <v>8</v>
      </c>
      <c r="E48" s="21">
        <v>2144.9</v>
      </c>
      <c r="F48" s="21">
        <v>390.1</v>
      </c>
      <c r="G48" s="21">
        <v>2535</v>
      </c>
      <c r="H48" s="21">
        <v>4398.1000000000004</v>
      </c>
      <c r="I48" s="21">
        <v>1213.5</v>
      </c>
      <c r="J48" s="21">
        <v>5611.6</v>
      </c>
      <c r="K48" s="21">
        <v>143.30000000000001</v>
      </c>
      <c r="L48" s="21">
        <v>153.1</v>
      </c>
      <c r="M48" s="21">
        <v>0</v>
      </c>
      <c r="N48" s="21">
        <v>9.8000000000000007</v>
      </c>
    </row>
    <row r="49" spans="1:14" ht="10.050000000000001" customHeight="1">
      <c r="A49" s="18" t="s">
        <v>433</v>
      </c>
      <c r="B49" s="19">
        <v>2001</v>
      </c>
      <c r="C49" s="18" t="s">
        <v>1708</v>
      </c>
      <c r="D49" s="20">
        <v>8</v>
      </c>
      <c r="E49" s="21">
        <v>453126.8</v>
      </c>
      <c r="F49" s="21">
        <v>11441.5</v>
      </c>
      <c r="G49" s="21">
        <v>464568.3</v>
      </c>
      <c r="H49" s="21">
        <v>555677</v>
      </c>
      <c r="I49" s="21">
        <v>19619.5</v>
      </c>
      <c r="J49" s="21">
        <v>575296.5</v>
      </c>
      <c r="K49" s="21">
        <v>231770</v>
      </c>
      <c r="L49" s="21">
        <v>178274.3</v>
      </c>
      <c r="M49" s="21">
        <v>23015.7</v>
      </c>
      <c r="N49" s="21">
        <v>889.8</v>
      </c>
    </row>
    <row r="50" spans="1:14" ht="10.050000000000001" customHeight="1">
      <c r="A50" s="18" t="s">
        <v>445</v>
      </c>
      <c r="B50" s="19">
        <v>2001</v>
      </c>
      <c r="C50" s="18" t="s">
        <v>1708</v>
      </c>
      <c r="D50" s="20">
        <v>9</v>
      </c>
      <c r="E50" s="21">
        <v>18099.900000000001</v>
      </c>
      <c r="F50" s="21">
        <v>501.1</v>
      </c>
      <c r="G50" s="21">
        <v>18601</v>
      </c>
      <c r="H50" s="21">
        <v>61040</v>
      </c>
      <c r="I50" s="21">
        <v>1378.3</v>
      </c>
      <c r="J50" s="21">
        <v>62418.3</v>
      </c>
      <c r="K50" s="21">
        <v>3611.6</v>
      </c>
      <c r="L50" s="21">
        <v>1007.6</v>
      </c>
      <c r="M50" s="21">
        <v>1224.3</v>
      </c>
      <c r="N50" s="21">
        <v>17.3</v>
      </c>
    </row>
    <row r="51" spans="1:14" ht="10.050000000000001" customHeight="1">
      <c r="A51" s="18" t="s">
        <v>458</v>
      </c>
      <c r="B51" s="19">
        <v>2001</v>
      </c>
      <c r="C51" s="18" t="s">
        <v>1708</v>
      </c>
      <c r="D51" s="20">
        <v>9</v>
      </c>
      <c r="E51" s="21">
        <v>2686.2</v>
      </c>
      <c r="F51" s="21">
        <v>885.9</v>
      </c>
      <c r="G51" s="21">
        <v>3572.1</v>
      </c>
      <c r="H51" s="21">
        <v>6171.9</v>
      </c>
      <c r="I51" s="21">
        <v>1983.5</v>
      </c>
      <c r="J51" s="21">
        <v>8155.4</v>
      </c>
      <c r="K51" s="21">
        <v>132.30000000000001</v>
      </c>
      <c r="L51" s="21">
        <v>47.8</v>
      </c>
      <c r="M51" s="21">
        <v>20.100000000000001</v>
      </c>
      <c r="N51" s="21">
        <v>38.700000000000003</v>
      </c>
    </row>
    <row r="52" spans="1:14" ht="10.050000000000001" customHeight="1">
      <c r="A52" s="18" t="s">
        <v>433</v>
      </c>
      <c r="B52" s="19">
        <v>2001</v>
      </c>
      <c r="C52" s="18" t="s">
        <v>1708</v>
      </c>
      <c r="D52" s="20">
        <v>9</v>
      </c>
      <c r="E52" s="21">
        <v>111713.7</v>
      </c>
      <c r="F52" s="21">
        <v>1225.8</v>
      </c>
      <c r="G52" s="21">
        <v>112939.5</v>
      </c>
      <c r="H52" s="21">
        <v>536448.30000000005</v>
      </c>
      <c r="I52" s="21">
        <v>20369</v>
      </c>
      <c r="J52" s="21">
        <v>556817.30000000005</v>
      </c>
      <c r="K52" s="21">
        <v>197578.8</v>
      </c>
      <c r="L52" s="21">
        <v>22300.6</v>
      </c>
      <c r="M52" s="21">
        <v>55696.1</v>
      </c>
      <c r="N52" s="21">
        <v>795.7</v>
      </c>
    </row>
    <row r="53" spans="1:14" ht="10.050000000000001" customHeight="1">
      <c r="A53" s="18" t="s">
        <v>445</v>
      </c>
      <c r="B53" s="19">
        <v>2001</v>
      </c>
      <c r="C53" s="18" t="s">
        <v>1708</v>
      </c>
      <c r="D53" s="20">
        <v>10</v>
      </c>
      <c r="E53" s="21">
        <v>8592.2999999999993</v>
      </c>
      <c r="F53" s="21">
        <v>1506</v>
      </c>
      <c r="G53" s="21">
        <v>10098.299999999999</v>
      </c>
      <c r="H53" s="21">
        <v>59090.8</v>
      </c>
      <c r="I53" s="21">
        <v>2328.9</v>
      </c>
      <c r="J53" s="21">
        <v>61419.7</v>
      </c>
      <c r="K53" s="21">
        <v>3014.1</v>
      </c>
      <c r="L53" s="21">
        <v>316.39999999999998</v>
      </c>
      <c r="M53" s="21">
        <v>852.2</v>
      </c>
      <c r="N53" s="21">
        <v>61.7</v>
      </c>
    </row>
    <row r="54" spans="1:14" ht="10.050000000000001" customHeight="1">
      <c r="A54" s="18" t="s">
        <v>458</v>
      </c>
      <c r="B54" s="19">
        <v>2001</v>
      </c>
      <c r="C54" s="18" t="s">
        <v>1708</v>
      </c>
      <c r="D54" s="20">
        <v>10</v>
      </c>
      <c r="E54" s="21">
        <v>469.3</v>
      </c>
      <c r="F54" s="21">
        <v>253.5</v>
      </c>
      <c r="G54" s="21">
        <v>722.8</v>
      </c>
      <c r="H54" s="21">
        <v>5786.2</v>
      </c>
      <c r="I54" s="21">
        <v>2249.9</v>
      </c>
      <c r="J54" s="21">
        <v>8036.1</v>
      </c>
      <c r="K54" s="21">
        <v>161.69999999999999</v>
      </c>
      <c r="L54" s="21">
        <v>71.099999999999994</v>
      </c>
      <c r="M54" s="21">
        <v>11.6</v>
      </c>
      <c r="N54" s="21">
        <v>30.1</v>
      </c>
    </row>
    <row r="55" spans="1:14" ht="10.050000000000001" customHeight="1">
      <c r="A55" s="18" t="s">
        <v>433</v>
      </c>
      <c r="B55" s="19">
        <v>2001</v>
      </c>
      <c r="C55" s="18" t="s">
        <v>1708</v>
      </c>
      <c r="D55" s="20">
        <v>10</v>
      </c>
      <c r="E55" s="21">
        <v>51057.1</v>
      </c>
      <c r="F55" s="21">
        <v>5160.1000000000004</v>
      </c>
      <c r="G55" s="21">
        <v>56217.2</v>
      </c>
      <c r="H55" s="21">
        <v>432403.8</v>
      </c>
      <c r="I55" s="21">
        <v>24463.3</v>
      </c>
      <c r="J55" s="21">
        <v>456867.1</v>
      </c>
      <c r="K55" s="21">
        <v>175444.2</v>
      </c>
      <c r="L55" s="21">
        <v>5508.6</v>
      </c>
      <c r="M55" s="21">
        <v>24099.9</v>
      </c>
      <c r="N55" s="21">
        <v>3543.3</v>
      </c>
    </row>
    <row r="56" spans="1:14" ht="10.050000000000001" customHeight="1">
      <c r="A56" s="18" t="s">
        <v>445</v>
      </c>
      <c r="B56" s="19">
        <v>2001</v>
      </c>
      <c r="C56" s="18" t="s">
        <v>1708</v>
      </c>
      <c r="D56" s="20">
        <v>11</v>
      </c>
      <c r="E56" s="21">
        <v>3117</v>
      </c>
      <c r="F56" s="21">
        <v>2252.4</v>
      </c>
      <c r="G56" s="21">
        <v>5369.4</v>
      </c>
      <c r="H56" s="21">
        <v>53906</v>
      </c>
      <c r="I56" s="21">
        <v>3921.1</v>
      </c>
      <c r="J56" s="21">
        <v>57827.1</v>
      </c>
      <c r="K56" s="21">
        <v>2738</v>
      </c>
      <c r="L56" s="21">
        <v>148.5</v>
      </c>
      <c r="M56" s="21">
        <v>384.9</v>
      </c>
      <c r="N56" s="21">
        <v>39.700000000000003</v>
      </c>
    </row>
    <row r="57" spans="1:14" ht="10.050000000000001" customHeight="1">
      <c r="A57" s="18" t="s">
        <v>458</v>
      </c>
      <c r="B57" s="19">
        <v>2001</v>
      </c>
      <c r="C57" s="18" t="s">
        <v>1708</v>
      </c>
      <c r="D57" s="20">
        <v>11</v>
      </c>
      <c r="E57" s="21">
        <v>92.6</v>
      </c>
      <c r="F57" s="21">
        <v>401.7</v>
      </c>
      <c r="G57" s="21">
        <v>494.3</v>
      </c>
      <c r="H57" s="21">
        <v>5423.3</v>
      </c>
      <c r="I57" s="21">
        <v>2572.6999999999998</v>
      </c>
      <c r="J57" s="21">
        <v>7996</v>
      </c>
      <c r="K57" s="21">
        <v>128.80000000000001</v>
      </c>
      <c r="L57" s="21">
        <v>1.9</v>
      </c>
      <c r="M57" s="21">
        <v>2</v>
      </c>
      <c r="N57" s="21">
        <v>32.799999999999997</v>
      </c>
    </row>
    <row r="58" spans="1:14" ht="10.050000000000001" customHeight="1">
      <c r="A58" s="18" t="s">
        <v>433</v>
      </c>
      <c r="B58" s="19">
        <v>2001</v>
      </c>
      <c r="C58" s="18" t="s">
        <v>1708</v>
      </c>
      <c r="D58" s="20">
        <v>11</v>
      </c>
      <c r="E58" s="21">
        <v>45257.7</v>
      </c>
      <c r="F58" s="21">
        <v>9554</v>
      </c>
      <c r="G58" s="21">
        <v>54811.7</v>
      </c>
      <c r="H58" s="21">
        <v>371607.4</v>
      </c>
      <c r="I58" s="21">
        <v>30012.9</v>
      </c>
      <c r="J58" s="21">
        <v>401620.3</v>
      </c>
      <c r="K58" s="21">
        <v>153148.20000000001</v>
      </c>
      <c r="L58" s="21">
        <v>4755.3</v>
      </c>
      <c r="M58" s="21">
        <v>25140</v>
      </c>
      <c r="N58" s="21">
        <v>1911.3</v>
      </c>
    </row>
    <row r="59" spans="1:14" ht="10.050000000000001" customHeight="1">
      <c r="A59" s="18" t="s">
        <v>445</v>
      </c>
      <c r="B59" s="19">
        <v>2001</v>
      </c>
      <c r="C59" s="18" t="s">
        <v>1708</v>
      </c>
      <c r="D59" s="20">
        <v>12</v>
      </c>
      <c r="E59" s="21">
        <v>3170</v>
      </c>
      <c r="F59" s="21">
        <v>2046.3</v>
      </c>
      <c r="G59" s="21">
        <v>5216.3</v>
      </c>
      <c r="H59" s="21">
        <v>52310.3</v>
      </c>
      <c r="I59" s="21">
        <v>4439.6000000000004</v>
      </c>
      <c r="J59" s="21">
        <v>56749.9</v>
      </c>
      <c r="K59" s="21">
        <v>3657.2</v>
      </c>
      <c r="L59" s="21">
        <v>3047.3</v>
      </c>
      <c r="M59" s="21">
        <v>2076.6</v>
      </c>
      <c r="N59" s="21">
        <v>51.5</v>
      </c>
    </row>
    <row r="60" spans="1:14" ht="10.050000000000001" customHeight="1">
      <c r="A60" s="18" t="s">
        <v>458</v>
      </c>
      <c r="B60" s="19">
        <v>2001</v>
      </c>
      <c r="C60" s="18" t="s">
        <v>1708</v>
      </c>
      <c r="D60" s="20">
        <v>12</v>
      </c>
      <c r="E60" s="21">
        <v>108.1</v>
      </c>
      <c r="F60" s="21">
        <v>27.7</v>
      </c>
      <c r="G60" s="21">
        <v>135.80000000000001</v>
      </c>
      <c r="H60" s="21">
        <v>5098.3</v>
      </c>
      <c r="I60" s="21">
        <v>2428.1</v>
      </c>
      <c r="J60" s="21">
        <v>7526.4</v>
      </c>
      <c r="K60" s="21">
        <v>110.3</v>
      </c>
      <c r="L60" s="21">
        <v>17.5</v>
      </c>
      <c r="M60" s="21">
        <v>17.3</v>
      </c>
      <c r="N60" s="21">
        <v>18.7</v>
      </c>
    </row>
    <row r="61" spans="1:14" ht="10.050000000000001" customHeight="1">
      <c r="A61" s="18" t="s">
        <v>433</v>
      </c>
      <c r="B61" s="19">
        <v>2001</v>
      </c>
      <c r="C61" s="18" t="s">
        <v>1708</v>
      </c>
      <c r="D61" s="20">
        <v>12</v>
      </c>
      <c r="E61" s="21">
        <v>70510.8</v>
      </c>
      <c r="F61" s="21">
        <v>12954.4</v>
      </c>
      <c r="G61" s="21">
        <v>83465.2</v>
      </c>
      <c r="H61" s="21">
        <v>348847.7</v>
      </c>
      <c r="I61" s="21">
        <v>37876.300000000003</v>
      </c>
      <c r="J61" s="21">
        <v>386724</v>
      </c>
      <c r="K61" s="21">
        <v>117481.8</v>
      </c>
      <c r="L61" s="21">
        <v>18667</v>
      </c>
      <c r="M61" s="21">
        <v>50945.9</v>
      </c>
      <c r="N61" s="21">
        <v>3387.5</v>
      </c>
    </row>
    <row r="62" spans="1:14" ht="10.050000000000001" customHeight="1">
      <c r="A62" s="18" t="s">
        <v>433</v>
      </c>
      <c r="B62" s="19">
        <v>2001</v>
      </c>
      <c r="C62" s="18" t="s">
        <v>1709</v>
      </c>
      <c r="D62" s="20">
        <v>2</v>
      </c>
      <c r="E62" s="21">
        <v>0</v>
      </c>
      <c r="F62" s="21">
        <v>0</v>
      </c>
      <c r="G62" s="21">
        <v>0</v>
      </c>
      <c r="H62" s="21">
        <v>0</v>
      </c>
      <c r="I62" s="21">
        <v>0</v>
      </c>
      <c r="J62" s="21">
        <v>0</v>
      </c>
      <c r="K62" s="21">
        <v>128.6</v>
      </c>
      <c r="L62" s="21">
        <v>0</v>
      </c>
      <c r="M62" s="21">
        <v>0</v>
      </c>
      <c r="N62" s="21">
        <v>0</v>
      </c>
    </row>
    <row r="63" spans="1:14" ht="10.050000000000001" customHeight="1">
      <c r="A63" s="18" t="s">
        <v>433</v>
      </c>
      <c r="B63" s="19">
        <v>2001</v>
      </c>
      <c r="C63" s="18" t="s">
        <v>1707</v>
      </c>
      <c r="D63" s="20">
        <v>1</v>
      </c>
      <c r="E63" s="21">
        <v>0</v>
      </c>
      <c r="F63" s="21">
        <v>0</v>
      </c>
      <c r="G63" s="21">
        <v>0</v>
      </c>
      <c r="H63" s="21">
        <v>54.5</v>
      </c>
      <c r="I63" s="21">
        <v>0</v>
      </c>
      <c r="J63" s="21">
        <v>54.5</v>
      </c>
      <c r="K63" s="21">
        <v>0</v>
      </c>
      <c r="L63" s="21">
        <v>0</v>
      </c>
      <c r="M63" s="21">
        <v>0</v>
      </c>
      <c r="N63" s="21">
        <v>0</v>
      </c>
    </row>
    <row r="64" spans="1:14" ht="10.050000000000001" customHeight="1">
      <c r="A64" s="18" t="s">
        <v>445</v>
      </c>
      <c r="B64" s="19">
        <v>2002</v>
      </c>
      <c r="C64" s="18" t="s">
        <v>1708</v>
      </c>
      <c r="D64" s="20">
        <v>1</v>
      </c>
      <c r="E64" s="21">
        <v>4226.3999999999996</v>
      </c>
      <c r="F64" s="21">
        <v>484.8</v>
      </c>
      <c r="G64" s="21">
        <v>4711.2</v>
      </c>
      <c r="H64" s="21">
        <v>47391.1</v>
      </c>
      <c r="I64" s="21">
        <v>3638.7</v>
      </c>
      <c r="J64" s="21">
        <v>51029.8</v>
      </c>
      <c r="K64" s="21">
        <v>3152.5</v>
      </c>
      <c r="L64" s="21">
        <v>640.20000000000005</v>
      </c>
      <c r="M64" s="21">
        <v>1062.3</v>
      </c>
      <c r="N64" s="21">
        <v>82.6</v>
      </c>
    </row>
    <row r="65" spans="1:14" ht="10.050000000000001" customHeight="1">
      <c r="A65" s="18" t="s">
        <v>458</v>
      </c>
      <c r="B65" s="19">
        <v>2002</v>
      </c>
      <c r="C65" s="18" t="s">
        <v>1708</v>
      </c>
      <c r="D65" s="20">
        <v>1</v>
      </c>
      <c r="E65" s="21">
        <v>73</v>
      </c>
      <c r="F65" s="21">
        <v>141.30000000000001</v>
      </c>
      <c r="G65" s="21">
        <v>214.3</v>
      </c>
      <c r="H65" s="21">
        <v>4230.1000000000004</v>
      </c>
      <c r="I65" s="21">
        <v>2443.1999999999998</v>
      </c>
      <c r="J65" s="21">
        <v>6673.3</v>
      </c>
      <c r="K65" s="21">
        <v>103.3</v>
      </c>
      <c r="L65" s="21">
        <v>21.6</v>
      </c>
      <c r="M65" s="21">
        <v>12.1</v>
      </c>
      <c r="N65" s="21">
        <v>16.5</v>
      </c>
    </row>
    <row r="66" spans="1:14" ht="10.050000000000001" customHeight="1">
      <c r="A66" s="18" t="s">
        <v>433</v>
      </c>
      <c r="B66" s="19">
        <v>2002</v>
      </c>
      <c r="C66" s="18" t="s">
        <v>1708</v>
      </c>
      <c r="D66" s="20">
        <v>1</v>
      </c>
      <c r="E66" s="21">
        <v>73106.600000000006</v>
      </c>
      <c r="F66" s="21">
        <v>12022.6</v>
      </c>
      <c r="G66" s="21">
        <v>85129.2</v>
      </c>
      <c r="H66" s="21">
        <v>317380.59999999998</v>
      </c>
      <c r="I66" s="21">
        <v>38394.199999999997</v>
      </c>
      <c r="J66" s="21">
        <v>355774.8</v>
      </c>
      <c r="K66" s="21">
        <v>90593.7</v>
      </c>
      <c r="L66" s="21">
        <v>7765.4</v>
      </c>
      <c r="M66" s="21">
        <v>33590.300000000003</v>
      </c>
      <c r="N66" s="21">
        <v>1063.2</v>
      </c>
    </row>
    <row r="67" spans="1:14" ht="10.050000000000001" customHeight="1">
      <c r="A67" s="18" t="s">
        <v>445</v>
      </c>
      <c r="B67" s="19">
        <v>2002</v>
      </c>
      <c r="C67" s="18" t="s">
        <v>1708</v>
      </c>
      <c r="D67" s="20">
        <v>2</v>
      </c>
      <c r="E67" s="21">
        <v>5028.8999999999996</v>
      </c>
      <c r="F67" s="21">
        <v>421.2</v>
      </c>
      <c r="G67" s="21">
        <v>5450.1</v>
      </c>
      <c r="H67" s="21">
        <v>41015.599999999999</v>
      </c>
      <c r="I67" s="21">
        <v>2218</v>
      </c>
      <c r="J67" s="21">
        <v>43233.599999999999</v>
      </c>
      <c r="K67" s="21">
        <v>2802.1</v>
      </c>
      <c r="L67" s="21">
        <v>524.9</v>
      </c>
      <c r="M67" s="21">
        <v>816.7</v>
      </c>
      <c r="N67" s="21">
        <v>58.6</v>
      </c>
    </row>
    <row r="68" spans="1:14" ht="10.050000000000001" customHeight="1">
      <c r="A68" s="18" t="s">
        <v>458</v>
      </c>
      <c r="B68" s="19">
        <v>2002</v>
      </c>
      <c r="C68" s="18" t="s">
        <v>1708</v>
      </c>
      <c r="D68" s="20">
        <v>2</v>
      </c>
      <c r="E68" s="21">
        <v>26.4</v>
      </c>
      <c r="F68" s="21">
        <v>140.30000000000001</v>
      </c>
      <c r="G68" s="21">
        <v>166.7</v>
      </c>
      <c r="H68" s="21">
        <v>4012.5</v>
      </c>
      <c r="I68" s="21">
        <v>1657.4</v>
      </c>
      <c r="J68" s="21">
        <v>5669.9</v>
      </c>
      <c r="K68" s="21">
        <v>90.6</v>
      </c>
      <c r="L68" s="21">
        <v>4.0999999999999996</v>
      </c>
      <c r="M68" s="21">
        <v>4.2</v>
      </c>
      <c r="N68" s="21">
        <v>12.6</v>
      </c>
    </row>
    <row r="69" spans="1:14" ht="10.050000000000001" customHeight="1">
      <c r="A69" s="18" t="s">
        <v>433</v>
      </c>
      <c r="B69" s="19">
        <v>2002</v>
      </c>
      <c r="C69" s="18" t="s">
        <v>1708</v>
      </c>
      <c r="D69" s="20">
        <v>2</v>
      </c>
      <c r="E69" s="21">
        <v>62336.800000000003</v>
      </c>
      <c r="F69" s="21">
        <v>6293.9</v>
      </c>
      <c r="G69" s="21">
        <v>68630.7</v>
      </c>
      <c r="H69" s="21">
        <v>292586.5</v>
      </c>
      <c r="I69" s="21">
        <v>27683.1</v>
      </c>
      <c r="J69" s="21">
        <v>320269.59999999998</v>
      </c>
      <c r="K69" s="21">
        <v>68947</v>
      </c>
      <c r="L69" s="21">
        <v>4527.7</v>
      </c>
      <c r="M69" s="21">
        <v>24890.2</v>
      </c>
      <c r="N69" s="21">
        <v>1304.2</v>
      </c>
    </row>
    <row r="70" spans="1:14" ht="10.050000000000001" customHeight="1">
      <c r="A70" s="18" t="s">
        <v>445</v>
      </c>
      <c r="B70" s="19">
        <v>2002</v>
      </c>
      <c r="C70" s="18" t="s">
        <v>1708</v>
      </c>
      <c r="D70" s="20">
        <v>3</v>
      </c>
      <c r="E70" s="21">
        <v>6415.8</v>
      </c>
      <c r="F70" s="21">
        <v>611.1</v>
      </c>
      <c r="G70" s="21">
        <v>7026.9</v>
      </c>
      <c r="H70" s="21">
        <v>41033.300000000003</v>
      </c>
      <c r="I70" s="21">
        <v>1588.7</v>
      </c>
      <c r="J70" s="21">
        <v>42622</v>
      </c>
      <c r="K70" s="21">
        <v>1097.4000000000001</v>
      </c>
      <c r="L70" s="21">
        <v>464.9</v>
      </c>
      <c r="M70" s="21">
        <v>2165</v>
      </c>
      <c r="N70" s="21">
        <v>4.5999999999999996</v>
      </c>
    </row>
    <row r="71" spans="1:14" ht="10.050000000000001" customHeight="1">
      <c r="A71" s="18" t="s">
        <v>458</v>
      </c>
      <c r="B71" s="19">
        <v>2002</v>
      </c>
      <c r="C71" s="18" t="s">
        <v>1708</v>
      </c>
      <c r="D71" s="20">
        <v>3</v>
      </c>
      <c r="E71" s="21">
        <v>85</v>
      </c>
      <c r="F71" s="21">
        <v>0</v>
      </c>
      <c r="G71" s="21">
        <v>85</v>
      </c>
      <c r="H71" s="21">
        <v>3295.7</v>
      </c>
      <c r="I71" s="21">
        <v>1652</v>
      </c>
      <c r="J71" s="21">
        <v>4947.7</v>
      </c>
      <c r="K71" s="21">
        <v>47.6</v>
      </c>
      <c r="L71" s="21">
        <v>0.8</v>
      </c>
      <c r="M71" s="21">
        <v>19.7</v>
      </c>
      <c r="N71" s="21">
        <v>24.1</v>
      </c>
    </row>
    <row r="72" spans="1:14" ht="10.050000000000001" customHeight="1">
      <c r="A72" s="18" t="s">
        <v>433</v>
      </c>
      <c r="B72" s="19">
        <v>2002</v>
      </c>
      <c r="C72" s="18" t="s">
        <v>1708</v>
      </c>
      <c r="D72" s="20">
        <v>3</v>
      </c>
      <c r="E72" s="21">
        <v>57851</v>
      </c>
      <c r="F72" s="21">
        <v>3187.7</v>
      </c>
      <c r="G72" s="21">
        <v>61038.7</v>
      </c>
      <c r="H72" s="21">
        <v>249964.9</v>
      </c>
      <c r="I72" s="21">
        <v>19226.599999999999</v>
      </c>
      <c r="J72" s="21">
        <v>269191.5</v>
      </c>
      <c r="K72" s="21">
        <v>43043.6</v>
      </c>
      <c r="L72" s="21">
        <v>2843.1</v>
      </c>
      <c r="M72" s="21">
        <v>28032.3</v>
      </c>
      <c r="N72" s="21">
        <v>714.2</v>
      </c>
    </row>
    <row r="73" spans="1:14" ht="10.050000000000001" customHeight="1">
      <c r="A73" s="18" t="s">
        <v>445</v>
      </c>
      <c r="B73" s="19">
        <v>2002</v>
      </c>
      <c r="C73" s="18" t="s">
        <v>1708</v>
      </c>
      <c r="D73" s="20">
        <v>4</v>
      </c>
      <c r="E73" s="21">
        <v>2758.5</v>
      </c>
      <c r="F73" s="21">
        <v>0</v>
      </c>
      <c r="G73" s="21">
        <v>2758.5</v>
      </c>
      <c r="H73" s="21">
        <v>34005</v>
      </c>
      <c r="I73" s="21">
        <v>1292.2</v>
      </c>
      <c r="J73" s="21">
        <v>35297.199999999997</v>
      </c>
      <c r="K73" s="21">
        <v>889.6</v>
      </c>
      <c r="L73" s="21">
        <v>181.6</v>
      </c>
      <c r="M73" s="21">
        <v>378.8</v>
      </c>
      <c r="N73" s="21">
        <v>10.6</v>
      </c>
    </row>
    <row r="74" spans="1:14" ht="10.050000000000001" customHeight="1">
      <c r="A74" s="18" t="s">
        <v>458</v>
      </c>
      <c r="B74" s="19">
        <v>2002</v>
      </c>
      <c r="C74" s="18" t="s">
        <v>1708</v>
      </c>
      <c r="D74" s="20">
        <v>4</v>
      </c>
      <c r="E74" s="21">
        <v>34.700000000000003</v>
      </c>
      <c r="F74" s="21">
        <v>0</v>
      </c>
      <c r="G74" s="21">
        <v>34.700000000000003</v>
      </c>
      <c r="H74" s="21">
        <v>3352.3</v>
      </c>
      <c r="I74" s="21">
        <v>1393.5</v>
      </c>
      <c r="J74" s="21">
        <v>4745.8</v>
      </c>
      <c r="K74" s="21">
        <v>53.1</v>
      </c>
      <c r="L74" s="21">
        <v>16.3</v>
      </c>
      <c r="M74" s="21">
        <v>8.1999999999999993</v>
      </c>
      <c r="N74" s="21">
        <v>2.6</v>
      </c>
    </row>
    <row r="75" spans="1:14" ht="10.050000000000001" customHeight="1">
      <c r="A75" s="18" t="s">
        <v>433</v>
      </c>
      <c r="B75" s="19">
        <v>2002</v>
      </c>
      <c r="C75" s="18" t="s">
        <v>1708</v>
      </c>
      <c r="D75" s="20">
        <v>4</v>
      </c>
      <c r="E75" s="21">
        <v>34424.699999999997</v>
      </c>
      <c r="F75" s="21">
        <v>683.7</v>
      </c>
      <c r="G75" s="21">
        <v>35108.400000000001</v>
      </c>
      <c r="H75" s="21">
        <v>199298.9</v>
      </c>
      <c r="I75" s="21">
        <v>13121.3</v>
      </c>
      <c r="J75" s="21">
        <v>212420.2</v>
      </c>
      <c r="K75" s="21">
        <v>28428.9</v>
      </c>
      <c r="L75" s="21">
        <v>1667.9</v>
      </c>
      <c r="M75" s="21">
        <v>15012.7</v>
      </c>
      <c r="N75" s="21">
        <v>1269.9000000000001</v>
      </c>
    </row>
    <row r="76" spans="1:14" ht="10.050000000000001" customHeight="1">
      <c r="A76" s="18" t="s">
        <v>445</v>
      </c>
      <c r="B76" s="19">
        <v>2002</v>
      </c>
      <c r="C76" s="18" t="s">
        <v>1708</v>
      </c>
      <c r="D76" s="20">
        <v>5</v>
      </c>
      <c r="E76" s="21">
        <v>2578.4</v>
      </c>
      <c r="F76" s="21">
        <v>0</v>
      </c>
      <c r="G76" s="21">
        <v>2578.4</v>
      </c>
      <c r="H76" s="21">
        <v>25900.7</v>
      </c>
      <c r="I76" s="21">
        <v>1123.9000000000001</v>
      </c>
      <c r="J76" s="21">
        <v>27024.6</v>
      </c>
      <c r="K76" s="21">
        <v>461.1</v>
      </c>
      <c r="L76" s="21">
        <v>141.80000000000001</v>
      </c>
      <c r="M76" s="21">
        <v>565.4</v>
      </c>
      <c r="N76" s="21">
        <v>4.9000000000000004</v>
      </c>
    </row>
    <row r="77" spans="1:14" ht="10.050000000000001" customHeight="1">
      <c r="A77" s="18" t="s">
        <v>458</v>
      </c>
      <c r="B77" s="19">
        <v>2002</v>
      </c>
      <c r="C77" s="18" t="s">
        <v>1708</v>
      </c>
      <c r="D77" s="20">
        <v>5</v>
      </c>
      <c r="E77" s="21">
        <v>47.6</v>
      </c>
      <c r="F77" s="21">
        <v>0</v>
      </c>
      <c r="G77" s="21">
        <v>47.6</v>
      </c>
      <c r="H77" s="21">
        <v>2199.3000000000002</v>
      </c>
      <c r="I77" s="21">
        <v>1309.9000000000001</v>
      </c>
      <c r="J77" s="21">
        <v>3509.2</v>
      </c>
      <c r="K77" s="21">
        <v>17.899999999999999</v>
      </c>
      <c r="L77" s="21">
        <v>0</v>
      </c>
      <c r="M77" s="21">
        <v>15.6</v>
      </c>
      <c r="N77" s="21">
        <v>19.600000000000001</v>
      </c>
    </row>
    <row r="78" spans="1:14" ht="10.050000000000001" customHeight="1">
      <c r="A78" s="18" t="s">
        <v>433</v>
      </c>
      <c r="B78" s="19">
        <v>2002</v>
      </c>
      <c r="C78" s="18" t="s">
        <v>1708</v>
      </c>
      <c r="D78" s="20">
        <v>5</v>
      </c>
      <c r="E78" s="21">
        <v>33593</v>
      </c>
      <c r="F78" s="21">
        <v>75.599999999999994</v>
      </c>
      <c r="G78" s="21">
        <v>33668.6</v>
      </c>
      <c r="H78" s="21">
        <v>137818.20000000001</v>
      </c>
      <c r="I78" s="21">
        <v>10577.5</v>
      </c>
      <c r="J78" s="21">
        <v>148395.70000000001</v>
      </c>
      <c r="K78" s="21">
        <v>10268.200000000001</v>
      </c>
      <c r="L78" s="21">
        <v>918.3</v>
      </c>
      <c r="M78" s="21">
        <v>17910.8</v>
      </c>
      <c r="N78" s="21">
        <v>1168.2</v>
      </c>
    </row>
    <row r="79" spans="1:14" ht="10.050000000000001" customHeight="1">
      <c r="A79" s="18" t="s">
        <v>445</v>
      </c>
      <c r="B79" s="19">
        <v>2002</v>
      </c>
      <c r="C79" s="18" t="s">
        <v>1708</v>
      </c>
      <c r="D79" s="20">
        <v>6</v>
      </c>
      <c r="E79" s="21">
        <v>2800.7</v>
      </c>
      <c r="F79" s="21">
        <v>9.5</v>
      </c>
      <c r="G79" s="21">
        <v>2810.2</v>
      </c>
      <c r="H79" s="21">
        <v>18013.5</v>
      </c>
      <c r="I79" s="21">
        <v>619.9</v>
      </c>
      <c r="J79" s="21">
        <v>18633.400000000001</v>
      </c>
      <c r="K79" s="21">
        <v>12.7</v>
      </c>
      <c r="L79" s="21">
        <v>11.8</v>
      </c>
      <c r="M79" s="21">
        <v>432</v>
      </c>
      <c r="N79" s="21">
        <v>28.2</v>
      </c>
    </row>
    <row r="80" spans="1:14" ht="10.050000000000001" customHeight="1">
      <c r="A80" s="18" t="s">
        <v>458</v>
      </c>
      <c r="B80" s="19">
        <v>2002</v>
      </c>
      <c r="C80" s="18" t="s">
        <v>1708</v>
      </c>
      <c r="D80" s="20">
        <v>6</v>
      </c>
      <c r="E80" s="21">
        <v>40.299999999999997</v>
      </c>
      <c r="F80" s="21">
        <v>19.100000000000001</v>
      </c>
      <c r="G80" s="21">
        <v>59.4</v>
      </c>
      <c r="H80" s="21">
        <v>2010.2</v>
      </c>
      <c r="I80" s="21">
        <v>1296.3</v>
      </c>
      <c r="J80" s="21">
        <v>3306.5</v>
      </c>
      <c r="K80" s="21">
        <v>13.5</v>
      </c>
      <c r="L80" s="21">
        <v>0</v>
      </c>
      <c r="M80" s="21">
        <v>0</v>
      </c>
      <c r="N80" s="21">
        <v>4.4000000000000004</v>
      </c>
    </row>
    <row r="81" spans="1:14" ht="10.050000000000001" customHeight="1">
      <c r="A81" s="18" t="s">
        <v>433</v>
      </c>
      <c r="B81" s="19">
        <v>2002</v>
      </c>
      <c r="C81" s="18" t="s">
        <v>1708</v>
      </c>
      <c r="D81" s="20">
        <v>6</v>
      </c>
      <c r="E81" s="21">
        <v>20538.599999999999</v>
      </c>
      <c r="F81" s="21">
        <v>403.7</v>
      </c>
      <c r="G81" s="21">
        <v>20942.3</v>
      </c>
      <c r="H81" s="21">
        <v>80639.600000000006</v>
      </c>
      <c r="I81" s="21">
        <v>6106.4</v>
      </c>
      <c r="J81" s="21">
        <v>86746</v>
      </c>
      <c r="K81" s="21">
        <v>1864.8</v>
      </c>
      <c r="L81" s="21">
        <v>641.9</v>
      </c>
      <c r="M81" s="21">
        <v>8335.3000000000102</v>
      </c>
      <c r="N81" s="21">
        <v>690</v>
      </c>
    </row>
    <row r="82" spans="1:14" ht="10.050000000000001" customHeight="1">
      <c r="A82" s="18" t="s">
        <v>445</v>
      </c>
      <c r="B82" s="19">
        <v>2002</v>
      </c>
      <c r="C82" s="18" t="s">
        <v>1709</v>
      </c>
      <c r="D82" s="20">
        <v>7</v>
      </c>
      <c r="E82" s="21">
        <v>18710.8</v>
      </c>
      <c r="F82" s="21">
        <v>548</v>
      </c>
      <c r="G82" s="21">
        <v>19258.8</v>
      </c>
      <c r="H82" s="21">
        <v>32036.7</v>
      </c>
      <c r="I82" s="21">
        <v>1022.3</v>
      </c>
      <c r="J82" s="21">
        <v>33059</v>
      </c>
      <c r="K82" s="21">
        <v>1404.7</v>
      </c>
      <c r="L82" s="21">
        <v>1392</v>
      </c>
      <c r="M82" s="21">
        <v>0</v>
      </c>
      <c r="N82" s="21">
        <v>0</v>
      </c>
    </row>
    <row r="83" spans="1:14" ht="10.050000000000001" customHeight="1">
      <c r="A83" s="18" t="s">
        <v>458</v>
      </c>
      <c r="B83" s="19">
        <v>2002</v>
      </c>
      <c r="C83" s="18" t="s">
        <v>1709</v>
      </c>
      <c r="D83" s="20">
        <v>7</v>
      </c>
      <c r="E83" s="21">
        <v>78.900000000000006</v>
      </c>
      <c r="F83" s="21">
        <v>0</v>
      </c>
      <c r="G83" s="21">
        <v>78.900000000000006</v>
      </c>
      <c r="H83" s="21">
        <v>1581.4</v>
      </c>
      <c r="I83" s="21">
        <v>1301.4000000000001</v>
      </c>
      <c r="J83" s="21">
        <v>2882.8</v>
      </c>
      <c r="K83" s="21">
        <v>13.5</v>
      </c>
      <c r="L83" s="21">
        <v>0</v>
      </c>
      <c r="M83" s="21">
        <v>0</v>
      </c>
      <c r="N83" s="21">
        <v>0</v>
      </c>
    </row>
    <row r="84" spans="1:14" ht="10.050000000000001" customHeight="1">
      <c r="A84" s="18" t="s">
        <v>433</v>
      </c>
      <c r="B84" s="19">
        <v>2002</v>
      </c>
      <c r="C84" s="18" t="s">
        <v>1709</v>
      </c>
      <c r="D84" s="20">
        <v>7</v>
      </c>
      <c r="E84" s="21">
        <v>549355.6</v>
      </c>
      <c r="F84" s="21">
        <v>12531</v>
      </c>
      <c r="G84" s="21">
        <v>561886.6</v>
      </c>
      <c r="H84" s="21">
        <v>526238.69999999995</v>
      </c>
      <c r="I84" s="21">
        <v>17609.3</v>
      </c>
      <c r="J84" s="21">
        <v>543848</v>
      </c>
      <c r="K84" s="21">
        <v>186291.7</v>
      </c>
      <c r="L84" s="21">
        <v>190178.4</v>
      </c>
      <c r="M84" s="21">
        <v>5172.7</v>
      </c>
      <c r="N84" s="21">
        <v>578.79999999999995</v>
      </c>
    </row>
    <row r="85" spans="1:14" ht="10.050000000000001" customHeight="1">
      <c r="A85" s="18" t="s">
        <v>445</v>
      </c>
      <c r="B85" s="19">
        <v>2002</v>
      </c>
      <c r="C85" s="18" t="s">
        <v>1709</v>
      </c>
      <c r="D85" s="20">
        <v>8</v>
      </c>
      <c r="E85" s="21">
        <v>127622.5</v>
      </c>
      <c r="F85" s="21">
        <v>1429.1</v>
      </c>
      <c r="G85" s="21">
        <v>129051.6</v>
      </c>
      <c r="H85" s="21">
        <v>140095.29999999999</v>
      </c>
      <c r="I85" s="21">
        <v>1627.1</v>
      </c>
      <c r="J85" s="21">
        <v>141722.4</v>
      </c>
      <c r="K85" s="21">
        <v>15838.4</v>
      </c>
      <c r="L85" s="21">
        <v>15109</v>
      </c>
      <c r="M85" s="21">
        <v>479.5</v>
      </c>
      <c r="N85" s="21">
        <v>42.6</v>
      </c>
    </row>
    <row r="86" spans="1:14" ht="10.050000000000001" customHeight="1">
      <c r="A86" s="18" t="s">
        <v>458</v>
      </c>
      <c r="B86" s="19">
        <v>2002</v>
      </c>
      <c r="C86" s="18" t="s">
        <v>1709</v>
      </c>
      <c r="D86" s="20">
        <v>8</v>
      </c>
      <c r="E86" s="21">
        <v>1003.3</v>
      </c>
      <c r="F86" s="21">
        <v>576.20000000000005</v>
      </c>
      <c r="G86" s="21">
        <v>1579.5</v>
      </c>
      <c r="H86" s="21">
        <v>2012.2</v>
      </c>
      <c r="I86" s="21">
        <v>1828.4</v>
      </c>
      <c r="J86" s="21">
        <v>3840.6</v>
      </c>
      <c r="K86" s="21">
        <v>122.2</v>
      </c>
      <c r="L86" s="21">
        <v>110.4</v>
      </c>
      <c r="M86" s="21">
        <v>0</v>
      </c>
      <c r="N86" s="21">
        <v>1.7</v>
      </c>
    </row>
    <row r="87" spans="1:14" ht="10.050000000000001" customHeight="1">
      <c r="A87" s="18" t="s">
        <v>433</v>
      </c>
      <c r="B87" s="19">
        <v>2002</v>
      </c>
      <c r="C87" s="18" t="s">
        <v>1709</v>
      </c>
      <c r="D87" s="20">
        <v>8</v>
      </c>
      <c r="E87" s="21">
        <v>292996.09999999998</v>
      </c>
      <c r="F87" s="21">
        <v>7345.4</v>
      </c>
      <c r="G87" s="21">
        <v>300341.5</v>
      </c>
      <c r="H87" s="21">
        <v>577909.6</v>
      </c>
      <c r="I87" s="21">
        <v>23256.400000000001</v>
      </c>
      <c r="J87" s="21">
        <v>601166</v>
      </c>
      <c r="K87" s="21">
        <v>244265.1</v>
      </c>
      <c r="L87" s="21">
        <v>104764.2</v>
      </c>
      <c r="M87" s="21">
        <v>34975.300000000003</v>
      </c>
      <c r="N87" s="21">
        <v>1006.4</v>
      </c>
    </row>
    <row r="88" spans="1:14" ht="10.050000000000001" customHeight="1">
      <c r="A88" s="18" t="s">
        <v>445</v>
      </c>
      <c r="B88" s="19">
        <v>2002</v>
      </c>
      <c r="C88" s="18" t="s">
        <v>1709</v>
      </c>
      <c r="D88" s="20">
        <v>9</v>
      </c>
      <c r="E88" s="21">
        <v>42460.6</v>
      </c>
      <c r="F88" s="21">
        <v>835.1</v>
      </c>
      <c r="G88" s="21">
        <v>43295.7</v>
      </c>
      <c r="H88" s="21">
        <v>159255.1</v>
      </c>
      <c r="I88" s="21">
        <v>2186.1999999999998</v>
      </c>
      <c r="J88" s="21">
        <v>161441.29999999999</v>
      </c>
      <c r="K88" s="21">
        <v>17160.8</v>
      </c>
      <c r="L88" s="21">
        <v>5470.5</v>
      </c>
      <c r="M88" s="21">
        <v>4057.2</v>
      </c>
      <c r="N88" s="21">
        <v>90.9</v>
      </c>
    </row>
    <row r="89" spans="1:14" ht="10.050000000000001" customHeight="1">
      <c r="A89" s="18" t="s">
        <v>458</v>
      </c>
      <c r="B89" s="19">
        <v>2002</v>
      </c>
      <c r="C89" s="18" t="s">
        <v>1709</v>
      </c>
      <c r="D89" s="20">
        <v>9</v>
      </c>
      <c r="E89" s="21">
        <v>3048.9</v>
      </c>
      <c r="F89" s="21">
        <v>742.8</v>
      </c>
      <c r="G89" s="21">
        <v>3791.7</v>
      </c>
      <c r="H89" s="21">
        <v>4230.1000000000004</v>
      </c>
      <c r="I89" s="21">
        <v>2571.1999999999998</v>
      </c>
      <c r="J89" s="21">
        <v>6801.3</v>
      </c>
      <c r="K89" s="21">
        <v>241.1</v>
      </c>
      <c r="L89" s="21">
        <v>175.8</v>
      </c>
      <c r="M89" s="21">
        <v>6</v>
      </c>
      <c r="N89" s="21">
        <v>50.9</v>
      </c>
    </row>
    <row r="90" spans="1:14" ht="10.050000000000001" customHeight="1">
      <c r="A90" s="18" t="s">
        <v>433</v>
      </c>
      <c r="B90" s="19">
        <v>2002</v>
      </c>
      <c r="C90" s="18" t="s">
        <v>1709</v>
      </c>
      <c r="D90" s="20">
        <v>9</v>
      </c>
      <c r="E90" s="21">
        <v>80370.2</v>
      </c>
      <c r="F90" s="21">
        <v>1185.0999999999999</v>
      </c>
      <c r="G90" s="21">
        <v>81555.3</v>
      </c>
      <c r="H90" s="21">
        <v>530019.19999999995</v>
      </c>
      <c r="I90" s="21">
        <v>23276.799999999999</v>
      </c>
      <c r="J90" s="21">
        <v>553296</v>
      </c>
      <c r="K90" s="21">
        <v>210827.5</v>
      </c>
      <c r="L90" s="21">
        <v>10256.4</v>
      </c>
      <c r="M90" s="21">
        <v>42405.8</v>
      </c>
      <c r="N90" s="21">
        <v>1288.2</v>
      </c>
    </row>
    <row r="91" spans="1:14" ht="10.050000000000001" customHeight="1">
      <c r="A91" s="18" t="s">
        <v>445</v>
      </c>
      <c r="B91" s="19">
        <v>2002</v>
      </c>
      <c r="C91" s="18" t="s">
        <v>1709</v>
      </c>
      <c r="D91" s="20">
        <v>10</v>
      </c>
      <c r="E91" s="21">
        <v>15612.9</v>
      </c>
      <c r="F91" s="21">
        <v>1059.3</v>
      </c>
      <c r="G91" s="21">
        <v>16672.2</v>
      </c>
      <c r="H91" s="21">
        <v>113989.1</v>
      </c>
      <c r="I91" s="21">
        <v>3037.5</v>
      </c>
      <c r="J91" s="21">
        <v>117026.6</v>
      </c>
      <c r="K91" s="21">
        <v>13102.3</v>
      </c>
      <c r="L91" s="21">
        <v>1006.1</v>
      </c>
      <c r="M91" s="21">
        <v>5043</v>
      </c>
      <c r="N91" s="21">
        <v>21.6</v>
      </c>
    </row>
    <row r="92" spans="1:14" ht="10.050000000000001" customHeight="1">
      <c r="A92" s="18" t="s">
        <v>458</v>
      </c>
      <c r="B92" s="19">
        <v>2002</v>
      </c>
      <c r="C92" s="18" t="s">
        <v>1709</v>
      </c>
      <c r="D92" s="20">
        <v>10</v>
      </c>
      <c r="E92" s="21">
        <v>485.8</v>
      </c>
      <c r="F92" s="21">
        <v>150</v>
      </c>
      <c r="G92" s="21">
        <v>635.79999999999995</v>
      </c>
      <c r="H92" s="21">
        <v>3812.6</v>
      </c>
      <c r="I92" s="21">
        <v>2615.4</v>
      </c>
      <c r="J92" s="21">
        <v>6428</v>
      </c>
      <c r="K92" s="21">
        <v>268</v>
      </c>
      <c r="L92" s="21">
        <v>90.7</v>
      </c>
      <c r="M92" s="21">
        <v>19.399999999999999</v>
      </c>
      <c r="N92" s="21">
        <v>44.4</v>
      </c>
    </row>
    <row r="93" spans="1:14" ht="10.050000000000001" customHeight="1">
      <c r="A93" s="18" t="s">
        <v>433</v>
      </c>
      <c r="B93" s="19">
        <v>2002</v>
      </c>
      <c r="C93" s="18" t="s">
        <v>1709</v>
      </c>
      <c r="D93" s="20">
        <v>10</v>
      </c>
      <c r="E93" s="21">
        <v>69360.899999999994</v>
      </c>
      <c r="F93" s="21">
        <v>5298.2</v>
      </c>
      <c r="G93" s="21">
        <v>74659.100000000006</v>
      </c>
      <c r="H93" s="21">
        <v>483207.2</v>
      </c>
      <c r="I93" s="21">
        <v>27569</v>
      </c>
      <c r="J93" s="21">
        <v>510776.2</v>
      </c>
      <c r="K93" s="21">
        <v>173561.1</v>
      </c>
      <c r="L93" s="21">
        <v>5511.8</v>
      </c>
      <c r="M93" s="21">
        <v>40342.300000000003</v>
      </c>
      <c r="N93" s="21">
        <v>2318.5</v>
      </c>
    </row>
    <row r="94" spans="1:14" ht="10.050000000000001" customHeight="1">
      <c r="A94" s="18" t="s">
        <v>445</v>
      </c>
      <c r="B94" s="19">
        <v>2002</v>
      </c>
      <c r="C94" s="18" t="s">
        <v>1709</v>
      </c>
      <c r="D94" s="20">
        <v>11</v>
      </c>
      <c r="E94" s="21">
        <v>8676.7000000000007</v>
      </c>
      <c r="F94" s="21">
        <v>1601.3</v>
      </c>
      <c r="G94" s="21">
        <v>10278</v>
      </c>
      <c r="H94" s="21">
        <v>98370</v>
      </c>
      <c r="I94" s="21">
        <v>4076.5</v>
      </c>
      <c r="J94" s="21">
        <v>102446.5</v>
      </c>
      <c r="K94" s="21">
        <v>11445.9</v>
      </c>
      <c r="L94" s="21">
        <v>196.8</v>
      </c>
      <c r="M94" s="21">
        <v>1784.4</v>
      </c>
      <c r="N94" s="21">
        <v>68.8</v>
      </c>
    </row>
    <row r="95" spans="1:14" ht="10.050000000000001" customHeight="1">
      <c r="A95" s="18" t="s">
        <v>458</v>
      </c>
      <c r="B95" s="19">
        <v>2002</v>
      </c>
      <c r="C95" s="18" t="s">
        <v>1709</v>
      </c>
      <c r="D95" s="20">
        <v>11</v>
      </c>
      <c r="E95" s="21">
        <v>138.5</v>
      </c>
      <c r="F95" s="21">
        <v>52.9</v>
      </c>
      <c r="G95" s="21">
        <v>191.4</v>
      </c>
      <c r="H95" s="21">
        <v>3570.9</v>
      </c>
      <c r="I95" s="21">
        <v>2068.1</v>
      </c>
      <c r="J95" s="21">
        <v>5639</v>
      </c>
      <c r="K95" s="21">
        <v>260.3</v>
      </c>
      <c r="L95" s="21">
        <v>22.2</v>
      </c>
      <c r="M95" s="21">
        <v>0.7</v>
      </c>
      <c r="N95" s="21">
        <v>29.2</v>
      </c>
    </row>
    <row r="96" spans="1:14" ht="10.050000000000001" customHeight="1">
      <c r="A96" s="18" t="s">
        <v>433</v>
      </c>
      <c r="B96" s="19">
        <v>2002</v>
      </c>
      <c r="C96" s="18" t="s">
        <v>1709</v>
      </c>
      <c r="D96" s="20">
        <v>11</v>
      </c>
      <c r="E96" s="21">
        <v>60235.199999999997</v>
      </c>
      <c r="F96" s="21">
        <v>10402.200000000001</v>
      </c>
      <c r="G96" s="21">
        <v>70637.399999999994</v>
      </c>
      <c r="H96" s="21">
        <v>419280</v>
      </c>
      <c r="I96" s="21">
        <v>34297.599999999999</v>
      </c>
      <c r="J96" s="21">
        <v>453577.6</v>
      </c>
      <c r="K96" s="21">
        <v>154288</v>
      </c>
      <c r="L96" s="21">
        <v>7483.4</v>
      </c>
      <c r="M96" s="21">
        <v>25638.1</v>
      </c>
      <c r="N96" s="21">
        <v>1206.2</v>
      </c>
    </row>
    <row r="97" spans="1:14" ht="10.050000000000001" customHeight="1">
      <c r="A97" s="18" t="s">
        <v>445</v>
      </c>
      <c r="B97" s="19">
        <v>2002</v>
      </c>
      <c r="C97" s="18" t="s">
        <v>1709</v>
      </c>
      <c r="D97" s="20">
        <v>12</v>
      </c>
      <c r="E97" s="21">
        <v>11943.7</v>
      </c>
      <c r="F97" s="21">
        <v>1975.7</v>
      </c>
      <c r="G97" s="21">
        <v>13919.4</v>
      </c>
      <c r="H97" s="21">
        <v>88140.9</v>
      </c>
      <c r="I97" s="21">
        <v>5076.6000000000004</v>
      </c>
      <c r="J97" s="21">
        <v>93217.5</v>
      </c>
      <c r="K97" s="21">
        <v>7886.2</v>
      </c>
      <c r="L97" s="21">
        <v>279.39999999999998</v>
      </c>
      <c r="M97" s="21">
        <v>3728.5</v>
      </c>
      <c r="N97" s="21">
        <v>110.6</v>
      </c>
    </row>
    <row r="98" spans="1:14" ht="10.050000000000001" customHeight="1">
      <c r="A98" s="18" t="s">
        <v>458</v>
      </c>
      <c r="B98" s="19">
        <v>2002</v>
      </c>
      <c r="C98" s="18" t="s">
        <v>1709</v>
      </c>
      <c r="D98" s="20">
        <v>12</v>
      </c>
      <c r="E98" s="21">
        <v>220.7</v>
      </c>
      <c r="F98" s="21">
        <v>136.30000000000001</v>
      </c>
      <c r="G98" s="21">
        <v>357</v>
      </c>
      <c r="H98" s="21">
        <v>2961.9</v>
      </c>
      <c r="I98" s="21">
        <v>2003</v>
      </c>
      <c r="J98" s="21">
        <v>4964.8999999999996</v>
      </c>
      <c r="K98" s="21">
        <v>230.4</v>
      </c>
      <c r="L98" s="21">
        <v>13.1</v>
      </c>
      <c r="M98" s="21">
        <v>11.5</v>
      </c>
      <c r="N98" s="21">
        <v>31.5</v>
      </c>
    </row>
    <row r="99" spans="1:14" ht="10.050000000000001" customHeight="1">
      <c r="A99" s="18" t="s">
        <v>433</v>
      </c>
      <c r="B99" s="19">
        <v>2002</v>
      </c>
      <c r="C99" s="18" t="s">
        <v>1709</v>
      </c>
      <c r="D99" s="20">
        <v>12</v>
      </c>
      <c r="E99" s="21">
        <v>75674.600000000006</v>
      </c>
      <c r="F99" s="21">
        <v>12381.3</v>
      </c>
      <c r="G99" s="21">
        <v>88055.9</v>
      </c>
      <c r="H99" s="21">
        <v>345610.3</v>
      </c>
      <c r="I99" s="21">
        <v>38665.699999999997</v>
      </c>
      <c r="J99" s="21">
        <v>384276</v>
      </c>
      <c r="K99" s="21">
        <v>115704.9</v>
      </c>
      <c r="L99" s="21">
        <v>8164.5</v>
      </c>
      <c r="M99" s="21">
        <v>45535.8</v>
      </c>
      <c r="N99" s="21">
        <v>1066.2</v>
      </c>
    </row>
    <row r="100" spans="1:14" ht="10.050000000000001" customHeight="1">
      <c r="A100" s="18" t="s">
        <v>433</v>
      </c>
      <c r="B100" s="19">
        <v>2002</v>
      </c>
      <c r="C100" s="18" t="s">
        <v>1707</v>
      </c>
      <c r="D100" s="20">
        <v>7</v>
      </c>
      <c r="E100" s="21">
        <v>58.9</v>
      </c>
      <c r="F100" s="21">
        <v>0</v>
      </c>
      <c r="G100" s="21">
        <v>58.9</v>
      </c>
      <c r="H100" s="21">
        <v>31.4</v>
      </c>
      <c r="I100" s="21">
        <v>0</v>
      </c>
      <c r="J100" s="21">
        <v>31.4</v>
      </c>
      <c r="K100" s="21">
        <v>0</v>
      </c>
      <c r="L100" s="21">
        <v>0</v>
      </c>
      <c r="M100" s="21">
        <v>0</v>
      </c>
      <c r="N100" s="21">
        <v>0</v>
      </c>
    </row>
    <row r="101" spans="1:14" ht="10.050000000000001" customHeight="1">
      <c r="A101" s="18" t="s">
        <v>445</v>
      </c>
      <c r="B101" s="19">
        <v>2003</v>
      </c>
      <c r="C101" s="18" t="s">
        <v>1709</v>
      </c>
      <c r="D101" s="20">
        <v>1</v>
      </c>
      <c r="E101" s="21">
        <v>9263.2999999999993</v>
      </c>
      <c r="F101" s="21">
        <v>863.3</v>
      </c>
      <c r="G101" s="21">
        <v>10126.6</v>
      </c>
      <c r="H101" s="21">
        <v>73556.2</v>
      </c>
      <c r="I101" s="21">
        <v>4774</v>
      </c>
      <c r="J101" s="21">
        <v>78330.2</v>
      </c>
      <c r="K101" s="21">
        <v>6198</v>
      </c>
      <c r="L101" s="21">
        <v>178.2</v>
      </c>
      <c r="M101" s="21">
        <v>1613.8</v>
      </c>
      <c r="N101" s="21">
        <v>252.6</v>
      </c>
    </row>
    <row r="102" spans="1:14" ht="10.050000000000001" customHeight="1">
      <c r="A102" s="18" t="s">
        <v>458</v>
      </c>
      <c r="B102" s="19">
        <v>2003</v>
      </c>
      <c r="C102" s="18" t="s">
        <v>1709</v>
      </c>
      <c r="D102" s="20">
        <v>1</v>
      </c>
      <c r="E102" s="21">
        <v>112.8</v>
      </c>
      <c r="F102" s="21">
        <v>3.4</v>
      </c>
      <c r="G102" s="21">
        <v>116.2</v>
      </c>
      <c r="H102" s="21">
        <v>2534</v>
      </c>
      <c r="I102" s="21">
        <v>1982.9</v>
      </c>
      <c r="J102" s="21">
        <v>4516.8999999999996</v>
      </c>
      <c r="K102" s="21">
        <v>141.30000000000001</v>
      </c>
      <c r="L102" s="21">
        <v>12.6</v>
      </c>
      <c r="M102" s="21">
        <v>63.4</v>
      </c>
      <c r="N102" s="21">
        <v>38.299999999999997</v>
      </c>
    </row>
    <row r="103" spans="1:14" ht="10.050000000000001" customHeight="1">
      <c r="A103" s="18" t="s">
        <v>433</v>
      </c>
      <c r="B103" s="19">
        <v>2003</v>
      </c>
      <c r="C103" s="18" t="s">
        <v>1709</v>
      </c>
      <c r="D103" s="20">
        <v>1</v>
      </c>
      <c r="E103" s="21">
        <v>75373.3</v>
      </c>
      <c r="F103" s="21">
        <v>9356.1</v>
      </c>
      <c r="G103" s="21">
        <v>84729.4</v>
      </c>
      <c r="H103" s="21">
        <v>351265.2</v>
      </c>
      <c r="I103" s="21">
        <v>36786</v>
      </c>
      <c r="J103" s="21">
        <v>388051.20000000001</v>
      </c>
      <c r="K103" s="21">
        <v>68244.600000000006</v>
      </c>
      <c r="L103" s="21">
        <v>3426.7</v>
      </c>
      <c r="M103" s="21">
        <v>49764.9</v>
      </c>
      <c r="N103" s="21">
        <v>1111.8</v>
      </c>
    </row>
    <row r="104" spans="1:14" ht="10.050000000000001" customHeight="1">
      <c r="A104" s="18" t="s">
        <v>445</v>
      </c>
      <c r="B104" s="19">
        <v>2003</v>
      </c>
      <c r="C104" s="18" t="s">
        <v>1709</v>
      </c>
      <c r="D104" s="20">
        <v>2</v>
      </c>
      <c r="E104" s="21">
        <v>8924.4</v>
      </c>
      <c r="F104" s="21">
        <v>1299.8</v>
      </c>
      <c r="G104" s="21">
        <v>10224.200000000001</v>
      </c>
      <c r="H104" s="21">
        <v>59849.7</v>
      </c>
      <c r="I104" s="21">
        <v>4245.2</v>
      </c>
      <c r="J104" s="21">
        <v>64094.9</v>
      </c>
      <c r="K104" s="21">
        <v>5042</v>
      </c>
      <c r="L104" s="21">
        <v>282.7</v>
      </c>
      <c r="M104" s="21">
        <v>1346</v>
      </c>
      <c r="N104" s="21">
        <v>92.7</v>
      </c>
    </row>
    <row r="105" spans="1:14" ht="10.050000000000001" customHeight="1">
      <c r="A105" s="18" t="s">
        <v>458</v>
      </c>
      <c r="B105" s="19">
        <v>2003</v>
      </c>
      <c r="C105" s="18" t="s">
        <v>1709</v>
      </c>
      <c r="D105" s="20">
        <v>2</v>
      </c>
      <c r="E105" s="21">
        <v>68.3</v>
      </c>
      <c r="F105" s="21">
        <v>5.8</v>
      </c>
      <c r="G105" s="21">
        <v>74.099999999999994</v>
      </c>
      <c r="H105" s="21">
        <v>2398</v>
      </c>
      <c r="I105" s="21">
        <v>1864.4</v>
      </c>
      <c r="J105" s="21">
        <v>4262.3999999999996</v>
      </c>
      <c r="K105" s="21">
        <v>104.9</v>
      </c>
      <c r="L105" s="21">
        <v>8.6</v>
      </c>
      <c r="M105" s="21">
        <v>3.5</v>
      </c>
      <c r="N105" s="21">
        <v>41.5</v>
      </c>
    </row>
    <row r="106" spans="1:14" ht="10.050000000000001" customHeight="1">
      <c r="A106" s="18" t="s">
        <v>433</v>
      </c>
      <c r="B106" s="19">
        <v>2003</v>
      </c>
      <c r="C106" s="18" t="s">
        <v>1709</v>
      </c>
      <c r="D106" s="20">
        <v>2</v>
      </c>
      <c r="E106" s="21">
        <v>44783.4</v>
      </c>
      <c r="F106" s="21">
        <v>6511.6</v>
      </c>
      <c r="G106" s="21">
        <v>51295</v>
      </c>
      <c r="H106" s="21">
        <v>323670</v>
      </c>
      <c r="I106" s="21">
        <v>26758.3</v>
      </c>
      <c r="J106" s="21">
        <v>350428.3</v>
      </c>
      <c r="K106" s="21">
        <v>49437.1</v>
      </c>
      <c r="L106" s="21">
        <v>2706.4</v>
      </c>
      <c r="M106" s="21">
        <v>20874.7</v>
      </c>
      <c r="N106" s="21">
        <v>639.20000000000005</v>
      </c>
    </row>
    <row r="107" spans="1:14" ht="10.050000000000001" customHeight="1">
      <c r="A107" s="18" t="s">
        <v>445</v>
      </c>
      <c r="B107" s="19">
        <v>2003</v>
      </c>
      <c r="C107" s="18" t="s">
        <v>1709</v>
      </c>
      <c r="D107" s="20">
        <v>3</v>
      </c>
      <c r="E107" s="21">
        <v>11906.3</v>
      </c>
      <c r="F107" s="21">
        <v>642.79999999999995</v>
      </c>
      <c r="G107" s="21">
        <v>12549.1</v>
      </c>
      <c r="H107" s="21">
        <v>44063.8</v>
      </c>
      <c r="I107" s="21">
        <v>3089</v>
      </c>
      <c r="J107" s="21">
        <v>47152.800000000003</v>
      </c>
      <c r="K107" s="21">
        <v>1009.2</v>
      </c>
      <c r="L107" s="21">
        <v>94.8</v>
      </c>
      <c r="M107" s="21">
        <v>4080.5</v>
      </c>
      <c r="N107" s="21">
        <v>47.1</v>
      </c>
    </row>
    <row r="108" spans="1:14" ht="10.050000000000001" customHeight="1">
      <c r="A108" s="18" t="s">
        <v>458</v>
      </c>
      <c r="B108" s="19">
        <v>2003</v>
      </c>
      <c r="C108" s="18" t="s">
        <v>1709</v>
      </c>
      <c r="D108" s="20">
        <v>3</v>
      </c>
      <c r="E108" s="21">
        <v>27.8</v>
      </c>
      <c r="F108" s="21">
        <v>185.1</v>
      </c>
      <c r="G108" s="21">
        <v>212.9</v>
      </c>
      <c r="H108" s="21">
        <v>2043</v>
      </c>
      <c r="I108" s="21">
        <v>1989</v>
      </c>
      <c r="J108" s="21">
        <v>4032</v>
      </c>
      <c r="K108" s="21">
        <v>88.5</v>
      </c>
      <c r="L108" s="21">
        <v>1.8</v>
      </c>
      <c r="M108" s="21">
        <v>0.8</v>
      </c>
      <c r="N108" s="21">
        <v>17.399999999999999</v>
      </c>
    </row>
    <row r="109" spans="1:14" ht="10.050000000000001" customHeight="1">
      <c r="A109" s="18" t="s">
        <v>433</v>
      </c>
      <c r="B109" s="19">
        <v>2003</v>
      </c>
      <c r="C109" s="18" t="s">
        <v>1709</v>
      </c>
      <c r="D109" s="20">
        <v>3</v>
      </c>
      <c r="E109" s="21">
        <v>46605.8</v>
      </c>
      <c r="F109" s="21">
        <v>3720.5</v>
      </c>
      <c r="G109" s="21">
        <v>50326.3</v>
      </c>
      <c r="H109" s="21">
        <v>296052.40000000002</v>
      </c>
      <c r="I109" s="21">
        <v>20858</v>
      </c>
      <c r="J109" s="21">
        <v>316910.40000000002</v>
      </c>
      <c r="K109" s="21">
        <v>26460.400000000001</v>
      </c>
      <c r="L109" s="21">
        <v>1870.9</v>
      </c>
      <c r="M109" s="21">
        <v>24341.200000000001</v>
      </c>
      <c r="N109" s="21">
        <v>506.4</v>
      </c>
    </row>
    <row r="110" spans="1:14" ht="10.050000000000001" customHeight="1">
      <c r="A110" s="18" t="s">
        <v>445</v>
      </c>
      <c r="B110" s="19">
        <v>2003</v>
      </c>
      <c r="C110" s="18" t="s">
        <v>1709</v>
      </c>
      <c r="D110" s="20">
        <v>4</v>
      </c>
      <c r="E110" s="21">
        <v>4675.2</v>
      </c>
      <c r="F110" s="21">
        <v>806</v>
      </c>
      <c r="G110" s="21">
        <v>5481.2</v>
      </c>
      <c r="H110" s="21">
        <v>41627.4</v>
      </c>
      <c r="I110" s="21">
        <v>3331.6</v>
      </c>
      <c r="J110" s="21">
        <v>44959</v>
      </c>
      <c r="K110" s="21">
        <v>723.9</v>
      </c>
      <c r="L110" s="21">
        <v>161</v>
      </c>
      <c r="M110" s="21">
        <v>362.7</v>
      </c>
      <c r="N110" s="21">
        <v>85.1</v>
      </c>
    </row>
    <row r="111" spans="1:14" ht="10.050000000000001" customHeight="1">
      <c r="A111" s="18" t="s">
        <v>458</v>
      </c>
      <c r="B111" s="19">
        <v>2003</v>
      </c>
      <c r="C111" s="18" t="s">
        <v>1709</v>
      </c>
      <c r="D111" s="20">
        <v>4</v>
      </c>
      <c r="E111" s="21">
        <v>23.3</v>
      </c>
      <c r="F111" s="21">
        <v>0</v>
      </c>
      <c r="G111" s="21">
        <v>23.3</v>
      </c>
      <c r="H111" s="21">
        <v>1729.8</v>
      </c>
      <c r="I111" s="21">
        <v>1786.8</v>
      </c>
      <c r="J111" s="21">
        <v>3516.6</v>
      </c>
      <c r="K111" s="21">
        <v>74.099999999999994</v>
      </c>
      <c r="L111" s="21">
        <v>0</v>
      </c>
      <c r="M111" s="21">
        <v>2.5</v>
      </c>
      <c r="N111" s="21">
        <v>11.9</v>
      </c>
    </row>
    <row r="112" spans="1:14" ht="10.050000000000001" customHeight="1">
      <c r="A112" s="18" t="s">
        <v>433</v>
      </c>
      <c r="B112" s="19">
        <v>2003</v>
      </c>
      <c r="C112" s="18" t="s">
        <v>1709</v>
      </c>
      <c r="D112" s="20">
        <v>4</v>
      </c>
      <c r="E112" s="21">
        <v>29176.2</v>
      </c>
      <c r="F112" s="21">
        <v>1107.8</v>
      </c>
      <c r="G112" s="21">
        <v>30284</v>
      </c>
      <c r="H112" s="21">
        <v>241511.1</v>
      </c>
      <c r="I112" s="21">
        <v>13979.5</v>
      </c>
      <c r="J112" s="21">
        <v>255490.6</v>
      </c>
      <c r="K112" s="21">
        <v>18017.3</v>
      </c>
      <c r="L112" s="21">
        <v>1718.3</v>
      </c>
      <c r="M112" s="21">
        <v>9515.7000000000007</v>
      </c>
      <c r="N112" s="21">
        <v>645.70000000000005</v>
      </c>
    </row>
    <row r="113" spans="1:14" ht="10.050000000000001" customHeight="1">
      <c r="A113" s="18" t="s">
        <v>445</v>
      </c>
      <c r="B113" s="19">
        <v>2003</v>
      </c>
      <c r="C113" s="18" t="s">
        <v>1709</v>
      </c>
      <c r="D113" s="20">
        <v>5</v>
      </c>
      <c r="E113" s="21">
        <v>3524.9</v>
      </c>
      <c r="F113" s="21">
        <v>124.6</v>
      </c>
      <c r="G113" s="21">
        <v>3649.5</v>
      </c>
      <c r="H113" s="21">
        <v>28570.5</v>
      </c>
      <c r="I113" s="21">
        <v>2318.6</v>
      </c>
      <c r="J113" s="21">
        <v>30889.1</v>
      </c>
      <c r="K113" s="21">
        <v>345.1</v>
      </c>
      <c r="L113" s="21">
        <v>44.8</v>
      </c>
      <c r="M113" s="21">
        <v>402.8</v>
      </c>
      <c r="N113" s="21">
        <v>20.8</v>
      </c>
    </row>
    <row r="114" spans="1:14" ht="10.050000000000001" customHeight="1">
      <c r="A114" s="18" t="s">
        <v>458</v>
      </c>
      <c r="B114" s="19">
        <v>2003</v>
      </c>
      <c r="C114" s="18" t="s">
        <v>1709</v>
      </c>
      <c r="D114" s="20">
        <v>5</v>
      </c>
      <c r="E114" s="21">
        <v>39.200000000000003</v>
      </c>
      <c r="F114" s="21">
        <v>0</v>
      </c>
      <c r="G114" s="21">
        <v>39.200000000000003</v>
      </c>
      <c r="H114" s="21">
        <v>1400.7</v>
      </c>
      <c r="I114" s="21">
        <v>1681.6</v>
      </c>
      <c r="J114" s="21">
        <v>3082.3</v>
      </c>
      <c r="K114" s="21">
        <v>60.1</v>
      </c>
      <c r="L114" s="21">
        <v>0</v>
      </c>
      <c r="M114" s="21">
        <v>8.8000000000000007</v>
      </c>
      <c r="N114" s="21">
        <v>5.2</v>
      </c>
    </row>
    <row r="115" spans="1:14" ht="10.050000000000001" customHeight="1">
      <c r="A115" s="18" t="s">
        <v>433</v>
      </c>
      <c r="B115" s="19">
        <v>2003</v>
      </c>
      <c r="C115" s="18" t="s">
        <v>1709</v>
      </c>
      <c r="D115" s="20">
        <v>5</v>
      </c>
      <c r="E115" s="21">
        <v>24460.3</v>
      </c>
      <c r="F115" s="21">
        <v>302</v>
      </c>
      <c r="G115" s="21">
        <v>24762.3</v>
      </c>
      <c r="H115" s="21">
        <v>185138.6</v>
      </c>
      <c r="I115" s="21">
        <v>10871.8</v>
      </c>
      <c r="J115" s="21">
        <v>196010.4</v>
      </c>
      <c r="K115" s="21">
        <v>6937.8</v>
      </c>
      <c r="L115" s="21">
        <v>536.6</v>
      </c>
      <c r="M115" s="21">
        <v>11152</v>
      </c>
      <c r="N115" s="21">
        <v>464.1</v>
      </c>
    </row>
    <row r="116" spans="1:14" ht="10.050000000000001" customHeight="1">
      <c r="A116" s="18" t="s">
        <v>445</v>
      </c>
      <c r="B116" s="19">
        <v>2003</v>
      </c>
      <c r="C116" s="18" t="s">
        <v>1709</v>
      </c>
      <c r="D116" s="20">
        <v>6</v>
      </c>
      <c r="E116" s="21">
        <v>3082.1</v>
      </c>
      <c r="F116" s="21">
        <v>1.2</v>
      </c>
      <c r="G116" s="21">
        <v>3083.3</v>
      </c>
      <c r="H116" s="21">
        <v>18599.900000000001</v>
      </c>
      <c r="I116" s="21">
        <v>1539.1</v>
      </c>
      <c r="J116" s="21">
        <v>20139</v>
      </c>
      <c r="K116" s="21">
        <v>14</v>
      </c>
      <c r="L116" s="21">
        <v>194.5</v>
      </c>
      <c r="M116" s="21">
        <v>481.4</v>
      </c>
      <c r="N116" s="21">
        <v>42.7</v>
      </c>
    </row>
    <row r="117" spans="1:14" ht="10.050000000000001" customHeight="1">
      <c r="A117" s="18" t="s">
        <v>458</v>
      </c>
      <c r="B117" s="19">
        <v>2003</v>
      </c>
      <c r="C117" s="18" t="s">
        <v>1709</v>
      </c>
      <c r="D117" s="20">
        <v>6</v>
      </c>
      <c r="E117" s="21">
        <v>88</v>
      </c>
      <c r="F117" s="21">
        <v>0</v>
      </c>
      <c r="G117" s="21">
        <v>88</v>
      </c>
      <c r="H117" s="21">
        <v>1044.5999999999999</v>
      </c>
      <c r="I117" s="21">
        <v>1579.5</v>
      </c>
      <c r="J117" s="21">
        <v>2624.1</v>
      </c>
      <c r="K117" s="21">
        <v>28.4</v>
      </c>
      <c r="L117" s="21">
        <v>0</v>
      </c>
      <c r="M117" s="21">
        <v>14.9</v>
      </c>
      <c r="N117" s="21">
        <v>16.8</v>
      </c>
    </row>
    <row r="118" spans="1:14" ht="10.050000000000001" customHeight="1">
      <c r="A118" s="18" t="s">
        <v>433</v>
      </c>
      <c r="B118" s="19">
        <v>2003</v>
      </c>
      <c r="C118" s="18" t="s">
        <v>1709</v>
      </c>
      <c r="D118" s="20">
        <v>6</v>
      </c>
      <c r="E118" s="21">
        <v>16339.5</v>
      </c>
      <c r="F118" s="21">
        <v>271.39999999999998</v>
      </c>
      <c r="G118" s="21">
        <v>16610.900000000001</v>
      </c>
      <c r="H118" s="21">
        <v>119375.6</v>
      </c>
      <c r="I118" s="21">
        <v>4738</v>
      </c>
      <c r="J118" s="21">
        <v>124113.60000000001</v>
      </c>
      <c r="K118" s="21">
        <v>2266</v>
      </c>
      <c r="L118" s="21">
        <v>1024.5999999999999</v>
      </c>
      <c r="M118" s="21">
        <v>5364.5</v>
      </c>
      <c r="N118" s="21">
        <v>331.9</v>
      </c>
    </row>
    <row r="119" spans="1:14" ht="10.050000000000001" customHeight="1">
      <c r="A119" s="18" t="s">
        <v>445</v>
      </c>
      <c r="B119" s="19">
        <v>2003</v>
      </c>
      <c r="C119" s="18" t="s">
        <v>1707</v>
      </c>
      <c r="D119" s="20">
        <v>7</v>
      </c>
      <c r="E119" s="21">
        <v>30643.8</v>
      </c>
      <c r="F119" s="21">
        <v>461.7</v>
      </c>
      <c r="G119" s="21">
        <v>31105.5</v>
      </c>
      <c r="H119" s="21">
        <v>40980.400000000001</v>
      </c>
      <c r="I119" s="21">
        <v>2140.1999999999998</v>
      </c>
      <c r="J119" s="21">
        <v>43120.6</v>
      </c>
      <c r="K119" s="21">
        <v>2985.4</v>
      </c>
      <c r="L119" s="21">
        <v>2978</v>
      </c>
      <c r="M119" s="21">
        <v>6.6</v>
      </c>
      <c r="N119" s="21">
        <v>0</v>
      </c>
    </row>
    <row r="120" spans="1:14" ht="10.050000000000001" customHeight="1">
      <c r="A120" s="18" t="s">
        <v>458</v>
      </c>
      <c r="B120" s="19">
        <v>2003</v>
      </c>
      <c r="C120" s="18" t="s">
        <v>1707</v>
      </c>
      <c r="D120" s="20">
        <v>7</v>
      </c>
      <c r="E120" s="21">
        <v>319.5</v>
      </c>
      <c r="F120" s="21">
        <v>182.7</v>
      </c>
      <c r="G120" s="21">
        <v>502.2</v>
      </c>
      <c r="H120" s="21">
        <v>1013.8</v>
      </c>
      <c r="I120" s="21">
        <v>1679.1</v>
      </c>
      <c r="J120" s="21">
        <v>2692.9</v>
      </c>
      <c r="K120" s="21">
        <v>100.1</v>
      </c>
      <c r="L120" s="21">
        <v>87</v>
      </c>
      <c r="M120" s="21">
        <v>0.4</v>
      </c>
      <c r="N120" s="21">
        <v>14.9</v>
      </c>
    </row>
    <row r="121" spans="1:14" ht="10.050000000000001" customHeight="1">
      <c r="A121" s="18" t="s">
        <v>433</v>
      </c>
      <c r="B121" s="19">
        <v>2003</v>
      </c>
      <c r="C121" s="18" t="s">
        <v>1707</v>
      </c>
      <c r="D121" s="20">
        <v>7</v>
      </c>
      <c r="E121" s="21">
        <v>647975.80000000005</v>
      </c>
      <c r="F121" s="21">
        <v>13325.2</v>
      </c>
      <c r="G121" s="21">
        <v>661301</v>
      </c>
      <c r="H121" s="21">
        <v>667269</v>
      </c>
      <c r="I121" s="21">
        <v>17046.8</v>
      </c>
      <c r="J121" s="21">
        <v>684315.8</v>
      </c>
      <c r="K121" s="21">
        <v>222943.5</v>
      </c>
      <c r="L121" s="21">
        <v>234036.3</v>
      </c>
      <c r="M121" s="21">
        <v>12239.5</v>
      </c>
      <c r="N121" s="21">
        <v>1119.3</v>
      </c>
    </row>
    <row r="122" spans="1:14" ht="10.050000000000001" customHeight="1">
      <c r="A122" s="18" t="s">
        <v>445</v>
      </c>
      <c r="B122" s="19">
        <v>2003</v>
      </c>
      <c r="C122" s="18" t="s">
        <v>1707</v>
      </c>
      <c r="D122" s="20">
        <v>8</v>
      </c>
      <c r="E122" s="21">
        <v>111709.8</v>
      </c>
      <c r="F122" s="21">
        <v>746.1</v>
      </c>
      <c r="G122" s="21">
        <v>112455.9</v>
      </c>
      <c r="H122" s="21">
        <v>84297.2</v>
      </c>
      <c r="I122" s="21">
        <v>2325.4</v>
      </c>
      <c r="J122" s="21">
        <v>86622.6</v>
      </c>
      <c r="K122" s="21">
        <v>8360.9</v>
      </c>
      <c r="L122" s="21">
        <v>8086.1</v>
      </c>
      <c r="M122" s="21">
        <v>2695.5</v>
      </c>
      <c r="N122" s="21">
        <v>15.1</v>
      </c>
    </row>
    <row r="123" spans="1:14" ht="10.050000000000001" customHeight="1">
      <c r="A123" s="18" t="s">
        <v>458</v>
      </c>
      <c r="B123" s="19">
        <v>2003</v>
      </c>
      <c r="C123" s="18" t="s">
        <v>1707</v>
      </c>
      <c r="D123" s="20">
        <v>8</v>
      </c>
      <c r="E123" s="21">
        <v>3172.1</v>
      </c>
      <c r="F123" s="21">
        <v>157</v>
      </c>
      <c r="G123" s="21">
        <v>3329.1</v>
      </c>
      <c r="H123" s="21">
        <v>3674.4</v>
      </c>
      <c r="I123" s="21">
        <v>1854.6</v>
      </c>
      <c r="J123" s="21">
        <v>5529</v>
      </c>
      <c r="K123" s="21">
        <v>192.4</v>
      </c>
      <c r="L123" s="21">
        <v>129.9</v>
      </c>
      <c r="M123" s="21">
        <v>0</v>
      </c>
      <c r="N123" s="21">
        <v>37.6</v>
      </c>
    </row>
    <row r="124" spans="1:14" ht="10.050000000000001" customHeight="1">
      <c r="A124" s="18" t="s">
        <v>433</v>
      </c>
      <c r="B124" s="19">
        <v>2003</v>
      </c>
      <c r="C124" s="18" t="s">
        <v>1707</v>
      </c>
      <c r="D124" s="20">
        <v>8</v>
      </c>
      <c r="E124" s="21">
        <v>131829.5</v>
      </c>
      <c r="F124" s="21">
        <v>2807.6</v>
      </c>
      <c r="G124" s="21">
        <v>134637.1</v>
      </c>
      <c r="H124" s="21">
        <v>685020.7</v>
      </c>
      <c r="I124" s="21">
        <v>19703.599999999999</v>
      </c>
      <c r="J124" s="21">
        <v>704724.3</v>
      </c>
      <c r="K124" s="21">
        <v>250817.9</v>
      </c>
      <c r="L124" s="21">
        <v>51918.5</v>
      </c>
      <c r="M124" s="21">
        <v>23167.9</v>
      </c>
      <c r="N124" s="21">
        <v>970.7</v>
      </c>
    </row>
    <row r="125" spans="1:14" ht="10.050000000000001" customHeight="1">
      <c r="A125" s="18" t="s">
        <v>445</v>
      </c>
      <c r="B125" s="19">
        <v>2003</v>
      </c>
      <c r="C125" s="18" t="s">
        <v>1707</v>
      </c>
      <c r="D125" s="20">
        <v>9</v>
      </c>
      <c r="E125" s="21">
        <v>18911.3</v>
      </c>
      <c r="F125" s="21">
        <v>172.7</v>
      </c>
      <c r="G125" s="21">
        <v>19084</v>
      </c>
      <c r="H125" s="21">
        <v>59268.5</v>
      </c>
      <c r="I125" s="21">
        <v>2455.5</v>
      </c>
      <c r="J125" s="21">
        <v>61724</v>
      </c>
      <c r="K125" s="21">
        <v>4726.8</v>
      </c>
      <c r="L125" s="21">
        <v>508.1</v>
      </c>
      <c r="M125" s="21">
        <v>4003.1</v>
      </c>
      <c r="N125" s="21">
        <v>149.80000000000001</v>
      </c>
    </row>
    <row r="126" spans="1:14" ht="10.050000000000001" customHeight="1">
      <c r="A126" s="18" t="s">
        <v>458</v>
      </c>
      <c r="B126" s="19">
        <v>2003</v>
      </c>
      <c r="C126" s="18" t="s">
        <v>1707</v>
      </c>
      <c r="D126" s="20">
        <v>9</v>
      </c>
      <c r="E126" s="21">
        <v>792.1</v>
      </c>
      <c r="F126" s="21">
        <v>12.3</v>
      </c>
      <c r="G126" s="21">
        <v>804.4</v>
      </c>
      <c r="H126" s="21">
        <v>3861.6</v>
      </c>
      <c r="I126" s="21">
        <v>1849.4</v>
      </c>
      <c r="J126" s="21">
        <v>5711</v>
      </c>
      <c r="K126" s="21">
        <v>203.3</v>
      </c>
      <c r="L126" s="21">
        <v>66.5</v>
      </c>
      <c r="M126" s="21">
        <v>16.8</v>
      </c>
      <c r="N126" s="21">
        <v>38.799999999999997</v>
      </c>
    </row>
    <row r="127" spans="1:14" ht="10.050000000000001" customHeight="1">
      <c r="A127" s="18" t="s">
        <v>433</v>
      </c>
      <c r="B127" s="19">
        <v>2003</v>
      </c>
      <c r="C127" s="18" t="s">
        <v>1707</v>
      </c>
      <c r="D127" s="20">
        <v>9</v>
      </c>
      <c r="E127" s="21">
        <v>62334.9</v>
      </c>
      <c r="F127" s="21">
        <v>562.20000000000005</v>
      </c>
      <c r="G127" s="21">
        <v>62897.1</v>
      </c>
      <c r="H127" s="21">
        <v>645858.4</v>
      </c>
      <c r="I127" s="21">
        <v>19533.8</v>
      </c>
      <c r="J127" s="21">
        <v>665392.19999999995</v>
      </c>
      <c r="K127" s="21">
        <v>211844.1</v>
      </c>
      <c r="L127" s="21">
        <v>5281.4</v>
      </c>
      <c r="M127" s="21">
        <v>42765.3</v>
      </c>
      <c r="N127" s="21">
        <v>1357.6</v>
      </c>
    </row>
    <row r="128" spans="1:14" ht="10.050000000000001" customHeight="1">
      <c r="A128" s="18" t="s">
        <v>445</v>
      </c>
      <c r="B128" s="19">
        <v>2003</v>
      </c>
      <c r="C128" s="18" t="s">
        <v>1707</v>
      </c>
      <c r="D128" s="20">
        <v>10</v>
      </c>
      <c r="E128" s="21">
        <v>6888.3</v>
      </c>
      <c r="F128" s="21">
        <v>967.4</v>
      </c>
      <c r="G128" s="21">
        <v>7855.7</v>
      </c>
      <c r="H128" s="21">
        <v>55439.1</v>
      </c>
      <c r="I128" s="21">
        <v>3388.9</v>
      </c>
      <c r="J128" s="21">
        <v>58828</v>
      </c>
      <c r="K128" s="21">
        <v>4036.8</v>
      </c>
      <c r="L128" s="21">
        <v>962.3</v>
      </c>
      <c r="M128" s="21">
        <v>1603.1</v>
      </c>
      <c r="N128" s="21">
        <v>49.2</v>
      </c>
    </row>
    <row r="129" spans="1:14" ht="10.050000000000001" customHeight="1">
      <c r="A129" s="18" t="s">
        <v>458</v>
      </c>
      <c r="B129" s="19">
        <v>2003</v>
      </c>
      <c r="C129" s="18" t="s">
        <v>1707</v>
      </c>
      <c r="D129" s="20">
        <v>10</v>
      </c>
      <c r="E129" s="21">
        <v>107.6</v>
      </c>
      <c r="F129" s="21">
        <v>0.4</v>
      </c>
      <c r="G129" s="21">
        <v>108</v>
      </c>
      <c r="H129" s="21">
        <v>3330.8</v>
      </c>
      <c r="I129" s="21">
        <v>1816.9</v>
      </c>
      <c r="J129" s="21">
        <v>5147.7</v>
      </c>
      <c r="K129" s="21">
        <v>128</v>
      </c>
      <c r="L129" s="21">
        <v>0</v>
      </c>
      <c r="M129" s="21">
        <v>52.9</v>
      </c>
      <c r="N129" s="21">
        <v>22.4</v>
      </c>
    </row>
    <row r="130" spans="1:14" ht="10.050000000000001" customHeight="1">
      <c r="A130" s="18" t="s">
        <v>433</v>
      </c>
      <c r="B130" s="19">
        <v>2003</v>
      </c>
      <c r="C130" s="18" t="s">
        <v>1707</v>
      </c>
      <c r="D130" s="20">
        <v>10</v>
      </c>
      <c r="E130" s="21">
        <v>54082.400000000001</v>
      </c>
      <c r="F130" s="21">
        <v>6245.4</v>
      </c>
      <c r="G130" s="21">
        <v>60327.8</v>
      </c>
      <c r="H130" s="21">
        <v>590197.9</v>
      </c>
      <c r="I130" s="21">
        <v>23777</v>
      </c>
      <c r="J130" s="21">
        <v>613974.9</v>
      </c>
      <c r="K130" s="21">
        <v>181346.8</v>
      </c>
      <c r="L130" s="21">
        <v>3720.2</v>
      </c>
      <c r="M130" s="21">
        <v>32155.200000000001</v>
      </c>
      <c r="N130" s="21">
        <v>2062.3000000000002</v>
      </c>
    </row>
    <row r="131" spans="1:14" ht="10.050000000000001" customHeight="1">
      <c r="A131" s="18" t="s">
        <v>445</v>
      </c>
      <c r="B131" s="19">
        <v>2003</v>
      </c>
      <c r="C131" s="18" t="s">
        <v>1707</v>
      </c>
      <c r="D131" s="20">
        <v>11</v>
      </c>
      <c r="E131" s="21">
        <v>7667.8</v>
      </c>
      <c r="F131" s="21">
        <v>762.8</v>
      </c>
      <c r="G131" s="21">
        <v>8430.6</v>
      </c>
      <c r="H131" s="21">
        <v>50221</v>
      </c>
      <c r="I131" s="21">
        <v>3859.5</v>
      </c>
      <c r="J131" s="21">
        <v>54080.5</v>
      </c>
      <c r="K131" s="21">
        <v>3647.3</v>
      </c>
      <c r="L131" s="21">
        <v>4949.6000000000004</v>
      </c>
      <c r="M131" s="21">
        <v>5274.8</v>
      </c>
      <c r="N131" s="21">
        <v>64.3</v>
      </c>
    </row>
    <row r="132" spans="1:14" ht="10.050000000000001" customHeight="1">
      <c r="A132" s="18" t="s">
        <v>458</v>
      </c>
      <c r="B132" s="19">
        <v>2003</v>
      </c>
      <c r="C132" s="18" t="s">
        <v>1707</v>
      </c>
      <c r="D132" s="20">
        <v>11</v>
      </c>
      <c r="E132" s="21">
        <v>107.1</v>
      </c>
      <c r="F132" s="21">
        <v>0</v>
      </c>
      <c r="G132" s="21">
        <v>107.1</v>
      </c>
      <c r="H132" s="21">
        <v>2694.7</v>
      </c>
      <c r="I132" s="21">
        <v>1806.9</v>
      </c>
      <c r="J132" s="21">
        <v>4501.6000000000004</v>
      </c>
      <c r="K132" s="21">
        <v>88.1</v>
      </c>
      <c r="L132" s="21">
        <v>-26.9</v>
      </c>
      <c r="M132" s="21">
        <v>1.3</v>
      </c>
      <c r="N132" s="21">
        <v>11.7</v>
      </c>
    </row>
    <row r="133" spans="1:14" ht="10.050000000000001" customHeight="1">
      <c r="A133" s="18" t="s">
        <v>433</v>
      </c>
      <c r="B133" s="19">
        <v>2003</v>
      </c>
      <c r="C133" s="18" t="s">
        <v>1707</v>
      </c>
      <c r="D133" s="20">
        <v>11</v>
      </c>
      <c r="E133" s="21">
        <v>73691.8</v>
      </c>
      <c r="F133" s="21">
        <v>12815.4</v>
      </c>
      <c r="G133" s="21">
        <v>86507.199999999997</v>
      </c>
      <c r="H133" s="21">
        <v>550991.30000000005</v>
      </c>
      <c r="I133" s="21">
        <v>34124.699999999997</v>
      </c>
      <c r="J133" s="21">
        <v>585116</v>
      </c>
      <c r="K133" s="21">
        <v>148184.70000000001</v>
      </c>
      <c r="L133" s="21">
        <v>13573.8</v>
      </c>
      <c r="M133" s="21">
        <v>45227</v>
      </c>
      <c r="N133" s="21">
        <v>1605.6</v>
      </c>
    </row>
    <row r="134" spans="1:14" ht="10.050000000000001" customHeight="1">
      <c r="A134" s="18" t="s">
        <v>445</v>
      </c>
      <c r="B134" s="19">
        <v>2003</v>
      </c>
      <c r="C134" s="18" t="s">
        <v>1707</v>
      </c>
      <c r="D134" s="20">
        <v>12</v>
      </c>
      <c r="E134" s="21">
        <v>4890.6000000000004</v>
      </c>
      <c r="F134" s="21">
        <v>957.5</v>
      </c>
      <c r="G134" s="21">
        <v>5848.1</v>
      </c>
      <c r="H134" s="21">
        <v>40161</v>
      </c>
      <c r="I134" s="21">
        <v>4094</v>
      </c>
      <c r="J134" s="21">
        <v>44255</v>
      </c>
      <c r="K134" s="21">
        <v>3066.2</v>
      </c>
      <c r="L134" s="21">
        <v>742.9</v>
      </c>
      <c r="M134" s="21">
        <v>1270.7</v>
      </c>
      <c r="N134" s="21">
        <v>53.3</v>
      </c>
    </row>
    <row r="135" spans="1:14" ht="10.050000000000001" customHeight="1">
      <c r="A135" s="18" t="s">
        <v>458</v>
      </c>
      <c r="B135" s="19">
        <v>2003</v>
      </c>
      <c r="C135" s="18" t="s">
        <v>1707</v>
      </c>
      <c r="D135" s="20">
        <v>12</v>
      </c>
      <c r="E135" s="21">
        <v>21.8</v>
      </c>
      <c r="F135" s="21">
        <v>24.1</v>
      </c>
      <c r="G135" s="21">
        <v>45.9</v>
      </c>
      <c r="H135" s="21">
        <v>2365.6999999999998</v>
      </c>
      <c r="I135" s="21">
        <v>1141.7</v>
      </c>
      <c r="J135" s="21">
        <v>3507.4</v>
      </c>
      <c r="K135" s="21">
        <v>71.7</v>
      </c>
      <c r="L135" s="21">
        <v>5.3</v>
      </c>
      <c r="M135" s="21">
        <v>3</v>
      </c>
      <c r="N135" s="21">
        <v>18.7</v>
      </c>
    </row>
    <row r="136" spans="1:14" ht="10.050000000000001" customHeight="1">
      <c r="A136" s="18" t="s">
        <v>433</v>
      </c>
      <c r="B136" s="19">
        <v>2003</v>
      </c>
      <c r="C136" s="18" t="s">
        <v>1707</v>
      </c>
      <c r="D136" s="20">
        <v>12</v>
      </c>
      <c r="E136" s="21">
        <v>80220.5</v>
      </c>
      <c r="F136" s="21">
        <v>10132.700000000001</v>
      </c>
      <c r="G136" s="21">
        <v>90353.2</v>
      </c>
      <c r="H136" s="21">
        <v>516761.1</v>
      </c>
      <c r="I136" s="21">
        <v>39368.9</v>
      </c>
      <c r="J136" s="21">
        <v>556130</v>
      </c>
      <c r="K136" s="21">
        <v>113462.3</v>
      </c>
      <c r="L136" s="21">
        <v>14027.6</v>
      </c>
      <c r="M136" s="21">
        <v>47343</v>
      </c>
      <c r="N136" s="21">
        <v>1407</v>
      </c>
    </row>
    <row r="137" spans="1:14" ht="10.050000000000001" customHeight="1">
      <c r="A137" s="18" t="s">
        <v>445</v>
      </c>
      <c r="B137" s="19">
        <v>2004</v>
      </c>
      <c r="C137" s="18" t="s">
        <v>1707</v>
      </c>
      <c r="D137" s="20">
        <v>1</v>
      </c>
      <c r="E137" s="21">
        <v>4701.3999999999996</v>
      </c>
      <c r="F137" s="21">
        <v>1336.4</v>
      </c>
      <c r="G137" s="21">
        <v>6037.8</v>
      </c>
      <c r="H137" s="21">
        <v>37647.699999999997</v>
      </c>
      <c r="I137" s="21">
        <v>3341.5</v>
      </c>
      <c r="J137" s="21">
        <v>40989.199999999997</v>
      </c>
      <c r="K137" s="21">
        <v>1674.8</v>
      </c>
      <c r="L137" s="21">
        <v>145.5</v>
      </c>
      <c r="M137" s="21">
        <v>1478.7</v>
      </c>
      <c r="N137" s="21">
        <v>58.2</v>
      </c>
    </row>
    <row r="138" spans="1:14" ht="10.050000000000001" customHeight="1">
      <c r="A138" s="18" t="s">
        <v>458</v>
      </c>
      <c r="B138" s="19">
        <v>2004</v>
      </c>
      <c r="C138" s="18" t="s">
        <v>1707</v>
      </c>
      <c r="D138" s="20">
        <v>1</v>
      </c>
      <c r="E138" s="21">
        <v>16.899999999999999</v>
      </c>
      <c r="F138" s="21">
        <v>17.3</v>
      </c>
      <c r="G138" s="21">
        <v>34.200000000000003</v>
      </c>
      <c r="H138" s="21">
        <v>661.8</v>
      </c>
      <c r="I138" s="21">
        <v>945.5</v>
      </c>
      <c r="J138" s="21">
        <v>1607.3</v>
      </c>
      <c r="K138" s="21">
        <v>45.9</v>
      </c>
      <c r="L138" s="21">
        <v>0</v>
      </c>
      <c r="M138" s="21">
        <v>1.8</v>
      </c>
      <c r="N138" s="21">
        <v>24</v>
      </c>
    </row>
    <row r="139" spans="1:14" ht="10.050000000000001" customHeight="1">
      <c r="A139" s="18" t="s">
        <v>433</v>
      </c>
      <c r="B139" s="19">
        <v>2004</v>
      </c>
      <c r="C139" s="18" t="s">
        <v>1707</v>
      </c>
      <c r="D139" s="20">
        <v>1</v>
      </c>
      <c r="E139" s="21">
        <v>73356.399999999994</v>
      </c>
      <c r="F139" s="21">
        <v>8799.9</v>
      </c>
      <c r="G139" s="21">
        <v>82156.3</v>
      </c>
      <c r="H139" s="21">
        <v>484287.4</v>
      </c>
      <c r="I139" s="21">
        <v>35524.800000000003</v>
      </c>
      <c r="J139" s="21">
        <v>519812.2</v>
      </c>
      <c r="K139" s="21">
        <v>85129.9</v>
      </c>
      <c r="L139" s="21">
        <v>8771.8000000000102</v>
      </c>
      <c r="M139" s="21">
        <v>35087.699999999997</v>
      </c>
      <c r="N139" s="21">
        <v>2014.3</v>
      </c>
    </row>
    <row r="140" spans="1:14" ht="10.050000000000001" customHeight="1">
      <c r="A140" s="18" t="s">
        <v>445</v>
      </c>
      <c r="B140" s="19">
        <v>2004</v>
      </c>
      <c r="C140" s="18" t="s">
        <v>1707</v>
      </c>
      <c r="D140" s="20">
        <v>2</v>
      </c>
      <c r="E140" s="21">
        <v>4173.5</v>
      </c>
      <c r="F140" s="21">
        <v>497.7</v>
      </c>
      <c r="G140" s="21">
        <v>4671.2</v>
      </c>
      <c r="H140" s="21">
        <v>32027.5</v>
      </c>
      <c r="I140" s="21">
        <v>2238.1999999999998</v>
      </c>
      <c r="J140" s="21">
        <v>34265.699999999997</v>
      </c>
      <c r="K140" s="21">
        <v>1202.7</v>
      </c>
      <c r="L140" s="21">
        <v>103.1</v>
      </c>
      <c r="M140" s="21">
        <v>508</v>
      </c>
      <c r="N140" s="21">
        <v>67.2</v>
      </c>
    </row>
    <row r="141" spans="1:14" ht="10.050000000000001" customHeight="1">
      <c r="A141" s="18" t="s">
        <v>458</v>
      </c>
      <c r="B141" s="19">
        <v>2004</v>
      </c>
      <c r="C141" s="18" t="s">
        <v>1707</v>
      </c>
      <c r="D141" s="20">
        <v>2</v>
      </c>
      <c r="E141" s="21">
        <v>55.1</v>
      </c>
      <c r="F141" s="21">
        <v>72.900000000000006</v>
      </c>
      <c r="G141" s="21">
        <v>128</v>
      </c>
      <c r="H141" s="21">
        <v>535.9</v>
      </c>
      <c r="I141" s="21">
        <v>908.2</v>
      </c>
      <c r="J141" s="21">
        <v>1444.1</v>
      </c>
      <c r="K141" s="21">
        <v>43.7</v>
      </c>
      <c r="L141" s="21">
        <v>5.3</v>
      </c>
      <c r="M141" s="21">
        <v>1.8</v>
      </c>
      <c r="N141" s="21">
        <v>5.7</v>
      </c>
    </row>
    <row r="142" spans="1:14" ht="10.050000000000001" customHeight="1">
      <c r="A142" s="18" t="s">
        <v>433</v>
      </c>
      <c r="B142" s="19">
        <v>2004</v>
      </c>
      <c r="C142" s="18" t="s">
        <v>1707</v>
      </c>
      <c r="D142" s="20">
        <v>2</v>
      </c>
      <c r="E142" s="21">
        <v>64783.6</v>
      </c>
      <c r="F142" s="21">
        <v>3482.6</v>
      </c>
      <c r="G142" s="21">
        <v>68266.2</v>
      </c>
      <c r="H142" s="21">
        <v>449934.7</v>
      </c>
      <c r="I142" s="21">
        <v>26754.7</v>
      </c>
      <c r="J142" s="21">
        <v>476689.4</v>
      </c>
      <c r="K142" s="21">
        <v>69513.600000000006</v>
      </c>
      <c r="L142" s="21">
        <v>9139.7999999999993</v>
      </c>
      <c r="M142" s="21">
        <v>24079</v>
      </c>
      <c r="N142" s="21">
        <v>677.1</v>
      </c>
    </row>
    <row r="143" spans="1:14" ht="10.050000000000001" customHeight="1">
      <c r="A143" s="18" t="s">
        <v>445</v>
      </c>
      <c r="B143" s="19">
        <v>2004</v>
      </c>
      <c r="C143" s="18" t="s">
        <v>1707</v>
      </c>
      <c r="D143" s="20">
        <v>3</v>
      </c>
      <c r="E143" s="21">
        <v>4078.9</v>
      </c>
      <c r="F143" s="21">
        <v>0</v>
      </c>
      <c r="G143" s="21">
        <v>4078.9</v>
      </c>
      <c r="H143" s="21">
        <v>24130.3</v>
      </c>
      <c r="I143" s="21">
        <v>1824.1</v>
      </c>
      <c r="J143" s="21">
        <v>25954.400000000001</v>
      </c>
      <c r="K143" s="21">
        <v>501.8</v>
      </c>
      <c r="L143" s="21">
        <v>34.4</v>
      </c>
      <c r="M143" s="21">
        <v>726.6</v>
      </c>
      <c r="N143" s="21">
        <v>18.5</v>
      </c>
    </row>
    <row r="144" spans="1:14" ht="10.050000000000001" customHeight="1">
      <c r="A144" s="18" t="s">
        <v>458</v>
      </c>
      <c r="B144" s="19">
        <v>2004</v>
      </c>
      <c r="C144" s="18" t="s">
        <v>1707</v>
      </c>
      <c r="D144" s="20">
        <v>3</v>
      </c>
      <c r="E144" s="21">
        <v>25.5</v>
      </c>
      <c r="F144" s="21">
        <v>0</v>
      </c>
      <c r="G144" s="21">
        <v>25.5</v>
      </c>
      <c r="H144" s="21">
        <v>464.1</v>
      </c>
      <c r="I144" s="21">
        <v>830.5</v>
      </c>
      <c r="J144" s="21">
        <v>1294.5999999999999</v>
      </c>
      <c r="K144" s="21">
        <v>46</v>
      </c>
      <c r="L144" s="21">
        <v>2.2000000000000002</v>
      </c>
      <c r="M144" s="21">
        <v>-2.2000000000000002</v>
      </c>
      <c r="N144" s="21">
        <v>2.1</v>
      </c>
    </row>
    <row r="145" spans="1:14" ht="10.050000000000001" customHeight="1">
      <c r="A145" s="18" t="s">
        <v>433</v>
      </c>
      <c r="B145" s="19">
        <v>2004</v>
      </c>
      <c r="C145" s="18" t="s">
        <v>1707</v>
      </c>
      <c r="D145" s="20">
        <v>3</v>
      </c>
      <c r="E145" s="21">
        <v>84484.7</v>
      </c>
      <c r="F145" s="21">
        <v>788.1</v>
      </c>
      <c r="G145" s="21">
        <v>85272.8</v>
      </c>
      <c r="H145" s="21">
        <v>399942.6</v>
      </c>
      <c r="I145" s="21">
        <v>20710.3</v>
      </c>
      <c r="J145" s="21">
        <v>420652.9</v>
      </c>
      <c r="K145" s="21">
        <v>32940.300000000003</v>
      </c>
      <c r="L145" s="21">
        <v>6128.9</v>
      </c>
      <c r="M145" s="21">
        <v>42199.8</v>
      </c>
      <c r="N145" s="21">
        <v>551.20000000000005</v>
      </c>
    </row>
    <row r="146" spans="1:14" ht="10.050000000000001" customHeight="1">
      <c r="A146" s="18" t="s">
        <v>445</v>
      </c>
      <c r="B146" s="19">
        <v>2004</v>
      </c>
      <c r="C146" s="18" t="s">
        <v>1707</v>
      </c>
      <c r="D146" s="20">
        <v>4</v>
      </c>
      <c r="E146" s="21">
        <v>2016.5</v>
      </c>
      <c r="F146" s="21">
        <v>0</v>
      </c>
      <c r="G146" s="21">
        <v>2016.5</v>
      </c>
      <c r="H146" s="21">
        <v>19543.8</v>
      </c>
      <c r="I146" s="21">
        <v>1671.4</v>
      </c>
      <c r="J146" s="21">
        <v>21215.200000000001</v>
      </c>
      <c r="K146" s="21">
        <v>342.2</v>
      </c>
      <c r="L146" s="21">
        <v>10</v>
      </c>
      <c r="M146" s="21">
        <v>150.80000000000001</v>
      </c>
      <c r="N146" s="21">
        <v>18.8</v>
      </c>
    </row>
    <row r="147" spans="1:14" ht="10.050000000000001" customHeight="1">
      <c r="A147" s="18" t="s">
        <v>458</v>
      </c>
      <c r="B147" s="19">
        <v>2004</v>
      </c>
      <c r="C147" s="18" t="s">
        <v>1707</v>
      </c>
      <c r="D147" s="20">
        <v>4</v>
      </c>
      <c r="E147" s="21">
        <v>12.2</v>
      </c>
      <c r="F147" s="21">
        <v>0</v>
      </c>
      <c r="G147" s="21">
        <v>12.2</v>
      </c>
      <c r="H147" s="21">
        <v>449.2</v>
      </c>
      <c r="I147" s="21">
        <v>816.4</v>
      </c>
      <c r="J147" s="21">
        <v>1265.5999999999999</v>
      </c>
      <c r="K147" s="21">
        <v>40.9</v>
      </c>
      <c r="L147" s="21">
        <v>0.1</v>
      </c>
      <c r="M147" s="21">
        <v>2.6</v>
      </c>
      <c r="N147" s="21">
        <v>2.6</v>
      </c>
    </row>
    <row r="148" spans="1:14" ht="10.050000000000001" customHeight="1">
      <c r="A148" s="18" t="s">
        <v>433</v>
      </c>
      <c r="B148" s="19">
        <v>2004</v>
      </c>
      <c r="C148" s="18" t="s">
        <v>1707</v>
      </c>
      <c r="D148" s="20">
        <v>4</v>
      </c>
      <c r="E148" s="21">
        <v>48149.1</v>
      </c>
      <c r="F148" s="21">
        <v>437.5</v>
      </c>
      <c r="G148" s="21">
        <v>48586.6</v>
      </c>
      <c r="H148" s="21">
        <v>318602.90000000002</v>
      </c>
      <c r="I148" s="21">
        <v>13396.6</v>
      </c>
      <c r="J148" s="21">
        <v>331999.5</v>
      </c>
      <c r="K148" s="21">
        <v>16835.099999999999</v>
      </c>
      <c r="L148" s="21">
        <v>4341.7</v>
      </c>
      <c r="M148" s="21">
        <v>19443.3</v>
      </c>
      <c r="N148" s="21">
        <v>740.4</v>
      </c>
    </row>
    <row r="149" spans="1:14" ht="10.050000000000001" customHeight="1">
      <c r="A149" s="18" t="s">
        <v>445</v>
      </c>
      <c r="B149" s="19">
        <v>2004</v>
      </c>
      <c r="C149" s="18" t="s">
        <v>1707</v>
      </c>
      <c r="D149" s="20">
        <v>5</v>
      </c>
      <c r="E149" s="21">
        <v>1160.9000000000001</v>
      </c>
      <c r="F149" s="21">
        <v>74.900000000000006</v>
      </c>
      <c r="G149" s="21">
        <v>1235.8</v>
      </c>
      <c r="H149" s="21">
        <v>13571.7</v>
      </c>
      <c r="I149" s="21">
        <v>1430.7</v>
      </c>
      <c r="J149" s="21">
        <v>15002.4</v>
      </c>
      <c r="K149" s="21">
        <v>192.7</v>
      </c>
      <c r="L149" s="21">
        <v>5.5</v>
      </c>
      <c r="M149" s="21">
        <v>139.9</v>
      </c>
      <c r="N149" s="21">
        <v>38.200000000000003</v>
      </c>
    </row>
    <row r="150" spans="1:14" ht="10.050000000000001" customHeight="1">
      <c r="A150" s="18" t="s">
        <v>458</v>
      </c>
      <c r="B150" s="19">
        <v>2004</v>
      </c>
      <c r="C150" s="18" t="s">
        <v>1707</v>
      </c>
      <c r="D150" s="20">
        <v>5</v>
      </c>
      <c r="E150" s="21">
        <v>34.1</v>
      </c>
      <c r="F150" s="21">
        <v>44.6</v>
      </c>
      <c r="G150" s="21">
        <v>78.7</v>
      </c>
      <c r="H150" s="21">
        <v>402.8</v>
      </c>
      <c r="I150" s="21">
        <v>313</v>
      </c>
      <c r="J150" s="21">
        <v>715.8</v>
      </c>
      <c r="K150" s="21">
        <v>30.1</v>
      </c>
      <c r="L150" s="21">
        <v>26.3</v>
      </c>
      <c r="M150" s="21">
        <v>28.2</v>
      </c>
      <c r="N150" s="21">
        <v>8.9</v>
      </c>
    </row>
    <row r="151" spans="1:14" ht="10.050000000000001" customHeight="1">
      <c r="A151" s="18" t="s">
        <v>433</v>
      </c>
      <c r="B151" s="19">
        <v>2004</v>
      </c>
      <c r="C151" s="18" t="s">
        <v>1707</v>
      </c>
      <c r="D151" s="20">
        <v>5</v>
      </c>
      <c r="E151" s="21">
        <v>33322.199999999997</v>
      </c>
      <c r="F151" s="21">
        <v>764.7</v>
      </c>
      <c r="G151" s="21">
        <v>34086.9</v>
      </c>
      <c r="H151" s="21">
        <v>213340.4</v>
      </c>
      <c r="I151" s="21">
        <v>9639.7999999999993</v>
      </c>
      <c r="J151" s="21">
        <v>222980.2</v>
      </c>
      <c r="K151" s="21">
        <v>7000.4</v>
      </c>
      <c r="L151" s="21">
        <v>2580.6999999999998</v>
      </c>
      <c r="M151" s="21">
        <v>11828.2</v>
      </c>
      <c r="N151" s="21">
        <v>594.4</v>
      </c>
    </row>
    <row r="152" spans="1:14" ht="10.050000000000001" customHeight="1">
      <c r="A152" s="18" t="s">
        <v>445</v>
      </c>
      <c r="B152" s="19">
        <v>2004</v>
      </c>
      <c r="C152" s="18" t="s">
        <v>1707</v>
      </c>
      <c r="D152" s="20">
        <v>6</v>
      </c>
      <c r="E152" s="21">
        <v>373.8</v>
      </c>
      <c r="F152" s="21">
        <v>6.3</v>
      </c>
      <c r="G152" s="21">
        <v>380.1</v>
      </c>
      <c r="H152" s="21">
        <v>8741.2999999999993</v>
      </c>
      <c r="I152" s="21">
        <v>548.6</v>
      </c>
      <c r="J152" s="21">
        <v>9289.9</v>
      </c>
      <c r="K152" s="21">
        <v>16.7</v>
      </c>
      <c r="L152" s="21">
        <v>74.2</v>
      </c>
      <c r="M152" s="21">
        <v>188.3</v>
      </c>
      <c r="N152" s="21">
        <v>61.9</v>
      </c>
    </row>
    <row r="153" spans="1:14" ht="10.050000000000001" customHeight="1">
      <c r="A153" s="18" t="s">
        <v>458</v>
      </c>
      <c r="B153" s="19">
        <v>2004</v>
      </c>
      <c r="C153" s="18" t="s">
        <v>1707</v>
      </c>
      <c r="D153" s="20">
        <v>6</v>
      </c>
      <c r="E153" s="21">
        <v>53.4</v>
      </c>
      <c r="F153" s="21">
        <v>0</v>
      </c>
      <c r="G153" s="21">
        <v>53.4</v>
      </c>
      <c r="H153" s="21">
        <v>253.6</v>
      </c>
      <c r="I153" s="21">
        <v>279.89999999999998</v>
      </c>
      <c r="J153" s="21">
        <v>533.5</v>
      </c>
      <c r="K153" s="21">
        <v>15.5</v>
      </c>
      <c r="L153" s="21">
        <v>0</v>
      </c>
      <c r="M153" s="21">
        <v>3.6</v>
      </c>
      <c r="N153" s="21">
        <v>11</v>
      </c>
    </row>
    <row r="154" spans="1:14" ht="10.050000000000001" customHeight="1">
      <c r="A154" s="18" t="s">
        <v>433</v>
      </c>
      <c r="B154" s="19">
        <v>2004</v>
      </c>
      <c r="C154" s="18" t="s">
        <v>1707</v>
      </c>
      <c r="D154" s="20">
        <v>6</v>
      </c>
      <c r="E154" s="21">
        <v>23738.5</v>
      </c>
      <c r="F154" s="21">
        <v>386.1</v>
      </c>
      <c r="G154" s="21">
        <v>24124.6</v>
      </c>
      <c r="H154" s="21">
        <v>77465.399999999994</v>
      </c>
      <c r="I154" s="21">
        <v>4257.1000000000004</v>
      </c>
      <c r="J154" s="21">
        <v>81722.5</v>
      </c>
      <c r="K154" s="21">
        <v>1476.2</v>
      </c>
      <c r="L154" s="21">
        <v>1074.5</v>
      </c>
      <c r="M154" s="21">
        <v>5674.9</v>
      </c>
      <c r="N154" s="21">
        <v>923.7</v>
      </c>
    </row>
    <row r="155" spans="1:14" ht="10.050000000000001" customHeight="1">
      <c r="A155" s="18" t="s">
        <v>445</v>
      </c>
      <c r="B155" s="19">
        <v>2004</v>
      </c>
      <c r="C155" s="18" t="s">
        <v>1710</v>
      </c>
      <c r="D155" s="20">
        <v>2</v>
      </c>
      <c r="E155" s="21">
        <v>10.9</v>
      </c>
      <c r="F155" s="21">
        <v>0</v>
      </c>
      <c r="G155" s="21">
        <v>10.9</v>
      </c>
      <c r="H155" s="21">
        <v>0</v>
      </c>
      <c r="I155" s="21">
        <v>0</v>
      </c>
      <c r="J155" s="21">
        <v>0</v>
      </c>
      <c r="K155" s="21">
        <v>0</v>
      </c>
      <c r="L155" s="21">
        <v>0</v>
      </c>
      <c r="M155" s="21">
        <v>0</v>
      </c>
      <c r="N155" s="21">
        <v>0</v>
      </c>
    </row>
    <row r="156" spans="1:14" ht="10.050000000000001" customHeight="1">
      <c r="A156" s="18" t="s">
        <v>445</v>
      </c>
      <c r="B156" s="19">
        <v>2004</v>
      </c>
      <c r="C156" s="18" t="s">
        <v>1710</v>
      </c>
      <c r="D156" s="20">
        <v>7</v>
      </c>
      <c r="E156" s="21">
        <v>9704.1</v>
      </c>
      <c r="F156" s="21">
        <v>57.3</v>
      </c>
      <c r="G156" s="21">
        <v>9761.4</v>
      </c>
      <c r="H156" s="21">
        <v>13966.7</v>
      </c>
      <c r="I156" s="21">
        <v>455.1</v>
      </c>
      <c r="J156" s="21">
        <v>14421.8</v>
      </c>
      <c r="K156" s="21">
        <v>1127.5</v>
      </c>
      <c r="L156" s="21">
        <v>1116</v>
      </c>
      <c r="M156" s="21">
        <v>0</v>
      </c>
      <c r="N156" s="21">
        <v>5.2</v>
      </c>
    </row>
    <row r="157" spans="1:14" ht="10.050000000000001" customHeight="1">
      <c r="A157" s="18" t="s">
        <v>458</v>
      </c>
      <c r="B157" s="19">
        <v>2004</v>
      </c>
      <c r="C157" s="18" t="s">
        <v>1710</v>
      </c>
      <c r="D157" s="20">
        <v>7</v>
      </c>
      <c r="E157" s="21">
        <v>48.7</v>
      </c>
      <c r="F157" s="21">
        <v>0</v>
      </c>
      <c r="G157" s="21">
        <v>48.7</v>
      </c>
      <c r="H157" s="21">
        <v>246.9</v>
      </c>
      <c r="I157" s="21">
        <v>284.60000000000002</v>
      </c>
      <c r="J157" s="21">
        <v>531.5</v>
      </c>
      <c r="K157" s="21">
        <v>10.199999999999999</v>
      </c>
      <c r="L157" s="21">
        <v>3.8</v>
      </c>
      <c r="M157" s="21">
        <v>0</v>
      </c>
      <c r="N157" s="21">
        <v>9.1</v>
      </c>
    </row>
    <row r="158" spans="1:14" ht="10.050000000000001" customHeight="1">
      <c r="A158" s="18" t="s">
        <v>433</v>
      </c>
      <c r="B158" s="19">
        <v>2004</v>
      </c>
      <c r="C158" s="18" t="s">
        <v>1710</v>
      </c>
      <c r="D158" s="20">
        <v>7</v>
      </c>
      <c r="E158" s="21">
        <v>558265.1</v>
      </c>
      <c r="F158" s="21">
        <v>11710.7</v>
      </c>
      <c r="G158" s="21">
        <v>569975.80000000005</v>
      </c>
      <c r="H158" s="21">
        <v>518503.8</v>
      </c>
      <c r="I158" s="21">
        <v>14903.5</v>
      </c>
      <c r="J158" s="21">
        <v>533407.30000000005</v>
      </c>
      <c r="K158" s="21">
        <v>220487.8</v>
      </c>
      <c r="L158" s="21">
        <v>224443</v>
      </c>
      <c r="M158" s="21">
        <v>4812.2</v>
      </c>
      <c r="N158" s="21">
        <v>619.20000000000005</v>
      </c>
    </row>
    <row r="159" spans="1:14" ht="10.050000000000001" customHeight="1">
      <c r="A159" s="18" t="s">
        <v>445</v>
      </c>
      <c r="B159" s="19">
        <v>2004</v>
      </c>
      <c r="C159" s="18" t="s">
        <v>1710</v>
      </c>
      <c r="D159" s="20">
        <v>8</v>
      </c>
      <c r="E159" s="21">
        <v>111419.9</v>
      </c>
      <c r="F159" s="21">
        <v>1055.5999999999999</v>
      </c>
      <c r="G159" s="21">
        <v>112475.5</v>
      </c>
      <c r="H159" s="21">
        <v>91430.3</v>
      </c>
      <c r="I159" s="21">
        <v>1229.4000000000001</v>
      </c>
      <c r="J159" s="21">
        <v>92659.7</v>
      </c>
      <c r="K159" s="21">
        <v>6450.9</v>
      </c>
      <c r="L159" s="21">
        <v>6304</v>
      </c>
      <c r="M159" s="21">
        <v>947.7</v>
      </c>
      <c r="N159" s="21">
        <v>32.9</v>
      </c>
    </row>
    <row r="160" spans="1:14" ht="10.050000000000001" customHeight="1">
      <c r="A160" s="18" t="s">
        <v>458</v>
      </c>
      <c r="B160" s="19">
        <v>2004</v>
      </c>
      <c r="C160" s="18" t="s">
        <v>1710</v>
      </c>
      <c r="D160" s="20">
        <v>8</v>
      </c>
      <c r="E160" s="21">
        <v>986.8</v>
      </c>
      <c r="F160" s="21">
        <v>156</v>
      </c>
      <c r="G160" s="21">
        <v>1142.8</v>
      </c>
      <c r="H160" s="21">
        <v>1166.7</v>
      </c>
      <c r="I160" s="21">
        <v>436.7</v>
      </c>
      <c r="J160" s="21">
        <v>1603.4</v>
      </c>
      <c r="K160" s="21">
        <v>145</v>
      </c>
      <c r="L160" s="21">
        <v>146.30000000000001</v>
      </c>
      <c r="M160" s="21">
        <v>10.1</v>
      </c>
      <c r="N160" s="21">
        <v>1.4</v>
      </c>
    </row>
    <row r="161" spans="1:14" ht="10.050000000000001" customHeight="1">
      <c r="A161" s="18" t="s">
        <v>433</v>
      </c>
      <c r="B161" s="19">
        <v>2004</v>
      </c>
      <c r="C161" s="18" t="s">
        <v>1710</v>
      </c>
      <c r="D161" s="20">
        <v>8</v>
      </c>
      <c r="E161" s="21">
        <v>207394.1</v>
      </c>
      <c r="F161" s="21">
        <v>7254.6</v>
      </c>
      <c r="G161" s="21">
        <v>214648.7</v>
      </c>
      <c r="H161" s="21">
        <v>569405.9</v>
      </c>
      <c r="I161" s="21">
        <v>21331.3</v>
      </c>
      <c r="J161" s="21">
        <v>590737.19999999995</v>
      </c>
      <c r="K161" s="21">
        <v>267783.3</v>
      </c>
      <c r="L161" s="21">
        <v>74198.899999999994</v>
      </c>
      <c r="M161" s="21">
        <v>26036</v>
      </c>
      <c r="N161" s="21">
        <v>867.4</v>
      </c>
    </row>
    <row r="162" spans="1:14" ht="10.050000000000001" customHeight="1">
      <c r="A162" s="18" t="s">
        <v>445</v>
      </c>
      <c r="B162" s="19">
        <v>2004</v>
      </c>
      <c r="C162" s="18" t="s">
        <v>1710</v>
      </c>
      <c r="D162" s="20">
        <v>9</v>
      </c>
      <c r="E162" s="21">
        <v>118651</v>
      </c>
      <c r="F162" s="21">
        <v>454.1</v>
      </c>
      <c r="G162" s="21">
        <v>119105.1</v>
      </c>
      <c r="H162" s="21">
        <v>114238.1</v>
      </c>
      <c r="I162" s="21">
        <v>1500.7</v>
      </c>
      <c r="J162" s="21">
        <v>115738.8</v>
      </c>
      <c r="K162" s="21">
        <v>6216.3</v>
      </c>
      <c r="L162" s="21">
        <v>4898.1000000000004</v>
      </c>
      <c r="M162" s="21">
        <v>5054.6000000000004</v>
      </c>
      <c r="N162" s="21">
        <v>78.099999999999994</v>
      </c>
    </row>
    <row r="163" spans="1:14" ht="10.050000000000001" customHeight="1">
      <c r="A163" s="18" t="s">
        <v>458</v>
      </c>
      <c r="B163" s="19">
        <v>2004</v>
      </c>
      <c r="C163" s="18" t="s">
        <v>1710</v>
      </c>
      <c r="D163" s="20">
        <v>9</v>
      </c>
      <c r="E163" s="21">
        <v>1688.6</v>
      </c>
      <c r="F163" s="21">
        <v>0</v>
      </c>
      <c r="G163" s="21">
        <v>1688.6</v>
      </c>
      <c r="H163" s="21">
        <v>2487.4</v>
      </c>
      <c r="I163" s="21">
        <v>386.9</v>
      </c>
      <c r="J163" s="21">
        <v>2874.3</v>
      </c>
      <c r="K163" s="21">
        <v>76.8</v>
      </c>
      <c r="L163" s="21">
        <v>56.6</v>
      </c>
      <c r="M163" s="21">
        <v>96.3</v>
      </c>
      <c r="N163" s="21">
        <v>28.5</v>
      </c>
    </row>
    <row r="164" spans="1:14" ht="10.050000000000001" customHeight="1">
      <c r="A164" s="18" t="s">
        <v>433</v>
      </c>
      <c r="B164" s="19">
        <v>2004</v>
      </c>
      <c r="C164" s="18" t="s">
        <v>1710</v>
      </c>
      <c r="D164" s="20">
        <v>9</v>
      </c>
      <c r="E164" s="21">
        <v>55794.6</v>
      </c>
      <c r="F164" s="21">
        <v>1201.5999999999999</v>
      </c>
      <c r="G164" s="21">
        <v>56996.2</v>
      </c>
      <c r="H164" s="21">
        <v>492366.6</v>
      </c>
      <c r="I164" s="21">
        <v>21821.7</v>
      </c>
      <c r="J164" s="21">
        <v>514188.3</v>
      </c>
      <c r="K164" s="21">
        <v>260128.4</v>
      </c>
      <c r="L164" s="21">
        <v>25677.1</v>
      </c>
      <c r="M164" s="21">
        <v>32679.200000000001</v>
      </c>
      <c r="N164" s="21">
        <v>652.79999999999995</v>
      </c>
    </row>
    <row r="165" spans="1:14" ht="10.050000000000001" customHeight="1">
      <c r="A165" s="18" t="s">
        <v>445</v>
      </c>
      <c r="B165" s="19">
        <v>2004</v>
      </c>
      <c r="C165" s="18" t="s">
        <v>1710</v>
      </c>
      <c r="D165" s="20">
        <v>10</v>
      </c>
      <c r="E165" s="21">
        <v>7546.7</v>
      </c>
      <c r="F165" s="21">
        <v>760.3</v>
      </c>
      <c r="G165" s="21">
        <v>8307</v>
      </c>
      <c r="H165" s="21">
        <v>86753.3</v>
      </c>
      <c r="I165" s="21">
        <v>2166.3000000000002</v>
      </c>
      <c r="J165" s="21">
        <v>88919.6</v>
      </c>
      <c r="K165" s="21">
        <v>4923.1000000000004</v>
      </c>
      <c r="L165" s="21">
        <v>343.2</v>
      </c>
      <c r="M165" s="21">
        <v>1588.4</v>
      </c>
      <c r="N165" s="21">
        <v>21</v>
      </c>
    </row>
    <row r="166" spans="1:14" ht="10.050000000000001" customHeight="1">
      <c r="A166" s="18" t="s">
        <v>458</v>
      </c>
      <c r="B166" s="19">
        <v>2004</v>
      </c>
      <c r="C166" s="18" t="s">
        <v>1710</v>
      </c>
      <c r="D166" s="20">
        <v>10</v>
      </c>
      <c r="E166" s="21">
        <v>179.6</v>
      </c>
      <c r="F166" s="21">
        <v>379.4</v>
      </c>
      <c r="G166" s="21">
        <v>559</v>
      </c>
      <c r="H166" s="21">
        <v>2355.5</v>
      </c>
      <c r="I166" s="21">
        <v>761</v>
      </c>
      <c r="J166" s="21">
        <v>3116.5</v>
      </c>
      <c r="K166" s="21">
        <v>98.9</v>
      </c>
      <c r="L166" s="21">
        <v>31.3</v>
      </c>
      <c r="M166" s="21">
        <v>1.3</v>
      </c>
      <c r="N166" s="21">
        <v>7.9</v>
      </c>
    </row>
    <row r="167" spans="1:14" ht="10.050000000000001" customHeight="1">
      <c r="A167" s="18" t="s">
        <v>433</v>
      </c>
      <c r="B167" s="19">
        <v>2004</v>
      </c>
      <c r="C167" s="18" t="s">
        <v>1710</v>
      </c>
      <c r="D167" s="20">
        <v>10</v>
      </c>
      <c r="E167" s="21">
        <v>30596.9</v>
      </c>
      <c r="F167" s="21">
        <v>2330.9</v>
      </c>
      <c r="G167" s="21">
        <v>32927.800000000003</v>
      </c>
      <c r="H167" s="21">
        <v>436723.9</v>
      </c>
      <c r="I167" s="21">
        <v>23450.2</v>
      </c>
      <c r="J167" s="21">
        <v>460174.1</v>
      </c>
      <c r="K167" s="21">
        <v>245914</v>
      </c>
      <c r="L167" s="21">
        <v>7834.4</v>
      </c>
      <c r="M167" s="21">
        <v>20702.5</v>
      </c>
      <c r="N167" s="21">
        <v>1346.3</v>
      </c>
    </row>
    <row r="168" spans="1:14" ht="10.050000000000001" customHeight="1">
      <c r="A168" s="18" t="s">
        <v>445</v>
      </c>
      <c r="B168" s="19">
        <v>2004</v>
      </c>
      <c r="C168" s="18" t="s">
        <v>1710</v>
      </c>
      <c r="D168" s="20">
        <v>11</v>
      </c>
      <c r="E168" s="21">
        <v>4576.7</v>
      </c>
      <c r="F168" s="21">
        <v>1780.4</v>
      </c>
      <c r="G168" s="21">
        <v>6357.1</v>
      </c>
      <c r="H168" s="21">
        <v>79742.399999999994</v>
      </c>
      <c r="I168" s="21">
        <v>3113.2</v>
      </c>
      <c r="J168" s="21">
        <v>82855.600000000006</v>
      </c>
      <c r="K168" s="21">
        <v>5385</v>
      </c>
      <c r="L168" s="21">
        <v>1563.6</v>
      </c>
      <c r="M168" s="21">
        <v>954.7</v>
      </c>
      <c r="N168" s="21">
        <v>147</v>
      </c>
    </row>
    <row r="169" spans="1:14" ht="10.050000000000001" customHeight="1">
      <c r="A169" s="18" t="s">
        <v>458</v>
      </c>
      <c r="B169" s="19">
        <v>2004</v>
      </c>
      <c r="C169" s="18" t="s">
        <v>1710</v>
      </c>
      <c r="D169" s="20">
        <v>11</v>
      </c>
      <c r="E169" s="21">
        <v>52</v>
      </c>
      <c r="F169" s="21">
        <v>31.3</v>
      </c>
      <c r="G169" s="21">
        <v>83.3</v>
      </c>
      <c r="H169" s="21">
        <v>2275.5</v>
      </c>
      <c r="I169" s="21">
        <v>792.3</v>
      </c>
      <c r="J169" s="21">
        <v>3067.8</v>
      </c>
      <c r="K169" s="21">
        <v>91.4</v>
      </c>
      <c r="L169" s="21">
        <v>0.2</v>
      </c>
      <c r="M169" s="21">
        <v>0</v>
      </c>
      <c r="N169" s="21">
        <v>7.7</v>
      </c>
    </row>
    <row r="170" spans="1:14" ht="10.050000000000001" customHeight="1">
      <c r="A170" s="18" t="s">
        <v>433</v>
      </c>
      <c r="B170" s="19">
        <v>2004</v>
      </c>
      <c r="C170" s="18" t="s">
        <v>1710</v>
      </c>
      <c r="D170" s="20">
        <v>11</v>
      </c>
      <c r="E170" s="21">
        <v>33244.800000000003</v>
      </c>
      <c r="F170" s="21">
        <v>9016</v>
      </c>
      <c r="G170" s="21">
        <v>42260.800000000003</v>
      </c>
      <c r="H170" s="21">
        <v>372475.8</v>
      </c>
      <c r="I170" s="21">
        <v>29410.1</v>
      </c>
      <c r="J170" s="21">
        <v>401885.9</v>
      </c>
      <c r="K170" s="21">
        <v>231322.6</v>
      </c>
      <c r="L170" s="21">
        <v>733.1</v>
      </c>
      <c r="M170" s="21">
        <v>14453.8</v>
      </c>
      <c r="N170" s="21">
        <v>926.6</v>
      </c>
    </row>
    <row r="171" spans="1:14" ht="10.050000000000001" customHeight="1">
      <c r="A171" s="18" t="s">
        <v>445</v>
      </c>
      <c r="B171" s="19">
        <v>2004</v>
      </c>
      <c r="C171" s="18" t="s">
        <v>1710</v>
      </c>
      <c r="D171" s="20">
        <v>12</v>
      </c>
      <c r="E171" s="21">
        <v>4501.1000000000004</v>
      </c>
      <c r="F171" s="21">
        <v>1669</v>
      </c>
      <c r="G171" s="21">
        <v>6170.1</v>
      </c>
      <c r="H171" s="21">
        <v>86916</v>
      </c>
      <c r="I171" s="21">
        <v>3412.3</v>
      </c>
      <c r="J171" s="21">
        <v>90328.3</v>
      </c>
      <c r="K171" s="21">
        <v>4160.3999999999996</v>
      </c>
      <c r="L171" s="21">
        <v>238</v>
      </c>
      <c r="M171" s="21">
        <v>1350.1</v>
      </c>
      <c r="N171" s="21">
        <v>112.5</v>
      </c>
    </row>
    <row r="172" spans="1:14" ht="10.050000000000001" customHeight="1">
      <c r="A172" s="18" t="s">
        <v>458</v>
      </c>
      <c r="B172" s="19">
        <v>2004</v>
      </c>
      <c r="C172" s="18" t="s">
        <v>1710</v>
      </c>
      <c r="D172" s="20">
        <v>12</v>
      </c>
      <c r="E172" s="21">
        <v>70.2</v>
      </c>
      <c r="F172" s="21">
        <v>95.7</v>
      </c>
      <c r="G172" s="21">
        <v>165.9</v>
      </c>
      <c r="H172" s="21">
        <v>2197.3000000000002</v>
      </c>
      <c r="I172" s="21">
        <v>880.1</v>
      </c>
      <c r="J172" s="21">
        <v>3077.4</v>
      </c>
      <c r="K172" s="21">
        <v>82.4</v>
      </c>
      <c r="L172" s="21">
        <v>0</v>
      </c>
      <c r="M172" s="21">
        <v>1.8</v>
      </c>
      <c r="N172" s="21">
        <v>7.2</v>
      </c>
    </row>
    <row r="173" spans="1:14" ht="10.050000000000001" customHeight="1">
      <c r="A173" s="18" t="s">
        <v>433</v>
      </c>
      <c r="B173" s="19">
        <v>2004</v>
      </c>
      <c r="C173" s="18" t="s">
        <v>1710</v>
      </c>
      <c r="D173" s="20">
        <v>12</v>
      </c>
      <c r="E173" s="21">
        <v>51979.5</v>
      </c>
      <c r="F173" s="21">
        <v>11028.3</v>
      </c>
      <c r="G173" s="21">
        <v>63007.8</v>
      </c>
      <c r="H173" s="21">
        <v>321382</v>
      </c>
      <c r="I173" s="21">
        <v>35125.300000000003</v>
      </c>
      <c r="J173" s="21">
        <v>356507.3</v>
      </c>
      <c r="K173" s="21">
        <v>202983.1</v>
      </c>
      <c r="L173" s="21">
        <v>5047.8999999999996</v>
      </c>
      <c r="M173" s="21">
        <v>32594.2</v>
      </c>
      <c r="N173" s="21">
        <v>793.2</v>
      </c>
    </row>
    <row r="174" spans="1:14" ht="10.050000000000001" customHeight="1">
      <c r="A174" s="18" t="s">
        <v>445</v>
      </c>
      <c r="B174" s="19">
        <v>2005</v>
      </c>
      <c r="C174" s="18" t="s">
        <v>1710</v>
      </c>
      <c r="D174" s="20">
        <v>1</v>
      </c>
      <c r="E174" s="21">
        <v>5425.9</v>
      </c>
      <c r="F174" s="21">
        <v>1153.4000000000001</v>
      </c>
      <c r="G174" s="21">
        <v>6579.3</v>
      </c>
      <c r="H174" s="21">
        <v>69839.899999999994</v>
      </c>
      <c r="I174" s="21">
        <v>2713.5</v>
      </c>
      <c r="J174" s="21">
        <v>72553.399999999994</v>
      </c>
      <c r="K174" s="21">
        <v>3253.4</v>
      </c>
      <c r="L174" s="21">
        <v>203.7</v>
      </c>
      <c r="M174" s="21">
        <v>1047.3</v>
      </c>
      <c r="N174" s="21">
        <v>63.4</v>
      </c>
    </row>
    <row r="175" spans="1:14" ht="10.050000000000001" customHeight="1">
      <c r="A175" s="18" t="s">
        <v>458</v>
      </c>
      <c r="B175" s="19">
        <v>2005</v>
      </c>
      <c r="C175" s="18" t="s">
        <v>1710</v>
      </c>
      <c r="D175" s="20">
        <v>1</v>
      </c>
      <c r="E175" s="21">
        <v>73.5</v>
      </c>
      <c r="F175" s="21">
        <v>56.9</v>
      </c>
      <c r="G175" s="21">
        <v>130.4</v>
      </c>
      <c r="H175" s="21">
        <v>1975</v>
      </c>
      <c r="I175" s="21">
        <v>752.2</v>
      </c>
      <c r="J175" s="21">
        <v>2727.2</v>
      </c>
      <c r="K175" s="21">
        <v>70.400000000000006</v>
      </c>
      <c r="L175" s="21">
        <v>0</v>
      </c>
      <c r="M175" s="21">
        <v>0</v>
      </c>
      <c r="N175" s="21">
        <v>12</v>
      </c>
    </row>
    <row r="176" spans="1:14" ht="10.050000000000001" customHeight="1">
      <c r="A176" s="18" t="s">
        <v>433</v>
      </c>
      <c r="B176" s="19">
        <v>2005</v>
      </c>
      <c r="C176" s="18" t="s">
        <v>1710</v>
      </c>
      <c r="D176" s="20">
        <v>1</v>
      </c>
      <c r="E176" s="21">
        <v>68974.3</v>
      </c>
      <c r="F176" s="21">
        <v>9824.4</v>
      </c>
      <c r="G176" s="21">
        <v>78798.7</v>
      </c>
      <c r="H176" s="21">
        <v>283612.2</v>
      </c>
      <c r="I176" s="21">
        <v>33942.300000000003</v>
      </c>
      <c r="J176" s="21">
        <v>317554.5</v>
      </c>
      <c r="K176" s="21">
        <v>170429.3</v>
      </c>
      <c r="L176" s="21">
        <v>6194.1</v>
      </c>
      <c r="M176" s="21">
        <v>37573.1</v>
      </c>
      <c r="N176" s="21">
        <v>1226</v>
      </c>
    </row>
    <row r="177" spans="1:14" ht="10.050000000000001" customHeight="1">
      <c r="A177" s="18" t="s">
        <v>445</v>
      </c>
      <c r="B177" s="19">
        <v>2005</v>
      </c>
      <c r="C177" s="18" t="s">
        <v>1710</v>
      </c>
      <c r="D177" s="20">
        <v>2</v>
      </c>
      <c r="E177" s="21">
        <v>4794.8999999999996</v>
      </c>
      <c r="F177" s="21">
        <v>104.8</v>
      </c>
      <c r="G177" s="21">
        <v>4899.7</v>
      </c>
      <c r="H177" s="21">
        <v>68080.7</v>
      </c>
      <c r="I177" s="21">
        <v>1837.5</v>
      </c>
      <c r="J177" s="21">
        <v>69918.2</v>
      </c>
      <c r="K177" s="21">
        <v>1785.7</v>
      </c>
      <c r="L177" s="21">
        <v>53.5</v>
      </c>
      <c r="M177" s="21">
        <v>1428.1</v>
      </c>
      <c r="N177" s="21">
        <v>93.1</v>
      </c>
    </row>
    <row r="178" spans="1:14" ht="10.050000000000001" customHeight="1">
      <c r="A178" s="18" t="s">
        <v>458</v>
      </c>
      <c r="B178" s="19">
        <v>2005</v>
      </c>
      <c r="C178" s="18" t="s">
        <v>1710</v>
      </c>
      <c r="D178" s="20">
        <v>2</v>
      </c>
      <c r="E178" s="21">
        <v>17.2</v>
      </c>
      <c r="F178" s="21">
        <v>0</v>
      </c>
      <c r="G178" s="21">
        <v>17.2</v>
      </c>
      <c r="H178" s="21">
        <v>1825.2</v>
      </c>
      <c r="I178" s="21">
        <v>265</v>
      </c>
      <c r="J178" s="21">
        <v>2090.1999999999998</v>
      </c>
      <c r="K178" s="21">
        <v>73.099999999999994</v>
      </c>
      <c r="L178" s="21">
        <v>11.9</v>
      </c>
      <c r="M178" s="21">
        <v>0</v>
      </c>
      <c r="N178" s="21">
        <v>9.1999999999999993</v>
      </c>
    </row>
    <row r="179" spans="1:14" ht="10.050000000000001" customHeight="1">
      <c r="A179" s="18" t="s">
        <v>433</v>
      </c>
      <c r="B179" s="19">
        <v>2005</v>
      </c>
      <c r="C179" s="18" t="s">
        <v>1710</v>
      </c>
      <c r="D179" s="20">
        <v>2</v>
      </c>
      <c r="E179" s="21">
        <v>74212.5</v>
      </c>
      <c r="F179" s="21">
        <v>3651.7</v>
      </c>
      <c r="G179" s="21">
        <v>77864.2</v>
      </c>
      <c r="H179" s="21">
        <v>250301.5</v>
      </c>
      <c r="I179" s="21">
        <v>29924.1</v>
      </c>
      <c r="J179" s="21">
        <v>280225.59999999998</v>
      </c>
      <c r="K179" s="21">
        <v>137293.70000000001</v>
      </c>
      <c r="L179" s="21">
        <v>6921</v>
      </c>
      <c r="M179" s="21">
        <v>38582.6</v>
      </c>
      <c r="N179" s="21">
        <v>1579.7</v>
      </c>
    </row>
    <row r="180" spans="1:14" ht="10.050000000000001" customHeight="1">
      <c r="A180" s="18" t="s">
        <v>445</v>
      </c>
      <c r="B180" s="19">
        <v>2005</v>
      </c>
      <c r="C180" s="18" t="s">
        <v>1710</v>
      </c>
      <c r="D180" s="20">
        <v>3</v>
      </c>
      <c r="E180" s="21">
        <v>3327.8</v>
      </c>
      <c r="F180" s="21">
        <v>0</v>
      </c>
      <c r="G180" s="21">
        <v>3327.8</v>
      </c>
      <c r="H180" s="21">
        <v>64261.3</v>
      </c>
      <c r="I180" s="21">
        <v>1456</v>
      </c>
      <c r="J180" s="21">
        <v>65717.3</v>
      </c>
      <c r="K180" s="21">
        <v>507.8</v>
      </c>
      <c r="L180" s="21">
        <v>57.3</v>
      </c>
      <c r="M180" s="21">
        <v>1293.7</v>
      </c>
      <c r="N180" s="21">
        <v>41.5</v>
      </c>
    </row>
    <row r="181" spans="1:14" ht="10.050000000000001" customHeight="1">
      <c r="A181" s="18" t="s">
        <v>458</v>
      </c>
      <c r="B181" s="19">
        <v>2005</v>
      </c>
      <c r="C181" s="18" t="s">
        <v>1710</v>
      </c>
      <c r="D181" s="20">
        <v>3</v>
      </c>
      <c r="E181" s="21">
        <v>23.6</v>
      </c>
      <c r="F181" s="21">
        <v>0</v>
      </c>
      <c r="G181" s="21">
        <v>23.6</v>
      </c>
      <c r="H181" s="21">
        <v>1562.7</v>
      </c>
      <c r="I181" s="21">
        <v>222.8</v>
      </c>
      <c r="J181" s="21">
        <v>1785.5</v>
      </c>
      <c r="K181" s="21">
        <v>54.2</v>
      </c>
      <c r="L181" s="21">
        <v>3.2</v>
      </c>
      <c r="M181" s="21">
        <v>0</v>
      </c>
      <c r="N181" s="21">
        <v>22.1</v>
      </c>
    </row>
    <row r="182" spans="1:14" ht="10.050000000000001" customHeight="1">
      <c r="A182" s="18" t="s">
        <v>433</v>
      </c>
      <c r="B182" s="19">
        <v>2005</v>
      </c>
      <c r="C182" s="18" t="s">
        <v>1710</v>
      </c>
      <c r="D182" s="20">
        <v>3</v>
      </c>
      <c r="E182" s="21">
        <v>104558.9</v>
      </c>
      <c r="F182" s="21">
        <v>3089.4</v>
      </c>
      <c r="G182" s="21">
        <v>107648.3</v>
      </c>
      <c r="H182" s="21">
        <v>233926.9</v>
      </c>
      <c r="I182" s="21">
        <v>24580.6</v>
      </c>
      <c r="J182" s="21">
        <v>258507.5</v>
      </c>
      <c r="K182" s="21">
        <v>83352.7</v>
      </c>
      <c r="L182" s="21">
        <v>4583.3999999999996</v>
      </c>
      <c r="M182" s="21">
        <v>57699.4</v>
      </c>
      <c r="N182" s="21">
        <v>950.1</v>
      </c>
    </row>
    <row r="183" spans="1:14" ht="10.050000000000001" customHeight="1">
      <c r="A183" s="18" t="s">
        <v>445</v>
      </c>
      <c r="B183" s="19">
        <v>2005</v>
      </c>
      <c r="C183" s="18" t="s">
        <v>1710</v>
      </c>
      <c r="D183" s="20">
        <v>4</v>
      </c>
      <c r="E183" s="21">
        <v>2570.6999999999998</v>
      </c>
      <c r="F183" s="21">
        <v>2.4</v>
      </c>
      <c r="G183" s="21">
        <v>2573.1</v>
      </c>
      <c r="H183" s="21">
        <v>59334.6</v>
      </c>
      <c r="I183" s="21">
        <v>1261.4000000000001</v>
      </c>
      <c r="J183" s="21">
        <v>60596</v>
      </c>
      <c r="K183" s="21">
        <v>235.9</v>
      </c>
      <c r="L183" s="21">
        <v>11.4</v>
      </c>
      <c r="M183" s="21">
        <v>274.7</v>
      </c>
      <c r="N183" s="21">
        <v>8.6</v>
      </c>
    </row>
    <row r="184" spans="1:14" ht="10.050000000000001" customHeight="1">
      <c r="A184" s="18" t="s">
        <v>458</v>
      </c>
      <c r="B184" s="19">
        <v>2005</v>
      </c>
      <c r="C184" s="18" t="s">
        <v>1710</v>
      </c>
      <c r="D184" s="20">
        <v>4</v>
      </c>
      <c r="E184" s="21">
        <v>23.6</v>
      </c>
      <c r="F184" s="21">
        <v>0</v>
      </c>
      <c r="G184" s="21">
        <v>23.6</v>
      </c>
      <c r="H184" s="21">
        <v>1340.1</v>
      </c>
      <c r="I184" s="21">
        <v>221.7</v>
      </c>
      <c r="J184" s="21">
        <v>1561.8</v>
      </c>
      <c r="K184" s="21">
        <v>50.7</v>
      </c>
      <c r="L184" s="21">
        <v>0</v>
      </c>
      <c r="M184" s="21">
        <v>0</v>
      </c>
      <c r="N184" s="21">
        <v>3.5</v>
      </c>
    </row>
    <row r="185" spans="1:14" ht="10.050000000000001" customHeight="1">
      <c r="A185" s="18" t="s">
        <v>433</v>
      </c>
      <c r="B185" s="19">
        <v>2005</v>
      </c>
      <c r="C185" s="18" t="s">
        <v>1710</v>
      </c>
      <c r="D185" s="20">
        <v>4</v>
      </c>
      <c r="E185" s="21">
        <v>82997</v>
      </c>
      <c r="F185" s="21">
        <v>2295.1999999999998</v>
      </c>
      <c r="G185" s="21">
        <v>85292.2</v>
      </c>
      <c r="H185" s="21">
        <v>201460.1</v>
      </c>
      <c r="I185" s="21">
        <v>21642.3</v>
      </c>
      <c r="J185" s="21">
        <v>223102.4</v>
      </c>
      <c r="K185" s="21">
        <v>54472.5</v>
      </c>
      <c r="L185" s="21">
        <v>7172.2</v>
      </c>
      <c r="M185" s="21">
        <v>35553.4</v>
      </c>
      <c r="N185" s="21">
        <v>483.6</v>
      </c>
    </row>
    <row r="186" spans="1:14" ht="10.050000000000001" customHeight="1">
      <c r="A186" s="18" t="s">
        <v>445</v>
      </c>
      <c r="B186" s="19">
        <v>2005</v>
      </c>
      <c r="C186" s="18" t="s">
        <v>1710</v>
      </c>
      <c r="D186" s="20">
        <v>5</v>
      </c>
      <c r="E186" s="21">
        <v>1454.9</v>
      </c>
      <c r="F186" s="21">
        <v>0</v>
      </c>
      <c r="G186" s="21">
        <v>1454.9</v>
      </c>
      <c r="H186" s="21">
        <v>56807.4</v>
      </c>
      <c r="I186" s="21">
        <v>1157.0999999999999</v>
      </c>
      <c r="J186" s="21">
        <v>57964.5</v>
      </c>
      <c r="K186" s="21">
        <v>138.5</v>
      </c>
      <c r="L186" s="21">
        <v>105.7</v>
      </c>
      <c r="M186" s="21">
        <v>199.4</v>
      </c>
      <c r="N186" s="21">
        <v>3.7</v>
      </c>
    </row>
    <row r="187" spans="1:14" ht="10.050000000000001" customHeight="1">
      <c r="A187" s="18" t="s">
        <v>458</v>
      </c>
      <c r="B187" s="19">
        <v>2005</v>
      </c>
      <c r="C187" s="18" t="s">
        <v>1710</v>
      </c>
      <c r="D187" s="20">
        <v>5</v>
      </c>
      <c r="E187" s="21">
        <v>17.8</v>
      </c>
      <c r="F187" s="21">
        <v>0</v>
      </c>
      <c r="G187" s="21">
        <v>17.8</v>
      </c>
      <c r="H187" s="21">
        <v>1170.9000000000001</v>
      </c>
      <c r="I187" s="21">
        <v>219.2</v>
      </c>
      <c r="J187" s="21">
        <v>1390.1</v>
      </c>
      <c r="K187" s="21">
        <v>44.3</v>
      </c>
      <c r="L187" s="21">
        <v>0</v>
      </c>
      <c r="M187" s="21">
        <v>1.9</v>
      </c>
      <c r="N187" s="21">
        <v>4.5</v>
      </c>
    </row>
    <row r="188" spans="1:14" ht="10.050000000000001" customHeight="1">
      <c r="A188" s="18" t="s">
        <v>433</v>
      </c>
      <c r="B188" s="19">
        <v>2005</v>
      </c>
      <c r="C188" s="18" t="s">
        <v>1710</v>
      </c>
      <c r="D188" s="20">
        <v>5</v>
      </c>
      <c r="E188" s="21">
        <v>71750.100000000006</v>
      </c>
      <c r="F188" s="21">
        <v>361.9</v>
      </c>
      <c r="G188" s="21">
        <v>72112</v>
      </c>
      <c r="H188" s="21">
        <v>151161.70000000001</v>
      </c>
      <c r="I188" s="21">
        <v>16344.2</v>
      </c>
      <c r="J188" s="21">
        <v>167505.9</v>
      </c>
      <c r="K188" s="21">
        <v>19492.599999999999</v>
      </c>
      <c r="L188" s="21">
        <v>5032.6000000000004</v>
      </c>
      <c r="M188" s="21">
        <v>38973.4</v>
      </c>
      <c r="N188" s="21">
        <v>1039.3</v>
      </c>
    </row>
    <row r="189" spans="1:14" ht="10.050000000000001" customHeight="1">
      <c r="A189" s="18" t="s">
        <v>445</v>
      </c>
      <c r="B189" s="19">
        <v>2005</v>
      </c>
      <c r="C189" s="18" t="s">
        <v>1710</v>
      </c>
      <c r="D189" s="20">
        <v>6</v>
      </c>
      <c r="E189" s="21">
        <v>2073.1999999999998</v>
      </c>
      <c r="F189" s="21">
        <v>15.9</v>
      </c>
      <c r="G189" s="21">
        <v>2089.1</v>
      </c>
      <c r="H189" s="21">
        <v>47811.9</v>
      </c>
      <c r="I189" s="21">
        <v>583.79999999999995</v>
      </c>
      <c r="J189" s="21">
        <v>48395.7</v>
      </c>
      <c r="K189" s="21">
        <v>26.3</v>
      </c>
      <c r="L189" s="21">
        <v>10.5</v>
      </c>
      <c r="M189" s="21">
        <v>111.2</v>
      </c>
      <c r="N189" s="21">
        <v>11.5</v>
      </c>
    </row>
    <row r="190" spans="1:14" ht="10.050000000000001" customHeight="1">
      <c r="A190" s="18" t="s">
        <v>458</v>
      </c>
      <c r="B190" s="19">
        <v>2005</v>
      </c>
      <c r="C190" s="18" t="s">
        <v>1710</v>
      </c>
      <c r="D190" s="20">
        <v>6</v>
      </c>
      <c r="E190" s="21">
        <v>61.4</v>
      </c>
      <c r="F190" s="21">
        <v>9.1</v>
      </c>
      <c r="G190" s="21">
        <v>70.5</v>
      </c>
      <c r="H190" s="21">
        <v>935.1</v>
      </c>
      <c r="I190" s="21">
        <v>477.3</v>
      </c>
      <c r="J190" s="21">
        <v>1412.4</v>
      </c>
      <c r="K190" s="21">
        <v>23.3</v>
      </c>
      <c r="L190" s="21">
        <v>0</v>
      </c>
      <c r="M190" s="21">
        <v>10.199999999999999</v>
      </c>
      <c r="N190" s="21">
        <v>10.8</v>
      </c>
    </row>
    <row r="191" spans="1:14" ht="10.050000000000001" customHeight="1">
      <c r="A191" s="18" t="s">
        <v>433</v>
      </c>
      <c r="B191" s="19">
        <v>2005</v>
      </c>
      <c r="C191" s="18" t="s">
        <v>1710</v>
      </c>
      <c r="D191" s="20">
        <v>6</v>
      </c>
      <c r="E191" s="21">
        <v>52410.3</v>
      </c>
      <c r="F191" s="21">
        <v>517</v>
      </c>
      <c r="G191" s="21">
        <v>52927.3</v>
      </c>
      <c r="H191" s="21">
        <v>74085.7</v>
      </c>
      <c r="I191" s="21">
        <v>7912.3</v>
      </c>
      <c r="J191" s="21">
        <v>81998</v>
      </c>
      <c r="K191" s="21">
        <v>4101.7</v>
      </c>
      <c r="L191" s="21">
        <v>2793.3</v>
      </c>
      <c r="M191" s="21">
        <v>17242.599999999999</v>
      </c>
      <c r="N191" s="21">
        <v>941.4</v>
      </c>
    </row>
    <row r="192" spans="1:14" ht="10.050000000000001" customHeight="1">
      <c r="A192" s="18" t="s">
        <v>445</v>
      </c>
      <c r="B192" s="19">
        <v>2005</v>
      </c>
      <c r="C192" s="18" t="s">
        <v>1711</v>
      </c>
      <c r="D192" s="20">
        <v>7</v>
      </c>
      <c r="E192" s="21">
        <v>12859.6</v>
      </c>
      <c r="F192" s="21">
        <v>206.8</v>
      </c>
      <c r="G192" s="21">
        <v>13066.4</v>
      </c>
      <c r="H192" s="21">
        <v>49994</v>
      </c>
      <c r="I192" s="21">
        <v>698.3</v>
      </c>
      <c r="J192" s="21">
        <v>50692.3</v>
      </c>
      <c r="K192" s="21">
        <v>1654.8</v>
      </c>
      <c r="L192" s="21">
        <v>1666</v>
      </c>
      <c r="M192" s="21">
        <v>33</v>
      </c>
      <c r="N192" s="21">
        <v>4.5</v>
      </c>
    </row>
    <row r="193" spans="1:14" ht="10.050000000000001" customHeight="1">
      <c r="A193" s="18" t="s">
        <v>458</v>
      </c>
      <c r="B193" s="19">
        <v>2005</v>
      </c>
      <c r="C193" s="18" t="s">
        <v>1711</v>
      </c>
      <c r="D193" s="20">
        <v>7</v>
      </c>
      <c r="E193" s="21">
        <v>98</v>
      </c>
      <c r="F193" s="21">
        <v>185.5</v>
      </c>
      <c r="G193" s="21">
        <v>283.5</v>
      </c>
      <c r="H193" s="21">
        <v>786.3</v>
      </c>
      <c r="I193" s="21">
        <v>577.79999999999995</v>
      </c>
      <c r="J193" s="21">
        <v>1364.1</v>
      </c>
      <c r="K193" s="21">
        <v>23.8</v>
      </c>
      <c r="L193" s="21">
        <v>2.2000000000000002</v>
      </c>
      <c r="M193" s="21">
        <v>0</v>
      </c>
      <c r="N193" s="21">
        <v>1.7</v>
      </c>
    </row>
    <row r="194" spans="1:14" ht="10.050000000000001" customHeight="1">
      <c r="A194" s="18" t="s">
        <v>433</v>
      </c>
      <c r="B194" s="19">
        <v>2005</v>
      </c>
      <c r="C194" s="18" t="s">
        <v>1711</v>
      </c>
      <c r="D194" s="20">
        <v>7</v>
      </c>
      <c r="E194" s="21">
        <v>472812.4</v>
      </c>
      <c r="F194" s="21">
        <v>11401.2</v>
      </c>
      <c r="G194" s="21">
        <v>484213.6</v>
      </c>
      <c r="H194" s="21">
        <v>443437.4</v>
      </c>
      <c r="I194" s="21">
        <v>17429.7</v>
      </c>
      <c r="J194" s="21">
        <v>460867.1</v>
      </c>
      <c r="K194" s="21">
        <v>151490.4</v>
      </c>
      <c r="L194" s="21">
        <v>154430.39999999999</v>
      </c>
      <c r="M194" s="21">
        <v>6166.1</v>
      </c>
      <c r="N194" s="21">
        <v>819</v>
      </c>
    </row>
    <row r="195" spans="1:14" ht="10.050000000000001" customHeight="1">
      <c r="A195" s="18" t="s">
        <v>445</v>
      </c>
      <c r="B195" s="19">
        <v>2005</v>
      </c>
      <c r="C195" s="18" t="s">
        <v>1711</v>
      </c>
      <c r="D195" s="20">
        <v>8</v>
      </c>
      <c r="E195" s="21">
        <v>152798.9</v>
      </c>
      <c r="F195" s="21">
        <v>618.9</v>
      </c>
      <c r="G195" s="21">
        <v>153417.79999999999</v>
      </c>
      <c r="H195" s="21">
        <v>159877</v>
      </c>
      <c r="I195" s="21">
        <v>1260.5</v>
      </c>
      <c r="J195" s="21">
        <v>161137.5</v>
      </c>
      <c r="K195" s="21">
        <v>24086</v>
      </c>
      <c r="L195" s="21">
        <v>24100</v>
      </c>
      <c r="M195" s="21">
        <v>1529</v>
      </c>
      <c r="N195" s="21">
        <v>126.8</v>
      </c>
    </row>
    <row r="196" spans="1:14" ht="10.050000000000001" customHeight="1">
      <c r="A196" s="18" t="s">
        <v>458</v>
      </c>
      <c r="B196" s="19">
        <v>2005</v>
      </c>
      <c r="C196" s="18" t="s">
        <v>1711</v>
      </c>
      <c r="D196" s="20">
        <v>8</v>
      </c>
      <c r="E196" s="21">
        <v>2072.4</v>
      </c>
      <c r="F196" s="21">
        <v>139.69999999999999</v>
      </c>
      <c r="G196" s="21">
        <v>2212.1</v>
      </c>
      <c r="H196" s="21">
        <v>2704.9</v>
      </c>
      <c r="I196" s="21">
        <v>678.1</v>
      </c>
      <c r="J196" s="21">
        <v>3383</v>
      </c>
      <c r="K196" s="21">
        <v>81.400000000000006</v>
      </c>
      <c r="L196" s="21">
        <v>59.9</v>
      </c>
      <c r="M196" s="21">
        <v>0</v>
      </c>
      <c r="N196" s="21">
        <v>2.2999999999999998</v>
      </c>
    </row>
    <row r="197" spans="1:14" ht="10.050000000000001" customHeight="1">
      <c r="A197" s="18" t="s">
        <v>433</v>
      </c>
      <c r="B197" s="19">
        <v>2005</v>
      </c>
      <c r="C197" s="18" t="s">
        <v>1711</v>
      </c>
      <c r="D197" s="20">
        <v>8</v>
      </c>
      <c r="E197" s="21">
        <v>173740.7</v>
      </c>
      <c r="F197" s="21">
        <v>2882.8</v>
      </c>
      <c r="G197" s="21">
        <v>176623.5</v>
      </c>
      <c r="H197" s="21">
        <v>502790.1</v>
      </c>
      <c r="I197" s="21">
        <v>19690.400000000001</v>
      </c>
      <c r="J197" s="21">
        <v>522480.5</v>
      </c>
      <c r="K197" s="21">
        <v>227160.2</v>
      </c>
      <c r="L197" s="21">
        <v>108990.39999999999</v>
      </c>
      <c r="M197" s="21">
        <v>30214</v>
      </c>
      <c r="N197" s="21">
        <v>1133.7</v>
      </c>
    </row>
    <row r="198" spans="1:14" ht="10.050000000000001" customHeight="1">
      <c r="A198" s="18" t="s">
        <v>445</v>
      </c>
      <c r="B198" s="19">
        <v>2005</v>
      </c>
      <c r="C198" s="18" t="s">
        <v>1711</v>
      </c>
      <c r="D198" s="20">
        <v>9</v>
      </c>
      <c r="E198" s="21">
        <v>57046.5</v>
      </c>
      <c r="F198" s="21">
        <v>219.9</v>
      </c>
      <c r="G198" s="21">
        <v>57266.400000000001</v>
      </c>
      <c r="H198" s="21">
        <v>165922.70000000001</v>
      </c>
      <c r="I198" s="21">
        <v>1570.7</v>
      </c>
      <c r="J198" s="21">
        <v>167493.4</v>
      </c>
      <c r="K198" s="21">
        <v>15574.1</v>
      </c>
      <c r="L198" s="21">
        <v>9431.6</v>
      </c>
      <c r="M198" s="21">
        <v>17249.3</v>
      </c>
      <c r="N198" s="21">
        <v>694.2</v>
      </c>
    </row>
    <row r="199" spans="1:14" ht="10.050000000000001" customHeight="1">
      <c r="A199" s="18" t="s">
        <v>458</v>
      </c>
      <c r="B199" s="19">
        <v>2005</v>
      </c>
      <c r="C199" s="18" t="s">
        <v>1711</v>
      </c>
      <c r="D199" s="20">
        <v>9</v>
      </c>
      <c r="E199" s="21">
        <v>432.5</v>
      </c>
      <c r="F199" s="21">
        <v>46.1</v>
      </c>
      <c r="G199" s="21">
        <v>478.6</v>
      </c>
      <c r="H199" s="21">
        <v>2549.4</v>
      </c>
      <c r="I199" s="21">
        <v>681.3</v>
      </c>
      <c r="J199" s="21">
        <v>3230.7</v>
      </c>
      <c r="K199" s="21">
        <v>84.1</v>
      </c>
      <c r="L199" s="21">
        <v>12.8</v>
      </c>
      <c r="M199" s="21">
        <v>0</v>
      </c>
      <c r="N199" s="21">
        <v>10.1</v>
      </c>
    </row>
    <row r="200" spans="1:14" ht="10.050000000000001" customHeight="1">
      <c r="A200" s="18" t="s">
        <v>433</v>
      </c>
      <c r="B200" s="19">
        <v>2005</v>
      </c>
      <c r="C200" s="18" t="s">
        <v>1711</v>
      </c>
      <c r="D200" s="20">
        <v>9</v>
      </c>
      <c r="E200" s="21">
        <v>81460.100000000006</v>
      </c>
      <c r="F200" s="21">
        <v>616.20000000000005</v>
      </c>
      <c r="G200" s="21">
        <v>82076.3</v>
      </c>
      <c r="H200" s="21">
        <v>481543.3</v>
      </c>
      <c r="I200" s="21">
        <v>19826.400000000001</v>
      </c>
      <c r="J200" s="21">
        <v>501369.7</v>
      </c>
      <c r="K200" s="21">
        <v>170553.4</v>
      </c>
      <c r="L200" s="21">
        <v>5961.3</v>
      </c>
      <c r="M200" s="21">
        <v>61043.3</v>
      </c>
      <c r="N200" s="21">
        <v>1355.8</v>
      </c>
    </row>
    <row r="201" spans="1:14" ht="10.050000000000001" customHeight="1">
      <c r="A201" s="18" t="s">
        <v>445</v>
      </c>
      <c r="B201" s="19">
        <v>2005</v>
      </c>
      <c r="C201" s="18" t="s">
        <v>1711</v>
      </c>
      <c r="D201" s="20">
        <v>10</v>
      </c>
      <c r="E201" s="21">
        <v>31741.4</v>
      </c>
      <c r="F201" s="21">
        <v>1384</v>
      </c>
      <c r="G201" s="21">
        <v>33125.4</v>
      </c>
      <c r="H201" s="21">
        <v>181577</v>
      </c>
      <c r="I201" s="21">
        <v>2878.7</v>
      </c>
      <c r="J201" s="21">
        <v>184455.7</v>
      </c>
      <c r="K201" s="21">
        <v>8154.3</v>
      </c>
      <c r="L201" s="21">
        <v>598.5</v>
      </c>
      <c r="M201" s="21">
        <v>7813</v>
      </c>
      <c r="N201" s="21">
        <v>205.3</v>
      </c>
    </row>
    <row r="202" spans="1:14" ht="10.050000000000001" customHeight="1">
      <c r="A202" s="18" t="s">
        <v>458</v>
      </c>
      <c r="B202" s="19">
        <v>2005</v>
      </c>
      <c r="C202" s="18" t="s">
        <v>1711</v>
      </c>
      <c r="D202" s="20">
        <v>10</v>
      </c>
      <c r="E202" s="21">
        <v>97.9</v>
      </c>
      <c r="F202" s="21">
        <v>31.3</v>
      </c>
      <c r="G202" s="21">
        <v>129.19999999999999</v>
      </c>
      <c r="H202" s="21">
        <v>2363.8000000000002</v>
      </c>
      <c r="I202" s="21">
        <v>712.6</v>
      </c>
      <c r="J202" s="21">
        <v>3076.4</v>
      </c>
      <c r="K202" s="21">
        <v>82.6</v>
      </c>
      <c r="L202" s="21">
        <v>2.7</v>
      </c>
      <c r="M202" s="21">
        <v>0</v>
      </c>
      <c r="N202" s="21">
        <v>4.2</v>
      </c>
    </row>
    <row r="203" spans="1:14" ht="10.050000000000001" customHeight="1">
      <c r="A203" s="18" t="s">
        <v>433</v>
      </c>
      <c r="B203" s="19">
        <v>2005</v>
      </c>
      <c r="C203" s="18" t="s">
        <v>1711</v>
      </c>
      <c r="D203" s="20">
        <v>10</v>
      </c>
      <c r="E203" s="21">
        <v>39067</v>
      </c>
      <c r="F203" s="21">
        <v>2183</v>
      </c>
      <c r="G203" s="21">
        <v>41250</v>
      </c>
      <c r="H203" s="21">
        <v>423795.7</v>
      </c>
      <c r="I203" s="21">
        <v>20997.7</v>
      </c>
      <c r="J203" s="21">
        <v>444793.4</v>
      </c>
      <c r="K203" s="21">
        <v>148352.79999999999</v>
      </c>
      <c r="L203" s="21">
        <v>1716.1</v>
      </c>
      <c r="M203" s="21">
        <v>23122.7</v>
      </c>
      <c r="N203" s="21">
        <v>794</v>
      </c>
    </row>
    <row r="204" spans="1:14" ht="10.050000000000001" customHeight="1">
      <c r="A204" s="18" t="s">
        <v>445</v>
      </c>
      <c r="B204" s="19">
        <v>2005</v>
      </c>
      <c r="C204" s="18" t="s">
        <v>1711</v>
      </c>
      <c r="D204" s="20">
        <v>11</v>
      </c>
      <c r="E204" s="21">
        <v>7623</v>
      </c>
      <c r="F204" s="21">
        <v>2115.1999999999998</v>
      </c>
      <c r="G204" s="21">
        <v>9738.2000000000007</v>
      </c>
      <c r="H204" s="21">
        <v>175283.6</v>
      </c>
      <c r="I204" s="21">
        <v>4184.3</v>
      </c>
      <c r="J204" s="21">
        <v>179467.9</v>
      </c>
      <c r="K204" s="21">
        <v>7188</v>
      </c>
      <c r="L204" s="21">
        <v>644.6</v>
      </c>
      <c r="M204" s="21">
        <v>1555.2</v>
      </c>
      <c r="N204" s="21">
        <v>104</v>
      </c>
    </row>
    <row r="205" spans="1:14" ht="10.050000000000001" customHeight="1">
      <c r="A205" s="18" t="s">
        <v>458</v>
      </c>
      <c r="B205" s="19">
        <v>2005</v>
      </c>
      <c r="C205" s="18" t="s">
        <v>1711</v>
      </c>
      <c r="D205" s="20">
        <v>11</v>
      </c>
      <c r="E205" s="21">
        <v>82.2</v>
      </c>
      <c r="F205" s="21">
        <v>218.4</v>
      </c>
      <c r="G205" s="21">
        <v>300.60000000000002</v>
      </c>
      <c r="H205" s="21">
        <v>2182.1999999999998</v>
      </c>
      <c r="I205" s="21">
        <v>873.9</v>
      </c>
      <c r="J205" s="21">
        <v>3056.1</v>
      </c>
      <c r="K205" s="21">
        <v>59.8</v>
      </c>
      <c r="L205" s="21">
        <v>0</v>
      </c>
      <c r="M205" s="21">
        <v>10.5</v>
      </c>
      <c r="N205" s="21">
        <v>12.3</v>
      </c>
    </row>
    <row r="206" spans="1:14" ht="10.050000000000001" customHeight="1">
      <c r="A206" s="18" t="s">
        <v>433</v>
      </c>
      <c r="B206" s="19">
        <v>2005</v>
      </c>
      <c r="C206" s="18" t="s">
        <v>1711</v>
      </c>
      <c r="D206" s="20">
        <v>11</v>
      </c>
      <c r="E206" s="21">
        <v>44121.7</v>
      </c>
      <c r="F206" s="21">
        <v>7581.5</v>
      </c>
      <c r="G206" s="21">
        <v>51703.199999999997</v>
      </c>
      <c r="H206" s="21">
        <v>387095</v>
      </c>
      <c r="I206" s="21">
        <v>25860.7</v>
      </c>
      <c r="J206" s="21">
        <v>412955.7</v>
      </c>
      <c r="K206" s="21">
        <v>130287.4</v>
      </c>
      <c r="L206" s="21">
        <v>5245.9</v>
      </c>
      <c r="M206" s="21">
        <v>22627.7</v>
      </c>
      <c r="N206" s="21">
        <v>683.6</v>
      </c>
    </row>
    <row r="207" spans="1:14" ht="10.050000000000001" customHeight="1">
      <c r="A207" s="18" t="s">
        <v>445</v>
      </c>
      <c r="B207" s="19">
        <v>2005</v>
      </c>
      <c r="C207" s="18" t="s">
        <v>1711</v>
      </c>
      <c r="D207" s="20">
        <v>12</v>
      </c>
      <c r="E207" s="21">
        <v>9067.2999999999993</v>
      </c>
      <c r="F207" s="21">
        <v>1394.5</v>
      </c>
      <c r="G207" s="21">
        <v>10461.799999999999</v>
      </c>
      <c r="H207" s="21">
        <v>168913.6</v>
      </c>
      <c r="I207" s="21">
        <v>4512.2</v>
      </c>
      <c r="J207" s="21">
        <v>173425.8</v>
      </c>
      <c r="K207" s="21">
        <v>5996.9</v>
      </c>
      <c r="L207" s="21">
        <v>687.1</v>
      </c>
      <c r="M207" s="21">
        <v>1660.4</v>
      </c>
      <c r="N207" s="21">
        <v>217.8</v>
      </c>
    </row>
    <row r="208" spans="1:14" ht="10.050000000000001" customHeight="1">
      <c r="A208" s="18" t="s">
        <v>458</v>
      </c>
      <c r="B208" s="19">
        <v>2005</v>
      </c>
      <c r="C208" s="18" t="s">
        <v>1711</v>
      </c>
      <c r="D208" s="20">
        <v>12</v>
      </c>
      <c r="E208" s="21">
        <v>52.7</v>
      </c>
      <c r="F208" s="21">
        <v>22</v>
      </c>
      <c r="G208" s="21">
        <v>74.7</v>
      </c>
      <c r="H208" s="21">
        <v>2024.1</v>
      </c>
      <c r="I208" s="21">
        <v>881.6</v>
      </c>
      <c r="J208" s="21">
        <v>2905.7</v>
      </c>
      <c r="K208" s="21">
        <v>52.1</v>
      </c>
      <c r="L208" s="21">
        <v>0</v>
      </c>
      <c r="M208" s="21">
        <v>0</v>
      </c>
      <c r="N208" s="21">
        <v>7.7</v>
      </c>
    </row>
    <row r="209" spans="1:14" ht="10.050000000000001" customHeight="1">
      <c r="A209" s="18" t="s">
        <v>433</v>
      </c>
      <c r="B209" s="19">
        <v>2005</v>
      </c>
      <c r="C209" s="18" t="s">
        <v>1711</v>
      </c>
      <c r="D209" s="20">
        <v>12</v>
      </c>
      <c r="E209" s="21">
        <v>45222.9</v>
      </c>
      <c r="F209" s="21">
        <v>6893.7</v>
      </c>
      <c r="G209" s="21">
        <v>52116.6</v>
      </c>
      <c r="H209" s="21">
        <v>349189.5</v>
      </c>
      <c r="I209" s="21">
        <v>28316.799999999999</v>
      </c>
      <c r="J209" s="21">
        <v>377506.3</v>
      </c>
      <c r="K209" s="21">
        <v>109487.7</v>
      </c>
      <c r="L209" s="21">
        <v>6416</v>
      </c>
      <c r="M209" s="21">
        <v>25407.4</v>
      </c>
      <c r="N209" s="21">
        <v>1808.3</v>
      </c>
    </row>
    <row r="210" spans="1:14" ht="10.050000000000001" customHeight="1">
      <c r="A210" s="18" t="s">
        <v>433</v>
      </c>
      <c r="B210" s="19">
        <v>2005</v>
      </c>
      <c r="C210" s="18" t="s">
        <v>736</v>
      </c>
      <c r="D210" s="20">
        <v>9</v>
      </c>
      <c r="E210" s="21">
        <v>0</v>
      </c>
      <c r="F210" s="21">
        <v>0</v>
      </c>
      <c r="G210" s="21">
        <v>0</v>
      </c>
      <c r="H210" s="21">
        <v>3.4</v>
      </c>
      <c r="I210" s="21">
        <v>0</v>
      </c>
      <c r="J210" s="21">
        <v>3.4</v>
      </c>
      <c r="K210" s="21">
        <v>1076.7</v>
      </c>
      <c r="L210" s="21">
        <v>0</v>
      </c>
      <c r="M210" s="21">
        <v>0</v>
      </c>
      <c r="N210" s="21">
        <v>0</v>
      </c>
    </row>
    <row r="211" spans="1:14" ht="10.050000000000001" customHeight="1">
      <c r="A211" s="18" t="s">
        <v>445</v>
      </c>
      <c r="B211" s="19">
        <v>2006</v>
      </c>
      <c r="C211" s="18" t="s">
        <v>1711</v>
      </c>
      <c r="D211" s="20">
        <v>1</v>
      </c>
      <c r="E211" s="21">
        <v>8043.7</v>
      </c>
      <c r="F211" s="21">
        <v>864.2</v>
      </c>
      <c r="G211" s="21">
        <v>8907.9</v>
      </c>
      <c r="H211" s="21">
        <v>152813.9</v>
      </c>
      <c r="I211" s="21">
        <v>3861.2</v>
      </c>
      <c r="J211" s="21">
        <v>156675.1</v>
      </c>
      <c r="K211" s="21">
        <v>4476.5</v>
      </c>
      <c r="L211" s="21">
        <v>281.60000000000002</v>
      </c>
      <c r="M211" s="21">
        <v>1539.3</v>
      </c>
      <c r="N211" s="21">
        <v>39.299999999999997</v>
      </c>
    </row>
    <row r="212" spans="1:14" ht="10.050000000000001" customHeight="1">
      <c r="A212" s="18" t="s">
        <v>458</v>
      </c>
      <c r="B212" s="19">
        <v>2006</v>
      </c>
      <c r="C212" s="18" t="s">
        <v>1711</v>
      </c>
      <c r="D212" s="20">
        <v>1</v>
      </c>
      <c r="E212" s="21">
        <v>62.2</v>
      </c>
      <c r="F212" s="21">
        <v>61.7</v>
      </c>
      <c r="G212" s="21">
        <v>123.9</v>
      </c>
      <c r="H212" s="21">
        <v>1780.4</v>
      </c>
      <c r="I212" s="21">
        <v>640.79999999999995</v>
      </c>
      <c r="J212" s="21">
        <v>2421.1999999999998</v>
      </c>
      <c r="K212" s="21">
        <v>42.8</v>
      </c>
      <c r="L212" s="21">
        <v>0</v>
      </c>
      <c r="M212" s="21">
        <v>2.2000000000000002</v>
      </c>
      <c r="N212" s="21">
        <v>7.1</v>
      </c>
    </row>
    <row r="213" spans="1:14" ht="10.050000000000001" customHeight="1">
      <c r="A213" s="18" t="s">
        <v>433</v>
      </c>
      <c r="B213" s="19">
        <v>2006</v>
      </c>
      <c r="C213" s="18" t="s">
        <v>1711</v>
      </c>
      <c r="D213" s="20">
        <v>1</v>
      </c>
      <c r="E213" s="21">
        <v>56940.5</v>
      </c>
      <c r="F213" s="21">
        <v>6149.6</v>
      </c>
      <c r="G213" s="21">
        <v>63090.1</v>
      </c>
      <c r="H213" s="21">
        <v>311227.5</v>
      </c>
      <c r="I213" s="21">
        <v>25620.5</v>
      </c>
      <c r="J213" s="21">
        <v>336848</v>
      </c>
      <c r="K213" s="21">
        <v>86527.5</v>
      </c>
      <c r="L213" s="21">
        <v>5928.7</v>
      </c>
      <c r="M213" s="21">
        <v>25409.200000000001</v>
      </c>
      <c r="N213" s="21">
        <v>630.9</v>
      </c>
    </row>
    <row r="214" spans="1:14" ht="10.050000000000001" customHeight="1">
      <c r="A214" s="18" t="s">
        <v>445</v>
      </c>
      <c r="B214" s="19">
        <v>2006</v>
      </c>
      <c r="C214" s="18" t="s">
        <v>1711</v>
      </c>
      <c r="D214" s="20">
        <v>2</v>
      </c>
      <c r="E214" s="21">
        <v>7482.5</v>
      </c>
      <c r="F214" s="21">
        <v>311.10000000000002</v>
      </c>
      <c r="G214" s="21">
        <v>7793.6</v>
      </c>
      <c r="H214" s="21">
        <v>136524.20000000001</v>
      </c>
      <c r="I214" s="21">
        <v>3057.1</v>
      </c>
      <c r="J214" s="21">
        <v>139581.29999999999</v>
      </c>
      <c r="K214" s="21">
        <v>3271.5</v>
      </c>
      <c r="L214" s="21">
        <v>547</v>
      </c>
      <c r="M214" s="21">
        <v>1567.6</v>
      </c>
      <c r="N214" s="21">
        <v>184.4</v>
      </c>
    </row>
    <row r="215" spans="1:14" ht="10.050000000000001" customHeight="1">
      <c r="A215" s="18" t="s">
        <v>458</v>
      </c>
      <c r="B215" s="19">
        <v>2006</v>
      </c>
      <c r="C215" s="18" t="s">
        <v>1711</v>
      </c>
      <c r="D215" s="20">
        <v>2</v>
      </c>
      <c r="E215" s="21">
        <v>165.3</v>
      </c>
      <c r="F215" s="21">
        <v>4.5999999999999996</v>
      </c>
      <c r="G215" s="21">
        <v>169.9</v>
      </c>
      <c r="H215" s="21">
        <v>1697.1</v>
      </c>
      <c r="I215" s="21">
        <v>499.6</v>
      </c>
      <c r="J215" s="21">
        <v>2196.6999999999998</v>
      </c>
      <c r="K215" s="21">
        <v>24.5</v>
      </c>
      <c r="L215" s="21">
        <v>0</v>
      </c>
      <c r="M215" s="21">
        <v>11.9</v>
      </c>
      <c r="N215" s="21">
        <v>6.4</v>
      </c>
    </row>
    <row r="216" spans="1:14" ht="10.050000000000001" customHeight="1">
      <c r="A216" s="18" t="s">
        <v>433</v>
      </c>
      <c r="B216" s="19">
        <v>2006</v>
      </c>
      <c r="C216" s="18" t="s">
        <v>1711</v>
      </c>
      <c r="D216" s="20">
        <v>2</v>
      </c>
      <c r="E216" s="21">
        <v>60380.1</v>
      </c>
      <c r="F216" s="21">
        <v>3368.7</v>
      </c>
      <c r="G216" s="21">
        <v>63748.800000000003</v>
      </c>
      <c r="H216" s="21">
        <v>280528.2</v>
      </c>
      <c r="I216" s="21">
        <v>20443.3</v>
      </c>
      <c r="J216" s="21">
        <v>300971.5</v>
      </c>
      <c r="K216" s="21">
        <v>67346.899999999994</v>
      </c>
      <c r="L216" s="21">
        <v>8265.1</v>
      </c>
      <c r="M216" s="21">
        <v>26832.3</v>
      </c>
      <c r="N216" s="21">
        <v>725.3</v>
      </c>
    </row>
    <row r="217" spans="1:14" ht="10.050000000000001" customHeight="1">
      <c r="A217" s="18" t="s">
        <v>445</v>
      </c>
      <c r="B217" s="19">
        <v>2006</v>
      </c>
      <c r="C217" s="18" t="s">
        <v>1711</v>
      </c>
      <c r="D217" s="20">
        <v>3</v>
      </c>
      <c r="E217" s="21">
        <v>5847</v>
      </c>
      <c r="F217" s="21">
        <v>223.8</v>
      </c>
      <c r="G217" s="21">
        <v>6070.8</v>
      </c>
      <c r="H217" s="21">
        <v>128142</v>
      </c>
      <c r="I217" s="21">
        <v>2466.9</v>
      </c>
      <c r="J217" s="21">
        <v>130608.9</v>
      </c>
      <c r="K217" s="21">
        <v>1804.1</v>
      </c>
      <c r="L217" s="21">
        <v>188.7</v>
      </c>
      <c r="M217" s="21">
        <v>1623.9</v>
      </c>
      <c r="N217" s="21">
        <v>58.7</v>
      </c>
    </row>
    <row r="218" spans="1:14" ht="10.050000000000001" customHeight="1">
      <c r="A218" s="18" t="s">
        <v>458</v>
      </c>
      <c r="B218" s="19">
        <v>2006</v>
      </c>
      <c r="C218" s="18" t="s">
        <v>1711</v>
      </c>
      <c r="D218" s="20">
        <v>3</v>
      </c>
      <c r="E218" s="21">
        <v>28.8</v>
      </c>
      <c r="F218" s="21">
        <v>0</v>
      </c>
      <c r="G218" s="21">
        <v>28.8</v>
      </c>
      <c r="H218" s="21">
        <v>1401.6</v>
      </c>
      <c r="I218" s="21">
        <v>462.3</v>
      </c>
      <c r="J218" s="21">
        <v>1863.9</v>
      </c>
      <c r="K218" s="21">
        <v>19</v>
      </c>
      <c r="L218" s="21">
        <v>0</v>
      </c>
      <c r="M218" s="21">
        <v>0</v>
      </c>
      <c r="N218" s="21">
        <v>5.5</v>
      </c>
    </row>
    <row r="219" spans="1:14" ht="10.050000000000001" customHeight="1">
      <c r="A219" s="18" t="s">
        <v>433</v>
      </c>
      <c r="B219" s="19">
        <v>2006</v>
      </c>
      <c r="C219" s="18" t="s">
        <v>1711</v>
      </c>
      <c r="D219" s="20">
        <v>3</v>
      </c>
      <c r="E219" s="21">
        <v>74471.7</v>
      </c>
      <c r="F219" s="21">
        <v>2507.1</v>
      </c>
      <c r="G219" s="21">
        <v>76978.8</v>
      </c>
      <c r="H219" s="21">
        <v>226086.3</v>
      </c>
      <c r="I219" s="21">
        <v>16729</v>
      </c>
      <c r="J219" s="21">
        <v>242815.3</v>
      </c>
      <c r="K219" s="21">
        <v>35658.199999999997</v>
      </c>
      <c r="L219" s="21">
        <v>7592.8</v>
      </c>
      <c r="M219" s="21">
        <v>38952.1</v>
      </c>
      <c r="N219" s="21">
        <v>329.4</v>
      </c>
    </row>
    <row r="220" spans="1:14" ht="10.050000000000001" customHeight="1">
      <c r="A220" s="18" t="s">
        <v>445</v>
      </c>
      <c r="B220" s="19">
        <v>2006</v>
      </c>
      <c r="C220" s="18" t="s">
        <v>1711</v>
      </c>
      <c r="D220" s="20">
        <v>4</v>
      </c>
      <c r="E220" s="21">
        <v>4586.3999999999996</v>
      </c>
      <c r="F220" s="21">
        <v>208.1</v>
      </c>
      <c r="G220" s="21">
        <v>4794.5</v>
      </c>
      <c r="H220" s="21">
        <v>118299.6</v>
      </c>
      <c r="I220" s="21">
        <v>2096.4</v>
      </c>
      <c r="J220" s="21">
        <v>120396</v>
      </c>
      <c r="K220" s="21">
        <v>964.1</v>
      </c>
      <c r="L220" s="21">
        <v>139.1</v>
      </c>
      <c r="M220" s="21">
        <v>922.4</v>
      </c>
      <c r="N220" s="21">
        <v>30.2</v>
      </c>
    </row>
    <row r="221" spans="1:14" ht="10.050000000000001" customHeight="1">
      <c r="A221" s="18" t="s">
        <v>458</v>
      </c>
      <c r="B221" s="19">
        <v>2006</v>
      </c>
      <c r="C221" s="18" t="s">
        <v>1711</v>
      </c>
      <c r="D221" s="20">
        <v>4</v>
      </c>
      <c r="E221" s="21">
        <v>51.2</v>
      </c>
      <c r="F221" s="21">
        <v>0.7</v>
      </c>
      <c r="G221" s="21">
        <v>51.9</v>
      </c>
      <c r="H221" s="21">
        <v>1312.9</v>
      </c>
      <c r="I221" s="21">
        <v>463.8</v>
      </c>
      <c r="J221" s="21">
        <v>1776.7</v>
      </c>
      <c r="K221" s="21">
        <v>17.8</v>
      </c>
      <c r="L221" s="21">
        <v>0</v>
      </c>
      <c r="M221" s="21">
        <v>0</v>
      </c>
      <c r="N221" s="21">
        <v>1.2</v>
      </c>
    </row>
    <row r="222" spans="1:14" ht="10.050000000000001" customHeight="1">
      <c r="A222" s="18" t="s">
        <v>433</v>
      </c>
      <c r="B222" s="19">
        <v>2006</v>
      </c>
      <c r="C222" s="18" t="s">
        <v>1711</v>
      </c>
      <c r="D222" s="20">
        <v>4</v>
      </c>
      <c r="E222" s="21">
        <v>41179.4</v>
      </c>
      <c r="F222" s="21">
        <v>1333.1</v>
      </c>
      <c r="G222" s="21">
        <v>42512.5</v>
      </c>
      <c r="H222" s="21">
        <v>164681.20000000001</v>
      </c>
      <c r="I222" s="21">
        <v>10879</v>
      </c>
      <c r="J222" s="21">
        <v>175560.2</v>
      </c>
      <c r="K222" s="21">
        <v>20219.8</v>
      </c>
      <c r="L222" s="21">
        <v>4647.2</v>
      </c>
      <c r="M222" s="21">
        <v>19736.2</v>
      </c>
      <c r="N222" s="21">
        <v>349.4</v>
      </c>
    </row>
    <row r="223" spans="1:14" ht="10.050000000000001" customHeight="1">
      <c r="A223" s="18" t="s">
        <v>445</v>
      </c>
      <c r="B223" s="19">
        <v>2006</v>
      </c>
      <c r="C223" s="18" t="s">
        <v>1711</v>
      </c>
      <c r="D223" s="20">
        <v>5</v>
      </c>
      <c r="E223" s="21">
        <v>5250.7</v>
      </c>
      <c r="F223" s="21">
        <v>12</v>
      </c>
      <c r="G223" s="21">
        <v>5262.7</v>
      </c>
      <c r="H223" s="21">
        <v>85870.3</v>
      </c>
      <c r="I223" s="21">
        <v>1672.6</v>
      </c>
      <c r="J223" s="21">
        <v>87542.9</v>
      </c>
      <c r="K223" s="21">
        <v>470.7</v>
      </c>
      <c r="L223" s="21">
        <v>258.3</v>
      </c>
      <c r="M223" s="21">
        <v>724.5</v>
      </c>
      <c r="N223" s="21">
        <v>59.3</v>
      </c>
    </row>
    <row r="224" spans="1:14" ht="10.050000000000001" customHeight="1">
      <c r="A224" s="18" t="s">
        <v>458</v>
      </c>
      <c r="B224" s="19">
        <v>2006</v>
      </c>
      <c r="C224" s="18" t="s">
        <v>1711</v>
      </c>
      <c r="D224" s="20">
        <v>5</v>
      </c>
      <c r="E224" s="21">
        <v>3</v>
      </c>
      <c r="F224" s="21">
        <v>0</v>
      </c>
      <c r="G224" s="21">
        <v>3</v>
      </c>
      <c r="H224" s="21">
        <v>1118.5999999999999</v>
      </c>
      <c r="I224" s="21">
        <v>448.7</v>
      </c>
      <c r="J224" s="21">
        <v>1567.3</v>
      </c>
      <c r="K224" s="21">
        <v>16.2</v>
      </c>
      <c r="L224" s="21">
        <v>0</v>
      </c>
      <c r="M224" s="21">
        <v>0</v>
      </c>
      <c r="N224" s="21">
        <v>1.6</v>
      </c>
    </row>
    <row r="225" spans="1:14" ht="10.050000000000001" customHeight="1">
      <c r="A225" s="18" t="s">
        <v>433</v>
      </c>
      <c r="B225" s="19">
        <v>2006</v>
      </c>
      <c r="C225" s="18" t="s">
        <v>1711</v>
      </c>
      <c r="D225" s="20">
        <v>5</v>
      </c>
      <c r="E225" s="21">
        <v>40213.199999999997</v>
      </c>
      <c r="F225" s="21">
        <v>292</v>
      </c>
      <c r="G225" s="21">
        <v>40505.199999999997</v>
      </c>
      <c r="H225" s="21">
        <v>123444.9</v>
      </c>
      <c r="I225" s="21">
        <v>7780.1</v>
      </c>
      <c r="J225" s="21">
        <v>131225</v>
      </c>
      <c r="K225" s="21">
        <v>6582.9</v>
      </c>
      <c r="L225" s="21">
        <v>2323.8000000000002</v>
      </c>
      <c r="M225" s="21">
        <v>14427.7</v>
      </c>
      <c r="N225" s="21">
        <v>1621.3</v>
      </c>
    </row>
    <row r="226" spans="1:14" ht="10.050000000000001" customHeight="1">
      <c r="A226" s="18" t="s">
        <v>445</v>
      </c>
      <c r="B226" s="19">
        <v>2006</v>
      </c>
      <c r="C226" s="18" t="s">
        <v>1711</v>
      </c>
      <c r="D226" s="20">
        <v>6</v>
      </c>
      <c r="E226" s="21">
        <v>2723.5</v>
      </c>
      <c r="F226" s="21">
        <v>-0.2</v>
      </c>
      <c r="G226" s="21">
        <v>2723.3</v>
      </c>
      <c r="H226" s="21">
        <v>46133.599999999999</v>
      </c>
      <c r="I226" s="21">
        <v>1488.9</v>
      </c>
      <c r="J226" s="21">
        <v>47622.5</v>
      </c>
      <c r="K226" s="21">
        <v>110.9</v>
      </c>
      <c r="L226" s="21">
        <v>55.5</v>
      </c>
      <c r="M226" s="21">
        <v>367.9</v>
      </c>
      <c r="N226" s="21">
        <v>20.9</v>
      </c>
    </row>
    <row r="227" spans="1:14" ht="10.050000000000001" customHeight="1">
      <c r="A227" s="18" t="s">
        <v>458</v>
      </c>
      <c r="B227" s="19">
        <v>2006</v>
      </c>
      <c r="C227" s="18" t="s">
        <v>1711</v>
      </c>
      <c r="D227" s="20">
        <v>6</v>
      </c>
      <c r="E227" s="21">
        <v>68.400000000000006</v>
      </c>
      <c r="F227" s="21">
        <v>0</v>
      </c>
      <c r="G227" s="21">
        <v>68.400000000000006</v>
      </c>
      <c r="H227" s="21">
        <v>899.8</v>
      </c>
      <c r="I227" s="21">
        <v>448.2</v>
      </c>
      <c r="J227" s="21">
        <v>1348</v>
      </c>
      <c r="K227" s="21">
        <v>6.5</v>
      </c>
      <c r="L227" s="21">
        <v>0</v>
      </c>
      <c r="M227" s="21">
        <v>5.9</v>
      </c>
      <c r="N227" s="21">
        <v>3.8</v>
      </c>
    </row>
    <row r="228" spans="1:14" ht="10.050000000000001" customHeight="1">
      <c r="A228" s="18" t="s">
        <v>433</v>
      </c>
      <c r="B228" s="19">
        <v>2006</v>
      </c>
      <c r="C228" s="18" t="s">
        <v>1711</v>
      </c>
      <c r="D228" s="20">
        <v>6</v>
      </c>
      <c r="E228" s="21">
        <v>24804.9</v>
      </c>
      <c r="F228" s="21">
        <v>251.1</v>
      </c>
      <c r="G228" s="21">
        <v>25056</v>
      </c>
      <c r="H228" s="21">
        <v>76662.600000000006</v>
      </c>
      <c r="I228" s="21">
        <v>4700.6000000000004</v>
      </c>
      <c r="J228" s="21">
        <v>81363.199999999997</v>
      </c>
      <c r="K228" s="21">
        <v>1870.5</v>
      </c>
      <c r="L228" s="21">
        <v>1159</v>
      </c>
      <c r="M228" s="21">
        <v>5590.5</v>
      </c>
      <c r="N228" s="21">
        <v>271</v>
      </c>
    </row>
    <row r="229" spans="1:14" ht="10.050000000000001" customHeight="1">
      <c r="A229" s="18" t="s">
        <v>445</v>
      </c>
      <c r="B229" s="19">
        <v>2006</v>
      </c>
      <c r="C229" s="18" t="s">
        <v>736</v>
      </c>
      <c r="D229" s="20">
        <v>7</v>
      </c>
      <c r="E229" s="21">
        <v>32939.9</v>
      </c>
      <c r="F229" s="21">
        <v>35.9</v>
      </c>
      <c r="G229" s="21">
        <v>32975.800000000003</v>
      </c>
      <c r="H229" s="21">
        <v>60752</v>
      </c>
      <c r="I229" s="21">
        <v>1548.6</v>
      </c>
      <c r="J229" s="21">
        <v>62300.6</v>
      </c>
      <c r="K229" s="21">
        <v>2200.5</v>
      </c>
      <c r="L229" s="21">
        <v>2223.3000000000002</v>
      </c>
      <c r="M229" s="21">
        <v>131</v>
      </c>
      <c r="N229" s="21">
        <v>2.7</v>
      </c>
    </row>
    <row r="230" spans="1:14" ht="10.050000000000001" customHeight="1">
      <c r="A230" s="18" t="s">
        <v>458</v>
      </c>
      <c r="B230" s="19">
        <v>2006</v>
      </c>
      <c r="C230" s="18" t="s">
        <v>736</v>
      </c>
      <c r="D230" s="20">
        <v>7</v>
      </c>
      <c r="E230" s="21">
        <v>246.3</v>
      </c>
      <c r="F230" s="21">
        <v>40.4</v>
      </c>
      <c r="G230" s="21">
        <v>286.7</v>
      </c>
      <c r="H230" s="21">
        <v>919</v>
      </c>
      <c r="I230" s="21">
        <v>458.7</v>
      </c>
      <c r="J230" s="21">
        <v>1377.7</v>
      </c>
      <c r="K230" s="21">
        <v>0</v>
      </c>
      <c r="L230" s="21">
        <v>0</v>
      </c>
      <c r="M230" s="21">
        <v>6.5</v>
      </c>
      <c r="N230" s="21">
        <v>0</v>
      </c>
    </row>
    <row r="231" spans="1:14" ht="10.050000000000001" customHeight="1">
      <c r="A231" s="18" t="s">
        <v>433</v>
      </c>
      <c r="B231" s="19">
        <v>2006</v>
      </c>
      <c r="C231" s="18" t="s">
        <v>736</v>
      </c>
      <c r="D231" s="20">
        <v>7</v>
      </c>
      <c r="E231" s="21">
        <v>419389.7</v>
      </c>
      <c r="F231" s="21">
        <v>7679.1</v>
      </c>
      <c r="G231" s="21">
        <v>427068.8</v>
      </c>
      <c r="H231" s="21">
        <v>425409.1</v>
      </c>
      <c r="I231" s="21">
        <v>10739.3</v>
      </c>
      <c r="J231" s="21">
        <v>436148.4</v>
      </c>
      <c r="K231" s="21">
        <v>132922.4</v>
      </c>
      <c r="L231" s="21">
        <v>137608.20000000001</v>
      </c>
      <c r="M231" s="21">
        <v>6187.7</v>
      </c>
      <c r="N231" s="21">
        <v>336.8</v>
      </c>
    </row>
    <row r="232" spans="1:14" ht="10.050000000000001" customHeight="1">
      <c r="A232" s="18" t="s">
        <v>445</v>
      </c>
      <c r="B232" s="19">
        <v>2006</v>
      </c>
      <c r="C232" s="18" t="s">
        <v>736</v>
      </c>
      <c r="D232" s="20">
        <v>8</v>
      </c>
      <c r="E232" s="21">
        <v>76043.100000000006</v>
      </c>
      <c r="F232" s="21">
        <v>898.9</v>
      </c>
      <c r="G232" s="21">
        <v>76942</v>
      </c>
      <c r="H232" s="21">
        <v>109437.2</v>
      </c>
      <c r="I232" s="21">
        <v>1957.4</v>
      </c>
      <c r="J232" s="21">
        <v>111394.6</v>
      </c>
      <c r="K232" s="21">
        <v>8324.1</v>
      </c>
      <c r="L232" s="21">
        <v>7366.3</v>
      </c>
      <c r="M232" s="21">
        <v>1171.0999999999999</v>
      </c>
      <c r="N232" s="21">
        <v>71.599999999999994</v>
      </c>
    </row>
    <row r="233" spans="1:14" ht="10.050000000000001" customHeight="1">
      <c r="A233" s="18" t="s">
        <v>458</v>
      </c>
      <c r="B233" s="19">
        <v>2006</v>
      </c>
      <c r="C233" s="18" t="s">
        <v>736</v>
      </c>
      <c r="D233" s="20">
        <v>8</v>
      </c>
      <c r="E233" s="21">
        <v>1447.3</v>
      </c>
      <c r="F233" s="21">
        <v>15.2</v>
      </c>
      <c r="G233" s="21">
        <v>1462.5</v>
      </c>
      <c r="H233" s="21">
        <v>2039.7</v>
      </c>
      <c r="I233" s="21">
        <v>480.9</v>
      </c>
      <c r="J233" s="21">
        <v>2520.6</v>
      </c>
      <c r="K233" s="21">
        <v>41.9</v>
      </c>
      <c r="L233" s="21">
        <v>41.9</v>
      </c>
      <c r="M233" s="21">
        <v>0</v>
      </c>
      <c r="N233" s="21">
        <v>0</v>
      </c>
    </row>
    <row r="234" spans="1:14" ht="10.050000000000001" customHeight="1">
      <c r="A234" s="18" t="s">
        <v>433</v>
      </c>
      <c r="B234" s="19">
        <v>2006</v>
      </c>
      <c r="C234" s="18" t="s">
        <v>736</v>
      </c>
      <c r="D234" s="20">
        <v>8</v>
      </c>
      <c r="E234" s="21">
        <v>83597.5</v>
      </c>
      <c r="F234" s="21">
        <v>2254.6999999999998</v>
      </c>
      <c r="G234" s="21">
        <v>85852.2</v>
      </c>
      <c r="H234" s="21">
        <v>417930.6</v>
      </c>
      <c r="I234" s="21">
        <v>12532.4</v>
      </c>
      <c r="J234" s="21">
        <v>430463</v>
      </c>
      <c r="K234" s="21">
        <v>138945.60000000001</v>
      </c>
      <c r="L234" s="21">
        <v>35558.5</v>
      </c>
      <c r="M234" s="21">
        <v>28577.7</v>
      </c>
      <c r="N234" s="21">
        <v>957.6</v>
      </c>
    </row>
    <row r="235" spans="1:14" ht="10.050000000000001" customHeight="1">
      <c r="A235" s="18" t="s">
        <v>445</v>
      </c>
      <c r="B235" s="19">
        <v>2006</v>
      </c>
      <c r="C235" s="18" t="s">
        <v>736</v>
      </c>
      <c r="D235" s="20">
        <v>9</v>
      </c>
      <c r="E235" s="21">
        <v>65705.600000000006</v>
      </c>
      <c r="F235" s="21">
        <v>453.9</v>
      </c>
      <c r="G235" s="21">
        <v>66159.5</v>
      </c>
      <c r="H235" s="21">
        <v>137672.9</v>
      </c>
      <c r="I235" s="21">
        <v>2286</v>
      </c>
      <c r="J235" s="21">
        <v>139958.9</v>
      </c>
      <c r="K235" s="21">
        <v>10625.6</v>
      </c>
      <c r="L235" s="21">
        <v>7677</v>
      </c>
      <c r="M235" s="21">
        <v>5279.2</v>
      </c>
      <c r="N235" s="21">
        <v>96.3</v>
      </c>
    </row>
    <row r="236" spans="1:14" ht="10.050000000000001" customHeight="1">
      <c r="A236" s="18" t="s">
        <v>458</v>
      </c>
      <c r="B236" s="19">
        <v>2006</v>
      </c>
      <c r="C236" s="18" t="s">
        <v>736</v>
      </c>
      <c r="D236" s="20">
        <v>9</v>
      </c>
      <c r="E236" s="21">
        <v>1593.9</v>
      </c>
      <c r="F236" s="21">
        <v>21.8</v>
      </c>
      <c r="G236" s="21">
        <v>1615.7</v>
      </c>
      <c r="H236" s="21">
        <v>3052.5</v>
      </c>
      <c r="I236" s="21">
        <v>460.6</v>
      </c>
      <c r="J236" s="21">
        <v>3513.1</v>
      </c>
      <c r="K236" s="21">
        <v>51.4</v>
      </c>
      <c r="L236" s="21">
        <v>41.1</v>
      </c>
      <c r="M236" s="21">
        <v>28.7</v>
      </c>
      <c r="N236" s="21">
        <v>2.9</v>
      </c>
    </row>
    <row r="237" spans="1:14" ht="10.050000000000001" customHeight="1">
      <c r="A237" s="18" t="s">
        <v>433</v>
      </c>
      <c r="B237" s="19">
        <v>2006</v>
      </c>
      <c r="C237" s="18" t="s">
        <v>736</v>
      </c>
      <c r="D237" s="20">
        <v>9</v>
      </c>
      <c r="E237" s="21">
        <v>72343.8</v>
      </c>
      <c r="F237" s="21">
        <v>1763.5</v>
      </c>
      <c r="G237" s="21">
        <v>74107.3</v>
      </c>
      <c r="H237" s="21">
        <v>406716.8</v>
      </c>
      <c r="I237" s="21">
        <v>13606.2</v>
      </c>
      <c r="J237" s="21">
        <v>420323</v>
      </c>
      <c r="K237" s="21">
        <v>108634.2</v>
      </c>
      <c r="L237" s="21">
        <v>4217.6000000000004</v>
      </c>
      <c r="M237" s="21">
        <v>33499.9</v>
      </c>
      <c r="N237" s="21">
        <v>1029.0999999999999</v>
      </c>
    </row>
    <row r="238" spans="1:14" ht="10.050000000000001" customHeight="1">
      <c r="A238" s="18" t="s">
        <v>445</v>
      </c>
      <c r="B238" s="19">
        <v>2006</v>
      </c>
      <c r="C238" s="18" t="s">
        <v>736</v>
      </c>
      <c r="D238" s="20">
        <v>10</v>
      </c>
      <c r="E238" s="21">
        <v>11391.6</v>
      </c>
      <c r="F238" s="21">
        <v>327.60000000000002</v>
      </c>
      <c r="G238" s="21">
        <v>11719.2</v>
      </c>
      <c r="H238" s="21">
        <v>130967.2</v>
      </c>
      <c r="I238" s="21">
        <v>2557.1</v>
      </c>
      <c r="J238" s="21">
        <v>133524.29999999999</v>
      </c>
      <c r="K238" s="21">
        <v>8097.6</v>
      </c>
      <c r="L238" s="21">
        <v>1358.2</v>
      </c>
      <c r="M238" s="21">
        <v>3857.1</v>
      </c>
      <c r="N238" s="21">
        <v>73.5</v>
      </c>
    </row>
    <row r="239" spans="1:14" ht="10.050000000000001" customHeight="1">
      <c r="A239" s="18" t="s">
        <v>458</v>
      </c>
      <c r="B239" s="19">
        <v>2006</v>
      </c>
      <c r="C239" s="18" t="s">
        <v>736</v>
      </c>
      <c r="D239" s="20">
        <v>10</v>
      </c>
      <c r="E239" s="21">
        <v>99.4</v>
      </c>
      <c r="F239" s="21">
        <v>316.39999999999998</v>
      </c>
      <c r="G239" s="21">
        <v>415.8</v>
      </c>
      <c r="H239" s="21">
        <v>2697.2</v>
      </c>
      <c r="I239" s="21">
        <v>742.1</v>
      </c>
      <c r="J239" s="21">
        <v>3439.3</v>
      </c>
      <c r="K239" s="21">
        <v>44.6</v>
      </c>
      <c r="L239" s="21">
        <v>0</v>
      </c>
      <c r="M239" s="21">
        <v>0</v>
      </c>
      <c r="N239" s="21">
        <v>6.8</v>
      </c>
    </row>
    <row r="240" spans="1:14" ht="10.050000000000001" customHeight="1">
      <c r="A240" s="18" t="s">
        <v>433</v>
      </c>
      <c r="B240" s="19">
        <v>2006</v>
      </c>
      <c r="C240" s="18" t="s">
        <v>736</v>
      </c>
      <c r="D240" s="20">
        <v>10</v>
      </c>
      <c r="E240" s="21">
        <v>37915.300000000003</v>
      </c>
      <c r="F240" s="21">
        <v>3686.6</v>
      </c>
      <c r="G240" s="21">
        <v>41601.9</v>
      </c>
      <c r="H240" s="21">
        <v>354441.5</v>
      </c>
      <c r="I240" s="21">
        <v>15509.2</v>
      </c>
      <c r="J240" s="21">
        <v>369950.7</v>
      </c>
      <c r="K240" s="21">
        <v>90138.6</v>
      </c>
      <c r="L240" s="21">
        <v>4711.7</v>
      </c>
      <c r="M240" s="21">
        <v>22347.1</v>
      </c>
      <c r="N240" s="21">
        <v>945.1</v>
      </c>
    </row>
    <row r="241" spans="1:14" ht="10.050000000000001" customHeight="1">
      <c r="A241" s="18" t="s">
        <v>445</v>
      </c>
      <c r="B241" s="19">
        <v>2006</v>
      </c>
      <c r="C241" s="18" t="s">
        <v>736</v>
      </c>
      <c r="D241" s="20">
        <v>11</v>
      </c>
      <c r="E241" s="21">
        <v>9305.7000000000007</v>
      </c>
      <c r="F241" s="21">
        <v>2255.1</v>
      </c>
      <c r="G241" s="21">
        <v>11560.8</v>
      </c>
      <c r="H241" s="21">
        <v>113170.1</v>
      </c>
      <c r="I241" s="21">
        <v>4286.8999999999996</v>
      </c>
      <c r="J241" s="21">
        <v>117457</v>
      </c>
      <c r="K241" s="21">
        <v>6752.7</v>
      </c>
      <c r="L241" s="21">
        <v>1296.9000000000001</v>
      </c>
      <c r="M241" s="21">
        <v>2449.6</v>
      </c>
      <c r="N241" s="21">
        <v>192.2</v>
      </c>
    </row>
    <row r="242" spans="1:14" ht="10.050000000000001" customHeight="1">
      <c r="A242" s="18" t="s">
        <v>458</v>
      </c>
      <c r="B242" s="19">
        <v>2006</v>
      </c>
      <c r="C242" s="18" t="s">
        <v>736</v>
      </c>
      <c r="D242" s="20">
        <v>11</v>
      </c>
      <c r="E242" s="21">
        <v>46.3</v>
      </c>
      <c r="F242" s="21">
        <v>30.7</v>
      </c>
      <c r="G242" s="21">
        <v>77</v>
      </c>
      <c r="H242" s="21">
        <v>2537.1</v>
      </c>
      <c r="I242" s="21">
        <v>762.2</v>
      </c>
      <c r="J242" s="21">
        <v>3299.3</v>
      </c>
      <c r="K242" s="21">
        <v>24.4</v>
      </c>
      <c r="L242" s="21">
        <v>0</v>
      </c>
      <c r="M242" s="21">
        <v>15.7</v>
      </c>
      <c r="N242" s="21">
        <v>4.5</v>
      </c>
    </row>
    <row r="243" spans="1:14" ht="10.050000000000001" customHeight="1">
      <c r="A243" s="18" t="s">
        <v>433</v>
      </c>
      <c r="B243" s="19">
        <v>2006</v>
      </c>
      <c r="C243" s="18" t="s">
        <v>736</v>
      </c>
      <c r="D243" s="20">
        <v>11</v>
      </c>
      <c r="E243" s="21">
        <v>35963.800000000003</v>
      </c>
      <c r="F243" s="21">
        <v>6615</v>
      </c>
      <c r="G243" s="21">
        <v>42578.8</v>
      </c>
      <c r="H243" s="21">
        <v>319493.09999999998</v>
      </c>
      <c r="I243" s="21">
        <v>20472.900000000001</v>
      </c>
      <c r="J243" s="21">
        <v>339966</v>
      </c>
      <c r="K243" s="21">
        <v>75034.899999999994</v>
      </c>
      <c r="L243" s="21">
        <v>5877.7</v>
      </c>
      <c r="M243" s="21">
        <v>20121</v>
      </c>
      <c r="N243" s="21">
        <v>860.4</v>
      </c>
    </row>
    <row r="244" spans="1:14" ht="10.050000000000001" customHeight="1">
      <c r="A244" s="18" t="s">
        <v>445</v>
      </c>
      <c r="B244" s="19">
        <v>2006</v>
      </c>
      <c r="C244" s="18" t="s">
        <v>736</v>
      </c>
      <c r="D244" s="20">
        <v>12</v>
      </c>
      <c r="E244" s="21">
        <v>6836.2</v>
      </c>
      <c r="F244" s="21">
        <v>1038</v>
      </c>
      <c r="G244" s="21">
        <v>7874.2</v>
      </c>
      <c r="H244" s="21">
        <v>95783.8</v>
      </c>
      <c r="I244" s="21">
        <v>5072.5</v>
      </c>
      <c r="J244" s="21">
        <v>100856.3</v>
      </c>
      <c r="K244" s="21">
        <v>5425.7</v>
      </c>
      <c r="L244" s="21">
        <v>203.2</v>
      </c>
      <c r="M244" s="21">
        <v>1512.3</v>
      </c>
      <c r="N244" s="21">
        <v>30.8</v>
      </c>
    </row>
    <row r="245" spans="1:14" ht="10.050000000000001" customHeight="1">
      <c r="A245" s="18" t="s">
        <v>458</v>
      </c>
      <c r="B245" s="19">
        <v>2006</v>
      </c>
      <c r="C245" s="18" t="s">
        <v>736</v>
      </c>
      <c r="D245" s="20">
        <v>12</v>
      </c>
      <c r="E245" s="21">
        <v>53.5</v>
      </c>
      <c r="F245" s="21">
        <v>83.3</v>
      </c>
      <c r="G245" s="21">
        <v>136.80000000000001</v>
      </c>
      <c r="H245" s="21">
        <v>2468.4</v>
      </c>
      <c r="I245" s="21">
        <v>1060.7</v>
      </c>
      <c r="J245" s="21">
        <v>3529.1</v>
      </c>
      <c r="K245" s="21">
        <v>19.399999999999999</v>
      </c>
      <c r="L245" s="21">
        <v>0</v>
      </c>
      <c r="M245" s="21">
        <v>0</v>
      </c>
      <c r="N245" s="21">
        <v>5</v>
      </c>
    </row>
    <row r="246" spans="1:14" ht="10.050000000000001" customHeight="1">
      <c r="A246" s="18" t="s">
        <v>433</v>
      </c>
      <c r="B246" s="19">
        <v>2006</v>
      </c>
      <c r="C246" s="18" t="s">
        <v>736</v>
      </c>
      <c r="D246" s="20">
        <v>12</v>
      </c>
      <c r="E246" s="21">
        <v>32406.5</v>
      </c>
      <c r="F246" s="21">
        <v>4422.2</v>
      </c>
      <c r="G246" s="21">
        <v>36828.699999999997</v>
      </c>
      <c r="H246" s="21">
        <v>294163.3</v>
      </c>
      <c r="I246" s="21">
        <v>21987.5</v>
      </c>
      <c r="J246" s="21">
        <v>316150.8</v>
      </c>
      <c r="K246" s="21">
        <v>60071.8</v>
      </c>
      <c r="L246" s="21">
        <v>3406.5</v>
      </c>
      <c r="M246" s="21">
        <v>17652.900000000001</v>
      </c>
      <c r="N246" s="21">
        <v>716.7</v>
      </c>
    </row>
    <row r="247" spans="1:14" ht="10.050000000000001" customHeight="1">
      <c r="A247" s="18" t="s">
        <v>445</v>
      </c>
      <c r="B247" s="19">
        <v>2007</v>
      </c>
      <c r="C247" s="18" t="s">
        <v>736</v>
      </c>
      <c r="D247" s="20">
        <v>1</v>
      </c>
      <c r="E247" s="21">
        <v>6581.8</v>
      </c>
      <c r="F247" s="21">
        <v>827.3</v>
      </c>
      <c r="G247" s="21">
        <v>7409.1</v>
      </c>
      <c r="H247" s="21">
        <v>79585.7</v>
      </c>
      <c r="I247" s="21">
        <v>5023.1000000000004</v>
      </c>
      <c r="J247" s="21">
        <v>84608.8</v>
      </c>
      <c r="K247" s="21">
        <v>4610.8</v>
      </c>
      <c r="L247" s="21">
        <v>458.5</v>
      </c>
      <c r="M247" s="21">
        <v>1198.7</v>
      </c>
      <c r="N247" s="21">
        <v>74.7</v>
      </c>
    </row>
    <row r="248" spans="1:14" ht="10.050000000000001" customHeight="1">
      <c r="A248" s="18" t="s">
        <v>458</v>
      </c>
      <c r="B248" s="19">
        <v>2007</v>
      </c>
      <c r="C248" s="18" t="s">
        <v>736</v>
      </c>
      <c r="D248" s="20">
        <v>1</v>
      </c>
      <c r="E248" s="21">
        <v>74.2</v>
      </c>
      <c r="F248" s="21">
        <v>0</v>
      </c>
      <c r="G248" s="21">
        <v>74.2</v>
      </c>
      <c r="H248" s="21">
        <v>2251.1999999999998</v>
      </c>
      <c r="I248" s="21">
        <v>703</v>
      </c>
      <c r="J248" s="21">
        <v>2954.2</v>
      </c>
      <c r="K248" s="21">
        <v>11.6</v>
      </c>
      <c r="L248" s="21">
        <v>0</v>
      </c>
      <c r="M248" s="21">
        <v>0</v>
      </c>
      <c r="N248" s="21">
        <v>7.8</v>
      </c>
    </row>
    <row r="249" spans="1:14" ht="10.050000000000001" customHeight="1">
      <c r="A249" s="18" t="s">
        <v>433</v>
      </c>
      <c r="B249" s="19">
        <v>2007</v>
      </c>
      <c r="C249" s="18" t="s">
        <v>736</v>
      </c>
      <c r="D249" s="20">
        <v>1</v>
      </c>
      <c r="E249" s="21">
        <v>34621</v>
      </c>
      <c r="F249" s="21">
        <v>3826.7</v>
      </c>
      <c r="G249" s="21">
        <v>38447.699999999997</v>
      </c>
      <c r="H249" s="21">
        <v>261550.7</v>
      </c>
      <c r="I249" s="21">
        <v>21056.5</v>
      </c>
      <c r="J249" s="21">
        <v>282607.2</v>
      </c>
      <c r="K249" s="21">
        <v>48510.1</v>
      </c>
      <c r="L249" s="21">
        <v>4157.3999999999996</v>
      </c>
      <c r="M249" s="21">
        <v>15364.9</v>
      </c>
      <c r="N249" s="21">
        <v>354.2</v>
      </c>
    </row>
    <row r="250" spans="1:14" ht="10.050000000000001" customHeight="1">
      <c r="A250" s="18" t="s">
        <v>445</v>
      </c>
      <c r="B250" s="19">
        <v>2007</v>
      </c>
      <c r="C250" s="18" t="s">
        <v>736</v>
      </c>
      <c r="D250" s="20">
        <v>2</v>
      </c>
      <c r="E250" s="21">
        <v>7783.7</v>
      </c>
      <c r="F250" s="21">
        <v>904.3</v>
      </c>
      <c r="G250" s="21">
        <v>8688</v>
      </c>
      <c r="H250" s="21">
        <v>69899</v>
      </c>
      <c r="I250" s="21">
        <v>3969.3</v>
      </c>
      <c r="J250" s="21">
        <v>73868.3</v>
      </c>
      <c r="K250" s="21">
        <v>3273</v>
      </c>
      <c r="L250" s="21">
        <v>488.3</v>
      </c>
      <c r="M250" s="21">
        <v>1743.1</v>
      </c>
      <c r="N250" s="21">
        <v>83</v>
      </c>
    </row>
    <row r="251" spans="1:14" ht="10.050000000000001" customHeight="1">
      <c r="A251" s="18" t="s">
        <v>458</v>
      </c>
      <c r="B251" s="19">
        <v>2007</v>
      </c>
      <c r="C251" s="18" t="s">
        <v>736</v>
      </c>
      <c r="D251" s="20">
        <v>2</v>
      </c>
      <c r="E251" s="21">
        <v>80.400000000000006</v>
      </c>
      <c r="F251" s="21">
        <v>0</v>
      </c>
      <c r="G251" s="21">
        <v>80.400000000000006</v>
      </c>
      <c r="H251" s="21">
        <v>1972.8</v>
      </c>
      <c r="I251" s="21">
        <v>590.9</v>
      </c>
      <c r="J251" s="21">
        <v>2563.6999999999998</v>
      </c>
      <c r="K251" s="21">
        <v>10.199999999999999</v>
      </c>
      <c r="L251" s="21">
        <v>0</v>
      </c>
      <c r="M251" s="21">
        <v>0</v>
      </c>
      <c r="N251" s="21">
        <v>1.4</v>
      </c>
    </row>
    <row r="252" spans="1:14" ht="10.050000000000001" customHeight="1">
      <c r="A252" s="18" t="s">
        <v>433</v>
      </c>
      <c r="B252" s="19">
        <v>2007</v>
      </c>
      <c r="C252" s="18" t="s">
        <v>736</v>
      </c>
      <c r="D252" s="20">
        <v>2</v>
      </c>
      <c r="E252" s="21">
        <v>35450.699999999997</v>
      </c>
      <c r="F252" s="21">
        <v>3628.6</v>
      </c>
      <c r="G252" s="21">
        <v>39079.300000000003</v>
      </c>
      <c r="H252" s="21">
        <v>211438.8</v>
      </c>
      <c r="I252" s="21">
        <v>17277.2</v>
      </c>
      <c r="J252" s="21">
        <v>228716</v>
      </c>
      <c r="K252" s="21">
        <v>40326.300000000003</v>
      </c>
      <c r="L252" s="21">
        <v>6072.2</v>
      </c>
      <c r="M252" s="21">
        <v>13815</v>
      </c>
      <c r="N252" s="21">
        <v>441</v>
      </c>
    </row>
    <row r="253" spans="1:14" ht="10.050000000000001" customHeight="1">
      <c r="A253" s="18" t="s">
        <v>445</v>
      </c>
      <c r="B253" s="19">
        <v>2007</v>
      </c>
      <c r="C253" s="18" t="s">
        <v>736</v>
      </c>
      <c r="D253" s="20">
        <v>3</v>
      </c>
      <c r="E253" s="21">
        <v>7345.3</v>
      </c>
      <c r="F253" s="21">
        <v>883.3</v>
      </c>
      <c r="G253" s="21">
        <v>8228.6</v>
      </c>
      <c r="H253" s="21">
        <v>55281.2</v>
      </c>
      <c r="I253" s="21">
        <v>3304.6</v>
      </c>
      <c r="J253" s="21">
        <v>58585.8</v>
      </c>
      <c r="K253" s="21">
        <v>1341.3</v>
      </c>
      <c r="L253" s="21">
        <v>270.10000000000002</v>
      </c>
      <c r="M253" s="21">
        <v>2237.6999999999998</v>
      </c>
      <c r="N253" s="21">
        <v>28.4</v>
      </c>
    </row>
    <row r="254" spans="1:14" ht="10.050000000000001" customHeight="1">
      <c r="A254" s="18" t="s">
        <v>458</v>
      </c>
      <c r="B254" s="19">
        <v>2007</v>
      </c>
      <c r="C254" s="18" t="s">
        <v>736</v>
      </c>
      <c r="D254" s="20">
        <v>3</v>
      </c>
      <c r="E254" s="21">
        <v>63</v>
      </c>
      <c r="F254" s="21">
        <v>5.7</v>
      </c>
      <c r="G254" s="21">
        <v>68.7</v>
      </c>
      <c r="H254" s="21">
        <v>1593.5</v>
      </c>
      <c r="I254" s="21">
        <v>587.70000000000005</v>
      </c>
      <c r="J254" s="21">
        <v>2181.1999999999998</v>
      </c>
      <c r="K254" s="21">
        <v>4.5</v>
      </c>
      <c r="L254" s="21">
        <v>0.2</v>
      </c>
      <c r="M254" s="21">
        <v>0.2</v>
      </c>
      <c r="N254" s="21">
        <v>5.7</v>
      </c>
    </row>
    <row r="255" spans="1:14" ht="10.050000000000001" customHeight="1">
      <c r="A255" s="18" t="s">
        <v>433</v>
      </c>
      <c r="B255" s="19">
        <v>2007</v>
      </c>
      <c r="C255" s="18" t="s">
        <v>736</v>
      </c>
      <c r="D255" s="20">
        <v>3</v>
      </c>
      <c r="E255" s="21">
        <v>46403.199999999997</v>
      </c>
      <c r="F255" s="21">
        <v>2837.7</v>
      </c>
      <c r="G255" s="21">
        <v>49240.9</v>
      </c>
      <c r="H255" s="21">
        <v>181141.7</v>
      </c>
      <c r="I255" s="21">
        <v>13096</v>
      </c>
      <c r="J255" s="21">
        <v>194237.7</v>
      </c>
      <c r="K255" s="21">
        <v>19245</v>
      </c>
      <c r="L255" s="21">
        <v>2463.8000000000002</v>
      </c>
      <c r="M255" s="21">
        <v>23286</v>
      </c>
      <c r="N255" s="21">
        <v>305.39999999999998</v>
      </c>
    </row>
    <row r="256" spans="1:14" ht="10.050000000000001" customHeight="1">
      <c r="A256" s="18" t="s">
        <v>445</v>
      </c>
      <c r="B256" s="19">
        <v>2007</v>
      </c>
      <c r="C256" s="18" t="s">
        <v>736</v>
      </c>
      <c r="D256" s="20">
        <v>4</v>
      </c>
      <c r="E256" s="21">
        <v>2698.6</v>
      </c>
      <c r="F256" s="21">
        <v>122.3</v>
      </c>
      <c r="G256" s="21">
        <v>2820.9</v>
      </c>
      <c r="H256" s="21">
        <v>46549.4</v>
      </c>
      <c r="I256" s="21">
        <v>2616.3000000000002</v>
      </c>
      <c r="J256" s="21">
        <v>49165.7</v>
      </c>
      <c r="K256" s="21">
        <v>823.9</v>
      </c>
      <c r="L256" s="21">
        <v>91.3</v>
      </c>
      <c r="M256" s="21">
        <v>586.29999999999995</v>
      </c>
      <c r="N256" s="21">
        <v>8.6</v>
      </c>
    </row>
    <row r="257" spans="1:14" ht="10.050000000000001" customHeight="1">
      <c r="A257" s="18" t="s">
        <v>458</v>
      </c>
      <c r="B257" s="19">
        <v>2007</v>
      </c>
      <c r="C257" s="18" t="s">
        <v>736</v>
      </c>
      <c r="D257" s="20">
        <v>4</v>
      </c>
      <c r="E257" s="21">
        <v>8.9</v>
      </c>
      <c r="F257" s="21">
        <v>0</v>
      </c>
      <c r="G257" s="21">
        <v>8.9</v>
      </c>
      <c r="H257" s="21">
        <v>1294.3</v>
      </c>
      <c r="I257" s="21">
        <v>550.4</v>
      </c>
      <c r="J257" s="21">
        <v>1844.7</v>
      </c>
      <c r="K257" s="21">
        <v>3.4</v>
      </c>
      <c r="L257" s="21">
        <v>0</v>
      </c>
      <c r="M257" s="21">
        <v>0</v>
      </c>
      <c r="N257" s="21">
        <v>1.1000000000000001</v>
      </c>
    </row>
    <row r="258" spans="1:14" ht="10.050000000000001" customHeight="1">
      <c r="A258" s="18" t="s">
        <v>433</v>
      </c>
      <c r="B258" s="19">
        <v>2007</v>
      </c>
      <c r="C258" s="18" t="s">
        <v>736</v>
      </c>
      <c r="D258" s="20">
        <v>4</v>
      </c>
      <c r="E258" s="21">
        <v>25623.5</v>
      </c>
      <c r="F258" s="21">
        <v>675.6</v>
      </c>
      <c r="G258" s="21">
        <v>26299.1</v>
      </c>
      <c r="H258" s="21">
        <v>136401.4</v>
      </c>
      <c r="I258" s="21">
        <v>11290.2</v>
      </c>
      <c r="J258" s="21">
        <v>147691.6</v>
      </c>
      <c r="K258" s="21">
        <v>11041.2</v>
      </c>
      <c r="L258" s="21">
        <v>1543.7</v>
      </c>
      <c r="M258" s="21">
        <v>9432.6</v>
      </c>
      <c r="N258" s="21">
        <v>305.8</v>
      </c>
    </row>
    <row r="259" spans="1:14" ht="10.050000000000001" customHeight="1">
      <c r="A259" s="18" t="s">
        <v>445</v>
      </c>
      <c r="B259" s="19">
        <v>2007</v>
      </c>
      <c r="C259" s="18" t="s">
        <v>736</v>
      </c>
      <c r="D259" s="20">
        <v>5</v>
      </c>
      <c r="E259" s="21">
        <v>2535.8000000000002</v>
      </c>
      <c r="F259" s="21">
        <v>0</v>
      </c>
      <c r="G259" s="21">
        <v>2535.8000000000002</v>
      </c>
      <c r="H259" s="21">
        <v>34533.4</v>
      </c>
      <c r="I259" s="21">
        <v>1960.1</v>
      </c>
      <c r="J259" s="21">
        <v>36493.5</v>
      </c>
      <c r="K259" s="21">
        <v>538.5</v>
      </c>
      <c r="L259" s="21">
        <v>84.3</v>
      </c>
      <c r="M259" s="21">
        <v>362.4</v>
      </c>
      <c r="N259" s="21">
        <v>7.3</v>
      </c>
    </row>
    <row r="260" spans="1:14" ht="10.050000000000001" customHeight="1">
      <c r="A260" s="18" t="s">
        <v>458</v>
      </c>
      <c r="B260" s="19">
        <v>2007</v>
      </c>
      <c r="C260" s="18" t="s">
        <v>736</v>
      </c>
      <c r="D260" s="20">
        <v>5</v>
      </c>
      <c r="E260" s="21">
        <v>72.099999999999994</v>
      </c>
      <c r="F260" s="21">
        <v>0</v>
      </c>
      <c r="G260" s="21">
        <v>72.099999999999994</v>
      </c>
      <c r="H260" s="21">
        <v>1032.5999999999999</v>
      </c>
      <c r="I260" s="21">
        <v>473.5</v>
      </c>
      <c r="J260" s="21">
        <v>1506.1</v>
      </c>
      <c r="K260" s="21">
        <v>3.4</v>
      </c>
      <c r="L260" s="21">
        <v>0</v>
      </c>
      <c r="M260" s="21">
        <v>0</v>
      </c>
      <c r="N260" s="21">
        <v>0</v>
      </c>
    </row>
    <row r="261" spans="1:14" ht="10.050000000000001" customHeight="1">
      <c r="A261" s="18" t="s">
        <v>433</v>
      </c>
      <c r="B261" s="19">
        <v>2007</v>
      </c>
      <c r="C261" s="18" t="s">
        <v>736</v>
      </c>
      <c r="D261" s="20">
        <v>5</v>
      </c>
      <c r="E261" s="21">
        <v>23244.3</v>
      </c>
      <c r="F261" s="21">
        <v>456.3</v>
      </c>
      <c r="G261" s="21">
        <v>23700.6</v>
      </c>
      <c r="H261" s="21">
        <v>92195.8</v>
      </c>
      <c r="I261" s="21">
        <v>9633.2999999999993</v>
      </c>
      <c r="J261" s="21">
        <v>101829.1</v>
      </c>
      <c r="K261" s="21">
        <v>4126.8999999999996</v>
      </c>
      <c r="L261" s="21">
        <v>832.7</v>
      </c>
      <c r="M261" s="21">
        <v>7569.3</v>
      </c>
      <c r="N261" s="21">
        <v>183.7</v>
      </c>
    </row>
    <row r="262" spans="1:14" ht="10.050000000000001" customHeight="1">
      <c r="A262" s="18" t="s">
        <v>445</v>
      </c>
      <c r="B262" s="19">
        <v>2007</v>
      </c>
      <c r="C262" s="18" t="s">
        <v>736</v>
      </c>
      <c r="D262" s="20">
        <v>6</v>
      </c>
      <c r="E262" s="21">
        <v>1954.2</v>
      </c>
      <c r="F262" s="21">
        <v>0</v>
      </c>
      <c r="G262" s="21">
        <v>1954.2</v>
      </c>
      <c r="H262" s="21">
        <v>17488</v>
      </c>
      <c r="I262" s="21">
        <v>1459</v>
      </c>
      <c r="J262" s="21">
        <v>18947</v>
      </c>
      <c r="K262" s="21">
        <v>66.900000000000006</v>
      </c>
      <c r="L262" s="21">
        <v>91.9</v>
      </c>
      <c r="M262" s="21">
        <v>327.7</v>
      </c>
      <c r="N262" s="21">
        <v>235.8</v>
      </c>
    </row>
    <row r="263" spans="1:14" ht="10.050000000000001" customHeight="1">
      <c r="A263" s="18" t="s">
        <v>458</v>
      </c>
      <c r="B263" s="19">
        <v>2007</v>
      </c>
      <c r="C263" s="18" t="s">
        <v>736</v>
      </c>
      <c r="D263" s="20">
        <v>6</v>
      </c>
      <c r="E263" s="21">
        <v>54.9</v>
      </c>
      <c r="F263" s="21">
        <v>0</v>
      </c>
      <c r="G263" s="21">
        <v>54.9</v>
      </c>
      <c r="H263" s="21">
        <v>693.7</v>
      </c>
      <c r="I263" s="21">
        <v>457.1</v>
      </c>
      <c r="J263" s="21">
        <v>1150.8</v>
      </c>
      <c r="K263" s="21">
        <v>0</v>
      </c>
      <c r="L263" s="21">
        <v>0</v>
      </c>
      <c r="M263" s="21">
        <v>0</v>
      </c>
      <c r="N263" s="21">
        <v>3.4</v>
      </c>
    </row>
    <row r="264" spans="1:14" ht="10.050000000000001" customHeight="1">
      <c r="A264" s="18" t="s">
        <v>433</v>
      </c>
      <c r="B264" s="19">
        <v>2007</v>
      </c>
      <c r="C264" s="18" t="s">
        <v>736</v>
      </c>
      <c r="D264" s="20">
        <v>6</v>
      </c>
      <c r="E264" s="21">
        <v>12602.9</v>
      </c>
      <c r="F264" s="21">
        <v>74.599999999999994</v>
      </c>
      <c r="G264" s="21">
        <v>12677.5</v>
      </c>
      <c r="H264" s="21">
        <v>46784.800000000003</v>
      </c>
      <c r="I264" s="21">
        <v>5505.4</v>
      </c>
      <c r="J264" s="21">
        <v>52290.2</v>
      </c>
      <c r="K264" s="21">
        <v>423.1</v>
      </c>
      <c r="L264" s="21">
        <v>315</v>
      </c>
      <c r="M264" s="21">
        <v>3555.1</v>
      </c>
      <c r="N264" s="21">
        <v>393</v>
      </c>
    </row>
    <row r="265" spans="1:14" ht="10.050000000000001" customHeight="1">
      <c r="A265" s="18" t="s">
        <v>445</v>
      </c>
      <c r="B265" s="19">
        <v>2007</v>
      </c>
      <c r="C265" s="18" t="s">
        <v>737</v>
      </c>
      <c r="D265" s="20">
        <v>7</v>
      </c>
      <c r="E265" s="21">
        <v>3836.2</v>
      </c>
      <c r="F265" s="21">
        <v>25.8</v>
      </c>
      <c r="G265" s="21">
        <v>3862</v>
      </c>
      <c r="H265" s="21">
        <v>13038.4</v>
      </c>
      <c r="I265" s="21">
        <v>982.5</v>
      </c>
      <c r="J265" s="21">
        <v>14020.9</v>
      </c>
      <c r="K265" s="21">
        <v>483.4</v>
      </c>
      <c r="L265" s="21">
        <v>480.2</v>
      </c>
      <c r="M265" s="21">
        <v>42.4</v>
      </c>
      <c r="N265" s="21">
        <v>21.3</v>
      </c>
    </row>
    <row r="266" spans="1:14" ht="10.050000000000001" customHeight="1">
      <c r="A266" s="18" t="s">
        <v>458</v>
      </c>
      <c r="B266" s="19">
        <v>2007</v>
      </c>
      <c r="C266" s="18" t="s">
        <v>737</v>
      </c>
      <c r="D266" s="20">
        <v>7</v>
      </c>
      <c r="E266" s="21">
        <v>41.6</v>
      </c>
      <c r="F266" s="21">
        <v>0</v>
      </c>
      <c r="G266" s="21">
        <v>41.6</v>
      </c>
      <c r="H266" s="21">
        <v>428.8</v>
      </c>
      <c r="I266" s="21">
        <v>440.8</v>
      </c>
      <c r="J266" s="21">
        <v>869.6</v>
      </c>
      <c r="K266" s="21">
        <v>0</v>
      </c>
      <c r="L266" s="21">
        <v>0</v>
      </c>
      <c r="M266" s="21">
        <v>0</v>
      </c>
      <c r="N266" s="21">
        <v>0</v>
      </c>
    </row>
    <row r="267" spans="1:14" ht="10.050000000000001" customHeight="1">
      <c r="A267" s="18" t="s">
        <v>433</v>
      </c>
      <c r="B267" s="19">
        <v>2007</v>
      </c>
      <c r="C267" s="18" t="s">
        <v>737</v>
      </c>
      <c r="D267" s="20">
        <v>7</v>
      </c>
      <c r="E267" s="21">
        <v>159503.29999999999</v>
      </c>
      <c r="F267" s="21">
        <v>4819.3</v>
      </c>
      <c r="G267" s="21">
        <v>164322.6</v>
      </c>
      <c r="H267" s="21">
        <v>157480.70000000001</v>
      </c>
      <c r="I267" s="21">
        <v>8603.7000000000007</v>
      </c>
      <c r="J267" s="21">
        <v>166084.4</v>
      </c>
      <c r="K267" s="21">
        <v>44808.6</v>
      </c>
      <c r="L267" s="21">
        <v>47977</v>
      </c>
      <c r="M267" s="21">
        <v>3212.4</v>
      </c>
      <c r="N267" s="21">
        <v>379.1</v>
      </c>
    </row>
    <row r="268" spans="1:14" ht="10.050000000000001" customHeight="1">
      <c r="A268" s="18" t="s">
        <v>445</v>
      </c>
      <c r="B268" s="19">
        <v>2007</v>
      </c>
      <c r="C268" s="18" t="s">
        <v>737</v>
      </c>
      <c r="D268" s="20">
        <v>8</v>
      </c>
      <c r="E268" s="21">
        <v>79902.5</v>
      </c>
      <c r="F268" s="21">
        <v>451.3</v>
      </c>
      <c r="G268" s="21">
        <v>80353.8</v>
      </c>
      <c r="H268" s="21">
        <v>79885.2</v>
      </c>
      <c r="I268" s="21">
        <v>1088.4000000000001</v>
      </c>
      <c r="J268" s="21">
        <v>80973.600000000006</v>
      </c>
      <c r="K268" s="21">
        <v>5910.5</v>
      </c>
      <c r="L268" s="21">
        <v>5978.8</v>
      </c>
      <c r="M268" s="21">
        <v>478.2</v>
      </c>
      <c r="N268" s="21">
        <v>37</v>
      </c>
    </row>
    <row r="269" spans="1:14" ht="10.050000000000001" customHeight="1">
      <c r="A269" s="18" t="s">
        <v>458</v>
      </c>
      <c r="B269" s="19">
        <v>2007</v>
      </c>
      <c r="C269" s="18" t="s">
        <v>737</v>
      </c>
      <c r="D269" s="20">
        <v>8</v>
      </c>
      <c r="E269" s="21">
        <v>193.9</v>
      </c>
      <c r="F269" s="21">
        <v>36</v>
      </c>
      <c r="G269" s="21">
        <v>229.9</v>
      </c>
      <c r="H269" s="21">
        <v>508.9</v>
      </c>
      <c r="I269" s="21">
        <v>465.3</v>
      </c>
      <c r="J269" s="21">
        <v>974.2</v>
      </c>
      <c r="K269" s="21">
        <v>58.2</v>
      </c>
      <c r="L269" s="21">
        <v>58.2</v>
      </c>
      <c r="M269" s="21">
        <v>0</v>
      </c>
      <c r="N269" s="21">
        <v>0</v>
      </c>
    </row>
    <row r="270" spans="1:14" ht="10.050000000000001" customHeight="1">
      <c r="A270" s="18" t="s">
        <v>433</v>
      </c>
      <c r="B270" s="19">
        <v>2007</v>
      </c>
      <c r="C270" s="18" t="s">
        <v>737</v>
      </c>
      <c r="D270" s="20">
        <v>8</v>
      </c>
      <c r="E270" s="21">
        <v>92225.5</v>
      </c>
      <c r="F270" s="21">
        <v>1566.8</v>
      </c>
      <c r="G270" s="21">
        <v>93792.3</v>
      </c>
      <c r="H270" s="21">
        <v>191898.4</v>
      </c>
      <c r="I270" s="21">
        <v>9184.1</v>
      </c>
      <c r="J270" s="21">
        <v>201082.5</v>
      </c>
      <c r="K270" s="21">
        <v>100955.3</v>
      </c>
      <c r="L270" s="21">
        <v>70463.899999999994</v>
      </c>
      <c r="M270" s="21">
        <v>13974.2</v>
      </c>
      <c r="N270" s="21">
        <v>343</v>
      </c>
    </row>
    <row r="271" spans="1:14" ht="10.050000000000001" customHeight="1">
      <c r="A271" s="18" t="s">
        <v>445</v>
      </c>
      <c r="B271" s="19">
        <v>2007</v>
      </c>
      <c r="C271" s="18" t="s">
        <v>737</v>
      </c>
      <c r="D271" s="20">
        <v>9</v>
      </c>
      <c r="E271" s="21">
        <v>60264.7</v>
      </c>
      <c r="F271" s="21">
        <v>375.1</v>
      </c>
      <c r="G271" s="21">
        <v>60639.8</v>
      </c>
      <c r="H271" s="21">
        <v>92664</v>
      </c>
      <c r="I271" s="21">
        <v>1423.4</v>
      </c>
      <c r="J271" s="21">
        <v>94087.4</v>
      </c>
      <c r="K271" s="21">
        <v>12701.8</v>
      </c>
      <c r="L271" s="21">
        <v>11665.1</v>
      </c>
      <c r="M271" s="21">
        <v>4799.8</v>
      </c>
      <c r="N271" s="21">
        <v>64.400000000000006</v>
      </c>
    </row>
    <row r="272" spans="1:14" ht="10.050000000000001" customHeight="1">
      <c r="A272" s="18" t="s">
        <v>458</v>
      </c>
      <c r="B272" s="19">
        <v>2007</v>
      </c>
      <c r="C272" s="18" t="s">
        <v>737</v>
      </c>
      <c r="D272" s="20">
        <v>9</v>
      </c>
      <c r="E272" s="21">
        <v>624.9</v>
      </c>
      <c r="F272" s="21">
        <v>57.9</v>
      </c>
      <c r="G272" s="21">
        <v>682.8</v>
      </c>
      <c r="H272" s="21">
        <v>1010.5</v>
      </c>
      <c r="I272" s="21">
        <v>507.6</v>
      </c>
      <c r="J272" s="21">
        <v>1518.1</v>
      </c>
      <c r="K272" s="21">
        <v>58.2</v>
      </c>
      <c r="L272" s="21">
        <v>0</v>
      </c>
      <c r="M272" s="21">
        <v>0</v>
      </c>
      <c r="N272" s="21">
        <v>0</v>
      </c>
    </row>
    <row r="273" spans="1:14" ht="10.050000000000001" customHeight="1">
      <c r="A273" s="18" t="s">
        <v>433</v>
      </c>
      <c r="B273" s="19">
        <v>2007</v>
      </c>
      <c r="C273" s="18" t="s">
        <v>737</v>
      </c>
      <c r="D273" s="20">
        <v>9</v>
      </c>
      <c r="E273" s="21">
        <v>31288.1</v>
      </c>
      <c r="F273" s="21">
        <v>871.9</v>
      </c>
      <c r="G273" s="21">
        <v>32160</v>
      </c>
      <c r="H273" s="21">
        <v>195466.8</v>
      </c>
      <c r="I273" s="21">
        <v>9648.6</v>
      </c>
      <c r="J273" s="21">
        <v>205115.4</v>
      </c>
      <c r="K273" s="21">
        <v>82143</v>
      </c>
      <c r="L273" s="21">
        <v>2851.8</v>
      </c>
      <c r="M273" s="21">
        <v>20716.8</v>
      </c>
      <c r="N273" s="21">
        <v>957.2</v>
      </c>
    </row>
    <row r="274" spans="1:14" ht="10.050000000000001" customHeight="1">
      <c r="A274" s="18" t="s">
        <v>445</v>
      </c>
      <c r="B274" s="19">
        <v>2007</v>
      </c>
      <c r="C274" s="18" t="s">
        <v>737</v>
      </c>
      <c r="D274" s="20">
        <v>10</v>
      </c>
      <c r="E274" s="21">
        <v>16125.2</v>
      </c>
      <c r="F274" s="21">
        <v>246.9</v>
      </c>
      <c r="G274" s="21">
        <v>16372.1</v>
      </c>
      <c r="H274" s="21">
        <v>83585.100000000006</v>
      </c>
      <c r="I274" s="21">
        <v>1555.4</v>
      </c>
      <c r="J274" s="21">
        <v>85140.5</v>
      </c>
      <c r="K274" s="21">
        <v>7287.7</v>
      </c>
      <c r="L274" s="21">
        <v>2677.1</v>
      </c>
      <c r="M274" s="21">
        <v>7944.9</v>
      </c>
      <c r="N274" s="21">
        <v>146.30000000000001</v>
      </c>
    </row>
    <row r="275" spans="1:14" ht="10.050000000000001" customHeight="1">
      <c r="A275" s="18" t="s">
        <v>458</v>
      </c>
      <c r="B275" s="19">
        <v>2007</v>
      </c>
      <c r="C275" s="18" t="s">
        <v>737</v>
      </c>
      <c r="D275" s="20">
        <v>10</v>
      </c>
      <c r="E275" s="21">
        <v>187.5</v>
      </c>
      <c r="F275" s="21">
        <v>0</v>
      </c>
      <c r="G275" s="21">
        <v>187.5</v>
      </c>
      <c r="H275" s="21">
        <v>962</v>
      </c>
      <c r="I275" s="21">
        <v>507.6</v>
      </c>
      <c r="J275" s="21">
        <v>1469.6</v>
      </c>
      <c r="K275" s="21">
        <v>58.2</v>
      </c>
      <c r="L275" s="21">
        <v>0</v>
      </c>
      <c r="M275" s="21">
        <v>0</v>
      </c>
      <c r="N275" s="21">
        <v>0</v>
      </c>
    </row>
    <row r="276" spans="1:14" ht="10.050000000000001" customHeight="1">
      <c r="A276" s="18" t="s">
        <v>433</v>
      </c>
      <c r="B276" s="19">
        <v>2007</v>
      </c>
      <c r="C276" s="18" t="s">
        <v>737</v>
      </c>
      <c r="D276" s="20">
        <v>10</v>
      </c>
      <c r="E276" s="21">
        <v>22927.1</v>
      </c>
      <c r="F276" s="21">
        <v>2489.9</v>
      </c>
      <c r="G276" s="21">
        <v>25417</v>
      </c>
      <c r="H276" s="21">
        <v>191001.1</v>
      </c>
      <c r="I276" s="21">
        <v>10593.3</v>
      </c>
      <c r="J276" s="21">
        <v>201594.4</v>
      </c>
      <c r="K276" s="21">
        <v>67187.8</v>
      </c>
      <c r="L276" s="21">
        <v>2026</v>
      </c>
      <c r="M276" s="21">
        <v>16356.8</v>
      </c>
      <c r="N276" s="21">
        <v>624.4</v>
      </c>
    </row>
    <row r="277" spans="1:14" ht="10.050000000000001" customHeight="1">
      <c r="A277" s="18" t="s">
        <v>445</v>
      </c>
      <c r="B277" s="19">
        <v>2007</v>
      </c>
      <c r="C277" s="18" t="s">
        <v>737</v>
      </c>
      <c r="D277" s="20">
        <v>11</v>
      </c>
      <c r="E277" s="21">
        <v>6348.2</v>
      </c>
      <c r="F277" s="21">
        <v>1589.7</v>
      </c>
      <c r="G277" s="21">
        <v>7937.9</v>
      </c>
      <c r="H277" s="21">
        <v>85165.3</v>
      </c>
      <c r="I277" s="21">
        <v>3040.9</v>
      </c>
      <c r="J277" s="21">
        <v>88206.2</v>
      </c>
      <c r="K277" s="21">
        <v>5505.2</v>
      </c>
      <c r="L277" s="21">
        <v>992.1</v>
      </c>
      <c r="M277" s="21">
        <v>2750.2</v>
      </c>
      <c r="N277" s="21">
        <v>24.4</v>
      </c>
    </row>
    <row r="278" spans="1:14" ht="10.050000000000001" customHeight="1">
      <c r="A278" s="18" t="s">
        <v>458</v>
      </c>
      <c r="B278" s="19">
        <v>2007</v>
      </c>
      <c r="C278" s="18" t="s">
        <v>737</v>
      </c>
      <c r="D278" s="20">
        <v>11</v>
      </c>
      <c r="E278" s="21">
        <v>112.6</v>
      </c>
      <c r="F278" s="21">
        <v>0</v>
      </c>
      <c r="G278" s="21">
        <v>112.6</v>
      </c>
      <c r="H278" s="21">
        <v>898.6</v>
      </c>
      <c r="I278" s="21">
        <v>507.7</v>
      </c>
      <c r="J278" s="21">
        <v>1406.3</v>
      </c>
      <c r="K278" s="21">
        <v>60.6</v>
      </c>
      <c r="L278" s="21">
        <v>2.4</v>
      </c>
      <c r="M278" s="21">
        <v>0</v>
      </c>
      <c r="N278" s="21">
        <v>0</v>
      </c>
    </row>
    <row r="279" spans="1:14" ht="10.050000000000001" customHeight="1">
      <c r="A279" s="18" t="s">
        <v>433</v>
      </c>
      <c r="B279" s="19">
        <v>2007</v>
      </c>
      <c r="C279" s="18" t="s">
        <v>737</v>
      </c>
      <c r="D279" s="20">
        <v>11</v>
      </c>
      <c r="E279" s="21">
        <v>18437.2</v>
      </c>
      <c r="F279" s="21">
        <v>4831.7</v>
      </c>
      <c r="G279" s="21">
        <v>23268.9</v>
      </c>
      <c r="H279" s="21">
        <v>183073.9</v>
      </c>
      <c r="I279" s="21">
        <v>13561.7</v>
      </c>
      <c r="J279" s="21">
        <v>196635.6</v>
      </c>
      <c r="K279" s="21">
        <v>59160.1</v>
      </c>
      <c r="L279" s="21">
        <v>2267.5</v>
      </c>
      <c r="M279" s="21">
        <v>10016</v>
      </c>
      <c r="N279" s="21">
        <v>279.2</v>
      </c>
    </row>
    <row r="280" spans="1:14" ht="10.050000000000001" customHeight="1">
      <c r="A280" s="18" t="s">
        <v>445</v>
      </c>
      <c r="B280" s="19">
        <v>2007</v>
      </c>
      <c r="C280" s="18" t="s">
        <v>737</v>
      </c>
      <c r="D280" s="20">
        <v>12</v>
      </c>
      <c r="E280" s="21">
        <v>4254.7</v>
      </c>
      <c r="F280" s="21">
        <v>850.4</v>
      </c>
      <c r="G280" s="21">
        <v>5105.1000000000004</v>
      </c>
      <c r="H280" s="21">
        <v>76436.899999999994</v>
      </c>
      <c r="I280" s="21">
        <v>3735.9</v>
      </c>
      <c r="J280" s="21">
        <v>80172.800000000003</v>
      </c>
      <c r="K280" s="21">
        <v>4144.7</v>
      </c>
      <c r="L280" s="21">
        <v>685.9</v>
      </c>
      <c r="M280" s="21">
        <v>2052.1</v>
      </c>
      <c r="N280" s="21">
        <v>7.8</v>
      </c>
    </row>
    <row r="281" spans="1:14" ht="10.050000000000001" customHeight="1">
      <c r="A281" s="18" t="s">
        <v>458</v>
      </c>
      <c r="B281" s="19">
        <v>2007</v>
      </c>
      <c r="C281" s="18" t="s">
        <v>737</v>
      </c>
      <c r="D281" s="20">
        <v>12</v>
      </c>
      <c r="E281" s="21">
        <v>82</v>
      </c>
      <c r="F281" s="21">
        <v>0</v>
      </c>
      <c r="G281" s="21">
        <v>82</v>
      </c>
      <c r="H281" s="21">
        <v>895.8</v>
      </c>
      <c r="I281" s="21">
        <v>463</v>
      </c>
      <c r="J281" s="21">
        <v>1358.8</v>
      </c>
      <c r="K281" s="21">
        <v>0</v>
      </c>
      <c r="L281" s="21">
        <v>0</v>
      </c>
      <c r="M281" s="21">
        <v>60.6</v>
      </c>
      <c r="N281" s="21">
        <v>0</v>
      </c>
    </row>
    <row r="282" spans="1:14" ht="10.050000000000001" customHeight="1">
      <c r="A282" s="18" t="s">
        <v>433</v>
      </c>
      <c r="B282" s="19">
        <v>2007</v>
      </c>
      <c r="C282" s="18" t="s">
        <v>737</v>
      </c>
      <c r="D282" s="20">
        <v>12</v>
      </c>
      <c r="E282" s="21">
        <v>12389.5</v>
      </c>
      <c r="F282" s="21">
        <v>1958.5</v>
      </c>
      <c r="G282" s="21">
        <v>14348</v>
      </c>
      <c r="H282" s="21">
        <v>170366.3</v>
      </c>
      <c r="I282" s="21">
        <v>13458.9</v>
      </c>
      <c r="J282" s="21">
        <v>183825.2</v>
      </c>
      <c r="K282" s="21">
        <v>53867.5</v>
      </c>
      <c r="L282" s="21">
        <v>1582.9</v>
      </c>
      <c r="M282" s="21">
        <v>6565.6</v>
      </c>
      <c r="N282" s="21">
        <v>312.10000000000002</v>
      </c>
    </row>
    <row r="283" spans="1:14" ht="10.050000000000001" customHeight="1">
      <c r="A283" s="18" t="s">
        <v>445</v>
      </c>
      <c r="B283" s="19">
        <v>2008</v>
      </c>
      <c r="C283" s="18" t="s">
        <v>737</v>
      </c>
      <c r="D283" s="20">
        <v>1</v>
      </c>
      <c r="E283" s="21">
        <v>3992.6</v>
      </c>
      <c r="F283" s="21">
        <v>1051.7</v>
      </c>
      <c r="G283" s="21">
        <v>5044.3</v>
      </c>
      <c r="H283" s="21">
        <v>68834.5</v>
      </c>
      <c r="I283" s="21">
        <v>3062.8</v>
      </c>
      <c r="J283" s="21">
        <v>71897.3</v>
      </c>
      <c r="K283" s="21">
        <v>3453.5</v>
      </c>
      <c r="L283" s="21">
        <v>557.1</v>
      </c>
      <c r="M283" s="21">
        <v>1245.7</v>
      </c>
      <c r="N283" s="21">
        <v>2.6</v>
      </c>
    </row>
    <row r="284" spans="1:14" ht="10.050000000000001" customHeight="1">
      <c r="A284" s="18" t="s">
        <v>458</v>
      </c>
      <c r="B284" s="19">
        <v>2008</v>
      </c>
      <c r="C284" s="18" t="s">
        <v>737</v>
      </c>
      <c r="D284" s="20">
        <v>1</v>
      </c>
      <c r="E284" s="21">
        <v>32</v>
      </c>
      <c r="F284" s="21">
        <v>97.8</v>
      </c>
      <c r="G284" s="21">
        <v>129.80000000000001</v>
      </c>
      <c r="H284" s="21">
        <v>852.8</v>
      </c>
      <c r="I284" s="21">
        <v>531</v>
      </c>
      <c r="J284" s="21">
        <v>1383.8</v>
      </c>
      <c r="K284" s="21">
        <v>0</v>
      </c>
      <c r="L284" s="21">
        <v>0</v>
      </c>
      <c r="M284" s="21">
        <v>0</v>
      </c>
      <c r="N284" s="21">
        <v>0</v>
      </c>
    </row>
    <row r="285" spans="1:14" ht="10.050000000000001" customHeight="1">
      <c r="A285" s="18" t="s">
        <v>433</v>
      </c>
      <c r="B285" s="19">
        <v>2008</v>
      </c>
      <c r="C285" s="18" t="s">
        <v>737</v>
      </c>
      <c r="D285" s="20">
        <v>1</v>
      </c>
      <c r="E285" s="21">
        <v>23775</v>
      </c>
      <c r="F285" s="21">
        <v>2937.5</v>
      </c>
      <c r="G285" s="21">
        <v>26712.5</v>
      </c>
      <c r="H285" s="21">
        <v>155953.79999999999</v>
      </c>
      <c r="I285" s="21">
        <v>12795.3</v>
      </c>
      <c r="J285" s="21">
        <v>168749.1</v>
      </c>
      <c r="K285" s="21">
        <v>42425.599999999999</v>
      </c>
      <c r="L285" s="21">
        <v>2728.4</v>
      </c>
      <c r="M285" s="21">
        <v>13951.6</v>
      </c>
      <c r="N285" s="21">
        <v>216.5</v>
      </c>
    </row>
    <row r="286" spans="1:14" ht="10.050000000000001" customHeight="1">
      <c r="A286" s="18" t="s">
        <v>445</v>
      </c>
      <c r="B286" s="19">
        <v>2008</v>
      </c>
      <c r="C286" s="18" t="s">
        <v>737</v>
      </c>
      <c r="D286" s="20">
        <v>2</v>
      </c>
      <c r="E286" s="21">
        <v>5433.8</v>
      </c>
      <c r="F286" s="21">
        <v>322.10000000000002</v>
      </c>
      <c r="G286" s="21">
        <v>5755.9</v>
      </c>
      <c r="H286" s="21">
        <v>53325.1</v>
      </c>
      <c r="I286" s="21">
        <v>2186.4</v>
      </c>
      <c r="J286" s="21">
        <v>55511.5</v>
      </c>
      <c r="K286" s="21">
        <v>2503.1999999999998</v>
      </c>
      <c r="L286" s="21">
        <v>630.79999999999995</v>
      </c>
      <c r="M286" s="21">
        <v>1534.4</v>
      </c>
      <c r="N286" s="21">
        <v>46.7</v>
      </c>
    </row>
    <row r="287" spans="1:14" ht="10.050000000000001" customHeight="1">
      <c r="A287" s="18" t="s">
        <v>458</v>
      </c>
      <c r="B287" s="19">
        <v>2008</v>
      </c>
      <c r="C287" s="18" t="s">
        <v>737</v>
      </c>
      <c r="D287" s="20">
        <v>2</v>
      </c>
      <c r="E287" s="21">
        <v>82.6</v>
      </c>
      <c r="F287" s="21">
        <v>0</v>
      </c>
      <c r="G287" s="21">
        <v>82.6</v>
      </c>
      <c r="H287" s="21">
        <v>821.6</v>
      </c>
      <c r="I287" s="21">
        <v>458.3</v>
      </c>
      <c r="J287" s="21">
        <v>1279.9000000000001</v>
      </c>
      <c r="K287" s="21">
        <v>0</v>
      </c>
      <c r="L287" s="21">
        <v>0</v>
      </c>
      <c r="M287" s="21">
        <v>0</v>
      </c>
      <c r="N287" s="21">
        <v>0</v>
      </c>
    </row>
    <row r="288" spans="1:14" ht="10.050000000000001" customHeight="1">
      <c r="A288" s="18" t="s">
        <v>433</v>
      </c>
      <c r="B288" s="19">
        <v>2008</v>
      </c>
      <c r="C288" s="18" t="s">
        <v>737</v>
      </c>
      <c r="D288" s="20">
        <v>2</v>
      </c>
      <c r="E288" s="21">
        <v>19803</v>
      </c>
      <c r="F288" s="21">
        <v>1660.5</v>
      </c>
      <c r="G288" s="21">
        <v>21463.5</v>
      </c>
      <c r="H288" s="21">
        <v>139205.4</v>
      </c>
      <c r="I288" s="21">
        <v>8567.2000000000007</v>
      </c>
      <c r="J288" s="21">
        <v>147772.6</v>
      </c>
      <c r="K288" s="21">
        <v>33799.300000000003</v>
      </c>
      <c r="L288" s="21">
        <v>2963</v>
      </c>
      <c r="M288" s="21">
        <v>11243.4</v>
      </c>
      <c r="N288" s="21">
        <v>345.9</v>
      </c>
    </row>
    <row r="289" spans="1:14" ht="10.050000000000001" customHeight="1">
      <c r="A289" s="18" t="s">
        <v>445</v>
      </c>
      <c r="B289" s="19">
        <v>2008</v>
      </c>
      <c r="C289" s="18" t="s">
        <v>737</v>
      </c>
      <c r="D289" s="20">
        <v>3</v>
      </c>
      <c r="E289" s="21">
        <v>3727.4</v>
      </c>
      <c r="F289" s="21">
        <v>127.8</v>
      </c>
      <c r="G289" s="21">
        <v>3855.2</v>
      </c>
      <c r="H289" s="21">
        <v>42658.6</v>
      </c>
      <c r="I289" s="21">
        <v>2113.6</v>
      </c>
      <c r="J289" s="21">
        <v>44772.2</v>
      </c>
      <c r="K289" s="21">
        <v>946</v>
      </c>
      <c r="L289" s="21">
        <v>81.5</v>
      </c>
      <c r="M289" s="21">
        <v>1597.3</v>
      </c>
      <c r="N289" s="21">
        <v>59.5</v>
      </c>
    </row>
    <row r="290" spans="1:14" ht="10.050000000000001" customHeight="1">
      <c r="A290" s="18" t="s">
        <v>458</v>
      </c>
      <c r="B290" s="19">
        <v>2008</v>
      </c>
      <c r="C290" s="18" t="s">
        <v>737</v>
      </c>
      <c r="D290" s="20">
        <v>3</v>
      </c>
      <c r="E290" s="21">
        <v>4.8</v>
      </c>
      <c r="F290" s="21">
        <v>0</v>
      </c>
      <c r="G290" s="21">
        <v>4.8</v>
      </c>
      <c r="H290" s="21">
        <v>797.1</v>
      </c>
      <c r="I290" s="21">
        <v>406.7</v>
      </c>
      <c r="J290" s="21">
        <v>1203.8</v>
      </c>
      <c r="K290" s="21">
        <v>0</v>
      </c>
      <c r="L290" s="21">
        <v>0</v>
      </c>
      <c r="M290" s="21">
        <v>0</v>
      </c>
      <c r="N290" s="21">
        <v>0</v>
      </c>
    </row>
    <row r="291" spans="1:14" ht="10.050000000000001" customHeight="1">
      <c r="A291" s="18" t="s">
        <v>433</v>
      </c>
      <c r="B291" s="19">
        <v>2008</v>
      </c>
      <c r="C291" s="18" t="s">
        <v>737</v>
      </c>
      <c r="D291" s="20">
        <v>3</v>
      </c>
      <c r="E291" s="21">
        <v>27186.3</v>
      </c>
      <c r="F291" s="21">
        <v>1153.5999999999999</v>
      </c>
      <c r="G291" s="21">
        <v>28339.9</v>
      </c>
      <c r="H291" s="21">
        <v>137125.9</v>
      </c>
      <c r="I291" s="21">
        <v>7266.5</v>
      </c>
      <c r="J291" s="21">
        <v>144392.4</v>
      </c>
      <c r="K291" s="21">
        <v>19049.7</v>
      </c>
      <c r="L291" s="21">
        <v>2976.7</v>
      </c>
      <c r="M291" s="21">
        <v>17631</v>
      </c>
      <c r="N291" s="21">
        <v>95.3</v>
      </c>
    </row>
    <row r="292" spans="1:14" ht="10.050000000000001" customHeight="1">
      <c r="A292" s="18" t="s">
        <v>445</v>
      </c>
      <c r="B292" s="19">
        <v>2008</v>
      </c>
      <c r="C292" s="18" t="s">
        <v>737</v>
      </c>
      <c r="D292" s="20">
        <v>4</v>
      </c>
      <c r="E292" s="21">
        <v>2319.6</v>
      </c>
      <c r="F292" s="21">
        <v>0</v>
      </c>
      <c r="G292" s="21">
        <v>2319.6</v>
      </c>
      <c r="H292" s="21">
        <v>38660.699999999997</v>
      </c>
      <c r="I292" s="21">
        <v>1420.7</v>
      </c>
      <c r="J292" s="21">
        <v>40081.4</v>
      </c>
      <c r="K292" s="21">
        <v>722.5</v>
      </c>
      <c r="L292" s="21">
        <v>123.1</v>
      </c>
      <c r="M292" s="21">
        <v>342.8</v>
      </c>
      <c r="N292" s="21">
        <v>3.8</v>
      </c>
    </row>
    <row r="293" spans="1:14" ht="10.050000000000001" customHeight="1">
      <c r="A293" s="18" t="s">
        <v>458</v>
      </c>
      <c r="B293" s="19">
        <v>2008</v>
      </c>
      <c r="C293" s="18" t="s">
        <v>737</v>
      </c>
      <c r="D293" s="20">
        <v>4</v>
      </c>
      <c r="E293" s="21">
        <v>45</v>
      </c>
      <c r="F293" s="21">
        <v>0</v>
      </c>
      <c r="G293" s="21">
        <v>45</v>
      </c>
      <c r="H293" s="21">
        <v>673.3</v>
      </c>
      <c r="I293" s="21">
        <v>137.1</v>
      </c>
      <c r="J293" s="21">
        <v>810.4</v>
      </c>
      <c r="K293" s="21">
        <v>0</v>
      </c>
      <c r="L293" s="21">
        <v>0</v>
      </c>
      <c r="M293" s="21">
        <v>0</v>
      </c>
      <c r="N293" s="21">
        <v>0</v>
      </c>
    </row>
    <row r="294" spans="1:14" ht="10.050000000000001" customHeight="1">
      <c r="A294" s="18" t="s">
        <v>433</v>
      </c>
      <c r="B294" s="19">
        <v>2008</v>
      </c>
      <c r="C294" s="18" t="s">
        <v>737</v>
      </c>
      <c r="D294" s="20">
        <v>4</v>
      </c>
      <c r="E294" s="21">
        <v>19835.599999999999</v>
      </c>
      <c r="F294" s="21">
        <v>172.1</v>
      </c>
      <c r="G294" s="21">
        <v>20007.7</v>
      </c>
      <c r="H294" s="21">
        <v>123406.3</v>
      </c>
      <c r="I294" s="21">
        <v>5391.3</v>
      </c>
      <c r="J294" s="21">
        <v>128797.6</v>
      </c>
      <c r="K294" s="21">
        <v>11041.6</v>
      </c>
      <c r="L294" s="21">
        <v>2074.1999999999998</v>
      </c>
      <c r="M294" s="21">
        <v>9861.7000000000007</v>
      </c>
      <c r="N294" s="21">
        <v>210.3</v>
      </c>
    </row>
    <row r="295" spans="1:14" ht="10.050000000000001" customHeight="1">
      <c r="A295" s="18" t="s">
        <v>445</v>
      </c>
      <c r="B295" s="19">
        <v>2008</v>
      </c>
      <c r="C295" s="18" t="s">
        <v>737</v>
      </c>
      <c r="D295" s="20">
        <v>5</v>
      </c>
      <c r="E295" s="21">
        <v>1974.3</v>
      </c>
      <c r="F295" s="21">
        <v>755.4</v>
      </c>
      <c r="G295" s="21">
        <v>2729.7</v>
      </c>
      <c r="H295" s="21">
        <v>18321</v>
      </c>
      <c r="I295" s="21">
        <v>1296.7</v>
      </c>
      <c r="J295" s="21">
        <v>19617.7</v>
      </c>
      <c r="K295" s="21">
        <v>440.3</v>
      </c>
      <c r="L295" s="21">
        <v>84.8</v>
      </c>
      <c r="M295" s="21">
        <v>369.1</v>
      </c>
      <c r="N295" s="21">
        <v>1.2</v>
      </c>
    </row>
    <row r="296" spans="1:14" ht="10.050000000000001" customHeight="1">
      <c r="A296" s="18" t="s">
        <v>458</v>
      </c>
      <c r="B296" s="19">
        <v>2008</v>
      </c>
      <c r="C296" s="18" t="s">
        <v>737</v>
      </c>
      <c r="D296" s="20">
        <v>5</v>
      </c>
      <c r="E296" s="21">
        <v>1.6</v>
      </c>
      <c r="F296" s="21">
        <v>0</v>
      </c>
      <c r="G296" s="21">
        <v>1.6</v>
      </c>
      <c r="H296" s="21">
        <v>512.20000000000005</v>
      </c>
      <c r="I296" s="21">
        <v>137.30000000000001</v>
      </c>
      <c r="J296" s="21">
        <v>649.5</v>
      </c>
      <c r="K296" s="21">
        <v>0</v>
      </c>
      <c r="L296" s="21">
        <v>0</v>
      </c>
      <c r="M296" s="21">
        <v>0</v>
      </c>
      <c r="N296" s="21">
        <v>0</v>
      </c>
    </row>
    <row r="297" spans="1:14" ht="10.050000000000001" customHeight="1">
      <c r="A297" s="18" t="s">
        <v>433</v>
      </c>
      <c r="B297" s="19">
        <v>2008</v>
      </c>
      <c r="C297" s="18" t="s">
        <v>737</v>
      </c>
      <c r="D297" s="20">
        <v>5</v>
      </c>
      <c r="E297" s="21">
        <v>13749.9</v>
      </c>
      <c r="F297" s="21">
        <v>50.8</v>
      </c>
      <c r="G297" s="21">
        <v>13800.7</v>
      </c>
      <c r="H297" s="21">
        <v>98558.8</v>
      </c>
      <c r="I297" s="21">
        <v>4668.8999999999996</v>
      </c>
      <c r="J297" s="21">
        <v>103227.7</v>
      </c>
      <c r="K297" s="21">
        <v>4895.6000000000004</v>
      </c>
      <c r="L297" s="21">
        <v>1805.5</v>
      </c>
      <c r="M297" s="21">
        <v>7512.9</v>
      </c>
      <c r="N297" s="21">
        <v>438.6</v>
      </c>
    </row>
    <row r="298" spans="1:14" ht="10.050000000000001" customHeight="1">
      <c r="A298" s="18" t="s">
        <v>445</v>
      </c>
      <c r="B298" s="19">
        <v>2008</v>
      </c>
      <c r="C298" s="18" t="s">
        <v>737</v>
      </c>
      <c r="D298" s="20">
        <v>6</v>
      </c>
      <c r="E298" s="21">
        <v>1059</v>
      </c>
      <c r="F298" s="21">
        <v>0</v>
      </c>
      <c r="G298" s="21">
        <v>1059</v>
      </c>
      <c r="H298" s="21">
        <v>8725.7000000000007</v>
      </c>
      <c r="I298" s="21">
        <v>934.5</v>
      </c>
      <c r="J298" s="21">
        <v>9660.2000000000007</v>
      </c>
      <c r="K298" s="21">
        <v>21.8</v>
      </c>
      <c r="L298" s="21">
        <v>11.2</v>
      </c>
      <c r="M298" s="21">
        <v>401.5</v>
      </c>
      <c r="N298" s="21">
        <v>59.3</v>
      </c>
    </row>
    <row r="299" spans="1:14" ht="10.050000000000001" customHeight="1">
      <c r="A299" s="18" t="s">
        <v>458</v>
      </c>
      <c r="B299" s="19">
        <v>2008</v>
      </c>
      <c r="C299" s="18" t="s">
        <v>737</v>
      </c>
      <c r="D299" s="20">
        <v>6</v>
      </c>
      <c r="E299" s="21">
        <v>64.900000000000006</v>
      </c>
      <c r="F299" s="21">
        <v>0</v>
      </c>
      <c r="G299" s="21">
        <v>64.900000000000006</v>
      </c>
      <c r="H299" s="21">
        <v>441.8</v>
      </c>
      <c r="I299" s="21">
        <v>108.2</v>
      </c>
      <c r="J299" s="21">
        <v>550</v>
      </c>
      <c r="K299" s="21">
        <v>0</v>
      </c>
      <c r="L299" s="21">
        <v>0</v>
      </c>
      <c r="M299" s="21">
        <v>0</v>
      </c>
      <c r="N299" s="21">
        <v>0</v>
      </c>
    </row>
    <row r="300" spans="1:14" ht="10.050000000000001" customHeight="1">
      <c r="A300" s="18" t="s">
        <v>433</v>
      </c>
      <c r="B300" s="19">
        <v>2008</v>
      </c>
      <c r="C300" s="18" t="s">
        <v>737</v>
      </c>
      <c r="D300" s="20">
        <v>6</v>
      </c>
      <c r="E300" s="21">
        <v>11570.6</v>
      </c>
      <c r="F300" s="21">
        <v>275.7</v>
      </c>
      <c r="G300" s="21">
        <v>11846.3</v>
      </c>
      <c r="H300" s="21">
        <v>50209.2</v>
      </c>
      <c r="I300" s="21">
        <v>2757</v>
      </c>
      <c r="J300" s="21">
        <v>52966.2</v>
      </c>
      <c r="K300" s="21">
        <v>906.9</v>
      </c>
      <c r="L300" s="21">
        <v>858.4</v>
      </c>
      <c r="M300" s="21">
        <v>4628.7</v>
      </c>
      <c r="N300" s="21">
        <v>220.6</v>
      </c>
    </row>
    <row r="301" spans="1:14" ht="10.050000000000001" customHeight="1">
      <c r="A301" s="18" t="s">
        <v>433</v>
      </c>
      <c r="B301" s="19">
        <v>2008</v>
      </c>
      <c r="C301" s="18" t="s">
        <v>737</v>
      </c>
      <c r="D301" s="20">
        <v>7</v>
      </c>
      <c r="E301" s="21">
        <v>141.80000000000001</v>
      </c>
      <c r="F301" s="21">
        <v>0</v>
      </c>
      <c r="G301" s="21">
        <v>141.80000000000001</v>
      </c>
      <c r="H301" s="21">
        <v>166.1</v>
      </c>
      <c r="I301" s="21">
        <v>0</v>
      </c>
      <c r="J301" s="21">
        <v>166.1</v>
      </c>
      <c r="K301" s="21">
        <v>0</v>
      </c>
      <c r="L301" s="21">
        <v>0</v>
      </c>
      <c r="M301" s="21">
        <v>0</v>
      </c>
      <c r="N301" s="21">
        <v>0</v>
      </c>
    </row>
    <row r="302" spans="1:14" ht="10.050000000000001" customHeight="1">
      <c r="A302" s="18" t="s">
        <v>445</v>
      </c>
      <c r="B302" s="19">
        <v>2008</v>
      </c>
      <c r="C302" s="18" t="s">
        <v>1712</v>
      </c>
      <c r="D302" s="20">
        <v>7</v>
      </c>
      <c r="E302" s="21">
        <v>4561.5</v>
      </c>
      <c r="F302" s="21">
        <v>116.9</v>
      </c>
      <c r="G302" s="21">
        <v>4678.3999999999996</v>
      </c>
      <c r="H302" s="21">
        <v>10240.299999999999</v>
      </c>
      <c r="I302" s="21">
        <v>1050.4000000000001</v>
      </c>
      <c r="J302" s="21">
        <v>11290.7</v>
      </c>
      <c r="K302" s="21">
        <v>374</v>
      </c>
      <c r="L302" s="21">
        <v>394.1</v>
      </c>
      <c r="M302" s="21">
        <v>41.9</v>
      </c>
      <c r="N302" s="21">
        <v>0</v>
      </c>
    </row>
    <row r="303" spans="1:14" ht="10.050000000000001" customHeight="1">
      <c r="A303" s="18" t="s">
        <v>458</v>
      </c>
      <c r="B303" s="19">
        <v>2008</v>
      </c>
      <c r="C303" s="18" t="s">
        <v>1712</v>
      </c>
      <c r="D303" s="20">
        <v>7</v>
      </c>
      <c r="E303" s="21">
        <v>370.6</v>
      </c>
      <c r="F303" s="21">
        <v>0</v>
      </c>
      <c r="G303" s="21">
        <v>370.6</v>
      </c>
      <c r="H303" s="21">
        <v>303.5</v>
      </c>
      <c r="I303" s="21">
        <v>108.2</v>
      </c>
      <c r="J303" s="21">
        <v>411.7</v>
      </c>
      <c r="K303" s="21">
        <v>0</v>
      </c>
      <c r="L303" s="21">
        <v>0</v>
      </c>
      <c r="M303" s="21">
        <v>0</v>
      </c>
      <c r="N303" s="21">
        <v>0</v>
      </c>
    </row>
    <row r="304" spans="1:14" ht="10.050000000000001" customHeight="1">
      <c r="A304" s="18" t="s">
        <v>433</v>
      </c>
      <c r="B304" s="19">
        <v>2008</v>
      </c>
      <c r="C304" s="18" t="s">
        <v>1712</v>
      </c>
      <c r="D304" s="20">
        <v>7</v>
      </c>
      <c r="E304" s="21">
        <v>121919.7</v>
      </c>
      <c r="F304" s="21">
        <v>2630.5</v>
      </c>
      <c r="G304" s="21">
        <v>124550.2</v>
      </c>
      <c r="H304" s="21">
        <v>135114.1</v>
      </c>
      <c r="I304" s="21">
        <v>5317.5</v>
      </c>
      <c r="J304" s="21">
        <v>140431.6</v>
      </c>
      <c r="K304" s="21">
        <v>56643.9</v>
      </c>
      <c r="L304" s="21">
        <v>58209.3</v>
      </c>
      <c r="M304" s="21">
        <v>1991</v>
      </c>
      <c r="N304" s="21">
        <v>481.3</v>
      </c>
    </row>
    <row r="305" spans="1:14" ht="10.050000000000001" customHeight="1">
      <c r="A305" s="18" t="s">
        <v>445</v>
      </c>
      <c r="B305" s="19">
        <v>2008</v>
      </c>
      <c r="C305" s="18" t="s">
        <v>1712</v>
      </c>
      <c r="D305" s="20">
        <v>8</v>
      </c>
      <c r="E305" s="21">
        <v>121886.9</v>
      </c>
      <c r="F305" s="21">
        <v>975.7</v>
      </c>
      <c r="G305" s="21">
        <v>122862.6</v>
      </c>
      <c r="H305" s="21">
        <v>108910.1</v>
      </c>
      <c r="I305" s="21">
        <v>1886.5</v>
      </c>
      <c r="J305" s="21">
        <v>110796.6</v>
      </c>
      <c r="K305" s="21">
        <v>10821.5</v>
      </c>
      <c r="L305" s="21">
        <v>10649.1</v>
      </c>
      <c r="M305" s="21">
        <v>185.5</v>
      </c>
      <c r="N305" s="21">
        <v>37.299999999999997</v>
      </c>
    </row>
    <row r="306" spans="1:14" ht="10.050000000000001" customHeight="1">
      <c r="A306" s="18" t="s">
        <v>458</v>
      </c>
      <c r="B306" s="19">
        <v>2008</v>
      </c>
      <c r="C306" s="18" t="s">
        <v>1712</v>
      </c>
      <c r="D306" s="20">
        <v>8</v>
      </c>
      <c r="E306" s="21">
        <v>222.7</v>
      </c>
      <c r="F306" s="21">
        <v>0</v>
      </c>
      <c r="G306" s="21">
        <v>222.7</v>
      </c>
      <c r="H306" s="21">
        <v>321.5</v>
      </c>
      <c r="I306" s="21">
        <v>108.2</v>
      </c>
      <c r="J306" s="21">
        <v>429.7</v>
      </c>
      <c r="K306" s="21">
        <v>26.4</v>
      </c>
      <c r="L306" s="21">
        <v>30.8</v>
      </c>
      <c r="M306" s="21">
        <v>0</v>
      </c>
      <c r="N306" s="21">
        <v>4.4000000000000004</v>
      </c>
    </row>
    <row r="307" spans="1:14" ht="10.050000000000001" customHeight="1">
      <c r="A307" s="18" t="s">
        <v>433</v>
      </c>
      <c r="B307" s="19">
        <v>2008</v>
      </c>
      <c r="C307" s="18" t="s">
        <v>1712</v>
      </c>
      <c r="D307" s="20">
        <v>8</v>
      </c>
      <c r="E307" s="21">
        <v>65113.1</v>
      </c>
      <c r="F307" s="21">
        <v>1471.7</v>
      </c>
      <c r="G307" s="21">
        <v>66584.800000000003</v>
      </c>
      <c r="H307" s="21">
        <v>164511</v>
      </c>
      <c r="I307" s="21">
        <v>6381.3</v>
      </c>
      <c r="J307" s="21">
        <v>170892.3</v>
      </c>
      <c r="K307" s="21">
        <v>75739.199999999997</v>
      </c>
      <c r="L307" s="21">
        <v>31386.6</v>
      </c>
      <c r="M307" s="21">
        <v>12219.8</v>
      </c>
      <c r="N307" s="21">
        <v>71.5</v>
      </c>
    </row>
    <row r="308" spans="1:14" ht="10.050000000000001" customHeight="1">
      <c r="A308" s="18" t="s">
        <v>445</v>
      </c>
      <c r="B308" s="19">
        <v>2008</v>
      </c>
      <c r="C308" s="18" t="s">
        <v>1712</v>
      </c>
      <c r="D308" s="20">
        <v>9</v>
      </c>
      <c r="E308" s="21">
        <v>68851.7</v>
      </c>
      <c r="F308" s="21">
        <v>427.1</v>
      </c>
      <c r="G308" s="21">
        <v>69278.8</v>
      </c>
      <c r="H308" s="21">
        <v>136932</v>
      </c>
      <c r="I308" s="21">
        <v>2148.6999999999998</v>
      </c>
      <c r="J308" s="21">
        <v>139080.70000000001</v>
      </c>
      <c r="K308" s="21">
        <v>22917.200000000001</v>
      </c>
      <c r="L308" s="21">
        <v>32340.400000000001</v>
      </c>
      <c r="M308" s="21">
        <v>20343.400000000001</v>
      </c>
      <c r="N308" s="21">
        <v>39.4</v>
      </c>
    </row>
    <row r="309" spans="1:14" ht="10.050000000000001" customHeight="1">
      <c r="A309" s="18" t="s">
        <v>458</v>
      </c>
      <c r="B309" s="19">
        <v>2008</v>
      </c>
      <c r="C309" s="18" t="s">
        <v>1712</v>
      </c>
      <c r="D309" s="20">
        <v>9</v>
      </c>
      <c r="E309" s="21">
        <v>716.9</v>
      </c>
      <c r="F309" s="21">
        <v>0</v>
      </c>
      <c r="G309" s="21">
        <v>716.9</v>
      </c>
      <c r="H309" s="21">
        <v>1034.7</v>
      </c>
      <c r="I309" s="21">
        <v>101.6</v>
      </c>
      <c r="J309" s="21">
        <v>1136.3</v>
      </c>
      <c r="K309" s="21">
        <v>31</v>
      </c>
      <c r="L309" s="21">
        <v>4.5999999999999996</v>
      </c>
      <c r="M309" s="21">
        <v>0</v>
      </c>
      <c r="N309" s="21">
        <v>0</v>
      </c>
    </row>
    <row r="310" spans="1:14" ht="10.050000000000001" customHeight="1">
      <c r="A310" s="18" t="s">
        <v>433</v>
      </c>
      <c r="B310" s="19">
        <v>2008</v>
      </c>
      <c r="C310" s="18" t="s">
        <v>1712</v>
      </c>
      <c r="D310" s="20">
        <v>9</v>
      </c>
      <c r="E310" s="21">
        <v>28227.8</v>
      </c>
      <c r="F310" s="21">
        <v>889.1</v>
      </c>
      <c r="G310" s="21">
        <v>29116.9</v>
      </c>
      <c r="H310" s="21">
        <v>159652.79999999999</v>
      </c>
      <c r="I310" s="21">
        <v>6772.9</v>
      </c>
      <c r="J310" s="21">
        <v>166425.70000000001</v>
      </c>
      <c r="K310" s="21">
        <v>64521.1</v>
      </c>
      <c r="L310" s="21">
        <v>5020.8</v>
      </c>
      <c r="M310" s="21">
        <v>15959.2</v>
      </c>
      <c r="N310" s="21">
        <v>295.3</v>
      </c>
    </row>
    <row r="311" spans="1:14" ht="10.050000000000001" customHeight="1">
      <c r="A311" s="18" t="s">
        <v>445</v>
      </c>
      <c r="B311" s="19">
        <v>2008</v>
      </c>
      <c r="C311" s="18" t="s">
        <v>1712</v>
      </c>
      <c r="D311" s="20">
        <v>10</v>
      </c>
      <c r="E311" s="21">
        <v>15489.3</v>
      </c>
      <c r="F311" s="21">
        <v>1608</v>
      </c>
      <c r="G311" s="21">
        <v>17097.3</v>
      </c>
      <c r="H311" s="21">
        <v>126757.8</v>
      </c>
      <c r="I311" s="21">
        <v>3618.8</v>
      </c>
      <c r="J311" s="21">
        <v>130376.6</v>
      </c>
      <c r="K311" s="21">
        <v>16734.599999999999</v>
      </c>
      <c r="L311" s="21">
        <v>3486.4</v>
      </c>
      <c r="M311" s="21">
        <v>9634.2000000000007</v>
      </c>
      <c r="N311" s="21">
        <v>110.3</v>
      </c>
    </row>
    <row r="312" spans="1:14" ht="10.050000000000001" customHeight="1">
      <c r="A312" s="18" t="s">
        <v>458</v>
      </c>
      <c r="B312" s="19">
        <v>2008</v>
      </c>
      <c r="C312" s="18" t="s">
        <v>1712</v>
      </c>
      <c r="D312" s="20">
        <v>10</v>
      </c>
      <c r="E312" s="21">
        <v>30.6</v>
      </c>
      <c r="F312" s="21">
        <v>14.2</v>
      </c>
      <c r="G312" s="21">
        <v>44.8</v>
      </c>
      <c r="H312" s="21">
        <v>984.6</v>
      </c>
      <c r="I312" s="21">
        <v>115.8</v>
      </c>
      <c r="J312" s="21">
        <v>1100.4000000000001</v>
      </c>
      <c r="K312" s="21">
        <v>31</v>
      </c>
      <c r="L312" s="21">
        <v>0</v>
      </c>
      <c r="M312" s="21">
        <v>0</v>
      </c>
      <c r="N312" s="21">
        <v>0</v>
      </c>
    </row>
    <row r="313" spans="1:14" ht="10.050000000000001" customHeight="1">
      <c r="A313" s="18" t="s">
        <v>433</v>
      </c>
      <c r="B313" s="19">
        <v>2008</v>
      </c>
      <c r="C313" s="18" t="s">
        <v>1712</v>
      </c>
      <c r="D313" s="20">
        <v>10</v>
      </c>
      <c r="E313" s="21">
        <v>9903.7000000000007</v>
      </c>
      <c r="F313" s="21">
        <v>2329.1</v>
      </c>
      <c r="G313" s="21">
        <v>12232.8</v>
      </c>
      <c r="H313" s="21">
        <v>140893.70000000001</v>
      </c>
      <c r="I313" s="21">
        <v>7959.7</v>
      </c>
      <c r="J313" s="21">
        <v>148853.4</v>
      </c>
      <c r="K313" s="21">
        <v>57607.8</v>
      </c>
      <c r="L313" s="21">
        <v>182.6</v>
      </c>
      <c r="M313" s="21">
        <v>6784.8</v>
      </c>
      <c r="N313" s="21">
        <v>314.89999999999998</v>
      </c>
    </row>
    <row r="314" spans="1:14" ht="10.050000000000001" customHeight="1">
      <c r="A314" s="18" t="s">
        <v>445</v>
      </c>
      <c r="B314" s="19">
        <v>2008</v>
      </c>
      <c r="C314" s="18" t="s">
        <v>1712</v>
      </c>
      <c r="D314" s="20">
        <v>11</v>
      </c>
      <c r="E314" s="21">
        <v>6156.9</v>
      </c>
      <c r="F314" s="21">
        <v>1642.5</v>
      </c>
      <c r="G314" s="21">
        <v>7799.4</v>
      </c>
      <c r="H314" s="21">
        <v>115307.1</v>
      </c>
      <c r="I314" s="21">
        <v>4691.6000000000004</v>
      </c>
      <c r="J314" s="21">
        <v>119998.7</v>
      </c>
      <c r="K314" s="21">
        <v>14734.4</v>
      </c>
      <c r="L314" s="21">
        <v>1020</v>
      </c>
      <c r="M314" s="21">
        <v>2603.6</v>
      </c>
      <c r="N314" s="21">
        <v>416.6</v>
      </c>
    </row>
    <row r="315" spans="1:14" ht="10.050000000000001" customHeight="1">
      <c r="A315" s="18" t="s">
        <v>458</v>
      </c>
      <c r="B315" s="19">
        <v>2008</v>
      </c>
      <c r="C315" s="18" t="s">
        <v>1712</v>
      </c>
      <c r="D315" s="20">
        <v>11</v>
      </c>
      <c r="E315" s="21">
        <v>27.3</v>
      </c>
      <c r="F315" s="21">
        <v>0</v>
      </c>
      <c r="G315" s="21">
        <v>27.3</v>
      </c>
      <c r="H315" s="21">
        <v>973.5</v>
      </c>
      <c r="I315" s="21">
        <v>115.8</v>
      </c>
      <c r="J315" s="21">
        <v>1089.3</v>
      </c>
      <c r="K315" s="21">
        <v>31</v>
      </c>
      <c r="L315" s="21">
        <v>0</v>
      </c>
      <c r="M315" s="21">
        <v>0</v>
      </c>
      <c r="N315" s="21">
        <v>0</v>
      </c>
    </row>
    <row r="316" spans="1:14" ht="10.050000000000001" customHeight="1">
      <c r="A316" s="18" t="s">
        <v>433</v>
      </c>
      <c r="B316" s="19">
        <v>2008</v>
      </c>
      <c r="C316" s="18" t="s">
        <v>1712</v>
      </c>
      <c r="D316" s="20">
        <v>11</v>
      </c>
      <c r="E316" s="21">
        <v>9879.4</v>
      </c>
      <c r="F316" s="21">
        <v>3635.5</v>
      </c>
      <c r="G316" s="21">
        <v>13514.9</v>
      </c>
      <c r="H316" s="21">
        <v>126396.8</v>
      </c>
      <c r="I316" s="21">
        <v>10574.6</v>
      </c>
      <c r="J316" s="21">
        <v>136971.4</v>
      </c>
      <c r="K316" s="21">
        <v>53296</v>
      </c>
      <c r="L316" s="21">
        <v>1778.6</v>
      </c>
      <c r="M316" s="21">
        <v>5722</v>
      </c>
      <c r="N316" s="21">
        <v>364.6</v>
      </c>
    </row>
    <row r="317" spans="1:14" ht="10.050000000000001" customHeight="1">
      <c r="A317" s="18" t="s">
        <v>445</v>
      </c>
      <c r="B317" s="19">
        <v>2008</v>
      </c>
      <c r="C317" s="18" t="s">
        <v>1712</v>
      </c>
      <c r="D317" s="20">
        <v>12</v>
      </c>
      <c r="E317" s="21">
        <v>4167.1000000000004</v>
      </c>
      <c r="F317" s="21">
        <v>1366.9</v>
      </c>
      <c r="G317" s="21">
        <v>5534</v>
      </c>
      <c r="H317" s="21">
        <v>95027.7</v>
      </c>
      <c r="I317" s="21">
        <v>5576.5</v>
      </c>
      <c r="J317" s="21">
        <v>100604.2</v>
      </c>
      <c r="K317" s="21">
        <v>13519.5</v>
      </c>
      <c r="L317" s="21">
        <v>648.9</v>
      </c>
      <c r="M317" s="21">
        <v>1842.5</v>
      </c>
      <c r="N317" s="21">
        <v>21.3</v>
      </c>
    </row>
    <row r="318" spans="1:14" ht="10.050000000000001" customHeight="1">
      <c r="A318" s="18" t="s">
        <v>458</v>
      </c>
      <c r="B318" s="19">
        <v>2008</v>
      </c>
      <c r="C318" s="18" t="s">
        <v>1712</v>
      </c>
      <c r="D318" s="20">
        <v>12</v>
      </c>
      <c r="E318" s="21">
        <v>46.7</v>
      </c>
      <c r="F318" s="21">
        <v>0</v>
      </c>
      <c r="G318" s="21">
        <v>46.7</v>
      </c>
      <c r="H318" s="21">
        <v>985.3</v>
      </c>
      <c r="I318" s="21">
        <v>91.8</v>
      </c>
      <c r="J318" s="21">
        <v>1077.0999999999999</v>
      </c>
      <c r="K318" s="21">
        <v>31</v>
      </c>
      <c r="L318" s="21">
        <v>0</v>
      </c>
      <c r="M318" s="21">
        <v>0</v>
      </c>
      <c r="N318" s="21">
        <v>0</v>
      </c>
    </row>
    <row r="319" spans="1:14" ht="10.050000000000001" customHeight="1">
      <c r="A319" s="18" t="s">
        <v>433</v>
      </c>
      <c r="B319" s="19">
        <v>2008</v>
      </c>
      <c r="C319" s="18" t="s">
        <v>1712</v>
      </c>
      <c r="D319" s="20">
        <v>12</v>
      </c>
      <c r="E319" s="21">
        <v>11408</v>
      </c>
      <c r="F319" s="21">
        <v>1401.8</v>
      </c>
      <c r="G319" s="21">
        <v>12809.8</v>
      </c>
      <c r="H319" s="21">
        <v>115150.39999999999</v>
      </c>
      <c r="I319" s="21">
        <v>10518.3</v>
      </c>
      <c r="J319" s="21">
        <v>125668.7</v>
      </c>
      <c r="K319" s="21">
        <v>47958.5</v>
      </c>
      <c r="L319" s="21">
        <v>1625.3</v>
      </c>
      <c r="M319" s="21">
        <v>6894.3</v>
      </c>
      <c r="N319" s="21">
        <v>68.5</v>
      </c>
    </row>
    <row r="320" spans="1:14" ht="10.050000000000001" customHeight="1">
      <c r="A320" s="18" t="s">
        <v>445</v>
      </c>
      <c r="B320" s="19">
        <v>2009</v>
      </c>
      <c r="C320" s="18" t="s">
        <v>1712</v>
      </c>
      <c r="D320" s="20">
        <v>1</v>
      </c>
      <c r="E320" s="21">
        <v>9714.1</v>
      </c>
      <c r="F320" s="21">
        <v>1486.5</v>
      </c>
      <c r="G320" s="21">
        <v>11200.6</v>
      </c>
      <c r="H320" s="21">
        <v>70806.399999999994</v>
      </c>
      <c r="I320" s="21">
        <v>4546.7</v>
      </c>
      <c r="J320" s="21">
        <v>75353.100000000006</v>
      </c>
      <c r="K320" s="21">
        <v>10666.5</v>
      </c>
      <c r="L320" s="21">
        <v>663.1</v>
      </c>
      <c r="M320" s="21">
        <v>3464</v>
      </c>
      <c r="N320" s="21">
        <v>52.1</v>
      </c>
    </row>
    <row r="321" spans="1:14" ht="10.050000000000001" customHeight="1">
      <c r="A321" s="18" t="s">
        <v>458</v>
      </c>
      <c r="B321" s="19">
        <v>2009</v>
      </c>
      <c r="C321" s="18" t="s">
        <v>1712</v>
      </c>
      <c r="D321" s="20">
        <v>1</v>
      </c>
      <c r="E321" s="21">
        <v>22.7</v>
      </c>
      <c r="F321" s="21">
        <v>0</v>
      </c>
      <c r="G321" s="21">
        <v>22.7</v>
      </c>
      <c r="H321" s="21">
        <v>889.1</v>
      </c>
      <c r="I321" s="21">
        <v>90.2</v>
      </c>
      <c r="J321" s="21">
        <v>979.3</v>
      </c>
      <c r="K321" s="21">
        <v>31</v>
      </c>
      <c r="L321" s="21">
        <v>0</v>
      </c>
      <c r="M321" s="21">
        <v>0</v>
      </c>
      <c r="N321" s="21">
        <v>0</v>
      </c>
    </row>
    <row r="322" spans="1:14" ht="10.050000000000001" customHeight="1">
      <c r="A322" s="18" t="s">
        <v>433</v>
      </c>
      <c r="B322" s="19">
        <v>2009</v>
      </c>
      <c r="C322" s="18" t="s">
        <v>1712</v>
      </c>
      <c r="D322" s="20">
        <v>1</v>
      </c>
      <c r="E322" s="21">
        <v>15018</v>
      </c>
      <c r="F322" s="21">
        <v>1709</v>
      </c>
      <c r="G322" s="21">
        <v>16727</v>
      </c>
      <c r="H322" s="21">
        <v>101012.5</v>
      </c>
      <c r="I322" s="21">
        <v>8578.1</v>
      </c>
      <c r="J322" s="21">
        <v>109590.6</v>
      </c>
      <c r="K322" s="21">
        <v>40722.400000000001</v>
      </c>
      <c r="L322" s="21">
        <v>1413</v>
      </c>
      <c r="M322" s="21">
        <v>8440</v>
      </c>
      <c r="N322" s="21">
        <v>209.1</v>
      </c>
    </row>
    <row r="323" spans="1:14" ht="10.050000000000001" customHeight="1">
      <c r="A323" s="18" t="s">
        <v>445</v>
      </c>
      <c r="B323" s="19">
        <v>2009</v>
      </c>
      <c r="C323" s="18" t="s">
        <v>1712</v>
      </c>
      <c r="D323" s="20">
        <v>2</v>
      </c>
      <c r="E323" s="21">
        <v>13774.1</v>
      </c>
      <c r="F323" s="21">
        <v>658.6</v>
      </c>
      <c r="G323" s="21">
        <v>14432.7</v>
      </c>
      <c r="H323" s="21">
        <v>55595.7</v>
      </c>
      <c r="I323" s="21">
        <v>3826.8</v>
      </c>
      <c r="J323" s="21">
        <v>59422.5</v>
      </c>
      <c r="K323" s="21">
        <v>7498.9</v>
      </c>
      <c r="L323" s="21">
        <v>783</v>
      </c>
      <c r="M323" s="21">
        <v>3895</v>
      </c>
      <c r="N323" s="21">
        <v>55.6</v>
      </c>
    </row>
    <row r="324" spans="1:14" ht="10.050000000000001" customHeight="1">
      <c r="A324" s="18" t="s">
        <v>458</v>
      </c>
      <c r="B324" s="19">
        <v>2009</v>
      </c>
      <c r="C324" s="18" t="s">
        <v>1712</v>
      </c>
      <c r="D324" s="20">
        <v>2</v>
      </c>
      <c r="E324" s="21">
        <v>24.4</v>
      </c>
      <c r="F324" s="21">
        <v>6</v>
      </c>
      <c r="G324" s="21">
        <v>30.4</v>
      </c>
      <c r="H324" s="21">
        <v>832.8</v>
      </c>
      <c r="I324" s="21">
        <v>83.4</v>
      </c>
      <c r="J324" s="21">
        <v>916.2</v>
      </c>
      <c r="K324" s="21">
        <v>31</v>
      </c>
      <c r="L324" s="21">
        <v>0</v>
      </c>
      <c r="M324" s="21">
        <v>0</v>
      </c>
      <c r="N324" s="21">
        <v>0</v>
      </c>
    </row>
    <row r="325" spans="1:14" ht="10.050000000000001" customHeight="1">
      <c r="A325" s="18" t="s">
        <v>433</v>
      </c>
      <c r="B325" s="19">
        <v>2009</v>
      </c>
      <c r="C325" s="18" t="s">
        <v>1712</v>
      </c>
      <c r="D325" s="20">
        <v>2</v>
      </c>
      <c r="E325" s="21">
        <v>18487.3</v>
      </c>
      <c r="F325" s="21">
        <v>988.7</v>
      </c>
      <c r="G325" s="21">
        <v>19476</v>
      </c>
      <c r="H325" s="21">
        <v>92120.7</v>
      </c>
      <c r="I325" s="21">
        <v>5023.6000000000004</v>
      </c>
      <c r="J325" s="21">
        <v>97144.300000000105</v>
      </c>
      <c r="K325" s="21">
        <v>31587.599999999999</v>
      </c>
      <c r="L325" s="21">
        <v>1952.7</v>
      </c>
      <c r="M325" s="21">
        <v>10696.6</v>
      </c>
      <c r="N325" s="21">
        <v>390.9</v>
      </c>
    </row>
    <row r="326" spans="1:14" ht="10.050000000000001" customHeight="1">
      <c r="A326" s="18" t="s">
        <v>445</v>
      </c>
      <c r="B326" s="19">
        <v>2009</v>
      </c>
      <c r="C326" s="18" t="s">
        <v>1712</v>
      </c>
      <c r="D326" s="20">
        <v>3</v>
      </c>
      <c r="E326" s="21">
        <v>11381.3</v>
      </c>
      <c r="F326" s="21">
        <v>56.3</v>
      </c>
      <c r="G326" s="21">
        <v>11437.6</v>
      </c>
      <c r="H326" s="21">
        <v>41640.199999999997</v>
      </c>
      <c r="I326" s="21">
        <v>3463.6</v>
      </c>
      <c r="J326" s="21">
        <v>45103.8</v>
      </c>
      <c r="K326" s="21">
        <v>3434</v>
      </c>
      <c r="L326" s="21">
        <v>496</v>
      </c>
      <c r="M326" s="21">
        <v>4424.6000000000004</v>
      </c>
      <c r="N326" s="21">
        <v>136.30000000000001</v>
      </c>
    </row>
    <row r="327" spans="1:14" ht="10.050000000000001" customHeight="1">
      <c r="A327" s="18" t="s">
        <v>458</v>
      </c>
      <c r="B327" s="19">
        <v>2009</v>
      </c>
      <c r="C327" s="18" t="s">
        <v>1712</v>
      </c>
      <c r="D327" s="20">
        <v>3</v>
      </c>
      <c r="E327" s="21">
        <v>14.3</v>
      </c>
      <c r="F327" s="21">
        <v>0</v>
      </c>
      <c r="G327" s="21">
        <v>14.3</v>
      </c>
      <c r="H327" s="21">
        <v>727.2</v>
      </c>
      <c r="I327" s="21">
        <v>77.900000000000006</v>
      </c>
      <c r="J327" s="21">
        <v>805.1</v>
      </c>
      <c r="K327" s="21">
        <v>29.4</v>
      </c>
      <c r="L327" s="21">
        <v>3.2</v>
      </c>
      <c r="M327" s="21">
        <v>3.9</v>
      </c>
      <c r="N327" s="21">
        <v>0.9</v>
      </c>
    </row>
    <row r="328" spans="1:14" ht="10.050000000000001" customHeight="1">
      <c r="A328" s="18" t="s">
        <v>433</v>
      </c>
      <c r="B328" s="19">
        <v>2009</v>
      </c>
      <c r="C328" s="18" t="s">
        <v>1712</v>
      </c>
      <c r="D328" s="20">
        <v>3</v>
      </c>
      <c r="E328" s="21">
        <v>22108.7</v>
      </c>
      <c r="F328" s="21">
        <v>358.7</v>
      </c>
      <c r="G328" s="21">
        <v>22467.4</v>
      </c>
      <c r="H328" s="21">
        <v>90339.4</v>
      </c>
      <c r="I328" s="21">
        <v>3974.5</v>
      </c>
      <c r="J328" s="21">
        <v>94313.899999999907</v>
      </c>
      <c r="K328" s="21">
        <v>18136.400000000001</v>
      </c>
      <c r="L328" s="21">
        <v>1230.0999999999999</v>
      </c>
      <c r="M328" s="21">
        <v>14609.7</v>
      </c>
      <c r="N328" s="21">
        <v>75.400000000000006</v>
      </c>
    </row>
    <row r="329" spans="1:14" ht="10.050000000000001" customHeight="1">
      <c r="A329" s="18" t="s">
        <v>445</v>
      </c>
      <c r="B329" s="19">
        <v>2009</v>
      </c>
      <c r="C329" s="18" t="s">
        <v>1712</v>
      </c>
      <c r="D329" s="20">
        <v>4</v>
      </c>
      <c r="E329" s="21">
        <v>5734.7</v>
      </c>
      <c r="F329" s="21">
        <v>228.4</v>
      </c>
      <c r="G329" s="21">
        <v>5963.1</v>
      </c>
      <c r="H329" s="21">
        <v>31443.8</v>
      </c>
      <c r="I329" s="21">
        <v>2484.1</v>
      </c>
      <c r="J329" s="21">
        <v>33927.9</v>
      </c>
      <c r="K329" s="21">
        <v>2243.4</v>
      </c>
      <c r="L329" s="21">
        <v>440</v>
      </c>
      <c r="M329" s="21">
        <v>1549.9</v>
      </c>
      <c r="N329" s="21">
        <v>80.7</v>
      </c>
    </row>
    <row r="330" spans="1:14" ht="10.050000000000001" customHeight="1">
      <c r="A330" s="18" t="s">
        <v>458</v>
      </c>
      <c r="B330" s="19">
        <v>2009</v>
      </c>
      <c r="C330" s="18" t="s">
        <v>1712</v>
      </c>
      <c r="D330" s="20">
        <v>4</v>
      </c>
      <c r="E330" s="21">
        <v>26.1</v>
      </c>
      <c r="F330" s="21">
        <v>0</v>
      </c>
      <c r="G330" s="21">
        <v>26.1</v>
      </c>
      <c r="H330" s="21">
        <v>612</v>
      </c>
      <c r="I330" s="21">
        <v>71.900000000000006</v>
      </c>
      <c r="J330" s="21">
        <v>683.9</v>
      </c>
      <c r="K330" s="21">
        <v>5.0999999999999996</v>
      </c>
      <c r="L330" s="21">
        <v>0</v>
      </c>
      <c r="M330" s="21">
        <v>22.5</v>
      </c>
      <c r="N330" s="21">
        <v>1.8</v>
      </c>
    </row>
    <row r="331" spans="1:14" ht="10.050000000000001" customHeight="1">
      <c r="A331" s="18" t="s">
        <v>433</v>
      </c>
      <c r="B331" s="19">
        <v>2009</v>
      </c>
      <c r="C331" s="18" t="s">
        <v>1712</v>
      </c>
      <c r="D331" s="20">
        <v>4</v>
      </c>
      <c r="E331" s="21">
        <v>15109.4</v>
      </c>
      <c r="F331" s="21">
        <v>66.900000000000006</v>
      </c>
      <c r="G331" s="21">
        <v>15176.3</v>
      </c>
      <c r="H331" s="21">
        <v>78536</v>
      </c>
      <c r="I331" s="21">
        <v>3444.3</v>
      </c>
      <c r="J331" s="21">
        <v>81980.3</v>
      </c>
      <c r="K331" s="21">
        <v>12009.3</v>
      </c>
      <c r="L331" s="21">
        <v>1316.7</v>
      </c>
      <c r="M331" s="21">
        <v>7333.1</v>
      </c>
      <c r="N331" s="21">
        <v>110.7</v>
      </c>
    </row>
    <row r="332" spans="1:14" ht="10.050000000000001" customHeight="1">
      <c r="A332" s="18" t="s">
        <v>445</v>
      </c>
      <c r="B332" s="19">
        <v>2009</v>
      </c>
      <c r="C332" s="18" t="s">
        <v>1712</v>
      </c>
      <c r="D332" s="20">
        <v>5</v>
      </c>
      <c r="E332" s="21">
        <v>3057.9</v>
      </c>
      <c r="F332" s="21">
        <v>1.1000000000000001</v>
      </c>
      <c r="G332" s="21">
        <v>3059</v>
      </c>
      <c r="H332" s="21">
        <v>26966.799999999999</v>
      </c>
      <c r="I332" s="21">
        <v>2285</v>
      </c>
      <c r="J332" s="21">
        <v>29251.8</v>
      </c>
      <c r="K332" s="21">
        <v>1243.4000000000001</v>
      </c>
      <c r="L332" s="21">
        <v>169.8</v>
      </c>
      <c r="M332" s="21">
        <v>1109.9000000000001</v>
      </c>
      <c r="N332" s="21">
        <v>59.9</v>
      </c>
    </row>
    <row r="333" spans="1:14" ht="10.050000000000001" customHeight="1">
      <c r="A333" s="18" t="s">
        <v>458</v>
      </c>
      <c r="B333" s="19">
        <v>2009</v>
      </c>
      <c r="C333" s="18" t="s">
        <v>1712</v>
      </c>
      <c r="D333" s="20">
        <v>5</v>
      </c>
      <c r="E333" s="21">
        <v>3.7</v>
      </c>
      <c r="F333" s="21">
        <v>0</v>
      </c>
      <c r="G333" s="21">
        <v>3.7</v>
      </c>
      <c r="H333" s="21">
        <v>534.4</v>
      </c>
      <c r="I333" s="21">
        <v>71.8</v>
      </c>
      <c r="J333" s="21">
        <v>606.20000000000005</v>
      </c>
      <c r="K333" s="21">
        <v>4.5999999999999996</v>
      </c>
      <c r="L333" s="21">
        <v>0</v>
      </c>
      <c r="M333" s="21">
        <v>0</v>
      </c>
      <c r="N333" s="21">
        <v>0.5</v>
      </c>
    </row>
    <row r="334" spans="1:14" ht="10.050000000000001" customHeight="1">
      <c r="A334" s="18" t="s">
        <v>433</v>
      </c>
      <c r="B334" s="19">
        <v>2009</v>
      </c>
      <c r="C334" s="18" t="s">
        <v>1712</v>
      </c>
      <c r="D334" s="20">
        <v>5</v>
      </c>
      <c r="E334" s="21">
        <v>14332.9</v>
      </c>
      <c r="F334" s="21">
        <v>0</v>
      </c>
      <c r="G334" s="21">
        <v>14332.9</v>
      </c>
      <c r="H334" s="21">
        <v>64072.6</v>
      </c>
      <c r="I334" s="21">
        <v>2517.4</v>
      </c>
      <c r="J334" s="21">
        <v>66590</v>
      </c>
      <c r="K334" s="21">
        <v>3981.2</v>
      </c>
      <c r="L334" s="21">
        <v>918.2</v>
      </c>
      <c r="M334" s="21">
        <v>8625.9</v>
      </c>
      <c r="N334" s="21">
        <v>320.39999999999998</v>
      </c>
    </row>
    <row r="335" spans="1:14" ht="10.050000000000001" customHeight="1">
      <c r="A335" s="18" t="s">
        <v>445</v>
      </c>
      <c r="B335" s="19">
        <v>2009</v>
      </c>
      <c r="C335" s="18" t="s">
        <v>1712</v>
      </c>
      <c r="D335" s="20">
        <v>6</v>
      </c>
      <c r="E335" s="21">
        <v>7462.4</v>
      </c>
      <c r="F335" s="21">
        <v>272.7</v>
      </c>
      <c r="G335" s="21">
        <v>7735.1</v>
      </c>
      <c r="H335" s="21">
        <v>16073.8</v>
      </c>
      <c r="I335" s="21">
        <v>1774.4</v>
      </c>
      <c r="J335" s="21">
        <v>17848.2</v>
      </c>
      <c r="K335" s="21">
        <v>421.6</v>
      </c>
      <c r="L335" s="21">
        <v>45.8</v>
      </c>
      <c r="M335" s="21">
        <v>813.9</v>
      </c>
      <c r="N335" s="21">
        <v>53.7</v>
      </c>
    </row>
    <row r="336" spans="1:14" ht="10.050000000000001" customHeight="1">
      <c r="A336" s="18" t="s">
        <v>458</v>
      </c>
      <c r="B336" s="19">
        <v>2009</v>
      </c>
      <c r="C336" s="18" t="s">
        <v>1712</v>
      </c>
      <c r="D336" s="20">
        <v>6</v>
      </c>
      <c r="E336" s="21">
        <v>12.2</v>
      </c>
      <c r="F336" s="21">
        <v>0</v>
      </c>
      <c r="G336" s="21">
        <v>12.2</v>
      </c>
      <c r="H336" s="21">
        <v>415</v>
      </c>
      <c r="I336" s="21">
        <v>71.7</v>
      </c>
      <c r="J336" s="21">
        <v>486.7</v>
      </c>
      <c r="K336" s="21">
        <v>3.8</v>
      </c>
      <c r="L336" s="21">
        <v>0</v>
      </c>
      <c r="M336" s="21">
        <v>0</v>
      </c>
      <c r="N336" s="21">
        <v>0.8</v>
      </c>
    </row>
    <row r="337" spans="1:14" ht="10.050000000000001" customHeight="1">
      <c r="A337" s="18" t="s">
        <v>433</v>
      </c>
      <c r="B337" s="19">
        <v>2009</v>
      </c>
      <c r="C337" s="18" t="s">
        <v>1712</v>
      </c>
      <c r="D337" s="20">
        <v>6</v>
      </c>
      <c r="E337" s="21">
        <v>9651.5</v>
      </c>
      <c r="F337" s="21">
        <v>1046</v>
      </c>
      <c r="G337" s="21">
        <v>10697.5</v>
      </c>
      <c r="H337" s="21">
        <v>39077.800000000003</v>
      </c>
      <c r="I337" s="21">
        <v>1967.1</v>
      </c>
      <c r="J337" s="21">
        <v>41044.9</v>
      </c>
      <c r="K337" s="21">
        <v>945.1</v>
      </c>
      <c r="L337" s="21">
        <v>1465.4</v>
      </c>
      <c r="M337" s="21">
        <v>4292.3999999999996</v>
      </c>
      <c r="N337" s="21">
        <v>209.1</v>
      </c>
    </row>
    <row r="338" spans="1:14" ht="10.050000000000001" customHeight="1">
      <c r="A338" s="18" t="s">
        <v>445</v>
      </c>
      <c r="B338" s="19">
        <v>2009</v>
      </c>
      <c r="C338" s="18" t="s">
        <v>822</v>
      </c>
      <c r="D338" s="20">
        <v>1</v>
      </c>
      <c r="E338" s="21">
        <v>0</v>
      </c>
      <c r="F338" s="21">
        <v>83.6</v>
      </c>
      <c r="G338" s="21">
        <v>83.6</v>
      </c>
      <c r="H338" s="21">
        <v>0</v>
      </c>
      <c r="I338" s="21">
        <v>688.5</v>
      </c>
      <c r="J338" s="21">
        <v>688.5</v>
      </c>
      <c r="K338" s="21">
        <v>0</v>
      </c>
      <c r="L338" s="21">
        <v>0</v>
      </c>
      <c r="M338" s="21">
        <v>0</v>
      </c>
      <c r="N338" s="21">
        <v>0</v>
      </c>
    </row>
    <row r="339" spans="1:14" ht="10.050000000000001" customHeight="1">
      <c r="A339" s="18" t="s">
        <v>433</v>
      </c>
      <c r="B339" s="19">
        <v>2009</v>
      </c>
      <c r="C339" s="18" t="s">
        <v>822</v>
      </c>
      <c r="D339" s="20">
        <v>1</v>
      </c>
      <c r="E339" s="21">
        <v>0</v>
      </c>
      <c r="F339" s="21">
        <v>0</v>
      </c>
      <c r="G339" s="21">
        <v>0</v>
      </c>
      <c r="H339" s="21">
        <v>0</v>
      </c>
      <c r="I339" s="21">
        <v>506.6</v>
      </c>
      <c r="J339" s="21">
        <v>506.6</v>
      </c>
      <c r="K339" s="21">
        <v>0</v>
      </c>
      <c r="L339" s="21">
        <v>0</v>
      </c>
      <c r="M339" s="21">
        <v>0</v>
      </c>
      <c r="N339" s="21">
        <v>0</v>
      </c>
    </row>
    <row r="340" spans="1:14" ht="10.050000000000001" customHeight="1">
      <c r="A340" s="18" t="s">
        <v>445</v>
      </c>
      <c r="B340" s="19">
        <v>2009</v>
      </c>
      <c r="C340" s="18" t="s">
        <v>822</v>
      </c>
      <c r="D340" s="20">
        <v>2</v>
      </c>
      <c r="E340" s="21">
        <v>0</v>
      </c>
      <c r="F340" s="21">
        <v>0</v>
      </c>
      <c r="G340" s="21">
        <v>0</v>
      </c>
      <c r="H340" s="21">
        <v>12.5</v>
      </c>
      <c r="I340" s="21">
        <v>471.5</v>
      </c>
      <c r="J340" s="21">
        <v>484</v>
      </c>
      <c r="K340" s="21">
        <v>0</v>
      </c>
      <c r="L340" s="21">
        <v>0</v>
      </c>
      <c r="M340" s="21">
        <v>0</v>
      </c>
      <c r="N340" s="21">
        <v>0</v>
      </c>
    </row>
    <row r="341" spans="1:14" ht="10.050000000000001" customHeight="1">
      <c r="A341" s="18" t="s">
        <v>433</v>
      </c>
      <c r="B341" s="19">
        <v>2009</v>
      </c>
      <c r="C341" s="18" t="s">
        <v>822</v>
      </c>
      <c r="D341" s="20">
        <v>2</v>
      </c>
      <c r="E341" s="21">
        <v>1.7</v>
      </c>
      <c r="F341" s="21">
        <v>0</v>
      </c>
      <c r="G341" s="21">
        <v>1.7</v>
      </c>
      <c r="H341" s="21">
        <v>446.9</v>
      </c>
      <c r="I341" s="21">
        <v>325.60000000000002</v>
      </c>
      <c r="J341" s="21">
        <v>772.5</v>
      </c>
      <c r="K341" s="21">
        <v>0</v>
      </c>
      <c r="L341" s="21">
        <v>0</v>
      </c>
      <c r="M341" s="21">
        <v>0</v>
      </c>
      <c r="N341" s="21">
        <v>0</v>
      </c>
    </row>
    <row r="342" spans="1:14" ht="10.050000000000001" customHeight="1">
      <c r="A342" s="18" t="s">
        <v>445</v>
      </c>
      <c r="B342" s="19">
        <v>2009</v>
      </c>
      <c r="C342" s="18" t="s">
        <v>822</v>
      </c>
      <c r="D342" s="20">
        <v>7</v>
      </c>
      <c r="E342" s="21">
        <v>4207</v>
      </c>
      <c r="F342" s="21">
        <v>24.6</v>
      </c>
      <c r="G342" s="21">
        <v>4231.6000000000004</v>
      </c>
      <c r="H342" s="21">
        <v>17187.3</v>
      </c>
      <c r="I342" s="21">
        <v>1723.6</v>
      </c>
      <c r="J342" s="21">
        <v>18910.900000000001</v>
      </c>
      <c r="K342" s="21">
        <v>1092.5</v>
      </c>
      <c r="L342" s="21">
        <v>709.6</v>
      </c>
      <c r="M342" s="21">
        <v>35.700000000000003</v>
      </c>
      <c r="N342" s="21">
        <v>3</v>
      </c>
    </row>
    <row r="343" spans="1:14" ht="10.050000000000001" customHeight="1">
      <c r="A343" s="18" t="s">
        <v>458</v>
      </c>
      <c r="B343" s="19">
        <v>2009</v>
      </c>
      <c r="C343" s="18" t="s">
        <v>822</v>
      </c>
      <c r="D343" s="20">
        <v>7</v>
      </c>
      <c r="E343" s="21">
        <v>270.10000000000002</v>
      </c>
      <c r="F343" s="21">
        <v>0</v>
      </c>
      <c r="G343" s="21">
        <v>270.10000000000002</v>
      </c>
      <c r="H343" s="21">
        <v>617.5</v>
      </c>
      <c r="I343" s="21">
        <v>71.7</v>
      </c>
      <c r="J343" s="21">
        <v>689.2</v>
      </c>
      <c r="K343" s="21">
        <v>3.8</v>
      </c>
      <c r="L343" s="21">
        <v>0</v>
      </c>
      <c r="M343" s="21">
        <v>0</v>
      </c>
      <c r="N343" s="21">
        <v>0</v>
      </c>
    </row>
    <row r="344" spans="1:14" ht="10.050000000000001" customHeight="1">
      <c r="A344" s="18" t="s">
        <v>433</v>
      </c>
      <c r="B344" s="19">
        <v>2009</v>
      </c>
      <c r="C344" s="18" t="s">
        <v>822</v>
      </c>
      <c r="D344" s="20">
        <v>7</v>
      </c>
      <c r="E344" s="21">
        <v>207935.3</v>
      </c>
      <c r="F344" s="21">
        <v>4881.1000000000004</v>
      </c>
      <c r="G344" s="21">
        <v>212816.4</v>
      </c>
      <c r="H344" s="21">
        <v>217241.3</v>
      </c>
      <c r="I344" s="21">
        <v>6482.3</v>
      </c>
      <c r="J344" s="21">
        <v>223723.6</v>
      </c>
      <c r="K344" s="21">
        <v>60311.4</v>
      </c>
      <c r="L344" s="21">
        <v>64898.5</v>
      </c>
      <c r="M344" s="21">
        <v>5472.5</v>
      </c>
      <c r="N344" s="21">
        <v>59.7</v>
      </c>
    </row>
    <row r="345" spans="1:14" ht="10.050000000000001" customHeight="1">
      <c r="A345" s="18" t="s">
        <v>445</v>
      </c>
      <c r="B345" s="19">
        <v>2009</v>
      </c>
      <c r="C345" s="18" t="s">
        <v>822</v>
      </c>
      <c r="D345" s="20">
        <v>8</v>
      </c>
      <c r="E345" s="21">
        <v>232034.3</v>
      </c>
      <c r="F345" s="21">
        <v>1064.3</v>
      </c>
      <c r="G345" s="21">
        <v>233098.6</v>
      </c>
      <c r="H345" s="21">
        <v>195012.7</v>
      </c>
      <c r="I345" s="21">
        <v>2588.5</v>
      </c>
      <c r="J345" s="21">
        <v>197601.2</v>
      </c>
      <c r="K345" s="21">
        <v>43184.1</v>
      </c>
      <c r="L345" s="21">
        <v>45012</v>
      </c>
      <c r="M345" s="21">
        <v>2843.9</v>
      </c>
      <c r="N345" s="21">
        <v>76.5</v>
      </c>
    </row>
    <row r="346" spans="1:14" ht="10.050000000000001" customHeight="1">
      <c r="A346" s="18" t="s">
        <v>458</v>
      </c>
      <c r="B346" s="19">
        <v>2009</v>
      </c>
      <c r="C346" s="18" t="s">
        <v>822</v>
      </c>
      <c r="D346" s="20">
        <v>8</v>
      </c>
      <c r="E346" s="21">
        <v>2058.1999999999998</v>
      </c>
      <c r="F346" s="21">
        <v>49.1</v>
      </c>
      <c r="G346" s="21">
        <v>2107.3000000000002</v>
      </c>
      <c r="H346" s="21">
        <v>2579.9</v>
      </c>
      <c r="I346" s="21">
        <v>110.6</v>
      </c>
      <c r="J346" s="21">
        <v>2690.5</v>
      </c>
      <c r="K346" s="21">
        <v>25.4</v>
      </c>
      <c r="L346" s="21">
        <v>21.6</v>
      </c>
      <c r="M346" s="21">
        <v>0</v>
      </c>
      <c r="N346" s="21">
        <v>0</v>
      </c>
    </row>
    <row r="347" spans="1:14" ht="10.050000000000001" customHeight="1">
      <c r="A347" s="18" t="s">
        <v>433</v>
      </c>
      <c r="B347" s="19">
        <v>2009</v>
      </c>
      <c r="C347" s="18" t="s">
        <v>822</v>
      </c>
      <c r="D347" s="20">
        <v>8</v>
      </c>
      <c r="E347" s="21">
        <v>66569.5</v>
      </c>
      <c r="F347" s="21">
        <v>2142.1999999999998</v>
      </c>
      <c r="G347" s="21">
        <v>68711.7</v>
      </c>
      <c r="H347" s="21">
        <v>234129.4</v>
      </c>
      <c r="I347" s="21">
        <v>7730.4</v>
      </c>
      <c r="J347" s="21">
        <v>241859.8</v>
      </c>
      <c r="K347" s="21">
        <v>64641.3</v>
      </c>
      <c r="L347" s="21">
        <v>21151.599999999999</v>
      </c>
      <c r="M347" s="21">
        <v>16737.2</v>
      </c>
      <c r="N347" s="21">
        <v>84.5</v>
      </c>
    </row>
    <row r="348" spans="1:14" ht="10.050000000000001" customHeight="1">
      <c r="A348" s="18" t="s">
        <v>445</v>
      </c>
      <c r="B348" s="19">
        <v>2009</v>
      </c>
      <c r="C348" s="18" t="s">
        <v>822</v>
      </c>
      <c r="D348" s="20">
        <v>9</v>
      </c>
      <c r="E348" s="21">
        <v>38087.1</v>
      </c>
      <c r="F348" s="21">
        <v>204.1</v>
      </c>
      <c r="G348" s="21">
        <v>38291.199999999997</v>
      </c>
      <c r="H348" s="21">
        <v>185550</v>
      </c>
      <c r="I348" s="21">
        <v>2627</v>
      </c>
      <c r="J348" s="21">
        <v>188177</v>
      </c>
      <c r="K348" s="21">
        <v>29922.2</v>
      </c>
      <c r="L348" s="21">
        <v>10507</v>
      </c>
      <c r="M348" s="21">
        <v>23705.5</v>
      </c>
      <c r="N348" s="21">
        <v>63.4</v>
      </c>
    </row>
    <row r="349" spans="1:14" ht="10.050000000000001" customHeight="1">
      <c r="A349" s="18" t="s">
        <v>458</v>
      </c>
      <c r="B349" s="19">
        <v>2009</v>
      </c>
      <c r="C349" s="18" t="s">
        <v>822</v>
      </c>
      <c r="D349" s="20">
        <v>9</v>
      </c>
      <c r="E349" s="21">
        <v>614.79999999999995</v>
      </c>
      <c r="F349" s="21">
        <v>62.1</v>
      </c>
      <c r="G349" s="21">
        <v>676.9</v>
      </c>
      <c r="H349" s="21">
        <v>3081.2</v>
      </c>
      <c r="I349" s="21">
        <v>167.9</v>
      </c>
      <c r="J349" s="21">
        <v>3249.1</v>
      </c>
      <c r="K349" s="21">
        <v>8</v>
      </c>
      <c r="L349" s="21">
        <v>0</v>
      </c>
      <c r="M349" s="21">
        <v>0</v>
      </c>
      <c r="N349" s="21">
        <v>17.399999999999999</v>
      </c>
    </row>
    <row r="350" spans="1:14" ht="10.050000000000001" customHeight="1">
      <c r="A350" s="18" t="s">
        <v>433</v>
      </c>
      <c r="B350" s="19">
        <v>2009</v>
      </c>
      <c r="C350" s="18" t="s">
        <v>822</v>
      </c>
      <c r="D350" s="20">
        <v>9</v>
      </c>
      <c r="E350" s="21">
        <v>19910</v>
      </c>
      <c r="F350" s="21">
        <v>2067</v>
      </c>
      <c r="G350" s="21">
        <v>21977</v>
      </c>
      <c r="H350" s="21">
        <v>216965.7</v>
      </c>
      <c r="I350" s="21">
        <v>8248.7999999999993</v>
      </c>
      <c r="J350" s="21">
        <v>225214.5</v>
      </c>
      <c r="K350" s="21">
        <v>54548.800000000003</v>
      </c>
      <c r="L350" s="21">
        <v>1492.1</v>
      </c>
      <c r="M350" s="21">
        <v>10827.2</v>
      </c>
      <c r="N350" s="21">
        <v>751.9</v>
      </c>
    </row>
    <row r="351" spans="1:14" ht="10.050000000000001" customHeight="1">
      <c r="A351" s="18" t="s">
        <v>445</v>
      </c>
      <c r="B351" s="19">
        <v>2009</v>
      </c>
      <c r="C351" s="18" t="s">
        <v>822</v>
      </c>
      <c r="D351" s="20">
        <v>10</v>
      </c>
      <c r="E351" s="21">
        <v>9678.4</v>
      </c>
      <c r="F351" s="21">
        <v>983.6</v>
      </c>
      <c r="G351" s="21">
        <v>10662</v>
      </c>
      <c r="H351" s="21">
        <v>165689.60000000001</v>
      </c>
      <c r="I351" s="21">
        <v>3569.4</v>
      </c>
      <c r="J351" s="21">
        <v>169259</v>
      </c>
      <c r="K351" s="21">
        <v>25455.5</v>
      </c>
      <c r="L351" s="21">
        <v>973.7</v>
      </c>
      <c r="M351" s="21">
        <v>5386.6</v>
      </c>
      <c r="N351" s="21">
        <v>81.5</v>
      </c>
    </row>
    <row r="352" spans="1:14" ht="10.050000000000001" customHeight="1">
      <c r="A352" s="18" t="s">
        <v>458</v>
      </c>
      <c r="B352" s="19">
        <v>2009</v>
      </c>
      <c r="C352" s="18" t="s">
        <v>822</v>
      </c>
      <c r="D352" s="20">
        <v>10</v>
      </c>
      <c r="E352" s="21">
        <v>61.5</v>
      </c>
      <c r="F352" s="21">
        <v>0</v>
      </c>
      <c r="G352" s="21">
        <v>61.5</v>
      </c>
      <c r="H352" s="21">
        <v>2917.7</v>
      </c>
      <c r="I352" s="21">
        <v>143.4</v>
      </c>
      <c r="J352" s="21">
        <v>3061.1</v>
      </c>
      <c r="K352" s="21">
        <v>8</v>
      </c>
      <c r="L352" s="21">
        <v>0</v>
      </c>
      <c r="M352" s="21">
        <v>0</v>
      </c>
      <c r="N352" s="21">
        <v>0</v>
      </c>
    </row>
    <row r="353" spans="1:14" ht="10.050000000000001" customHeight="1">
      <c r="A353" s="18" t="s">
        <v>433</v>
      </c>
      <c r="B353" s="19">
        <v>2009</v>
      </c>
      <c r="C353" s="18" t="s">
        <v>822</v>
      </c>
      <c r="D353" s="20">
        <v>10</v>
      </c>
      <c r="E353" s="21">
        <v>9533.1</v>
      </c>
      <c r="F353" s="21">
        <v>3982.1</v>
      </c>
      <c r="G353" s="21">
        <v>13515.2</v>
      </c>
      <c r="H353" s="21">
        <v>183048.6</v>
      </c>
      <c r="I353" s="21">
        <v>10513.6</v>
      </c>
      <c r="J353" s="21">
        <v>193562.2</v>
      </c>
      <c r="K353" s="21">
        <v>50038.1</v>
      </c>
      <c r="L353" s="21">
        <v>1172.4000000000001</v>
      </c>
      <c r="M353" s="21">
        <v>5353.2</v>
      </c>
      <c r="N353" s="21">
        <v>329.9</v>
      </c>
    </row>
    <row r="354" spans="1:14" ht="10.050000000000001" customHeight="1">
      <c r="A354" s="18" t="s">
        <v>445</v>
      </c>
      <c r="B354" s="19">
        <v>2009</v>
      </c>
      <c r="C354" s="18" t="s">
        <v>822</v>
      </c>
      <c r="D354" s="20">
        <v>11</v>
      </c>
      <c r="E354" s="21">
        <v>9118.6</v>
      </c>
      <c r="F354" s="21">
        <v>1773.3</v>
      </c>
      <c r="G354" s="21">
        <v>10891.9</v>
      </c>
      <c r="H354" s="21">
        <v>142464.6</v>
      </c>
      <c r="I354" s="21">
        <v>5293.9</v>
      </c>
      <c r="J354" s="21">
        <v>147758.5</v>
      </c>
      <c r="K354" s="21">
        <v>22910.7</v>
      </c>
      <c r="L354" s="21">
        <v>1405.1</v>
      </c>
      <c r="M354" s="21">
        <v>3914.6</v>
      </c>
      <c r="N354" s="21">
        <v>35.299999999999997</v>
      </c>
    </row>
    <row r="355" spans="1:14" ht="10.050000000000001" customHeight="1">
      <c r="A355" s="18" t="s">
        <v>458</v>
      </c>
      <c r="B355" s="19">
        <v>2009</v>
      </c>
      <c r="C355" s="18" t="s">
        <v>822</v>
      </c>
      <c r="D355" s="20">
        <v>11</v>
      </c>
      <c r="E355" s="21">
        <v>9.8000000000000007</v>
      </c>
      <c r="F355" s="21">
        <v>10.6</v>
      </c>
      <c r="G355" s="21">
        <v>20.399999999999999</v>
      </c>
      <c r="H355" s="21">
        <v>2780.1</v>
      </c>
      <c r="I355" s="21">
        <v>154</v>
      </c>
      <c r="J355" s="21">
        <v>2934.1</v>
      </c>
      <c r="K355" s="21">
        <v>8</v>
      </c>
      <c r="L355" s="21">
        <v>0</v>
      </c>
      <c r="M355" s="21">
        <v>0</v>
      </c>
      <c r="N355" s="21">
        <v>0</v>
      </c>
    </row>
    <row r="356" spans="1:14" ht="10.050000000000001" customHeight="1">
      <c r="A356" s="18" t="s">
        <v>433</v>
      </c>
      <c r="B356" s="19">
        <v>2009</v>
      </c>
      <c r="C356" s="18" t="s">
        <v>822</v>
      </c>
      <c r="D356" s="20">
        <v>11</v>
      </c>
      <c r="E356" s="21">
        <v>11944</v>
      </c>
      <c r="F356" s="21">
        <v>7406</v>
      </c>
      <c r="G356" s="21">
        <v>19350</v>
      </c>
      <c r="H356" s="21">
        <v>163908</v>
      </c>
      <c r="I356" s="21">
        <v>14681.5</v>
      </c>
      <c r="J356" s="21">
        <v>178589.5</v>
      </c>
      <c r="K356" s="21">
        <v>44900.5</v>
      </c>
      <c r="L356" s="21">
        <v>2063.4</v>
      </c>
      <c r="M356" s="21">
        <v>6974.8</v>
      </c>
      <c r="N356" s="21">
        <v>226.2</v>
      </c>
    </row>
    <row r="357" spans="1:14" ht="10.050000000000001" customHeight="1">
      <c r="A357" s="18" t="s">
        <v>445</v>
      </c>
      <c r="B357" s="19">
        <v>2009</v>
      </c>
      <c r="C357" s="18" t="s">
        <v>822</v>
      </c>
      <c r="D357" s="20">
        <v>12</v>
      </c>
      <c r="E357" s="21">
        <v>9114.7999999999993</v>
      </c>
      <c r="F357" s="21">
        <v>3223.9</v>
      </c>
      <c r="G357" s="21">
        <v>12338.7</v>
      </c>
      <c r="H357" s="21">
        <v>138659.20000000001</v>
      </c>
      <c r="I357" s="21">
        <v>6863.9</v>
      </c>
      <c r="J357" s="21">
        <v>145523.1</v>
      </c>
      <c r="K357" s="21">
        <v>20125.599999999999</v>
      </c>
      <c r="L357" s="21">
        <v>907.6</v>
      </c>
      <c r="M357" s="21">
        <v>3118.7</v>
      </c>
      <c r="N357" s="21">
        <v>574</v>
      </c>
    </row>
    <row r="358" spans="1:14" ht="10.050000000000001" customHeight="1">
      <c r="A358" s="18" t="s">
        <v>458</v>
      </c>
      <c r="B358" s="19">
        <v>2009</v>
      </c>
      <c r="C358" s="18" t="s">
        <v>822</v>
      </c>
      <c r="D358" s="20">
        <v>12</v>
      </c>
      <c r="E358" s="21">
        <v>0</v>
      </c>
      <c r="F358" s="21">
        <v>0.6</v>
      </c>
      <c r="G358" s="21">
        <v>0.6</v>
      </c>
      <c r="H358" s="21">
        <v>2709.2</v>
      </c>
      <c r="I358" s="21">
        <v>152.6</v>
      </c>
      <c r="J358" s="21">
        <v>2861.8</v>
      </c>
      <c r="K358" s="21">
        <v>8</v>
      </c>
      <c r="L358" s="21">
        <v>0</v>
      </c>
      <c r="M358" s="21">
        <v>0</v>
      </c>
      <c r="N358" s="21">
        <v>0</v>
      </c>
    </row>
    <row r="359" spans="1:14" ht="10.050000000000001" customHeight="1">
      <c r="A359" s="18" t="s">
        <v>433</v>
      </c>
      <c r="B359" s="19">
        <v>2009</v>
      </c>
      <c r="C359" s="18" t="s">
        <v>822</v>
      </c>
      <c r="D359" s="20">
        <v>12</v>
      </c>
      <c r="E359" s="21">
        <v>14390.9</v>
      </c>
      <c r="F359" s="21">
        <v>3876.2</v>
      </c>
      <c r="G359" s="21">
        <v>18267.099999999999</v>
      </c>
      <c r="H359" s="21">
        <v>147145</v>
      </c>
      <c r="I359" s="21">
        <v>14150.7</v>
      </c>
      <c r="J359" s="21">
        <v>161295.70000000001</v>
      </c>
      <c r="K359" s="21">
        <v>37669.800000000003</v>
      </c>
      <c r="L359" s="21">
        <v>3049.9</v>
      </c>
      <c r="M359" s="21">
        <v>8074.5</v>
      </c>
      <c r="N359" s="21">
        <v>2206.1</v>
      </c>
    </row>
    <row r="360" spans="1:14" ht="10.050000000000001" customHeight="1">
      <c r="A360" s="18" t="s">
        <v>445</v>
      </c>
      <c r="B360" s="19">
        <v>2010</v>
      </c>
      <c r="C360" s="18" t="s">
        <v>822</v>
      </c>
      <c r="D360" s="20">
        <v>1</v>
      </c>
      <c r="E360" s="21">
        <v>9428.9</v>
      </c>
      <c r="F360" s="21">
        <v>536.4</v>
      </c>
      <c r="G360" s="21">
        <v>9965.2999999999993</v>
      </c>
      <c r="H360" s="21">
        <v>126070.8</v>
      </c>
      <c r="I360" s="21">
        <v>4942</v>
      </c>
      <c r="J360" s="21">
        <v>131012.8</v>
      </c>
      <c r="K360" s="21">
        <v>16866.2</v>
      </c>
      <c r="L360" s="21">
        <v>345.5</v>
      </c>
      <c r="M360" s="21">
        <v>3578.6</v>
      </c>
      <c r="N360" s="21">
        <v>26.3</v>
      </c>
    </row>
    <row r="361" spans="1:14" ht="10.050000000000001" customHeight="1">
      <c r="A361" s="18" t="s">
        <v>458</v>
      </c>
      <c r="B361" s="19">
        <v>2010</v>
      </c>
      <c r="C361" s="18" t="s">
        <v>822</v>
      </c>
      <c r="D361" s="20">
        <v>1</v>
      </c>
      <c r="E361" s="21">
        <v>3.9</v>
      </c>
      <c r="F361" s="21">
        <v>92.5</v>
      </c>
      <c r="G361" s="21">
        <v>96.4</v>
      </c>
      <c r="H361" s="21">
        <v>2577.4</v>
      </c>
      <c r="I361" s="21">
        <v>111.2</v>
      </c>
      <c r="J361" s="21">
        <v>2688.6</v>
      </c>
      <c r="K361" s="21">
        <v>8</v>
      </c>
      <c r="L361" s="21">
        <v>0</v>
      </c>
      <c r="M361" s="21">
        <v>0</v>
      </c>
      <c r="N361" s="21">
        <v>0</v>
      </c>
    </row>
    <row r="362" spans="1:14" ht="10.050000000000001" customHeight="1">
      <c r="A362" s="18" t="s">
        <v>433</v>
      </c>
      <c r="B362" s="19">
        <v>2010</v>
      </c>
      <c r="C362" s="18" t="s">
        <v>822</v>
      </c>
      <c r="D362" s="20">
        <v>1</v>
      </c>
      <c r="E362" s="21">
        <v>16638.3</v>
      </c>
      <c r="F362" s="21">
        <v>1228.5999999999999</v>
      </c>
      <c r="G362" s="21">
        <v>17866.900000000001</v>
      </c>
      <c r="H362" s="21">
        <v>134480.20000000001</v>
      </c>
      <c r="I362" s="21">
        <v>10330.200000000001</v>
      </c>
      <c r="J362" s="21">
        <v>144810.4</v>
      </c>
      <c r="K362" s="21">
        <v>27900</v>
      </c>
      <c r="L362" s="21">
        <v>1146</v>
      </c>
      <c r="M362" s="21">
        <v>10641.3</v>
      </c>
      <c r="N362" s="21">
        <v>362.8</v>
      </c>
    </row>
    <row r="363" spans="1:14" ht="10.050000000000001" customHeight="1">
      <c r="A363" s="18" t="s">
        <v>445</v>
      </c>
      <c r="B363" s="19">
        <v>2010</v>
      </c>
      <c r="C363" s="18" t="s">
        <v>822</v>
      </c>
      <c r="D363" s="20">
        <v>2</v>
      </c>
      <c r="E363" s="21">
        <v>18071.599999999999</v>
      </c>
      <c r="F363" s="21">
        <v>860.2</v>
      </c>
      <c r="G363" s="21">
        <v>18931.8</v>
      </c>
      <c r="H363" s="21">
        <v>127870.3</v>
      </c>
      <c r="I363" s="21">
        <v>3738.5</v>
      </c>
      <c r="J363" s="21">
        <v>131608.79999999999</v>
      </c>
      <c r="K363" s="21">
        <v>14240.3</v>
      </c>
      <c r="L363" s="21">
        <v>566.70000000000005</v>
      </c>
      <c r="M363" s="21">
        <v>3122.8</v>
      </c>
      <c r="N363" s="21">
        <v>69.8</v>
      </c>
    </row>
    <row r="364" spans="1:14" ht="10.050000000000001" customHeight="1">
      <c r="A364" s="18" t="s">
        <v>458</v>
      </c>
      <c r="B364" s="19">
        <v>2010</v>
      </c>
      <c r="C364" s="18" t="s">
        <v>822</v>
      </c>
      <c r="D364" s="20">
        <v>2</v>
      </c>
      <c r="E364" s="21">
        <v>6.1</v>
      </c>
      <c r="F364" s="21">
        <v>0</v>
      </c>
      <c r="G364" s="21">
        <v>6.1</v>
      </c>
      <c r="H364" s="21">
        <v>2483.8000000000002</v>
      </c>
      <c r="I364" s="21">
        <v>87</v>
      </c>
      <c r="J364" s="21">
        <v>2570.8000000000002</v>
      </c>
      <c r="K364" s="21">
        <v>1.3</v>
      </c>
      <c r="L364" s="21">
        <v>0</v>
      </c>
      <c r="M364" s="21">
        <v>3.8</v>
      </c>
      <c r="N364" s="21">
        <v>2.9</v>
      </c>
    </row>
    <row r="365" spans="1:14" ht="10.050000000000001" customHeight="1">
      <c r="A365" s="18" t="s">
        <v>433</v>
      </c>
      <c r="B365" s="19">
        <v>2010</v>
      </c>
      <c r="C365" s="18" t="s">
        <v>822</v>
      </c>
      <c r="D365" s="20">
        <v>2</v>
      </c>
      <c r="E365" s="21">
        <v>14515.9</v>
      </c>
      <c r="F365" s="21">
        <v>933.9</v>
      </c>
      <c r="G365" s="21">
        <v>15449.8</v>
      </c>
      <c r="H365" s="21">
        <v>114868</v>
      </c>
      <c r="I365" s="21">
        <v>5947.4</v>
      </c>
      <c r="J365" s="21">
        <v>120815.4</v>
      </c>
      <c r="K365" s="21">
        <v>22337.1</v>
      </c>
      <c r="L365" s="21">
        <v>1610</v>
      </c>
      <c r="M365" s="21">
        <v>7101.4</v>
      </c>
      <c r="N365" s="21">
        <v>71.5</v>
      </c>
    </row>
    <row r="366" spans="1:14" ht="10.050000000000001" customHeight="1">
      <c r="A366" s="18" t="s">
        <v>445</v>
      </c>
      <c r="B366" s="19">
        <v>2010</v>
      </c>
      <c r="C366" s="18" t="s">
        <v>822</v>
      </c>
      <c r="D366" s="20">
        <v>3</v>
      </c>
      <c r="E366" s="21">
        <v>17048.900000000001</v>
      </c>
      <c r="F366" s="21">
        <v>421</v>
      </c>
      <c r="G366" s="21">
        <v>17469.900000000001</v>
      </c>
      <c r="H366" s="21">
        <v>122948.5</v>
      </c>
      <c r="I366" s="21">
        <v>3430.3</v>
      </c>
      <c r="J366" s="21">
        <v>126378.8</v>
      </c>
      <c r="K366" s="21">
        <v>10053.4</v>
      </c>
      <c r="L366" s="21">
        <v>579.9</v>
      </c>
      <c r="M366" s="21">
        <v>4689.6000000000004</v>
      </c>
      <c r="N366" s="21">
        <v>77.2</v>
      </c>
    </row>
    <row r="367" spans="1:14" ht="10.050000000000001" customHeight="1">
      <c r="A367" s="18" t="s">
        <v>458</v>
      </c>
      <c r="B367" s="19">
        <v>2010</v>
      </c>
      <c r="C367" s="18" t="s">
        <v>822</v>
      </c>
      <c r="D367" s="20">
        <v>3</v>
      </c>
      <c r="E367" s="21">
        <v>31.8</v>
      </c>
      <c r="F367" s="21">
        <v>0</v>
      </c>
      <c r="G367" s="21">
        <v>31.8</v>
      </c>
      <c r="H367" s="21">
        <v>2421.1999999999998</v>
      </c>
      <c r="I367" s="21">
        <v>69.599999999999994</v>
      </c>
      <c r="J367" s="21">
        <v>2490.8000000000002</v>
      </c>
      <c r="K367" s="21">
        <v>1.3</v>
      </c>
      <c r="L367" s="21">
        <v>0</v>
      </c>
      <c r="M367" s="21">
        <v>0</v>
      </c>
      <c r="N367" s="21">
        <v>0</v>
      </c>
    </row>
    <row r="368" spans="1:14" ht="10.050000000000001" customHeight="1">
      <c r="A368" s="18" t="s">
        <v>433</v>
      </c>
      <c r="B368" s="19">
        <v>2010</v>
      </c>
      <c r="C368" s="18" t="s">
        <v>822</v>
      </c>
      <c r="D368" s="20">
        <v>3</v>
      </c>
      <c r="E368" s="21">
        <v>21516.1</v>
      </c>
      <c r="F368" s="21">
        <v>1175.3</v>
      </c>
      <c r="G368" s="21">
        <v>22691.4</v>
      </c>
      <c r="H368" s="21">
        <v>96008.2</v>
      </c>
      <c r="I368" s="21">
        <v>4759.8</v>
      </c>
      <c r="J368" s="21">
        <v>100768</v>
      </c>
      <c r="K368" s="21">
        <v>13285.6</v>
      </c>
      <c r="L368" s="21">
        <v>1473.8</v>
      </c>
      <c r="M368" s="21">
        <v>10312.700000000001</v>
      </c>
      <c r="N368" s="21">
        <v>212.6</v>
      </c>
    </row>
    <row r="369" spans="1:14" ht="10.050000000000001" customHeight="1">
      <c r="A369" s="18" t="s">
        <v>445</v>
      </c>
      <c r="B369" s="19">
        <v>2010</v>
      </c>
      <c r="C369" s="18" t="s">
        <v>822</v>
      </c>
      <c r="D369" s="20">
        <v>4</v>
      </c>
      <c r="E369" s="21">
        <v>11053.9</v>
      </c>
      <c r="F369" s="21">
        <v>152.30000000000001</v>
      </c>
      <c r="G369" s="21">
        <v>11206.2</v>
      </c>
      <c r="H369" s="21">
        <v>105885.2</v>
      </c>
      <c r="I369" s="21">
        <v>3164.8</v>
      </c>
      <c r="J369" s="21">
        <v>109050</v>
      </c>
      <c r="K369" s="21">
        <v>7257.5</v>
      </c>
      <c r="L369" s="21">
        <v>719.1</v>
      </c>
      <c r="M369" s="21">
        <v>3450.8</v>
      </c>
      <c r="N369" s="21">
        <v>64.2</v>
      </c>
    </row>
    <row r="370" spans="1:14" ht="10.050000000000001" customHeight="1">
      <c r="A370" s="18" t="s">
        <v>458</v>
      </c>
      <c r="B370" s="19">
        <v>2010</v>
      </c>
      <c r="C370" s="18" t="s">
        <v>822</v>
      </c>
      <c r="D370" s="20">
        <v>4</v>
      </c>
      <c r="E370" s="21">
        <v>0</v>
      </c>
      <c r="F370" s="21">
        <v>0</v>
      </c>
      <c r="G370" s="21">
        <v>0</v>
      </c>
      <c r="H370" s="21">
        <v>2328.1999999999998</v>
      </c>
      <c r="I370" s="21">
        <v>69.8</v>
      </c>
      <c r="J370" s="21">
        <v>2398</v>
      </c>
      <c r="K370" s="21">
        <v>0</v>
      </c>
      <c r="L370" s="21">
        <v>0</v>
      </c>
      <c r="M370" s="21">
        <v>0</v>
      </c>
      <c r="N370" s="21">
        <v>1.3</v>
      </c>
    </row>
    <row r="371" spans="1:14" ht="10.050000000000001" customHeight="1">
      <c r="A371" s="18" t="s">
        <v>433</v>
      </c>
      <c r="B371" s="19">
        <v>2010</v>
      </c>
      <c r="C371" s="18" t="s">
        <v>822</v>
      </c>
      <c r="D371" s="20">
        <v>4</v>
      </c>
      <c r="E371" s="21">
        <v>15017.7</v>
      </c>
      <c r="F371" s="21">
        <v>115.5</v>
      </c>
      <c r="G371" s="21">
        <v>15133.2</v>
      </c>
      <c r="H371" s="21">
        <v>74719.7</v>
      </c>
      <c r="I371" s="21">
        <v>4072.2</v>
      </c>
      <c r="J371" s="21">
        <v>78791.899999999994</v>
      </c>
      <c r="K371" s="21">
        <v>6940.8</v>
      </c>
      <c r="L371" s="21">
        <v>1564.8</v>
      </c>
      <c r="M371" s="21">
        <v>7508.4</v>
      </c>
      <c r="N371" s="21">
        <v>401.2</v>
      </c>
    </row>
    <row r="372" spans="1:14" ht="10.050000000000001" customHeight="1">
      <c r="A372" s="18" t="s">
        <v>445</v>
      </c>
      <c r="B372" s="19">
        <v>2010</v>
      </c>
      <c r="C372" s="18" t="s">
        <v>822</v>
      </c>
      <c r="D372" s="20">
        <v>5</v>
      </c>
      <c r="E372" s="21">
        <v>11751.2</v>
      </c>
      <c r="F372" s="21">
        <v>0</v>
      </c>
      <c r="G372" s="21">
        <v>11751.2</v>
      </c>
      <c r="H372" s="21">
        <v>70387.7</v>
      </c>
      <c r="I372" s="21">
        <v>2354.4</v>
      </c>
      <c r="J372" s="21">
        <v>72742.100000000006</v>
      </c>
      <c r="K372" s="21">
        <v>3087.7</v>
      </c>
      <c r="L372" s="21">
        <v>495.7</v>
      </c>
      <c r="M372" s="21">
        <v>4633.8</v>
      </c>
      <c r="N372" s="21">
        <v>33.299999999999997</v>
      </c>
    </row>
    <row r="373" spans="1:14" ht="10.050000000000001" customHeight="1">
      <c r="A373" s="18" t="s">
        <v>458</v>
      </c>
      <c r="B373" s="19">
        <v>2010</v>
      </c>
      <c r="C373" s="18" t="s">
        <v>822</v>
      </c>
      <c r="D373" s="20">
        <v>5</v>
      </c>
      <c r="E373" s="21">
        <v>0</v>
      </c>
      <c r="F373" s="21">
        <v>0</v>
      </c>
      <c r="G373" s="21">
        <v>0</v>
      </c>
      <c r="H373" s="21">
        <v>2180.4</v>
      </c>
      <c r="I373" s="21">
        <v>69.8</v>
      </c>
      <c r="J373" s="21">
        <v>2250.1999999999998</v>
      </c>
      <c r="K373" s="21">
        <v>0</v>
      </c>
      <c r="L373" s="21">
        <v>0</v>
      </c>
      <c r="M373" s="21">
        <v>0</v>
      </c>
      <c r="N373" s="21">
        <v>0</v>
      </c>
    </row>
    <row r="374" spans="1:14" ht="10.050000000000001" customHeight="1">
      <c r="A374" s="18" t="s">
        <v>433</v>
      </c>
      <c r="B374" s="19">
        <v>2010</v>
      </c>
      <c r="C374" s="18" t="s">
        <v>822</v>
      </c>
      <c r="D374" s="20">
        <v>5</v>
      </c>
      <c r="E374" s="21">
        <v>10180.5</v>
      </c>
      <c r="F374" s="21">
        <v>10.5</v>
      </c>
      <c r="G374" s="21">
        <v>10191</v>
      </c>
      <c r="H374" s="21">
        <v>52051.8</v>
      </c>
      <c r="I374" s="21">
        <v>3351.8</v>
      </c>
      <c r="J374" s="21">
        <v>55403.6</v>
      </c>
      <c r="K374" s="21">
        <v>2901.5</v>
      </c>
      <c r="L374" s="21">
        <v>775.2</v>
      </c>
      <c r="M374" s="21">
        <v>4773.5</v>
      </c>
      <c r="N374" s="21">
        <v>41</v>
      </c>
    </row>
    <row r="375" spans="1:14" ht="10.050000000000001" customHeight="1">
      <c r="A375" s="18" t="s">
        <v>445</v>
      </c>
      <c r="B375" s="19">
        <v>2010</v>
      </c>
      <c r="C375" s="18" t="s">
        <v>822</v>
      </c>
      <c r="D375" s="20">
        <v>6</v>
      </c>
      <c r="E375" s="21">
        <v>6966.8</v>
      </c>
      <c r="F375" s="21">
        <v>7.4</v>
      </c>
      <c r="G375" s="21">
        <v>6974.2</v>
      </c>
      <c r="H375" s="21">
        <v>41026.300000000003</v>
      </c>
      <c r="I375" s="21">
        <v>1336.3</v>
      </c>
      <c r="J375" s="21">
        <v>42362.6</v>
      </c>
      <c r="K375" s="21">
        <v>472.7</v>
      </c>
      <c r="L375" s="21">
        <v>71</v>
      </c>
      <c r="M375" s="21">
        <v>2512.4</v>
      </c>
      <c r="N375" s="21">
        <v>173.6</v>
      </c>
    </row>
    <row r="376" spans="1:14" ht="10.050000000000001" customHeight="1">
      <c r="A376" s="18" t="s">
        <v>458</v>
      </c>
      <c r="B376" s="19">
        <v>2010</v>
      </c>
      <c r="C376" s="18" t="s">
        <v>822</v>
      </c>
      <c r="D376" s="20">
        <v>6</v>
      </c>
      <c r="E376" s="21">
        <v>41.9</v>
      </c>
      <c r="F376" s="21">
        <v>0</v>
      </c>
      <c r="G376" s="21">
        <v>41.9</v>
      </c>
      <c r="H376" s="21">
        <v>2081.6</v>
      </c>
      <c r="I376" s="21">
        <v>21.8</v>
      </c>
      <c r="J376" s="21">
        <v>2103.4</v>
      </c>
      <c r="K376" s="21">
        <v>0</v>
      </c>
      <c r="L376" s="21">
        <v>0</v>
      </c>
      <c r="M376" s="21">
        <v>0</v>
      </c>
      <c r="N376" s="21">
        <v>0</v>
      </c>
    </row>
    <row r="377" spans="1:14" ht="10.050000000000001" customHeight="1">
      <c r="A377" s="18" t="s">
        <v>433</v>
      </c>
      <c r="B377" s="19">
        <v>2010</v>
      </c>
      <c r="C377" s="18" t="s">
        <v>822</v>
      </c>
      <c r="D377" s="20">
        <v>6</v>
      </c>
      <c r="E377" s="21">
        <v>7416</v>
      </c>
      <c r="F377" s="21">
        <v>0</v>
      </c>
      <c r="G377" s="21">
        <v>7416</v>
      </c>
      <c r="H377" s="21">
        <v>30018.5</v>
      </c>
      <c r="I377" s="21">
        <v>1497.7</v>
      </c>
      <c r="J377" s="21">
        <v>31516.2</v>
      </c>
      <c r="K377" s="21">
        <v>366.9</v>
      </c>
      <c r="L377" s="21">
        <v>489.7</v>
      </c>
      <c r="M377" s="21">
        <v>2931.7</v>
      </c>
      <c r="N377" s="21">
        <v>116.5</v>
      </c>
    </row>
    <row r="378" spans="1:14" ht="10.050000000000001" customHeight="1">
      <c r="A378" s="18" t="s">
        <v>445</v>
      </c>
      <c r="B378" s="19">
        <v>2010</v>
      </c>
      <c r="C378" s="18" t="s">
        <v>823</v>
      </c>
      <c r="D378" s="20">
        <v>7</v>
      </c>
      <c r="E378" s="21">
        <v>15816.5</v>
      </c>
      <c r="F378" s="21">
        <v>279.39999999999998</v>
      </c>
      <c r="G378" s="21">
        <v>16095.9</v>
      </c>
      <c r="H378" s="21">
        <v>38534.400000000001</v>
      </c>
      <c r="I378" s="21">
        <v>1411.3</v>
      </c>
      <c r="J378" s="21">
        <v>39945.699999999997</v>
      </c>
      <c r="K378" s="21">
        <v>3568.8</v>
      </c>
      <c r="L378" s="21">
        <v>3260.9</v>
      </c>
      <c r="M378" s="21">
        <v>161.1</v>
      </c>
      <c r="N378" s="21">
        <v>3.7</v>
      </c>
    </row>
    <row r="379" spans="1:14" ht="10.050000000000001" customHeight="1">
      <c r="A379" s="18" t="s">
        <v>458</v>
      </c>
      <c r="B379" s="19">
        <v>2010</v>
      </c>
      <c r="C379" s="18" t="s">
        <v>823</v>
      </c>
      <c r="D379" s="20">
        <v>7</v>
      </c>
      <c r="E379" s="21">
        <v>1179.8</v>
      </c>
      <c r="F379" s="21">
        <v>0</v>
      </c>
      <c r="G379" s="21">
        <v>1179.8</v>
      </c>
      <c r="H379" s="21">
        <v>2526.5</v>
      </c>
      <c r="I379" s="21">
        <v>21.8</v>
      </c>
      <c r="J379" s="21">
        <v>2548.3000000000002</v>
      </c>
      <c r="K379" s="21">
        <v>0</v>
      </c>
      <c r="L379" s="21">
        <v>0</v>
      </c>
      <c r="M379" s="21">
        <v>0</v>
      </c>
      <c r="N379" s="21">
        <v>0</v>
      </c>
    </row>
    <row r="380" spans="1:14" ht="10.050000000000001" customHeight="1">
      <c r="A380" s="18" t="s">
        <v>433</v>
      </c>
      <c r="B380" s="19">
        <v>2010</v>
      </c>
      <c r="C380" s="18" t="s">
        <v>823</v>
      </c>
      <c r="D380" s="20">
        <v>7</v>
      </c>
      <c r="E380" s="21">
        <v>467626</v>
      </c>
      <c r="F380" s="21">
        <v>9822.2000000000007</v>
      </c>
      <c r="G380" s="21">
        <v>477448.2</v>
      </c>
      <c r="H380" s="21">
        <v>449088.6</v>
      </c>
      <c r="I380" s="21">
        <v>10210.5</v>
      </c>
      <c r="J380" s="21">
        <v>459299.1</v>
      </c>
      <c r="K380" s="21">
        <v>139895.29999999999</v>
      </c>
      <c r="L380" s="21">
        <v>155454.70000000001</v>
      </c>
      <c r="M380" s="21">
        <v>15665.6</v>
      </c>
      <c r="N380" s="21">
        <v>236.8</v>
      </c>
    </row>
    <row r="381" spans="1:14" ht="10.050000000000001" customHeight="1">
      <c r="A381" s="18" t="s">
        <v>445</v>
      </c>
      <c r="B381" s="19">
        <v>2010</v>
      </c>
      <c r="C381" s="18" t="s">
        <v>823</v>
      </c>
      <c r="D381" s="20">
        <v>8</v>
      </c>
      <c r="E381" s="21">
        <v>169394.8</v>
      </c>
      <c r="F381" s="21">
        <v>840.9</v>
      </c>
      <c r="G381" s="21">
        <v>170235.7</v>
      </c>
      <c r="H381" s="21">
        <v>158324.29999999999</v>
      </c>
      <c r="I381" s="21">
        <v>2249.3000000000002</v>
      </c>
      <c r="J381" s="21">
        <v>160573.6</v>
      </c>
      <c r="K381" s="21">
        <v>35116</v>
      </c>
      <c r="L381" s="21">
        <v>34106.1</v>
      </c>
      <c r="M381" s="21">
        <v>2476.9</v>
      </c>
      <c r="N381" s="21">
        <v>82</v>
      </c>
    </row>
    <row r="382" spans="1:14" ht="10.050000000000001" customHeight="1">
      <c r="A382" s="18" t="s">
        <v>458</v>
      </c>
      <c r="B382" s="19">
        <v>2010</v>
      </c>
      <c r="C382" s="18" t="s">
        <v>823</v>
      </c>
      <c r="D382" s="20">
        <v>8</v>
      </c>
      <c r="E382" s="21">
        <v>4843.8999999999996</v>
      </c>
      <c r="F382" s="21">
        <v>88.8</v>
      </c>
      <c r="G382" s="21">
        <v>4932.7</v>
      </c>
      <c r="H382" s="21">
        <v>7217.4</v>
      </c>
      <c r="I382" s="21">
        <v>110.5</v>
      </c>
      <c r="J382" s="21">
        <v>7327.9</v>
      </c>
      <c r="K382" s="21">
        <v>92.1</v>
      </c>
      <c r="L382" s="21">
        <v>92.1</v>
      </c>
      <c r="M382" s="21">
        <v>0</v>
      </c>
      <c r="N382" s="21">
        <v>0</v>
      </c>
    </row>
    <row r="383" spans="1:14" ht="10.050000000000001" customHeight="1">
      <c r="A383" s="18" t="s">
        <v>433</v>
      </c>
      <c r="B383" s="19">
        <v>2010</v>
      </c>
      <c r="C383" s="18" t="s">
        <v>823</v>
      </c>
      <c r="D383" s="20">
        <v>8</v>
      </c>
      <c r="E383" s="21">
        <v>103847.9</v>
      </c>
      <c r="F383" s="21">
        <v>1828.7</v>
      </c>
      <c r="G383" s="21">
        <v>105676.6</v>
      </c>
      <c r="H383" s="21">
        <v>440458.8</v>
      </c>
      <c r="I383" s="21">
        <v>11142.1</v>
      </c>
      <c r="J383" s="21">
        <v>451600.9</v>
      </c>
      <c r="K383" s="21">
        <v>132255.4</v>
      </c>
      <c r="L383" s="21">
        <v>36378.400000000001</v>
      </c>
      <c r="M383" s="21">
        <v>43655.5</v>
      </c>
      <c r="N383" s="21">
        <v>362.8</v>
      </c>
    </row>
    <row r="384" spans="1:14" ht="10.050000000000001" customHeight="1">
      <c r="A384" s="18" t="s">
        <v>445</v>
      </c>
      <c r="B384" s="19">
        <v>2010</v>
      </c>
      <c r="C384" s="18" t="s">
        <v>823</v>
      </c>
      <c r="D384" s="20">
        <v>9</v>
      </c>
      <c r="E384" s="21">
        <v>103759.9</v>
      </c>
      <c r="F384" s="21">
        <v>885.6</v>
      </c>
      <c r="G384" s="21">
        <v>104645.5</v>
      </c>
      <c r="H384" s="21">
        <v>208017.7</v>
      </c>
      <c r="I384" s="21">
        <v>2516.4</v>
      </c>
      <c r="J384" s="21">
        <v>210534.1</v>
      </c>
      <c r="K384" s="21">
        <v>45254.9</v>
      </c>
      <c r="L384" s="21">
        <v>27100.2</v>
      </c>
      <c r="M384" s="21">
        <v>16790.7</v>
      </c>
      <c r="N384" s="21">
        <v>170.6</v>
      </c>
    </row>
    <row r="385" spans="1:14" ht="10.050000000000001" customHeight="1">
      <c r="A385" s="18" t="s">
        <v>458</v>
      </c>
      <c r="B385" s="19">
        <v>2010</v>
      </c>
      <c r="C385" s="18" t="s">
        <v>823</v>
      </c>
      <c r="D385" s="20">
        <v>9</v>
      </c>
      <c r="E385" s="21">
        <v>1040.5999999999999</v>
      </c>
      <c r="F385" s="21">
        <v>317.39999999999998</v>
      </c>
      <c r="G385" s="21">
        <v>1358</v>
      </c>
      <c r="H385" s="21">
        <v>8195.7000000000007</v>
      </c>
      <c r="I385" s="21">
        <v>362.3</v>
      </c>
      <c r="J385" s="21">
        <v>8558</v>
      </c>
      <c r="K385" s="21">
        <v>181.5</v>
      </c>
      <c r="L385" s="21">
        <v>91.2</v>
      </c>
      <c r="M385" s="21">
        <v>0</v>
      </c>
      <c r="N385" s="21">
        <v>1.8</v>
      </c>
    </row>
    <row r="386" spans="1:14" ht="10.050000000000001" customHeight="1">
      <c r="A386" s="18" t="s">
        <v>433</v>
      </c>
      <c r="B386" s="19">
        <v>2010</v>
      </c>
      <c r="C386" s="18" t="s">
        <v>823</v>
      </c>
      <c r="D386" s="20">
        <v>9</v>
      </c>
      <c r="E386" s="21">
        <v>56785.7</v>
      </c>
      <c r="F386" s="21">
        <v>2425.4</v>
      </c>
      <c r="G386" s="21">
        <v>59211.1</v>
      </c>
      <c r="H386" s="21">
        <v>406012.1</v>
      </c>
      <c r="I386" s="21">
        <v>12662.7</v>
      </c>
      <c r="J386" s="21">
        <v>418674.8</v>
      </c>
      <c r="K386" s="21">
        <v>94748.4</v>
      </c>
      <c r="L386" s="21">
        <v>5217.2</v>
      </c>
      <c r="M386" s="21">
        <v>41703.4</v>
      </c>
      <c r="N386" s="21">
        <v>1020.8</v>
      </c>
    </row>
    <row r="387" spans="1:14" ht="10.050000000000001" customHeight="1">
      <c r="A387" s="18" t="s">
        <v>445</v>
      </c>
      <c r="B387" s="19">
        <v>2010</v>
      </c>
      <c r="C387" s="18" t="s">
        <v>823</v>
      </c>
      <c r="D387" s="20">
        <v>10</v>
      </c>
      <c r="E387" s="21">
        <v>15258.5</v>
      </c>
      <c r="F387" s="21">
        <v>596.5</v>
      </c>
      <c r="G387" s="21">
        <v>15855</v>
      </c>
      <c r="H387" s="21">
        <v>192899.1</v>
      </c>
      <c r="I387" s="21">
        <v>2939.3</v>
      </c>
      <c r="J387" s="21">
        <v>195838.4</v>
      </c>
      <c r="K387" s="21">
        <v>38628.1</v>
      </c>
      <c r="L387" s="21">
        <v>3659.7</v>
      </c>
      <c r="M387" s="21">
        <v>10139.200000000001</v>
      </c>
      <c r="N387" s="21">
        <v>147.30000000000001</v>
      </c>
    </row>
    <row r="388" spans="1:14" ht="10.050000000000001" customHeight="1">
      <c r="A388" s="18" t="s">
        <v>458</v>
      </c>
      <c r="B388" s="19">
        <v>2010</v>
      </c>
      <c r="C388" s="18" t="s">
        <v>823</v>
      </c>
      <c r="D388" s="20">
        <v>10</v>
      </c>
      <c r="E388" s="21">
        <v>157.5</v>
      </c>
      <c r="F388" s="21">
        <v>73.5</v>
      </c>
      <c r="G388" s="21">
        <v>231</v>
      </c>
      <c r="H388" s="21">
        <v>7982.3</v>
      </c>
      <c r="I388" s="21">
        <v>430.6</v>
      </c>
      <c r="J388" s="21">
        <v>8412.9</v>
      </c>
      <c r="K388" s="21">
        <v>88.1</v>
      </c>
      <c r="L388" s="21">
        <v>34.6</v>
      </c>
      <c r="M388" s="21">
        <v>0</v>
      </c>
      <c r="N388" s="21">
        <v>128</v>
      </c>
    </row>
    <row r="389" spans="1:14" ht="10.050000000000001" customHeight="1">
      <c r="A389" s="18" t="s">
        <v>433</v>
      </c>
      <c r="B389" s="19">
        <v>2010</v>
      </c>
      <c r="C389" s="18" t="s">
        <v>823</v>
      </c>
      <c r="D389" s="20">
        <v>10</v>
      </c>
      <c r="E389" s="21">
        <v>27280.5</v>
      </c>
      <c r="F389" s="21">
        <v>4076.1</v>
      </c>
      <c r="G389" s="21">
        <v>31356.6</v>
      </c>
      <c r="H389" s="21">
        <v>368568.8</v>
      </c>
      <c r="I389" s="21">
        <v>15001.9</v>
      </c>
      <c r="J389" s="21">
        <v>383570.7</v>
      </c>
      <c r="K389" s="21">
        <v>76748.600000000006</v>
      </c>
      <c r="L389" s="21">
        <v>1610.5</v>
      </c>
      <c r="M389" s="21">
        <v>19007.3</v>
      </c>
      <c r="N389" s="21">
        <v>603</v>
      </c>
    </row>
    <row r="390" spans="1:14" ht="10.050000000000001" customHeight="1">
      <c r="A390" s="18" t="s">
        <v>445</v>
      </c>
      <c r="B390" s="19">
        <v>2010</v>
      </c>
      <c r="C390" s="18" t="s">
        <v>823</v>
      </c>
      <c r="D390" s="20">
        <v>11</v>
      </c>
      <c r="E390" s="21">
        <v>15614.4</v>
      </c>
      <c r="F390" s="21">
        <v>1307.5</v>
      </c>
      <c r="G390" s="21">
        <v>16921.900000000001</v>
      </c>
      <c r="H390" s="21">
        <v>176563.1</v>
      </c>
      <c r="I390" s="21">
        <v>3791.6</v>
      </c>
      <c r="J390" s="21">
        <v>180354.7</v>
      </c>
      <c r="K390" s="21">
        <v>31114.799999999999</v>
      </c>
      <c r="L390" s="21">
        <v>1773.4</v>
      </c>
      <c r="M390" s="21">
        <v>8642.5</v>
      </c>
      <c r="N390" s="21">
        <v>150</v>
      </c>
    </row>
    <row r="391" spans="1:14" ht="10.050000000000001" customHeight="1">
      <c r="A391" s="18" t="s">
        <v>458</v>
      </c>
      <c r="B391" s="19">
        <v>2010</v>
      </c>
      <c r="C391" s="18" t="s">
        <v>823</v>
      </c>
      <c r="D391" s="20">
        <v>11</v>
      </c>
      <c r="E391" s="21">
        <v>29.7</v>
      </c>
      <c r="F391" s="21">
        <v>33.5</v>
      </c>
      <c r="G391" s="21">
        <v>63.2</v>
      </c>
      <c r="H391" s="21">
        <v>7613.2</v>
      </c>
      <c r="I391" s="21">
        <v>464.1</v>
      </c>
      <c r="J391" s="21">
        <v>8077.3</v>
      </c>
      <c r="K391" s="21">
        <v>90</v>
      </c>
      <c r="L391" s="21">
        <v>26.6</v>
      </c>
      <c r="M391" s="21">
        <v>10.199999999999999</v>
      </c>
      <c r="N391" s="21">
        <v>14.5</v>
      </c>
    </row>
    <row r="392" spans="1:14" ht="10.050000000000001" customHeight="1">
      <c r="A392" s="18" t="s">
        <v>433</v>
      </c>
      <c r="B392" s="19">
        <v>2010</v>
      </c>
      <c r="C392" s="18" t="s">
        <v>823</v>
      </c>
      <c r="D392" s="20">
        <v>11</v>
      </c>
      <c r="E392" s="21">
        <v>36610.300000000003</v>
      </c>
      <c r="F392" s="21">
        <v>6445.1</v>
      </c>
      <c r="G392" s="21">
        <v>43055.4</v>
      </c>
      <c r="H392" s="21">
        <v>336027.7</v>
      </c>
      <c r="I392" s="21">
        <v>18333.8</v>
      </c>
      <c r="J392" s="21">
        <v>354361.5</v>
      </c>
      <c r="K392" s="21">
        <v>56558.8</v>
      </c>
      <c r="L392" s="21">
        <v>4284.8</v>
      </c>
      <c r="M392" s="21">
        <v>23763.4</v>
      </c>
      <c r="N392" s="21">
        <v>507.2</v>
      </c>
    </row>
    <row r="393" spans="1:14" ht="10.050000000000001" customHeight="1">
      <c r="A393" s="18" t="s">
        <v>445</v>
      </c>
      <c r="B393" s="19">
        <v>2010</v>
      </c>
      <c r="C393" s="18" t="s">
        <v>823</v>
      </c>
      <c r="D393" s="20">
        <v>12</v>
      </c>
      <c r="E393" s="21">
        <v>11821.7</v>
      </c>
      <c r="F393" s="21">
        <v>1251.9000000000001</v>
      </c>
      <c r="G393" s="21">
        <v>13073.6</v>
      </c>
      <c r="H393" s="21">
        <v>154348.20000000001</v>
      </c>
      <c r="I393" s="21">
        <v>4418.5</v>
      </c>
      <c r="J393" s="21">
        <v>158766.70000000001</v>
      </c>
      <c r="K393" s="21">
        <v>26648.400000000001</v>
      </c>
      <c r="L393" s="21">
        <v>1818.2</v>
      </c>
      <c r="M393" s="21">
        <v>6544.7</v>
      </c>
      <c r="N393" s="21">
        <v>117.7</v>
      </c>
    </row>
    <row r="394" spans="1:14" ht="10.050000000000001" customHeight="1">
      <c r="A394" s="18" t="s">
        <v>458</v>
      </c>
      <c r="B394" s="19">
        <v>2010</v>
      </c>
      <c r="C394" s="18" t="s">
        <v>823</v>
      </c>
      <c r="D394" s="20">
        <v>12</v>
      </c>
      <c r="E394" s="21">
        <v>0</v>
      </c>
      <c r="F394" s="21">
        <v>35</v>
      </c>
      <c r="G394" s="21">
        <v>35</v>
      </c>
      <c r="H394" s="21">
        <v>7379.2</v>
      </c>
      <c r="I394" s="21">
        <v>499.1</v>
      </c>
      <c r="J394" s="21">
        <v>7878.3</v>
      </c>
      <c r="K394" s="21">
        <v>113.1</v>
      </c>
      <c r="L394" s="21">
        <v>26.9</v>
      </c>
      <c r="M394" s="21">
        <v>0</v>
      </c>
      <c r="N394" s="21">
        <v>3.8</v>
      </c>
    </row>
    <row r="395" spans="1:14" ht="10.050000000000001" customHeight="1">
      <c r="A395" s="18" t="s">
        <v>433</v>
      </c>
      <c r="B395" s="19">
        <v>2010</v>
      </c>
      <c r="C395" s="18" t="s">
        <v>823</v>
      </c>
      <c r="D395" s="20">
        <v>12</v>
      </c>
      <c r="E395" s="21">
        <v>24016.6</v>
      </c>
      <c r="F395" s="21">
        <v>5444.1</v>
      </c>
      <c r="G395" s="21">
        <v>29460.7</v>
      </c>
      <c r="H395" s="21">
        <v>298143.3</v>
      </c>
      <c r="I395" s="21">
        <v>19964.7</v>
      </c>
      <c r="J395" s="21">
        <v>318108</v>
      </c>
      <c r="K395" s="21">
        <v>47897.1</v>
      </c>
      <c r="L395" s="21">
        <v>2942.5</v>
      </c>
      <c r="M395" s="21">
        <v>11480.2</v>
      </c>
      <c r="N395" s="21">
        <v>328</v>
      </c>
    </row>
    <row r="396" spans="1:14" ht="10.050000000000001" customHeight="1">
      <c r="A396" s="18" t="s">
        <v>445</v>
      </c>
      <c r="B396" s="19">
        <v>2011</v>
      </c>
      <c r="C396" s="18" t="s">
        <v>823</v>
      </c>
      <c r="D396" s="20">
        <v>1</v>
      </c>
      <c r="E396" s="21">
        <v>11996.2</v>
      </c>
      <c r="F396" s="21">
        <v>1262.9000000000001</v>
      </c>
      <c r="G396" s="21">
        <v>13259.1</v>
      </c>
      <c r="H396" s="21">
        <v>134726.1</v>
      </c>
      <c r="I396" s="21">
        <v>4473.6000000000004</v>
      </c>
      <c r="J396" s="21">
        <v>139199.70000000001</v>
      </c>
      <c r="K396" s="21">
        <v>22864.400000000001</v>
      </c>
      <c r="L396" s="21">
        <v>1692.1</v>
      </c>
      <c r="M396" s="21">
        <v>5335.3</v>
      </c>
      <c r="N396" s="21">
        <v>150.80000000000001</v>
      </c>
    </row>
    <row r="397" spans="1:14" ht="10.050000000000001" customHeight="1">
      <c r="A397" s="18" t="s">
        <v>458</v>
      </c>
      <c r="B397" s="19">
        <v>2011</v>
      </c>
      <c r="C397" s="18" t="s">
        <v>823</v>
      </c>
      <c r="D397" s="20">
        <v>1</v>
      </c>
      <c r="E397" s="21">
        <v>125</v>
      </c>
      <c r="F397" s="21">
        <v>0</v>
      </c>
      <c r="G397" s="21">
        <v>125</v>
      </c>
      <c r="H397" s="21">
        <v>7174.9</v>
      </c>
      <c r="I397" s="21">
        <v>432.8</v>
      </c>
      <c r="J397" s="21">
        <v>7607.7</v>
      </c>
      <c r="K397" s="21">
        <v>57.3</v>
      </c>
      <c r="L397" s="21">
        <v>0</v>
      </c>
      <c r="M397" s="21">
        <v>53.5</v>
      </c>
      <c r="N397" s="21">
        <v>2.2999999999999998</v>
      </c>
    </row>
    <row r="398" spans="1:14" ht="10.050000000000001" customHeight="1">
      <c r="A398" s="18" t="s">
        <v>433</v>
      </c>
      <c r="B398" s="19">
        <v>2011</v>
      </c>
      <c r="C398" s="18" t="s">
        <v>823</v>
      </c>
      <c r="D398" s="20">
        <v>1</v>
      </c>
      <c r="E398" s="21">
        <v>28839.3</v>
      </c>
      <c r="F398" s="21">
        <v>4647.3999999999996</v>
      </c>
      <c r="G398" s="21">
        <v>33486.699999999997</v>
      </c>
      <c r="H398" s="21">
        <v>262958.40000000002</v>
      </c>
      <c r="I398" s="21">
        <v>18482.099999999999</v>
      </c>
      <c r="J398" s="21">
        <v>281440.5</v>
      </c>
      <c r="K398" s="21">
        <v>38096</v>
      </c>
      <c r="L398" s="21">
        <v>3555.6</v>
      </c>
      <c r="M398" s="21">
        <v>12902.9</v>
      </c>
      <c r="N398" s="21">
        <v>392.4</v>
      </c>
    </row>
    <row r="399" spans="1:14" ht="10.050000000000001" customHeight="1">
      <c r="A399" s="18" t="s">
        <v>445</v>
      </c>
      <c r="B399" s="19">
        <v>2011</v>
      </c>
      <c r="C399" s="18" t="s">
        <v>823</v>
      </c>
      <c r="D399" s="20">
        <v>2</v>
      </c>
      <c r="E399" s="21">
        <v>13102</v>
      </c>
      <c r="F399" s="21">
        <v>1358.1</v>
      </c>
      <c r="G399" s="21">
        <v>14460.1</v>
      </c>
      <c r="H399" s="21">
        <v>128115.4</v>
      </c>
      <c r="I399" s="21">
        <v>3577.3</v>
      </c>
      <c r="J399" s="21">
        <v>131692.70000000001</v>
      </c>
      <c r="K399" s="21">
        <v>18628.599999999999</v>
      </c>
      <c r="L399" s="21">
        <v>2039.4</v>
      </c>
      <c r="M399" s="21">
        <v>6002.5</v>
      </c>
      <c r="N399" s="21">
        <v>312.7</v>
      </c>
    </row>
    <row r="400" spans="1:14" ht="10.050000000000001" customHeight="1">
      <c r="A400" s="18" t="s">
        <v>458</v>
      </c>
      <c r="B400" s="19">
        <v>2011</v>
      </c>
      <c r="C400" s="18" t="s">
        <v>823</v>
      </c>
      <c r="D400" s="20">
        <v>2</v>
      </c>
      <c r="E400" s="21">
        <v>16.399999999999999</v>
      </c>
      <c r="F400" s="21">
        <v>31.1</v>
      </c>
      <c r="G400" s="21">
        <v>47.5</v>
      </c>
      <c r="H400" s="21">
        <v>6892.5</v>
      </c>
      <c r="I400" s="21">
        <v>431.7</v>
      </c>
      <c r="J400" s="21">
        <v>7324.2</v>
      </c>
      <c r="K400" s="21">
        <v>50.2</v>
      </c>
      <c r="L400" s="21">
        <v>0</v>
      </c>
      <c r="M400" s="21">
        <v>0</v>
      </c>
      <c r="N400" s="21">
        <v>7.1</v>
      </c>
    </row>
    <row r="401" spans="1:14" ht="10.050000000000001" customHeight="1">
      <c r="A401" s="18" t="s">
        <v>433</v>
      </c>
      <c r="B401" s="19">
        <v>2011</v>
      </c>
      <c r="C401" s="18" t="s">
        <v>823</v>
      </c>
      <c r="D401" s="20">
        <v>2</v>
      </c>
      <c r="E401" s="21">
        <v>25002.9</v>
      </c>
      <c r="F401" s="21">
        <v>3518.7</v>
      </c>
      <c r="G401" s="21">
        <v>28521.599999999999</v>
      </c>
      <c r="H401" s="21">
        <v>238728.9</v>
      </c>
      <c r="I401" s="21">
        <v>15831.2</v>
      </c>
      <c r="J401" s="21">
        <v>254560.1</v>
      </c>
      <c r="K401" s="21">
        <v>31171.4</v>
      </c>
      <c r="L401" s="21">
        <v>4240.8999999999996</v>
      </c>
      <c r="M401" s="21">
        <v>10791.3</v>
      </c>
      <c r="N401" s="21">
        <v>374.2</v>
      </c>
    </row>
    <row r="402" spans="1:14" ht="10.050000000000001" customHeight="1">
      <c r="A402" s="18" t="s">
        <v>445</v>
      </c>
      <c r="B402" s="19">
        <v>2011</v>
      </c>
      <c r="C402" s="18" t="s">
        <v>823</v>
      </c>
      <c r="D402" s="20">
        <v>3</v>
      </c>
      <c r="E402" s="21">
        <v>13086.5</v>
      </c>
      <c r="F402" s="21">
        <v>283.60000000000002</v>
      </c>
      <c r="G402" s="21">
        <v>13370.1</v>
      </c>
      <c r="H402" s="21">
        <v>113906.9</v>
      </c>
      <c r="I402" s="21">
        <v>3317.7</v>
      </c>
      <c r="J402" s="21">
        <v>117224.6</v>
      </c>
      <c r="K402" s="21">
        <v>12374.9</v>
      </c>
      <c r="L402" s="21">
        <v>1598.2</v>
      </c>
      <c r="M402" s="21">
        <v>7816.5</v>
      </c>
      <c r="N402" s="21">
        <v>53.2</v>
      </c>
    </row>
    <row r="403" spans="1:14" ht="10.050000000000001" customHeight="1">
      <c r="A403" s="18" t="s">
        <v>458</v>
      </c>
      <c r="B403" s="19">
        <v>2011</v>
      </c>
      <c r="C403" s="18" t="s">
        <v>823</v>
      </c>
      <c r="D403" s="20">
        <v>3</v>
      </c>
      <c r="E403" s="21">
        <v>49.2</v>
      </c>
      <c r="F403" s="21">
        <v>0</v>
      </c>
      <c r="G403" s="21">
        <v>49.2</v>
      </c>
      <c r="H403" s="21">
        <v>6503</v>
      </c>
      <c r="I403" s="21">
        <v>400.4</v>
      </c>
      <c r="J403" s="21">
        <v>6903.4</v>
      </c>
      <c r="K403" s="21">
        <v>45.2</v>
      </c>
      <c r="L403" s="21">
        <v>0</v>
      </c>
      <c r="M403" s="21">
        <v>0</v>
      </c>
      <c r="N403" s="21">
        <v>5</v>
      </c>
    </row>
    <row r="404" spans="1:14" ht="10.050000000000001" customHeight="1">
      <c r="A404" s="18" t="s">
        <v>433</v>
      </c>
      <c r="B404" s="19">
        <v>2011</v>
      </c>
      <c r="C404" s="18" t="s">
        <v>823</v>
      </c>
      <c r="D404" s="20">
        <v>3</v>
      </c>
      <c r="E404" s="21">
        <v>26429</v>
      </c>
      <c r="F404" s="21">
        <v>4720.8999999999996</v>
      </c>
      <c r="G404" s="21">
        <v>31149.9</v>
      </c>
      <c r="H404" s="21">
        <v>204872.3</v>
      </c>
      <c r="I404" s="21">
        <v>12835.5</v>
      </c>
      <c r="J404" s="21">
        <v>217707.8</v>
      </c>
      <c r="K404" s="21">
        <v>21368.799999999999</v>
      </c>
      <c r="L404" s="21">
        <v>3921.6</v>
      </c>
      <c r="M404" s="21">
        <v>13451.4</v>
      </c>
      <c r="N404" s="21">
        <v>272.8</v>
      </c>
    </row>
    <row r="405" spans="1:14" ht="10.050000000000001" customHeight="1">
      <c r="A405" s="18" t="s">
        <v>445</v>
      </c>
      <c r="B405" s="19">
        <v>2011</v>
      </c>
      <c r="C405" s="18" t="s">
        <v>823</v>
      </c>
      <c r="D405" s="20">
        <v>4</v>
      </c>
      <c r="E405" s="21">
        <v>11809.1</v>
      </c>
      <c r="F405" s="21">
        <v>199.6</v>
      </c>
      <c r="G405" s="21">
        <v>12008.7</v>
      </c>
      <c r="H405" s="21">
        <v>93719.3</v>
      </c>
      <c r="I405" s="21">
        <v>2575.1</v>
      </c>
      <c r="J405" s="21">
        <v>96294.399999999994</v>
      </c>
      <c r="K405" s="21">
        <v>7496.2</v>
      </c>
      <c r="L405" s="21">
        <v>1229.5</v>
      </c>
      <c r="M405" s="21">
        <v>6066.8</v>
      </c>
      <c r="N405" s="21">
        <v>38.200000000000003</v>
      </c>
    </row>
    <row r="406" spans="1:14" ht="10.050000000000001" customHeight="1">
      <c r="A406" s="18" t="s">
        <v>458</v>
      </c>
      <c r="B406" s="19">
        <v>2011</v>
      </c>
      <c r="C406" s="18" t="s">
        <v>823</v>
      </c>
      <c r="D406" s="20">
        <v>4</v>
      </c>
      <c r="E406" s="21">
        <v>24.2</v>
      </c>
      <c r="F406" s="21">
        <v>0</v>
      </c>
      <c r="G406" s="21">
        <v>24.2</v>
      </c>
      <c r="H406" s="21">
        <v>6308.5</v>
      </c>
      <c r="I406" s="21">
        <v>399.2</v>
      </c>
      <c r="J406" s="21">
        <v>6707.7</v>
      </c>
      <c r="K406" s="21">
        <v>41.8</v>
      </c>
      <c r="L406" s="21">
        <v>0</v>
      </c>
      <c r="M406" s="21">
        <v>0</v>
      </c>
      <c r="N406" s="21">
        <v>6.6</v>
      </c>
    </row>
    <row r="407" spans="1:14" ht="10.050000000000001" customHeight="1">
      <c r="A407" s="18" t="s">
        <v>433</v>
      </c>
      <c r="B407" s="19">
        <v>2011</v>
      </c>
      <c r="C407" s="18" t="s">
        <v>823</v>
      </c>
      <c r="D407" s="20">
        <v>4</v>
      </c>
      <c r="E407" s="21">
        <v>20937.099999999999</v>
      </c>
      <c r="F407" s="21">
        <v>1338.8</v>
      </c>
      <c r="G407" s="21">
        <v>22275.9</v>
      </c>
      <c r="H407" s="21">
        <v>172668.4</v>
      </c>
      <c r="I407" s="21">
        <v>9362.9000000000106</v>
      </c>
      <c r="J407" s="21">
        <v>182031.3</v>
      </c>
      <c r="K407" s="21">
        <v>11438.4</v>
      </c>
      <c r="L407" s="21">
        <v>2270.4</v>
      </c>
      <c r="M407" s="21">
        <v>11867.8</v>
      </c>
      <c r="N407" s="21">
        <v>333</v>
      </c>
    </row>
    <row r="408" spans="1:14" ht="10.050000000000001" customHeight="1">
      <c r="A408" s="18" t="s">
        <v>445</v>
      </c>
      <c r="B408" s="19">
        <v>2011</v>
      </c>
      <c r="C408" s="18" t="s">
        <v>823</v>
      </c>
      <c r="D408" s="20">
        <v>5</v>
      </c>
      <c r="E408" s="21">
        <v>9946</v>
      </c>
      <c r="F408" s="21">
        <v>3.1</v>
      </c>
      <c r="G408" s="21">
        <v>9949.1</v>
      </c>
      <c r="H408" s="21">
        <v>66659.3</v>
      </c>
      <c r="I408" s="21">
        <v>2420.8000000000002</v>
      </c>
      <c r="J408" s="21">
        <v>69080.100000000006</v>
      </c>
      <c r="K408" s="21">
        <v>1493.9</v>
      </c>
      <c r="L408" s="21">
        <v>287.7</v>
      </c>
      <c r="M408" s="21">
        <v>6200.8</v>
      </c>
      <c r="N408" s="21">
        <v>89.2</v>
      </c>
    </row>
    <row r="409" spans="1:14" ht="10.050000000000001" customHeight="1">
      <c r="A409" s="18" t="s">
        <v>458</v>
      </c>
      <c r="B409" s="19">
        <v>2011</v>
      </c>
      <c r="C409" s="18" t="s">
        <v>823</v>
      </c>
      <c r="D409" s="20">
        <v>5</v>
      </c>
      <c r="E409" s="21">
        <v>10.4</v>
      </c>
      <c r="F409" s="21">
        <v>0</v>
      </c>
      <c r="G409" s="21">
        <v>10.4</v>
      </c>
      <c r="H409" s="21">
        <v>6033.2</v>
      </c>
      <c r="I409" s="21">
        <v>367.2</v>
      </c>
      <c r="J409" s="21">
        <v>6400.4</v>
      </c>
      <c r="K409" s="21">
        <v>39.1</v>
      </c>
      <c r="L409" s="21">
        <v>0</v>
      </c>
      <c r="M409" s="21">
        <v>0</v>
      </c>
      <c r="N409" s="21">
        <v>2.7</v>
      </c>
    </row>
    <row r="410" spans="1:14" ht="10.050000000000001" customHeight="1">
      <c r="A410" s="18" t="s">
        <v>433</v>
      </c>
      <c r="B410" s="19">
        <v>2011</v>
      </c>
      <c r="C410" s="18" t="s">
        <v>823</v>
      </c>
      <c r="D410" s="20">
        <v>5</v>
      </c>
      <c r="E410" s="21">
        <v>17452.3</v>
      </c>
      <c r="F410" s="21">
        <v>308.10000000000002</v>
      </c>
      <c r="G410" s="21">
        <v>17760.400000000001</v>
      </c>
      <c r="H410" s="21">
        <v>130411.2</v>
      </c>
      <c r="I410" s="21">
        <v>7934.1</v>
      </c>
      <c r="J410" s="21">
        <v>138345.29999999999</v>
      </c>
      <c r="K410" s="21">
        <v>4765.5</v>
      </c>
      <c r="L410" s="21">
        <v>1843.8</v>
      </c>
      <c r="M410" s="21">
        <v>8322.9</v>
      </c>
      <c r="N410" s="21">
        <v>193.8</v>
      </c>
    </row>
    <row r="411" spans="1:14" ht="10.050000000000001" customHeight="1">
      <c r="A411" s="18" t="s">
        <v>445</v>
      </c>
      <c r="B411" s="19">
        <v>2011</v>
      </c>
      <c r="C411" s="18" t="s">
        <v>823</v>
      </c>
      <c r="D411" s="20">
        <v>6</v>
      </c>
      <c r="E411" s="21">
        <v>3335.5</v>
      </c>
      <c r="F411" s="21">
        <v>957.4</v>
      </c>
      <c r="G411" s="21">
        <v>4292.8999999999996</v>
      </c>
      <c r="H411" s="21">
        <v>42753.3</v>
      </c>
      <c r="I411" s="21">
        <v>2175.6999999999998</v>
      </c>
      <c r="J411" s="21">
        <v>44929</v>
      </c>
      <c r="K411" s="21">
        <v>230</v>
      </c>
      <c r="L411" s="21">
        <v>-0.6</v>
      </c>
      <c r="M411" s="21">
        <v>1190.5999999999999</v>
      </c>
      <c r="N411" s="21">
        <v>72.7</v>
      </c>
    </row>
    <row r="412" spans="1:14" ht="10.050000000000001" customHeight="1">
      <c r="A412" s="18" t="s">
        <v>458</v>
      </c>
      <c r="B412" s="19">
        <v>2011</v>
      </c>
      <c r="C412" s="18" t="s">
        <v>823</v>
      </c>
      <c r="D412" s="20">
        <v>6</v>
      </c>
      <c r="E412" s="21">
        <v>3.7</v>
      </c>
      <c r="F412" s="21">
        <v>0</v>
      </c>
      <c r="G412" s="21">
        <v>3.7</v>
      </c>
      <c r="H412" s="21">
        <v>4232.7</v>
      </c>
      <c r="I412" s="21">
        <v>304.8</v>
      </c>
      <c r="J412" s="21">
        <v>4537.5</v>
      </c>
      <c r="K412" s="21">
        <v>30.6</v>
      </c>
      <c r="L412" s="21">
        <v>0</v>
      </c>
      <c r="M412" s="21">
        <v>4.5999999999999996</v>
      </c>
      <c r="N412" s="21">
        <v>3.9</v>
      </c>
    </row>
    <row r="413" spans="1:14" ht="10.050000000000001" customHeight="1">
      <c r="A413" s="18" t="s">
        <v>433</v>
      </c>
      <c r="B413" s="19">
        <v>2011</v>
      </c>
      <c r="C413" s="18" t="s">
        <v>823</v>
      </c>
      <c r="D413" s="20">
        <v>6</v>
      </c>
      <c r="E413" s="21">
        <v>11391.3</v>
      </c>
      <c r="F413" s="21">
        <v>920.3</v>
      </c>
      <c r="G413" s="21">
        <v>12311.6</v>
      </c>
      <c r="H413" s="21">
        <v>69778.899999999994</v>
      </c>
      <c r="I413" s="21">
        <v>6109.5</v>
      </c>
      <c r="J413" s="21">
        <v>75888.399999999994</v>
      </c>
      <c r="K413" s="21">
        <v>2931.9</v>
      </c>
      <c r="L413" s="21">
        <v>2251.3000000000002</v>
      </c>
      <c r="M413" s="21">
        <v>3780.5</v>
      </c>
      <c r="N413" s="21">
        <v>304.39999999999998</v>
      </c>
    </row>
    <row r="414" spans="1:14" ht="10.050000000000001" customHeight="1">
      <c r="A414" s="18" t="s">
        <v>445</v>
      </c>
      <c r="B414" s="19">
        <v>2011</v>
      </c>
      <c r="C414" s="18" t="s">
        <v>1713</v>
      </c>
      <c r="D414" s="20">
        <v>4</v>
      </c>
      <c r="E414" s="21">
        <v>0</v>
      </c>
      <c r="F414" s="21">
        <v>0</v>
      </c>
      <c r="G414" s="21">
        <v>0</v>
      </c>
      <c r="H414" s="21">
        <v>32.6</v>
      </c>
      <c r="I414" s="21">
        <v>0</v>
      </c>
      <c r="J414" s="21">
        <v>32.6</v>
      </c>
      <c r="K414" s="21">
        <v>0</v>
      </c>
      <c r="L414" s="21">
        <v>0</v>
      </c>
      <c r="M414" s="21">
        <v>0</v>
      </c>
      <c r="N414" s="21">
        <v>0</v>
      </c>
    </row>
    <row r="415" spans="1:14" ht="10.050000000000001" customHeight="1">
      <c r="A415" s="18" t="s">
        <v>433</v>
      </c>
      <c r="B415" s="19">
        <v>2011</v>
      </c>
      <c r="C415" s="18" t="s">
        <v>1713</v>
      </c>
      <c r="D415" s="20">
        <v>4</v>
      </c>
      <c r="E415" s="21">
        <v>0</v>
      </c>
      <c r="F415" s="21">
        <v>0</v>
      </c>
      <c r="G415" s="21">
        <v>0</v>
      </c>
      <c r="H415" s="21">
        <v>24.7</v>
      </c>
      <c r="I415" s="21">
        <v>0</v>
      </c>
      <c r="J415" s="21">
        <v>24.7</v>
      </c>
      <c r="K415" s="21">
        <v>0</v>
      </c>
      <c r="L415" s="21">
        <v>0</v>
      </c>
      <c r="M415" s="21">
        <v>0</v>
      </c>
      <c r="N415" s="21">
        <v>0</v>
      </c>
    </row>
    <row r="416" spans="1:14" ht="10.050000000000001" customHeight="1">
      <c r="A416" s="18" t="s">
        <v>445</v>
      </c>
      <c r="B416" s="19">
        <v>2011</v>
      </c>
      <c r="C416" s="18" t="s">
        <v>1713</v>
      </c>
      <c r="D416" s="20">
        <v>7</v>
      </c>
      <c r="E416" s="21">
        <v>5914.9</v>
      </c>
      <c r="F416" s="21">
        <v>737.7</v>
      </c>
      <c r="G416" s="21">
        <v>6652.6</v>
      </c>
      <c r="H416" s="21">
        <v>41094.699999999997</v>
      </c>
      <c r="I416" s="21">
        <v>2143.5</v>
      </c>
      <c r="J416" s="21">
        <v>43238.2</v>
      </c>
      <c r="K416" s="21">
        <v>1606.1</v>
      </c>
      <c r="L416" s="21">
        <v>1556.4</v>
      </c>
      <c r="M416" s="21">
        <v>122.7</v>
      </c>
      <c r="N416" s="21">
        <v>57.6</v>
      </c>
    </row>
    <row r="417" spans="1:14" ht="10.050000000000001" customHeight="1">
      <c r="A417" s="18" t="s">
        <v>458</v>
      </c>
      <c r="B417" s="19">
        <v>2011</v>
      </c>
      <c r="C417" s="18" t="s">
        <v>1713</v>
      </c>
      <c r="D417" s="20">
        <v>7</v>
      </c>
      <c r="E417" s="21">
        <v>1523.2</v>
      </c>
      <c r="F417" s="21">
        <v>0</v>
      </c>
      <c r="G417" s="21">
        <v>1523.2</v>
      </c>
      <c r="H417" s="21">
        <v>5504.6</v>
      </c>
      <c r="I417" s="21">
        <v>304.8</v>
      </c>
      <c r="J417" s="21">
        <v>5809.4</v>
      </c>
      <c r="K417" s="21">
        <v>26.9</v>
      </c>
      <c r="L417" s="21">
        <v>0</v>
      </c>
      <c r="M417" s="21">
        <v>0</v>
      </c>
      <c r="N417" s="21">
        <v>3.7</v>
      </c>
    </row>
    <row r="418" spans="1:14" ht="10.050000000000001" customHeight="1">
      <c r="A418" s="18" t="s">
        <v>433</v>
      </c>
      <c r="B418" s="19">
        <v>2011</v>
      </c>
      <c r="C418" s="18" t="s">
        <v>1713</v>
      </c>
      <c r="D418" s="20">
        <v>7</v>
      </c>
      <c r="E418" s="21">
        <v>231016.6</v>
      </c>
      <c r="F418" s="21">
        <v>7959.3</v>
      </c>
      <c r="G418" s="21">
        <v>238975.9</v>
      </c>
      <c r="H418" s="21">
        <v>267883.8</v>
      </c>
      <c r="I418" s="21">
        <v>10971.8</v>
      </c>
      <c r="J418" s="21">
        <v>278855.59999999998</v>
      </c>
      <c r="K418" s="21">
        <v>113428.7</v>
      </c>
      <c r="L418" s="21">
        <v>130633.8</v>
      </c>
      <c r="M418" s="21">
        <v>19705.900000000001</v>
      </c>
      <c r="N418" s="21">
        <v>431.3</v>
      </c>
    </row>
    <row r="419" spans="1:14" ht="10.050000000000001" customHeight="1">
      <c r="A419" s="18" t="s">
        <v>445</v>
      </c>
      <c r="B419" s="19">
        <v>2011</v>
      </c>
      <c r="C419" s="18" t="s">
        <v>1713</v>
      </c>
      <c r="D419" s="20">
        <v>8</v>
      </c>
      <c r="E419" s="21">
        <v>134301.79999999999</v>
      </c>
      <c r="F419" s="21">
        <v>297.2</v>
      </c>
      <c r="G419" s="21">
        <v>134599</v>
      </c>
      <c r="H419" s="21">
        <v>149617.70000000001</v>
      </c>
      <c r="I419" s="21">
        <v>2415.1999999999998</v>
      </c>
      <c r="J419" s="21">
        <v>152032.9</v>
      </c>
      <c r="K419" s="21">
        <v>29203.3</v>
      </c>
      <c r="L419" s="21">
        <v>30924.2</v>
      </c>
      <c r="M419" s="21">
        <v>3310.8</v>
      </c>
      <c r="N419" s="21">
        <v>16.100000000000001</v>
      </c>
    </row>
    <row r="420" spans="1:14" ht="10.050000000000001" customHeight="1">
      <c r="A420" s="18" t="s">
        <v>458</v>
      </c>
      <c r="B420" s="19">
        <v>2011</v>
      </c>
      <c r="C420" s="18" t="s">
        <v>1713</v>
      </c>
      <c r="D420" s="20">
        <v>8</v>
      </c>
      <c r="E420" s="21">
        <v>842.3</v>
      </c>
      <c r="F420" s="21">
        <v>27.1</v>
      </c>
      <c r="G420" s="21">
        <v>869.4</v>
      </c>
      <c r="H420" s="21">
        <v>5989</v>
      </c>
      <c r="I420" s="21">
        <v>331.9</v>
      </c>
      <c r="J420" s="21">
        <v>6320.9</v>
      </c>
      <c r="K420" s="21">
        <v>25.8</v>
      </c>
      <c r="L420" s="21">
        <v>2.8</v>
      </c>
      <c r="M420" s="21">
        <v>0</v>
      </c>
      <c r="N420" s="21">
        <v>3.9</v>
      </c>
    </row>
    <row r="421" spans="1:14" ht="10.050000000000001" customHeight="1">
      <c r="A421" s="18" t="s">
        <v>433</v>
      </c>
      <c r="B421" s="19">
        <v>2011</v>
      </c>
      <c r="C421" s="18" t="s">
        <v>1713</v>
      </c>
      <c r="D421" s="20">
        <v>8</v>
      </c>
      <c r="E421" s="21">
        <v>72647.7</v>
      </c>
      <c r="F421" s="21">
        <v>1095</v>
      </c>
      <c r="G421" s="21">
        <v>73742.7</v>
      </c>
      <c r="H421" s="21">
        <v>284731.2</v>
      </c>
      <c r="I421" s="21">
        <v>11110.5</v>
      </c>
      <c r="J421" s="21">
        <v>295841.7</v>
      </c>
      <c r="K421" s="21">
        <v>99378.4</v>
      </c>
      <c r="L421" s="21">
        <v>21486.799999999999</v>
      </c>
      <c r="M421" s="21">
        <v>34883.1</v>
      </c>
      <c r="N421" s="21">
        <v>653.70000000000005</v>
      </c>
    </row>
    <row r="422" spans="1:14" ht="10.050000000000001" customHeight="1">
      <c r="A422" s="18" t="s">
        <v>445</v>
      </c>
      <c r="B422" s="19">
        <v>2011</v>
      </c>
      <c r="C422" s="18" t="s">
        <v>1713</v>
      </c>
      <c r="D422" s="20">
        <v>9</v>
      </c>
      <c r="E422" s="21">
        <v>48974.400000000001</v>
      </c>
      <c r="F422" s="21">
        <v>40.1</v>
      </c>
      <c r="G422" s="21">
        <v>49014.5</v>
      </c>
      <c r="H422" s="21">
        <v>162637.1</v>
      </c>
      <c r="I422" s="21">
        <v>2366.3000000000002</v>
      </c>
      <c r="J422" s="21">
        <v>165003.4</v>
      </c>
      <c r="K422" s="21">
        <v>31723.3</v>
      </c>
      <c r="L422" s="21">
        <v>19310.7</v>
      </c>
      <c r="M422" s="21">
        <v>16668.2</v>
      </c>
      <c r="N422" s="21">
        <v>192.1</v>
      </c>
    </row>
    <row r="423" spans="1:14" ht="10.050000000000001" customHeight="1">
      <c r="A423" s="18" t="s">
        <v>458</v>
      </c>
      <c r="B423" s="19">
        <v>2011</v>
      </c>
      <c r="C423" s="18" t="s">
        <v>1713</v>
      </c>
      <c r="D423" s="20">
        <v>9</v>
      </c>
      <c r="E423" s="21">
        <v>332.7</v>
      </c>
      <c r="F423" s="21">
        <v>49.8</v>
      </c>
      <c r="G423" s="21">
        <v>382.5</v>
      </c>
      <c r="H423" s="21">
        <v>6012.6</v>
      </c>
      <c r="I423" s="21">
        <v>330.1</v>
      </c>
      <c r="J423" s="21">
        <v>6342.7</v>
      </c>
      <c r="K423" s="21">
        <v>19.600000000000001</v>
      </c>
      <c r="L423" s="21">
        <v>0</v>
      </c>
      <c r="M423" s="21">
        <v>0</v>
      </c>
      <c r="N423" s="21">
        <v>6.2</v>
      </c>
    </row>
    <row r="424" spans="1:14" ht="10.050000000000001" customHeight="1">
      <c r="A424" s="18" t="s">
        <v>433</v>
      </c>
      <c r="B424" s="19">
        <v>2011</v>
      </c>
      <c r="C424" s="18" t="s">
        <v>1713</v>
      </c>
      <c r="D424" s="20">
        <v>9</v>
      </c>
      <c r="E424" s="21">
        <v>38720.9</v>
      </c>
      <c r="F424" s="21">
        <v>1643.7</v>
      </c>
      <c r="G424" s="21">
        <v>40364.6</v>
      </c>
      <c r="H424" s="21">
        <v>255168.3</v>
      </c>
      <c r="I424" s="21">
        <v>11598.2</v>
      </c>
      <c r="J424" s="21">
        <v>266766.5</v>
      </c>
      <c r="K424" s="21">
        <v>73402.399999999994</v>
      </c>
      <c r="L424" s="21">
        <v>2558.4</v>
      </c>
      <c r="M424" s="21">
        <v>27976</v>
      </c>
      <c r="N424" s="21">
        <v>559.5</v>
      </c>
    </row>
    <row r="425" spans="1:14" ht="10.050000000000001" customHeight="1">
      <c r="A425" s="18" t="s">
        <v>445</v>
      </c>
      <c r="B425" s="19">
        <v>2011</v>
      </c>
      <c r="C425" s="18" t="s">
        <v>1713</v>
      </c>
      <c r="D425" s="20">
        <v>10</v>
      </c>
      <c r="E425" s="21">
        <v>8828.3000000000102</v>
      </c>
      <c r="F425" s="21">
        <v>546.79999999999995</v>
      </c>
      <c r="G425" s="21">
        <v>9375.1000000000095</v>
      </c>
      <c r="H425" s="21">
        <v>138029.20000000001</v>
      </c>
      <c r="I425" s="21">
        <v>2597.9</v>
      </c>
      <c r="J425" s="21">
        <v>140627.1</v>
      </c>
      <c r="K425" s="21">
        <v>26831.1</v>
      </c>
      <c r="L425" s="21">
        <v>1380</v>
      </c>
      <c r="M425" s="21">
        <v>5986</v>
      </c>
      <c r="N425" s="21">
        <v>183.1</v>
      </c>
    </row>
    <row r="426" spans="1:14" ht="10.050000000000001" customHeight="1">
      <c r="A426" s="18" t="s">
        <v>458</v>
      </c>
      <c r="B426" s="19">
        <v>2011</v>
      </c>
      <c r="C426" s="18" t="s">
        <v>1713</v>
      </c>
      <c r="D426" s="20">
        <v>10</v>
      </c>
      <c r="E426" s="21">
        <v>6</v>
      </c>
      <c r="F426" s="21">
        <v>0</v>
      </c>
      <c r="G426" s="21">
        <v>6</v>
      </c>
      <c r="H426" s="21">
        <v>5633.3</v>
      </c>
      <c r="I426" s="21">
        <v>329.3</v>
      </c>
      <c r="J426" s="21">
        <v>5962.6</v>
      </c>
      <c r="K426" s="21">
        <v>17.5</v>
      </c>
      <c r="L426" s="21">
        <v>0</v>
      </c>
      <c r="M426" s="21">
        <v>0</v>
      </c>
      <c r="N426" s="21">
        <v>2.1</v>
      </c>
    </row>
    <row r="427" spans="1:14" ht="10.050000000000001" customHeight="1">
      <c r="A427" s="18" t="s">
        <v>433</v>
      </c>
      <c r="B427" s="19">
        <v>2011</v>
      </c>
      <c r="C427" s="18" t="s">
        <v>1713</v>
      </c>
      <c r="D427" s="20">
        <v>10</v>
      </c>
      <c r="E427" s="21">
        <v>15363.6</v>
      </c>
      <c r="F427" s="21">
        <v>1702.8</v>
      </c>
      <c r="G427" s="21">
        <v>17066.400000000001</v>
      </c>
      <c r="H427" s="21">
        <v>233117.7</v>
      </c>
      <c r="I427" s="21">
        <v>12090.7</v>
      </c>
      <c r="J427" s="21">
        <v>245208.4</v>
      </c>
      <c r="K427" s="21">
        <v>63875</v>
      </c>
      <c r="L427" s="21">
        <v>1873.4</v>
      </c>
      <c r="M427" s="21">
        <v>10829.1</v>
      </c>
      <c r="N427" s="21">
        <v>605.79999999999995</v>
      </c>
    </row>
    <row r="428" spans="1:14" ht="10.050000000000001" customHeight="1">
      <c r="A428" s="18" t="s">
        <v>445</v>
      </c>
      <c r="B428" s="19">
        <v>2011</v>
      </c>
      <c r="C428" s="18" t="s">
        <v>1713</v>
      </c>
      <c r="D428" s="20">
        <v>11</v>
      </c>
      <c r="E428" s="21">
        <v>7910.6</v>
      </c>
      <c r="F428" s="21">
        <v>2157.8000000000002</v>
      </c>
      <c r="G428" s="21">
        <v>10068.4</v>
      </c>
      <c r="H428" s="21">
        <v>135602.5</v>
      </c>
      <c r="I428" s="21">
        <v>3996.7</v>
      </c>
      <c r="J428" s="21">
        <v>139599.20000000001</v>
      </c>
      <c r="K428" s="21">
        <v>23982.3</v>
      </c>
      <c r="L428" s="21">
        <v>1415.8</v>
      </c>
      <c r="M428" s="21">
        <v>3991.4</v>
      </c>
      <c r="N428" s="21">
        <v>273.10000000000002</v>
      </c>
    </row>
    <row r="429" spans="1:14" ht="10.050000000000001" customHeight="1">
      <c r="A429" s="18" t="s">
        <v>458</v>
      </c>
      <c r="B429" s="19">
        <v>2011</v>
      </c>
      <c r="C429" s="18" t="s">
        <v>1713</v>
      </c>
      <c r="D429" s="20">
        <v>11</v>
      </c>
      <c r="E429" s="21">
        <v>34.200000000000003</v>
      </c>
      <c r="F429" s="21">
        <v>114.8</v>
      </c>
      <c r="G429" s="21">
        <v>149</v>
      </c>
      <c r="H429" s="21">
        <v>5240.1000000000004</v>
      </c>
      <c r="I429" s="21">
        <v>444.1</v>
      </c>
      <c r="J429" s="21">
        <v>5684.2</v>
      </c>
      <c r="K429" s="21">
        <v>16.399999999999999</v>
      </c>
      <c r="L429" s="21">
        <v>0</v>
      </c>
      <c r="M429" s="21">
        <v>0</v>
      </c>
      <c r="N429" s="21">
        <v>1.1000000000000001</v>
      </c>
    </row>
    <row r="430" spans="1:14" ht="10.050000000000001" customHeight="1">
      <c r="A430" s="18" t="s">
        <v>433</v>
      </c>
      <c r="B430" s="19">
        <v>2011</v>
      </c>
      <c r="C430" s="18" t="s">
        <v>1713</v>
      </c>
      <c r="D430" s="20">
        <v>11</v>
      </c>
      <c r="E430" s="21">
        <v>19660.900000000001</v>
      </c>
      <c r="F430" s="21">
        <v>3726.3</v>
      </c>
      <c r="G430" s="21">
        <v>23387.200000000001</v>
      </c>
      <c r="H430" s="21">
        <v>224140</v>
      </c>
      <c r="I430" s="21">
        <v>14603</v>
      </c>
      <c r="J430" s="21">
        <v>238743</v>
      </c>
      <c r="K430" s="21">
        <v>54651.6</v>
      </c>
      <c r="L430" s="21">
        <v>3047.3</v>
      </c>
      <c r="M430" s="21">
        <v>11794.9</v>
      </c>
      <c r="N430" s="21">
        <v>475.6</v>
      </c>
    </row>
    <row r="431" spans="1:14" ht="10.050000000000001" customHeight="1">
      <c r="A431" s="18" t="s">
        <v>445</v>
      </c>
      <c r="B431" s="19">
        <v>2011</v>
      </c>
      <c r="C431" s="18" t="s">
        <v>1713</v>
      </c>
      <c r="D431" s="20">
        <v>12</v>
      </c>
      <c r="E431" s="21">
        <v>6799.1</v>
      </c>
      <c r="F431" s="21">
        <v>1179.4000000000001</v>
      </c>
      <c r="G431" s="21">
        <v>7978.5</v>
      </c>
      <c r="H431" s="21">
        <v>134781.6</v>
      </c>
      <c r="I431" s="21">
        <v>4887.3999999999996</v>
      </c>
      <c r="J431" s="21">
        <v>139669</v>
      </c>
      <c r="K431" s="21">
        <v>21885.5</v>
      </c>
      <c r="L431" s="21">
        <v>948.5</v>
      </c>
      <c r="M431" s="21">
        <v>3010.8</v>
      </c>
      <c r="N431" s="21">
        <v>34.5</v>
      </c>
    </row>
    <row r="432" spans="1:14" ht="10.050000000000001" customHeight="1">
      <c r="A432" s="18" t="s">
        <v>458</v>
      </c>
      <c r="B432" s="19">
        <v>2011</v>
      </c>
      <c r="C432" s="18" t="s">
        <v>1713</v>
      </c>
      <c r="D432" s="20">
        <v>12</v>
      </c>
      <c r="E432" s="21">
        <v>72.099999999999994</v>
      </c>
      <c r="F432" s="21">
        <v>0</v>
      </c>
      <c r="G432" s="21">
        <v>72.099999999999994</v>
      </c>
      <c r="H432" s="21">
        <v>4919.6000000000004</v>
      </c>
      <c r="I432" s="21">
        <v>424.1</v>
      </c>
      <c r="J432" s="21">
        <v>5343.7</v>
      </c>
      <c r="K432" s="21">
        <v>16.399999999999999</v>
      </c>
      <c r="L432" s="21">
        <v>0</v>
      </c>
      <c r="M432" s="21">
        <v>0</v>
      </c>
      <c r="N432" s="21">
        <v>0</v>
      </c>
    </row>
    <row r="433" spans="1:14" ht="10.050000000000001" customHeight="1">
      <c r="A433" s="18" t="s">
        <v>433</v>
      </c>
      <c r="B433" s="19">
        <v>2011</v>
      </c>
      <c r="C433" s="18" t="s">
        <v>1713</v>
      </c>
      <c r="D433" s="20">
        <v>12</v>
      </c>
      <c r="E433" s="21">
        <v>14791.4</v>
      </c>
      <c r="F433" s="21">
        <v>3232.4</v>
      </c>
      <c r="G433" s="21">
        <v>18023.8</v>
      </c>
      <c r="H433" s="21">
        <v>197009.9</v>
      </c>
      <c r="I433" s="21">
        <v>15804.3</v>
      </c>
      <c r="J433" s="21">
        <v>212814.2</v>
      </c>
      <c r="K433" s="21">
        <v>49536.9</v>
      </c>
      <c r="L433" s="21">
        <v>3436</v>
      </c>
      <c r="M433" s="21">
        <v>8367.1</v>
      </c>
      <c r="N433" s="21">
        <v>183.8</v>
      </c>
    </row>
    <row r="434" spans="1:14" ht="10.050000000000001" customHeight="1">
      <c r="A434" s="18" t="s">
        <v>445</v>
      </c>
      <c r="B434" s="19">
        <v>2012</v>
      </c>
      <c r="C434" s="18" t="s">
        <v>1713</v>
      </c>
      <c r="D434" s="20">
        <v>1</v>
      </c>
      <c r="E434" s="21">
        <v>12352.9</v>
      </c>
      <c r="F434" s="21">
        <v>1041.4000000000001</v>
      </c>
      <c r="G434" s="21">
        <v>13394.3</v>
      </c>
      <c r="H434" s="21">
        <v>121528.5</v>
      </c>
      <c r="I434" s="21">
        <v>4848.8</v>
      </c>
      <c r="J434" s="21">
        <v>126377.3</v>
      </c>
      <c r="K434" s="21">
        <v>16791.5</v>
      </c>
      <c r="L434" s="21">
        <v>702.9</v>
      </c>
      <c r="M434" s="21">
        <v>5362.4</v>
      </c>
      <c r="N434" s="21">
        <v>434.4</v>
      </c>
    </row>
    <row r="435" spans="1:14" ht="10.050000000000001" customHeight="1">
      <c r="A435" s="18" t="s">
        <v>458</v>
      </c>
      <c r="B435" s="19">
        <v>2012</v>
      </c>
      <c r="C435" s="18" t="s">
        <v>1713</v>
      </c>
      <c r="D435" s="20">
        <v>1</v>
      </c>
      <c r="E435" s="21">
        <v>0</v>
      </c>
      <c r="F435" s="21">
        <v>0</v>
      </c>
      <c r="G435" s="21">
        <v>0</v>
      </c>
      <c r="H435" s="21">
        <v>4515.7</v>
      </c>
      <c r="I435" s="21">
        <v>421.8</v>
      </c>
      <c r="J435" s="21">
        <v>4937.5</v>
      </c>
      <c r="K435" s="21">
        <v>16.3</v>
      </c>
      <c r="L435" s="21">
        <v>0</v>
      </c>
      <c r="M435" s="21">
        <v>0</v>
      </c>
      <c r="N435" s="21">
        <v>0.1</v>
      </c>
    </row>
    <row r="436" spans="1:14" ht="10.050000000000001" customHeight="1">
      <c r="A436" s="18" t="s">
        <v>433</v>
      </c>
      <c r="B436" s="19">
        <v>2012</v>
      </c>
      <c r="C436" s="18" t="s">
        <v>1713</v>
      </c>
      <c r="D436" s="20">
        <v>1</v>
      </c>
      <c r="E436" s="21">
        <v>21985</v>
      </c>
      <c r="F436" s="21">
        <v>2673.3</v>
      </c>
      <c r="G436" s="21">
        <v>24658.3</v>
      </c>
      <c r="H436" s="21">
        <v>187827</v>
      </c>
      <c r="I436" s="21">
        <v>15890.4</v>
      </c>
      <c r="J436" s="21">
        <v>203717.4</v>
      </c>
      <c r="K436" s="21">
        <v>38553.1</v>
      </c>
      <c r="L436" s="21">
        <v>2234.1999999999998</v>
      </c>
      <c r="M436" s="21">
        <v>13041.8</v>
      </c>
      <c r="N436" s="21">
        <v>176.9</v>
      </c>
    </row>
    <row r="437" spans="1:14" ht="10.050000000000001" customHeight="1">
      <c r="A437" s="18" t="s">
        <v>445</v>
      </c>
      <c r="B437" s="19">
        <v>2012</v>
      </c>
      <c r="C437" s="18" t="s">
        <v>1713</v>
      </c>
      <c r="D437" s="20">
        <v>2</v>
      </c>
      <c r="E437" s="21">
        <v>9290.7999999999993</v>
      </c>
      <c r="F437" s="21">
        <v>336.1</v>
      </c>
      <c r="G437" s="21">
        <v>9626.9000000000106</v>
      </c>
      <c r="H437" s="21">
        <v>112012.1</v>
      </c>
      <c r="I437" s="21">
        <v>4387.8</v>
      </c>
      <c r="J437" s="21">
        <v>116399.9</v>
      </c>
      <c r="K437" s="21">
        <v>12637.4</v>
      </c>
      <c r="L437" s="21">
        <v>1171.5999999999999</v>
      </c>
      <c r="M437" s="21">
        <v>5167.6000000000004</v>
      </c>
      <c r="N437" s="21">
        <v>158.30000000000001</v>
      </c>
    </row>
    <row r="438" spans="1:14" ht="10.050000000000001" customHeight="1">
      <c r="A438" s="18" t="s">
        <v>458</v>
      </c>
      <c r="B438" s="19">
        <v>2012</v>
      </c>
      <c r="C438" s="18" t="s">
        <v>1713</v>
      </c>
      <c r="D438" s="20">
        <v>2</v>
      </c>
      <c r="E438" s="21">
        <v>3.1</v>
      </c>
      <c r="F438" s="21">
        <v>0</v>
      </c>
      <c r="G438" s="21">
        <v>3.1</v>
      </c>
      <c r="H438" s="21">
        <v>3976.2</v>
      </c>
      <c r="I438" s="21">
        <v>336.1</v>
      </c>
      <c r="J438" s="21">
        <v>4312.3</v>
      </c>
      <c r="K438" s="21">
        <v>0</v>
      </c>
      <c r="L438" s="21">
        <v>0</v>
      </c>
      <c r="M438" s="21">
        <v>0</v>
      </c>
      <c r="N438" s="21">
        <v>16.3</v>
      </c>
    </row>
    <row r="439" spans="1:14" ht="10.050000000000001" customHeight="1">
      <c r="A439" s="18" t="s">
        <v>433</v>
      </c>
      <c r="B439" s="19">
        <v>2012</v>
      </c>
      <c r="C439" s="18" t="s">
        <v>1713</v>
      </c>
      <c r="D439" s="20">
        <v>2</v>
      </c>
      <c r="E439" s="21">
        <v>15548.7</v>
      </c>
      <c r="F439" s="21">
        <v>1264</v>
      </c>
      <c r="G439" s="21">
        <v>16812.7</v>
      </c>
      <c r="H439" s="21">
        <v>172328.5</v>
      </c>
      <c r="I439" s="21">
        <v>14180.9</v>
      </c>
      <c r="J439" s="21">
        <v>186509.4</v>
      </c>
      <c r="K439" s="21">
        <v>30305.8</v>
      </c>
      <c r="L439" s="21">
        <v>1990.5</v>
      </c>
      <c r="M439" s="21">
        <v>10000.200000000001</v>
      </c>
      <c r="N439" s="21">
        <v>237.4</v>
      </c>
    </row>
    <row r="440" spans="1:14" ht="10.050000000000001" customHeight="1">
      <c r="A440" s="18" t="s">
        <v>445</v>
      </c>
      <c r="B440" s="19">
        <v>2012</v>
      </c>
      <c r="C440" s="18" t="s">
        <v>1713</v>
      </c>
      <c r="D440" s="20">
        <v>3</v>
      </c>
      <c r="E440" s="21">
        <v>10219.5</v>
      </c>
      <c r="F440" s="21">
        <v>51.4</v>
      </c>
      <c r="G440" s="21">
        <v>10270.9</v>
      </c>
      <c r="H440" s="21">
        <v>102454.9</v>
      </c>
      <c r="I440" s="21">
        <v>3538.1</v>
      </c>
      <c r="J440" s="21">
        <v>105993</v>
      </c>
      <c r="K440" s="21">
        <v>7089.3</v>
      </c>
      <c r="L440" s="21">
        <v>661.1</v>
      </c>
      <c r="M440" s="21">
        <v>6122.9</v>
      </c>
      <c r="N440" s="21">
        <v>86.2</v>
      </c>
    </row>
    <row r="441" spans="1:14" ht="10.050000000000001" customHeight="1">
      <c r="A441" s="18" t="s">
        <v>458</v>
      </c>
      <c r="B441" s="19">
        <v>2012</v>
      </c>
      <c r="C441" s="18" t="s">
        <v>1713</v>
      </c>
      <c r="D441" s="20">
        <v>3</v>
      </c>
      <c r="E441" s="21">
        <v>0</v>
      </c>
      <c r="F441" s="21">
        <v>0</v>
      </c>
      <c r="G441" s="21">
        <v>0</v>
      </c>
      <c r="H441" s="21">
        <v>3575.8</v>
      </c>
      <c r="I441" s="21">
        <v>279</v>
      </c>
      <c r="J441" s="21">
        <v>3854.8</v>
      </c>
      <c r="K441" s="21">
        <v>0</v>
      </c>
      <c r="L441" s="21">
        <v>0</v>
      </c>
      <c r="M441" s="21">
        <v>0</v>
      </c>
      <c r="N441" s="21">
        <v>0</v>
      </c>
    </row>
    <row r="442" spans="1:14" ht="10.050000000000001" customHeight="1">
      <c r="A442" s="18" t="s">
        <v>433</v>
      </c>
      <c r="B442" s="19">
        <v>2012</v>
      </c>
      <c r="C442" s="18" t="s">
        <v>1713</v>
      </c>
      <c r="D442" s="20">
        <v>3</v>
      </c>
      <c r="E442" s="21">
        <v>22144.7</v>
      </c>
      <c r="F442" s="21">
        <v>1216</v>
      </c>
      <c r="G442" s="21">
        <v>23360.7</v>
      </c>
      <c r="H442" s="21">
        <v>124724.3</v>
      </c>
      <c r="I442" s="21">
        <v>12207.3</v>
      </c>
      <c r="J442" s="21">
        <v>136931.6</v>
      </c>
      <c r="K442" s="21">
        <v>19391.8</v>
      </c>
      <c r="L442" s="21">
        <v>2620</v>
      </c>
      <c r="M442" s="21">
        <v>13345.8</v>
      </c>
      <c r="N442" s="21">
        <v>188</v>
      </c>
    </row>
    <row r="443" spans="1:14" ht="10.050000000000001" customHeight="1">
      <c r="A443" s="18" t="s">
        <v>445</v>
      </c>
      <c r="B443" s="19">
        <v>2012</v>
      </c>
      <c r="C443" s="18" t="s">
        <v>1713</v>
      </c>
      <c r="D443" s="20">
        <v>4</v>
      </c>
      <c r="E443" s="21">
        <v>10729.8</v>
      </c>
      <c r="F443" s="21">
        <v>141.19999999999999</v>
      </c>
      <c r="G443" s="21">
        <v>10871</v>
      </c>
      <c r="H443" s="21">
        <v>77253.100000000006</v>
      </c>
      <c r="I443" s="21">
        <v>3442.7</v>
      </c>
      <c r="J443" s="21">
        <v>80695.8</v>
      </c>
      <c r="K443" s="21">
        <v>3771.6</v>
      </c>
      <c r="L443" s="21">
        <v>263.60000000000002</v>
      </c>
      <c r="M443" s="21">
        <v>3487.6</v>
      </c>
      <c r="N443" s="21">
        <v>93.7</v>
      </c>
    </row>
    <row r="444" spans="1:14" ht="10.050000000000001" customHeight="1">
      <c r="A444" s="18" t="s">
        <v>458</v>
      </c>
      <c r="B444" s="19">
        <v>2012</v>
      </c>
      <c r="C444" s="18" t="s">
        <v>1713</v>
      </c>
      <c r="D444" s="20">
        <v>4</v>
      </c>
      <c r="E444" s="21">
        <v>0</v>
      </c>
      <c r="F444" s="21">
        <v>0</v>
      </c>
      <c r="G444" s="21">
        <v>0</v>
      </c>
      <c r="H444" s="21">
        <v>2998.8</v>
      </c>
      <c r="I444" s="21">
        <v>223.5</v>
      </c>
      <c r="J444" s="21">
        <v>3222.3</v>
      </c>
      <c r="K444" s="21">
        <v>0</v>
      </c>
      <c r="L444" s="21">
        <v>0</v>
      </c>
      <c r="M444" s="21">
        <v>0</v>
      </c>
      <c r="N444" s="21">
        <v>0</v>
      </c>
    </row>
    <row r="445" spans="1:14" ht="10.050000000000001" customHeight="1">
      <c r="A445" s="18" t="s">
        <v>433</v>
      </c>
      <c r="B445" s="19">
        <v>2012</v>
      </c>
      <c r="C445" s="18" t="s">
        <v>1713</v>
      </c>
      <c r="D445" s="20">
        <v>4</v>
      </c>
      <c r="E445" s="21">
        <v>20551.099999999999</v>
      </c>
      <c r="F445" s="21">
        <v>814.2</v>
      </c>
      <c r="G445" s="21">
        <v>21365.3</v>
      </c>
      <c r="H445" s="21">
        <v>110424.5</v>
      </c>
      <c r="I445" s="21">
        <v>11010.8</v>
      </c>
      <c r="J445" s="21">
        <v>121435.3</v>
      </c>
      <c r="K445" s="21">
        <v>10137</v>
      </c>
      <c r="L445" s="21">
        <v>3325.7</v>
      </c>
      <c r="M445" s="21">
        <v>12493.3</v>
      </c>
      <c r="N445" s="21">
        <v>164</v>
      </c>
    </row>
    <row r="446" spans="1:14" ht="10.050000000000001" customHeight="1">
      <c r="A446" s="18" t="s">
        <v>445</v>
      </c>
      <c r="B446" s="19">
        <v>2012</v>
      </c>
      <c r="C446" s="18" t="s">
        <v>1713</v>
      </c>
      <c r="D446" s="20">
        <v>5</v>
      </c>
      <c r="E446" s="21">
        <v>4555</v>
      </c>
      <c r="F446" s="21">
        <v>9.6</v>
      </c>
      <c r="G446" s="21">
        <v>4564.6000000000004</v>
      </c>
      <c r="H446" s="21">
        <v>53534.8</v>
      </c>
      <c r="I446" s="21">
        <v>3188.1</v>
      </c>
      <c r="J446" s="21">
        <v>56722.9</v>
      </c>
      <c r="K446" s="21">
        <v>1329.6</v>
      </c>
      <c r="L446" s="21">
        <v>150.69999999999999</v>
      </c>
      <c r="M446" s="21">
        <v>2520.1</v>
      </c>
      <c r="N446" s="21">
        <v>99.5</v>
      </c>
    </row>
    <row r="447" spans="1:14" ht="10.050000000000001" customHeight="1">
      <c r="A447" s="18" t="s">
        <v>458</v>
      </c>
      <c r="B447" s="19">
        <v>2012</v>
      </c>
      <c r="C447" s="18" t="s">
        <v>1713</v>
      </c>
      <c r="D447" s="20">
        <v>5</v>
      </c>
      <c r="E447" s="21">
        <v>2</v>
      </c>
      <c r="F447" s="21">
        <v>0</v>
      </c>
      <c r="G447" s="21">
        <v>2</v>
      </c>
      <c r="H447" s="21">
        <v>2748.4</v>
      </c>
      <c r="I447" s="21">
        <v>223.5</v>
      </c>
      <c r="J447" s="21">
        <v>2971.9</v>
      </c>
      <c r="K447" s="21">
        <v>0</v>
      </c>
      <c r="L447" s="21">
        <v>0</v>
      </c>
      <c r="M447" s="21">
        <v>0</v>
      </c>
      <c r="N447" s="21">
        <v>0</v>
      </c>
    </row>
    <row r="448" spans="1:14" ht="10.050000000000001" customHeight="1">
      <c r="A448" s="18" t="s">
        <v>433</v>
      </c>
      <c r="B448" s="19">
        <v>2012</v>
      </c>
      <c r="C448" s="18" t="s">
        <v>1713</v>
      </c>
      <c r="D448" s="20">
        <v>5</v>
      </c>
      <c r="E448" s="21">
        <v>17979.599999999999</v>
      </c>
      <c r="F448" s="21">
        <v>60.6</v>
      </c>
      <c r="G448" s="21">
        <v>18040.2</v>
      </c>
      <c r="H448" s="21">
        <v>54637.599999999999</v>
      </c>
      <c r="I448" s="21">
        <v>8806.3000000000102</v>
      </c>
      <c r="J448" s="21">
        <v>63443.9</v>
      </c>
      <c r="K448" s="21">
        <v>3094.2</v>
      </c>
      <c r="L448" s="21">
        <v>2492.8000000000002</v>
      </c>
      <c r="M448" s="21">
        <v>8658.7999999999993</v>
      </c>
      <c r="N448" s="21">
        <v>800.3</v>
      </c>
    </row>
    <row r="449" spans="1:14" ht="10.050000000000001" customHeight="1">
      <c r="A449" s="18" t="s">
        <v>445</v>
      </c>
      <c r="B449" s="19">
        <v>2012</v>
      </c>
      <c r="C449" s="18" t="s">
        <v>1713</v>
      </c>
      <c r="D449" s="20">
        <v>6</v>
      </c>
      <c r="E449" s="21">
        <v>3037.1</v>
      </c>
      <c r="F449" s="21">
        <v>55</v>
      </c>
      <c r="G449" s="21">
        <v>3092.1</v>
      </c>
      <c r="H449" s="21">
        <v>17269.099999999999</v>
      </c>
      <c r="I449" s="21">
        <v>4621.3999999999996</v>
      </c>
      <c r="J449" s="21">
        <v>21890.5</v>
      </c>
      <c r="K449" s="21">
        <v>168.5</v>
      </c>
      <c r="L449" s="21">
        <v>61.3</v>
      </c>
      <c r="M449" s="21">
        <v>990</v>
      </c>
      <c r="N449" s="21">
        <v>238.9</v>
      </c>
    </row>
    <row r="450" spans="1:14" ht="10.050000000000001" customHeight="1">
      <c r="A450" s="18" t="s">
        <v>458</v>
      </c>
      <c r="B450" s="19">
        <v>2012</v>
      </c>
      <c r="C450" s="18" t="s">
        <v>1713</v>
      </c>
      <c r="D450" s="20">
        <v>6</v>
      </c>
      <c r="E450" s="21">
        <v>5.7</v>
      </c>
      <c r="F450" s="21">
        <v>0</v>
      </c>
      <c r="G450" s="21">
        <v>5.7</v>
      </c>
      <c r="H450" s="21">
        <v>2408.8000000000002</v>
      </c>
      <c r="I450" s="21">
        <v>153.1</v>
      </c>
      <c r="J450" s="21">
        <v>2561.9</v>
      </c>
      <c r="K450" s="21">
        <v>23.3</v>
      </c>
      <c r="L450" s="21">
        <v>23.3</v>
      </c>
      <c r="M450" s="21">
        <v>0</v>
      </c>
      <c r="N450" s="21">
        <v>0</v>
      </c>
    </row>
    <row r="451" spans="1:14" ht="10.050000000000001" customHeight="1">
      <c r="A451" s="18" t="s">
        <v>433</v>
      </c>
      <c r="B451" s="19">
        <v>2012</v>
      </c>
      <c r="C451" s="18" t="s">
        <v>1713</v>
      </c>
      <c r="D451" s="20">
        <v>6</v>
      </c>
      <c r="E451" s="21">
        <v>7393.3</v>
      </c>
      <c r="F451" s="21">
        <v>86.3</v>
      </c>
      <c r="G451" s="21">
        <v>7479.6</v>
      </c>
      <c r="H451" s="21">
        <v>36905.599999999999</v>
      </c>
      <c r="I451" s="21">
        <v>9706.4</v>
      </c>
      <c r="J451" s="21">
        <v>46612</v>
      </c>
      <c r="K451" s="21">
        <v>761</v>
      </c>
      <c r="L451" s="21">
        <v>543.1</v>
      </c>
      <c r="M451" s="21">
        <v>2496.4</v>
      </c>
      <c r="N451" s="21">
        <v>379.8</v>
      </c>
    </row>
    <row r="452" spans="1:14" ht="10.050000000000001" customHeight="1">
      <c r="A452" s="18" t="s">
        <v>445</v>
      </c>
      <c r="B452" s="19">
        <v>2012</v>
      </c>
      <c r="C452" s="18" t="s">
        <v>742</v>
      </c>
      <c r="D452" s="20">
        <v>7</v>
      </c>
      <c r="E452" s="21">
        <v>2788.5</v>
      </c>
      <c r="F452" s="21">
        <v>0</v>
      </c>
      <c r="G452" s="21">
        <v>2788.5</v>
      </c>
      <c r="H452" s="21">
        <v>12643.9</v>
      </c>
      <c r="I452" s="21">
        <v>4457.3999999999996</v>
      </c>
      <c r="J452" s="21">
        <v>17101.3</v>
      </c>
      <c r="K452" s="21">
        <v>333.8</v>
      </c>
      <c r="L452" s="21">
        <v>248.3</v>
      </c>
      <c r="M452" s="21">
        <v>26</v>
      </c>
      <c r="N452" s="21">
        <v>23.5</v>
      </c>
    </row>
    <row r="453" spans="1:14" ht="10.050000000000001" customHeight="1">
      <c r="A453" s="18" t="s">
        <v>458</v>
      </c>
      <c r="B453" s="19">
        <v>2012</v>
      </c>
      <c r="C453" s="18" t="s">
        <v>742</v>
      </c>
      <c r="D453" s="20">
        <v>7</v>
      </c>
      <c r="E453" s="21">
        <v>26.9</v>
      </c>
      <c r="F453" s="21">
        <v>0</v>
      </c>
      <c r="G453" s="21">
        <v>26.9</v>
      </c>
      <c r="H453" s="21">
        <v>2151.6999999999998</v>
      </c>
      <c r="I453" s="21">
        <v>149.69999999999999</v>
      </c>
      <c r="J453" s="21">
        <v>2301.4</v>
      </c>
      <c r="K453" s="21">
        <v>0</v>
      </c>
      <c r="L453" s="21">
        <v>0</v>
      </c>
      <c r="M453" s="21">
        <v>23.3</v>
      </c>
      <c r="N453" s="21">
        <v>0</v>
      </c>
    </row>
    <row r="454" spans="1:14" ht="10.050000000000001" customHeight="1">
      <c r="A454" s="18" t="s">
        <v>433</v>
      </c>
      <c r="B454" s="19">
        <v>2012</v>
      </c>
      <c r="C454" s="18" t="s">
        <v>742</v>
      </c>
      <c r="D454" s="20">
        <v>7</v>
      </c>
      <c r="E454" s="21">
        <v>167925.5</v>
      </c>
      <c r="F454" s="21">
        <v>2517.4</v>
      </c>
      <c r="G454" s="21">
        <v>170442.9</v>
      </c>
      <c r="H454" s="21">
        <v>186236</v>
      </c>
      <c r="I454" s="21">
        <v>11408.3</v>
      </c>
      <c r="J454" s="21">
        <v>197644.3</v>
      </c>
      <c r="K454" s="21">
        <v>52850.8</v>
      </c>
      <c r="L454" s="21">
        <v>58094</v>
      </c>
      <c r="M454" s="21">
        <v>5855.7</v>
      </c>
      <c r="N454" s="21">
        <v>148.5</v>
      </c>
    </row>
    <row r="455" spans="1:14" ht="10.050000000000001" customHeight="1">
      <c r="A455" s="18" t="s">
        <v>445</v>
      </c>
      <c r="B455" s="19">
        <v>2012</v>
      </c>
      <c r="C455" s="18" t="s">
        <v>742</v>
      </c>
      <c r="D455" s="20">
        <v>8</v>
      </c>
      <c r="E455" s="21">
        <v>90671.8</v>
      </c>
      <c r="F455" s="21">
        <v>516.1</v>
      </c>
      <c r="G455" s="21">
        <v>91187.9</v>
      </c>
      <c r="H455" s="21">
        <v>92623.1</v>
      </c>
      <c r="I455" s="21">
        <v>4816</v>
      </c>
      <c r="J455" s="21">
        <v>97439.1</v>
      </c>
      <c r="K455" s="21">
        <v>11732.6</v>
      </c>
      <c r="L455" s="21">
        <v>12567.2</v>
      </c>
      <c r="M455" s="21">
        <v>1161.7</v>
      </c>
      <c r="N455" s="21">
        <v>6.4</v>
      </c>
    </row>
    <row r="456" spans="1:14" ht="10.050000000000001" customHeight="1">
      <c r="A456" s="18" t="s">
        <v>458</v>
      </c>
      <c r="B456" s="19">
        <v>2012</v>
      </c>
      <c r="C456" s="18" t="s">
        <v>742</v>
      </c>
      <c r="D456" s="20">
        <v>8</v>
      </c>
      <c r="E456" s="21">
        <v>1214.3</v>
      </c>
      <c r="F456" s="21">
        <v>0</v>
      </c>
      <c r="G456" s="21">
        <v>1214.3</v>
      </c>
      <c r="H456" s="21">
        <v>2998.2</v>
      </c>
      <c r="I456" s="21">
        <v>149.69999999999999</v>
      </c>
      <c r="J456" s="21">
        <v>3147.9</v>
      </c>
      <c r="K456" s="21">
        <v>0</v>
      </c>
      <c r="L456" s="21">
        <v>0</v>
      </c>
      <c r="M456" s="21">
        <v>0</v>
      </c>
      <c r="N456" s="21">
        <v>0</v>
      </c>
    </row>
    <row r="457" spans="1:14" ht="10.050000000000001" customHeight="1">
      <c r="A457" s="18" t="s">
        <v>433</v>
      </c>
      <c r="B457" s="19">
        <v>2012</v>
      </c>
      <c r="C457" s="18" t="s">
        <v>742</v>
      </c>
      <c r="D457" s="20">
        <v>8</v>
      </c>
      <c r="E457" s="21">
        <v>109045.1</v>
      </c>
      <c r="F457" s="21">
        <v>4021.2</v>
      </c>
      <c r="G457" s="21">
        <v>113066.3</v>
      </c>
      <c r="H457" s="21">
        <v>259108.1</v>
      </c>
      <c r="I457" s="21">
        <v>13842</v>
      </c>
      <c r="J457" s="21">
        <v>272950.09999999998</v>
      </c>
      <c r="K457" s="21">
        <v>71022.2</v>
      </c>
      <c r="L457" s="21">
        <v>44077.4</v>
      </c>
      <c r="M457" s="21">
        <v>25736.400000000001</v>
      </c>
      <c r="N457" s="21">
        <v>169.9</v>
      </c>
    </row>
    <row r="458" spans="1:14" ht="10.050000000000001" customHeight="1">
      <c r="A458" s="18" t="s">
        <v>445</v>
      </c>
      <c r="B458" s="19">
        <v>2012</v>
      </c>
      <c r="C458" s="18" t="s">
        <v>742</v>
      </c>
      <c r="D458" s="20">
        <v>9</v>
      </c>
      <c r="E458" s="21">
        <v>70992.100000000006</v>
      </c>
      <c r="F458" s="21">
        <v>403.1</v>
      </c>
      <c r="G458" s="21">
        <v>71395.199999999997</v>
      </c>
      <c r="H458" s="21">
        <v>110795.9</v>
      </c>
      <c r="I458" s="21">
        <v>5145.3999999999996</v>
      </c>
      <c r="J458" s="21">
        <v>115941.3</v>
      </c>
      <c r="K458" s="21">
        <v>26111.1</v>
      </c>
      <c r="L458" s="21">
        <v>26286.1</v>
      </c>
      <c r="M458" s="21">
        <v>11787.4</v>
      </c>
      <c r="N458" s="21">
        <v>120.7</v>
      </c>
    </row>
    <row r="459" spans="1:14" ht="10.050000000000001" customHeight="1">
      <c r="A459" s="18" t="s">
        <v>458</v>
      </c>
      <c r="B459" s="19">
        <v>2012</v>
      </c>
      <c r="C459" s="18" t="s">
        <v>742</v>
      </c>
      <c r="D459" s="20">
        <v>9</v>
      </c>
      <c r="E459" s="21">
        <v>729.9</v>
      </c>
      <c r="F459" s="21">
        <v>62.3</v>
      </c>
      <c r="G459" s="21">
        <v>792.2</v>
      </c>
      <c r="H459" s="21">
        <v>3292.6</v>
      </c>
      <c r="I459" s="21">
        <v>197.7</v>
      </c>
      <c r="J459" s="21">
        <v>3490.3</v>
      </c>
      <c r="K459" s="21">
        <v>13.9</v>
      </c>
      <c r="L459" s="21">
        <v>13.9</v>
      </c>
      <c r="M459" s="21">
        <v>0</v>
      </c>
      <c r="N459" s="21">
        <v>0</v>
      </c>
    </row>
    <row r="460" spans="1:14" ht="10.050000000000001" customHeight="1">
      <c r="A460" s="18" t="s">
        <v>433</v>
      </c>
      <c r="B460" s="19">
        <v>2012</v>
      </c>
      <c r="C460" s="18" t="s">
        <v>742</v>
      </c>
      <c r="D460" s="20">
        <v>9</v>
      </c>
      <c r="E460" s="21">
        <v>33301.5</v>
      </c>
      <c r="F460" s="21">
        <v>767.7</v>
      </c>
      <c r="G460" s="21">
        <v>34069.199999999997</v>
      </c>
      <c r="H460" s="21">
        <v>256007.4</v>
      </c>
      <c r="I460" s="21">
        <v>13756.4</v>
      </c>
      <c r="J460" s="21">
        <v>269763.8</v>
      </c>
      <c r="K460" s="21">
        <v>48722.8</v>
      </c>
      <c r="L460" s="21">
        <v>2970.8</v>
      </c>
      <c r="M460" s="21">
        <v>23269.3</v>
      </c>
      <c r="N460" s="21">
        <v>2003.5</v>
      </c>
    </row>
    <row r="461" spans="1:14" ht="10.050000000000001" customHeight="1">
      <c r="A461" s="18" t="s">
        <v>445</v>
      </c>
      <c r="B461" s="19">
        <v>2012</v>
      </c>
      <c r="C461" s="18" t="s">
        <v>742</v>
      </c>
      <c r="D461" s="20">
        <v>10</v>
      </c>
      <c r="E461" s="21">
        <v>17981.400000000001</v>
      </c>
      <c r="F461" s="21">
        <v>1220.5999999999999</v>
      </c>
      <c r="G461" s="21">
        <v>19202</v>
      </c>
      <c r="H461" s="21">
        <v>102504.2</v>
      </c>
      <c r="I461" s="21">
        <v>6193.2</v>
      </c>
      <c r="J461" s="21">
        <v>108697.4</v>
      </c>
      <c r="K461" s="21">
        <v>15875</v>
      </c>
      <c r="L461" s="21">
        <v>1849.7</v>
      </c>
      <c r="M461" s="21">
        <v>11780.8</v>
      </c>
      <c r="N461" s="21">
        <v>305.2</v>
      </c>
    </row>
    <row r="462" spans="1:14" ht="10.050000000000001" customHeight="1">
      <c r="A462" s="18" t="s">
        <v>458</v>
      </c>
      <c r="B462" s="19">
        <v>2012</v>
      </c>
      <c r="C462" s="18" t="s">
        <v>742</v>
      </c>
      <c r="D462" s="20">
        <v>10</v>
      </c>
      <c r="E462" s="21">
        <v>33.4</v>
      </c>
      <c r="F462" s="21">
        <v>0</v>
      </c>
      <c r="G462" s="21">
        <v>33.4</v>
      </c>
      <c r="H462" s="21">
        <v>3039.5</v>
      </c>
      <c r="I462" s="21">
        <v>197.7</v>
      </c>
      <c r="J462" s="21">
        <v>3237.2</v>
      </c>
      <c r="K462" s="21">
        <v>13.9</v>
      </c>
      <c r="L462" s="21">
        <v>0</v>
      </c>
      <c r="M462" s="21">
        <v>0</v>
      </c>
      <c r="N462" s="21">
        <v>0</v>
      </c>
    </row>
    <row r="463" spans="1:14" ht="10.050000000000001" customHeight="1">
      <c r="A463" s="18" t="s">
        <v>433</v>
      </c>
      <c r="B463" s="19">
        <v>2012</v>
      </c>
      <c r="C463" s="18" t="s">
        <v>742</v>
      </c>
      <c r="D463" s="20">
        <v>10</v>
      </c>
      <c r="E463" s="21">
        <v>16739.7</v>
      </c>
      <c r="F463" s="21">
        <v>1455.3</v>
      </c>
      <c r="G463" s="21">
        <v>18195</v>
      </c>
      <c r="H463" s="21">
        <v>236302.6</v>
      </c>
      <c r="I463" s="21">
        <v>14345.9</v>
      </c>
      <c r="J463" s="21">
        <v>250648.5</v>
      </c>
      <c r="K463" s="21">
        <v>38561.699999999997</v>
      </c>
      <c r="L463" s="21">
        <v>1595.1</v>
      </c>
      <c r="M463" s="21">
        <v>11098.1</v>
      </c>
      <c r="N463" s="21">
        <v>657.8</v>
      </c>
    </row>
    <row r="464" spans="1:14" ht="10.050000000000001" customHeight="1">
      <c r="A464" s="18" t="s">
        <v>445</v>
      </c>
      <c r="B464" s="19">
        <v>2012</v>
      </c>
      <c r="C464" s="18" t="s">
        <v>742</v>
      </c>
      <c r="D464" s="20">
        <v>11</v>
      </c>
      <c r="E464" s="21">
        <v>8287.7999999999993</v>
      </c>
      <c r="F464" s="21">
        <v>1871.6</v>
      </c>
      <c r="G464" s="21">
        <v>10159.4</v>
      </c>
      <c r="H464" s="21">
        <v>87790.2</v>
      </c>
      <c r="I464" s="21">
        <v>7159.7</v>
      </c>
      <c r="J464" s="21">
        <v>94949.9</v>
      </c>
      <c r="K464" s="21">
        <v>11563.2</v>
      </c>
      <c r="L464" s="21">
        <v>406.6</v>
      </c>
      <c r="M464" s="21">
        <v>4608.3</v>
      </c>
      <c r="N464" s="21">
        <v>75.400000000000006</v>
      </c>
    </row>
    <row r="465" spans="1:14" ht="10.050000000000001" customHeight="1">
      <c r="A465" s="18" t="s">
        <v>458</v>
      </c>
      <c r="B465" s="19">
        <v>2012</v>
      </c>
      <c r="C465" s="18" t="s">
        <v>742</v>
      </c>
      <c r="D465" s="20">
        <v>11</v>
      </c>
      <c r="E465" s="21">
        <v>51.2</v>
      </c>
      <c r="F465" s="21">
        <v>0</v>
      </c>
      <c r="G465" s="21">
        <v>51.2</v>
      </c>
      <c r="H465" s="21">
        <v>2711.2</v>
      </c>
      <c r="I465" s="21">
        <v>197.5</v>
      </c>
      <c r="J465" s="21">
        <v>2908.7</v>
      </c>
      <c r="K465" s="21">
        <v>6</v>
      </c>
      <c r="L465" s="21">
        <v>24.4</v>
      </c>
      <c r="M465" s="21">
        <v>31.8</v>
      </c>
      <c r="N465" s="21">
        <v>0.5</v>
      </c>
    </row>
    <row r="466" spans="1:14" ht="10.050000000000001" customHeight="1">
      <c r="A466" s="18" t="s">
        <v>433</v>
      </c>
      <c r="B466" s="19">
        <v>2012</v>
      </c>
      <c r="C466" s="18" t="s">
        <v>742</v>
      </c>
      <c r="D466" s="20">
        <v>11</v>
      </c>
      <c r="E466" s="21">
        <v>16986.3</v>
      </c>
      <c r="F466" s="21">
        <v>4062.8</v>
      </c>
      <c r="G466" s="21">
        <v>21049.1</v>
      </c>
      <c r="H466" s="21">
        <v>221035.4</v>
      </c>
      <c r="I466" s="21">
        <v>17176.400000000001</v>
      </c>
      <c r="J466" s="21">
        <v>238211.8</v>
      </c>
      <c r="K466" s="21">
        <v>29206.1</v>
      </c>
      <c r="L466" s="21">
        <v>1173</v>
      </c>
      <c r="M466" s="21">
        <v>10118.6</v>
      </c>
      <c r="N466" s="21">
        <v>406.6</v>
      </c>
    </row>
    <row r="467" spans="1:14" ht="10.050000000000001" customHeight="1">
      <c r="A467" s="18" t="s">
        <v>445</v>
      </c>
      <c r="B467" s="19">
        <v>2012</v>
      </c>
      <c r="C467" s="18" t="s">
        <v>742</v>
      </c>
      <c r="D467" s="20">
        <v>12</v>
      </c>
      <c r="E467" s="21">
        <v>5317.4</v>
      </c>
      <c r="F467" s="21">
        <v>894</v>
      </c>
      <c r="G467" s="21">
        <v>6211.4</v>
      </c>
      <c r="H467" s="21">
        <v>80409.100000000006</v>
      </c>
      <c r="I467" s="21">
        <v>7468.5</v>
      </c>
      <c r="J467" s="21">
        <v>87877.6</v>
      </c>
      <c r="K467" s="21">
        <v>9626</v>
      </c>
      <c r="L467" s="21">
        <v>677.8</v>
      </c>
      <c r="M467" s="21">
        <v>2514</v>
      </c>
      <c r="N467" s="21">
        <v>100.9</v>
      </c>
    </row>
    <row r="468" spans="1:14" ht="10.050000000000001" customHeight="1">
      <c r="A468" s="18" t="s">
        <v>458</v>
      </c>
      <c r="B468" s="19">
        <v>2012</v>
      </c>
      <c r="C468" s="18" t="s">
        <v>742</v>
      </c>
      <c r="D468" s="20">
        <v>12</v>
      </c>
      <c r="E468" s="21">
        <v>61</v>
      </c>
      <c r="F468" s="21">
        <v>0</v>
      </c>
      <c r="G468" s="21">
        <v>61</v>
      </c>
      <c r="H468" s="21">
        <v>2491.8000000000002</v>
      </c>
      <c r="I468" s="21">
        <v>197</v>
      </c>
      <c r="J468" s="21">
        <v>2688.8</v>
      </c>
      <c r="K468" s="21">
        <v>5.9</v>
      </c>
      <c r="L468" s="21">
        <v>0</v>
      </c>
      <c r="M468" s="21">
        <v>0</v>
      </c>
      <c r="N468" s="21">
        <v>0.1</v>
      </c>
    </row>
    <row r="469" spans="1:14" ht="10.050000000000001" customHeight="1">
      <c r="A469" s="18" t="s">
        <v>433</v>
      </c>
      <c r="B469" s="19">
        <v>2012</v>
      </c>
      <c r="C469" s="18" t="s">
        <v>742</v>
      </c>
      <c r="D469" s="20">
        <v>12</v>
      </c>
      <c r="E469" s="21">
        <v>9345.7999999999993</v>
      </c>
      <c r="F469" s="21">
        <v>2402.1999999999998</v>
      </c>
      <c r="G469" s="21">
        <v>11748</v>
      </c>
      <c r="H469" s="21">
        <v>199823.7</v>
      </c>
      <c r="I469" s="21">
        <v>18683.900000000001</v>
      </c>
      <c r="J469" s="21">
        <v>218507.6</v>
      </c>
      <c r="K469" s="21">
        <v>26603.200000000001</v>
      </c>
      <c r="L469" s="21">
        <v>2786.3</v>
      </c>
      <c r="M469" s="21">
        <v>5248.5</v>
      </c>
      <c r="N469" s="21">
        <v>140.9</v>
      </c>
    </row>
    <row r="470" spans="1:14" ht="10.050000000000001" customHeight="1">
      <c r="A470" s="18" t="s">
        <v>445</v>
      </c>
      <c r="B470" s="19">
        <v>2013</v>
      </c>
      <c r="C470" s="18" t="s">
        <v>742</v>
      </c>
      <c r="D470" s="20">
        <v>1</v>
      </c>
      <c r="E470" s="21">
        <v>6763.2</v>
      </c>
      <c r="F470" s="21">
        <v>1058.5999999999999</v>
      </c>
      <c r="G470" s="21">
        <v>7821.8</v>
      </c>
      <c r="H470" s="21">
        <v>62610.5</v>
      </c>
      <c r="I470" s="21">
        <v>8725.6</v>
      </c>
      <c r="J470" s="21">
        <v>71336.100000000006</v>
      </c>
      <c r="K470" s="21">
        <v>8233.5</v>
      </c>
      <c r="L470" s="21">
        <v>602.4</v>
      </c>
      <c r="M470" s="21">
        <v>1935.3</v>
      </c>
      <c r="N470" s="21">
        <v>59.5</v>
      </c>
    </row>
    <row r="471" spans="1:14" ht="10.050000000000001" customHeight="1">
      <c r="A471" s="18" t="s">
        <v>458</v>
      </c>
      <c r="B471" s="19">
        <v>2013</v>
      </c>
      <c r="C471" s="18" t="s">
        <v>742</v>
      </c>
      <c r="D471" s="20">
        <v>1</v>
      </c>
      <c r="E471" s="21">
        <v>0</v>
      </c>
      <c r="F471" s="21">
        <v>42.6</v>
      </c>
      <c r="G471" s="21">
        <v>42.6</v>
      </c>
      <c r="H471" s="21">
        <v>2204.6999999999998</v>
      </c>
      <c r="I471" s="21">
        <v>107.1</v>
      </c>
      <c r="J471" s="21">
        <v>2311.8000000000002</v>
      </c>
      <c r="K471" s="21">
        <v>4.9000000000000004</v>
      </c>
      <c r="L471" s="21">
        <v>0</v>
      </c>
      <c r="M471" s="21">
        <v>0</v>
      </c>
      <c r="N471" s="21">
        <v>1</v>
      </c>
    </row>
    <row r="472" spans="1:14" ht="10.050000000000001" customHeight="1">
      <c r="A472" s="18" t="s">
        <v>433</v>
      </c>
      <c r="B472" s="19">
        <v>2013</v>
      </c>
      <c r="C472" s="18" t="s">
        <v>742</v>
      </c>
      <c r="D472" s="20">
        <v>1</v>
      </c>
      <c r="E472" s="21">
        <v>12554.8</v>
      </c>
      <c r="F472" s="21">
        <v>4395.3</v>
      </c>
      <c r="G472" s="21">
        <v>16950.099999999999</v>
      </c>
      <c r="H472" s="21">
        <v>186425.8</v>
      </c>
      <c r="I472" s="21">
        <v>24407.5</v>
      </c>
      <c r="J472" s="21">
        <v>210833.3</v>
      </c>
      <c r="K472" s="21">
        <v>21308.6</v>
      </c>
      <c r="L472" s="21">
        <v>1362.7</v>
      </c>
      <c r="M472" s="21">
        <v>6311</v>
      </c>
      <c r="N472" s="21">
        <v>346.2</v>
      </c>
    </row>
    <row r="473" spans="1:14" ht="10.050000000000001" customHeight="1">
      <c r="A473" s="18" t="s">
        <v>445</v>
      </c>
      <c r="B473" s="19">
        <v>2013</v>
      </c>
      <c r="C473" s="18" t="s">
        <v>742</v>
      </c>
      <c r="D473" s="20">
        <v>2</v>
      </c>
      <c r="E473" s="21">
        <v>6690.7</v>
      </c>
      <c r="F473" s="21">
        <v>425</v>
      </c>
      <c r="G473" s="21">
        <v>7115.7</v>
      </c>
      <c r="H473" s="21">
        <v>57838.7</v>
      </c>
      <c r="I473" s="21">
        <v>7701.6</v>
      </c>
      <c r="J473" s="21">
        <v>65540.3</v>
      </c>
      <c r="K473" s="21">
        <v>6269.5</v>
      </c>
      <c r="L473" s="21">
        <v>491.2</v>
      </c>
      <c r="M473" s="21">
        <v>2373.5</v>
      </c>
      <c r="N473" s="21">
        <v>81.8</v>
      </c>
    </row>
    <row r="474" spans="1:14" ht="10.050000000000001" customHeight="1">
      <c r="A474" s="18" t="s">
        <v>458</v>
      </c>
      <c r="B474" s="19">
        <v>2013</v>
      </c>
      <c r="C474" s="18" t="s">
        <v>742</v>
      </c>
      <c r="D474" s="20">
        <v>2</v>
      </c>
      <c r="E474" s="21">
        <v>0</v>
      </c>
      <c r="F474" s="21">
        <v>0</v>
      </c>
      <c r="G474" s="21">
        <v>0</v>
      </c>
      <c r="H474" s="21">
        <v>1866.2</v>
      </c>
      <c r="I474" s="21">
        <v>79.8</v>
      </c>
      <c r="J474" s="21">
        <v>1946</v>
      </c>
      <c r="K474" s="21">
        <v>0</v>
      </c>
      <c r="L474" s="21">
        <v>0</v>
      </c>
      <c r="M474" s="21">
        <v>0</v>
      </c>
      <c r="N474" s="21">
        <v>4.9000000000000004</v>
      </c>
    </row>
    <row r="475" spans="1:14" ht="10.050000000000001" customHeight="1">
      <c r="A475" s="18" t="s">
        <v>433</v>
      </c>
      <c r="B475" s="19">
        <v>2013</v>
      </c>
      <c r="C475" s="18" t="s">
        <v>742</v>
      </c>
      <c r="D475" s="20">
        <v>2</v>
      </c>
      <c r="E475" s="21">
        <v>10156.4</v>
      </c>
      <c r="F475" s="21">
        <v>3887.2</v>
      </c>
      <c r="G475" s="21">
        <v>14043.6</v>
      </c>
      <c r="H475" s="21">
        <v>168087.5</v>
      </c>
      <c r="I475" s="21">
        <v>22165</v>
      </c>
      <c r="J475" s="21">
        <v>190252.5</v>
      </c>
      <c r="K475" s="21">
        <v>18024.8</v>
      </c>
      <c r="L475" s="21">
        <v>1166.7</v>
      </c>
      <c r="M475" s="21">
        <v>4238.3</v>
      </c>
      <c r="N475" s="21">
        <v>212.2</v>
      </c>
    </row>
    <row r="476" spans="1:14" ht="10.050000000000001" customHeight="1">
      <c r="A476" s="18" t="s">
        <v>445</v>
      </c>
      <c r="B476" s="19">
        <v>2013</v>
      </c>
      <c r="C476" s="18" t="s">
        <v>742</v>
      </c>
      <c r="D476" s="20">
        <v>3</v>
      </c>
      <c r="E476" s="21">
        <v>5424.4</v>
      </c>
      <c r="F476" s="21">
        <v>127.1</v>
      </c>
      <c r="G476" s="21">
        <v>5551.5</v>
      </c>
      <c r="H476" s="21">
        <v>45765.7</v>
      </c>
      <c r="I476" s="21">
        <v>6237.3</v>
      </c>
      <c r="J476" s="21">
        <v>52003</v>
      </c>
      <c r="K476" s="21">
        <v>3550.8</v>
      </c>
      <c r="L476" s="21">
        <v>214.1</v>
      </c>
      <c r="M476" s="21">
        <v>2918.6</v>
      </c>
      <c r="N476" s="21">
        <v>27.6</v>
      </c>
    </row>
    <row r="477" spans="1:14" ht="10.050000000000001" customHeight="1">
      <c r="A477" s="18" t="s">
        <v>458</v>
      </c>
      <c r="B477" s="19">
        <v>2013</v>
      </c>
      <c r="C477" s="18" t="s">
        <v>742</v>
      </c>
      <c r="D477" s="20">
        <v>3</v>
      </c>
      <c r="E477" s="21">
        <v>12.4</v>
      </c>
      <c r="F477" s="21">
        <v>11.5</v>
      </c>
      <c r="G477" s="21">
        <v>23.9</v>
      </c>
      <c r="H477" s="21">
        <v>1515</v>
      </c>
      <c r="I477" s="21">
        <v>56.6</v>
      </c>
      <c r="J477" s="21">
        <v>1571.6</v>
      </c>
      <c r="K477" s="21">
        <v>0</v>
      </c>
      <c r="L477" s="21">
        <v>0</v>
      </c>
      <c r="M477" s="21">
        <v>0</v>
      </c>
      <c r="N477" s="21">
        <v>0</v>
      </c>
    </row>
    <row r="478" spans="1:14" ht="10.050000000000001" customHeight="1">
      <c r="A478" s="18" t="s">
        <v>433</v>
      </c>
      <c r="B478" s="19">
        <v>2013</v>
      </c>
      <c r="C478" s="18" t="s">
        <v>742</v>
      </c>
      <c r="D478" s="20">
        <v>3</v>
      </c>
      <c r="E478" s="21">
        <v>11979.9</v>
      </c>
      <c r="F478" s="21">
        <v>357.6</v>
      </c>
      <c r="G478" s="21">
        <v>12337.5</v>
      </c>
      <c r="H478" s="21">
        <v>149149.4</v>
      </c>
      <c r="I478" s="21">
        <v>19037.8</v>
      </c>
      <c r="J478" s="21">
        <v>168187.2</v>
      </c>
      <c r="K478" s="21">
        <v>14563.4</v>
      </c>
      <c r="L478" s="21">
        <v>2692.3</v>
      </c>
      <c r="M478" s="21">
        <v>5992.1</v>
      </c>
      <c r="N478" s="21">
        <v>161.80000000000001</v>
      </c>
    </row>
    <row r="479" spans="1:14" ht="10.050000000000001" customHeight="1">
      <c r="A479" s="18" t="s">
        <v>445</v>
      </c>
      <c r="B479" s="19">
        <v>2013</v>
      </c>
      <c r="C479" s="18" t="s">
        <v>742</v>
      </c>
      <c r="D479" s="20">
        <v>4</v>
      </c>
      <c r="E479" s="21">
        <v>4059.8</v>
      </c>
      <c r="F479" s="21">
        <v>0</v>
      </c>
      <c r="G479" s="21">
        <v>4059.8</v>
      </c>
      <c r="H479" s="21">
        <v>37510.9</v>
      </c>
      <c r="I479" s="21">
        <v>5405.5</v>
      </c>
      <c r="J479" s="21">
        <v>42916.4</v>
      </c>
      <c r="K479" s="21">
        <v>1986.5</v>
      </c>
      <c r="L479" s="21">
        <v>348.3</v>
      </c>
      <c r="M479" s="21">
        <v>1819.9</v>
      </c>
      <c r="N479" s="21">
        <v>98.6</v>
      </c>
    </row>
    <row r="480" spans="1:14" ht="10.050000000000001" customHeight="1">
      <c r="A480" s="18" t="s">
        <v>458</v>
      </c>
      <c r="B480" s="19">
        <v>2013</v>
      </c>
      <c r="C480" s="18" t="s">
        <v>742</v>
      </c>
      <c r="D480" s="20">
        <v>4</v>
      </c>
      <c r="E480" s="21">
        <v>4</v>
      </c>
      <c r="F480" s="21">
        <v>0</v>
      </c>
      <c r="G480" s="21">
        <v>4</v>
      </c>
      <c r="H480" s="21">
        <v>1158.5999999999999</v>
      </c>
      <c r="I480" s="21">
        <v>53.7</v>
      </c>
      <c r="J480" s="21">
        <v>1212.3</v>
      </c>
      <c r="K480" s="21">
        <v>0</v>
      </c>
      <c r="L480" s="21">
        <v>0</v>
      </c>
      <c r="M480" s="21">
        <v>0</v>
      </c>
      <c r="N480" s="21">
        <v>0</v>
      </c>
    </row>
    <row r="481" spans="1:14" ht="10.050000000000001" customHeight="1">
      <c r="A481" s="18" t="s">
        <v>433</v>
      </c>
      <c r="B481" s="19">
        <v>2013</v>
      </c>
      <c r="C481" s="18" t="s">
        <v>742</v>
      </c>
      <c r="D481" s="20">
        <v>4</v>
      </c>
      <c r="E481" s="21">
        <v>11595.5</v>
      </c>
      <c r="F481" s="21">
        <v>98.5</v>
      </c>
      <c r="G481" s="21">
        <v>11694</v>
      </c>
      <c r="H481" s="21">
        <v>116654.6</v>
      </c>
      <c r="I481" s="21">
        <v>16728</v>
      </c>
      <c r="J481" s="21">
        <v>133382.6</v>
      </c>
      <c r="K481" s="21">
        <v>7637.7</v>
      </c>
      <c r="L481" s="21">
        <v>1201.2</v>
      </c>
      <c r="M481" s="21">
        <v>5857.6</v>
      </c>
      <c r="N481" s="21">
        <v>2269.1</v>
      </c>
    </row>
    <row r="482" spans="1:14" ht="10.050000000000001" customHeight="1">
      <c r="A482" s="18" t="s">
        <v>445</v>
      </c>
      <c r="B482" s="19">
        <v>2013</v>
      </c>
      <c r="C482" s="18" t="s">
        <v>742</v>
      </c>
      <c r="D482" s="20">
        <v>5</v>
      </c>
      <c r="E482" s="21">
        <v>3018.9</v>
      </c>
      <c r="F482" s="21">
        <v>50.9</v>
      </c>
      <c r="G482" s="21">
        <v>3069.8</v>
      </c>
      <c r="H482" s="21">
        <v>28447.599999999999</v>
      </c>
      <c r="I482" s="21">
        <v>3930</v>
      </c>
      <c r="J482" s="21">
        <v>32377.599999999999</v>
      </c>
      <c r="K482" s="21">
        <v>607.79999999999995</v>
      </c>
      <c r="L482" s="21">
        <v>83.9</v>
      </c>
      <c r="M482" s="21">
        <v>1418.1</v>
      </c>
      <c r="N482" s="21">
        <v>25.6</v>
      </c>
    </row>
    <row r="483" spans="1:14" ht="10.050000000000001" customHeight="1">
      <c r="A483" s="18" t="s">
        <v>458</v>
      </c>
      <c r="B483" s="19">
        <v>2013</v>
      </c>
      <c r="C483" s="18" t="s">
        <v>742</v>
      </c>
      <c r="D483" s="20">
        <v>5</v>
      </c>
      <c r="E483" s="21">
        <v>5.4</v>
      </c>
      <c r="F483" s="21">
        <v>0</v>
      </c>
      <c r="G483" s="21">
        <v>5.4</v>
      </c>
      <c r="H483" s="21">
        <v>863.1</v>
      </c>
      <c r="I483" s="21">
        <v>53.5</v>
      </c>
      <c r="J483" s="21">
        <v>916.6</v>
      </c>
      <c r="K483" s="21">
        <v>0</v>
      </c>
      <c r="L483" s="21">
        <v>0</v>
      </c>
      <c r="M483" s="21">
        <v>0</v>
      </c>
      <c r="N483" s="21">
        <v>0</v>
      </c>
    </row>
    <row r="484" spans="1:14" ht="10.050000000000001" customHeight="1">
      <c r="A484" s="18" t="s">
        <v>433</v>
      </c>
      <c r="B484" s="19">
        <v>2013</v>
      </c>
      <c r="C484" s="18" t="s">
        <v>742</v>
      </c>
      <c r="D484" s="20">
        <v>5</v>
      </c>
      <c r="E484" s="21">
        <v>10691.3</v>
      </c>
      <c r="F484" s="21">
        <v>139.4</v>
      </c>
      <c r="G484" s="21">
        <v>10830.7</v>
      </c>
      <c r="H484" s="21">
        <v>72230.7</v>
      </c>
      <c r="I484" s="21">
        <v>13340.3</v>
      </c>
      <c r="J484" s="21">
        <v>85571</v>
      </c>
      <c r="K484" s="21">
        <v>2505.4</v>
      </c>
      <c r="L484" s="21">
        <v>1097.4000000000001</v>
      </c>
      <c r="M484" s="21">
        <v>6141.4</v>
      </c>
      <c r="N484" s="21">
        <v>64.3</v>
      </c>
    </row>
    <row r="485" spans="1:14" ht="10.050000000000001" customHeight="1">
      <c r="A485" s="18" t="s">
        <v>445</v>
      </c>
      <c r="B485" s="19">
        <v>2013</v>
      </c>
      <c r="C485" s="18" t="s">
        <v>742</v>
      </c>
      <c r="D485" s="20">
        <v>6</v>
      </c>
      <c r="E485" s="21">
        <v>2209.4</v>
      </c>
      <c r="F485" s="21">
        <v>608.9</v>
      </c>
      <c r="G485" s="21">
        <v>2818.3</v>
      </c>
      <c r="H485" s="21">
        <v>8589</v>
      </c>
      <c r="I485" s="21">
        <v>3782.8</v>
      </c>
      <c r="J485" s="21">
        <v>12371.8</v>
      </c>
      <c r="K485" s="21">
        <v>152.4</v>
      </c>
      <c r="L485" s="21">
        <v>18</v>
      </c>
      <c r="M485" s="21">
        <v>451.5</v>
      </c>
      <c r="N485" s="21">
        <v>21.9</v>
      </c>
    </row>
    <row r="486" spans="1:14" ht="10.050000000000001" customHeight="1">
      <c r="A486" s="18" t="s">
        <v>458</v>
      </c>
      <c r="B486" s="19">
        <v>2013</v>
      </c>
      <c r="C486" s="18" t="s">
        <v>742</v>
      </c>
      <c r="D486" s="20">
        <v>6</v>
      </c>
      <c r="E486" s="21">
        <v>25.6</v>
      </c>
      <c r="F486" s="21">
        <v>0</v>
      </c>
      <c r="G486" s="21">
        <v>25.6</v>
      </c>
      <c r="H486" s="21">
        <v>640.5</v>
      </c>
      <c r="I486" s="21">
        <v>47</v>
      </c>
      <c r="J486" s="21">
        <v>687.5</v>
      </c>
      <c r="K486" s="21">
        <v>0</v>
      </c>
      <c r="L486" s="21">
        <v>0</v>
      </c>
      <c r="M486" s="21">
        <v>0</v>
      </c>
      <c r="N486" s="21">
        <v>0</v>
      </c>
    </row>
    <row r="487" spans="1:14" ht="10.050000000000001" customHeight="1">
      <c r="A487" s="18" t="s">
        <v>433</v>
      </c>
      <c r="B487" s="19">
        <v>2013</v>
      </c>
      <c r="C487" s="18" t="s">
        <v>742</v>
      </c>
      <c r="D487" s="20">
        <v>6</v>
      </c>
      <c r="E487" s="21">
        <v>6593.2</v>
      </c>
      <c r="F487" s="21">
        <v>153.69999999999999</v>
      </c>
      <c r="G487" s="21">
        <v>6746.9</v>
      </c>
      <c r="H487" s="21">
        <v>44766.3</v>
      </c>
      <c r="I487" s="21">
        <v>12422.6</v>
      </c>
      <c r="J487" s="21">
        <v>57188.9</v>
      </c>
      <c r="K487" s="21">
        <v>807.7</v>
      </c>
      <c r="L487" s="21">
        <v>1175.3</v>
      </c>
      <c r="M487" s="21">
        <v>2186.8000000000002</v>
      </c>
      <c r="N487" s="21">
        <v>804.6</v>
      </c>
    </row>
    <row r="488" spans="1:14" ht="10.050000000000001" customHeight="1">
      <c r="A488" s="18" t="s">
        <v>445</v>
      </c>
      <c r="B488" s="19">
        <v>2013</v>
      </c>
      <c r="C488" s="18" t="s">
        <v>797</v>
      </c>
      <c r="D488" s="20">
        <v>7</v>
      </c>
      <c r="E488" s="21">
        <v>3027.4</v>
      </c>
      <c r="F488" s="21">
        <v>27.3</v>
      </c>
      <c r="G488" s="21">
        <v>3054.7</v>
      </c>
      <c r="H488" s="21">
        <v>8016.7</v>
      </c>
      <c r="I488" s="21">
        <v>3820.5</v>
      </c>
      <c r="J488" s="21">
        <v>11837.2</v>
      </c>
      <c r="K488" s="21">
        <v>540.29999999999995</v>
      </c>
      <c r="L488" s="21">
        <v>946.3</v>
      </c>
      <c r="M488" s="21">
        <v>540.70000000000005</v>
      </c>
      <c r="N488" s="21">
        <v>17.600000000000001</v>
      </c>
    </row>
    <row r="489" spans="1:14" ht="10.050000000000001" customHeight="1">
      <c r="A489" s="18" t="s">
        <v>458</v>
      </c>
      <c r="B489" s="19">
        <v>2013</v>
      </c>
      <c r="C489" s="18" t="s">
        <v>797</v>
      </c>
      <c r="D489" s="20">
        <v>7</v>
      </c>
      <c r="E489" s="21">
        <v>0</v>
      </c>
      <c r="F489" s="21">
        <v>0</v>
      </c>
      <c r="G489" s="21">
        <v>0</v>
      </c>
      <c r="H489" s="21">
        <v>342.5</v>
      </c>
      <c r="I489" s="21">
        <v>47</v>
      </c>
      <c r="J489" s="21">
        <v>389.5</v>
      </c>
      <c r="K489" s="21">
        <v>0</v>
      </c>
      <c r="L489" s="21">
        <v>0</v>
      </c>
      <c r="M489" s="21">
        <v>0</v>
      </c>
      <c r="N489" s="21">
        <v>0</v>
      </c>
    </row>
    <row r="490" spans="1:14" ht="10.050000000000001" customHeight="1">
      <c r="A490" s="18" t="s">
        <v>433</v>
      </c>
      <c r="B490" s="19">
        <v>2013</v>
      </c>
      <c r="C490" s="18" t="s">
        <v>797</v>
      </c>
      <c r="D490" s="20">
        <v>7</v>
      </c>
      <c r="E490" s="21">
        <v>99522.5</v>
      </c>
      <c r="F490" s="21">
        <v>2575.8000000000002</v>
      </c>
      <c r="G490" s="21">
        <v>102098.3</v>
      </c>
      <c r="H490" s="21">
        <v>105880.9</v>
      </c>
      <c r="I490" s="21">
        <v>14097.8</v>
      </c>
      <c r="J490" s="21">
        <v>119978.7</v>
      </c>
      <c r="K490" s="21">
        <v>21996.2</v>
      </c>
      <c r="L490" s="21">
        <v>31420.9</v>
      </c>
      <c r="M490" s="21">
        <v>9815.9</v>
      </c>
      <c r="N490" s="21">
        <v>289.89999999999998</v>
      </c>
    </row>
    <row r="491" spans="1:14" ht="10.050000000000001" customHeight="1">
      <c r="A491" s="18" t="s">
        <v>445</v>
      </c>
      <c r="B491" s="19">
        <v>2013</v>
      </c>
      <c r="C491" s="18" t="s">
        <v>797</v>
      </c>
      <c r="D491" s="20">
        <v>8</v>
      </c>
      <c r="E491" s="21">
        <v>68213.5</v>
      </c>
      <c r="F491" s="21">
        <v>510.8</v>
      </c>
      <c r="G491" s="21">
        <v>68724.3</v>
      </c>
      <c r="H491" s="21">
        <v>70093.8</v>
      </c>
      <c r="I491" s="21">
        <v>4192.8</v>
      </c>
      <c r="J491" s="21">
        <v>74286.600000000006</v>
      </c>
      <c r="K491" s="21">
        <v>16260.5</v>
      </c>
      <c r="L491" s="21">
        <v>16763.599999999999</v>
      </c>
      <c r="M491" s="21">
        <v>959.1</v>
      </c>
      <c r="N491" s="21">
        <v>84.3</v>
      </c>
    </row>
    <row r="492" spans="1:14" ht="10.050000000000001" customHeight="1">
      <c r="A492" s="18" t="s">
        <v>458</v>
      </c>
      <c r="B492" s="19">
        <v>2013</v>
      </c>
      <c r="C492" s="18" t="s">
        <v>797</v>
      </c>
      <c r="D492" s="20">
        <v>8</v>
      </c>
      <c r="E492" s="21">
        <v>1678.7</v>
      </c>
      <c r="F492" s="21">
        <v>0</v>
      </c>
      <c r="G492" s="21">
        <v>1678.7</v>
      </c>
      <c r="H492" s="21">
        <v>1747.5</v>
      </c>
      <c r="I492" s="21">
        <v>47</v>
      </c>
      <c r="J492" s="21">
        <v>1794.5</v>
      </c>
      <c r="K492" s="21">
        <v>45.9</v>
      </c>
      <c r="L492" s="21">
        <v>45.9</v>
      </c>
      <c r="M492" s="21">
        <v>0</v>
      </c>
      <c r="N492" s="21">
        <v>0</v>
      </c>
    </row>
    <row r="493" spans="1:14" ht="10.050000000000001" customHeight="1">
      <c r="A493" s="18" t="s">
        <v>433</v>
      </c>
      <c r="B493" s="19">
        <v>2013</v>
      </c>
      <c r="C493" s="18" t="s">
        <v>797</v>
      </c>
      <c r="D493" s="20">
        <v>8</v>
      </c>
      <c r="E493" s="21">
        <v>136153</v>
      </c>
      <c r="F493" s="21">
        <v>3345.4</v>
      </c>
      <c r="G493" s="21">
        <v>139498.4</v>
      </c>
      <c r="H493" s="21">
        <v>213130.5</v>
      </c>
      <c r="I493" s="21">
        <v>16437.900000000001</v>
      </c>
      <c r="J493" s="21">
        <v>229568.4</v>
      </c>
      <c r="K493" s="21">
        <v>65593.100000000006</v>
      </c>
      <c r="L493" s="21">
        <v>57664.5</v>
      </c>
      <c r="M493" s="21">
        <v>13945.2</v>
      </c>
      <c r="N493" s="21">
        <v>122.5</v>
      </c>
    </row>
    <row r="494" spans="1:14" ht="10.050000000000001" customHeight="1">
      <c r="A494" s="18" t="s">
        <v>445</v>
      </c>
      <c r="B494" s="19">
        <v>2013</v>
      </c>
      <c r="C494" s="18" t="s">
        <v>797</v>
      </c>
      <c r="D494" s="20">
        <v>9</v>
      </c>
      <c r="E494" s="21">
        <v>56909.3</v>
      </c>
      <c r="F494" s="21">
        <v>704</v>
      </c>
      <c r="G494" s="21">
        <v>57613.3</v>
      </c>
      <c r="H494" s="21">
        <v>91961.1</v>
      </c>
      <c r="I494" s="21">
        <v>4508.6000000000004</v>
      </c>
      <c r="J494" s="21">
        <v>96469.7</v>
      </c>
      <c r="K494" s="21">
        <v>30216.3</v>
      </c>
      <c r="L494" s="21">
        <v>29649.200000000001</v>
      </c>
      <c r="M494" s="21">
        <v>15584.9</v>
      </c>
      <c r="N494" s="21">
        <v>134.5</v>
      </c>
    </row>
    <row r="495" spans="1:14" ht="10.050000000000001" customHeight="1">
      <c r="A495" s="18" t="s">
        <v>458</v>
      </c>
      <c r="B495" s="19">
        <v>2013</v>
      </c>
      <c r="C495" s="18" t="s">
        <v>797</v>
      </c>
      <c r="D495" s="20">
        <v>9</v>
      </c>
      <c r="E495" s="21">
        <v>906.3</v>
      </c>
      <c r="F495" s="21">
        <v>70.599999999999994</v>
      </c>
      <c r="G495" s="21">
        <v>976.9</v>
      </c>
      <c r="H495" s="21">
        <v>2308.1999999999998</v>
      </c>
      <c r="I495" s="21">
        <v>77.2</v>
      </c>
      <c r="J495" s="21">
        <v>2385.4</v>
      </c>
      <c r="K495" s="21">
        <v>31.7</v>
      </c>
      <c r="L495" s="21">
        <v>31.7</v>
      </c>
      <c r="M495" s="21">
        <v>45.9</v>
      </c>
      <c r="N495" s="21">
        <v>0</v>
      </c>
    </row>
    <row r="496" spans="1:14" ht="10.050000000000001" customHeight="1">
      <c r="A496" s="18" t="s">
        <v>433</v>
      </c>
      <c r="B496" s="19">
        <v>2013</v>
      </c>
      <c r="C496" s="18" t="s">
        <v>797</v>
      </c>
      <c r="D496" s="20">
        <v>9</v>
      </c>
      <c r="E496" s="21">
        <v>28235.5</v>
      </c>
      <c r="F496" s="21">
        <v>1381</v>
      </c>
      <c r="G496" s="21">
        <v>29616.5</v>
      </c>
      <c r="H496" s="21">
        <v>204631</v>
      </c>
      <c r="I496" s="21">
        <v>17153.3</v>
      </c>
      <c r="J496" s="21">
        <v>221784.3</v>
      </c>
      <c r="K496" s="21">
        <v>52114.9</v>
      </c>
      <c r="L496" s="21">
        <v>6511.7</v>
      </c>
      <c r="M496" s="21">
        <v>19482.5</v>
      </c>
      <c r="N496" s="21">
        <v>507.9</v>
      </c>
    </row>
    <row r="497" spans="1:14" ht="10.050000000000001" customHeight="1">
      <c r="A497" s="18" t="s">
        <v>445</v>
      </c>
      <c r="B497" s="19">
        <v>2013</v>
      </c>
      <c r="C497" s="18" t="s">
        <v>797</v>
      </c>
      <c r="D497" s="20">
        <v>10</v>
      </c>
      <c r="E497" s="21">
        <v>13926.9</v>
      </c>
      <c r="F497" s="21">
        <v>2277.6999999999998</v>
      </c>
      <c r="G497" s="21">
        <v>16204.6</v>
      </c>
      <c r="H497" s="21">
        <v>83309.7</v>
      </c>
      <c r="I497" s="21">
        <v>6063.7</v>
      </c>
      <c r="J497" s="21">
        <v>89373.4</v>
      </c>
      <c r="K497" s="21">
        <v>22456</v>
      </c>
      <c r="L497" s="21">
        <v>2501.6</v>
      </c>
      <c r="M497" s="21">
        <v>10145.1</v>
      </c>
      <c r="N497" s="21">
        <v>90.8</v>
      </c>
    </row>
    <row r="498" spans="1:14" ht="10.050000000000001" customHeight="1">
      <c r="A498" s="18" t="s">
        <v>458</v>
      </c>
      <c r="B498" s="19">
        <v>2013</v>
      </c>
      <c r="C498" s="18" t="s">
        <v>797</v>
      </c>
      <c r="D498" s="20">
        <v>10</v>
      </c>
      <c r="E498" s="21">
        <v>64.8</v>
      </c>
      <c r="F498" s="21">
        <v>42</v>
      </c>
      <c r="G498" s="21">
        <v>106.8</v>
      </c>
      <c r="H498" s="21">
        <v>2086.1</v>
      </c>
      <c r="I498" s="21">
        <v>119.2</v>
      </c>
      <c r="J498" s="21">
        <v>2205.3000000000002</v>
      </c>
      <c r="K498" s="21">
        <v>0</v>
      </c>
      <c r="L498" s="21">
        <v>0</v>
      </c>
      <c r="M498" s="21">
        <v>31.7</v>
      </c>
      <c r="N498" s="21">
        <v>0</v>
      </c>
    </row>
    <row r="499" spans="1:14" ht="10.050000000000001" customHeight="1">
      <c r="A499" s="18" t="s">
        <v>433</v>
      </c>
      <c r="B499" s="19">
        <v>2013</v>
      </c>
      <c r="C499" s="18" t="s">
        <v>797</v>
      </c>
      <c r="D499" s="20">
        <v>10</v>
      </c>
      <c r="E499" s="21">
        <v>13449.4</v>
      </c>
      <c r="F499" s="21">
        <v>2266.3000000000002</v>
      </c>
      <c r="G499" s="21">
        <v>15715.7</v>
      </c>
      <c r="H499" s="21">
        <v>174439.3</v>
      </c>
      <c r="I499" s="21">
        <v>17472.8</v>
      </c>
      <c r="J499" s="21">
        <v>191912.1</v>
      </c>
      <c r="K499" s="21">
        <v>45067.6</v>
      </c>
      <c r="L499" s="21">
        <v>1700.5</v>
      </c>
      <c r="M499" s="21">
        <v>8556.1</v>
      </c>
      <c r="N499" s="21">
        <v>191.1</v>
      </c>
    </row>
    <row r="500" spans="1:14" ht="10.050000000000001" customHeight="1">
      <c r="A500" s="18" t="s">
        <v>445</v>
      </c>
      <c r="B500" s="19">
        <v>2013</v>
      </c>
      <c r="C500" s="18" t="s">
        <v>797</v>
      </c>
      <c r="D500" s="20">
        <v>11</v>
      </c>
      <c r="E500" s="21">
        <v>6714.2</v>
      </c>
      <c r="F500" s="21">
        <v>1564</v>
      </c>
      <c r="G500" s="21">
        <v>8278.2000000000007</v>
      </c>
      <c r="H500" s="21">
        <v>82338.2</v>
      </c>
      <c r="I500" s="21">
        <v>6474.2</v>
      </c>
      <c r="J500" s="21">
        <v>88812.4</v>
      </c>
      <c r="K500" s="21">
        <v>19437.3</v>
      </c>
      <c r="L500" s="21">
        <v>723.6</v>
      </c>
      <c r="M500" s="21">
        <v>3612.2</v>
      </c>
      <c r="N500" s="21">
        <v>130.30000000000001</v>
      </c>
    </row>
    <row r="501" spans="1:14" ht="10.050000000000001" customHeight="1">
      <c r="A501" s="18" t="s">
        <v>458</v>
      </c>
      <c r="B501" s="19">
        <v>2013</v>
      </c>
      <c r="C501" s="18" t="s">
        <v>797</v>
      </c>
      <c r="D501" s="20">
        <v>11</v>
      </c>
      <c r="E501" s="21">
        <v>34.1</v>
      </c>
      <c r="F501" s="21">
        <v>42.8</v>
      </c>
      <c r="G501" s="21">
        <v>76.900000000000006</v>
      </c>
      <c r="H501" s="21">
        <v>1844.2</v>
      </c>
      <c r="I501" s="21">
        <v>162</v>
      </c>
      <c r="J501" s="21">
        <v>2006.2</v>
      </c>
      <c r="K501" s="21">
        <v>0</v>
      </c>
      <c r="L501" s="21">
        <v>25.4</v>
      </c>
      <c r="M501" s="21">
        <v>25.3</v>
      </c>
      <c r="N501" s="21">
        <v>0.1</v>
      </c>
    </row>
    <row r="502" spans="1:14" ht="10.050000000000001" customHeight="1">
      <c r="A502" s="18" t="s">
        <v>433</v>
      </c>
      <c r="B502" s="19">
        <v>2013</v>
      </c>
      <c r="C502" s="18" t="s">
        <v>797</v>
      </c>
      <c r="D502" s="20">
        <v>11</v>
      </c>
      <c r="E502" s="21">
        <v>14151</v>
      </c>
      <c r="F502" s="21">
        <v>3951.2</v>
      </c>
      <c r="G502" s="21">
        <v>18102.2</v>
      </c>
      <c r="H502" s="21">
        <v>146777.79999999999</v>
      </c>
      <c r="I502" s="21">
        <v>18707.599999999999</v>
      </c>
      <c r="J502" s="21">
        <v>165485.4</v>
      </c>
      <c r="K502" s="21">
        <v>36132.300000000003</v>
      </c>
      <c r="L502" s="21">
        <v>1313.4</v>
      </c>
      <c r="M502" s="21">
        <v>9945.7000000000007</v>
      </c>
      <c r="N502" s="21">
        <v>303.2</v>
      </c>
    </row>
    <row r="503" spans="1:14" ht="10.050000000000001" customHeight="1">
      <c r="A503" s="18" t="s">
        <v>445</v>
      </c>
      <c r="B503" s="19">
        <v>2013</v>
      </c>
      <c r="C503" s="18" t="s">
        <v>797</v>
      </c>
      <c r="D503" s="20">
        <v>12</v>
      </c>
      <c r="E503" s="21">
        <v>6307.2</v>
      </c>
      <c r="F503" s="21">
        <v>661.4</v>
      </c>
      <c r="G503" s="21">
        <v>6968.6</v>
      </c>
      <c r="H503" s="21">
        <v>76878</v>
      </c>
      <c r="I503" s="21">
        <v>5943</v>
      </c>
      <c r="J503" s="21">
        <v>82821</v>
      </c>
      <c r="K503" s="21">
        <v>16859.2</v>
      </c>
      <c r="L503" s="21">
        <v>605.6</v>
      </c>
      <c r="M503" s="21">
        <v>2695.8</v>
      </c>
      <c r="N503" s="21">
        <v>80.099999999999994</v>
      </c>
    </row>
    <row r="504" spans="1:14" ht="10.050000000000001" customHeight="1">
      <c r="A504" s="18" t="s">
        <v>458</v>
      </c>
      <c r="B504" s="19">
        <v>2013</v>
      </c>
      <c r="C504" s="18" t="s">
        <v>797</v>
      </c>
      <c r="D504" s="20">
        <v>12</v>
      </c>
      <c r="E504" s="21">
        <v>26.8</v>
      </c>
      <c r="F504" s="21">
        <v>61.6</v>
      </c>
      <c r="G504" s="21">
        <v>88.4</v>
      </c>
      <c r="H504" s="21">
        <v>1627.4</v>
      </c>
      <c r="I504" s="21">
        <v>159</v>
      </c>
      <c r="J504" s="21">
        <v>1786.4</v>
      </c>
      <c r="K504" s="21">
        <v>0</v>
      </c>
      <c r="L504" s="21">
        <v>14.7</v>
      </c>
      <c r="M504" s="21">
        <v>0</v>
      </c>
      <c r="N504" s="21">
        <v>14.7</v>
      </c>
    </row>
    <row r="505" spans="1:14" ht="10.050000000000001" customHeight="1">
      <c r="A505" s="18" t="s">
        <v>433</v>
      </c>
      <c r="B505" s="19">
        <v>2013</v>
      </c>
      <c r="C505" s="18" t="s">
        <v>797</v>
      </c>
      <c r="D505" s="20">
        <v>12</v>
      </c>
      <c r="E505" s="21">
        <v>12109.7</v>
      </c>
      <c r="F505" s="21">
        <v>2633.9</v>
      </c>
      <c r="G505" s="21">
        <v>14743.6</v>
      </c>
      <c r="H505" s="21">
        <v>127461.6</v>
      </c>
      <c r="I505" s="21">
        <v>19395.400000000001</v>
      </c>
      <c r="J505" s="21">
        <v>146857</v>
      </c>
      <c r="K505" s="21">
        <v>30652.400000000001</v>
      </c>
      <c r="L505" s="21">
        <v>1557.7</v>
      </c>
      <c r="M505" s="21">
        <v>6855.3</v>
      </c>
      <c r="N505" s="21">
        <v>182.4</v>
      </c>
    </row>
    <row r="506" spans="1:14" ht="10.050000000000001" customHeight="1">
      <c r="A506" s="18" t="s">
        <v>445</v>
      </c>
      <c r="B506" s="19">
        <v>2014</v>
      </c>
      <c r="C506" s="18" t="s">
        <v>797</v>
      </c>
      <c r="D506" s="20">
        <v>1</v>
      </c>
      <c r="E506" s="21">
        <v>7571.6</v>
      </c>
      <c r="F506" s="21">
        <v>531.29999999999995</v>
      </c>
      <c r="G506" s="21">
        <v>8102.9</v>
      </c>
      <c r="H506" s="21">
        <v>71915.7</v>
      </c>
      <c r="I506" s="21">
        <v>2113</v>
      </c>
      <c r="J506" s="21">
        <v>74028.7</v>
      </c>
      <c r="K506" s="21">
        <v>13756.8</v>
      </c>
      <c r="L506" s="21">
        <v>728.8</v>
      </c>
      <c r="M506" s="21">
        <v>3599.2</v>
      </c>
      <c r="N506" s="21">
        <v>231.9</v>
      </c>
    </row>
    <row r="507" spans="1:14" ht="10.050000000000001" customHeight="1">
      <c r="A507" s="18" t="s">
        <v>458</v>
      </c>
      <c r="B507" s="19">
        <v>2014</v>
      </c>
      <c r="C507" s="18" t="s">
        <v>797</v>
      </c>
      <c r="D507" s="20">
        <v>1</v>
      </c>
      <c r="E507" s="21">
        <v>26.4</v>
      </c>
      <c r="F507" s="21">
        <v>0</v>
      </c>
      <c r="G507" s="21">
        <v>26.4</v>
      </c>
      <c r="H507" s="21">
        <v>1417.5</v>
      </c>
      <c r="I507" s="21">
        <v>127.1</v>
      </c>
      <c r="J507" s="21">
        <v>1544.6</v>
      </c>
      <c r="K507" s="21">
        <v>0</v>
      </c>
      <c r="L507" s="21">
        <v>0</v>
      </c>
      <c r="M507" s="21">
        <v>0</v>
      </c>
      <c r="N507" s="21">
        <v>0</v>
      </c>
    </row>
    <row r="508" spans="1:14" ht="10.050000000000001" customHeight="1">
      <c r="A508" s="18" t="s">
        <v>433</v>
      </c>
      <c r="B508" s="19">
        <v>2014</v>
      </c>
      <c r="C508" s="18" t="s">
        <v>797</v>
      </c>
      <c r="D508" s="20">
        <v>1</v>
      </c>
      <c r="E508" s="21">
        <v>16122</v>
      </c>
      <c r="F508" s="21">
        <v>2702.5</v>
      </c>
      <c r="G508" s="21">
        <v>18824.5</v>
      </c>
      <c r="H508" s="21">
        <v>115976.1</v>
      </c>
      <c r="I508" s="21">
        <v>9707.3000000000102</v>
      </c>
      <c r="J508" s="21">
        <v>125683.4</v>
      </c>
      <c r="K508" s="21">
        <v>23106.799999999999</v>
      </c>
      <c r="L508" s="21">
        <v>2160</v>
      </c>
      <c r="M508" s="21">
        <v>9568.9</v>
      </c>
      <c r="N508" s="21">
        <v>143</v>
      </c>
    </row>
    <row r="509" spans="1:14" ht="10.050000000000001" customHeight="1">
      <c r="A509" s="18" t="s">
        <v>445</v>
      </c>
      <c r="B509" s="19">
        <v>2014</v>
      </c>
      <c r="C509" s="18" t="s">
        <v>797</v>
      </c>
      <c r="D509" s="20">
        <v>2</v>
      </c>
      <c r="E509" s="21">
        <v>9938.2999999999993</v>
      </c>
      <c r="F509" s="21">
        <v>15</v>
      </c>
      <c r="G509" s="21">
        <v>9953.2999999999993</v>
      </c>
      <c r="H509" s="21">
        <v>66346</v>
      </c>
      <c r="I509" s="21">
        <v>1064</v>
      </c>
      <c r="J509" s="21">
        <v>67410</v>
      </c>
      <c r="K509" s="21">
        <v>10283.9</v>
      </c>
      <c r="L509" s="21">
        <v>804.2</v>
      </c>
      <c r="M509" s="21">
        <v>4238.1000000000004</v>
      </c>
      <c r="N509" s="21">
        <v>38.799999999999997</v>
      </c>
    </row>
    <row r="510" spans="1:14" ht="10.050000000000001" customHeight="1">
      <c r="A510" s="18" t="s">
        <v>458</v>
      </c>
      <c r="B510" s="19">
        <v>2014</v>
      </c>
      <c r="C510" s="18" t="s">
        <v>797</v>
      </c>
      <c r="D510" s="20">
        <v>2</v>
      </c>
      <c r="E510" s="21">
        <v>24.1</v>
      </c>
      <c r="F510" s="21">
        <v>0</v>
      </c>
      <c r="G510" s="21">
        <v>24.1</v>
      </c>
      <c r="H510" s="21">
        <v>1098</v>
      </c>
      <c r="I510" s="21">
        <v>62</v>
      </c>
      <c r="J510" s="21">
        <v>1160</v>
      </c>
      <c r="K510" s="21">
        <v>0</v>
      </c>
      <c r="L510" s="21">
        <v>0</v>
      </c>
      <c r="M510" s="21">
        <v>0</v>
      </c>
      <c r="N510" s="21">
        <v>0</v>
      </c>
    </row>
    <row r="511" spans="1:14" ht="10.050000000000001" customHeight="1">
      <c r="A511" s="18" t="s">
        <v>433</v>
      </c>
      <c r="B511" s="19">
        <v>2014</v>
      </c>
      <c r="C511" s="18" t="s">
        <v>797</v>
      </c>
      <c r="D511" s="20">
        <v>2</v>
      </c>
      <c r="E511" s="21">
        <v>14538.1</v>
      </c>
      <c r="F511" s="21">
        <v>2341.6</v>
      </c>
      <c r="G511" s="21">
        <v>16879.7</v>
      </c>
      <c r="H511" s="21">
        <v>104302.3</v>
      </c>
      <c r="I511" s="21">
        <v>5442</v>
      </c>
      <c r="J511" s="21">
        <v>109744.3</v>
      </c>
      <c r="K511" s="21">
        <v>16331.6</v>
      </c>
      <c r="L511" s="21">
        <v>1754.1</v>
      </c>
      <c r="M511" s="21">
        <v>8044.6</v>
      </c>
      <c r="N511" s="21">
        <v>478.7</v>
      </c>
    </row>
    <row r="512" spans="1:14" ht="10.050000000000001" customHeight="1">
      <c r="A512" s="18" t="s">
        <v>445</v>
      </c>
      <c r="B512" s="19">
        <v>2014</v>
      </c>
      <c r="C512" s="18" t="s">
        <v>797</v>
      </c>
      <c r="D512" s="20">
        <v>3</v>
      </c>
      <c r="E512" s="21">
        <v>9426.1</v>
      </c>
      <c r="F512" s="21">
        <v>0</v>
      </c>
      <c r="G512" s="21">
        <v>9426.1</v>
      </c>
      <c r="H512" s="21">
        <v>50305.7</v>
      </c>
      <c r="I512" s="21">
        <v>869.1</v>
      </c>
      <c r="J512" s="21">
        <v>51174.8</v>
      </c>
      <c r="K512" s="21">
        <v>5505.3</v>
      </c>
      <c r="L512" s="21">
        <v>615.6</v>
      </c>
      <c r="M512" s="21">
        <v>5273.9</v>
      </c>
      <c r="N512" s="21">
        <v>135.80000000000001</v>
      </c>
    </row>
    <row r="513" spans="1:14" ht="10.050000000000001" customHeight="1">
      <c r="A513" s="18" t="s">
        <v>458</v>
      </c>
      <c r="B513" s="19">
        <v>2014</v>
      </c>
      <c r="C513" s="18" t="s">
        <v>797</v>
      </c>
      <c r="D513" s="20">
        <v>3</v>
      </c>
      <c r="E513" s="21">
        <v>9.8000000000000007</v>
      </c>
      <c r="F513" s="21">
        <v>0</v>
      </c>
      <c r="G513" s="21">
        <v>9.8000000000000007</v>
      </c>
      <c r="H513" s="21">
        <v>935.6</v>
      </c>
      <c r="I513" s="21">
        <v>48.8</v>
      </c>
      <c r="J513" s="21">
        <v>984.4</v>
      </c>
      <c r="K513" s="21">
        <v>0</v>
      </c>
      <c r="L513" s="21">
        <v>0</v>
      </c>
      <c r="M513" s="21">
        <v>0</v>
      </c>
      <c r="N513" s="21">
        <v>0</v>
      </c>
    </row>
    <row r="514" spans="1:14" ht="10.050000000000001" customHeight="1">
      <c r="A514" s="18" t="s">
        <v>433</v>
      </c>
      <c r="B514" s="19">
        <v>2014</v>
      </c>
      <c r="C514" s="18" t="s">
        <v>797</v>
      </c>
      <c r="D514" s="20">
        <v>3</v>
      </c>
      <c r="E514" s="21">
        <v>12681.3</v>
      </c>
      <c r="F514" s="21">
        <v>570</v>
      </c>
      <c r="G514" s="21">
        <v>13251.3</v>
      </c>
      <c r="H514" s="21">
        <v>88536.1</v>
      </c>
      <c r="I514" s="21">
        <v>4269.8</v>
      </c>
      <c r="J514" s="21">
        <v>92805.9</v>
      </c>
      <c r="K514" s="21">
        <v>9331.6</v>
      </c>
      <c r="L514" s="21">
        <v>788.8</v>
      </c>
      <c r="M514" s="21">
        <v>7656.9</v>
      </c>
      <c r="N514" s="21">
        <v>137.80000000000001</v>
      </c>
    </row>
    <row r="515" spans="1:14" ht="10.050000000000001" customHeight="1">
      <c r="A515" s="18" t="s">
        <v>445</v>
      </c>
      <c r="B515" s="19">
        <v>2014</v>
      </c>
      <c r="C515" s="18" t="s">
        <v>797</v>
      </c>
      <c r="D515" s="20">
        <v>4</v>
      </c>
      <c r="E515" s="21">
        <v>6156.1</v>
      </c>
      <c r="F515" s="21">
        <v>82.8</v>
      </c>
      <c r="G515" s="21">
        <v>6238.9</v>
      </c>
      <c r="H515" s="21">
        <v>49413.3</v>
      </c>
      <c r="I515" s="21">
        <v>599</v>
      </c>
      <c r="J515" s="21">
        <v>50012.3</v>
      </c>
      <c r="K515" s="21">
        <v>2599.6</v>
      </c>
      <c r="L515" s="21">
        <v>476.9</v>
      </c>
      <c r="M515" s="21">
        <v>2981.5</v>
      </c>
      <c r="N515" s="21">
        <v>385.7</v>
      </c>
    </row>
    <row r="516" spans="1:14" ht="10.050000000000001" customHeight="1">
      <c r="A516" s="18" t="s">
        <v>458</v>
      </c>
      <c r="B516" s="19">
        <v>2014</v>
      </c>
      <c r="C516" s="18" t="s">
        <v>797</v>
      </c>
      <c r="D516" s="20">
        <v>4</v>
      </c>
      <c r="E516" s="21">
        <v>0</v>
      </c>
      <c r="F516" s="21">
        <v>0</v>
      </c>
      <c r="G516" s="21">
        <v>0</v>
      </c>
      <c r="H516" s="21">
        <v>730.7</v>
      </c>
      <c r="I516" s="21">
        <v>48.8</v>
      </c>
      <c r="J516" s="21">
        <v>779.5</v>
      </c>
      <c r="K516" s="21">
        <v>0</v>
      </c>
      <c r="L516" s="21">
        <v>0</v>
      </c>
      <c r="M516" s="21">
        <v>0</v>
      </c>
      <c r="N516" s="21">
        <v>0</v>
      </c>
    </row>
    <row r="517" spans="1:14" ht="10.050000000000001" customHeight="1">
      <c r="A517" s="18" t="s">
        <v>433</v>
      </c>
      <c r="B517" s="19">
        <v>2014</v>
      </c>
      <c r="C517" s="18" t="s">
        <v>797</v>
      </c>
      <c r="D517" s="20">
        <v>4</v>
      </c>
      <c r="E517" s="21">
        <v>11309.9</v>
      </c>
      <c r="F517" s="21">
        <v>271.39999999999998</v>
      </c>
      <c r="G517" s="21">
        <v>11581.3</v>
      </c>
      <c r="H517" s="21">
        <v>71218.899999999994</v>
      </c>
      <c r="I517" s="21">
        <v>3202.2</v>
      </c>
      <c r="J517" s="21">
        <v>74421.100000000006</v>
      </c>
      <c r="K517" s="21">
        <v>4754.8999999999996</v>
      </c>
      <c r="L517" s="21">
        <v>761.6</v>
      </c>
      <c r="M517" s="21">
        <v>5075.5</v>
      </c>
      <c r="N517" s="21">
        <v>262.89999999999998</v>
      </c>
    </row>
    <row r="518" spans="1:14" ht="10.050000000000001" customHeight="1">
      <c r="A518" s="18" t="s">
        <v>445</v>
      </c>
      <c r="B518" s="19">
        <v>2014</v>
      </c>
      <c r="C518" s="18" t="s">
        <v>797</v>
      </c>
      <c r="D518" s="20">
        <v>5</v>
      </c>
      <c r="E518" s="21">
        <v>3798.7</v>
      </c>
      <c r="F518" s="21">
        <v>61.7</v>
      </c>
      <c r="G518" s="21">
        <v>3860.4</v>
      </c>
      <c r="H518" s="21">
        <v>26941.8</v>
      </c>
      <c r="I518" s="21">
        <v>636.4</v>
      </c>
      <c r="J518" s="21">
        <v>27578.2</v>
      </c>
      <c r="K518" s="21">
        <v>700.7</v>
      </c>
      <c r="L518" s="21">
        <v>135.4</v>
      </c>
      <c r="M518" s="21">
        <v>2018.6</v>
      </c>
      <c r="N518" s="21">
        <v>15.8</v>
      </c>
    </row>
    <row r="519" spans="1:14" ht="10.050000000000001" customHeight="1">
      <c r="A519" s="18" t="s">
        <v>458</v>
      </c>
      <c r="B519" s="19">
        <v>2014</v>
      </c>
      <c r="C519" s="18" t="s">
        <v>797</v>
      </c>
      <c r="D519" s="20">
        <v>5</v>
      </c>
      <c r="E519" s="21">
        <v>0</v>
      </c>
      <c r="F519" s="21">
        <v>0</v>
      </c>
      <c r="G519" s="21">
        <v>0</v>
      </c>
      <c r="H519" s="21">
        <v>541.5</v>
      </c>
      <c r="I519" s="21">
        <v>47.7</v>
      </c>
      <c r="J519" s="21">
        <v>589.20000000000005</v>
      </c>
      <c r="K519" s="21">
        <v>0</v>
      </c>
      <c r="L519" s="21">
        <v>0</v>
      </c>
      <c r="M519" s="21">
        <v>0</v>
      </c>
      <c r="N519" s="21">
        <v>0</v>
      </c>
    </row>
    <row r="520" spans="1:14" ht="10.050000000000001" customHeight="1">
      <c r="A520" s="18" t="s">
        <v>433</v>
      </c>
      <c r="B520" s="19">
        <v>2014</v>
      </c>
      <c r="C520" s="18" t="s">
        <v>797</v>
      </c>
      <c r="D520" s="20">
        <v>5</v>
      </c>
      <c r="E520" s="21">
        <v>7156.6</v>
      </c>
      <c r="F520" s="21">
        <v>0</v>
      </c>
      <c r="G520" s="21">
        <v>7156.6</v>
      </c>
      <c r="H520" s="21">
        <v>58153.8</v>
      </c>
      <c r="I520" s="21">
        <v>2766.6</v>
      </c>
      <c r="J520" s="21">
        <v>60920.4</v>
      </c>
      <c r="K520" s="21">
        <v>1568.1</v>
      </c>
      <c r="L520" s="21">
        <v>984.9</v>
      </c>
      <c r="M520" s="21">
        <v>4050.7</v>
      </c>
      <c r="N520" s="21">
        <v>121.1</v>
      </c>
    </row>
    <row r="521" spans="1:14" ht="10.050000000000001" customHeight="1">
      <c r="A521" s="18" t="s">
        <v>445</v>
      </c>
      <c r="B521" s="19">
        <v>2014</v>
      </c>
      <c r="C521" s="18" t="s">
        <v>797</v>
      </c>
      <c r="D521" s="20">
        <v>6</v>
      </c>
      <c r="E521" s="21">
        <v>3038.8</v>
      </c>
      <c r="F521" s="21">
        <v>74.3</v>
      </c>
      <c r="G521" s="21">
        <v>3113.1</v>
      </c>
      <c r="H521" s="21">
        <v>11957</v>
      </c>
      <c r="I521" s="21">
        <v>431.6</v>
      </c>
      <c r="J521" s="21">
        <v>12388.6</v>
      </c>
      <c r="K521" s="21">
        <v>148.30000000000001</v>
      </c>
      <c r="L521" s="21">
        <v>289.89999999999998</v>
      </c>
      <c r="M521" s="21">
        <v>670.9</v>
      </c>
      <c r="N521" s="21">
        <v>178.4</v>
      </c>
    </row>
    <row r="522" spans="1:14" ht="10.050000000000001" customHeight="1">
      <c r="A522" s="18" t="s">
        <v>458</v>
      </c>
      <c r="B522" s="19">
        <v>2014</v>
      </c>
      <c r="C522" s="18" t="s">
        <v>797</v>
      </c>
      <c r="D522" s="20">
        <v>6</v>
      </c>
      <c r="E522" s="21">
        <v>71.900000000000006</v>
      </c>
      <c r="F522" s="21">
        <v>28.1</v>
      </c>
      <c r="G522" s="21">
        <v>100</v>
      </c>
      <c r="H522" s="21">
        <v>382.7</v>
      </c>
      <c r="I522" s="21">
        <v>45.4</v>
      </c>
      <c r="J522" s="21">
        <v>428.1</v>
      </c>
      <c r="K522" s="21">
        <v>0</v>
      </c>
      <c r="L522" s="21">
        <v>0</v>
      </c>
      <c r="M522" s="21">
        <v>0</v>
      </c>
      <c r="N522" s="21">
        <v>0</v>
      </c>
    </row>
    <row r="523" spans="1:14" ht="10.050000000000001" customHeight="1">
      <c r="A523" s="18" t="s">
        <v>433</v>
      </c>
      <c r="B523" s="19">
        <v>2014</v>
      </c>
      <c r="C523" s="18" t="s">
        <v>797</v>
      </c>
      <c r="D523" s="20">
        <v>6</v>
      </c>
      <c r="E523" s="21">
        <v>4223.5</v>
      </c>
      <c r="F523" s="21">
        <v>6.8</v>
      </c>
      <c r="G523" s="21">
        <v>4230.3</v>
      </c>
      <c r="H523" s="21">
        <v>33528</v>
      </c>
      <c r="I523" s="21">
        <v>2494.1</v>
      </c>
      <c r="J523" s="21">
        <v>36022.1</v>
      </c>
      <c r="K523" s="21">
        <v>1094.8</v>
      </c>
      <c r="L523" s="21">
        <v>787.9</v>
      </c>
      <c r="M523" s="21">
        <v>1187.2</v>
      </c>
      <c r="N523" s="21">
        <v>74</v>
      </c>
    </row>
    <row r="524" spans="1:14" ht="10.050000000000001" customHeight="1">
      <c r="A524" s="18" t="s">
        <v>445</v>
      </c>
      <c r="B524" s="19">
        <v>2014</v>
      </c>
      <c r="C524" s="18" t="s">
        <v>798</v>
      </c>
      <c r="D524" s="20">
        <v>7</v>
      </c>
      <c r="E524" s="21">
        <v>6764.1</v>
      </c>
      <c r="F524" s="21">
        <v>97</v>
      </c>
      <c r="G524" s="21">
        <v>6861.1</v>
      </c>
      <c r="H524" s="21">
        <v>14564</v>
      </c>
      <c r="I524" s="21">
        <v>453.5</v>
      </c>
      <c r="J524" s="21">
        <v>15017.5</v>
      </c>
      <c r="K524" s="21">
        <v>1253.4000000000001</v>
      </c>
      <c r="L524" s="21">
        <v>1180</v>
      </c>
      <c r="M524" s="21">
        <v>72.7</v>
      </c>
      <c r="N524" s="21">
        <v>-4.9000000000000004</v>
      </c>
    </row>
    <row r="525" spans="1:14" ht="10.050000000000001" customHeight="1">
      <c r="A525" s="18" t="s">
        <v>458</v>
      </c>
      <c r="B525" s="19">
        <v>2014</v>
      </c>
      <c r="C525" s="18" t="s">
        <v>798</v>
      </c>
      <c r="D525" s="20">
        <v>7</v>
      </c>
      <c r="E525" s="21">
        <v>39.1</v>
      </c>
      <c r="F525" s="21">
        <v>0</v>
      </c>
      <c r="G525" s="21">
        <v>39.1</v>
      </c>
      <c r="H525" s="21">
        <v>308.89999999999998</v>
      </c>
      <c r="I525" s="21">
        <v>45.4</v>
      </c>
      <c r="J525" s="21">
        <v>354.3</v>
      </c>
      <c r="K525" s="21">
        <v>0</v>
      </c>
      <c r="L525" s="21">
        <v>15.3</v>
      </c>
      <c r="M525" s="21">
        <v>15.3</v>
      </c>
      <c r="N525" s="21">
        <v>0</v>
      </c>
    </row>
    <row r="526" spans="1:14" ht="10.050000000000001" customHeight="1">
      <c r="A526" s="18" t="s">
        <v>433</v>
      </c>
      <c r="B526" s="19">
        <v>2014</v>
      </c>
      <c r="C526" s="18" t="s">
        <v>798</v>
      </c>
      <c r="D526" s="20">
        <v>7</v>
      </c>
      <c r="E526" s="21">
        <v>182159.6</v>
      </c>
      <c r="F526" s="21">
        <v>5215.5</v>
      </c>
      <c r="G526" s="21">
        <v>187375.1</v>
      </c>
      <c r="H526" s="21">
        <v>197596.3</v>
      </c>
      <c r="I526" s="21">
        <v>6706.3</v>
      </c>
      <c r="J526" s="21">
        <v>204302.6</v>
      </c>
      <c r="K526" s="21">
        <v>56842.9</v>
      </c>
      <c r="L526" s="21">
        <v>63871.5</v>
      </c>
      <c r="M526" s="21">
        <v>7993.6</v>
      </c>
      <c r="N526" s="21">
        <v>130</v>
      </c>
    </row>
    <row r="527" spans="1:14" ht="10.050000000000001" customHeight="1">
      <c r="A527" s="18" t="s">
        <v>445</v>
      </c>
      <c r="B527" s="19">
        <v>2014</v>
      </c>
      <c r="C527" s="18" t="s">
        <v>798</v>
      </c>
      <c r="D527" s="20">
        <v>8</v>
      </c>
      <c r="E527" s="21">
        <v>70824.100000000006</v>
      </c>
      <c r="F527" s="21">
        <v>1499.8</v>
      </c>
      <c r="G527" s="21">
        <v>72323.899999999994</v>
      </c>
      <c r="H527" s="21">
        <v>80483.8</v>
      </c>
      <c r="I527" s="21">
        <v>1146</v>
      </c>
      <c r="J527" s="21">
        <v>81629.8</v>
      </c>
      <c r="K527" s="21">
        <v>13721.7</v>
      </c>
      <c r="L527" s="21">
        <v>13644.1</v>
      </c>
      <c r="M527" s="21">
        <v>1107.7</v>
      </c>
      <c r="N527" s="21">
        <v>45.6</v>
      </c>
    </row>
    <row r="528" spans="1:14" ht="10.050000000000001" customHeight="1">
      <c r="A528" s="18" t="s">
        <v>458</v>
      </c>
      <c r="B528" s="19">
        <v>2014</v>
      </c>
      <c r="C528" s="18" t="s">
        <v>798</v>
      </c>
      <c r="D528" s="20">
        <v>8</v>
      </c>
      <c r="E528" s="21">
        <v>3186.3</v>
      </c>
      <c r="F528" s="21">
        <v>0</v>
      </c>
      <c r="G528" s="21">
        <v>3186.3</v>
      </c>
      <c r="H528" s="21">
        <v>3395.8</v>
      </c>
      <c r="I528" s="21">
        <v>45.4</v>
      </c>
      <c r="J528" s="21">
        <v>3441.2</v>
      </c>
      <c r="K528" s="21">
        <v>96</v>
      </c>
      <c r="L528" s="21">
        <v>511.4</v>
      </c>
      <c r="M528" s="21">
        <v>414.6</v>
      </c>
      <c r="N528" s="21">
        <v>0.8</v>
      </c>
    </row>
    <row r="529" spans="1:14" ht="10.050000000000001" customHeight="1">
      <c r="A529" s="18" t="s">
        <v>433</v>
      </c>
      <c r="B529" s="19">
        <v>2014</v>
      </c>
      <c r="C529" s="18" t="s">
        <v>798</v>
      </c>
      <c r="D529" s="20">
        <v>8</v>
      </c>
      <c r="E529" s="21">
        <v>53878.6</v>
      </c>
      <c r="F529" s="21">
        <v>1517.3</v>
      </c>
      <c r="G529" s="21">
        <v>55395.9</v>
      </c>
      <c r="H529" s="21">
        <v>225022.7</v>
      </c>
      <c r="I529" s="21">
        <v>6618.4</v>
      </c>
      <c r="J529" s="21">
        <v>231641.1</v>
      </c>
      <c r="K529" s="21">
        <v>64457.4</v>
      </c>
      <c r="L529" s="21">
        <v>25539</v>
      </c>
      <c r="M529" s="21">
        <v>17745.400000000001</v>
      </c>
      <c r="N529" s="21">
        <v>178.5</v>
      </c>
    </row>
    <row r="530" spans="1:14" ht="10.050000000000001" customHeight="1">
      <c r="A530" s="18" t="s">
        <v>445</v>
      </c>
      <c r="B530" s="19">
        <v>2014</v>
      </c>
      <c r="C530" s="18" t="s">
        <v>798</v>
      </c>
      <c r="D530" s="20">
        <v>9</v>
      </c>
      <c r="E530" s="21">
        <v>62652.1</v>
      </c>
      <c r="F530" s="21">
        <v>1430.1</v>
      </c>
      <c r="G530" s="21">
        <v>64082.2</v>
      </c>
      <c r="H530" s="21">
        <v>109504</v>
      </c>
      <c r="I530" s="21">
        <v>1693.5</v>
      </c>
      <c r="J530" s="21">
        <v>111197.5</v>
      </c>
      <c r="K530" s="21">
        <v>29442.5</v>
      </c>
      <c r="L530" s="21">
        <v>29145.1</v>
      </c>
      <c r="M530" s="21">
        <v>13301.1</v>
      </c>
      <c r="N530" s="21">
        <v>145.80000000000001</v>
      </c>
    </row>
    <row r="531" spans="1:14" ht="10.050000000000001" customHeight="1">
      <c r="A531" s="18" t="s">
        <v>458</v>
      </c>
      <c r="B531" s="19">
        <v>2014</v>
      </c>
      <c r="C531" s="18" t="s">
        <v>798</v>
      </c>
      <c r="D531" s="20">
        <v>9</v>
      </c>
      <c r="E531" s="21">
        <v>2676.8</v>
      </c>
      <c r="F531" s="21">
        <v>101.7</v>
      </c>
      <c r="G531" s="21">
        <v>2778.5</v>
      </c>
      <c r="H531" s="21">
        <v>5892.4</v>
      </c>
      <c r="I531" s="21">
        <v>147.1</v>
      </c>
      <c r="J531" s="21">
        <v>6039.5</v>
      </c>
      <c r="K531" s="21">
        <v>125</v>
      </c>
      <c r="L531" s="21">
        <v>159.30000000000001</v>
      </c>
      <c r="M531" s="21">
        <v>128.19999999999999</v>
      </c>
      <c r="N531" s="21">
        <v>2.1</v>
      </c>
    </row>
    <row r="532" spans="1:14" ht="10.050000000000001" customHeight="1">
      <c r="A532" s="18" t="s">
        <v>433</v>
      </c>
      <c r="B532" s="19">
        <v>2014</v>
      </c>
      <c r="C532" s="18" t="s">
        <v>798</v>
      </c>
      <c r="D532" s="20">
        <v>9</v>
      </c>
      <c r="E532" s="21">
        <v>22320.9</v>
      </c>
      <c r="F532" s="21">
        <v>1491.6</v>
      </c>
      <c r="G532" s="21">
        <v>23812.5</v>
      </c>
      <c r="H532" s="21">
        <v>217860.7</v>
      </c>
      <c r="I532" s="21">
        <v>7486.3</v>
      </c>
      <c r="J532" s="21">
        <v>225347</v>
      </c>
      <c r="K532" s="21">
        <v>50916</v>
      </c>
      <c r="L532" s="21">
        <v>2509.4</v>
      </c>
      <c r="M532" s="21">
        <v>15699.3</v>
      </c>
      <c r="N532" s="21">
        <v>351.5</v>
      </c>
    </row>
    <row r="533" spans="1:14" ht="10.050000000000001" customHeight="1">
      <c r="A533" s="18" t="s">
        <v>445</v>
      </c>
      <c r="B533" s="19">
        <v>2014</v>
      </c>
      <c r="C533" s="18" t="s">
        <v>798</v>
      </c>
      <c r="D533" s="20">
        <v>10</v>
      </c>
      <c r="E533" s="21">
        <v>13918.7</v>
      </c>
      <c r="F533" s="21">
        <v>2409.8000000000002</v>
      </c>
      <c r="G533" s="21">
        <v>16328.5</v>
      </c>
      <c r="H533" s="21">
        <v>103391.4</v>
      </c>
      <c r="I533" s="21">
        <v>2716.9</v>
      </c>
      <c r="J533" s="21">
        <v>106108.3</v>
      </c>
      <c r="K533" s="21">
        <v>23108.2</v>
      </c>
      <c r="L533" s="21">
        <v>2758</v>
      </c>
      <c r="M533" s="21">
        <v>9021.7999999999993</v>
      </c>
      <c r="N533" s="21">
        <v>70.599999999999994</v>
      </c>
    </row>
    <row r="534" spans="1:14" ht="10.050000000000001" customHeight="1">
      <c r="A534" s="18" t="s">
        <v>458</v>
      </c>
      <c r="B534" s="19">
        <v>2014</v>
      </c>
      <c r="C534" s="18" t="s">
        <v>798</v>
      </c>
      <c r="D534" s="20">
        <v>10</v>
      </c>
      <c r="E534" s="21">
        <v>223</v>
      </c>
      <c r="F534" s="21">
        <v>18.7</v>
      </c>
      <c r="G534" s="21">
        <v>241.7</v>
      </c>
      <c r="H534" s="21">
        <v>5843.5</v>
      </c>
      <c r="I534" s="21">
        <v>165.8</v>
      </c>
      <c r="J534" s="21">
        <v>6009.3</v>
      </c>
      <c r="K534" s="21">
        <v>55</v>
      </c>
      <c r="L534" s="21">
        <v>2.2999999999999998</v>
      </c>
      <c r="M534" s="21">
        <v>72.3</v>
      </c>
      <c r="N534" s="21">
        <v>0</v>
      </c>
    </row>
    <row r="535" spans="1:14" ht="10.050000000000001" customHeight="1">
      <c r="A535" s="18" t="s">
        <v>433</v>
      </c>
      <c r="B535" s="19">
        <v>2014</v>
      </c>
      <c r="C535" s="18" t="s">
        <v>798</v>
      </c>
      <c r="D535" s="20">
        <v>10</v>
      </c>
      <c r="E535" s="21">
        <v>14752.3</v>
      </c>
      <c r="F535" s="21">
        <v>3096.7</v>
      </c>
      <c r="G535" s="21">
        <v>17849</v>
      </c>
      <c r="H535" s="21">
        <v>201080.3</v>
      </c>
      <c r="I535" s="21">
        <v>7921.8</v>
      </c>
      <c r="J535" s="21">
        <v>209002.1</v>
      </c>
      <c r="K535" s="21">
        <v>43784.6</v>
      </c>
      <c r="L535" s="21">
        <v>1502.9</v>
      </c>
      <c r="M535" s="21">
        <v>8542.9000000000106</v>
      </c>
      <c r="N535" s="21">
        <v>91.9</v>
      </c>
    </row>
    <row r="536" spans="1:14" ht="10.050000000000001" customHeight="1">
      <c r="A536" s="18" t="s">
        <v>445</v>
      </c>
      <c r="B536" s="19">
        <v>2014</v>
      </c>
      <c r="C536" s="18" t="s">
        <v>798</v>
      </c>
      <c r="D536" s="20">
        <v>11</v>
      </c>
      <c r="E536" s="21">
        <v>7226.3</v>
      </c>
      <c r="F536" s="21">
        <v>1691.8</v>
      </c>
      <c r="G536" s="21">
        <v>8918.1</v>
      </c>
      <c r="H536" s="21">
        <v>105265</v>
      </c>
      <c r="I536" s="21">
        <v>3373.3</v>
      </c>
      <c r="J536" s="21">
        <v>108638.3</v>
      </c>
      <c r="K536" s="21">
        <v>19279.900000000001</v>
      </c>
      <c r="L536" s="21">
        <v>970.7</v>
      </c>
      <c r="M536" s="21">
        <v>4663.8999999999996</v>
      </c>
      <c r="N536" s="21">
        <v>135.19999999999999</v>
      </c>
    </row>
    <row r="537" spans="1:14" ht="10.050000000000001" customHeight="1">
      <c r="A537" s="18" t="s">
        <v>458</v>
      </c>
      <c r="B537" s="19">
        <v>2014</v>
      </c>
      <c r="C537" s="18" t="s">
        <v>798</v>
      </c>
      <c r="D537" s="20">
        <v>11</v>
      </c>
      <c r="E537" s="21">
        <v>24.8</v>
      </c>
      <c r="F537" s="21">
        <v>171</v>
      </c>
      <c r="G537" s="21">
        <v>195.8</v>
      </c>
      <c r="H537" s="21">
        <v>5532.5</v>
      </c>
      <c r="I537" s="21">
        <v>337.6</v>
      </c>
      <c r="J537" s="21">
        <v>5870.1</v>
      </c>
      <c r="K537" s="21">
        <v>57.3</v>
      </c>
      <c r="L537" s="21">
        <v>2.2999999999999998</v>
      </c>
      <c r="M537" s="21">
        <v>0</v>
      </c>
      <c r="N537" s="21">
        <v>0</v>
      </c>
    </row>
    <row r="538" spans="1:14" ht="10.050000000000001" customHeight="1">
      <c r="A538" s="18" t="s">
        <v>433</v>
      </c>
      <c r="B538" s="19">
        <v>2014</v>
      </c>
      <c r="C538" s="18" t="s">
        <v>798</v>
      </c>
      <c r="D538" s="20">
        <v>11</v>
      </c>
      <c r="E538" s="21">
        <v>12013</v>
      </c>
      <c r="F538" s="21">
        <v>3784.2</v>
      </c>
      <c r="G538" s="21">
        <v>15797.2</v>
      </c>
      <c r="H538" s="21">
        <v>187142.5</v>
      </c>
      <c r="I538" s="21">
        <v>9218.4</v>
      </c>
      <c r="J538" s="21">
        <v>196360.9</v>
      </c>
      <c r="K538" s="21">
        <v>37077.9</v>
      </c>
      <c r="L538" s="21">
        <v>883.8</v>
      </c>
      <c r="M538" s="21">
        <v>6964.5</v>
      </c>
      <c r="N538" s="21">
        <v>626.29999999999995</v>
      </c>
    </row>
    <row r="539" spans="1:14" ht="10.050000000000001" customHeight="1">
      <c r="A539" s="18" t="s">
        <v>445</v>
      </c>
      <c r="B539" s="19">
        <v>2014</v>
      </c>
      <c r="C539" s="18" t="s">
        <v>798</v>
      </c>
      <c r="D539" s="20">
        <v>12</v>
      </c>
      <c r="E539" s="21">
        <v>7474.3</v>
      </c>
      <c r="F539" s="21">
        <v>926</v>
      </c>
      <c r="G539" s="21">
        <v>8400.2999999999993</v>
      </c>
      <c r="H539" s="21">
        <v>98215</v>
      </c>
      <c r="I539" s="21">
        <v>3497</v>
      </c>
      <c r="J539" s="21">
        <v>101712</v>
      </c>
      <c r="K539" s="21">
        <v>15422.2</v>
      </c>
      <c r="L539" s="21">
        <v>741.5</v>
      </c>
      <c r="M539" s="21">
        <v>4498.7</v>
      </c>
      <c r="N539" s="21">
        <v>100.7</v>
      </c>
    </row>
    <row r="540" spans="1:14" ht="10.050000000000001" customHeight="1">
      <c r="A540" s="18" t="s">
        <v>458</v>
      </c>
      <c r="B540" s="19">
        <v>2014</v>
      </c>
      <c r="C540" s="18" t="s">
        <v>798</v>
      </c>
      <c r="D540" s="20">
        <v>12</v>
      </c>
      <c r="E540" s="21">
        <v>19.3</v>
      </c>
      <c r="F540" s="21">
        <v>31.3</v>
      </c>
      <c r="G540" s="21">
        <v>50.6</v>
      </c>
      <c r="H540" s="21">
        <v>5315.5</v>
      </c>
      <c r="I540" s="21">
        <v>368.9</v>
      </c>
      <c r="J540" s="21">
        <v>5684.4</v>
      </c>
      <c r="K540" s="21">
        <v>57.1</v>
      </c>
      <c r="L540" s="21">
        <v>0</v>
      </c>
      <c r="M540" s="21">
        <v>0</v>
      </c>
      <c r="N540" s="21">
        <v>0.2</v>
      </c>
    </row>
    <row r="541" spans="1:14" ht="10.050000000000001" customHeight="1">
      <c r="A541" s="18" t="s">
        <v>433</v>
      </c>
      <c r="B541" s="19">
        <v>2014</v>
      </c>
      <c r="C541" s="18" t="s">
        <v>798</v>
      </c>
      <c r="D541" s="20">
        <v>12</v>
      </c>
      <c r="E541" s="21">
        <v>10396.299999999999</v>
      </c>
      <c r="F541" s="21">
        <v>4058.3</v>
      </c>
      <c r="G541" s="21">
        <v>14454.6</v>
      </c>
      <c r="H541" s="21">
        <v>174663.5</v>
      </c>
      <c r="I541" s="21">
        <v>10155.799999999999</v>
      </c>
      <c r="J541" s="21">
        <v>184819.3</v>
      </c>
      <c r="K541" s="21">
        <v>31659.5</v>
      </c>
      <c r="L541" s="21">
        <v>1536</v>
      </c>
      <c r="M541" s="21">
        <v>6657.1</v>
      </c>
      <c r="N541" s="21">
        <v>297.39999999999998</v>
      </c>
    </row>
    <row r="542" spans="1:14" ht="10.050000000000001" customHeight="1">
      <c r="A542" s="18" t="s">
        <v>445</v>
      </c>
      <c r="B542" s="19">
        <v>2015</v>
      </c>
      <c r="C542" s="18" t="s">
        <v>798</v>
      </c>
      <c r="D542" s="20">
        <v>1</v>
      </c>
      <c r="E542" s="21">
        <v>7847.2</v>
      </c>
      <c r="F542" s="21">
        <v>745.3</v>
      </c>
      <c r="G542" s="21">
        <v>8592.5</v>
      </c>
      <c r="H542" s="21">
        <v>101058.3</v>
      </c>
      <c r="I542" s="21">
        <v>2750.1</v>
      </c>
      <c r="J542" s="21">
        <v>103808.4</v>
      </c>
      <c r="K542" s="21">
        <v>11826.3</v>
      </c>
      <c r="L542" s="21">
        <v>621.1</v>
      </c>
      <c r="M542" s="21">
        <v>4124.2</v>
      </c>
      <c r="N542" s="21">
        <v>92.8</v>
      </c>
    </row>
    <row r="543" spans="1:14" ht="10.050000000000001" customHeight="1">
      <c r="A543" s="18" t="s">
        <v>458</v>
      </c>
      <c r="B543" s="19">
        <v>2015</v>
      </c>
      <c r="C543" s="18" t="s">
        <v>798</v>
      </c>
      <c r="D543" s="20">
        <v>1</v>
      </c>
      <c r="E543" s="21">
        <v>2.2999999999999998</v>
      </c>
      <c r="F543" s="21">
        <v>47.6</v>
      </c>
      <c r="G543" s="21">
        <v>49.9</v>
      </c>
      <c r="H543" s="21">
        <v>5066.7</v>
      </c>
      <c r="I543" s="21">
        <v>377</v>
      </c>
      <c r="J543" s="21">
        <v>5443.7</v>
      </c>
      <c r="K543" s="21">
        <v>54.6</v>
      </c>
      <c r="L543" s="21">
        <v>0</v>
      </c>
      <c r="M543" s="21">
        <v>2.2999999999999998</v>
      </c>
      <c r="N543" s="21">
        <v>0.2</v>
      </c>
    </row>
    <row r="544" spans="1:14" ht="10.050000000000001" customHeight="1">
      <c r="A544" s="18" t="s">
        <v>433</v>
      </c>
      <c r="B544" s="19">
        <v>2015</v>
      </c>
      <c r="C544" s="18" t="s">
        <v>798</v>
      </c>
      <c r="D544" s="20">
        <v>1</v>
      </c>
      <c r="E544" s="21">
        <v>15187.4</v>
      </c>
      <c r="F544" s="21">
        <v>2923.7</v>
      </c>
      <c r="G544" s="21">
        <v>18111.099999999999</v>
      </c>
      <c r="H544" s="21">
        <v>161386.70000000001</v>
      </c>
      <c r="I544" s="21">
        <v>7537.1</v>
      </c>
      <c r="J544" s="21">
        <v>168923.8</v>
      </c>
      <c r="K544" s="21">
        <v>24818.3</v>
      </c>
      <c r="L544" s="21">
        <v>2531.6</v>
      </c>
      <c r="M544" s="21">
        <v>8707.2999999999993</v>
      </c>
      <c r="N544" s="21">
        <v>507</v>
      </c>
    </row>
    <row r="545" spans="1:14" ht="10.050000000000001" customHeight="1">
      <c r="A545" s="18" t="s">
        <v>445</v>
      </c>
      <c r="B545" s="19">
        <v>2015</v>
      </c>
      <c r="C545" s="18" t="s">
        <v>798</v>
      </c>
      <c r="D545" s="20">
        <v>2</v>
      </c>
      <c r="E545" s="21">
        <v>5316.1</v>
      </c>
      <c r="F545" s="21">
        <v>242.7</v>
      </c>
      <c r="G545" s="21">
        <v>5558.8</v>
      </c>
      <c r="H545" s="21">
        <v>83574.399999999994</v>
      </c>
      <c r="I545" s="21">
        <v>1457.5</v>
      </c>
      <c r="J545" s="21">
        <v>85031.9</v>
      </c>
      <c r="K545" s="21">
        <v>9079.2999999999993</v>
      </c>
      <c r="L545" s="21">
        <v>649.20000000000005</v>
      </c>
      <c r="M545" s="21">
        <v>3292.5</v>
      </c>
      <c r="N545" s="21">
        <v>103.5</v>
      </c>
    </row>
    <row r="546" spans="1:14" ht="10.050000000000001" customHeight="1">
      <c r="A546" s="18" t="s">
        <v>458</v>
      </c>
      <c r="B546" s="19">
        <v>2015</v>
      </c>
      <c r="C546" s="18" t="s">
        <v>798</v>
      </c>
      <c r="D546" s="20">
        <v>2</v>
      </c>
      <c r="E546" s="21">
        <v>33.200000000000003</v>
      </c>
      <c r="F546" s="21">
        <v>0</v>
      </c>
      <c r="G546" s="21">
        <v>33.200000000000003</v>
      </c>
      <c r="H546" s="21">
        <v>4825.8999999999996</v>
      </c>
      <c r="I546" s="21">
        <v>366.4</v>
      </c>
      <c r="J546" s="21">
        <v>5192.3</v>
      </c>
      <c r="K546" s="21">
        <v>54.2</v>
      </c>
      <c r="L546" s="21">
        <v>0</v>
      </c>
      <c r="M546" s="21">
        <v>0</v>
      </c>
      <c r="N546" s="21">
        <v>0.4</v>
      </c>
    </row>
    <row r="547" spans="1:14" ht="10.050000000000001" customHeight="1">
      <c r="A547" s="18" t="s">
        <v>433</v>
      </c>
      <c r="B547" s="19">
        <v>2015</v>
      </c>
      <c r="C547" s="18" t="s">
        <v>798</v>
      </c>
      <c r="D547" s="20">
        <v>2</v>
      </c>
      <c r="E547" s="21">
        <v>12232.2</v>
      </c>
      <c r="F547" s="21">
        <v>347.3</v>
      </c>
      <c r="G547" s="21">
        <v>12579.5</v>
      </c>
      <c r="H547" s="21">
        <v>148638.20000000001</v>
      </c>
      <c r="I547" s="21">
        <v>4229.5</v>
      </c>
      <c r="J547" s="21">
        <v>152867.70000000001</v>
      </c>
      <c r="K547" s="21">
        <v>19433.900000000001</v>
      </c>
      <c r="L547" s="21">
        <v>1705.7</v>
      </c>
      <c r="M547" s="21">
        <v>6841</v>
      </c>
      <c r="N547" s="21">
        <v>249</v>
      </c>
    </row>
    <row r="548" spans="1:14" ht="10.050000000000001" customHeight="1">
      <c r="A548" s="18" t="s">
        <v>445</v>
      </c>
      <c r="B548" s="19">
        <v>2015</v>
      </c>
      <c r="C548" s="18" t="s">
        <v>798</v>
      </c>
      <c r="D548" s="20">
        <v>3</v>
      </c>
      <c r="E548" s="21">
        <v>6488.9</v>
      </c>
      <c r="F548" s="21">
        <v>65.2</v>
      </c>
      <c r="G548" s="21">
        <v>6554.1</v>
      </c>
      <c r="H548" s="21">
        <v>83890.3</v>
      </c>
      <c r="I548" s="21">
        <v>1280.9000000000001</v>
      </c>
      <c r="J548" s="21">
        <v>85171.199999999997</v>
      </c>
      <c r="K548" s="21">
        <v>5344.5</v>
      </c>
      <c r="L548" s="21">
        <v>412.8</v>
      </c>
      <c r="M548" s="21">
        <v>4013.9</v>
      </c>
      <c r="N548" s="21">
        <v>133.6</v>
      </c>
    </row>
    <row r="549" spans="1:14" ht="10.050000000000001" customHeight="1">
      <c r="A549" s="18" t="s">
        <v>458</v>
      </c>
      <c r="B549" s="19">
        <v>2015</v>
      </c>
      <c r="C549" s="18" t="s">
        <v>798</v>
      </c>
      <c r="D549" s="20">
        <v>3</v>
      </c>
      <c r="E549" s="21">
        <v>23.8</v>
      </c>
      <c r="F549" s="21">
        <v>-47.6</v>
      </c>
      <c r="G549" s="21">
        <v>-23.8</v>
      </c>
      <c r="H549" s="21">
        <v>4641.5</v>
      </c>
      <c r="I549" s="21">
        <v>303.3</v>
      </c>
      <c r="J549" s="21">
        <v>4944.8</v>
      </c>
      <c r="K549" s="21">
        <v>54</v>
      </c>
      <c r="L549" s="21">
        <v>0</v>
      </c>
      <c r="M549" s="21">
        <v>0</v>
      </c>
      <c r="N549" s="21">
        <v>0.2</v>
      </c>
    </row>
    <row r="550" spans="1:14" ht="10.050000000000001" customHeight="1">
      <c r="A550" s="18" t="s">
        <v>433</v>
      </c>
      <c r="B550" s="19">
        <v>2015</v>
      </c>
      <c r="C550" s="18" t="s">
        <v>798</v>
      </c>
      <c r="D550" s="20">
        <v>3</v>
      </c>
      <c r="E550" s="21">
        <v>13914.7</v>
      </c>
      <c r="F550" s="21">
        <v>104.2</v>
      </c>
      <c r="G550" s="21">
        <v>14018.9</v>
      </c>
      <c r="H550" s="21">
        <v>131296.6</v>
      </c>
      <c r="I550" s="21">
        <v>2898.6</v>
      </c>
      <c r="J550" s="21">
        <v>134195.20000000001</v>
      </c>
      <c r="K550" s="21">
        <v>12342.7</v>
      </c>
      <c r="L550" s="21">
        <v>1198.2</v>
      </c>
      <c r="M550" s="21">
        <v>7728.7</v>
      </c>
      <c r="N550" s="21">
        <v>560.5</v>
      </c>
    </row>
    <row r="551" spans="1:14" ht="10.050000000000001" customHeight="1">
      <c r="A551" s="18" t="s">
        <v>445</v>
      </c>
      <c r="B551" s="19">
        <v>2015</v>
      </c>
      <c r="C551" s="18" t="s">
        <v>798</v>
      </c>
      <c r="D551" s="20">
        <v>4</v>
      </c>
      <c r="E551" s="21">
        <v>4328.6000000000004</v>
      </c>
      <c r="F551" s="21">
        <v>0</v>
      </c>
      <c r="G551" s="21">
        <v>4328.6000000000004</v>
      </c>
      <c r="H551" s="21">
        <v>80778.399999999994</v>
      </c>
      <c r="I551" s="21">
        <v>810</v>
      </c>
      <c r="J551" s="21">
        <v>81588.399999999994</v>
      </c>
      <c r="K551" s="21">
        <v>3067.5</v>
      </c>
      <c r="L551" s="21">
        <v>234.3</v>
      </c>
      <c r="M551" s="21">
        <v>2399.8000000000002</v>
      </c>
      <c r="N551" s="21">
        <v>121.9</v>
      </c>
    </row>
    <row r="552" spans="1:14" ht="10.050000000000001" customHeight="1">
      <c r="A552" s="18" t="s">
        <v>458</v>
      </c>
      <c r="B552" s="19">
        <v>2015</v>
      </c>
      <c r="C552" s="18" t="s">
        <v>798</v>
      </c>
      <c r="D552" s="20">
        <v>4</v>
      </c>
      <c r="E552" s="21">
        <v>42.4</v>
      </c>
      <c r="F552" s="21">
        <v>0</v>
      </c>
      <c r="G552" s="21">
        <v>42.4</v>
      </c>
      <c r="H552" s="21">
        <v>4380.3</v>
      </c>
      <c r="I552" s="21">
        <v>303.2</v>
      </c>
      <c r="J552" s="21">
        <v>4683.5</v>
      </c>
      <c r="K552" s="21">
        <v>53.8</v>
      </c>
      <c r="L552" s="21">
        <v>0</v>
      </c>
      <c r="M552" s="21">
        <v>0</v>
      </c>
      <c r="N552" s="21">
        <v>0.2</v>
      </c>
    </row>
    <row r="553" spans="1:14" ht="10.050000000000001" customHeight="1">
      <c r="A553" s="18" t="s">
        <v>433</v>
      </c>
      <c r="B553" s="19">
        <v>2015</v>
      </c>
      <c r="C553" s="18" t="s">
        <v>798</v>
      </c>
      <c r="D553" s="20">
        <v>4</v>
      </c>
      <c r="E553" s="21">
        <v>11298.3</v>
      </c>
      <c r="F553" s="21">
        <v>74.099999999999994</v>
      </c>
      <c r="G553" s="21">
        <v>11372.4</v>
      </c>
      <c r="H553" s="21">
        <v>109503.3</v>
      </c>
      <c r="I553" s="21">
        <v>2274.6</v>
      </c>
      <c r="J553" s="21">
        <v>111777.9</v>
      </c>
      <c r="K553" s="21">
        <v>7271.2</v>
      </c>
      <c r="L553" s="21">
        <v>1395.7</v>
      </c>
      <c r="M553" s="21">
        <v>6238.2</v>
      </c>
      <c r="N553" s="21">
        <v>230.6</v>
      </c>
    </row>
    <row r="554" spans="1:14" ht="10.050000000000001" customHeight="1">
      <c r="A554" s="18" t="s">
        <v>445</v>
      </c>
      <c r="B554" s="19">
        <v>2015</v>
      </c>
      <c r="C554" s="18" t="s">
        <v>798</v>
      </c>
      <c r="D554" s="20">
        <v>5</v>
      </c>
      <c r="E554" s="21">
        <v>3657.2</v>
      </c>
      <c r="F554" s="21">
        <v>7.4</v>
      </c>
      <c r="G554" s="21">
        <v>3664.6</v>
      </c>
      <c r="H554" s="21">
        <v>69766</v>
      </c>
      <c r="I554" s="21">
        <v>579.6</v>
      </c>
      <c r="J554" s="21">
        <v>70345.600000000006</v>
      </c>
      <c r="K554" s="21">
        <v>1196</v>
      </c>
      <c r="L554" s="21">
        <v>482.3</v>
      </c>
      <c r="M554" s="21">
        <v>2167.3000000000002</v>
      </c>
      <c r="N554" s="21">
        <v>186.3</v>
      </c>
    </row>
    <row r="555" spans="1:14" ht="10.050000000000001" customHeight="1">
      <c r="A555" s="18" t="s">
        <v>458</v>
      </c>
      <c r="B555" s="19">
        <v>2015</v>
      </c>
      <c r="C555" s="18" t="s">
        <v>798</v>
      </c>
      <c r="D555" s="20">
        <v>5</v>
      </c>
      <c r="E555" s="21">
        <v>23.4</v>
      </c>
      <c r="F555" s="21">
        <v>0</v>
      </c>
      <c r="G555" s="21">
        <v>23.4</v>
      </c>
      <c r="H555" s="21">
        <v>4189.7</v>
      </c>
      <c r="I555" s="21">
        <v>303.2</v>
      </c>
      <c r="J555" s="21">
        <v>4492.8999999999996</v>
      </c>
      <c r="K555" s="21">
        <v>62.3</v>
      </c>
      <c r="L555" s="21">
        <v>8.6</v>
      </c>
      <c r="M555" s="21">
        <v>0</v>
      </c>
      <c r="N555" s="21">
        <v>0.1</v>
      </c>
    </row>
    <row r="556" spans="1:14" ht="10.050000000000001" customHeight="1">
      <c r="A556" s="18" t="s">
        <v>433</v>
      </c>
      <c r="B556" s="19">
        <v>2015</v>
      </c>
      <c r="C556" s="18" t="s">
        <v>798</v>
      </c>
      <c r="D556" s="20">
        <v>5</v>
      </c>
      <c r="E556" s="21">
        <v>7778.7</v>
      </c>
      <c r="F556" s="21">
        <v>0</v>
      </c>
      <c r="G556" s="21">
        <v>7778.7</v>
      </c>
      <c r="H556" s="21">
        <v>91233.399999999907</v>
      </c>
      <c r="I556" s="21">
        <v>1891.6</v>
      </c>
      <c r="J556" s="21">
        <v>93124.999999999898</v>
      </c>
      <c r="K556" s="21">
        <v>3129.2</v>
      </c>
      <c r="L556" s="21">
        <v>566.4</v>
      </c>
      <c r="M556" s="21">
        <v>4226.7</v>
      </c>
      <c r="N556" s="21">
        <v>481.8</v>
      </c>
    </row>
    <row r="557" spans="1:14" ht="10.050000000000001" customHeight="1">
      <c r="A557" s="18" t="s">
        <v>445</v>
      </c>
      <c r="B557" s="19">
        <v>2015</v>
      </c>
      <c r="C557" s="18" t="s">
        <v>798</v>
      </c>
      <c r="D557" s="20">
        <v>6</v>
      </c>
      <c r="E557" s="21">
        <v>2494.3000000000002</v>
      </c>
      <c r="F557" s="21">
        <v>159.19999999999999</v>
      </c>
      <c r="G557" s="21">
        <v>2653.5</v>
      </c>
      <c r="H557" s="21">
        <v>33484.400000000001</v>
      </c>
      <c r="I557" s="21">
        <v>231.8</v>
      </c>
      <c r="J557" s="21">
        <v>33716.199999999997</v>
      </c>
      <c r="K557" s="21">
        <v>393.5</v>
      </c>
      <c r="L557" s="21">
        <v>136.1</v>
      </c>
      <c r="M557" s="21">
        <v>620</v>
      </c>
      <c r="N557" s="21">
        <v>412.8</v>
      </c>
    </row>
    <row r="558" spans="1:14" ht="10.050000000000001" customHeight="1">
      <c r="A558" s="18" t="s">
        <v>458</v>
      </c>
      <c r="B558" s="19">
        <v>2015</v>
      </c>
      <c r="C558" s="18" t="s">
        <v>798</v>
      </c>
      <c r="D558" s="20">
        <v>6</v>
      </c>
      <c r="E558" s="21">
        <v>141.30000000000001</v>
      </c>
      <c r="F558" s="21">
        <v>13.9</v>
      </c>
      <c r="G558" s="21">
        <v>155.19999999999999</v>
      </c>
      <c r="H558" s="21">
        <v>3414.4</v>
      </c>
      <c r="I558" s="21">
        <v>302.60000000000002</v>
      </c>
      <c r="J558" s="21">
        <v>3717</v>
      </c>
      <c r="K558" s="21">
        <v>3.1</v>
      </c>
      <c r="L558" s="21">
        <v>0</v>
      </c>
      <c r="M558" s="21">
        <v>58.6</v>
      </c>
      <c r="N558" s="21">
        <v>0.6</v>
      </c>
    </row>
    <row r="559" spans="1:14" ht="10.050000000000001" customHeight="1">
      <c r="A559" s="18" t="s">
        <v>433</v>
      </c>
      <c r="B559" s="19">
        <v>2015</v>
      </c>
      <c r="C559" s="18" t="s">
        <v>798</v>
      </c>
      <c r="D559" s="20">
        <v>6</v>
      </c>
      <c r="E559" s="21">
        <v>6785.4</v>
      </c>
      <c r="F559" s="21">
        <v>132</v>
      </c>
      <c r="G559" s="21">
        <v>6917.4</v>
      </c>
      <c r="H559" s="21">
        <v>55900</v>
      </c>
      <c r="I559" s="21">
        <v>1142.0999999999999</v>
      </c>
      <c r="J559" s="21">
        <v>57042.1</v>
      </c>
      <c r="K559" s="21">
        <v>2160.6999999999998</v>
      </c>
      <c r="L559" s="21">
        <v>2374.9</v>
      </c>
      <c r="M559" s="21">
        <v>3110.9</v>
      </c>
      <c r="N559" s="21">
        <v>232.6</v>
      </c>
    </row>
    <row r="560" spans="1:14" ht="10.050000000000001" customHeight="1">
      <c r="A560" s="18" t="s">
        <v>445</v>
      </c>
      <c r="B560" s="19">
        <v>2015</v>
      </c>
      <c r="C560" s="18" t="s">
        <v>745</v>
      </c>
      <c r="D560" s="20">
        <v>7</v>
      </c>
      <c r="E560" s="21">
        <v>28596.2</v>
      </c>
      <c r="F560" s="21">
        <v>390.2</v>
      </c>
      <c r="G560" s="21">
        <v>28986.400000000001</v>
      </c>
      <c r="H560" s="21">
        <v>56628.5</v>
      </c>
      <c r="I560" s="21">
        <v>538.4</v>
      </c>
      <c r="J560" s="21">
        <v>57166.9</v>
      </c>
      <c r="K560" s="21">
        <v>4469.2</v>
      </c>
      <c r="L560" s="21">
        <v>4646.6000000000004</v>
      </c>
      <c r="M560" s="21">
        <v>346.7</v>
      </c>
      <c r="N560" s="21">
        <v>110.3</v>
      </c>
    </row>
    <row r="561" spans="1:14" ht="10.050000000000001" customHeight="1">
      <c r="A561" s="18" t="s">
        <v>458</v>
      </c>
      <c r="B561" s="19">
        <v>2015</v>
      </c>
      <c r="C561" s="18" t="s">
        <v>745</v>
      </c>
      <c r="D561" s="20">
        <v>7</v>
      </c>
      <c r="E561" s="21">
        <v>2238.5</v>
      </c>
      <c r="F561" s="21">
        <v>0</v>
      </c>
      <c r="G561" s="21">
        <v>2238.5</v>
      </c>
      <c r="H561" s="21">
        <v>5509.8</v>
      </c>
      <c r="I561" s="21">
        <v>277.2</v>
      </c>
      <c r="J561" s="21">
        <v>5787</v>
      </c>
      <c r="K561" s="21">
        <v>0</v>
      </c>
      <c r="L561" s="21">
        <v>742.4</v>
      </c>
      <c r="M561" s="21">
        <v>736</v>
      </c>
      <c r="N561" s="21">
        <v>9.5</v>
      </c>
    </row>
    <row r="562" spans="1:14" ht="10.050000000000001" customHeight="1">
      <c r="A562" s="18" t="s">
        <v>433</v>
      </c>
      <c r="B562" s="19">
        <v>2015</v>
      </c>
      <c r="C562" s="18" t="s">
        <v>745</v>
      </c>
      <c r="D562" s="20">
        <v>7</v>
      </c>
      <c r="E562" s="21">
        <v>274368.40000000002</v>
      </c>
      <c r="F562" s="21">
        <v>7798.6</v>
      </c>
      <c r="G562" s="21">
        <v>282167</v>
      </c>
      <c r="H562" s="21">
        <v>283668.7</v>
      </c>
      <c r="I562" s="21">
        <v>8243.2999999999993</v>
      </c>
      <c r="J562" s="21">
        <v>291912</v>
      </c>
      <c r="K562" s="21">
        <v>84764.6</v>
      </c>
      <c r="L562" s="21">
        <v>110782.2</v>
      </c>
      <c r="M562" s="21">
        <v>23554.3</v>
      </c>
      <c r="N562" s="21">
        <v>243.6</v>
      </c>
    </row>
    <row r="563" spans="1:14" ht="10.050000000000001" customHeight="1">
      <c r="A563" s="18" t="s">
        <v>445</v>
      </c>
      <c r="B563" s="19">
        <v>2015</v>
      </c>
      <c r="C563" s="18" t="s">
        <v>745</v>
      </c>
      <c r="D563" s="20">
        <v>8</v>
      </c>
      <c r="E563" s="21">
        <v>50340.4</v>
      </c>
      <c r="F563" s="21">
        <v>1058.0999999999999</v>
      </c>
      <c r="G563" s="21">
        <v>51398.5</v>
      </c>
      <c r="H563" s="21">
        <v>100980.9</v>
      </c>
      <c r="I563" s="21">
        <v>1040.5</v>
      </c>
      <c r="J563" s="21">
        <v>102021.4</v>
      </c>
      <c r="K563" s="21">
        <v>35269.699999999997</v>
      </c>
      <c r="L563" s="21">
        <v>36564.699999999997</v>
      </c>
      <c r="M563" s="21">
        <v>5699.9</v>
      </c>
      <c r="N563" s="21">
        <v>73.2</v>
      </c>
    </row>
    <row r="564" spans="1:14" ht="10.050000000000001" customHeight="1">
      <c r="A564" s="18" t="s">
        <v>458</v>
      </c>
      <c r="B564" s="19">
        <v>2015</v>
      </c>
      <c r="C564" s="18" t="s">
        <v>745</v>
      </c>
      <c r="D564" s="20">
        <v>8</v>
      </c>
      <c r="E564" s="21">
        <v>7798.9</v>
      </c>
      <c r="F564" s="21">
        <v>1.5</v>
      </c>
      <c r="G564" s="21">
        <v>7800.4</v>
      </c>
      <c r="H564" s="21">
        <v>13078.1</v>
      </c>
      <c r="I564" s="21">
        <v>278.7</v>
      </c>
      <c r="J564" s="21">
        <v>13356.8</v>
      </c>
      <c r="K564" s="21">
        <v>131.4</v>
      </c>
      <c r="L564" s="21">
        <v>552.29999999999995</v>
      </c>
      <c r="M564" s="21">
        <v>418.7</v>
      </c>
      <c r="N564" s="21">
        <v>2.2000000000000002</v>
      </c>
    </row>
    <row r="565" spans="1:14" ht="10.050000000000001" customHeight="1">
      <c r="A565" s="18" t="s">
        <v>433</v>
      </c>
      <c r="B565" s="19">
        <v>2015</v>
      </c>
      <c r="C565" s="18" t="s">
        <v>745</v>
      </c>
      <c r="D565" s="20">
        <v>8</v>
      </c>
      <c r="E565" s="21">
        <v>45731.4</v>
      </c>
      <c r="F565" s="21">
        <v>2716.8</v>
      </c>
      <c r="G565" s="21">
        <v>48448.2</v>
      </c>
      <c r="H565" s="21">
        <v>257814.7</v>
      </c>
      <c r="I565" s="21">
        <v>7277.5</v>
      </c>
      <c r="J565" s="21">
        <v>265092.2</v>
      </c>
      <c r="K565" s="21">
        <v>78420.899999999994</v>
      </c>
      <c r="L565" s="21">
        <v>16229.3</v>
      </c>
      <c r="M565" s="21">
        <v>22307.599999999999</v>
      </c>
      <c r="N565" s="21">
        <v>249.9</v>
      </c>
    </row>
    <row r="566" spans="1:14" ht="10.050000000000001" customHeight="1">
      <c r="A566" s="18" t="s">
        <v>445</v>
      </c>
      <c r="B566" s="19">
        <v>2015</v>
      </c>
      <c r="C566" s="18" t="s">
        <v>745</v>
      </c>
      <c r="D566" s="20">
        <v>9</v>
      </c>
      <c r="E566" s="21">
        <v>32000.5</v>
      </c>
      <c r="F566" s="21">
        <v>2171.8000000000002</v>
      </c>
      <c r="G566" s="21">
        <v>34172.300000000003</v>
      </c>
      <c r="H566" s="21">
        <v>114441.5</v>
      </c>
      <c r="I566" s="21">
        <v>2151.5</v>
      </c>
      <c r="J566" s="21">
        <v>116593</v>
      </c>
      <c r="K566" s="21">
        <v>44973.2</v>
      </c>
      <c r="L566" s="21">
        <v>26859.4</v>
      </c>
      <c r="M566" s="21">
        <v>16860.900000000001</v>
      </c>
      <c r="N566" s="21">
        <v>295</v>
      </c>
    </row>
    <row r="567" spans="1:14" ht="10.050000000000001" customHeight="1">
      <c r="A567" s="18" t="s">
        <v>458</v>
      </c>
      <c r="B567" s="19">
        <v>2015</v>
      </c>
      <c r="C567" s="18" t="s">
        <v>745</v>
      </c>
      <c r="D567" s="20">
        <v>9</v>
      </c>
      <c r="E567" s="21">
        <v>1612.2</v>
      </c>
      <c r="F567" s="21">
        <v>373</v>
      </c>
      <c r="G567" s="21">
        <v>1985.2</v>
      </c>
      <c r="H567" s="21">
        <v>14107.1</v>
      </c>
      <c r="I567" s="21">
        <v>604.20000000000005</v>
      </c>
      <c r="J567" s="21">
        <v>14711.3</v>
      </c>
      <c r="K567" s="21">
        <v>100.4</v>
      </c>
      <c r="L567" s="21">
        <v>27.1</v>
      </c>
      <c r="M567" s="21">
        <v>58.1</v>
      </c>
      <c r="N567" s="21">
        <v>0</v>
      </c>
    </row>
    <row r="568" spans="1:14" ht="10.050000000000001" customHeight="1">
      <c r="A568" s="18" t="s">
        <v>433</v>
      </c>
      <c r="B568" s="19">
        <v>2015</v>
      </c>
      <c r="C568" s="18" t="s">
        <v>745</v>
      </c>
      <c r="D568" s="20">
        <v>9</v>
      </c>
      <c r="E568" s="21">
        <v>25513.1</v>
      </c>
      <c r="F568" s="21">
        <v>3269.5</v>
      </c>
      <c r="G568" s="21">
        <v>28782.6</v>
      </c>
      <c r="H568" s="21">
        <v>252537.3</v>
      </c>
      <c r="I568" s="21">
        <v>8622.6</v>
      </c>
      <c r="J568" s="21">
        <v>261159.9</v>
      </c>
      <c r="K568" s="21">
        <v>62663.199999999997</v>
      </c>
      <c r="L568" s="21">
        <v>3295.9</v>
      </c>
      <c r="M568" s="21">
        <v>18101.599999999999</v>
      </c>
      <c r="N568" s="21">
        <v>932.6</v>
      </c>
    </row>
    <row r="569" spans="1:14" ht="10.050000000000001" customHeight="1">
      <c r="A569" s="18" t="s">
        <v>445</v>
      </c>
      <c r="B569" s="19">
        <v>2015</v>
      </c>
      <c r="C569" s="18" t="s">
        <v>745</v>
      </c>
      <c r="D569" s="20">
        <v>10</v>
      </c>
      <c r="E569" s="21">
        <v>9946.9000000000106</v>
      </c>
      <c r="F569" s="21">
        <v>1712.5</v>
      </c>
      <c r="G569" s="21">
        <v>11659.4</v>
      </c>
      <c r="H569" s="21">
        <v>116498.9</v>
      </c>
      <c r="I569" s="21">
        <v>2485.5</v>
      </c>
      <c r="J569" s="21">
        <v>118984.4</v>
      </c>
      <c r="K569" s="21">
        <v>39891.300000000003</v>
      </c>
      <c r="L569" s="21">
        <v>899.9</v>
      </c>
      <c r="M569" s="21">
        <v>5809</v>
      </c>
      <c r="N569" s="21">
        <v>173</v>
      </c>
    </row>
    <row r="570" spans="1:14" ht="10.050000000000001" customHeight="1">
      <c r="A570" s="18" t="s">
        <v>458</v>
      </c>
      <c r="B570" s="19">
        <v>2015</v>
      </c>
      <c r="C570" s="18" t="s">
        <v>745</v>
      </c>
      <c r="D570" s="20">
        <v>10</v>
      </c>
      <c r="E570" s="21">
        <v>88.3</v>
      </c>
      <c r="F570" s="21">
        <v>13.1</v>
      </c>
      <c r="G570" s="21">
        <v>101.4</v>
      </c>
      <c r="H570" s="21">
        <v>14047.5</v>
      </c>
      <c r="I570" s="21">
        <v>617.29999999999995</v>
      </c>
      <c r="J570" s="21">
        <v>14664.8</v>
      </c>
      <c r="K570" s="21">
        <v>92.9</v>
      </c>
      <c r="L570" s="21">
        <v>0</v>
      </c>
      <c r="M570" s="21">
        <v>7.5</v>
      </c>
      <c r="N570" s="21">
        <v>0</v>
      </c>
    </row>
    <row r="571" spans="1:14" ht="10.050000000000001" customHeight="1">
      <c r="A571" s="18" t="s">
        <v>433</v>
      </c>
      <c r="B571" s="19">
        <v>2015</v>
      </c>
      <c r="C571" s="18" t="s">
        <v>745</v>
      </c>
      <c r="D571" s="20">
        <v>10</v>
      </c>
      <c r="E571" s="21">
        <v>14728.6</v>
      </c>
      <c r="F571" s="21">
        <v>2703.9</v>
      </c>
      <c r="G571" s="21">
        <v>17432.5</v>
      </c>
      <c r="H571" s="21">
        <v>240123.1</v>
      </c>
      <c r="I571" s="21">
        <v>8625</v>
      </c>
      <c r="J571" s="21">
        <v>248748.1</v>
      </c>
      <c r="K571" s="21">
        <v>54276.3</v>
      </c>
      <c r="L571" s="21">
        <v>1212.5999999999999</v>
      </c>
      <c r="M571" s="21">
        <v>9446.7999999999993</v>
      </c>
      <c r="N571" s="21">
        <v>170.1</v>
      </c>
    </row>
    <row r="572" spans="1:14" ht="10.050000000000001" customHeight="1">
      <c r="A572" s="18" t="s">
        <v>445</v>
      </c>
      <c r="B572" s="19">
        <v>2015</v>
      </c>
      <c r="C572" s="18" t="s">
        <v>745</v>
      </c>
      <c r="D572" s="20">
        <v>11</v>
      </c>
      <c r="E572" s="21">
        <v>7050.5</v>
      </c>
      <c r="F572" s="21">
        <v>2114.3000000000002</v>
      </c>
      <c r="G572" s="21">
        <v>9164.7999999999993</v>
      </c>
      <c r="H572" s="21">
        <v>114677.8</v>
      </c>
      <c r="I572" s="21">
        <v>3218.1</v>
      </c>
      <c r="J572" s="21">
        <v>117895.9</v>
      </c>
      <c r="K572" s="21">
        <v>38455.4</v>
      </c>
      <c r="L572" s="21">
        <v>3239.3</v>
      </c>
      <c r="M572" s="21">
        <v>4523</v>
      </c>
      <c r="N572" s="21">
        <v>152.4</v>
      </c>
    </row>
    <row r="573" spans="1:14" ht="10.050000000000001" customHeight="1">
      <c r="A573" s="18" t="s">
        <v>458</v>
      </c>
      <c r="B573" s="19">
        <v>2015</v>
      </c>
      <c r="C573" s="18" t="s">
        <v>745</v>
      </c>
      <c r="D573" s="20">
        <v>11</v>
      </c>
      <c r="E573" s="21">
        <v>31.7</v>
      </c>
      <c r="F573" s="21">
        <v>43.5</v>
      </c>
      <c r="G573" s="21">
        <v>75.2</v>
      </c>
      <c r="H573" s="21">
        <v>13896.6</v>
      </c>
      <c r="I573" s="21">
        <v>660.5</v>
      </c>
      <c r="J573" s="21">
        <v>14557.1</v>
      </c>
      <c r="K573" s="21">
        <v>76.7</v>
      </c>
      <c r="L573" s="21">
        <v>0</v>
      </c>
      <c r="M573" s="21">
        <v>16.2</v>
      </c>
      <c r="N573" s="21">
        <v>0</v>
      </c>
    </row>
    <row r="574" spans="1:14" ht="10.050000000000001" customHeight="1">
      <c r="A574" s="18" t="s">
        <v>433</v>
      </c>
      <c r="B574" s="19">
        <v>2015</v>
      </c>
      <c r="C574" s="18" t="s">
        <v>745</v>
      </c>
      <c r="D574" s="20">
        <v>11</v>
      </c>
      <c r="E574" s="21">
        <v>20278.3</v>
      </c>
      <c r="F574" s="21">
        <v>4992.3</v>
      </c>
      <c r="G574" s="21">
        <v>25270.6</v>
      </c>
      <c r="H574" s="21">
        <v>221613.1</v>
      </c>
      <c r="I574" s="21">
        <v>10538.7</v>
      </c>
      <c r="J574" s="21">
        <v>232151.8</v>
      </c>
      <c r="K574" s="21">
        <v>44822.9</v>
      </c>
      <c r="L574" s="21">
        <v>2150</v>
      </c>
      <c r="M574" s="21">
        <v>11304.8</v>
      </c>
      <c r="N574" s="21">
        <v>298.5</v>
      </c>
    </row>
    <row r="575" spans="1:14" ht="10.050000000000001" customHeight="1">
      <c r="A575" s="18" t="s">
        <v>445</v>
      </c>
      <c r="B575" s="19">
        <v>2015</v>
      </c>
      <c r="C575" s="18" t="s">
        <v>745</v>
      </c>
      <c r="D575" s="20">
        <v>12</v>
      </c>
      <c r="E575" s="21">
        <v>5485</v>
      </c>
      <c r="F575" s="21">
        <v>115.4</v>
      </c>
      <c r="G575" s="21">
        <v>5600.4</v>
      </c>
      <c r="H575" s="21">
        <v>109748.1</v>
      </c>
      <c r="I575" s="21">
        <v>3242.1</v>
      </c>
      <c r="J575" s="21">
        <v>112990.2</v>
      </c>
      <c r="K575" s="21">
        <v>35277.199999999997</v>
      </c>
      <c r="L575" s="21">
        <v>658.1</v>
      </c>
      <c r="M575" s="21">
        <v>3537.8</v>
      </c>
      <c r="N575" s="21">
        <v>307</v>
      </c>
    </row>
    <row r="576" spans="1:14" ht="10.050000000000001" customHeight="1">
      <c r="A576" s="18" t="s">
        <v>458</v>
      </c>
      <c r="B576" s="19">
        <v>2015</v>
      </c>
      <c r="C576" s="18" t="s">
        <v>745</v>
      </c>
      <c r="D576" s="20">
        <v>12</v>
      </c>
      <c r="E576" s="21">
        <v>31.3</v>
      </c>
      <c r="F576" s="21">
        <v>43.8</v>
      </c>
      <c r="G576" s="21">
        <v>75.099999999999994</v>
      </c>
      <c r="H576" s="21">
        <v>13654</v>
      </c>
      <c r="I576" s="21">
        <v>683.4</v>
      </c>
      <c r="J576" s="21">
        <v>14337.4</v>
      </c>
      <c r="K576" s="21">
        <v>76.599999999999994</v>
      </c>
      <c r="L576" s="21">
        <v>18.100000000000001</v>
      </c>
      <c r="M576" s="21">
        <v>18.100000000000001</v>
      </c>
      <c r="N576" s="21">
        <v>0.1</v>
      </c>
    </row>
    <row r="577" spans="1:14" ht="10.050000000000001" customHeight="1">
      <c r="A577" s="18" t="s">
        <v>433</v>
      </c>
      <c r="B577" s="19">
        <v>2015</v>
      </c>
      <c r="C577" s="18" t="s">
        <v>745</v>
      </c>
      <c r="D577" s="20">
        <v>12</v>
      </c>
      <c r="E577" s="21">
        <v>12504.4</v>
      </c>
      <c r="F577" s="21">
        <v>4271.8</v>
      </c>
      <c r="G577" s="21">
        <v>16776.2</v>
      </c>
      <c r="H577" s="21">
        <v>217196.6</v>
      </c>
      <c r="I577" s="21">
        <v>12237.9</v>
      </c>
      <c r="J577" s="21">
        <v>229434.5</v>
      </c>
      <c r="K577" s="21">
        <v>38620</v>
      </c>
      <c r="L577" s="21">
        <v>2102.6</v>
      </c>
      <c r="M577" s="21">
        <v>8012.7</v>
      </c>
      <c r="N577" s="21">
        <v>292.60000000000002</v>
      </c>
    </row>
    <row r="578" spans="1:14" ht="10.050000000000001" customHeight="1">
      <c r="A578" s="18" t="s">
        <v>445</v>
      </c>
      <c r="B578" s="19">
        <v>2016</v>
      </c>
      <c r="C578" s="18" t="s">
        <v>745</v>
      </c>
      <c r="D578" s="20">
        <v>1</v>
      </c>
      <c r="E578" s="21">
        <v>7405.1</v>
      </c>
      <c r="F578" s="21">
        <v>727</v>
      </c>
      <c r="G578" s="21">
        <v>8132.1</v>
      </c>
      <c r="H578" s="21">
        <v>107881.3</v>
      </c>
      <c r="I578" s="21">
        <v>1747.6</v>
      </c>
      <c r="J578" s="21">
        <v>109628.9</v>
      </c>
      <c r="K578" s="21">
        <v>30078.9</v>
      </c>
      <c r="L578" s="21">
        <v>219.4</v>
      </c>
      <c r="M578" s="21">
        <v>5206.1000000000004</v>
      </c>
      <c r="N578" s="21">
        <v>211.5</v>
      </c>
    </row>
    <row r="579" spans="1:14" ht="10.050000000000001" customHeight="1">
      <c r="A579" s="18" t="s">
        <v>458</v>
      </c>
      <c r="B579" s="19">
        <v>2016</v>
      </c>
      <c r="C579" s="18" t="s">
        <v>745</v>
      </c>
      <c r="D579" s="20">
        <v>1</v>
      </c>
      <c r="E579" s="21">
        <v>0</v>
      </c>
      <c r="F579" s="21">
        <v>4</v>
      </c>
      <c r="G579" s="21">
        <v>4</v>
      </c>
      <c r="H579" s="21">
        <v>13462.1</v>
      </c>
      <c r="I579" s="21">
        <v>613.79999999999995</v>
      </c>
      <c r="J579" s="21">
        <v>14075.9</v>
      </c>
      <c r="K579" s="21">
        <v>76.599999999999994</v>
      </c>
      <c r="L579" s="21">
        <v>0</v>
      </c>
      <c r="M579" s="21">
        <v>0</v>
      </c>
      <c r="N579" s="21">
        <v>0</v>
      </c>
    </row>
    <row r="580" spans="1:14" ht="10.050000000000001" customHeight="1">
      <c r="A580" s="18" t="s">
        <v>433</v>
      </c>
      <c r="B580" s="19">
        <v>2016</v>
      </c>
      <c r="C580" s="18" t="s">
        <v>745</v>
      </c>
      <c r="D580" s="20">
        <v>1</v>
      </c>
      <c r="E580" s="21">
        <v>16723.900000000001</v>
      </c>
      <c r="F580" s="21">
        <v>4346.8999999999996</v>
      </c>
      <c r="G580" s="21">
        <v>21070.799999999999</v>
      </c>
      <c r="H580" s="21">
        <v>215901.4</v>
      </c>
      <c r="I580" s="21">
        <v>10293.1</v>
      </c>
      <c r="J580" s="21">
        <v>226194.5</v>
      </c>
      <c r="K580" s="21">
        <v>30762.799999999999</v>
      </c>
      <c r="L580" s="21">
        <v>2818.3</v>
      </c>
      <c r="M580" s="21">
        <v>10368.4</v>
      </c>
      <c r="N580" s="21">
        <v>307.3</v>
      </c>
    </row>
    <row r="581" spans="1:14" ht="10.050000000000001" customHeight="1">
      <c r="A581" s="18" t="s">
        <v>445</v>
      </c>
      <c r="B581" s="19">
        <v>2016</v>
      </c>
      <c r="C581" s="18" t="s">
        <v>745</v>
      </c>
      <c r="D581" s="20">
        <v>2</v>
      </c>
      <c r="E581" s="21">
        <v>7625.8</v>
      </c>
      <c r="F581" s="21">
        <v>399.2</v>
      </c>
      <c r="G581" s="21">
        <v>8025</v>
      </c>
      <c r="H581" s="21">
        <v>107469.4</v>
      </c>
      <c r="I581" s="21">
        <v>1568</v>
      </c>
      <c r="J581" s="21">
        <v>109037.4</v>
      </c>
      <c r="K581" s="21">
        <v>25767</v>
      </c>
      <c r="L581" s="21">
        <v>1224.8</v>
      </c>
      <c r="M581" s="21">
        <v>5353.6</v>
      </c>
      <c r="N581" s="21">
        <v>187.1</v>
      </c>
    </row>
    <row r="582" spans="1:14" ht="10.050000000000001" customHeight="1">
      <c r="A582" s="18" t="s">
        <v>458</v>
      </c>
      <c r="B582" s="19">
        <v>2016</v>
      </c>
      <c r="C582" s="18" t="s">
        <v>745</v>
      </c>
      <c r="D582" s="20">
        <v>2</v>
      </c>
      <c r="E582" s="21">
        <v>1.1000000000000001</v>
      </c>
      <c r="F582" s="21">
        <v>0</v>
      </c>
      <c r="G582" s="21">
        <v>1.1000000000000001</v>
      </c>
      <c r="H582" s="21">
        <v>12854.6</v>
      </c>
      <c r="I582" s="21">
        <v>572.29999999999995</v>
      </c>
      <c r="J582" s="21">
        <v>13426.9</v>
      </c>
      <c r="K582" s="21">
        <v>76.5</v>
      </c>
      <c r="L582" s="21">
        <v>7.4</v>
      </c>
      <c r="M582" s="21">
        <v>1.1000000000000001</v>
      </c>
      <c r="N582" s="21">
        <v>6.5</v>
      </c>
    </row>
    <row r="583" spans="1:14" ht="10.050000000000001" customHeight="1">
      <c r="A583" s="18" t="s">
        <v>433</v>
      </c>
      <c r="B583" s="19">
        <v>2016</v>
      </c>
      <c r="C583" s="18" t="s">
        <v>745</v>
      </c>
      <c r="D583" s="20">
        <v>2</v>
      </c>
      <c r="E583" s="21">
        <v>16569.900000000001</v>
      </c>
      <c r="F583" s="21">
        <v>999.7</v>
      </c>
      <c r="G583" s="21">
        <v>17569.599999999999</v>
      </c>
      <c r="H583" s="21">
        <v>163320.5</v>
      </c>
      <c r="I583" s="21">
        <v>7632.1</v>
      </c>
      <c r="J583" s="21">
        <v>170952.6</v>
      </c>
      <c r="K583" s="21">
        <v>22422.2</v>
      </c>
      <c r="L583" s="21">
        <v>1317.6</v>
      </c>
      <c r="M583" s="21">
        <v>9273.9</v>
      </c>
      <c r="N583" s="21">
        <v>384.3</v>
      </c>
    </row>
    <row r="584" spans="1:14" ht="10.050000000000001" customHeight="1">
      <c r="A584" s="18" t="s">
        <v>445</v>
      </c>
      <c r="B584" s="19">
        <v>2016</v>
      </c>
      <c r="C584" s="18" t="s">
        <v>745</v>
      </c>
      <c r="D584" s="20">
        <v>3</v>
      </c>
      <c r="E584" s="21">
        <v>9635.3000000000102</v>
      </c>
      <c r="F584" s="21">
        <v>267.89999999999998</v>
      </c>
      <c r="G584" s="21">
        <v>9903.2000000000007</v>
      </c>
      <c r="H584" s="21">
        <v>103889.8</v>
      </c>
      <c r="I584" s="21">
        <v>1644.3</v>
      </c>
      <c r="J584" s="21">
        <v>105534.1</v>
      </c>
      <c r="K584" s="21">
        <v>19082.8</v>
      </c>
      <c r="L584" s="21">
        <v>605.9</v>
      </c>
      <c r="M584" s="21">
        <v>7174.3</v>
      </c>
      <c r="N584" s="21">
        <v>114.5</v>
      </c>
    </row>
    <row r="585" spans="1:14" ht="10.050000000000001" customHeight="1">
      <c r="A585" s="18" t="s">
        <v>458</v>
      </c>
      <c r="B585" s="19">
        <v>2016</v>
      </c>
      <c r="C585" s="18" t="s">
        <v>745</v>
      </c>
      <c r="D585" s="20">
        <v>3</v>
      </c>
      <c r="E585" s="21">
        <v>5.4</v>
      </c>
      <c r="F585" s="21">
        <v>0</v>
      </c>
      <c r="G585" s="21">
        <v>5.4</v>
      </c>
      <c r="H585" s="21">
        <v>12472.4</v>
      </c>
      <c r="I585" s="21">
        <v>566.5</v>
      </c>
      <c r="J585" s="21">
        <v>13038.9</v>
      </c>
      <c r="K585" s="21">
        <v>99.9</v>
      </c>
      <c r="L585" s="21">
        <v>29.4</v>
      </c>
      <c r="M585" s="21">
        <v>0</v>
      </c>
      <c r="N585" s="21">
        <v>6</v>
      </c>
    </row>
    <row r="586" spans="1:14" ht="10.050000000000001" customHeight="1">
      <c r="A586" s="18" t="s">
        <v>433</v>
      </c>
      <c r="B586" s="19">
        <v>2016</v>
      </c>
      <c r="C586" s="18" t="s">
        <v>745</v>
      </c>
      <c r="D586" s="20">
        <v>3</v>
      </c>
      <c r="E586" s="21">
        <v>16091.6</v>
      </c>
      <c r="F586" s="21">
        <v>768.7</v>
      </c>
      <c r="G586" s="21">
        <v>16860.3</v>
      </c>
      <c r="H586" s="21">
        <v>150640.5</v>
      </c>
      <c r="I586" s="21">
        <v>6245.9</v>
      </c>
      <c r="J586" s="21">
        <v>156886.39999999999</v>
      </c>
      <c r="K586" s="21">
        <v>14169.8</v>
      </c>
      <c r="L586" s="21">
        <v>1276</v>
      </c>
      <c r="M586" s="21">
        <v>9020.4</v>
      </c>
      <c r="N586" s="21">
        <v>507</v>
      </c>
    </row>
    <row r="587" spans="1:14" ht="10.050000000000001" customHeight="1">
      <c r="A587" s="18" t="s">
        <v>445</v>
      </c>
      <c r="B587" s="19">
        <v>2016</v>
      </c>
      <c r="C587" s="18" t="s">
        <v>745</v>
      </c>
      <c r="D587" s="20">
        <v>4</v>
      </c>
      <c r="E587" s="21">
        <v>11098.7</v>
      </c>
      <c r="F587" s="21">
        <v>106.8</v>
      </c>
      <c r="G587" s="21">
        <v>11205.5</v>
      </c>
      <c r="H587" s="21">
        <v>101480.8</v>
      </c>
      <c r="I587" s="21">
        <v>1357</v>
      </c>
      <c r="J587" s="21">
        <v>102837.8</v>
      </c>
      <c r="K587" s="21">
        <v>10360.200000000001</v>
      </c>
      <c r="L587" s="21">
        <v>740.2</v>
      </c>
      <c r="M587" s="21">
        <v>9262</v>
      </c>
      <c r="N587" s="21">
        <v>200.7</v>
      </c>
    </row>
    <row r="588" spans="1:14" ht="10.050000000000001" customHeight="1">
      <c r="A588" s="18" t="s">
        <v>458</v>
      </c>
      <c r="B588" s="19">
        <v>2016</v>
      </c>
      <c r="C588" s="18" t="s">
        <v>745</v>
      </c>
      <c r="D588" s="20">
        <v>4</v>
      </c>
      <c r="E588" s="21">
        <v>19.899999999999999</v>
      </c>
      <c r="F588" s="21">
        <v>0</v>
      </c>
      <c r="G588" s="21">
        <v>19.899999999999999</v>
      </c>
      <c r="H588" s="21">
        <v>11918.5</v>
      </c>
      <c r="I588" s="21">
        <v>566.6</v>
      </c>
      <c r="J588" s="21">
        <v>12485.1</v>
      </c>
      <c r="K588" s="21">
        <v>87.1</v>
      </c>
      <c r="L588" s="21">
        <v>6.6</v>
      </c>
      <c r="M588" s="21">
        <v>9</v>
      </c>
      <c r="N588" s="21">
        <v>10.4</v>
      </c>
    </row>
    <row r="589" spans="1:14" ht="10.050000000000001" customHeight="1">
      <c r="A589" s="18" t="s">
        <v>433</v>
      </c>
      <c r="B589" s="19">
        <v>2016</v>
      </c>
      <c r="C589" s="18" t="s">
        <v>745</v>
      </c>
      <c r="D589" s="20">
        <v>4</v>
      </c>
      <c r="E589" s="21">
        <v>14606.9</v>
      </c>
      <c r="F589" s="21">
        <v>36.700000000000003</v>
      </c>
      <c r="G589" s="21">
        <v>14643.6</v>
      </c>
      <c r="H589" s="21">
        <v>116690.7</v>
      </c>
      <c r="I589" s="21">
        <v>4988.2</v>
      </c>
      <c r="J589" s="21">
        <v>121678.9</v>
      </c>
      <c r="K589" s="21">
        <v>8790.5000000000091</v>
      </c>
      <c r="L589" s="21">
        <v>1565.7</v>
      </c>
      <c r="M589" s="21">
        <v>6689.7</v>
      </c>
      <c r="N589" s="21">
        <v>255.4</v>
      </c>
    </row>
    <row r="590" spans="1:14" ht="10.050000000000001" customHeight="1">
      <c r="A590" s="18" t="s">
        <v>445</v>
      </c>
      <c r="B590" s="19">
        <v>2016</v>
      </c>
      <c r="C590" s="18" t="s">
        <v>745</v>
      </c>
      <c r="D590" s="20">
        <v>5</v>
      </c>
      <c r="E590" s="21">
        <v>6913.1</v>
      </c>
      <c r="F590" s="21">
        <v>24.4</v>
      </c>
      <c r="G590" s="21">
        <v>6937.5</v>
      </c>
      <c r="H590" s="21">
        <v>94984.9</v>
      </c>
      <c r="I590" s="21">
        <v>916</v>
      </c>
      <c r="J590" s="21">
        <v>95900.9</v>
      </c>
      <c r="K590" s="21">
        <v>5536.7</v>
      </c>
      <c r="L590" s="21">
        <v>377.5</v>
      </c>
      <c r="M590" s="21">
        <v>4901.7</v>
      </c>
      <c r="N590" s="21">
        <v>295.2</v>
      </c>
    </row>
    <row r="591" spans="1:14" ht="10.050000000000001" customHeight="1">
      <c r="A591" s="18" t="s">
        <v>458</v>
      </c>
      <c r="B591" s="19">
        <v>2016</v>
      </c>
      <c r="C591" s="18" t="s">
        <v>745</v>
      </c>
      <c r="D591" s="20">
        <v>5</v>
      </c>
      <c r="E591" s="21">
        <v>30</v>
      </c>
      <c r="F591" s="21">
        <v>0</v>
      </c>
      <c r="G591" s="21">
        <v>30</v>
      </c>
      <c r="H591" s="21">
        <v>11480.2</v>
      </c>
      <c r="I591" s="21">
        <v>489.1</v>
      </c>
      <c r="J591" s="21">
        <v>11969.3</v>
      </c>
      <c r="K591" s="21">
        <v>57.5</v>
      </c>
      <c r="L591" s="21">
        <v>0.5</v>
      </c>
      <c r="M591" s="21">
        <v>30</v>
      </c>
      <c r="N591" s="21">
        <v>0.1</v>
      </c>
    </row>
    <row r="592" spans="1:14" ht="10.050000000000001" customHeight="1">
      <c r="A592" s="18" t="s">
        <v>433</v>
      </c>
      <c r="B592" s="19">
        <v>2016</v>
      </c>
      <c r="C592" s="18" t="s">
        <v>745</v>
      </c>
      <c r="D592" s="20">
        <v>5</v>
      </c>
      <c r="E592" s="21">
        <v>10460.799999999999</v>
      </c>
      <c r="F592" s="21">
        <v>0</v>
      </c>
      <c r="G592" s="21">
        <v>10460.799999999999</v>
      </c>
      <c r="H592" s="21">
        <v>94407.8</v>
      </c>
      <c r="I592" s="21">
        <v>4396</v>
      </c>
      <c r="J592" s="21">
        <v>98803.8</v>
      </c>
      <c r="K592" s="21">
        <v>3169</v>
      </c>
      <c r="L592" s="21">
        <v>857.6</v>
      </c>
      <c r="M592" s="21">
        <v>6161.6</v>
      </c>
      <c r="N592" s="21">
        <v>317.39999999999998</v>
      </c>
    </row>
    <row r="593" spans="1:14" ht="10.050000000000001" customHeight="1">
      <c r="A593" s="18" t="s">
        <v>445</v>
      </c>
      <c r="B593" s="19">
        <v>2016</v>
      </c>
      <c r="C593" s="18" t="s">
        <v>745</v>
      </c>
      <c r="D593" s="20">
        <v>6</v>
      </c>
      <c r="E593" s="21">
        <v>6325.3</v>
      </c>
      <c r="F593" s="21">
        <v>415.3</v>
      </c>
      <c r="G593" s="21">
        <v>6740.6</v>
      </c>
      <c r="H593" s="21">
        <v>58863</v>
      </c>
      <c r="I593" s="21">
        <v>505</v>
      </c>
      <c r="J593" s="21">
        <v>59368</v>
      </c>
      <c r="K593" s="21">
        <v>1635.3</v>
      </c>
      <c r="L593" s="21">
        <v>228.4</v>
      </c>
      <c r="M593" s="21">
        <v>3931.4</v>
      </c>
      <c r="N593" s="21">
        <v>198.1</v>
      </c>
    </row>
    <row r="594" spans="1:14" ht="10.050000000000001" customHeight="1">
      <c r="A594" s="18" t="s">
        <v>458</v>
      </c>
      <c r="B594" s="19">
        <v>2016</v>
      </c>
      <c r="C594" s="18" t="s">
        <v>745</v>
      </c>
      <c r="D594" s="20">
        <v>6</v>
      </c>
      <c r="E594" s="21">
        <v>121</v>
      </c>
      <c r="F594" s="21">
        <v>38.799999999999997</v>
      </c>
      <c r="G594" s="21">
        <v>159.80000000000001</v>
      </c>
      <c r="H594" s="21">
        <v>11295.5</v>
      </c>
      <c r="I594" s="21">
        <v>481.5</v>
      </c>
      <c r="J594" s="21">
        <v>11777</v>
      </c>
      <c r="K594" s="21">
        <v>44</v>
      </c>
      <c r="L594" s="21">
        <v>0</v>
      </c>
      <c r="M594" s="21">
        <v>0</v>
      </c>
      <c r="N594" s="21">
        <v>13.5</v>
      </c>
    </row>
    <row r="595" spans="1:14" ht="10.050000000000001" customHeight="1">
      <c r="A595" s="18" t="s">
        <v>433</v>
      </c>
      <c r="B595" s="19">
        <v>2016</v>
      </c>
      <c r="C595" s="18" t="s">
        <v>745</v>
      </c>
      <c r="D595" s="20">
        <v>6</v>
      </c>
      <c r="E595" s="21">
        <v>5552.1</v>
      </c>
      <c r="F595" s="21">
        <v>945.1</v>
      </c>
      <c r="G595" s="21">
        <v>6497.2</v>
      </c>
      <c r="H595" s="21">
        <v>60183.9</v>
      </c>
      <c r="I595" s="21">
        <v>4041.8</v>
      </c>
      <c r="J595" s="21">
        <v>64225.7</v>
      </c>
      <c r="K595" s="21">
        <v>1580.4</v>
      </c>
      <c r="L595" s="21">
        <v>1240.7</v>
      </c>
      <c r="M595" s="21">
        <v>2465.1999999999998</v>
      </c>
      <c r="N595" s="21">
        <v>364.4</v>
      </c>
    </row>
    <row r="596" spans="1:14" ht="10.050000000000001" customHeight="1">
      <c r="A596" s="18" t="s">
        <v>445</v>
      </c>
      <c r="B596" s="19">
        <v>2016</v>
      </c>
      <c r="C596" s="18" t="s">
        <v>746</v>
      </c>
      <c r="D596" s="20">
        <v>7</v>
      </c>
      <c r="E596" s="21">
        <v>10524.4</v>
      </c>
      <c r="F596" s="21">
        <v>87.2</v>
      </c>
      <c r="G596" s="21">
        <v>10611.6</v>
      </c>
      <c r="H596" s="21">
        <v>53201.7</v>
      </c>
      <c r="I596" s="21">
        <v>523</v>
      </c>
      <c r="J596" s="21">
        <v>53724.7</v>
      </c>
      <c r="K596" s="21">
        <v>3808.6</v>
      </c>
      <c r="L596" s="21">
        <v>2783.5</v>
      </c>
      <c r="M596" s="21">
        <v>322.8</v>
      </c>
      <c r="N596" s="21">
        <v>287.8</v>
      </c>
    </row>
    <row r="597" spans="1:14" ht="10.050000000000001" customHeight="1">
      <c r="A597" s="18" t="s">
        <v>458</v>
      </c>
      <c r="B597" s="19">
        <v>2016</v>
      </c>
      <c r="C597" s="18" t="s">
        <v>746</v>
      </c>
      <c r="D597" s="20">
        <v>7</v>
      </c>
      <c r="E597" s="21">
        <v>17.7</v>
      </c>
      <c r="F597" s="21">
        <v>0</v>
      </c>
      <c r="G597" s="21">
        <v>17.7</v>
      </c>
      <c r="H597" s="21">
        <v>10897.9</v>
      </c>
      <c r="I597" s="21">
        <v>481.5</v>
      </c>
      <c r="J597" s="21">
        <v>11379.4</v>
      </c>
      <c r="K597" s="21">
        <v>42.3</v>
      </c>
      <c r="L597" s="21">
        <v>0</v>
      </c>
      <c r="M597" s="21">
        <v>0</v>
      </c>
      <c r="N597" s="21">
        <v>1.7</v>
      </c>
    </row>
    <row r="598" spans="1:14" ht="10.050000000000001" customHeight="1">
      <c r="A598" s="18" t="s">
        <v>433</v>
      </c>
      <c r="B598" s="19">
        <v>2016</v>
      </c>
      <c r="C598" s="18" t="s">
        <v>746</v>
      </c>
      <c r="D598" s="20">
        <v>7</v>
      </c>
      <c r="E598" s="21">
        <v>152291</v>
      </c>
      <c r="F598" s="21">
        <v>5020.3999999999996</v>
      </c>
      <c r="G598" s="21">
        <v>157311.4</v>
      </c>
      <c r="H598" s="21">
        <v>149073.1</v>
      </c>
      <c r="I598" s="21">
        <v>8205.7999999999993</v>
      </c>
      <c r="J598" s="21">
        <v>157278.9</v>
      </c>
      <c r="K598" s="21">
        <v>42348.4</v>
      </c>
      <c r="L598" s="21">
        <v>51556.7</v>
      </c>
      <c r="M598" s="21">
        <v>10697.2</v>
      </c>
      <c r="N598" s="21">
        <v>91.4</v>
      </c>
    </row>
    <row r="599" spans="1:14" ht="10.050000000000001" customHeight="1">
      <c r="A599" s="18" t="s">
        <v>445</v>
      </c>
      <c r="B599" s="19">
        <v>2016</v>
      </c>
      <c r="C599" s="18" t="s">
        <v>746</v>
      </c>
      <c r="D599" s="20">
        <v>8</v>
      </c>
      <c r="E599" s="21">
        <v>42075.5</v>
      </c>
      <c r="F599" s="21">
        <v>702.4</v>
      </c>
      <c r="G599" s="21">
        <v>42777.9</v>
      </c>
      <c r="H599" s="21">
        <v>73216.100000000006</v>
      </c>
      <c r="I599" s="21">
        <v>1161.5999999999999</v>
      </c>
      <c r="J599" s="21">
        <v>74377.7</v>
      </c>
      <c r="K599" s="21">
        <v>20103.8</v>
      </c>
      <c r="L599" s="21">
        <v>18108.099999999999</v>
      </c>
      <c r="M599" s="21">
        <v>1629.3</v>
      </c>
      <c r="N599" s="21">
        <v>134.4</v>
      </c>
    </row>
    <row r="600" spans="1:14" ht="10.050000000000001" customHeight="1">
      <c r="A600" s="18" t="s">
        <v>458</v>
      </c>
      <c r="B600" s="19">
        <v>2016</v>
      </c>
      <c r="C600" s="18" t="s">
        <v>746</v>
      </c>
      <c r="D600" s="20">
        <v>8</v>
      </c>
      <c r="E600" s="21">
        <v>9401.2000000000007</v>
      </c>
      <c r="F600" s="21">
        <v>0</v>
      </c>
      <c r="G600" s="21">
        <v>9401.2000000000007</v>
      </c>
      <c r="H600" s="21">
        <v>19871</v>
      </c>
      <c r="I600" s="21">
        <v>48.2</v>
      </c>
      <c r="J600" s="21">
        <v>19919.2</v>
      </c>
      <c r="K600" s="21">
        <v>316.7</v>
      </c>
      <c r="L600" s="21">
        <v>1526.3</v>
      </c>
      <c r="M600" s="21">
        <v>1246.2</v>
      </c>
      <c r="N600" s="21">
        <v>5.7</v>
      </c>
    </row>
    <row r="601" spans="1:14" ht="10.050000000000001" customHeight="1">
      <c r="A601" s="18" t="s">
        <v>433</v>
      </c>
      <c r="B601" s="19">
        <v>2016</v>
      </c>
      <c r="C601" s="18" t="s">
        <v>746</v>
      </c>
      <c r="D601" s="20">
        <v>8</v>
      </c>
      <c r="E601" s="21">
        <v>107738.1</v>
      </c>
      <c r="F601" s="21">
        <v>4114.3</v>
      </c>
      <c r="G601" s="21">
        <v>111852.4</v>
      </c>
      <c r="H601" s="21">
        <v>145535.6</v>
      </c>
      <c r="I601" s="21">
        <v>9968.9</v>
      </c>
      <c r="J601" s="21">
        <v>155504.5</v>
      </c>
      <c r="K601" s="21">
        <v>61904.1</v>
      </c>
      <c r="L601" s="21">
        <v>50821.2</v>
      </c>
      <c r="M601" s="21">
        <v>30424.9</v>
      </c>
      <c r="N601" s="21">
        <v>1989.3</v>
      </c>
    </row>
    <row r="602" spans="1:14" ht="10.050000000000001" customHeight="1">
      <c r="A602" s="18" t="s">
        <v>445</v>
      </c>
      <c r="B602" s="19">
        <v>2016</v>
      </c>
      <c r="C602" s="18" t="s">
        <v>746</v>
      </c>
      <c r="D602" s="20">
        <v>9</v>
      </c>
      <c r="E602" s="21">
        <v>44682.8</v>
      </c>
      <c r="F602" s="21">
        <v>1557.8</v>
      </c>
      <c r="G602" s="21">
        <v>46240.6</v>
      </c>
      <c r="H602" s="21">
        <v>110321.2</v>
      </c>
      <c r="I602" s="21">
        <v>2089</v>
      </c>
      <c r="J602" s="21">
        <v>112410.2</v>
      </c>
      <c r="K602" s="21">
        <v>29898.5</v>
      </c>
      <c r="L602" s="21">
        <v>27827.9</v>
      </c>
      <c r="M602" s="21">
        <v>17477.7</v>
      </c>
      <c r="N602" s="21">
        <v>555.70000000000005</v>
      </c>
    </row>
    <row r="603" spans="1:14" ht="10.050000000000001" customHeight="1">
      <c r="A603" s="18" t="s">
        <v>458</v>
      </c>
      <c r="B603" s="19">
        <v>2016</v>
      </c>
      <c r="C603" s="18" t="s">
        <v>746</v>
      </c>
      <c r="D603" s="20">
        <v>9</v>
      </c>
      <c r="E603" s="21">
        <v>2172.6999999999998</v>
      </c>
      <c r="F603" s="21">
        <v>169.6</v>
      </c>
      <c r="G603" s="21">
        <v>2342.3000000000002</v>
      </c>
      <c r="H603" s="21">
        <v>21624.9</v>
      </c>
      <c r="I603" s="21">
        <v>137.30000000000001</v>
      </c>
      <c r="J603" s="21">
        <v>21762.2</v>
      </c>
      <c r="K603" s="21">
        <v>281.8</v>
      </c>
      <c r="L603" s="21">
        <v>176.9</v>
      </c>
      <c r="M603" s="21">
        <v>174.1</v>
      </c>
      <c r="N603" s="21">
        <v>37.799999999999997</v>
      </c>
    </row>
    <row r="604" spans="1:14" ht="10.050000000000001" customHeight="1">
      <c r="A604" s="18" t="s">
        <v>433</v>
      </c>
      <c r="B604" s="19">
        <v>2016</v>
      </c>
      <c r="C604" s="18" t="s">
        <v>746</v>
      </c>
      <c r="D604" s="20">
        <v>9</v>
      </c>
      <c r="E604" s="21">
        <v>31254.5</v>
      </c>
      <c r="F604" s="21">
        <v>2308.9</v>
      </c>
      <c r="G604" s="21">
        <v>33563.4</v>
      </c>
      <c r="H604" s="21">
        <v>177864.2</v>
      </c>
      <c r="I604" s="21">
        <v>10795.4</v>
      </c>
      <c r="J604" s="21">
        <v>188659.6</v>
      </c>
      <c r="K604" s="21">
        <v>42638.9</v>
      </c>
      <c r="L604" s="21">
        <v>3083.9</v>
      </c>
      <c r="M604" s="21">
        <v>20383</v>
      </c>
      <c r="N604" s="21">
        <v>1966.3</v>
      </c>
    </row>
    <row r="605" spans="1:14" ht="10.050000000000001" customHeight="1">
      <c r="A605" s="18" t="s">
        <v>445</v>
      </c>
      <c r="B605" s="19">
        <v>2016</v>
      </c>
      <c r="C605" s="18" t="s">
        <v>746</v>
      </c>
      <c r="D605" s="20">
        <v>10</v>
      </c>
      <c r="E605" s="21">
        <v>11614.6</v>
      </c>
      <c r="F605" s="21">
        <v>2068.9</v>
      </c>
      <c r="G605" s="21">
        <v>13683.5</v>
      </c>
      <c r="H605" s="21">
        <v>111681.8</v>
      </c>
      <c r="I605" s="21">
        <v>3174.1</v>
      </c>
      <c r="J605" s="21">
        <v>114855.9</v>
      </c>
      <c r="K605" s="21">
        <v>22735</v>
      </c>
      <c r="L605" s="21">
        <v>1336.6</v>
      </c>
      <c r="M605" s="21">
        <v>8312.2999999999993</v>
      </c>
      <c r="N605" s="21">
        <v>186.6</v>
      </c>
    </row>
    <row r="606" spans="1:14" ht="10.050000000000001" customHeight="1">
      <c r="A606" s="18" t="s">
        <v>458</v>
      </c>
      <c r="B606" s="19">
        <v>2016</v>
      </c>
      <c r="C606" s="18" t="s">
        <v>746</v>
      </c>
      <c r="D606" s="20">
        <v>10</v>
      </c>
      <c r="E606" s="21">
        <v>131.19999999999999</v>
      </c>
      <c r="F606" s="21">
        <v>47.4</v>
      </c>
      <c r="G606" s="21">
        <v>178.6</v>
      </c>
      <c r="H606" s="21">
        <v>21357.8</v>
      </c>
      <c r="I606" s="21">
        <v>184.6</v>
      </c>
      <c r="J606" s="21">
        <v>21542.400000000001</v>
      </c>
      <c r="K606" s="21">
        <v>260.89999999999998</v>
      </c>
      <c r="L606" s="21">
        <v>1.2</v>
      </c>
      <c r="M606" s="21">
        <v>1.2</v>
      </c>
      <c r="N606" s="21">
        <v>20.9</v>
      </c>
    </row>
    <row r="607" spans="1:14" ht="10.050000000000001" customHeight="1">
      <c r="A607" s="18" t="s">
        <v>433</v>
      </c>
      <c r="B607" s="19">
        <v>2016</v>
      </c>
      <c r="C607" s="18" t="s">
        <v>746</v>
      </c>
      <c r="D607" s="20">
        <v>10</v>
      </c>
      <c r="E607" s="21">
        <v>23081.200000000001</v>
      </c>
      <c r="F607" s="21">
        <v>2311.5</v>
      </c>
      <c r="G607" s="21">
        <v>25392.7</v>
      </c>
      <c r="H607" s="21">
        <v>168376.2</v>
      </c>
      <c r="I607" s="21">
        <v>10270.1</v>
      </c>
      <c r="J607" s="21">
        <v>178646.3</v>
      </c>
      <c r="K607" s="21">
        <v>36590.6</v>
      </c>
      <c r="L607" s="21">
        <v>902.7</v>
      </c>
      <c r="M607" s="21">
        <v>6590.5</v>
      </c>
      <c r="N607" s="21">
        <v>360.8</v>
      </c>
    </row>
    <row r="608" spans="1:14" ht="10.050000000000001" customHeight="1">
      <c r="A608" s="18" t="s">
        <v>445</v>
      </c>
      <c r="B608" s="19">
        <v>2016</v>
      </c>
      <c r="C608" s="18" t="s">
        <v>746</v>
      </c>
      <c r="D608" s="20">
        <v>11</v>
      </c>
      <c r="E608" s="21">
        <v>5603.8</v>
      </c>
      <c r="F608" s="21">
        <v>1525.7</v>
      </c>
      <c r="G608" s="21">
        <v>7129.5</v>
      </c>
      <c r="H608" s="21">
        <v>109440.7</v>
      </c>
      <c r="I608" s="21">
        <v>3963.3</v>
      </c>
      <c r="J608" s="21">
        <v>113404</v>
      </c>
      <c r="K608" s="21">
        <v>19374.599999999999</v>
      </c>
      <c r="L608" s="21">
        <v>522.20000000000005</v>
      </c>
      <c r="M608" s="21">
        <v>3653.9</v>
      </c>
      <c r="N608" s="21">
        <v>229.2</v>
      </c>
    </row>
    <row r="609" spans="1:14" ht="10.050000000000001" customHeight="1">
      <c r="A609" s="18" t="s">
        <v>458</v>
      </c>
      <c r="B609" s="19">
        <v>2016</v>
      </c>
      <c r="C609" s="18" t="s">
        <v>746</v>
      </c>
      <c r="D609" s="20">
        <v>11</v>
      </c>
      <c r="E609" s="21">
        <v>31.6</v>
      </c>
      <c r="F609" s="21">
        <v>59.6</v>
      </c>
      <c r="G609" s="21">
        <v>91.2</v>
      </c>
      <c r="H609" s="21">
        <v>21001.5</v>
      </c>
      <c r="I609" s="21">
        <v>244.3</v>
      </c>
      <c r="J609" s="21">
        <v>21245.8</v>
      </c>
      <c r="K609" s="21">
        <v>306</v>
      </c>
      <c r="L609" s="21">
        <v>86.6</v>
      </c>
      <c r="M609" s="21">
        <v>28</v>
      </c>
      <c r="N609" s="21">
        <v>13.5</v>
      </c>
    </row>
    <row r="610" spans="1:14" ht="10.050000000000001" customHeight="1">
      <c r="A610" s="18" t="s">
        <v>433</v>
      </c>
      <c r="B610" s="19">
        <v>2016</v>
      </c>
      <c r="C610" s="18" t="s">
        <v>746</v>
      </c>
      <c r="D610" s="20">
        <v>11</v>
      </c>
      <c r="E610" s="21">
        <v>10070.299999999999</v>
      </c>
      <c r="F610" s="21">
        <v>5120.8</v>
      </c>
      <c r="G610" s="21">
        <v>15191.1</v>
      </c>
      <c r="H610" s="21">
        <v>162643.1</v>
      </c>
      <c r="I610" s="21">
        <v>13695.7</v>
      </c>
      <c r="J610" s="21">
        <v>176338.8</v>
      </c>
      <c r="K610" s="21">
        <v>31117.7</v>
      </c>
      <c r="L610" s="21">
        <v>1225.0999999999999</v>
      </c>
      <c r="M610" s="21">
        <v>6260.1</v>
      </c>
      <c r="N610" s="21">
        <v>437.5</v>
      </c>
    </row>
    <row r="611" spans="1:14" ht="10.050000000000001" customHeight="1">
      <c r="A611" s="18" t="s">
        <v>445</v>
      </c>
      <c r="B611" s="19">
        <v>2016</v>
      </c>
      <c r="C611" s="18" t="s">
        <v>746</v>
      </c>
      <c r="D611" s="20">
        <v>12</v>
      </c>
      <c r="E611" s="21">
        <v>5082.5</v>
      </c>
      <c r="F611" s="21">
        <v>567</v>
      </c>
      <c r="G611" s="21">
        <v>5649.5</v>
      </c>
      <c r="H611" s="21">
        <v>100193.5</v>
      </c>
      <c r="I611" s="21">
        <v>3762.2</v>
      </c>
      <c r="J611" s="21">
        <v>103955.7</v>
      </c>
      <c r="K611" s="21">
        <v>16466.2</v>
      </c>
      <c r="L611" s="21">
        <v>503.9</v>
      </c>
      <c r="M611" s="21">
        <v>3301.4</v>
      </c>
      <c r="N611" s="21">
        <v>110.8</v>
      </c>
    </row>
    <row r="612" spans="1:14" ht="10.050000000000001" customHeight="1">
      <c r="A612" s="18" t="s">
        <v>458</v>
      </c>
      <c r="B612" s="19">
        <v>2016</v>
      </c>
      <c r="C612" s="18" t="s">
        <v>746</v>
      </c>
      <c r="D612" s="20">
        <v>12</v>
      </c>
      <c r="E612" s="21">
        <v>96.4</v>
      </c>
      <c r="F612" s="21">
        <v>22</v>
      </c>
      <c r="G612" s="21">
        <v>118.4</v>
      </c>
      <c r="H612" s="21">
        <v>20731.5</v>
      </c>
      <c r="I612" s="21">
        <v>264.60000000000002</v>
      </c>
      <c r="J612" s="21">
        <v>20996.1</v>
      </c>
      <c r="K612" s="21">
        <v>210.8</v>
      </c>
      <c r="L612" s="21">
        <v>0.1</v>
      </c>
      <c r="M612" s="21">
        <v>86.4</v>
      </c>
      <c r="N612" s="21">
        <v>8.9</v>
      </c>
    </row>
    <row r="613" spans="1:14" ht="10.050000000000001" customHeight="1">
      <c r="A613" s="18" t="s">
        <v>433</v>
      </c>
      <c r="B613" s="19">
        <v>2016</v>
      </c>
      <c r="C613" s="18" t="s">
        <v>746</v>
      </c>
      <c r="D613" s="20">
        <v>12</v>
      </c>
      <c r="E613" s="21">
        <v>8938</v>
      </c>
      <c r="F613" s="21">
        <v>1329.9</v>
      </c>
      <c r="G613" s="21">
        <v>10267.9</v>
      </c>
      <c r="H613" s="21">
        <v>171620.7</v>
      </c>
      <c r="I613" s="21">
        <v>10654.6</v>
      </c>
      <c r="J613" s="21">
        <v>182275.3</v>
      </c>
      <c r="K613" s="21">
        <v>25685.7</v>
      </c>
      <c r="L613" s="21">
        <v>1028.7</v>
      </c>
      <c r="M613" s="21">
        <v>6341.8</v>
      </c>
      <c r="N613" s="21">
        <v>118.9</v>
      </c>
    </row>
    <row r="614" spans="1:14" ht="10.050000000000001" customHeight="1">
      <c r="A614" s="18" t="s">
        <v>445</v>
      </c>
      <c r="B614" s="19">
        <v>2017</v>
      </c>
      <c r="C614" s="18" t="s">
        <v>746</v>
      </c>
      <c r="D614" s="20">
        <v>1</v>
      </c>
      <c r="E614" s="21">
        <v>5832.3</v>
      </c>
      <c r="F614" s="21">
        <v>998.6</v>
      </c>
      <c r="G614" s="21">
        <v>6830.9</v>
      </c>
      <c r="H614" s="21">
        <v>89726.3</v>
      </c>
      <c r="I614" s="21">
        <v>3290.3</v>
      </c>
      <c r="J614" s="21">
        <v>93016.600000000093</v>
      </c>
      <c r="K614" s="21">
        <v>13401.8</v>
      </c>
      <c r="L614" s="21">
        <v>622.20000000000005</v>
      </c>
      <c r="M614" s="21">
        <v>3551.5</v>
      </c>
      <c r="N614" s="21">
        <v>135.1</v>
      </c>
    </row>
    <row r="615" spans="1:14" ht="10.050000000000001" customHeight="1">
      <c r="A615" s="18" t="s">
        <v>458</v>
      </c>
      <c r="B615" s="19">
        <v>2017</v>
      </c>
      <c r="C615" s="18" t="s">
        <v>746</v>
      </c>
      <c r="D615" s="20">
        <v>1</v>
      </c>
      <c r="E615" s="21">
        <v>142.30000000000001</v>
      </c>
      <c r="F615" s="21">
        <v>19.100000000000001</v>
      </c>
      <c r="G615" s="21">
        <v>161.4</v>
      </c>
      <c r="H615" s="21">
        <v>20431.7</v>
      </c>
      <c r="I615" s="21">
        <v>260.7</v>
      </c>
      <c r="J615" s="21">
        <v>20692.400000000001</v>
      </c>
      <c r="K615" s="21">
        <v>198</v>
      </c>
      <c r="L615" s="21">
        <v>0</v>
      </c>
      <c r="M615" s="21">
        <v>0</v>
      </c>
      <c r="N615" s="21">
        <v>12.8</v>
      </c>
    </row>
    <row r="616" spans="1:14" ht="10.050000000000001" customHeight="1">
      <c r="A616" s="18" t="s">
        <v>433</v>
      </c>
      <c r="B616" s="19">
        <v>2017</v>
      </c>
      <c r="C616" s="18" t="s">
        <v>746</v>
      </c>
      <c r="D616" s="20">
        <v>1</v>
      </c>
      <c r="E616" s="21">
        <v>9671.1</v>
      </c>
      <c r="F616" s="21">
        <v>2500.5</v>
      </c>
      <c r="G616" s="21">
        <v>12171.6</v>
      </c>
      <c r="H616" s="21">
        <v>158082.79999999999</v>
      </c>
      <c r="I616" s="21">
        <v>9276</v>
      </c>
      <c r="J616" s="21">
        <v>167358.79999999999</v>
      </c>
      <c r="K616" s="21">
        <v>21016.3</v>
      </c>
      <c r="L616" s="21">
        <v>1416.9</v>
      </c>
      <c r="M616" s="21">
        <v>5683.3</v>
      </c>
      <c r="N616" s="21">
        <v>403</v>
      </c>
    </row>
    <row r="617" spans="1:14" ht="10.050000000000001" customHeight="1">
      <c r="A617" s="18" t="s">
        <v>445</v>
      </c>
      <c r="B617" s="19">
        <v>2017</v>
      </c>
      <c r="C617" s="18" t="s">
        <v>746</v>
      </c>
      <c r="D617" s="20">
        <v>2</v>
      </c>
      <c r="E617" s="21">
        <v>4135.6000000000004</v>
      </c>
      <c r="F617" s="21">
        <v>457.4</v>
      </c>
      <c r="G617" s="21">
        <v>4593</v>
      </c>
      <c r="H617" s="21">
        <v>78927.899999999994</v>
      </c>
      <c r="I617" s="21">
        <v>2863</v>
      </c>
      <c r="J617" s="21">
        <v>81790.899999999994</v>
      </c>
      <c r="K617" s="21">
        <v>11351.4</v>
      </c>
      <c r="L617" s="21">
        <v>519.5</v>
      </c>
      <c r="M617" s="21">
        <v>2521.8000000000002</v>
      </c>
      <c r="N617" s="21">
        <v>48.1</v>
      </c>
    </row>
    <row r="618" spans="1:14" ht="10.050000000000001" customHeight="1">
      <c r="A618" s="18" t="s">
        <v>458</v>
      </c>
      <c r="B618" s="19">
        <v>2017</v>
      </c>
      <c r="C618" s="18" t="s">
        <v>746</v>
      </c>
      <c r="D618" s="20">
        <v>2</v>
      </c>
      <c r="E618" s="21">
        <v>0</v>
      </c>
      <c r="F618" s="21">
        <v>0</v>
      </c>
      <c r="G618" s="21">
        <v>0</v>
      </c>
      <c r="H618" s="21">
        <v>20169.8</v>
      </c>
      <c r="I618" s="21">
        <v>207.9</v>
      </c>
      <c r="J618" s="21">
        <v>20377.7</v>
      </c>
      <c r="K618" s="21">
        <v>177.8</v>
      </c>
      <c r="L618" s="21">
        <v>3.9</v>
      </c>
      <c r="M618" s="21">
        <v>0</v>
      </c>
      <c r="N618" s="21">
        <v>24.1</v>
      </c>
    </row>
    <row r="619" spans="1:14" ht="10.050000000000001" customHeight="1">
      <c r="A619" s="18" t="s">
        <v>433</v>
      </c>
      <c r="B619" s="19">
        <v>2017</v>
      </c>
      <c r="C619" s="18" t="s">
        <v>746</v>
      </c>
      <c r="D619" s="20">
        <v>2</v>
      </c>
      <c r="E619" s="21">
        <v>9448.2000000000007</v>
      </c>
      <c r="F619" s="21">
        <v>1433.1</v>
      </c>
      <c r="G619" s="21">
        <v>10881.3</v>
      </c>
      <c r="H619" s="21">
        <v>114616</v>
      </c>
      <c r="I619" s="21">
        <v>6332.7</v>
      </c>
      <c r="J619" s="21">
        <v>120948.7</v>
      </c>
      <c r="K619" s="21">
        <v>17109.2</v>
      </c>
      <c r="L619" s="21">
        <v>1079.4000000000001</v>
      </c>
      <c r="M619" s="21">
        <v>4561.5</v>
      </c>
      <c r="N619" s="21">
        <v>424.6</v>
      </c>
    </row>
    <row r="620" spans="1:14" ht="10.050000000000001" customHeight="1">
      <c r="A620" s="18" t="s">
        <v>445</v>
      </c>
      <c r="B620" s="19">
        <v>2017</v>
      </c>
      <c r="C620" s="18" t="s">
        <v>746</v>
      </c>
      <c r="D620" s="20">
        <v>3</v>
      </c>
      <c r="E620" s="21">
        <v>4492.8</v>
      </c>
      <c r="F620" s="21">
        <v>355.3</v>
      </c>
      <c r="G620" s="21">
        <v>4848.1000000000004</v>
      </c>
      <c r="H620" s="21">
        <v>72719.3</v>
      </c>
      <c r="I620" s="21">
        <v>2128.5</v>
      </c>
      <c r="J620" s="21">
        <v>74847.8</v>
      </c>
      <c r="K620" s="21">
        <v>8546.5</v>
      </c>
      <c r="L620" s="21">
        <v>209.4</v>
      </c>
      <c r="M620" s="21">
        <v>2941.4</v>
      </c>
      <c r="N620" s="21">
        <v>85</v>
      </c>
    </row>
    <row r="621" spans="1:14" ht="10.050000000000001" customHeight="1">
      <c r="A621" s="18" t="s">
        <v>458</v>
      </c>
      <c r="B621" s="19">
        <v>2017</v>
      </c>
      <c r="C621" s="18" t="s">
        <v>746</v>
      </c>
      <c r="D621" s="20">
        <v>3</v>
      </c>
      <c r="E621" s="21">
        <v>0</v>
      </c>
      <c r="F621" s="21">
        <v>0</v>
      </c>
      <c r="G621" s="21">
        <v>0</v>
      </c>
      <c r="H621" s="21">
        <v>19672.5</v>
      </c>
      <c r="I621" s="21">
        <v>199.4</v>
      </c>
      <c r="J621" s="21">
        <v>19871.900000000001</v>
      </c>
      <c r="K621" s="21">
        <v>141.30000000000001</v>
      </c>
      <c r="L621" s="21">
        <v>0</v>
      </c>
      <c r="M621" s="21">
        <v>0</v>
      </c>
      <c r="N621" s="21">
        <v>36.4</v>
      </c>
    </row>
    <row r="622" spans="1:14" ht="10.050000000000001" customHeight="1">
      <c r="A622" s="18" t="s">
        <v>433</v>
      </c>
      <c r="B622" s="19">
        <v>2017</v>
      </c>
      <c r="C622" s="18" t="s">
        <v>746</v>
      </c>
      <c r="D622" s="20">
        <v>3</v>
      </c>
      <c r="E622" s="21">
        <v>10728.9</v>
      </c>
      <c r="F622" s="21">
        <v>178.8</v>
      </c>
      <c r="G622" s="21">
        <v>10907.7</v>
      </c>
      <c r="H622" s="21">
        <v>107858.2</v>
      </c>
      <c r="I622" s="21">
        <v>5163.3</v>
      </c>
      <c r="J622" s="21">
        <v>113021.5</v>
      </c>
      <c r="K622" s="21">
        <v>12016.2</v>
      </c>
      <c r="L622" s="21">
        <v>1181.0999999999999</v>
      </c>
      <c r="M622" s="21">
        <v>6178.5</v>
      </c>
      <c r="N622" s="21">
        <v>95.6</v>
      </c>
    </row>
    <row r="623" spans="1:14" ht="10.050000000000001" customHeight="1">
      <c r="A623" s="18" t="s">
        <v>445</v>
      </c>
      <c r="B623" s="19">
        <v>2017</v>
      </c>
      <c r="C623" s="18" t="s">
        <v>746</v>
      </c>
      <c r="D623" s="20">
        <v>4</v>
      </c>
      <c r="E623" s="21">
        <v>6282.4</v>
      </c>
      <c r="F623" s="21">
        <v>156.1</v>
      </c>
      <c r="G623" s="21">
        <v>6438.5</v>
      </c>
      <c r="H623" s="21">
        <v>66946.3</v>
      </c>
      <c r="I623" s="21">
        <v>1567</v>
      </c>
      <c r="J623" s="21">
        <v>68513.3</v>
      </c>
      <c r="K623" s="21">
        <v>5371.5</v>
      </c>
      <c r="L623" s="21">
        <v>600.4</v>
      </c>
      <c r="M623" s="21">
        <v>3669.9</v>
      </c>
      <c r="N623" s="21">
        <v>105.8</v>
      </c>
    </row>
    <row r="624" spans="1:14" ht="10.050000000000001" customHeight="1">
      <c r="A624" s="18" t="s">
        <v>458</v>
      </c>
      <c r="B624" s="19">
        <v>2017</v>
      </c>
      <c r="C624" s="18" t="s">
        <v>746</v>
      </c>
      <c r="D624" s="20">
        <v>4</v>
      </c>
      <c r="E624" s="21">
        <v>4.3</v>
      </c>
      <c r="F624" s="21">
        <v>0</v>
      </c>
      <c r="G624" s="21">
        <v>4.3</v>
      </c>
      <c r="H624" s="21">
        <v>19314.099999999999</v>
      </c>
      <c r="I624" s="21">
        <v>198.9</v>
      </c>
      <c r="J624" s="21">
        <v>19513</v>
      </c>
      <c r="K624" s="21">
        <v>52.8</v>
      </c>
      <c r="L624" s="21">
        <v>0</v>
      </c>
      <c r="M624" s="21">
        <v>0</v>
      </c>
      <c r="N624" s="21">
        <v>88.5</v>
      </c>
    </row>
    <row r="625" spans="1:14" ht="10.050000000000001" customHeight="1">
      <c r="A625" s="18" t="s">
        <v>433</v>
      </c>
      <c r="B625" s="19">
        <v>2017</v>
      </c>
      <c r="C625" s="18" t="s">
        <v>746</v>
      </c>
      <c r="D625" s="20">
        <v>4</v>
      </c>
      <c r="E625" s="21">
        <v>9343.2999999999993</v>
      </c>
      <c r="F625" s="21">
        <v>213.5</v>
      </c>
      <c r="G625" s="21">
        <v>9556.7999999999993</v>
      </c>
      <c r="H625" s="21">
        <v>102482.3</v>
      </c>
      <c r="I625" s="21">
        <v>4739.5</v>
      </c>
      <c r="J625" s="21">
        <v>107221.8</v>
      </c>
      <c r="K625" s="21">
        <v>7697.2</v>
      </c>
      <c r="L625" s="21">
        <v>600.79999999999995</v>
      </c>
      <c r="M625" s="21">
        <v>4829.5</v>
      </c>
      <c r="N625" s="21">
        <v>90.4</v>
      </c>
    </row>
    <row r="626" spans="1:14" ht="10.050000000000001" customHeight="1">
      <c r="A626" s="18" t="s">
        <v>445</v>
      </c>
      <c r="B626" s="19">
        <v>2017</v>
      </c>
      <c r="C626" s="18" t="s">
        <v>746</v>
      </c>
      <c r="D626" s="20">
        <v>5</v>
      </c>
      <c r="E626" s="21">
        <v>4463.8999999999996</v>
      </c>
      <c r="F626" s="21">
        <v>0</v>
      </c>
      <c r="G626" s="21">
        <v>4463.8999999999996</v>
      </c>
      <c r="H626" s="21">
        <v>52466</v>
      </c>
      <c r="I626" s="21">
        <v>1366.9</v>
      </c>
      <c r="J626" s="21">
        <v>53832.9</v>
      </c>
      <c r="K626" s="21">
        <v>2759.6</v>
      </c>
      <c r="L626" s="21">
        <v>327.10000000000002</v>
      </c>
      <c r="M626" s="21">
        <v>2902</v>
      </c>
      <c r="N626" s="21">
        <v>36.9</v>
      </c>
    </row>
    <row r="627" spans="1:14" ht="10.050000000000001" customHeight="1">
      <c r="A627" s="18" t="s">
        <v>458</v>
      </c>
      <c r="B627" s="19">
        <v>2017</v>
      </c>
      <c r="C627" s="18" t="s">
        <v>746</v>
      </c>
      <c r="D627" s="20">
        <v>5</v>
      </c>
      <c r="E627" s="21">
        <v>31.3</v>
      </c>
      <c r="F627" s="21">
        <v>0</v>
      </c>
      <c r="G627" s="21">
        <v>31.3</v>
      </c>
      <c r="H627" s="21">
        <v>18924</v>
      </c>
      <c r="I627" s="21">
        <v>197.4</v>
      </c>
      <c r="J627" s="21">
        <v>19121.400000000001</v>
      </c>
      <c r="K627" s="21">
        <v>51.7</v>
      </c>
      <c r="L627" s="21">
        <v>4.0999999999999996</v>
      </c>
      <c r="M627" s="21">
        <v>1.6</v>
      </c>
      <c r="N627" s="21">
        <v>3.6</v>
      </c>
    </row>
    <row r="628" spans="1:14" ht="10.050000000000001" customHeight="1">
      <c r="A628" s="18" t="s">
        <v>433</v>
      </c>
      <c r="B628" s="19">
        <v>2017</v>
      </c>
      <c r="C628" s="18" t="s">
        <v>746</v>
      </c>
      <c r="D628" s="20">
        <v>5</v>
      </c>
      <c r="E628" s="21">
        <v>7752.9</v>
      </c>
      <c r="F628" s="21">
        <v>-330.5</v>
      </c>
      <c r="G628" s="21">
        <v>7422.4</v>
      </c>
      <c r="H628" s="21">
        <v>92205.4</v>
      </c>
      <c r="I628" s="21">
        <v>4438.7</v>
      </c>
      <c r="J628" s="21">
        <v>96644.1</v>
      </c>
      <c r="K628" s="21">
        <v>3181.7</v>
      </c>
      <c r="L628" s="21">
        <v>650.1</v>
      </c>
      <c r="M628" s="21">
        <v>4799.6000000000004</v>
      </c>
      <c r="N628" s="21">
        <v>366.1</v>
      </c>
    </row>
    <row r="629" spans="1:14" ht="10.050000000000001" customHeight="1">
      <c r="A629" s="18" t="s">
        <v>445</v>
      </c>
      <c r="B629" s="19">
        <v>2017</v>
      </c>
      <c r="C629" s="18" t="s">
        <v>746</v>
      </c>
      <c r="D629" s="20">
        <v>6</v>
      </c>
      <c r="E629" s="21">
        <v>4092.6</v>
      </c>
      <c r="F629" s="21">
        <v>173.3</v>
      </c>
      <c r="G629" s="21">
        <v>4265.8999999999996</v>
      </c>
      <c r="H629" s="21">
        <v>31884.1</v>
      </c>
      <c r="I629" s="21">
        <v>397.7</v>
      </c>
      <c r="J629" s="21">
        <v>32281.8</v>
      </c>
      <c r="K629" s="21">
        <v>1124.3</v>
      </c>
      <c r="L629" s="21">
        <v>750.7</v>
      </c>
      <c r="M629" s="21">
        <v>1885.4</v>
      </c>
      <c r="N629" s="21">
        <v>575</v>
      </c>
    </row>
    <row r="630" spans="1:14" ht="10.050000000000001" customHeight="1">
      <c r="A630" s="18" t="s">
        <v>458</v>
      </c>
      <c r="B630" s="19">
        <v>2017</v>
      </c>
      <c r="C630" s="18" t="s">
        <v>746</v>
      </c>
      <c r="D630" s="20">
        <v>6</v>
      </c>
      <c r="E630" s="21">
        <v>49.8</v>
      </c>
      <c r="F630" s="21">
        <v>33</v>
      </c>
      <c r="G630" s="21">
        <v>82.8</v>
      </c>
      <c r="H630" s="21">
        <v>18473.8</v>
      </c>
      <c r="I630" s="21">
        <v>40.299999999999997</v>
      </c>
      <c r="J630" s="21">
        <v>18514.099999999999</v>
      </c>
      <c r="K630" s="21">
        <v>67.3</v>
      </c>
      <c r="L630" s="21">
        <v>78.2</v>
      </c>
      <c r="M630" s="21">
        <v>22.6</v>
      </c>
      <c r="N630" s="21">
        <v>40</v>
      </c>
    </row>
    <row r="631" spans="1:14" ht="10.050000000000001" customHeight="1">
      <c r="A631" s="18" t="s">
        <v>433</v>
      </c>
      <c r="B631" s="19">
        <v>2017</v>
      </c>
      <c r="C631" s="18" t="s">
        <v>746</v>
      </c>
      <c r="D631" s="20">
        <v>6</v>
      </c>
      <c r="E631" s="21">
        <v>6201.7</v>
      </c>
      <c r="F631" s="21">
        <v>11.5</v>
      </c>
      <c r="G631" s="21">
        <v>6213.2</v>
      </c>
      <c r="H631" s="21">
        <v>69497.399999999994</v>
      </c>
      <c r="I631" s="21">
        <v>2419.1</v>
      </c>
      <c r="J631" s="21">
        <v>71916.5</v>
      </c>
      <c r="K631" s="21">
        <v>2392.1999999999998</v>
      </c>
      <c r="L631" s="21">
        <v>1380.1</v>
      </c>
      <c r="M631" s="21">
        <v>1691.3</v>
      </c>
      <c r="N631" s="21">
        <v>604.70000000000005</v>
      </c>
    </row>
    <row r="632" spans="1:14" ht="10.050000000000001" customHeight="1">
      <c r="A632" s="18" t="s">
        <v>445</v>
      </c>
      <c r="B632" s="19">
        <v>2017</v>
      </c>
      <c r="C632" s="18" t="s">
        <v>747</v>
      </c>
      <c r="D632" s="20">
        <v>7</v>
      </c>
      <c r="E632" s="21">
        <v>33328.400000000001</v>
      </c>
      <c r="F632" s="21">
        <v>220.7</v>
      </c>
      <c r="G632" s="21">
        <v>33549.1</v>
      </c>
      <c r="H632" s="21">
        <v>48944.7</v>
      </c>
      <c r="I632" s="21">
        <v>750.5</v>
      </c>
      <c r="J632" s="21">
        <v>49695.199999999997</v>
      </c>
      <c r="K632" s="21">
        <v>9247.9</v>
      </c>
      <c r="L632" s="21">
        <v>9431.6000000000095</v>
      </c>
      <c r="M632" s="21">
        <v>997.4</v>
      </c>
      <c r="N632" s="21">
        <v>62.3</v>
      </c>
    </row>
    <row r="633" spans="1:14" ht="10.050000000000001" customHeight="1">
      <c r="A633" s="18" t="s">
        <v>458</v>
      </c>
      <c r="B633" s="19">
        <v>2017</v>
      </c>
      <c r="C633" s="18" t="s">
        <v>747</v>
      </c>
      <c r="D633" s="20">
        <v>7</v>
      </c>
      <c r="E633" s="21">
        <v>2110.6</v>
      </c>
      <c r="F633" s="21">
        <v>0</v>
      </c>
      <c r="G633" s="21">
        <v>2110.6</v>
      </c>
      <c r="H633" s="21">
        <v>20050.5</v>
      </c>
      <c r="I633" s="21">
        <v>40.4</v>
      </c>
      <c r="J633" s="21">
        <v>20090.900000000001</v>
      </c>
      <c r="K633" s="21">
        <v>166.3</v>
      </c>
      <c r="L633" s="21">
        <v>103.3</v>
      </c>
      <c r="M633" s="21">
        <v>0.4</v>
      </c>
      <c r="N633" s="21">
        <v>3.9</v>
      </c>
    </row>
    <row r="634" spans="1:14" ht="10.050000000000001" customHeight="1">
      <c r="A634" s="18" t="s">
        <v>433</v>
      </c>
      <c r="B634" s="19">
        <v>2017</v>
      </c>
      <c r="C634" s="18" t="s">
        <v>747</v>
      </c>
      <c r="D634" s="20">
        <v>7</v>
      </c>
      <c r="E634" s="21">
        <v>314309.3</v>
      </c>
      <c r="F634" s="21">
        <v>11064.7</v>
      </c>
      <c r="G634" s="21">
        <v>325374</v>
      </c>
      <c r="H634" s="21">
        <v>356277.4</v>
      </c>
      <c r="I634" s="21">
        <v>9184.7999999999993</v>
      </c>
      <c r="J634" s="21">
        <v>365462.2</v>
      </c>
      <c r="K634" s="21">
        <v>118179.1</v>
      </c>
      <c r="L634" s="21">
        <v>141648.79999999999</v>
      </c>
      <c r="M634" s="21">
        <v>25486.3</v>
      </c>
      <c r="N634" s="21">
        <v>172.9</v>
      </c>
    </row>
    <row r="635" spans="1:14" ht="10.050000000000001" customHeight="1">
      <c r="A635" s="18" t="s">
        <v>445</v>
      </c>
      <c r="B635" s="19">
        <v>2017</v>
      </c>
      <c r="C635" s="18" t="s">
        <v>747</v>
      </c>
      <c r="D635" s="20">
        <v>8</v>
      </c>
      <c r="E635" s="21">
        <v>43314.7</v>
      </c>
      <c r="F635" s="21">
        <v>2200.6</v>
      </c>
      <c r="G635" s="21">
        <v>45515.3</v>
      </c>
      <c r="H635" s="21">
        <v>85770.400000000096</v>
      </c>
      <c r="I635" s="21">
        <v>2122.8000000000002</v>
      </c>
      <c r="J635" s="21">
        <v>87893.200000000099</v>
      </c>
      <c r="K635" s="21">
        <v>22874.2</v>
      </c>
      <c r="L635" s="21">
        <v>19259</v>
      </c>
      <c r="M635" s="21">
        <v>5175.6000000000004</v>
      </c>
      <c r="N635" s="21">
        <v>442.7</v>
      </c>
    </row>
    <row r="636" spans="1:14" ht="10.050000000000001" customHeight="1">
      <c r="A636" s="18" t="s">
        <v>458</v>
      </c>
      <c r="B636" s="19">
        <v>2017</v>
      </c>
      <c r="C636" s="18" t="s">
        <v>747</v>
      </c>
      <c r="D636" s="20">
        <v>8</v>
      </c>
      <c r="E636" s="21">
        <v>3219.7</v>
      </c>
      <c r="F636" s="21">
        <v>0</v>
      </c>
      <c r="G636" s="21">
        <v>3219.7</v>
      </c>
      <c r="H636" s="21">
        <v>22884.9</v>
      </c>
      <c r="I636" s="21">
        <v>40.299999999999997</v>
      </c>
      <c r="J636" s="21">
        <v>22925.200000000001</v>
      </c>
      <c r="K636" s="21">
        <v>248.9</v>
      </c>
      <c r="L636" s="21">
        <v>279.8</v>
      </c>
      <c r="M636" s="21">
        <v>168.8</v>
      </c>
      <c r="N636" s="21">
        <v>28.4</v>
      </c>
    </row>
    <row r="637" spans="1:14" ht="10.050000000000001" customHeight="1">
      <c r="A637" s="18" t="s">
        <v>433</v>
      </c>
      <c r="B637" s="19">
        <v>2017</v>
      </c>
      <c r="C637" s="18" t="s">
        <v>747</v>
      </c>
      <c r="D637" s="20">
        <v>8</v>
      </c>
      <c r="E637" s="21">
        <v>47973.2</v>
      </c>
      <c r="F637" s="21">
        <v>1647</v>
      </c>
      <c r="G637" s="21">
        <v>49620.2</v>
      </c>
      <c r="H637" s="21">
        <v>306221</v>
      </c>
      <c r="I637" s="21">
        <v>9625.4</v>
      </c>
      <c r="J637" s="21">
        <v>315846.40000000002</v>
      </c>
      <c r="K637" s="21">
        <v>105993.8</v>
      </c>
      <c r="L637" s="21">
        <v>11501.9</v>
      </c>
      <c r="M637" s="21">
        <v>22448.6</v>
      </c>
      <c r="N637" s="21">
        <v>1238.5999999999999</v>
      </c>
    </row>
    <row r="638" spans="1:14" ht="10.050000000000001" customHeight="1">
      <c r="A638" s="18" t="s">
        <v>445</v>
      </c>
      <c r="B638" s="19">
        <v>2017</v>
      </c>
      <c r="C638" s="18" t="s">
        <v>747</v>
      </c>
      <c r="D638" s="20">
        <v>9</v>
      </c>
      <c r="E638" s="21">
        <v>18109</v>
      </c>
      <c r="F638" s="21">
        <v>1696.2</v>
      </c>
      <c r="G638" s="21">
        <v>19805.2</v>
      </c>
      <c r="H638" s="21">
        <v>86689.7</v>
      </c>
      <c r="I638" s="21">
        <v>2736.4</v>
      </c>
      <c r="J638" s="21">
        <v>89426.1</v>
      </c>
      <c r="K638" s="21">
        <v>14424.7</v>
      </c>
      <c r="L638" s="21">
        <v>4057.5</v>
      </c>
      <c r="M638" s="21">
        <v>11623.9</v>
      </c>
      <c r="N638" s="21">
        <v>1059.8</v>
      </c>
    </row>
    <row r="639" spans="1:14" ht="10.050000000000001" customHeight="1">
      <c r="A639" s="18" t="s">
        <v>458</v>
      </c>
      <c r="B639" s="19">
        <v>2017</v>
      </c>
      <c r="C639" s="18" t="s">
        <v>747</v>
      </c>
      <c r="D639" s="20">
        <v>9</v>
      </c>
      <c r="E639" s="21">
        <v>358.9</v>
      </c>
      <c r="F639" s="21">
        <v>142.4</v>
      </c>
      <c r="G639" s="21">
        <v>501.3</v>
      </c>
      <c r="H639" s="21">
        <v>22851.8</v>
      </c>
      <c r="I639" s="21">
        <v>182.7</v>
      </c>
      <c r="J639" s="21">
        <v>23034.5</v>
      </c>
      <c r="K639" s="21">
        <v>354.6</v>
      </c>
      <c r="L639" s="21">
        <v>149.4</v>
      </c>
      <c r="M639" s="21">
        <v>43.8</v>
      </c>
      <c r="N639" s="21">
        <v>0</v>
      </c>
    </row>
    <row r="640" spans="1:14" ht="10.050000000000001" customHeight="1">
      <c r="A640" s="18" t="s">
        <v>433</v>
      </c>
      <c r="B640" s="19">
        <v>2017</v>
      </c>
      <c r="C640" s="18" t="s">
        <v>747</v>
      </c>
      <c r="D640" s="20">
        <v>9</v>
      </c>
      <c r="E640" s="21">
        <v>32475.200000000001</v>
      </c>
      <c r="F640" s="21">
        <v>4057.8</v>
      </c>
      <c r="G640" s="21">
        <v>36533</v>
      </c>
      <c r="H640" s="21">
        <v>320184.2</v>
      </c>
      <c r="I640" s="21">
        <v>12042.3</v>
      </c>
      <c r="J640" s="21">
        <v>332226.5</v>
      </c>
      <c r="K640" s="21">
        <v>84169.1</v>
      </c>
      <c r="L640" s="21">
        <v>4575.3</v>
      </c>
      <c r="M640" s="21">
        <v>25538.400000000001</v>
      </c>
      <c r="N640" s="21">
        <v>861.8</v>
      </c>
    </row>
    <row r="641" spans="1:14" ht="10.050000000000001" customHeight="1">
      <c r="A641" s="18" t="s">
        <v>445</v>
      </c>
      <c r="B641" s="19">
        <v>2017</v>
      </c>
      <c r="C641" s="18" t="s">
        <v>747</v>
      </c>
      <c r="D641" s="20">
        <v>10</v>
      </c>
      <c r="E641" s="21">
        <v>5195.7</v>
      </c>
      <c r="F641" s="21">
        <v>474.4</v>
      </c>
      <c r="G641" s="21">
        <v>5670.1</v>
      </c>
      <c r="H641" s="21">
        <v>75587.8</v>
      </c>
      <c r="I641" s="21">
        <v>2360.6</v>
      </c>
      <c r="J641" s="21">
        <v>77948.399999999994</v>
      </c>
      <c r="K641" s="21">
        <v>12777.6</v>
      </c>
      <c r="L641" s="21">
        <v>1532.1</v>
      </c>
      <c r="M641" s="21">
        <v>2937.1</v>
      </c>
      <c r="N641" s="21">
        <v>233.3</v>
      </c>
    </row>
    <row r="642" spans="1:14" ht="10.050000000000001" customHeight="1">
      <c r="A642" s="18" t="s">
        <v>458</v>
      </c>
      <c r="B642" s="19">
        <v>2017</v>
      </c>
      <c r="C642" s="18" t="s">
        <v>747</v>
      </c>
      <c r="D642" s="20">
        <v>10</v>
      </c>
      <c r="E642" s="21">
        <v>295.10000000000002</v>
      </c>
      <c r="F642" s="21">
        <v>0</v>
      </c>
      <c r="G642" s="21">
        <v>295.10000000000002</v>
      </c>
      <c r="H642" s="21">
        <v>22735.9</v>
      </c>
      <c r="I642" s="21">
        <v>182.7</v>
      </c>
      <c r="J642" s="21">
        <v>22918.6</v>
      </c>
      <c r="K642" s="21">
        <v>313.39999999999998</v>
      </c>
      <c r="L642" s="21">
        <v>21.7</v>
      </c>
      <c r="M642" s="21">
        <v>42.3</v>
      </c>
      <c r="N642" s="21">
        <v>20.7</v>
      </c>
    </row>
    <row r="643" spans="1:14" ht="10.050000000000001" customHeight="1">
      <c r="A643" s="18" t="s">
        <v>433</v>
      </c>
      <c r="B643" s="19">
        <v>2017</v>
      </c>
      <c r="C643" s="18" t="s">
        <v>747</v>
      </c>
      <c r="D643" s="20">
        <v>10</v>
      </c>
      <c r="E643" s="21">
        <v>14033.3</v>
      </c>
      <c r="F643" s="21">
        <v>2805.3</v>
      </c>
      <c r="G643" s="21">
        <v>16838.599999999999</v>
      </c>
      <c r="H643" s="21">
        <v>312920.40000000002</v>
      </c>
      <c r="I643" s="21">
        <v>12815.1</v>
      </c>
      <c r="J643" s="21">
        <v>325735.5</v>
      </c>
      <c r="K643" s="21">
        <v>75697.600000000006</v>
      </c>
      <c r="L643" s="21">
        <v>1634.8</v>
      </c>
      <c r="M643" s="21">
        <v>9377.4</v>
      </c>
      <c r="N643" s="21">
        <v>728.8</v>
      </c>
    </row>
    <row r="644" spans="1:14" ht="10.050000000000001" customHeight="1">
      <c r="A644" s="18" t="s">
        <v>445</v>
      </c>
      <c r="B644" s="19">
        <v>2017</v>
      </c>
      <c r="C644" s="18" t="s">
        <v>747</v>
      </c>
      <c r="D644" s="20">
        <v>11</v>
      </c>
      <c r="E644" s="21">
        <v>4726.3</v>
      </c>
      <c r="F644" s="21">
        <v>1862.6</v>
      </c>
      <c r="G644" s="21">
        <v>6588.9</v>
      </c>
      <c r="H644" s="21">
        <v>66799.600000000006</v>
      </c>
      <c r="I644" s="21">
        <v>2843.9</v>
      </c>
      <c r="J644" s="21">
        <v>69643.5</v>
      </c>
      <c r="K644" s="21">
        <v>10523.6</v>
      </c>
      <c r="L644" s="21">
        <v>794.8</v>
      </c>
      <c r="M644" s="21">
        <v>2364.3000000000002</v>
      </c>
      <c r="N644" s="21">
        <v>684.5</v>
      </c>
    </row>
    <row r="645" spans="1:14" ht="10.050000000000001" customHeight="1">
      <c r="A645" s="18" t="s">
        <v>458</v>
      </c>
      <c r="B645" s="19">
        <v>2017</v>
      </c>
      <c r="C645" s="18" t="s">
        <v>747</v>
      </c>
      <c r="D645" s="20">
        <v>11</v>
      </c>
      <c r="E645" s="21">
        <v>91.2</v>
      </c>
      <c r="F645" s="21">
        <v>0</v>
      </c>
      <c r="G645" s="21">
        <v>91.2</v>
      </c>
      <c r="H645" s="21">
        <v>22432.6</v>
      </c>
      <c r="I645" s="21">
        <v>182.7</v>
      </c>
      <c r="J645" s="21">
        <v>22615.3</v>
      </c>
      <c r="K645" s="21">
        <v>296.3</v>
      </c>
      <c r="L645" s="21">
        <v>31.5</v>
      </c>
      <c r="M645" s="21">
        <v>31.5</v>
      </c>
      <c r="N645" s="21">
        <v>17.100000000000001</v>
      </c>
    </row>
    <row r="646" spans="1:14" ht="10.050000000000001" customHeight="1">
      <c r="A646" s="18" t="s">
        <v>433</v>
      </c>
      <c r="B646" s="19">
        <v>2017</v>
      </c>
      <c r="C646" s="18" t="s">
        <v>747</v>
      </c>
      <c r="D646" s="20">
        <v>11</v>
      </c>
      <c r="E646" s="21">
        <v>14006</v>
      </c>
      <c r="F646" s="21">
        <v>4885.3999999999996</v>
      </c>
      <c r="G646" s="21">
        <v>18891.400000000001</v>
      </c>
      <c r="H646" s="21">
        <v>285263.59999999998</v>
      </c>
      <c r="I646" s="21">
        <v>14927.3</v>
      </c>
      <c r="J646" s="21">
        <v>300190.90000000002</v>
      </c>
      <c r="K646" s="21">
        <v>65697.899999999994</v>
      </c>
      <c r="L646" s="21">
        <v>511.9</v>
      </c>
      <c r="M646" s="21">
        <v>9066.1</v>
      </c>
      <c r="N646" s="21">
        <v>1445.1</v>
      </c>
    </row>
    <row r="647" spans="1:14" ht="10.050000000000001" customHeight="1">
      <c r="A647" s="18" t="s">
        <v>445</v>
      </c>
      <c r="B647" s="19">
        <v>2017</v>
      </c>
      <c r="C647" s="18" t="s">
        <v>747</v>
      </c>
      <c r="D647" s="20">
        <v>12</v>
      </c>
      <c r="E647" s="21">
        <v>4892.2</v>
      </c>
      <c r="F647" s="21">
        <v>929</v>
      </c>
      <c r="G647" s="21">
        <v>5821.2</v>
      </c>
      <c r="H647" s="21">
        <v>62705.2</v>
      </c>
      <c r="I647" s="21">
        <v>3182.4</v>
      </c>
      <c r="J647" s="21">
        <v>65887.600000000006</v>
      </c>
      <c r="K647" s="21">
        <v>7801.7</v>
      </c>
      <c r="L647" s="21">
        <v>310.60000000000002</v>
      </c>
      <c r="M647" s="21">
        <v>2604.4</v>
      </c>
      <c r="N647" s="21">
        <v>424.1</v>
      </c>
    </row>
    <row r="648" spans="1:14" ht="10.050000000000001" customHeight="1">
      <c r="A648" s="18" t="s">
        <v>458</v>
      </c>
      <c r="B648" s="19">
        <v>2017</v>
      </c>
      <c r="C648" s="18" t="s">
        <v>747</v>
      </c>
      <c r="D648" s="20">
        <v>12</v>
      </c>
      <c r="E648" s="21">
        <v>77.7</v>
      </c>
      <c r="F648" s="21">
        <v>242</v>
      </c>
      <c r="G648" s="21">
        <v>319.7</v>
      </c>
      <c r="H648" s="21">
        <v>22117.599999999999</v>
      </c>
      <c r="I648" s="21">
        <v>292.2</v>
      </c>
      <c r="J648" s="21">
        <v>22409.8</v>
      </c>
      <c r="K648" s="21">
        <v>220.5</v>
      </c>
      <c r="L648" s="21">
        <v>20.6</v>
      </c>
      <c r="M648" s="21">
        <v>42.5</v>
      </c>
      <c r="N648" s="21">
        <v>53.9</v>
      </c>
    </row>
    <row r="649" spans="1:14" ht="10.050000000000001" customHeight="1">
      <c r="A649" s="18" t="s">
        <v>433</v>
      </c>
      <c r="B649" s="19">
        <v>2017</v>
      </c>
      <c r="C649" s="18" t="s">
        <v>747</v>
      </c>
      <c r="D649" s="20">
        <v>12</v>
      </c>
      <c r="E649" s="21">
        <v>12956.5</v>
      </c>
      <c r="F649" s="21">
        <v>3531.7</v>
      </c>
      <c r="G649" s="21">
        <v>16488.2</v>
      </c>
      <c r="H649" s="21">
        <v>279212.3</v>
      </c>
      <c r="I649" s="21">
        <v>15056.6</v>
      </c>
      <c r="J649" s="21">
        <v>294268.90000000002</v>
      </c>
      <c r="K649" s="21">
        <v>58564.800000000003</v>
      </c>
      <c r="L649" s="21">
        <v>2262.6</v>
      </c>
      <c r="M649" s="21">
        <v>8906.1</v>
      </c>
      <c r="N649" s="21">
        <v>489.5</v>
      </c>
    </row>
    <row r="650" spans="1:14" ht="10.050000000000001" customHeight="1">
      <c r="A650" s="18" t="s">
        <v>445</v>
      </c>
      <c r="B650" s="19">
        <v>2018</v>
      </c>
      <c r="C650" s="18" t="s">
        <v>747</v>
      </c>
      <c r="D650" s="20">
        <v>1</v>
      </c>
      <c r="E650" s="21">
        <v>3695.5</v>
      </c>
      <c r="F650" s="21">
        <v>422</v>
      </c>
      <c r="G650" s="21">
        <v>4117.5</v>
      </c>
      <c r="H650" s="21">
        <v>60572.7</v>
      </c>
      <c r="I650" s="21">
        <v>2996.3</v>
      </c>
      <c r="J650" s="21">
        <v>63569</v>
      </c>
      <c r="K650" s="21">
        <v>5841.2</v>
      </c>
      <c r="L650" s="21">
        <v>247.3</v>
      </c>
      <c r="M650" s="21">
        <v>2115.1</v>
      </c>
      <c r="N650" s="21">
        <v>107.6</v>
      </c>
    </row>
    <row r="651" spans="1:14" ht="10.050000000000001" customHeight="1">
      <c r="A651" s="18" t="s">
        <v>458</v>
      </c>
      <c r="B651" s="19">
        <v>2018</v>
      </c>
      <c r="C651" s="18" t="s">
        <v>747</v>
      </c>
      <c r="D651" s="20">
        <v>1</v>
      </c>
      <c r="E651" s="21">
        <v>106.6</v>
      </c>
      <c r="F651" s="21">
        <v>0</v>
      </c>
      <c r="G651" s="21">
        <v>106.6</v>
      </c>
      <c r="H651" s="21">
        <v>21703.599999999999</v>
      </c>
      <c r="I651" s="21">
        <v>272.2</v>
      </c>
      <c r="J651" s="21">
        <v>21975.8</v>
      </c>
      <c r="K651" s="21">
        <v>201.1</v>
      </c>
      <c r="L651" s="21">
        <v>70.900000000000006</v>
      </c>
      <c r="M651" s="21">
        <v>90.3</v>
      </c>
      <c r="N651" s="21">
        <v>0</v>
      </c>
    </row>
    <row r="652" spans="1:14" ht="10.050000000000001" customHeight="1">
      <c r="A652" s="18" t="s">
        <v>433</v>
      </c>
      <c r="B652" s="19">
        <v>2018</v>
      </c>
      <c r="C652" s="18" t="s">
        <v>747</v>
      </c>
      <c r="D652" s="20">
        <v>1</v>
      </c>
      <c r="E652" s="21">
        <v>16043.9</v>
      </c>
      <c r="F652" s="21">
        <v>2861.8</v>
      </c>
      <c r="G652" s="21">
        <v>18905.7</v>
      </c>
      <c r="H652" s="21">
        <v>270334.5</v>
      </c>
      <c r="I652" s="21">
        <v>13423</v>
      </c>
      <c r="J652" s="21">
        <v>283757.5</v>
      </c>
      <c r="K652" s="21">
        <v>50222.8</v>
      </c>
      <c r="L652" s="21">
        <v>3435.5</v>
      </c>
      <c r="M652" s="21">
        <v>11471</v>
      </c>
      <c r="N652" s="21">
        <v>307</v>
      </c>
    </row>
    <row r="653" spans="1:14" ht="10.050000000000001" customHeight="1">
      <c r="A653" s="18" t="s">
        <v>445</v>
      </c>
      <c r="B653" s="19">
        <v>2018</v>
      </c>
      <c r="C653" s="18" t="s">
        <v>747</v>
      </c>
      <c r="D653" s="20">
        <v>2</v>
      </c>
      <c r="E653" s="21">
        <v>2769.6</v>
      </c>
      <c r="F653" s="21">
        <v>127.2</v>
      </c>
      <c r="G653" s="21">
        <v>2896.8</v>
      </c>
      <c r="H653" s="21">
        <v>55410.9</v>
      </c>
      <c r="I653" s="21">
        <v>1831.4</v>
      </c>
      <c r="J653" s="21">
        <v>57242.3</v>
      </c>
      <c r="K653" s="21">
        <v>4668.7</v>
      </c>
      <c r="L653" s="21">
        <v>228.7</v>
      </c>
      <c r="M653" s="21">
        <v>1205.5</v>
      </c>
      <c r="N653" s="21">
        <v>195.6</v>
      </c>
    </row>
    <row r="654" spans="1:14" ht="10.050000000000001" customHeight="1">
      <c r="A654" s="18" t="s">
        <v>458</v>
      </c>
      <c r="B654" s="19">
        <v>2018</v>
      </c>
      <c r="C654" s="18" t="s">
        <v>747</v>
      </c>
      <c r="D654" s="20">
        <v>2</v>
      </c>
      <c r="E654" s="21">
        <v>73.8</v>
      </c>
      <c r="F654" s="21">
        <v>0</v>
      </c>
      <c r="G654" s="21">
        <v>73.8</v>
      </c>
      <c r="H654" s="21">
        <v>21378.2</v>
      </c>
      <c r="I654" s="21">
        <v>268.60000000000002</v>
      </c>
      <c r="J654" s="21">
        <v>21646.799999999999</v>
      </c>
      <c r="K654" s="21">
        <v>171.5</v>
      </c>
      <c r="L654" s="21">
        <v>0</v>
      </c>
      <c r="M654" s="21">
        <v>2.1</v>
      </c>
      <c r="N654" s="21">
        <v>27.5</v>
      </c>
    </row>
    <row r="655" spans="1:14" ht="10.050000000000001" customHeight="1">
      <c r="A655" s="18" t="s">
        <v>433</v>
      </c>
      <c r="B655" s="19">
        <v>2018</v>
      </c>
      <c r="C655" s="18" t="s">
        <v>747</v>
      </c>
      <c r="D655" s="20">
        <v>2</v>
      </c>
      <c r="E655" s="21">
        <v>16693.3</v>
      </c>
      <c r="F655" s="21">
        <v>1556.5</v>
      </c>
      <c r="G655" s="21">
        <v>18249.8</v>
      </c>
      <c r="H655" s="21">
        <v>256714.9</v>
      </c>
      <c r="I655" s="21">
        <v>11044.8</v>
      </c>
      <c r="J655" s="21">
        <v>267759.7</v>
      </c>
      <c r="K655" s="21">
        <v>40928.699999999997</v>
      </c>
      <c r="L655" s="21">
        <v>1273.8</v>
      </c>
      <c r="M655" s="21">
        <v>9778.1</v>
      </c>
      <c r="N655" s="21">
        <v>789.6</v>
      </c>
    </row>
    <row r="656" spans="1:14" ht="10.050000000000001" customHeight="1">
      <c r="A656" s="18" t="s">
        <v>445</v>
      </c>
      <c r="B656" s="19">
        <v>2018</v>
      </c>
      <c r="C656" s="18" t="s">
        <v>747</v>
      </c>
      <c r="D656" s="20">
        <v>3</v>
      </c>
      <c r="E656" s="21">
        <v>3321.7</v>
      </c>
      <c r="F656" s="21">
        <v>180.2</v>
      </c>
      <c r="G656" s="21">
        <v>3501.9</v>
      </c>
      <c r="H656" s="21">
        <v>47046.1</v>
      </c>
      <c r="I656" s="21">
        <v>1741.8</v>
      </c>
      <c r="J656" s="21">
        <v>48787.9</v>
      </c>
      <c r="K656" s="21">
        <v>3317.2</v>
      </c>
      <c r="L656" s="21">
        <v>437.4</v>
      </c>
      <c r="M656" s="21">
        <v>1680.6</v>
      </c>
      <c r="N656" s="21">
        <v>122.1</v>
      </c>
    </row>
    <row r="657" spans="1:14" ht="10.050000000000001" customHeight="1">
      <c r="A657" s="18" t="s">
        <v>458</v>
      </c>
      <c r="B657" s="19">
        <v>2018</v>
      </c>
      <c r="C657" s="18" t="s">
        <v>747</v>
      </c>
      <c r="D657" s="20">
        <v>3</v>
      </c>
      <c r="E657" s="21">
        <v>53.1</v>
      </c>
      <c r="F657" s="21">
        <v>0</v>
      </c>
      <c r="G657" s="21">
        <v>53.1</v>
      </c>
      <c r="H657" s="21">
        <v>20736.099999999999</v>
      </c>
      <c r="I657" s="21">
        <v>264.60000000000002</v>
      </c>
      <c r="J657" s="21">
        <v>21000.7</v>
      </c>
      <c r="K657" s="21">
        <v>124.8</v>
      </c>
      <c r="L657" s="21">
        <v>4.3</v>
      </c>
      <c r="M657" s="21">
        <v>26.9</v>
      </c>
      <c r="N657" s="21">
        <v>24.1</v>
      </c>
    </row>
    <row r="658" spans="1:14" ht="10.050000000000001" customHeight="1">
      <c r="A658" s="18" t="s">
        <v>433</v>
      </c>
      <c r="B658" s="19">
        <v>2018</v>
      </c>
      <c r="C658" s="18" t="s">
        <v>747</v>
      </c>
      <c r="D658" s="20">
        <v>3</v>
      </c>
      <c r="E658" s="21">
        <v>18723.7</v>
      </c>
      <c r="F658" s="21">
        <v>582.5</v>
      </c>
      <c r="G658" s="21">
        <v>19306.2</v>
      </c>
      <c r="H658" s="21">
        <v>231203.1</v>
      </c>
      <c r="I658" s="21">
        <v>9327.5</v>
      </c>
      <c r="J658" s="21">
        <v>240530.6</v>
      </c>
      <c r="K658" s="21">
        <v>30411.4</v>
      </c>
      <c r="L658" s="21">
        <v>1867.7</v>
      </c>
      <c r="M658" s="21">
        <v>11934.7</v>
      </c>
      <c r="N658" s="21">
        <v>450.1</v>
      </c>
    </row>
    <row r="659" spans="1:14" ht="10.050000000000001" customHeight="1">
      <c r="A659" s="18" t="s">
        <v>445</v>
      </c>
      <c r="B659" s="19">
        <v>2018</v>
      </c>
      <c r="C659" s="18" t="s">
        <v>747</v>
      </c>
      <c r="D659" s="20">
        <v>4</v>
      </c>
      <c r="E659" s="21">
        <v>2344.1999999999998</v>
      </c>
      <c r="F659" s="21">
        <v>24.7</v>
      </c>
      <c r="G659" s="21">
        <v>2368.9</v>
      </c>
      <c r="H659" s="21">
        <v>45110</v>
      </c>
      <c r="I659" s="21">
        <v>1611.1</v>
      </c>
      <c r="J659" s="21">
        <v>46721.1</v>
      </c>
      <c r="K659" s="21">
        <v>2004.1</v>
      </c>
      <c r="L659" s="21">
        <v>50.9</v>
      </c>
      <c r="M659" s="21">
        <v>1016.5</v>
      </c>
      <c r="N659" s="21">
        <v>347.6</v>
      </c>
    </row>
    <row r="660" spans="1:14" ht="10.050000000000001" customHeight="1">
      <c r="A660" s="18" t="s">
        <v>458</v>
      </c>
      <c r="B660" s="19">
        <v>2018</v>
      </c>
      <c r="C660" s="18" t="s">
        <v>747</v>
      </c>
      <c r="D660" s="20">
        <v>4</v>
      </c>
      <c r="E660" s="21">
        <v>25.2</v>
      </c>
      <c r="F660" s="21">
        <v>0</v>
      </c>
      <c r="G660" s="21">
        <v>25.2</v>
      </c>
      <c r="H660" s="21">
        <v>19838.099999999999</v>
      </c>
      <c r="I660" s="21">
        <v>263.39999999999998</v>
      </c>
      <c r="J660" s="21">
        <v>20101.5</v>
      </c>
      <c r="K660" s="21">
        <v>106.7</v>
      </c>
      <c r="L660" s="21">
        <v>0</v>
      </c>
      <c r="M660" s="21">
        <v>0</v>
      </c>
      <c r="N660" s="21">
        <v>18.100000000000001</v>
      </c>
    </row>
    <row r="661" spans="1:14" ht="10.050000000000001" customHeight="1">
      <c r="A661" s="18" t="s">
        <v>433</v>
      </c>
      <c r="B661" s="19">
        <v>2018</v>
      </c>
      <c r="C661" s="18" t="s">
        <v>747</v>
      </c>
      <c r="D661" s="20">
        <v>4</v>
      </c>
      <c r="E661" s="21">
        <v>23063.5</v>
      </c>
      <c r="F661" s="21">
        <v>427.9</v>
      </c>
      <c r="G661" s="21">
        <v>23491.4</v>
      </c>
      <c r="H661" s="21">
        <v>210248.2</v>
      </c>
      <c r="I661" s="21">
        <v>8042.1</v>
      </c>
      <c r="J661" s="21">
        <v>218290.3</v>
      </c>
      <c r="K661" s="21">
        <v>16153.3</v>
      </c>
      <c r="L661" s="21">
        <v>1635.8</v>
      </c>
      <c r="M661" s="21">
        <v>14393.3</v>
      </c>
      <c r="N661" s="21">
        <v>1518.5</v>
      </c>
    </row>
    <row r="662" spans="1:14" ht="10.050000000000001" customHeight="1">
      <c r="A662" s="18" t="s">
        <v>445</v>
      </c>
      <c r="B662" s="19">
        <v>2018</v>
      </c>
      <c r="C662" s="18" t="s">
        <v>747</v>
      </c>
      <c r="D662" s="20">
        <v>5</v>
      </c>
      <c r="E662" s="21">
        <v>2576.5</v>
      </c>
      <c r="F662" s="21">
        <v>0</v>
      </c>
      <c r="G662" s="21">
        <v>2576.5</v>
      </c>
      <c r="H662" s="21">
        <v>41057.4</v>
      </c>
      <c r="I662" s="21">
        <v>1424.2</v>
      </c>
      <c r="J662" s="21">
        <v>42481.599999999999</v>
      </c>
      <c r="K662" s="21">
        <v>879.6</v>
      </c>
      <c r="L662" s="21">
        <v>256.39999999999998</v>
      </c>
      <c r="M662" s="21">
        <v>1174.3</v>
      </c>
      <c r="N662" s="21">
        <v>206.6</v>
      </c>
    </row>
    <row r="663" spans="1:14" ht="10.050000000000001" customHeight="1">
      <c r="A663" s="18" t="s">
        <v>458</v>
      </c>
      <c r="B663" s="19">
        <v>2018</v>
      </c>
      <c r="C663" s="18" t="s">
        <v>747</v>
      </c>
      <c r="D663" s="20">
        <v>5</v>
      </c>
      <c r="E663" s="21">
        <v>1.3</v>
      </c>
      <c r="F663" s="21">
        <v>0</v>
      </c>
      <c r="G663" s="21">
        <v>1.3</v>
      </c>
      <c r="H663" s="21">
        <v>18747.3</v>
      </c>
      <c r="I663" s="21">
        <v>261.7</v>
      </c>
      <c r="J663" s="21">
        <v>19009</v>
      </c>
      <c r="K663" s="21">
        <v>82.3</v>
      </c>
      <c r="L663" s="21">
        <v>0</v>
      </c>
      <c r="M663" s="21">
        <v>1.3</v>
      </c>
      <c r="N663" s="21">
        <v>23.1</v>
      </c>
    </row>
    <row r="664" spans="1:14" ht="10.050000000000001" customHeight="1">
      <c r="A664" s="18" t="s">
        <v>433</v>
      </c>
      <c r="B664" s="19">
        <v>2018</v>
      </c>
      <c r="C664" s="18" t="s">
        <v>747</v>
      </c>
      <c r="D664" s="20">
        <v>5</v>
      </c>
      <c r="E664" s="21">
        <v>17356.5</v>
      </c>
      <c r="F664" s="21">
        <v>93.2</v>
      </c>
      <c r="G664" s="21">
        <v>17449.7</v>
      </c>
      <c r="H664" s="21">
        <v>187775.3</v>
      </c>
      <c r="I664" s="21">
        <v>6661.4</v>
      </c>
      <c r="J664" s="21">
        <v>194436.7</v>
      </c>
      <c r="K664" s="21">
        <v>7586.2</v>
      </c>
      <c r="L664" s="21">
        <v>1009.1</v>
      </c>
      <c r="M664" s="21">
        <v>9382</v>
      </c>
      <c r="N664" s="21">
        <v>195.1</v>
      </c>
    </row>
    <row r="665" spans="1:14" ht="10.050000000000001" customHeight="1">
      <c r="A665" s="18" t="s">
        <v>445</v>
      </c>
      <c r="B665" s="19">
        <v>2018</v>
      </c>
      <c r="C665" s="18" t="s">
        <v>747</v>
      </c>
      <c r="D665" s="20">
        <v>6</v>
      </c>
      <c r="E665" s="21">
        <v>2998.3</v>
      </c>
      <c r="F665" s="21">
        <v>34.700000000000003</v>
      </c>
      <c r="G665" s="21">
        <v>3033</v>
      </c>
      <c r="H665" s="21">
        <v>21556.799999999999</v>
      </c>
      <c r="I665" s="21">
        <v>882.1</v>
      </c>
      <c r="J665" s="21">
        <v>22438.9</v>
      </c>
      <c r="K665" s="21">
        <v>440.8</v>
      </c>
      <c r="L665" s="21">
        <v>524.9</v>
      </c>
      <c r="M665" s="21">
        <v>527.20000000000005</v>
      </c>
      <c r="N665" s="21">
        <v>467</v>
      </c>
    </row>
    <row r="666" spans="1:14" ht="10.050000000000001" customHeight="1">
      <c r="A666" s="18" t="s">
        <v>458</v>
      </c>
      <c r="B666" s="19">
        <v>2018</v>
      </c>
      <c r="C666" s="18" t="s">
        <v>747</v>
      </c>
      <c r="D666" s="20">
        <v>6</v>
      </c>
      <c r="E666" s="21">
        <v>59.3</v>
      </c>
      <c r="F666" s="21">
        <v>0</v>
      </c>
      <c r="G666" s="21">
        <v>59.3</v>
      </c>
      <c r="H666" s="21">
        <v>17989.7</v>
      </c>
      <c r="I666" s="21">
        <v>261.60000000000002</v>
      </c>
      <c r="J666" s="21">
        <v>18251.3</v>
      </c>
      <c r="K666" s="21">
        <v>66.8</v>
      </c>
      <c r="L666" s="21">
        <v>0</v>
      </c>
      <c r="M666" s="21">
        <v>1.4</v>
      </c>
      <c r="N666" s="21">
        <v>14.1</v>
      </c>
    </row>
    <row r="667" spans="1:14" ht="10.050000000000001" customHeight="1">
      <c r="A667" s="18" t="s">
        <v>433</v>
      </c>
      <c r="B667" s="19">
        <v>2018</v>
      </c>
      <c r="C667" s="18" t="s">
        <v>747</v>
      </c>
      <c r="D667" s="20">
        <v>6</v>
      </c>
      <c r="E667" s="21">
        <v>12853.6</v>
      </c>
      <c r="F667" s="21">
        <v>1238.5</v>
      </c>
      <c r="G667" s="21">
        <v>14092.1</v>
      </c>
      <c r="H667" s="21">
        <v>155953.9</v>
      </c>
      <c r="I667" s="21">
        <v>5752.1</v>
      </c>
      <c r="J667" s="21">
        <v>161706</v>
      </c>
      <c r="K667" s="21">
        <v>9508.7999999999993</v>
      </c>
      <c r="L667" s="21">
        <v>7006.9</v>
      </c>
      <c r="M667" s="21">
        <v>4213</v>
      </c>
      <c r="N667" s="21">
        <v>871.6</v>
      </c>
    </row>
    <row r="668" spans="1:14" ht="10.050000000000001" customHeight="1">
      <c r="A668" s="18" t="s">
        <v>445</v>
      </c>
      <c r="B668" s="19">
        <v>2018</v>
      </c>
      <c r="C668" s="18" t="s">
        <v>748</v>
      </c>
      <c r="D668" s="20">
        <v>7</v>
      </c>
      <c r="E668" s="21">
        <v>23764.799999999999</v>
      </c>
      <c r="F668" s="21">
        <v>432.8</v>
      </c>
      <c r="G668" s="21">
        <v>24197.599999999999</v>
      </c>
      <c r="H668" s="21">
        <v>37419.1</v>
      </c>
      <c r="I668" s="21">
        <v>1048</v>
      </c>
      <c r="J668" s="21">
        <v>38467.1</v>
      </c>
      <c r="K668" s="21">
        <v>6316.1</v>
      </c>
      <c r="L668" s="21">
        <v>7425.2</v>
      </c>
      <c r="M668" s="21">
        <v>1464.8</v>
      </c>
      <c r="N668" s="21">
        <v>57.8</v>
      </c>
    </row>
    <row r="669" spans="1:14" ht="10.050000000000001" customHeight="1">
      <c r="A669" s="18" t="s">
        <v>458</v>
      </c>
      <c r="B669" s="19">
        <v>2018</v>
      </c>
      <c r="C669" s="18" t="s">
        <v>748</v>
      </c>
      <c r="D669" s="20">
        <v>7</v>
      </c>
      <c r="E669" s="21">
        <v>1637</v>
      </c>
      <c r="F669" s="21">
        <v>0</v>
      </c>
      <c r="G669" s="21">
        <v>1637</v>
      </c>
      <c r="H669" s="21">
        <v>18389.8</v>
      </c>
      <c r="I669" s="21">
        <v>261.7</v>
      </c>
      <c r="J669" s="21">
        <v>18651.5</v>
      </c>
      <c r="K669" s="21">
        <v>218.7</v>
      </c>
      <c r="L669" s="21">
        <v>168.2</v>
      </c>
      <c r="M669" s="21">
        <v>0</v>
      </c>
      <c r="N669" s="21">
        <v>16.2</v>
      </c>
    </row>
    <row r="670" spans="1:14" ht="10.050000000000001" customHeight="1">
      <c r="A670" s="18" t="s">
        <v>433</v>
      </c>
      <c r="B670" s="19">
        <v>2018</v>
      </c>
      <c r="C670" s="18" t="s">
        <v>748</v>
      </c>
      <c r="D670" s="20">
        <v>7</v>
      </c>
      <c r="E670" s="21">
        <v>237735.3</v>
      </c>
      <c r="F670" s="21">
        <v>6085.5</v>
      </c>
      <c r="G670" s="21">
        <v>243820.79999999999</v>
      </c>
      <c r="H670" s="21">
        <v>350695.8</v>
      </c>
      <c r="I670" s="21">
        <v>8927.9</v>
      </c>
      <c r="J670" s="21">
        <v>359623.7</v>
      </c>
      <c r="K670" s="21">
        <v>83638.5</v>
      </c>
      <c r="L670" s="21">
        <v>97569.2</v>
      </c>
      <c r="M670" s="21">
        <v>23260</v>
      </c>
      <c r="N670" s="21">
        <v>161.5</v>
      </c>
    </row>
    <row r="671" spans="1:14" ht="10.050000000000001" customHeight="1">
      <c r="A671" s="18" t="s">
        <v>445</v>
      </c>
      <c r="B671" s="19">
        <v>2018</v>
      </c>
      <c r="C671" s="18" t="s">
        <v>748</v>
      </c>
      <c r="D671" s="20">
        <v>8</v>
      </c>
      <c r="E671" s="21">
        <v>15982.4</v>
      </c>
      <c r="F671" s="21">
        <v>1813.1</v>
      </c>
      <c r="G671" s="21">
        <v>17795.5</v>
      </c>
      <c r="H671" s="21">
        <v>42698.6</v>
      </c>
      <c r="I671" s="21">
        <v>2248.1</v>
      </c>
      <c r="J671" s="21">
        <v>44946.7</v>
      </c>
      <c r="K671" s="21">
        <v>8462.1</v>
      </c>
      <c r="L671" s="21">
        <v>5571.3</v>
      </c>
      <c r="M671" s="21">
        <v>3097.3</v>
      </c>
      <c r="N671" s="21">
        <v>306.89999999999998</v>
      </c>
    </row>
    <row r="672" spans="1:14" ht="10.050000000000001" customHeight="1">
      <c r="A672" s="18" t="s">
        <v>458</v>
      </c>
      <c r="B672" s="19">
        <v>2018</v>
      </c>
      <c r="C672" s="18" t="s">
        <v>748</v>
      </c>
      <c r="D672" s="20">
        <v>8</v>
      </c>
      <c r="E672" s="21">
        <v>918.1</v>
      </c>
      <c r="F672" s="21">
        <v>0</v>
      </c>
      <c r="G672" s="21">
        <v>918.1</v>
      </c>
      <c r="H672" s="21">
        <v>18231</v>
      </c>
      <c r="I672" s="21">
        <v>116.2</v>
      </c>
      <c r="J672" s="21">
        <v>18347.2</v>
      </c>
      <c r="K672" s="21">
        <v>317.39999999999998</v>
      </c>
      <c r="L672" s="21">
        <v>156.19999999999999</v>
      </c>
      <c r="M672" s="21">
        <v>32.9</v>
      </c>
      <c r="N672" s="21">
        <v>24.6</v>
      </c>
    </row>
    <row r="673" spans="1:14" ht="10.050000000000001" customHeight="1">
      <c r="A673" s="18" t="s">
        <v>433</v>
      </c>
      <c r="B673" s="19">
        <v>2018</v>
      </c>
      <c r="C673" s="18" t="s">
        <v>748</v>
      </c>
      <c r="D673" s="20">
        <v>8</v>
      </c>
      <c r="E673" s="21">
        <v>39834.9</v>
      </c>
      <c r="F673" s="21">
        <v>2130.9</v>
      </c>
      <c r="G673" s="21">
        <v>41965.8</v>
      </c>
      <c r="H673" s="21">
        <v>342791.1</v>
      </c>
      <c r="I673" s="21">
        <v>10591.3</v>
      </c>
      <c r="J673" s="21">
        <v>353382.40000000002</v>
      </c>
      <c r="K673" s="21">
        <v>66430.7</v>
      </c>
      <c r="L673" s="21">
        <v>7367.6</v>
      </c>
      <c r="M673" s="21">
        <v>24193.1</v>
      </c>
      <c r="N673" s="21">
        <v>330.1</v>
      </c>
    </row>
    <row r="674" spans="1:14" ht="10.050000000000001" customHeight="1">
      <c r="A674" s="18" t="s">
        <v>445</v>
      </c>
      <c r="B674" s="19">
        <v>2018</v>
      </c>
      <c r="C674" s="18" t="s">
        <v>748</v>
      </c>
      <c r="D674" s="20">
        <v>9</v>
      </c>
      <c r="E674" s="21">
        <v>11001.9</v>
      </c>
      <c r="F674" s="21">
        <v>1407</v>
      </c>
      <c r="G674" s="21">
        <v>12408.9</v>
      </c>
      <c r="H674" s="21">
        <v>49254.5</v>
      </c>
      <c r="I674" s="21">
        <v>2466.1999999999998</v>
      </c>
      <c r="J674" s="21">
        <v>51720.7</v>
      </c>
      <c r="K674" s="21">
        <v>5784.6</v>
      </c>
      <c r="L674" s="21">
        <v>2160.6</v>
      </c>
      <c r="M674" s="21">
        <v>4543</v>
      </c>
      <c r="N674" s="21">
        <v>296.39999999999998</v>
      </c>
    </row>
    <row r="675" spans="1:14" ht="10.050000000000001" customHeight="1">
      <c r="A675" s="18" t="s">
        <v>458</v>
      </c>
      <c r="B675" s="19">
        <v>2018</v>
      </c>
      <c r="C675" s="18" t="s">
        <v>748</v>
      </c>
      <c r="D675" s="20">
        <v>9</v>
      </c>
      <c r="E675" s="21">
        <v>275.5</v>
      </c>
      <c r="F675" s="21">
        <v>0</v>
      </c>
      <c r="G675" s="21">
        <v>275.5</v>
      </c>
      <c r="H675" s="21">
        <v>17447.7</v>
      </c>
      <c r="I675" s="21">
        <v>116.3</v>
      </c>
      <c r="J675" s="21">
        <v>17564</v>
      </c>
      <c r="K675" s="21">
        <v>310.5</v>
      </c>
      <c r="L675" s="21">
        <v>56.2</v>
      </c>
      <c r="M675" s="21">
        <v>39.6</v>
      </c>
      <c r="N675" s="21">
        <v>23.4</v>
      </c>
    </row>
    <row r="676" spans="1:14" ht="10.050000000000001" customHeight="1">
      <c r="A676" s="18" t="s">
        <v>433</v>
      </c>
      <c r="B676" s="19">
        <v>2018</v>
      </c>
      <c r="C676" s="18" t="s">
        <v>748</v>
      </c>
      <c r="D676" s="20">
        <v>9</v>
      </c>
      <c r="E676" s="21">
        <v>39406.5</v>
      </c>
      <c r="F676" s="21">
        <v>2879.1</v>
      </c>
      <c r="G676" s="21">
        <v>42285.599999999999</v>
      </c>
      <c r="H676" s="21">
        <v>342788.8</v>
      </c>
      <c r="I676" s="21">
        <v>12304.1</v>
      </c>
      <c r="J676" s="21">
        <v>355092.9</v>
      </c>
      <c r="K676" s="21">
        <v>42687.7</v>
      </c>
      <c r="L676" s="21">
        <v>2082.4</v>
      </c>
      <c r="M676" s="21">
        <v>25486.400000000001</v>
      </c>
      <c r="N676" s="21">
        <v>198.4</v>
      </c>
    </row>
    <row r="677" spans="1:14" ht="10.050000000000001" customHeight="1">
      <c r="A677" s="18" t="s">
        <v>445</v>
      </c>
      <c r="B677" s="19">
        <v>2018</v>
      </c>
      <c r="C677" s="18" t="s">
        <v>748</v>
      </c>
      <c r="D677" s="20">
        <v>10</v>
      </c>
      <c r="E677" s="21">
        <v>3609.9</v>
      </c>
      <c r="F677" s="21">
        <v>524.70000000000005</v>
      </c>
      <c r="G677" s="21">
        <v>4134.6000000000004</v>
      </c>
      <c r="H677" s="21">
        <v>42939</v>
      </c>
      <c r="I677" s="21">
        <v>2187.5</v>
      </c>
      <c r="J677" s="21">
        <v>45126.5</v>
      </c>
      <c r="K677" s="21">
        <v>4480.8999999999996</v>
      </c>
      <c r="L677" s="21">
        <v>330.8</v>
      </c>
      <c r="M677" s="21">
        <v>1306.5</v>
      </c>
      <c r="N677" s="21">
        <v>294.60000000000002</v>
      </c>
    </row>
    <row r="678" spans="1:14" ht="10.050000000000001" customHeight="1">
      <c r="A678" s="18" t="s">
        <v>458</v>
      </c>
      <c r="B678" s="19">
        <v>2018</v>
      </c>
      <c r="C678" s="18" t="s">
        <v>748</v>
      </c>
      <c r="D678" s="20">
        <v>10</v>
      </c>
      <c r="E678" s="21">
        <v>121.8</v>
      </c>
      <c r="F678" s="21">
        <v>0</v>
      </c>
      <c r="G678" s="21">
        <v>121.8</v>
      </c>
      <c r="H678" s="21">
        <v>16750.2</v>
      </c>
      <c r="I678" s="21">
        <v>116.3</v>
      </c>
      <c r="J678" s="21">
        <v>16866.5</v>
      </c>
      <c r="K678" s="21">
        <v>311.8</v>
      </c>
      <c r="L678" s="21">
        <v>42.9</v>
      </c>
      <c r="M678" s="21">
        <v>41.6</v>
      </c>
      <c r="N678" s="21">
        <v>0</v>
      </c>
    </row>
    <row r="679" spans="1:14" ht="10.050000000000001" customHeight="1">
      <c r="A679" s="18" t="s">
        <v>433</v>
      </c>
      <c r="B679" s="19">
        <v>2018</v>
      </c>
      <c r="C679" s="18" t="s">
        <v>748</v>
      </c>
      <c r="D679" s="20">
        <v>10</v>
      </c>
      <c r="E679" s="21">
        <v>13436.3</v>
      </c>
      <c r="F679" s="21">
        <v>4053.6</v>
      </c>
      <c r="G679" s="21">
        <v>17489.900000000001</v>
      </c>
      <c r="H679" s="21">
        <v>319532.2</v>
      </c>
      <c r="I679" s="21">
        <v>12334.4</v>
      </c>
      <c r="J679" s="21">
        <v>331866.59999999998</v>
      </c>
      <c r="K679" s="21">
        <v>36291.1</v>
      </c>
      <c r="L679" s="21">
        <v>834.7</v>
      </c>
      <c r="M679" s="21">
        <v>6805</v>
      </c>
      <c r="N679" s="21">
        <v>426.4</v>
      </c>
    </row>
    <row r="680" spans="1:14" ht="10.050000000000001" customHeight="1">
      <c r="A680" s="18" t="s">
        <v>445</v>
      </c>
      <c r="B680" s="19">
        <v>2018</v>
      </c>
      <c r="C680" s="18" t="s">
        <v>748</v>
      </c>
      <c r="D680" s="20">
        <v>11</v>
      </c>
      <c r="E680" s="21">
        <v>2648.4</v>
      </c>
      <c r="F680" s="21">
        <v>880.3</v>
      </c>
      <c r="G680" s="21">
        <v>3528.7</v>
      </c>
      <c r="H680" s="21">
        <v>41987.7</v>
      </c>
      <c r="I680" s="21">
        <v>2211.5</v>
      </c>
      <c r="J680" s="21">
        <v>44199.199999999997</v>
      </c>
      <c r="K680" s="21">
        <v>3576</v>
      </c>
      <c r="L680" s="21">
        <v>327.39999999999998</v>
      </c>
      <c r="M680" s="21">
        <v>975.9</v>
      </c>
      <c r="N680" s="21">
        <v>257</v>
      </c>
    </row>
    <row r="681" spans="1:14" ht="10.050000000000001" customHeight="1">
      <c r="A681" s="18" t="s">
        <v>458</v>
      </c>
      <c r="B681" s="19">
        <v>2018</v>
      </c>
      <c r="C681" s="18" t="s">
        <v>748</v>
      </c>
      <c r="D681" s="20">
        <v>11</v>
      </c>
      <c r="E681" s="21">
        <v>119</v>
      </c>
      <c r="F681" s="21">
        <v>0</v>
      </c>
      <c r="G681" s="21">
        <v>119</v>
      </c>
      <c r="H681" s="21">
        <v>15587.3</v>
      </c>
      <c r="I681" s="21">
        <v>116.2</v>
      </c>
      <c r="J681" s="21">
        <v>15703.5</v>
      </c>
      <c r="K681" s="21">
        <v>282.3</v>
      </c>
      <c r="L681" s="21">
        <v>0</v>
      </c>
      <c r="M681" s="21">
        <v>4.5</v>
      </c>
      <c r="N681" s="21">
        <v>25.1</v>
      </c>
    </row>
    <row r="682" spans="1:14" ht="10.050000000000001" customHeight="1">
      <c r="A682" s="18" t="s">
        <v>433</v>
      </c>
      <c r="B682" s="19">
        <v>2018</v>
      </c>
      <c r="C682" s="18" t="s">
        <v>748</v>
      </c>
      <c r="D682" s="20">
        <v>11</v>
      </c>
      <c r="E682" s="21">
        <v>14828.9</v>
      </c>
      <c r="F682" s="21">
        <v>2999.7</v>
      </c>
      <c r="G682" s="21">
        <v>17828.599999999999</v>
      </c>
      <c r="H682" s="21">
        <v>295500.79999999999</v>
      </c>
      <c r="I682" s="21">
        <v>13613.2</v>
      </c>
      <c r="J682" s="21">
        <v>309114</v>
      </c>
      <c r="K682" s="21">
        <v>31297.599999999999</v>
      </c>
      <c r="L682" s="21">
        <v>1418.8</v>
      </c>
      <c r="M682" s="21">
        <v>6095.4</v>
      </c>
      <c r="N682" s="21">
        <v>345.7</v>
      </c>
    </row>
    <row r="683" spans="1:14" ht="10.050000000000001" customHeight="1">
      <c r="A683" s="18" t="s">
        <v>445</v>
      </c>
      <c r="B683" s="19">
        <v>2018</v>
      </c>
      <c r="C683" s="18" t="s">
        <v>748</v>
      </c>
      <c r="D683" s="20">
        <v>12</v>
      </c>
      <c r="E683" s="21">
        <v>2387.1</v>
      </c>
      <c r="F683" s="21">
        <v>443.3</v>
      </c>
      <c r="G683" s="21">
        <v>2830.4</v>
      </c>
      <c r="H683" s="21">
        <v>39328.800000000003</v>
      </c>
      <c r="I683" s="21">
        <v>2283.3000000000002</v>
      </c>
      <c r="J683" s="21">
        <v>41612.1</v>
      </c>
      <c r="K683" s="21">
        <v>2899.4</v>
      </c>
      <c r="L683" s="21">
        <v>176.7</v>
      </c>
      <c r="M683" s="21">
        <v>769.8</v>
      </c>
      <c r="N683" s="21">
        <v>87.3</v>
      </c>
    </row>
    <row r="684" spans="1:14" ht="10.050000000000001" customHeight="1">
      <c r="A684" s="18" t="s">
        <v>458</v>
      </c>
      <c r="B684" s="19">
        <v>2018</v>
      </c>
      <c r="C684" s="18" t="s">
        <v>748</v>
      </c>
      <c r="D684" s="20">
        <v>12</v>
      </c>
      <c r="E684" s="21">
        <v>51.1</v>
      </c>
      <c r="F684" s="21">
        <v>0</v>
      </c>
      <c r="G684" s="21">
        <v>51.1</v>
      </c>
      <c r="H684" s="21">
        <v>14670.9</v>
      </c>
      <c r="I684" s="21">
        <v>99.1</v>
      </c>
      <c r="J684" s="21">
        <v>14770</v>
      </c>
      <c r="K684" s="21">
        <v>123.2</v>
      </c>
      <c r="L684" s="21">
        <v>0</v>
      </c>
      <c r="M684" s="21">
        <v>17.2</v>
      </c>
      <c r="N684" s="21">
        <v>141.80000000000001</v>
      </c>
    </row>
    <row r="685" spans="1:14" ht="10.050000000000001" customHeight="1">
      <c r="A685" s="18" t="s">
        <v>433</v>
      </c>
      <c r="B685" s="19">
        <v>2018</v>
      </c>
      <c r="C685" s="18" t="s">
        <v>748</v>
      </c>
      <c r="D685" s="20">
        <v>12</v>
      </c>
      <c r="E685" s="21">
        <v>13682.7</v>
      </c>
      <c r="F685" s="21">
        <v>2833</v>
      </c>
      <c r="G685" s="21">
        <v>16515.7</v>
      </c>
      <c r="H685" s="21">
        <v>273532.09999999998</v>
      </c>
      <c r="I685" s="21">
        <v>13899.3</v>
      </c>
      <c r="J685" s="21">
        <v>287431.40000000002</v>
      </c>
      <c r="K685" s="21">
        <v>26323.8</v>
      </c>
      <c r="L685" s="21">
        <v>1304.9000000000001</v>
      </c>
      <c r="M685" s="21">
        <v>6116.7</v>
      </c>
      <c r="N685" s="21">
        <v>161.80000000000001</v>
      </c>
    </row>
    <row r="686" spans="1:14" ht="10.050000000000001" customHeight="1">
      <c r="A686" s="18" t="s">
        <v>445</v>
      </c>
      <c r="B686" s="19">
        <v>2019</v>
      </c>
      <c r="C686" s="18" t="s">
        <v>748</v>
      </c>
      <c r="D686" s="20">
        <v>1</v>
      </c>
      <c r="E686" s="21">
        <v>2283.8000000000002</v>
      </c>
      <c r="F686" s="21">
        <v>288.10000000000002</v>
      </c>
      <c r="G686" s="21">
        <v>2571.9</v>
      </c>
      <c r="H686" s="21">
        <v>36613.300000000003</v>
      </c>
      <c r="I686" s="21">
        <v>1976.5</v>
      </c>
      <c r="J686" s="21">
        <v>38589.800000000003</v>
      </c>
      <c r="K686" s="21">
        <v>2275.1</v>
      </c>
      <c r="L686" s="21">
        <v>283.2</v>
      </c>
      <c r="M686" s="21">
        <v>752.3</v>
      </c>
      <c r="N686" s="21">
        <v>163.69999999999999</v>
      </c>
    </row>
    <row r="687" spans="1:14" ht="10.050000000000001" customHeight="1">
      <c r="A687" s="18" t="s">
        <v>458</v>
      </c>
      <c r="B687" s="19">
        <v>2019</v>
      </c>
      <c r="C687" s="18" t="s">
        <v>748</v>
      </c>
      <c r="D687" s="20">
        <v>1</v>
      </c>
      <c r="E687" s="21">
        <v>4</v>
      </c>
      <c r="F687" s="21">
        <v>36.5</v>
      </c>
      <c r="G687" s="21">
        <v>40.5</v>
      </c>
      <c r="H687" s="21">
        <v>13629.3</v>
      </c>
      <c r="I687" s="21">
        <v>92.1</v>
      </c>
      <c r="J687" s="21">
        <v>13721.4</v>
      </c>
      <c r="K687" s="21">
        <v>111.5</v>
      </c>
      <c r="L687" s="21">
        <v>14.4</v>
      </c>
      <c r="M687" s="21">
        <v>0</v>
      </c>
      <c r="N687" s="21">
        <v>26.2</v>
      </c>
    </row>
    <row r="688" spans="1:14" ht="10.050000000000001" customHeight="1">
      <c r="A688" s="18" t="s">
        <v>433</v>
      </c>
      <c r="B688" s="19">
        <v>2019</v>
      </c>
      <c r="C688" s="18" t="s">
        <v>748</v>
      </c>
      <c r="D688" s="20">
        <v>1</v>
      </c>
      <c r="E688" s="21">
        <v>11990.8</v>
      </c>
      <c r="F688" s="21">
        <v>2569</v>
      </c>
      <c r="G688" s="21">
        <v>14559.8</v>
      </c>
      <c r="H688" s="21">
        <v>244547.6</v>
      </c>
      <c r="I688" s="21">
        <v>11579.7</v>
      </c>
      <c r="J688" s="21">
        <v>256127.3</v>
      </c>
      <c r="K688" s="21">
        <v>22515.9</v>
      </c>
      <c r="L688" s="21">
        <v>2360.3000000000002</v>
      </c>
      <c r="M688" s="21">
        <v>5929</v>
      </c>
      <c r="N688" s="21">
        <v>398.4</v>
      </c>
    </row>
    <row r="689" spans="1:14" ht="10.050000000000001" customHeight="1">
      <c r="A689" s="18" t="s">
        <v>445</v>
      </c>
      <c r="B689" s="19">
        <v>2019</v>
      </c>
      <c r="C689" s="18" t="s">
        <v>748</v>
      </c>
      <c r="D689" s="20">
        <v>2</v>
      </c>
      <c r="E689" s="21">
        <v>1286.5</v>
      </c>
      <c r="F689" s="21">
        <v>118.4</v>
      </c>
      <c r="G689" s="21">
        <v>1404.9</v>
      </c>
      <c r="H689" s="21">
        <v>32880.9</v>
      </c>
      <c r="I689" s="21">
        <v>1211.3</v>
      </c>
      <c r="J689" s="21">
        <v>34092.199999999997</v>
      </c>
      <c r="K689" s="21">
        <v>2016.2</v>
      </c>
      <c r="L689" s="21">
        <v>384.1</v>
      </c>
      <c r="M689" s="21">
        <v>546.1</v>
      </c>
      <c r="N689" s="21">
        <v>87.4</v>
      </c>
    </row>
    <row r="690" spans="1:14" ht="10.050000000000001" customHeight="1">
      <c r="A690" s="18" t="s">
        <v>458</v>
      </c>
      <c r="B690" s="19">
        <v>2019</v>
      </c>
      <c r="C690" s="18" t="s">
        <v>748</v>
      </c>
      <c r="D690" s="20">
        <v>2</v>
      </c>
      <c r="E690" s="21">
        <v>52.2</v>
      </c>
      <c r="F690" s="21">
        <v>0</v>
      </c>
      <c r="G690" s="21">
        <v>52.2</v>
      </c>
      <c r="H690" s="21">
        <v>12587.6</v>
      </c>
      <c r="I690" s="21">
        <v>72</v>
      </c>
      <c r="J690" s="21">
        <v>12659.6</v>
      </c>
      <c r="K690" s="21">
        <v>106.6</v>
      </c>
      <c r="L690" s="21">
        <v>0</v>
      </c>
      <c r="M690" s="21">
        <v>4.8</v>
      </c>
      <c r="N690" s="21">
        <v>0</v>
      </c>
    </row>
    <row r="691" spans="1:14" ht="10.050000000000001" customHeight="1">
      <c r="A691" s="18" t="s">
        <v>433</v>
      </c>
      <c r="B691" s="19">
        <v>2019</v>
      </c>
      <c r="C691" s="18" t="s">
        <v>748</v>
      </c>
      <c r="D691" s="20">
        <v>2</v>
      </c>
      <c r="E691" s="21">
        <v>11429.9</v>
      </c>
      <c r="F691" s="21">
        <v>1094.8</v>
      </c>
      <c r="G691" s="21">
        <v>12524.7</v>
      </c>
      <c r="H691" s="21">
        <v>218789.7</v>
      </c>
      <c r="I691" s="21">
        <v>9277.5</v>
      </c>
      <c r="J691" s="21">
        <v>228067.20000000001</v>
      </c>
      <c r="K691" s="21">
        <v>17599.099999999999</v>
      </c>
      <c r="L691" s="21">
        <v>1271.2</v>
      </c>
      <c r="M691" s="21">
        <v>6041.9</v>
      </c>
      <c r="N691" s="21">
        <v>313.8</v>
      </c>
    </row>
    <row r="692" spans="1:14" ht="10.050000000000001" customHeight="1">
      <c r="A692" s="18" t="s">
        <v>445</v>
      </c>
      <c r="B692" s="19">
        <v>2019</v>
      </c>
      <c r="C692" s="18" t="s">
        <v>748</v>
      </c>
      <c r="D692" s="20">
        <v>3</v>
      </c>
      <c r="E692" s="21">
        <v>2065.3000000000002</v>
      </c>
      <c r="F692" s="21">
        <v>0</v>
      </c>
      <c r="G692" s="21">
        <v>2065.3000000000002</v>
      </c>
      <c r="H692" s="21">
        <v>32159.3</v>
      </c>
      <c r="I692" s="21">
        <v>1117.4000000000001</v>
      </c>
      <c r="J692" s="21">
        <v>33276.699999999997</v>
      </c>
      <c r="K692" s="21">
        <v>1170.8</v>
      </c>
      <c r="L692" s="21">
        <v>105.8</v>
      </c>
      <c r="M692" s="21">
        <v>890.1</v>
      </c>
      <c r="N692" s="21">
        <v>69</v>
      </c>
    </row>
    <row r="693" spans="1:14" ht="10.050000000000001" customHeight="1">
      <c r="A693" s="18" t="s">
        <v>458</v>
      </c>
      <c r="B693" s="19">
        <v>2019</v>
      </c>
      <c r="C693" s="18" t="s">
        <v>748</v>
      </c>
      <c r="D693" s="20">
        <v>3</v>
      </c>
      <c r="E693" s="21">
        <v>30.2</v>
      </c>
      <c r="F693" s="21">
        <v>0</v>
      </c>
      <c r="G693" s="21">
        <v>30.2</v>
      </c>
      <c r="H693" s="21">
        <v>11490.4</v>
      </c>
      <c r="I693" s="21">
        <v>72</v>
      </c>
      <c r="J693" s="21">
        <v>11562.4</v>
      </c>
      <c r="K693" s="21">
        <v>89.1</v>
      </c>
      <c r="L693" s="21">
        <v>0</v>
      </c>
      <c r="M693" s="21">
        <v>3.1</v>
      </c>
      <c r="N693" s="21">
        <v>14.4</v>
      </c>
    </row>
    <row r="694" spans="1:14" ht="10.050000000000001" customHeight="1">
      <c r="A694" s="18" t="s">
        <v>433</v>
      </c>
      <c r="B694" s="19">
        <v>2019</v>
      </c>
      <c r="C694" s="18" t="s">
        <v>748</v>
      </c>
      <c r="D694" s="20">
        <v>3</v>
      </c>
      <c r="E694" s="21">
        <v>12924.6</v>
      </c>
      <c r="F694" s="21">
        <v>656.3</v>
      </c>
      <c r="G694" s="21">
        <v>13580.9</v>
      </c>
      <c r="H694" s="21">
        <v>178740.2</v>
      </c>
      <c r="I694" s="21">
        <v>8255.7000000000007</v>
      </c>
      <c r="J694" s="21">
        <v>186995.9</v>
      </c>
      <c r="K694" s="21">
        <v>13221.7</v>
      </c>
      <c r="L694" s="21">
        <v>1123.5</v>
      </c>
      <c r="M694" s="21">
        <v>5166.8</v>
      </c>
      <c r="N694" s="21">
        <v>388.6</v>
      </c>
    </row>
    <row r="695" spans="1:14" ht="10.050000000000001" customHeight="1">
      <c r="A695" s="18" t="s">
        <v>445</v>
      </c>
      <c r="B695" s="19">
        <v>2019</v>
      </c>
      <c r="C695" s="18" t="s">
        <v>748</v>
      </c>
      <c r="D695" s="20">
        <v>4</v>
      </c>
      <c r="E695" s="21">
        <v>1059.3</v>
      </c>
      <c r="F695" s="21">
        <v>211.6</v>
      </c>
      <c r="G695" s="21">
        <v>1270.9000000000001</v>
      </c>
      <c r="H695" s="21">
        <v>26679</v>
      </c>
      <c r="I695" s="21">
        <v>1179.9000000000001</v>
      </c>
      <c r="J695" s="21">
        <v>27858.9</v>
      </c>
      <c r="K695" s="21">
        <v>783.4</v>
      </c>
      <c r="L695" s="21">
        <v>21.8</v>
      </c>
      <c r="M695" s="21">
        <v>358.1</v>
      </c>
      <c r="N695" s="21">
        <v>47.4</v>
      </c>
    </row>
    <row r="696" spans="1:14" ht="10.050000000000001" customHeight="1">
      <c r="A696" s="18" t="s">
        <v>458</v>
      </c>
      <c r="B696" s="19">
        <v>2019</v>
      </c>
      <c r="C696" s="18" t="s">
        <v>748</v>
      </c>
      <c r="D696" s="20">
        <v>4</v>
      </c>
      <c r="E696" s="21">
        <v>0</v>
      </c>
      <c r="F696" s="21">
        <v>0</v>
      </c>
      <c r="G696" s="21">
        <v>0</v>
      </c>
      <c r="H696" s="21">
        <v>10300.4</v>
      </c>
      <c r="I696" s="21">
        <v>71.599999999999994</v>
      </c>
      <c r="J696" s="21">
        <v>10372</v>
      </c>
      <c r="K696" s="21">
        <v>68.400000000000006</v>
      </c>
      <c r="L696" s="21">
        <v>5.9</v>
      </c>
      <c r="M696" s="21">
        <v>0</v>
      </c>
      <c r="N696" s="21">
        <v>26.7</v>
      </c>
    </row>
    <row r="697" spans="1:14" ht="10.050000000000001" customHeight="1">
      <c r="A697" s="18" t="s">
        <v>433</v>
      </c>
      <c r="B697" s="19">
        <v>2019</v>
      </c>
      <c r="C697" s="18" t="s">
        <v>748</v>
      </c>
      <c r="D697" s="20">
        <v>4</v>
      </c>
      <c r="E697" s="21">
        <v>10684</v>
      </c>
      <c r="F697" s="21">
        <v>191.2</v>
      </c>
      <c r="G697" s="21">
        <v>10875.2</v>
      </c>
      <c r="H697" s="21">
        <v>150707.4</v>
      </c>
      <c r="I697" s="21">
        <v>7348.4</v>
      </c>
      <c r="J697" s="21">
        <v>158055.79999999999</v>
      </c>
      <c r="K697" s="21">
        <v>8914.2999999999993</v>
      </c>
      <c r="L697" s="21">
        <v>1364.1</v>
      </c>
      <c r="M697" s="21">
        <v>5377.4</v>
      </c>
      <c r="N697" s="21">
        <v>312.3</v>
      </c>
    </row>
    <row r="698" spans="1:14" ht="10.050000000000001" customHeight="1">
      <c r="A698" s="18" t="s">
        <v>445</v>
      </c>
      <c r="B698" s="19">
        <v>2019</v>
      </c>
      <c r="C698" s="18" t="s">
        <v>748</v>
      </c>
      <c r="D698" s="20">
        <v>5</v>
      </c>
      <c r="E698" s="21">
        <v>981.8</v>
      </c>
      <c r="F698" s="21">
        <v>0</v>
      </c>
      <c r="G698" s="21">
        <v>981.8</v>
      </c>
      <c r="H698" s="21">
        <v>21478.1</v>
      </c>
      <c r="I698" s="21">
        <v>1069.8</v>
      </c>
      <c r="J698" s="21">
        <v>22547.9</v>
      </c>
      <c r="K698" s="21">
        <v>686.2</v>
      </c>
      <c r="L698" s="21">
        <v>86.4</v>
      </c>
      <c r="M698" s="21">
        <v>191.7</v>
      </c>
      <c r="N698" s="21">
        <v>57.2</v>
      </c>
    </row>
    <row r="699" spans="1:14" ht="10.050000000000001" customHeight="1">
      <c r="A699" s="18" t="s">
        <v>458</v>
      </c>
      <c r="B699" s="19">
        <v>2019</v>
      </c>
      <c r="C699" s="18" t="s">
        <v>748</v>
      </c>
      <c r="D699" s="20">
        <v>5</v>
      </c>
      <c r="E699" s="21">
        <v>0</v>
      </c>
      <c r="F699" s="21">
        <v>0</v>
      </c>
      <c r="G699" s="21">
        <v>0</v>
      </c>
      <c r="H699" s="21">
        <v>9198.7000000000007</v>
      </c>
      <c r="I699" s="21">
        <v>71.5</v>
      </c>
      <c r="J699" s="21">
        <v>9270.2000000000007</v>
      </c>
      <c r="K699" s="21">
        <v>87.2</v>
      </c>
      <c r="L699" s="21">
        <v>30.8</v>
      </c>
      <c r="M699" s="21">
        <v>0</v>
      </c>
      <c r="N699" s="21">
        <v>12</v>
      </c>
    </row>
    <row r="700" spans="1:14" ht="10.050000000000001" customHeight="1">
      <c r="A700" s="18" t="s">
        <v>433</v>
      </c>
      <c r="B700" s="19">
        <v>2019</v>
      </c>
      <c r="C700" s="18" t="s">
        <v>748</v>
      </c>
      <c r="D700" s="20">
        <v>5</v>
      </c>
      <c r="E700" s="21">
        <v>8542.6</v>
      </c>
      <c r="F700" s="21">
        <v>273.89999999999998</v>
      </c>
      <c r="G700" s="21">
        <v>8816.5</v>
      </c>
      <c r="H700" s="21">
        <v>119175</v>
      </c>
      <c r="I700" s="21">
        <v>6753.7</v>
      </c>
      <c r="J700" s="21">
        <v>125928.7</v>
      </c>
      <c r="K700" s="21">
        <v>4329.1000000000004</v>
      </c>
      <c r="L700" s="21">
        <v>923.3</v>
      </c>
      <c r="M700" s="21">
        <v>5484.4</v>
      </c>
      <c r="N700" s="21">
        <v>134.19999999999999</v>
      </c>
    </row>
    <row r="701" spans="1:14" ht="10.050000000000001" customHeight="1">
      <c r="A701" s="18" t="s">
        <v>445</v>
      </c>
      <c r="B701" s="19">
        <v>2019</v>
      </c>
      <c r="C701" s="18" t="s">
        <v>748</v>
      </c>
      <c r="D701" s="20">
        <v>6</v>
      </c>
      <c r="E701" s="21">
        <v>1284.7</v>
      </c>
      <c r="F701" s="21">
        <v>132.19999999999999</v>
      </c>
      <c r="G701" s="21">
        <v>1416.9</v>
      </c>
      <c r="H701" s="21">
        <v>12546.9</v>
      </c>
      <c r="I701" s="21">
        <v>558</v>
      </c>
      <c r="J701" s="21">
        <v>13104.9</v>
      </c>
      <c r="K701" s="21">
        <v>346.3</v>
      </c>
      <c r="L701" s="21">
        <v>83.8</v>
      </c>
      <c r="M701" s="21">
        <v>296.5</v>
      </c>
      <c r="N701" s="21">
        <v>61.1</v>
      </c>
    </row>
    <row r="702" spans="1:14" ht="10.050000000000001" customHeight="1">
      <c r="A702" s="18" t="s">
        <v>458</v>
      </c>
      <c r="B702" s="19">
        <v>2019</v>
      </c>
      <c r="C702" s="18" t="s">
        <v>748</v>
      </c>
      <c r="D702" s="20">
        <v>6</v>
      </c>
      <c r="E702" s="21">
        <v>36.5</v>
      </c>
      <c r="F702" s="21">
        <v>39.799999999999997</v>
      </c>
      <c r="G702" s="21">
        <v>76.3</v>
      </c>
      <c r="H702" s="21">
        <v>8628.2999999999993</v>
      </c>
      <c r="I702" s="21">
        <v>71.400000000000006</v>
      </c>
      <c r="J702" s="21">
        <v>8699.7000000000007</v>
      </c>
      <c r="K702" s="21">
        <v>30.9</v>
      </c>
      <c r="L702" s="21">
        <v>0</v>
      </c>
      <c r="M702" s="21">
        <v>30.8</v>
      </c>
      <c r="N702" s="21">
        <v>25.5</v>
      </c>
    </row>
    <row r="703" spans="1:14" ht="10.050000000000001" customHeight="1">
      <c r="A703" s="18" t="s">
        <v>433</v>
      </c>
      <c r="B703" s="19">
        <v>2019</v>
      </c>
      <c r="C703" s="18" t="s">
        <v>748</v>
      </c>
      <c r="D703" s="20">
        <v>6</v>
      </c>
      <c r="E703" s="21">
        <v>5590.4</v>
      </c>
      <c r="F703" s="21">
        <v>0.10000000000002</v>
      </c>
      <c r="G703" s="21">
        <v>5590.5</v>
      </c>
      <c r="H703" s="21">
        <v>76076.7</v>
      </c>
      <c r="I703" s="21">
        <v>5447.7</v>
      </c>
      <c r="J703" s="21">
        <v>81524.399999999994</v>
      </c>
      <c r="K703" s="21">
        <v>1179.3</v>
      </c>
      <c r="L703" s="21">
        <v>356.5</v>
      </c>
      <c r="M703" s="21">
        <v>1799.3</v>
      </c>
      <c r="N703" s="21">
        <v>1188</v>
      </c>
    </row>
    <row r="704" spans="1:14" ht="10.050000000000001" customHeight="1">
      <c r="A704" s="18" t="s">
        <v>445</v>
      </c>
      <c r="B704" s="19">
        <v>2019</v>
      </c>
      <c r="C704" s="18" t="s">
        <v>749</v>
      </c>
      <c r="D704" s="20">
        <v>7</v>
      </c>
      <c r="E704" s="21">
        <v>36196.300000000003</v>
      </c>
      <c r="F704" s="21">
        <v>373.8</v>
      </c>
      <c r="G704" s="21">
        <v>36570.1</v>
      </c>
      <c r="H704" s="21">
        <v>40449.800000000003</v>
      </c>
      <c r="I704" s="21">
        <v>838.2</v>
      </c>
      <c r="J704" s="21">
        <v>41288</v>
      </c>
      <c r="K704" s="21">
        <v>8103.4</v>
      </c>
      <c r="L704" s="21">
        <v>10012</v>
      </c>
      <c r="M704" s="21">
        <v>2116.6</v>
      </c>
      <c r="N704" s="21">
        <v>152.9</v>
      </c>
    </row>
    <row r="705" spans="1:14" ht="10.050000000000001" customHeight="1">
      <c r="A705" s="18" t="s">
        <v>458</v>
      </c>
      <c r="B705" s="19">
        <v>2019</v>
      </c>
      <c r="C705" s="18" t="s">
        <v>749</v>
      </c>
      <c r="D705" s="20">
        <v>7</v>
      </c>
      <c r="E705" s="21">
        <v>808.6</v>
      </c>
      <c r="F705" s="21">
        <v>0</v>
      </c>
      <c r="G705" s="21">
        <v>808.6</v>
      </c>
      <c r="H705" s="21">
        <v>8513</v>
      </c>
      <c r="I705" s="21">
        <v>71.400000000000006</v>
      </c>
      <c r="J705" s="21">
        <v>8584.4</v>
      </c>
      <c r="K705" s="21">
        <v>150.69999999999999</v>
      </c>
      <c r="L705" s="21">
        <v>137.1</v>
      </c>
      <c r="M705" s="21">
        <v>0</v>
      </c>
      <c r="N705" s="21">
        <v>17.399999999999999</v>
      </c>
    </row>
    <row r="706" spans="1:14" ht="10.050000000000001" customHeight="1">
      <c r="A706" s="18" t="s">
        <v>433</v>
      </c>
      <c r="B706" s="19">
        <v>2019</v>
      </c>
      <c r="C706" s="18" t="s">
        <v>749</v>
      </c>
      <c r="D706" s="20">
        <v>7</v>
      </c>
      <c r="E706" s="21">
        <v>311552.40000000002</v>
      </c>
      <c r="F706" s="21">
        <v>6923</v>
      </c>
      <c r="G706" s="21">
        <v>318475.40000000002</v>
      </c>
      <c r="H706" s="21">
        <v>342486.7</v>
      </c>
      <c r="I706" s="21">
        <v>8699.7999999999993</v>
      </c>
      <c r="J706" s="21">
        <v>351186.5</v>
      </c>
      <c r="K706" s="21">
        <v>96130</v>
      </c>
      <c r="L706" s="21">
        <v>113682.6</v>
      </c>
      <c r="M706" s="21">
        <v>18525.8</v>
      </c>
      <c r="N706" s="21">
        <v>188</v>
      </c>
    </row>
    <row r="707" spans="1:14" ht="10.050000000000001" customHeight="1">
      <c r="A707" s="18" t="s">
        <v>445</v>
      </c>
      <c r="B707" s="19">
        <v>2019</v>
      </c>
      <c r="C707" s="18" t="s">
        <v>749</v>
      </c>
      <c r="D707" s="20">
        <v>8</v>
      </c>
      <c r="E707" s="21">
        <v>22046.1</v>
      </c>
      <c r="F707" s="21">
        <v>1065.3</v>
      </c>
      <c r="G707" s="21">
        <v>23111.4</v>
      </c>
      <c r="H707" s="21">
        <v>56646.7</v>
      </c>
      <c r="I707" s="21">
        <v>1338</v>
      </c>
      <c r="J707" s="21">
        <v>57984.7</v>
      </c>
      <c r="K707" s="21">
        <v>9727</v>
      </c>
      <c r="L707" s="21">
        <v>6746.6</v>
      </c>
      <c r="M707" s="21">
        <v>4855.5</v>
      </c>
      <c r="N707" s="21">
        <v>209.5</v>
      </c>
    </row>
    <row r="708" spans="1:14" ht="10.050000000000001" customHeight="1">
      <c r="A708" s="18" t="s">
        <v>458</v>
      </c>
      <c r="B708" s="19">
        <v>2019</v>
      </c>
      <c r="C708" s="18" t="s">
        <v>749</v>
      </c>
      <c r="D708" s="20">
        <v>8</v>
      </c>
      <c r="E708" s="21">
        <v>1855.1</v>
      </c>
      <c r="F708" s="21">
        <v>10</v>
      </c>
      <c r="G708" s="21">
        <v>1865.1</v>
      </c>
      <c r="H708" s="21">
        <v>9611.2999999999993</v>
      </c>
      <c r="I708" s="21">
        <v>81.400000000000006</v>
      </c>
      <c r="J708" s="21">
        <v>9692.7000000000007</v>
      </c>
      <c r="K708" s="21">
        <v>510.3</v>
      </c>
      <c r="L708" s="21">
        <v>519.5</v>
      </c>
      <c r="M708" s="21">
        <v>138.5</v>
      </c>
      <c r="N708" s="21">
        <v>21.4</v>
      </c>
    </row>
    <row r="709" spans="1:14" ht="10.050000000000001" customHeight="1">
      <c r="A709" s="18" t="s">
        <v>433</v>
      </c>
      <c r="B709" s="19">
        <v>2019</v>
      </c>
      <c r="C709" s="18" t="s">
        <v>749</v>
      </c>
      <c r="D709" s="20">
        <v>8</v>
      </c>
      <c r="E709" s="21">
        <v>43613.4</v>
      </c>
      <c r="F709" s="21">
        <v>808.8</v>
      </c>
      <c r="G709" s="21">
        <v>44422.2</v>
      </c>
      <c r="H709" s="21">
        <v>343230.3</v>
      </c>
      <c r="I709" s="21">
        <v>12362</v>
      </c>
      <c r="J709" s="21">
        <v>355592.3</v>
      </c>
      <c r="K709" s="21">
        <v>82413.600000000006</v>
      </c>
      <c r="L709" s="21">
        <v>14128</v>
      </c>
      <c r="M709" s="21">
        <v>26670.1</v>
      </c>
      <c r="N709" s="21">
        <v>1160.0999999999999</v>
      </c>
    </row>
    <row r="710" spans="1:14" ht="10.050000000000001" customHeight="1">
      <c r="A710" s="18" t="s">
        <v>445</v>
      </c>
      <c r="B710" s="19">
        <v>2019</v>
      </c>
      <c r="C710" s="18" t="s">
        <v>749</v>
      </c>
      <c r="D710" s="20">
        <v>9</v>
      </c>
      <c r="E710" s="21">
        <v>10586.7</v>
      </c>
      <c r="F710" s="21">
        <v>2231</v>
      </c>
      <c r="G710" s="21">
        <v>12817.7</v>
      </c>
      <c r="H710" s="21">
        <v>59310.7</v>
      </c>
      <c r="I710" s="21">
        <v>2106</v>
      </c>
      <c r="J710" s="21">
        <v>61416.7</v>
      </c>
      <c r="K710" s="21">
        <v>7121.9</v>
      </c>
      <c r="L710" s="21">
        <v>2132.6</v>
      </c>
      <c r="M710" s="21">
        <v>4413.3999999999996</v>
      </c>
      <c r="N710" s="21">
        <v>332.9</v>
      </c>
    </row>
    <row r="711" spans="1:14" ht="10.050000000000001" customHeight="1">
      <c r="A711" s="18" t="s">
        <v>458</v>
      </c>
      <c r="B711" s="19">
        <v>2019</v>
      </c>
      <c r="C711" s="18" t="s">
        <v>749</v>
      </c>
      <c r="D711" s="20">
        <v>9</v>
      </c>
      <c r="E711" s="21">
        <v>837.4</v>
      </c>
      <c r="F711" s="21">
        <v>0</v>
      </c>
      <c r="G711" s="21">
        <v>837.4</v>
      </c>
      <c r="H711" s="21">
        <v>9564.7999999999993</v>
      </c>
      <c r="I711" s="21">
        <v>81.400000000000006</v>
      </c>
      <c r="J711" s="21">
        <v>9646.2000000000007</v>
      </c>
      <c r="K711" s="21">
        <v>298</v>
      </c>
      <c r="L711" s="21">
        <v>174.7</v>
      </c>
      <c r="M711" s="21">
        <v>327.8</v>
      </c>
      <c r="N711" s="21">
        <v>59.2</v>
      </c>
    </row>
    <row r="712" spans="1:14" ht="10.050000000000001" customHeight="1">
      <c r="A712" s="18" t="s">
        <v>433</v>
      </c>
      <c r="B712" s="19">
        <v>2019</v>
      </c>
      <c r="C712" s="18" t="s">
        <v>749</v>
      </c>
      <c r="D712" s="20">
        <v>9</v>
      </c>
      <c r="E712" s="21">
        <v>44776.1</v>
      </c>
      <c r="F712" s="21">
        <v>3825.3</v>
      </c>
      <c r="G712" s="21">
        <v>48601.4</v>
      </c>
      <c r="H712" s="21">
        <v>346026.8</v>
      </c>
      <c r="I712" s="21">
        <v>14459.7</v>
      </c>
      <c r="J712" s="21">
        <v>360486.5</v>
      </c>
      <c r="K712" s="21">
        <v>54935.5</v>
      </c>
      <c r="L712" s="21">
        <v>2142</v>
      </c>
      <c r="M712" s="21">
        <v>29347.200000000001</v>
      </c>
      <c r="N712" s="21">
        <v>272.8</v>
      </c>
    </row>
    <row r="713" spans="1:14" ht="10.050000000000001" customHeight="1">
      <c r="A713" s="18" t="s">
        <v>445</v>
      </c>
      <c r="B713" s="19">
        <v>2019</v>
      </c>
      <c r="C713" s="18" t="s">
        <v>749</v>
      </c>
      <c r="D713" s="20">
        <v>10</v>
      </c>
      <c r="E713" s="21">
        <v>3964.1</v>
      </c>
      <c r="F713" s="21">
        <v>1166.2</v>
      </c>
      <c r="G713" s="21">
        <v>5130.3</v>
      </c>
      <c r="H713" s="21">
        <v>57151.3</v>
      </c>
      <c r="I713" s="21">
        <v>1700.2</v>
      </c>
      <c r="J713" s="21">
        <v>58851.5</v>
      </c>
      <c r="K713" s="21">
        <v>6269</v>
      </c>
      <c r="L713" s="21">
        <v>1367</v>
      </c>
      <c r="M713" s="21">
        <v>1849.4</v>
      </c>
      <c r="N713" s="21">
        <v>435.1</v>
      </c>
    </row>
    <row r="714" spans="1:14" ht="10.050000000000001" customHeight="1">
      <c r="A714" s="18" t="s">
        <v>458</v>
      </c>
      <c r="B714" s="19">
        <v>2019</v>
      </c>
      <c r="C714" s="18" t="s">
        <v>749</v>
      </c>
      <c r="D714" s="20">
        <v>10</v>
      </c>
      <c r="E714" s="21">
        <v>150.80000000000001</v>
      </c>
      <c r="F714" s="21">
        <v>134.9</v>
      </c>
      <c r="G714" s="21">
        <v>285.7</v>
      </c>
      <c r="H714" s="21">
        <v>8702.4</v>
      </c>
      <c r="I714" s="21">
        <v>216.2</v>
      </c>
      <c r="J714" s="21">
        <v>8918.6</v>
      </c>
      <c r="K714" s="21">
        <v>173</v>
      </c>
      <c r="L714" s="21">
        <v>3.5</v>
      </c>
      <c r="M714" s="21">
        <v>109.7</v>
      </c>
      <c r="N714" s="21">
        <v>15.3</v>
      </c>
    </row>
    <row r="715" spans="1:14" ht="10.050000000000001" customHeight="1">
      <c r="A715" s="18" t="s">
        <v>433</v>
      </c>
      <c r="B715" s="19">
        <v>2019</v>
      </c>
      <c r="C715" s="18" t="s">
        <v>749</v>
      </c>
      <c r="D715" s="20">
        <v>10</v>
      </c>
      <c r="E715" s="21">
        <v>15913</v>
      </c>
      <c r="F715" s="21">
        <v>5047.8999999999996</v>
      </c>
      <c r="G715" s="21">
        <v>20960.900000000001</v>
      </c>
      <c r="H715" s="21">
        <v>310017.3</v>
      </c>
      <c r="I715" s="21">
        <v>14529.1</v>
      </c>
      <c r="J715" s="21">
        <v>324546.40000000002</v>
      </c>
      <c r="K715" s="21">
        <v>45176.6</v>
      </c>
      <c r="L715" s="21">
        <v>1661.2</v>
      </c>
      <c r="M715" s="21">
        <v>10987.6</v>
      </c>
      <c r="N715" s="21">
        <v>433</v>
      </c>
    </row>
    <row r="716" spans="1:14" ht="10.050000000000001" customHeight="1">
      <c r="A716" s="18" t="s">
        <v>445</v>
      </c>
      <c r="B716" s="19">
        <v>2019</v>
      </c>
      <c r="C716" s="18" t="s">
        <v>749</v>
      </c>
      <c r="D716" s="20">
        <v>11</v>
      </c>
      <c r="E716" s="21">
        <v>1393</v>
      </c>
      <c r="F716" s="21">
        <v>1311.7</v>
      </c>
      <c r="G716" s="21">
        <v>2704.7</v>
      </c>
      <c r="H716" s="21">
        <v>54629.7</v>
      </c>
      <c r="I716" s="21">
        <v>2318.6</v>
      </c>
      <c r="J716" s="21">
        <v>56948.3</v>
      </c>
      <c r="K716" s="21">
        <v>4713.8999999999996</v>
      </c>
      <c r="L716" s="21">
        <v>-838.5</v>
      </c>
      <c r="M716" s="21">
        <v>484.5</v>
      </c>
      <c r="N716" s="21">
        <v>234.1</v>
      </c>
    </row>
    <row r="717" spans="1:14" ht="10.050000000000001" customHeight="1">
      <c r="A717" s="18" t="s">
        <v>458</v>
      </c>
      <c r="B717" s="19">
        <v>2019</v>
      </c>
      <c r="C717" s="18" t="s">
        <v>749</v>
      </c>
      <c r="D717" s="20">
        <v>11</v>
      </c>
      <c r="E717" s="21">
        <v>58.3</v>
      </c>
      <c r="F717" s="21">
        <v>0</v>
      </c>
      <c r="G717" s="21">
        <v>58.3</v>
      </c>
      <c r="H717" s="21">
        <v>7686.1</v>
      </c>
      <c r="I717" s="21">
        <v>80.8</v>
      </c>
      <c r="J717" s="21">
        <v>7766.9</v>
      </c>
      <c r="K717" s="21">
        <v>174.1</v>
      </c>
      <c r="L717" s="21">
        <v>33.5</v>
      </c>
      <c r="M717" s="21">
        <v>16.899999999999999</v>
      </c>
      <c r="N717" s="21">
        <v>15.5</v>
      </c>
    </row>
    <row r="718" spans="1:14" ht="10.050000000000001" customHeight="1">
      <c r="A718" s="18" t="s">
        <v>433</v>
      </c>
      <c r="B718" s="19">
        <v>2019</v>
      </c>
      <c r="C718" s="18" t="s">
        <v>749</v>
      </c>
      <c r="D718" s="20">
        <v>11</v>
      </c>
      <c r="E718" s="21">
        <v>14499.1</v>
      </c>
      <c r="F718" s="21">
        <v>3461</v>
      </c>
      <c r="G718" s="21">
        <v>17960.099999999999</v>
      </c>
      <c r="H718" s="21">
        <v>272992.2</v>
      </c>
      <c r="I718" s="21">
        <v>14657.8</v>
      </c>
      <c r="J718" s="21">
        <v>287650</v>
      </c>
      <c r="K718" s="21">
        <v>36869</v>
      </c>
      <c r="L718" s="21">
        <v>1187.0999999999999</v>
      </c>
      <c r="M718" s="21">
        <v>8888.2999999999993</v>
      </c>
      <c r="N718" s="21">
        <v>565.9</v>
      </c>
    </row>
    <row r="719" spans="1:14" ht="10.050000000000001" customHeight="1">
      <c r="A719" s="18" t="s">
        <v>445</v>
      </c>
      <c r="B719" s="19">
        <v>2019</v>
      </c>
      <c r="C719" s="18" t="s">
        <v>749</v>
      </c>
      <c r="D719" s="20">
        <v>12</v>
      </c>
      <c r="E719" s="21">
        <v>1993.5</v>
      </c>
      <c r="F719" s="21">
        <v>203.9</v>
      </c>
      <c r="G719" s="21">
        <v>2197.4</v>
      </c>
      <c r="H719" s="21">
        <v>51899.3</v>
      </c>
      <c r="I719" s="21">
        <v>2375</v>
      </c>
      <c r="J719" s="21">
        <v>54274.3</v>
      </c>
      <c r="K719" s="21">
        <v>4142.8</v>
      </c>
      <c r="L719" s="21">
        <v>121.1</v>
      </c>
      <c r="M719" s="21">
        <v>659.3</v>
      </c>
      <c r="N719" s="21">
        <v>33.200000000000003</v>
      </c>
    </row>
    <row r="720" spans="1:14" ht="10.050000000000001" customHeight="1">
      <c r="A720" s="18" t="s">
        <v>458</v>
      </c>
      <c r="B720" s="19">
        <v>2019</v>
      </c>
      <c r="C720" s="18" t="s">
        <v>749</v>
      </c>
      <c r="D720" s="20">
        <v>12</v>
      </c>
      <c r="E720" s="21">
        <v>18</v>
      </c>
      <c r="F720" s="21">
        <v>0</v>
      </c>
      <c r="G720" s="21">
        <v>18</v>
      </c>
      <c r="H720" s="21">
        <v>6866.4</v>
      </c>
      <c r="I720" s="21">
        <v>81.2</v>
      </c>
      <c r="J720" s="21">
        <v>6947.6</v>
      </c>
      <c r="K720" s="21">
        <v>189.1</v>
      </c>
      <c r="L720" s="21">
        <v>50.2</v>
      </c>
      <c r="M720" s="21">
        <v>8.6</v>
      </c>
      <c r="N720" s="21">
        <v>26.6</v>
      </c>
    </row>
    <row r="721" spans="1:14" ht="10.050000000000001" customHeight="1">
      <c r="A721" s="18" t="s">
        <v>433</v>
      </c>
      <c r="B721" s="19">
        <v>2019</v>
      </c>
      <c r="C721" s="18" t="s">
        <v>749</v>
      </c>
      <c r="D721" s="20">
        <v>12</v>
      </c>
      <c r="E721" s="21">
        <v>13382.3</v>
      </c>
      <c r="F721" s="21">
        <v>2712.7</v>
      </c>
      <c r="G721" s="21">
        <v>16095</v>
      </c>
      <c r="H721" s="21">
        <v>246507.4</v>
      </c>
      <c r="I721" s="21">
        <v>15005.4</v>
      </c>
      <c r="J721" s="21">
        <v>261512.8</v>
      </c>
      <c r="K721" s="21">
        <v>30561.9</v>
      </c>
      <c r="L721" s="21">
        <v>1367.6</v>
      </c>
      <c r="M721" s="21">
        <v>7371.4</v>
      </c>
      <c r="N721" s="21">
        <v>303.10000000000002</v>
      </c>
    </row>
    <row r="722" spans="1:14" ht="10.050000000000001" customHeight="1">
      <c r="A722" s="18" t="s">
        <v>445</v>
      </c>
      <c r="B722" s="19">
        <v>2020</v>
      </c>
      <c r="C722" s="18" t="s">
        <v>749</v>
      </c>
      <c r="D722" s="20">
        <v>1</v>
      </c>
      <c r="E722" s="21">
        <v>2656.9</v>
      </c>
      <c r="F722" s="21">
        <v>246.9</v>
      </c>
      <c r="G722" s="21">
        <v>2903.8</v>
      </c>
      <c r="H722" s="21">
        <v>48217.3</v>
      </c>
      <c r="I722" s="21">
        <v>1854</v>
      </c>
      <c r="J722" s="21">
        <v>50071.3</v>
      </c>
      <c r="K722" s="21">
        <v>3616.2</v>
      </c>
      <c r="L722" s="21">
        <v>180.1</v>
      </c>
      <c r="M722" s="21">
        <v>674.9</v>
      </c>
      <c r="N722" s="21">
        <v>47.8</v>
      </c>
    </row>
    <row r="723" spans="1:14" ht="10.050000000000001" customHeight="1">
      <c r="A723" s="18" t="s">
        <v>458</v>
      </c>
      <c r="B723" s="19">
        <v>2020</v>
      </c>
      <c r="C723" s="18" t="s">
        <v>749</v>
      </c>
      <c r="D723" s="20">
        <v>1</v>
      </c>
      <c r="E723" s="21">
        <v>111.4</v>
      </c>
      <c r="F723" s="21">
        <v>60</v>
      </c>
      <c r="G723" s="21">
        <v>171.4</v>
      </c>
      <c r="H723" s="21">
        <v>5899.5</v>
      </c>
      <c r="I723" s="21">
        <v>56.4</v>
      </c>
      <c r="J723" s="21">
        <v>5955.9</v>
      </c>
      <c r="K723" s="21">
        <v>183.4</v>
      </c>
      <c r="L723" s="21">
        <v>32.6</v>
      </c>
      <c r="M723" s="21">
        <v>0</v>
      </c>
      <c r="N723" s="21">
        <v>38.299999999999997</v>
      </c>
    </row>
    <row r="724" spans="1:14" ht="10.050000000000001" customHeight="1">
      <c r="A724" s="18" t="s">
        <v>433</v>
      </c>
      <c r="B724" s="19">
        <v>2020</v>
      </c>
      <c r="C724" s="18" t="s">
        <v>749</v>
      </c>
      <c r="D724" s="20">
        <v>1</v>
      </c>
      <c r="E724" s="21">
        <v>16424.099999999999</v>
      </c>
      <c r="F724" s="21">
        <v>3147.5</v>
      </c>
      <c r="G724" s="21">
        <v>19571.599999999999</v>
      </c>
      <c r="H724" s="21">
        <v>218094.3</v>
      </c>
      <c r="I724" s="21">
        <v>12717.1</v>
      </c>
      <c r="J724" s="21">
        <v>230811.4</v>
      </c>
      <c r="K724" s="21">
        <v>22240</v>
      </c>
      <c r="L724" s="21">
        <v>2063.3000000000002</v>
      </c>
      <c r="M724" s="21">
        <v>9588.7000000000007</v>
      </c>
      <c r="N724" s="21">
        <v>794.2</v>
      </c>
    </row>
    <row r="725" spans="1:14" ht="10.050000000000001" customHeight="1">
      <c r="A725" s="18" t="s">
        <v>445</v>
      </c>
      <c r="B725" s="19">
        <v>2020</v>
      </c>
      <c r="C725" s="18" t="s">
        <v>749</v>
      </c>
      <c r="D725" s="20">
        <v>2</v>
      </c>
      <c r="E725" s="21">
        <v>2403.4</v>
      </c>
      <c r="F725" s="21">
        <v>124.3</v>
      </c>
      <c r="G725" s="21">
        <v>2527.6999999999998</v>
      </c>
      <c r="H725" s="21">
        <v>45101.1</v>
      </c>
      <c r="I725" s="21">
        <v>1310.5</v>
      </c>
      <c r="J725" s="21">
        <v>46411.6</v>
      </c>
      <c r="K725" s="21">
        <v>2860.2</v>
      </c>
      <c r="L725" s="21">
        <v>191.6</v>
      </c>
      <c r="M725" s="21">
        <v>888.3</v>
      </c>
      <c r="N725" s="21">
        <v>59.5</v>
      </c>
    </row>
    <row r="726" spans="1:14" ht="10.050000000000001" customHeight="1">
      <c r="A726" s="18" t="s">
        <v>458</v>
      </c>
      <c r="B726" s="19">
        <v>2020</v>
      </c>
      <c r="C726" s="18" t="s">
        <v>749</v>
      </c>
      <c r="D726" s="20">
        <v>2</v>
      </c>
      <c r="E726" s="21">
        <v>33.4</v>
      </c>
      <c r="F726" s="21">
        <v>14</v>
      </c>
      <c r="G726" s="21">
        <v>47.4</v>
      </c>
      <c r="H726" s="21">
        <v>5094.8</v>
      </c>
      <c r="I726" s="21">
        <v>47.7</v>
      </c>
      <c r="J726" s="21">
        <v>5142.5</v>
      </c>
      <c r="K726" s="21">
        <v>169.6</v>
      </c>
      <c r="L726" s="21">
        <v>0</v>
      </c>
      <c r="M726" s="21">
        <v>0</v>
      </c>
      <c r="N726" s="21">
        <v>13.9</v>
      </c>
    </row>
    <row r="727" spans="1:14" ht="10.050000000000001" customHeight="1">
      <c r="A727" s="18" t="s">
        <v>433</v>
      </c>
      <c r="B727" s="19">
        <v>2020</v>
      </c>
      <c r="C727" s="18" t="s">
        <v>749</v>
      </c>
      <c r="D727" s="20">
        <v>2</v>
      </c>
      <c r="E727" s="21">
        <v>13618.4</v>
      </c>
      <c r="F727" s="21">
        <v>1027.5999999999999</v>
      </c>
      <c r="G727" s="21">
        <v>14646</v>
      </c>
      <c r="H727" s="21">
        <v>195646.8</v>
      </c>
      <c r="I727" s="21">
        <v>8285</v>
      </c>
      <c r="J727" s="21">
        <v>203931.8</v>
      </c>
      <c r="K727" s="21">
        <v>15748.5</v>
      </c>
      <c r="L727" s="21">
        <v>1138.0999999999999</v>
      </c>
      <c r="M727" s="21">
        <v>7297.1</v>
      </c>
      <c r="N727" s="21">
        <v>334.6</v>
      </c>
    </row>
    <row r="728" spans="1:14" ht="10.050000000000001" customHeight="1">
      <c r="A728" s="18" t="s">
        <v>445</v>
      </c>
      <c r="B728" s="19">
        <v>2020</v>
      </c>
      <c r="C728" s="18" t="s">
        <v>749</v>
      </c>
      <c r="D728" s="20">
        <v>3</v>
      </c>
      <c r="E728" s="21">
        <v>1996.8</v>
      </c>
      <c r="F728" s="21">
        <v>0</v>
      </c>
      <c r="G728" s="21">
        <v>1996.8</v>
      </c>
      <c r="H728" s="21">
        <v>39973.199999999997</v>
      </c>
      <c r="I728" s="21">
        <v>1273.8</v>
      </c>
      <c r="J728" s="21">
        <v>41247</v>
      </c>
      <c r="K728" s="21">
        <v>2335.1999999999998</v>
      </c>
      <c r="L728" s="21">
        <v>206.9</v>
      </c>
      <c r="M728" s="21">
        <v>642</v>
      </c>
      <c r="N728" s="21">
        <v>89.8</v>
      </c>
    </row>
    <row r="729" spans="1:14" ht="10.050000000000001" customHeight="1">
      <c r="A729" s="18" t="s">
        <v>458</v>
      </c>
      <c r="B729" s="19">
        <v>2020</v>
      </c>
      <c r="C729" s="18" t="s">
        <v>749</v>
      </c>
      <c r="D729" s="20">
        <v>3</v>
      </c>
      <c r="E729" s="21">
        <v>0</v>
      </c>
      <c r="F729" s="21">
        <v>0</v>
      </c>
      <c r="G729" s="21">
        <v>0</v>
      </c>
      <c r="H729" s="21">
        <v>4242.3</v>
      </c>
      <c r="I729" s="21">
        <v>30.6</v>
      </c>
      <c r="J729" s="21">
        <v>4272.8999999999996</v>
      </c>
      <c r="K729" s="21">
        <v>157.30000000000001</v>
      </c>
      <c r="L729" s="21">
        <v>0</v>
      </c>
      <c r="M729" s="21">
        <v>0</v>
      </c>
      <c r="N729" s="21">
        <v>12.3</v>
      </c>
    </row>
    <row r="730" spans="1:14" ht="10.050000000000001" customHeight="1">
      <c r="A730" s="18" t="s">
        <v>433</v>
      </c>
      <c r="B730" s="19">
        <v>2020</v>
      </c>
      <c r="C730" s="18" t="s">
        <v>749</v>
      </c>
      <c r="D730" s="20">
        <v>3</v>
      </c>
      <c r="E730" s="21">
        <v>12221.2</v>
      </c>
      <c r="F730" s="21">
        <v>231.2</v>
      </c>
      <c r="G730" s="21">
        <v>12452.4</v>
      </c>
      <c r="H730" s="21">
        <v>167676</v>
      </c>
      <c r="I730" s="21">
        <v>7699.4</v>
      </c>
      <c r="J730" s="21">
        <v>175375.4</v>
      </c>
      <c r="K730" s="21">
        <v>11343.3</v>
      </c>
      <c r="L730" s="21">
        <v>1026.7</v>
      </c>
      <c r="M730" s="21">
        <v>4961.8999999999996</v>
      </c>
      <c r="N730" s="21">
        <v>474.8</v>
      </c>
    </row>
    <row r="731" spans="1:14" ht="10.050000000000001" customHeight="1">
      <c r="A731" s="18" t="s">
        <v>445</v>
      </c>
      <c r="B731" s="19">
        <v>2020</v>
      </c>
      <c r="C731" s="18" t="s">
        <v>749</v>
      </c>
      <c r="D731" s="20">
        <v>4</v>
      </c>
      <c r="E731" s="21">
        <v>2163.1</v>
      </c>
      <c r="F731" s="21">
        <v>0</v>
      </c>
      <c r="G731" s="21">
        <v>2163.1</v>
      </c>
      <c r="H731" s="21">
        <v>34229.5</v>
      </c>
      <c r="I731" s="21">
        <v>1178.4000000000001</v>
      </c>
      <c r="J731" s="21">
        <v>35407.9</v>
      </c>
      <c r="K731" s="21">
        <v>1634.8</v>
      </c>
      <c r="L731" s="21">
        <v>95.5</v>
      </c>
      <c r="M731" s="21">
        <v>740.2</v>
      </c>
      <c r="N731" s="21">
        <v>58.9</v>
      </c>
    </row>
    <row r="732" spans="1:14" ht="10.050000000000001" customHeight="1">
      <c r="A732" s="18" t="s">
        <v>458</v>
      </c>
      <c r="B732" s="19">
        <v>2020</v>
      </c>
      <c r="C732" s="18" t="s">
        <v>749</v>
      </c>
      <c r="D732" s="20">
        <v>4</v>
      </c>
      <c r="E732" s="21">
        <v>17.2</v>
      </c>
      <c r="F732" s="21">
        <v>0</v>
      </c>
      <c r="G732" s="21">
        <v>17.2</v>
      </c>
      <c r="H732" s="21">
        <v>3024.3</v>
      </c>
      <c r="I732" s="21">
        <v>28.7</v>
      </c>
      <c r="J732" s="21">
        <v>3053</v>
      </c>
      <c r="K732" s="21">
        <v>137.9</v>
      </c>
      <c r="L732" s="21">
        <v>0</v>
      </c>
      <c r="M732" s="21">
        <v>0</v>
      </c>
      <c r="N732" s="21">
        <v>19.399999999999999</v>
      </c>
    </row>
    <row r="733" spans="1:14" ht="10.050000000000001" customHeight="1">
      <c r="A733" s="18" t="s">
        <v>433</v>
      </c>
      <c r="B733" s="19">
        <v>2020</v>
      </c>
      <c r="C733" s="18" t="s">
        <v>749</v>
      </c>
      <c r="D733" s="20">
        <v>4</v>
      </c>
      <c r="E733" s="21">
        <v>11336.6</v>
      </c>
      <c r="F733" s="21">
        <v>48.2</v>
      </c>
      <c r="G733" s="21">
        <v>11384.8</v>
      </c>
      <c r="H733" s="21">
        <v>128160.5</v>
      </c>
      <c r="I733" s="21">
        <v>7231.6</v>
      </c>
      <c r="J733" s="21">
        <v>135392.1</v>
      </c>
      <c r="K733" s="21">
        <v>7878.4</v>
      </c>
      <c r="L733" s="21">
        <v>835.2</v>
      </c>
      <c r="M733" s="21">
        <v>4115.5</v>
      </c>
      <c r="N733" s="21">
        <v>225.5</v>
      </c>
    </row>
    <row r="734" spans="1:14" ht="10.050000000000001" customHeight="1">
      <c r="A734" s="18" t="s">
        <v>445</v>
      </c>
      <c r="B734" s="19">
        <v>2020</v>
      </c>
      <c r="C734" s="18" t="s">
        <v>749</v>
      </c>
      <c r="D734" s="20">
        <v>5</v>
      </c>
      <c r="E734" s="21">
        <v>2071.6999999999998</v>
      </c>
      <c r="F734" s="21">
        <v>98.8</v>
      </c>
      <c r="G734" s="21">
        <v>2170.5</v>
      </c>
      <c r="H734" s="21">
        <v>22597.3</v>
      </c>
      <c r="I734" s="21">
        <v>844.4</v>
      </c>
      <c r="J734" s="21">
        <v>23441.7</v>
      </c>
      <c r="K734" s="21">
        <v>1117.9000000000001</v>
      </c>
      <c r="L734" s="21">
        <v>119.8</v>
      </c>
      <c r="M734" s="21">
        <v>586.9</v>
      </c>
      <c r="N734" s="21">
        <v>80</v>
      </c>
    </row>
    <row r="735" spans="1:14" ht="10.050000000000001" customHeight="1">
      <c r="A735" s="18" t="s">
        <v>458</v>
      </c>
      <c r="B735" s="19">
        <v>2020</v>
      </c>
      <c r="C735" s="18" t="s">
        <v>749</v>
      </c>
      <c r="D735" s="20">
        <v>5</v>
      </c>
      <c r="E735" s="21">
        <v>3.5</v>
      </c>
      <c r="F735" s="21">
        <v>0</v>
      </c>
      <c r="G735" s="21">
        <v>3.5</v>
      </c>
      <c r="H735" s="21">
        <v>2284.4</v>
      </c>
      <c r="I735" s="21">
        <v>28.5</v>
      </c>
      <c r="J735" s="21">
        <v>2312.9</v>
      </c>
      <c r="K735" s="21">
        <v>122.5</v>
      </c>
      <c r="L735" s="21">
        <v>0</v>
      </c>
      <c r="M735" s="21">
        <v>0</v>
      </c>
      <c r="N735" s="21">
        <v>15.4</v>
      </c>
    </row>
    <row r="736" spans="1:14" ht="10.050000000000001" customHeight="1">
      <c r="A736" s="18" t="s">
        <v>433</v>
      </c>
      <c r="B736" s="19">
        <v>2020</v>
      </c>
      <c r="C736" s="18" t="s">
        <v>749</v>
      </c>
      <c r="D736" s="20">
        <v>5</v>
      </c>
      <c r="E736" s="21">
        <v>9524.1</v>
      </c>
      <c r="F736" s="21">
        <v>0</v>
      </c>
      <c r="G736" s="21">
        <v>9524.1</v>
      </c>
      <c r="H736" s="21">
        <v>89383.7</v>
      </c>
      <c r="I736" s="21">
        <v>6190</v>
      </c>
      <c r="J736" s="21">
        <v>95573.699999999895</v>
      </c>
      <c r="K736" s="21">
        <v>2355.5</v>
      </c>
      <c r="L736" s="21">
        <v>380.9</v>
      </c>
      <c r="M736" s="21">
        <v>5458.4</v>
      </c>
      <c r="N736" s="21">
        <v>478.8</v>
      </c>
    </row>
    <row r="737" spans="1:14" ht="10.050000000000001" customHeight="1">
      <c r="A737" s="18" t="s">
        <v>445</v>
      </c>
      <c r="B737" s="19">
        <v>2020</v>
      </c>
      <c r="C737" s="18" t="s">
        <v>749</v>
      </c>
      <c r="D737" s="20">
        <v>6</v>
      </c>
      <c r="E737" s="21">
        <v>1887.5</v>
      </c>
      <c r="F737" s="21">
        <v>-13.4</v>
      </c>
      <c r="G737" s="21">
        <v>1874.1</v>
      </c>
      <c r="H737" s="21">
        <v>13245.9</v>
      </c>
      <c r="I737" s="21">
        <v>634</v>
      </c>
      <c r="J737" s="21">
        <v>13879.9</v>
      </c>
      <c r="K737" s="21">
        <v>669.1</v>
      </c>
      <c r="L737" s="21">
        <v>229.3</v>
      </c>
      <c r="M737" s="21">
        <v>458.6</v>
      </c>
      <c r="N737" s="21">
        <v>219.6</v>
      </c>
    </row>
    <row r="738" spans="1:14" ht="10.050000000000001" customHeight="1">
      <c r="A738" s="18" t="s">
        <v>458</v>
      </c>
      <c r="B738" s="19">
        <v>2020</v>
      </c>
      <c r="C738" s="18" t="s">
        <v>749</v>
      </c>
      <c r="D738" s="20">
        <v>6</v>
      </c>
      <c r="E738" s="21">
        <v>12.2</v>
      </c>
      <c r="F738" s="21">
        <v>0</v>
      </c>
      <c r="G738" s="21">
        <v>12.2</v>
      </c>
      <c r="H738" s="21">
        <v>1760.9</v>
      </c>
      <c r="I738" s="21">
        <v>29.2</v>
      </c>
      <c r="J738" s="21">
        <v>1790.1</v>
      </c>
      <c r="K738" s="21">
        <v>113.4</v>
      </c>
      <c r="L738" s="21">
        <v>0</v>
      </c>
      <c r="M738" s="21">
        <v>0</v>
      </c>
      <c r="N738" s="21">
        <v>9.1</v>
      </c>
    </row>
    <row r="739" spans="1:14" ht="10.050000000000001" customHeight="1">
      <c r="A739" s="18" t="s">
        <v>433</v>
      </c>
      <c r="B739" s="19">
        <v>2020</v>
      </c>
      <c r="C739" s="18" t="s">
        <v>749</v>
      </c>
      <c r="D739" s="20">
        <v>6</v>
      </c>
      <c r="E739" s="21">
        <v>6358.3</v>
      </c>
      <c r="F739" s="21">
        <v>2.1</v>
      </c>
      <c r="G739" s="21">
        <v>6360.4</v>
      </c>
      <c r="H739" s="21">
        <v>47147.1</v>
      </c>
      <c r="I739" s="21">
        <v>5950.6</v>
      </c>
      <c r="J739" s="21">
        <v>53097.7</v>
      </c>
      <c r="K739" s="21">
        <v>857.3</v>
      </c>
      <c r="L739" s="21">
        <v>614.1</v>
      </c>
      <c r="M739" s="21">
        <v>1593.2</v>
      </c>
      <c r="N739" s="21">
        <v>455.6</v>
      </c>
    </row>
    <row r="740" spans="1:14" ht="10.050000000000001" customHeight="1">
      <c r="A740" s="18" t="s">
        <v>471</v>
      </c>
      <c r="B740" s="19">
        <v>2020</v>
      </c>
      <c r="C740" s="18" t="s">
        <v>749</v>
      </c>
      <c r="D740" s="20">
        <v>6</v>
      </c>
      <c r="E740" s="21">
        <v>1462.5</v>
      </c>
      <c r="F740" s="21">
        <v>0</v>
      </c>
      <c r="G740" s="21">
        <v>1462.5</v>
      </c>
      <c r="H740" s="21">
        <v>1462.5</v>
      </c>
      <c r="I740" s="21">
        <v>0</v>
      </c>
      <c r="J740" s="21">
        <v>1462.5</v>
      </c>
      <c r="K740" s="21">
        <v>0</v>
      </c>
      <c r="L740" s="21">
        <v>0</v>
      </c>
      <c r="M740" s="21">
        <v>0</v>
      </c>
      <c r="N740" s="21">
        <v>0</v>
      </c>
    </row>
    <row r="741" spans="1:14" ht="10.050000000000001" customHeight="1">
      <c r="A741" s="18" t="s">
        <v>445</v>
      </c>
      <c r="B741" s="19">
        <v>2020</v>
      </c>
      <c r="C741" s="18" t="s">
        <v>750</v>
      </c>
      <c r="D741" s="20">
        <v>7</v>
      </c>
      <c r="E741" s="21">
        <v>20195.3</v>
      </c>
      <c r="F741" s="21">
        <v>307.7</v>
      </c>
      <c r="G741" s="21">
        <v>20503</v>
      </c>
      <c r="H741" s="21">
        <v>26864.9</v>
      </c>
      <c r="I741" s="21">
        <v>627.20000000000005</v>
      </c>
      <c r="J741" s="21">
        <v>27492.1</v>
      </c>
      <c r="K741" s="21">
        <v>5344.6</v>
      </c>
      <c r="L741" s="21">
        <v>7378.1</v>
      </c>
      <c r="M741" s="21">
        <v>2560.8000000000002</v>
      </c>
      <c r="N741" s="21">
        <v>120.5</v>
      </c>
    </row>
    <row r="742" spans="1:14" ht="10.050000000000001" customHeight="1">
      <c r="A742" s="18" t="s">
        <v>1084</v>
      </c>
      <c r="B742" s="19">
        <v>2020</v>
      </c>
      <c r="C742" s="18" t="s">
        <v>750</v>
      </c>
      <c r="D742" s="20">
        <v>7</v>
      </c>
      <c r="E742" s="21">
        <v>5197</v>
      </c>
      <c r="F742" s="21">
        <v>7.1</v>
      </c>
      <c r="G742" s="21">
        <v>5204.1000000000004</v>
      </c>
      <c r="H742" s="21">
        <v>18937.900000000001</v>
      </c>
      <c r="I742" s="21">
        <v>424.5</v>
      </c>
      <c r="J742" s="21">
        <v>19362.400000000001</v>
      </c>
      <c r="K742" s="21">
        <v>68.900000000000006</v>
      </c>
      <c r="L742" s="21">
        <v>68.900000000000006</v>
      </c>
      <c r="M742" s="21">
        <v>0</v>
      </c>
      <c r="N742" s="21">
        <v>0</v>
      </c>
    </row>
    <row r="743" spans="1:14" ht="10.050000000000001" customHeight="1">
      <c r="A743" s="18" t="s">
        <v>458</v>
      </c>
      <c r="B743" s="19">
        <v>2020</v>
      </c>
      <c r="C743" s="18" t="s">
        <v>750</v>
      </c>
      <c r="D743" s="20">
        <v>7</v>
      </c>
      <c r="E743" s="21">
        <v>3811.5</v>
      </c>
      <c r="F743" s="21">
        <v>0</v>
      </c>
      <c r="G743" s="21">
        <v>3811.5</v>
      </c>
      <c r="H743" s="21">
        <v>4657.2</v>
      </c>
      <c r="I743" s="21">
        <v>29.2</v>
      </c>
      <c r="J743" s="21">
        <v>4686.3999999999996</v>
      </c>
      <c r="K743" s="21">
        <v>293.3</v>
      </c>
      <c r="L743" s="21">
        <v>1009.9</v>
      </c>
      <c r="M743" s="21">
        <v>804</v>
      </c>
      <c r="N743" s="21">
        <v>26.1</v>
      </c>
    </row>
    <row r="744" spans="1:14" ht="10.050000000000001" customHeight="1">
      <c r="A744" s="18" t="s">
        <v>433</v>
      </c>
      <c r="B744" s="19">
        <v>2020</v>
      </c>
      <c r="C744" s="18" t="s">
        <v>750</v>
      </c>
      <c r="D744" s="20">
        <v>7</v>
      </c>
      <c r="E744" s="21">
        <v>257489.2</v>
      </c>
      <c r="F744" s="21">
        <v>5282.7</v>
      </c>
      <c r="G744" s="21">
        <v>262771.90000000002</v>
      </c>
      <c r="H744" s="21">
        <v>259878.1</v>
      </c>
      <c r="I744" s="21">
        <v>7051.1</v>
      </c>
      <c r="J744" s="21">
        <v>266929.2</v>
      </c>
      <c r="K744" s="21">
        <v>85197</v>
      </c>
      <c r="L744" s="21">
        <v>111833.8</v>
      </c>
      <c r="M744" s="21">
        <v>27100.7</v>
      </c>
      <c r="N744" s="21">
        <v>359</v>
      </c>
    </row>
    <row r="745" spans="1:14" ht="10.050000000000001" customHeight="1">
      <c r="A745" s="18" t="s">
        <v>471</v>
      </c>
      <c r="B745" s="19">
        <v>2020</v>
      </c>
      <c r="C745" s="18" t="s">
        <v>750</v>
      </c>
      <c r="D745" s="20">
        <v>7</v>
      </c>
      <c r="E745" s="21">
        <v>600.70000000000005</v>
      </c>
      <c r="F745" s="21">
        <v>630</v>
      </c>
      <c r="G745" s="21">
        <v>1230.7</v>
      </c>
      <c r="H745" s="21">
        <v>16673.7</v>
      </c>
      <c r="I745" s="21">
        <v>1857.4</v>
      </c>
      <c r="J745" s="21">
        <v>18531.099999999999</v>
      </c>
      <c r="K745" s="21">
        <v>0</v>
      </c>
      <c r="L745" s="21">
        <v>0</v>
      </c>
      <c r="M745" s="21">
        <v>0</v>
      </c>
      <c r="N745" s="21">
        <v>0</v>
      </c>
    </row>
    <row r="746" spans="1:14" ht="10.050000000000001" customHeight="1">
      <c r="A746" s="18" t="s">
        <v>445</v>
      </c>
      <c r="B746" s="19">
        <v>2020</v>
      </c>
      <c r="C746" s="18" t="s">
        <v>750</v>
      </c>
      <c r="D746" s="20">
        <v>8</v>
      </c>
      <c r="E746" s="21">
        <v>16608.900000000001</v>
      </c>
      <c r="F746" s="21">
        <v>732</v>
      </c>
      <c r="G746" s="21">
        <v>17340.900000000001</v>
      </c>
      <c r="H746" s="21">
        <v>38227.199999999997</v>
      </c>
      <c r="I746" s="21">
        <v>1177.2</v>
      </c>
      <c r="J746" s="21">
        <v>39404.400000000001</v>
      </c>
      <c r="K746" s="21">
        <v>6757.5</v>
      </c>
      <c r="L746" s="21">
        <v>5040.8</v>
      </c>
      <c r="M746" s="21">
        <v>3539.6</v>
      </c>
      <c r="N746" s="21">
        <v>60.7</v>
      </c>
    </row>
    <row r="747" spans="1:14" ht="10.050000000000001" customHeight="1">
      <c r="A747" s="18" t="s">
        <v>1084</v>
      </c>
      <c r="B747" s="19">
        <v>2020</v>
      </c>
      <c r="C747" s="18" t="s">
        <v>750</v>
      </c>
      <c r="D747" s="20">
        <v>8</v>
      </c>
      <c r="E747" s="21">
        <v>1899.3</v>
      </c>
      <c r="F747" s="21">
        <v>2.6</v>
      </c>
      <c r="G747" s="21">
        <v>1901.9</v>
      </c>
      <c r="H747" s="21">
        <v>19249.8</v>
      </c>
      <c r="I747" s="21">
        <v>401.2</v>
      </c>
      <c r="J747" s="21">
        <v>19651</v>
      </c>
      <c r="K747" s="21">
        <v>148.5</v>
      </c>
      <c r="L747" s="21">
        <v>90.7</v>
      </c>
      <c r="M747" s="21">
        <v>11.1</v>
      </c>
      <c r="N747" s="21">
        <v>0</v>
      </c>
    </row>
    <row r="748" spans="1:14" ht="10.050000000000001" customHeight="1">
      <c r="A748" s="18" t="s">
        <v>458</v>
      </c>
      <c r="B748" s="19">
        <v>2020</v>
      </c>
      <c r="C748" s="18" t="s">
        <v>750</v>
      </c>
      <c r="D748" s="20">
        <v>8</v>
      </c>
      <c r="E748" s="21">
        <v>1783.8</v>
      </c>
      <c r="F748" s="21">
        <v>1.2</v>
      </c>
      <c r="G748" s="21">
        <v>1785</v>
      </c>
      <c r="H748" s="21">
        <v>5951</v>
      </c>
      <c r="I748" s="21">
        <v>30.4</v>
      </c>
      <c r="J748" s="21">
        <v>5981.4</v>
      </c>
      <c r="K748" s="21">
        <v>307.2</v>
      </c>
      <c r="L748" s="21">
        <v>620.79999999999995</v>
      </c>
      <c r="M748" s="21">
        <v>583</v>
      </c>
      <c r="N748" s="21">
        <v>23.9</v>
      </c>
    </row>
    <row r="749" spans="1:14" ht="10.050000000000001" customHeight="1">
      <c r="A749" s="18" t="s">
        <v>433</v>
      </c>
      <c r="B749" s="19">
        <v>2020</v>
      </c>
      <c r="C749" s="18" t="s">
        <v>750</v>
      </c>
      <c r="D749" s="20">
        <v>8</v>
      </c>
      <c r="E749" s="21">
        <v>46036.1</v>
      </c>
      <c r="F749" s="21">
        <v>2248.4</v>
      </c>
      <c r="G749" s="21">
        <v>48284.5</v>
      </c>
      <c r="H749" s="21">
        <v>266000.7</v>
      </c>
      <c r="I749" s="21">
        <v>8571.5</v>
      </c>
      <c r="J749" s="21">
        <v>274572.2</v>
      </c>
      <c r="K749" s="21">
        <v>67388</v>
      </c>
      <c r="L749" s="21">
        <v>9566.2000000000007</v>
      </c>
      <c r="M749" s="21">
        <v>26865.200000000001</v>
      </c>
      <c r="N749" s="21">
        <v>514.29999999999995</v>
      </c>
    </row>
    <row r="750" spans="1:14" ht="10.050000000000001" customHeight="1">
      <c r="A750" s="18" t="s">
        <v>471</v>
      </c>
      <c r="B750" s="19">
        <v>2020</v>
      </c>
      <c r="C750" s="18" t="s">
        <v>750</v>
      </c>
      <c r="D750" s="20">
        <v>8</v>
      </c>
      <c r="E750" s="21">
        <v>5083.8</v>
      </c>
      <c r="F750" s="21">
        <v>1604.6</v>
      </c>
      <c r="G750" s="21">
        <v>6688.4</v>
      </c>
      <c r="H750" s="21">
        <v>21326.5</v>
      </c>
      <c r="I750" s="21">
        <v>3525.3</v>
      </c>
      <c r="J750" s="21">
        <v>24851.8</v>
      </c>
      <c r="K750" s="21">
        <v>656.9</v>
      </c>
      <c r="L750" s="21">
        <v>687.5</v>
      </c>
      <c r="M750" s="21">
        <v>30.7</v>
      </c>
      <c r="N750" s="21">
        <v>0</v>
      </c>
    </row>
    <row r="751" spans="1:14" ht="10.050000000000001" customHeight="1">
      <c r="A751" s="18" t="s">
        <v>445</v>
      </c>
      <c r="B751" s="19">
        <v>2020</v>
      </c>
      <c r="C751" s="18" t="s">
        <v>750</v>
      </c>
      <c r="D751" s="20">
        <v>9</v>
      </c>
      <c r="E751" s="21">
        <v>11788.7</v>
      </c>
      <c r="F751" s="21">
        <v>2327.8000000000002</v>
      </c>
      <c r="G751" s="21">
        <v>14116.5</v>
      </c>
      <c r="H751" s="21">
        <v>40685.199999999997</v>
      </c>
      <c r="I751" s="21">
        <v>2276.6999999999998</v>
      </c>
      <c r="J751" s="21">
        <v>42961.9</v>
      </c>
      <c r="K751" s="21">
        <v>5385.9</v>
      </c>
      <c r="L751" s="21">
        <v>2689.5</v>
      </c>
      <c r="M751" s="21">
        <v>3915.8</v>
      </c>
      <c r="N751" s="21">
        <v>146.30000000000001</v>
      </c>
    </row>
    <row r="752" spans="1:14" ht="10.050000000000001" customHeight="1">
      <c r="A752" s="18" t="s">
        <v>1084</v>
      </c>
      <c r="B752" s="19">
        <v>2020</v>
      </c>
      <c r="C752" s="18" t="s">
        <v>750</v>
      </c>
      <c r="D752" s="20">
        <v>9</v>
      </c>
      <c r="E752" s="21">
        <v>499.1</v>
      </c>
      <c r="F752" s="21">
        <v>157.9</v>
      </c>
      <c r="G752" s="21">
        <v>657</v>
      </c>
      <c r="H752" s="21">
        <v>18651.2</v>
      </c>
      <c r="I752" s="21">
        <v>413</v>
      </c>
      <c r="J752" s="21">
        <v>19064.2</v>
      </c>
      <c r="K752" s="21">
        <v>234.8</v>
      </c>
      <c r="L752" s="21">
        <v>101.1</v>
      </c>
      <c r="M752" s="21">
        <v>14.8</v>
      </c>
      <c r="N752" s="21">
        <v>0</v>
      </c>
    </row>
    <row r="753" spans="1:14" ht="10.050000000000001" customHeight="1">
      <c r="A753" s="18" t="s">
        <v>458</v>
      </c>
      <c r="B753" s="19">
        <v>2020</v>
      </c>
      <c r="C753" s="18" t="s">
        <v>750</v>
      </c>
      <c r="D753" s="20">
        <v>9</v>
      </c>
      <c r="E753" s="21">
        <v>2647.2</v>
      </c>
      <c r="F753" s="21">
        <v>851.2</v>
      </c>
      <c r="G753" s="21">
        <v>3498.4</v>
      </c>
      <c r="H753" s="21">
        <v>7277.1</v>
      </c>
      <c r="I753" s="21">
        <v>320.3</v>
      </c>
      <c r="J753" s="21">
        <v>7597.4</v>
      </c>
      <c r="K753" s="21">
        <v>421.9</v>
      </c>
      <c r="L753" s="21">
        <v>748.8</v>
      </c>
      <c r="M753" s="21">
        <v>602.20000000000005</v>
      </c>
      <c r="N753" s="21">
        <v>31.7</v>
      </c>
    </row>
    <row r="754" spans="1:14" ht="10.050000000000001" customHeight="1">
      <c r="A754" s="18" t="s">
        <v>433</v>
      </c>
      <c r="B754" s="19">
        <v>2020</v>
      </c>
      <c r="C754" s="18" t="s">
        <v>750</v>
      </c>
      <c r="D754" s="20">
        <v>9</v>
      </c>
      <c r="E754" s="21">
        <v>45422.3</v>
      </c>
      <c r="F754" s="21">
        <v>3819.9</v>
      </c>
      <c r="G754" s="21">
        <v>49242.2</v>
      </c>
      <c r="H754" s="21">
        <v>271214.09999999998</v>
      </c>
      <c r="I754" s="21">
        <v>8494.1</v>
      </c>
      <c r="J754" s="21">
        <v>279708.2</v>
      </c>
      <c r="K754" s="21">
        <v>39685.599999999999</v>
      </c>
      <c r="L754" s="21">
        <v>2311.6999999999998</v>
      </c>
      <c r="M754" s="21">
        <v>28741</v>
      </c>
      <c r="N754" s="21">
        <v>1192.4000000000001</v>
      </c>
    </row>
    <row r="755" spans="1:14" ht="10.050000000000001" customHeight="1">
      <c r="A755" s="18" t="s">
        <v>471</v>
      </c>
      <c r="B755" s="19">
        <v>2020</v>
      </c>
      <c r="C755" s="18" t="s">
        <v>750</v>
      </c>
      <c r="D755" s="20">
        <v>9</v>
      </c>
      <c r="E755" s="21">
        <v>2809.6</v>
      </c>
      <c r="F755" s="21">
        <v>51.1</v>
      </c>
      <c r="G755" s="21">
        <v>2860.7</v>
      </c>
      <c r="H755" s="21">
        <v>23503.4</v>
      </c>
      <c r="I755" s="21">
        <v>3623</v>
      </c>
      <c r="J755" s="21">
        <v>27126.400000000001</v>
      </c>
      <c r="K755" s="21">
        <v>789.9</v>
      </c>
      <c r="L755" s="21">
        <v>1090.8</v>
      </c>
      <c r="M755" s="21">
        <v>957.8</v>
      </c>
      <c r="N755" s="21">
        <v>0</v>
      </c>
    </row>
    <row r="756" spans="1:14" ht="10.050000000000001" customHeight="1">
      <c r="A756" s="18" t="s">
        <v>445</v>
      </c>
      <c r="B756" s="19">
        <v>2020</v>
      </c>
      <c r="C756" s="18" t="s">
        <v>750</v>
      </c>
      <c r="D756" s="20">
        <v>10</v>
      </c>
      <c r="E756" s="21">
        <v>3329.4</v>
      </c>
      <c r="F756" s="21">
        <v>888.7</v>
      </c>
      <c r="G756" s="21">
        <v>4218.1000000000004</v>
      </c>
      <c r="H756" s="21">
        <v>44002.5</v>
      </c>
      <c r="I756" s="21">
        <v>2444.5</v>
      </c>
      <c r="J756" s="21">
        <v>46447</v>
      </c>
      <c r="K756" s="21">
        <v>3526.5</v>
      </c>
      <c r="L756" s="21">
        <v>208.6</v>
      </c>
      <c r="M756" s="21">
        <v>1883</v>
      </c>
      <c r="N756" s="21">
        <v>185</v>
      </c>
    </row>
    <row r="757" spans="1:14" ht="10.050000000000001" customHeight="1">
      <c r="A757" s="18" t="s">
        <v>1084</v>
      </c>
      <c r="B757" s="19">
        <v>2020</v>
      </c>
      <c r="C757" s="18" t="s">
        <v>750</v>
      </c>
      <c r="D757" s="20">
        <v>10</v>
      </c>
      <c r="E757" s="21">
        <v>5849.5</v>
      </c>
      <c r="F757" s="21">
        <v>187.9</v>
      </c>
      <c r="G757" s="21">
        <v>6037.4</v>
      </c>
      <c r="H757" s="21">
        <v>25385</v>
      </c>
      <c r="I757" s="21">
        <v>584.6</v>
      </c>
      <c r="J757" s="21">
        <v>25969.599999999999</v>
      </c>
      <c r="K757" s="21">
        <v>263</v>
      </c>
      <c r="L757" s="21">
        <v>302.7</v>
      </c>
      <c r="M757" s="21">
        <v>262.39999999999998</v>
      </c>
      <c r="N757" s="21">
        <v>12</v>
      </c>
    </row>
    <row r="758" spans="1:14" ht="10.050000000000001" customHeight="1">
      <c r="A758" s="18" t="s">
        <v>458</v>
      </c>
      <c r="B758" s="19">
        <v>2020</v>
      </c>
      <c r="C758" s="18" t="s">
        <v>750</v>
      </c>
      <c r="D758" s="20">
        <v>10</v>
      </c>
      <c r="E758" s="21">
        <v>192.2</v>
      </c>
      <c r="F758" s="21">
        <v>44.3</v>
      </c>
      <c r="G758" s="21">
        <v>236.5</v>
      </c>
      <c r="H758" s="21">
        <v>6552.6</v>
      </c>
      <c r="I758" s="21">
        <v>339.5</v>
      </c>
      <c r="J758" s="21">
        <v>6892.1</v>
      </c>
      <c r="K758" s="21">
        <v>349.9</v>
      </c>
      <c r="L758" s="21">
        <v>12</v>
      </c>
      <c r="M758" s="21">
        <v>26.1</v>
      </c>
      <c r="N758" s="21">
        <v>58</v>
      </c>
    </row>
    <row r="759" spans="1:14" ht="10.050000000000001" customHeight="1">
      <c r="A759" s="18" t="s">
        <v>433</v>
      </c>
      <c r="B759" s="19">
        <v>2020</v>
      </c>
      <c r="C759" s="18" t="s">
        <v>750</v>
      </c>
      <c r="D759" s="20">
        <v>10</v>
      </c>
      <c r="E759" s="21">
        <v>19067.7</v>
      </c>
      <c r="F759" s="21">
        <v>3196.1</v>
      </c>
      <c r="G759" s="21">
        <v>22263.8</v>
      </c>
      <c r="H759" s="21">
        <v>254774.5</v>
      </c>
      <c r="I759" s="21">
        <v>7406.7</v>
      </c>
      <c r="J759" s="21">
        <v>262181.2</v>
      </c>
      <c r="K759" s="21">
        <v>28846.2</v>
      </c>
      <c r="L759" s="21">
        <v>1365.2</v>
      </c>
      <c r="M759" s="21">
        <v>11884.5</v>
      </c>
      <c r="N759" s="21">
        <v>337.2</v>
      </c>
    </row>
    <row r="760" spans="1:14" ht="10.050000000000001" customHeight="1">
      <c r="A760" s="18" t="s">
        <v>471</v>
      </c>
      <c r="B760" s="19">
        <v>2020</v>
      </c>
      <c r="C760" s="18" t="s">
        <v>750</v>
      </c>
      <c r="D760" s="20">
        <v>10</v>
      </c>
      <c r="E760" s="21">
        <v>5471.1</v>
      </c>
      <c r="F760" s="21">
        <v>0</v>
      </c>
      <c r="G760" s="21">
        <v>5471.1</v>
      </c>
      <c r="H760" s="21">
        <v>28361.200000000001</v>
      </c>
      <c r="I760" s="21">
        <v>3498</v>
      </c>
      <c r="J760" s="21">
        <v>31859.200000000001</v>
      </c>
      <c r="K760" s="21">
        <v>834.7</v>
      </c>
      <c r="L760" s="21">
        <v>52.8</v>
      </c>
      <c r="M760" s="21">
        <v>8</v>
      </c>
      <c r="N760" s="21">
        <v>0</v>
      </c>
    </row>
    <row r="761" spans="1:14" ht="10.050000000000001" customHeight="1">
      <c r="A761" s="18" t="s">
        <v>445</v>
      </c>
      <c r="B761" s="19">
        <v>2020</v>
      </c>
      <c r="C761" s="18" t="s">
        <v>750</v>
      </c>
      <c r="D761" s="20">
        <v>11</v>
      </c>
      <c r="E761" s="21">
        <v>1935.8</v>
      </c>
      <c r="F761" s="21">
        <v>912.5</v>
      </c>
      <c r="G761" s="21">
        <v>2848.3</v>
      </c>
      <c r="H761" s="21">
        <v>41354.800000000003</v>
      </c>
      <c r="I761" s="21">
        <v>3131.3</v>
      </c>
      <c r="J761" s="21">
        <v>44486.1</v>
      </c>
      <c r="K761" s="21">
        <v>2569</v>
      </c>
      <c r="L761" s="21">
        <v>242.4</v>
      </c>
      <c r="M761" s="21">
        <v>923.3</v>
      </c>
      <c r="N761" s="21">
        <v>276.7</v>
      </c>
    </row>
    <row r="762" spans="1:14" ht="10.050000000000001" customHeight="1">
      <c r="A762" s="18" t="s">
        <v>1084</v>
      </c>
      <c r="B762" s="19">
        <v>2020</v>
      </c>
      <c r="C762" s="18" t="s">
        <v>750</v>
      </c>
      <c r="D762" s="20">
        <v>11</v>
      </c>
      <c r="E762" s="21">
        <v>1155.2</v>
      </c>
      <c r="F762" s="21">
        <v>13.6</v>
      </c>
      <c r="G762" s="21">
        <v>1168.8</v>
      </c>
      <c r="H762" s="21">
        <v>24425.8</v>
      </c>
      <c r="I762" s="21">
        <v>571.79999999999995</v>
      </c>
      <c r="J762" s="21">
        <v>24997.599999999999</v>
      </c>
      <c r="K762" s="21">
        <v>299.39999999999998</v>
      </c>
      <c r="L762" s="21">
        <v>412.9</v>
      </c>
      <c r="M762" s="21">
        <v>395.3</v>
      </c>
      <c r="N762" s="21">
        <v>21.4</v>
      </c>
    </row>
    <row r="763" spans="1:14" ht="10.050000000000001" customHeight="1">
      <c r="A763" s="18" t="s">
        <v>458</v>
      </c>
      <c r="B763" s="19">
        <v>2020</v>
      </c>
      <c r="C763" s="18" t="s">
        <v>750</v>
      </c>
      <c r="D763" s="20">
        <v>11</v>
      </c>
      <c r="E763" s="21">
        <v>139.4</v>
      </c>
      <c r="F763" s="21">
        <v>0</v>
      </c>
      <c r="G763" s="21">
        <v>139.4</v>
      </c>
      <c r="H763" s="21">
        <v>5591.6</v>
      </c>
      <c r="I763" s="21">
        <v>339.4</v>
      </c>
      <c r="J763" s="21">
        <v>5931</v>
      </c>
      <c r="K763" s="21">
        <v>253</v>
      </c>
      <c r="L763" s="21">
        <v>55.1</v>
      </c>
      <c r="M763" s="21">
        <v>46.5</v>
      </c>
      <c r="N763" s="21">
        <v>105.6</v>
      </c>
    </row>
    <row r="764" spans="1:14" ht="10.050000000000001" customHeight="1">
      <c r="A764" s="18" t="s">
        <v>433</v>
      </c>
      <c r="B764" s="19">
        <v>2020</v>
      </c>
      <c r="C764" s="18" t="s">
        <v>750</v>
      </c>
      <c r="D764" s="20">
        <v>11</v>
      </c>
      <c r="E764" s="21">
        <v>11749.7</v>
      </c>
      <c r="F764" s="21">
        <v>4434.3</v>
      </c>
      <c r="G764" s="21">
        <v>16184</v>
      </c>
      <c r="H764" s="21">
        <v>230946.4</v>
      </c>
      <c r="I764" s="21">
        <v>8947.5</v>
      </c>
      <c r="J764" s="21">
        <v>239893.9</v>
      </c>
      <c r="K764" s="21">
        <v>23549</v>
      </c>
      <c r="L764" s="21">
        <v>1085.7</v>
      </c>
      <c r="M764" s="21">
        <v>6197.4</v>
      </c>
      <c r="N764" s="21">
        <v>191.2</v>
      </c>
    </row>
    <row r="765" spans="1:14" ht="10.050000000000001" customHeight="1">
      <c r="A765" s="18" t="s">
        <v>471</v>
      </c>
      <c r="B765" s="19">
        <v>2020</v>
      </c>
      <c r="C765" s="18" t="s">
        <v>750</v>
      </c>
      <c r="D765" s="20">
        <v>11</v>
      </c>
      <c r="E765" s="21">
        <v>5270.7</v>
      </c>
      <c r="F765" s="21">
        <v>18.399999999999999</v>
      </c>
      <c r="G765" s="21">
        <v>5289.1</v>
      </c>
      <c r="H765" s="21">
        <v>30530.5</v>
      </c>
      <c r="I765" s="21">
        <v>3422.4</v>
      </c>
      <c r="J765" s="21">
        <v>33952.9</v>
      </c>
      <c r="K765" s="21">
        <v>830.8</v>
      </c>
      <c r="L765" s="21">
        <v>43.1</v>
      </c>
      <c r="M765" s="21">
        <v>47.2</v>
      </c>
      <c r="N765" s="21">
        <v>0</v>
      </c>
    </row>
    <row r="766" spans="1:14" ht="10.050000000000001" customHeight="1">
      <c r="A766" s="18" t="s">
        <v>445</v>
      </c>
      <c r="B766" s="19">
        <v>2020</v>
      </c>
      <c r="C766" s="18" t="s">
        <v>750</v>
      </c>
      <c r="D766" s="20">
        <v>12</v>
      </c>
      <c r="E766" s="21">
        <v>1505.2</v>
      </c>
      <c r="F766" s="21">
        <v>461</v>
      </c>
      <c r="G766" s="21">
        <v>1966.2</v>
      </c>
      <c r="H766" s="21">
        <v>38623.4</v>
      </c>
      <c r="I766" s="21">
        <v>3248.4</v>
      </c>
      <c r="J766" s="21">
        <v>41871.800000000003</v>
      </c>
      <c r="K766" s="21">
        <v>1996.2</v>
      </c>
      <c r="L766" s="21">
        <v>224.5</v>
      </c>
      <c r="M766" s="21">
        <v>743.2</v>
      </c>
      <c r="N766" s="21">
        <v>81.599999999999994</v>
      </c>
    </row>
    <row r="767" spans="1:14" ht="10.050000000000001" customHeight="1">
      <c r="A767" s="18" t="s">
        <v>1084</v>
      </c>
      <c r="B767" s="19">
        <v>2020</v>
      </c>
      <c r="C767" s="18" t="s">
        <v>750</v>
      </c>
      <c r="D767" s="20">
        <v>12</v>
      </c>
      <c r="E767" s="21">
        <v>273.39999999999998</v>
      </c>
      <c r="F767" s="21">
        <v>186.9</v>
      </c>
      <c r="G767" s="21">
        <v>460.3</v>
      </c>
      <c r="H767" s="21">
        <v>21917.7</v>
      </c>
      <c r="I767" s="21">
        <v>632.1</v>
      </c>
      <c r="J767" s="21">
        <v>22549.8</v>
      </c>
      <c r="K767" s="21">
        <v>369.4</v>
      </c>
      <c r="L767" s="21">
        <v>193.4</v>
      </c>
      <c r="M767" s="21">
        <v>94.9</v>
      </c>
      <c r="N767" s="21">
        <v>37.299999999999997</v>
      </c>
    </row>
    <row r="768" spans="1:14" ht="10.050000000000001" customHeight="1">
      <c r="A768" s="18" t="s">
        <v>458</v>
      </c>
      <c r="B768" s="19">
        <v>2020</v>
      </c>
      <c r="C768" s="18" t="s">
        <v>750</v>
      </c>
      <c r="D768" s="20">
        <v>12</v>
      </c>
      <c r="E768" s="21">
        <v>180.1</v>
      </c>
      <c r="F768" s="21">
        <v>0</v>
      </c>
      <c r="G768" s="21">
        <v>180.1</v>
      </c>
      <c r="H768" s="21">
        <v>5027.8</v>
      </c>
      <c r="I768" s="21">
        <v>72.8</v>
      </c>
      <c r="J768" s="21">
        <v>5100.6000000000004</v>
      </c>
      <c r="K768" s="21">
        <v>148.5</v>
      </c>
      <c r="L768" s="21">
        <v>3.8</v>
      </c>
      <c r="M768" s="21">
        <v>59.1</v>
      </c>
      <c r="N768" s="21">
        <v>49.2</v>
      </c>
    </row>
    <row r="769" spans="1:14" ht="10.050000000000001" customHeight="1">
      <c r="A769" s="18" t="s">
        <v>433</v>
      </c>
      <c r="B769" s="19">
        <v>2020</v>
      </c>
      <c r="C769" s="18" t="s">
        <v>750</v>
      </c>
      <c r="D769" s="20">
        <v>12</v>
      </c>
      <c r="E769" s="21">
        <v>10295.6</v>
      </c>
      <c r="F769" s="21">
        <v>1518.9</v>
      </c>
      <c r="G769" s="21">
        <v>11814.5</v>
      </c>
      <c r="H769" s="21">
        <v>189810.6</v>
      </c>
      <c r="I769" s="21">
        <v>8987.1</v>
      </c>
      <c r="J769" s="21">
        <v>198797.7</v>
      </c>
      <c r="K769" s="21">
        <v>17843.400000000001</v>
      </c>
      <c r="L769" s="21">
        <v>894.5</v>
      </c>
      <c r="M769" s="21">
        <v>5749.1</v>
      </c>
      <c r="N769" s="21">
        <v>857.4</v>
      </c>
    </row>
    <row r="770" spans="1:14" ht="10.050000000000001" customHeight="1">
      <c r="A770" s="18" t="s">
        <v>471</v>
      </c>
      <c r="B770" s="19">
        <v>2020</v>
      </c>
      <c r="C770" s="18" t="s">
        <v>750</v>
      </c>
      <c r="D770" s="20">
        <v>12</v>
      </c>
      <c r="E770" s="21">
        <v>384.6</v>
      </c>
      <c r="F770" s="21">
        <v>67.2</v>
      </c>
      <c r="G770" s="21">
        <v>451.8</v>
      </c>
      <c r="H770" s="21">
        <v>30709.7</v>
      </c>
      <c r="I770" s="21">
        <v>3173.2</v>
      </c>
      <c r="J770" s="21">
        <v>33882.9</v>
      </c>
      <c r="K770" s="21">
        <v>1187.2</v>
      </c>
      <c r="L770" s="21">
        <v>386.3</v>
      </c>
      <c r="M770" s="21">
        <v>100.6</v>
      </c>
      <c r="N770" s="21">
        <v>0</v>
      </c>
    </row>
    <row r="771" spans="1:14" ht="10.050000000000001" customHeight="1">
      <c r="A771" s="18" t="s">
        <v>445</v>
      </c>
      <c r="B771" s="19">
        <v>2021</v>
      </c>
      <c r="C771" s="18" t="s">
        <v>750</v>
      </c>
      <c r="D771" s="20">
        <v>1</v>
      </c>
      <c r="E771" s="21">
        <v>1531.9</v>
      </c>
      <c r="F771" s="21">
        <v>221.4</v>
      </c>
      <c r="G771" s="21">
        <v>1753.3</v>
      </c>
      <c r="H771" s="21">
        <v>36718.400000000001</v>
      </c>
      <c r="I771" s="21">
        <v>2857</v>
      </c>
      <c r="J771" s="21">
        <v>39575.4</v>
      </c>
      <c r="K771" s="21">
        <v>1538.9</v>
      </c>
      <c r="L771" s="21">
        <v>267.60000000000002</v>
      </c>
      <c r="M771" s="21">
        <v>578.4</v>
      </c>
      <c r="N771" s="21">
        <v>149.69999999999999</v>
      </c>
    </row>
    <row r="772" spans="1:14" ht="10.050000000000001" customHeight="1">
      <c r="A772" s="18" t="s">
        <v>1084</v>
      </c>
      <c r="B772" s="19">
        <v>2021</v>
      </c>
      <c r="C772" s="18" t="s">
        <v>750</v>
      </c>
      <c r="D772" s="20">
        <v>1</v>
      </c>
      <c r="E772" s="21">
        <v>202.4</v>
      </c>
      <c r="F772" s="21">
        <v>198.5</v>
      </c>
      <c r="G772" s="21">
        <v>400.9</v>
      </c>
      <c r="H772" s="21">
        <v>20335.7</v>
      </c>
      <c r="I772" s="21">
        <v>379</v>
      </c>
      <c r="J772" s="21">
        <v>20714.7</v>
      </c>
      <c r="K772" s="21">
        <v>324.7</v>
      </c>
      <c r="L772" s="21">
        <v>12.9</v>
      </c>
      <c r="M772" s="21">
        <v>54.9</v>
      </c>
      <c r="N772" s="21">
        <v>2.7</v>
      </c>
    </row>
    <row r="773" spans="1:14" ht="10.050000000000001" customHeight="1">
      <c r="A773" s="18" t="s">
        <v>458</v>
      </c>
      <c r="B773" s="19">
        <v>2021</v>
      </c>
      <c r="C773" s="18" t="s">
        <v>750</v>
      </c>
      <c r="D773" s="20">
        <v>1</v>
      </c>
      <c r="E773" s="21">
        <v>5.6</v>
      </c>
      <c r="F773" s="21">
        <v>35.4</v>
      </c>
      <c r="G773" s="21">
        <v>41</v>
      </c>
      <c r="H773" s="21">
        <v>4185.7</v>
      </c>
      <c r="I773" s="21">
        <v>41.1</v>
      </c>
      <c r="J773" s="21">
        <v>4226.8</v>
      </c>
      <c r="K773" s="21">
        <v>150</v>
      </c>
      <c r="L773" s="21">
        <v>25.9</v>
      </c>
      <c r="M773" s="21">
        <v>5.6</v>
      </c>
      <c r="N773" s="21">
        <v>18.8</v>
      </c>
    </row>
    <row r="774" spans="1:14" ht="10.050000000000001" customHeight="1">
      <c r="A774" s="18" t="s">
        <v>433</v>
      </c>
      <c r="B774" s="19">
        <v>2021</v>
      </c>
      <c r="C774" s="18" t="s">
        <v>750</v>
      </c>
      <c r="D774" s="20">
        <v>1</v>
      </c>
      <c r="E774" s="21">
        <v>9883</v>
      </c>
      <c r="F774" s="21">
        <v>1915.7</v>
      </c>
      <c r="G774" s="21">
        <v>11798.7</v>
      </c>
      <c r="H774" s="21">
        <v>161920.1</v>
      </c>
      <c r="I774" s="21">
        <v>8181.2</v>
      </c>
      <c r="J774" s="21">
        <v>170101.3</v>
      </c>
      <c r="K774" s="21">
        <v>13875.3</v>
      </c>
      <c r="L774" s="21">
        <v>1434.9</v>
      </c>
      <c r="M774" s="21">
        <v>4390.3</v>
      </c>
      <c r="N774" s="21">
        <v>1008.3</v>
      </c>
    </row>
    <row r="775" spans="1:14" ht="10.050000000000001" customHeight="1">
      <c r="A775" s="18" t="s">
        <v>471</v>
      </c>
      <c r="B775" s="19">
        <v>2021</v>
      </c>
      <c r="C775" s="18" t="s">
        <v>750</v>
      </c>
      <c r="D775" s="20">
        <v>1</v>
      </c>
      <c r="E775" s="21">
        <v>4090.3</v>
      </c>
      <c r="F775" s="21">
        <v>0</v>
      </c>
      <c r="G775" s="21">
        <v>4090.3</v>
      </c>
      <c r="H775" s="21">
        <v>32008.5</v>
      </c>
      <c r="I775" s="21">
        <v>2504.4</v>
      </c>
      <c r="J775" s="21">
        <v>34512.9</v>
      </c>
      <c r="K775" s="21">
        <v>1100.2</v>
      </c>
      <c r="L775" s="21">
        <v>0</v>
      </c>
      <c r="M775" s="21">
        <v>69.3</v>
      </c>
      <c r="N775" s="21">
        <v>2.1</v>
      </c>
    </row>
    <row r="776" spans="1:14" ht="10.050000000000001" customHeight="1">
      <c r="A776" s="18" t="s">
        <v>445</v>
      </c>
      <c r="B776" s="19">
        <v>2021</v>
      </c>
      <c r="C776" s="18" t="s">
        <v>750</v>
      </c>
      <c r="D776" s="20">
        <v>2</v>
      </c>
      <c r="E776" s="21">
        <v>1426.2</v>
      </c>
      <c r="F776" s="21">
        <v>52.9</v>
      </c>
      <c r="G776" s="21">
        <v>1479.1</v>
      </c>
      <c r="H776" s="21">
        <v>34014.9</v>
      </c>
      <c r="I776" s="21">
        <v>2456.9</v>
      </c>
      <c r="J776" s="21">
        <v>36471.800000000003</v>
      </c>
      <c r="K776" s="21">
        <v>1320.1</v>
      </c>
      <c r="L776" s="21">
        <v>240.1</v>
      </c>
      <c r="M776" s="21">
        <v>403.6</v>
      </c>
      <c r="N776" s="21">
        <v>64.599999999999994</v>
      </c>
    </row>
    <row r="777" spans="1:14" ht="10.050000000000001" customHeight="1">
      <c r="A777" s="18" t="s">
        <v>1084</v>
      </c>
      <c r="B777" s="19">
        <v>2021</v>
      </c>
      <c r="C777" s="18" t="s">
        <v>750</v>
      </c>
      <c r="D777" s="20">
        <v>2</v>
      </c>
      <c r="E777" s="21">
        <v>113.7</v>
      </c>
      <c r="F777" s="21">
        <v>174.3</v>
      </c>
      <c r="G777" s="21">
        <v>288</v>
      </c>
      <c r="H777" s="21">
        <v>18198.099999999999</v>
      </c>
      <c r="I777" s="21">
        <v>259.2</v>
      </c>
      <c r="J777" s="21">
        <v>18457.3</v>
      </c>
      <c r="K777" s="21">
        <v>315.3</v>
      </c>
      <c r="L777" s="21">
        <v>0</v>
      </c>
      <c r="M777" s="21">
        <v>4.4000000000000004</v>
      </c>
      <c r="N777" s="21">
        <v>9.3000000000000007</v>
      </c>
    </row>
    <row r="778" spans="1:14" ht="10.050000000000001" customHeight="1">
      <c r="A778" s="18" t="s">
        <v>458</v>
      </c>
      <c r="B778" s="19">
        <v>2021</v>
      </c>
      <c r="C778" s="18" t="s">
        <v>750</v>
      </c>
      <c r="D778" s="20">
        <v>2</v>
      </c>
      <c r="E778" s="21">
        <v>0</v>
      </c>
      <c r="F778" s="21">
        <v>26.4</v>
      </c>
      <c r="G778" s="21">
        <v>26.4</v>
      </c>
      <c r="H778" s="21">
        <v>3688.2</v>
      </c>
      <c r="I778" s="21">
        <v>13.5</v>
      </c>
      <c r="J778" s="21">
        <v>3701.7</v>
      </c>
      <c r="K778" s="21">
        <v>119.1</v>
      </c>
      <c r="L778" s="21">
        <v>0</v>
      </c>
      <c r="M778" s="21">
        <v>0</v>
      </c>
      <c r="N778" s="21">
        <v>30.9</v>
      </c>
    </row>
    <row r="779" spans="1:14" ht="10.050000000000001" customHeight="1">
      <c r="A779" s="18" t="s">
        <v>433</v>
      </c>
      <c r="B779" s="19">
        <v>2021</v>
      </c>
      <c r="C779" s="18" t="s">
        <v>750</v>
      </c>
      <c r="D779" s="20">
        <v>2</v>
      </c>
      <c r="E779" s="21">
        <v>8615.7999999999993</v>
      </c>
      <c r="F779" s="21">
        <v>460.9</v>
      </c>
      <c r="G779" s="21">
        <v>9076.7000000000007</v>
      </c>
      <c r="H779" s="21">
        <v>139242.29999999999</v>
      </c>
      <c r="I779" s="21">
        <v>4694.5</v>
      </c>
      <c r="J779" s="21">
        <v>143936.79999999999</v>
      </c>
      <c r="K779" s="21">
        <v>11442.7</v>
      </c>
      <c r="L779" s="21">
        <v>1354.6</v>
      </c>
      <c r="M779" s="21">
        <v>3386.5</v>
      </c>
      <c r="N779" s="21">
        <v>401.7</v>
      </c>
    </row>
    <row r="780" spans="1:14" ht="10.050000000000001" customHeight="1">
      <c r="A780" s="18" t="s">
        <v>471</v>
      </c>
      <c r="B780" s="19">
        <v>2021</v>
      </c>
      <c r="C780" s="18" t="s">
        <v>750</v>
      </c>
      <c r="D780" s="20">
        <v>2</v>
      </c>
      <c r="E780" s="21">
        <v>531.79999999999995</v>
      </c>
      <c r="F780" s="21">
        <v>0</v>
      </c>
      <c r="G780" s="21">
        <v>531.79999999999995</v>
      </c>
      <c r="H780" s="21">
        <v>30182.6</v>
      </c>
      <c r="I780" s="21">
        <v>2395.6999999999998</v>
      </c>
      <c r="J780" s="21">
        <v>32578.3</v>
      </c>
      <c r="K780" s="21">
        <v>729.6</v>
      </c>
      <c r="L780" s="21">
        <v>0</v>
      </c>
      <c r="M780" s="21">
        <v>365.9</v>
      </c>
      <c r="N780" s="21">
        <v>2.6</v>
      </c>
    </row>
    <row r="781" spans="1:14" ht="10.050000000000001" customHeight="1">
      <c r="A781" s="18" t="s">
        <v>445</v>
      </c>
      <c r="B781" s="19">
        <v>2021</v>
      </c>
      <c r="C781" s="18" t="s">
        <v>750</v>
      </c>
      <c r="D781" s="20">
        <v>3</v>
      </c>
      <c r="E781" s="21">
        <v>1123</v>
      </c>
      <c r="F781" s="21">
        <v>76</v>
      </c>
      <c r="G781" s="21">
        <v>1199</v>
      </c>
      <c r="H781" s="21">
        <v>30077.1</v>
      </c>
      <c r="I781" s="21">
        <v>2054.5</v>
      </c>
      <c r="J781" s="21">
        <v>32131.599999999999</v>
      </c>
      <c r="K781" s="21">
        <v>976.2</v>
      </c>
      <c r="L781" s="21">
        <v>84.7</v>
      </c>
      <c r="M781" s="21">
        <v>301.10000000000002</v>
      </c>
      <c r="N781" s="21">
        <v>127.1</v>
      </c>
    </row>
    <row r="782" spans="1:14" ht="10.050000000000001" customHeight="1">
      <c r="A782" s="18" t="s">
        <v>1084</v>
      </c>
      <c r="B782" s="19">
        <v>2021</v>
      </c>
      <c r="C782" s="18" t="s">
        <v>750</v>
      </c>
      <c r="D782" s="20">
        <v>3</v>
      </c>
      <c r="E782" s="21">
        <v>172</v>
      </c>
      <c r="F782" s="21">
        <v>37.9</v>
      </c>
      <c r="G782" s="21">
        <v>209.9</v>
      </c>
      <c r="H782" s="21">
        <v>14956</v>
      </c>
      <c r="I782" s="21">
        <v>158.5</v>
      </c>
      <c r="J782" s="21">
        <v>15114.5</v>
      </c>
      <c r="K782" s="21">
        <v>189.5</v>
      </c>
      <c r="L782" s="21">
        <v>0</v>
      </c>
      <c r="M782" s="21">
        <v>13.8</v>
      </c>
      <c r="N782" s="21">
        <v>111.9</v>
      </c>
    </row>
    <row r="783" spans="1:14" ht="10.050000000000001" customHeight="1">
      <c r="A783" s="18" t="s">
        <v>458</v>
      </c>
      <c r="B783" s="19">
        <v>2021</v>
      </c>
      <c r="C783" s="18" t="s">
        <v>750</v>
      </c>
      <c r="D783" s="20">
        <v>3</v>
      </c>
      <c r="E783" s="21">
        <v>96.9</v>
      </c>
      <c r="F783" s="21">
        <v>10.1</v>
      </c>
      <c r="G783" s="21">
        <v>107</v>
      </c>
      <c r="H783" s="21">
        <v>2970.9</v>
      </c>
      <c r="I783" s="21">
        <v>31.9</v>
      </c>
      <c r="J783" s="21">
        <v>3002.8</v>
      </c>
      <c r="K783" s="21">
        <v>85.9</v>
      </c>
      <c r="L783" s="21">
        <v>72.8</v>
      </c>
      <c r="M783" s="21">
        <v>86.1</v>
      </c>
      <c r="N783" s="21">
        <v>19.899999999999999</v>
      </c>
    </row>
    <row r="784" spans="1:14" ht="10.050000000000001" customHeight="1">
      <c r="A784" s="18" t="s">
        <v>433</v>
      </c>
      <c r="B784" s="19">
        <v>2021</v>
      </c>
      <c r="C784" s="18" t="s">
        <v>750</v>
      </c>
      <c r="D784" s="20">
        <v>3</v>
      </c>
      <c r="E784" s="21">
        <v>10277.1</v>
      </c>
      <c r="F784" s="21">
        <v>342.1</v>
      </c>
      <c r="G784" s="21">
        <v>10619.2</v>
      </c>
      <c r="H784" s="21">
        <v>102466.5</v>
      </c>
      <c r="I784" s="21">
        <v>4116.2</v>
      </c>
      <c r="J784" s="21">
        <v>106582.7</v>
      </c>
      <c r="K784" s="21">
        <v>8690.6</v>
      </c>
      <c r="L784" s="21">
        <v>1519.7</v>
      </c>
      <c r="M784" s="21">
        <v>4034.2</v>
      </c>
      <c r="N784" s="21">
        <v>226.2</v>
      </c>
    </row>
    <row r="785" spans="1:14" ht="10.050000000000001" customHeight="1">
      <c r="A785" s="18" t="s">
        <v>471</v>
      </c>
      <c r="B785" s="19">
        <v>2021</v>
      </c>
      <c r="C785" s="18" t="s">
        <v>750</v>
      </c>
      <c r="D785" s="20">
        <v>3</v>
      </c>
      <c r="E785" s="21">
        <v>367</v>
      </c>
      <c r="F785" s="21">
        <v>0</v>
      </c>
      <c r="G785" s="21">
        <v>367</v>
      </c>
      <c r="H785" s="21">
        <v>28757</v>
      </c>
      <c r="I785" s="21">
        <v>1700.6</v>
      </c>
      <c r="J785" s="21">
        <v>30457.599999999999</v>
      </c>
      <c r="K785" s="21">
        <v>495.6</v>
      </c>
      <c r="L785" s="21">
        <v>7.2</v>
      </c>
      <c r="M785" s="21">
        <v>238.1</v>
      </c>
      <c r="N785" s="21">
        <v>3.1</v>
      </c>
    </row>
    <row r="786" spans="1:14" ht="10.050000000000001" customHeight="1">
      <c r="A786" s="18" t="s">
        <v>445</v>
      </c>
      <c r="B786" s="19">
        <v>2021</v>
      </c>
      <c r="C786" s="18" t="s">
        <v>750</v>
      </c>
      <c r="D786" s="20">
        <v>4</v>
      </c>
      <c r="E786" s="21">
        <v>942.5</v>
      </c>
      <c r="F786" s="21">
        <v>28.4</v>
      </c>
      <c r="G786" s="21">
        <v>970.9</v>
      </c>
      <c r="H786" s="21">
        <v>25005.200000000001</v>
      </c>
      <c r="I786" s="21">
        <v>1703.5</v>
      </c>
      <c r="J786" s="21">
        <v>26708.7</v>
      </c>
      <c r="K786" s="21">
        <v>849.2</v>
      </c>
      <c r="L786" s="21">
        <v>135.9</v>
      </c>
      <c r="M786" s="21">
        <v>259.5</v>
      </c>
      <c r="N786" s="21">
        <v>19.399999999999999</v>
      </c>
    </row>
    <row r="787" spans="1:14" ht="10.050000000000001" customHeight="1">
      <c r="A787" s="18" t="s">
        <v>1084</v>
      </c>
      <c r="B787" s="19">
        <v>2021</v>
      </c>
      <c r="C787" s="18" t="s">
        <v>750</v>
      </c>
      <c r="D787" s="20">
        <v>4</v>
      </c>
      <c r="E787" s="21">
        <v>108.2</v>
      </c>
      <c r="F787" s="21">
        <v>21.7</v>
      </c>
      <c r="G787" s="21">
        <v>129.9</v>
      </c>
      <c r="H787" s="21">
        <v>13286.6</v>
      </c>
      <c r="I787" s="21">
        <v>166.7</v>
      </c>
      <c r="J787" s="21">
        <v>13453.3</v>
      </c>
      <c r="K787" s="21">
        <v>102.3</v>
      </c>
      <c r="L787" s="21">
        <v>4.2</v>
      </c>
      <c r="M787" s="21">
        <v>4.2</v>
      </c>
      <c r="N787" s="21">
        <v>87.1</v>
      </c>
    </row>
    <row r="788" spans="1:14" ht="10.050000000000001" customHeight="1">
      <c r="A788" s="18" t="s">
        <v>458</v>
      </c>
      <c r="B788" s="19">
        <v>2021</v>
      </c>
      <c r="C788" s="18" t="s">
        <v>750</v>
      </c>
      <c r="D788" s="20">
        <v>4</v>
      </c>
      <c r="E788" s="21">
        <v>42.8</v>
      </c>
      <c r="F788" s="21">
        <v>2.4</v>
      </c>
      <c r="G788" s="21">
        <v>45.2</v>
      </c>
      <c r="H788" s="21">
        <v>2580.4</v>
      </c>
      <c r="I788" s="21">
        <v>31.1</v>
      </c>
      <c r="J788" s="21">
        <v>2611.5</v>
      </c>
      <c r="K788" s="21">
        <v>114.9</v>
      </c>
      <c r="L788" s="21">
        <v>71.8</v>
      </c>
      <c r="M788" s="21">
        <v>42.8</v>
      </c>
      <c r="N788" s="21">
        <v>0</v>
      </c>
    </row>
    <row r="789" spans="1:14" ht="10.050000000000001" customHeight="1">
      <c r="A789" s="18" t="s">
        <v>433</v>
      </c>
      <c r="B789" s="19">
        <v>2021</v>
      </c>
      <c r="C789" s="18" t="s">
        <v>750</v>
      </c>
      <c r="D789" s="20">
        <v>4</v>
      </c>
      <c r="E789" s="21">
        <v>7256.2</v>
      </c>
      <c r="F789" s="21">
        <v>3.7</v>
      </c>
      <c r="G789" s="21">
        <v>7259.9</v>
      </c>
      <c r="H789" s="21">
        <v>79532.399999999994</v>
      </c>
      <c r="I789" s="21">
        <v>3466.9</v>
      </c>
      <c r="J789" s="21">
        <v>82999.3</v>
      </c>
      <c r="K789" s="21">
        <v>6058.7</v>
      </c>
      <c r="L789" s="21">
        <v>741.8</v>
      </c>
      <c r="M789" s="21">
        <v>3221.2</v>
      </c>
      <c r="N789" s="21">
        <v>169.9</v>
      </c>
    </row>
    <row r="790" spans="1:14" ht="10.050000000000001" customHeight="1">
      <c r="A790" s="18" t="s">
        <v>471</v>
      </c>
      <c r="B790" s="19">
        <v>2021</v>
      </c>
      <c r="C790" s="18" t="s">
        <v>750</v>
      </c>
      <c r="D790" s="20">
        <v>4</v>
      </c>
      <c r="E790" s="21">
        <v>194.1</v>
      </c>
      <c r="F790" s="21">
        <v>0</v>
      </c>
      <c r="G790" s="21">
        <v>194.1</v>
      </c>
      <c r="H790" s="21">
        <v>27754.400000000001</v>
      </c>
      <c r="I790" s="21">
        <v>1620.5</v>
      </c>
      <c r="J790" s="21">
        <v>29374.9</v>
      </c>
      <c r="K790" s="21">
        <v>473.6</v>
      </c>
      <c r="L790" s="21">
        <v>6.7</v>
      </c>
      <c r="M790" s="21">
        <v>0</v>
      </c>
      <c r="N790" s="21">
        <v>28.7</v>
      </c>
    </row>
    <row r="791" spans="1:14" ht="10.050000000000001" customHeight="1">
      <c r="A791" s="18" t="s">
        <v>445</v>
      </c>
      <c r="B791" s="19">
        <v>2021</v>
      </c>
      <c r="C791" s="18" t="s">
        <v>750</v>
      </c>
      <c r="D791" s="20">
        <v>5</v>
      </c>
      <c r="E791" s="21">
        <v>1290.9000000000001</v>
      </c>
      <c r="F791" s="21">
        <v>0</v>
      </c>
      <c r="G791" s="21">
        <v>1290.9000000000001</v>
      </c>
      <c r="H791" s="21">
        <v>20620</v>
      </c>
      <c r="I791" s="21">
        <v>1431.8</v>
      </c>
      <c r="J791" s="21">
        <v>22051.8</v>
      </c>
      <c r="K791" s="21">
        <v>420.9</v>
      </c>
      <c r="L791" s="21">
        <v>104.7</v>
      </c>
      <c r="M791" s="21">
        <v>504.5</v>
      </c>
      <c r="N791" s="21">
        <v>29</v>
      </c>
    </row>
    <row r="792" spans="1:14" ht="10.050000000000001" customHeight="1">
      <c r="A792" s="18" t="s">
        <v>1084</v>
      </c>
      <c r="B792" s="19">
        <v>2021</v>
      </c>
      <c r="C792" s="18" t="s">
        <v>750</v>
      </c>
      <c r="D792" s="20">
        <v>5</v>
      </c>
      <c r="E792" s="21">
        <v>140.5</v>
      </c>
      <c r="F792" s="21">
        <v>0</v>
      </c>
      <c r="G792" s="21">
        <v>140.5</v>
      </c>
      <c r="H792" s="21">
        <v>12033.8</v>
      </c>
      <c r="I792" s="21">
        <v>135.19999999999999</v>
      </c>
      <c r="J792" s="21">
        <v>12169</v>
      </c>
      <c r="K792" s="21">
        <v>147.4</v>
      </c>
      <c r="L792" s="21">
        <v>51.1</v>
      </c>
      <c r="M792" s="21">
        <v>4</v>
      </c>
      <c r="N792" s="21">
        <v>2.1</v>
      </c>
    </row>
    <row r="793" spans="1:14" ht="10.050000000000001" customHeight="1">
      <c r="A793" s="18" t="s">
        <v>458</v>
      </c>
      <c r="B793" s="19">
        <v>2021</v>
      </c>
      <c r="C793" s="18" t="s">
        <v>750</v>
      </c>
      <c r="D793" s="20">
        <v>5</v>
      </c>
      <c r="E793" s="21">
        <v>3.7</v>
      </c>
      <c r="F793" s="21">
        <v>0</v>
      </c>
      <c r="G793" s="21">
        <v>3.7</v>
      </c>
      <c r="H793" s="21">
        <v>2174.3000000000002</v>
      </c>
      <c r="I793" s="21">
        <v>28.1</v>
      </c>
      <c r="J793" s="21">
        <v>2202.4</v>
      </c>
      <c r="K793" s="21">
        <v>111</v>
      </c>
      <c r="L793" s="21">
        <v>33.700000000000003</v>
      </c>
      <c r="M793" s="21">
        <v>0</v>
      </c>
      <c r="N793" s="21">
        <v>37.6</v>
      </c>
    </row>
    <row r="794" spans="1:14" ht="10.050000000000001" customHeight="1">
      <c r="A794" s="18" t="s">
        <v>433</v>
      </c>
      <c r="B794" s="19">
        <v>2021</v>
      </c>
      <c r="C794" s="18" t="s">
        <v>750</v>
      </c>
      <c r="D794" s="20">
        <v>5</v>
      </c>
      <c r="E794" s="21">
        <v>5830.7</v>
      </c>
      <c r="F794" s="21">
        <v>13.8</v>
      </c>
      <c r="G794" s="21">
        <v>5844.5</v>
      </c>
      <c r="H794" s="21">
        <v>58279.4</v>
      </c>
      <c r="I794" s="21">
        <v>3374.9</v>
      </c>
      <c r="J794" s="21">
        <v>61654.3</v>
      </c>
      <c r="K794" s="21">
        <v>1842.2</v>
      </c>
      <c r="L794" s="21">
        <v>-556.6</v>
      </c>
      <c r="M794" s="21">
        <v>3208.8</v>
      </c>
      <c r="N794" s="21">
        <v>439.2</v>
      </c>
    </row>
    <row r="795" spans="1:14" ht="10.050000000000001" customHeight="1">
      <c r="A795" s="18" t="s">
        <v>471</v>
      </c>
      <c r="B795" s="19">
        <v>2021</v>
      </c>
      <c r="C795" s="18" t="s">
        <v>750</v>
      </c>
      <c r="D795" s="20">
        <v>5</v>
      </c>
      <c r="E795" s="21">
        <v>75.2</v>
      </c>
      <c r="F795" s="21">
        <v>0</v>
      </c>
      <c r="G795" s="21">
        <v>75.2</v>
      </c>
      <c r="H795" s="21">
        <v>26646.6</v>
      </c>
      <c r="I795" s="21">
        <v>1619.4</v>
      </c>
      <c r="J795" s="21">
        <v>28266</v>
      </c>
      <c r="K795" s="21">
        <v>476.5</v>
      </c>
      <c r="L795" s="21">
        <v>10.1</v>
      </c>
      <c r="M795" s="21">
        <v>7.2</v>
      </c>
      <c r="N795" s="21">
        <v>0</v>
      </c>
    </row>
    <row r="796" spans="1:14" ht="10.050000000000001" customHeight="1">
      <c r="A796" s="18" t="s">
        <v>445</v>
      </c>
      <c r="B796" s="19">
        <v>2021</v>
      </c>
      <c r="C796" s="18" t="s">
        <v>750</v>
      </c>
      <c r="D796" s="20">
        <v>6</v>
      </c>
      <c r="E796" s="21">
        <v>1281.8</v>
      </c>
      <c r="F796" s="21">
        <v>17.600000000000001</v>
      </c>
      <c r="G796" s="21">
        <v>1299.4000000000001</v>
      </c>
      <c r="H796" s="21">
        <v>12671.5</v>
      </c>
      <c r="I796" s="21">
        <v>998.9</v>
      </c>
      <c r="J796" s="21">
        <v>13670.4</v>
      </c>
      <c r="K796" s="21">
        <v>282.39999999999998</v>
      </c>
      <c r="L796" s="21">
        <v>89.8</v>
      </c>
      <c r="M796" s="21">
        <v>133.6</v>
      </c>
      <c r="N796" s="21">
        <v>94.7</v>
      </c>
    </row>
    <row r="797" spans="1:14" ht="10.050000000000001" customHeight="1">
      <c r="A797" s="18" t="s">
        <v>1084</v>
      </c>
      <c r="B797" s="19">
        <v>2021</v>
      </c>
      <c r="C797" s="18" t="s">
        <v>750</v>
      </c>
      <c r="D797" s="20">
        <v>6</v>
      </c>
      <c r="E797" s="21">
        <v>485.9</v>
      </c>
      <c r="F797" s="21">
        <v>0</v>
      </c>
      <c r="G797" s="21">
        <v>485.9</v>
      </c>
      <c r="H797" s="21">
        <v>7187.4</v>
      </c>
      <c r="I797" s="21">
        <v>144.80000000000001</v>
      </c>
      <c r="J797" s="21">
        <v>7332.2</v>
      </c>
      <c r="K797" s="21">
        <v>157.5</v>
      </c>
      <c r="L797" s="21">
        <v>164</v>
      </c>
      <c r="M797" s="21">
        <v>16</v>
      </c>
      <c r="N797" s="21">
        <v>144.19999999999999</v>
      </c>
    </row>
    <row r="798" spans="1:14" ht="10.050000000000001" customHeight="1">
      <c r="A798" s="18" t="s">
        <v>458</v>
      </c>
      <c r="B798" s="19">
        <v>2021</v>
      </c>
      <c r="C798" s="18" t="s">
        <v>750</v>
      </c>
      <c r="D798" s="20">
        <v>6</v>
      </c>
      <c r="E798" s="21">
        <v>15.1</v>
      </c>
      <c r="F798" s="21">
        <v>4.5999999999999996</v>
      </c>
      <c r="G798" s="21">
        <v>19.7</v>
      </c>
      <c r="H798" s="21">
        <v>1694.5</v>
      </c>
      <c r="I798" s="21">
        <v>400</v>
      </c>
      <c r="J798" s="21">
        <v>2094.5</v>
      </c>
      <c r="K798" s="21">
        <v>64.099999999999994</v>
      </c>
      <c r="L798" s="21">
        <v>247.4</v>
      </c>
      <c r="M798" s="21">
        <v>15.1</v>
      </c>
      <c r="N798" s="21">
        <v>279.2</v>
      </c>
    </row>
    <row r="799" spans="1:14" ht="10.050000000000001" customHeight="1">
      <c r="A799" s="18" t="s">
        <v>433</v>
      </c>
      <c r="B799" s="19">
        <v>2021</v>
      </c>
      <c r="C799" s="18" t="s">
        <v>750</v>
      </c>
      <c r="D799" s="20">
        <v>6</v>
      </c>
      <c r="E799" s="21">
        <v>3530</v>
      </c>
      <c r="F799" s="21">
        <v>138.5</v>
      </c>
      <c r="G799" s="21">
        <v>3668.5</v>
      </c>
      <c r="H799" s="21">
        <v>30729.3</v>
      </c>
      <c r="I799" s="21">
        <v>2906.6</v>
      </c>
      <c r="J799" s="21">
        <v>33635.9</v>
      </c>
      <c r="K799" s="21">
        <v>692</v>
      </c>
      <c r="L799" s="21">
        <v>766.4</v>
      </c>
      <c r="M799" s="21">
        <v>1129.4000000000001</v>
      </c>
      <c r="N799" s="21">
        <v>820</v>
      </c>
    </row>
    <row r="800" spans="1:14" ht="10.050000000000001" customHeight="1">
      <c r="A800" s="18" t="s">
        <v>471</v>
      </c>
      <c r="B800" s="19">
        <v>2021</v>
      </c>
      <c r="C800" s="18" t="s">
        <v>750</v>
      </c>
      <c r="D800" s="20">
        <v>6</v>
      </c>
      <c r="E800" s="21">
        <v>998.2</v>
      </c>
      <c r="F800" s="21">
        <v>10.7</v>
      </c>
      <c r="G800" s="21">
        <v>1008.9</v>
      </c>
      <c r="H800" s="21">
        <v>21049.200000000001</v>
      </c>
      <c r="I800" s="21">
        <v>1905.3</v>
      </c>
      <c r="J800" s="21">
        <v>22954.5</v>
      </c>
      <c r="K800" s="21">
        <v>11.9</v>
      </c>
      <c r="L800" s="21">
        <v>6.3</v>
      </c>
      <c r="M800" s="21">
        <v>470.8</v>
      </c>
      <c r="N800" s="21">
        <v>0</v>
      </c>
    </row>
    <row r="801" spans="1:14" ht="10.050000000000001" customHeight="1">
      <c r="A801" s="18" t="s">
        <v>445</v>
      </c>
      <c r="B801" s="19">
        <v>2021</v>
      </c>
      <c r="C801" s="18" t="s">
        <v>751</v>
      </c>
      <c r="D801" s="20">
        <v>7</v>
      </c>
      <c r="E801" s="21">
        <v>18062</v>
      </c>
      <c r="F801" s="21">
        <v>185.8</v>
      </c>
      <c r="G801" s="21">
        <v>18247.8</v>
      </c>
      <c r="H801" s="21">
        <v>26540.9</v>
      </c>
      <c r="I801" s="21">
        <v>1075.4000000000001</v>
      </c>
      <c r="J801" s="21">
        <v>27616.3</v>
      </c>
      <c r="K801" s="21">
        <v>6696.4</v>
      </c>
      <c r="L801" s="21">
        <v>7102.1</v>
      </c>
      <c r="M801" s="21">
        <v>651.5</v>
      </c>
      <c r="N801" s="21">
        <v>37</v>
      </c>
    </row>
    <row r="802" spans="1:14" ht="10.050000000000001" customHeight="1">
      <c r="A802" s="18" t="s">
        <v>1084</v>
      </c>
      <c r="B802" s="19">
        <v>2021</v>
      </c>
      <c r="C802" s="18" t="s">
        <v>751</v>
      </c>
      <c r="D802" s="20">
        <v>7</v>
      </c>
      <c r="E802" s="21">
        <v>712.4</v>
      </c>
      <c r="F802" s="21">
        <v>0</v>
      </c>
      <c r="G802" s="21">
        <v>712.4</v>
      </c>
      <c r="H802" s="21">
        <v>6826.8</v>
      </c>
      <c r="I802" s="21">
        <v>127.3</v>
      </c>
      <c r="J802" s="21">
        <v>6954.1</v>
      </c>
      <c r="K802" s="21">
        <v>171.2</v>
      </c>
      <c r="L802" s="21">
        <v>114.9</v>
      </c>
      <c r="M802" s="21">
        <v>0</v>
      </c>
      <c r="N802" s="21">
        <v>101.2</v>
      </c>
    </row>
    <row r="803" spans="1:14" ht="10.050000000000001" customHeight="1">
      <c r="A803" s="18" t="s">
        <v>458</v>
      </c>
      <c r="B803" s="19">
        <v>2021</v>
      </c>
      <c r="C803" s="18" t="s">
        <v>751</v>
      </c>
      <c r="D803" s="20">
        <v>7</v>
      </c>
      <c r="E803" s="21">
        <v>214.8</v>
      </c>
      <c r="F803" s="21">
        <v>0</v>
      </c>
      <c r="G803" s="21">
        <v>214.8</v>
      </c>
      <c r="H803" s="21">
        <v>1302.4000000000001</v>
      </c>
      <c r="I803" s="21">
        <v>399.8</v>
      </c>
      <c r="J803" s="21">
        <v>1702.2</v>
      </c>
      <c r="K803" s="21">
        <v>71.3</v>
      </c>
      <c r="L803" s="21">
        <v>32.6</v>
      </c>
      <c r="M803" s="21">
        <v>3.5</v>
      </c>
      <c r="N803" s="21">
        <v>21.9</v>
      </c>
    </row>
    <row r="804" spans="1:14" ht="10.050000000000001" customHeight="1">
      <c r="A804" s="18" t="s">
        <v>433</v>
      </c>
      <c r="B804" s="19">
        <v>2021</v>
      </c>
      <c r="C804" s="18" t="s">
        <v>751</v>
      </c>
      <c r="D804" s="20">
        <v>7</v>
      </c>
      <c r="E804" s="21">
        <v>228905.3</v>
      </c>
      <c r="F804" s="21">
        <v>4517.3999999999996</v>
      </c>
      <c r="G804" s="21">
        <v>233422.7</v>
      </c>
      <c r="H804" s="21">
        <v>238116.5</v>
      </c>
      <c r="I804" s="21">
        <v>5918.6</v>
      </c>
      <c r="J804" s="21">
        <v>244035.1</v>
      </c>
      <c r="K804" s="21">
        <v>70377.399999999994</v>
      </c>
      <c r="L804" s="21">
        <v>84434.1</v>
      </c>
      <c r="M804" s="21">
        <v>14531.9</v>
      </c>
      <c r="N804" s="21">
        <v>191.2</v>
      </c>
    </row>
    <row r="805" spans="1:14" ht="10.050000000000001" customHeight="1">
      <c r="A805" s="18" t="s">
        <v>471</v>
      </c>
      <c r="B805" s="19">
        <v>2021</v>
      </c>
      <c r="C805" s="18" t="s">
        <v>751</v>
      </c>
      <c r="D805" s="20">
        <v>7</v>
      </c>
      <c r="E805" s="21">
        <v>496.2</v>
      </c>
      <c r="F805" s="21">
        <v>935.9</v>
      </c>
      <c r="G805" s="21">
        <v>1432.1</v>
      </c>
      <c r="H805" s="21">
        <v>21033.599999999999</v>
      </c>
      <c r="I805" s="21">
        <v>2787.8</v>
      </c>
      <c r="J805" s="21">
        <v>23821.4</v>
      </c>
      <c r="K805" s="21">
        <v>62.7</v>
      </c>
      <c r="L805" s="21">
        <v>109.7</v>
      </c>
      <c r="M805" s="21">
        <v>0</v>
      </c>
      <c r="N805" s="21">
        <v>58.8</v>
      </c>
    </row>
    <row r="806" spans="1:14" ht="10.050000000000001" customHeight="1">
      <c r="A806" s="18" t="s">
        <v>445</v>
      </c>
      <c r="B806" s="19">
        <v>2021</v>
      </c>
      <c r="C806" s="18" t="s">
        <v>751</v>
      </c>
      <c r="D806" s="20">
        <v>8</v>
      </c>
      <c r="E806" s="21">
        <v>30149.1</v>
      </c>
      <c r="F806" s="21">
        <v>1250.8</v>
      </c>
      <c r="G806" s="21">
        <v>31399.9</v>
      </c>
      <c r="H806" s="21">
        <v>51674.5</v>
      </c>
      <c r="I806" s="21">
        <v>1759.4</v>
      </c>
      <c r="J806" s="21">
        <v>53433.9</v>
      </c>
      <c r="K806" s="21">
        <v>14353.1</v>
      </c>
      <c r="L806" s="21">
        <v>14655.7</v>
      </c>
      <c r="M806" s="21">
        <v>6746.1</v>
      </c>
      <c r="N806" s="21">
        <v>221.1</v>
      </c>
    </row>
    <row r="807" spans="1:14" ht="10.050000000000001" customHeight="1">
      <c r="A807" s="18" t="s">
        <v>1084</v>
      </c>
      <c r="B807" s="19">
        <v>2021</v>
      </c>
      <c r="C807" s="18" t="s">
        <v>751</v>
      </c>
      <c r="D807" s="20">
        <v>8</v>
      </c>
      <c r="E807" s="21">
        <v>3213.7</v>
      </c>
      <c r="F807" s="21">
        <v>5</v>
      </c>
      <c r="G807" s="21">
        <v>3218.7</v>
      </c>
      <c r="H807" s="21">
        <v>9261.4</v>
      </c>
      <c r="I807" s="21">
        <v>107.6</v>
      </c>
      <c r="J807" s="21">
        <v>9369</v>
      </c>
      <c r="K807" s="21">
        <v>468.9</v>
      </c>
      <c r="L807" s="21">
        <v>451.6</v>
      </c>
      <c r="M807" s="21">
        <v>101.3</v>
      </c>
      <c r="N807" s="21">
        <v>52.6</v>
      </c>
    </row>
    <row r="808" spans="1:14" ht="10.050000000000001" customHeight="1">
      <c r="A808" s="18" t="s">
        <v>458</v>
      </c>
      <c r="B808" s="19">
        <v>2021</v>
      </c>
      <c r="C808" s="18" t="s">
        <v>751</v>
      </c>
      <c r="D808" s="20">
        <v>8</v>
      </c>
      <c r="E808" s="21">
        <v>5505.1</v>
      </c>
      <c r="F808" s="21">
        <v>0</v>
      </c>
      <c r="G808" s="21">
        <v>5505.1</v>
      </c>
      <c r="H808" s="21">
        <v>6541.8</v>
      </c>
      <c r="I808" s="21">
        <v>87.2</v>
      </c>
      <c r="J808" s="21">
        <v>6629</v>
      </c>
      <c r="K808" s="21">
        <v>392.1</v>
      </c>
      <c r="L808" s="21">
        <v>1412</v>
      </c>
      <c r="M808" s="21">
        <v>1062.5</v>
      </c>
      <c r="N808" s="21">
        <v>28.7</v>
      </c>
    </row>
    <row r="809" spans="1:14" ht="10.050000000000001" customHeight="1">
      <c r="A809" s="18" t="s">
        <v>433</v>
      </c>
      <c r="B809" s="19">
        <v>2021</v>
      </c>
      <c r="C809" s="18" t="s">
        <v>751</v>
      </c>
      <c r="D809" s="20">
        <v>8</v>
      </c>
      <c r="E809" s="21">
        <v>77796.5</v>
      </c>
      <c r="F809" s="21">
        <v>2024.4</v>
      </c>
      <c r="G809" s="21">
        <v>79820.899999999994</v>
      </c>
      <c r="H809" s="21">
        <v>257484.6</v>
      </c>
      <c r="I809" s="21">
        <v>6966.3</v>
      </c>
      <c r="J809" s="21">
        <v>264450.90000000002</v>
      </c>
      <c r="K809" s="21">
        <v>66566.899999999994</v>
      </c>
      <c r="L809" s="21">
        <v>27347.3</v>
      </c>
      <c r="M809" s="21">
        <v>30854</v>
      </c>
      <c r="N809" s="21">
        <v>307.8</v>
      </c>
    </row>
    <row r="810" spans="1:14" ht="10.050000000000001" customHeight="1">
      <c r="A810" s="18" t="s">
        <v>471</v>
      </c>
      <c r="B810" s="19">
        <v>2021</v>
      </c>
      <c r="C810" s="18" t="s">
        <v>751</v>
      </c>
      <c r="D810" s="20">
        <v>8</v>
      </c>
      <c r="E810" s="21">
        <v>2723.5</v>
      </c>
      <c r="F810" s="21">
        <v>735.7</v>
      </c>
      <c r="G810" s="21">
        <v>3459.2</v>
      </c>
      <c r="H810" s="21">
        <v>22243.599999999999</v>
      </c>
      <c r="I810" s="21">
        <v>3433.9</v>
      </c>
      <c r="J810" s="21">
        <v>25677.5</v>
      </c>
      <c r="K810" s="21">
        <v>64.3</v>
      </c>
      <c r="L810" s="21">
        <v>7.7</v>
      </c>
      <c r="M810" s="21">
        <v>0</v>
      </c>
      <c r="N810" s="21">
        <v>6.1</v>
      </c>
    </row>
    <row r="811" spans="1:14" ht="10.050000000000001" customHeight="1">
      <c r="A811" s="18" t="s">
        <v>445</v>
      </c>
      <c r="B811" s="19">
        <v>2021</v>
      </c>
      <c r="C811" s="18" t="s">
        <v>751</v>
      </c>
      <c r="D811" s="20">
        <v>9</v>
      </c>
      <c r="E811" s="21">
        <v>27223.4</v>
      </c>
      <c r="F811" s="21">
        <v>2078.6999999999998</v>
      </c>
      <c r="G811" s="21">
        <v>29302.1</v>
      </c>
      <c r="H811" s="21">
        <v>67610.899999999994</v>
      </c>
      <c r="I811" s="21">
        <v>2581.8000000000002</v>
      </c>
      <c r="J811" s="21">
        <v>70192.7</v>
      </c>
      <c r="K811" s="21">
        <v>12004.9</v>
      </c>
      <c r="L811" s="21">
        <v>7152.3</v>
      </c>
      <c r="M811" s="21">
        <v>9067.2999999999993</v>
      </c>
      <c r="N811" s="21">
        <v>408.3</v>
      </c>
    </row>
    <row r="812" spans="1:14" ht="10.050000000000001" customHeight="1">
      <c r="A812" s="18" t="s">
        <v>1084</v>
      </c>
      <c r="B812" s="19">
        <v>2021</v>
      </c>
      <c r="C812" s="18" t="s">
        <v>751</v>
      </c>
      <c r="D812" s="20">
        <v>9</v>
      </c>
      <c r="E812" s="21">
        <v>2563.6999999999998</v>
      </c>
      <c r="F812" s="21">
        <v>16.399999999999999</v>
      </c>
      <c r="G812" s="21">
        <v>2580.1</v>
      </c>
      <c r="H812" s="21">
        <v>11353.9</v>
      </c>
      <c r="I812" s="21">
        <v>123.6</v>
      </c>
      <c r="J812" s="21">
        <v>11477.5</v>
      </c>
      <c r="K812" s="21">
        <v>577</v>
      </c>
      <c r="L812" s="21">
        <v>387.6</v>
      </c>
      <c r="M812" s="21">
        <v>263.60000000000002</v>
      </c>
      <c r="N812" s="21">
        <v>27.7</v>
      </c>
    </row>
    <row r="813" spans="1:14" ht="10.050000000000001" customHeight="1">
      <c r="A813" s="18" t="s">
        <v>458</v>
      </c>
      <c r="B813" s="19">
        <v>2021</v>
      </c>
      <c r="C813" s="18" t="s">
        <v>751</v>
      </c>
      <c r="D813" s="20">
        <v>9</v>
      </c>
      <c r="E813" s="21">
        <v>2003.6</v>
      </c>
      <c r="F813" s="21">
        <v>863.5</v>
      </c>
      <c r="G813" s="21">
        <v>2867.1</v>
      </c>
      <c r="H813" s="21">
        <v>7834.7</v>
      </c>
      <c r="I813" s="21">
        <v>947.3</v>
      </c>
      <c r="J813" s="21">
        <v>8782</v>
      </c>
      <c r="K813" s="21">
        <v>825.2</v>
      </c>
      <c r="L813" s="21">
        <v>1032.9000000000001</v>
      </c>
      <c r="M813" s="21">
        <v>579.5</v>
      </c>
      <c r="N813" s="21">
        <v>20.3</v>
      </c>
    </row>
    <row r="814" spans="1:14" ht="10.050000000000001" customHeight="1">
      <c r="A814" s="18" t="s">
        <v>433</v>
      </c>
      <c r="B814" s="19">
        <v>2021</v>
      </c>
      <c r="C814" s="18" t="s">
        <v>751</v>
      </c>
      <c r="D814" s="20">
        <v>9</v>
      </c>
      <c r="E814" s="21">
        <v>41508.199999999997</v>
      </c>
      <c r="F814" s="21">
        <v>2243.1</v>
      </c>
      <c r="G814" s="21">
        <v>43751.3</v>
      </c>
      <c r="H814" s="21">
        <v>249897.1</v>
      </c>
      <c r="I814" s="21">
        <v>7280</v>
      </c>
      <c r="J814" s="21">
        <v>257177.1</v>
      </c>
      <c r="K814" s="21">
        <v>43212.7</v>
      </c>
      <c r="L814" s="21">
        <v>4460.6000000000004</v>
      </c>
      <c r="M814" s="21">
        <v>27332</v>
      </c>
      <c r="N814" s="21">
        <v>482.9</v>
      </c>
    </row>
    <row r="815" spans="1:14" ht="10.050000000000001" customHeight="1">
      <c r="A815" s="18" t="s">
        <v>471</v>
      </c>
      <c r="B815" s="19">
        <v>2021</v>
      </c>
      <c r="C815" s="18" t="s">
        <v>751</v>
      </c>
      <c r="D815" s="20">
        <v>9</v>
      </c>
      <c r="E815" s="21">
        <v>6707.2</v>
      </c>
      <c r="F815" s="21">
        <v>0</v>
      </c>
      <c r="G815" s="21">
        <v>6707.2</v>
      </c>
      <c r="H815" s="21">
        <v>26314.6</v>
      </c>
      <c r="I815" s="21">
        <v>3256.6</v>
      </c>
      <c r="J815" s="21">
        <v>29571.200000000001</v>
      </c>
      <c r="K815" s="21">
        <v>752.9</v>
      </c>
      <c r="L815" s="21">
        <v>688.5</v>
      </c>
      <c r="M815" s="21">
        <v>0</v>
      </c>
      <c r="N815" s="21">
        <v>0</v>
      </c>
    </row>
    <row r="816" spans="1:14" ht="10.050000000000001" customHeight="1">
      <c r="A816" s="18" t="s">
        <v>445</v>
      </c>
      <c r="B816" s="19">
        <v>2021</v>
      </c>
      <c r="C816" s="18" t="s">
        <v>751</v>
      </c>
      <c r="D816" s="20">
        <v>10</v>
      </c>
      <c r="E816" s="21">
        <v>6589.2</v>
      </c>
      <c r="F816" s="21">
        <v>1712.1</v>
      </c>
      <c r="G816" s="21">
        <v>8301.2999999999993</v>
      </c>
      <c r="H816" s="21">
        <v>65485.9</v>
      </c>
      <c r="I816" s="21">
        <v>2599.1</v>
      </c>
      <c r="J816" s="21">
        <v>68085</v>
      </c>
      <c r="K816" s="21">
        <v>8643.4</v>
      </c>
      <c r="L816" s="21">
        <v>865.9</v>
      </c>
      <c r="M816" s="21">
        <v>3925.1</v>
      </c>
      <c r="N816" s="21">
        <v>310.60000000000002</v>
      </c>
    </row>
    <row r="817" spans="1:14" ht="10.050000000000001" customHeight="1">
      <c r="A817" s="18" t="s">
        <v>1084</v>
      </c>
      <c r="B817" s="19">
        <v>2021</v>
      </c>
      <c r="C817" s="18" t="s">
        <v>751</v>
      </c>
      <c r="D817" s="20">
        <v>10</v>
      </c>
      <c r="E817" s="21">
        <v>1010.1</v>
      </c>
      <c r="F817" s="21">
        <v>216.3</v>
      </c>
      <c r="G817" s="21">
        <v>1226.4000000000001</v>
      </c>
      <c r="H817" s="21">
        <v>12305.7</v>
      </c>
      <c r="I817" s="21">
        <v>256.89999999999998</v>
      </c>
      <c r="J817" s="21">
        <v>12562.6</v>
      </c>
      <c r="K817" s="21">
        <v>493.7</v>
      </c>
      <c r="L817" s="21">
        <v>8.4</v>
      </c>
      <c r="M817" s="21">
        <v>68</v>
      </c>
      <c r="N817" s="21">
        <v>32</v>
      </c>
    </row>
    <row r="818" spans="1:14" ht="10.050000000000001" customHeight="1">
      <c r="A818" s="18" t="s">
        <v>458</v>
      </c>
      <c r="B818" s="19">
        <v>2021</v>
      </c>
      <c r="C818" s="18" t="s">
        <v>751</v>
      </c>
      <c r="D818" s="20">
        <v>10</v>
      </c>
      <c r="E818" s="21">
        <v>1014.9</v>
      </c>
      <c r="F818" s="21">
        <v>123</v>
      </c>
      <c r="G818" s="21">
        <v>1137.9000000000001</v>
      </c>
      <c r="H818" s="21">
        <v>8029.7</v>
      </c>
      <c r="I818" s="21">
        <v>699.4</v>
      </c>
      <c r="J818" s="21">
        <v>8729.1</v>
      </c>
      <c r="K818" s="21">
        <v>440.4</v>
      </c>
      <c r="L818" s="21">
        <v>252.8</v>
      </c>
      <c r="M818" s="21">
        <v>597</v>
      </c>
      <c r="N818" s="21">
        <v>40.700000000000003</v>
      </c>
    </row>
    <row r="819" spans="1:14" ht="10.050000000000001" customHeight="1">
      <c r="A819" s="18" t="s">
        <v>433</v>
      </c>
      <c r="B819" s="19">
        <v>2021</v>
      </c>
      <c r="C819" s="18" t="s">
        <v>751</v>
      </c>
      <c r="D819" s="20">
        <v>10</v>
      </c>
      <c r="E819" s="21">
        <v>14552.6</v>
      </c>
      <c r="F819" s="21">
        <v>4733</v>
      </c>
      <c r="G819" s="21">
        <v>19285.599999999999</v>
      </c>
      <c r="H819" s="21">
        <v>231069</v>
      </c>
      <c r="I819" s="21">
        <v>7048.7</v>
      </c>
      <c r="J819" s="21">
        <v>238117.7</v>
      </c>
      <c r="K819" s="21">
        <v>34019.5</v>
      </c>
      <c r="L819" s="21">
        <v>982.7</v>
      </c>
      <c r="M819" s="21">
        <v>9759</v>
      </c>
      <c r="N819" s="21">
        <v>414.2</v>
      </c>
    </row>
    <row r="820" spans="1:14" ht="10.050000000000001" customHeight="1">
      <c r="A820" s="18" t="s">
        <v>471</v>
      </c>
      <c r="B820" s="19">
        <v>2021</v>
      </c>
      <c r="C820" s="18" t="s">
        <v>751</v>
      </c>
      <c r="D820" s="20">
        <v>10</v>
      </c>
      <c r="E820" s="21">
        <v>2218.5</v>
      </c>
      <c r="F820" s="21">
        <v>11.3</v>
      </c>
      <c r="G820" s="21">
        <v>2229.8000000000002</v>
      </c>
      <c r="H820" s="21">
        <v>26214.400000000001</v>
      </c>
      <c r="I820" s="21">
        <v>3217.2</v>
      </c>
      <c r="J820" s="21">
        <v>29431.599999999999</v>
      </c>
      <c r="K820" s="21">
        <v>776.4</v>
      </c>
      <c r="L820" s="21">
        <v>494.6</v>
      </c>
      <c r="M820" s="21">
        <v>465.5</v>
      </c>
      <c r="N820" s="21">
        <v>5.5</v>
      </c>
    </row>
    <row r="821" spans="1:14" ht="10.050000000000001" customHeight="1">
      <c r="A821" s="18" t="s">
        <v>445</v>
      </c>
      <c r="B821" s="19">
        <v>2021</v>
      </c>
      <c r="C821" s="18" t="s">
        <v>751</v>
      </c>
      <c r="D821" s="20">
        <v>11</v>
      </c>
      <c r="E821" s="21">
        <v>3895.9</v>
      </c>
      <c r="F821" s="21">
        <v>1616</v>
      </c>
      <c r="G821" s="21">
        <v>5511.9</v>
      </c>
      <c r="H821" s="21">
        <v>61416.3</v>
      </c>
      <c r="I821" s="21">
        <v>3030.4</v>
      </c>
      <c r="J821" s="21">
        <v>64446.7</v>
      </c>
      <c r="K821" s="21">
        <v>6883.6</v>
      </c>
      <c r="L821" s="21">
        <v>439</v>
      </c>
      <c r="M821" s="21">
        <v>2020.1</v>
      </c>
      <c r="N821" s="21">
        <v>320.8</v>
      </c>
    </row>
    <row r="822" spans="1:14" ht="10.050000000000001" customHeight="1">
      <c r="A822" s="18" t="s">
        <v>1084</v>
      </c>
      <c r="B822" s="19">
        <v>2021</v>
      </c>
      <c r="C822" s="18" t="s">
        <v>751</v>
      </c>
      <c r="D822" s="20">
        <v>11</v>
      </c>
      <c r="E822" s="21">
        <v>275.39999999999998</v>
      </c>
      <c r="F822" s="21">
        <v>137</v>
      </c>
      <c r="G822" s="21">
        <v>412.4</v>
      </c>
      <c r="H822" s="21">
        <v>11882.5</v>
      </c>
      <c r="I822" s="21">
        <v>348.5</v>
      </c>
      <c r="J822" s="21">
        <v>12231</v>
      </c>
      <c r="K822" s="21">
        <v>255.3</v>
      </c>
      <c r="L822" s="21">
        <v>17.399999999999999</v>
      </c>
      <c r="M822" s="21">
        <v>195.2</v>
      </c>
      <c r="N822" s="21">
        <v>84</v>
      </c>
    </row>
    <row r="823" spans="1:14" ht="10.050000000000001" customHeight="1">
      <c r="A823" s="18" t="s">
        <v>458</v>
      </c>
      <c r="B823" s="19">
        <v>2021</v>
      </c>
      <c r="C823" s="18" t="s">
        <v>751</v>
      </c>
      <c r="D823" s="20">
        <v>11</v>
      </c>
      <c r="E823" s="21">
        <v>82.6</v>
      </c>
      <c r="F823" s="21">
        <v>52.4</v>
      </c>
      <c r="G823" s="21">
        <v>135</v>
      </c>
      <c r="H823" s="21">
        <v>7339.7</v>
      </c>
      <c r="I823" s="21">
        <v>390.8</v>
      </c>
      <c r="J823" s="21">
        <v>7730.5</v>
      </c>
      <c r="K823" s="21">
        <v>345.2</v>
      </c>
      <c r="L823" s="21">
        <v>33.700000000000003</v>
      </c>
      <c r="M823" s="21">
        <v>67.3</v>
      </c>
      <c r="N823" s="21">
        <v>61.7</v>
      </c>
    </row>
    <row r="824" spans="1:14" ht="10.050000000000001" customHeight="1">
      <c r="A824" s="18" t="s">
        <v>433</v>
      </c>
      <c r="B824" s="19">
        <v>2021</v>
      </c>
      <c r="C824" s="18" t="s">
        <v>751</v>
      </c>
      <c r="D824" s="20">
        <v>11</v>
      </c>
      <c r="E824" s="21">
        <v>13276.1</v>
      </c>
      <c r="F824" s="21">
        <v>4508.3</v>
      </c>
      <c r="G824" s="21">
        <v>17784.400000000001</v>
      </c>
      <c r="H824" s="21">
        <v>212577.1</v>
      </c>
      <c r="I824" s="21">
        <v>7637.5</v>
      </c>
      <c r="J824" s="21">
        <v>220214.6</v>
      </c>
      <c r="K824" s="21">
        <v>25954.1</v>
      </c>
      <c r="L824" s="21">
        <v>1006</v>
      </c>
      <c r="M824" s="21">
        <v>8657.8000000000102</v>
      </c>
      <c r="N824" s="21">
        <v>343.3</v>
      </c>
    </row>
    <row r="825" spans="1:14" ht="10.050000000000001" customHeight="1">
      <c r="A825" s="18" t="s">
        <v>471</v>
      </c>
      <c r="B825" s="19">
        <v>2021</v>
      </c>
      <c r="C825" s="18" t="s">
        <v>751</v>
      </c>
      <c r="D825" s="20">
        <v>11</v>
      </c>
      <c r="E825" s="21">
        <v>608.20000000000005</v>
      </c>
      <c r="F825" s="21">
        <v>16</v>
      </c>
      <c r="G825" s="21">
        <v>624.20000000000005</v>
      </c>
      <c r="H825" s="21">
        <v>23454.400000000001</v>
      </c>
      <c r="I825" s="21">
        <v>3134.1</v>
      </c>
      <c r="J825" s="21">
        <v>26588.5</v>
      </c>
      <c r="K825" s="21">
        <v>432.6</v>
      </c>
      <c r="L825" s="21">
        <v>7.5</v>
      </c>
      <c r="M825" s="21">
        <v>334.1</v>
      </c>
      <c r="N825" s="21">
        <v>46.7</v>
      </c>
    </row>
    <row r="826" spans="1:14" ht="10.050000000000001" customHeight="1">
      <c r="A826" s="18" t="s">
        <v>445</v>
      </c>
      <c r="B826" s="19">
        <v>2021</v>
      </c>
      <c r="C826" s="18" t="s">
        <v>751</v>
      </c>
      <c r="D826" s="20">
        <v>12</v>
      </c>
      <c r="E826" s="21">
        <v>3656.3</v>
      </c>
      <c r="F826" s="21">
        <v>927.5</v>
      </c>
      <c r="G826" s="21">
        <v>4583.8</v>
      </c>
      <c r="H826" s="21">
        <v>58207.1</v>
      </c>
      <c r="I826" s="21">
        <v>3649.1</v>
      </c>
      <c r="J826" s="21">
        <v>61856.200000000099</v>
      </c>
      <c r="K826" s="21">
        <v>5853</v>
      </c>
      <c r="L826" s="21">
        <v>498</v>
      </c>
      <c r="M826" s="21">
        <v>1377.9</v>
      </c>
      <c r="N826" s="21">
        <v>163.9</v>
      </c>
    </row>
    <row r="827" spans="1:14" ht="10.050000000000001" customHeight="1">
      <c r="A827" s="18" t="s">
        <v>1084</v>
      </c>
      <c r="B827" s="19">
        <v>2021</v>
      </c>
      <c r="C827" s="18" t="s">
        <v>751</v>
      </c>
      <c r="D827" s="20">
        <v>12</v>
      </c>
      <c r="E827" s="21">
        <v>163</v>
      </c>
      <c r="F827" s="21">
        <v>198.3</v>
      </c>
      <c r="G827" s="21">
        <v>361.3</v>
      </c>
      <c r="H827" s="21">
        <v>10930.1</v>
      </c>
      <c r="I827" s="21">
        <v>522.9</v>
      </c>
      <c r="J827" s="21">
        <v>11453</v>
      </c>
      <c r="K827" s="21">
        <v>233.4</v>
      </c>
      <c r="L827" s="21">
        <v>10.3</v>
      </c>
      <c r="M827" s="21">
        <v>18.899999999999999</v>
      </c>
      <c r="N827" s="21">
        <v>42.2</v>
      </c>
    </row>
    <row r="828" spans="1:14" ht="10.050000000000001" customHeight="1">
      <c r="A828" s="18" t="s">
        <v>458</v>
      </c>
      <c r="B828" s="19">
        <v>2021</v>
      </c>
      <c r="C828" s="18" t="s">
        <v>751</v>
      </c>
      <c r="D828" s="20">
        <v>12</v>
      </c>
      <c r="E828" s="21">
        <v>25.1</v>
      </c>
      <c r="F828" s="21">
        <v>0</v>
      </c>
      <c r="G828" s="21">
        <v>25.1</v>
      </c>
      <c r="H828" s="21">
        <v>6594.8</v>
      </c>
      <c r="I828" s="21">
        <v>364.6</v>
      </c>
      <c r="J828" s="21">
        <v>6959.4</v>
      </c>
      <c r="K828" s="21">
        <v>310.5</v>
      </c>
      <c r="L828" s="21">
        <v>0</v>
      </c>
      <c r="M828" s="21">
        <v>11</v>
      </c>
      <c r="N828" s="21">
        <v>23.7</v>
      </c>
    </row>
    <row r="829" spans="1:14" ht="10.050000000000001" customHeight="1">
      <c r="A829" s="18" t="s">
        <v>433</v>
      </c>
      <c r="B829" s="19">
        <v>2021</v>
      </c>
      <c r="C829" s="18" t="s">
        <v>751</v>
      </c>
      <c r="D829" s="20">
        <v>12</v>
      </c>
      <c r="E829" s="21">
        <v>10978.5</v>
      </c>
      <c r="F829" s="21">
        <v>1688.4</v>
      </c>
      <c r="G829" s="21">
        <v>12666.9</v>
      </c>
      <c r="H829" s="21">
        <v>196832.5</v>
      </c>
      <c r="I829" s="21">
        <v>7961.6</v>
      </c>
      <c r="J829" s="21">
        <v>204794.1</v>
      </c>
      <c r="K829" s="21">
        <v>22561.4</v>
      </c>
      <c r="L829" s="21">
        <v>2910.3</v>
      </c>
      <c r="M829" s="21">
        <v>5926</v>
      </c>
      <c r="N829" s="21">
        <v>376.8</v>
      </c>
    </row>
    <row r="830" spans="1:14" ht="10.050000000000001" customHeight="1">
      <c r="A830" s="18" t="s">
        <v>471</v>
      </c>
      <c r="B830" s="19">
        <v>2021</v>
      </c>
      <c r="C830" s="18" t="s">
        <v>751</v>
      </c>
      <c r="D830" s="20">
        <v>12</v>
      </c>
      <c r="E830" s="21">
        <v>590.4</v>
      </c>
      <c r="F830" s="21">
        <v>415.6</v>
      </c>
      <c r="G830" s="21">
        <v>1006</v>
      </c>
      <c r="H830" s="21">
        <v>21501.3</v>
      </c>
      <c r="I830" s="21">
        <v>2142.1</v>
      </c>
      <c r="J830" s="21">
        <v>23643.4</v>
      </c>
      <c r="K830" s="21">
        <v>370.5</v>
      </c>
      <c r="L830" s="21">
        <v>38.5</v>
      </c>
      <c r="M830" s="21">
        <v>71.2</v>
      </c>
      <c r="N830" s="21">
        <v>0</v>
      </c>
    </row>
    <row r="831" spans="1:14" ht="10.050000000000001" customHeight="1">
      <c r="A831" s="18" t="s">
        <v>445</v>
      </c>
      <c r="B831" s="19">
        <v>2022</v>
      </c>
      <c r="C831" s="18" t="s">
        <v>751</v>
      </c>
      <c r="D831" s="20">
        <v>1</v>
      </c>
      <c r="E831" s="21">
        <v>3087.9</v>
      </c>
      <c r="F831" s="21">
        <v>542.4</v>
      </c>
      <c r="G831" s="21">
        <v>3630.3</v>
      </c>
      <c r="H831" s="21">
        <v>54804.6</v>
      </c>
      <c r="I831" s="21">
        <v>2686.4</v>
      </c>
      <c r="J831" s="21">
        <v>57491</v>
      </c>
      <c r="K831" s="21">
        <v>4437.3</v>
      </c>
      <c r="L831" s="21">
        <v>362.6</v>
      </c>
      <c r="M831" s="21">
        <v>1554.6</v>
      </c>
      <c r="N831" s="21">
        <v>227.7</v>
      </c>
    </row>
    <row r="832" spans="1:14" ht="10.050000000000001" customHeight="1">
      <c r="A832" s="18" t="s">
        <v>1084</v>
      </c>
      <c r="B832" s="19">
        <v>2022</v>
      </c>
      <c r="C832" s="18" t="s">
        <v>751</v>
      </c>
      <c r="D832" s="20">
        <v>1</v>
      </c>
      <c r="E832" s="21">
        <v>177.7</v>
      </c>
      <c r="F832" s="21">
        <v>78.599999999999994</v>
      </c>
      <c r="G832" s="21">
        <v>256.3</v>
      </c>
      <c r="H832" s="21">
        <v>9968.1000000000095</v>
      </c>
      <c r="I832" s="21">
        <v>523.70000000000005</v>
      </c>
      <c r="J832" s="21">
        <v>10491.8</v>
      </c>
      <c r="K832" s="21">
        <v>167.3</v>
      </c>
      <c r="L832" s="21">
        <v>-18.3</v>
      </c>
      <c r="M832" s="21">
        <v>-7</v>
      </c>
      <c r="N832" s="21">
        <v>39.200000000000003</v>
      </c>
    </row>
    <row r="833" spans="1:14" ht="10.050000000000001" customHeight="1">
      <c r="A833" s="18" t="s">
        <v>458</v>
      </c>
      <c r="B833" s="19">
        <v>2022</v>
      </c>
      <c r="C833" s="18" t="s">
        <v>751</v>
      </c>
      <c r="D833" s="20">
        <v>1</v>
      </c>
      <c r="E833" s="21">
        <v>59.3</v>
      </c>
      <c r="F833" s="21">
        <v>0</v>
      </c>
      <c r="G833" s="21">
        <v>59.3</v>
      </c>
      <c r="H833" s="21">
        <v>6051</v>
      </c>
      <c r="I833" s="21">
        <v>361.5</v>
      </c>
      <c r="J833" s="21">
        <v>6412.5</v>
      </c>
      <c r="K833" s="21">
        <v>264.39999999999998</v>
      </c>
      <c r="L833" s="21">
        <v>22.9</v>
      </c>
      <c r="M833" s="21">
        <v>13.8</v>
      </c>
      <c r="N833" s="21">
        <v>55.3</v>
      </c>
    </row>
    <row r="834" spans="1:14" ht="10.050000000000001" customHeight="1">
      <c r="A834" s="18" t="s">
        <v>433</v>
      </c>
      <c r="B834" s="19">
        <v>2022</v>
      </c>
      <c r="C834" s="18" t="s">
        <v>751</v>
      </c>
      <c r="D834" s="20">
        <v>1</v>
      </c>
      <c r="E834" s="21">
        <v>10364.200000000001</v>
      </c>
      <c r="F834" s="21">
        <v>2431.3000000000002</v>
      </c>
      <c r="G834" s="21">
        <v>12795.5</v>
      </c>
      <c r="H834" s="21">
        <v>172509.6</v>
      </c>
      <c r="I834" s="21">
        <v>5801.9</v>
      </c>
      <c r="J834" s="21">
        <v>178311.5</v>
      </c>
      <c r="K834" s="21">
        <v>19850.5</v>
      </c>
      <c r="L834" s="21">
        <v>2694</v>
      </c>
      <c r="M834" s="21">
        <v>5180.2</v>
      </c>
      <c r="N834" s="21">
        <v>224.6</v>
      </c>
    </row>
    <row r="835" spans="1:14" ht="10.050000000000001" customHeight="1">
      <c r="A835" s="18" t="s">
        <v>471</v>
      </c>
      <c r="B835" s="19">
        <v>2022</v>
      </c>
      <c r="C835" s="18" t="s">
        <v>751</v>
      </c>
      <c r="D835" s="20">
        <v>1</v>
      </c>
      <c r="E835" s="21">
        <v>695.3</v>
      </c>
      <c r="F835" s="21">
        <v>0</v>
      </c>
      <c r="G835" s="21">
        <v>695.3</v>
      </c>
      <c r="H835" s="21">
        <v>18517.599999999999</v>
      </c>
      <c r="I835" s="21">
        <v>1719.1</v>
      </c>
      <c r="J835" s="21">
        <v>20236.7</v>
      </c>
      <c r="K835" s="21">
        <v>289.3</v>
      </c>
      <c r="L835" s="21">
        <v>7.5</v>
      </c>
      <c r="M835" s="21">
        <v>78</v>
      </c>
      <c r="N835" s="21">
        <v>10.7</v>
      </c>
    </row>
    <row r="836" spans="1:14" ht="10.050000000000001" customHeight="1">
      <c r="A836" s="18" t="s">
        <v>445</v>
      </c>
      <c r="B836" s="19">
        <v>2022</v>
      </c>
      <c r="C836" s="18" t="s">
        <v>751</v>
      </c>
      <c r="D836" s="20">
        <v>2</v>
      </c>
      <c r="E836" s="21">
        <v>2788.5</v>
      </c>
      <c r="F836" s="21">
        <v>257.5</v>
      </c>
      <c r="G836" s="21">
        <v>3046</v>
      </c>
      <c r="H836" s="21">
        <v>50465.8</v>
      </c>
      <c r="I836" s="21">
        <v>2135.4</v>
      </c>
      <c r="J836" s="21">
        <v>52601.2</v>
      </c>
      <c r="K836" s="21">
        <v>3595.3</v>
      </c>
      <c r="L836" s="21">
        <v>383.3</v>
      </c>
      <c r="M836" s="21">
        <v>1101</v>
      </c>
      <c r="N836" s="21">
        <v>57.8</v>
      </c>
    </row>
    <row r="837" spans="1:14" ht="10.050000000000001" customHeight="1">
      <c r="A837" s="18" t="s">
        <v>1084</v>
      </c>
      <c r="B837" s="19">
        <v>2022</v>
      </c>
      <c r="C837" s="18" t="s">
        <v>751</v>
      </c>
      <c r="D837" s="20">
        <v>2</v>
      </c>
      <c r="E837" s="21">
        <v>99.5</v>
      </c>
      <c r="F837" s="21">
        <v>270.5</v>
      </c>
      <c r="G837" s="21">
        <v>370</v>
      </c>
      <c r="H837" s="21">
        <v>8838.2000000000007</v>
      </c>
      <c r="I837" s="21">
        <v>104.9</v>
      </c>
      <c r="J837" s="21">
        <v>8943.1</v>
      </c>
      <c r="K837" s="21">
        <v>165.6</v>
      </c>
      <c r="L837" s="21">
        <v>3.1</v>
      </c>
      <c r="M837" s="21">
        <v>3.1</v>
      </c>
      <c r="N837" s="21">
        <v>0</v>
      </c>
    </row>
    <row r="838" spans="1:14" ht="10.050000000000001" customHeight="1">
      <c r="A838" s="18" t="s">
        <v>458</v>
      </c>
      <c r="B838" s="19">
        <v>2022</v>
      </c>
      <c r="C838" s="18" t="s">
        <v>751</v>
      </c>
      <c r="D838" s="20">
        <v>2</v>
      </c>
      <c r="E838" s="21">
        <v>11.4</v>
      </c>
      <c r="F838" s="21">
        <v>0</v>
      </c>
      <c r="G838" s="21">
        <v>11.4</v>
      </c>
      <c r="H838" s="21">
        <v>5117.3999999999996</v>
      </c>
      <c r="I838" s="21">
        <v>320.3</v>
      </c>
      <c r="J838" s="21">
        <v>5437.7</v>
      </c>
      <c r="K838" s="21">
        <v>235.8</v>
      </c>
      <c r="L838" s="21">
        <v>0</v>
      </c>
      <c r="M838" s="21">
        <v>0</v>
      </c>
      <c r="N838" s="21">
        <v>28.6</v>
      </c>
    </row>
    <row r="839" spans="1:14" ht="10.050000000000001" customHeight="1">
      <c r="A839" s="18" t="s">
        <v>433</v>
      </c>
      <c r="B839" s="19">
        <v>2022</v>
      </c>
      <c r="C839" s="18" t="s">
        <v>751</v>
      </c>
      <c r="D839" s="20">
        <v>2</v>
      </c>
      <c r="E839" s="21">
        <v>10363.6</v>
      </c>
      <c r="F839" s="21">
        <v>2102.3000000000002</v>
      </c>
      <c r="G839" s="21">
        <v>12465.9</v>
      </c>
      <c r="H839" s="21">
        <v>152342.79999999999</v>
      </c>
      <c r="I839" s="21">
        <v>4439.2</v>
      </c>
      <c r="J839" s="21">
        <v>156782</v>
      </c>
      <c r="K839" s="21">
        <v>15946.1</v>
      </c>
      <c r="L839" s="21">
        <v>1139.5999999999999</v>
      </c>
      <c r="M839" s="21">
        <v>4839.3</v>
      </c>
      <c r="N839" s="21">
        <v>205.1</v>
      </c>
    </row>
    <row r="840" spans="1:14" ht="10.050000000000001" customHeight="1">
      <c r="A840" s="18" t="s">
        <v>471</v>
      </c>
      <c r="B840" s="19">
        <v>2022</v>
      </c>
      <c r="C840" s="18" t="s">
        <v>751</v>
      </c>
      <c r="D840" s="20">
        <v>2</v>
      </c>
      <c r="E840" s="21">
        <v>59.5</v>
      </c>
      <c r="F840" s="21">
        <v>0</v>
      </c>
      <c r="G840" s="21">
        <v>59.5</v>
      </c>
      <c r="H840" s="21">
        <v>16191.7</v>
      </c>
      <c r="I840" s="21">
        <v>947.6</v>
      </c>
      <c r="J840" s="21">
        <v>17139.3</v>
      </c>
      <c r="K840" s="21">
        <v>289.7</v>
      </c>
      <c r="L840" s="21">
        <v>0.5</v>
      </c>
      <c r="M840" s="21">
        <v>0</v>
      </c>
      <c r="N840" s="21">
        <v>20</v>
      </c>
    </row>
    <row r="841" spans="1:14" ht="10.050000000000001" customHeight="1">
      <c r="A841" s="18" t="s">
        <v>445</v>
      </c>
      <c r="B841" s="19">
        <v>2022</v>
      </c>
      <c r="C841" s="18" t="s">
        <v>751</v>
      </c>
      <c r="D841" s="20">
        <v>3</v>
      </c>
      <c r="E841" s="21">
        <v>3623.5</v>
      </c>
      <c r="F841" s="21">
        <v>342.5</v>
      </c>
      <c r="G841" s="21">
        <v>3966</v>
      </c>
      <c r="H841" s="21">
        <v>43434.5</v>
      </c>
      <c r="I841" s="21">
        <v>2038.6</v>
      </c>
      <c r="J841" s="21">
        <v>45473.1</v>
      </c>
      <c r="K841" s="21">
        <v>2306.3000000000002</v>
      </c>
      <c r="L841" s="21">
        <v>401.3</v>
      </c>
      <c r="M841" s="21">
        <v>1672</v>
      </c>
      <c r="N841" s="21">
        <v>112.5</v>
      </c>
    </row>
    <row r="842" spans="1:14" ht="10.050000000000001" customHeight="1">
      <c r="A842" s="18" t="s">
        <v>1084</v>
      </c>
      <c r="B842" s="19">
        <v>2022</v>
      </c>
      <c r="C842" s="18" t="s">
        <v>751</v>
      </c>
      <c r="D842" s="20">
        <v>3</v>
      </c>
      <c r="E842" s="21">
        <v>128.69999999999999</v>
      </c>
      <c r="F842" s="21">
        <v>37.799999999999997</v>
      </c>
      <c r="G842" s="21">
        <v>166.5</v>
      </c>
      <c r="H842" s="21">
        <v>7121.7</v>
      </c>
      <c r="I842" s="21">
        <v>75.099999999999994</v>
      </c>
      <c r="J842" s="21">
        <v>7196.8</v>
      </c>
      <c r="K842" s="21">
        <v>149.6</v>
      </c>
      <c r="L842" s="21">
        <v>0</v>
      </c>
      <c r="M842" s="21">
        <v>12.8</v>
      </c>
      <c r="N842" s="21">
        <v>3.3</v>
      </c>
    </row>
    <row r="843" spans="1:14" ht="10.050000000000001" customHeight="1">
      <c r="A843" s="18" t="s">
        <v>458</v>
      </c>
      <c r="B843" s="19">
        <v>2022</v>
      </c>
      <c r="C843" s="18" t="s">
        <v>751</v>
      </c>
      <c r="D843" s="20">
        <v>3</v>
      </c>
      <c r="E843" s="21">
        <v>60.8</v>
      </c>
      <c r="F843" s="21">
        <v>18.899999999999999</v>
      </c>
      <c r="G843" s="21">
        <v>79.7</v>
      </c>
      <c r="H843" s="21">
        <v>4582.3</v>
      </c>
      <c r="I843" s="21">
        <v>312.39999999999998</v>
      </c>
      <c r="J843" s="21">
        <v>4894.7</v>
      </c>
      <c r="K843" s="21">
        <v>176.3</v>
      </c>
      <c r="L843" s="21">
        <v>30.3</v>
      </c>
      <c r="M843" s="21">
        <v>41.4</v>
      </c>
      <c r="N843" s="21">
        <v>48.4</v>
      </c>
    </row>
    <row r="844" spans="1:14" ht="10.050000000000001" customHeight="1">
      <c r="A844" s="18" t="s">
        <v>433</v>
      </c>
      <c r="B844" s="19">
        <v>2022</v>
      </c>
      <c r="C844" s="18" t="s">
        <v>751</v>
      </c>
      <c r="D844" s="20">
        <v>3</v>
      </c>
      <c r="E844" s="21">
        <v>10479.700000000001</v>
      </c>
      <c r="F844" s="21">
        <v>857.8</v>
      </c>
      <c r="G844" s="21">
        <v>11337.5</v>
      </c>
      <c r="H844" s="21">
        <v>122018.1</v>
      </c>
      <c r="I844" s="21">
        <v>3036.1</v>
      </c>
      <c r="J844" s="21">
        <v>125054.2</v>
      </c>
      <c r="K844" s="21">
        <v>11456.2</v>
      </c>
      <c r="L844" s="21">
        <v>363.2</v>
      </c>
      <c r="M844" s="21">
        <v>4567.8</v>
      </c>
      <c r="N844" s="21">
        <v>284.89999999999998</v>
      </c>
    </row>
    <row r="845" spans="1:14" ht="10.050000000000001" customHeight="1">
      <c r="A845" s="18" t="s">
        <v>471</v>
      </c>
      <c r="B845" s="19">
        <v>2022</v>
      </c>
      <c r="C845" s="18" t="s">
        <v>751</v>
      </c>
      <c r="D845" s="20">
        <v>3</v>
      </c>
      <c r="E845" s="21">
        <v>176.9</v>
      </c>
      <c r="F845" s="21">
        <v>0</v>
      </c>
      <c r="G845" s="21">
        <v>176.9</v>
      </c>
      <c r="H845" s="21">
        <v>13806.9</v>
      </c>
      <c r="I845" s="21">
        <v>760.2</v>
      </c>
      <c r="J845" s="21">
        <v>14567.1</v>
      </c>
      <c r="K845" s="21">
        <v>168</v>
      </c>
      <c r="L845" s="21">
        <v>0</v>
      </c>
      <c r="M845" s="21">
        <v>79.5</v>
      </c>
      <c r="N845" s="21">
        <v>42.1</v>
      </c>
    </row>
    <row r="846" spans="1:14" ht="10.050000000000001" customHeight="1">
      <c r="A846" s="18" t="s">
        <v>445</v>
      </c>
      <c r="B846" s="19">
        <v>2022</v>
      </c>
      <c r="C846" s="18" t="s">
        <v>751</v>
      </c>
      <c r="D846" s="20">
        <v>4</v>
      </c>
      <c r="E846" s="21">
        <v>2037.3</v>
      </c>
      <c r="F846" s="21">
        <v>6.9</v>
      </c>
      <c r="G846" s="21">
        <v>2044.2</v>
      </c>
      <c r="H846" s="21">
        <v>37593.699999999997</v>
      </c>
      <c r="I846" s="21">
        <v>1915.7</v>
      </c>
      <c r="J846" s="21">
        <v>39509.4</v>
      </c>
      <c r="K846" s="21">
        <v>1597.9</v>
      </c>
      <c r="L846" s="21">
        <v>214.7</v>
      </c>
      <c r="M846" s="21">
        <v>882</v>
      </c>
      <c r="N846" s="21">
        <v>78.099999999999994</v>
      </c>
    </row>
    <row r="847" spans="1:14" ht="10.050000000000001" customHeight="1">
      <c r="A847" s="18" t="s">
        <v>1084</v>
      </c>
      <c r="B847" s="19">
        <v>2022</v>
      </c>
      <c r="C847" s="18" t="s">
        <v>751</v>
      </c>
      <c r="D847" s="20">
        <v>4</v>
      </c>
      <c r="E847" s="21">
        <v>60.6</v>
      </c>
      <c r="F847" s="21">
        <v>2.8</v>
      </c>
      <c r="G847" s="21">
        <v>63.4</v>
      </c>
      <c r="H847" s="21">
        <v>5753.6</v>
      </c>
      <c r="I847" s="21">
        <v>81.7</v>
      </c>
      <c r="J847" s="21">
        <v>5835.3</v>
      </c>
      <c r="K847" s="21">
        <v>110.3</v>
      </c>
      <c r="L847" s="21">
        <v>15.1</v>
      </c>
      <c r="M847" s="21">
        <v>14.4</v>
      </c>
      <c r="N847" s="21">
        <v>40</v>
      </c>
    </row>
    <row r="848" spans="1:14" ht="10.050000000000001" customHeight="1">
      <c r="A848" s="18" t="s">
        <v>458</v>
      </c>
      <c r="B848" s="19">
        <v>2022</v>
      </c>
      <c r="C848" s="18" t="s">
        <v>751</v>
      </c>
      <c r="D848" s="20">
        <v>4</v>
      </c>
      <c r="E848" s="21">
        <v>42.4</v>
      </c>
      <c r="F848" s="21">
        <v>109.9</v>
      </c>
      <c r="G848" s="21">
        <v>152.30000000000001</v>
      </c>
      <c r="H848" s="21">
        <v>3953.9</v>
      </c>
      <c r="I848" s="21">
        <v>306.39999999999998</v>
      </c>
      <c r="J848" s="21">
        <v>4260.3</v>
      </c>
      <c r="K848" s="21">
        <v>119.2</v>
      </c>
      <c r="L848" s="21">
        <v>0</v>
      </c>
      <c r="M848" s="21">
        <v>15.2</v>
      </c>
      <c r="N848" s="21">
        <v>42</v>
      </c>
    </row>
    <row r="849" spans="1:14" ht="10.050000000000001" customHeight="1">
      <c r="A849" s="18" t="s">
        <v>433</v>
      </c>
      <c r="B849" s="19">
        <v>2022</v>
      </c>
      <c r="C849" s="18" t="s">
        <v>751</v>
      </c>
      <c r="D849" s="20">
        <v>4</v>
      </c>
      <c r="E849" s="21">
        <v>8467.9</v>
      </c>
      <c r="F849" s="21">
        <v>111.7</v>
      </c>
      <c r="G849" s="21">
        <v>8579.6</v>
      </c>
      <c r="H849" s="21">
        <v>101939.8</v>
      </c>
      <c r="I849" s="21">
        <v>2848.3</v>
      </c>
      <c r="J849" s="21">
        <v>104788.1</v>
      </c>
      <c r="K849" s="21">
        <v>6646.9</v>
      </c>
      <c r="L849" s="21">
        <v>-606.20000000000005</v>
      </c>
      <c r="M849" s="21">
        <v>3665</v>
      </c>
      <c r="N849" s="21">
        <v>590.20000000000005</v>
      </c>
    </row>
    <row r="850" spans="1:14" ht="10.050000000000001" customHeight="1">
      <c r="A850" s="18" t="s">
        <v>471</v>
      </c>
      <c r="B850" s="19">
        <v>2022</v>
      </c>
      <c r="C850" s="18" t="s">
        <v>751</v>
      </c>
      <c r="D850" s="20">
        <v>4</v>
      </c>
      <c r="E850" s="21">
        <v>72.099999999999994</v>
      </c>
      <c r="F850" s="21">
        <v>0</v>
      </c>
      <c r="G850" s="21">
        <v>72.099999999999994</v>
      </c>
      <c r="H850" s="21">
        <v>12736.5</v>
      </c>
      <c r="I850" s="21">
        <v>389.6</v>
      </c>
      <c r="J850" s="21">
        <v>13126.1</v>
      </c>
      <c r="K850" s="21">
        <v>137.80000000000001</v>
      </c>
      <c r="L850" s="21">
        <v>0</v>
      </c>
      <c r="M850" s="21">
        <v>12.3</v>
      </c>
      <c r="N850" s="21">
        <v>17.899999999999999</v>
      </c>
    </row>
    <row r="851" spans="1:14" ht="10.050000000000001" customHeight="1">
      <c r="A851" s="18" t="s">
        <v>445</v>
      </c>
      <c r="B851" s="19">
        <v>2022</v>
      </c>
      <c r="C851" s="18" t="s">
        <v>751</v>
      </c>
      <c r="D851" s="20">
        <v>5</v>
      </c>
      <c r="E851" s="21">
        <v>1900</v>
      </c>
      <c r="F851" s="21">
        <v>21.7</v>
      </c>
      <c r="G851" s="21">
        <v>1921.7</v>
      </c>
      <c r="H851" s="21">
        <v>28728.5</v>
      </c>
      <c r="I851" s="21">
        <v>1731.7</v>
      </c>
      <c r="J851" s="21">
        <v>30460.2</v>
      </c>
      <c r="K851" s="21">
        <v>840.3</v>
      </c>
      <c r="L851" s="21">
        <v>183.4</v>
      </c>
      <c r="M851" s="21">
        <v>633.5</v>
      </c>
      <c r="N851" s="21">
        <v>50.8</v>
      </c>
    </row>
    <row r="852" spans="1:14" ht="10.050000000000001" customHeight="1">
      <c r="A852" s="18" t="s">
        <v>1084</v>
      </c>
      <c r="B852" s="19">
        <v>2022</v>
      </c>
      <c r="C852" s="18" t="s">
        <v>751</v>
      </c>
      <c r="D852" s="20">
        <v>5</v>
      </c>
      <c r="E852" s="21">
        <v>30.8</v>
      </c>
      <c r="F852" s="21">
        <v>17.600000000000001</v>
      </c>
      <c r="G852" s="21">
        <v>48.4</v>
      </c>
      <c r="H852" s="21">
        <v>4532.6000000000004</v>
      </c>
      <c r="I852" s="21">
        <v>77.2</v>
      </c>
      <c r="J852" s="21">
        <v>4609.8</v>
      </c>
      <c r="K852" s="21">
        <v>22.2</v>
      </c>
      <c r="L852" s="21">
        <v>0</v>
      </c>
      <c r="M852" s="21">
        <v>0</v>
      </c>
      <c r="N852" s="21">
        <v>63.9</v>
      </c>
    </row>
    <row r="853" spans="1:14" ht="10.050000000000001" customHeight="1">
      <c r="A853" s="18" t="s">
        <v>458</v>
      </c>
      <c r="B853" s="19">
        <v>2022</v>
      </c>
      <c r="C853" s="18" t="s">
        <v>751</v>
      </c>
      <c r="D853" s="20">
        <v>5</v>
      </c>
      <c r="E853" s="21">
        <v>118.9</v>
      </c>
      <c r="F853" s="21">
        <v>0</v>
      </c>
      <c r="G853" s="21">
        <v>118.9</v>
      </c>
      <c r="H853" s="21">
        <v>3070.7</v>
      </c>
      <c r="I853" s="21">
        <v>305.8</v>
      </c>
      <c r="J853" s="21">
        <v>3376.5</v>
      </c>
      <c r="K853" s="21">
        <v>96.6</v>
      </c>
      <c r="L853" s="21">
        <v>108.9</v>
      </c>
      <c r="M853" s="21">
        <v>118.9</v>
      </c>
      <c r="N853" s="21">
        <v>12.6</v>
      </c>
    </row>
    <row r="854" spans="1:14" ht="10.050000000000001" customHeight="1">
      <c r="A854" s="18" t="s">
        <v>433</v>
      </c>
      <c r="B854" s="19">
        <v>2022</v>
      </c>
      <c r="C854" s="18" t="s">
        <v>751</v>
      </c>
      <c r="D854" s="20">
        <v>5</v>
      </c>
      <c r="E854" s="21">
        <v>6460.9</v>
      </c>
      <c r="F854" s="21">
        <v>53.8</v>
      </c>
      <c r="G854" s="21">
        <v>6514.7</v>
      </c>
      <c r="H854" s="21">
        <v>81634.3</v>
      </c>
      <c r="I854" s="21">
        <v>2379.8000000000002</v>
      </c>
      <c r="J854" s="21">
        <v>84014.1</v>
      </c>
      <c r="K854" s="21">
        <v>2605.8000000000002</v>
      </c>
      <c r="L854" s="21">
        <v>-244.4</v>
      </c>
      <c r="M854" s="21">
        <v>3575.2</v>
      </c>
      <c r="N854" s="21">
        <v>198.2</v>
      </c>
    </row>
    <row r="855" spans="1:14" ht="10.050000000000001" customHeight="1">
      <c r="A855" s="18" t="s">
        <v>471</v>
      </c>
      <c r="B855" s="19">
        <v>2022</v>
      </c>
      <c r="C855" s="18" t="s">
        <v>751</v>
      </c>
      <c r="D855" s="20">
        <v>5</v>
      </c>
      <c r="E855" s="21">
        <v>607.6</v>
      </c>
      <c r="F855" s="21">
        <v>0</v>
      </c>
      <c r="G855" s="21">
        <v>607.6</v>
      </c>
      <c r="H855" s="21">
        <v>11201.3</v>
      </c>
      <c r="I855" s="21">
        <v>388.8</v>
      </c>
      <c r="J855" s="21">
        <v>11590.1</v>
      </c>
      <c r="K855" s="21">
        <v>90.8</v>
      </c>
      <c r="L855" s="21">
        <v>0</v>
      </c>
      <c r="M855" s="21">
        <v>24.9</v>
      </c>
      <c r="N855" s="21">
        <v>22.1</v>
      </c>
    </row>
    <row r="856" spans="1:14" ht="10.050000000000001" customHeight="1">
      <c r="A856" s="18" t="s">
        <v>445</v>
      </c>
      <c r="B856" s="19">
        <v>2022</v>
      </c>
      <c r="C856" s="18" t="s">
        <v>751</v>
      </c>
      <c r="D856" s="20">
        <v>6</v>
      </c>
      <c r="E856" s="21">
        <v>2192</v>
      </c>
      <c r="F856" s="21">
        <v>56.3</v>
      </c>
      <c r="G856" s="21">
        <v>2248.3000000000002</v>
      </c>
      <c r="H856" s="21">
        <v>18269.5</v>
      </c>
      <c r="I856" s="21">
        <v>1503.5</v>
      </c>
      <c r="J856" s="21">
        <v>19773</v>
      </c>
      <c r="K856" s="21">
        <v>468.5</v>
      </c>
      <c r="L856" s="21">
        <v>559.70000000000005</v>
      </c>
      <c r="M856" s="21">
        <v>603.6</v>
      </c>
      <c r="N856" s="21">
        <v>328.2</v>
      </c>
    </row>
    <row r="857" spans="1:14" ht="10.050000000000001" customHeight="1">
      <c r="A857" s="18" t="s">
        <v>1084</v>
      </c>
      <c r="B857" s="19">
        <v>2022</v>
      </c>
      <c r="C857" s="18" t="s">
        <v>751</v>
      </c>
      <c r="D857" s="20">
        <v>6</v>
      </c>
      <c r="E857" s="21">
        <v>144.19999999999999</v>
      </c>
      <c r="F857" s="21">
        <v>4.3</v>
      </c>
      <c r="G857" s="21">
        <v>148.5</v>
      </c>
      <c r="H857" s="21">
        <v>2982.7</v>
      </c>
      <c r="I857" s="21">
        <v>52.6</v>
      </c>
      <c r="J857" s="21">
        <v>3035.3</v>
      </c>
      <c r="K857" s="21">
        <v>26.5</v>
      </c>
      <c r="L857" s="21">
        <v>9.6</v>
      </c>
      <c r="M857" s="21">
        <v>1.8</v>
      </c>
      <c r="N857" s="21">
        <v>3.5</v>
      </c>
    </row>
    <row r="858" spans="1:14" ht="10.050000000000001" customHeight="1">
      <c r="A858" s="18" t="s">
        <v>458</v>
      </c>
      <c r="B858" s="19">
        <v>2022</v>
      </c>
      <c r="C858" s="18" t="s">
        <v>751</v>
      </c>
      <c r="D858" s="20">
        <v>6</v>
      </c>
      <c r="E858" s="21">
        <v>0</v>
      </c>
      <c r="F858" s="21">
        <v>0</v>
      </c>
      <c r="G858" s="21">
        <v>0</v>
      </c>
      <c r="H858" s="21">
        <v>2113.8000000000002</v>
      </c>
      <c r="I858" s="21">
        <v>546.79999999999995</v>
      </c>
      <c r="J858" s="21">
        <v>2660.6</v>
      </c>
      <c r="K858" s="21">
        <v>73.599999999999994</v>
      </c>
      <c r="L858" s="21">
        <v>0</v>
      </c>
      <c r="M858" s="21">
        <v>0</v>
      </c>
      <c r="N858" s="21">
        <v>23</v>
      </c>
    </row>
    <row r="859" spans="1:14" ht="10.050000000000001" customHeight="1">
      <c r="A859" s="18" t="s">
        <v>433</v>
      </c>
      <c r="B859" s="19">
        <v>2022</v>
      </c>
      <c r="C859" s="18" t="s">
        <v>751</v>
      </c>
      <c r="D859" s="20">
        <v>6</v>
      </c>
      <c r="E859" s="21">
        <v>3425.2</v>
      </c>
      <c r="F859" s="21">
        <v>36.200000000000003</v>
      </c>
      <c r="G859" s="21">
        <v>3461.4</v>
      </c>
      <c r="H859" s="21">
        <v>52408.3</v>
      </c>
      <c r="I859" s="21">
        <v>2186.5</v>
      </c>
      <c r="J859" s="21">
        <v>54594.8</v>
      </c>
      <c r="K859" s="21">
        <v>1084.9000000000001</v>
      </c>
      <c r="L859" s="21">
        <v>253.4</v>
      </c>
      <c r="M859" s="21">
        <v>1296</v>
      </c>
      <c r="N859" s="21">
        <v>489.6</v>
      </c>
    </row>
    <row r="860" spans="1:14" ht="10.050000000000001" customHeight="1">
      <c r="A860" s="18" t="s">
        <v>471</v>
      </c>
      <c r="B860" s="19">
        <v>2022</v>
      </c>
      <c r="C860" s="18" t="s">
        <v>751</v>
      </c>
      <c r="D860" s="20">
        <v>6</v>
      </c>
      <c r="E860" s="21">
        <v>164.9</v>
      </c>
      <c r="F860" s="21">
        <v>50.2</v>
      </c>
      <c r="G860" s="21">
        <v>215.1</v>
      </c>
      <c r="H860" s="21">
        <v>8606.1</v>
      </c>
      <c r="I860" s="21">
        <v>1068.0999999999999</v>
      </c>
      <c r="J860" s="21">
        <v>9674.2000000000007</v>
      </c>
      <c r="K860" s="21">
        <v>57.4</v>
      </c>
      <c r="L860" s="21">
        <v>0</v>
      </c>
      <c r="M860" s="21">
        <v>11.7</v>
      </c>
      <c r="N860" s="21">
        <v>70.099999999999994</v>
      </c>
    </row>
    <row r="861" spans="1:14" ht="10.050000000000001" customHeight="1">
      <c r="A861" s="18" t="s">
        <v>445</v>
      </c>
      <c r="B861" s="19">
        <v>2022</v>
      </c>
      <c r="C861" s="18" t="s">
        <v>752</v>
      </c>
      <c r="D861" s="20">
        <v>7</v>
      </c>
      <c r="E861" s="21">
        <v>33853.4</v>
      </c>
      <c r="F861" s="21">
        <v>433</v>
      </c>
      <c r="G861" s="21">
        <v>34286.400000000001</v>
      </c>
      <c r="H861" s="21">
        <v>47190.6</v>
      </c>
      <c r="I861" s="21">
        <v>1786.2</v>
      </c>
      <c r="J861" s="21">
        <v>48976.800000000003</v>
      </c>
      <c r="K861" s="21">
        <v>14742.3</v>
      </c>
      <c r="L861" s="21">
        <v>17750.7</v>
      </c>
      <c r="M861" s="21">
        <v>3259.5</v>
      </c>
      <c r="N861" s="21">
        <v>185.7</v>
      </c>
    </row>
    <row r="862" spans="1:14" ht="10.050000000000001" customHeight="1">
      <c r="A862" s="18" t="s">
        <v>1084</v>
      </c>
      <c r="B862" s="19">
        <v>2022</v>
      </c>
      <c r="C862" s="18" t="s">
        <v>752</v>
      </c>
      <c r="D862" s="20">
        <v>7</v>
      </c>
      <c r="E862" s="21">
        <v>9487.4</v>
      </c>
      <c r="F862" s="21">
        <v>3.9</v>
      </c>
      <c r="G862" s="21">
        <v>9491.2999999999993</v>
      </c>
      <c r="H862" s="21">
        <v>14026</v>
      </c>
      <c r="I862" s="21">
        <v>48.3</v>
      </c>
      <c r="J862" s="21">
        <v>14074.3</v>
      </c>
      <c r="K862" s="21">
        <v>1330.4</v>
      </c>
      <c r="L862" s="21">
        <v>1854.4</v>
      </c>
      <c r="M862" s="21">
        <v>517.5</v>
      </c>
      <c r="N862" s="21">
        <v>12.2</v>
      </c>
    </row>
    <row r="863" spans="1:14" ht="10.050000000000001" customHeight="1">
      <c r="A863" s="18" t="s">
        <v>458</v>
      </c>
      <c r="B863" s="19">
        <v>2022</v>
      </c>
      <c r="C863" s="18" t="s">
        <v>752</v>
      </c>
      <c r="D863" s="20">
        <v>7</v>
      </c>
      <c r="E863" s="21">
        <v>3547.2</v>
      </c>
      <c r="F863" s="21">
        <v>0</v>
      </c>
      <c r="G863" s="21">
        <v>3547.2</v>
      </c>
      <c r="H863" s="21">
        <v>5026.2</v>
      </c>
      <c r="I863" s="21">
        <v>546.6</v>
      </c>
      <c r="J863" s="21">
        <v>5572.8</v>
      </c>
      <c r="K863" s="21">
        <v>980.4</v>
      </c>
      <c r="L863" s="21">
        <v>987.6</v>
      </c>
      <c r="M863" s="21">
        <v>44.1</v>
      </c>
      <c r="N863" s="21">
        <v>36.799999999999997</v>
      </c>
    </row>
    <row r="864" spans="1:14" ht="10.050000000000001" customHeight="1">
      <c r="A864" s="18" t="s">
        <v>433</v>
      </c>
      <c r="B864" s="19">
        <v>2022</v>
      </c>
      <c r="C864" s="18" t="s">
        <v>752</v>
      </c>
      <c r="D864" s="20">
        <v>7</v>
      </c>
      <c r="E864" s="21">
        <v>190932.1</v>
      </c>
      <c r="F864" s="21">
        <v>5223.3999999999996</v>
      </c>
      <c r="G864" s="21">
        <v>196155.5</v>
      </c>
      <c r="H864" s="21">
        <v>226883.4</v>
      </c>
      <c r="I864" s="21">
        <v>6323.4</v>
      </c>
      <c r="J864" s="21">
        <v>233206.8</v>
      </c>
      <c r="K864" s="21">
        <v>72029.899999999994</v>
      </c>
      <c r="L864" s="21">
        <v>95854.5</v>
      </c>
      <c r="M864" s="21">
        <v>24486.3</v>
      </c>
      <c r="N864" s="21">
        <v>393.7</v>
      </c>
    </row>
    <row r="865" spans="1:14" ht="10.050000000000001" customHeight="1">
      <c r="A865" s="18" t="s">
        <v>471</v>
      </c>
      <c r="B865" s="19">
        <v>2022</v>
      </c>
      <c r="C865" s="18" t="s">
        <v>752</v>
      </c>
      <c r="D865" s="20">
        <v>7</v>
      </c>
      <c r="E865" s="21">
        <v>3098.7</v>
      </c>
      <c r="F865" s="21">
        <v>1844.3</v>
      </c>
      <c r="G865" s="21">
        <v>4943</v>
      </c>
      <c r="H865" s="21">
        <v>11075.4</v>
      </c>
      <c r="I865" s="21">
        <v>3101.9</v>
      </c>
      <c r="J865" s="21">
        <v>14177.3</v>
      </c>
      <c r="K865" s="21">
        <v>842.9</v>
      </c>
      <c r="L865" s="21">
        <v>873.4</v>
      </c>
      <c r="M865" s="21">
        <v>88</v>
      </c>
      <c r="N865" s="21">
        <v>0</v>
      </c>
    </row>
    <row r="866" spans="1:14" ht="10.050000000000001" customHeight="1">
      <c r="A866" s="18" t="s">
        <v>445</v>
      </c>
      <c r="B866" s="19">
        <v>2022</v>
      </c>
      <c r="C866" s="18" t="s">
        <v>752</v>
      </c>
      <c r="D866" s="20">
        <v>8</v>
      </c>
      <c r="E866" s="21">
        <v>23122.6</v>
      </c>
      <c r="F866" s="21">
        <v>1139.5999999999999</v>
      </c>
      <c r="G866" s="21">
        <v>24262.2</v>
      </c>
      <c r="H866" s="21">
        <v>61050.7</v>
      </c>
      <c r="I866" s="21">
        <v>2502.6</v>
      </c>
      <c r="J866" s="21">
        <v>63553.3</v>
      </c>
      <c r="K866" s="21">
        <v>13217</v>
      </c>
      <c r="L866" s="21">
        <v>6406.2</v>
      </c>
      <c r="M866" s="21">
        <v>7533.2</v>
      </c>
      <c r="N866" s="21">
        <v>384.9</v>
      </c>
    </row>
    <row r="867" spans="1:14" ht="10.050000000000001" customHeight="1">
      <c r="A867" s="18" t="s">
        <v>1084</v>
      </c>
      <c r="B867" s="19">
        <v>2022</v>
      </c>
      <c r="C867" s="18" t="s">
        <v>752</v>
      </c>
      <c r="D867" s="20">
        <v>8</v>
      </c>
      <c r="E867" s="21">
        <v>4022.3</v>
      </c>
      <c r="F867" s="21">
        <v>3.9</v>
      </c>
      <c r="G867" s="21">
        <v>4026.2</v>
      </c>
      <c r="H867" s="21">
        <v>15626.3</v>
      </c>
      <c r="I867" s="21">
        <v>52.2</v>
      </c>
      <c r="J867" s="21">
        <v>15678.5</v>
      </c>
      <c r="K867" s="21">
        <v>1022.7</v>
      </c>
      <c r="L867" s="21">
        <v>644.4</v>
      </c>
      <c r="M867" s="21">
        <v>940.9</v>
      </c>
      <c r="N867" s="21">
        <v>11.1</v>
      </c>
    </row>
    <row r="868" spans="1:14" ht="10.050000000000001" customHeight="1">
      <c r="A868" s="18" t="s">
        <v>458</v>
      </c>
      <c r="B868" s="19">
        <v>2022</v>
      </c>
      <c r="C868" s="18" t="s">
        <v>752</v>
      </c>
      <c r="D868" s="20">
        <v>8</v>
      </c>
      <c r="E868" s="21">
        <v>1650.3</v>
      </c>
      <c r="F868" s="21">
        <v>1.9</v>
      </c>
      <c r="G868" s="21">
        <v>1652.2</v>
      </c>
      <c r="H868" s="21">
        <v>5845.2</v>
      </c>
      <c r="I868" s="21">
        <v>548.29999999999995</v>
      </c>
      <c r="J868" s="21">
        <v>6393.5</v>
      </c>
      <c r="K868" s="21">
        <v>659.8</v>
      </c>
      <c r="L868" s="21">
        <v>433.1</v>
      </c>
      <c r="M868" s="21">
        <v>692.9</v>
      </c>
      <c r="N868" s="21">
        <v>60.7</v>
      </c>
    </row>
    <row r="869" spans="1:14" ht="10.050000000000001" customHeight="1">
      <c r="A869" s="18" t="s">
        <v>433</v>
      </c>
      <c r="B869" s="19">
        <v>2022</v>
      </c>
      <c r="C869" s="18" t="s">
        <v>752</v>
      </c>
      <c r="D869" s="20">
        <v>8</v>
      </c>
      <c r="E869" s="21">
        <v>26223.3</v>
      </c>
      <c r="F869" s="21">
        <v>2711.2</v>
      </c>
      <c r="G869" s="21">
        <v>28934.5</v>
      </c>
      <c r="H869" s="21">
        <v>228492.6</v>
      </c>
      <c r="I869" s="21">
        <v>7255</v>
      </c>
      <c r="J869" s="21">
        <v>235747.6</v>
      </c>
      <c r="K869" s="21">
        <v>53494.2</v>
      </c>
      <c r="L869" s="21">
        <v>1472</v>
      </c>
      <c r="M869" s="21">
        <v>19354.400000000001</v>
      </c>
      <c r="N869" s="21">
        <v>665.2</v>
      </c>
    </row>
    <row r="870" spans="1:14" ht="10.050000000000001" customHeight="1">
      <c r="A870" s="18" t="s">
        <v>471</v>
      </c>
      <c r="B870" s="19">
        <v>2022</v>
      </c>
      <c r="C870" s="18" t="s">
        <v>752</v>
      </c>
      <c r="D870" s="20">
        <v>8</v>
      </c>
      <c r="E870" s="21">
        <v>2720.1</v>
      </c>
      <c r="F870" s="21">
        <v>73.3</v>
      </c>
      <c r="G870" s="21">
        <v>2793.4</v>
      </c>
      <c r="H870" s="21">
        <v>12394.4</v>
      </c>
      <c r="I870" s="21">
        <v>3095.2</v>
      </c>
      <c r="J870" s="21">
        <v>15489.6</v>
      </c>
      <c r="K870" s="21">
        <v>1617.8</v>
      </c>
      <c r="L870" s="21">
        <v>973.1</v>
      </c>
      <c r="M870" s="21">
        <v>148</v>
      </c>
      <c r="N870" s="21">
        <v>1.8</v>
      </c>
    </row>
    <row r="871" spans="1:14" ht="10.050000000000001" customHeight="1">
      <c r="A871" s="18" t="s">
        <v>445</v>
      </c>
      <c r="B871" s="19">
        <v>2022</v>
      </c>
      <c r="C871" s="18" t="s">
        <v>752</v>
      </c>
      <c r="D871" s="20">
        <v>9</v>
      </c>
      <c r="E871" s="21">
        <v>8307.7000000000007</v>
      </c>
      <c r="F871" s="21">
        <v>2174.6999999999998</v>
      </c>
      <c r="G871" s="21">
        <v>10482.4</v>
      </c>
      <c r="H871" s="21">
        <v>60022.8</v>
      </c>
      <c r="I871" s="21">
        <v>2965.3</v>
      </c>
      <c r="J871" s="21">
        <v>62988.1</v>
      </c>
      <c r="K871" s="21">
        <v>9720.7000000000007</v>
      </c>
      <c r="L871" s="21">
        <v>1466</v>
      </c>
      <c r="M871" s="21">
        <v>4596.5</v>
      </c>
      <c r="N871" s="21">
        <v>338</v>
      </c>
    </row>
    <row r="872" spans="1:14" ht="10.050000000000001" customHeight="1">
      <c r="A872" s="18" t="s">
        <v>1084</v>
      </c>
      <c r="B872" s="19">
        <v>2022</v>
      </c>
      <c r="C872" s="18" t="s">
        <v>752</v>
      </c>
      <c r="D872" s="20">
        <v>9</v>
      </c>
      <c r="E872" s="21">
        <v>901.2</v>
      </c>
      <c r="F872" s="21">
        <v>120.3</v>
      </c>
      <c r="G872" s="21">
        <v>1021.5</v>
      </c>
      <c r="H872" s="21">
        <v>15156.8</v>
      </c>
      <c r="I872" s="21">
        <v>96.4</v>
      </c>
      <c r="J872" s="21">
        <v>15253.2</v>
      </c>
      <c r="K872" s="21">
        <v>842.4</v>
      </c>
      <c r="L872" s="21">
        <v>132.30000000000001</v>
      </c>
      <c r="M872" s="21">
        <v>312.7</v>
      </c>
      <c r="N872" s="21">
        <v>0</v>
      </c>
    </row>
    <row r="873" spans="1:14" ht="10.050000000000001" customHeight="1">
      <c r="A873" s="18" t="s">
        <v>458</v>
      </c>
      <c r="B873" s="19">
        <v>2022</v>
      </c>
      <c r="C873" s="18" t="s">
        <v>752</v>
      </c>
      <c r="D873" s="20">
        <v>9</v>
      </c>
      <c r="E873" s="21">
        <v>576.70000000000005</v>
      </c>
      <c r="F873" s="21">
        <v>0</v>
      </c>
      <c r="G873" s="21">
        <v>576.70000000000005</v>
      </c>
      <c r="H873" s="21">
        <v>5716.5</v>
      </c>
      <c r="I873" s="21">
        <v>548.4</v>
      </c>
      <c r="J873" s="21">
        <v>6264.9</v>
      </c>
      <c r="K873" s="21">
        <v>568.1</v>
      </c>
      <c r="L873" s="21">
        <v>123.2</v>
      </c>
      <c r="M873" s="21">
        <v>194.6</v>
      </c>
      <c r="N873" s="21">
        <v>20.3</v>
      </c>
    </row>
    <row r="874" spans="1:14" ht="10.050000000000001" customHeight="1">
      <c r="A874" s="18" t="s">
        <v>433</v>
      </c>
      <c r="B874" s="19">
        <v>2022</v>
      </c>
      <c r="C874" s="18" t="s">
        <v>752</v>
      </c>
      <c r="D874" s="20">
        <v>9</v>
      </c>
      <c r="E874" s="21">
        <v>23215.8</v>
      </c>
      <c r="F874" s="21">
        <v>3300.2</v>
      </c>
      <c r="G874" s="21">
        <v>26516</v>
      </c>
      <c r="H874" s="21">
        <v>223104.1</v>
      </c>
      <c r="I874" s="21">
        <v>7385.4</v>
      </c>
      <c r="J874" s="21">
        <v>230489.5</v>
      </c>
      <c r="K874" s="21">
        <v>39002.6</v>
      </c>
      <c r="L874" s="21">
        <v>2163</v>
      </c>
      <c r="M874" s="21">
        <v>16254.8</v>
      </c>
      <c r="N874" s="21">
        <v>400.1</v>
      </c>
    </row>
    <row r="875" spans="1:14" ht="10.050000000000001" customHeight="1">
      <c r="A875" s="18" t="s">
        <v>471</v>
      </c>
      <c r="B875" s="19">
        <v>2022</v>
      </c>
      <c r="C875" s="18" t="s">
        <v>752</v>
      </c>
      <c r="D875" s="20">
        <v>9</v>
      </c>
      <c r="E875" s="21">
        <v>2290.4</v>
      </c>
      <c r="F875" s="21">
        <v>0</v>
      </c>
      <c r="G875" s="21">
        <v>2290.4</v>
      </c>
      <c r="H875" s="21">
        <v>12937.8</v>
      </c>
      <c r="I875" s="21">
        <v>2790.4</v>
      </c>
      <c r="J875" s="21">
        <v>15728.2</v>
      </c>
      <c r="K875" s="21">
        <v>1420.3</v>
      </c>
      <c r="L875" s="21">
        <v>233</v>
      </c>
      <c r="M875" s="21">
        <v>416.9</v>
      </c>
      <c r="N875" s="21">
        <v>13.7</v>
      </c>
    </row>
    <row r="876" spans="1:14" ht="10.050000000000001" customHeight="1">
      <c r="A876" s="18" t="s">
        <v>445</v>
      </c>
      <c r="B876" s="19">
        <v>2022</v>
      </c>
      <c r="C876" s="18" t="s">
        <v>752</v>
      </c>
      <c r="D876" s="20">
        <v>10</v>
      </c>
      <c r="E876" s="21">
        <v>4036.2</v>
      </c>
      <c r="F876" s="21">
        <v>1336.2</v>
      </c>
      <c r="G876" s="21">
        <v>5372.4</v>
      </c>
      <c r="H876" s="21">
        <v>55009.7</v>
      </c>
      <c r="I876" s="21">
        <v>2736.5</v>
      </c>
      <c r="J876" s="21">
        <v>57746.2</v>
      </c>
      <c r="K876" s="21">
        <v>7624.9</v>
      </c>
      <c r="L876" s="21">
        <v>586.79999999999995</v>
      </c>
      <c r="M876" s="21">
        <v>2457</v>
      </c>
      <c r="N876" s="21">
        <v>225.9</v>
      </c>
    </row>
    <row r="877" spans="1:14" ht="10.050000000000001" customHeight="1">
      <c r="A877" s="18" t="s">
        <v>1084</v>
      </c>
      <c r="B877" s="19">
        <v>2022</v>
      </c>
      <c r="C877" s="18" t="s">
        <v>752</v>
      </c>
      <c r="D877" s="20">
        <v>10</v>
      </c>
      <c r="E877" s="21">
        <v>717.9</v>
      </c>
      <c r="F877" s="21">
        <v>183.9</v>
      </c>
      <c r="G877" s="21">
        <v>901.8</v>
      </c>
      <c r="H877" s="21">
        <v>13810.3</v>
      </c>
      <c r="I877" s="21">
        <v>207.7</v>
      </c>
      <c r="J877" s="21">
        <v>14018</v>
      </c>
      <c r="K877" s="21">
        <v>481.4</v>
      </c>
      <c r="L877" s="21">
        <v>16.600000000000001</v>
      </c>
      <c r="M877" s="21">
        <v>294.2</v>
      </c>
      <c r="N877" s="21">
        <v>83.2</v>
      </c>
    </row>
    <row r="878" spans="1:14" ht="10.050000000000001" customHeight="1">
      <c r="A878" s="18" t="s">
        <v>458</v>
      </c>
      <c r="B878" s="19">
        <v>2022</v>
      </c>
      <c r="C878" s="18" t="s">
        <v>752</v>
      </c>
      <c r="D878" s="20">
        <v>10</v>
      </c>
      <c r="E878" s="21">
        <v>178.1</v>
      </c>
      <c r="F878" s="21">
        <v>450.9</v>
      </c>
      <c r="G878" s="21">
        <v>629</v>
      </c>
      <c r="H878" s="21">
        <v>5400.9</v>
      </c>
      <c r="I878" s="21">
        <v>688.1</v>
      </c>
      <c r="J878" s="21">
        <v>6089</v>
      </c>
      <c r="K878" s="21">
        <v>512</v>
      </c>
      <c r="L878" s="21">
        <v>75.5</v>
      </c>
      <c r="M878" s="21">
        <v>87.6</v>
      </c>
      <c r="N878" s="21">
        <v>44</v>
      </c>
    </row>
    <row r="879" spans="1:14" ht="10.050000000000001" customHeight="1">
      <c r="A879" s="18" t="s">
        <v>433</v>
      </c>
      <c r="B879" s="19">
        <v>2022</v>
      </c>
      <c r="C879" s="18" t="s">
        <v>752</v>
      </c>
      <c r="D879" s="20">
        <v>10</v>
      </c>
      <c r="E879" s="21">
        <v>9798.6</v>
      </c>
      <c r="F879" s="21">
        <v>6208.3</v>
      </c>
      <c r="G879" s="21">
        <v>16006.9</v>
      </c>
      <c r="H879" s="21">
        <v>203425.2</v>
      </c>
      <c r="I879" s="21">
        <v>8745.1</v>
      </c>
      <c r="J879" s="21">
        <v>212170.3</v>
      </c>
      <c r="K879" s="21">
        <v>32454.400000000001</v>
      </c>
      <c r="L879" s="21">
        <v>333.8</v>
      </c>
      <c r="M879" s="21">
        <v>6455.8</v>
      </c>
      <c r="N879" s="21">
        <v>424.4</v>
      </c>
    </row>
    <row r="880" spans="1:14" ht="10.050000000000001" customHeight="1">
      <c r="A880" s="18" t="s">
        <v>471</v>
      </c>
      <c r="B880" s="19">
        <v>2022</v>
      </c>
      <c r="C880" s="18" t="s">
        <v>752</v>
      </c>
      <c r="D880" s="20">
        <v>10</v>
      </c>
      <c r="E880" s="21">
        <v>1224.5</v>
      </c>
      <c r="F880" s="21">
        <v>37.4</v>
      </c>
      <c r="G880" s="21">
        <v>1261.9000000000001</v>
      </c>
      <c r="H880" s="21">
        <v>12133.2</v>
      </c>
      <c r="I880" s="21">
        <v>2683.9</v>
      </c>
      <c r="J880" s="21">
        <v>14817.1</v>
      </c>
      <c r="K880" s="21">
        <v>520.29999999999995</v>
      </c>
      <c r="L880" s="21">
        <v>38.4</v>
      </c>
      <c r="M880" s="21">
        <v>938.5</v>
      </c>
      <c r="N880" s="21">
        <v>0</v>
      </c>
    </row>
    <row r="881" spans="1:14" ht="10.050000000000001" customHeight="1">
      <c r="A881" s="18" t="s">
        <v>445</v>
      </c>
      <c r="B881" s="19">
        <v>2022</v>
      </c>
      <c r="C881" s="18" t="s">
        <v>752</v>
      </c>
      <c r="D881" s="20">
        <v>11</v>
      </c>
      <c r="E881" s="21">
        <v>3480.1</v>
      </c>
      <c r="F881" s="21">
        <v>920.3</v>
      </c>
      <c r="G881" s="21">
        <v>4400.3999999999996</v>
      </c>
      <c r="H881" s="21">
        <v>52110.400000000001</v>
      </c>
      <c r="I881" s="21">
        <v>3065.2</v>
      </c>
      <c r="J881" s="21">
        <v>55175.6</v>
      </c>
      <c r="K881" s="21">
        <v>6008</v>
      </c>
      <c r="L881" s="21">
        <v>530.5</v>
      </c>
      <c r="M881" s="21">
        <v>1943</v>
      </c>
      <c r="N881" s="21">
        <v>206.3</v>
      </c>
    </row>
    <row r="882" spans="1:14" ht="10.050000000000001" customHeight="1">
      <c r="A882" s="18" t="s">
        <v>1084</v>
      </c>
      <c r="B882" s="19">
        <v>2022</v>
      </c>
      <c r="C882" s="18" t="s">
        <v>752</v>
      </c>
      <c r="D882" s="20">
        <v>11</v>
      </c>
      <c r="E882" s="21">
        <v>681.3</v>
      </c>
      <c r="F882" s="21">
        <v>298.3</v>
      </c>
      <c r="G882" s="21">
        <v>979.6</v>
      </c>
      <c r="H882" s="21">
        <v>10879</v>
      </c>
      <c r="I882" s="21">
        <v>400.8</v>
      </c>
      <c r="J882" s="21">
        <v>11279.8</v>
      </c>
      <c r="K882" s="21">
        <v>284.2</v>
      </c>
      <c r="L882" s="21">
        <v>55.7</v>
      </c>
      <c r="M882" s="21">
        <v>241.1</v>
      </c>
      <c r="N882" s="21">
        <v>11.9</v>
      </c>
    </row>
    <row r="883" spans="1:14" ht="10.050000000000001" customHeight="1">
      <c r="A883" s="18" t="s">
        <v>458</v>
      </c>
      <c r="B883" s="19">
        <v>2022</v>
      </c>
      <c r="C883" s="18" t="s">
        <v>752</v>
      </c>
      <c r="D883" s="20">
        <v>11</v>
      </c>
      <c r="E883" s="21">
        <v>260.89999999999998</v>
      </c>
      <c r="F883" s="21">
        <v>3.7</v>
      </c>
      <c r="G883" s="21">
        <v>264.60000000000002</v>
      </c>
      <c r="H883" s="21">
        <v>5011.8</v>
      </c>
      <c r="I883" s="21">
        <v>686.7</v>
      </c>
      <c r="J883" s="21">
        <v>5698.5</v>
      </c>
      <c r="K883" s="21">
        <v>386.1</v>
      </c>
      <c r="L883" s="21">
        <v>3.4</v>
      </c>
      <c r="M883" s="21">
        <v>81.900000000000006</v>
      </c>
      <c r="N883" s="21">
        <v>47.3</v>
      </c>
    </row>
    <row r="884" spans="1:14" ht="10.050000000000001" customHeight="1">
      <c r="A884" s="18" t="s">
        <v>433</v>
      </c>
      <c r="B884" s="19">
        <v>2022</v>
      </c>
      <c r="C884" s="18" t="s">
        <v>752</v>
      </c>
      <c r="D884" s="20">
        <v>11</v>
      </c>
      <c r="E884" s="21">
        <v>9897.3000000000102</v>
      </c>
      <c r="F884" s="21">
        <v>4169.6000000000004</v>
      </c>
      <c r="G884" s="21">
        <v>14066.9</v>
      </c>
      <c r="H884" s="21">
        <v>182551.8</v>
      </c>
      <c r="I884" s="21">
        <v>10227</v>
      </c>
      <c r="J884" s="21">
        <v>192778.8</v>
      </c>
      <c r="K884" s="21">
        <v>27041.9</v>
      </c>
      <c r="L884" s="21">
        <v>865.8</v>
      </c>
      <c r="M884" s="21">
        <v>6148.2</v>
      </c>
      <c r="N884" s="21">
        <v>129.9</v>
      </c>
    </row>
    <row r="885" spans="1:14" ht="10.050000000000001" customHeight="1">
      <c r="A885" s="18" t="s">
        <v>471</v>
      </c>
      <c r="B885" s="19">
        <v>2022</v>
      </c>
      <c r="C885" s="18" t="s">
        <v>752</v>
      </c>
      <c r="D885" s="20">
        <v>11</v>
      </c>
      <c r="E885" s="21">
        <v>508.9</v>
      </c>
      <c r="F885" s="21">
        <v>25</v>
      </c>
      <c r="G885" s="21">
        <v>533.9</v>
      </c>
      <c r="H885" s="21">
        <v>11127.9</v>
      </c>
      <c r="I885" s="21">
        <v>1690.4</v>
      </c>
      <c r="J885" s="21">
        <v>12818.3</v>
      </c>
      <c r="K885" s="21">
        <v>244.6</v>
      </c>
      <c r="L885" s="21">
        <v>0</v>
      </c>
      <c r="M885" s="21">
        <v>275.7</v>
      </c>
      <c r="N885" s="21">
        <v>0</v>
      </c>
    </row>
    <row r="886" spans="1:14" ht="10.050000000000001" customHeight="1">
      <c r="A886" s="18" t="s">
        <v>445</v>
      </c>
      <c r="B886" s="19">
        <v>2022</v>
      </c>
      <c r="C886" s="18" t="s">
        <v>752</v>
      </c>
      <c r="D886" s="20">
        <v>12</v>
      </c>
      <c r="E886" s="21">
        <v>3125.9</v>
      </c>
      <c r="F886" s="21">
        <v>643.9</v>
      </c>
      <c r="G886" s="21">
        <v>3769.8</v>
      </c>
      <c r="H886" s="21">
        <v>48812.6</v>
      </c>
      <c r="I886" s="21">
        <v>3462.1</v>
      </c>
      <c r="J886" s="21">
        <v>52274.7</v>
      </c>
      <c r="K886" s="21">
        <v>4407.8999999999996</v>
      </c>
      <c r="L886" s="21">
        <v>446.2</v>
      </c>
      <c r="M886" s="21">
        <v>1732.8</v>
      </c>
      <c r="N886" s="21">
        <v>276.5</v>
      </c>
    </row>
    <row r="887" spans="1:14" ht="10.050000000000001" customHeight="1">
      <c r="A887" s="18" t="s">
        <v>1084</v>
      </c>
      <c r="B887" s="19">
        <v>2022</v>
      </c>
      <c r="C887" s="18" t="s">
        <v>752</v>
      </c>
      <c r="D887" s="20">
        <v>12</v>
      </c>
      <c r="E887" s="21">
        <v>106.7</v>
      </c>
      <c r="F887" s="21">
        <v>177.8</v>
      </c>
      <c r="G887" s="21">
        <v>284.5</v>
      </c>
      <c r="H887" s="21">
        <v>9221.8000000000102</v>
      </c>
      <c r="I887" s="21">
        <v>518.70000000000005</v>
      </c>
      <c r="J887" s="21">
        <v>9740.5</v>
      </c>
      <c r="K887" s="21">
        <v>261.5</v>
      </c>
      <c r="L887" s="21">
        <v>9</v>
      </c>
      <c r="M887" s="21">
        <v>17.100000000000001</v>
      </c>
      <c r="N887" s="21">
        <v>5.7</v>
      </c>
    </row>
    <row r="888" spans="1:14" ht="10.050000000000001" customHeight="1">
      <c r="A888" s="18" t="s">
        <v>458</v>
      </c>
      <c r="B888" s="19">
        <v>2022</v>
      </c>
      <c r="C888" s="18" t="s">
        <v>752</v>
      </c>
      <c r="D888" s="20">
        <v>12</v>
      </c>
      <c r="E888" s="21">
        <v>193.3</v>
      </c>
      <c r="F888" s="21">
        <v>0</v>
      </c>
      <c r="G888" s="21">
        <v>193.3</v>
      </c>
      <c r="H888" s="21">
        <v>4839.1000000000004</v>
      </c>
      <c r="I888" s="21">
        <v>564</v>
      </c>
      <c r="J888" s="21">
        <v>5403.1</v>
      </c>
      <c r="K888" s="21">
        <v>299.60000000000002</v>
      </c>
      <c r="L888" s="21">
        <v>0</v>
      </c>
      <c r="M888" s="21">
        <v>59.9</v>
      </c>
      <c r="N888" s="21">
        <v>26.7</v>
      </c>
    </row>
    <row r="889" spans="1:14" ht="10.050000000000001" customHeight="1">
      <c r="A889" s="18" t="s">
        <v>433</v>
      </c>
      <c r="B889" s="19">
        <v>2022</v>
      </c>
      <c r="C889" s="18" t="s">
        <v>752</v>
      </c>
      <c r="D889" s="20">
        <v>12</v>
      </c>
      <c r="E889" s="21">
        <v>6876</v>
      </c>
      <c r="F889" s="21">
        <v>2315.1999999999998</v>
      </c>
      <c r="G889" s="21">
        <v>9191.2000000000007</v>
      </c>
      <c r="H889" s="21">
        <v>166959.79999999999</v>
      </c>
      <c r="I889" s="21">
        <v>10627.8</v>
      </c>
      <c r="J889" s="21">
        <v>177587.6</v>
      </c>
      <c r="K889" s="21">
        <v>23585.8</v>
      </c>
      <c r="L889" s="21">
        <v>708.5</v>
      </c>
      <c r="M889" s="21">
        <v>4001.8</v>
      </c>
      <c r="N889" s="21">
        <v>164.2</v>
      </c>
    </row>
    <row r="890" spans="1:14" ht="10.050000000000001" customHeight="1">
      <c r="A890" s="18" t="s">
        <v>471</v>
      </c>
      <c r="B890" s="19">
        <v>2022</v>
      </c>
      <c r="C890" s="18" t="s">
        <v>752</v>
      </c>
      <c r="D890" s="20">
        <v>12</v>
      </c>
      <c r="E890" s="21">
        <v>108.2</v>
      </c>
      <c r="F890" s="21">
        <v>209.9</v>
      </c>
      <c r="G890" s="21">
        <v>318.10000000000002</v>
      </c>
      <c r="H890" s="21">
        <v>9590.5</v>
      </c>
      <c r="I890" s="21">
        <v>1391</v>
      </c>
      <c r="J890" s="21">
        <v>10981.5</v>
      </c>
      <c r="K890" s="21">
        <v>252.3</v>
      </c>
      <c r="L890" s="21">
        <v>10.4</v>
      </c>
      <c r="M890" s="21">
        <v>0.5</v>
      </c>
      <c r="N890" s="21">
        <v>2.2000000000000002</v>
      </c>
    </row>
    <row r="891" spans="1:14" ht="10.050000000000001" customHeight="1">
      <c r="A891" s="18" t="s">
        <v>445</v>
      </c>
      <c r="B891" s="19">
        <v>2023</v>
      </c>
      <c r="C891" s="18" t="s">
        <v>752</v>
      </c>
      <c r="D891" s="20">
        <v>1</v>
      </c>
      <c r="E891" s="21">
        <v>2174.6999999999998</v>
      </c>
      <c r="F891" s="21">
        <v>300</v>
      </c>
      <c r="G891" s="21">
        <v>2474.6999999999998</v>
      </c>
      <c r="H891" s="21">
        <v>42761.5</v>
      </c>
      <c r="I891" s="21">
        <v>2286.5</v>
      </c>
      <c r="J891" s="21">
        <v>45048</v>
      </c>
      <c r="K891" s="21">
        <v>3890.2</v>
      </c>
      <c r="L891" s="21">
        <v>680.7</v>
      </c>
      <c r="M891" s="21">
        <v>748.6</v>
      </c>
      <c r="N891" s="21">
        <v>473.2</v>
      </c>
    </row>
    <row r="892" spans="1:14" ht="10.050000000000001" customHeight="1">
      <c r="A892" s="18" t="s">
        <v>1084</v>
      </c>
      <c r="B892" s="19">
        <v>2023</v>
      </c>
      <c r="C892" s="18" t="s">
        <v>752</v>
      </c>
      <c r="D892" s="20">
        <v>1</v>
      </c>
      <c r="E892" s="21">
        <v>170.9</v>
      </c>
      <c r="F892" s="21">
        <v>902.6</v>
      </c>
      <c r="G892" s="21">
        <v>1073.5</v>
      </c>
      <c r="H892" s="21">
        <v>8246.2000000000007</v>
      </c>
      <c r="I892" s="21">
        <v>695.9</v>
      </c>
      <c r="J892" s="21">
        <v>8942.1</v>
      </c>
      <c r="K892" s="21">
        <v>210.3</v>
      </c>
      <c r="L892" s="21">
        <v>24.6</v>
      </c>
      <c r="M892" s="21">
        <v>64.8</v>
      </c>
      <c r="N892" s="21">
        <v>10.9</v>
      </c>
    </row>
    <row r="893" spans="1:14" ht="10.050000000000001" customHeight="1">
      <c r="A893" s="18" t="s">
        <v>458</v>
      </c>
      <c r="B893" s="19">
        <v>2023</v>
      </c>
      <c r="C893" s="18" t="s">
        <v>752</v>
      </c>
      <c r="D893" s="20">
        <v>1</v>
      </c>
      <c r="E893" s="21">
        <v>65.099999999999994</v>
      </c>
      <c r="F893" s="21">
        <v>15.9</v>
      </c>
      <c r="G893" s="21">
        <v>81</v>
      </c>
      <c r="H893" s="21">
        <v>4655.8</v>
      </c>
      <c r="I893" s="21">
        <v>472.2</v>
      </c>
      <c r="J893" s="21">
        <v>5128</v>
      </c>
      <c r="K893" s="21">
        <v>179.2</v>
      </c>
      <c r="L893" s="21">
        <v>251.3</v>
      </c>
      <c r="M893" s="21">
        <v>65.099999999999994</v>
      </c>
      <c r="N893" s="21">
        <v>306.60000000000002</v>
      </c>
    </row>
    <row r="894" spans="1:14" ht="10.050000000000001" customHeight="1">
      <c r="A894" s="18" t="s">
        <v>433</v>
      </c>
      <c r="B894" s="19">
        <v>2023</v>
      </c>
      <c r="C894" s="18" t="s">
        <v>752</v>
      </c>
      <c r="D894" s="20">
        <v>1</v>
      </c>
      <c r="E894" s="21">
        <v>8790.2000000000007</v>
      </c>
      <c r="F894" s="21">
        <v>2850.8</v>
      </c>
      <c r="G894" s="21">
        <v>11641</v>
      </c>
      <c r="H894" s="21">
        <v>154272.5</v>
      </c>
      <c r="I894" s="21">
        <v>8699.9</v>
      </c>
      <c r="J894" s="21">
        <v>162972.4</v>
      </c>
      <c r="K894" s="21">
        <v>19840.7</v>
      </c>
      <c r="L894" s="21">
        <v>1374.7</v>
      </c>
      <c r="M894" s="21">
        <v>4678.6000000000004</v>
      </c>
      <c r="N894" s="21">
        <v>459.6</v>
      </c>
    </row>
    <row r="895" spans="1:14" ht="10.050000000000001" customHeight="1">
      <c r="A895" s="18" t="s">
        <v>471</v>
      </c>
      <c r="B895" s="19">
        <v>2023</v>
      </c>
      <c r="C895" s="18" t="s">
        <v>752</v>
      </c>
      <c r="D895" s="20">
        <v>1</v>
      </c>
      <c r="E895" s="21">
        <v>182.9</v>
      </c>
      <c r="F895" s="21">
        <v>0</v>
      </c>
      <c r="G895" s="21">
        <v>182.9</v>
      </c>
      <c r="H895" s="21">
        <v>8536.7000000000007</v>
      </c>
      <c r="I895" s="21">
        <v>745.2</v>
      </c>
      <c r="J895" s="21">
        <v>9281.9000000000106</v>
      </c>
      <c r="K895" s="21">
        <v>147</v>
      </c>
      <c r="L895" s="21">
        <v>0</v>
      </c>
      <c r="M895" s="21">
        <v>105.2</v>
      </c>
      <c r="N895" s="21">
        <v>0</v>
      </c>
    </row>
    <row r="896" spans="1:14" ht="10.050000000000001" customHeight="1">
      <c r="A896" s="18" t="s">
        <v>445</v>
      </c>
      <c r="B896" s="19">
        <v>2023</v>
      </c>
      <c r="C896" s="18" t="s">
        <v>752</v>
      </c>
      <c r="D896" s="20">
        <v>2</v>
      </c>
      <c r="E896" s="21">
        <v>1612.1</v>
      </c>
      <c r="F896" s="21">
        <v>80.2</v>
      </c>
      <c r="G896" s="21">
        <v>1692.3</v>
      </c>
      <c r="H896" s="21">
        <v>38769.800000000003</v>
      </c>
      <c r="I896" s="21">
        <v>1666</v>
      </c>
      <c r="J896" s="21">
        <v>40435.800000000003</v>
      </c>
      <c r="K896" s="21">
        <v>3481.4</v>
      </c>
      <c r="L896" s="21">
        <v>145.30000000000001</v>
      </c>
      <c r="M896" s="21">
        <v>503.5</v>
      </c>
      <c r="N896" s="21">
        <v>50.7</v>
      </c>
    </row>
    <row r="897" spans="1:14" ht="10.050000000000001" customHeight="1">
      <c r="A897" s="18" t="s">
        <v>1084</v>
      </c>
      <c r="B897" s="19">
        <v>2023</v>
      </c>
      <c r="C897" s="18" t="s">
        <v>752</v>
      </c>
      <c r="D897" s="20">
        <v>2</v>
      </c>
      <c r="E897" s="21">
        <v>298.3</v>
      </c>
      <c r="F897" s="21">
        <v>145.30000000000001</v>
      </c>
      <c r="G897" s="21">
        <v>443.6</v>
      </c>
      <c r="H897" s="21">
        <v>6718.3</v>
      </c>
      <c r="I897" s="21">
        <v>216.5</v>
      </c>
      <c r="J897" s="21">
        <v>6934.8</v>
      </c>
      <c r="K897" s="21">
        <v>209.5</v>
      </c>
      <c r="L897" s="21">
        <v>0</v>
      </c>
      <c r="M897" s="21">
        <v>0</v>
      </c>
      <c r="N897" s="21">
        <v>0.9</v>
      </c>
    </row>
    <row r="898" spans="1:14" ht="10.050000000000001" customHeight="1">
      <c r="A898" s="18" t="s">
        <v>458</v>
      </c>
      <c r="B898" s="19">
        <v>2023</v>
      </c>
      <c r="C898" s="18" t="s">
        <v>752</v>
      </c>
      <c r="D898" s="20">
        <v>2</v>
      </c>
      <c r="E898" s="21">
        <v>7.5</v>
      </c>
      <c r="F898" s="21">
        <v>23.4</v>
      </c>
      <c r="G898" s="21">
        <v>30.9</v>
      </c>
      <c r="H898" s="21">
        <v>4360.3999999999996</v>
      </c>
      <c r="I898" s="21">
        <v>478.3</v>
      </c>
      <c r="J898" s="21">
        <v>4838.7</v>
      </c>
      <c r="K898" s="21">
        <v>145.5</v>
      </c>
      <c r="L898" s="21">
        <v>0</v>
      </c>
      <c r="M898" s="21">
        <v>0</v>
      </c>
      <c r="N898" s="21">
        <v>33.700000000000003</v>
      </c>
    </row>
    <row r="899" spans="1:14" ht="10.050000000000001" customHeight="1">
      <c r="A899" s="18" t="s">
        <v>433</v>
      </c>
      <c r="B899" s="19">
        <v>2023</v>
      </c>
      <c r="C899" s="18" t="s">
        <v>752</v>
      </c>
      <c r="D899" s="20">
        <v>2</v>
      </c>
      <c r="E899" s="21">
        <v>6092.2</v>
      </c>
      <c r="F899" s="21">
        <v>1222.9000000000001</v>
      </c>
      <c r="G899" s="21">
        <v>7315.1</v>
      </c>
      <c r="H899" s="21">
        <v>136860.79999999999</v>
      </c>
      <c r="I899" s="21">
        <v>5618.8</v>
      </c>
      <c r="J899" s="21">
        <v>142479.6</v>
      </c>
      <c r="K899" s="21">
        <v>17175</v>
      </c>
      <c r="L899" s="21">
        <v>634</v>
      </c>
      <c r="M899" s="21">
        <v>3145</v>
      </c>
      <c r="N899" s="21">
        <v>154.80000000000001</v>
      </c>
    </row>
    <row r="900" spans="1:14" ht="10.050000000000001" customHeight="1">
      <c r="A900" s="18" t="s">
        <v>471</v>
      </c>
      <c r="B900" s="19">
        <v>2023</v>
      </c>
      <c r="C900" s="18" t="s">
        <v>752</v>
      </c>
      <c r="D900" s="20">
        <v>2</v>
      </c>
      <c r="E900" s="21">
        <v>149</v>
      </c>
      <c r="F900" s="21">
        <v>0</v>
      </c>
      <c r="G900" s="21">
        <v>149</v>
      </c>
      <c r="H900" s="21">
        <v>7162.3</v>
      </c>
      <c r="I900" s="21">
        <v>482.9</v>
      </c>
      <c r="J900" s="21">
        <v>7645.2</v>
      </c>
      <c r="K900" s="21">
        <v>64.900000000000006</v>
      </c>
      <c r="L900" s="21">
        <v>16.100000000000001</v>
      </c>
      <c r="M900" s="21">
        <v>98.4</v>
      </c>
      <c r="N900" s="21">
        <v>0</v>
      </c>
    </row>
    <row r="901" spans="1:14" ht="10.050000000000001" customHeight="1">
      <c r="A901" s="18" t="s">
        <v>445</v>
      </c>
      <c r="B901" s="19">
        <v>2023</v>
      </c>
      <c r="C901" s="18" t="s">
        <v>752</v>
      </c>
      <c r="D901" s="20">
        <v>3</v>
      </c>
      <c r="E901" s="21">
        <v>2362.5</v>
      </c>
      <c r="F901" s="21">
        <v>7.4</v>
      </c>
      <c r="G901" s="21">
        <v>2369.9</v>
      </c>
      <c r="H901" s="21">
        <v>32840</v>
      </c>
      <c r="I901" s="21">
        <v>1562</v>
      </c>
      <c r="J901" s="21">
        <v>34402</v>
      </c>
      <c r="K901" s="21">
        <v>2486.4</v>
      </c>
      <c r="L901" s="21">
        <v>320.3</v>
      </c>
      <c r="M901" s="21">
        <v>1254</v>
      </c>
      <c r="N901" s="21">
        <v>61.5</v>
      </c>
    </row>
    <row r="902" spans="1:14" ht="10.050000000000001" customHeight="1">
      <c r="A902" s="18" t="s">
        <v>1084</v>
      </c>
      <c r="B902" s="19">
        <v>2023</v>
      </c>
      <c r="C902" s="18" t="s">
        <v>752</v>
      </c>
      <c r="D902" s="20">
        <v>3</v>
      </c>
      <c r="E902" s="21">
        <v>194.3</v>
      </c>
      <c r="F902" s="21">
        <v>52.6</v>
      </c>
      <c r="G902" s="21">
        <v>246.9</v>
      </c>
      <c r="H902" s="21">
        <v>5256.6</v>
      </c>
      <c r="I902" s="21">
        <v>194.5</v>
      </c>
      <c r="J902" s="21">
        <v>5451.1</v>
      </c>
      <c r="K902" s="21">
        <v>195.8</v>
      </c>
      <c r="L902" s="21">
        <v>0</v>
      </c>
      <c r="M902" s="21">
        <v>0</v>
      </c>
      <c r="N902" s="21">
        <v>13.6</v>
      </c>
    </row>
    <row r="903" spans="1:14" ht="10.050000000000001" customHeight="1">
      <c r="A903" s="18" t="s">
        <v>458</v>
      </c>
      <c r="B903" s="19">
        <v>2023</v>
      </c>
      <c r="C903" s="18" t="s">
        <v>752</v>
      </c>
      <c r="D903" s="20">
        <v>3</v>
      </c>
      <c r="E903" s="21">
        <v>13.6</v>
      </c>
      <c r="F903" s="21">
        <v>0</v>
      </c>
      <c r="G903" s="21">
        <v>13.6</v>
      </c>
      <c r="H903" s="21">
        <v>3845.8</v>
      </c>
      <c r="I903" s="21">
        <v>392.6</v>
      </c>
      <c r="J903" s="21">
        <v>4238.3999999999996</v>
      </c>
      <c r="K903" s="21">
        <v>102.1</v>
      </c>
      <c r="L903" s="21">
        <v>0</v>
      </c>
      <c r="M903" s="21">
        <v>0</v>
      </c>
      <c r="N903" s="21">
        <v>43.5</v>
      </c>
    </row>
    <row r="904" spans="1:14" ht="10.050000000000001" customHeight="1">
      <c r="A904" s="18" t="s">
        <v>433</v>
      </c>
      <c r="B904" s="19">
        <v>2023</v>
      </c>
      <c r="C904" s="18" t="s">
        <v>752</v>
      </c>
      <c r="D904" s="20">
        <v>3</v>
      </c>
      <c r="E904" s="21">
        <v>10762.1</v>
      </c>
      <c r="F904" s="21">
        <v>1289.4000000000001</v>
      </c>
      <c r="G904" s="21">
        <v>12051.5</v>
      </c>
      <c r="H904" s="21">
        <v>117730.1</v>
      </c>
      <c r="I904" s="21">
        <v>5770.8</v>
      </c>
      <c r="J904" s="21">
        <v>123500.9</v>
      </c>
      <c r="K904" s="21">
        <v>11822.3</v>
      </c>
      <c r="L904" s="21">
        <v>1275.5999999999999</v>
      </c>
      <c r="M904" s="21">
        <v>6410.8</v>
      </c>
      <c r="N904" s="21">
        <v>218</v>
      </c>
    </row>
    <row r="905" spans="1:14" ht="10.050000000000001" customHeight="1">
      <c r="A905" s="18" t="s">
        <v>471</v>
      </c>
      <c r="B905" s="19">
        <v>2023</v>
      </c>
      <c r="C905" s="18" t="s">
        <v>752</v>
      </c>
      <c r="D905" s="20">
        <v>3</v>
      </c>
      <c r="E905" s="21">
        <v>171.5</v>
      </c>
      <c r="F905" s="21">
        <v>0</v>
      </c>
      <c r="G905" s="21">
        <v>171.5</v>
      </c>
      <c r="H905" s="21">
        <v>6627.4</v>
      </c>
      <c r="I905" s="21">
        <v>438.2</v>
      </c>
      <c r="J905" s="21">
        <v>7065.6</v>
      </c>
      <c r="K905" s="21">
        <v>35.299999999999997</v>
      </c>
      <c r="L905" s="21">
        <v>0</v>
      </c>
      <c r="M905" s="21">
        <v>7.1</v>
      </c>
      <c r="N905" s="21">
        <v>22.5</v>
      </c>
    </row>
    <row r="906" spans="1:14" ht="10.050000000000001" customHeight="1">
      <c r="A906" s="18" t="s">
        <v>445</v>
      </c>
      <c r="B906" s="19">
        <v>2023</v>
      </c>
      <c r="C906" s="18" t="s">
        <v>752</v>
      </c>
      <c r="D906" s="20">
        <v>4</v>
      </c>
      <c r="E906" s="21">
        <v>1890.8</v>
      </c>
      <c r="F906" s="21">
        <v>18.399999999999999</v>
      </c>
      <c r="G906" s="21">
        <v>1909.2</v>
      </c>
      <c r="H906" s="21">
        <v>29446.6</v>
      </c>
      <c r="I906" s="21">
        <v>1277.0999999999999</v>
      </c>
      <c r="J906" s="21">
        <v>30723.7</v>
      </c>
      <c r="K906" s="21">
        <v>1624.9</v>
      </c>
      <c r="L906" s="21">
        <v>181.9</v>
      </c>
      <c r="M906" s="21">
        <v>1018.2</v>
      </c>
      <c r="N906" s="21">
        <v>56.6</v>
      </c>
    </row>
    <row r="907" spans="1:14" ht="10.050000000000001" customHeight="1">
      <c r="A907" s="18" t="s">
        <v>1084</v>
      </c>
      <c r="B907" s="19">
        <v>2023</v>
      </c>
      <c r="C907" s="18" t="s">
        <v>752</v>
      </c>
      <c r="D907" s="20">
        <v>4</v>
      </c>
      <c r="E907" s="21">
        <v>88.3</v>
      </c>
      <c r="F907" s="21">
        <v>0</v>
      </c>
      <c r="G907" s="21">
        <v>88.3</v>
      </c>
      <c r="H907" s="21">
        <v>4295.3999999999996</v>
      </c>
      <c r="I907" s="21">
        <v>212.3</v>
      </c>
      <c r="J907" s="21">
        <v>4507.7</v>
      </c>
      <c r="K907" s="21">
        <v>190.4</v>
      </c>
      <c r="L907" s="21">
        <v>46.7</v>
      </c>
      <c r="M907" s="21">
        <v>5.4</v>
      </c>
      <c r="N907" s="21">
        <v>0</v>
      </c>
    </row>
    <row r="908" spans="1:14" ht="10.050000000000001" customHeight="1">
      <c r="A908" s="18" t="s">
        <v>458</v>
      </c>
      <c r="B908" s="19">
        <v>2023</v>
      </c>
      <c r="C908" s="18" t="s">
        <v>752</v>
      </c>
      <c r="D908" s="20">
        <v>4</v>
      </c>
      <c r="E908" s="21">
        <v>38.9</v>
      </c>
      <c r="F908" s="21">
        <v>0</v>
      </c>
      <c r="G908" s="21">
        <v>38.9</v>
      </c>
      <c r="H908" s="21">
        <v>3774.3</v>
      </c>
      <c r="I908" s="21">
        <v>391.1</v>
      </c>
      <c r="J908" s="21">
        <v>4165.3999999999996</v>
      </c>
      <c r="K908" s="21">
        <v>143.19999999999999</v>
      </c>
      <c r="L908" s="21">
        <v>187.6</v>
      </c>
      <c r="M908" s="21">
        <v>38.9</v>
      </c>
      <c r="N908" s="21">
        <v>107.6</v>
      </c>
    </row>
    <row r="909" spans="1:14" ht="10.050000000000001" customHeight="1">
      <c r="A909" s="18" t="s">
        <v>433</v>
      </c>
      <c r="B909" s="19">
        <v>2023</v>
      </c>
      <c r="C909" s="18" t="s">
        <v>752</v>
      </c>
      <c r="D909" s="20">
        <v>4</v>
      </c>
      <c r="E909" s="21">
        <v>8176.7</v>
      </c>
      <c r="F909" s="21">
        <v>193.7</v>
      </c>
      <c r="G909" s="21">
        <v>8370.4</v>
      </c>
      <c r="H909" s="21">
        <v>104679.2</v>
      </c>
      <c r="I909" s="21">
        <v>4539.1000000000004</v>
      </c>
      <c r="J909" s="21">
        <v>109218.3</v>
      </c>
      <c r="K909" s="21">
        <v>7197.2</v>
      </c>
      <c r="L909" s="21">
        <v>578.29999999999995</v>
      </c>
      <c r="M909" s="21">
        <v>4819.2</v>
      </c>
      <c r="N909" s="21">
        <v>389.7</v>
      </c>
    </row>
    <row r="910" spans="1:14" ht="10.050000000000001" customHeight="1">
      <c r="A910" s="18" t="s">
        <v>471</v>
      </c>
      <c r="B910" s="19">
        <v>2023</v>
      </c>
      <c r="C910" s="18" t="s">
        <v>752</v>
      </c>
      <c r="D910" s="20">
        <v>4</v>
      </c>
      <c r="E910" s="21">
        <v>0</v>
      </c>
      <c r="F910" s="21">
        <v>0</v>
      </c>
      <c r="G910" s="21">
        <v>0</v>
      </c>
      <c r="H910" s="21">
        <v>5787.1</v>
      </c>
      <c r="I910" s="21">
        <v>155.30000000000001</v>
      </c>
      <c r="J910" s="21">
        <v>5942.4</v>
      </c>
      <c r="K910" s="21">
        <v>35.299999999999997</v>
      </c>
      <c r="L910" s="21">
        <v>0</v>
      </c>
      <c r="M910" s="21">
        <v>0</v>
      </c>
      <c r="N910" s="21">
        <v>0</v>
      </c>
    </row>
    <row r="911" spans="1:14" ht="10.050000000000001" customHeight="1">
      <c r="A911" s="18" t="s">
        <v>445</v>
      </c>
      <c r="B911" s="19">
        <v>2023</v>
      </c>
      <c r="C911" s="18" t="s">
        <v>752</v>
      </c>
      <c r="D911" s="20">
        <v>5</v>
      </c>
      <c r="E911" s="21">
        <v>2377.3000000000002</v>
      </c>
      <c r="F911" s="21">
        <v>0</v>
      </c>
      <c r="G911" s="21">
        <v>2377.3000000000002</v>
      </c>
      <c r="H911" s="21">
        <v>23350.400000000001</v>
      </c>
      <c r="I911" s="21">
        <v>1198.3</v>
      </c>
      <c r="J911" s="21">
        <v>24548.7</v>
      </c>
      <c r="K911" s="21">
        <v>626.29999999999995</v>
      </c>
      <c r="L911" s="21">
        <v>233.8</v>
      </c>
      <c r="M911" s="21">
        <v>1118</v>
      </c>
      <c r="N911" s="21">
        <v>110</v>
      </c>
    </row>
    <row r="912" spans="1:14" ht="10.050000000000001" customHeight="1">
      <c r="A912" s="18" t="s">
        <v>1084</v>
      </c>
      <c r="B912" s="19">
        <v>2023</v>
      </c>
      <c r="C912" s="18" t="s">
        <v>752</v>
      </c>
      <c r="D912" s="20">
        <v>5</v>
      </c>
      <c r="E912" s="21">
        <v>211.7</v>
      </c>
      <c r="F912" s="21">
        <v>15.6</v>
      </c>
      <c r="G912" s="21">
        <v>227.3</v>
      </c>
      <c r="H912" s="21">
        <v>3818.3</v>
      </c>
      <c r="I912" s="21">
        <v>202.1</v>
      </c>
      <c r="J912" s="21">
        <v>4020.4</v>
      </c>
      <c r="K912" s="21">
        <v>10.8</v>
      </c>
      <c r="L912" s="21">
        <v>0</v>
      </c>
      <c r="M912" s="21">
        <v>71.3</v>
      </c>
      <c r="N912" s="21">
        <v>108.2</v>
      </c>
    </row>
    <row r="913" spans="1:14" ht="10.050000000000001" customHeight="1">
      <c r="A913" s="18" t="s">
        <v>458</v>
      </c>
      <c r="B913" s="19">
        <v>2023</v>
      </c>
      <c r="C913" s="18" t="s">
        <v>752</v>
      </c>
      <c r="D913" s="20">
        <v>5</v>
      </c>
      <c r="E913" s="21">
        <v>88.8</v>
      </c>
      <c r="F913" s="21">
        <v>0</v>
      </c>
      <c r="G913" s="21">
        <v>88.8</v>
      </c>
      <c r="H913" s="21">
        <v>2863</v>
      </c>
      <c r="I913" s="21">
        <v>344.9</v>
      </c>
      <c r="J913" s="21">
        <v>3207.9</v>
      </c>
      <c r="K913" s="21">
        <v>32.6</v>
      </c>
      <c r="L913" s="21">
        <v>88.8</v>
      </c>
      <c r="M913" s="21">
        <v>88.8</v>
      </c>
      <c r="N913" s="21">
        <v>110.7</v>
      </c>
    </row>
    <row r="914" spans="1:14" ht="10.050000000000001" customHeight="1">
      <c r="A914" s="18" t="s">
        <v>433</v>
      </c>
      <c r="B914" s="19">
        <v>2023</v>
      </c>
      <c r="C914" s="18" t="s">
        <v>752</v>
      </c>
      <c r="D914" s="20">
        <v>5</v>
      </c>
      <c r="E914" s="21">
        <v>6881.1</v>
      </c>
      <c r="F914" s="21">
        <v>29.1</v>
      </c>
      <c r="G914" s="21">
        <v>6910.2</v>
      </c>
      <c r="H914" s="21">
        <v>82151.100000000006</v>
      </c>
      <c r="I914" s="21">
        <v>3932</v>
      </c>
      <c r="J914" s="21">
        <v>86083.1</v>
      </c>
      <c r="K914" s="21">
        <v>2762.3</v>
      </c>
      <c r="L914" s="21">
        <v>458.1</v>
      </c>
      <c r="M914" s="21">
        <v>4472.2</v>
      </c>
      <c r="N914" s="21">
        <v>415.6</v>
      </c>
    </row>
    <row r="915" spans="1:14" ht="10.050000000000001" customHeight="1">
      <c r="A915" s="18" t="s">
        <v>471</v>
      </c>
      <c r="B915" s="19">
        <v>2023</v>
      </c>
      <c r="C915" s="18" t="s">
        <v>752</v>
      </c>
      <c r="D915" s="20">
        <v>5</v>
      </c>
      <c r="E915" s="21">
        <v>35.5</v>
      </c>
      <c r="F915" s="21">
        <v>0</v>
      </c>
      <c r="G915" s="21">
        <v>35.5</v>
      </c>
      <c r="H915" s="21">
        <v>5219.8999999999996</v>
      </c>
      <c r="I915" s="21">
        <v>155.30000000000001</v>
      </c>
      <c r="J915" s="21">
        <v>5375.2</v>
      </c>
      <c r="K915" s="21">
        <v>25.1</v>
      </c>
      <c r="L915" s="21">
        <v>30.5</v>
      </c>
      <c r="M915" s="21">
        <v>32.9</v>
      </c>
      <c r="N915" s="21">
        <v>7.7</v>
      </c>
    </row>
    <row r="916" spans="1:14" ht="10.050000000000001" customHeight="1">
      <c r="A916" s="18" t="s">
        <v>445</v>
      </c>
      <c r="B916" s="19">
        <v>2023</v>
      </c>
      <c r="C916" s="18" t="s">
        <v>752</v>
      </c>
      <c r="D916" s="20">
        <v>6</v>
      </c>
      <c r="E916" s="21">
        <v>2225.4</v>
      </c>
      <c r="F916" s="21">
        <v>7.8</v>
      </c>
      <c r="G916" s="21">
        <v>2233.1999999999998</v>
      </c>
      <c r="H916" s="21">
        <v>12658.4</v>
      </c>
      <c r="I916" s="21">
        <v>1144.5999999999999</v>
      </c>
      <c r="J916" s="21">
        <v>13803</v>
      </c>
      <c r="K916" s="21">
        <v>336.5</v>
      </c>
      <c r="L916" s="21">
        <v>562.9</v>
      </c>
      <c r="M916" s="21">
        <v>773.8</v>
      </c>
      <c r="N916" s="21">
        <v>86.7</v>
      </c>
    </row>
    <row r="917" spans="1:14" ht="10.050000000000001" customHeight="1">
      <c r="A917" s="18" t="s">
        <v>1084</v>
      </c>
      <c r="B917" s="19">
        <v>2023</v>
      </c>
      <c r="C917" s="18" t="s">
        <v>752</v>
      </c>
      <c r="D917" s="20">
        <v>6</v>
      </c>
      <c r="E917" s="21">
        <v>141.9</v>
      </c>
      <c r="F917" s="21">
        <v>1.5</v>
      </c>
      <c r="G917" s="21">
        <v>143.4</v>
      </c>
      <c r="H917" s="21">
        <v>2671.2</v>
      </c>
      <c r="I917" s="21">
        <v>135.69999999999999</v>
      </c>
      <c r="J917" s="21">
        <v>2806.9</v>
      </c>
      <c r="K917" s="21">
        <v>0.1</v>
      </c>
      <c r="L917" s="21">
        <v>0</v>
      </c>
      <c r="M917" s="21">
        <v>10.7</v>
      </c>
      <c r="N917" s="21">
        <v>0</v>
      </c>
    </row>
    <row r="918" spans="1:14" ht="10.050000000000001" customHeight="1">
      <c r="A918" s="18" t="s">
        <v>458</v>
      </c>
      <c r="B918" s="19">
        <v>2023</v>
      </c>
      <c r="C918" s="18" t="s">
        <v>752</v>
      </c>
      <c r="D918" s="20">
        <v>6</v>
      </c>
      <c r="E918" s="21">
        <v>58.6</v>
      </c>
      <c r="F918" s="21">
        <v>0</v>
      </c>
      <c r="G918" s="21">
        <v>58.6</v>
      </c>
      <c r="H918" s="21">
        <v>2067.3000000000002</v>
      </c>
      <c r="I918" s="21">
        <v>298.10000000000002</v>
      </c>
      <c r="J918" s="21">
        <v>2365.4</v>
      </c>
      <c r="K918" s="21">
        <v>6.2</v>
      </c>
      <c r="L918" s="21">
        <v>0</v>
      </c>
      <c r="M918" s="21">
        <v>26.4</v>
      </c>
      <c r="N918" s="21">
        <v>0</v>
      </c>
    </row>
    <row r="919" spans="1:14" ht="10.050000000000001" customHeight="1">
      <c r="A919" s="18" t="s">
        <v>433</v>
      </c>
      <c r="B919" s="19">
        <v>2023</v>
      </c>
      <c r="C919" s="18" t="s">
        <v>752</v>
      </c>
      <c r="D919" s="20">
        <v>6</v>
      </c>
      <c r="E919" s="21">
        <v>4235.8999999999996</v>
      </c>
      <c r="F919" s="21">
        <v>209.5</v>
      </c>
      <c r="G919" s="21">
        <v>4445.3999999999996</v>
      </c>
      <c r="H919" s="21">
        <v>50159.199999999997</v>
      </c>
      <c r="I919" s="21">
        <v>3600</v>
      </c>
      <c r="J919" s="21">
        <v>53759.199999999997</v>
      </c>
      <c r="K919" s="21">
        <v>2033.6</v>
      </c>
      <c r="L919" s="21">
        <v>1275</v>
      </c>
      <c r="M919" s="21">
        <v>1499.6</v>
      </c>
      <c r="N919" s="21">
        <v>522</v>
      </c>
    </row>
    <row r="920" spans="1:14" ht="10.050000000000001" customHeight="1">
      <c r="A920" s="18" t="s">
        <v>471</v>
      </c>
      <c r="B920" s="19">
        <v>2023</v>
      </c>
      <c r="C920" s="18" t="s">
        <v>752</v>
      </c>
      <c r="D920" s="20">
        <v>6</v>
      </c>
      <c r="E920" s="21">
        <v>166.3</v>
      </c>
      <c r="F920" s="21">
        <v>0</v>
      </c>
      <c r="G920" s="21">
        <v>166.3</v>
      </c>
      <c r="H920" s="21">
        <v>3249.6</v>
      </c>
      <c r="I920" s="21">
        <v>155.30000000000001</v>
      </c>
      <c r="J920" s="21">
        <v>3404.9</v>
      </c>
      <c r="K920" s="21">
        <v>12.8</v>
      </c>
      <c r="L920" s="21">
        <v>5.2</v>
      </c>
      <c r="M920" s="21">
        <v>5.2</v>
      </c>
      <c r="N920" s="21">
        <v>12.3</v>
      </c>
    </row>
    <row r="921" spans="1:14" ht="10.050000000000001" customHeight="1">
      <c r="A921" s="18" t="s">
        <v>445</v>
      </c>
      <c r="B921" s="19">
        <v>2023</v>
      </c>
      <c r="C921" s="18" t="s">
        <v>753</v>
      </c>
      <c r="D921" s="20">
        <v>7</v>
      </c>
      <c r="E921" s="21">
        <v>41016.400000000001</v>
      </c>
      <c r="F921" s="21">
        <v>1041.2</v>
      </c>
      <c r="G921" s="21">
        <v>42057.599999999999</v>
      </c>
      <c r="H921" s="21">
        <v>47612</v>
      </c>
      <c r="I921" s="21">
        <v>1476.1</v>
      </c>
      <c r="J921" s="21">
        <v>49088.1</v>
      </c>
      <c r="K921" s="21">
        <v>23401.1</v>
      </c>
      <c r="L921" s="21">
        <v>28016</v>
      </c>
      <c r="M921" s="21">
        <v>4501.6000000000004</v>
      </c>
      <c r="N921" s="21">
        <v>475.1</v>
      </c>
    </row>
    <row r="922" spans="1:14" ht="10.050000000000001" customHeight="1">
      <c r="A922" s="18" t="s">
        <v>1084</v>
      </c>
      <c r="B922" s="19">
        <v>2023</v>
      </c>
      <c r="C922" s="18" t="s">
        <v>753</v>
      </c>
      <c r="D922" s="20">
        <v>7</v>
      </c>
      <c r="E922" s="21">
        <v>5919.3</v>
      </c>
      <c r="F922" s="21">
        <v>45.4</v>
      </c>
      <c r="G922" s="21">
        <v>5964.7</v>
      </c>
      <c r="H922" s="21">
        <v>8347.1</v>
      </c>
      <c r="I922" s="21">
        <v>148.6</v>
      </c>
      <c r="J922" s="21">
        <v>8495.7000000000007</v>
      </c>
      <c r="K922" s="21">
        <v>1095.2</v>
      </c>
      <c r="L922" s="21">
        <v>1604.6</v>
      </c>
      <c r="M922" s="21">
        <v>525.5</v>
      </c>
      <c r="N922" s="21">
        <v>0</v>
      </c>
    </row>
    <row r="923" spans="1:14" ht="10.050000000000001" customHeight="1">
      <c r="A923" s="18" t="s">
        <v>458</v>
      </c>
      <c r="B923" s="19">
        <v>2023</v>
      </c>
      <c r="C923" s="18" t="s">
        <v>753</v>
      </c>
      <c r="D923" s="20">
        <v>7</v>
      </c>
      <c r="E923" s="21">
        <v>2455.6</v>
      </c>
      <c r="F923" s="21">
        <v>0</v>
      </c>
      <c r="G923" s="21">
        <v>2455.6</v>
      </c>
      <c r="H923" s="21">
        <v>4067.4</v>
      </c>
      <c r="I923" s="21">
        <v>298.10000000000002</v>
      </c>
      <c r="J923" s="21">
        <v>4365.5</v>
      </c>
      <c r="K923" s="21">
        <v>397</v>
      </c>
      <c r="L923" s="21">
        <v>413.5</v>
      </c>
      <c r="M923" s="21">
        <v>0</v>
      </c>
      <c r="N923" s="21">
        <v>22.7</v>
      </c>
    </row>
    <row r="924" spans="1:14" ht="10.050000000000001" customHeight="1">
      <c r="A924" s="18" t="s">
        <v>433</v>
      </c>
      <c r="B924" s="19">
        <v>2023</v>
      </c>
      <c r="C924" s="18" t="s">
        <v>753</v>
      </c>
      <c r="D924" s="20">
        <v>7</v>
      </c>
      <c r="E924" s="21">
        <v>197254.8</v>
      </c>
      <c r="F924" s="21">
        <v>7615.5</v>
      </c>
      <c r="G924" s="21">
        <v>204870.3</v>
      </c>
      <c r="H924" s="21">
        <v>226302.1</v>
      </c>
      <c r="I924" s="21">
        <v>9644.2999999999993</v>
      </c>
      <c r="J924" s="21">
        <v>235946.4</v>
      </c>
      <c r="K924" s="21">
        <v>125485.9</v>
      </c>
      <c r="L924" s="21">
        <v>145195.70000000001</v>
      </c>
      <c r="M924" s="21">
        <v>19940.5</v>
      </c>
      <c r="N924" s="21">
        <v>1691.6</v>
      </c>
    </row>
    <row r="925" spans="1:14" ht="10.050000000000001" customHeight="1">
      <c r="A925" s="18" t="s">
        <v>471</v>
      </c>
      <c r="B925" s="19">
        <v>2023</v>
      </c>
      <c r="C925" s="18" t="s">
        <v>753</v>
      </c>
      <c r="D925" s="20">
        <v>7</v>
      </c>
      <c r="E925" s="21">
        <v>2096.4</v>
      </c>
      <c r="F925" s="21">
        <v>3767</v>
      </c>
      <c r="G925" s="21">
        <v>5863.4</v>
      </c>
      <c r="H925" s="21">
        <v>4703.3999999999996</v>
      </c>
      <c r="I925" s="21">
        <v>4287</v>
      </c>
      <c r="J925" s="21">
        <v>8990.4</v>
      </c>
      <c r="K925" s="21">
        <v>655.9</v>
      </c>
      <c r="L925" s="21">
        <v>643.1</v>
      </c>
      <c r="M925" s="21">
        <v>0</v>
      </c>
      <c r="N925" s="21">
        <v>0</v>
      </c>
    </row>
    <row r="926" spans="1:14" ht="10.050000000000001" customHeight="1">
      <c r="A926" s="18" t="s">
        <v>445</v>
      </c>
      <c r="B926" s="19">
        <v>2023</v>
      </c>
      <c r="C926" s="18" t="s">
        <v>753</v>
      </c>
      <c r="D926" s="20">
        <v>8</v>
      </c>
      <c r="E926" s="21">
        <v>41639.9</v>
      </c>
      <c r="F926" s="21">
        <v>2476.1</v>
      </c>
      <c r="G926" s="21">
        <v>44116</v>
      </c>
      <c r="H926" s="21">
        <v>82045.399999999994</v>
      </c>
      <c r="I926" s="21">
        <v>2680.8</v>
      </c>
      <c r="J926" s="21">
        <v>84726.2</v>
      </c>
      <c r="K926" s="21">
        <v>29248.2</v>
      </c>
      <c r="L926" s="21">
        <v>17604.7</v>
      </c>
      <c r="M926" s="21">
        <v>10842.2</v>
      </c>
      <c r="N926" s="21">
        <v>886.6</v>
      </c>
    </row>
    <row r="927" spans="1:14" ht="10.050000000000001" customHeight="1">
      <c r="A927" s="18" t="s">
        <v>1084</v>
      </c>
      <c r="B927" s="19">
        <v>2023</v>
      </c>
      <c r="C927" s="18" t="s">
        <v>753</v>
      </c>
      <c r="D927" s="20">
        <v>8</v>
      </c>
      <c r="E927" s="21">
        <v>6380.9</v>
      </c>
      <c r="F927" s="21">
        <v>50</v>
      </c>
      <c r="G927" s="21">
        <v>6430.9</v>
      </c>
      <c r="H927" s="21">
        <v>13827.5</v>
      </c>
      <c r="I927" s="21">
        <v>189.7</v>
      </c>
      <c r="J927" s="21">
        <v>14017.2</v>
      </c>
      <c r="K927" s="21">
        <v>1313.6</v>
      </c>
      <c r="L927" s="21">
        <v>719.9</v>
      </c>
      <c r="M927" s="21">
        <v>431.3</v>
      </c>
      <c r="N927" s="21">
        <v>68.5</v>
      </c>
    </row>
    <row r="928" spans="1:14" ht="10.050000000000001" customHeight="1">
      <c r="A928" s="18" t="s">
        <v>458</v>
      </c>
      <c r="B928" s="19">
        <v>2023</v>
      </c>
      <c r="C928" s="18" t="s">
        <v>753</v>
      </c>
      <c r="D928" s="20">
        <v>8</v>
      </c>
      <c r="E928" s="21">
        <v>2048.9</v>
      </c>
      <c r="F928" s="21">
        <v>0</v>
      </c>
      <c r="G928" s="21">
        <v>2048.9</v>
      </c>
      <c r="H928" s="21">
        <v>5896.8</v>
      </c>
      <c r="I928" s="21">
        <v>298.10000000000002</v>
      </c>
      <c r="J928" s="21">
        <v>6194.9</v>
      </c>
      <c r="K928" s="21">
        <v>477.4</v>
      </c>
      <c r="L928" s="21">
        <v>803.9</v>
      </c>
      <c r="M928" s="21">
        <v>659.7</v>
      </c>
      <c r="N928" s="21">
        <v>63.6</v>
      </c>
    </row>
    <row r="929" spans="1:14" ht="10.050000000000001" customHeight="1">
      <c r="A929" s="18" t="s">
        <v>433</v>
      </c>
      <c r="B929" s="19">
        <v>2023</v>
      </c>
      <c r="C929" s="18" t="s">
        <v>753</v>
      </c>
      <c r="D929" s="20">
        <v>8</v>
      </c>
      <c r="E929" s="21">
        <v>45351.7</v>
      </c>
      <c r="F929" s="21">
        <v>3318.1</v>
      </c>
      <c r="G929" s="21">
        <v>48669.8</v>
      </c>
      <c r="H929" s="21">
        <v>241203.7</v>
      </c>
      <c r="I929" s="21">
        <v>10966.4</v>
      </c>
      <c r="J929" s="21">
        <v>252170.1</v>
      </c>
      <c r="K929" s="21">
        <v>100297.8</v>
      </c>
      <c r="L929" s="21">
        <v>7273.8</v>
      </c>
      <c r="M929" s="21">
        <v>26690.1</v>
      </c>
      <c r="N929" s="21">
        <v>5760.8</v>
      </c>
    </row>
    <row r="930" spans="1:14" ht="10.050000000000001" customHeight="1">
      <c r="A930" s="18" t="s">
        <v>471</v>
      </c>
      <c r="B930" s="19">
        <v>2023</v>
      </c>
      <c r="C930" s="18" t="s">
        <v>753</v>
      </c>
      <c r="D930" s="20">
        <v>8</v>
      </c>
      <c r="E930" s="21">
        <v>8499.4</v>
      </c>
      <c r="F930" s="21">
        <v>1594</v>
      </c>
      <c r="G930" s="21">
        <v>10093.4</v>
      </c>
      <c r="H930" s="21">
        <v>12259.8</v>
      </c>
      <c r="I930" s="21">
        <v>5205.2</v>
      </c>
      <c r="J930" s="21">
        <v>17465</v>
      </c>
      <c r="K930" s="21">
        <v>2621.3000000000002</v>
      </c>
      <c r="L930" s="21">
        <v>2673.9</v>
      </c>
      <c r="M930" s="21">
        <v>703.5</v>
      </c>
      <c r="N930" s="21">
        <v>5.0999999999999996</v>
      </c>
    </row>
    <row r="931" spans="1:14" ht="10.050000000000001" customHeight="1">
      <c r="A931" s="18" t="s">
        <v>445</v>
      </c>
      <c r="B931" s="19">
        <v>2023</v>
      </c>
      <c r="C931" s="18" t="s">
        <v>753</v>
      </c>
      <c r="D931" s="20">
        <v>9</v>
      </c>
      <c r="E931" s="21">
        <v>17980</v>
      </c>
      <c r="F931" s="21">
        <v>1351.4</v>
      </c>
      <c r="G931" s="21">
        <v>19331.400000000001</v>
      </c>
      <c r="H931" s="21">
        <v>88012.9</v>
      </c>
      <c r="I931" s="21">
        <v>3086.4</v>
      </c>
      <c r="J931" s="21">
        <v>91099.3</v>
      </c>
      <c r="K931" s="21">
        <v>21437.7</v>
      </c>
      <c r="L931" s="21">
        <v>3360.4</v>
      </c>
      <c r="M931" s="21">
        <v>9409.2000000000007</v>
      </c>
      <c r="N931" s="21">
        <v>1783</v>
      </c>
    </row>
    <row r="932" spans="1:14" ht="10.050000000000001" customHeight="1">
      <c r="A932" s="18" t="s">
        <v>1084</v>
      </c>
      <c r="B932" s="19">
        <v>2023</v>
      </c>
      <c r="C932" s="18" t="s">
        <v>753</v>
      </c>
      <c r="D932" s="20">
        <v>9</v>
      </c>
      <c r="E932" s="21">
        <v>1247.3</v>
      </c>
      <c r="F932" s="21">
        <v>43.5</v>
      </c>
      <c r="G932" s="21">
        <v>1290.8</v>
      </c>
      <c r="H932" s="21">
        <v>13244.4</v>
      </c>
      <c r="I932" s="21">
        <v>220.8</v>
      </c>
      <c r="J932" s="21">
        <v>13465.2</v>
      </c>
      <c r="K932" s="21">
        <v>825.6</v>
      </c>
      <c r="L932" s="21">
        <v>109</v>
      </c>
      <c r="M932" s="21">
        <v>429</v>
      </c>
      <c r="N932" s="21">
        <v>167.7</v>
      </c>
    </row>
    <row r="933" spans="1:14" ht="10.050000000000001" customHeight="1">
      <c r="A933" s="18" t="s">
        <v>458</v>
      </c>
      <c r="B933" s="19">
        <v>2023</v>
      </c>
      <c r="C933" s="18" t="s">
        <v>753</v>
      </c>
      <c r="D933" s="20">
        <v>9</v>
      </c>
      <c r="E933" s="21">
        <v>394.2</v>
      </c>
      <c r="F933" s="21">
        <v>0</v>
      </c>
      <c r="G933" s="21">
        <v>394.2</v>
      </c>
      <c r="H933" s="21">
        <v>5988.4</v>
      </c>
      <c r="I933" s="21">
        <v>241.1</v>
      </c>
      <c r="J933" s="21">
        <v>6229.5</v>
      </c>
      <c r="K933" s="21">
        <v>446</v>
      </c>
      <c r="L933" s="21">
        <v>134.9</v>
      </c>
      <c r="M933" s="21">
        <v>147.69999999999999</v>
      </c>
      <c r="N933" s="21">
        <v>18.7</v>
      </c>
    </row>
    <row r="934" spans="1:14" ht="10.050000000000001" customHeight="1">
      <c r="A934" s="18" t="s">
        <v>433</v>
      </c>
      <c r="B934" s="19">
        <v>2023</v>
      </c>
      <c r="C934" s="18" t="s">
        <v>753</v>
      </c>
      <c r="D934" s="20">
        <v>9</v>
      </c>
      <c r="E934" s="21">
        <v>32956.5</v>
      </c>
      <c r="F934" s="21">
        <v>2394.6</v>
      </c>
      <c r="G934" s="21">
        <v>35351.1</v>
      </c>
      <c r="H934" s="21">
        <v>240582.9</v>
      </c>
      <c r="I934" s="21">
        <v>11067.6</v>
      </c>
      <c r="J934" s="21">
        <v>251650.5</v>
      </c>
      <c r="K934" s="21">
        <v>76266.399999999994</v>
      </c>
      <c r="L934" s="21">
        <v>5814.4</v>
      </c>
      <c r="M934" s="21">
        <v>19825.099999999999</v>
      </c>
      <c r="N934" s="21">
        <v>10047.200000000001</v>
      </c>
    </row>
    <row r="935" spans="1:14" ht="10.050000000000001" customHeight="1">
      <c r="A935" s="18" t="s">
        <v>471</v>
      </c>
      <c r="B935" s="19">
        <v>2023</v>
      </c>
      <c r="C935" s="18" t="s">
        <v>753</v>
      </c>
      <c r="D935" s="20">
        <v>9</v>
      </c>
      <c r="E935" s="21">
        <v>3837.4</v>
      </c>
      <c r="F935" s="21">
        <v>5.9</v>
      </c>
      <c r="G935" s="21">
        <v>3843.3</v>
      </c>
      <c r="H935" s="21">
        <v>14874.8</v>
      </c>
      <c r="I935" s="21">
        <v>5107.6000000000004</v>
      </c>
      <c r="J935" s="21">
        <v>19982.400000000001</v>
      </c>
      <c r="K935" s="21">
        <v>2118</v>
      </c>
      <c r="L935" s="21">
        <v>886.8</v>
      </c>
      <c r="M935" s="21">
        <v>1252.7</v>
      </c>
      <c r="N935" s="21">
        <v>137.4</v>
      </c>
    </row>
    <row r="936" spans="1:14" ht="10.050000000000001" customHeight="1">
      <c r="A936" s="18" t="s">
        <v>445</v>
      </c>
      <c r="B936" s="19">
        <v>2023</v>
      </c>
      <c r="C936" s="18" t="s">
        <v>753</v>
      </c>
      <c r="D936" s="20">
        <v>10</v>
      </c>
      <c r="E936" s="21">
        <v>6952.7</v>
      </c>
      <c r="F936" s="21">
        <v>1480.8</v>
      </c>
      <c r="G936" s="21">
        <v>8433.5</v>
      </c>
      <c r="H936" s="21">
        <v>80941</v>
      </c>
      <c r="I936" s="21">
        <v>3333.8</v>
      </c>
      <c r="J936" s="21">
        <v>84274.8</v>
      </c>
      <c r="K936" s="21">
        <v>17177.400000000001</v>
      </c>
      <c r="L936" s="21">
        <v>1122.5</v>
      </c>
      <c r="M936" s="21">
        <v>4528.8</v>
      </c>
      <c r="N936" s="21">
        <v>787.6</v>
      </c>
    </row>
    <row r="937" spans="1:14" ht="10.050000000000001" customHeight="1">
      <c r="A937" s="18" t="s">
        <v>1084</v>
      </c>
      <c r="B937" s="19">
        <v>2023</v>
      </c>
      <c r="C937" s="18" t="s">
        <v>753</v>
      </c>
      <c r="D937" s="20">
        <v>10</v>
      </c>
      <c r="E937" s="21">
        <v>441.4</v>
      </c>
      <c r="F937" s="21">
        <v>223.3</v>
      </c>
      <c r="G937" s="21">
        <v>664.7</v>
      </c>
      <c r="H937" s="21">
        <v>11713.9</v>
      </c>
      <c r="I937" s="21">
        <v>428.6</v>
      </c>
      <c r="J937" s="21">
        <v>12142.5</v>
      </c>
      <c r="K937" s="21">
        <v>687.4</v>
      </c>
      <c r="L937" s="21">
        <v>62.4</v>
      </c>
      <c r="M937" s="21">
        <v>123</v>
      </c>
      <c r="N937" s="21">
        <v>77.8</v>
      </c>
    </row>
    <row r="938" spans="1:14" ht="10.050000000000001" customHeight="1">
      <c r="A938" s="18" t="s">
        <v>458</v>
      </c>
      <c r="B938" s="19">
        <v>2023</v>
      </c>
      <c r="C938" s="18" t="s">
        <v>753</v>
      </c>
      <c r="D938" s="20">
        <v>10</v>
      </c>
      <c r="E938" s="21">
        <v>253.8</v>
      </c>
      <c r="F938" s="21">
        <v>0</v>
      </c>
      <c r="G938" s="21">
        <v>253.8</v>
      </c>
      <c r="H938" s="21">
        <v>6059.7</v>
      </c>
      <c r="I938" s="21">
        <v>233.1</v>
      </c>
      <c r="J938" s="21">
        <v>6292.8</v>
      </c>
      <c r="K938" s="21">
        <v>390</v>
      </c>
      <c r="L938" s="21">
        <v>137.4</v>
      </c>
      <c r="M938" s="21">
        <v>164.1</v>
      </c>
      <c r="N938" s="21">
        <v>29.4</v>
      </c>
    </row>
    <row r="939" spans="1:14" ht="10.050000000000001" customHeight="1">
      <c r="A939" s="18" t="s">
        <v>433</v>
      </c>
      <c r="B939" s="19">
        <v>2023</v>
      </c>
      <c r="C939" s="18" t="s">
        <v>753</v>
      </c>
      <c r="D939" s="20">
        <v>10</v>
      </c>
      <c r="E939" s="21">
        <v>20405.900000000001</v>
      </c>
      <c r="F939" s="21">
        <v>4773.1000000000004</v>
      </c>
      <c r="G939" s="21">
        <v>25179</v>
      </c>
      <c r="H939" s="21">
        <v>226222.9</v>
      </c>
      <c r="I939" s="21">
        <v>11362.2</v>
      </c>
      <c r="J939" s="21">
        <v>237585.1</v>
      </c>
      <c r="K939" s="21">
        <v>60939</v>
      </c>
      <c r="L939" s="21">
        <v>1825.3</v>
      </c>
      <c r="M939" s="21">
        <v>16625.099999999999</v>
      </c>
      <c r="N939" s="21">
        <v>575.1</v>
      </c>
    </row>
    <row r="940" spans="1:14" ht="10.050000000000001" customHeight="1">
      <c r="A940" s="18" t="s">
        <v>471</v>
      </c>
      <c r="B940" s="19">
        <v>2023</v>
      </c>
      <c r="C940" s="18" t="s">
        <v>753</v>
      </c>
      <c r="D940" s="20">
        <v>10</v>
      </c>
      <c r="E940" s="21">
        <v>3828.2</v>
      </c>
      <c r="F940" s="21">
        <v>2.4</v>
      </c>
      <c r="G940" s="21">
        <v>3830.6</v>
      </c>
      <c r="H940" s="21">
        <v>16383.3</v>
      </c>
      <c r="I940" s="21">
        <v>2432</v>
      </c>
      <c r="J940" s="21">
        <v>18815.3</v>
      </c>
      <c r="K940" s="21">
        <v>713.5</v>
      </c>
      <c r="L940" s="21">
        <v>193.3</v>
      </c>
      <c r="M940" s="21">
        <v>1579.6</v>
      </c>
      <c r="N940" s="21">
        <v>18.100000000000001</v>
      </c>
    </row>
    <row r="941" spans="1:14" ht="10.050000000000001" customHeight="1">
      <c r="A941" s="18" t="s">
        <v>445</v>
      </c>
      <c r="B941" s="19">
        <v>2023</v>
      </c>
      <c r="C941" s="18" t="s">
        <v>753</v>
      </c>
      <c r="D941" s="20">
        <v>11</v>
      </c>
      <c r="E941" s="21">
        <v>4745.1000000000004</v>
      </c>
      <c r="F941" s="21">
        <v>776.8</v>
      </c>
      <c r="G941" s="21">
        <v>5521.9</v>
      </c>
      <c r="H941" s="21">
        <v>74879.100000000006</v>
      </c>
      <c r="I941" s="21">
        <v>3385.4</v>
      </c>
      <c r="J941" s="21">
        <v>78264.5</v>
      </c>
      <c r="K941" s="21">
        <v>14252.9</v>
      </c>
      <c r="L941" s="21">
        <v>516.20000000000005</v>
      </c>
      <c r="M941" s="21">
        <v>2902.7</v>
      </c>
      <c r="N941" s="21">
        <v>535.9</v>
      </c>
    </row>
    <row r="942" spans="1:14" ht="10.050000000000001" customHeight="1">
      <c r="A942" s="18" t="s">
        <v>1084</v>
      </c>
      <c r="B942" s="19">
        <v>2023</v>
      </c>
      <c r="C942" s="18" t="s">
        <v>753</v>
      </c>
      <c r="D942" s="20">
        <v>11</v>
      </c>
      <c r="E942" s="21">
        <v>553.5</v>
      </c>
      <c r="F942" s="21">
        <v>439.4</v>
      </c>
      <c r="G942" s="21">
        <v>992.9</v>
      </c>
      <c r="H942" s="21">
        <v>10780.4</v>
      </c>
      <c r="I942" s="21">
        <v>696.5</v>
      </c>
      <c r="J942" s="21">
        <v>11476.9</v>
      </c>
      <c r="K942" s="21">
        <v>435.1</v>
      </c>
      <c r="L942" s="21">
        <v>16.7</v>
      </c>
      <c r="M942" s="21">
        <v>209.2</v>
      </c>
      <c r="N942" s="21">
        <v>61.7</v>
      </c>
    </row>
    <row r="943" spans="1:14" ht="10.050000000000001" customHeight="1">
      <c r="A943" s="18" t="s">
        <v>458</v>
      </c>
      <c r="B943" s="19">
        <v>2023</v>
      </c>
      <c r="C943" s="18" t="s">
        <v>753</v>
      </c>
      <c r="D943" s="20">
        <v>11</v>
      </c>
      <c r="E943" s="21">
        <v>95.2</v>
      </c>
      <c r="F943" s="21">
        <v>455</v>
      </c>
      <c r="G943" s="21">
        <v>550.20000000000005</v>
      </c>
      <c r="H943" s="21">
        <v>5574.7</v>
      </c>
      <c r="I943" s="21">
        <v>501.5</v>
      </c>
      <c r="J943" s="21">
        <v>6076.2</v>
      </c>
      <c r="K943" s="21">
        <v>287.3</v>
      </c>
      <c r="L943" s="21">
        <v>7</v>
      </c>
      <c r="M943" s="21">
        <v>95.2</v>
      </c>
      <c r="N943" s="21">
        <v>14.4</v>
      </c>
    </row>
    <row r="944" spans="1:14" ht="10.050000000000001" customHeight="1">
      <c r="A944" s="18" t="s">
        <v>433</v>
      </c>
      <c r="B944" s="19">
        <v>2023</v>
      </c>
      <c r="C944" s="18" t="s">
        <v>753</v>
      </c>
      <c r="D944" s="20">
        <v>11</v>
      </c>
      <c r="E944" s="21">
        <v>17536.599999999999</v>
      </c>
      <c r="F944" s="21">
        <v>4921.3999999999996</v>
      </c>
      <c r="G944" s="21">
        <v>22458</v>
      </c>
      <c r="H944" s="21">
        <v>211859.5</v>
      </c>
      <c r="I944" s="21">
        <v>11389.7</v>
      </c>
      <c r="J944" s="21">
        <v>223249.2</v>
      </c>
      <c r="K944" s="21">
        <v>47836.6</v>
      </c>
      <c r="L944" s="21">
        <v>985.3</v>
      </c>
      <c r="M944" s="21">
        <v>13477.1</v>
      </c>
      <c r="N944" s="21">
        <v>612.9</v>
      </c>
    </row>
    <row r="945" spans="1:14" ht="10.050000000000001" customHeight="1">
      <c r="A945" s="18" t="s">
        <v>471</v>
      </c>
      <c r="B945" s="19">
        <v>2023</v>
      </c>
      <c r="C945" s="18" t="s">
        <v>753</v>
      </c>
      <c r="D945" s="20">
        <v>11</v>
      </c>
      <c r="E945" s="21">
        <v>337.3</v>
      </c>
      <c r="F945" s="21">
        <v>9.1999999999999993</v>
      </c>
      <c r="G945" s="21">
        <v>346.5</v>
      </c>
      <c r="H945" s="21">
        <v>13230.7</v>
      </c>
      <c r="I945" s="21">
        <v>2013.1</v>
      </c>
      <c r="J945" s="21">
        <v>15243.8</v>
      </c>
      <c r="K945" s="21">
        <v>640.29999999999995</v>
      </c>
      <c r="L945" s="21">
        <v>33.1</v>
      </c>
      <c r="M945" s="21">
        <v>78.099999999999994</v>
      </c>
      <c r="N945" s="21">
        <v>28.1</v>
      </c>
    </row>
    <row r="946" spans="1:14" ht="10.050000000000001" customHeight="1">
      <c r="A946" s="18" t="s">
        <v>445</v>
      </c>
      <c r="B946" s="19">
        <v>2023</v>
      </c>
      <c r="C946" s="18" t="s">
        <v>753</v>
      </c>
      <c r="D946" s="20">
        <v>12</v>
      </c>
      <c r="E946" s="21">
        <v>4633.8</v>
      </c>
      <c r="F946" s="21">
        <v>619.70000000000005</v>
      </c>
      <c r="G946" s="21">
        <v>5253.5</v>
      </c>
      <c r="H946" s="21">
        <v>67786.600000000006</v>
      </c>
      <c r="I946" s="21">
        <v>3229.2</v>
      </c>
      <c r="J946" s="21">
        <v>71015.8</v>
      </c>
      <c r="K946" s="21">
        <v>11840.4</v>
      </c>
      <c r="L946" s="21">
        <v>493.4</v>
      </c>
      <c r="M946" s="21">
        <v>2423.3000000000002</v>
      </c>
      <c r="N946" s="21">
        <v>493.3</v>
      </c>
    </row>
    <row r="947" spans="1:14" ht="10.050000000000001" customHeight="1">
      <c r="A947" s="18" t="s">
        <v>1084</v>
      </c>
      <c r="B947" s="19">
        <v>2023</v>
      </c>
      <c r="C947" s="18" t="s">
        <v>753</v>
      </c>
      <c r="D947" s="20">
        <v>12</v>
      </c>
      <c r="E947" s="21">
        <v>168</v>
      </c>
      <c r="F947" s="21">
        <v>269.2</v>
      </c>
      <c r="G947" s="21">
        <v>437.2</v>
      </c>
      <c r="H947" s="21">
        <v>10458.799999999999</v>
      </c>
      <c r="I947" s="21">
        <v>903.7</v>
      </c>
      <c r="J947" s="21">
        <v>11362.5</v>
      </c>
      <c r="K947" s="21">
        <v>433.1</v>
      </c>
      <c r="L947" s="21">
        <v>26</v>
      </c>
      <c r="M947" s="21">
        <v>25.1</v>
      </c>
      <c r="N947" s="21">
        <v>0.8</v>
      </c>
    </row>
    <row r="948" spans="1:14" ht="10.050000000000001" customHeight="1">
      <c r="A948" s="18" t="s">
        <v>458</v>
      </c>
      <c r="B948" s="19">
        <v>2023</v>
      </c>
      <c r="C948" s="18" t="s">
        <v>753</v>
      </c>
      <c r="D948" s="20">
        <v>12</v>
      </c>
      <c r="E948" s="21">
        <v>10.6</v>
      </c>
      <c r="F948" s="21">
        <v>0</v>
      </c>
      <c r="G948" s="21">
        <v>10.6</v>
      </c>
      <c r="H948" s="21">
        <v>5186.8999999999996</v>
      </c>
      <c r="I948" s="21">
        <v>501.5</v>
      </c>
      <c r="J948" s="21">
        <v>5688.4</v>
      </c>
      <c r="K948" s="21">
        <v>243.7</v>
      </c>
      <c r="L948" s="21">
        <v>0</v>
      </c>
      <c r="M948" s="21">
        <v>6.4</v>
      </c>
      <c r="N948" s="21">
        <v>37.1</v>
      </c>
    </row>
    <row r="949" spans="1:14" ht="10.050000000000001" customHeight="1">
      <c r="A949" s="18" t="s">
        <v>433</v>
      </c>
      <c r="B949" s="19">
        <v>2023</v>
      </c>
      <c r="C949" s="18" t="s">
        <v>753</v>
      </c>
      <c r="D949" s="20">
        <v>12</v>
      </c>
      <c r="E949" s="21">
        <v>12411.7</v>
      </c>
      <c r="F949" s="21">
        <v>2472.3000000000002</v>
      </c>
      <c r="G949" s="21">
        <v>14884</v>
      </c>
      <c r="H949" s="21">
        <v>196496.1</v>
      </c>
      <c r="I949" s="21">
        <v>12212.2</v>
      </c>
      <c r="J949" s="21">
        <v>208708.3</v>
      </c>
      <c r="K949" s="21">
        <v>39731.599999999999</v>
      </c>
      <c r="L949" s="21">
        <v>992.5</v>
      </c>
      <c r="M949" s="21">
        <v>8830.9</v>
      </c>
      <c r="N949" s="21">
        <v>270.2</v>
      </c>
    </row>
    <row r="950" spans="1:14" ht="10.050000000000001" customHeight="1">
      <c r="A950" s="18" t="s">
        <v>471</v>
      </c>
      <c r="B950" s="19">
        <v>2023</v>
      </c>
      <c r="C950" s="18" t="s">
        <v>753</v>
      </c>
      <c r="D950" s="20">
        <v>12</v>
      </c>
      <c r="E950" s="21">
        <v>267.89999999999998</v>
      </c>
      <c r="F950" s="21">
        <v>0</v>
      </c>
      <c r="G950" s="21">
        <v>267.89999999999998</v>
      </c>
      <c r="H950" s="21">
        <v>12133.4</v>
      </c>
      <c r="I950" s="21">
        <v>1677</v>
      </c>
      <c r="J950" s="21">
        <v>13810.4</v>
      </c>
      <c r="K950" s="21">
        <v>632.20000000000005</v>
      </c>
      <c r="L950" s="21">
        <v>96.4</v>
      </c>
      <c r="M950" s="21">
        <v>83.3</v>
      </c>
      <c r="N950" s="21">
        <v>21.2</v>
      </c>
    </row>
    <row r="951" spans="1:14" ht="10.050000000000001" customHeight="1">
      <c r="A951" s="18" t="s">
        <v>445</v>
      </c>
      <c r="B951" s="19">
        <v>2024</v>
      </c>
      <c r="C951" s="18" t="s">
        <v>753</v>
      </c>
      <c r="D951" s="20">
        <v>1</v>
      </c>
      <c r="E951" s="21">
        <v>4508.2</v>
      </c>
      <c r="F951" s="21">
        <v>567.1</v>
      </c>
      <c r="G951" s="21">
        <v>5075.3</v>
      </c>
      <c r="H951" s="21">
        <v>56029.4</v>
      </c>
      <c r="I951" s="21">
        <v>3067.6</v>
      </c>
      <c r="J951" s="21">
        <v>59097</v>
      </c>
      <c r="K951" s="21">
        <v>9338.2000000000007</v>
      </c>
      <c r="L951" s="21">
        <v>484.9</v>
      </c>
      <c r="M951" s="21">
        <v>2574.8000000000002</v>
      </c>
      <c r="N951" s="21">
        <v>462.6</v>
      </c>
    </row>
    <row r="952" spans="1:14" ht="10.050000000000001" customHeight="1">
      <c r="A952" s="18" t="s">
        <v>1084</v>
      </c>
      <c r="B952" s="19">
        <v>2024</v>
      </c>
      <c r="C952" s="18" t="s">
        <v>753</v>
      </c>
      <c r="D952" s="20">
        <v>1</v>
      </c>
      <c r="E952" s="21">
        <v>159.5</v>
      </c>
      <c r="F952" s="21">
        <v>412.8</v>
      </c>
      <c r="G952" s="21">
        <v>572.29999999999995</v>
      </c>
      <c r="H952" s="21">
        <v>9131.7999999999993</v>
      </c>
      <c r="I952" s="21">
        <v>519.20000000000005</v>
      </c>
      <c r="J952" s="21">
        <v>9651</v>
      </c>
      <c r="K952" s="21">
        <v>418.4</v>
      </c>
      <c r="L952" s="21">
        <v>0</v>
      </c>
      <c r="M952" s="21">
        <v>13</v>
      </c>
      <c r="N952" s="21">
        <v>1.6</v>
      </c>
    </row>
    <row r="953" spans="1:14" ht="10.050000000000001" customHeight="1">
      <c r="A953" s="18" t="s">
        <v>458</v>
      </c>
      <c r="B953" s="19">
        <v>2024</v>
      </c>
      <c r="C953" s="18" t="s">
        <v>753</v>
      </c>
      <c r="D953" s="20">
        <v>1</v>
      </c>
      <c r="E953" s="21">
        <v>61.9</v>
      </c>
      <c r="F953" s="21">
        <v>0</v>
      </c>
      <c r="G953" s="21">
        <v>61.9</v>
      </c>
      <c r="H953" s="21">
        <v>4628.6000000000004</v>
      </c>
      <c r="I953" s="21">
        <v>448.9</v>
      </c>
      <c r="J953" s="21">
        <v>5077.5</v>
      </c>
      <c r="K953" s="21">
        <v>231.4</v>
      </c>
      <c r="L953" s="21">
        <v>77</v>
      </c>
      <c r="M953" s="21">
        <v>58.1</v>
      </c>
      <c r="N953" s="21">
        <v>31.2</v>
      </c>
    </row>
    <row r="954" spans="1:14" ht="10.050000000000001" customHeight="1">
      <c r="A954" s="18" t="s">
        <v>433</v>
      </c>
      <c r="B954" s="19">
        <v>2024</v>
      </c>
      <c r="C954" s="18" t="s">
        <v>753</v>
      </c>
      <c r="D954" s="20">
        <v>1</v>
      </c>
      <c r="E954" s="21">
        <v>11070.4</v>
      </c>
      <c r="F954" s="21">
        <v>1589.3</v>
      </c>
      <c r="G954" s="21">
        <v>12659.7</v>
      </c>
      <c r="H954" s="21">
        <v>168003.20000000001</v>
      </c>
      <c r="I954" s="21">
        <v>9887.2000000000007</v>
      </c>
      <c r="J954" s="21">
        <v>177890.4</v>
      </c>
      <c r="K954" s="21">
        <v>31431.1</v>
      </c>
      <c r="L954" s="21">
        <v>526.5</v>
      </c>
      <c r="M954" s="21">
        <v>8335.6</v>
      </c>
      <c r="N954" s="21">
        <v>467.5</v>
      </c>
    </row>
    <row r="955" spans="1:14" ht="10.050000000000001" customHeight="1">
      <c r="A955" s="18" t="s">
        <v>471</v>
      </c>
      <c r="B955" s="19">
        <v>2024</v>
      </c>
      <c r="C955" s="18" t="s">
        <v>753</v>
      </c>
      <c r="D955" s="20">
        <v>1</v>
      </c>
      <c r="E955" s="21">
        <v>270.89999999999998</v>
      </c>
      <c r="F955" s="21">
        <v>3.9</v>
      </c>
      <c r="G955" s="21">
        <v>274.8</v>
      </c>
      <c r="H955" s="21">
        <v>10208.6</v>
      </c>
      <c r="I955" s="21">
        <v>585.29999999999995</v>
      </c>
      <c r="J955" s="21">
        <v>10793.9</v>
      </c>
      <c r="K955" s="21">
        <v>576.1</v>
      </c>
      <c r="L955" s="21">
        <v>0</v>
      </c>
      <c r="M955" s="21">
        <v>50.4</v>
      </c>
      <c r="N955" s="21">
        <v>5.7</v>
      </c>
    </row>
    <row r="956" spans="1:14" ht="10.050000000000001" customHeight="1">
      <c r="A956" s="18" t="s">
        <v>445</v>
      </c>
      <c r="B956" s="19">
        <v>2024</v>
      </c>
      <c r="C956" s="18" t="s">
        <v>753</v>
      </c>
      <c r="D956" s="20">
        <v>2</v>
      </c>
      <c r="E956" s="21">
        <v>4483.5</v>
      </c>
      <c r="F956" s="21">
        <v>26</v>
      </c>
      <c r="G956" s="21">
        <v>4509.5</v>
      </c>
      <c r="H956" s="21">
        <v>47403</v>
      </c>
      <c r="I956" s="21">
        <v>2104.6</v>
      </c>
      <c r="J956" s="21">
        <v>49507.6</v>
      </c>
      <c r="K956" s="21">
        <v>7243.5</v>
      </c>
      <c r="L956" s="21">
        <v>643.4</v>
      </c>
      <c r="M956" s="21">
        <v>2362.4</v>
      </c>
      <c r="N956" s="21">
        <v>315.39999999999998</v>
      </c>
    </row>
    <row r="957" spans="1:14" ht="10.050000000000001" customHeight="1">
      <c r="A957" s="18" t="s">
        <v>1084</v>
      </c>
      <c r="B957" s="19">
        <v>2024</v>
      </c>
      <c r="C957" s="18" t="s">
        <v>753</v>
      </c>
      <c r="D957" s="20">
        <v>2</v>
      </c>
      <c r="E957" s="21">
        <v>149.80000000000001</v>
      </c>
      <c r="F957" s="21">
        <v>192.9</v>
      </c>
      <c r="G957" s="21">
        <v>342.7</v>
      </c>
      <c r="H957" s="21">
        <v>8046.4</v>
      </c>
      <c r="I957" s="21">
        <v>268.10000000000002</v>
      </c>
      <c r="J957" s="21">
        <v>8314.5</v>
      </c>
      <c r="K957" s="21">
        <v>335.4</v>
      </c>
      <c r="L957" s="21">
        <v>0</v>
      </c>
      <c r="M957" s="21">
        <v>59.5</v>
      </c>
      <c r="N957" s="21">
        <v>23.4</v>
      </c>
    </row>
    <row r="958" spans="1:14" ht="10.050000000000001" customHeight="1">
      <c r="A958" s="18" t="s">
        <v>458</v>
      </c>
      <c r="B958" s="19">
        <v>2024</v>
      </c>
      <c r="C958" s="18" t="s">
        <v>753</v>
      </c>
      <c r="D958" s="20">
        <v>2</v>
      </c>
      <c r="E958" s="21">
        <v>26.8</v>
      </c>
      <c r="F958" s="21">
        <v>18.2</v>
      </c>
      <c r="G958" s="21">
        <v>45</v>
      </c>
      <c r="H958" s="21">
        <v>4172</v>
      </c>
      <c r="I958" s="21">
        <v>412.5</v>
      </c>
      <c r="J958" s="21">
        <v>4584.5</v>
      </c>
      <c r="K958" s="21">
        <v>250.2</v>
      </c>
      <c r="L958" s="21">
        <v>22.2</v>
      </c>
      <c r="M958" s="21">
        <v>1</v>
      </c>
      <c r="N958" s="21">
        <v>2.5</v>
      </c>
    </row>
    <row r="959" spans="1:14" ht="10.050000000000001" customHeight="1">
      <c r="A959" s="18" t="s">
        <v>433</v>
      </c>
      <c r="B959" s="19">
        <v>2024</v>
      </c>
      <c r="C959" s="18" t="s">
        <v>753</v>
      </c>
      <c r="D959" s="20">
        <v>2</v>
      </c>
      <c r="E959" s="21">
        <v>11176.2</v>
      </c>
      <c r="F959" s="21">
        <v>1013.2</v>
      </c>
      <c r="G959" s="21">
        <v>12189.4</v>
      </c>
      <c r="H959" s="21">
        <v>148114.70000000001</v>
      </c>
      <c r="I959" s="21">
        <v>7916.5</v>
      </c>
      <c r="J959" s="21">
        <v>156031.20000000001</v>
      </c>
      <c r="K959" s="21">
        <v>24958.799999999999</v>
      </c>
      <c r="L959" s="21">
        <v>718.6</v>
      </c>
      <c r="M959" s="21">
        <v>6976.4</v>
      </c>
      <c r="N959" s="21">
        <v>238.6</v>
      </c>
    </row>
    <row r="960" spans="1:14" ht="10.050000000000001" customHeight="1">
      <c r="A960" s="18" t="s">
        <v>471</v>
      </c>
      <c r="B960" s="19">
        <v>2024</v>
      </c>
      <c r="C960" s="18" t="s">
        <v>753</v>
      </c>
      <c r="D960" s="20">
        <v>2</v>
      </c>
      <c r="E960" s="21">
        <v>377.4</v>
      </c>
      <c r="F960" s="21">
        <v>0</v>
      </c>
      <c r="G960" s="21">
        <v>377.4</v>
      </c>
      <c r="H960" s="21">
        <v>7914.5</v>
      </c>
      <c r="I960" s="21">
        <v>413</v>
      </c>
      <c r="J960" s="21">
        <v>8327.5</v>
      </c>
      <c r="K960" s="21">
        <v>530.6</v>
      </c>
      <c r="L960" s="21">
        <v>242.3</v>
      </c>
      <c r="M960" s="21">
        <v>287.89999999999998</v>
      </c>
      <c r="N960" s="21">
        <v>0</v>
      </c>
    </row>
    <row r="961" spans="1:14" ht="10.050000000000001" customHeight="1">
      <c r="A961" s="18" t="s">
        <v>445</v>
      </c>
      <c r="B961" s="19">
        <v>2024</v>
      </c>
      <c r="C961" s="18" t="s">
        <v>753</v>
      </c>
      <c r="D961" s="20">
        <v>3</v>
      </c>
      <c r="E961" s="21">
        <v>3779.3</v>
      </c>
      <c r="F961" s="21">
        <v>0</v>
      </c>
      <c r="G961" s="21">
        <v>3779.3</v>
      </c>
      <c r="H961" s="21">
        <v>41444.6</v>
      </c>
      <c r="I961" s="21">
        <v>1847</v>
      </c>
      <c r="J961" s="21">
        <v>43291.6</v>
      </c>
      <c r="K961" s="21">
        <v>5746.2</v>
      </c>
      <c r="L961" s="21">
        <v>294.10000000000002</v>
      </c>
      <c r="M961" s="21">
        <v>1687.1</v>
      </c>
      <c r="N961" s="21">
        <v>104.8</v>
      </c>
    </row>
    <row r="962" spans="1:14" ht="10.050000000000001" customHeight="1">
      <c r="A962" s="18" t="s">
        <v>1084</v>
      </c>
      <c r="B962" s="19">
        <v>2024</v>
      </c>
      <c r="C962" s="18" t="s">
        <v>753</v>
      </c>
      <c r="D962" s="20">
        <v>3</v>
      </c>
      <c r="E962" s="21">
        <v>182.2</v>
      </c>
      <c r="F962" s="21">
        <v>0</v>
      </c>
      <c r="G962" s="21">
        <v>182.2</v>
      </c>
      <c r="H962" s="21">
        <v>6448.8</v>
      </c>
      <c r="I962" s="21">
        <v>99.4</v>
      </c>
      <c r="J962" s="21">
        <v>6548.2</v>
      </c>
      <c r="K962" s="21">
        <v>326.3</v>
      </c>
      <c r="L962" s="21">
        <v>3</v>
      </c>
      <c r="M962" s="21">
        <v>0</v>
      </c>
      <c r="N962" s="21">
        <v>12.1</v>
      </c>
    </row>
    <row r="963" spans="1:14" ht="10.050000000000001" customHeight="1">
      <c r="A963" s="18" t="s">
        <v>458</v>
      </c>
      <c r="B963" s="19">
        <v>2024</v>
      </c>
      <c r="C963" s="18" t="s">
        <v>753</v>
      </c>
      <c r="D963" s="20">
        <v>3</v>
      </c>
      <c r="E963" s="21">
        <v>58.7</v>
      </c>
      <c r="F963" s="21">
        <v>0</v>
      </c>
      <c r="G963" s="21">
        <v>58.7</v>
      </c>
      <c r="H963" s="21">
        <v>3731.5</v>
      </c>
      <c r="I963" s="21">
        <v>316.5</v>
      </c>
      <c r="J963" s="21">
        <v>4048</v>
      </c>
      <c r="K963" s="21">
        <v>167.4</v>
      </c>
      <c r="L963" s="21">
        <v>0</v>
      </c>
      <c r="M963" s="21">
        <v>58.7</v>
      </c>
      <c r="N963" s="21">
        <v>24.1</v>
      </c>
    </row>
    <row r="964" spans="1:14" ht="10.050000000000001" customHeight="1">
      <c r="A964" s="18" t="s">
        <v>433</v>
      </c>
      <c r="B964" s="19">
        <v>2024</v>
      </c>
      <c r="C964" s="18" t="s">
        <v>753</v>
      </c>
      <c r="D964" s="20">
        <v>3</v>
      </c>
      <c r="E964" s="21">
        <v>10566</v>
      </c>
      <c r="F964" s="21">
        <v>436.9</v>
      </c>
      <c r="G964" s="21">
        <v>11002.9</v>
      </c>
      <c r="H964" s="21">
        <v>123054</v>
      </c>
      <c r="I964" s="21">
        <v>6789.5</v>
      </c>
      <c r="J964" s="21">
        <v>129843.5</v>
      </c>
      <c r="K964" s="21">
        <v>18886.2</v>
      </c>
      <c r="L964" s="21">
        <v>1449.8</v>
      </c>
      <c r="M964" s="21">
        <v>7195.7</v>
      </c>
      <c r="N964" s="21">
        <v>387.9</v>
      </c>
    </row>
    <row r="965" spans="1:14" ht="10.050000000000001" customHeight="1">
      <c r="A965" s="18" t="s">
        <v>471</v>
      </c>
      <c r="B965" s="19">
        <v>2024</v>
      </c>
      <c r="C965" s="18" t="s">
        <v>753</v>
      </c>
      <c r="D965" s="20">
        <v>3</v>
      </c>
      <c r="E965" s="21">
        <v>423.5</v>
      </c>
      <c r="F965" s="21">
        <v>0</v>
      </c>
      <c r="G965" s="21">
        <v>423.5</v>
      </c>
      <c r="H965" s="21">
        <v>7138.9</v>
      </c>
      <c r="I965" s="21">
        <v>421.3</v>
      </c>
      <c r="J965" s="21">
        <v>7560.2</v>
      </c>
      <c r="K965" s="21">
        <v>259.89999999999998</v>
      </c>
      <c r="L965" s="21">
        <v>0</v>
      </c>
      <c r="M965" s="21">
        <v>270.7</v>
      </c>
      <c r="N965" s="21">
        <v>0</v>
      </c>
    </row>
    <row r="966" spans="1:14" ht="10.050000000000001" customHeight="1">
      <c r="A966" s="18" t="s">
        <v>445</v>
      </c>
      <c r="B966" s="19">
        <v>2024</v>
      </c>
      <c r="C966" s="18" t="s">
        <v>753</v>
      </c>
      <c r="D966" s="20">
        <v>4</v>
      </c>
      <c r="E966" s="21">
        <v>3529.5</v>
      </c>
      <c r="F966" s="21">
        <v>0</v>
      </c>
      <c r="G966" s="21">
        <v>3529.5</v>
      </c>
      <c r="H966" s="21">
        <v>33885.199999999997</v>
      </c>
      <c r="I966" s="21">
        <v>1755.6</v>
      </c>
      <c r="J966" s="21">
        <v>35640.800000000003</v>
      </c>
      <c r="K966" s="21">
        <v>3954.1</v>
      </c>
      <c r="L966" s="21">
        <v>324.60000000000002</v>
      </c>
      <c r="M966" s="21">
        <v>1929.2</v>
      </c>
      <c r="N966" s="21">
        <v>190.9</v>
      </c>
    </row>
    <row r="967" spans="1:14" ht="10.050000000000001" customHeight="1">
      <c r="A967" s="18" t="s">
        <v>1084</v>
      </c>
      <c r="B967" s="19">
        <v>2024</v>
      </c>
      <c r="C967" s="18" t="s">
        <v>753</v>
      </c>
      <c r="D967" s="20">
        <v>4</v>
      </c>
      <c r="E967" s="21">
        <v>138.80000000000001</v>
      </c>
      <c r="F967" s="21">
        <v>0</v>
      </c>
      <c r="G967" s="21">
        <v>138.80000000000001</v>
      </c>
      <c r="H967" s="21">
        <v>5019.1000000000004</v>
      </c>
      <c r="I967" s="21">
        <v>85.1</v>
      </c>
      <c r="J967" s="21">
        <v>5104.2</v>
      </c>
      <c r="K967" s="21">
        <v>323.10000000000002</v>
      </c>
      <c r="L967" s="21">
        <v>5.8</v>
      </c>
      <c r="M967" s="21">
        <v>9</v>
      </c>
      <c r="N967" s="21">
        <v>0</v>
      </c>
    </row>
    <row r="968" spans="1:14" ht="10.050000000000001" customHeight="1">
      <c r="A968" s="18" t="s">
        <v>458</v>
      </c>
      <c r="B968" s="19">
        <v>2024</v>
      </c>
      <c r="C968" s="18" t="s">
        <v>753</v>
      </c>
      <c r="D968" s="20">
        <v>4</v>
      </c>
      <c r="E968" s="21">
        <v>37.799999999999997</v>
      </c>
      <c r="F968" s="21">
        <v>0</v>
      </c>
      <c r="G968" s="21">
        <v>37.799999999999997</v>
      </c>
      <c r="H968" s="21">
        <v>3145.1</v>
      </c>
      <c r="I968" s="21">
        <v>316.5</v>
      </c>
      <c r="J968" s="21">
        <v>3461.6</v>
      </c>
      <c r="K968" s="21">
        <v>116</v>
      </c>
      <c r="L968" s="21">
        <v>0</v>
      </c>
      <c r="M968" s="21">
        <v>30.1</v>
      </c>
      <c r="N968" s="21">
        <v>21.2</v>
      </c>
    </row>
    <row r="969" spans="1:14" ht="10.050000000000001" customHeight="1">
      <c r="A969" s="18" t="s">
        <v>433</v>
      </c>
      <c r="B969" s="19">
        <v>2024</v>
      </c>
      <c r="C969" s="18" t="s">
        <v>753</v>
      </c>
      <c r="D969" s="20">
        <v>4</v>
      </c>
      <c r="E969" s="21">
        <v>11578.9</v>
      </c>
      <c r="F969" s="21">
        <v>659.9</v>
      </c>
      <c r="G969" s="21">
        <v>12238.8</v>
      </c>
      <c r="H969" s="21">
        <v>101665.8</v>
      </c>
      <c r="I969" s="21">
        <v>6220.7</v>
      </c>
      <c r="J969" s="21">
        <v>107886.5</v>
      </c>
      <c r="K969" s="21">
        <v>11007.2</v>
      </c>
      <c r="L969" s="21">
        <v>826.6</v>
      </c>
      <c r="M969" s="21">
        <v>8194.4</v>
      </c>
      <c r="N969" s="21">
        <v>524.79999999999995</v>
      </c>
    </row>
    <row r="970" spans="1:14" ht="10.050000000000001" customHeight="1">
      <c r="A970" s="18" t="s">
        <v>471</v>
      </c>
      <c r="B970" s="19">
        <v>2024</v>
      </c>
      <c r="C970" s="18" t="s">
        <v>753</v>
      </c>
      <c r="D970" s="20">
        <v>4</v>
      </c>
      <c r="E970" s="21">
        <v>13</v>
      </c>
      <c r="F970" s="21">
        <v>0</v>
      </c>
      <c r="G970" s="21">
        <v>13</v>
      </c>
      <c r="H970" s="21">
        <v>4894.2</v>
      </c>
      <c r="I970" s="21">
        <v>421.4</v>
      </c>
      <c r="J970" s="21">
        <v>5315.6</v>
      </c>
      <c r="K970" s="21">
        <v>217.8</v>
      </c>
      <c r="L970" s="21">
        <v>0</v>
      </c>
      <c r="M970" s="21">
        <v>0</v>
      </c>
      <c r="N970" s="21">
        <v>42.1</v>
      </c>
    </row>
    <row r="971" spans="1:14" ht="10.050000000000001" customHeight="1">
      <c r="A971" s="18" t="s">
        <v>445</v>
      </c>
      <c r="B971" s="19">
        <v>2024</v>
      </c>
      <c r="C971" s="18" t="s">
        <v>753</v>
      </c>
      <c r="D971" s="20">
        <v>5</v>
      </c>
      <c r="E971" s="21">
        <v>2846.7</v>
      </c>
      <c r="F971" s="21">
        <v>43.8</v>
      </c>
      <c r="G971" s="21">
        <v>2890.5</v>
      </c>
      <c r="H971" s="21">
        <v>28420.2</v>
      </c>
      <c r="I971" s="21">
        <v>1506.9</v>
      </c>
      <c r="J971" s="21">
        <v>29927.1</v>
      </c>
      <c r="K971" s="21">
        <v>2066.8000000000002</v>
      </c>
      <c r="L971" s="21">
        <v>256.60000000000002</v>
      </c>
      <c r="M971" s="21">
        <v>1952.2</v>
      </c>
      <c r="N971" s="21">
        <v>207.6</v>
      </c>
    </row>
    <row r="972" spans="1:14" ht="10.050000000000001" customHeight="1">
      <c r="A972" s="18" t="s">
        <v>1084</v>
      </c>
      <c r="B972" s="19">
        <v>2024</v>
      </c>
      <c r="C972" s="18" t="s">
        <v>753</v>
      </c>
      <c r="D972" s="20">
        <v>5</v>
      </c>
      <c r="E972" s="21">
        <v>62.7</v>
      </c>
      <c r="F972" s="21">
        <v>0</v>
      </c>
      <c r="G972" s="21">
        <v>62.7</v>
      </c>
      <c r="H972" s="21">
        <v>4487.8999999999996</v>
      </c>
      <c r="I972" s="21">
        <v>83.9</v>
      </c>
      <c r="J972" s="21">
        <v>4571.8</v>
      </c>
      <c r="K972" s="21">
        <v>315.39999999999998</v>
      </c>
      <c r="L972" s="21">
        <v>0</v>
      </c>
      <c r="M972" s="21">
        <v>3.7</v>
      </c>
      <c r="N972" s="21">
        <v>4</v>
      </c>
    </row>
    <row r="973" spans="1:14" ht="10.050000000000001" customHeight="1">
      <c r="A973" s="18" t="s">
        <v>458</v>
      </c>
      <c r="B973" s="19">
        <v>2024</v>
      </c>
      <c r="C973" s="18" t="s">
        <v>753</v>
      </c>
      <c r="D973" s="20">
        <v>5</v>
      </c>
      <c r="E973" s="21">
        <v>1</v>
      </c>
      <c r="F973" s="21">
        <v>0</v>
      </c>
      <c r="G973" s="21">
        <v>1</v>
      </c>
      <c r="H973" s="21">
        <v>2674.8</v>
      </c>
      <c r="I973" s="21">
        <v>316.5</v>
      </c>
      <c r="J973" s="21">
        <v>2991.3</v>
      </c>
      <c r="K973" s="21">
        <v>102.9</v>
      </c>
      <c r="L973" s="21">
        <v>0</v>
      </c>
      <c r="M973" s="21">
        <v>1</v>
      </c>
      <c r="N973" s="21">
        <v>12</v>
      </c>
    </row>
    <row r="974" spans="1:14" ht="10.050000000000001" customHeight="1">
      <c r="A974" s="18" t="s">
        <v>433</v>
      </c>
      <c r="B974" s="19">
        <v>2024</v>
      </c>
      <c r="C974" s="18" t="s">
        <v>753</v>
      </c>
      <c r="D974" s="20">
        <v>5</v>
      </c>
      <c r="E974" s="21">
        <v>8983.6</v>
      </c>
      <c r="F974" s="21">
        <v>338.7</v>
      </c>
      <c r="G974" s="21">
        <v>9322.2999999999993</v>
      </c>
      <c r="H974" s="21">
        <v>82364.800000000003</v>
      </c>
      <c r="I974" s="21">
        <v>5615.2</v>
      </c>
      <c r="J974" s="21">
        <v>87980</v>
      </c>
      <c r="K974" s="21">
        <v>4584.2</v>
      </c>
      <c r="L974" s="21">
        <v>630.70000000000005</v>
      </c>
      <c r="M974" s="21">
        <v>6785.8</v>
      </c>
      <c r="N974" s="21">
        <v>265.5</v>
      </c>
    </row>
    <row r="975" spans="1:14" ht="10.050000000000001" customHeight="1">
      <c r="A975" s="18" t="s">
        <v>471</v>
      </c>
      <c r="B975" s="19">
        <v>2024</v>
      </c>
      <c r="C975" s="18" t="s">
        <v>753</v>
      </c>
      <c r="D975" s="20">
        <v>5</v>
      </c>
      <c r="E975" s="21">
        <v>5.0999999999999996</v>
      </c>
      <c r="F975" s="21">
        <v>0</v>
      </c>
      <c r="G975" s="21">
        <v>5.0999999999999996</v>
      </c>
      <c r="H975" s="21">
        <v>4467.8</v>
      </c>
      <c r="I975" s="21">
        <v>354.5</v>
      </c>
      <c r="J975" s="21">
        <v>4822.3</v>
      </c>
      <c r="K975" s="21">
        <v>217.8</v>
      </c>
      <c r="L975" s="21">
        <v>1.5</v>
      </c>
      <c r="M975" s="21">
        <v>1.5</v>
      </c>
      <c r="N975" s="21">
        <v>0</v>
      </c>
    </row>
    <row r="976" spans="1:14" ht="10.050000000000001" customHeight="1">
      <c r="A976" s="18" t="s">
        <v>445</v>
      </c>
      <c r="B976" s="19">
        <v>2024</v>
      </c>
      <c r="C976" s="18" t="s">
        <v>753</v>
      </c>
      <c r="D976" s="20">
        <v>6</v>
      </c>
      <c r="E976" s="21">
        <v>1801.4</v>
      </c>
      <c r="F976" s="21">
        <v>3.8</v>
      </c>
      <c r="G976" s="21">
        <v>1805.2</v>
      </c>
      <c r="H976" s="21">
        <v>17507.3</v>
      </c>
      <c r="I976" s="21">
        <v>1209.5</v>
      </c>
      <c r="J976" s="21">
        <v>18716.8</v>
      </c>
      <c r="K976" s="21">
        <v>1406</v>
      </c>
      <c r="L976" s="21">
        <v>413.3</v>
      </c>
      <c r="M976" s="21">
        <v>717.6</v>
      </c>
      <c r="N976" s="21">
        <v>363.2</v>
      </c>
    </row>
    <row r="977" spans="1:14" ht="10.050000000000001" customHeight="1">
      <c r="A977" s="18" t="s">
        <v>1084</v>
      </c>
      <c r="B977" s="19">
        <v>2024</v>
      </c>
      <c r="C977" s="18" t="s">
        <v>753</v>
      </c>
      <c r="D977" s="20">
        <v>6</v>
      </c>
      <c r="E977" s="21">
        <v>248.6</v>
      </c>
      <c r="F977" s="21">
        <v>0</v>
      </c>
      <c r="G977" s="21">
        <v>248.6</v>
      </c>
      <c r="H977" s="21">
        <v>3395.7</v>
      </c>
      <c r="I977" s="21">
        <v>96.3</v>
      </c>
      <c r="J977" s="21">
        <v>3492</v>
      </c>
      <c r="K977" s="21">
        <v>300.5</v>
      </c>
      <c r="L977" s="21">
        <v>11</v>
      </c>
      <c r="M977" s="21">
        <v>0</v>
      </c>
      <c r="N977" s="21">
        <v>25.9</v>
      </c>
    </row>
    <row r="978" spans="1:14" ht="10.050000000000001" customHeight="1">
      <c r="A978" s="18" t="s">
        <v>458</v>
      </c>
      <c r="B978" s="19">
        <v>2024</v>
      </c>
      <c r="C978" s="18" t="s">
        <v>753</v>
      </c>
      <c r="D978" s="20">
        <v>6</v>
      </c>
      <c r="E978" s="21">
        <v>16.100000000000001</v>
      </c>
      <c r="F978" s="21">
        <v>9</v>
      </c>
      <c r="G978" s="21">
        <v>25.1</v>
      </c>
      <c r="H978" s="21">
        <v>2161.3000000000002</v>
      </c>
      <c r="I978" s="21">
        <v>392</v>
      </c>
      <c r="J978" s="21">
        <v>2553.3000000000002</v>
      </c>
      <c r="K978" s="21">
        <v>81.8</v>
      </c>
      <c r="L978" s="21">
        <v>0</v>
      </c>
      <c r="M978" s="21">
        <v>16.100000000000001</v>
      </c>
      <c r="N978" s="21">
        <v>5</v>
      </c>
    </row>
    <row r="979" spans="1:14" ht="10.050000000000001" customHeight="1">
      <c r="A979" s="18" t="s">
        <v>433</v>
      </c>
      <c r="B979" s="19">
        <v>2024</v>
      </c>
      <c r="C979" s="18" t="s">
        <v>753</v>
      </c>
      <c r="D979" s="20">
        <v>6</v>
      </c>
      <c r="E979" s="21">
        <v>4074.6</v>
      </c>
      <c r="F979" s="21">
        <v>4.0999999999999996</v>
      </c>
      <c r="G979" s="21">
        <v>4078.7</v>
      </c>
      <c r="H979" s="21">
        <v>53217.1</v>
      </c>
      <c r="I979" s="21">
        <v>3961</v>
      </c>
      <c r="J979" s="21">
        <v>57178.1000000001</v>
      </c>
      <c r="K979" s="21">
        <v>2676.2</v>
      </c>
      <c r="L979" s="21">
        <v>340.9</v>
      </c>
      <c r="M979" s="21">
        <v>1271.3</v>
      </c>
      <c r="N979" s="21">
        <v>975.7</v>
      </c>
    </row>
    <row r="980" spans="1:14" ht="10.050000000000001" customHeight="1">
      <c r="A980" s="18" t="s">
        <v>471</v>
      </c>
      <c r="B980" s="19">
        <v>2024</v>
      </c>
      <c r="C980" s="18" t="s">
        <v>753</v>
      </c>
      <c r="D980" s="20">
        <v>6</v>
      </c>
      <c r="E980" s="21">
        <v>41.7</v>
      </c>
      <c r="F980" s="21">
        <v>0</v>
      </c>
      <c r="G980" s="21">
        <v>41.7</v>
      </c>
      <c r="H980" s="21">
        <v>2806.6</v>
      </c>
      <c r="I980" s="21">
        <v>353.8</v>
      </c>
      <c r="J980" s="21">
        <v>3160.4</v>
      </c>
      <c r="K980" s="21">
        <v>162.4</v>
      </c>
      <c r="L980" s="21">
        <v>0</v>
      </c>
      <c r="M980" s="21">
        <v>40.9</v>
      </c>
      <c r="N980" s="21">
        <v>31</v>
      </c>
    </row>
    <row r="981" spans="1:14" ht="10.050000000000001" customHeight="1">
      <c r="A981" s="18" t="s">
        <v>445</v>
      </c>
      <c r="B981" s="19">
        <v>2024</v>
      </c>
      <c r="C981" s="18" t="s">
        <v>754</v>
      </c>
      <c r="D981" s="20">
        <v>7</v>
      </c>
      <c r="E981" s="21">
        <v>24879.9</v>
      </c>
      <c r="F981" s="21">
        <v>314.5</v>
      </c>
      <c r="G981" s="21">
        <v>25194.400000000001</v>
      </c>
      <c r="H981" s="21">
        <v>32248.5</v>
      </c>
      <c r="I981" s="21">
        <v>937.8</v>
      </c>
      <c r="J981" s="21">
        <v>33186.300000000003</v>
      </c>
      <c r="K981" s="21">
        <v>11447.5</v>
      </c>
      <c r="L981" s="21">
        <v>12523.9</v>
      </c>
      <c r="M981" s="21">
        <v>2391.1</v>
      </c>
      <c r="N981" s="21">
        <v>91.2</v>
      </c>
    </row>
    <row r="982" spans="1:14" ht="10.050000000000001" customHeight="1">
      <c r="A982" s="18" t="s">
        <v>1084</v>
      </c>
      <c r="B982" s="19">
        <v>2024</v>
      </c>
      <c r="C982" s="18" t="s">
        <v>754</v>
      </c>
      <c r="D982" s="20">
        <v>7</v>
      </c>
      <c r="E982" s="21">
        <v>2347</v>
      </c>
      <c r="F982" s="21">
        <v>32.1</v>
      </c>
      <c r="G982" s="21">
        <v>2379.1</v>
      </c>
      <c r="H982" s="21">
        <v>4751.6000000000004</v>
      </c>
      <c r="I982" s="21">
        <v>129.1</v>
      </c>
      <c r="J982" s="21">
        <v>4880.7</v>
      </c>
      <c r="K982" s="21">
        <v>714.7</v>
      </c>
      <c r="L982" s="21">
        <v>931.5</v>
      </c>
      <c r="M982" s="21">
        <v>506.4</v>
      </c>
      <c r="N982" s="21">
        <v>11</v>
      </c>
    </row>
    <row r="983" spans="1:14" ht="10.050000000000001" customHeight="1">
      <c r="A983" s="18" t="s">
        <v>458</v>
      </c>
      <c r="B983" s="19">
        <v>2024</v>
      </c>
      <c r="C983" s="18" t="s">
        <v>754</v>
      </c>
      <c r="D983" s="20">
        <v>7</v>
      </c>
      <c r="E983" s="21">
        <v>164.5</v>
      </c>
      <c r="F983" s="21">
        <v>0</v>
      </c>
      <c r="G983" s="21">
        <v>164.5</v>
      </c>
      <c r="H983" s="21">
        <v>1984.3</v>
      </c>
      <c r="I983" s="21">
        <v>392</v>
      </c>
      <c r="J983" s="21">
        <v>2376.3000000000002</v>
      </c>
      <c r="K983" s="21">
        <v>58.7</v>
      </c>
      <c r="L983" s="21">
        <v>17.8</v>
      </c>
      <c r="M983" s="21">
        <v>15.5</v>
      </c>
      <c r="N983" s="21">
        <v>25.4</v>
      </c>
    </row>
    <row r="984" spans="1:14" ht="10.050000000000001" customHeight="1">
      <c r="A984" s="18" t="s">
        <v>433</v>
      </c>
      <c r="B984" s="19">
        <v>2024</v>
      </c>
      <c r="C984" s="18" t="s">
        <v>754</v>
      </c>
      <c r="D984" s="20">
        <v>7</v>
      </c>
      <c r="E984" s="21">
        <v>84701.9</v>
      </c>
      <c r="F984" s="21">
        <v>3821</v>
      </c>
      <c r="G984" s="21">
        <v>88522.899999999907</v>
      </c>
      <c r="H984" s="21">
        <v>115172.9</v>
      </c>
      <c r="I984" s="21">
        <v>7826.9</v>
      </c>
      <c r="J984" s="21">
        <v>122999.8</v>
      </c>
      <c r="K984" s="21">
        <v>49226.5</v>
      </c>
      <c r="L984" s="21">
        <v>51540</v>
      </c>
      <c r="M984" s="21">
        <v>4707.2</v>
      </c>
      <c r="N984" s="21">
        <v>273.10000000000002</v>
      </c>
    </row>
    <row r="985" spans="1:14" ht="10.050000000000001" customHeight="1">
      <c r="A985" s="18" t="s">
        <v>471</v>
      </c>
      <c r="B985" s="19">
        <v>2024</v>
      </c>
      <c r="C985" s="18" t="s">
        <v>754</v>
      </c>
      <c r="D985" s="20">
        <v>7</v>
      </c>
      <c r="E985" s="21">
        <v>1481.4</v>
      </c>
      <c r="F985" s="21">
        <v>1133.3</v>
      </c>
      <c r="G985" s="21">
        <v>2614.6999999999998</v>
      </c>
      <c r="H985" s="21">
        <v>3784.2</v>
      </c>
      <c r="I985" s="21">
        <v>1512</v>
      </c>
      <c r="J985" s="21">
        <v>5296.2</v>
      </c>
      <c r="K985" s="21">
        <v>227.9</v>
      </c>
      <c r="L985" s="21">
        <v>65.5</v>
      </c>
      <c r="M985" s="21">
        <v>0</v>
      </c>
      <c r="N985" s="21">
        <v>0</v>
      </c>
    </row>
    <row r="986" spans="1:14" ht="10.050000000000001" customHeight="1">
      <c r="A986" s="18" t="s">
        <v>445</v>
      </c>
      <c r="B986" s="19">
        <v>2024</v>
      </c>
      <c r="C986" s="18" t="s">
        <v>754</v>
      </c>
      <c r="D986" s="20">
        <v>8</v>
      </c>
      <c r="E986" s="21">
        <v>55162.7</v>
      </c>
      <c r="F986" s="21">
        <v>2543</v>
      </c>
      <c r="G986" s="21">
        <v>57705.7</v>
      </c>
      <c r="H986" s="21">
        <v>80199</v>
      </c>
      <c r="I986" s="21">
        <v>2601.4</v>
      </c>
      <c r="J986" s="21">
        <v>82800.399999999994</v>
      </c>
      <c r="K986" s="21">
        <v>25343.5</v>
      </c>
      <c r="L986" s="21">
        <v>28823.8</v>
      </c>
      <c r="M986" s="21">
        <v>13820.7</v>
      </c>
      <c r="N986" s="21">
        <v>790.2</v>
      </c>
    </row>
    <row r="987" spans="1:14" ht="10.050000000000001" customHeight="1">
      <c r="A987" s="18" t="s">
        <v>1084</v>
      </c>
      <c r="B987" s="19">
        <v>2024</v>
      </c>
      <c r="C987" s="18" t="s">
        <v>754</v>
      </c>
      <c r="D987" s="20">
        <v>8</v>
      </c>
      <c r="E987" s="21">
        <v>7892.1</v>
      </c>
      <c r="F987" s="21">
        <v>142.69999999999999</v>
      </c>
      <c r="G987" s="21">
        <v>8034.8</v>
      </c>
      <c r="H987" s="21">
        <v>16687.2</v>
      </c>
      <c r="I987" s="21">
        <v>239.6</v>
      </c>
      <c r="J987" s="21">
        <v>16926.8</v>
      </c>
      <c r="K987" s="21">
        <v>4020.9</v>
      </c>
      <c r="L987" s="21">
        <v>3790.1</v>
      </c>
      <c r="M987" s="21">
        <v>434.5</v>
      </c>
      <c r="N987" s="21">
        <v>0</v>
      </c>
    </row>
    <row r="988" spans="1:14" ht="10.050000000000001" customHeight="1">
      <c r="A988" s="18" t="s">
        <v>458</v>
      </c>
      <c r="B988" s="19">
        <v>2024</v>
      </c>
      <c r="C988" s="18" t="s">
        <v>754</v>
      </c>
      <c r="D988" s="20">
        <v>8</v>
      </c>
      <c r="E988" s="21">
        <v>1335.8</v>
      </c>
      <c r="F988" s="21">
        <v>42.5</v>
      </c>
      <c r="G988" s="21">
        <v>1378.3</v>
      </c>
      <c r="H988" s="21">
        <v>2879.2</v>
      </c>
      <c r="I988" s="21">
        <v>434.6</v>
      </c>
      <c r="J988" s="21">
        <v>3313.8</v>
      </c>
      <c r="K988" s="21">
        <v>559.79999999999995</v>
      </c>
      <c r="L988" s="21">
        <v>567.5</v>
      </c>
      <c r="M988" s="21">
        <v>58.5</v>
      </c>
      <c r="N988" s="21">
        <v>7.8</v>
      </c>
    </row>
    <row r="989" spans="1:14" ht="10.050000000000001" customHeight="1">
      <c r="A989" s="18" t="s">
        <v>433</v>
      </c>
      <c r="B989" s="19">
        <v>2024</v>
      </c>
      <c r="C989" s="18" t="s">
        <v>754</v>
      </c>
      <c r="D989" s="20">
        <v>8</v>
      </c>
      <c r="E989" s="21">
        <v>60934.9</v>
      </c>
      <c r="F989" s="21">
        <v>2602.6999999999998</v>
      </c>
      <c r="G989" s="21">
        <v>63537.599999999999</v>
      </c>
      <c r="H989" s="21">
        <v>155592.4</v>
      </c>
      <c r="I989" s="21">
        <v>9797</v>
      </c>
      <c r="J989" s="21">
        <v>165389.4</v>
      </c>
      <c r="K989" s="21">
        <v>64139.9</v>
      </c>
      <c r="L989" s="21">
        <v>39567.699999999997</v>
      </c>
      <c r="M989" s="21">
        <v>23483.4</v>
      </c>
      <c r="N989" s="21">
        <v>1154</v>
      </c>
    </row>
    <row r="990" spans="1:14" ht="10.050000000000001" customHeight="1">
      <c r="A990" s="18" t="s">
        <v>471</v>
      </c>
      <c r="B990" s="19">
        <v>2024</v>
      </c>
      <c r="C990" s="18" t="s">
        <v>754</v>
      </c>
      <c r="D990" s="20">
        <v>8</v>
      </c>
      <c r="E990" s="21">
        <v>5682.4</v>
      </c>
      <c r="F990" s="21">
        <v>2576</v>
      </c>
      <c r="G990" s="21">
        <v>8258.4</v>
      </c>
      <c r="H990" s="21">
        <v>9167.7999999999993</v>
      </c>
      <c r="I990" s="21">
        <v>3982</v>
      </c>
      <c r="J990" s="21">
        <v>13149.8</v>
      </c>
      <c r="K990" s="21">
        <v>3773.3</v>
      </c>
      <c r="L990" s="21">
        <v>4402.7</v>
      </c>
      <c r="M990" s="21">
        <v>836.5</v>
      </c>
      <c r="N990" s="21">
        <v>20.7</v>
      </c>
    </row>
    <row r="991" spans="1:14" ht="10.050000000000001" customHeight="1">
      <c r="A991" s="18" t="s">
        <v>445</v>
      </c>
      <c r="B991" s="19">
        <v>2024</v>
      </c>
      <c r="C991" s="18" t="s">
        <v>754</v>
      </c>
      <c r="D991" s="20">
        <v>9</v>
      </c>
      <c r="E991" s="21">
        <v>26396.9</v>
      </c>
      <c r="F991" s="21">
        <v>2631.7</v>
      </c>
      <c r="G991" s="21">
        <v>29028.6</v>
      </c>
      <c r="H991" s="21">
        <v>91021.1</v>
      </c>
      <c r="I991" s="21">
        <v>3219.4</v>
      </c>
      <c r="J991" s="21">
        <v>94240.5</v>
      </c>
      <c r="K991" s="21">
        <v>19430</v>
      </c>
      <c r="L991" s="21">
        <v>7016.9</v>
      </c>
      <c r="M991" s="21">
        <v>11195.7</v>
      </c>
      <c r="N991" s="21">
        <v>1787.2</v>
      </c>
    </row>
    <row r="992" spans="1:14" ht="10.050000000000001" customHeight="1">
      <c r="A992" s="18" t="s">
        <v>1084</v>
      </c>
      <c r="B992" s="19">
        <v>2024</v>
      </c>
      <c r="C992" s="18" t="s">
        <v>754</v>
      </c>
      <c r="D992" s="20">
        <v>9</v>
      </c>
      <c r="E992" s="21">
        <v>11096.3</v>
      </c>
      <c r="F992" s="21">
        <v>101</v>
      </c>
      <c r="G992" s="21">
        <v>11197.3</v>
      </c>
      <c r="H992" s="21">
        <v>22141.3</v>
      </c>
      <c r="I992" s="21">
        <v>264.2</v>
      </c>
      <c r="J992" s="21">
        <v>22405.5</v>
      </c>
      <c r="K992" s="21">
        <v>2181.1</v>
      </c>
      <c r="L992" s="21">
        <v>520.29999999999995</v>
      </c>
      <c r="M992" s="21">
        <v>2131.4</v>
      </c>
      <c r="N992" s="21">
        <v>228.3</v>
      </c>
    </row>
    <row r="993" spans="1:14" ht="10.050000000000001" customHeight="1">
      <c r="A993" s="18" t="s">
        <v>458</v>
      </c>
      <c r="B993" s="19">
        <v>2024</v>
      </c>
      <c r="C993" s="18" t="s">
        <v>754</v>
      </c>
      <c r="D993" s="20">
        <v>9</v>
      </c>
      <c r="E993" s="21">
        <v>1377.1</v>
      </c>
      <c r="F993" s="21">
        <v>246.1</v>
      </c>
      <c r="G993" s="21">
        <v>1623.2</v>
      </c>
      <c r="H993" s="21">
        <v>3955.3</v>
      </c>
      <c r="I993" s="21">
        <v>680.8</v>
      </c>
      <c r="J993" s="21">
        <v>4636.1000000000004</v>
      </c>
      <c r="K993" s="21">
        <v>140.6</v>
      </c>
      <c r="L993" s="21">
        <v>239.6</v>
      </c>
      <c r="M993" s="21">
        <v>642.70000000000005</v>
      </c>
      <c r="N993" s="21">
        <v>16.100000000000001</v>
      </c>
    </row>
    <row r="994" spans="1:14" ht="10.050000000000001" customHeight="1">
      <c r="A994" s="18" t="s">
        <v>433</v>
      </c>
      <c r="B994" s="19">
        <v>2024</v>
      </c>
      <c r="C994" s="18" t="s">
        <v>754</v>
      </c>
      <c r="D994" s="20">
        <v>9</v>
      </c>
      <c r="E994" s="21">
        <v>30183.9</v>
      </c>
      <c r="F994" s="21">
        <v>1402.9</v>
      </c>
      <c r="G994" s="21">
        <v>31586.799999999999</v>
      </c>
      <c r="H994" s="21">
        <v>157127.20000000001</v>
      </c>
      <c r="I994" s="21">
        <v>10345.6</v>
      </c>
      <c r="J994" s="21">
        <v>167472.79999999999</v>
      </c>
      <c r="K994" s="21">
        <v>45391</v>
      </c>
      <c r="L994" s="21">
        <v>4162.7</v>
      </c>
      <c r="M994" s="21">
        <v>17866.900000000001</v>
      </c>
      <c r="N994" s="21">
        <v>5044.7</v>
      </c>
    </row>
    <row r="995" spans="1:14" ht="10.050000000000001" customHeight="1">
      <c r="A995" s="18" t="s">
        <v>471</v>
      </c>
      <c r="B995" s="19">
        <v>2024</v>
      </c>
      <c r="C995" s="18" t="s">
        <v>754</v>
      </c>
      <c r="D995" s="20">
        <v>9</v>
      </c>
      <c r="E995" s="21">
        <v>8788.7999999999993</v>
      </c>
      <c r="F995" s="21">
        <v>637.6</v>
      </c>
      <c r="G995" s="21">
        <v>9426.4</v>
      </c>
      <c r="H995" s="21">
        <v>16287.3</v>
      </c>
      <c r="I995" s="21">
        <v>4662.3999999999996</v>
      </c>
      <c r="J995" s="21">
        <v>20949.7</v>
      </c>
      <c r="K995" s="21">
        <v>8123.1</v>
      </c>
      <c r="L995" s="21">
        <v>7634.1</v>
      </c>
      <c r="M995" s="21">
        <v>3232.9</v>
      </c>
      <c r="N995" s="21">
        <v>50.9</v>
      </c>
    </row>
    <row r="996" spans="1:14" ht="10.050000000000001" customHeight="1">
      <c r="A996" s="18" t="s">
        <v>445</v>
      </c>
      <c r="B996" s="19">
        <v>2024</v>
      </c>
      <c r="C996" s="18" t="s">
        <v>754</v>
      </c>
      <c r="D996" s="20">
        <v>10</v>
      </c>
      <c r="E996" s="21">
        <v>8943.6</v>
      </c>
      <c r="F996" s="21">
        <v>1963.7</v>
      </c>
      <c r="G996" s="21">
        <v>10907.3</v>
      </c>
      <c r="H996" s="21">
        <v>85050.4</v>
      </c>
      <c r="I996" s="21">
        <v>3554.8</v>
      </c>
      <c r="J996" s="21">
        <v>88605.2</v>
      </c>
      <c r="K996" s="21">
        <v>15458.5</v>
      </c>
      <c r="L996" s="21">
        <v>1590.7</v>
      </c>
      <c r="M996" s="21">
        <v>5002.2</v>
      </c>
      <c r="N996" s="21">
        <v>593.4</v>
      </c>
    </row>
    <row r="997" spans="1:14" ht="10.050000000000001" customHeight="1">
      <c r="A997" s="18" t="s">
        <v>1084</v>
      </c>
      <c r="B997" s="19">
        <v>2024</v>
      </c>
      <c r="C997" s="18" t="s">
        <v>754</v>
      </c>
      <c r="D997" s="20">
        <v>10</v>
      </c>
      <c r="E997" s="21">
        <v>1150.5</v>
      </c>
      <c r="F997" s="21">
        <v>125.8</v>
      </c>
      <c r="G997" s="21">
        <v>1276.3</v>
      </c>
      <c r="H997" s="21">
        <v>19989.599999999999</v>
      </c>
      <c r="I997" s="21">
        <v>344.2</v>
      </c>
      <c r="J997" s="21">
        <v>20333.8</v>
      </c>
      <c r="K997" s="21">
        <v>1785.3</v>
      </c>
      <c r="L997" s="21">
        <v>65.7</v>
      </c>
      <c r="M997" s="21">
        <v>424.9</v>
      </c>
      <c r="N997" s="21">
        <v>17.2</v>
      </c>
    </row>
    <row r="998" spans="1:14" ht="10.050000000000001" customHeight="1">
      <c r="A998" s="18" t="s">
        <v>458</v>
      </c>
      <c r="B998" s="19">
        <v>2024</v>
      </c>
      <c r="C998" s="18" t="s">
        <v>754</v>
      </c>
      <c r="D998" s="20">
        <v>10</v>
      </c>
      <c r="E998" s="21">
        <v>222.4</v>
      </c>
      <c r="F998" s="21">
        <v>83.6</v>
      </c>
      <c r="G998" s="21">
        <v>306</v>
      </c>
      <c r="H998" s="21">
        <v>3861.3</v>
      </c>
      <c r="I998" s="21">
        <v>703.5</v>
      </c>
      <c r="J998" s="21">
        <v>4564.8</v>
      </c>
      <c r="K998" s="21">
        <v>158.4</v>
      </c>
      <c r="L998" s="21">
        <v>69</v>
      </c>
      <c r="M998" s="21">
        <v>40.6</v>
      </c>
      <c r="N998" s="21">
        <v>10.6</v>
      </c>
    </row>
    <row r="999" spans="1:14" ht="10.050000000000001" customHeight="1">
      <c r="A999" s="18" t="s">
        <v>433</v>
      </c>
      <c r="B999" s="19">
        <v>2024</v>
      </c>
      <c r="C999" s="18" t="s">
        <v>754</v>
      </c>
      <c r="D999" s="20">
        <v>10</v>
      </c>
      <c r="E999" s="21">
        <v>14296</v>
      </c>
      <c r="F999" s="21">
        <v>5205.6000000000004</v>
      </c>
      <c r="G999" s="21">
        <v>19501.599999999999</v>
      </c>
      <c r="H999" s="21">
        <v>147419.5</v>
      </c>
      <c r="I999" s="21">
        <v>13293.3</v>
      </c>
      <c r="J999" s="21">
        <v>160712.79999999999</v>
      </c>
      <c r="K999" s="21">
        <v>34766.6</v>
      </c>
      <c r="L999" s="21">
        <v>1869.7</v>
      </c>
      <c r="M999" s="21">
        <v>11712.6</v>
      </c>
      <c r="N999" s="21">
        <v>773.6</v>
      </c>
    </row>
    <row r="1000" spans="1:14" ht="10.050000000000001" customHeight="1">
      <c r="A1000" s="18" t="s">
        <v>471</v>
      </c>
      <c r="B1000" s="19">
        <v>2024</v>
      </c>
      <c r="C1000" s="18" t="s">
        <v>754</v>
      </c>
      <c r="D1000" s="20">
        <v>10</v>
      </c>
      <c r="E1000" s="21">
        <v>5494.9</v>
      </c>
      <c r="F1000" s="21">
        <v>351.6</v>
      </c>
      <c r="G1000" s="21">
        <v>5846.5</v>
      </c>
      <c r="H1000" s="21">
        <v>19913.599999999999</v>
      </c>
      <c r="I1000" s="21">
        <v>4799</v>
      </c>
      <c r="J1000" s="21">
        <v>24712.6</v>
      </c>
      <c r="K1000" s="21">
        <v>5003.5</v>
      </c>
      <c r="L1000" s="21">
        <v>805.7</v>
      </c>
      <c r="M1000" s="21">
        <v>3552.3</v>
      </c>
      <c r="N1000" s="21">
        <v>373</v>
      </c>
    </row>
    <row r="1001" spans="1:14" ht="10.050000000000001" customHeight="1">
      <c r="A1001" s="18" t="s">
        <v>445</v>
      </c>
      <c r="B1001" s="19">
        <v>2024</v>
      </c>
      <c r="C1001" s="18" t="s">
        <v>754</v>
      </c>
      <c r="D1001" s="20">
        <v>11</v>
      </c>
      <c r="E1001" s="21">
        <v>4183.3</v>
      </c>
      <c r="F1001" s="21">
        <v>973.6</v>
      </c>
      <c r="G1001" s="21">
        <v>5156.8999999999996</v>
      </c>
      <c r="H1001" s="21">
        <v>81778.600000000006</v>
      </c>
      <c r="I1001" s="21">
        <v>3962.3</v>
      </c>
      <c r="J1001" s="21">
        <v>85740.9</v>
      </c>
      <c r="K1001" s="21">
        <v>13347.9</v>
      </c>
      <c r="L1001" s="21">
        <v>390.5</v>
      </c>
      <c r="M1001" s="21">
        <v>2121.4</v>
      </c>
      <c r="N1001" s="21">
        <v>380.1</v>
      </c>
    </row>
    <row r="1002" spans="1:14" ht="10.050000000000001" customHeight="1">
      <c r="A1002" s="18" t="s">
        <v>1084</v>
      </c>
      <c r="B1002" s="19">
        <v>2024</v>
      </c>
      <c r="C1002" s="18" t="s">
        <v>754</v>
      </c>
      <c r="D1002" s="20">
        <v>11</v>
      </c>
      <c r="E1002" s="21">
        <v>1040.7</v>
      </c>
      <c r="F1002" s="21">
        <v>625.20000000000005</v>
      </c>
      <c r="G1002" s="21">
        <v>1665.9</v>
      </c>
      <c r="H1002" s="21">
        <v>20125.900000000001</v>
      </c>
      <c r="I1002" s="21">
        <v>827.9</v>
      </c>
      <c r="J1002" s="21">
        <v>20953.8</v>
      </c>
      <c r="K1002" s="21">
        <v>1008.2</v>
      </c>
      <c r="L1002" s="21">
        <v>53.3</v>
      </c>
      <c r="M1002" s="21">
        <v>834.5</v>
      </c>
      <c r="N1002" s="21">
        <v>5.0999999999999996</v>
      </c>
    </row>
    <row r="1003" spans="1:14" ht="10.050000000000001" customHeight="1">
      <c r="A1003" s="18" t="s">
        <v>458</v>
      </c>
      <c r="B1003" s="19">
        <v>2024</v>
      </c>
      <c r="C1003" s="18" t="s">
        <v>754</v>
      </c>
      <c r="D1003" s="20">
        <v>11</v>
      </c>
      <c r="E1003" s="21">
        <v>48.2</v>
      </c>
      <c r="F1003" s="21">
        <v>0</v>
      </c>
      <c r="G1003" s="21">
        <v>48.2</v>
      </c>
      <c r="H1003" s="21">
        <v>3567.5</v>
      </c>
      <c r="I1003" s="21">
        <v>703.5</v>
      </c>
      <c r="J1003" s="21">
        <v>4271</v>
      </c>
      <c r="K1003" s="21">
        <v>126.6</v>
      </c>
      <c r="L1003" s="21">
        <v>65.7</v>
      </c>
      <c r="M1003" s="21">
        <v>48.3</v>
      </c>
      <c r="N1003" s="21">
        <v>49.2</v>
      </c>
    </row>
    <row r="1004" spans="1:14" ht="10.050000000000001" customHeight="1">
      <c r="A1004" s="18" t="s">
        <v>433</v>
      </c>
      <c r="B1004" s="19">
        <v>2024</v>
      </c>
      <c r="C1004" s="18" t="s">
        <v>754</v>
      </c>
      <c r="D1004" s="20">
        <v>11</v>
      </c>
      <c r="E1004" s="21">
        <v>7787.3</v>
      </c>
      <c r="F1004" s="21">
        <v>1724.3</v>
      </c>
      <c r="G1004" s="21">
        <v>9511.6</v>
      </c>
      <c r="H1004" s="21">
        <v>136677.6</v>
      </c>
      <c r="I1004" s="21">
        <v>13875.4</v>
      </c>
      <c r="J1004" s="21">
        <v>150553</v>
      </c>
      <c r="K1004" s="21">
        <v>29101.7</v>
      </c>
      <c r="L1004" s="21">
        <v>718.1</v>
      </c>
      <c r="M1004" s="21">
        <v>6133.9</v>
      </c>
      <c r="N1004" s="21">
        <v>249</v>
      </c>
    </row>
    <row r="1005" spans="1:14" ht="10.050000000000001" customHeight="1">
      <c r="A1005" s="18" t="s">
        <v>471</v>
      </c>
      <c r="B1005" s="19">
        <v>2024</v>
      </c>
      <c r="C1005" s="18" t="s">
        <v>754</v>
      </c>
      <c r="D1005" s="20">
        <v>11</v>
      </c>
      <c r="E1005" s="21">
        <v>3644.3</v>
      </c>
      <c r="F1005" s="21">
        <v>0</v>
      </c>
      <c r="G1005" s="21">
        <v>3644.3</v>
      </c>
      <c r="H1005" s="21">
        <v>21277.1</v>
      </c>
      <c r="I1005" s="21">
        <v>4351.3</v>
      </c>
      <c r="J1005" s="21">
        <v>25628.400000000001</v>
      </c>
      <c r="K1005" s="21">
        <v>1220.7</v>
      </c>
      <c r="L1005" s="21">
        <v>50</v>
      </c>
      <c r="M1005" s="21">
        <v>3410.3</v>
      </c>
      <c r="N1005" s="21">
        <v>422.6</v>
      </c>
    </row>
    <row r="1006" spans="1:14" ht="10.050000000000001" customHeight="1">
      <c r="A1006" s="18" t="s">
        <v>445</v>
      </c>
      <c r="B1006" s="19">
        <v>2024</v>
      </c>
      <c r="C1006" s="18" t="s">
        <v>754</v>
      </c>
      <c r="D1006" s="20">
        <v>12</v>
      </c>
      <c r="E1006" s="21">
        <v>4511</v>
      </c>
      <c r="F1006" s="21">
        <v>899.7</v>
      </c>
      <c r="G1006" s="21">
        <v>5410.7</v>
      </c>
      <c r="H1006" s="21">
        <v>77891.399999999994</v>
      </c>
      <c r="I1006" s="21">
        <v>4158.8999999999996</v>
      </c>
      <c r="J1006" s="21">
        <v>82050.3</v>
      </c>
      <c r="K1006" s="21">
        <v>11239.8</v>
      </c>
      <c r="L1006" s="21">
        <v>834.4</v>
      </c>
      <c r="M1006" s="21">
        <v>2625.5</v>
      </c>
      <c r="N1006" s="21">
        <v>308.8</v>
      </c>
    </row>
    <row r="1007" spans="1:14" ht="10.050000000000001" customHeight="1">
      <c r="A1007" s="18" t="s">
        <v>1084</v>
      </c>
      <c r="B1007" s="19">
        <v>2024</v>
      </c>
      <c r="C1007" s="18" t="s">
        <v>754</v>
      </c>
      <c r="D1007" s="20">
        <v>12</v>
      </c>
      <c r="E1007" s="21">
        <v>166.1</v>
      </c>
      <c r="F1007" s="21">
        <v>206.3</v>
      </c>
      <c r="G1007" s="21">
        <v>372.4</v>
      </c>
      <c r="H1007" s="21">
        <v>18917.7</v>
      </c>
      <c r="I1007" s="21">
        <v>698.5</v>
      </c>
      <c r="J1007" s="21">
        <v>19616.2</v>
      </c>
      <c r="K1007" s="21">
        <v>995.6</v>
      </c>
      <c r="L1007" s="21">
        <v>30.3</v>
      </c>
      <c r="M1007" s="21">
        <v>36.299999999999997</v>
      </c>
      <c r="N1007" s="21">
        <v>6.7</v>
      </c>
    </row>
    <row r="1008" spans="1:14" ht="10.050000000000001" customHeight="1">
      <c r="A1008" s="18" t="s">
        <v>458</v>
      </c>
      <c r="B1008" s="19">
        <v>2024</v>
      </c>
      <c r="C1008" s="18" t="s">
        <v>754</v>
      </c>
      <c r="D1008" s="20">
        <v>12</v>
      </c>
      <c r="E1008" s="21">
        <v>18.2</v>
      </c>
      <c r="F1008" s="21">
        <v>0</v>
      </c>
      <c r="G1008" s="21">
        <v>18.2</v>
      </c>
      <c r="H1008" s="21">
        <v>3311.5</v>
      </c>
      <c r="I1008" s="21">
        <v>703.5</v>
      </c>
      <c r="J1008" s="21">
        <v>4015</v>
      </c>
      <c r="K1008" s="21">
        <v>103.2</v>
      </c>
      <c r="L1008" s="21">
        <v>0</v>
      </c>
      <c r="M1008" s="21">
        <v>16.2</v>
      </c>
      <c r="N1008" s="21">
        <v>7.2</v>
      </c>
    </row>
    <row r="1009" spans="1:14" ht="10.050000000000001" customHeight="1">
      <c r="A1009" s="18" t="s">
        <v>433</v>
      </c>
      <c r="B1009" s="19">
        <v>2024</v>
      </c>
      <c r="C1009" s="18" t="s">
        <v>754</v>
      </c>
      <c r="D1009" s="20">
        <v>12</v>
      </c>
      <c r="E1009" s="21">
        <v>5751.9</v>
      </c>
      <c r="F1009" s="21">
        <v>1333.1</v>
      </c>
      <c r="G1009" s="21">
        <v>7085</v>
      </c>
      <c r="H1009" s="21">
        <v>127692.8</v>
      </c>
      <c r="I1009" s="21">
        <v>13144.5</v>
      </c>
      <c r="J1009" s="21">
        <v>140837.29999999999</v>
      </c>
      <c r="K1009" s="21">
        <v>25110.2</v>
      </c>
      <c r="L1009" s="21">
        <v>1067.4000000000001</v>
      </c>
      <c r="M1009" s="21">
        <v>4590.8</v>
      </c>
      <c r="N1009" s="21">
        <v>474.1</v>
      </c>
    </row>
    <row r="1010" spans="1:14" ht="10.050000000000001" customHeight="1">
      <c r="A1010" s="18" t="s">
        <v>471</v>
      </c>
      <c r="B1010" s="19">
        <v>2024</v>
      </c>
      <c r="C1010" s="18" t="s">
        <v>754</v>
      </c>
      <c r="D1010" s="20">
        <v>12</v>
      </c>
      <c r="E1010" s="21">
        <v>559.5</v>
      </c>
      <c r="F1010" s="21">
        <v>0</v>
      </c>
      <c r="G1010" s="21">
        <v>559.5</v>
      </c>
      <c r="H1010" s="21">
        <v>19518.8</v>
      </c>
      <c r="I1010" s="21">
        <v>3469.9</v>
      </c>
      <c r="J1010" s="21">
        <v>22988.7</v>
      </c>
      <c r="K1010" s="21">
        <v>778.6</v>
      </c>
      <c r="L1010" s="21">
        <v>35.6</v>
      </c>
      <c r="M1010" s="21">
        <v>467.9</v>
      </c>
      <c r="N1010" s="21">
        <v>9.8000000000000007</v>
      </c>
    </row>
    <row r="1012" spans="1:14" ht="13.05" customHeight="1">
      <c r="A1012" s="1027" t="s">
        <v>1714</v>
      </c>
      <c r="B1012" s="1028"/>
      <c r="C1012" s="1028"/>
      <c r="D1012" s="1028"/>
      <c r="E1012" s="1028"/>
      <c r="F1012" s="1028"/>
      <c r="G1012" s="1028"/>
      <c r="H1012" s="1028"/>
      <c r="I1012" s="1028"/>
      <c r="J1012" s="1028"/>
      <c r="K1012" s="1028"/>
      <c r="L1012" s="1028"/>
      <c r="M1012" s="1028"/>
      <c r="N1012" s="1028"/>
    </row>
    <row r="1013" spans="1:14" ht="13.05" customHeight="1">
      <c r="A1013" s="1027" t="s">
        <v>1715</v>
      </c>
      <c r="B1013" s="1028"/>
      <c r="C1013" s="1028"/>
      <c r="D1013" s="1028"/>
      <c r="E1013" s="1028"/>
      <c r="F1013" s="1028"/>
      <c r="G1013" s="1028"/>
      <c r="H1013" s="1028"/>
      <c r="I1013" s="1028"/>
      <c r="J1013" s="1028"/>
      <c r="K1013" s="1028"/>
      <c r="L1013" s="1028"/>
      <c r="M1013" s="1028"/>
      <c r="N1013" s="1028"/>
    </row>
    <row r="1014" spans="1:14" ht="13.05" customHeight="1">
      <c r="A1014" s="1027" t="s">
        <v>1716</v>
      </c>
      <c r="B1014" s="1028"/>
      <c r="C1014" s="1028"/>
      <c r="D1014" s="1028"/>
      <c r="E1014" s="1028"/>
      <c r="F1014" s="1028"/>
      <c r="G1014" s="1028"/>
      <c r="H1014" s="1028"/>
      <c r="I1014" s="1028"/>
      <c r="J1014" s="1028"/>
      <c r="K1014" s="1028"/>
      <c r="L1014" s="1028"/>
      <c r="M1014" s="1028"/>
      <c r="N1014" s="1028"/>
    </row>
    <row r="1015" spans="1:14" ht="13.05" customHeight="1">
      <c r="A1015" s="1027" t="s">
        <v>1717</v>
      </c>
      <c r="B1015" s="1028"/>
      <c r="C1015" s="1028"/>
      <c r="D1015" s="1028"/>
      <c r="E1015" s="1028"/>
      <c r="F1015" s="1028"/>
      <c r="G1015" s="1028"/>
      <c r="H1015" s="1028"/>
      <c r="I1015" s="1028"/>
      <c r="J1015" s="1028"/>
      <c r="K1015" s="1028"/>
      <c r="L1015" s="1028"/>
      <c r="M1015" s="1028"/>
      <c r="N1015" s="1028"/>
    </row>
    <row r="1016" spans="1:14" ht="13.05" customHeight="1">
      <c r="A1016" s="1027" t="s">
        <v>1718</v>
      </c>
      <c r="B1016" s="1028"/>
      <c r="C1016" s="1028"/>
      <c r="D1016" s="1028"/>
      <c r="E1016" s="1028"/>
      <c r="F1016" s="1028"/>
      <c r="G1016" s="1028"/>
      <c r="H1016" s="1028"/>
      <c r="I1016" s="1028"/>
      <c r="J1016" s="1028"/>
      <c r="K1016" s="1028"/>
      <c r="L1016" s="1028"/>
      <c r="M1016" s="1028"/>
      <c r="N1016" s="1028"/>
    </row>
    <row r="1017" spans="1:14" ht="13.05" customHeight="1">
      <c r="A1017" s="1027" t="s">
        <v>1719</v>
      </c>
      <c r="B1017" s="1028"/>
      <c r="C1017" s="1028"/>
      <c r="D1017" s="1028"/>
      <c r="E1017" s="1028"/>
      <c r="F1017" s="1028"/>
      <c r="G1017" s="1028"/>
      <c r="H1017" s="1028"/>
      <c r="I1017" s="1028"/>
      <c r="J1017" s="1028"/>
      <c r="K1017" s="1028"/>
      <c r="L1017" s="1028"/>
      <c r="M1017" s="1028"/>
      <c r="N1017" s="1028"/>
    </row>
    <row r="1018" spans="1:14" ht="13.05" customHeight="1">
      <c r="A1018" s="1027" t="s">
        <v>1720</v>
      </c>
      <c r="B1018" s="1028"/>
      <c r="C1018" s="1028"/>
      <c r="D1018" s="1028"/>
      <c r="E1018" s="1028"/>
      <c r="F1018" s="1028"/>
      <c r="G1018" s="1028"/>
      <c r="H1018" s="1028"/>
      <c r="I1018" s="1028"/>
      <c r="J1018" s="1028"/>
      <c r="K1018" s="1028"/>
      <c r="L1018" s="1028"/>
      <c r="M1018" s="1028"/>
      <c r="N1018" s="1028"/>
    </row>
    <row r="1019" spans="1:14" ht="13.05" customHeight="1">
      <c r="A1019" s="1027" t="s">
        <v>1721</v>
      </c>
      <c r="B1019" s="1028"/>
      <c r="C1019" s="1028"/>
      <c r="D1019" s="1028"/>
      <c r="E1019" s="1028"/>
      <c r="F1019" s="1028"/>
      <c r="G1019" s="1028"/>
      <c r="H1019" s="1028"/>
      <c r="I1019" s="1028"/>
      <c r="J1019" s="1028"/>
      <c r="K1019" s="1028"/>
      <c r="L1019" s="1028"/>
      <c r="M1019" s="1028"/>
      <c r="N1019" s="1028"/>
    </row>
    <row r="1020" spans="1:14" ht="13.05" customHeight="1">
      <c r="A1020" s="1027" t="s">
        <v>1722</v>
      </c>
      <c r="B1020" s="1028"/>
      <c r="C1020" s="1028"/>
      <c r="D1020" s="1028"/>
      <c r="E1020" s="1028"/>
      <c r="F1020" s="1028"/>
      <c r="G1020" s="1028"/>
      <c r="H1020" s="1028"/>
      <c r="I1020" s="1028"/>
      <c r="J1020" s="1028"/>
      <c r="K1020" s="1028"/>
      <c r="L1020" s="1028"/>
      <c r="M1020" s="1028"/>
      <c r="N1020" s="1028"/>
    </row>
    <row r="1021" spans="1:14" ht="13.05" customHeight="1">
      <c r="A1021" s="1027" t="s">
        <v>1723</v>
      </c>
      <c r="B1021" s="1028"/>
      <c r="C1021" s="1028"/>
      <c r="D1021" s="1028"/>
      <c r="E1021" s="1028"/>
      <c r="F1021" s="1028"/>
      <c r="G1021" s="1028"/>
      <c r="H1021" s="1028"/>
      <c r="I1021" s="1028"/>
      <c r="J1021" s="1028"/>
      <c r="K1021" s="1028"/>
      <c r="L1021" s="1028"/>
      <c r="M1021" s="1028"/>
      <c r="N1021" s="1028"/>
    </row>
  </sheetData>
  <autoFilter ref="A5:D1010" xr:uid="{00000000-0009-0000-0000-000034000000}"/>
  <mergeCells count="13">
    <mergeCell ref="A1:N1"/>
    <mergeCell ref="A2:N2"/>
    <mergeCell ref="A1013:N1013"/>
    <mergeCell ref="A1012:N1012"/>
    <mergeCell ref="A1015:N1015"/>
    <mergeCell ref="A1016:N1016"/>
    <mergeCell ref="A1014:N1014"/>
    <mergeCell ref="A3:N3"/>
    <mergeCell ref="A1018:N1018"/>
    <mergeCell ref="A1017:N1017"/>
    <mergeCell ref="A1021:N1021"/>
    <mergeCell ref="A1019:N1019"/>
    <mergeCell ref="A1020:N1020"/>
  </mergeCells>
  <printOptions horizontalCentered="1" verticalCentered="1"/>
  <pageMargins left="0.2" right="0.2" top="0.2" bottom="0.2" header="0" footer="0"/>
  <pageSetup paperSize="9" scale="60"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C000"/>
  </sheetPr>
  <dimension ref="A1:G1163"/>
  <sheetViews>
    <sheetView zoomScaleNormal="100" workbookViewId="0">
      <pane xSplit="5" ySplit="5" topLeftCell="F1113"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RowHeight="12" customHeight="1"/>
  <cols>
    <col min="1" max="7" width="15.6640625" style="15" bestFit="1" customWidth="1"/>
    <col min="8" max="8" width="11.5546875" style="15" customWidth="1"/>
    <col min="9" max="16384" width="11.5546875" style="15"/>
  </cols>
  <sheetData>
    <row r="1" spans="1:7" ht="39" customHeight="1">
      <c r="A1" s="1031" t="s">
        <v>1724</v>
      </c>
      <c r="B1" s="1028"/>
      <c r="C1" s="1028"/>
      <c r="D1" s="1028"/>
      <c r="E1" s="1028"/>
      <c r="F1" s="1028"/>
      <c r="G1" s="1028"/>
    </row>
    <row r="2" spans="1:7" ht="16.95" customHeight="1">
      <c r="A2" s="1033"/>
      <c r="B2" s="1028"/>
      <c r="C2" s="1028"/>
      <c r="D2" s="1028"/>
      <c r="E2" s="1028"/>
      <c r="F2" s="1028"/>
      <c r="G2" s="1028"/>
    </row>
    <row r="3" spans="1:7" ht="12" customHeight="1">
      <c r="A3" s="1032" t="s">
        <v>1725</v>
      </c>
      <c r="B3" s="1028"/>
      <c r="C3" s="1028"/>
      <c r="D3" s="1028"/>
      <c r="E3" s="1028"/>
      <c r="F3" s="1028"/>
      <c r="G3" s="1028"/>
    </row>
    <row r="5" spans="1:7" ht="30" customHeight="1">
      <c r="A5" s="22" t="s">
        <v>1726</v>
      </c>
      <c r="B5" s="22" t="s">
        <v>1727</v>
      </c>
      <c r="C5" s="22" t="s">
        <v>1693</v>
      </c>
      <c r="D5" s="22" t="s">
        <v>1694</v>
      </c>
      <c r="E5" s="22" t="s">
        <v>1695</v>
      </c>
      <c r="F5" s="22" t="s">
        <v>1728</v>
      </c>
      <c r="G5" s="22" t="s">
        <v>1729</v>
      </c>
    </row>
    <row r="6" spans="1:7" ht="10.050000000000001" customHeight="1">
      <c r="A6" s="18" t="s">
        <v>1730</v>
      </c>
      <c r="B6" s="18" t="s">
        <v>330</v>
      </c>
      <c r="C6" s="19">
        <v>2000</v>
      </c>
      <c r="D6" s="18" t="s">
        <v>1706</v>
      </c>
      <c r="E6" s="20">
        <v>7</v>
      </c>
      <c r="F6" s="21">
        <v>18785</v>
      </c>
      <c r="G6" s="21">
        <v>13680.2</v>
      </c>
    </row>
    <row r="7" spans="1:7" ht="10.050000000000001" customHeight="1">
      <c r="A7" s="18" t="s">
        <v>1730</v>
      </c>
      <c r="B7" s="18" t="s">
        <v>330</v>
      </c>
      <c r="C7" s="19">
        <v>2000</v>
      </c>
      <c r="D7" s="18" t="s">
        <v>1706</v>
      </c>
      <c r="E7" s="20">
        <v>8</v>
      </c>
      <c r="F7" s="21">
        <v>20860.2</v>
      </c>
      <c r="G7" s="21">
        <v>12040.2</v>
      </c>
    </row>
    <row r="8" spans="1:7" ht="10.050000000000001" customHeight="1">
      <c r="A8" s="18" t="s">
        <v>1730</v>
      </c>
      <c r="B8" s="18" t="s">
        <v>330</v>
      </c>
      <c r="C8" s="19">
        <v>2000</v>
      </c>
      <c r="D8" s="18" t="s">
        <v>1706</v>
      </c>
      <c r="E8" s="20">
        <v>9</v>
      </c>
      <c r="F8" s="21">
        <v>21630.3</v>
      </c>
      <c r="G8" s="21">
        <v>11532.9</v>
      </c>
    </row>
    <row r="9" spans="1:7" ht="10.050000000000001" customHeight="1">
      <c r="A9" s="18" t="s">
        <v>1730</v>
      </c>
      <c r="B9" s="18" t="s">
        <v>330</v>
      </c>
      <c r="C9" s="19">
        <v>2000</v>
      </c>
      <c r="D9" s="18" t="s">
        <v>1706</v>
      </c>
      <c r="E9" s="20">
        <v>10</v>
      </c>
      <c r="F9" s="21">
        <v>22821.3</v>
      </c>
      <c r="G9" s="21">
        <v>9708.2000000000007</v>
      </c>
    </row>
    <row r="10" spans="1:7" ht="10.050000000000001" customHeight="1">
      <c r="A10" s="18" t="s">
        <v>1730</v>
      </c>
      <c r="B10" s="18" t="s">
        <v>330</v>
      </c>
      <c r="C10" s="19">
        <v>2000</v>
      </c>
      <c r="D10" s="18" t="s">
        <v>1706</v>
      </c>
      <c r="E10" s="20">
        <v>11</v>
      </c>
      <c r="F10" s="21">
        <v>23000.2</v>
      </c>
      <c r="G10" s="21">
        <v>11670.8</v>
      </c>
    </row>
    <row r="11" spans="1:7" ht="10.050000000000001" customHeight="1">
      <c r="A11" s="18" t="s">
        <v>1730</v>
      </c>
      <c r="B11" s="18" t="s">
        <v>330</v>
      </c>
      <c r="C11" s="19">
        <v>2000</v>
      </c>
      <c r="D11" s="18" t="s">
        <v>1706</v>
      </c>
      <c r="E11" s="20">
        <v>12</v>
      </c>
      <c r="F11" s="21">
        <v>21729.1</v>
      </c>
      <c r="G11" s="21">
        <v>12871.2</v>
      </c>
    </row>
    <row r="12" spans="1:7" ht="10.050000000000001" customHeight="1">
      <c r="A12" s="18" t="s">
        <v>1730</v>
      </c>
      <c r="B12" s="18" t="s">
        <v>330</v>
      </c>
      <c r="C12" s="19">
        <v>2001</v>
      </c>
      <c r="D12" s="18" t="s">
        <v>1706</v>
      </c>
      <c r="E12" s="20">
        <v>1</v>
      </c>
      <c r="F12" s="21">
        <v>21717.9</v>
      </c>
      <c r="G12" s="21">
        <v>14733.2</v>
      </c>
    </row>
    <row r="13" spans="1:7" ht="10.050000000000001" customHeight="1">
      <c r="A13" s="18" t="s">
        <v>1730</v>
      </c>
      <c r="B13" s="18" t="s">
        <v>330</v>
      </c>
      <c r="C13" s="19">
        <v>2001</v>
      </c>
      <c r="D13" s="18" t="s">
        <v>1706</v>
      </c>
      <c r="E13" s="20">
        <v>2</v>
      </c>
      <c r="F13" s="21">
        <v>19472.099999999999</v>
      </c>
      <c r="G13" s="21">
        <v>14029.3</v>
      </c>
    </row>
    <row r="14" spans="1:7" ht="10.050000000000001" customHeight="1">
      <c r="A14" s="18" t="s">
        <v>1730</v>
      </c>
      <c r="B14" s="18" t="s">
        <v>330</v>
      </c>
      <c r="C14" s="19">
        <v>2001</v>
      </c>
      <c r="D14" s="18" t="s">
        <v>1706</v>
      </c>
      <c r="E14" s="20">
        <v>3</v>
      </c>
      <c r="F14" s="21">
        <v>23234</v>
      </c>
      <c r="G14" s="21">
        <v>10404.5</v>
      </c>
    </row>
    <row r="15" spans="1:7" ht="10.050000000000001" customHeight="1">
      <c r="A15" s="18" t="s">
        <v>1730</v>
      </c>
      <c r="B15" s="18" t="s">
        <v>330</v>
      </c>
      <c r="C15" s="19">
        <v>2001</v>
      </c>
      <c r="D15" s="18" t="s">
        <v>1706</v>
      </c>
      <c r="E15" s="20">
        <v>4</v>
      </c>
      <c r="F15" s="21">
        <v>21603</v>
      </c>
      <c r="G15" s="21">
        <v>8319.7999999999993</v>
      </c>
    </row>
    <row r="16" spans="1:7" ht="10.050000000000001" customHeight="1">
      <c r="A16" s="18" t="s">
        <v>1730</v>
      </c>
      <c r="B16" s="18" t="s">
        <v>330</v>
      </c>
      <c r="C16" s="19">
        <v>2001</v>
      </c>
      <c r="D16" s="18" t="s">
        <v>1706</v>
      </c>
      <c r="E16" s="20">
        <v>5</v>
      </c>
      <c r="F16" s="21">
        <v>21477.1</v>
      </c>
      <c r="G16" s="21">
        <v>9105.4</v>
      </c>
    </row>
    <row r="17" spans="1:7" ht="10.050000000000001" customHeight="1">
      <c r="A17" s="18" t="s">
        <v>1730</v>
      </c>
      <c r="B17" s="18" t="s">
        <v>330</v>
      </c>
      <c r="C17" s="19">
        <v>2001</v>
      </c>
      <c r="D17" s="18" t="s">
        <v>1706</v>
      </c>
      <c r="E17" s="20">
        <v>6</v>
      </c>
      <c r="F17" s="21">
        <v>17823.2</v>
      </c>
      <c r="G17" s="21">
        <v>9035.4</v>
      </c>
    </row>
    <row r="18" spans="1:7" ht="10.050000000000001" customHeight="1">
      <c r="A18" s="18" t="s">
        <v>1730</v>
      </c>
      <c r="B18" s="18" t="s">
        <v>330</v>
      </c>
      <c r="C18" s="19">
        <v>2001</v>
      </c>
      <c r="D18" s="18" t="s">
        <v>1708</v>
      </c>
      <c r="E18" s="20">
        <v>7</v>
      </c>
      <c r="F18" s="21">
        <v>17982.8</v>
      </c>
      <c r="G18" s="21">
        <v>10878</v>
      </c>
    </row>
    <row r="19" spans="1:7" ht="10.050000000000001" customHeight="1">
      <c r="A19" s="18" t="s">
        <v>1730</v>
      </c>
      <c r="B19" s="18" t="s">
        <v>330</v>
      </c>
      <c r="C19" s="19">
        <v>2001</v>
      </c>
      <c r="D19" s="18" t="s">
        <v>1708</v>
      </c>
      <c r="E19" s="20">
        <v>8</v>
      </c>
      <c r="F19" s="21">
        <v>18932</v>
      </c>
      <c r="G19" s="21">
        <v>11613.1</v>
      </c>
    </row>
    <row r="20" spans="1:7" ht="10.050000000000001" customHeight="1">
      <c r="A20" s="18" t="s">
        <v>1730</v>
      </c>
      <c r="B20" s="18" t="s">
        <v>330</v>
      </c>
      <c r="C20" s="19">
        <v>2001</v>
      </c>
      <c r="D20" s="18" t="s">
        <v>1708</v>
      </c>
      <c r="E20" s="20">
        <v>9</v>
      </c>
      <c r="F20" s="21">
        <v>14955.7</v>
      </c>
      <c r="G20" s="21">
        <v>12087.1</v>
      </c>
    </row>
    <row r="21" spans="1:7" ht="10.050000000000001" customHeight="1">
      <c r="A21" s="18" t="s">
        <v>1730</v>
      </c>
      <c r="B21" s="18" t="s">
        <v>330</v>
      </c>
      <c r="C21" s="19">
        <v>2001</v>
      </c>
      <c r="D21" s="18" t="s">
        <v>1708</v>
      </c>
      <c r="E21" s="20">
        <v>10</v>
      </c>
      <c r="F21" s="21">
        <v>14143.3</v>
      </c>
      <c r="G21" s="21">
        <v>11002.8</v>
      </c>
    </row>
    <row r="22" spans="1:7" ht="10.050000000000001" customHeight="1">
      <c r="A22" s="18" t="s">
        <v>1730</v>
      </c>
      <c r="B22" s="18" t="s">
        <v>330</v>
      </c>
      <c r="C22" s="19">
        <v>2001</v>
      </c>
      <c r="D22" s="18" t="s">
        <v>1708</v>
      </c>
      <c r="E22" s="20">
        <v>11</v>
      </c>
      <c r="F22" s="21">
        <v>11904.4</v>
      </c>
      <c r="G22" s="21">
        <v>9489.6</v>
      </c>
    </row>
    <row r="23" spans="1:7" ht="10.050000000000001" customHeight="1">
      <c r="A23" s="18" t="s">
        <v>1730</v>
      </c>
      <c r="B23" s="18" t="s">
        <v>330</v>
      </c>
      <c r="C23" s="19">
        <v>2001</v>
      </c>
      <c r="D23" s="18" t="s">
        <v>1708</v>
      </c>
      <c r="E23" s="20">
        <v>12</v>
      </c>
      <c r="F23" s="21">
        <v>9106.5</v>
      </c>
      <c r="G23" s="21">
        <v>9052.1</v>
      </c>
    </row>
    <row r="24" spans="1:7" ht="10.050000000000001" customHeight="1">
      <c r="A24" s="18" t="s">
        <v>1730</v>
      </c>
      <c r="B24" s="18" t="s">
        <v>330</v>
      </c>
      <c r="C24" s="19">
        <v>2002</v>
      </c>
      <c r="D24" s="18" t="s">
        <v>1708</v>
      </c>
      <c r="E24" s="20">
        <v>1</v>
      </c>
      <c r="F24" s="21">
        <v>9749.1</v>
      </c>
      <c r="G24" s="21">
        <v>8080.3</v>
      </c>
    </row>
    <row r="25" spans="1:7" ht="10.050000000000001" customHeight="1">
      <c r="A25" s="18" t="s">
        <v>1730</v>
      </c>
      <c r="B25" s="18" t="s">
        <v>330</v>
      </c>
      <c r="C25" s="19">
        <v>2002</v>
      </c>
      <c r="D25" s="18" t="s">
        <v>1708</v>
      </c>
      <c r="E25" s="20">
        <v>2</v>
      </c>
      <c r="F25" s="21">
        <v>9536.2999999999993</v>
      </c>
      <c r="G25" s="21">
        <v>5670.6</v>
      </c>
    </row>
    <row r="26" spans="1:7" ht="10.050000000000001" customHeight="1">
      <c r="A26" s="18" t="s">
        <v>1730</v>
      </c>
      <c r="B26" s="18" t="s">
        <v>330</v>
      </c>
      <c r="C26" s="19">
        <v>2002</v>
      </c>
      <c r="D26" s="18" t="s">
        <v>1708</v>
      </c>
      <c r="E26" s="20">
        <v>3</v>
      </c>
      <c r="F26" s="21">
        <v>10323.6</v>
      </c>
      <c r="G26" s="21">
        <v>5570.2</v>
      </c>
    </row>
    <row r="27" spans="1:7" ht="10.050000000000001" customHeight="1">
      <c r="A27" s="18" t="s">
        <v>1730</v>
      </c>
      <c r="B27" s="18" t="s">
        <v>330</v>
      </c>
      <c r="C27" s="19">
        <v>2002</v>
      </c>
      <c r="D27" s="18" t="s">
        <v>1708</v>
      </c>
      <c r="E27" s="20">
        <v>4</v>
      </c>
      <c r="F27" s="21">
        <v>11492.6</v>
      </c>
      <c r="G27" s="21">
        <v>6010.8</v>
      </c>
    </row>
    <row r="28" spans="1:7" ht="10.050000000000001" customHeight="1">
      <c r="A28" s="18" t="s">
        <v>1730</v>
      </c>
      <c r="B28" s="18" t="s">
        <v>330</v>
      </c>
      <c r="C28" s="19">
        <v>2002</v>
      </c>
      <c r="D28" s="18" t="s">
        <v>1708</v>
      </c>
      <c r="E28" s="20">
        <v>5</v>
      </c>
      <c r="F28" s="21">
        <v>11744.8</v>
      </c>
      <c r="G28" s="21">
        <v>7084.4</v>
      </c>
    </row>
    <row r="29" spans="1:7" ht="10.050000000000001" customHeight="1">
      <c r="A29" s="18" t="s">
        <v>1730</v>
      </c>
      <c r="B29" s="18" t="s">
        <v>330</v>
      </c>
      <c r="C29" s="19">
        <v>2002</v>
      </c>
      <c r="D29" s="18" t="s">
        <v>1708</v>
      </c>
      <c r="E29" s="20">
        <v>6</v>
      </c>
      <c r="F29" s="21">
        <v>13346.9</v>
      </c>
      <c r="G29" s="21">
        <v>6084.2</v>
      </c>
    </row>
    <row r="30" spans="1:7" ht="10.050000000000001" customHeight="1">
      <c r="A30" s="18" t="s">
        <v>1730</v>
      </c>
      <c r="B30" s="18" t="s">
        <v>330</v>
      </c>
      <c r="C30" s="19">
        <v>2002</v>
      </c>
      <c r="D30" s="18" t="s">
        <v>1709</v>
      </c>
      <c r="E30" s="20">
        <v>7</v>
      </c>
      <c r="F30" s="21">
        <v>14499.1</v>
      </c>
      <c r="G30" s="21">
        <v>12457.7</v>
      </c>
    </row>
    <row r="31" spans="1:7" ht="10.050000000000001" customHeight="1">
      <c r="A31" s="18" t="s">
        <v>1730</v>
      </c>
      <c r="B31" s="18" t="s">
        <v>330</v>
      </c>
      <c r="C31" s="19">
        <v>2002</v>
      </c>
      <c r="D31" s="18" t="s">
        <v>1709</v>
      </c>
      <c r="E31" s="20">
        <v>8</v>
      </c>
      <c r="F31" s="21">
        <v>14885.5</v>
      </c>
      <c r="G31" s="21">
        <v>12716.7</v>
      </c>
    </row>
    <row r="32" spans="1:7" ht="10.050000000000001" customHeight="1">
      <c r="A32" s="18" t="s">
        <v>1730</v>
      </c>
      <c r="B32" s="18" t="s">
        <v>330</v>
      </c>
      <c r="C32" s="19">
        <v>2002</v>
      </c>
      <c r="D32" s="18" t="s">
        <v>1709</v>
      </c>
      <c r="E32" s="20">
        <v>9</v>
      </c>
      <c r="F32" s="21">
        <v>13077.8</v>
      </c>
      <c r="G32" s="21">
        <v>10735.6</v>
      </c>
    </row>
    <row r="33" spans="1:7" ht="10.050000000000001" customHeight="1">
      <c r="A33" s="18" t="s">
        <v>1730</v>
      </c>
      <c r="B33" s="18" t="s">
        <v>330</v>
      </c>
      <c r="C33" s="19">
        <v>2002</v>
      </c>
      <c r="D33" s="18" t="s">
        <v>1709</v>
      </c>
      <c r="E33" s="20">
        <v>10</v>
      </c>
      <c r="F33" s="21">
        <v>12072.4</v>
      </c>
      <c r="G33" s="21">
        <v>10317.9</v>
      </c>
    </row>
    <row r="34" spans="1:7" ht="10.050000000000001" customHeight="1">
      <c r="A34" s="18" t="s">
        <v>1730</v>
      </c>
      <c r="B34" s="18" t="s">
        <v>330</v>
      </c>
      <c r="C34" s="19">
        <v>2002</v>
      </c>
      <c r="D34" s="18" t="s">
        <v>1709</v>
      </c>
      <c r="E34" s="20">
        <v>11</v>
      </c>
      <c r="F34" s="21">
        <v>8475.2999999999993</v>
      </c>
      <c r="G34" s="21">
        <v>8179.8</v>
      </c>
    </row>
    <row r="35" spans="1:7" ht="10.050000000000001" customHeight="1">
      <c r="A35" s="18" t="s">
        <v>1730</v>
      </c>
      <c r="B35" s="18" t="s">
        <v>330</v>
      </c>
      <c r="C35" s="19">
        <v>2002</v>
      </c>
      <c r="D35" s="18" t="s">
        <v>1709</v>
      </c>
      <c r="E35" s="20">
        <v>12</v>
      </c>
      <c r="F35" s="21">
        <v>5829.9</v>
      </c>
      <c r="G35" s="21">
        <v>8322.6</v>
      </c>
    </row>
    <row r="36" spans="1:7" ht="10.050000000000001" customHeight="1">
      <c r="A36" s="18" t="s">
        <v>1730</v>
      </c>
      <c r="B36" s="18" t="s">
        <v>330</v>
      </c>
      <c r="C36" s="19">
        <v>2003</v>
      </c>
      <c r="D36" s="18" t="s">
        <v>1709</v>
      </c>
      <c r="E36" s="20">
        <v>1</v>
      </c>
      <c r="F36" s="21">
        <v>5364.1</v>
      </c>
      <c r="G36" s="21">
        <v>6207.7</v>
      </c>
    </row>
    <row r="37" spans="1:7" ht="10.050000000000001" customHeight="1">
      <c r="A37" s="18" t="s">
        <v>1730</v>
      </c>
      <c r="B37" s="18" t="s">
        <v>330</v>
      </c>
      <c r="C37" s="19">
        <v>2003</v>
      </c>
      <c r="D37" s="18" t="s">
        <v>1709</v>
      </c>
      <c r="E37" s="20">
        <v>2</v>
      </c>
      <c r="F37" s="21">
        <v>3554.5</v>
      </c>
      <c r="G37" s="21">
        <v>5775.1</v>
      </c>
    </row>
    <row r="38" spans="1:7" ht="10.050000000000001" customHeight="1">
      <c r="A38" s="18" t="s">
        <v>1730</v>
      </c>
      <c r="B38" s="18" t="s">
        <v>330</v>
      </c>
      <c r="C38" s="19">
        <v>2003</v>
      </c>
      <c r="D38" s="18" t="s">
        <v>1709</v>
      </c>
      <c r="E38" s="20">
        <v>3</v>
      </c>
      <c r="F38" s="21">
        <v>5117.1000000000004</v>
      </c>
      <c r="G38" s="21">
        <v>3923.9</v>
      </c>
    </row>
    <row r="39" spans="1:7" ht="10.050000000000001" customHeight="1">
      <c r="A39" s="18" t="s">
        <v>1730</v>
      </c>
      <c r="B39" s="18" t="s">
        <v>330</v>
      </c>
      <c r="C39" s="19">
        <v>2003</v>
      </c>
      <c r="D39" s="18" t="s">
        <v>1709</v>
      </c>
      <c r="E39" s="20">
        <v>4</v>
      </c>
      <c r="F39" s="21">
        <v>5531.6</v>
      </c>
      <c r="G39" s="21">
        <v>3484.4</v>
      </c>
    </row>
    <row r="40" spans="1:7" ht="10.050000000000001" customHeight="1">
      <c r="A40" s="18" t="s">
        <v>1730</v>
      </c>
      <c r="B40" s="18" t="s">
        <v>330</v>
      </c>
      <c r="C40" s="19">
        <v>2003</v>
      </c>
      <c r="D40" s="18" t="s">
        <v>1709</v>
      </c>
      <c r="E40" s="20">
        <v>5</v>
      </c>
      <c r="F40" s="21">
        <v>4191.7</v>
      </c>
      <c r="G40" s="21">
        <v>3298.7</v>
      </c>
    </row>
    <row r="41" spans="1:7" ht="10.050000000000001" customHeight="1">
      <c r="A41" s="18" t="s">
        <v>1730</v>
      </c>
      <c r="B41" s="18" t="s">
        <v>330</v>
      </c>
      <c r="C41" s="19">
        <v>2003</v>
      </c>
      <c r="D41" s="18" t="s">
        <v>1709</v>
      </c>
      <c r="E41" s="20">
        <v>6</v>
      </c>
      <c r="F41" s="21">
        <v>3497.8</v>
      </c>
      <c r="G41" s="21">
        <v>3226</v>
      </c>
    </row>
    <row r="42" spans="1:7" ht="10.050000000000001" customHeight="1">
      <c r="A42" s="18" t="s">
        <v>1730</v>
      </c>
      <c r="B42" s="18" t="s">
        <v>330</v>
      </c>
      <c r="C42" s="19">
        <v>2003</v>
      </c>
      <c r="D42" s="18" t="s">
        <v>1707</v>
      </c>
      <c r="E42" s="20">
        <v>7</v>
      </c>
      <c r="F42" s="21">
        <v>6150.6</v>
      </c>
      <c r="G42" s="21">
        <v>12330.2</v>
      </c>
    </row>
    <row r="43" spans="1:7" ht="10.050000000000001" customHeight="1">
      <c r="A43" s="18" t="s">
        <v>1730</v>
      </c>
      <c r="B43" s="18" t="s">
        <v>330</v>
      </c>
      <c r="C43" s="19">
        <v>2003</v>
      </c>
      <c r="D43" s="18" t="s">
        <v>1707</v>
      </c>
      <c r="E43" s="20">
        <v>8</v>
      </c>
      <c r="F43" s="21">
        <v>7324.2</v>
      </c>
      <c r="G43" s="21">
        <v>12386.5</v>
      </c>
    </row>
    <row r="44" spans="1:7" ht="10.050000000000001" customHeight="1">
      <c r="A44" s="18" t="s">
        <v>1730</v>
      </c>
      <c r="B44" s="18" t="s">
        <v>330</v>
      </c>
      <c r="C44" s="19">
        <v>2003</v>
      </c>
      <c r="D44" s="18" t="s">
        <v>1707</v>
      </c>
      <c r="E44" s="20">
        <v>9</v>
      </c>
      <c r="F44" s="21">
        <v>8627.7999999999993</v>
      </c>
      <c r="G44" s="21">
        <v>10488.7</v>
      </c>
    </row>
    <row r="45" spans="1:7" ht="10.050000000000001" customHeight="1">
      <c r="A45" s="18" t="s">
        <v>1730</v>
      </c>
      <c r="B45" s="18" t="s">
        <v>330</v>
      </c>
      <c r="C45" s="19">
        <v>2003</v>
      </c>
      <c r="D45" s="18" t="s">
        <v>1707</v>
      </c>
      <c r="E45" s="20">
        <v>10</v>
      </c>
      <c r="F45" s="21">
        <v>9672.9</v>
      </c>
      <c r="G45" s="21">
        <v>9883.9</v>
      </c>
    </row>
    <row r="46" spans="1:7" ht="10.050000000000001" customHeight="1">
      <c r="A46" s="18" t="s">
        <v>1730</v>
      </c>
      <c r="B46" s="18" t="s">
        <v>330</v>
      </c>
      <c r="C46" s="19">
        <v>2003</v>
      </c>
      <c r="D46" s="18" t="s">
        <v>1707</v>
      </c>
      <c r="E46" s="20">
        <v>11</v>
      </c>
      <c r="F46" s="21">
        <v>8977.9</v>
      </c>
      <c r="G46" s="21">
        <v>8565.7000000000007</v>
      </c>
    </row>
    <row r="47" spans="1:7" ht="10.050000000000001" customHeight="1">
      <c r="A47" s="18" t="s">
        <v>1730</v>
      </c>
      <c r="B47" s="18" t="s">
        <v>330</v>
      </c>
      <c r="C47" s="19">
        <v>2003</v>
      </c>
      <c r="D47" s="18" t="s">
        <v>1707</v>
      </c>
      <c r="E47" s="20">
        <v>12</v>
      </c>
      <c r="F47" s="21">
        <v>10453.4</v>
      </c>
      <c r="G47" s="21">
        <v>8429.6</v>
      </c>
    </row>
    <row r="48" spans="1:7" ht="10.050000000000001" customHeight="1">
      <c r="A48" s="18" t="s">
        <v>1730</v>
      </c>
      <c r="B48" s="18" t="s">
        <v>330</v>
      </c>
      <c r="C48" s="19">
        <v>2004</v>
      </c>
      <c r="D48" s="18" t="s">
        <v>1707</v>
      </c>
      <c r="E48" s="20">
        <v>1</v>
      </c>
      <c r="F48" s="21">
        <v>10445.6</v>
      </c>
      <c r="G48" s="21">
        <v>7620.9</v>
      </c>
    </row>
    <row r="49" spans="1:7" ht="10.050000000000001" customHeight="1">
      <c r="A49" s="18" t="s">
        <v>1730</v>
      </c>
      <c r="B49" s="18" t="s">
        <v>330</v>
      </c>
      <c r="C49" s="19">
        <v>2004</v>
      </c>
      <c r="D49" s="18" t="s">
        <v>1707</v>
      </c>
      <c r="E49" s="20">
        <v>2</v>
      </c>
      <c r="F49" s="21">
        <v>9471.7999999999993</v>
      </c>
      <c r="G49" s="21">
        <v>6314.2</v>
      </c>
    </row>
    <row r="50" spans="1:7" ht="10.050000000000001" customHeight="1">
      <c r="A50" s="18" t="s">
        <v>1730</v>
      </c>
      <c r="B50" s="18" t="s">
        <v>330</v>
      </c>
      <c r="C50" s="19">
        <v>2004</v>
      </c>
      <c r="D50" s="18" t="s">
        <v>1707</v>
      </c>
      <c r="E50" s="20">
        <v>3</v>
      </c>
      <c r="F50" s="21">
        <v>11363.2</v>
      </c>
      <c r="G50" s="21">
        <v>5997</v>
      </c>
    </row>
    <row r="51" spans="1:7" ht="10.050000000000001" customHeight="1">
      <c r="A51" s="18" t="s">
        <v>1730</v>
      </c>
      <c r="B51" s="18" t="s">
        <v>330</v>
      </c>
      <c r="C51" s="19">
        <v>2004</v>
      </c>
      <c r="D51" s="18" t="s">
        <v>1707</v>
      </c>
      <c r="E51" s="20">
        <v>4</v>
      </c>
      <c r="F51" s="21">
        <v>12662.2</v>
      </c>
      <c r="G51" s="21">
        <v>6333</v>
      </c>
    </row>
    <row r="52" spans="1:7" ht="10.050000000000001" customHeight="1">
      <c r="A52" s="18" t="s">
        <v>1730</v>
      </c>
      <c r="B52" s="18" t="s">
        <v>330</v>
      </c>
      <c r="C52" s="19">
        <v>2004</v>
      </c>
      <c r="D52" s="18" t="s">
        <v>1707</v>
      </c>
      <c r="E52" s="20">
        <v>5</v>
      </c>
      <c r="F52" s="21">
        <v>9423.5</v>
      </c>
      <c r="G52" s="21">
        <v>5015</v>
      </c>
    </row>
    <row r="53" spans="1:7" ht="10.050000000000001" customHeight="1">
      <c r="A53" s="18" t="s">
        <v>1730</v>
      </c>
      <c r="B53" s="18" t="s">
        <v>330</v>
      </c>
      <c r="C53" s="19">
        <v>2004</v>
      </c>
      <c r="D53" s="18" t="s">
        <v>1707</v>
      </c>
      <c r="E53" s="20">
        <v>6</v>
      </c>
      <c r="F53" s="21">
        <v>7006.6</v>
      </c>
      <c r="G53" s="21">
        <v>4686.3</v>
      </c>
    </row>
    <row r="54" spans="1:7" ht="10.050000000000001" customHeight="1">
      <c r="A54" s="18" t="s">
        <v>1730</v>
      </c>
      <c r="B54" s="18" t="s">
        <v>330</v>
      </c>
      <c r="C54" s="19">
        <v>2004</v>
      </c>
      <c r="D54" s="18" t="s">
        <v>1710</v>
      </c>
      <c r="E54" s="20">
        <v>7</v>
      </c>
      <c r="F54" s="21">
        <v>10684.8</v>
      </c>
      <c r="G54" s="21">
        <v>14082.5</v>
      </c>
    </row>
    <row r="55" spans="1:7" ht="10.050000000000001" customHeight="1">
      <c r="A55" s="18" t="s">
        <v>1730</v>
      </c>
      <c r="B55" s="18" t="s">
        <v>330</v>
      </c>
      <c r="C55" s="19">
        <v>2004</v>
      </c>
      <c r="D55" s="18" t="s">
        <v>1710</v>
      </c>
      <c r="E55" s="20">
        <v>8</v>
      </c>
      <c r="F55" s="21">
        <v>13015.9</v>
      </c>
      <c r="G55" s="21">
        <v>12072.1</v>
      </c>
    </row>
    <row r="56" spans="1:7" ht="10.050000000000001" customHeight="1">
      <c r="A56" s="18" t="s">
        <v>1730</v>
      </c>
      <c r="B56" s="18" t="s">
        <v>330</v>
      </c>
      <c r="C56" s="19">
        <v>2004</v>
      </c>
      <c r="D56" s="18" t="s">
        <v>1710</v>
      </c>
      <c r="E56" s="20">
        <v>9</v>
      </c>
      <c r="F56" s="21">
        <v>14955.7</v>
      </c>
      <c r="G56" s="21">
        <v>8032.3</v>
      </c>
    </row>
    <row r="57" spans="1:7" ht="10.050000000000001" customHeight="1">
      <c r="A57" s="18" t="s">
        <v>1730</v>
      </c>
      <c r="B57" s="18" t="s">
        <v>330</v>
      </c>
      <c r="C57" s="19">
        <v>2004</v>
      </c>
      <c r="D57" s="18" t="s">
        <v>1710</v>
      </c>
      <c r="E57" s="20">
        <v>10</v>
      </c>
      <c r="F57" s="21">
        <v>14929.2</v>
      </c>
      <c r="G57" s="21">
        <v>6261.2</v>
      </c>
    </row>
    <row r="58" spans="1:7" ht="10.050000000000001" customHeight="1">
      <c r="A58" s="18" t="s">
        <v>1730</v>
      </c>
      <c r="B58" s="18" t="s">
        <v>330</v>
      </c>
      <c r="C58" s="19">
        <v>2004</v>
      </c>
      <c r="D58" s="18" t="s">
        <v>1710</v>
      </c>
      <c r="E58" s="20">
        <v>11</v>
      </c>
      <c r="F58" s="21">
        <v>13610.3</v>
      </c>
      <c r="G58" s="21">
        <v>5795.3</v>
      </c>
    </row>
    <row r="59" spans="1:7" ht="10.050000000000001" customHeight="1">
      <c r="A59" s="18" t="s">
        <v>1730</v>
      </c>
      <c r="B59" s="18" t="s">
        <v>330</v>
      </c>
      <c r="C59" s="19">
        <v>2004</v>
      </c>
      <c r="D59" s="18" t="s">
        <v>1710</v>
      </c>
      <c r="E59" s="20">
        <v>12</v>
      </c>
      <c r="F59" s="21">
        <v>8760</v>
      </c>
      <c r="G59" s="21">
        <v>6364.9</v>
      </c>
    </row>
    <row r="60" spans="1:7" ht="10.050000000000001" customHeight="1">
      <c r="A60" s="18" t="s">
        <v>1730</v>
      </c>
      <c r="B60" s="18" t="s">
        <v>330</v>
      </c>
      <c r="C60" s="19">
        <v>2005</v>
      </c>
      <c r="D60" s="18" t="s">
        <v>1710</v>
      </c>
      <c r="E60" s="20">
        <v>1</v>
      </c>
      <c r="F60" s="21">
        <v>8284.4</v>
      </c>
      <c r="G60" s="21">
        <v>5896.6</v>
      </c>
    </row>
    <row r="61" spans="1:7" ht="10.050000000000001" customHeight="1">
      <c r="A61" s="18" t="s">
        <v>1730</v>
      </c>
      <c r="B61" s="18" t="s">
        <v>330</v>
      </c>
      <c r="C61" s="19">
        <v>2005</v>
      </c>
      <c r="D61" s="18" t="s">
        <v>1710</v>
      </c>
      <c r="E61" s="20">
        <v>2</v>
      </c>
      <c r="F61" s="21">
        <v>9896.7000000000007</v>
      </c>
      <c r="G61" s="21">
        <v>5648.9</v>
      </c>
    </row>
    <row r="62" spans="1:7" ht="10.050000000000001" customHeight="1">
      <c r="A62" s="18" t="s">
        <v>1730</v>
      </c>
      <c r="B62" s="18" t="s">
        <v>330</v>
      </c>
      <c r="C62" s="19">
        <v>2005</v>
      </c>
      <c r="D62" s="18" t="s">
        <v>1710</v>
      </c>
      <c r="E62" s="20">
        <v>3</v>
      </c>
      <c r="F62" s="21">
        <v>12489.5</v>
      </c>
      <c r="G62" s="21">
        <v>5329.8</v>
      </c>
    </row>
    <row r="63" spans="1:7" ht="10.050000000000001" customHeight="1">
      <c r="A63" s="18" t="s">
        <v>1730</v>
      </c>
      <c r="B63" s="18" t="s">
        <v>330</v>
      </c>
      <c r="C63" s="19">
        <v>2005</v>
      </c>
      <c r="D63" s="18" t="s">
        <v>1710</v>
      </c>
      <c r="E63" s="20">
        <v>4</v>
      </c>
      <c r="F63" s="21">
        <v>12110.6</v>
      </c>
      <c r="G63" s="21">
        <v>5292.8</v>
      </c>
    </row>
    <row r="64" spans="1:7" ht="10.050000000000001" customHeight="1">
      <c r="A64" s="18" t="s">
        <v>1730</v>
      </c>
      <c r="B64" s="18" t="s">
        <v>330</v>
      </c>
      <c r="C64" s="19">
        <v>2005</v>
      </c>
      <c r="D64" s="18" t="s">
        <v>1710</v>
      </c>
      <c r="E64" s="20">
        <v>5</v>
      </c>
      <c r="F64" s="21">
        <v>14133.2</v>
      </c>
      <c r="G64" s="21">
        <v>4907.1000000000004</v>
      </c>
    </row>
    <row r="65" spans="1:7" ht="10.050000000000001" customHeight="1">
      <c r="A65" s="18" t="s">
        <v>1730</v>
      </c>
      <c r="B65" s="18" t="s">
        <v>330</v>
      </c>
      <c r="C65" s="19">
        <v>2005</v>
      </c>
      <c r="D65" s="18" t="s">
        <v>1710</v>
      </c>
      <c r="E65" s="20">
        <v>6</v>
      </c>
      <c r="F65" s="21">
        <v>12957.3</v>
      </c>
      <c r="G65" s="21">
        <v>6016.2</v>
      </c>
    </row>
    <row r="66" spans="1:7" ht="10.050000000000001" customHeight="1">
      <c r="A66" s="18" t="s">
        <v>1730</v>
      </c>
      <c r="B66" s="18" t="s">
        <v>330</v>
      </c>
      <c r="C66" s="19">
        <v>2005</v>
      </c>
      <c r="D66" s="18" t="s">
        <v>1711</v>
      </c>
      <c r="E66" s="20">
        <v>7</v>
      </c>
      <c r="F66" s="21">
        <v>14602.2</v>
      </c>
      <c r="G66" s="21">
        <v>14810.1</v>
      </c>
    </row>
    <row r="67" spans="1:7" ht="10.050000000000001" customHeight="1">
      <c r="A67" s="18" t="s">
        <v>1730</v>
      </c>
      <c r="B67" s="18" t="s">
        <v>330</v>
      </c>
      <c r="C67" s="19">
        <v>2005</v>
      </c>
      <c r="D67" s="18" t="s">
        <v>1711</v>
      </c>
      <c r="E67" s="20">
        <v>8</v>
      </c>
      <c r="F67" s="21">
        <v>15936.6</v>
      </c>
      <c r="G67" s="21">
        <v>12264.7</v>
      </c>
    </row>
    <row r="68" spans="1:7" ht="10.050000000000001" customHeight="1">
      <c r="A68" s="18" t="s">
        <v>1730</v>
      </c>
      <c r="B68" s="18" t="s">
        <v>330</v>
      </c>
      <c r="C68" s="19">
        <v>2005</v>
      </c>
      <c r="D68" s="18" t="s">
        <v>1711</v>
      </c>
      <c r="E68" s="20">
        <v>9</v>
      </c>
      <c r="F68" s="21">
        <v>15289.7</v>
      </c>
      <c r="G68" s="21">
        <v>11099.8</v>
      </c>
    </row>
    <row r="69" spans="1:7" ht="10.050000000000001" customHeight="1">
      <c r="A69" s="18" t="s">
        <v>1730</v>
      </c>
      <c r="B69" s="18" t="s">
        <v>330</v>
      </c>
      <c r="C69" s="19">
        <v>2005</v>
      </c>
      <c r="D69" s="18" t="s">
        <v>1711</v>
      </c>
      <c r="E69" s="20">
        <v>10</v>
      </c>
      <c r="F69" s="21">
        <v>12691.9</v>
      </c>
      <c r="G69" s="21">
        <v>8698.2999999999993</v>
      </c>
    </row>
    <row r="70" spans="1:7" ht="10.050000000000001" customHeight="1">
      <c r="A70" s="18" t="s">
        <v>1730</v>
      </c>
      <c r="B70" s="18" t="s">
        <v>330</v>
      </c>
      <c r="C70" s="19">
        <v>2005</v>
      </c>
      <c r="D70" s="18" t="s">
        <v>1711</v>
      </c>
      <c r="E70" s="20">
        <v>11</v>
      </c>
      <c r="F70" s="21">
        <v>11721.6</v>
      </c>
      <c r="G70" s="21">
        <v>7531.4</v>
      </c>
    </row>
    <row r="71" spans="1:7" ht="10.050000000000001" customHeight="1">
      <c r="A71" s="18" t="s">
        <v>1730</v>
      </c>
      <c r="B71" s="18" t="s">
        <v>330</v>
      </c>
      <c r="C71" s="19">
        <v>2005</v>
      </c>
      <c r="D71" s="18" t="s">
        <v>1711</v>
      </c>
      <c r="E71" s="20">
        <v>12</v>
      </c>
      <c r="F71" s="21">
        <v>11715.9</v>
      </c>
      <c r="G71" s="21">
        <v>6338.4</v>
      </c>
    </row>
    <row r="72" spans="1:7" ht="10.050000000000001" customHeight="1">
      <c r="A72" s="18" t="s">
        <v>1730</v>
      </c>
      <c r="B72" s="18" t="s">
        <v>330</v>
      </c>
      <c r="C72" s="19">
        <v>2006</v>
      </c>
      <c r="D72" s="18" t="s">
        <v>1711</v>
      </c>
      <c r="E72" s="20">
        <v>1</v>
      </c>
      <c r="F72" s="21">
        <v>12695.6</v>
      </c>
      <c r="G72" s="21">
        <v>5770.3</v>
      </c>
    </row>
    <row r="73" spans="1:7" ht="10.050000000000001" customHeight="1">
      <c r="A73" s="18" t="s">
        <v>1730</v>
      </c>
      <c r="B73" s="18" t="s">
        <v>330</v>
      </c>
      <c r="C73" s="19">
        <v>2006</v>
      </c>
      <c r="D73" s="18" t="s">
        <v>1711</v>
      </c>
      <c r="E73" s="20">
        <v>2</v>
      </c>
      <c r="F73" s="21">
        <v>11585.7</v>
      </c>
      <c r="G73" s="21">
        <v>5395.4</v>
      </c>
    </row>
    <row r="74" spans="1:7" ht="10.050000000000001" customHeight="1">
      <c r="A74" s="18" t="s">
        <v>1730</v>
      </c>
      <c r="B74" s="18" t="s">
        <v>330</v>
      </c>
      <c r="C74" s="19">
        <v>2006</v>
      </c>
      <c r="D74" s="18" t="s">
        <v>1711</v>
      </c>
      <c r="E74" s="20">
        <v>3</v>
      </c>
      <c r="F74" s="21">
        <v>13140.2</v>
      </c>
      <c r="G74" s="21">
        <v>4419.3999999999996</v>
      </c>
    </row>
    <row r="75" spans="1:7" ht="10.050000000000001" customHeight="1">
      <c r="A75" s="18" t="s">
        <v>1730</v>
      </c>
      <c r="B75" s="18" t="s">
        <v>330</v>
      </c>
      <c r="C75" s="19">
        <v>2006</v>
      </c>
      <c r="D75" s="18" t="s">
        <v>1711</v>
      </c>
      <c r="E75" s="20">
        <v>4</v>
      </c>
      <c r="F75" s="21">
        <v>10019</v>
      </c>
      <c r="G75" s="21">
        <v>4217.8999999999996</v>
      </c>
    </row>
    <row r="76" spans="1:7" ht="10.050000000000001" customHeight="1">
      <c r="A76" s="18" t="s">
        <v>1730</v>
      </c>
      <c r="B76" s="18" t="s">
        <v>330</v>
      </c>
      <c r="C76" s="19">
        <v>2006</v>
      </c>
      <c r="D76" s="18" t="s">
        <v>1711</v>
      </c>
      <c r="E76" s="20">
        <v>5</v>
      </c>
      <c r="F76" s="21">
        <v>9829.1</v>
      </c>
      <c r="G76" s="21">
        <v>4429</v>
      </c>
    </row>
    <row r="77" spans="1:7" ht="10.050000000000001" customHeight="1">
      <c r="A77" s="18" t="s">
        <v>1730</v>
      </c>
      <c r="B77" s="18" t="s">
        <v>330</v>
      </c>
      <c r="C77" s="19">
        <v>2006</v>
      </c>
      <c r="D77" s="18" t="s">
        <v>1711</v>
      </c>
      <c r="E77" s="20">
        <v>6</v>
      </c>
      <c r="F77" s="21">
        <v>8817.7999999999993</v>
      </c>
      <c r="G77" s="21">
        <v>3518.9</v>
      </c>
    </row>
    <row r="78" spans="1:7" ht="10.050000000000001" customHeight="1">
      <c r="A78" s="18" t="s">
        <v>1730</v>
      </c>
      <c r="B78" s="18" t="s">
        <v>330</v>
      </c>
      <c r="C78" s="19">
        <v>2006</v>
      </c>
      <c r="D78" s="18" t="s">
        <v>736</v>
      </c>
      <c r="E78" s="20">
        <v>7</v>
      </c>
      <c r="F78" s="21">
        <v>8243.2999999999993</v>
      </c>
      <c r="G78" s="21">
        <v>20364.7</v>
      </c>
    </row>
    <row r="79" spans="1:7" ht="10.050000000000001" customHeight="1">
      <c r="A79" s="18" t="s">
        <v>1730</v>
      </c>
      <c r="B79" s="18" t="s">
        <v>330</v>
      </c>
      <c r="C79" s="19">
        <v>2006</v>
      </c>
      <c r="D79" s="18" t="s">
        <v>736</v>
      </c>
      <c r="E79" s="20">
        <v>8</v>
      </c>
      <c r="F79" s="21">
        <v>9779.2999999999993</v>
      </c>
      <c r="G79" s="21">
        <v>20352</v>
      </c>
    </row>
    <row r="80" spans="1:7" ht="10.050000000000001" customHeight="1">
      <c r="A80" s="18" t="s">
        <v>1730</v>
      </c>
      <c r="B80" s="18" t="s">
        <v>330</v>
      </c>
      <c r="C80" s="19">
        <v>2006</v>
      </c>
      <c r="D80" s="18" t="s">
        <v>736</v>
      </c>
      <c r="E80" s="20">
        <v>9</v>
      </c>
      <c r="F80" s="21">
        <v>9734.1000000000095</v>
      </c>
      <c r="G80" s="21">
        <v>16780.3</v>
      </c>
    </row>
    <row r="81" spans="1:7" ht="10.050000000000001" customHeight="1">
      <c r="A81" s="18" t="s">
        <v>1730</v>
      </c>
      <c r="B81" s="18" t="s">
        <v>330</v>
      </c>
      <c r="C81" s="19">
        <v>2006</v>
      </c>
      <c r="D81" s="18" t="s">
        <v>736</v>
      </c>
      <c r="E81" s="20">
        <v>10</v>
      </c>
      <c r="F81" s="21">
        <v>9305.2999999999993</v>
      </c>
      <c r="G81" s="21">
        <v>14008.2</v>
      </c>
    </row>
    <row r="82" spans="1:7" ht="10.050000000000001" customHeight="1">
      <c r="A82" s="18" t="s">
        <v>1730</v>
      </c>
      <c r="B82" s="18" t="s">
        <v>330</v>
      </c>
      <c r="C82" s="19">
        <v>2006</v>
      </c>
      <c r="D82" s="18" t="s">
        <v>736</v>
      </c>
      <c r="E82" s="20">
        <v>11</v>
      </c>
      <c r="F82" s="21">
        <v>8836.7000000000007</v>
      </c>
      <c r="G82" s="21">
        <v>11272.6</v>
      </c>
    </row>
    <row r="83" spans="1:7" ht="10.050000000000001" customHeight="1">
      <c r="A83" s="18" t="s">
        <v>1730</v>
      </c>
      <c r="B83" s="18" t="s">
        <v>330</v>
      </c>
      <c r="C83" s="19">
        <v>2006</v>
      </c>
      <c r="D83" s="18" t="s">
        <v>736</v>
      </c>
      <c r="E83" s="20">
        <v>12</v>
      </c>
      <c r="F83" s="21">
        <v>7419.1</v>
      </c>
      <c r="G83" s="21">
        <v>8422.1</v>
      </c>
    </row>
    <row r="84" spans="1:7" ht="10.050000000000001" customHeight="1">
      <c r="A84" s="18" t="s">
        <v>1730</v>
      </c>
      <c r="B84" s="18" t="s">
        <v>330</v>
      </c>
      <c r="C84" s="19">
        <v>2007</v>
      </c>
      <c r="D84" s="18" t="s">
        <v>736</v>
      </c>
      <c r="E84" s="20">
        <v>1</v>
      </c>
      <c r="F84" s="21">
        <v>8164.1</v>
      </c>
      <c r="G84" s="21">
        <v>5683.2</v>
      </c>
    </row>
    <row r="85" spans="1:7" ht="10.050000000000001" customHeight="1">
      <c r="A85" s="18" t="s">
        <v>1730</v>
      </c>
      <c r="B85" s="18" t="s">
        <v>330</v>
      </c>
      <c r="C85" s="19">
        <v>2007</v>
      </c>
      <c r="D85" s="18" t="s">
        <v>736</v>
      </c>
      <c r="E85" s="20">
        <v>2</v>
      </c>
      <c r="F85" s="21">
        <v>6927</v>
      </c>
      <c r="G85" s="21">
        <v>8067.5</v>
      </c>
    </row>
    <row r="86" spans="1:7" ht="10.050000000000001" customHeight="1">
      <c r="A86" s="18" t="s">
        <v>1730</v>
      </c>
      <c r="B86" s="18" t="s">
        <v>330</v>
      </c>
      <c r="C86" s="19">
        <v>2007</v>
      </c>
      <c r="D86" s="18" t="s">
        <v>736</v>
      </c>
      <c r="E86" s="20">
        <v>3</v>
      </c>
      <c r="F86" s="21">
        <v>9018.4</v>
      </c>
      <c r="G86" s="21">
        <v>7510.9</v>
      </c>
    </row>
    <row r="87" spans="1:7" ht="10.050000000000001" customHeight="1">
      <c r="A87" s="18" t="s">
        <v>1730</v>
      </c>
      <c r="B87" s="18" t="s">
        <v>330</v>
      </c>
      <c r="C87" s="19">
        <v>2007</v>
      </c>
      <c r="D87" s="18" t="s">
        <v>736</v>
      </c>
      <c r="E87" s="20">
        <v>4</v>
      </c>
      <c r="F87" s="21">
        <v>8379.2000000000007</v>
      </c>
      <c r="G87" s="21">
        <v>7407.2</v>
      </c>
    </row>
    <row r="88" spans="1:7" ht="10.050000000000001" customHeight="1">
      <c r="A88" s="18" t="s">
        <v>1730</v>
      </c>
      <c r="B88" s="18" t="s">
        <v>330</v>
      </c>
      <c r="C88" s="19">
        <v>2007</v>
      </c>
      <c r="D88" s="18" t="s">
        <v>736</v>
      </c>
      <c r="E88" s="20">
        <v>5</v>
      </c>
      <c r="F88" s="21">
        <v>9969.6</v>
      </c>
      <c r="G88" s="21">
        <v>3990.4</v>
      </c>
    </row>
    <row r="89" spans="1:7" ht="10.050000000000001" customHeight="1">
      <c r="A89" s="18" t="s">
        <v>1730</v>
      </c>
      <c r="B89" s="18" t="s">
        <v>330</v>
      </c>
      <c r="C89" s="19">
        <v>2007</v>
      </c>
      <c r="D89" s="18" t="s">
        <v>736</v>
      </c>
      <c r="E89" s="20">
        <v>6</v>
      </c>
      <c r="F89" s="21">
        <v>10952.7</v>
      </c>
      <c r="G89" s="21">
        <v>5119.5</v>
      </c>
    </row>
    <row r="90" spans="1:7" ht="10.050000000000001" customHeight="1">
      <c r="A90" s="18" t="s">
        <v>1730</v>
      </c>
      <c r="B90" s="18" t="s">
        <v>330</v>
      </c>
      <c r="C90" s="19">
        <v>2007</v>
      </c>
      <c r="D90" s="18" t="s">
        <v>737</v>
      </c>
      <c r="E90" s="20">
        <v>7</v>
      </c>
      <c r="F90" s="21">
        <v>12562.3</v>
      </c>
      <c r="G90" s="21">
        <v>13394.8</v>
      </c>
    </row>
    <row r="91" spans="1:7" ht="10.050000000000001" customHeight="1">
      <c r="A91" s="18" t="s">
        <v>1730</v>
      </c>
      <c r="B91" s="18" t="s">
        <v>330</v>
      </c>
      <c r="C91" s="19">
        <v>2007</v>
      </c>
      <c r="D91" s="18" t="s">
        <v>737</v>
      </c>
      <c r="E91" s="20">
        <v>8</v>
      </c>
      <c r="F91" s="21">
        <v>13018.3</v>
      </c>
      <c r="G91" s="21">
        <v>12049.6</v>
      </c>
    </row>
    <row r="92" spans="1:7" ht="10.050000000000001" customHeight="1">
      <c r="A92" s="18" t="s">
        <v>1730</v>
      </c>
      <c r="B92" s="18" t="s">
        <v>330</v>
      </c>
      <c r="C92" s="19">
        <v>2007</v>
      </c>
      <c r="D92" s="18" t="s">
        <v>737</v>
      </c>
      <c r="E92" s="20">
        <v>9</v>
      </c>
      <c r="F92" s="21">
        <v>12340.6</v>
      </c>
      <c r="G92" s="21">
        <v>11494.8</v>
      </c>
    </row>
    <row r="93" spans="1:7" ht="10.050000000000001" customHeight="1">
      <c r="A93" s="18" t="s">
        <v>1730</v>
      </c>
      <c r="B93" s="18" t="s">
        <v>330</v>
      </c>
      <c r="C93" s="19">
        <v>2007</v>
      </c>
      <c r="D93" s="18" t="s">
        <v>737</v>
      </c>
      <c r="E93" s="20">
        <v>10</v>
      </c>
      <c r="F93" s="21">
        <v>12841.7</v>
      </c>
      <c r="G93" s="21">
        <v>9638.9</v>
      </c>
    </row>
    <row r="94" spans="1:7" ht="10.050000000000001" customHeight="1">
      <c r="A94" s="18" t="s">
        <v>1730</v>
      </c>
      <c r="B94" s="18" t="s">
        <v>330</v>
      </c>
      <c r="C94" s="19">
        <v>2007</v>
      </c>
      <c r="D94" s="18" t="s">
        <v>737</v>
      </c>
      <c r="E94" s="20">
        <v>11</v>
      </c>
      <c r="F94" s="21">
        <v>8646.1</v>
      </c>
      <c r="G94" s="21">
        <v>9482.6</v>
      </c>
    </row>
    <row r="95" spans="1:7" ht="10.050000000000001" customHeight="1">
      <c r="A95" s="18" t="s">
        <v>1730</v>
      </c>
      <c r="B95" s="18" t="s">
        <v>330</v>
      </c>
      <c r="C95" s="19">
        <v>2007</v>
      </c>
      <c r="D95" s="18" t="s">
        <v>737</v>
      </c>
      <c r="E95" s="20">
        <v>12</v>
      </c>
      <c r="F95" s="21">
        <v>6990.1</v>
      </c>
      <c r="G95" s="21">
        <v>10372</v>
      </c>
    </row>
    <row r="96" spans="1:7" ht="10.050000000000001" customHeight="1">
      <c r="A96" s="18" t="s">
        <v>1730</v>
      </c>
      <c r="B96" s="18" t="s">
        <v>330</v>
      </c>
      <c r="C96" s="19">
        <v>2008</v>
      </c>
      <c r="D96" s="18" t="s">
        <v>737</v>
      </c>
      <c r="E96" s="20">
        <v>1</v>
      </c>
      <c r="F96" s="21">
        <v>7900.3</v>
      </c>
      <c r="G96" s="21">
        <v>9182.6</v>
      </c>
    </row>
    <row r="97" spans="1:7" ht="10.050000000000001" customHeight="1">
      <c r="A97" s="18" t="s">
        <v>1730</v>
      </c>
      <c r="B97" s="18" t="s">
        <v>330</v>
      </c>
      <c r="C97" s="19">
        <v>2008</v>
      </c>
      <c r="D97" s="18" t="s">
        <v>737</v>
      </c>
      <c r="E97" s="20">
        <v>2</v>
      </c>
      <c r="F97" s="21">
        <v>6041.3</v>
      </c>
      <c r="G97" s="21">
        <v>9001.2999999999993</v>
      </c>
    </row>
    <row r="98" spans="1:7" ht="10.050000000000001" customHeight="1">
      <c r="A98" s="18" t="s">
        <v>1730</v>
      </c>
      <c r="B98" s="18" t="s">
        <v>330</v>
      </c>
      <c r="C98" s="19">
        <v>2008</v>
      </c>
      <c r="D98" s="18" t="s">
        <v>737</v>
      </c>
      <c r="E98" s="20">
        <v>3</v>
      </c>
      <c r="F98" s="21">
        <v>5877.8</v>
      </c>
      <c r="G98" s="21">
        <v>9157.4</v>
      </c>
    </row>
    <row r="99" spans="1:7" ht="10.050000000000001" customHeight="1">
      <c r="A99" s="18" t="s">
        <v>1730</v>
      </c>
      <c r="B99" s="18" t="s">
        <v>330</v>
      </c>
      <c r="C99" s="19">
        <v>2008</v>
      </c>
      <c r="D99" s="18" t="s">
        <v>737</v>
      </c>
      <c r="E99" s="20">
        <v>4</v>
      </c>
      <c r="F99" s="21">
        <v>7384.9</v>
      </c>
      <c r="G99" s="21">
        <v>6286.2</v>
      </c>
    </row>
    <row r="100" spans="1:7" ht="10.050000000000001" customHeight="1">
      <c r="A100" s="18" t="s">
        <v>1730</v>
      </c>
      <c r="B100" s="18" t="s">
        <v>330</v>
      </c>
      <c r="C100" s="19">
        <v>2008</v>
      </c>
      <c r="D100" s="18" t="s">
        <v>737</v>
      </c>
      <c r="E100" s="20">
        <v>5</v>
      </c>
      <c r="F100" s="21">
        <v>7544.9</v>
      </c>
      <c r="G100" s="21">
        <v>4700.3999999999996</v>
      </c>
    </row>
    <row r="101" spans="1:7" ht="10.050000000000001" customHeight="1">
      <c r="A101" s="18" t="s">
        <v>1730</v>
      </c>
      <c r="B101" s="18" t="s">
        <v>330</v>
      </c>
      <c r="C101" s="19">
        <v>2008</v>
      </c>
      <c r="D101" s="18" t="s">
        <v>737</v>
      </c>
      <c r="E101" s="20">
        <v>6</v>
      </c>
      <c r="F101" s="21">
        <v>7897</v>
      </c>
      <c r="G101" s="21">
        <v>2774</v>
      </c>
    </row>
    <row r="102" spans="1:7" ht="10.050000000000001" customHeight="1">
      <c r="A102" s="18" t="s">
        <v>1730</v>
      </c>
      <c r="B102" s="18" t="s">
        <v>330</v>
      </c>
      <c r="C102" s="19">
        <v>2008</v>
      </c>
      <c r="D102" s="18" t="s">
        <v>1712</v>
      </c>
      <c r="E102" s="20">
        <v>7</v>
      </c>
      <c r="F102" s="21">
        <v>7817.9</v>
      </c>
      <c r="G102" s="21">
        <v>12321.4</v>
      </c>
    </row>
    <row r="103" spans="1:7" ht="10.050000000000001" customHeight="1">
      <c r="A103" s="18" t="s">
        <v>1730</v>
      </c>
      <c r="B103" s="18" t="s">
        <v>330</v>
      </c>
      <c r="C103" s="19">
        <v>2008</v>
      </c>
      <c r="D103" s="18" t="s">
        <v>1712</v>
      </c>
      <c r="E103" s="20">
        <v>8</v>
      </c>
      <c r="F103" s="21">
        <v>9032.9</v>
      </c>
      <c r="G103" s="21">
        <v>10573.8</v>
      </c>
    </row>
    <row r="104" spans="1:7" ht="10.050000000000001" customHeight="1">
      <c r="A104" s="18" t="s">
        <v>1730</v>
      </c>
      <c r="B104" s="18" t="s">
        <v>330</v>
      </c>
      <c r="C104" s="19">
        <v>2008</v>
      </c>
      <c r="D104" s="18" t="s">
        <v>1712</v>
      </c>
      <c r="E104" s="20">
        <v>9</v>
      </c>
      <c r="F104" s="21">
        <v>10568.1</v>
      </c>
      <c r="G104" s="21">
        <v>9376.5</v>
      </c>
    </row>
    <row r="105" spans="1:7" ht="10.050000000000001" customHeight="1">
      <c r="A105" s="18" t="s">
        <v>1730</v>
      </c>
      <c r="B105" s="18" t="s">
        <v>330</v>
      </c>
      <c r="C105" s="19">
        <v>2008</v>
      </c>
      <c r="D105" s="18" t="s">
        <v>1712</v>
      </c>
      <c r="E105" s="20">
        <v>10</v>
      </c>
      <c r="F105" s="21">
        <v>11081.8</v>
      </c>
      <c r="G105" s="21">
        <v>7843.6</v>
      </c>
    </row>
    <row r="106" spans="1:7" ht="10.050000000000001" customHeight="1">
      <c r="A106" s="18" t="s">
        <v>1730</v>
      </c>
      <c r="B106" s="18" t="s">
        <v>330</v>
      </c>
      <c r="C106" s="19">
        <v>2008</v>
      </c>
      <c r="D106" s="18" t="s">
        <v>1712</v>
      </c>
      <c r="E106" s="20">
        <v>11</v>
      </c>
      <c r="F106" s="21">
        <v>9781.4</v>
      </c>
      <c r="G106" s="21">
        <v>6997</v>
      </c>
    </row>
    <row r="107" spans="1:7" ht="10.050000000000001" customHeight="1">
      <c r="A107" s="18" t="s">
        <v>1730</v>
      </c>
      <c r="B107" s="18" t="s">
        <v>330</v>
      </c>
      <c r="C107" s="19">
        <v>2008</v>
      </c>
      <c r="D107" s="18" t="s">
        <v>1712</v>
      </c>
      <c r="E107" s="20">
        <v>12</v>
      </c>
      <c r="F107" s="21">
        <v>9076.7000000000007</v>
      </c>
      <c r="G107" s="21">
        <v>6991.4</v>
      </c>
    </row>
    <row r="108" spans="1:7" ht="10.050000000000001" customHeight="1">
      <c r="A108" s="18" t="s">
        <v>1730</v>
      </c>
      <c r="B108" s="18" t="s">
        <v>330</v>
      </c>
      <c r="C108" s="19">
        <v>2009</v>
      </c>
      <c r="D108" s="18" t="s">
        <v>1712</v>
      </c>
      <c r="E108" s="20">
        <v>1</v>
      </c>
      <c r="F108" s="21">
        <v>9823.2999999999993</v>
      </c>
      <c r="G108" s="21">
        <v>5563.1</v>
      </c>
    </row>
    <row r="109" spans="1:7" ht="10.050000000000001" customHeight="1">
      <c r="A109" s="18" t="s">
        <v>1730</v>
      </c>
      <c r="B109" s="18" t="s">
        <v>330</v>
      </c>
      <c r="C109" s="19">
        <v>2009</v>
      </c>
      <c r="D109" s="18" t="s">
        <v>1712</v>
      </c>
      <c r="E109" s="20">
        <v>2</v>
      </c>
      <c r="F109" s="21">
        <v>8317.6</v>
      </c>
      <c r="G109" s="21">
        <v>6249.8</v>
      </c>
    </row>
    <row r="110" spans="1:7" ht="10.050000000000001" customHeight="1">
      <c r="A110" s="18" t="s">
        <v>1730</v>
      </c>
      <c r="B110" s="18" t="s">
        <v>330</v>
      </c>
      <c r="C110" s="19">
        <v>2009</v>
      </c>
      <c r="D110" s="18" t="s">
        <v>1712</v>
      </c>
      <c r="E110" s="20">
        <v>3</v>
      </c>
      <c r="F110" s="21">
        <v>10740.6</v>
      </c>
      <c r="G110" s="21">
        <v>3889.2</v>
      </c>
    </row>
    <row r="111" spans="1:7" ht="10.050000000000001" customHeight="1">
      <c r="A111" s="18" t="s">
        <v>1730</v>
      </c>
      <c r="B111" s="18" t="s">
        <v>330</v>
      </c>
      <c r="C111" s="19">
        <v>2009</v>
      </c>
      <c r="D111" s="18" t="s">
        <v>1712</v>
      </c>
      <c r="E111" s="20">
        <v>4</v>
      </c>
      <c r="F111" s="21">
        <v>11440.6</v>
      </c>
      <c r="G111" s="21">
        <v>3955.1</v>
      </c>
    </row>
    <row r="112" spans="1:7" ht="10.050000000000001" customHeight="1">
      <c r="A112" s="18" t="s">
        <v>1730</v>
      </c>
      <c r="B112" s="18" t="s">
        <v>330</v>
      </c>
      <c r="C112" s="19">
        <v>2009</v>
      </c>
      <c r="D112" s="18" t="s">
        <v>1712</v>
      </c>
      <c r="E112" s="20">
        <v>5</v>
      </c>
      <c r="F112" s="21">
        <v>10981.2</v>
      </c>
      <c r="G112" s="21">
        <v>3555.1</v>
      </c>
    </row>
    <row r="113" spans="1:7" ht="10.050000000000001" customHeight="1">
      <c r="A113" s="18" t="s">
        <v>1730</v>
      </c>
      <c r="B113" s="18" t="s">
        <v>330</v>
      </c>
      <c r="C113" s="19">
        <v>2009</v>
      </c>
      <c r="D113" s="18" t="s">
        <v>1712</v>
      </c>
      <c r="E113" s="20">
        <v>6</v>
      </c>
      <c r="F113" s="21">
        <v>11573.8</v>
      </c>
      <c r="G113" s="21">
        <v>3898.5</v>
      </c>
    </row>
    <row r="114" spans="1:7" ht="10.050000000000001" customHeight="1">
      <c r="A114" s="18" t="s">
        <v>1730</v>
      </c>
      <c r="B114" s="18" t="s">
        <v>330</v>
      </c>
      <c r="C114" s="19">
        <v>2009</v>
      </c>
      <c r="D114" s="18" t="s">
        <v>822</v>
      </c>
      <c r="E114" s="20">
        <v>7</v>
      </c>
      <c r="F114" s="21">
        <v>13175</v>
      </c>
      <c r="G114" s="21">
        <v>11420.1</v>
      </c>
    </row>
    <row r="115" spans="1:7" ht="10.050000000000001" customHeight="1">
      <c r="A115" s="18" t="s">
        <v>1730</v>
      </c>
      <c r="B115" s="18" t="s">
        <v>330</v>
      </c>
      <c r="C115" s="19">
        <v>2009</v>
      </c>
      <c r="D115" s="18" t="s">
        <v>822</v>
      </c>
      <c r="E115" s="20">
        <v>8</v>
      </c>
      <c r="F115" s="21">
        <v>13315.6</v>
      </c>
      <c r="G115" s="21">
        <v>10003.799999999999</v>
      </c>
    </row>
    <row r="116" spans="1:7" ht="10.050000000000001" customHeight="1">
      <c r="A116" s="18" t="s">
        <v>1730</v>
      </c>
      <c r="B116" s="18" t="s">
        <v>330</v>
      </c>
      <c r="C116" s="19">
        <v>2009</v>
      </c>
      <c r="D116" s="18" t="s">
        <v>822</v>
      </c>
      <c r="E116" s="20">
        <v>9</v>
      </c>
      <c r="F116" s="21">
        <v>14853.3</v>
      </c>
      <c r="G116" s="21">
        <v>7581</v>
      </c>
    </row>
    <row r="117" spans="1:7" ht="10.050000000000001" customHeight="1">
      <c r="A117" s="18" t="s">
        <v>1730</v>
      </c>
      <c r="B117" s="18" t="s">
        <v>330</v>
      </c>
      <c r="C117" s="19">
        <v>2009</v>
      </c>
      <c r="D117" s="18" t="s">
        <v>822</v>
      </c>
      <c r="E117" s="20">
        <v>10</v>
      </c>
      <c r="F117" s="21">
        <v>15216.7</v>
      </c>
      <c r="G117" s="21">
        <v>5673.7</v>
      </c>
    </row>
    <row r="118" spans="1:7" ht="10.050000000000001" customHeight="1">
      <c r="A118" s="18" t="s">
        <v>1730</v>
      </c>
      <c r="B118" s="18" t="s">
        <v>330</v>
      </c>
      <c r="C118" s="19">
        <v>2009</v>
      </c>
      <c r="D118" s="18" t="s">
        <v>822</v>
      </c>
      <c r="E118" s="20">
        <v>11</v>
      </c>
      <c r="F118" s="21">
        <v>13741.9</v>
      </c>
      <c r="G118" s="21">
        <v>5543.1</v>
      </c>
    </row>
    <row r="119" spans="1:7" ht="10.050000000000001" customHeight="1">
      <c r="A119" s="18" t="s">
        <v>1730</v>
      </c>
      <c r="B119" s="18" t="s">
        <v>330</v>
      </c>
      <c r="C119" s="19">
        <v>2009</v>
      </c>
      <c r="D119" s="18" t="s">
        <v>822</v>
      </c>
      <c r="E119" s="20">
        <v>12</v>
      </c>
      <c r="F119" s="21">
        <v>13839.7</v>
      </c>
      <c r="G119" s="21">
        <v>5311.6</v>
      </c>
    </row>
    <row r="120" spans="1:7" ht="10.050000000000001" customHeight="1">
      <c r="A120" s="18" t="s">
        <v>1730</v>
      </c>
      <c r="B120" s="18" t="s">
        <v>330</v>
      </c>
      <c r="C120" s="19">
        <v>2010</v>
      </c>
      <c r="D120" s="18" t="s">
        <v>822</v>
      </c>
      <c r="E120" s="20">
        <v>1</v>
      </c>
      <c r="F120" s="21">
        <v>13862.3</v>
      </c>
      <c r="G120" s="21">
        <v>5516.4</v>
      </c>
    </row>
    <row r="121" spans="1:7" ht="10.050000000000001" customHeight="1">
      <c r="A121" s="18" t="s">
        <v>1730</v>
      </c>
      <c r="B121" s="18" t="s">
        <v>330</v>
      </c>
      <c r="C121" s="19">
        <v>2010</v>
      </c>
      <c r="D121" s="18" t="s">
        <v>822</v>
      </c>
      <c r="E121" s="20">
        <v>2</v>
      </c>
      <c r="F121" s="21">
        <v>13723.4</v>
      </c>
      <c r="G121" s="21">
        <v>5179.5</v>
      </c>
    </row>
    <row r="122" spans="1:7" ht="10.050000000000001" customHeight="1">
      <c r="A122" s="18" t="s">
        <v>1730</v>
      </c>
      <c r="B122" s="18" t="s">
        <v>330</v>
      </c>
      <c r="C122" s="19">
        <v>2010</v>
      </c>
      <c r="D122" s="18" t="s">
        <v>822</v>
      </c>
      <c r="E122" s="20">
        <v>3</v>
      </c>
      <c r="F122" s="21">
        <v>14464</v>
      </c>
      <c r="G122" s="21">
        <v>4746.8999999999996</v>
      </c>
    </row>
    <row r="123" spans="1:7" ht="10.050000000000001" customHeight="1">
      <c r="A123" s="18" t="s">
        <v>1730</v>
      </c>
      <c r="B123" s="18" t="s">
        <v>330</v>
      </c>
      <c r="C123" s="19">
        <v>2010</v>
      </c>
      <c r="D123" s="18" t="s">
        <v>822</v>
      </c>
      <c r="E123" s="20">
        <v>4</v>
      </c>
      <c r="F123" s="21">
        <v>12756.5</v>
      </c>
      <c r="G123" s="21">
        <v>4399.2</v>
      </c>
    </row>
    <row r="124" spans="1:7" ht="10.050000000000001" customHeight="1">
      <c r="A124" s="18" t="s">
        <v>1730</v>
      </c>
      <c r="B124" s="18" t="s">
        <v>330</v>
      </c>
      <c r="C124" s="19">
        <v>2010</v>
      </c>
      <c r="D124" s="18" t="s">
        <v>822</v>
      </c>
      <c r="E124" s="20">
        <v>5</v>
      </c>
      <c r="F124" s="21">
        <v>11604.4</v>
      </c>
      <c r="G124" s="21">
        <v>4193</v>
      </c>
    </row>
    <row r="125" spans="1:7" ht="10.050000000000001" customHeight="1">
      <c r="A125" s="18" t="s">
        <v>1730</v>
      </c>
      <c r="B125" s="18" t="s">
        <v>330</v>
      </c>
      <c r="C125" s="19">
        <v>2010</v>
      </c>
      <c r="D125" s="18" t="s">
        <v>822</v>
      </c>
      <c r="E125" s="20">
        <v>6</v>
      </c>
      <c r="F125" s="21">
        <v>11412.3</v>
      </c>
      <c r="G125" s="21">
        <v>4635.6000000000004</v>
      </c>
    </row>
    <row r="126" spans="1:7" ht="10.050000000000001" customHeight="1">
      <c r="A126" s="18" t="s">
        <v>1730</v>
      </c>
      <c r="B126" s="18" t="s">
        <v>330</v>
      </c>
      <c r="C126" s="19">
        <v>2010</v>
      </c>
      <c r="D126" s="18" t="s">
        <v>823</v>
      </c>
      <c r="E126" s="20">
        <v>7</v>
      </c>
      <c r="F126" s="21">
        <v>11979.5</v>
      </c>
      <c r="G126" s="21">
        <v>9584.2000000000007</v>
      </c>
    </row>
    <row r="127" spans="1:7" ht="10.050000000000001" customHeight="1">
      <c r="A127" s="18" t="s">
        <v>1730</v>
      </c>
      <c r="B127" s="18" t="s">
        <v>330</v>
      </c>
      <c r="C127" s="19">
        <v>2010</v>
      </c>
      <c r="D127" s="18" t="s">
        <v>823</v>
      </c>
      <c r="E127" s="20">
        <v>8</v>
      </c>
      <c r="F127" s="21">
        <v>11788.48</v>
      </c>
      <c r="G127" s="21">
        <v>8019.06</v>
      </c>
    </row>
    <row r="128" spans="1:7" ht="10.050000000000001" customHeight="1">
      <c r="A128" s="18" t="s">
        <v>1730</v>
      </c>
      <c r="B128" s="18" t="s">
        <v>330</v>
      </c>
      <c r="C128" s="19">
        <v>2010</v>
      </c>
      <c r="D128" s="18" t="s">
        <v>823</v>
      </c>
      <c r="E128" s="20">
        <v>9</v>
      </c>
      <c r="F128" s="21">
        <v>12495.35</v>
      </c>
      <c r="G128" s="21">
        <v>5782.11</v>
      </c>
    </row>
    <row r="129" spans="1:7" ht="10.050000000000001" customHeight="1">
      <c r="A129" s="18" t="s">
        <v>1730</v>
      </c>
      <c r="B129" s="18" t="s">
        <v>330</v>
      </c>
      <c r="C129" s="19">
        <v>2010</v>
      </c>
      <c r="D129" s="18" t="s">
        <v>823</v>
      </c>
      <c r="E129" s="20">
        <v>10</v>
      </c>
      <c r="F129" s="21">
        <v>11304.33</v>
      </c>
      <c r="G129" s="21">
        <v>4886.04</v>
      </c>
    </row>
    <row r="130" spans="1:7" ht="10.050000000000001" customHeight="1">
      <c r="A130" s="18" t="s">
        <v>1730</v>
      </c>
      <c r="B130" s="18" t="s">
        <v>330</v>
      </c>
      <c r="C130" s="19">
        <v>2010</v>
      </c>
      <c r="D130" s="18" t="s">
        <v>823</v>
      </c>
      <c r="E130" s="20">
        <v>11</v>
      </c>
      <c r="F130" s="21">
        <v>10651.8</v>
      </c>
      <c r="G130" s="21">
        <v>5083.84</v>
      </c>
    </row>
    <row r="131" spans="1:7" ht="10.050000000000001" customHeight="1">
      <c r="A131" s="18" t="s">
        <v>1730</v>
      </c>
      <c r="B131" s="18" t="s">
        <v>330</v>
      </c>
      <c r="C131" s="19">
        <v>2010</v>
      </c>
      <c r="D131" s="18" t="s">
        <v>823</v>
      </c>
      <c r="E131" s="20">
        <v>12</v>
      </c>
      <c r="F131" s="21">
        <v>10088.539000000001</v>
      </c>
      <c r="G131" s="21">
        <v>4751.9279999999999</v>
      </c>
    </row>
    <row r="132" spans="1:7" ht="10.050000000000001" customHeight="1">
      <c r="A132" s="18" t="s">
        <v>1730</v>
      </c>
      <c r="B132" s="18" t="s">
        <v>330</v>
      </c>
      <c r="C132" s="19">
        <v>2011</v>
      </c>
      <c r="D132" s="18" t="s">
        <v>823</v>
      </c>
      <c r="E132" s="20">
        <v>1</v>
      </c>
      <c r="F132" s="21">
        <v>8558.5</v>
      </c>
      <c r="G132" s="21">
        <v>4222.1279999999997</v>
      </c>
    </row>
    <row r="133" spans="1:7" ht="10.050000000000001" customHeight="1">
      <c r="A133" s="18" t="s">
        <v>1730</v>
      </c>
      <c r="B133" s="18" t="s">
        <v>330</v>
      </c>
      <c r="C133" s="19">
        <v>2011</v>
      </c>
      <c r="D133" s="18" t="s">
        <v>823</v>
      </c>
      <c r="E133" s="20">
        <v>2</v>
      </c>
      <c r="F133" s="21">
        <v>7505.42</v>
      </c>
      <c r="G133" s="21">
        <v>3369.2379999999998</v>
      </c>
    </row>
    <row r="134" spans="1:7" ht="10.050000000000001" customHeight="1">
      <c r="A134" s="18" t="s">
        <v>1730</v>
      </c>
      <c r="B134" s="18" t="s">
        <v>330</v>
      </c>
      <c r="C134" s="19">
        <v>2011</v>
      </c>
      <c r="D134" s="18" t="s">
        <v>823</v>
      </c>
      <c r="E134" s="20">
        <v>3</v>
      </c>
      <c r="F134" s="21">
        <v>8168.7809999999999</v>
      </c>
      <c r="G134" s="21">
        <v>3211.1770000000001</v>
      </c>
    </row>
    <row r="135" spans="1:7" ht="10.050000000000001" customHeight="1">
      <c r="A135" s="18" t="s">
        <v>1730</v>
      </c>
      <c r="B135" s="18" t="s">
        <v>330</v>
      </c>
      <c r="C135" s="19">
        <v>2011</v>
      </c>
      <c r="D135" s="18" t="s">
        <v>823</v>
      </c>
      <c r="E135" s="20">
        <v>4</v>
      </c>
      <c r="F135" s="21">
        <v>7259.393</v>
      </c>
      <c r="G135" s="21">
        <v>2682.4340000000002</v>
      </c>
    </row>
    <row r="136" spans="1:7" ht="10.050000000000001" customHeight="1">
      <c r="A136" s="18" t="s">
        <v>1730</v>
      </c>
      <c r="B136" s="18" t="s">
        <v>330</v>
      </c>
      <c r="C136" s="19">
        <v>2011</v>
      </c>
      <c r="D136" s="18" t="s">
        <v>823</v>
      </c>
      <c r="E136" s="20">
        <v>5</v>
      </c>
      <c r="F136" s="21">
        <v>7286.4740000000002</v>
      </c>
      <c r="G136" s="21">
        <v>2935.98</v>
      </c>
    </row>
    <row r="137" spans="1:7" ht="10.050000000000001" customHeight="1">
      <c r="A137" s="18" t="s">
        <v>1730</v>
      </c>
      <c r="B137" s="18" t="s">
        <v>330</v>
      </c>
      <c r="C137" s="19">
        <v>2011</v>
      </c>
      <c r="D137" s="18" t="s">
        <v>823</v>
      </c>
      <c r="E137" s="20">
        <v>6</v>
      </c>
      <c r="F137" s="21">
        <v>7298.38</v>
      </c>
      <c r="G137" s="21">
        <v>3096.26</v>
      </c>
    </row>
    <row r="138" spans="1:7" ht="10.050000000000001" customHeight="1">
      <c r="A138" s="18" t="s">
        <v>1730</v>
      </c>
      <c r="B138" s="18" t="s">
        <v>330</v>
      </c>
      <c r="C138" s="19">
        <v>2011</v>
      </c>
      <c r="D138" s="18" t="s">
        <v>1713</v>
      </c>
      <c r="E138" s="20">
        <v>7</v>
      </c>
      <c r="F138" s="21">
        <v>6799.25</v>
      </c>
      <c r="G138" s="21">
        <v>8229.27</v>
      </c>
    </row>
    <row r="139" spans="1:7" ht="10.050000000000001" customHeight="1">
      <c r="A139" s="18" t="s">
        <v>1730</v>
      </c>
      <c r="B139" s="18" t="s">
        <v>330</v>
      </c>
      <c r="C139" s="19">
        <v>2011</v>
      </c>
      <c r="D139" s="18" t="s">
        <v>1713</v>
      </c>
      <c r="E139" s="20">
        <v>8</v>
      </c>
      <c r="F139" s="21">
        <v>7543.44</v>
      </c>
      <c r="G139" s="21">
        <v>4703.63</v>
      </c>
    </row>
    <row r="140" spans="1:7" ht="10.050000000000001" customHeight="1">
      <c r="A140" s="18" t="s">
        <v>1730</v>
      </c>
      <c r="B140" s="18" t="s">
        <v>330</v>
      </c>
      <c r="C140" s="19">
        <v>2011</v>
      </c>
      <c r="D140" s="18" t="s">
        <v>1713</v>
      </c>
      <c r="E140" s="20">
        <v>9</v>
      </c>
      <c r="F140" s="21">
        <v>3878.9</v>
      </c>
      <c r="G140" s="21">
        <v>3586.65</v>
      </c>
    </row>
    <row r="141" spans="1:7" ht="10.050000000000001" customHeight="1">
      <c r="A141" s="18" t="s">
        <v>1730</v>
      </c>
      <c r="B141" s="18" t="s">
        <v>330</v>
      </c>
      <c r="C141" s="19">
        <v>2011</v>
      </c>
      <c r="D141" s="18" t="s">
        <v>1713</v>
      </c>
      <c r="E141" s="20">
        <v>10</v>
      </c>
      <c r="F141" s="21">
        <v>3667.24</v>
      </c>
      <c r="G141" s="21">
        <v>3161.63</v>
      </c>
    </row>
    <row r="142" spans="1:7" ht="10.050000000000001" customHeight="1">
      <c r="A142" s="18" t="s">
        <v>1730</v>
      </c>
      <c r="B142" s="18" t="s">
        <v>330</v>
      </c>
      <c r="C142" s="19">
        <v>2011</v>
      </c>
      <c r="D142" s="18" t="s">
        <v>1713</v>
      </c>
      <c r="E142" s="20">
        <v>11</v>
      </c>
      <c r="F142" s="21">
        <v>3281.8</v>
      </c>
      <c r="G142" s="21">
        <v>3156.53</v>
      </c>
    </row>
    <row r="143" spans="1:7" ht="10.050000000000001" customHeight="1">
      <c r="A143" s="18" t="s">
        <v>1730</v>
      </c>
      <c r="B143" s="18" t="s">
        <v>330</v>
      </c>
      <c r="C143" s="19">
        <v>2011</v>
      </c>
      <c r="D143" s="18" t="s">
        <v>1713</v>
      </c>
      <c r="E143" s="20">
        <v>12</v>
      </c>
      <c r="F143" s="21">
        <v>2748.33</v>
      </c>
      <c r="G143" s="21">
        <v>3190.66</v>
      </c>
    </row>
    <row r="144" spans="1:7" ht="10.050000000000001" customHeight="1">
      <c r="A144" s="18" t="s">
        <v>1730</v>
      </c>
      <c r="B144" s="18" t="s">
        <v>330</v>
      </c>
      <c r="C144" s="19">
        <v>2012</v>
      </c>
      <c r="D144" s="18" t="s">
        <v>1713</v>
      </c>
      <c r="E144" s="20">
        <v>1</v>
      </c>
      <c r="F144" s="21">
        <v>8644.2900000000009</v>
      </c>
      <c r="G144" s="21">
        <v>2983.61</v>
      </c>
    </row>
    <row r="145" spans="1:7" ht="10.050000000000001" customHeight="1">
      <c r="A145" s="18" t="s">
        <v>1730</v>
      </c>
      <c r="B145" s="18" t="s">
        <v>330</v>
      </c>
      <c r="C145" s="19">
        <v>2012</v>
      </c>
      <c r="D145" s="18" t="s">
        <v>1713</v>
      </c>
      <c r="E145" s="20">
        <v>2</v>
      </c>
      <c r="F145" s="21">
        <v>2862.18</v>
      </c>
      <c r="G145" s="21">
        <v>2886.81</v>
      </c>
    </row>
    <row r="146" spans="1:7" ht="10.050000000000001" customHeight="1">
      <c r="A146" s="18" t="s">
        <v>1730</v>
      </c>
      <c r="B146" s="18" t="s">
        <v>330</v>
      </c>
      <c r="C146" s="19">
        <v>2012</v>
      </c>
      <c r="D146" s="18" t="s">
        <v>1713</v>
      </c>
      <c r="E146" s="20">
        <v>3</v>
      </c>
      <c r="F146" s="21">
        <v>2869.57</v>
      </c>
      <c r="G146" s="21">
        <v>2865.22</v>
      </c>
    </row>
    <row r="147" spans="1:7" ht="10.050000000000001" customHeight="1">
      <c r="A147" s="18" t="s">
        <v>1730</v>
      </c>
      <c r="B147" s="18" t="s">
        <v>330</v>
      </c>
      <c r="C147" s="19">
        <v>2012</v>
      </c>
      <c r="D147" s="18" t="s">
        <v>1713</v>
      </c>
      <c r="E147" s="20">
        <v>4</v>
      </c>
      <c r="F147" s="21">
        <v>2582.38</v>
      </c>
      <c r="G147" s="21">
        <v>2636.52</v>
      </c>
    </row>
    <row r="148" spans="1:7" ht="10.050000000000001" customHeight="1">
      <c r="A148" s="18" t="s">
        <v>1730</v>
      </c>
      <c r="B148" s="18" t="s">
        <v>330</v>
      </c>
      <c r="C148" s="19">
        <v>2012</v>
      </c>
      <c r="D148" s="18" t="s">
        <v>1713</v>
      </c>
      <c r="E148" s="20">
        <v>5</v>
      </c>
      <c r="F148" s="21">
        <v>2802</v>
      </c>
      <c r="G148" s="21">
        <v>2419.62</v>
      </c>
    </row>
    <row r="149" spans="1:7" ht="10.050000000000001" customHeight="1">
      <c r="A149" s="18" t="s">
        <v>1730</v>
      </c>
      <c r="B149" s="18" t="s">
        <v>330</v>
      </c>
      <c r="C149" s="19">
        <v>2012</v>
      </c>
      <c r="D149" s="18" t="s">
        <v>1713</v>
      </c>
      <c r="E149" s="20">
        <v>6</v>
      </c>
      <c r="F149" s="21">
        <v>3411.03</v>
      </c>
      <c r="G149" s="21">
        <v>1448.47</v>
      </c>
    </row>
    <row r="150" spans="1:7" ht="10.050000000000001" customHeight="1">
      <c r="A150" s="18" t="s">
        <v>1730</v>
      </c>
      <c r="B150" s="18" t="s">
        <v>330</v>
      </c>
      <c r="C150" s="19">
        <v>2012</v>
      </c>
      <c r="D150" s="18" t="s">
        <v>742</v>
      </c>
      <c r="E150" s="20">
        <v>7</v>
      </c>
      <c r="F150" s="21">
        <v>2473.9499999999998</v>
      </c>
      <c r="G150" s="21">
        <v>9065.92</v>
      </c>
    </row>
    <row r="151" spans="1:7" ht="10.050000000000001" customHeight="1">
      <c r="A151" s="18" t="s">
        <v>1730</v>
      </c>
      <c r="B151" s="18" t="s">
        <v>330</v>
      </c>
      <c r="C151" s="19">
        <v>2012</v>
      </c>
      <c r="D151" s="18" t="s">
        <v>742</v>
      </c>
      <c r="E151" s="20">
        <v>8</v>
      </c>
      <c r="F151" s="21">
        <v>5690.82</v>
      </c>
      <c r="G151" s="21">
        <v>8535.44</v>
      </c>
    </row>
    <row r="152" spans="1:7" ht="10.050000000000001" customHeight="1">
      <c r="A152" s="18" t="s">
        <v>1730</v>
      </c>
      <c r="B152" s="18" t="s">
        <v>330</v>
      </c>
      <c r="C152" s="19">
        <v>2012</v>
      </c>
      <c r="D152" s="18" t="s">
        <v>742</v>
      </c>
      <c r="E152" s="20">
        <v>9</v>
      </c>
      <c r="F152" s="21">
        <v>5138.6400000000003</v>
      </c>
      <c r="G152" s="21">
        <v>8796.1</v>
      </c>
    </row>
    <row r="153" spans="1:7" ht="10.050000000000001" customHeight="1">
      <c r="A153" s="18" t="s">
        <v>1730</v>
      </c>
      <c r="B153" s="18" t="s">
        <v>330</v>
      </c>
      <c r="C153" s="19">
        <v>2012</v>
      </c>
      <c r="D153" s="18" t="s">
        <v>742</v>
      </c>
      <c r="E153" s="20">
        <v>10</v>
      </c>
      <c r="F153" s="21">
        <v>4901.2700000000004</v>
      </c>
      <c r="G153" s="21">
        <v>7417.23</v>
      </c>
    </row>
    <row r="154" spans="1:7" ht="10.050000000000001" customHeight="1">
      <c r="A154" s="18" t="s">
        <v>1730</v>
      </c>
      <c r="B154" s="18" t="s">
        <v>330</v>
      </c>
      <c r="C154" s="19">
        <v>2012</v>
      </c>
      <c r="D154" s="18" t="s">
        <v>742</v>
      </c>
      <c r="E154" s="20">
        <v>11</v>
      </c>
      <c r="F154" s="21">
        <v>3552.85</v>
      </c>
      <c r="G154" s="21">
        <v>6520.88</v>
      </c>
    </row>
    <row r="155" spans="1:7" ht="10.050000000000001" customHeight="1">
      <c r="A155" s="18" t="s">
        <v>1730</v>
      </c>
      <c r="B155" s="18" t="s">
        <v>330</v>
      </c>
      <c r="C155" s="19">
        <v>2012</v>
      </c>
      <c r="D155" s="18" t="s">
        <v>742</v>
      </c>
      <c r="E155" s="20">
        <v>12</v>
      </c>
      <c r="F155" s="21">
        <v>4190.0339999999997</v>
      </c>
      <c r="G155" s="21">
        <v>5114.866</v>
      </c>
    </row>
    <row r="156" spans="1:7" ht="10.050000000000001" customHeight="1">
      <c r="A156" s="18" t="s">
        <v>1730</v>
      </c>
      <c r="B156" s="18" t="s">
        <v>330</v>
      </c>
      <c r="C156" s="19">
        <v>2013</v>
      </c>
      <c r="D156" s="18" t="s">
        <v>742</v>
      </c>
      <c r="E156" s="20">
        <v>1</v>
      </c>
      <c r="F156" s="21">
        <v>4636.5429999999997</v>
      </c>
      <c r="G156" s="21">
        <v>3626.2829999999999</v>
      </c>
    </row>
    <row r="157" spans="1:7" ht="10.050000000000001" customHeight="1">
      <c r="A157" s="18" t="s">
        <v>1730</v>
      </c>
      <c r="B157" s="18" t="s">
        <v>330</v>
      </c>
      <c r="C157" s="19">
        <v>2013</v>
      </c>
      <c r="D157" s="18" t="s">
        <v>742</v>
      </c>
      <c r="E157" s="20">
        <v>2</v>
      </c>
      <c r="F157" s="21">
        <v>2460.6660000000002</v>
      </c>
      <c r="G157" s="21">
        <v>3395.0770000000002</v>
      </c>
    </row>
    <row r="158" spans="1:7" ht="10.050000000000001" customHeight="1">
      <c r="A158" s="18" t="s">
        <v>1730</v>
      </c>
      <c r="B158" s="18" t="s">
        <v>330</v>
      </c>
      <c r="C158" s="19">
        <v>2013</v>
      </c>
      <c r="D158" s="18" t="s">
        <v>742</v>
      </c>
      <c r="E158" s="20">
        <v>3</v>
      </c>
      <c r="F158" s="21">
        <v>2387.4699999999998</v>
      </c>
      <c r="G158" s="21">
        <v>2973.5970000000002</v>
      </c>
    </row>
    <row r="159" spans="1:7" ht="10.050000000000001" customHeight="1">
      <c r="A159" s="18" t="s">
        <v>1730</v>
      </c>
      <c r="B159" s="18" t="s">
        <v>330</v>
      </c>
      <c r="C159" s="19">
        <v>2013</v>
      </c>
      <c r="D159" s="18" t="s">
        <v>742</v>
      </c>
      <c r="E159" s="20">
        <v>4</v>
      </c>
      <c r="F159" s="21">
        <v>2379.7579999999998</v>
      </c>
      <c r="G159" s="21">
        <v>2655.3130000000001</v>
      </c>
    </row>
    <row r="160" spans="1:7" ht="10.050000000000001" customHeight="1">
      <c r="A160" s="18" t="s">
        <v>1730</v>
      </c>
      <c r="B160" s="18" t="s">
        <v>330</v>
      </c>
      <c r="C160" s="19">
        <v>2013</v>
      </c>
      <c r="D160" s="18" t="s">
        <v>742</v>
      </c>
      <c r="E160" s="20">
        <v>5</v>
      </c>
      <c r="F160" s="21">
        <v>2294.1770000000001</v>
      </c>
      <c r="G160" s="21">
        <v>2567.953</v>
      </c>
    </row>
    <row r="161" spans="1:7" ht="10.050000000000001" customHeight="1">
      <c r="A161" s="18" t="s">
        <v>1730</v>
      </c>
      <c r="B161" s="18" t="s">
        <v>330</v>
      </c>
      <c r="C161" s="19">
        <v>2013</v>
      </c>
      <c r="D161" s="18" t="s">
        <v>742</v>
      </c>
      <c r="E161" s="20">
        <v>6</v>
      </c>
      <c r="F161" s="21">
        <v>2304.797</v>
      </c>
      <c r="G161" s="21">
        <v>2360.7460000000001</v>
      </c>
    </row>
    <row r="162" spans="1:7" ht="10.050000000000001" customHeight="1">
      <c r="A162" s="18" t="s">
        <v>1730</v>
      </c>
      <c r="B162" s="18" t="s">
        <v>330</v>
      </c>
      <c r="C162" s="19">
        <v>2013</v>
      </c>
      <c r="D162" s="18" t="s">
        <v>797</v>
      </c>
      <c r="E162" s="20">
        <v>7</v>
      </c>
      <c r="F162" s="21">
        <v>3417.2910000000002</v>
      </c>
      <c r="G162" s="21">
        <v>4707.402</v>
      </c>
    </row>
    <row r="163" spans="1:7" ht="10.050000000000001" customHeight="1">
      <c r="A163" s="18" t="s">
        <v>1730</v>
      </c>
      <c r="B163" s="18" t="s">
        <v>330</v>
      </c>
      <c r="C163" s="19">
        <v>2013</v>
      </c>
      <c r="D163" s="18" t="s">
        <v>797</v>
      </c>
      <c r="E163" s="20">
        <v>8</v>
      </c>
      <c r="F163" s="21">
        <v>5929.6840000000002</v>
      </c>
      <c r="G163" s="21">
        <v>5271.6980000000003</v>
      </c>
    </row>
    <row r="164" spans="1:7" ht="10.050000000000001" customHeight="1">
      <c r="A164" s="18" t="s">
        <v>1730</v>
      </c>
      <c r="B164" s="18" t="s">
        <v>330</v>
      </c>
      <c r="C164" s="19">
        <v>2013</v>
      </c>
      <c r="D164" s="18" t="s">
        <v>797</v>
      </c>
      <c r="E164" s="20">
        <v>9</v>
      </c>
      <c r="F164" s="21">
        <v>5612.8890000000001</v>
      </c>
      <c r="G164" s="21">
        <v>4055.3389999999999</v>
      </c>
    </row>
    <row r="165" spans="1:7" ht="10.050000000000001" customHeight="1">
      <c r="A165" s="18" t="s">
        <v>1730</v>
      </c>
      <c r="B165" s="18" t="s">
        <v>330</v>
      </c>
      <c r="C165" s="19">
        <v>2013</v>
      </c>
      <c r="D165" s="18" t="s">
        <v>797</v>
      </c>
      <c r="E165" s="20">
        <v>10</v>
      </c>
      <c r="F165" s="21">
        <v>6797.4340000000002</v>
      </c>
      <c r="G165" s="21">
        <v>3532.9050000000002</v>
      </c>
    </row>
    <row r="166" spans="1:7" ht="10.050000000000001" customHeight="1">
      <c r="A166" s="18" t="s">
        <v>1730</v>
      </c>
      <c r="B166" s="18" t="s">
        <v>330</v>
      </c>
      <c r="C166" s="19">
        <v>2013</v>
      </c>
      <c r="D166" s="18" t="s">
        <v>797</v>
      </c>
      <c r="E166" s="20">
        <v>11</v>
      </c>
      <c r="F166" s="21">
        <v>4783.0439999999999</v>
      </c>
      <c r="G166" s="21">
        <v>2757.6309999999999</v>
      </c>
    </row>
    <row r="167" spans="1:7" ht="10.050000000000001" customHeight="1">
      <c r="A167" s="18" t="s">
        <v>1730</v>
      </c>
      <c r="B167" s="18" t="s">
        <v>330</v>
      </c>
      <c r="C167" s="19">
        <v>2013</v>
      </c>
      <c r="D167" s="18" t="s">
        <v>797</v>
      </c>
      <c r="E167" s="20">
        <v>12</v>
      </c>
      <c r="F167" s="21">
        <v>4718.3159999999998</v>
      </c>
      <c r="G167" s="21">
        <v>2314.0949999999998</v>
      </c>
    </row>
    <row r="168" spans="1:7" ht="10.050000000000001" customHeight="1">
      <c r="A168" s="18" t="s">
        <v>1730</v>
      </c>
      <c r="B168" s="18" t="s">
        <v>330</v>
      </c>
      <c r="C168" s="19">
        <v>2014</v>
      </c>
      <c r="D168" s="18" t="s">
        <v>797</v>
      </c>
      <c r="E168" s="20">
        <v>1</v>
      </c>
      <c r="F168" s="21">
        <v>5371.0929999999998</v>
      </c>
      <c r="G168" s="21">
        <v>1924.3420000000001</v>
      </c>
    </row>
    <row r="169" spans="1:7" ht="10.050000000000001" customHeight="1">
      <c r="A169" s="18" t="s">
        <v>1730</v>
      </c>
      <c r="B169" s="18" t="s">
        <v>330</v>
      </c>
      <c r="C169" s="19">
        <v>2014</v>
      </c>
      <c r="D169" s="18" t="s">
        <v>797</v>
      </c>
      <c r="E169" s="20">
        <v>2</v>
      </c>
      <c r="F169" s="21">
        <v>4738.2969999999996</v>
      </c>
      <c r="G169" s="21">
        <v>2092.4949999999999</v>
      </c>
    </row>
    <row r="170" spans="1:7" ht="10.050000000000001" customHeight="1">
      <c r="A170" s="18" t="s">
        <v>1730</v>
      </c>
      <c r="B170" s="18" t="s">
        <v>330</v>
      </c>
      <c r="C170" s="19">
        <v>2014</v>
      </c>
      <c r="D170" s="18" t="s">
        <v>797</v>
      </c>
      <c r="E170" s="20">
        <v>3</v>
      </c>
      <c r="F170" s="21">
        <v>4655.6409999999996</v>
      </c>
      <c r="G170" s="21">
        <v>2364.8739999999998</v>
      </c>
    </row>
    <row r="171" spans="1:7" ht="10.050000000000001" customHeight="1">
      <c r="A171" s="18" t="s">
        <v>1730</v>
      </c>
      <c r="B171" s="18" t="s">
        <v>330</v>
      </c>
      <c r="C171" s="19">
        <v>2014</v>
      </c>
      <c r="D171" s="18" t="s">
        <v>797</v>
      </c>
      <c r="E171" s="20">
        <v>4</v>
      </c>
      <c r="F171" s="21">
        <v>4440.527</v>
      </c>
      <c r="G171" s="21">
        <v>1896.0060000000001</v>
      </c>
    </row>
    <row r="172" spans="1:7" ht="10.050000000000001" customHeight="1">
      <c r="A172" s="18" t="s">
        <v>1730</v>
      </c>
      <c r="B172" s="18" t="s">
        <v>330</v>
      </c>
      <c r="C172" s="19">
        <v>2014</v>
      </c>
      <c r="D172" s="18" t="s">
        <v>797</v>
      </c>
      <c r="E172" s="20">
        <v>5</v>
      </c>
      <c r="F172" s="21">
        <v>3823.7640000000001</v>
      </c>
      <c r="G172" s="21">
        <v>2148.502</v>
      </c>
    </row>
    <row r="173" spans="1:7" ht="10.050000000000001" customHeight="1">
      <c r="A173" s="18" t="s">
        <v>1730</v>
      </c>
      <c r="B173" s="18" t="s">
        <v>330</v>
      </c>
      <c r="C173" s="19">
        <v>2014</v>
      </c>
      <c r="D173" s="18" t="s">
        <v>797</v>
      </c>
      <c r="E173" s="20">
        <v>6</v>
      </c>
      <c r="F173" s="21">
        <v>4281.3419999999996</v>
      </c>
      <c r="G173" s="21">
        <v>2496.7600000000002</v>
      </c>
    </row>
    <row r="174" spans="1:7" ht="10.050000000000001" customHeight="1">
      <c r="A174" s="18" t="s">
        <v>1730</v>
      </c>
      <c r="B174" s="18" t="s">
        <v>330</v>
      </c>
      <c r="C174" s="19">
        <v>2014</v>
      </c>
      <c r="D174" s="18" t="s">
        <v>798</v>
      </c>
      <c r="E174" s="20">
        <v>7</v>
      </c>
      <c r="F174" s="21">
        <v>4987.66</v>
      </c>
      <c r="G174" s="21">
        <v>8760.7970000000005</v>
      </c>
    </row>
    <row r="175" spans="1:7" ht="10.050000000000001" customHeight="1">
      <c r="A175" s="18" t="s">
        <v>1730</v>
      </c>
      <c r="B175" s="18" t="s">
        <v>330</v>
      </c>
      <c r="C175" s="19">
        <v>2014</v>
      </c>
      <c r="D175" s="18" t="s">
        <v>798</v>
      </c>
      <c r="E175" s="20">
        <v>8</v>
      </c>
      <c r="F175" s="21">
        <v>8553.6579999999994</v>
      </c>
      <c r="G175" s="21">
        <v>6650.3789999999999</v>
      </c>
    </row>
    <row r="176" spans="1:7" ht="10.050000000000001" customHeight="1">
      <c r="A176" s="18" t="s">
        <v>1730</v>
      </c>
      <c r="B176" s="18" t="s">
        <v>330</v>
      </c>
      <c r="C176" s="19">
        <v>2014</v>
      </c>
      <c r="D176" s="18" t="s">
        <v>798</v>
      </c>
      <c r="E176" s="20">
        <v>9</v>
      </c>
      <c r="F176" s="21">
        <v>8471.94</v>
      </c>
      <c r="G176" s="21">
        <v>7257.1989999999996</v>
      </c>
    </row>
    <row r="177" spans="1:7" ht="10.050000000000001" customHeight="1">
      <c r="A177" s="18" t="s">
        <v>1730</v>
      </c>
      <c r="B177" s="18" t="s">
        <v>330</v>
      </c>
      <c r="C177" s="19">
        <v>2014</v>
      </c>
      <c r="D177" s="18" t="s">
        <v>798</v>
      </c>
      <c r="E177" s="20">
        <v>10</v>
      </c>
      <c r="F177" s="21">
        <v>7371.8119999999999</v>
      </c>
      <c r="G177" s="21">
        <v>5476.5209999999997</v>
      </c>
    </row>
    <row r="178" spans="1:7" ht="10.050000000000001" customHeight="1">
      <c r="A178" s="18" t="s">
        <v>1730</v>
      </c>
      <c r="B178" s="18" t="s">
        <v>330</v>
      </c>
      <c r="C178" s="19">
        <v>2014</v>
      </c>
      <c r="D178" s="18" t="s">
        <v>798</v>
      </c>
      <c r="E178" s="20">
        <v>11</v>
      </c>
      <c r="F178" s="21">
        <v>5644.7719999999999</v>
      </c>
      <c r="G178" s="21">
        <v>4633.2489999999998</v>
      </c>
    </row>
    <row r="179" spans="1:7" ht="10.050000000000001" customHeight="1">
      <c r="A179" s="18" t="s">
        <v>1730</v>
      </c>
      <c r="B179" s="18" t="s">
        <v>330</v>
      </c>
      <c r="C179" s="19">
        <v>2014</v>
      </c>
      <c r="D179" s="18" t="s">
        <v>798</v>
      </c>
      <c r="E179" s="20">
        <v>12</v>
      </c>
      <c r="F179" s="21">
        <v>6577.7539999999999</v>
      </c>
      <c r="G179" s="21">
        <v>3912.7550000000001</v>
      </c>
    </row>
    <row r="180" spans="1:7" ht="10.050000000000001" customHeight="1">
      <c r="A180" s="18" t="s">
        <v>1730</v>
      </c>
      <c r="B180" s="18" t="s">
        <v>330</v>
      </c>
      <c r="C180" s="19">
        <v>2015</v>
      </c>
      <c r="D180" s="18" t="s">
        <v>798</v>
      </c>
      <c r="E180" s="20">
        <v>1</v>
      </c>
      <c r="F180" s="21">
        <v>6144.8869999999997</v>
      </c>
      <c r="G180" s="21">
        <v>2838.6080000000002</v>
      </c>
    </row>
    <row r="181" spans="1:7" ht="10.050000000000001" customHeight="1">
      <c r="A181" s="18" t="s">
        <v>1730</v>
      </c>
      <c r="B181" s="18" t="s">
        <v>330</v>
      </c>
      <c r="C181" s="19">
        <v>2015</v>
      </c>
      <c r="D181" s="18" t="s">
        <v>798</v>
      </c>
      <c r="E181" s="20">
        <v>2</v>
      </c>
      <c r="F181" s="21">
        <v>5135.9160000000002</v>
      </c>
      <c r="G181" s="21">
        <v>2602.4319999999998</v>
      </c>
    </row>
    <row r="182" spans="1:7" ht="10.050000000000001" customHeight="1">
      <c r="A182" s="18" t="s">
        <v>1730</v>
      </c>
      <c r="B182" s="18" t="s">
        <v>330</v>
      </c>
      <c r="C182" s="19">
        <v>2015</v>
      </c>
      <c r="D182" s="18" t="s">
        <v>798</v>
      </c>
      <c r="E182" s="20">
        <v>3</v>
      </c>
      <c r="F182" s="21">
        <v>5835.857</v>
      </c>
      <c r="G182" s="21">
        <v>2382.5349999999999</v>
      </c>
    </row>
    <row r="183" spans="1:7" ht="10.050000000000001" customHeight="1">
      <c r="A183" s="18" t="s">
        <v>1730</v>
      </c>
      <c r="B183" s="18" t="s">
        <v>330</v>
      </c>
      <c r="C183" s="19">
        <v>2015</v>
      </c>
      <c r="D183" s="18" t="s">
        <v>798</v>
      </c>
      <c r="E183" s="20">
        <v>4</v>
      </c>
      <c r="F183" s="21">
        <v>5246.0720000000001</v>
      </c>
      <c r="G183" s="21">
        <v>2119.723</v>
      </c>
    </row>
    <row r="184" spans="1:7" ht="10.050000000000001" customHeight="1">
      <c r="A184" s="18" t="s">
        <v>1730</v>
      </c>
      <c r="B184" s="18" t="s">
        <v>330</v>
      </c>
      <c r="C184" s="19">
        <v>2015</v>
      </c>
      <c r="D184" s="18" t="s">
        <v>798</v>
      </c>
      <c r="E184" s="20">
        <v>5</v>
      </c>
      <c r="F184" s="21">
        <v>4139.7690000000002</v>
      </c>
      <c r="G184" s="21">
        <v>2152.674</v>
      </c>
    </row>
    <row r="185" spans="1:7" ht="10.050000000000001" customHeight="1">
      <c r="A185" s="18" t="s">
        <v>1730</v>
      </c>
      <c r="B185" s="18" t="s">
        <v>330</v>
      </c>
      <c r="C185" s="19">
        <v>2015</v>
      </c>
      <c r="D185" s="18" t="s">
        <v>798</v>
      </c>
      <c r="E185" s="20">
        <v>6</v>
      </c>
      <c r="F185" s="21">
        <v>3364.3620000000001</v>
      </c>
      <c r="G185" s="21">
        <v>1871.432</v>
      </c>
    </row>
    <row r="186" spans="1:7" ht="10.050000000000001" customHeight="1">
      <c r="A186" s="18" t="s">
        <v>1730</v>
      </c>
      <c r="B186" s="18" t="s">
        <v>330</v>
      </c>
      <c r="C186" s="19">
        <v>2015</v>
      </c>
      <c r="D186" s="18" t="s">
        <v>745</v>
      </c>
      <c r="E186" s="20">
        <v>7</v>
      </c>
      <c r="F186" s="21">
        <v>3557.9140000000002</v>
      </c>
      <c r="G186" s="21">
        <v>6732.9480000000003</v>
      </c>
    </row>
    <row r="187" spans="1:7" ht="10.050000000000001" customHeight="1">
      <c r="A187" s="18" t="s">
        <v>1730</v>
      </c>
      <c r="B187" s="18" t="s">
        <v>330</v>
      </c>
      <c r="C187" s="19">
        <v>2015</v>
      </c>
      <c r="D187" s="18" t="s">
        <v>745</v>
      </c>
      <c r="E187" s="20">
        <v>8</v>
      </c>
      <c r="F187" s="21">
        <v>7034.3289999999997</v>
      </c>
      <c r="G187" s="21">
        <v>6045.9790000000003</v>
      </c>
    </row>
    <row r="188" spans="1:7" ht="10.050000000000001" customHeight="1">
      <c r="A188" s="18" t="s">
        <v>1730</v>
      </c>
      <c r="B188" s="18" t="s">
        <v>330</v>
      </c>
      <c r="C188" s="19">
        <v>2015</v>
      </c>
      <c r="D188" s="18" t="s">
        <v>745</v>
      </c>
      <c r="E188" s="20">
        <v>9</v>
      </c>
      <c r="F188" s="21">
        <v>4514.5649999999996</v>
      </c>
      <c r="G188" s="21">
        <v>4291.5339999999997</v>
      </c>
    </row>
    <row r="189" spans="1:7" ht="10.050000000000001" customHeight="1">
      <c r="A189" s="18" t="s">
        <v>1730</v>
      </c>
      <c r="B189" s="18" t="s">
        <v>330</v>
      </c>
      <c r="C189" s="19">
        <v>2015</v>
      </c>
      <c r="D189" s="18" t="s">
        <v>745</v>
      </c>
      <c r="E189" s="20">
        <v>10</v>
      </c>
      <c r="F189" s="21">
        <v>5855.8190000000004</v>
      </c>
      <c r="G189" s="21">
        <v>2996.7150000000001</v>
      </c>
    </row>
    <row r="190" spans="1:7" ht="10.050000000000001" customHeight="1">
      <c r="A190" s="18" t="s">
        <v>1730</v>
      </c>
      <c r="B190" s="18" t="s">
        <v>330</v>
      </c>
      <c r="C190" s="19">
        <v>2015</v>
      </c>
      <c r="D190" s="18" t="s">
        <v>745</v>
      </c>
      <c r="E190" s="20">
        <v>11</v>
      </c>
      <c r="F190" s="21">
        <v>4477.3869999999997</v>
      </c>
      <c r="G190" s="21">
        <v>2646.6680000000001</v>
      </c>
    </row>
    <row r="191" spans="1:7" ht="10.050000000000001" customHeight="1">
      <c r="A191" s="18" t="s">
        <v>1730</v>
      </c>
      <c r="B191" s="18" t="s">
        <v>330</v>
      </c>
      <c r="C191" s="19">
        <v>2015</v>
      </c>
      <c r="D191" s="18" t="s">
        <v>745</v>
      </c>
      <c r="E191" s="20">
        <v>12</v>
      </c>
      <c r="F191" s="21">
        <v>4583.7240000000002</v>
      </c>
      <c r="G191" s="21">
        <v>2351.8440000000001</v>
      </c>
    </row>
    <row r="192" spans="1:7" ht="10.050000000000001" customHeight="1">
      <c r="A192" s="18" t="s">
        <v>1730</v>
      </c>
      <c r="B192" s="18" t="s">
        <v>330</v>
      </c>
      <c r="C192" s="19">
        <v>2016</v>
      </c>
      <c r="D192" s="18" t="s">
        <v>745</v>
      </c>
      <c r="E192" s="20">
        <v>1</v>
      </c>
      <c r="F192" s="21">
        <v>4239.3559999999998</v>
      </c>
      <c r="G192" s="21">
        <v>2750.3879999999999</v>
      </c>
    </row>
    <row r="193" spans="1:7" ht="10.050000000000001" customHeight="1">
      <c r="A193" s="18" t="s">
        <v>1730</v>
      </c>
      <c r="B193" s="18" t="s">
        <v>330</v>
      </c>
      <c r="C193" s="19">
        <v>2016</v>
      </c>
      <c r="D193" s="18" t="s">
        <v>745</v>
      </c>
      <c r="E193" s="20">
        <v>2</v>
      </c>
      <c r="F193" s="21">
        <v>4096.1239999999998</v>
      </c>
      <c r="G193" s="21">
        <v>2687.424</v>
      </c>
    </row>
    <row r="194" spans="1:7" ht="10.050000000000001" customHeight="1">
      <c r="A194" s="18" t="s">
        <v>1730</v>
      </c>
      <c r="B194" s="18" t="s">
        <v>330</v>
      </c>
      <c r="C194" s="19">
        <v>2016</v>
      </c>
      <c r="D194" s="18" t="s">
        <v>745</v>
      </c>
      <c r="E194" s="20">
        <v>3</v>
      </c>
      <c r="F194" s="21">
        <v>4544.8959999999997</v>
      </c>
      <c r="G194" s="21">
        <v>2877.8980000000001</v>
      </c>
    </row>
    <row r="195" spans="1:7" ht="10.050000000000001" customHeight="1">
      <c r="A195" s="18" t="s">
        <v>1730</v>
      </c>
      <c r="B195" s="18" t="s">
        <v>330</v>
      </c>
      <c r="C195" s="19">
        <v>2016</v>
      </c>
      <c r="D195" s="18" t="s">
        <v>745</v>
      </c>
      <c r="E195" s="20">
        <v>4</v>
      </c>
      <c r="F195" s="21">
        <v>5330.5659999999998</v>
      </c>
      <c r="G195" s="21">
        <v>2087.4520000000002</v>
      </c>
    </row>
    <row r="196" spans="1:7" ht="10.050000000000001" customHeight="1">
      <c r="A196" s="18" t="s">
        <v>1730</v>
      </c>
      <c r="B196" s="18" t="s">
        <v>330</v>
      </c>
      <c r="C196" s="19">
        <v>2016</v>
      </c>
      <c r="D196" s="18" t="s">
        <v>745</v>
      </c>
      <c r="E196" s="20">
        <v>5</v>
      </c>
      <c r="F196" s="21">
        <v>3937.2</v>
      </c>
      <c r="G196" s="21">
        <v>2412.712</v>
      </c>
    </row>
    <row r="197" spans="1:7" ht="10.050000000000001" customHeight="1">
      <c r="A197" s="18" t="s">
        <v>1730</v>
      </c>
      <c r="B197" s="18" t="s">
        <v>330</v>
      </c>
      <c r="C197" s="19">
        <v>2016</v>
      </c>
      <c r="D197" s="18" t="s">
        <v>745</v>
      </c>
      <c r="E197" s="20">
        <v>6</v>
      </c>
      <c r="F197" s="21">
        <v>4405.51</v>
      </c>
      <c r="G197" s="21">
        <v>2911.8679999999999</v>
      </c>
    </row>
    <row r="198" spans="1:7" ht="10.050000000000001" customHeight="1">
      <c r="A198" s="18" t="s">
        <v>1730</v>
      </c>
      <c r="B198" s="18" t="s">
        <v>330</v>
      </c>
      <c r="C198" s="19">
        <v>2016</v>
      </c>
      <c r="D198" s="18" t="s">
        <v>746</v>
      </c>
      <c r="E198" s="20">
        <v>7</v>
      </c>
      <c r="F198" s="21">
        <v>4131.1409999999996</v>
      </c>
      <c r="G198" s="21">
        <v>6916.5069999999996</v>
      </c>
    </row>
    <row r="199" spans="1:7" ht="10.050000000000001" customHeight="1">
      <c r="A199" s="18" t="s">
        <v>1730</v>
      </c>
      <c r="B199" s="18" t="s">
        <v>330</v>
      </c>
      <c r="C199" s="19">
        <v>2016</v>
      </c>
      <c r="D199" s="18" t="s">
        <v>746</v>
      </c>
      <c r="E199" s="20">
        <v>8</v>
      </c>
      <c r="F199" s="21">
        <v>5576.6019999999999</v>
      </c>
      <c r="G199" s="21">
        <v>9849.1849999999995</v>
      </c>
    </row>
    <row r="200" spans="1:7" ht="10.050000000000001" customHeight="1">
      <c r="A200" s="18" t="s">
        <v>1730</v>
      </c>
      <c r="B200" s="18" t="s">
        <v>330</v>
      </c>
      <c r="C200" s="19">
        <v>2016</v>
      </c>
      <c r="D200" s="18" t="s">
        <v>746</v>
      </c>
      <c r="E200" s="20">
        <v>9</v>
      </c>
      <c r="F200" s="21">
        <v>5199.8149999999996</v>
      </c>
      <c r="G200" s="21">
        <v>7699.57</v>
      </c>
    </row>
    <row r="201" spans="1:7" ht="10.050000000000001" customHeight="1">
      <c r="A201" s="18" t="s">
        <v>1730</v>
      </c>
      <c r="B201" s="18" t="s">
        <v>330</v>
      </c>
      <c r="C201" s="19">
        <v>2016</v>
      </c>
      <c r="D201" s="18" t="s">
        <v>746</v>
      </c>
      <c r="E201" s="20">
        <v>10</v>
      </c>
      <c r="F201" s="21">
        <v>4569.2179999999998</v>
      </c>
      <c r="G201" s="21">
        <v>5243.4120000000003</v>
      </c>
    </row>
    <row r="202" spans="1:7" ht="10.050000000000001" customHeight="1">
      <c r="A202" s="18" t="s">
        <v>1730</v>
      </c>
      <c r="B202" s="18" t="s">
        <v>330</v>
      </c>
      <c r="C202" s="19">
        <v>2016</v>
      </c>
      <c r="D202" s="18" t="s">
        <v>746</v>
      </c>
      <c r="E202" s="20">
        <v>11</v>
      </c>
      <c r="F202" s="21">
        <v>4359.1530000000002</v>
      </c>
      <c r="G202" s="21">
        <v>4065.3690000000001</v>
      </c>
    </row>
    <row r="203" spans="1:7" ht="10.050000000000001" customHeight="1">
      <c r="A203" s="18" t="s">
        <v>1730</v>
      </c>
      <c r="B203" s="18" t="s">
        <v>330</v>
      </c>
      <c r="C203" s="19">
        <v>2016</v>
      </c>
      <c r="D203" s="18" t="s">
        <v>746</v>
      </c>
      <c r="E203" s="20">
        <v>12</v>
      </c>
      <c r="F203" s="21">
        <v>4479.2070000000003</v>
      </c>
      <c r="G203" s="21">
        <v>2903.6320000000001</v>
      </c>
    </row>
    <row r="204" spans="1:7" ht="10.050000000000001" customHeight="1">
      <c r="A204" s="18" t="s">
        <v>1730</v>
      </c>
      <c r="B204" s="18" t="s">
        <v>330</v>
      </c>
      <c r="C204" s="19">
        <v>2017</v>
      </c>
      <c r="D204" s="18" t="s">
        <v>746</v>
      </c>
      <c r="E204" s="20">
        <v>1</v>
      </c>
      <c r="F204" s="21">
        <v>3895.4780000000001</v>
      </c>
      <c r="G204" s="21">
        <v>2725.08</v>
      </c>
    </row>
    <row r="205" spans="1:7" ht="10.050000000000001" customHeight="1">
      <c r="A205" s="18" t="s">
        <v>1730</v>
      </c>
      <c r="B205" s="18" t="s">
        <v>330</v>
      </c>
      <c r="C205" s="19">
        <v>2017</v>
      </c>
      <c r="D205" s="18" t="s">
        <v>746</v>
      </c>
      <c r="E205" s="20">
        <v>2</v>
      </c>
      <c r="F205" s="21">
        <v>2682.9960000000001</v>
      </c>
      <c r="G205" s="21">
        <v>2138.268</v>
      </c>
    </row>
    <row r="206" spans="1:7" ht="10.050000000000001" customHeight="1">
      <c r="A206" s="18" t="s">
        <v>1730</v>
      </c>
      <c r="B206" s="18" t="s">
        <v>330</v>
      </c>
      <c r="C206" s="19">
        <v>2017</v>
      </c>
      <c r="D206" s="18" t="s">
        <v>746</v>
      </c>
      <c r="E206" s="20">
        <v>3</v>
      </c>
      <c r="F206" s="21">
        <v>3119.808</v>
      </c>
      <c r="G206" s="21">
        <v>2168.5680000000002</v>
      </c>
    </row>
    <row r="207" spans="1:7" ht="10.050000000000001" customHeight="1">
      <c r="A207" s="18" t="s">
        <v>1730</v>
      </c>
      <c r="B207" s="18" t="s">
        <v>330</v>
      </c>
      <c r="C207" s="19">
        <v>2017</v>
      </c>
      <c r="D207" s="18" t="s">
        <v>746</v>
      </c>
      <c r="E207" s="20">
        <v>4</v>
      </c>
      <c r="F207" s="21">
        <v>2785.2060000000001</v>
      </c>
      <c r="G207" s="21">
        <v>1811.5419999999999</v>
      </c>
    </row>
    <row r="208" spans="1:7" ht="10.050000000000001" customHeight="1">
      <c r="A208" s="18" t="s">
        <v>1730</v>
      </c>
      <c r="B208" s="18" t="s">
        <v>330</v>
      </c>
      <c r="C208" s="19">
        <v>2017</v>
      </c>
      <c r="D208" s="18" t="s">
        <v>746</v>
      </c>
      <c r="E208" s="20">
        <v>5</v>
      </c>
      <c r="F208" s="21">
        <v>3980.9830000000002</v>
      </c>
      <c r="G208" s="21">
        <v>2062.0070000000001</v>
      </c>
    </row>
    <row r="209" spans="1:7" ht="10.050000000000001" customHeight="1">
      <c r="A209" s="18" t="s">
        <v>1730</v>
      </c>
      <c r="B209" s="18" t="s">
        <v>330</v>
      </c>
      <c r="C209" s="19">
        <v>2017</v>
      </c>
      <c r="D209" s="18" t="s">
        <v>746</v>
      </c>
      <c r="E209" s="20">
        <v>6</v>
      </c>
      <c r="F209" s="21">
        <v>3256.8359999999998</v>
      </c>
      <c r="G209" s="21">
        <v>2692.5770000000002</v>
      </c>
    </row>
    <row r="210" spans="1:7" ht="10.050000000000001" customHeight="1">
      <c r="A210" s="18" t="s">
        <v>1730</v>
      </c>
      <c r="B210" s="18" t="s">
        <v>330</v>
      </c>
      <c r="C210" s="19">
        <v>2017</v>
      </c>
      <c r="D210" s="18" t="s">
        <v>747</v>
      </c>
      <c r="E210" s="20">
        <v>7</v>
      </c>
      <c r="F210" s="21">
        <v>4234.4459999999999</v>
      </c>
      <c r="G210" s="21">
        <v>6765.73</v>
      </c>
    </row>
    <row r="211" spans="1:7" ht="10.050000000000001" customHeight="1">
      <c r="A211" s="18" t="s">
        <v>1730</v>
      </c>
      <c r="B211" s="18" t="s">
        <v>330</v>
      </c>
      <c r="C211" s="19">
        <v>2017</v>
      </c>
      <c r="D211" s="18" t="s">
        <v>747</v>
      </c>
      <c r="E211" s="20">
        <v>8</v>
      </c>
      <c r="F211" s="21">
        <v>4678.9769999999999</v>
      </c>
      <c r="G211" s="21">
        <v>7157.9350000000004</v>
      </c>
    </row>
    <row r="212" spans="1:7" ht="10.050000000000001" customHeight="1">
      <c r="A212" s="18" t="s">
        <v>1730</v>
      </c>
      <c r="B212" s="18" t="s">
        <v>330</v>
      </c>
      <c r="C212" s="19">
        <v>2017</v>
      </c>
      <c r="D212" s="18" t="s">
        <v>747</v>
      </c>
      <c r="E212" s="20">
        <v>9</v>
      </c>
      <c r="F212" s="21">
        <v>3711.8359999999998</v>
      </c>
      <c r="G212" s="21">
        <v>6287.848</v>
      </c>
    </row>
    <row r="213" spans="1:7" ht="10.050000000000001" customHeight="1">
      <c r="A213" s="18" t="s">
        <v>1730</v>
      </c>
      <c r="B213" s="18" t="s">
        <v>330</v>
      </c>
      <c r="C213" s="19">
        <v>2017</v>
      </c>
      <c r="D213" s="18" t="s">
        <v>747</v>
      </c>
      <c r="E213" s="20">
        <v>10</v>
      </c>
      <c r="F213" s="21">
        <v>3059.4520000000002</v>
      </c>
      <c r="G213" s="21">
        <v>5527.1369999999997</v>
      </c>
    </row>
    <row r="214" spans="1:7" ht="10.050000000000001" customHeight="1">
      <c r="A214" s="18" t="s">
        <v>1730</v>
      </c>
      <c r="B214" s="18" t="s">
        <v>330</v>
      </c>
      <c r="C214" s="19">
        <v>2017</v>
      </c>
      <c r="D214" s="18" t="s">
        <v>747</v>
      </c>
      <c r="E214" s="20">
        <v>11</v>
      </c>
      <c r="F214" s="21">
        <v>3393.9479999999999</v>
      </c>
      <c r="G214" s="21">
        <v>3501.2289999999998</v>
      </c>
    </row>
    <row r="215" spans="1:7" ht="10.050000000000001" customHeight="1">
      <c r="A215" s="18" t="s">
        <v>1730</v>
      </c>
      <c r="B215" s="18" t="s">
        <v>330</v>
      </c>
      <c r="C215" s="19">
        <v>2017</v>
      </c>
      <c r="D215" s="18" t="s">
        <v>747</v>
      </c>
      <c r="E215" s="20">
        <v>12</v>
      </c>
      <c r="F215" s="21">
        <v>3285.9029999999998</v>
      </c>
      <c r="G215" s="21">
        <v>2247.7739999999999</v>
      </c>
    </row>
    <row r="216" spans="1:7" ht="10.050000000000001" customHeight="1">
      <c r="A216" s="18" t="s">
        <v>1730</v>
      </c>
      <c r="B216" s="18" t="s">
        <v>330</v>
      </c>
      <c r="C216" s="19">
        <v>2018</v>
      </c>
      <c r="D216" s="18" t="s">
        <v>747</v>
      </c>
      <c r="E216" s="20">
        <v>1</v>
      </c>
      <c r="F216" s="21">
        <v>3625.056</v>
      </c>
      <c r="G216" s="21">
        <v>2872.913</v>
      </c>
    </row>
    <row r="217" spans="1:7" ht="10.050000000000001" customHeight="1">
      <c r="A217" s="18" t="s">
        <v>1730</v>
      </c>
      <c r="B217" s="18" t="s">
        <v>330</v>
      </c>
      <c r="C217" s="19">
        <v>2018</v>
      </c>
      <c r="D217" s="18" t="s">
        <v>747</v>
      </c>
      <c r="E217" s="20">
        <v>2</v>
      </c>
      <c r="F217" s="21">
        <v>3506.49</v>
      </c>
      <c r="G217" s="21">
        <v>2254.7539999999999</v>
      </c>
    </row>
    <row r="218" spans="1:7" ht="10.050000000000001" customHeight="1">
      <c r="A218" s="18" t="s">
        <v>1730</v>
      </c>
      <c r="B218" s="18" t="s">
        <v>330</v>
      </c>
      <c r="C218" s="19">
        <v>2018</v>
      </c>
      <c r="D218" s="18" t="s">
        <v>747</v>
      </c>
      <c r="E218" s="20">
        <v>3</v>
      </c>
      <c r="F218" s="21">
        <v>3881.8829999999998</v>
      </c>
      <c r="G218" s="21">
        <v>2237.9</v>
      </c>
    </row>
    <row r="219" spans="1:7" ht="10.050000000000001" customHeight="1">
      <c r="A219" s="18" t="s">
        <v>1730</v>
      </c>
      <c r="B219" s="18" t="s">
        <v>330</v>
      </c>
      <c r="C219" s="19">
        <v>2018</v>
      </c>
      <c r="D219" s="18" t="s">
        <v>747</v>
      </c>
      <c r="E219" s="20">
        <v>4</v>
      </c>
      <c r="F219" s="21">
        <v>3438.857</v>
      </c>
      <c r="G219" s="21">
        <v>2501.4259999999999</v>
      </c>
    </row>
    <row r="220" spans="1:7" ht="10.050000000000001" customHeight="1">
      <c r="A220" s="18" t="s">
        <v>1730</v>
      </c>
      <c r="B220" s="18" t="s">
        <v>330</v>
      </c>
      <c r="C220" s="19">
        <v>2018</v>
      </c>
      <c r="D220" s="18" t="s">
        <v>747</v>
      </c>
      <c r="E220" s="20">
        <v>5</v>
      </c>
      <c r="F220" s="21">
        <v>4190.2529999999997</v>
      </c>
      <c r="G220" s="21">
        <v>2216.259</v>
      </c>
    </row>
    <row r="221" spans="1:7" ht="10.050000000000001" customHeight="1">
      <c r="A221" s="18" t="s">
        <v>1730</v>
      </c>
      <c r="B221" s="18" t="s">
        <v>330</v>
      </c>
      <c r="C221" s="19">
        <v>2018</v>
      </c>
      <c r="D221" s="18" t="s">
        <v>747</v>
      </c>
      <c r="E221" s="20">
        <v>6</v>
      </c>
      <c r="F221" s="21">
        <v>4469.9369999999999</v>
      </c>
      <c r="G221" s="21">
        <v>2286.7020000000002</v>
      </c>
    </row>
    <row r="222" spans="1:7" ht="10.050000000000001" customHeight="1">
      <c r="A222" s="18" t="s">
        <v>1730</v>
      </c>
      <c r="B222" s="18" t="s">
        <v>330</v>
      </c>
      <c r="C222" s="19">
        <v>2018</v>
      </c>
      <c r="D222" s="18" t="s">
        <v>748</v>
      </c>
      <c r="E222" s="20">
        <v>7</v>
      </c>
      <c r="F222" s="21">
        <v>3978.6390000000001</v>
      </c>
      <c r="G222" s="21">
        <v>7481.25</v>
      </c>
    </row>
    <row r="223" spans="1:7" ht="10.050000000000001" customHeight="1">
      <c r="A223" s="18" t="s">
        <v>1730</v>
      </c>
      <c r="B223" s="18" t="s">
        <v>330</v>
      </c>
      <c r="C223" s="19">
        <v>2018</v>
      </c>
      <c r="D223" s="18" t="s">
        <v>748</v>
      </c>
      <c r="E223" s="20">
        <v>8</v>
      </c>
      <c r="F223" s="21">
        <v>4611.9799999999996</v>
      </c>
      <c r="G223" s="21">
        <v>4903.3310000000001</v>
      </c>
    </row>
    <row r="224" spans="1:7" ht="10.050000000000001" customHeight="1">
      <c r="A224" s="18" t="s">
        <v>1730</v>
      </c>
      <c r="B224" s="18" t="s">
        <v>330</v>
      </c>
      <c r="C224" s="19">
        <v>2018</v>
      </c>
      <c r="D224" s="18" t="s">
        <v>748</v>
      </c>
      <c r="E224" s="20">
        <v>9</v>
      </c>
      <c r="F224" s="21">
        <v>3335.998</v>
      </c>
      <c r="G224" s="21">
        <v>5621.1310000000003</v>
      </c>
    </row>
    <row r="225" spans="1:7" ht="10.050000000000001" customHeight="1">
      <c r="A225" s="18" t="s">
        <v>1730</v>
      </c>
      <c r="B225" s="18" t="s">
        <v>330</v>
      </c>
      <c r="C225" s="19">
        <v>2018</v>
      </c>
      <c r="D225" s="18" t="s">
        <v>748</v>
      </c>
      <c r="E225" s="20">
        <v>10</v>
      </c>
      <c r="F225" s="21">
        <v>4699.5330000000004</v>
      </c>
      <c r="G225" s="21">
        <v>5091.6729999999998</v>
      </c>
    </row>
    <row r="226" spans="1:7" ht="10.050000000000001" customHeight="1">
      <c r="A226" s="18" t="s">
        <v>1730</v>
      </c>
      <c r="B226" s="18" t="s">
        <v>330</v>
      </c>
      <c r="C226" s="19">
        <v>2018</v>
      </c>
      <c r="D226" s="18" t="s">
        <v>748</v>
      </c>
      <c r="E226" s="20">
        <v>11</v>
      </c>
      <c r="F226" s="21">
        <v>3509.5949999999998</v>
      </c>
      <c r="G226" s="21">
        <v>4100.2299999999996</v>
      </c>
    </row>
    <row r="227" spans="1:7" ht="10.050000000000001" customHeight="1">
      <c r="A227" s="18" t="s">
        <v>1730</v>
      </c>
      <c r="B227" s="18" t="s">
        <v>330</v>
      </c>
      <c r="C227" s="19">
        <v>2018</v>
      </c>
      <c r="D227" s="18" t="s">
        <v>748</v>
      </c>
      <c r="E227" s="20">
        <v>12</v>
      </c>
      <c r="F227" s="21">
        <v>4240.598</v>
      </c>
      <c r="G227" s="21">
        <v>3645.1289999999999</v>
      </c>
    </row>
    <row r="228" spans="1:7" ht="10.050000000000001" customHeight="1">
      <c r="A228" s="18" t="s">
        <v>1730</v>
      </c>
      <c r="B228" s="18" t="s">
        <v>330</v>
      </c>
      <c r="C228" s="19">
        <v>2019</v>
      </c>
      <c r="D228" s="18" t="s">
        <v>748</v>
      </c>
      <c r="E228" s="20">
        <v>1</v>
      </c>
      <c r="F228" s="21">
        <v>4154.2579999999998</v>
      </c>
      <c r="G228" s="21">
        <v>2899.268</v>
      </c>
    </row>
    <row r="229" spans="1:7" ht="10.050000000000001" customHeight="1">
      <c r="A229" s="18" t="s">
        <v>1730</v>
      </c>
      <c r="B229" s="18" t="s">
        <v>330</v>
      </c>
      <c r="C229" s="19">
        <v>2019</v>
      </c>
      <c r="D229" s="18" t="s">
        <v>748</v>
      </c>
      <c r="E229" s="20">
        <v>2</v>
      </c>
      <c r="F229" s="21">
        <v>2150.2220000000002</v>
      </c>
      <c r="G229" s="21">
        <v>2346.3919999999998</v>
      </c>
    </row>
    <row r="230" spans="1:7" ht="10.050000000000001" customHeight="1">
      <c r="A230" s="18" t="s">
        <v>1730</v>
      </c>
      <c r="B230" s="18" t="s">
        <v>330</v>
      </c>
      <c r="C230" s="19">
        <v>2019</v>
      </c>
      <c r="D230" s="18" t="s">
        <v>748</v>
      </c>
      <c r="E230" s="20">
        <v>3</v>
      </c>
      <c r="F230" s="21">
        <v>2684.6889999999999</v>
      </c>
      <c r="G230" s="21">
        <v>2341.0059999999999</v>
      </c>
    </row>
    <row r="231" spans="1:7" ht="10.050000000000001" customHeight="1">
      <c r="A231" s="18" t="s">
        <v>1730</v>
      </c>
      <c r="B231" s="18" t="s">
        <v>330</v>
      </c>
      <c r="C231" s="19">
        <v>2019</v>
      </c>
      <c r="D231" s="18" t="s">
        <v>748</v>
      </c>
      <c r="E231" s="20">
        <v>4</v>
      </c>
      <c r="F231" s="21">
        <v>2879.9250000000002</v>
      </c>
      <c r="G231" s="21">
        <v>2108.3780000000002</v>
      </c>
    </row>
    <row r="232" spans="1:7" ht="10.050000000000001" customHeight="1">
      <c r="A232" s="18" t="s">
        <v>1730</v>
      </c>
      <c r="B232" s="18" t="s">
        <v>330</v>
      </c>
      <c r="C232" s="19">
        <v>2019</v>
      </c>
      <c r="D232" s="18" t="s">
        <v>748</v>
      </c>
      <c r="E232" s="20">
        <v>5</v>
      </c>
      <c r="F232" s="21">
        <v>2197.6439999999998</v>
      </c>
      <c r="G232" s="21">
        <v>2522.89</v>
      </c>
    </row>
    <row r="233" spans="1:7" ht="10.050000000000001" customHeight="1">
      <c r="A233" s="18" t="s">
        <v>1730</v>
      </c>
      <c r="B233" s="18" t="s">
        <v>330</v>
      </c>
      <c r="C233" s="19">
        <v>2019</v>
      </c>
      <c r="D233" s="18" t="s">
        <v>748</v>
      </c>
      <c r="E233" s="20">
        <v>6</v>
      </c>
      <c r="F233" s="21">
        <v>1681.654</v>
      </c>
      <c r="G233" s="21">
        <v>1307.4949999999999</v>
      </c>
    </row>
    <row r="234" spans="1:7" ht="10.050000000000001" customHeight="1">
      <c r="A234" s="18" t="s">
        <v>1730</v>
      </c>
      <c r="B234" s="18" t="s">
        <v>330</v>
      </c>
      <c r="C234" s="19">
        <v>2019</v>
      </c>
      <c r="D234" s="18" t="s">
        <v>749</v>
      </c>
      <c r="E234" s="20">
        <v>7</v>
      </c>
      <c r="F234" s="21">
        <v>1726.4290000000001</v>
      </c>
      <c r="G234" s="21">
        <v>7923.0050000000001</v>
      </c>
    </row>
    <row r="235" spans="1:7" ht="10.050000000000001" customHeight="1">
      <c r="A235" s="18" t="s">
        <v>1730</v>
      </c>
      <c r="B235" s="18" t="s">
        <v>330</v>
      </c>
      <c r="C235" s="19">
        <v>2019</v>
      </c>
      <c r="D235" s="18" t="s">
        <v>749</v>
      </c>
      <c r="E235" s="20">
        <v>8</v>
      </c>
      <c r="F235" s="21">
        <v>2451.09</v>
      </c>
      <c r="G235" s="21">
        <v>5546.41</v>
      </c>
    </row>
    <row r="236" spans="1:7" ht="10.050000000000001" customHeight="1">
      <c r="A236" s="18" t="s">
        <v>1730</v>
      </c>
      <c r="B236" s="18" t="s">
        <v>330</v>
      </c>
      <c r="C236" s="19">
        <v>2019</v>
      </c>
      <c r="D236" s="18" t="s">
        <v>749</v>
      </c>
      <c r="E236" s="20">
        <v>9</v>
      </c>
      <c r="F236" s="21">
        <v>1661.4639999999999</v>
      </c>
      <c r="G236" s="21">
        <v>4223.1019999999999</v>
      </c>
    </row>
    <row r="237" spans="1:7" ht="10.050000000000001" customHeight="1">
      <c r="A237" s="18" t="s">
        <v>1730</v>
      </c>
      <c r="B237" s="18" t="s">
        <v>330</v>
      </c>
      <c r="C237" s="19">
        <v>2019</v>
      </c>
      <c r="D237" s="18" t="s">
        <v>749</v>
      </c>
      <c r="E237" s="20">
        <v>10</v>
      </c>
      <c r="F237" s="21">
        <v>2425.8989999999999</v>
      </c>
      <c r="G237" s="21">
        <v>3247.8490000000002</v>
      </c>
    </row>
    <row r="238" spans="1:7" ht="10.050000000000001" customHeight="1">
      <c r="A238" s="18" t="s">
        <v>1730</v>
      </c>
      <c r="B238" s="18" t="s">
        <v>330</v>
      </c>
      <c r="C238" s="19">
        <v>2019</v>
      </c>
      <c r="D238" s="18" t="s">
        <v>749</v>
      </c>
      <c r="E238" s="20">
        <v>11</v>
      </c>
      <c r="F238" s="21">
        <v>1248.9010000000001</v>
      </c>
      <c r="G238" s="21">
        <v>2794.5509999999999</v>
      </c>
    </row>
    <row r="239" spans="1:7" ht="10.050000000000001" customHeight="1">
      <c r="A239" s="18" t="s">
        <v>1730</v>
      </c>
      <c r="B239" s="18" t="s">
        <v>330</v>
      </c>
      <c r="C239" s="19">
        <v>2019</v>
      </c>
      <c r="D239" s="18" t="s">
        <v>749</v>
      </c>
      <c r="E239" s="20">
        <v>12</v>
      </c>
      <c r="F239" s="21">
        <v>1305.527</v>
      </c>
      <c r="G239" s="21">
        <v>2891.5239999999999</v>
      </c>
    </row>
    <row r="240" spans="1:7" ht="10.050000000000001" customHeight="1">
      <c r="A240" s="18" t="s">
        <v>1730</v>
      </c>
      <c r="B240" s="18" t="s">
        <v>330</v>
      </c>
      <c r="C240" s="19">
        <v>2020</v>
      </c>
      <c r="D240" s="18" t="s">
        <v>749</v>
      </c>
      <c r="E240" s="20">
        <v>1</v>
      </c>
      <c r="F240" s="21">
        <v>1497.0350000000001</v>
      </c>
      <c r="G240" s="21">
        <v>2932.739</v>
      </c>
    </row>
    <row r="241" spans="1:7" ht="10.050000000000001" customHeight="1">
      <c r="A241" s="18" t="s">
        <v>1730</v>
      </c>
      <c r="B241" s="18" t="s">
        <v>330</v>
      </c>
      <c r="C241" s="19">
        <v>2020</v>
      </c>
      <c r="D241" s="18" t="s">
        <v>749</v>
      </c>
      <c r="E241" s="20">
        <v>2</v>
      </c>
      <c r="F241" s="21">
        <v>1412.91</v>
      </c>
      <c r="G241" s="21">
        <v>2685.7840000000001</v>
      </c>
    </row>
    <row r="242" spans="1:7" ht="10.050000000000001" customHeight="1">
      <c r="A242" s="18" t="s">
        <v>1730</v>
      </c>
      <c r="B242" s="18" t="s">
        <v>330</v>
      </c>
      <c r="C242" s="19">
        <v>2020</v>
      </c>
      <c r="D242" s="18" t="s">
        <v>749</v>
      </c>
      <c r="E242" s="20">
        <v>3</v>
      </c>
      <c r="F242" s="21">
        <v>1657.001</v>
      </c>
      <c r="G242" s="21">
        <v>1819.742</v>
      </c>
    </row>
    <row r="243" spans="1:7" ht="10.050000000000001" customHeight="1">
      <c r="A243" s="18" t="s">
        <v>1730</v>
      </c>
      <c r="B243" s="18" t="s">
        <v>330</v>
      </c>
      <c r="C243" s="19">
        <v>2020</v>
      </c>
      <c r="D243" s="18" t="s">
        <v>749</v>
      </c>
      <c r="E243" s="20">
        <v>4</v>
      </c>
      <c r="F243" s="21">
        <v>1763.7919999999999</v>
      </c>
      <c r="G243" s="21">
        <v>1777.33</v>
      </c>
    </row>
    <row r="244" spans="1:7" ht="10.050000000000001" customHeight="1">
      <c r="A244" s="18" t="s">
        <v>1730</v>
      </c>
      <c r="B244" s="18" t="s">
        <v>330</v>
      </c>
      <c r="C244" s="19">
        <v>2020</v>
      </c>
      <c r="D244" s="18" t="s">
        <v>749</v>
      </c>
      <c r="E244" s="20">
        <v>5</v>
      </c>
      <c r="F244" s="21">
        <v>1640.96</v>
      </c>
      <c r="G244" s="21">
        <v>1536.146</v>
      </c>
    </row>
    <row r="245" spans="1:7" ht="10.050000000000001" customHeight="1">
      <c r="A245" s="18" t="s">
        <v>1730</v>
      </c>
      <c r="B245" s="18" t="s">
        <v>330</v>
      </c>
      <c r="C245" s="19">
        <v>2020</v>
      </c>
      <c r="D245" s="18" t="s">
        <v>749</v>
      </c>
      <c r="E245" s="20">
        <v>6</v>
      </c>
      <c r="F245" s="21">
        <v>1839.3030000000001</v>
      </c>
      <c r="G245" s="21">
        <v>1464.4</v>
      </c>
    </row>
    <row r="246" spans="1:7" ht="10.050000000000001" customHeight="1">
      <c r="A246" s="18" t="s">
        <v>1730</v>
      </c>
      <c r="B246" s="18" t="s">
        <v>330</v>
      </c>
      <c r="C246" s="19">
        <v>2020</v>
      </c>
      <c r="D246" s="18" t="s">
        <v>750</v>
      </c>
      <c r="E246" s="20">
        <v>7</v>
      </c>
      <c r="F246" s="21">
        <v>1773.8019999999999</v>
      </c>
      <c r="G246" s="21">
        <v>3023.9940000000001</v>
      </c>
    </row>
    <row r="247" spans="1:7" ht="10.050000000000001" customHeight="1">
      <c r="A247" s="18" t="s">
        <v>1730</v>
      </c>
      <c r="B247" s="18" t="s">
        <v>330</v>
      </c>
      <c r="C247" s="19">
        <v>2020</v>
      </c>
      <c r="D247" s="18" t="s">
        <v>750</v>
      </c>
      <c r="E247" s="20">
        <v>8</v>
      </c>
      <c r="F247" s="21">
        <v>1872.232</v>
      </c>
      <c r="G247" s="21">
        <v>2353.944</v>
      </c>
    </row>
    <row r="248" spans="1:7" ht="10.050000000000001" customHeight="1">
      <c r="A248" s="18" t="s">
        <v>1730</v>
      </c>
      <c r="B248" s="18" t="s">
        <v>330</v>
      </c>
      <c r="C248" s="19">
        <v>2020</v>
      </c>
      <c r="D248" s="18" t="s">
        <v>750</v>
      </c>
      <c r="E248" s="20">
        <v>9</v>
      </c>
      <c r="F248" s="21">
        <v>1784.6489999999999</v>
      </c>
      <c r="G248" s="21">
        <v>2198.9380000000001</v>
      </c>
    </row>
    <row r="249" spans="1:7" ht="10.050000000000001" customHeight="1">
      <c r="A249" s="18" t="s">
        <v>1730</v>
      </c>
      <c r="B249" s="18" t="s">
        <v>330</v>
      </c>
      <c r="C249" s="19">
        <v>2020</v>
      </c>
      <c r="D249" s="18" t="s">
        <v>750</v>
      </c>
      <c r="E249" s="20">
        <v>10</v>
      </c>
      <c r="F249" s="21">
        <v>1530.684</v>
      </c>
      <c r="G249" s="21">
        <v>1872.9259999999999</v>
      </c>
    </row>
    <row r="250" spans="1:7" ht="10.050000000000001" customHeight="1">
      <c r="A250" s="18" t="s">
        <v>1730</v>
      </c>
      <c r="B250" s="18" t="s">
        <v>330</v>
      </c>
      <c r="C250" s="19">
        <v>2020</v>
      </c>
      <c r="D250" s="18" t="s">
        <v>750</v>
      </c>
      <c r="E250" s="20">
        <v>11</v>
      </c>
      <c r="F250" s="21">
        <v>1535.145</v>
      </c>
      <c r="G250" s="21">
        <v>1846.0630000000001</v>
      </c>
    </row>
    <row r="251" spans="1:7" ht="10.050000000000001" customHeight="1">
      <c r="A251" s="18" t="s">
        <v>1730</v>
      </c>
      <c r="B251" s="18" t="s">
        <v>330</v>
      </c>
      <c r="C251" s="19">
        <v>2020</v>
      </c>
      <c r="D251" s="18" t="s">
        <v>750</v>
      </c>
      <c r="E251" s="20">
        <v>12</v>
      </c>
      <c r="F251" s="21">
        <v>2047.028</v>
      </c>
      <c r="G251" s="21">
        <v>1549.125</v>
      </c>
    </row>
    <row r="252" spans="1:7" ht="10.050000000000001" customHeight="1">
      <c r="A252" s="18" t="s">
        <v>1730</v>
      </c>
      <c r="B252" s="18" t="s">
        <v>330</v>
      </c>
      <c r="C252" s="19">
        <v>2021</v>
      </c>
      <c r="D252" s="18" t="s">
        <v>750</v>
      </c>
      <c r="E252" s="20">
        <v>1</v>
      </c>
      <c r="F252" s="21">
        <v>1799.5160000000001</v>
      </c>
      <c r="G252" s="21">
        <v>1749.587</v>
      </c>
    </row>
    <row r="253" spans="1:7" ht="10.050000000000001" customHeight="1">
      <c r="A253" s="18" t="s">
        <v>1730</v>
      </c>
      <c r="B253" s="18" t="s">
        <v>330</v>
      </c>
      <c r="C253" s="19">
        <v>2021</v>
      </c>
      <c r="D253" s="18" t="s">
        <v>750</v>
      </c>
      <c r="E253" s="20">
        <v>2</v>
      </c>
      <c r="F253" s="21">
        <v>2014.221</v>
      </c>
      <c r="G253" s="21">
        <v>1465.6880000000001</v>
      </c>
    </row>
    <row r="254" spans="1:7" ht="10.050000000000001" customHeight="1">
      <c r="A254" s="18" t="s">
        <v>1730</v>
      </c>
      <c r="B254" s="18" t="s">
        <v>330</v>
      </c>
      <c r="C254" s="19">
        <v>2021</v>
      </c>
      <c r="D254" s="18" t="s">
        <v>750</v>
      </c>
      <c r="E254" s="20">
        <v>3</v>
      </c>
      <c r="F254" s="21">
        <v>2026.97</v>
      </c>
      <c r="G254" s="21">
        <v>1448.779</v>
      </c>
    </row>
    <row r="255" spans="1:7" ht="10.050000000000001" customHeight="1">
      <c r="A255" s="18" t="s">
        <v>1730</v>
      </c>
      <c r="B255" s="18" t="s">
        <v>330</v>
      </c>
      <c r="C255" s="19">
        <v>2021</v>
      </c>
      <c r="D255" s="18" t="s">
        <v>750</v>
      </c>
      <c r="E255" s="20">
        <v>4</v>
      </c>
      <c r="F255" s="21">
        <v>1990.895</v>
      </c>
      <c r="G255" s="21">
        <v>1065.2929999999999</v>
      </c>
    </row>
    <row r="256" spans="1:7" ht="10.050000000000001" customHeight="1">
      <c r="A256" s="18" t="s">
        <v>1730</v>
      </c>
      <c r="B256" s="18" t="s">
        <v>330</v>
      </c>
      <c r="C256" s="19">
        <v>2021</v>
      </c>
      <c r="D256" s="18" t="s">
        <v>750</v>
      </c>
      <c r="E256" s="20">
        <v>5</v>
      </c>
      <c r="F256" s="21">
        <v>1965.6179999999999</v>
      </c>
      <c r="G256" s="21">
        <v>1132.0609999999999</v>
      </c>
    </row>
    <row r="257" spans="1:7" ht="10.050000000000001" customHeight="1">
      <c r="A257" s="18" t="s">
        <v>1730</v>
      </c>
      <c r="B257" s="18" t="s">
        <v>330</v>
      </c>
      <c r="C257" s="19">
        <v>2021</v>
      </c>
      <c r="D257" s="18" t="s">
        <v>750</v>
      </c>
      <c r="E257" s="20">
        <v>6</v>
      </c>
      <c r="F257" s="21">
        <v>1771.18</v>
      </c>
      <c r="G257" s="21">
        <v>947.36599999999999</v>
      </c>
    </row>
    <row r="258" spans="1:7" ht="10.050000000000001" customHeight="1">
      <c r="A258" s="18" t="s">
        <v>1730</v>
      </c>
      <c r="B258" s="18" t="s">
        <v>330</v>
      </c>
      <c r="C258" s="19">
        <v>2021</v>
      </c>
      <c r="D258" s="18" t="s">
        <v>751</v>
      </c>
      <c r="E258" s="20">
        <v>7</v>
      </c>
      <c r="F258" s="21">
        <v>1836.309</v>
      </c>
      <c r="G258" s="21">
        <v>1520.674</v>
      </c>
    </row>
    <row r="259" spans="1:7" ht="10.050000000000001" customHeight="1">
      <c r="A259" s="18" t="s">
        <v>1730</v>
      </c>
      <c r="B259" s="18" t="s">
        <v>330</v>
      </c>
      <c r="C259" s="19">
        <v>2021</v>
      </c>
      <c r="D259" s="18" t="s">
        <v>751</v>
      </c>
      <c r="E259" s="20">
        <v>8</v>
      </c>
      <c r="F259" s="21">
        <v>2262.3690000000001</v>
      </c>
      <c r="G259" s="21">
        <v>1040.2760000000001</v>
      </c>
    </row>
    <row r="260" spans="1:7" ht="10.050000000000001" customHeight="1">
      <c r="A260" s="18" t="s">
        <v>1730</v>
      </c>
      <c r="B260" s="18" t="s">
        <v>330</v>
      </c>
      <c r="C260" s="19">
        <v>2021</v>
      </c>
      <c r="D260" s="18" t="s">
        <v>751</v>
      </c>
      <c r="E260" s="20">
        <v>9</v>
      </c>
      <c r="F260" s="21">
        <v>1967.153</v>
      </c>
      <c r="G260" s="21">
        <v>1056.0820000000001</v>
      </c>
    </row>
    <row r="261" spans="1:7" ht="10.050000000000001" customHeight="1">
      <c r="A261" s="18" t="s">
        <v>1730</v>
      </c>
      <c r="B261" s="18" t="s">
        <v>330</v>
      </c>
      <c r="C261" s="19">
        <v>2021</v>
      </c>
      <c r="D261" s="18" t="s">
        <v>751</v>
      </c>
      <c r="E261" s="20">
        <v>10</v>
      </c>
      <c r="F261" s="21">
        <v>1542.538</v>
      </c>
      <c r="G261" s="21">
        <v>1010.347</v>
      </c>
    </row>
    <row r="262" spans="1:7" ht="10.050000000000001" customHeight="1">
      <c r="A262" s="18" t="s">
        <v>1730</v>
      </c>
      <c r="B262" s="18" t="s">
        <v>330</v>
      </c>
      <c r="C262" s="19">
        <v>2021</v>
      </c>
      <c r="D262" s="18" t="s">
        <v>751</v>
      </c>
      <c r="E262" s="20">
        <v>11</v>
      </c>
      <c r="F262" s="21">
        <v>4131.3209999999999</v>
      </c>
      <c r="G262" s="21">
        <v>1234.8209999999999</v>
      </c>
    </row>
    <row r="263" spans="1:7" ht="10.050000000000001" customHeight="1">
      <c r="A263" s="18" t="s">
        <v>1730</v>
      </c>
      <c r="B263" s="18" t="s">
        <v>330</v>
      </c>
      <c r="C263" s="19">
        <v>2021</v>
      </c>
      <c r="D263" s="18" t="s">
        <v>751</v>
      </c>
      <c r="E263" s="20">
        <v>12</v>
      </c>
      <c r="F263" s="21">
        <v>1131.8610000000001</v>
      </c>
      <c r="G263" s="21">
        <v>1200.51</v>
      </c>
    </row>
    <row r="264" spans="1:7" ht="10.050000000000001" customHeight="1">
      <c r="A264" s="18" t="s">
        <v>1730</v>
      </c>
      <c r="B264" s="18" t="s">
        <v>330</v>
      </c>
      <c r="C264" s="19">
        <v>2022</v>
      </c>
      <c r="D264" s="18" t="s">
        <v>751</v>
      </c>
      <c r="E264" s="20">
        <v>1</v>
      </c>
      <c r="F264" s="21">
        <v>1095.694</v>
      </c>
      <c r="G264" s="21">
        <v>1055.143</v>
      </c>
    </row>
    <row r="265" spans="1:7" ht="10.050000000000001" customHeight="1">
      <c r="A265" s="18" t="s">
        <v>1730</v>
      </c>
      <c r="B265" s="18" t="s">
        <v>330</v>
      </c>
      <c r="C265" s="19">
        <v>2022</v>
      </c>
      <c r="D265" s="18" t="s">
        <v>751</v>
      </c>
      <c r="E265" s="20">
        <v>2</v>
      </c>
      <c r="F265" s="21">
        <v>981.04899999999998</v>
      </c>
      <c r="G265" s="21">
        <v>1047.107</v>
      </c>
    </row>
    <row r="266" spans="1:7" ht="10.050000000000001" customHeight="1">
      <c r="A266" s="18" t="s">
        <v>1730</v>
      </c>
      <c r="B266" s="18" t="s">
        <v>330</v>
      </c>
      <c r="C266" s="19">
        <v>2022</v>
      </c>
      <c r="D266" s="18" t="s">
        <v>751</v>
      </c>
      <c r="E266" s="20">
        <v>3</v>
      </c>
      <c r="F266" s="21">
        <v>1302.2460000000001</v>
      </c>
      <c r="G266" s="21">
        <v>1247.32</v>
      </c>
    </row>
    <row r="267" spans="1:7" ht="10.050000000000001" customHeight="1">
      <c r="A267" s="18" t="s">
        <v>1730</v>
      </c>
      <c r="B267" s="18" t="s">
        <v>330</v>
      </c>
      <c r="C267" s="19">
        <v>2022</v>
      </c>
      <c r="D267" s="18" t="s">
        <v>751</v>
      </c>
      <c r="E267" s="20">
        <v>4</v>
      </c>
      <c r="F267" s="21">
        <v>582.68700000000001</v>
      </c>
      <c r="G267" s="21">
        <v>1241.6089999999999</v>
      </c>
    </row>
    <row r="268" spans="1:7" ht="10.050000000000001" customHeight="1">
      <c r="A268" s="18" t="s">
        <v>1730</v>
      </c>
      <c r="B268" s="18" t="s">
        <v>330</v>
      </c>
      <c r="C268" s="19">
        <v>2022</v>
      </c>
      <c r="D268" s="18" t="s">
        <v>751</v>
      </c>
      <c r="E268" s="20">
        <v>5</v>
      </c>
      <c r="F268" s="21">
        <v>638.82299999999998</v>
      </c>
      <c r="G268" s="21">
        <v>1106.9949999999999</v>
      </c>
    </row>
    <row r="269" spans="1:7" ht="10.050000000000001" customHeight="1">
      <c r="A269" s="18" t="s">
        <v>1730</v>
      </c>
      <c r="B269" s="18" t="s">
        <v>330</v>
      </c>
      <c r="C269" s="19">
        <v>2022</v>
      </c>
      <c r="D269" s="18" t="s">
        <v>751</v>
      </c>
      <c r="E269" s="20">
        <v>6</v>
      </c>
      <c r="F269" s="21">
        <v>600.82399999999996</v>
      </c>
      <c r="G269" s="21">
        <v>1035.144</v>
      </c>
    </row>
    <row r="270" spans="1:7" ht="10.050000000000001" customHeight="1">
      <c r="A270" s="18" t="s">
        <v>1730</v>
      </c>
      <c r="B270" s="18" t="s">
        <v>330</v>
      </c>
      <c r="C270" s="19">
        <v>2022</v>
      </c>
      <c r="D270" s="18" t="s">
        <v>752</v>
      </c>
      <c r="E270" s="20">
        <v>7</v>
      </c>
      <c r="F270" s="21">
        <v>573.17499999999995</v>
      </c>
      <c r="G270" s="21">
        <v>1445.8040000000001</v>
      </c>
    </row>
    <row r="271" spans="1:7" ht="10.050000000000001" customHeight="1">
      <c r="A271" s="18" t="s">
        <v>1730</v>
      </c>
      <c r="B271" s="18" t="s">
        <v>330</v>
      </c>
      <c r="C271" s="19">
        <v>2022</v>
      </c>
      <c r="D271" s="18" t="s">
        <v>752</v>
      </c>
      <c r="E271" s="20">
        <v>8</v>
      </c>
      <c r="F271" s="21">
        <v>1096.8489999999999</v>
      </c>
      <c r="G271" s="21">
        <v>1188.9359999999999</v>
      </c>
    </row>
    <row r="272" spans="1:7" ht="10.050000000000001" customHeight="1">
      <c r="A272" s="18" t="s">
        <v>1730</v>
      </c>
      <c r="B272" s="18" t="s">
        <v>330</v>
      </c>
      <c r="C272" s="19">
        <v>2022</v>
      </c>
      <c r="D272" s="18" t="s">
        <v>752</v>
      </c>
      <c r="E272" s="20">
        <v>9</v>
      </c>
      <c r="F272" s="21">
        <v>893.76499999999999</v>
      </c>
      <c r="G272" s="21">
        <v>1200.155</v>
      </c>
    </row>
    <row r="273" spans="1:7" ht="10.050000000000001" customHeight="1">
      <c r="A273" s="18" t="s">
        <v>1730</v>
      </c>
      <c r="B273" s="18" t="s">
        <v>330</v>
      </c>
      <c r="C273" s="19">
        <v>2022</v>
      </c>
      <c r="D273" s="18" t="s">
        <v>752</v>
      </c>
      <c r="E273" s="20">
        <v>10</v>
      </c>
      <c r="F273" s="21">
        <v>1105.76</v>
      </c>
      <c r="G273" s="21">
        <v>1338.6980000000001</v>
      </c>
    </row>
    <row r="274" spans="1:7" ht="10.050000000000001" customHeight="1">
      <c r="A274" s="18" t="s">
        <v>1730</v>
      </c>
      <c r="B274" s="18" t="s">
        <v>330</v>
      </c>
      <c r="C274" s="19">
        <v>2022</v>
      </c>
      <c r="D274" s="18" t="s">
        <v>752</v>
      </c>
      <c r="E274" s="20">
        <v>11</v>
      </c>
      <c r="F274" s="21">
        <v>1185.3130000000001</v>
      </c>
      <c r="G274" s="21">
        <v>1094.0840000000001</v>
      </c>
    </row>
    <row r="275" spans="1:7" ht="10.050000000000001" customHeight="1">
      <c r="A275" s="18" t="s">
        <v>1730</v>
      </c>
      <c r="B275" s="18" t="s">
        <v>330</v>
      </c>
      <c r="C275" s="19">
        <v>2022</v>
      </c>
      <c r="D275" s="18" t="s">
        <v>752</v>
      </c>
      <c r="E275" s="20">
        <v>12</v>
      </c>
      <c r="F275" s="21">
        <v>1063.268</v>
      </c>
      <c r="G275" s="21">
        <v>1082.098</v>
      </c>
    </row>
    <row r="276" spans="1:7" ht="10.050000000000001" customHeight="1">
      <c r="A276" s="18" t="s">
        <v>1730</v>
      </c>
      <c r="B276" s="18" t="s">
        <v>330</v>
      </c>
      <c r="C276" s="19">
        <v>2023</v>
      </c>
      <c r="D276" s="18" t="s">
        <v>752</v>
      </c>
      <c r="E276" s="20">
        <v>1</v>
      </c>
      <c r="F276" s="21">
        <v>1193.0360000000001</v>
      </c>
      <c r="G276" s="21">
        <v>1138.6220000000001</v>
      </c>
    </row>
    <row r="277" spans="1:7" ht="10.050000000000001" customHeight="1">
      <c r="A277" s="18" t="s">
        <v>1730</v>
      </c>
      <c r="B277" s="18" t="s">
        <v>330</v>
      </c>
      <c r="C277" s="19">
        <v>2023</v>
      </c>
      <c r="D277" s="18" t="s">
        <v>752</v>
      </c>
      <c r="E277" s="20">
        <v>2</v>
      </c>
      <c r="F277" s="21">
        <v>958.86699999999996</v>
      </c>
      <c r="G277" s="21">
        <v>1032.0150000000001</v>
      </c>
    </row>
    <row r="278" spans="1:7" ht="10.050000000000001" customHeight="1">
      <c r="A278" s="18" t="s">
        <v>1730</v>
      </c>
      <c r="B278" s="18" t="s">
        <v>330</v>
      </c>
      <c r="C278" s="19">
        <v>2023</v>
      </c>
      <c r="D278" s="18" t="s">
        <v>752</v>
      </c>
      <c r="E278" s="20">
        <v>3</v>
      </c>
      <c r="F278" s="21">
        <v>1310.7270000000001</v>
      </c>
      <c r="G278" s="21">
        <v>993.54399999999998</v>
      </c>
    </row>
    <row r="279" spans="1:7" ht="10.050000000000001" customHeight="1">
      <c r="A279" s="18" t="s">
        <v>1730</v>
      </c>
      <c r="B279" s="18" t="s">
        <v>330</v>
      </c>
      <c r="C279" s="19">
        <v>2023</v>
      </c>
      <c r="D279" s="18" t="s">
        <v>752</v>
      </c>
      <c r="E279" s="20">
        <v>4</v>
      </c>
      <c r="F279" s="21">
        <v>1299.5619999999999</v>
      </c>
      <c r="G279" s="21">
        <v>1011.425</v>
      </c>
    </row>
    <row r="280" spans="1:7" ht="10.050000000000001" customHeight="1">
      <c r="A280" s="18" t="s">
        <v>1730</v>
      </c>
      <c r="B280" s="18" t="s">
        <v>330</v>
      </c>
      <c r="C280" s="19">
        <v>2023</v>
      </c>
      <c r="D280" s="18" t="s">
        <v>752</v>
      </c>
      <c r="E280" s="20">
        <v>5</v>
      </c>
      <c r="F280" s="21">
        <v>1394.9290000000001</v>
      </c>
      <c r="G280" s="21">
        <v>1105.3879999999999</v>
      </c>
    </row>
    <row r="281" spans="1:7" ht="10.050000000000001" customHeight="1">
      <c r="A281" s="18" t="s">
        <v>1730</v>
      </c>
      <c r="B281" s="18" t="s">
        <v>330</v>
      </c>
      <c r="C281" s="19">
        <v>2023</v>
      </c>
      <c r="D281" s="18" t="s">
        <v>752</v>
      </c>
      <c r="E281" s="20">
        <v>6</v>
      </c>
      <c r="F281" s="21">
        <v>1586.096</v>
      </c>
      <c r="G281" s="21">
        <v>2429.5529999999999</v>
      </c>
    </row>
    <row r="282" spans="1:7" ht="10.050000000000001" customHeight="1">
      <c r="A282" s="18" t="s">
        <v>1730</v>
      </c>
      <c r="B282" s="18" t="s">
        <v>330</v>
      </c>
      <c r="C282" s="19">
        <v>2023</v>
      </c>
      <c r="D282" s="18" t="s">
        <v>753</v>
      </c>
      <c r="E282" s="20">
        <v>7</v>
      </c>
      <c r="F282" s="21">
        <v>1411.3019999999999</v>
      </c>
      <c r="G282" s="21">
        <v>3225.8690000000001</v>
      </c>
    </row>
    <row r="283" spans="1:7" ht="10.050000000000001" customHeight="1">
      <c r="A283" s="18" t="s">
        <v>1730</v>
      </c>
      <c r="B283" s="18" t="s">
        <v>330</v>
      </c>
      <c r="C283" s="19">
        <v>2023</v>
      </c>
      <c r="D283" s="18" t="s">
        <v>753</v>
      </c>
      <c r="E283" s="20">
        <v>8</v>
      </c>
      <c r="F283" s="21">
        <v>1842.6559999999999</v>
      </c>
      <c r="G283" s="21">
        <v>2707.134</v>
      </c>
    </row>
    <row r="284" spans="1:7" ht="10.050000000000001" customHeight="1">
      <c r="A284" s="18" t="s">
        <v>1730</v>
      </c>
      <c r="B284" s="18" t="s">
        <v>330</v>
      </c>
      <c r="C284" s="19">
        <v>2023</v>
      </c>
      <c r="D284" s="18" t="s">
        <v>753</v>
      </c>
      <c r="E284" s="20">
        <v>9</v>
      </c>
      <c r="F284" s="21">
        <v>1564.346</v>
      </c>
      <c r="G284" s="21">
        <v>2741.6309999999999</v>
      </c>
    </row>
    <row r="285" spans="1:7" ht="10.050000000000001" customHeight="1">
      <c r="A285" s="18" t="s">
        <v>1730</v>
      </c>
      <c r="B285" s="18" t="s">
        <v>330</v>
      </c>
      <c r="C285" s="19">
        <v>2023</v>
      </c>
      <c r="D285" s="18" t="s">
        <v>753</v>
      </c>
      <c r="E285" s="20">
        <v>10</v>
      </c>
      <c r="F285" s="21">
        <v>1790.528</v>
      </c>
      <c r="G285" s="21">
        <v>2208.5100000000002</v>
      </c>
    </row>
    <row r="286" spans="1:7" ht="10.050000000000001" customHeight="1">
      <c r="A286" s="18" t="s">
        <v>1730</v>
      </c>
      <c r="B286" s="18" t="s">
        <v>330</v>
      </c>
      <c r="C286" s="19">
        <v>2023</v>
      </c>
      <c r="D286" s="18" t="s">
        <v>753</v>
      </c>
      <c r="E286" s="20">
        <v>11</v>
      </c>
      <c r="F286" s="21">
        <v>1542.096</v>
      </c>
      <c r="G286" s="21">
        <v>2190.5160000000001</v>
      </c>
    </row>
    <row r="287" spans="1:7" ht="10.050000000000001" customHeight="1">
      <c r="A287" s="18" t="s">
        <v>1730</v>
      </c>
      <c r="B287" s="18" t="s">
        <v>330</v>
      </c>
      <c r="C287" s="19">
        <v>2023</v>
      </c>
      <c r="D287" s="18" t="s">
        <v>753</v>
      </c>
      <c r="E287" s="20">
        <v>12</v>
      </c>
      <c r="F287" s="21">
        <v>1478.231</v>
      </c>
      <c r="G287" s="21">
        <v>3029.85</v>
      </c>
    </row>
    <row r="288" spans="1:7" ht="10.050000000000001" customHeight="1">
      <c r="A288" s="18" t="s">
        <v>1730</v>
      </c>
      <c r="B288" s="18" t="s">
        <v>330</v>
      </c>
      <c r="C288" s="19">
        <v>2024</v>
      </c>
      <c r="D288" s="18" t="s">
        <v>753</v>
      </c>
      <c r="E288" s="20">
        <v>1</v>
      </c>
      <c r="F288" s="21">
        <v>3181.9679999999998</v>
      </c>
      <c r="G288" s="21">
        <v>1220.5709999999999</v>
      </c>
    </row>
    <row r="289" spans="1:7" ht="10.050000000000001" customHeight="1">
      <c r="A289" s="18" t="s">
        <v>1730</v>
      </c>
      <c r="B289" s="18" t="s">
        <v>330</v>
      </c>
      <c r="C289" s="19">
        <v>2024</v>
      </c>
      <c r="D289" s="18" t="s">
        <v>753</v>
      </c>
      <c r="E289" s="20">
        <v>2</v>
      </c>
      <c r="F289" s="21">
        <v>1142.9929999999999</v>
      </c>
      <c r="G289" s="21">
        <v>1391.087</v>
      </c>
    </row>
    <row r="290" spans="1:7" ht="10.050000000000001" customHeight="1">
      <c r="A290" s="18" t="s">
        <v>1730</v>
      </c>
      <c r="B290" s="18" t="s">
        <v>330</v>
      </c>
      <c r="C290" s="19">
        <v>2024</v>
      </c>
      <c r="D290" s="18" t="s">
        <v>753</v>
      </c>
      <c r="E290" s="20">
        <v>3</v>
      </c>
      <c r="F290" s="21">
        <v>1377.3409999999999</v>
      </c>
      <c r="G290" s="21">
        <v>1375.002</v>
      </c>
    </row>
    <row r="291" spans="1:7" ht="10.050000000000001" customHeight="1">
      <c r="A291" s="18" t="s">
        <v>1730</v>
      </c>
      <c r="B291" s="18" t="s">
        <v>330</v>
      </c>
      <c r="C291" s="19">
        <v>2024</v>
      </c>
      <c r="D291" s="18" t="s">
        <v>753</v>
      </c>
      <c r="E291" s="20">
        <v>4</v>
      </c>
      <c r="F291" s="21">
        <v>1090.752</v>
      </c>
      <c r="G291" s="21">
        <v>1431.374</v>
      </c>
    </row>
    <row r="292" spans="1:7" ht="10.050000000000001" customHeight="1">
      <c r="A292" s="18" t="s">
        <v>1730</v>
      </c>
      <c r="B292" s="18" t="s">
        <v>330</v>
      </c>
      <c r="C292" s="19">
        <v>2024</v>
      </c>
      <c r="D292" s="18" t="s">
        <v>753</v>
      </c>
      <c r="E292" s="20">
        <v>5</v>
      </c>
      <c r="F292" s="21">
        <v>1235.3440000000001</v>
      </c>
      <c r="G292" s="21">
        <v>1404.7460000000001</v>
      </c>
    </row>
    <row r="293" spans="1:7" ht="10.050000000000001" customHeight="1">
      <c r="A293" s="18" t="s">
        <v>1730</v>
      </c>
      <c r="B293" s="18" t="s">
        <v>330</v>
      </c>
      <c r="C293" s="19">
        <v>2024</v>
      </c>
      <c r="D293" s="18" t="s">
        <v>753</v>
      </c>
      <c r="E293" s="20">
        <v>6</v>
      </c>
      <c r="F293" s="21">
        <v>1372.4380000000001</v>
      </c>
      <c r="G293" s="21">
        <v>997.70100000000002</v>
      </c>
    </row>
    <row r="294" spans="1:7" ht="10.050000000000001" customHeight="1">
      <c r="A294" s="18" t="s">
        <v>1730</v>
      </c>
      <c r="B294" s="18" t="s">
        <v>330</v>
      </c>
      <c r="C294" s="19">
        <v>2024</v>
      </c>
      <c r="D294" s="18" t="s">
        <v>754</v>
      </c>
      <c r="E294" s="20">
        <v>7</v>
      </c>
      <c r="F294" s="21">
        <v>1099.7639999999999</v>
      </c>
      <c r="G294" s="21">
        <v>2094.5729999999999</v>
      </c>
    </row>
    <row r="295" spans="1:7" ht="10.050000000000001" customHeight="1">
      <c r="A295" s="18" t="s">
        <v>1730</v>
      </c>
      <c r="B295" s="18" t="s">
        <v>330</v>
      </c>
      <c r="C295" s="19">
        <v>2024</v>
      </c>
      <c r="D295" s="18" t="s">
        <v>754</v>
      </c>
      <c r="E295" s="20">
        <v>8</v>
      </c>
      <c r="F295" s="21">
        <v>1085.2819999999999</v>
      </c>
      <c r="G295" s="21">
        <v>4545.37</v>
      </c>
    </row>
    <row r="296" spans="1:7" ht="10.050000000000001" customHeight="1">
      <c r="A296" s="18" t="s">
        <v>1730</v>
      </c>
      <c r="B296" s="18" t="s">
        <v>330</v>
      </c>
      <c r="C296" s="19">
        <v>2024</v>
      </c>
      <c r="D296" s="18" t="s">
        <v>754</v>
      </c>
      <c r="E296" s="20">
        <v>9</v>
      </c>
      <c r="F296" s="21">
        <v>1051.0409999999999</v>
      </c>
      <c r="G296" s="21">
        <v>4201.0649999999996</v>
      </c>
    </row>
    <row r="297" spans="1:7" ht="10.050000000000001" customHeight="1">
      <c r="A297" s="18" t="s">
        <v>1730</v>
      </c>
      <c r="B297" s="18" t="s">
        <v>330</v>
      </c>
      <c r="C297" s="19">
        <v>2024</v>
      </c>
      <c r="D297" s="18" t="s">
        <v>754</v>
      </c>
      <c r="E297" s="20">
        <v>10</v>
      </c>
      <c r="F297" s="21">
        <v>1362.761</v>
      </c>
      <c r="G297" s="21">
        <v>3590.2559999999999</v>
      </c>
    </row>
    <row r="298" spans="1:7" ht="10.050000000000001" customHeight="1">
      <c r="A298" s="18" t="s">
        <v>1730</v>
      </c>
      <c r="B298" s="18" t="s">
        <v>330</v>
      </c>
      <c r="C298" s="19">
        <v>2024</v>
      </c>
      <c r="D298" s="18" t="s">
        <v>754</v>
      </c>
      <c r="E298" s="20">
        <v>11</v>
      </c>
      <c r="F298" s="21">
        <v>957.48500000000001</v>
      </c>
      <c r="G298" s="21">
        <v>3177.982</v>
      </c>
    </row>
    <row r="299" spans="1:7" ht="10.050000000000001" customHeight="1">
      <c r="A299" s="18" t="s">
        <v>1730</v>
      </c>
      <c r="B299" s="18" t="s">
        <v>330</v>
      </c>
      <c r="C299" s="19">
        <v>2024</v>
      </c>
      <c r="D299" s="18" t="s">
        <v>754</v>
      </c>
      <c r="E299" s="20">
        <v>12</v>
      </c>
      <c r="F299" s="21">
        <v>728.44200000000001</v>
      </c>
      <c r="G299" s="21">
        <v>2804.5720000000001</v>
      </c>
    </row>
    <row r="300" spans="1:7" ht="10.050000000000001" customHeight="1">
      <c r="A300" s="18" t="s">
        <v>1730</v>
      </c>
      <c r="B300" s="18" t="s">
        <v>413</v>
      </c>
      <c r="C300" s="19">
        <v>2000</v>
      </c>
      <c r="D300" s="18" t="s">
        <v>1706</v>
      </c>
      <c r="E300" s="20">
        <v>7</v>
      </c>
      <c r="F300" s="21">
        <v>10</v>
      </c>
      <c r="G300" s="21">
        <v>15.4</v>
      </c>
    </row>
    <row r="301" spans="1:7" ht="10.050000000000001" customHeight="1">
      <c r="A301" s="18" t="s">
        <v>1730</v>
      </c>
      <c r="B301" s="18" t="s">
        <v>413</v>
      </c>
      <c r="C301" s="19">
        <v>2000</v>
      </c>
      <c r="D301" s="18" t="s">
        <v>1706</v>
      </c>
      <c r="E301" s="20">
        <v>8</v>
      </c>
      <c r="F301" s="21">
        <v>34.299999999999997</v>
      </c>
      <c r="G301" s="21">
        <v>9.8000000000000007</v>
      </c>
    </row>
    <row r="302" spans="1:7" ht="10.050000000000001" customHeight="1">
      <c r="A302" s="18" t="s">
        <v>1730</v>
      </c>
      <c r="B302" s="18" t="s">
        <v>413</v>
      </c>
      <c r="C302" s="19">
        <v>2000</v>
      </c>
      <c r="D302" s="18" t="s">
        <v>1706</v>
      </c>
      <c r="E302" s="20">
        <v>9</v>
      </c>
      <c r="F302" s="21">
        <v>15.1</v>
      </c>
      <c r="G302" s="21">
        <v>3.9</v>
      </c>
    </row>
    <row r="303" spans="1:7" ht="10.050000000000001" customHeight="1">
      <c r="A303" s="18" t="s">
        <v>1730</v>
      </c>
      <c r="B303" s="18" t="s">
        <v>413</v>
      </c>
      <c r="C303" s="19">
        <v>2000</v>
      </c>
      <c r="D303" s="18" t="s">
        <v>1706</v>
      </c>
      <c r="E303" s="20">
        <v>10</v>
      </c>
      <c r="F303" s="21">
        <v>46.5</v>
      </c>
      <c r="G303" s="21">
        <v>12.7</v>
      </c>
    </row>
    <row r="304" spans="1:7" ht="10.050000000000001" customHeight="1">
      <c r="A304" s="18" t="s">
        <v>1730</v>
      </c>
      <c r="B304" s="18" t="s">
        <v>413</v>
      </c>
      <c r="C304" s="19">
        <v>2000</v>
      </c>
      <c r="D304" s="18" t="s">
        <v>1706</v>
      </c>
      <c r="E304" s="20">
        <v>11</v>
      </c>
      <c r="F304" s="21">
        <v>34.5</v>
      </c>
      <c r="G304" s="21">
        <v>12.3</v>
      </c>
    </row>
    <row r="305" spans="1:7" ht="10.050000000000001" customHeight="1">
      <c r="A305" s="18" t="s">
        <v>1730</v>
      </c>
      <c r="B305" s="18" t="s">
        <v>413</v>
      </c>
      <c r="C305" s="19">
        <v>2000</v>
      </c>
      <c r="D305" s="18" t="s">
        <v>1706</v>
      </c>
      <c r="E305" s="20">
        <v>12</v>
      </c>
      <c r="F305" s="21">
        <v>41</v>
      </c>
      <c r="G305" s="21">
        <v>4.4000000000000004</v>
      </c>
    </row>
    <row r="306" spans="1:7" ht="10.050000000000001" customHeight="1">
      <c r="A306" s="18" t="s">
        <v>1730</v>
      </c>
      <c r="B306" s="18" t="s">
        <v>413</v>
      </c>
      <c r="C306" s="19">
        <v>2001</v>
      </c>
      <c r="D306" s="18" t="s">
        <v>1706</v>
      </c>
      <c r="E306" s="20">
        <v>1</v>
      </c>
      <c r="F306" s="21">
        <v>31.1</v>
      </c>
      <c r="G306" s="21">
        <v>29.7</v>
      </c>
    </row>
    <row r="307" spans="1:7" ht="10.050000000000001" customHeight="1">
      <c r="A307" s="18" t="s">
        <v>1730</v>
      </c>
      <c r="B307" s="18" t="s">
        <v>413</v>
      </c>
      <c r="C307" s="19">
        <v>2001</v>
      </c>
      <c r="D307" s="18" t="s">
        <v>1706</v>
      </c>
      <c r="E307" s="20">
        <v>2</v>
      </c>
      <c r="F307" s="21">
        <v>21.2</v>
      </c>
      <c r="G307" s="21">
        <v>8.5</v>
      </c>
    </row>
    <row r="308" spans="1:7" ht="10.050000000000001" customHeight="1">
      <c r="A308" s="18" t="s">
        <v>1730</v>
      </c>
      <c r="B308" s="18" t="s">
        <v>413</v>
      </c>
      <c r="C308" s="19">
        <v>2001</v>
      </c>
      <c r="D308" s="18" t="s">
        <v>1706</v>
      </c>
      <c r="E308" s="20">
        <v>3</v>
      </c>
      <c r="F308" s="21">
        <v>71.599999999999994</v>
      </c>
      <c r="G308" s="21">
        <v>4.0999999999999996</v>
      </c>
    </row>
    <row r="309" spans="1:7" ht="10.050000000000001" customHeight="1">
      <c r="A309" s="18" t="s">
        <v>1730</v>
      </c>
      <c r="B309" s="18" t="s">
        <v>413</v>
      </c>
      <c r="C309" s="19">
        <v>2001</v>
      </c>
      <c r="D309" s="18" t="s">
        <v>1706</v>
      </c>
      <c r="E309" s="20">
        <v>4</v>
      </c>
      <c r="F309" s="21">
        <v>17.3</v>
      </c>
      <c r="G309" s="21">
        <v>12.5</v>
      </c>
    </row>
    <row r="310" spans="1:7" ht="10.050000000000001" customHeight="1">
      <c r="A310" s="18" t="s">
        <v>1730</v>
      </c>
      <c r="B310" s="18" t="s">
        <v>413</v>
      </c>
      <c r="C310" s="19">
        <v>2001</v>
      </c>
      <c r="D310" s="18" t="s">
        <v>1706</v>
      </c>
      <c r="E310" s="20">
        <v>5</v>
      </c>
      <c r="F310" s="21">
        <v>1.8</v>
      </c>
      <c r="G310" s="21">
        <v>10.7</v>
      </c>
    </row>
    <row r="311" spans="1:7" ht="10.050000000000001" customHeight="1">
      <c r="A311" s="18" t="s">
        <v>1730</v>
      </c>
      <c r="B311" s="18" t="s">
        <v>413</v>
      </c>
      <c r="C311" s="19">
        <v>2001</v>
      </c>
      <c r="D311" s="18" t="s">
        <v>1706</v>
      </c>
      <c r="E311" s="20">
        <v>6</v>
      </c>
      <c r="F311" s="21">
        <v>17.399999999999999</v>
      </c>
      <c r="G311" s="21">
        <v>20.100000000000001</v>
      </c>
    </row>
    <row r="312" spans="1:7" ht="10.050000000000001" customHeight="1">
      <c r="A312" s="18" t="s">
        <v>1730</v>
      </c>
      <c r="B312" s="18" t="s">
        <v>413</v>
      </c>
      <c r="C312" s="19">
        <v>2001</v>
      </c>
      <c r="D312" s="18" t="s">
        <v>1708</v>
      </c>
      <c r="E312" s="20">
        <v>7</v>
      </c>
      <c r="F312" s="21">
        <v>17.2</v>
      </c>
      <c r="G312" s="21">
        <v>47.8</v>
      </c>
    </row>
    <row r="313" spans="1:7" ht="10.050000000000001" customHeight="1">
      <c r="A313" s="18" t="s">
        <v>1730</v>
      </c>
      <c r="B313" s="18" t="s">
        <v>413</v>
      </c>
      <c r="C313" s="19">
        <v>2001</v>
      </c>
      <c r="D313" s="18" t="s">
        <v>1708</v>
      </c>
      <c r="E313" s="20">
        <v>8</v>
      </c>
      <c r="F313" s="21">
        <v>133.1</v>
      </c>
      <c r="G313" s="21">
        <v>8.4</v>
      </c>
    </row>
    <row r="314" spans="1:7" ht="10.050000000000001" customHeight="1">
      <c r="A314" s="18" t="s">
        <v>1730</v>
      </c>
      <c r="B314" s="18" t="s">
        <v>413</v>
      </c>
      <c r="C314" s="19">
        <v>2001</v>
      </c>
      <c r="D314" s="18" t="s">
        <v>1708</v>
      </c>
      <c r="E314" s="20">
        <v>9</v>
      </c>
      <c r="F314" s="21">
        <v>85.3</v>
      </c>
      <c r="G314" s="21">
        <v>57.9</v>
      </c>
    </row>
    <row r="315" spans="1:7" ht="10.050000000000001" customHeight="1">
      <c r="A315" s="18" t="s">
        <v>1730</v>
      </c>
      <c r="B315" s="18" t="s">
        <v>413</v>
      </c>
      <c r="C315" s="19">
        <v>2001</v>
      </c>
      <c r="D315" s="18" t="s">
        <v>1708</v>
      </c>
      <c r="E315" s="20">
        <v>10</v>
      </c>
      <c r="F315" s="21">
        <v>153.6</v>
      </c>
      <c r="G315" s="21">
        <v>14.5</v>
      </c>
    </row>
    <row r="316" spans="1:7" ht="10.050000000000001" customHeight="1">
      <c r="A316" s="18" t="s">
        <v>1730</v>
      </c>
      <c r="B316" s="18" t="s">
        <v>413</v>
      </c>
      <c r="C316" s="19">
        <v>2001</v>
      </c>
      <c r="D316" s="18" t="s">
        <v>1708</v>
      </c>
      <c r="E316" s="20">
        <v>11</v>
      </c>
      <c r="F316" s="21">
        <v>90.7</v>
      </c>
      <c r="G316" s="21">
        <v>55.3</v>
      </c>
    </row>
    <row r="317" spans="1:7" ht="10.050000000000001" customHeight="1">
      <c r="A317" s="18" t="s">
        <v>1730</v>
      </c>
      <c r="B317" s="18" t="s">
        <v>413</v>
      </c>
      <c r="C317" s="19">
        <v>2001</v>
      </c>
      <c r="D317" s="18" t="s">
        <v>1708</v>
      </c>
      <c r="E317" s="20">
        <v>12</v>
      </c>
      <c r="F317" s="21">
        <v>102.7</v>
      </c>
      <c r="G317" s="21">
        <v>30.1</v>
      </c>
    </row>
    <row r="318" spans="1:7" ht="10.050000000000001" customHeight="1">
      <c r="A318" s="18" t="s">
        <v>1730</v>
      </c>
      <c r="B318" s="18" t="s">
        <v>413</v>
      </c>
      <c r="C318" s="19">
        <v>2002</v>
      </c>
      <c r="D318" s="18" t="s">
        <v>1708</v>
      </c>
      <c r="E318" s="20">
        <v>1</v>
      </c>
      <c r="F318" s="21">
        <v>120.4</v>
      </c>
      <c r="G318" s="21">
        <v>45.2</v>
      </c>
    </row>
    <row r="319" spans="1:7" ht="10.050000000000001" customHeight="1">
      <c r="A319" s="18" t="s">
        <v>1730</v>
      </c>
      <c r="B319" s="18" t="s">
        <v>413</v>
      </c>
      <c r="C319" s="19">
        <v>2002</v>
      </c>
      <c r="D319" s="18" t="s">
        <v>1708</v>
      </c>
      <c r="E319" s="20">
        <v>2</v>
      </c>
      <c r="F319" s="21">
        <v>101.6</v>
      </c>
      <c r="G319" s="21">
        <v>46.3</v>
      </c>
    </row>
    <row r="320" spans="1:7" ht="10.050000000000001" customHeight="1">
      <c r="A320" s="18" t="s">
        <v>1730</v>
      </c>
      <c r="B320" s="18" t="s">
        <v>413</v>
      </c>
      <c r="C320" s="19">
        <v>2002</v>
      </c>
      <c r="D320" s="18" t="s">
        <v>1708</v>
      </c>
      <c r="E320" s="20">
        <v>3</v>
      </c>
      <c r="F320" s="21">
        <v>99.6</v>
      </c>
      <c r="G320" s="21">
        <v>57.2</v>
      </c>
    </row>
    <row r="321" spans="1:7" ht="10.050000000000001" customHeight="1">
      <c r="A321" s="18" t="s">
        <v>1730</v>
      </c>
      <c r="B321" s="18" t="s">
        <v>413</v>
      </c>
      <c r="C321" s="19">
        <v>2002</v>
      </c>
      <c r="D321" s="18" t="s">
        <v>1708</v>
      </c>
      <c r="E321" s="20">
        <v>4</v>
      </c>
      <c r="F321" s="21">
        <v>87</v>
      </c>
      <c r="G321" s="21">
        <v>51.8</v>
      </c>
    </row>
    <row r="322" spans="1:7" ht="10.050000000000001" customHeight="1">
      <c r="A322" s="18" t="s">
        <v>1730</v>
      </c>
      <c r="B322" s="18" t="s">
        <v>413</v>
      </c>
      <c r="C322" s="19">
        <v>2002</v>
      </c>
      <c r="D322" s="18" t="s">
        <v>1708</v>
      </c>
      <c r="E322" s="20">
        <v>5</v>
      </c>
      <c r="F322" s="21">
        <v>113.4</v>
      </c>
      <c r="G322" s="21">
        <v>22.9</v>
      </c>
    </row>
    <row r="323" spans="1:7" ht="10.050000000000001" customHeight="1">
      <c r="A323" s="18" t="s">
        <v>1730</v>
      </c>
      <c r="B323" s="18" t="s">
        <v>413</v>
      </c>
      <c r="C323" s="19">
        <v>2002</v>
      </c>
      <c r="D323" s="18" t="s">
        <v>1708</v>
      </c>
      <c r="E323" s="20">
        <v>6</v>
      </c>
      <c r="F323" s="21">
        <v>108.8</v>
      </c>
      <c r="G323" s="21">
        <v>39.6</v>
      </c>
    </row>
    <row r="324" spans="1:7" ht="10.050000000000001" customHeight="1">
      <c r="A324" s="18" t="s">
        <v>1730</v>
      </c>
      <c r="B324" s="18" t="s">
        <v>413</v>
      </c>
      <c r="C324" s="19">
        <v>2002</v>
      </c>
      <c r="D324" s="18" t="s">
        <v>1709</v>
      </c>
      <c r="E324" s="20">
        <v>7</v>
      </c>
      <c r="F324" s="21">
        <v>154</v>
      </c>
      <c r="G324" s="21">
        <v>16.899999999999999</v>
      </c>
    </row>
    <row r="325" spans="1:7" ht="10.050000000000001" customHeight="1">
      <c r="A325" s="18" t="s">
        <v>1730</v>
      </c>
      <c r="B325" s="18" t="s">
        <v>413</v>
      </c>
      <c r="C325" s="19">
        <v>2002</v>
      </c>
      <c r="D325" s="18" t="s">
        <v>1709</v>
      </c>
      <c r="E325" s="20">
        <v>8</v>
      </c>
      <c r="F325" s="21">
        <v>128</v>
      </c>
      <c r="G325" s="21">
        <v>16.2</v>
      </c>
    </row>
    <row r="326" spans="1:7" ht="10.050000000000001" customHeight="1">
      <c r="A326" s="18" t="s">
        <v>1730</v>
      </c>
      <c r="B326" s="18" t="s">
        <v>413</v>
      </c>
      <c r="C326" s="19">
        <v>2002</v>
      </c>
      <c r="D326" s="18" t="s">
        <v>1709</v>
      </c>
      <c r="E326" s="20">
        <v>9</v>
      </c>
      <c r="F326" s="21">
        <v>135.19999999999999</v>
      </c>
      <c r="G326" s="21">
        <v>53.7</v>
      </c>
    </row>
    <row r="327" spans="1:7" ht="10.050000000000001" customHeight="1">
      <c r="A327" s="18" t="s">
        <v>1730</v>
      </c>
      <c r="B327" s="18" t="s">
        <v>413</v>
      </c>
      <c r="C327" s="19">
        <v>2002</v>
      </c>
      <c r="D327" s="18" t="s">
        <v>1709</v>
      </c>
      <c r="E327" s="20">
        <v>10</v>
      </c>
      <c r="F327" s="21">
        <v>171.4</v>
      </c>
      <c r="G327" s="21">
        <v>18.399999999999999</v>
      </c>
    </row>
    <row r="328" spans="1:7" ht="10.050000000000001" customHeight="1">
      <c r="A328" s="18" t="s">
        <v>1730</v>
      </c>
      <c r="B328" s="18" t="s">
        <v>413</v>
      </c>
      <c r="C328" s="19">
        <v>2002</v>
      </c>
      <c r="D328" s="18" t="s">
        <v>1709</v>
      </c>
      <c r="E328" s="20">
        <v>11</v>
      </c>
      <c r="F328" s="21">
        <v>172.4</v>
      </c>
      <c r="G328" s="21">
        <v>29.1</v>
      </c>
    </row>
    <row r="329" spans="1:7" ht="10.050000000000001" customHeight="1">
      <c r="A329" s="18" t="s">
        <v>1730</v>
      </c>
      <c r="B329" s="18" t="s">
        <v>413</v>
      </c>
      <c r="C329" s="19">
        <v>2002</v>
      </c>
      <c r="D329" s="18" t="s">
        <v>1709</v>
      </c>
      <c r="E329" s="20">
        <v>12</v>
      </c>
      <c r="F329" s="21">
        <v>121.1</v>
      </c>
      <c r="G329" s="21">
        <v>11.7</v>
      </c>
    </row>
    <row r="330" spans="1:7" ht="10.050000000000001" customHeight="1">
      <c r="A330" s="18" t="s">
        <v>1730</v>
      </c>
      <c r="B330" s="18" t="s">
        <v>413</v>
      </c>
      <c r="C330" s="19">
        <v>2003</v>
      </c>
      <c r="D330" s="18" t="s">
        <v>1709</v>
      </c>
      <c r="E330" s="20">
        <v>1</v>
      </c>
      <c r="F330" s="21">
        <v>155</v>
      </c>
      <c r="G330" s="21">
        <v>15.9</v>
      </c>
    </row>
    <row r="331" spans="1:7" ht="10.050000000000001" customHeight="1">
      <c r="A331" s="18" t="s">
        <v>1730</v>
      </c>
      <c r="B331" s="18" t="s">
        <v>413</v>
      </c>
      <c r="C331" s="19">
        <v>2003</v>
      </c>
      <c r="D331" s="18" t="s">
        <v>1709</v>
      </c>
      <c r="E331" s="20">
        <v>2</v>
      </c>
      <c r="F331" s="21">
        <v>113.2</v>
      </c>
      <c r="G331" s="21">
        <v>53.8</v>
      </c>
    </row>
    <row r="332" spans="1:7" ht="10.050000000000001" customHeight="1">
      <c r="A332" s="18" t="s">
        <v>1730</v>
      </c>
      <c r="B332" s="18" t="s">
        <v>413</v>
      </c>
      <c r="C332" s="19">
        <v>2003</v>
      </c>
      <c r="D332" s="18" t="s">
        <v>1709</v>
      </c>
      <c r="E332" s="20">
        <v>3</v>
      </c>
      <c r="F332" s="21">
        <v>78.400000000000006</v>
      </c>
      <c r="G332" s="21">
        <v>81.3</v>
      </c>
    </row>
    <row r="333" spans="1:7" ht="10.050000000000001" customHeight="1">
      <c r="A333" s="18" t="s">
        <v>1730</v>
      </c>
      <c r="B333" s="18" t="s">
        <v>413</v>
      </c>
      <c r="C333" s="19">
        <v>2003</v>
      </c>
      <c r="D333" s="18" t="s">
        <v>1709</v>
      </c>
      <c r="E333" s="20">
        <v>4</v>
      </c>
      <c r="F333" s="21">
        <v>117.1</v>
      </c>
      <c r="G333" s="21">
        <v>44.4</v>
      </c>
    </row>
    <row r="334" spans="1:7" ht="10.050000000000001" customHeight="1">
      <c r="A334" s="18" t="s">
        <v>1730</v>
      </c>
      <c r="B334" s="18" t="s">
        <v>413</v>
      </c>
      <c r="C334" s="19">
        <v>2003</v>
      </c>
      <c r="D334" s="18" t="s">
        <v>1709</v>
      </c>
      <c r="E334" s="20">
        <v>5</v>
      </c>
      <c r="F334" s="21">
        <v>113.8</v>
      </c>
      <c r="G334" s="21">
        <v>36.200000000000003</v>
      </c>
    </row>
    <row r="335" spans="1:7" ht="10.050000000000001" customHeight="1">
      <c r="A335" s="18" t="s">
        <v>1730</v>
      </c>
      <c r="B335" s="18" t="s">
        <v>413</v>
      </c>
      <c r="C335" s="19">
        <v>2003</v>
      </c>
      <c r="D335" s="18" t="s">
        <v>1709</v>
      </c>
      <c r="E335" s="20">
        <v>6</v>
      </c>
      <c r="F335" s="21">
        <v>138.5</v>
      </c>
      <c r="G335" s="21">
        <v>19.7</v>
      </c>
    </row>
    <row r="336" spans="1:7" ht="10.050000000000001" customHeight="1">
      <c r="A336" s="18" t="s">
        <v>1730</v>
      </c>
      <c r="B336" s="18" t="s">
        <v>413</v>
      </c>
      <c r="C336" s="19">
        <v>2003</v>
      </c>
      <c r="D336" s="18" t="s">
        <v>1707</v>
      </c>
      <c r="E336" s="20">
        <v>7</v>
      </c>
      <c r="F336" s="21">
        <v>135.4</v>
      </c>
      <c r="G336" s="21">
        <v>24.7</v>
      </c>
    </row>
    <row r="337" spans="1:7" ht="10.050000000000001" customHeight="1">
      <c r="A337" s="18" t="s">
        <v>1730</v>
      </c>
      <c r="B337" s="18" t="s">
        <v>413</v>
      </c>
      <c r="C337" s="19">
        <v>2003</v>
      </c>
      <c r="D337" s="18" t="s">
        <v>1707</v>
      </c>
      <c r="E337" s="20">
        <v>8</v>
      </c>
      <c r="F337" s="21">
        <v>100.6</v>
      </c>
      <c r="G337" s="21">
        <v>88.9</v>
      </c>
    </row>
    <row r="338" spans="1:7" ht="10.050000000000001" customHeight="1">
      <c r="A338" s="18" t="s">
        <v>1730</v>
      </c>
      <c r="B338" s="18" t="s">
        <v>413</v>
      </c>
      <c r="C338" s="19">
        <v>2003</v>
      </c>
      <c r="D338" s="18" t="s">
        <v>1707</v>
      </c>
      <c r="E338" s="20">
        <v>9</v>
      </c>
      <c r="F338" s="21">
        <v>126.5</v>
      </c>
      <c r="G338" s="21">
        <v>68</v>
      </c>
    </row>
    <row r="339" spans="1:7" ht="10.050000000000001" customHeight="1">
      <c r="A339" s="18" t="s">
        <v>1730</v>
      </c>
      <c r="B339" s="18" t="s">
        <v>413</v>
      </c>
      <c r="C339" s="19">
        <v>2003</v>
      </c>
      <c r="D339" s="18" t="s">
        <v>1707</v>
      </c>
      <c r="E339" s="20">
        <v>10</v>
      </c>
      <c r="F339" s="21">
        <v>20.399999999999999</v>
      </c>
      <c r="G339" s="21">
        <v>92.8</v>
      </c>
    </row>
    <row r="340" spans="1:7" ht="10.050000000000001" customHeight="1">
      <c r="A340" s="18" t="s">
        <v>1730</v>
      </c>
      <c r="B340" s="18" t="s">
        <v>413</v>
      </c>
      <c r="C340" s="19">
        <v>2003</v>
      </c>
      <c r="D340" s="18" t="s">
        <v>1707</v>
      </c>
      <c r="E340" s="20">
        <v>11</v>
      </c>
      <c r="F340" s="21">
        <v>117.6</v>
      </c>
      <c r="G340" s="21">
        <v>81.400000000000006</v>
      </c>
    </row>
    <row r="341" spans="1:7" ht="10.050000000000001" customHeight="1">
      <c r="A341" s="18" t="s">
        <v>1730</v>
      </c>
      <c r="B341" s="18" t="s">
        <v>413</v>
      </c>
      <c r="C341" s="19">
        <v>2003</v>
      </c>
      <c r="D341" s="18" t="s">
        <v>1707</v>
      </c>
      <c r="E341" s="20">
        <v>12</v>
      </c>
      <c r="F341" s="21">
        <v>93.8</v>
      </c>
      <c r="G341" s="21">
        <v>167.9</v>
      </c>
    </row>
    <row r="342" spans="1:7" ht="10.050000000000001" customHeight="1">
      <c r="A342" s="18" t="s">
        <v>1730</v>
      </c>
      <c r="B342" s="18" t="s">
        <v>413</v>
      </c>
      <c r="C342" s="19">
        <v>2004</v>
      </c>
      <c r="D342" s="18" t="s">
        <v>1707</v>
      </c>
      <c r="E342" s="20">
        <v>1</v>
      </c>
      <c r="F342" s="21">
        <v>106.6</v>
      </c>
      <c r="G342" s="21">
        <v>113.7</v>
      </c>
    </row>
    <row r="343" spans="1:7" ht="10.050000000000001" customHeight="1">
      <c r="A343" s="18" t="s">
        <v>1730</v>
      </c>
      <c r="B343" s="18" t="s">
        <v>413</v>
      </c>
      <c r="C343" s="19">
        <v>2004</v>
      </c>
      <c r="D343" s="18" t="s">
        <v>1707</v>
      </c>
      <c r="E343" s="20">
        <v>2</v>
      </c>
      <c r="F343" s="21">
        <v>89.3</v>
      </c>
      <c r="G343" s="21">
        <v>104</v>
      </c>
    </row>
    <row r="344" spans="1:7" ht="10.050000000000001" customHeight="1">
      <c r="A344" s="18" t="s">
        <v>1730</v>
      </c>
      <c r="B344" s="18" t="s">
        <v>413</v>
      </c>
      <c r="C344" s="19">
        <v>2004</v>
      </c>
      <c r="D344" s="18" t="s">
        <v>1707</v>
      </c>
      <c r="E344" s="20">
        <v>3</v>
      </c>
      <c r="F344" s="21">
        <v>98.7</v>
      </c>
      <c r="G344" s="21">
        <v>58.6</v>
      </c>
    </row>
    <row r="345" spans="1:7" ht="10.050000000000001" customHeight="1">
      <c r="A345" s="18" t="s">
        <v>1730</v>
      </c>
      <c r="B345" s="18" t="s">
        <v>413</v>
      </c>
      <c r="C345" s="19">
        <v>2004</v>
      </c>
      <c r="D345" s="18" t="s">
        <v>1707</v>
      </c>
      <c r="E345" s="20">
        <v>4</v>
      </c>
      <c r="F345" s="21">
        <v>95.2</v>
      </c>
      <c r="G345" s="21">
        <v>69.2</v>
      </c>
    </row>
    <row r="346" spans="1:7" ht="10.050000000000001" customHeight="1">
      <c r="A346" s="18" t="s">
        <v>1730</v>
      </c>
      <c r="B346" s="18" t="s">
        <v>413</v>
      </c>
      <c r="C346" s="19">
        <v>2004</v>
      </c>
      <c r="D346" s="18" t="s">
        <v>1707</v>
      </c>
      <c r="E346" s="20">
        <v>5</v>
      </c>
      <c r="F346" s="21">
        <v>77.5</v>
      </c>
      <c r="G346" s="21">
        <v>68.5</v>
      </c>
    </row>
    <row r="347" spans="1:7" ht="10.050000000000001" customHeight="1">
      <c r="A347" s="18" t="s">
        <v>1730</v>
      </c>
      <c r="B347" s="18" t="s">
        <v>413</v>
      </c>
      <c r="C347" s="19">
        <v>2004</v>
      </c>
      <c r="D347" s="18" t="s">
        <v>1707</v>
      </c>
      <c r="E347" s="20">
        <v>6</v>
      </c>
      <c r="F347" s="21">
        <v>112.7</v>
      </c>
      <c r="G347" s="21">
        <v>41.9</v>
      </c>
    </row>
    <row r="348" spans="1:7" ht="10.050000000000001" customHeight="1">
      <c r="A348" s="18" t="s">
        <v>1730</v>
      </c>
      <c r="B348" s="18" t="s">
        <v>413</v>
      </c>
      <c r="C348" s="19">
        <v>2004</v>
      </c>
      <c r="D348" s="18" t="s">
        <v>1710</v>
      </c>
      <c r="E348" s="20">
        <v>7</v>
      </c>
      <c r="F348" s="21">
        <v>98.8</v>
      </c>
      <c r="G348" s="21">
        <v>73.099999999999994</v>
      </c>
    </row>
    <row r="349" spans="1:7" ht="10.050000000000001" customHeight="1">
      <c r="A349" s="18" t="s">
        <v>1730</v>
      </c>
      <c r="B349" s="18" t="s">
        <v>413</v>
      </c>
      <c r="C349" s="19">
        <v>2004</v>
      </c>
      <c r="D349" s="18" t="s">
        <v>1710</v>
      </c>
      <c r="E349" s="20">
        <v>8</v>
      </c>
      <c r="F349" s="21">
        <v>128.5</v>
      </c>
      <c r="G349" s="21">
        <v>101.3</v>
      </c>
    </row>
    <row r="350" spans="1:7" ht="10.050000000000001" customHeight="1">
      <c r="A350" s="18" t="s">
        <v>1730</v>
      </c>
      <c r="B350" s="18" t="s">
        <v>413</v>
      </c>
      <c r="C350" s="19">
        <v>2004</v>
      </c>
      <c r="D350" s="18" t="s">
        <v>1710</v>
      </c>
      <c r="E350" s="20">
        <v>9</v>
      </c>
      <c r="F350" s="21">
        <v>62.6</v>
      </c>
      <c r="G350" s="21">
        <v>120.6</v>
      </c>
    </row>
    <row r="351" spans="1:7" ht="10.050000000000001" customHeight="1">
      <c r="A351" s="18" t="s">
        <v>1730</v>
      </c>
      <c r="B351" s="18" t="s">
        <v>413</v>
      </c>
      <c r="C351" s="19">
        <v>2004</v>
      </c>
      <c r="D351" s="18" t="s">
        <v>1710</v>
      </c>
      <c r="E351" s="20">
        <v>10</v>
      </c>
      <c r="F351" s="21">
        <v>109.9</v>
      </c>
      <c r="G351" s="21">
        <v>44.3</v>
      </c>
    </row>
    <row r="352" spans="1:7" ht="10.050000000000001" customHeight="1">
      <c r="A352" s="18" t="s">
        <v>1730</v>
      </c>
      <c r="B352" s="18" t="s">
        <v>413</v>
      </c>
      <c r="C352" s="19">
        <v>2004</v>
      </c>
      <c r="D352" s="18" t="s">
        <v>1710</v>
      </c>
      <c r="E352" s="20">
        <v>11</v>
      </c>
      <c r="F352" s="21">
        <v>108.6</v>
      </c>
      <c r="G352" s="21">
        <v>36.4</v>
      </c>
    </row>
    <row r="353" spans="1:7" ht="10.050000000000001" customHeight="1">
      <c r="A353" s="18" t="s">
        <v>1730</v>
      </c>
      <c r="B353" s="18" t="s">
        <v>413</v>
      </c>
      <c r="C353" s="19">
        <v>2004</v>
      </c>
      <c r="D353" s="18" t="s">
        <v>1710</v>
      </c>
      <c r="E353" s="20">
        <v>12</v>
      </c>
      <c r="F353" s="21">
        <v>119.1</v>
      </c>
      <c r="G353" s="21">
        <v>67.5</v>
      </c>
    </row>
    <row r="354" spans="1:7" ht="10.050000000000001" customHeight="1">
      <c r="A354" s="18" t="s">
        <v>1730</v>
      </c>
      <c r="B354" s="18" t="s">
        <v>413</v>
      </c>
      <c r="C354" s="19">
        <v>2005</v>
      </c>
      <c r="D354" s="18" t="s">
        <v>1710</v>
      </c>
      <c r="E354" s="20">
        <v>1</v>
      </c>
      <c r="F354" s="21">
        <v>91.9</v>
      </c>
      <c r="G354" s="21">
        <v>27.6</v>
      </c>
    </row>
    <row r="355" spans="1:7" ht="10.050000000000001" customHeight="1">
      <c r="A355" s="18" t="s">
        <v>1730</v>
      </c>
      <c r="B355" s="18" t="s">
        <v>413</v>
      </c>
      <c r="C355" s="19">
        <v>2005</v>
      </c>
      <c r="D355" s="18" t="s">
        <v>1710</v>
      </c>
      <c r="E355" s="20">
        <v>2</v>
      </c>
      <c r="F355" s="21">
        <v>78</v>
      </c>
      <c r="G355" s="21">
        <v>55.4</v>
      </c>
    </row>
    <row r="356" spans="1:7" ht="10.050000000000001" customHeight="1">
      <c r="A356" s="18" t="s">
        <v>1730</v>
      </c>
      <c r="B356" s="18" t="s">
        <v>413</v>
      </c>
      <c r="C356" s="19">
        <v>2005</v>
      </c>
      <c r="D356" s="18" t="s">
        <v>1710</v>
      </c>
      <c r="E356" s="20">
        <v>3</v>
      </c>
      <c r="F356" s="21">
        <v>93.5</v>
      </c>
      <c r="G356" s="21">
        <v>84.1</v>
      </c>
    </row>
    <row r="357" spans="1:7" ht="10.050000000000001" customHeight="1">
      <c r="A357" s="18" t="s">
        <v>1730</v>
      </c>
      <c r="B357" s="18" t="s">
        <v>413</v>
      </c>
      <c r="C357" s="19">
        <v>2005</v>
      </c>
      <c r="D357" s="18" t="s">
        <v>1710</v>
      </c>
      <c r="E357" s="20">
        <v>4</v>
      </c>
      <c r="F357" s="21">
        <v>71.900000000000006</v>
      </c>
      <c r="G357" s="21">
        <v>89.1</v>
      </c>
    </row>
    <row r="358" spans="1:7" ht="10.050000000000001" customHeight="1">
      <c r="A358" s="18" t="s">
        <v>1730</v>
      </c>
      <c r="B358" s="18" t="s">
        <v>413</v>
      </c>
      <c r="C358" s="19">
        <v>2005</v>
      </c>
      <c r="D358" s="18" t="s">
        <v>1710</v>
      </c>
      <c r="E358" s="20">
        <v>5</v>
      </c>
      <c r="F358" s="21">
        <v>65.599999999999994</v>
      </c>
      <c r="G358" s="21">
        <v>50.8</v>
      </c>
    </row>
    <row r="359" spans="1:7" ht="10.050000000000001" customHeight="1">
      <c r="A359" s="18" t="s">
        <v>1730</v>
      </c>
      <c r="B359" s="18" t="s">
        <v>413</v>
      </c>
      <c r="C359" s="19">
        <v>2005</v>
      </c>
      <c r="D359" s="18" t="s">
        <v>1710</v>
      </c>
      <c r="E359" s="20">
        <v>6</v>
      </c>
      <c r="F359" s="21">
        <v>30.7</v>
      </c>
      <c r="G359" s="21">
        <v>45.9</v>
      </c>
    </row>
    <row r="360" spans="1:7" ht="10.050000000000001" customHeight="1">
      <c r="A360" s="18" t="s">
        <v>1730</v>
      </c>
      <c r="B360" s="18" t="s">
        <v>413</v>
      </c>
      <c r="C360" s="19">
        <v>2005</v>
      </c>
      <c r="D360" s="18" t="s">
        <v>1711</v>
      </c>
      <c r="E360" s="20">
        <v>7</v>
      </c>
      <c r="F360" s="21">
        <v>72.099999999999994</v>
      </c>
      <c r="G360" s="21">
        <v>150.30000000000001</v>
      </c>
    </row>
    <row r="361" spans="1:7" ht="10.050000000000001" customHeight="1">
      <c r="A361" s="18" t="s">
        <v>1730</v>
      </c>
      <c r="B361" s="18" t="s">
        <v>413</v>
      </c>
      <c r="C361" s="19">
        <v>2005</v>
      </c>
      <c r="D361" s="18" t="s">
        <v>1711</v>
      </c>
      <c r="E361" s="20">
        <v>8</v>
      </c>
      <c r="F361" s="21">
        <v>129.69999999999999</v>
      </c>
      <c r="G361" s="21">
        <v>73.3</v>
      </c>
    </row>
    <row r="362" spans="1:7" ht="10.050000000000001" customHeight="1">
      <c r="A362" s="18" t="s">
        <v>1730</v>
      </c>
      <c r="B362" s="18" t="s">
        <v>413</v>
      </c>
      <c r="C362" s="19">
        <v>2005</v>
      </c>
      <c r="D362" s="18" t="s">
        <v>1711</v>
      </c>
      <c r="E362" s="20">
        <v>9</v>
      </c>
      <c r="F362" s="21">
        <v>55.8</v>
      </c>
      <c r="G362" s="21">
        <v>91.6</v>
      </c>
    </row>
    <row r="363" spans="1:7" ht="10.050000000000001" customHeight="1">
      <c r="A363" s="18" t="s">
        <v>1730</v>
      </c>
      <c r="B363" s="18" t="s">
        <v>413</v>
      </c>
      <c r="C363" s="19">
        <v>2005</v>
      </c>
      <c r="D363" s="18" t="s">
        <v>1711</v>
      </c>
      <c r="E363" s="20">
        <v>10</v>
      </c>
      <c r="F363" s="21">
        <v>79.8</v>
      </c>
      <c r="G363" s="21">
        <v>44.8</v>
      </c>
    </row>
    <row r="364" spans="1:7" ht="10.050000000000001" customHeight="1">
      <c r="A364" s="18" t="s">
        <v>1730</v>
      </c>
      <c r="B364" s="18" t="s">
        <v>413</v>
      </c>
      <c r="C364" s="19">
        <v>2005</v>
      </c>
      <c r="D364" s="18" t="s">
        <v>1711</v>
      </c>
      <c r="E364" s="20">
        <v>11</v>
      </c>
      <c r="F364" s="21">
        <v>75.2</v>
      </c>
      <c r="G364" s="21">
        <v>73.2</v>
      </c>
    </row>
    <row r="365" spans="1:7" ht="10.050000000000001" customHeight="1">
      <c r="A365" s="18" t="s">
        <v>1730</v>
      </c>
      <c r="B365" s="18" t="s">
        <v>413</v>
      </c>
      <c r="C365" s="19">
        <v>2005</v>
      </c>
      <c r="D365" s="18" t="s">
        <v>1711</v>
      </c>
      <c r="E365" s="20">
        <v>12</v>
      </c>
      <c r="F365" s="21">
        <v>82.2</v>
      </c>
      <c r="G365" s="21">
        <v>51.6</v>
      </c>
    </row>
    <row r="366" spans="1:7" ht="10.050000000000001" customHeight="1">
      <c r="A366" s="18" t="s">
        <v>1730</v>
      </c>
      <c r="B366" s="18" t="s">
        <v>413</v>
      </c>
      <c r="C366" s="19">
        <v>2006</v>
      </c>
      <c r="D366" s="18" t="s">
        <v>1711</v>
      </c>
      <c r="E366" s="20">
        <v>1</v>
      </c>
      <c r="F366" s="21">
        <v>84</v>
      </c>
      <c r="G366" s="21">
        <v>45.9</v>
      </c>
    </row>
    <row r="367" spans="1:7" ht="10.050000000000001" customHeight="1">
      <c r="A367" s="18" t="s">
        <v>1730</v>
      </c>
      <c r="B367" s="18" t="s">
        <v>413</v>
      </c>
      <c r="C367" s="19">
        <v>2006</v>
      </c>
      <c r="D367" s="18" t="s">
        <v>1711</v>
      </c>
      <c r="E367" s="20">
        <v>2</v>
      </c>
      <c r="F367" s="21">
        <v>77.7</v>
      </c>
      <c r="G367" s="21">
        <v>74.8</v>
      </c>
    </row>
    <row r="368" spans="1:7" ht="10.050000000000001" customHeight="1">
      <c r="A368" s="18" t="s">
        <v>1730</v>
      </c>
      <c r="B368" s="18" t="s">
        <v>413</v>
      </c>
      <c r="C368" s="19">
        <v>2006</v>
      </c>
      <c r="D368" s="18" t="s">
        <v>1711</v>
      </c>
      <c r="E368" s="20">
        <v>3</v>
      </c>
      <c r="F368" s="21">
        <v>83</v>
      </c>
      <c r="G368" s="21">
        <v>43.2</v>
      </c>
    </row>
    <row r="369" spans="1:7" ht="10.050000000000001" customHeight="1">
      <c r="A369" s="18" t="s">
        <v>1730</v>
      </c>
      <c r="B369" s="18" t="s">
        <v>413</v>
      </c>
      <c r="C369" s="19">
        <v>2006</v>
      </c>
      <c r="D369" s="18" t="s">
        <v>1711</v>
      </c>
      <c r="E369" s="20">
        <v>4</v>
      </c>
      <c r="F369" s="21">
        <v>80.8</v>
      </c>
      <c r="G369" s="21">
        <v>39.6</v>
      </c>
    </row>
    <row r="370" spans="1:7" ht="10.050000000000001" customHeight="1">
      <c r="A370" s="18" t="s">
        <v>1730</v>
      </c>
      <c r="B370" s="18" t="s">
        <v>413</v>
      </c>
      <c r="C370" s="19">
        <v>2006</v>
      </c>
      <c r="D370" s="18" t="s">
        <v>1711</v>
      </c>
      <c r="E370" s="20">
        <v>5</v>
      </c>
      <c r="F370" s="21">
        <v>74.400000000000006</v>
      </c>
      <c r="G370" s="21">
        <v>16.3</v>
      </c>
    </row>
    <row r="371" spans="1:7" ht="10.050000000000001" customHeight="1">
      <c r="A371" s="18" t="s">
        <v>1730</v>
      </c>
      <c r="B371" s="18" t="s">
        <v>413</v>
      </c>
      <c r="C371" s="19">
        <v>2006</v>
      </c>
      <c r="D371" s="18" t="s">
        <v>1711</v>
      </c>
      <c r="E371" s="20">
        <v>6</v>
      </c>
      <c r="F371" s="21">
        <v>87.4</v>
      </c>
      <c r="G371" s="21">
        <v>60.3</v>
      </c>
    </row>
    <row r="372" spans="1:7" ht="10.050000000000001" customHeight="1">
      <c r="A372" s="18" t="s">
        <v>1730</v>
      </c>
      <c r="B372" s="18" t="s">
        <v>413</v>
      </c>
      <c r="C372" s="19">
        <v>2006</v>
      </c>
      <c r="D372" s="18" t="s">
        <v>736</v>
      </c>
      <c r="E372" s="20">
        <v>7</v>
      </c>
      <c r="F372" s="21">
        <v>75.7</v>
      </c>
      <c r="G372" s="21">
        <v>325.89999999999998</v>
      </c>
    </row>
    <row r="373" spans="1:7" ht="10.050000000000001" customHeight="1">
      <c r="A373" s="18" t="s">
        <v>1730</v>
      </c>
      <c r="B373" s="18" t="s">
        <v>413</v>
      </c>
      <c r="C373" s="19">
        <v>2006</v>
      </c>
      <c r="D373" s="18" t="s">
        <v>736</v>
      </c>
      <c r="E373" s="20">
        <v>8</v>
      </c>
      <c r="F373" s="21">
        <v>138.4</v>
      </c>
      <c r="G373" s="21">
        <v>277.3</v>
      </c>
    </row>
    <row r="374" spans="1:7" ht="10.050000000000001" customHeight="1">
      <c r="A374" s="18" t="s">
        <v>1730</v>
      </c>
      <c r="B374" s="18" t="s">
        <v>413</v>
      </c>
      <c r="C374" s="19">
        <v>2006</v>
      </c>
      <c r="D374" s="18" t="s">
        <v>736</v>
      </c>
      <c r="E374" s="20">
        <v>9</v>
      </c>
      <c r="F374" s="21">
        <v>84.2</v>
      </c>
      <c r="G374" s="21">
        <v>336.8</v>
      </c>
    </row>
    <row r="375" spans="1:7" ht="10.050000000000001" customHeight="1">
      <c r="A375" s="18" t="s">
        <v>1730</v>
      </c>
      <c r="B375" s="18" t="s">
        <v>413</v>
      </c>
      <c r="C375" s="19">
        <v>2006</v>
      </c>
      <c r="D375" s="18" t="s">
        <v>736</v>
      </c>
      <c r="E375" s="20">
        <v>10</v>
      </c>
      <c r="F375" s="21">
        <v>103.5</v>
      </c>
      <c r="G375" s="21">
        <v>325.39999999999998</v>
      </c>
    </row>
    <row r="376" spans="1:7" ht="10.050000000000001" customHeight="1">
      <c r="A376" s="18" t="s">
        <v>1730</v>
      </c>
      <c r="B376" s="18" t="s">
        <v>413</v>
      </c>
      <c r="C376" s="19">
        <v>2006</v>
      </c>
      <c r="D376" s="18" t="s">
        <v>736</v>
      </c>
      <c r="E376" s="20">
        <v>11</v>
      </c>
      <c r="F376" s="21">
        <v>138.1</v>
      </c>
      <c r="G376" s="21">
        <v>265.60000000000002</v>
      </c>
    </row>
    <row r="377" spans="1:7" ht="10.050000000000001" customHeight="1">
      <c r="A377" s="18" t="s">
        <v>1730</v>
      </c>
      <c r="B377" s="18" t="s">
        <v>413</v>
      </c>
      <c r="C377" s="19">
        <v>2006</v>
      </c>
      <c r="D377" s="18" t="s">
        <v>736</v>
      </c>
      <c r="E377" s="20">
        <v>12</v>
      </c>
      <c r="F377" s="21">
        <v>95.1</v>
      </c>
      <c r="G377" s="21">
        <v>156.69999999999999</v>
      </c>
    </row>
    <row r="378" spans="1:7" ht="10.050000000000001" customHeight="1">
      <c r="A378" s="18" t="s">
        <v>1730</v>
      </c>
      <c r="B378" s="18" t="s">
        <v>413</v>
      </c>
      <c r="C378" s="19">
        <v>2007</v>
      </c>
      <c r="D378" s="18" t="s">
        <v>736</v>
      </c>
      <c r="E378" s="20">
        <v>1</v>
      </c>
      <c r="F378" s="21">
        <v>125.3</v>
      </c>
      <c r="G378" s="21">
        <v>198.4</v>
      </c>
    </row>
    <row r="379" spans="1:7" ht="10.050000000000001" customHeight="1">
      <c r="A379" s="18" t="s">
        <v>1730</v>
      </c>
      <c r="B379" s="18" t="s">
        <v>413</v>
      </c>
      <c r="C379" s="19">
        <v>2007</v>
      </c>
      <c r="D379" s="18" t="s">
        <v>736</v>
      </c>
      <c r="E379" s="20">
        <v>2</v>
      </c>
      <c r="F379" s="21">
        <v>142.4</v>
      </c>
      <c r="G379" s="21">
        <v>110.3</v>
      </c>
    </row>
    <row r="380" spans="1:7" ht="10.050000000000001" customHeight="1">
      <c r="A380" s="18" t="s">
        <v>1730</v>
      </c>
      <c r="B380" s="18" t="s">
        <v>413</v>
      </c>
      <c r="C380" s="19">
        <v>2007</v>
      </c>
      <c r="D380" s="18" t="s">
        <v>736</v>
      </c>
      <c r="E380" s="20">
        <v>3</v>
      </c>
      <c r="F380" s="21">
        <v>162.9</v>
      </c>
      <c r="G380" s="21">
        <v>114.2</v>
      </c>
    </row>
    <row r="381" spans="1:7" ht="10.050000000000001" customHeight="1">
      <c r="A381" s="18" t="s">
        <v>1730</v>
      </c>
      <c r="B381" s="18" t="s">
        <v>413</v>
      </c>
      <c r="C381" s="19">
        <v>2007</v>
      </c>
      <c r="D381" s="18" t="s">
        <v>736</v>
      </c>
      <c r="E381" s="20">
        <v>4</v>
      </c>
      <c r="F381" s="21">
        <v>62.8</v>
      </c>
      <c r="G381" s="21">
        <v>101</v>
      </c>
    </row>
    <row r="382" spans="1:7" ht="10.050000000000001" customHeight="1">
      <c r="A382" s="18" t="s">
        <v>1730</v>
      </c>
      <c r="B382" s="18" t="s">
        <v>413</v>
      </c>
      <c r="C382" s="19">
        <v>2007</v>
      </c>
      <c r="D382" s="18" t="s">
        <v>736</v>
      </c>
      <c r="E382" s="20">
        <v>5</v>
      </c>
      <c r="F382" s="21">
        <v>175.7</v>
      </c>
      <c r="G382" s="21">
        <v>109.3</v>
      </c>
    </row>
    <row r="383" spans="1:7" ht="10.050000000000001" customHeight="1">
      <c r="A383" s="18" t="s">
        <v>1730</v>
      </c>
      <c r="B383" s="18" t="s">
        <v>413</v>
      </c>
      <c r="C383" s="19">
        <v>2007</v>
      </c>
      <c r="D383" s="18" t="s">
        <v>736</v>
      </c>
      <c r="E383" s="20">
        <v>6</v>
      </c>
      <c r="F383" s="21">
        <v>126.9</v>
      </c>
      <c r="G383" s="21">
        <v>111.1</v>
      </c>
    </row>
    <row r="384" spans="1:7" ht="10.050000000000001" customHeight="1">
      <c r="A384" s="18" t="s">
        <v>1730</v>
      </c>
      <c r="B384" s="18" t="s">
        <v>413</v>
      </c>
      <c r="C384" s="19">
        <v>2007</v>
      </c>
      <c r="D384" s="18" t="s">
        <v>737</v>
      </c>
      <c r="E384" s="20">
        <v>7</v>
      </c>
      <c r="F384" s="21">
        <v>103.4</v>
      </c>
      <c r="G384" s="21">
        <v>54.1</v>
      </c>
    </row>
    <row r="385" spans="1:7" ht="10.050000000000001" customHeight="1">
      <c r="A385" s="18" t="s">
        <v>1730</v>
      </c>
      <c r="B385" s="18" t="s">
        <v>413</v>
      </c>
      <c r="C385" s="19">
        <v>2007</v>
      </c>
      <c r="D385" s="18" t="s">
        <v>737</v>
      </c>
      <c r="E385" s="20">
        <v>8</v>
      </c>
      <c r="F385" s="21">
        <v>149.6</v>
      </c>
      <c r="G385" s="21">
        <v>303.89999999999998</v>
      </c>
    </row>
    <row r="386" spans="1:7" ht="10.050000000000001" customHeight="1">
      <c r="A386" s="18" t="s">
        <v>1730</v>
      </c>
      <c r="B386" s="18" t="s">
        <v>413</v>
      </c>
      <c r="C386" s="19">
        <v>2007</v>
      </c>
      <c r="D386" s="18" t="s">
        <v>737</v>
      </c>
      <c r="E386" s="20">
        <v>9</v>
      </c>
      <c r="F386" s="21">
        <v>69.400000000000006</v>
      </c>
      <c r="G386" s="21">
        <v>265.8</v>
      </c>
    </row>
    <row r="387" spans="1:7" ht="10.050000000000001" customHeight="1">
      <c r="A387" s="18" t="s">
        <v>1730</v>
      </c>
      <c r="B387" s="18" t="s">
        <v>413</v>
      </c>
      <c r="C387" s="19">
        <v>2007</v>
      </c>
      <c r="D387" s="18" t="s">
        <v>737</v>
      </c>
      <c r="E387" s="20">
        <v>10</v>
      </c>
      <c r="F387" s="21">
        <v>87.4</v>
      </c>
      <c r="G387" s="21">
        <v>249.9</v>
      </c>
    </row>
    <row r="388" spans="1:7" ht="10.050000000000001" customHeight="1">
      <c r="A388" s="18" t="s">
        <v>1730</v>
      </c>
      <c r="B388" s="18" t="s">
        <v>413</v>
      </c>
      <c r="C388" s="19">
        <v>2007</v>
      </c>
      <c r="D388" s="18" t="s">
        <v>737</v>
      </c>
      <c r="E388" s="20">
        <v>11</v>
      </c>
      <c r="F388" s="21">
        <v>75.599999999999994</v>
      </c>
      <c r="G388" s="21">
        <v>231.1</v>
      </c>
    </row>
    <row r="389" spans="1:7" ht="10.050000000000001" customHeight="1">
      <c r="A389" s="18" t="s">
        <v>1730</v>
      </c>
      <c r="B389" s="18" t="s">
        <v>413</v>
      </c>
      <c r="C389" s="19">
        <v>2007</v>
      </c>
      <c r="D389" s="18" t="s">
        <v>737</v>
      </c>
      <c r="E389" s="20">
        <v>12</v>
      </c>
      <c r="F389" s="21">
        <v>64.2</v>
      </c>
      <c r="G389" s="21">
        <v>188.2</v>
      </c>
    </row>
    <row r="390" spans="1:7" ht="10.050000000000001" customHeight="1">
      <c r="A390" s="18" t="s">
        <v>1730</v>
      </c>
      <c r="B390" s="18" t="s">
        <v>413</v>
      </c>
      <c r="C390" s="19">
        <v>2008</v>
      </c>
      <c r="D390" s="18" t="s">
        <v>737</v>
      </c>
      <c r="E390" s="20">
        <v>1</v>
      </c>
      <c r="F390" s="21">
        <v>52.4</v>
      </c>
      <c r="G390" s="21">
        <v>199.8</v>
      </c>
    </row>
    <row r="391" spans="1:7" ht="10.050000000000001" customHeight="1">
      <c r="A391" s="18" t="s">
        <v>1730</v>
      </c>
      <c r="B391" s="18" t="s">
        <v>413</v>
      </c>
      <c r="C391" s="19">
        <v>2008</v>
      </c>
      <c r="D391" s="18" t="s">
        <v>737</v>
      </c>
      <c r="E391" s="20">
        <v>2</v>
      </c>
      <c r="F391" s="21">
        <v>65.7</v>
      </c>
      <c r="G391" s="21">
        <v>134.1</v>
      </c>
    </row>
    <row r="392" spans="1:7" ht="10.050000000000001" customHeight="1">
      <c r="A392" s="18" t="s">
        <v>1730</v>
      </c>
      <c r="B392" s="18" t="s">
        <v>413</v>
      </c>
      <c r="C392" s="19">
        <v>2008</v>
      </c>
      <c r="D392" s="18" t="s">
        <v>737</v>
      </c>
      <c r="E392" s="20">
        <v>3</v>
      </c>
      <c r="F392" s="21">
        <v>71.8</v>
      </c>
      <c r="G392" s="21">
        <v>139.1</v>
      </c>
    </row>
    <row r="393" spans="1:7" ht="10.050000000000001" customHeight="1">
      <c r="A393" s="18" t="s">
        <v>1730</v>
      </c>
      <c r="B393" s="18" t="s">
        <v>413</v>
      </c>
      <c r="C393" s="19">
        <v>2008</v>
      </c>
      <c r="D393" s="18" t="s">
        <v>737</v>
      </c>
      <c r="E393" s="20">
        <v>4</v>
      </c>
      <c r="F393" s="21">
        <v>2.2000000000000002</v>
      </c>
      <c r="G393" s="21">
        <v>136.9</v>
      </c>
    </row>
    <row r="394" spans="1:7" ht="10.050000000000001" customHeight="1">
      <c r="A394" s="18" t="s">
        <v>1730</v>
      </c>
      <c r="B394" s="18" t="s">
        <v>413</v>
      </c>
      <c r="C394" s="19">
        <v>2008</v>
      </c>
      <c r="D394" s="18" t="s">
        <v>737</v>
      </c>
      <c r="E394" s="20">
        <v>5</v>
      </c>
      <c r="F394" s="21">
        <v>5.8</v>
      </c>
      <c r="G394" s="21">
        <v>131.1</v>
      </c>
    </row>
    <row r="395" spans="1:7" ht="10.050000000000001" customHeight="1">
      <c r="A395" s="18" t="s">
        <v>1730</v>
      </c>
      <c r="B395" s="18" t="s">
        <v>413</v>
      </c>
      <c r="C395" s="19">
        <v>2008</v>
      </c>
      <c r="D395" s="18" t="s">
        <v>737</v>
      </c>
      <c r="E395" s="20">
        <v>6</v>
      </c>
      <c r="F395" s="21">
        <v>15.7</v>
      </c>
      <c r="G395" s="21">
        <v>135.30000000000001</v>
      </c>
    </row>
    <row r="396" spans="1:7" ht="10.050000000000001" customHeight="1">
      <c r="A396" s="18" t="s">
        <v>1730</v>
      </c>
      <c r="B396" s="18" t="s">
        <v>413</v>
      </c>
      <c r="C396" s="19">
        <v>2008</v>
      </c>
      <c r="D396" s="18" t="s">
        <v>1712</v>
      </c>
      <c r="E396" s="20">
        <v>7</v>
      </c>
      <c r="F396" s="21">
        <v>36.9</v>
      </c>
      <c r="G396" s="21">
        <v>139.4</v>
      </c>
    </row>
    <row r="397" spans="1:7" ht="10.050000000000001" customHeight="1">
      <c r="A397" s="18" t="s">
        <v>1730</v>
      </c>
      <c r="B397" s="18" t="s">
        <v>413</v>
      </c>
      <c r="C397" s="19">
        <v>2008</v>
      </c>
      <c r="D397" s="18" t="s">
        <v>1712</v>
      </c>
      <c r="E397" s="20">
        <v>8</v>
      </c>
      <c r="F397" s="21">
        <v>41.4</v>
      </c>
      <c r="G397" s="21">
        <v>139.5</v>
      </c>
    </row>
    <row r="398" spans="1:7" ht="10.050000000000001" customHeight="1">
      <c r="A398" s="18" t="s">
        <v>1730</v>
      </c>
      <c r="B398" s="18" t="s">
        <v>413</v>
      </c>
      <c r="C398" s="19">
        <v>2008</v>
      </c>
      <c r="D398" s="18" t="s">
        <v>1712</v>
      </c>
      <c r="E398" s="20">
        <v>9</v>
      </c>
      <c r="F398" s="21">
        <v>72.599999999999994</v>
      </c>
      <c r="G398" s="21">
        <v>93.9</v>
      </c>
    </row>
    <row r="399" spans="1:7" ht="10.050000000000001" customHeight="1">
      <c r="A399" s="18" t="s">
        <v>1730</v>
      </c>
      <c r="B399" s="18" t="s">
        <v>413</v>
      </c>
      <c r="C399" s="19">
        <v>2008</v>
      </c>
      <c r="D399" s="18" t="s">
        <v>1712</v>
      </c>
      <c r="E399" s="20">
        <v>10</v>
      </c>
      <c r="F399" s="21">
        <v>31.8</v>
      </c>
      <c r="G399" s="21">
        <v>115.7</v>
      </c>
    </row>
    <row r="400" spans="1:7" ht="10.050000000000001" customHeight="1">
      <c r="A400" s="18" t="s">
        <v>1730</v>
      </c>
      <c r="B400" s="18" t="s">
        <v>413</v>
      </c>
      <c r="C400" s="19">
        <v>2008</v>
      </c>
      <c r="D400" s="18" t="s">
        <v>1712</v>
      </c>
      <c r="E400" s="20">
        <v>11</v>
      </c>
      <c r="F400" s="21">
        <v>17.399999999999999</v>
      </c>
      <c r="G400" s="21">
        <v>98.3</v>
      </c>
    </row>
    <row r="401" spans="1:7" ht="10.050000000000001" customHeight="1">
      <c r="A401" s="18" t="s">
        <v>1730</v>
      </c>
      <c r="B401" s="18" t="s">
        <v>413</v>
      </c>
      <c r="C401" s="19">
        <v>2008</v>
      </c>
      <c r="D401" s="18" t="s">
        <v>1712</v>
      </c>
      <c r="E401" s="20">
        <v>12</v>
      </c>
      <c r="F401" s="21">
        <v>68.3</v>
      </c>
      <c r="G401" s="21">
        <v>125</v>
      </c>
    </row>
    <row r="402" spans="1:7" ht="10.050000000000001" customHeight="1">
      <c r="A402" s="18" t="s">
        <v>1730</v>
      </c>
      <c r="B402" s="18" t="s">
        <v>413</v>
      </c>
      <c r="C402" s="19">
        <v>2009</v>
      </c>
      <c r="D402" s="18" t="s">
        <v>1712</v>
      </c>
      <c r="E402" s="20">
        <v>1</v>
      </c>
      <c r="F402" s="21">
        <v>32.5</v>
      </c>
      <c r="G402" s="21">
        <v>92.5</v>
      </c>
    </row>
    <row r="403" spans="1:7" ht="10.050000000000001" customHeight="1">
      <c r="A403" s="18" t="s">
        <v>1730</v>
      </c>
      <c r="B403" s="18" t="s">
        <v>413</v>
      </c>
      <c r="C403" s="19">
        <v>2009</v>
      </c>
      <c r="D403" s="18" t="s">
        <v>1712</v>
      </c>
      <c r="E403" s="20">
        <v>2</v>
      </c>
      <c r="F403" s="21">
        <v>7.6</v>
      </c>
      <c r="G403" s="21">
        <v>112.3</v>
      </c>
    </row>
    <row r="404" spans="1:7" ht="10.050000000000001" customHeight="1">
      <c r="A404" s="18" t="s">
        <v>1730</v>
      </c>
      <c r="B404" s="18" t="s">
        <v>413</v>
      </c>
      <c r="C404" s="19">
        <v>2009</v>
      </c>
      <c r="D404" s="18" t="s">
        <v>1712</v>
      </c>
      <c r="E404" s="20">
        <v>3</v>
      </c>
      <c r="F404" s="21">
        <v>23.2</v>
      </c>
      <c r="G404" s="21">
        <v>89.1</v>
      </c>
    </row>
    <row r="405" spans="1:7" ht="10.050000000000001" customHeight="1">
      <c r="A405" s="18" t="s">
        <v>1730</v>
      </c>
      <c r="B405" s="18" t="s">
        <v>413</v>
      </c>
      <c r="C405" s="19">
        <v>2009</v>
      </c>
      <c r="D405" s="18" t="s">
        <v>1712</v>
      </c>
      <c r="E405" s="20">
        <v>4</v>
      </c>
      <c r="F405" s="21">
        <v>111.5</v>
      </c>
      <c r="G405" s="21">
        <v>3.2</v>
      </c>
    </row>
    <row r="406" spans="1:7" ht="10.050000000000001" customHeight="1">
      <c r="A406" s="18" t="s">
        <v>1730</v>
      </c>
      <c r="B406" s="18" t="s">
        <v>413</v>
      </c>
      <c r="C406" s="19">
        <v>2009</v>
      </c>
      <c r="D406" s="18" t="s">
        <v>1712</v>
      </c>
      <c r="E406" s="20">
        <v>5</v>
      </c>
      <c r="F406" s="21">
        <v>18.600000000000001</v>
      </c>
      <c r="G406" s="21">
        <v>10.9</v>
      </c>
    </row>
    <row r="407" spans="1:7" ht="10.050000000000001" customHeight="1">
      <c r="A407" s="18" t="s">
        <v>1730</v>
      </c>
      <c r="B407" s="18" t="s">
        <v>413</v>
      </c>
      <c r="C407" s="19">
        <v>2009</v>
      </c>
      <c r="D407" s="18" t="s">
        <v>1712</v>
      </c>
      <c r="E407" s="20">
        <v>6</v>
      </c>
      <c r="F407" s="21">
        <v>24</v>
      </c>
      <c r="G407" s="21">
        <v>13.6</v>
      </c>
    </row>
    <row r="408" spans="1:7" ht="10.050000000000001" customHeight="1">
      <c r="A408" s="18" t="s">
        <v>1730</v>
      </c>
      <c r="B408" s="18" t="s">
        <v>413</v>
      </c>
      <c r="C408" s="19">
        <v>2009</v>
      </c>
      <c r="D408" s="18" t="s">
        <v>822</v>
      </c>
      <c r="E408" s="20">
        <v>7</v>
      </c>
      <c r="F408" s="21">
        <v>0</v>
      </c>
      <c r="G408" s="21">
        <v>13.6</v>
      </c>
    </row>
    <row r="409" spans="1:7" ht="10.050000000000001" customHeight="1">
      <c r="A409" s="18" t="s">
        <v>1730</v>
      </c>
      <c r="B409" s="18" t="s">
        <v>413</v>
      </c>
      <c r="C409" s="19">
        <v>2009</v>
      </c>
      <c r="D409" s="18" t="s">
        <v>822</v>
      </c>
      <c r="E409" s="20">
        <v>8</v>
      </c>
      <c r="F409" s="21">
        <v>10</v>
      </c>
      <c r="G409" s="21">
        <v>40.799999999999997</v>
      </c>
    </row>
    <row r="410" spans="1:7" ht="10.050000000000001" customHeight="1">
      <c r="A410" s="18" t="s">
        <v>1730</v>
      </c>
      <c r="B410" s="18" t="s">
        <v>413</v>
      </c>
      <c r="C410" s="19">
        <v>2009</v>
      </c>
      <c r="D410" s="18" t="s">
        <v>822</v>
      </c>
      <c r="E410" s="20">
        <v>9</v>
      </c>
      <c r="F410" s="21">
        <v>27</v>
      </c>
      <c r="G410" s="21">
        <v>40.799999999999997</v>
      </c>
    </row>
    <row r="411" spans="1:7" ht="10.050000000000001" customHeight="1">
      <c r="A411" s="18" t="s">
        <v>1730</v>
      </c>
      <c r="B411" s="18" t="s">
        <v>413</v>
      </c>
      <c r="C411" s="19">
        <v>2009</v>
      </c>
      <c r="D411" s="18" t="s">
        <v>822</v>
      </c>
      <c r="E411" s="20">
        <v>10</v>
      </c>
      <c r="F411" s="21">
        <v>20.7</v>
      </c>
      <c r="G411" s="21">
        <v>27.2</v>
      </c>
    </row>
    <row r="412" spans="1:7" ht="10.050000000000001" customHeight="1">
      <c r="A412" s="18" t="s">
        <v>1730</v>
      </c>
      <c r="B412" s="18" t="s">
        <v>413</v>
      </c>
      <c r="C412" s="19">
        <v>2009</v>
      </c>
      <c r="D412" s="18" t="s">
        <v>822</v>
      </c>
      <c r="E412" s="20">
        <v>11</v>
      </c>
      <c r="F412" s="21">
        <v>17.2</v>
      </c>
      <c r="G412" s="21">
        <v>10</v>
      </c>
    </row>
    <row r="413" spans="1:7" ht="10.050000000000001" customHeight="1">
      <c r="A413" s="18" t="s">
        <v>1730</v>
      </c>
      <c r="B413" s="18" t="s">
        <v>413</v>
      </c>
      <c r="C413" s="19">
        <v>2009</v>
      </c>
      <c r="D413" s="18" t="s">
        <v>822</v>
      </c>
      <c r="E413" s="20">
        <v>12</v>
      </c>
      <c r="F413" s="21">
        <v>0</v>
      </c>
      <c r="G413" s="21">
        <v>10</v>
      </c>
    </row>
    <row r="414" spans="1:7" ht="10.050000000000001" customHeight="1">
      <c r="A414" s="18" t="s">
        <v>1730</v>
      </c>
      <c r="B414" s="18" t="s">
        <v>413</v>
      </c>
      <c r="C414" s="19">
        <v>2010</v>
      </c>
      <c r="D414" s="18" t="s">
        <v>822</v>
      </c>
      <c r="E414" s="20">
        <v>1</v>
      </c>
      <c r="F414" s="21">
        <v>0</v>
      </c>
      <c r="G414" s="21">
        <v>10</v>
      </c>
    </row>
    <row r="415" spans="1:7" ht="10.050000000000001" customHeight="1">
      <c r="A415" s="18" t="s">
        <v>1730</v>
      </c>
      <c r="B415" s="18" t="s">
        <v>413</v>
      </c>
      <c r="C415" s="19">
        <v>2010</v>
      </c>
      <c r="D415" s="18" t="s">
        <v>822</v>
      </c>
      <c r="E415" s="20">
        <v>2</v>
      </c>
      <c r="F415" s="21">
        <v>5</v>
      </c>
      <c r="G415" s="21">
        <v>5</v>
      </c>
    </row>
    <row r="416" spans="1:7" ht="10.050000000000001" customHeight="1">
      <c r="A416" s="18" t="s">
        <v>1730</v>
      </c>
      <c r="B416" s="18" t="s">
        <v>413</v>
      </c>
      <c r="C416" s="19">
        <v>2010</v>
      </c>
      <c r="D416" s="18" t="s">
        <v>822</v>
      </c>
      <c r="E416" s="20">
        <v>3</v>
      </c>
      <c r="F416" s="21">
        <v>0</v>
      </c>
      <c r="G416" s="21">
        <v>5</v>
      </c>
    </row>
    <row r="417" spans="1:7" ht="10.050000000000001" customHeight="1">
      <c r="A417" s="18" t="s">
        <v>1730</v>
      </c>
      <c r="B417" s="18" t="s">
        <v>413</v>
      </c>
      <c r="C417" s="19">
        <v>2010</v>
      </c>
      <c r="D417" s="18" t="s">
        <v>823</v>
      </c>
      <c r="E417" s="20">
        <v>8</v>
      </c>
      <c r="F417" s="21">
        <v>9</v>
      </c>
      <c r="G417" s="21">
        <v>18.3</v>
      </c>
    </row>
    <row r="418" spans="1:7" ht="10.050000000000001" customHeight="1">
      <c r="A418" s="18" t="s">
        <v>1730</v>
      </c>
      <c r="B418" s="18" t="s">
        <v>413</v>
      </c>
      <c r="C418" s="19">
        <v>2010</v>
      </c>
      <c r="D418" s="18" t="s">
        <v>823</v>
      </c>
      <c r="E418" s="20">
        <v>9</v>
      </c>
      <c r="F418" s="21">
        <v>0</v>
      </c>
      <c r="G418" s="21">
        <v>19.100000000000001</v>
      </c>
    </row>
    <row r="419" spans="1:7" ht="10.050000000000001" customHeight="1">
      <c r="A419" s="18" t="s">
        <v>1730</v>
      </c>
      <c r="B419" s="18" t="s">
        <v>413</v>
      </c>
      <c r="C419" s="19">
        <v>2010</v>
      </c>
      <c r="D419" s="18" t="s">
        <v>823</v>
      </c>
      <c r="E419" s="20">
        <v>10</v>
      </c>
      <c r="F419" s="21">
        <v>9</v>
      </c>
      <c r="G419" s="21">
        <v>10.1</v>
      </c>
    </row>
    <row r="420" spans="1:7" ht="10.050000000000001" customHeight="1">
      <c r="A420" s="18" t="s">
        <v>1730</v>
      </c>
      <c r="B420" s="18" t="s">
        <v>413</v>
      </c>
      <c r="C420" s="19">
        <v>2010</v>
      </c>
      <c r="D420" s="18" t="s">
        <v>823</v>
      </c>
      <c r="E420" s="20">
        <v>11</v>
      </c>
      <c r="F420" s="21">
        <v>97.5</v>
      </c>
      <c r="G420" s="21">
        <v>38.1</v>
      </c>
    </row>
    <row r="421" spans="1:7" ht="10.050000000000001" customHeight="1">
      <c r="A421" s="18" t="s">
        <v>1730</v>
      </c>
      <c r="B421" s="18" t="s">
        <v>413</v>
      </c>
      <c r="C421" s="19">
        <v>2010</v>
      </c>
      <c r="D421" s="18" t="s">
        <v>823</v>
      </c>
      <c r="E421" s="20">
        <v>12</v>
      </c>
      <c r="F421" s="21">
        <v>34.299999999999997</v>
      </c>
      <c r="G421" s="21">
        <v>36.200000000000003</v>
      </c>
    </row>
    <row r="422" spans="1:7" ht="10.050000000000001" customHeight="1">
      <c r="A422" s="18" t="s">
        <v>1730</v>
      </c>
      <c r="B422" s="18" t="s">
        <v>413</v>
      </c>
      <c r="C422" s="19">
        <v>2011</v>
      </c>
      <c r="D422" s="18" t="s">
        <v>1713</v>
      </c>
      <c r="E422" s="20">
        <v>7</v>
      </c>
      <c r="F422" s="21">
        <v>5.8</v>
      </c>
      <c r="G422" s="21">
        <v>19.8</v>
      </c>
    </row>
    <row r="423" spans="1:7" ht="10.050000000000001" customHeight="1">
      <c r="A423" s="18" t="s">
        <v>1730</v>
      </c>
      <c r="B423" s="18" t="s">
        <v>413</v>
      </c>
      <c r="C423" s="19">
        <v>2011</v>
      </c>
      <c r="D423" s="18" t="s">
        <v>1713</v>
      </c>
      <c r="E423" s="20">
        <v>8</v>
      </c>
      <c r="F423" s="21">
        <v>0</v>
      </c>
      <c r="G423" s="21">
        <v>19.8</v>
      </c>
    </row>
    <row r="424" spans="1:7" ht="10.050000000000001" customHeight="1">
      <c r="A424" s="18" t="s">
        <v>1730</v>
      </c>
      <c r="B424" s="18" t="s">
        <v>413</v>
      </c>
      <c r="C424" s="19">
        <v>2011</v>
      </c>
      <c r="D424" s="18" t="s">
        <v>1713</v>
      </c>
      <c r="E424" s="20">
        <v>9</v>
      </c>
      <c r="F424" s="21">
        <v>0.55000000000000004</v>
      </c>
      <c r="G424" s="21">
        <v>50.23</v>
      </c>
    </row>
    <row r="425" spans="1:7" ht="10.050000000000001" customHeight="1">
      <c r="A425" s="18" t="s">
        <v>1730</v>
      </c>
      <c r="B425" s="18" t="s">
        <v>413</v>
      </c>
      <c r="C425" s="19">
        <v>2011</v>
      </c>
      <c r="D425" s="18" t="s">
        <v>1713</v>
      </c>
      <c r="E425" s="20">
        <v>10</v>
      </c>
      <c r="F425" s="21">
        <v>0.84</v>
      </c>
      <c r="G425" s="21">
        <v>49.39</v>
      </c>
    </row>
    <row r="426" spans="1:7" ht="10.050000000000001" customHeight="1">
      <c r="A426" s="18" t="s">
        <v>1730</v>
      </c>
      <c r="B426" s="18" t="s">
        <v>413</v>
      </c>
      <c r="C426" s="19">
        <v>2011</v>
      </c>
      <c r="D426" s="18" t="s">
        <v>1713</v>
      </c>
      <c r="E426" s="20">
        <v>11</v>
      </c>
      <c r="F426" s="21">
        <v>0.56999999999999995</v>
      </c>
      <c r="G426" s="21">
        <v>48.82</v>
      </c>
    </row>
    <row r="427" spans="1:7" ht="10.050000000000001" customHeight="1">
      <c r="A427" s="18" t="s">
        <v>1730</v>
      </c>
      <c r="B427" s="18" t="s">
        <v>413</v>
      </c>
      <c r="C427" s="19">
        <v>2011</v>
      </c>
      <c r="D427" s="18" t="s">
        <v>1713</v>
      </c>
      <c r="E427" s="20">
        <v>12</v>
      </c>
      <c r="F427" s="21">
        <v>0.72</v>
      </c>
      <c r="G427" s="21">
        <v>48.1</v>
      </c>
    </row>
    <row r="428" spans="1:7" ht="10.050000000000001" customHeight="1">
      <c r="A428" s="18" t="s">
        <v>1730</v>
      </c>
      <c r="B428" s="18" t="s">
        <v>413</v>
      </c>
      <c r="C428" s="19">
        <v>2012</v>
      </c>
      <c r="D428" s="18" t="s">
        <v>1713</v>
      </c>
      <c r="E428" s="20">
        <v>1</v>
      </c>
      <c r="F428" s="21">
        <v>16.84</v>
      </c>
      <c r="G428" s="21">
        <v>47.26</v>
      </c>
    </row>
    <row r="429" spans="1:7" ht="10.050000000000001" customHeight="1">
      <c r="A429" s="18" t="s">
        <v>1730</v>
      </c>
      <c r="B429" s="18" t="s">
        <v>413</v>
      </c>
      <c r="C429" s="19">
        <v>2012</v>
      </c>
      <c r="D429" s="18" t="s">
        <v>1713</v>
      </c>
      <c r="E429" s="20">
        <v>2</v>
      </c>
      <c r="F429" s="21">
        <v>13.7</v>
      </c>
      <c r="G429" s="21">
        <v>46.045000000000002</v>
      </c>
    </row>
    <row r="430" spans="1:7" ht="10.050000000000001" customHeight="1">
      <c r="A430" s="18" t="s">
        <v>1730</v>
      </c>
      <c r="B430" s="18" t="s">
        <v>413</v>
      </c>
      <c r="C430" s="19">
        <v>2012</v>
      </c>
      <c r="D430" s="18" t="s">
        <v>1713</v>
      </c>
      <c r="E430" s="20">
        <v>3</v>
      </c>
      <c r="F430" s="21">
        <v>24.265000000000001</v>
      </c>
      <c r="G430" s="21">
        <v>37.18</v>
      </c>
    </row>
    <row r="431" spans="1:7" ht="10.050000000000001" customHeight="1">
      <c r="A431" s="18" t="s">
        <v>1730</v>
      </c>
      <c r="B431" s="18" t="s">
        <v>413</v>
      </c>
      <c r="C431" s="19">
        <v>2012</v>
      </c>
      <c r="D431" s="18" t="s">
        <v>1713</v>
      </c>
      <c r="E431" s="20">
        <v>4</v>
      </c>
      <c r="F431" s="21">
        <v>25.48</v>
      </c>
      <c r="G431" s="21">
        <v>11.7</v>
      </c>
    </row>
    <row r="432" spans="1:7" ht="10.050000000000001" customHeight="1">
      <c r="A432" s="18" t="s">
        <v>1730</v>
      </c>
      <c r="B432" s="18" t="s">
        <v>413</v>
      </c>
      <c r="C432" s="19">
        <v>2012</v>
      </c>
      <c r="D432" s="18" t="s">
        <v>1713</v>
      </c>
      <c r="E432" s="20">
        <v>5</v>
      </c>
      <c r="F432" s="21">
        <v>0</v>
      </c>
      <c r="G432" s="21">
        <v>11.7</v>
      </c>
    </row>
    <row r="433" spans="1:7" ht="10.050000000000001" customHeight="1">
      <c r="A433" s="18" t="s">
        <v>1730</v>
      </c>
      <c r="B433" s="18" t="s">
        <v>413</v>
      </c>
      <c r="C433" s="19">
        <v>2012</v>
      </c>
      <c r="D433" s="18" t="s">
        <v>1713</v>
      </c>
      <c r="E433" s="20">
        <v>6</v>
      </c>
      <c r="F433" s="21">
        <v>35</v>
      </c>
      <c r="G433" s="21">
        <v>11.7</v>
      </c>
    </row>
    <row r="434" spans="1:7" ht="10.050000000000001" customHeight="1">
      <c r="A434" s="18" t="s">
        <v>1730</v>
      </c>
      <c r="B434" s="18" t="s">
        <v>413</v>
      </c>
      <c r="C434" s="19">
        <v>2012</v>
      </c>
      <c r="D434" s="18" t="s">
        <v>742</v>
      </c>
      <c r="E434" s="20">
        <v>7</v>
      </c>
      <c r="F434" s="21">
        <v>3.7</v>
      </c>
      <c r="G434" s="21">
        <v>8</v>
      </c>
    </row>
    <row r="435" spans="1:7" ht="10.050000000000001" customHeight="1">
      <c r="A435" s="18" t="s">
        <v>1730</v>
      </c>
      <c r="B435" s="18" t="s">
        <v>413</v>
      </c>
      <c r="C435" s="19">
        <v>2012</v>
      </c>
      <c r="D435" s="18" t="s">
        <v>742</v>
      </c>
      <c r="E435" s="20">
        <v>8</v>
      </c>
      <c r="F435" s="21">
        <v>28.9</v>
      </c>
      <c r="G435" s="21">
        <v>0</v>
      </c>
    </row>
    <row r="436" spans="1:7" ht="10.050000000000001" customHeight="1">
      <c r="A436" s="18" t="s">
        <v>1730</v>
      </c>
      <c r="B436" s="18" t="s">
        <v>413</v>
      </c>
      <c r="C436" s="19">
        <v>2012</v>
      </c>
      <c r="D436" s="18" t="s">
        <v>742</v>
      </c>
      <c r="E436" s="20">
        <v>9</v>
      </c>
      <c r="F436" s="21">
        <v>31.8</v>
      </c>
      <c r="G436" s="21">
        <v>0</v>
      </c>
    </row>
    <row r="437" spans="1:7" ht="10.050000000000001" customHeight="1">
      <c r="A437" s="18" t="s">
        <v>1730</v>
      </c>
      <c r="B437" s="18" t="s">
        <v>413</v>
      </c>
      <c r="C437" s="19">
        <v>2012</v>
      </c>
      <c r="D437" s="18" t="s">
        <v>742</v>
      </c>
      <c r="E437" s="20">
        <v>10</v>
      </c>
      <c r="F437" s="21">
        <v>40.5</v>
      </c>
      <c r="G437" s="21">
        <v>0</v>
      </c>
    </row>
    <row r="438" spans="1:7" ht="10.050000000000001" customHeight="1">
      <c r="A438" s="18" t="s">
        <v>1730</v>
      </c>
      <c r="B438" s="18" t="s">
        <v>413</v>
      </c>
      <c r="C438" s="19">
        <v>2012</v>
      </c>
      <c r="D438" s="18" t="s">
        <v>742</v>
      </c>
      <c r="E438" s="20">
        <v>12</v>
      </c>
      <c r="F438" s="21">
        <v>20</v>
      </c>
      <c r="G438" s="21">
        <v>0</v>
      </c>
    </row>
    <row r="439" spans="1:7" ht="10.050000000000001" customHeight="1">
      <c r="A439" s="18" t="s">
        <v>1730</v>
      </c>
      <c r="B439" s="18" t="s">
        <v>413</v>
      </c>
      <c r="C439" s="19">
        <v>2013</v>
      </c>
      <c r="D439" s="18" t="s">
        <v>742</v>
      </c>
      <c r="E439" s="20">
        <v>2</v>
      </c>
      <c r="F439" s="21">
        <v>64</v>
      </c>
      <c r="G439" s="21">
        <v>5</v>
      </c>
    </row>
    <row r="440" spans="1:7" ht="10.050000000000001" customHeight="1">
      <c r="A440" s="18" t="s">
        <v>1730</v>
      </c>
      <c r="B440" s="18" t="s">
        <v>413</v>
      </c>
      <c r="C440" s="19">
        <v>2013</v>
      </c>
      <c r="D440" s="18" t="s">
        <v>742</v>
      </c>
      <c r="E440" s="20">
        <v>3</v>
      </c>
      <c r="F440" s="21">
        <v>74.7</v>
      </c>
      <c r="G440" s="21">
        <v>5</v>
      </c>
    </row>
    <row r="441" spans="1:7" ht="10.050000000000001" customHeight="1">
      <c r="A441" s="18" t="s">
        <v>1730</v>
      </c>
      <c r="B441" s="18" t="s">
        <v>413</v>
      </c>
      <c r="C441" s="19">
        <v>2013</v>
      </c>
      <c r="D441" s="18" t="s">
        <v>742</v>
      </c>
      <c r="E441" s="20">
        <v>4</v>
      </c>
      <c r="F441" s="21">
        <v>27</v>
      </c>
      <c r="G441" s="21">
        <v>5</v>
      </c>
    </row>
    <row r="442" spans="1:7" ht="10.050000000000001" customHeight="1">
      <c r="A442" s="18" t="s">
        <v>1730</v>
      </c>
      <c r="B442" s="18" t="s">
        <v>413</v>
      </c>
      <c r="C442" s="19">
        <v>2013</v>
      </c>
      <c r="D442" s="18" t="s">
        <v>742</v>
      </c>
      <c r="E442" s="20">
        <v>6</v>
      </c>
      <c r="F442" s="21">
        <v>41.1</v>
      </c>
      <c r="G442" s="21">
        <v>0</v>
      </c>
    </row>
    <row r="443" spans="1:7" ht="10.050000000000001" customHeight="1">
      <c r="A443" s="18" t="s">
        <v>1730</v>
      </c>
      <c r="B443" s="18" t="s">
        <v>413</v>
      </c>
      <c r="C443" s="19">
        <v>2013</v>
      </c>
      <c r="D443" s="18" t="s">
        <v>797</v>
      </c>
      <c r="E443" s="20">
        <v>8</v>
      </c>
      <c r="F443" s="21">
        <v>33.4</v>
      </c>
      <c r="G443" s="21">
        <v>0</v>
      </c>
    </row>
    <row r="444" spans="1:7" ht="10.050000000000001" customHeight="1">
      <c r="A444" s="18" t="s">
        <v>1730</v>
      </c>
      <c r="B444" s="18" t="s">
        <v>413</v>
      </c>
      <c r="C444" s="19">
        <v>2013</v>
      </c>
      <c r="D444" s="18" t="s">
        <v>797</v>
      </c>
      <c r="E444" s="20">
        <v>10</v>
      </c>
      <c r="F444" s="21">
        <v>47.2</v>
      </c>
      <c r="G444" s="21">
        <v>0</v>
      </c>
    </row>
    <row r="445" spans="1:7" ht="10.050000000000001" customHeight="1">
      <c r="A445" s="18" t="s">
        <v>1730</v>
      </c>
      <c r="B445" s="18" t="s">
        <v>413</v>
      </c>
      <c r="C445" s="19">
        <v>2013</v>
      </c>
      <c r="D445" s="18" t="s">
        <v>797</v>
      </c>
      <c r="E445" s="20">
        <v>11</v>
      </c>
      <c r="F445" s="21">
        <v>60.5</v>
      </c>
      <c r="G445" s="21">
        <v>0</v>
      </c>
    </row>
    <row r="446" spans="1:7" ht="10.050000000000001" customHeight="1">
      <c r="A446" s="18" t="s">
        <v>1730</v>
      </c>
      <c r="B446" s="18" t="s">
        <v>413</v>
      </c>
      <c r="C446" s="19">
        <v>2013</v>
      </c>
      <c r="D446" s="18" t="s">
        <v>797</v>
      </c>
      <c r="E446" s="20">
        <v>12</v>
      </c>
      <c r="F446" s="21">
        <v>39.4</v>
      </c>
      <c r="G446" s="21">
        <v>0</v>
      </c>
    </row>
    <row r="447" spans="1:7" ht="10.050000000000001" customHeight="1">
      <c r="A447" s="18" t="s">
        <v>1730</v>
      </c>
      <c r="B447" s="18" t="s">
        <v>413</v>
      </c>
      <c r="C447" s="19">
        <v>2014</v>
      </c>
      <c r="D447" s="18" t="s">
        <v>797</v>
      </c>
      <c r="E447" s="20">
        <v>1</v>
      </c>
      <c r="F447" s="21">
        <v>41.9</v>
      </c>
      <c r="G447" s="21">
        <v>0</v>
      </c>
    </row>
    <row r="448" spans="1:7" ht="10.050000000000001" customHeight="1">
      <c r="A448" s="18" t="s">
        <v>1730</v>
      </c>
      <c r="B448" s="18" t="s">
        <v>413</v>
      </c>
      <c r="C448" s="19">
        <v>2014</v>
      </c>
      <c r="D448" s="18" t="s">
        <v>797</v>
      </c>
      <c r="E448" s="20">
        <v>3</v>
      </c>
      <c r="F448" s="21">
        <v>34.6</v>
      </c>
      <c r="G448" s="21">
        <v>0</v>
      </c>
    </row>
    <row r="449" spans="1:7" ht="10.050000000000001" customHeight="1">
      <c r="A449" s="18" t="s">
        <v>1730</v>
      </c>
      <c r="B449" s="18" t="s">
        <v>413</v>
      </c>
      <c r="C449" s="19">
        <v>2014</v>
      </c>
      <c r="D449" s="18" t="s">
        <v>797</v>
      </c>
      <c r="E449" s="20">
        <v>4</v>
      </c>
      <c r="F449" s="21">
        <v>57.6</v>
      </c>
      <c r="G449" s="21">
        <v>0</v>
      </c>
    </row>
    <row r="450" spans="1:7" ht="10.050000000000001" customHeight="1">
      <c r="A450" s="18" t="s">
        <v>1730</v>
      </c>
      <c r="B450" s="18" t="s">
        <v>413</v>
      </c>
      <c r="C450" s="19">
        <v>2014</v>
      </c>
      <c r="D450" s="18" t="s">
        <v>797</v>
      </c>
      <c r="E450" s="20">
        <v>5</v>
      </c>
      <c r="F450" s="21">
        <v>41</v>
      </c>
      <c r="G450" s="21">
        <v>0</v>
      </c>
    </row>
    <row r="451" spans="1:7" ht="10.050000000000001" customHeight="1">
      <c r="A451" s="18" t="s">
        <v>1730</v>
      </c>
      <c r="B451" s="18" t="s">
        <v>413</v>
      </c>
      <c r="C451" s="19">
        <v>2014</v>
      </c>
      <c r="D451" s="18" t="s">
        <v>797</v>
      </c>
      <c r="E451" s="20">
        <v>6</v>
      </c>
      <c r="F451" s="21">
        <v>34.299999999999997</v>
      </c>
      <c r="G451" s="21">
        <v>0</v>
      </c>
    </row>
    <row r="452" spans="1:7" ht="10.050000000000001" customHeight="1">
      <c r="A452" s="18" t="s">
        <v>1730</v>
      </c>
      <c r="B452" s="18" t="s">
        <v>413</v>
      </c>
      <c r="C452" s="19">
        <v>2014</v>
      </c>
      <c r="D452" s="18" t="s">
        <v>798</v>
      </c>
      <c r="E452" s="20">
        <v>9</v>
      </c>
      <c r="F452" s="21">
        <v>61.8</v>
      </c>
      <c r="G452" s="21">
        <v>0</v>
      </c>
    </row>
    <row r="453" spans="1:7" ht="10.050000000000001" customHeight="1">
      <c r="A453" s="18" t="s">
        <v>1730</v>
      </c>
      <c r="B453" s="18" t="s">
        <v>413</v>
      </c>
      <c r="C453" s="19">
        <v>2014</v>
      </c>
      <c r="D453" s="18" t="s">
        <v>798</v>
      </c>
      <c r="E453" s="20">
        <v>10</v>
      </c>
      <c r="F453" s="21">
        <v>17.600000000000001</v>
      </c>
      <c r="G453" s="21">
        <v>0</v>
      </c>
    </row>
    <row r="454" spans="1:7" ht="10.050000000000001" customHeight="1">
      <c r="A454" s="18" t="s">
        <v>1730</v>
      </c>
      <c r="B454" s="18" t="s">
        <v>413</v>
      </c>
      <c r="C454" s="19">
        <v>2014</v>
      </c>
      <c r="D454" s="18" t="s">
        <v>798</v>
      </c>
      <c r="E454" s="20">
        <v>12</v>
      </c>
      <c r="F454" s="21">
        <v>48.5</v>
      </c>
      <c r="G454" s="21">
        <v>0</v>
      </c>
    </row>
    <row r="455" spans="1:7" ht="10.050000000000001" customHeight="1">
      <c r="A455" s="18" t="s">
        <v>1730</v>
      </c>
      <c r="B455" s="18" t="s">
        <v>413</v>
      </c>
      <c r="C455" s="19">
        <v>2015</v>
      </c>
      <c r="D455" s="18" t="s">
        <v>798</v>
      </c>
      <c r="E455" s="20">
        <v>1</v>
      </c>
      <c r="F455" s="21">
        <v>52.8</v>
      </c>
      <c r="G455" s="21">
        <v>0</v>
      </c>
    </row>
    <row r="456" spans="1:7" ht="10.050000000000001" customHeight="1">
      <c r="A456" s="18" t="s">
        <v>1730</v>
      </c>
      <c r="B456" s="18" t="s">
        <v>413</v>
      </c>
      <c r="C456" s="19">
        <v>2015</v>
      </c>
      <c r="D456" s="18" t="s">
        <v>798</v>
      </c>
      <c r="E456" s="20">
        <v>2</v>
      </c>
      <c r="F456" s="21">
        <v>36.6</v>
      </c>
      <c r="G456" s="21">
        <v>0</v>
      </c>
    </row>
    <row r="457" spans="1:7" ht="10.050000000000001" customHeight="1">
      <c r="A457" s="18" t="s">
        <v>1730</v>
      </c>
      <c r="B457" s="18" t="s">
        <v>413</v>
      </c>
      <c r="C457" s="19">
        <v>2015</v>
      </c>
      <c r="D457" s="18" t="s">
        <v>798</v>
      </c>
      <c r="E457" s="20">
        <v>4</v>
      </c>
      <c r="F457" s="21">
        <v>45.6</v>
      </c>
      <c r="G457" s="21">
        <v>0</v>
      </c>
    </row>
    <row r="458" spans="1:7" ht="10.050000000000001" customHeight="1">
      <c r="A458" s="18" t="s">
        <v>1730</v>
      </c>
      <c r="B458" s="18" t="s">
        <v>413</v>
      </c>
      <c r="C458" s="19">
        <v>2015</v>
      </c>
      <c r="D458" s="18" t="s">
        <v>798</v>
      </c>
      <c r="E458" s="20">
        <v>5</v>
      </c>
      <c r="F458" s="21">
        <v>44</v>
      </c>
      <c r="G458" s="21">
        <v>0</v>
      </c>
    </row>
    <row r="459" spans="1:7" ht="10.050000000000001" customHeight="1">
      <c r="A459" s="18" t="s">
        <v>1730</v>
      </c>
      <c r="B459" s="18" t="s">
        <v>413</v>
      </c>
      <c r="C459" s="19">
        <v>2015</v>
      </c>
      <c r="D459" s="18" t="s">
        <v>745</v>
      </c>
      <c r="E459" s="20">
        <v>7</v>
      </c>
      <c r="F459" s="21">
        <v>41.7</v>
      </c>
      <c r="G459" s="21">
        <v>0</v>
      </c>
    </row>
    <row r="460" spans="1:7" ht="10.050000000000001" customHeight="1">
      <c r="A460" s="18" t="s">
        <v>1730</v>
      </c>
      <c r="B460" s="18" t="s">
        <v>413</v>
      </c>
      <c r="C460" s="19">
        <v>2015</v>
      </c>
      <c r="D460" s="18" t="s">
        <v>745</v>
      </c>
      <c r="E460" s="20">
        <v>8</v>
      </c>
      <c r="F460" s="21">
        <v>38.5</v>
      </c>
      <c r="G460" s="21">
        <v>0</v>
      </c>
    </row>
    <row r="461" spans="1:7" ht="10.050000000000001" customHeight="1">
      <c r="A461" s="18" t="s">
        <v>1730</v>
      </c>
      <c r="B461" s="18" t="s">
        <v>413</v>
      </c>
      <c r="C461" s="19">
        <v>2015</v>
      </c>
      <c r="D461" s="18" t="s">
        <v>745</v>
      </c>
      <c r="E461" s="20">
        <v>9</v>
      </c>
      <c r="F461" s="21">
        <v>39.200000000000003</v>
      </c>
      <c r="G461" s="21">
        <v>0</v>
      </c>
    </row>
    <row r="462" spans="1:7" ht="10.050000000000001" customHeight="1">
      <c r="A462" s="18" t="s">
        <v>1730</v>
      </c>
      <c r="B462" s="18" t="s">
        <v>413</v>
      </c>
      <c r="C462" s="19">
        <v>2015</v>
      </c>
      <c r="D462" s="18" t="s">
        <v>745</v>
      </c>
      <c r="E462" s="20">
        <v>10</v>
      </c>
      <c r="F462" s="21">
        <v>42.5</v>
      </c>
      <c r="G462" s="21">
        <v>0</v>
      </c>
    </row>
    <row r="463" spans="1:7" ht="10.050000000000001" customHeight="1">
      <c r="A463" s="18" t="s">
        <v>1730</v>
      </c>
      <c r="B463" s="18" t="s">
        <v>413</v>
      </c>
      <c r="C463" s="19">
        <v>2015</v>
      </c>
      <c r="D463" s="18" t="s">
        <v>745</v>
      </c>
      <c r="E463" s="20">
        <v>11</v>
      </c>
      <c r="F463" s="21">
        <v>24.5</v>
      </c>
      <c r="G463" s="21">
        <v>0</v>
      </c>
    </row>
    <row r="464" spans="1:7" ht="10.050000000000001" customHeight="1">
      <c r="A464" s="18" t="s">
        <v>1730</v>
      </c>
      <c r="B464" s="18" t="s">
        <v>413</v>
      </c>
      <c r="C464" s="19">
        <v>2015</v>
      </c>
      <c r="D464" s="18" t="s">
        <v>745</v>
      </c>
      <c r="E464" s="20">
        <v>12</v>
      </c>
      <c r="F464" s="21">
        <v>73.7</v>
      </c>
      <c r="G464" s="21">
        <v>0</v>
      </c>
    </row>
    <row r="465" spans="1:7" ht="10.050000000000001" customHeight="1">
      <c r="A465" s="18" t="s">
        <v>1730</v>
      </c>
      <c r="B465" s="18" t="s">
        <v>413</v>
      </c>
      <c r="C465" s="19">
        <v>2016</v>
      </c>
      <c r="D465" s="18" t="s">
        <v>745</v>
      </c>
      <c r="E465" s="20">
        <v>1</v>
      </c>
      <c r="F465" s="21">
        <v>61.7</v>
      </c>
      <c r="G465" s="21">
        <v>0</v>
      </c>
    </row>
    <row r="466" spans="1:7" ht="10.050000000000001" customHeight="1">
      <c r="A466" s="18" t="s">
        <v>1730</v>
      </c>
      <c r="B466" s="18" t="s">
        <v>413</v>
      </c>
      <c r="C466" s="19">
        <v>2016</v>
      </c>
      <c r="D466" s="18" t="s">
        <v>745</v>
      </c>
      <c r="E466" s="20">
        <v>2</v>
      </c>
      <c r="F466" s="21">
        <v>8.1999999999999993</v>
      </c>
      <c r="G466" s="21">
        <v>18.399999999999999</v>
      </c>
    </row>
    <row r="467" spans="1:7" ht="10.050000000000001" customHeight="1">
      <c r="A467" s="18" t="s">
        <v>1730</v>
      </c>
      <c r="B467" s="18" t="s">
        <v>413</v>
      </c>
      <c r="C467" s="19">
        <v>2016</v>
      </c>
      <c r="D467" s="18" t="s">
        <v>745</v>
      </c>
      <c r="E467" s="20">
        <v>3</v>
      </c>
      <c r="F467" s="21">
        <v>18.5</v>
      </c>
      <c r="G467" s="21">
        <v>0</v>
      </c>
    </row>
    <row r="468" spans="1:7" ht="10.050000000000001" customHeight="1">
      <c r="A468" s="18" t="s">
        <v>1730</v>
      </c>
      <c r="B468" s="18" t="s">
        <v>413</v>
      </c>
      <c r="C468" s="19">
        <v>2016</v>
      </c>
      <c r="D468" s="18" t="s">
        <v>745</v>
      </c>
      <c r="E468" s="20">
        <v>6</v>
      </c>
      <c r="F468" s="21">
        <v>93</v>
      </c>
      <c r="G468" s="21">
        <v>0</v>
      </c>
    </row>
    <row r="469" spans="1:7" ht="10.050000000000001" customHeight="1">
      <c r="A469" s="18" t="s">
        <v>1730</v>
      </c>
      <c r="B469" s="18" t="s">
        <v>413</v>
      </c>
      <c r="C469" s="19">
        <v>2016</v>
      </c>
      <c r="D469" s="18" t="s">
        <v>746</v>
      </c>
      <c r="E469" s="20">
        <v>7</v>
      </c>
      <c r="F469" s="21">
        <v>50.4</v>
      </c>
      <c r="G469" s="21">
        <v>0</v>
      </c>
    </row>
    <row r="470" spans="1:7" ht="10.050000000000001" customHeight="1">
      <c r="A470" s="18" t="s">
        <v>1730</v>
      </c>
      <c r="B470" s="18" t="s">
        <v>413</v>
      </c>
      <c r="C470" s="19">
        <v>2016</v>
      </c>
      <c r="D470" s="18" t="s">
        <v>746</v>
      </c>
      <c r="E470" s="20">
        <v>8</v>
      </c>
      <c r="F470" s="21">
        <v>72.2</v>
      </c>
      <c r="G470" s="21">
        <v>0</v>
      </c>
    </row>
    <row r="471" spans="1:7" ht="10.050000000000001" customHeight="1">
      <c r="A471" s="18" t="s">
        <v>1730</v>
      </c>
      <c r="B471" s="18" t="s">
        <v>413</v>
      </c>
      <c r="C471" s="19">
        <v>2016</v>
      </c>
      <c r="D471" s="18" t="s">
        <v>746</v>
      </c>
      <c r="E471" s="20">
        <v>10</v>
      </c>
      <c r="F471" s="21">
        <v>0</v>
      </c>
      <c r="G471" s="21">
        <v>75.599999999999994</v>
      </c>
    </row>
    <row r="472" spans="1:7" ht="10.050000000000001" customHeight="1">
      <c r="A472" s="18" t="s">
        <v>1730</v>
      </c>
      <c r="B472" s="18" t="s">
        <v>413</v>
      </c>
      <c r="C472" s="19">
        <v>2016</v>
      </c>
      <c r="D472" s="18" t="s">
        <v>746</v>
      </c>
      <c r="E472" s="20">
        <v>11</v>
      </c>
      <c r="F472" s="21">
        <v>84</v>
      </c>
      <c r="G472" s="21">
        <v>0</v>
      </c>
    </row>
    <row r="473" spans="1:7" ht="10.050000000000001" customHeight="1">
      <c r="A473" s="18" t="s">
        <v>1730</v>
      </c>
      <c r="B473" s="18" t="s">
        <v>413</v>
      </c>
      <c r="C473" s="19">
        <v>2016</v>
      </c>
      <c r="D473" s="18" t="s">
        <v>746</v>
      </c>
      <c r="E473" s="20">
        <v>12</v>
      </c>
      <c r="F473" s="21">
        <v>96</v>
      </c>
      <c r="G473" s="21">
        <v>0</v>
      </c>
    </row>
    <row r="474" spans="1:7" ht="10.050000000000001" customHeight="1">
      <c r="A474" s="18" t="s">
        <v>1730</v>
      </c>
      <c r="B474" s="18" t="s">
        <v>413</v>
      </c>
      <c r="C474" s="19">
        <v>2017</v>
      </c>
      <c r="D474" s="18" t="s">
        <v>746</v>
      </c>
      <c r="E474" s="20">
        <v>1</v>
      </c>
      <c r="F474" s="21">
        <v>91.2</v>
      </c>
      <c r="G474" s="21">
        <v>0</v>
      </c>
    </row>
    <row r="475" spans="1:7" ht="10.050000000000001" customHeight="1">
      <c r="A475" s="18" t="s">
        <v>1730</v>
      </c>
      <c r="B475" s="18" t="s">
        <v>413</v>
      </c>
      <c r="C475" s="19">
        <v>2017</v>
      </c>
      <c r="D475" s="18" t="s">
        <v>746</v>
      </c>
      <c r="E475" s="20">
        <v>2</v>
      </c>
      <c r="F475" s="21">
        <v>62.3</v>
      </c>
      <c r="G475" s="21">
        <v>0</v>
      </c>
    </row>
    <row r="476" spans="1:7" ht="10.050000000000001" customHeight="1">
      <c r="A476" s="18" t="s">
        <v>1730</v>
      </c>
      <c r="B476" s="18" t="s">
        <v>413</v>
      </c>
      <c r="C476" s="19">
        <v>2017</v>
      </c>
      <c r="D476" s="18" t="s">
        <v>746</v>
      </c>
      <c r="E476" s="20">
        <v>5</v>
      </c>
      <c r="F476" s="21">
        <v>71.400000000000006</v>
      </c>
      <c r="G476" s="21">
        <v>0</v>
      </c>
    </row>
    <row r="477" spans="1:7" ht="10.050000000000001" customHeight="1">
      <c r="A477" s="18" t="s">
        <v>1730</v>
      </c>
      <c r="B477" s="18" t="s">
        <v>413</v>
      </c>
      <c r="C477" s="19">
        <v>2017</v>
      </c>
      <c r="D477" s="18" t="s">
        <v>746</v>
      </c>
      <c r="E477" s="20">
        <v>6</v>
      </c>
      <c r="F477" s="21">
        <v>118.6</v>
      </c>
      <c r="G477" s="21">
        <v>0</v>
      </c>
    </row>
    <row r="478" spans="1:7" ht="10.050000000000001" customHeight="1">
      <c r="A478" s="18" t="s">
        <v>1730</v>
      </c>
      <c r="B478" s="18" t="s">
        <v>413</v>
      </c>
      <c r="C478" s="19">
        <v>2017</v>
      </c>
      <c r="D478" s="18" t="s">
        <v>747</v>
      </c>
      <c r="E478" s="20">
        <v>7</v>
      </c>
      <c r="F478" s="21">
        <v>84.4</v>
      </c>
      <c r="G478" s="21">
        <v>0</v>
      </c>
    </row>
    <row r="479" spans="1:7" ht="10.050000000000001" customHeight="1">
      <c r="A479" s="18" t="s">
        <v>1730</v>
      </c>
      <c r="B479" s="18" t="s">
        <v>413</v>
      </c>
      <c r="C479" s="19">
        <v>2017</v>
      </c>
      <c r="D479" s="18" t="s">
        <v>747</v>
      </c>
      <c r="E479" s="20">
        <v>8</v>
      </c>
      <c r="F479" s="21">
        <v>70.099999999999994</v>
      </c>
      <c r="G479" s="21">
        <v>0</v>
      </c>
    </row>
    <row r="480" spans="1:7" ht="10.050000000000001" customHeight="1">
      <c r="A480" s="18" t="s">
        <v>1730</v>
      </c>
      <c r="B480" s="18" t="s">
        <v>413</v>
      </c>
      <c r="C480" s="19">
        <v>2017</v>
      </c>
      <c r="D480" s="18" t="s">
        <v>747</v>
      </c>
      <c r="E480" s="20">
        <v>9</v>
      </c>
      <c r="F480" s="21">
        <v>110.7</v>
      </c>
      <c r="G480" s="21">
        <v>0</v>
      </c>
    </row>
    <row r="481" spans="1:7" ht="10.050000000000001" customHeight="1">
      <c r="A481" s="18" t="s">
        <v>1730</v>
      </c>
      <c r="B481" s="18" t="s">
        <v>413</v>
      </c>
      <c r="C481" s="19">
        <v>2017</v>
      </c>
      <c r="D481" s="18" t="s">
        <v>747</v>
      </c>
      <c r="E481" s="20">
        <v>10</v>
      </c>
      <c r="F481" s="21">
        <v>0</v>
      </c>
      <c r="G481" s="21">
        <v>94.5</v>
      </c>
    </row>
    <row r="482" spans="1:7" ht="10.050000000000001" customHeight="1">
      <c r="A482" s="18" t="s">
        <v>1730</v>
      </c>
      <c r="B482" s="18" t="s">
        <v>413</v>
      </c>
      <c r="C482" s="19">
        <v>2017</v>
      </c>
      <c r="D482" s="18" t="s">
        <v>747</v>
      </c>
      <c r="E482" s="20">
        <v>11</v>
      </c>
      <c r="F482" s="21">
        <v>112.3</v>
      </c>
      <c r="G482" s="21">
        <v>94.5</v>
      </c>
    </row>
    <row r="483" spans="1:7" ht="10.050000000000001" customHeight="1">
      <c r="A483" s="18" t="s">
        <v>1730</v>
      </c>
      <c r="B483" s="18" t="s">
        <v>413</v>
      </c>
      <c r="C483" s="19">
        <v>2017</v>
      </c>
      <c r="D483" s="18" t="s">
        <v>747</v>
      </c>
      <c r="E483" s="20">
        <v>12</v>
      </c>
      <c r="F483" s="21">
        <v>0</v>
      </c>
      <c r="G483" s="21">
        <v>94.5</v>
      </c>
    </row>
    <row r="484" spans="1:7" ht="10.050000000000001" customHeight="1">
      <c r="A484" s="18" t="s">
        <v>1730</v>
      </c>
      <c r="B484" s="18" t="s">
        <v>413</v>
      </c>
      <c r="C484" s="19">
        <v>2018</v>
      </c>
      <c r="D484" s="18" t="s">
        <v>747</v>
      </c>
      <c r="E484" s="20">
        <v>1</v>
      </c>
      <c r="F484" s="21">
        <v>75.900000000000006</v>
      </c>
      <c r="G484" s="21">
        <v>94.5</v>
      </c>
    </row>
    <row r="485" spans="1:7" ht="10.050000000000001" customHeight="1">
      <c r="A485" s="18" t="s">
        <v>1730</v>
      </c>
      <c r="B485" s="18" t="s">
        <v>413</v>
      </c>
      <c r="C485" s="19">
        <v>2018</v>
      </c>
      <c r="D485" s="18" t="s">
        <v>747</v>
      </c>
      <c r="E485" s="20">
        <v>2</v>
      </c>
      <c r="F485" s="21">
        <v>75.900000000000006</v>
      </c>
      <c r="G485" s="21">
        <v>0</v>
      </c>
    </row>
    <row r="486" spans="1:7" ht="10.050000000000001" customHeight="1">
      <c r="A486" s="18" t="s">
        <v>1730</v>
      </c>
      <c r="B486" s="18" t="s">
        <v>413</v>
      </c>
      <c r="C486" s="19">
        <v>2018</v>
      </c>
      <c r="D486" s="18" t="s">
        <v>747</v>
      </c>
      <c r="E486" s="20">
        <v>3</v>
      </c>
      <c r="F486" s="21">
        <v>97.6</v>
      </c>
      <c r="G486" s="21">
        <v>0</v>
      </c>
    </row>
    <row r="487" spans="1:7" ht="10.050000000000001" customHeight="1">
      <c r="A487" s="18" t="s">
        <v>1730</v>
      </c>
      <c r="B487" s="18" t="s">
        <v>413</v>
      </c>
      <c r="C487" s="19">
        <v>2018</v>
      </c>
      <c r="D487" s="18" t="s">
        <v>747</v>
      </c>
      <c r="E487" s="20">
        <v>4</v>
      </c>
      <c r="F487" s="21">
        <v>74</v>
      </c>
      <c r="G487" s="21">
        <v>0</v>
      </c>
    </row>
    <row r="488" spans="1:7" ht="10.050000000000001" customHeight="1">
      <c r="A488" s="18" t="s">
        <v>1730</v>
      </c>
      <c r="B488" s="18" t="s">
        <v>413</v>
      </c>
      <c r="C488" s="19">
        <v>2018</v>
      </c>
      <c r="D488" s="18" t="s">
        <v>747</v>
      </c>
      <c r="E488" s="20">
        <v>5</v>
      </c>
      <c r="F488" s="21">
        <v>62.1</v>
      </c>
      <c r="G488" s="21">
        <v>0</v>
      </c>
    </row>
    <row r="489" spans="1:7" ht="10.050000000000001" customHeight="1">
      <c r="A489" s="18" t="s">
        <v>1730</v>
      </c>
      <c r="B489" s="18" t="s">
        <v>413</v>
      </c>
      <c r="C489" s="19">
        <v>2018</v>
      </c>
      <c r="D489" s="18" t="s">
        <v>747</v>
      </c>
      <c r="E489" s="20">
        <v>6</v>
      </c>
      <c r="F489" s="21">
        <v>212.7</v>
      </c>
      <c r="G489" s="21">
        <v>0</v>
      </c>
    </row>
    <row r="490" spans="1:7" ht="10.050000000000001" customHeight="1">
      <c r="A490" s="18" t="s">
        <v>1730</v>
      </c>
      <c r="B490" s="18" t="s">
        <v>413</v>
      </c>
      <c r="C490" s="19">
        <v>2018</v>
      </c>
      <c r="D490" s="18" t="s">
        <v>748</v>
      </c>
      <c r="E490" s="20">
        <v>7</v>
      </c>
      <c r="F490" s="21">
        <v>85.9</v>
      </c>
      <c r="G490" s="21">
        <v>0</v>
      </c>
    </row>
    <row r="491" spans="1:7" ht="10.050000000000001" customHeight="1">
      <c r="A491" s="18" t="s">
        <v>1730</v>
      </c>
      <c r="B491" s="18" t="s">
        <v>413</v>
      </c>
      <c r="C491" s="19">
        <v>2018</v>
      </c>
      <c r="D491" s="18" t="s">
        <v>748</v>
      </c>
      <c r="E491" s="20">
        <v>8</v>
      </c>
      <c r="F491" s="21">
        <v>124</v>
      </c>
      <c r="G491" s="21">
        <v>0</v>
      </c>
    </row>
    <row r="492" spans="1:7" ht="10.050000000000001" customHeight="1">
      <c r="A492" s="18" t="s">
        <v>1730</v>
      </c>
      <c r="B492" s="18" t="s">
        <v>413</v>
      </c>
      <c r="C492" s="19">
        <v>2018</v>
      </c>
      <c r="D492" s="18" t="s">
        <v>748</v>
      </c>
      <c r="E492" s="20">
        <v>9</v>
      </c>
      <c r="F492" s="21">
        <v>97</v>
      </c>
      <c r="G492" s="21">
        <v>0</v>
      </c>
    </row>
    <row r="493" spans="1:7" ht="10.050000000000001" customHeight="1">
      <c r="A493" s="18" t="s">
        <v>1730</v>
      </c>
      <c r="B493" s="18" t="s">
        <v>413</v>
      </c>
      <c r="C493" s="19">
        <v>2018</v>
      </c>
      <c r="D493" s="18" t="s">
        <v>748</v>
      </c>
      <c r="E493" s="20">
        <v>10</v>
      </c>
      <c r="F493" s="21">
        <v>93.4</v>
      </c>
      <c r="G493" s="21">
        <v>0</v>
      </c>
    </row>
    <row r="494" spans="1:7" ht="10.050000000000001" customHeight="1">
      <c r="A494" s="18" t="s">
        <v>1730</v>
      </c>
      <c r="B494" s="18" t="s">
        <v>413</v>
      </c>
      <c r="C494" s="19">
        <v>2018</v>
      </c>
      <c r="D494" s="18" t="s">
        <v>748</v>
      </c>
      <c r="E494" s="20">
        <v>11</v>
      </c>
      <c r="F494" s="21">
        <v>82.1</v>
      </c>
      <c r="G494" s="21">
        <v>0</v>
      </c>
    </row>
    <row r="495" spans="1:7" ht="10.050000000000001" customHeight="1">
      <c r="A495" s="18" t="s">
        <v>1730</v>
      </c>
      <c r="B495" s="18" t="s">
        <v>413</v>
      </c>
      <c r="C495" s="19">
        <v>2018</v>
      </c>
      <c r="D495" s="18" t="s">
        <v>748</v>
      </c>
      <c r="E495" s="20">
        <v>12</v>
      </c>
      <c r="F495" s="21">
        <v>3.3</v>
      </c>
      <c r="G495" s="21">
        <v>0</v>
      </c>
    </row>
    <row r="496" spans="1:7" ht="10.050000000000001" customHeight="1">
      <c r="A496" s="18" t="s">
        <v>1730</v>
      </c>
      <c r="B496" s="18" t="s">
        <v>413</v>
      </c>
      <c r="C496" s="19">
        <v>2019</v>
      </c>
      <c r="D496" s="18" t="s">
        <v>748</v>
      </c>
      <c r="E496" s="20">
        <v>1</v>
      </c>
      <c r="F496" s="21">
        <v>783.17</v>
      </c>
      <c r="G496" s="21">
        <v>101.07</v>
      </c>
    </row>
    <row r="497" spans="1:7" ht="10.050000000000001" customHeight="1">
      <c r="A497" s="18" t="s">
        <v>1730</v>
      </c>
      <c r="B497" s="18" t="s">
        <v>413</v>
      </c>
      <c r="C497" s="19">
        <v>2019</v>
      </c>
      <c r="D497" s="18" t="s">
        <v>748</v>
      </c>
      <c r="E497" s="20">
        <v>2</v>
      </c>
      <c r="F497" s="21">
        <v>204.63</v>
      </c>
      <c r="G497" s="21">
        <v>79.97</v>
      </c>
    </row>
    <row r="498" spans="1:7" ht="10.050000000000001" customHeight="1">
      <c r="A498" s="18" t="s">
        <v>1730</v>
      </c>
      <c r="B498" s="18" t="s">
        <v>413</v>
      </c>
      <c r="C498" s="19">
        <v>2019</v>
      </c>
      <c r="D498" s="18" t="s">
        <v>748</v>
      </c>
      <c r="E498" s="20">
        <v>3</v>
      </c>
      <c r="F498" s="21">
        <v>253.16</v>
      </c>
      <c r="G498" s="21">
        <v>116.967</v>
      </c>
    </row>
    <row r="499" spans="1:7" ht="10.050000000000001" customHeight="1">
      <c r="A499" s="18" t="s">
        <v>1730</v>
      </c>
      <c r="B499" s="18" t="s">
        <v>413</v>
      </c>
      <c r="C499" s="19">
        <v>2019</v>
      </c>
      <c r="D499" s="18" t="s">
        <v>748</v>
      </c>
      <c r="E499" s="20">
        <v>4</v>
      </c>
      <c r="F499" s="21">
        <v>342.95299999999997</v>
      </c>
      <c r="G499" s="21">
        <v>195.31700000000001</v>
      </c>
    </row>
    <row r="500" spans="1:7" ht="10.050000000000001" customHeight="1">
      <c r="A500" s="18" t="s">
        <v>1730</v>
      </c>
      <c r="B500" s="18" t="s">
        <v>413</v>
      </c>
      <c r="C500" s="19">
        <v>2019</v>
      </c>
      <c r="D500" s="18" t="s">
        <v>748</v>
      </c>
      <c r="E500" s="20">
        <v>5</v>
      </c>
      <c r="F500" s="21">
        <v>276.79500000000002</v>
      </c>
      <c r="G500" s="21">
        <v>202.642</v>
      </c>
    </row>
    <row r="501" spans="1:7" ht="10.050000000000001" customHeight="1">
      <c r="A501" s="18" t="s">
        <v>1730</v>
      </c>
      <c r="B501" s="18" t="s">
        <v>413</v>
      </c>
      <c r="C501" s="19">
        <v>2019</v>
      </c>
      <c r="D501" s="18" t="s">
        <v>748</v>
      </c>
      <c r="E501" s="20">
        <v>6</v>
      </c>
      <c r="F501" s="21">
        <v>318.142</v>
      </c>
      <c r="G501" s="21">
        <v>195.14</v>
      </c>
    </row>
    <row r="502" spans="1:7" ht="10.050000000000001" customHeight="1">
      <c r="A502" s="18" t="s">
        <v>1730</v>
      </c>
      <c r="B502" s="18" t="s">
        <v>413</v>
      </c>
      <c r="C502" s="19">
        <v>2019</v>
      </c>
      <c r="D502" s="18" t="s">
        <v>749</v>
      </c>
      <c r="E502" s="20">
        <v>7</v>
      </c>
      <c r="F502" s="21">
        <v>472.32</v>
      </c>
      <c r="G502" s="21">
        <v>154.17099999999999</v>
      </c>
    </row>
    <row r="503" spans="1:7" ht="10.050000000000001" customHeight="1">
      <c r="A503" s="18" t="s">
        <v>1730</v>
      </c>
      <c r="B503" s="18" t="s">
        <v>413</v>
      </c>
      <c r="C503" s="19">
        <v>2019</v>
      </c>
      <c r="D503" s="18" t="s">
        <v>749</v>
      </c>
      <c r="E503" s="20">
        <v>8</v>
      </c>
      <c r="F503" s="21">
        <v>439.81200000000001</v>
      </c>
      <c r="G503" s="21">
        <v>189.88900000000001</v>
      </c>
    </row>
    <row r="504" spans="1:7" ht="10.050000000000001" customHeight="1">
      <c r="A504" s="18" t="s">
        <v>1730</v>
      </c>
      <c r="B504" s="18" t="s">
        <v>413</v>
      </c>
      <c r="C504" s="19">
        <v>2019</v>
      </c>
      <c r="D504" s="18" t="s">
        <v>749</v>
      </c>
      <c r="E504" s="20">
        <v>9</v>
      </c>
      <c r="F504" s="21">
        <v>304.00599999999997</v>
      </c>
      <c r="G504" s="21">
        <v>204.233</v>
      </c>
    </row>
    <row r="505" spans="1:7" ht="10.050000000000001" customHeight="1">
      <c r="A505" s="18" t="s">
        <v>1730</v>
      </c>
      <c r="B505" s="18" t="s">
        <v>413</v>
      </c>
      <c r="C505" s="19">
        <v>2019</v>
      </c>
      <c r="D505" s="18" t="s">
        <v>749</v>
      </c>
      <c r="E505" s="20">
        <v>10</v>
      </c>
      <c r="F505" s="21">
        <v>433.96899999999999</v>
      </c>
      <c r="G505" s="21">
        <v>277.84399999999999</v>
      </c>
    </row>
    <row r="506" spans="1:7" ht="10.050000000000001" customHeight="1">
      <c r="A506" s="18" t="s">
        <v>1730</v>
      </c>
      <c r="B506" s="18" t="s">
        <v>413</v>
      </c>
      <c r="C506" s="19">
        <v>2019</v>
      </c>
      <c r="D506" s="18" t="s">
        <v>749</v>
      </c>
      <c r="E506" s="20">
        <v>11</v>
      </c>
      <c r="F506" s="21">
        <v>322.39800000000002</v>
      </c>
      <c r="G506" s="21">
        <v>212.14099999999999</v>
      </c>
    </row>
    <row r="507" spans="1:7" ht="10.050000000000001" customHeight="1">
      <c r="A507" s="18" t="s">
        <v>1730</v>
      </c>
      <c r="B507" s="18" t="s">
        <v>413</v>
      </c>
      <c r="C507" s="19">
        <v>2019</v>
      </c>
      <c r="D507" s="18" t="s">
        <v>749</v>
      </c>
      <c r="E507" s="20">
        <v>12</v>
      </c>
      <c r="F507" s="21">
        <v>298.04300000000001</v>
      </c>
      <c r="G507" s="21">
        <v>216.83799999999999</v>
      </c>
    </row>
    <row r="508" spans="1:7" ht="10.050000000000001" customHeight="1">
      <c r="A508" s="18" t="s">
        <v>1730</v>
      </c>
      <c r="B508" s="18" t="s">
        <v>413</v>
      </c>
      <c r="C508" s="19">
        <v>2020</v>
      </c>
      <c r="D508" s="18" t="s">
        <v>749</v>
      </c>
      <c r="E508" s="20">
        <v>1</v>
      </c>
      <c r="F508" s="21">
        <v>362.23599999999999</v>
      </c>
      <c r="G508" s="21">
        <v>169.982</v>
      </c>
    </row>
    <row r="509" spans="1:7" ht="10.050000000000001" customHeight="1">
      <c r="A509" s="18" t="s">
        <v>1730</v>
      </c>
      <c r="B509" s="18" t="s">
        <v>413</v>
      </c>
      <c r="C509" s="19">
        <v>2020</v>
      </c>
      <c r="D509" s="18" t="s">
        <v>749</v>
      </c>
      <c r="E509" s="20">
        <v>2</v>
      </c>
      <c r="F509" s="21">
        <v>319.97300000000001</v>
      </c>
      <c r="G509" s="21">
        <v>113.60299999999999</v>
      </c>
    </row>
    <row r="510" spans="1:7" ht="10.050000000000001" customHeight="1">
      <c r="A510" s="18" t="s">
        <v>1730</v>
      </c>
      <c r="B510" s="18" t="s">
        <v>413</v>
      </c>
      <c r="C510" s="19">
        <v>2020</v>
      </c>
      <c r="D510" s="18" t="s">
        <v>749</v>
      </c>
      <c r="E510" s="20">
        <v>3</v>
      </c>
      <c r="F510" s="21">
        <v>404.94</v>
      </c>
      <c r="G510" s="21">
        <v>166.60300000000001</v>
      </c>
    </row>
    <row r="511" spans="1:7" ht="10.050000000000001" customHeight="1">
      <c r="A511" s="18" t="s">
        <v>1730</v>
      </c>
      <c r="B511" s="18" t="s">
        <v>413</v>
      </c>
      <c r="C511" s="19">
        <v>2020</v>
      </c>
      <c r="D511" s="18" t="s">
        <v>749</v>
      </c>
      <c r="E511" s="20">
        <v>4</v>
      </c>
      <c r="F511" s="21">
        <v>214.38800000000001</v>
      </c>
      <c r="G511" s="21">
        <v>125.92700000000001</v>
      </c>
    </row>
    <row r="512" spans="1:7" ht="10.050000000000001" customHeight="1">
      <c r="A512" s="18" t="s">
        <v>1730</v>
      </c>
      <c r="B512" s="18" t="s">
        <v>413</v>
      </c>
      <c r="C512" s="19">
        <v>2020</v>
      </c>
      <c r="D512" s="18" t="s">
        <v>749</v>
      </c>
      <c r="E512" s="20">
        <v>5</v>
      </c>
      <c r="F512" s="21">
        <v>226.97300000000001</v>
      </c>
      <c r="G512" s="21">
        <v>106.854</v>
      </c>
    </row>
    <row r="513" spans="1:7" ht="10.050000000000001" customHeight="1">
      <c r="A513" s="18" t="s">
        <v>1730</v>
      </c>
      <c r="B513" s="18" t="s">
        <v>413</v>
      </c>
      <c r="C513" s="19">
        <v>2020</v>
      </c>
      <c r="D513" s="18" t="s">
        <v>749</v>
      </c>
      <c r="E513" s="20">
        <v>6</v>
      </c>
      <c r="F513" s="21">
        <v>350.04500000000002</v>
      </c>
      <c r="G513" s="21">
        <v>102.309</v>
      </c>
    </row>
    <row r="514" spans="1:7" ht="10.050000000000001" customHeight="1">
      <c r="A514" s="18" t="s">
        <v>1730</v>
      </c>
      <c r="B514" s="18" t="s">
        <v>413</v>
      </c>
      <c r="C514" s="19">
        <v>2020</v>
      </c>
      <c r="D514" s="18" t="s">
        <v>750</v>
      </c>
      <c r="E514" s="20">
        <v>7</v>
      </c>
      <c r="F514" s="21">
        <v>271.58499999999998</v>
      </c>
      <c r="G514" s="21">
        <v>209.77799999999999</v>
      </c>
    </row>
    <row r="515" spans="1:7" ht="10.050000000000001" customHeight="1">
      <c r="A515" s="18" t="s">
        <v>1730</v>
      </c>
      <c r="B515" s="18" t="s">
        <v>413</v>
      </c>
      <c r="C515" s="19">
        <v>2020</v>
      </c>
      <c r="D515" s="18" t="s">
        <v>750</v>
      </c>
      <c r="E515" s="20">
        <v>8</v>
      </c>
      <c r="F515" s="21">
        <v>304.84899999999999</v>
      </c>
      <c r="G515" s="21">
        <v>110.624</v>
      </c>
    </row>
    <row r="516" spans="1:7" ht="10.050000000000001" customHeight="1">
      <c r="A516" s="18" t="s">
        <v>1730</v>
      </c>
      <c r="B516" s="18" t="s">
        <v>413</v>
      </c>
      <c r="C516" s="19">
        <v>2020</v>
      </c>
      <c r="D516" s="18" t="s">
        <v>750</v>
      </c>
      <c r="E516" s="20">
        <v>9</v>
      </c>
      <c r="F516" s="21">
        <v>310.76299999999998</v>
      </c>
      <c r="G516" s="21">
        <v>147.11099999999999</v>
      </c>
    </row>
    <row r="517" spans="1:7" ht="10.050000000000001" customHeight="1">
      <c r="A517" s="18" t="s">
        <v>1730</v>
      </c>
      <c r="B517" s="18" t="s">
        <v>413</v>
      </c>
      <c r="C517" s="19">
        <v>2020</v>
      </c>
      <c r="D517" s="18" t="s">
        <v>750</v>
      </c>
      <c r="E517" s="20">
        <v>10</v>
      </c>
      <c r="F517" s="21">
        <v>360.15</v>
      </c>
      <c r="G517" s="21">
        <v>119.602</v>
      </c>
    </row>
    <row r="518" spans="1:7" ht="10.050000000000001" customHeight="1">
      <c r="A518" s="18" t="s">
        <v>1730</v>
      </c>
      <c r="B518" s="18" t="s">
        <v>413</v>
      </c>
      <c r="C518" s="19">
        <v>2020</v>
      </c>
      <c r="D518" s="18" t="s">
        <v>750</v>
      </c>
      <c r="E518" s="20">
        <v>11</v>
      </c>
      <c r="F518" s="21">
        <v>376.5</v>
      </c>
      <c r="G518" s="21">
        <v>113.39700000000001</v>
      </c>
    </row>
    <row r="519" spans="1:7" ht="10.050000000000001" customHeight="1">
      <c r="A519" s="18" t="s">
        <v>1730</v>
      </c>
      <c r="B519" s="18" t="s">
        <v>413</v>
      </c>
      <c r="C519" s="19">
        <v>2020</v>
      </c>
      <c r="D519" s="18" t="s">
        <v>750</v>
      </c>
      <c r="E519" s="20">
        <v>12</v>
      </c>
      <c r="F519" s="21">
        <v>460.76400000000001</v>
      </c>
      <c r="G519" s="21">
        <v>199.28100000000001</v>
      </c>
    </row>
    <row r="520" spans="1:7" ht="10.050000000000001" customHeight="1">
      <c r="A520" s="18" t="s">
        <v>1730</v>
      </c>
      <c r="B520" s="18" t="s">
        <v>413</v>
      </c>
      <c r="C520" s="19">
        <v>2021</v>
      </c>
      <c r="D520" s="18" t="s">
        <v>750</v>
      </c>
      <c r="E520" s="20">
        <v>1</v>
      </c>
      <c r="F520" s="21">
        <v>420.68900000000002</v>
      </c>
      <c r="G520" s="21">
        <v>178.94200000000001</v>
      </c>
    </row>
    <row r="521" spans="1:7" ht="10.050000000000001" customHeight="1">
      <c r="A521" s="18" t="s">
        <v>1730</v>
      </c>
      <c r="B521" s="18" t="s">
        <v>413</v>
      </c>
      <c r="C521" s="19">
        <v>2021</v>
      </c>
      <c r="D521" s="18" t="s">
        <v>750</v>
      </c>
      <c r="E521" s="20">
        <v>2</v>
      </c>
      <c r="F521" s="21">
        <v>395.48899999999998</v>
      </c>
      <c r="G521" s="21">
        <v>107.559</v>
      </c>
    </row>
    <row r="522" spans="1:7" ht="10.050000000000001" customHeight="1">
      <c r="A522" s="18" t="s">
        <v>1730</v>
      </c>
      <c r="B522" s="18" t="s">
        <v>413</v>
      </c>
      <c r="C522" s="19">
        <v>2021</v>
      </c>
      <c r="D522" s="18" t="s">
        <v>750</v>
      </c>
      <c r="E522" s="20">
        <v>3</v>
      </c>
      <c r="F522" s="21">
        <v>535.85299999999995</v>
      </c>
      <c r="G522" s="21">
        <v>140.56</v>
      </c>
    </row>
    <row r="523" spans="1:7" ht="10.050000000000001" customHeight="1">
      <c r="A523" s="18" t="s">
        <v>1730</v>
      </c>
      <c r="B523" s="18" t="s">
        <v>413</v>
      </c>
      <c r="C523" s="19">
        <v>2021</v>
      </c>
      <c r="D523" s="18" t="s">
        <v>750</v>
      </c>
      <c r="E523" s="20">
        <v>4</v>
      </c>
      <c r="F523" s="21">
        <v>444.94099999999997</v>
      </c>
      <c r="G523" s="21">
        <v>145.41900000000001</v>
      </c>
    </row>
    <row r="524" spans="1:7" ht="10.050000000000001" customHeight="1">
      <c r="A524" s="18" t="s">
        <v>1730</v>
      </c>
      <c r="B524" s="18" t="s">
        <v>413</v>
      </c>
      <c r="C524" s="19">
        <v>2021</v>
      </c>
      <c r="D524" s="18" t="s">
        <v>750</v>
      </c>
      <c r="E524" s="20">
        <v>5</v>
      </c>
      <c r="F524" s="21">
        <v>320.67899999999997</v>
      </c>
      <c r="G524" s="21">
        <v>174.79</v>
      </c>
    </row>
    <row r="525" spans="1:7" ht="10.050000000000001" customHeight="1">
      <c r="A525" s="18" t="s">
        <v>1730</v>
      </c>
      <c r="B525" s="18" t="s">
        <v>413</v>
      </c>
      <c r="C525" s="19">
        <v>2021</v>
      </c>
      <c r="D525" s="18" t="s">
        <v>750</v>
      </c>
      <c r="E525" s="20">
        <v>6</v>
      </c>
      <c r="F525" s="21">
        <v>438.67</v>
      </c>
      <c r="G525" s="21">
        <v>151.16999999999999</v>
      </c>
    </row>
    <row r="526" spans="1:7" ht="10.050000000000001" customHeight="1">
      <c r="A526" s="18" t="s">
        <v>1730</v>
      </c>
      <c r="B526" s="18" t="s">
        <v>413</v>
      </c>
      <c r="C526" s="19">
        <v>2021</v>
      </c>
      <c r="D526" s="18" t="s">
        <v>751</v>
      </c>
      <c r="E526" s="20">
        <v>7</v>
      </c>
      <c r="F526" s="21">
        <v>385.71</v>
      </c>
      <c r="G526" s="21">
        <v>181.6</v>
      </c>
    </row>
    <row r="527" spans="1:7" ht="10.050000000000001" customHeight="1">
      <c r="A527" s="18" t="s">
        <v>1730</v>
      </c>
      <c r="B527" s="18" t="s">
        <v>413</v>
      </c>
      <c r="C527" s="19">
        <v>2021</v>
      </c>
      <c r="D527" s="18" t="s">
        <v>751</v>
      </c>
      <c r="E527" s="20">
        <v>8</v>
      </c>
      <c r="F527" s="21">
        <v>419.79399999999998</v>
      </c>
      <c r="G527" s="21">
        <v>185.82599999999999</v>
      </c>
    </row>
    <row r="528" spans="1:7" ht="10.050000000000001" customHeight="1">
      <c r="A528" s="18" t="s">
        <v>1730</v>
      </c>
      <c r="B528" s="18" t="s">
        <v>413</v>
      </c>
      <c r="C528" s="19">
        <v>2021</v>
      </c>
      <c r="D528" s="18" t="s">
        <v>751</v>
      </c>
      <c r="E528" s="20">
        <v>9</v>
      </c>
      <c r="F528" s="21">
        <v>441.8</v>
      </c>
      <c r="G528" s="21">
        <v>246.316</v>
      </c>
    </row>
    <row r="529" spans="1:7" ht="10.050000000000001" customHeight="1">
      <c r="A529" s="18" t="s">
        <v>1730</v>
      </c>
      <c r="B529" s="18" t="s">
        <v>413</v>
      </c>
      <c r="C529" s="19">
        <v>2021</v>
      </c>
      <c r="D529" s="18" t="s">
        <v>751</v>
      </c>
      <c r="E529" s="20">
        <v>10</v>
      </c>
      <c r="F529" s="21">
        <v>515.64800000000002</v>
      </c>
      <c r="G529" s="21">
        <v>225.798</v>
      </c>
    </row>
    <row r="530" spans="1:7" ht="10.050000000000001" customHeight="1">
      <c r="A530" s="18" t="s">
        <v>1730</v>
      </c>
      <c r="B530" s="18" t="s">
        <v>413</v>
      </c>
      <c r="C530" s="19">
        <v>2021</v>
      </c>
      <c r="D530" s="18" t="s">
        <v>751</v>
      </c>
      <c r="E530" s="20">
        <v>11</v>
      </c>
      <c r="F530" s="21">
        <v>546.49599999999998</v>
      </c>
      <c r="G530" s="21">
        <v>233.732</v>
      </c>
    </row>
    <row r="531" spans="1:7" ht="10.050000000000001" customHeight="1">
      <c r="A531" s="18" t="s">
        <v>1730</v>
      </c>
      <c r="B531" s="18" t="s">
        <v>413</v>
      </c>
      <c r="C531" s="19">
        <v>2021</v>
      </c>
      <c r="D531" s="18" t="s">
        <v>751</v>
      </c>
      <c r="E531" s="20">
        <v>12</v>
      </c>
      <c r="F531" s="21">
        <v>681.94600000000003</v>
      </c>
      <c r="G531" s="21">
        <v>280.39600000000002</v>
      </c>
    </row>
    <row r="532" spans="1:7" ht="10.050000000000001" customHeight="1">
      <c r="A532" s="18" t="s">
        <v>1730</v>
      </c>
      <c r="B532" s="18" t="s">
        <v>413</v>
      </c>
      <c r="C532" s="19">
        <v>2022</v>
      </c>
      <c r="D532" s="18" t="s">
        <v>751</v>
      </c>
      <c r="E532" s="20">
        <v>1</v>
      </c>
      <c r="F532" s="21">
        <v>691.49800000000005</v>
      </c>
      <c r="G532" s="21">
        <v>300.58800000000002</v>
      </c>
    </row>
    <row r="533" spans="1:7" ht="10.050000000000001" customHeight="1">
      <c r="A533" s="18" t="s">
        <v>1730</v>
      </c>
      <c r="B533" s="18" t="s">
        <v>413</v>
      </c>
      <c r="C533" s="19">
        <v>2022</v>
      </c>
      <c r="D533" s="18" t="s">
        <v>751</v>
      </c>
      <c r="E533" s="20">
        <v>2</v>
      </c>
      <c r="F533" s="21">
        <v>613.05999999999995</v>
      </c>
      <c r="G533" s="21">
        <v>282.34800000000001</v>
      </c>
    </row>
    <row r="534" spans="1:7" ht="10.050000000000001" customHeight="1">
      <c r="A534" s="18" t="s">
        <v>1730</v>
      </c>
      <c r="B534" s="18" t="s">
        <v>413</v>
      </c>
      <c r="C534" s="19">
        <v>2022</v>
      </c>
      <c r="D534" s="18" t="s">
        <v>751</v>
      </c>
      <c r="E534" s="20">
        <v>3</v>
      </c>
      <c r="F534" s="21">
        <v>719.62300000000005</v>
      </c>
      <c r="G534" s="21">
        <v>159.435</v>
      </c>
    </row>
    <row r="535" spans="1:7" ht="10.050000000000001" customHeight="1">
      <c r="A535" s="18" t="s">
        <v>1730</v>
      </c>
      <c r="B535" s="18" t="s">
        <v>413</v>
      </c>
      <c r="C535" s="19">
        <v>2022</v>
      </c>
      <c r="D535" s="18" t="s">
        <v>751</v>
      </c>
      <c r="E535" s="20">
        <v>4</v>
      </c>
      <c r="F535" s="21">
        <v>619.08100000000002</v>
      </c>
      <c r="G535" s="21">
        <v>323.774</v>
      </c>
    </row>
    <row r="536" spans="1:7" ht="10.050000000000001" customHeight="1">
      <c r="A536" s="18" t="s">
        <v>1730</v>
      </c>
      <c r="B536" s="18" t="s">
        <v>413</v>
      </c>
      <c r="C536" s="19">
        <v>2022</v>
      </c>
      <c r="D536" s="18" t="s">
        <v>751</v>
      </c>
      <c r="E536" s="20">
        <v>5</v>
      </c>
      <c r="F536" s="21">
        <v>363.41899999999998</v>
      </c>
      <c r="G536" s="21">
        <v>265.13499999999999</v>
      </c>
    </row>
    <row r="537" spans="1:7" ht="10.050000000000001" customHeight="1">
      <c r="A537" s="18" t="s">
        <v>1730</v>
      </c>
      <c r="B537" s="18" t="s">
        <v>413</v>
      </c>
      <c r="C537" s="19">
        <v>2022</v>
      </c>
      <c r="D537" s="18" t="s">
        <v>751</v>
      </c>
      <c r="E537" s="20">
        <v>6</v>
      </c>
      <c r="F537" s="21">
        <v>436.601</v>
      </c>
      <c r="G537" s="21">
        <v>187.054</v>
      </c>
    </row>
    <row r="538" spans="1:7" ht="10.050000000000001" customHeight="1">
      <c r="A538" s="18" t="s">
        <v>1730</v>
      </c>
      <c r="B538" s="18" t="s">
        <v>413</v>
      </c>
      <c r="C538" s="19">
        <v>2022</v>
      </c>
      <c r="D538" s="18" t="s">
        <v>752</v>
      </c>
      <c r="E538" s="20">
        <v>7</v>
      </c>
      <c r="F538" s="21">
        <v>437.94</v>
      </c>
      <c r="G538" s="21">
        <v>130.81399999999999</v>
      </c>
    </row>
    <row r="539" spans="1:7" ht="10.050000000000001" customHeight="1">
      <c r="A539" s="18" t="s">
        <v>1730</v>
      </c>
      <c r="B539" s="18" t="s">
        <v>413</v>
      </c>
      <c r="C539" s="19">
        <v>2022</v>
      </c>
      <c r="D539" s="18" t="s">
        <v>752</v>
      </c>
      <c r="E539" s="20">
        <v>8</v>
      </c>
      <c r="F539" s="21">
        <v>485.40600000000001</v>
      </c>
      <c r="G539" s="21">
        <v>297.30799999999999</v>
      </c>
    </row>
    <row r="540" spans="1:7" ht="10.050000000000001" customHeight="1">
      <c r="A540" s="18" t="s">
        <v>1730</v>
      </c>
      <c r="B540" s="18" t="s">
        <v>413</v>
      </c>
      <c r="C540" s="19">
        <v>2022</v>
      </c>
      <c r="D540" s="18" t="s">
        <v>752</v>
      </c>
      <c r="E540" s="20">
        <v>9</v>
      </c>
      <c r="F540" s="21">
        <v>526.202</v>
      </c>
      <c r="G540" s="21">
        <v>319.64600000000002</v>
      </c>
    </row>
    <row r="541" spans="1:7" ht="10.050000000000001" customHeight="1">
      <c r="A541" s="18" t="s">
        <v>1730</v>
      </c>
      <c r="B541" s="18" t="s">
        <v>413</v>
      </c>
      <c r="C541" s="19">
        <v>2022</v>
      </c>
      <c r="D541" s="18" t="s">
        <v>752</v>
      </c>
      <c r="E541" s="20">
        <v>10</v>
      </c>
      <c r="F541" s="21">
        <v>408.50299999999999</v>
      </c>
      <c r="G541" s="21">
        <v>279.22300000000001</v>
      </c>
    </row>
    <row r="542" spans="1:7" ht="10.050000000000001" customHeight="1">
      <c r="A542" s="18" t="s">
        <v>1730</v>
      </c>
      <c r="B542" s="18" t="s">
        <v>413</v>
      </c>
      <c r="C542" s="19">
        <v>2022</v>
      </c>
      <c r="D542" s="18" t="s">
        <v>752</v>
      </c>
      <c r="E542" s="20">
        <v>11</v>
      </c>
      <c r="F542" s="21">
        <v>527.33699999999999</v>
      </c>
      <c r="G542" s="21">
        <v>396.846</v>
      </c>
    </row>
    <row r="543" spans="1:7" ht="10.050000000000001" customHeight="1">
      <c r="A543" s="18" t="s">
        <v>1730</v>
      </c>
      <c r="B543" s="18" t="s">
        <v>413</v>
      </c>
      <c r="C543" s="19">
        <v>2022</v>
      </c>
      <c r="D543" s="18" t="s">
        <v>752</v>
      </c>
      <c r="E543" s="20">
        <v>12</v>
      </c>
      <c r="F543" s="21">
        <v>568.08600000000001</v>
      </c>
      <c r="G543" s="21">
        <v>272.26</v>
      </c>
    </row>
    <row r="544" spans="1:7" ht="10.050000000000001" customHeight="1">
      <c r="A544" s="18" t="s">
        <v>1730</v>
      </c>
      <c r="B544" s="18" t="s">
        <v>413</v>
      </c>
      <c r="C544" s="19">
        <v>2023</v>
      </c>
      <c r="D544" s="18" t="s">
        <v>752</v>
      </c>
      <c r="E544" s="20">
        <v>1</v>
      </c>
      <c r="F544" s="21">
        <v>615.32799999999997</v>
      </c>
      <c r="G544" s="21">
        <v>225.77199999999999</v>
      </c>
    </row>
    <row r="545" spans="1:7" ht="10.050000000000001" customHeight="1">
      <c r="A545" s="18" t="s">
        <v>1730</v>
      </c>
      <c r="B545" s="18" t="s">
        <v>413</v>
      </c>
      <c r="C545" s="19">
        <v>2023</v>
      </c>
      <c r="D545" s="18" t="s">
        <v>752</v>
      </c>
      <c r="E545" s="20">
        <v>2</v>
      </c>
      <c r="F545" s="21">
        <v>559.63400000000001</v>
      </c>
      <c r="G545" s="21">
        <v>180.518</v>
      </c>
    </row>
    <row r="546" spans="1:7" ht="10.050000000000001" customHeight="1">
      <c r="A546" s="18" t="s">
        <v>1730</v>
      </c>
      <c r="B546" s="18" t="s">
        <v>413</v>
      </c>
      <c r="C546" s="19">
        <v>2023</v>
      </c>
      <c r="D546" s="18" t="s">
        <v>752</v>
      </c>
      <c r="E546" s="20">
        <v>3</v>
      </c>
      <c r="F546" s="21">
        <v>577.346</v>
      </c>
      <c r="G546" s="21">
        <v>240.232</v>
      </c>
    </row>
    <row r="547" spans="1:7" ht="10.050000000000001" customHeight="1">
      <c r="A547" s="18" t="s">
        <v>1730</v>
      </c>
      <c r="B547" s="18" t="s">
        <v>413</v>
      </c>
      <c r="C547" s="19">
        <v>2023</v>
      </c>
      <c r="D547" s="18" t="s">
        <v>752</v>
      </c>
      <c r="E547" s="20">
        <v>4</v>
      </c>
      <c r="F547" s="21">
        <v>349.66</v>
      </c>
      <c r="G547" s="21">
        <v>211.072</v>
      </c>
    </row>
    <row r="548" spans="1:7" ht="10.050000000000001" customHeight="1">
      <c r="A548" s="18" t="s">
        <v>1730</v>
      </c>
      <c r="B548" s="18" t="s">
        <v>413</v>
      </c>
      <c r="C548" s="19">
        <v>2023</v>
      </c>
      <c r="D548" s="18" t="s">
        <v>752</v>
      </c>
      <c r="E548" s="20">
        <v>5</v>
      </c>
      <c r="F548" s="21">
        <v>418.161</v>
      </c>
      <c r="G548" s="21">
        <v>146.67099999999999</v>
      </c>
    </row>
    <row r="549" spans="1:7" ht="10.050000000000001" customHeight="1">
      <c r="A549" s="18" t="s">
        <v>1730</v>
      </c>
      <c r="B549" s="18" t="s">
        <v>413</v>
      </c>
      <c r="C549" s="19">
        <v>2023</v>
      </c>
      <c r="D549" s="18" t="s">
        <v>752</v>
      </c>
      <c r="E549" s="20">
        <v>6</v>
      </c>
      <c r="F549" s="21">
        <v>393.58800000000002</v>
      </c>
      <c r="G549" s="21">
        <v>214.38300000000001</v>
      </c>
    </row>
    <row r="550" spans="1:7" ht="10.050000000000001" customHeight="1">
      <c r="A550" s="18" t="s">
        <v>1730</v>
      </c>
      <c r="B550" s="18" t="s">
        <v>413</v>
      </c>
      <c r="C550" s="19">
        <v>2023</v>
      </c>
      <c r="D550" s="18" t="s">
        <v>753</v>
      </c>
      <c r="E550" s="20">
        <v>7</v>
      </c>
      <c r="F550" s="21">
        <v>450.34699999999998</v>
      </c>
      <c r="G550" s="21">
        <v>180.43600000000001</v>
      </c>
    </row>
    <row r="551" spans="1:7" ht="10.050000000000001" customHeight="1">
      <c r="A551" s="18" t="s">
        <v>1730</v>
      </c>
      <c r="B551" s="18" t="s">
        <v>413</v>
      </c>
      <c r="C551" s="19">
        <v>2023</v>
      </c>
      <c r="D551" s="18" t="s">
        <v>753</v>
      </c>
      <c r="E551" s="20">
        <v>8</v>
      </c>
      <c r="F551" s="21">
        <v>278.34399999999999</v>
      </c>
      <c r="G551" s="21">
        <v>156.49199999999999</v>
      </c>
    </row>
    <row r="552" spans="1:7" ht="10.050000000000001" customHeight="1">
      <c r="A552" s="18" t="s">
        <v>1730</v>
      </c>
      <c r="B552" s="18" t="s">
        <v>413</v>
      </c>
      <c r="C552" s="19">
        <v>2023</v>
      </c>
      <c r="D552" s="18" t="s">
        <v>753</v>
      </c>
      <c r="E552" s="20">
        <v>9</v>
      </c>
      <c r="F552" s="21">
        <v>623.73199999999997</v>
      </c>
      <c r="G552" s="21">
        <v>242.34</v>
      </c>
    </row>
    <row r="553" spans="1:7" ht="10.050000000000001" customHeight="1">
      <c r="A553" s="18" t="s">
        <v>1730</v>
      </c>
      <c r="B553" s="18" t="s">
        <v>413</v>
      </c>
      <c r="C553" s="19">
        <v>2023</v>
      </c>
      <c r="D553" s="18" t="s">
        <v>753</v>
      </c>
      <c r="E553" s="20">
        <v>10</v>
      </c>
      <c r="F553" s="21">
        <v>441.625</v>
      </c>
      <c r="G553" s="21">
        <v>249.655</v>
      </c>
    </row>
    <row r="554" spans="1:7" ht="10.050000000000001" customHeight="1">
      <c r="A554" s="18" t="s">
        <v>1730</v>
      </c>
      <c r="B554" s="18" t="s">
        <v>413</v>
      </c>
      <c r="C554" s="19">
        <v>2023</v>
      </c>
      <c r="D554" s="18" t="s">
        <v>753</v>
      </c>
      <c r="E554" s="20">
        <v>11</v>
      </c>
      <c r="F554" s="21">
        <v>366.88</v>
      </c>
      <c r="G554" s="21">
        <v>255.83500000000001</v>
      </c>
    </row>
    <row r="555" spans="1:7" ht="10.050000000000001" customHeight="1">
      <c r="A555" s="18" t="s">
        <v>1730</v>
      </c>
      <c r="B555" s="18" t="s">
        <v>413</v>
      </c>
      <c r="C555" s="19">
        <v>2023</v>
      </c>
      <c r="D555" s="18" t="s">
        <v>753</v>
      </c>
      <c r="E555" s="20">
        <v>12</v>
      </c>
      <c r="F555" s="21">
        <v>398.83100000000002</v>
      </c>
      <c r="G555" s="21">
        <v>214.404</v>
      </c>
    </row>
    <row r="556" spans="1:7" ht="10.050000000000001" customHeight="1">
      <c r="A556" s="18" t="s">
        <v>1730</v>
      </c>
      <c r="B556" s="18" t="s">
        <v>413</v>
      </c>
      <c r="C556" s="19">
        <v>2024</v>
      </c>
      <c r="D556" s="18" t="s">
        <v>753</v>
      </c>
      <c r="E556" s="20">
        <v>1</v>
      </c>
      <c r="F556" s="21">
        <v>636.39499999999998</v>
      </c>
      <c r="G556" s="21">
        <v>257.60899999999998</v>
      </c>
    </row>
    <row r="557" spans="1:7" ht="10.050000000000001" customHeight="1">
      <c r="A557" s="18" t="s">
        <v>1730</v>
      </c>
      <c r="B557" s="18" t="s">
        <v>413</v>
      </c>
      <c r="C557" s="19">
        <v>2024</v>
      </c>
      <c r="D557" s="18" t="s">
        <v>753</v>
      </c>
      <c r="E557" s="20">
        <v>2</v>
      </c>
      <c r="F557" s="21">
        <v>596.99</v>
      </c>
      <c r="G557" s="21">
        <v>229.43899999999999</v>
      </c>
    </row>
    <row r="558" spans="1:7" ht="10.050000000000001" customHeight="1">
      <c r="A558" s="18" t="s">
        <v>1730</v>
      </c>
      <c r="B558" s="18" t="s">
        <v>413</v>
      </c>
      <c r="C558" s="19">
        <v>2024</v>
      </c>
      <c r="D558" s="18" t="s">
        <v>753</v>
      </c>
      <c r="E558" s="20">
        <v>3</v>
      </c>
      <c r="F558" s="21">
        <v>666.02700000000004</v>
      </c>
      <c r="G558" s="21">
        <v>186.012</v>
      </c>
    </row>
    <row r="559" spans="1:7" ht="10.050000000000001" customHeight="1">
      <c r="A559" s="18" t="s">
        <v>1730</v>
      </c>
      <c r="B559" s="18" t="s">
        <v>413</v>
      </c>
      <c r="C559" s="19">
        <v>2024</v>
      </c>
      <c r="D559" s="18" t="s">
        <v>753</v>
      </c>
      <c r="E559" s="20">
        <v>4</v>
      </c>
      <c r="F559" s="21">
        <v>490.78899999999999</v>
      </c>
      <c r="G559" s="21">
        <v>208.143</v>
      </c>
    </row>
    <row r="560" spans="1:7" ht="10.050000000000001" customHeight="1">
      <c r="A560" s="18" t="s">
        <v>1730</v>
      </c>
      <c r="B560" s="18" t="s">
        <v>413</v>
      </c>
      <c r="C560" s="19">
        <v>2024</v>
      </c>
      <c r="D560" s="18" t="s">
        <v>753</v>
      </c>
      <c r="E560" s="20">
        <v>5</v>
      </c>
      <c r="F560" s="21">
        <v>526.32299999999998</v>
      </c>
      <c r="G560" s="21">
        <v>225.28</v>
      </c>
    </row>
    <row r="561" spans="1:7" ht="10.050000000000001" customHeight="1">
      <c r="A561" s="18" t="s">
        <v>1730</v>
      </c>
      <c r="B561" s="18" t="s">
        <v>413</v>
      </c>
      <c r="C561" s="19">
        <v>2024</v>
      </c>
      <c r="D561" s="18" t="s">
        <v>753</v>
      </c>
      <c r="E561" s="20">
        <v>6</v>
      </c>
      <c r="F561" s="21">
        <v>463.41800000000001</v>
      </c>
      <c r="G561" s="21">
        <v>284.80200000000002</v>
      </c>
    </row>
    <row r="562" spans="1:7" ht="10.050000000000001" customHeight="1">
      <c r="A562" s="18" t="s">
        <v>1730</v>
      </c>
      <c r="B562" s="18" t="s">
        <v>413</v>
      </c>
      <c r="C562" s="19">
        <v>2024</v>
      </c>
      <c r="D562" s="18" t="s">
        <v>754</v>
      </c>
      <c r="E562" s="20">
        <v>7</v>
      </c>
      <c r="F562" s="21">
        <v>782.18799999999999</v>
      </c>
      <c r="G562" s="21">
        <v>247.13399999999999</v>
      </c>
    </row>
    <row r="563" spans="1:7" ht="10.050000000000001" customHeight="1">
      <c r="A563" s="18" t="s">
        <v>1730</v>
      </c>
      <c r="B563" s="18" t="s">
        <v>413</v>
      </c>
      <c r="C563" s="19">
        <v>2024</v>
      </c>
      <c r="D563" s="18" t="s">
        <v>754</v>
      </c>
      <c r="E563" s="20">
        <v>8</v>
      </c>
      <c r="F563" s="21">
        <v>763.41800000000001</v>
      </c>
      <c r="G563" s="21">
        <v>248.67599999999999</v>
      </c>
    </row>
    <row r="564" spans="1:7" ht="10.050000000000001" customHeight="1">
      <c r="A564" s="18" t="s">
        <v>1730</v>
      </c>
      <c r="B564" s="18" t="s">
        <v>413</v>
      </c>
      <c r="C564" s="19">
        <v>2024</v>
      </c>
      <c r="D564" s="18" t="s">
        <v>754</v>
      </c>
      <c r="E564" s="20">
        <v>9</v>
      </c>
      <c r="F564" s="21">
        <v>774.70100000000002</v>
      </c>
      <c r="G564" s="21">
        <v>353.03500000000003</v>
      </c>
    </row>
    <row r="565" spans="1:7" ht="10.050000000000001" customHeight="1">
      <c r="A565" s="18" t="s">
        <v>1730</v>
      </c>
      <c r="B565" s="18" t="s">
        <v>413</v>
      </c>
      <c r="C565" s="19">
        <v>2024</v>
      </c>
      <c r="D565" s="18" t="s">
        <v>754</v>
      </c>
      <c r="E565" s="20">
        <v>10</v>
      </c>
      <c r="F565" s="21">
        <v>980.90499999999997</v>
      </c>
      <c r="G565" s="21">
        <v>285.70999999999998</v>
      </c>
    </row>
    <row r="566" spans="1:7" ht="10.050000000000001" customHeight="1">
      <c r="A566" s="18" t="s">
        <v>1730</v>
      </c>
      <c r="B566" s="18" t="s">
        <v>413</v>
      </c>
      <c r="C566" s="19">
        <v>2024</v>
      </c>
      <c r="D566" s="18" t="s">
        <v>754</v>
      </c>
      <c r="E566" s="20">
        <v>11</v>
      </c>
      <c r="F566" s="21">
        <v>700.89300000000003</v>
      </c>
      <c r="G566" s="21">
        <v>244.077</v>
      </c>
    </row>
    <row r="567" spans="1:7" ht="10.050000000000001" customHeight="1">
      <c r="A567" s="18" t="s">
        <v>1730</v>
      </c>
      <c r="B567" s="18" t="s">
        <v>413</v>
      </c>
      <c r="C567" s="19">
        <v>2024</v>
      </c>
      <c r="D567" s="18" t="s">
        <v>754</v>
      </c>
      <c r="E567" s="20">
        <v>12</v>
      </c>
      <c r="F567" s="21">
        <v>668.375</v>
      </c>
      <c r="G567" s="21">
        <v>284.08199999999999</v>
      </c>
    </row>
    <row r="568" spans="1:7" ht="10.050000000000001" customHeight="1">
      <c r="A568" s="18" t="s">
        <v>1730</v>
      </c>
      <c r="B568" s="18" t="s">
        <v>392</v>
      </c>
      <c r="C568" s="19">
        <v>2000</v>
      </c>
      <c r="D568" s="18" t="s">
        <v>1706</v>
      </c>
      <c r="E568" s="20">
        <v>7</v>
      </c>
      <c r="F568" s="21">
        <v>8662.7000000000007</v>
      </c>
      <c r="G568" s="21">
        <v>3914.7</v>
      </c>
    </row>
    <row r="569" spans="1:7" ht="10.050000000000001" customHeight="1">
      <c r="A569" s="18" t="s">
        <v>1730</v>
      </c>
      <c r="B569" s="18" t="s">
        <v>392</v>
      </c>
      <c r="C569" s="19">
        <v>2000</v>
      </c>
      <c r="D569" s="18" t="s">
        <v>1706</v>
      </c>
      <c r="E569" s="20">
        <v>8</v>
      </c>
      <c r="F569" s="21">
        <v>10858.4</v>
      </c>
      <c r="G569" s="21">
        <v>3183.8</v>
      </c>
    </row>
    <row r="570" spans="1:7" ht="10.050000000000001" customHeight="1">
      <c r="A570" s="18" t="s">
        <v>1730</v>
      </c>
      <c r="B570" s="18" t="s">
        <v>392</v>
      </c>
      <c r="C570" s="19">
        <v>2000</v>
      </c>
      <c r="D570" s="18" t="s">
        <v>1706</v>
      </c>
      <c r="E570" s="20">
        <v>9</v>
      </c>
      <c r="F570" s="21">
        <v>10696.1</v>
      </c>
      <c r="G570" s="21">
        <v>3296.6</v>
      </c>
    </row>
    <row r="571" spans="1:7" ht="10.050000000000001" customHeight="1">
      <c r="A571" s="18" t="s">
        <v>1730</v>
      </c>
      <c r="B571" s="18" t="s">
        <v>392</v>
      </c>
      <c r="C571" s="19">
        <v>2000</v>
      </c>
      <c r="D571" s="18" t="s">
        <v>1706</v>
      </c>
      <c r="E571" s="20">
        <v>10</v>
      </c>
      <c r="F571" s="21">
        <v>12630.6</v>
      </c>
      <c r="G571" s="21">
        <v>2545.3000000000002</v>
      </c>
    </row>
    <row r="572" spans="1:7" ht="10.050000000000001" customHeight="1">
      <c r="A572" s="18" t="s">
        <v>1730</v>
      </c>
      <c r="B572" s="18" t="s">
        <v>392</v>
      </c>
      <c r="C572" s="19">
        <v>2000</v>
      </c>
      <c r="D572" s="18" t="s">
        <v>1706</v>
      </c>
      <c r="E572" s="20">
        <v>11</v>
      </c>
      <c r="F572" s="21">
        <v>14947.1</v>
      </c>
      <c r="G572" s="21">
        <v>4200.8999999999996</v>
      </c>
    </row>
    <row r="573" spans="1:7" ht="10.050000000000001" customHeight="1">
      <c r="A573" s="18" t="s">
        <v>1730</v>
      </c>
      <c r="B573" s="18" t="s">
        <v>392</v>
      </c>
      <c r="C573" s="19">
        <v>2000</v>
      </c>
      <c r="D573" s="18" t="s">
        <v>1706</v>
      </c>
      <c r="E573" s="20">
        <v>12</v>
      </c>
      <c r="F573" s="21">
        <v>18166.5</v>
      </c>
      <c r="G573" s="21">
        <v>3462.3</v>
      </c>
    </row>
    <row r="574" spans="1:7" ht="10.050000000000001" customHeight="1">
      <c r="A574" s="18" t="s">
        <v>1730</v>
      </c>
      <c r="B574" s="18" t="s">
        <v>392</v>
      </c>
      <c r="C574" s="19">
        <v>2001</v>
      </c>
      <c r="D574" s="18" t="s">
        <v>1706</v>
      </c>
      <c r="E574" s="20">
        <v>1</v>
      </c>
      <c r="F574" s="21">
        <v>18078.099999999999</v>
      </c>
      <c r="G574" s="21">
        <v>4850.1000000000004</v>
      </c>
    </row>
    <row r="575" spans="1:7" ht="10.050000000000001" customHeight="1">
      <c r="A575" s="18" t="s">
        <v>1730</v>
      </c>
      <c r="B575" s="18" t="s">
        <v>392</v>
      </c>
      <c r="C575" s="19">
        <v>2001</v>
      </c>
      <c r="D575" s="18" t="s">
        <v>1706</v>
      </c>
      <c r="E575" s="20">
        <v>2</v>
      </c>
      <c r="F575" s="21">
        <v>12758.1</v>
      </c>
      <c r="G575" s="21">
        <v>5257.4</v>
      </c>
    </row>
    <row r="576" spans="1:7" ht="10.050000000000001" customHeight="1">
      <c r="A576" s="18" t="s">
        <v>1730</v>
      </c>
      <c r="B576" s="18" t="s">
        <v>392</v>
      </c>
      <c r="C576" s="19">
        <v>2001</v>
      </c>
      <c r="D576" s="18" t="s">
        <v>1706</v>
      </c>
      <c r="E576" s="20">
        <v>3</v>
      </c>
      <c r="F576" s="21">
        <v>14554</v>
      </c>
      <c r="G576" s="21">
        <v>4869.3999999999996</v>
      </c>
    </row>
    <row r="577" spans="1:7" ht="10.050000000000001" customHeight="1">
      <c r="A577" s="18" t="s">
        <v>1730</v>
      </c>
      <c r="B577" s="18" t="s">
        <v>392</v>
      </c>
      <c r="C577" s="19">
        <v>2001</v>
      </c>
      <c r="D577" s="18" t="s">
        <v>1706</v>
      </c>
      <c r="E577" s="20">
        <v>4</v>
      </c>
      <c r="F577" s="21">
        <v>15882.3</v>
      </c>
      <c r="G577" s="21">
        <v>4146</v>
      </c>
    </row>
    <row r="578" spans="1:7" ht="10.050000000000001" customHeight="1">
      <c r="A578" s="18" t="s">
        <v>1730</v>
      </c>
      <c r="B578" s="18" t="s">
        <v>392</v>
      </c>
      <c r="C578" s="19">
        <v>2001</v>
      </c>
      <c r="D578" s="18" t="s">
        <v>1706</v>
      </c>
      <c r="E578" s="20">
        <v>5</v>
      </c>
      <c r="F578" s="21">
        <v>16233.6</v>
      </c>
      <c r="G578" s="21">
        <v>3745.8</v>
      </c>
    </row>
    <row r="579" spans="1:7" ht="10.050000000000001" customHeight="1">
      <c r="A579" s="18" t="s">
        <v>1730</v>
      </c>
      <c r="B579" s="18" t="s">
        <v>392</v>
      </c>
      <c r="C579" s="19">
        <v>2001</v>
      </c>
      <c r="D579" s="18" t="s">
        <v>1706</v>
      </c>
      <c r="E579" s="20">
        <v>6</v>
      </c>
      <c r="F579" s="21">
        <v>14567.8</v>
      </c>
      <c r="G579" s="21">
        <v>5551.6</v>
      </c>
    </row>
    <row r="580" spans="1:7" ht="10.050000000000001" customHeight="1">
      <c r="A580" s="18" t="s">
        <v>1730</v>
      </c>
      <c r="B580" s="18" t="s">
        <v>392</v>
      </c>
      <c r="C580" s="19">
        <v>2001</v>
      </c>
      <c r="D580" s="18" t="s">
        <v>1708</v>
      </c>
      <c r="E580" s="20">
        <v>7</v>
      </c>
      <c r="F580" s="21">
        <v>16787.8</v>
      </c>
      <c r="G580" s="21">
        <v>3944.2</v>
      </c>
    </row>
    <row r="581" spans="1:7" ht="10.050000000000001" customHeight="1">
      <c r="A581" s="18" t="s">
        <v>1730</v>
      </c>
      <c r="B581" s="18" t="s">
        <v>392</v>
      </c>
      <c r="C581" s="19">
        <v>2001</v>
      </c>
      <c r="D581" s="18" t="s">
        <v>1708</v>
      </c>
      <c r="E581" s="20">
        <v>8</v>
      </c>
      <c r="F581" s="21">
        <v>22679</v>
      </c>
      <c r="G581" s="21">
        <v>3316.3</v>
      </c>
    </row>
    <row r="582" spans="1:7" ht="10.050000000000001" customHeight="1">
      <c r="A582" s="18" t="s">
        <v>1730</v>
      </c>
      <c r="B582" s="18" t="s">
        <v>392</v>
      </c>
      <c r="C582" s="19">
        <v>2001</v>
      </c>
      <c r="D582" s="18" t="s">
        <v>1708</v>
      </c>
      <c r="E582" s="20">
        <v>9</v>
      </c>
      <c r="F582" s="21">
        <v>16352.9</v>
      </c>
      <c r="G582" s="21">
        <v>4561.3</v>
      </c>
    </row>
    <row r="583" spans="1:7" ht="10.050000000000001" customHeight="1">
      <c r="A583" s="18" t="s">
        <v>1730</v>
      </c>
      <c r="B583" s="18" t="s">
        <v>392</v>
      </c>
      <c r="C583" s="19">
        <v>2001</v>
      </c>
      <c r="D583" s="18" t="s">
        <v>1708</v>
      </c>
      <c r="E583" s="20">
        <v>10</v>
      </c>
      <c r="F583" s="21">
        <v>15543.4</v>
      </c>
      <c r="G583" s="21">
        <v>3480.3</v>
      </c>
    </row>
    <row r="584" spans="1:7" ht="10.050000000000001" customHeight="1">
      <c r="A584" s="18" t="s">
        <v>1730</v>
      </c>
      <c r="B584" s="18" t="s">
        <v>392</v>
      </c>
      <c r="C584" s="19">
        <v>2001</v>
      </c>
      <c r="D584" s="18" t="s">
        <v>1708</v>
      </c>
      <c r="E584" s="20">
        <v>11</v>
      </c>
      <c r="F584" s="21">
        <v>15924.1</v>
      </c>
      <c r="G584" s="21">
        <v>4624.3999999999996</v>
      </c>
    </row>
    <row r="585" spans="1:7" ht="10.050000000000001" customHeight="1">
      <c r="A585" s="18" t="s">
        <v>1730</v>
      </c>
      <c r="B585" s="18" t="s">
        <v>392</v>
      </c>
      <c r="C585" s="19">
        <v>2001</v>
      </c>
      <c r="D585" s="18" t="s">
        <v>1708</v>
      </c>
      <c r="E585" s="20">
        <v>12</v>
      </c>
      <c r="F585" s="21">
        <v>17267.5</v>
      </c>
      <c r="G585" s="21">
        <v>5463.2</v>
      </c>
    </row>
    <row r="586" spans="1:7" ht="10.050000000000001" customHeight="1">
      <c r="A586" s="18" t="s">
        <v>1730</v>
      </c>
      <c r="B586" s="18" t="s">
        <v>392</v>
      </c>
      <c r="C586" s="19">
        <v>2002</v>
      </c>
      <c r="D586" s="18" t="s">
        <v>1708</v>
      </c>
      <c r="E586" s="20">
        <v>1</v>
      </c>
      <c r="F586" s="21">
        <v>19269.400000000001</v>
      </c>
      <c r="G586" s="21">
        <v>5157.1000000000004</v>
      </c>
    </row>
    <row r="587" spans="1:7" ht="10.050000000000001" customHeight="1">
      <c r="A587" s="18" t="s">
        <v>1730</v>
      </c>
      <c r="B587" s="18" t="s">
        <v>392</v>
      </c>
      <c r="C587" s="19">
        <v>2002</v>
      </c>
      <c r="D587" s="18" t="s">
        <v>1708</v>
      </c>
      <c r="E587" s="20">
        <v>2</v>
      </c>
      <c r="F587" s="21">
        <v>18276.2</v>
      </c>
      <c r="G587" s="21">
        <v>4492.8999999999996</v>
      </c>
    </row>
    <row r="588" spans="1:7" ht="10.050000000000001" customHeight="1">
      <c r="A588" s="18" t="s">
        <v>1730</v>
      </c>
      <c r="B588" s="18" t="s">
        <v>392</v>
      </c>
      <c r="C588" s="19">
        <v>2002</v>
      </c>
      <c r="D588" s="18" t="s">
        <v>1708</v>
      </c>
      <c r="E588" s="20">
        <v>3</v>
      </c>
      <c r="F588" s="21">
        <v>19981.8</v>
      </c>
      <c r="G588" s="21">
        <v>4450</v>
      </c>
    </row>
    <row r="589" spans="1:7" ht="10.050000000000001" customHeight="1">
      <c r="A589" s="18" t="s">
        <v>1730</v>
      </c>
      <c r="B589" s="18" t="s">
        <v>392</v>
      </c>
      <c r="C589" s="19">
        <v>2002</v>
      </c>
      <c r="D589" s="18" t="s">
        <v>1708</v>
      </c>
      <c r="E589" s="20">
        <v>4</v>
      </c>
      <c r="F589" s="21">
        <v>16775.400000000001</v>
      </c>
      <c r="G589" s="21">
        <v>6034.6</v>
      </c>
    </row>
    <row r="590" spans="1:7" ht="10.050000000000001" customHeight="1">
      <c r="A590" s="18" t="s">
        <v>1730</v>
      </c>
      <c r="B590" s="18" t="s">
        <v>392</v>
      </c>
      <c r="C590" s="19">
        <v>2002</v>
      </c>
      <c r="D590" s="18" t="s">
        <v>1708</v>
      </c>
      <c r="E590" s="20">
        <v>5</v>
      </c>
      <c r="F590" s="21">
        <v>16847.099999999999</v>
      </c>
      <c r="G590" s="21">
        <v>4946.5</v>
      </c>
    </row>
    <row r="591" spans="1:7" ht="10.050000000000001" customHeight="1">
      <c r="A591" s="18" t="s">
        <v>1730</v>
      </c>
      <c r="B591" s="18" t="s">
        <v>392</v>
      </c>
      <c r="C591" s="19">
        <v>2002</v>
      </c>
      <c r="D591" s="18" t="s">
        <v>1708</v>
      </c>
      <c r="E591" s="20">
        <v>6</v>
      </c>
      <c r="F591" s="21">
        <v>13374.3</v>
      </c>
      <c r="G591" s="21">
        <v>4915</v>
      </c>
    </row>
    <row r="592" spans="1:7" ht="10.050000000000001" customHeight="1">
      <c r="A592" s="18" t="s">
        <v>1730</v>
      </c>
      <c r="B592" s="18" t="s">
        <v>392</v>
      </c>
      <c r="C592" s="19">
        <v>2002</v>
      </c>
      <c r="D592" s="18" t="s">
        <v>1709</v>
      </c>
      <c r="E592" s="20">
        <v>7</v>
      </c>
      <c r="F592" s="21">
        <v>13643.2</v>
      </c>
      <c r="G592" s="21">
        <v>5959.4</v>
      </c>
    </row>
    <row r="593" spans="1:7" ht="10.050000000000001" customHeight="1">
      <c r="A593" s="18" t="s">
        <v>1730</v>
      </c>
      <c r="B593" s="18" t="s">
        <v>392</v>
      </c>
      <c r="C593" s="19">
        <v>2002</v>
      </c>
      <c r="D593" s="18" t="s">
        <v>1709</v>
      </c>
      <c r="E593" s="20">
        <v>8</v>
      </c>
      <c r="F593" s="21">
        <v>15019.7</v>
      </c>
      <c r="G593" s="21">
        <v>5167.3999999999996</v>
      </c>
    </row>
    <row r="594" spans="1:7" ht="10.050000000000001" customHeight="1">
      <c r="A594" s="18" t="s">
        <v>1730</v>
      </c>
      <c r="B594" s="18" t="s">
        <v>392</v>
      </c>
      <c r="C594" s="19">
        <v>2002</v>
      </c>
      <c r="D594" s="18" t="s">
        <v>1709</v>
      </c>
      <c r="E594" s="20">
        <v>9</v>
      </c>
      <c r="F594" s="21">
        <v>12576.4</v>
      </c>
      <c r="G594" s="21">
        <v>5498.5</v>
      </c>
    </row>
    <row r="595" spans="1:7" ht="10.050000000000001" customHeight="1">
      <c r="A595" s="18" t="s">
        <v>1730</v>
      </c>
      <c r="B595" s="18" t="s">
        <v>392</v>
      </c>
      <c r="C595" s="19">
        <v>2002</v>
      </c>
      <c r="D595" s="18" t="s">
        <v>1709</v>
      </c>
      <c r="E595" s="20">
        <v>10</v>
      </c>
      <c r="F595" s="21">
        <v>14341.9</v>
      </c>
      <c r="G595" s="21">
        <v>4186.3</v>
      </c>
    </row>
    <row r="596" spans="1:7" ht="10.050000000000001" customHeight="1">
      <c r="A596" s="18" t="s">
        <v>1730</v>
      </c>
      <c r="B596" s="18" t="s">
        <v>392</v>
      </c>
      <c r="C596" s="19">
        <v>2002</v>
      </c>
      <c r="D596" s="18" t="s">
        <v>1709</v>
      </c>
      <c r="E596" s="20">
        <v>11</v>
      </c>
      <c r="F596" s="21">
        <v>11308.4</v>
      </c>
      <c r="G596" s="21">
        <v>5287.9</v>
      </c>
    </row>
    <row r="597" spans="1:7" ht="10.050000000000001" customHeight="1">
      <c r="A597" s="18" t="s">
        <v>1730</v>
      </c>
      <c r="B597" s="18" t="s">
        <v>392</v>
      </c>
      <c r="C597" s="19">
        <v>2002</v>
      </c>
      <c r="D597" s="18" t="s">
        <v>1709</v>
      </c>
      <c r="E597" s="20">
        <v>12</v>
      </c>
      <c r="F597" s="21">
        <v>13466.9</v>
      </c>
      <c r="G597" s="21">
        <v>5541.9</v>
      </c>
    </row>
    <row r="598" spans="1:7" ht="10.050000000000001" customHeight="1">
      <c r="A598" s="18" t="s">
        <v>1730</v>
      </c>
      <c r="B598" s="18" t="s">
        <v>392</v>
      </c>
      <c r="C598" s="19">
        <v>2003</v>
      </c>
      <c r="D598" s="18" t="s">
        <v>1709</v>
      </c>
      <c r="E598" s="20">
        <v>1</v>
      </c>
      <c r="F598" s="21">
        <v>13637.8</v>
      </c>
      <c r="G598" s="21">
        <v>4544.3999999999996</v>
      </c>
    </row>
    <row r="599" spans="1:7" ht="10.050000000000001" customHeight="1">
      <c r="A599" s="18" t="s">
        <v>1730</v>
      </c>
      <c r="B599" s="18" t="s">
        <v>392</v>
      </c>
      <c r="C599" s="19">
        <v>2003</v>
      </c>
      <c r="D599" s="18" t="s">
        <v>1709</v>
      </c>
      <c r="E599" s="20">
        <v>2</v>
      </c>
      <c r="F599" s="21">
        <v>12831.2</v>
      </c>
      <c r="G599" s="21">
        <v>5071.7</v>
      </c>
    </row>
    <row r="600" spans="1:7" ht="10.050000000000001" customHeight="1">
      <c r="A600" s="18" t="s">
        <v>1730</v>
      </c>
      <c r="B600" s="18" t="s">
        <v>392</v>
      </c>
      <c r="C600" s="19">
        <v>2003</v>
      </c>
      <c r="D600" s="18" t="s">
        <v>1709</v>
      </c>
      <c r="E600" s="20">
        <v>3</v>
      </c>
      <c r="F600" s="21">
        <v>10284.5</v>
      </c>
      <c r="G600" s="21">
        <v>5255.5</v>
      </c>
    </row>
    <row r="601" spans="1:7" ht="10.050000000000001" customHeight="1">
      <c r="A601" s="18" t="s">
        <v>1730</v>
      </c>
      <c r="B601" s="18" t="s">
        <v>392</v>
      </c>
      <c r="C601" s="19">
        <v>2003</v>
      </c>
      <c r="D601" s="18" t="s">
        <v>1709</v>
      </c>
      <c r="E601" s="20">
        <v>4</v>
      </c>
      <c r="F601" s="21">
        <v>12153.5</v>
      </c>
      <c r="G601" s="21">
        <v>5596.5</v>
      </c>
    </row>
    <row r="602" spans="1:7" ht="10.050000000000001" customHeight="1">
      <c r="A602" s="18" t="s">
        <v>1730</v>
      </c>
      <c r="B602" s="18" t="s">
        <v>392</v>
      </c>
      <c r="C602" s="19">
        <v>2003</v>
      </c>
      <c r="D602" s="18" t="s">
        <v>1709</v>
      </c>
      <c r="E602" s="20">
        <v>5</v>
      </c>
      <c r="F602" s="21">
        <v>10881.4</v>
      </c>
      <c r="G602" s="21">
        <v>4487.3</v>
      </c>
    </row>
    <row r="603" spans="1:7" ht="10.050000000000001" customHeight="1">
      <c r="A603" s="18" t="s">
        <v>1730</v>
      </c>
      <c r="B603" s="18" t="s">
        <v>392</v>
      </c>
      <c r="C603" s="19">
        <v>2003</v>
      </c>
      <c r="D603" s="18" t="s">
        <v>1709</v>
      </c>
      <c r="E603" s="20">
        <v>6</v>
      </c>
      <c r="F603" s="21">
        <v>9748.5</v>
      </c>
      <c r="G603" s="21">
        <v>4212.6000000000004</v>
      </c>
    </row>
    <row r="604" spans="1:7" ht="10.050000000000001" customHeight="1">
      <c r="A604" s="18" t="s">
        <v>1730</v>
      </c>
      <c r="B604" s="18" t="s">
        <v>392</v>
      </c>
      <c r="C604" s="19">
        <v>2003</v>
      </c>
      <c r="D604" s="18" t="s">
        <v>1707</v>
      </c>
      <c r="E604" s="20">
        <v>7</v>
      </c>
      <c r="F604" s="21">
        <v>9690.7000000000007</v>
      </c>
      <c r="G604" s="21">
        <v>4449.5</v>
      </c>
    </row>
    <row r="605" spans="1:7" ht="10.050000000000001" customHeight="1">
      <c r="A605" s="18" t="s">
        <v>1730</v>
      </c>
      <c r="B605" s="18" t="s">
        <v>392</v>
      </c>
      <c r="C605" s="19">
        <v>2003</v>
      </c>
      <c r="D605" s="18" t="s">
        <v>1707</v>
      </c>
      <c r="E605" s="20">
        <v>8</v>
      </c>
      <c r="F605" s="21">
        <v>9042.2000000000007</v>
      </c>
      <c r="G605" s="21">
        <v>4557.8999999999996</v>
      </c>
    </row>
    <row r="606" spans="1:7" ht="10.050000000000001" customHeight="1">
      <c r="A606" s="18" t="s">
        <v>1730</v>
      </c>
      <c r="B606" s="18" t="s">
        <v>392</v>
      </c>
      <c r="C606" s="19">
        <v>2003</v>
      </c>
      <c r="D606" s="18" t="s">
        <v>1707</v>
      </c>
      <c r="E606" s="20">
        <v>9</v>
      </c>
      <c r="F606" s="21">
        <v>10802.8</v>
      </c>
      <c r="G606" s="21">
        <v>3552.5</v>
      </c>
    </row>
    <row r="607" spans="1:7" ht="10.050000000000001" customHeight="1">
      <c r="A607" s="18" t="s">
        <v>1730</v>
      </c>
      <c r="B607" s="18" t="s">
        <v>392</v>
      </c>
      <c r="C607" s="19">
        <v>2003</v>
      </c>
      <c r="D607" s="18" t="s">
        <v>1707</v>
      </c>
      <c r="E607" s="20">
        <v>10</v>
      </c>
      <c r="F607" s="21">
        <v>10278.5</v>
      </c>
      <c r="G607" s="21">
        <v>3728.4</v>
      </c>
    </row>
    <row r="608" spans="1:7" ht="10.050000000000001" customHeight="1">
      <c r="A608" s="18" t="s">
        <v>1730</v>
      </c>
      <c r="B608" s="18" t="s">
        <v>392</v>
      </c>
      <c r="C608" s="19">
        <v>2003</v>
      </c>
      <c r="D608" s="18" t="s">
        <v>1707</v>
      </c>
      <c r="E608" s="20">
        <v>11</v>
      </c>
      <c r="F608" s="21">
        <v>9703.9</v>
      </c>
      <c r="G608" s="21">
        <v>5119.8</v>
      </c>
    </row>
    <row r="609" spans="1:7" ht="10.050000000000001" customHeight="1">
      <c r="A609" s="18" t="s">
        <v>1730</v>
      </c>
      <c r="B609" s="18" t="s">
        <v>392</v>
      </c>
      <c r="C609" s="19">
        <v>2003</v>
      </c>
      <c r="D609" s="18" t="s">
        <v>1707</v>
      </c>
      <c r="E609" s="20">
        <v>12</v>
      </c>
      <c r="F609" s="21">
        <v>11346.8</v>
      </c>
      <c r="G609" s="21">
        <v>3936.8</v>
      </c>
    </row>
    <row r="610" spans="1:7" ht="10.050000000000001" customHeight="1">
      <c r="A610" s="18" t="s">
        <v>1730</v>
      </c>
      <c r="B610" s="18" t="s">
        <v>392</v>
      </c>
      <c r="C610" s="19">
        <v>2004</v>
      </c>
      <c r="D610" s="18" t="s">
        <v>1707</v>
      </c>
      <c r="E610" s="20">
        <v>1</v>
      </c>
      <c r="F610" s="21">
        <v>8568.1</v>
      </c>
      <c r="G610" s="21">
        <v>3903.4</v>
      </c>
    </row>
    <row r="611" spans="1:7" ht="10.050000000000001" customHeight="1">
      <c r="A611" s="18" t="s">
        <v>1730</v>
      </c>
      <c r="B611" s="18" t="s">
        <v>392</v>
      </c>
      <c r="C611" s="19">
        <v>2004</v>
      </c>
      <c r="D611" s="18" t="s">
        <v>1707</v>
      </c>
      <c r="E611" s="20">
        <v>2</v>
      </c>
      <c r="F611" s="21">
        <v>8184.8</v>
      </c>
      <c r="G611" s="21">
        <v>2734</v>
      </c>
    </row>
    <row r="612" spans="1:7" ht="10.050000000000001" customHeight="1">
      <c r="A612" s="18" t="s">
        <v>1730</v>
      </c>
      <c r="B612" s="18" t="s">
        <v>392</v>
      </c>
      <c r="C612" s="19">
        <v>2004</v>
      </c>
      <c r="D612" s="18" t="s">
        <v>1707</v>
      </c>
      <c r="E612" s="20">
        <v>3</v>
      </c>
      <c r="F612" s="21">
        <v>8026.3</v>
      </c>
      <c r="G612" s="21">
        <v>2672</v>
      </c>
    </row>
    <row r="613" spans="1:7" ht="10.050000000000001" customHeight="1">
      <c r="A613" s="18" t="s">
        <v>1730</v>
      </c>
      <c r="B613" s="18" t="s">
        <v>392</v>
      </c>
      <c r="C613" s="19">
        <v>2004</v>
      </c>
      <c r="D613" s="18" t="s">
        <v>1707</v>
      </c>
      <c r="E613" s="20">
        <v>4</v>
      </c>
      <c r="F613" s="21">
        <v>7428.9</v>
      </c>
      <c r="G613" s="21">
        <v>3012.8</v>
      </c>
    </row>
    <row r="614" spans="1:7" ht="10.050000000000001" customHeight="1">
      <c r="A614" s="18" t="s">
        <v>1730</v>
      </c>
      <c r="B614" s="18" t="s">
        <v>392</v>
      </c>
      <c r="C614" s="19">
        <v>2004</v>
      </c>
      <c r="D614" s="18" t="s">
        <v>1707</v>
      </c>
      <c r="E614" s="20">
        <v>5</v>
      </c>
      <c r="F614" s="21">
        <v>6312</v>
      </c>
      <c r="G614" s="21">
        <v>2205</v>
      </c>
    </row>
    <row r="615" spans="1:7" ht="10.050000000000001" customHeight="1">
      <c r="A615" s="18" t="s">
        <v>1730</v>
      </c>
      <c r="B615" s="18" t="s">
        <v>392</v>
      </c>
      <c r="C615" s="19">
        <v>2004</v>
      </c>
      <c r="D615" s="18" t="s">
        <v>1707</v>
      </c>
      <c r="E615" s="20">
        <v>6</v>
      </c>
      <c r="F615" s="21">
        <v>6094.4</v>
      </c>
      <c r="G615" s="21">
        <v>4434.5</v>
      </c>
    </row>
    <row r="616" spans="1:7" ht="10.050000000000001" customHeight="1">
      <c r="A616" s="18" t="s">
        <v>1730</v>
      </c>
      <c r="B616" s="18" t="s">
        <v>392</v>
      </c>
      <c r="C616" s="19">
        <v>2004</v>
      </c>
      <c r="D616" s="18" t="s">
        <v>1710</v>
      </c>
      <c r="E616" s="20">
        <v>7</v>
      </c>
      <c r="F616" s="21">
        <v>5520.2</v>
      </c>
      <c r="G616" s="21">
        <v>4105.1000000000004</v>
      </c>
    </row>
    <row r="617" spans="1:7" ht="10.050000000000001" customHeight="1">
      <c r="A617" s="18" t="s">
        <v>1730</v>
      </c>
      <c r="B617" s="18" t="s">
        <v>392</v>
      </c>
      <c r="C617" s="19">
        <v>2004</v>
      </c>
      <c r="D617" s="18" t="s">
        <v>1710</v>
      </c>
      <c r="E617" s="20">
        <v>8</v>
      </c>
      <c r="F617" s="21">
        <v>5192.1000000000004</v>
      </c>
      <c r="G617" s="21">
        <v>3526.1</v>
      </c>
    </row>
    <row r="618" spans="1:7" ht="10.050000000000001" customHeight="1">
      <c r="A618" s="18" t="s">
        <v>1730</v>
      </c>
      <c r="B618" s="18" t="s">
        <v>392</v>
      </c>
      <c r="C618" s="19">
        <v>2004</v>
      </c>
      <c r="D618" s="18" t="s">
        <v>1710</v>
      </c>
      <c r="E618" s="20">
        <v>9</v>
      </c>
      <c r="F618" s="21">
        <v>5499.3</v>
      </c>
      <c r="G618" s="21">
        <v>1501.9</v>
      </c>
    </row>
    <row r="619" spans="1:7" ht="10.050000000000001" customHeight="1">
      <c r="A619" s="18" t="s">
        <v>1730</v>
      </c>
      <c r="B619" s="18" t="s">
        <v>392</v>
      </c>
      <c r="C619" s="19">
        <v>2004</v>
      </c>
      <c r="D619" s="18" t="s">
        <v>1710</v>
      </c>
      <c r="E619" s="20">
        <v>10</v>
      </c>
      <c r="F619" s="21">
        <v>5019.8</v>
      </c>
      <c r="G619" s="21">
        <v>1941.7</v>
      </c>
    </row>
    <row r="620" spans="1:7" ht="10.050000000000001" customHeight="1">
      <c r="A620" s="18" t="s">
        <v>1730</v>
      </c>
      <c r="B620" s="18" t="s">
        <v>392</v>
      </c>
      <c r="C620" s="19">
        <v>2004</v>
      </c>
      <c r="D620" s="18" t="s">
        <v>1710</v>
      </c>
      <c r="E620" s="20">
        <v>11</v>
      </c>
      <c r="F620" s="21">
        <v>5691.3</v>
      </c>
      <c r="G620" s="21">
        <v>2980.3</v>
      </c>
    </row>
    <row r="621" spans="1:7" ht="10.050000000000001" customHeight="1">
      <c r="A621" s="18" t="s">
        <v>1730</v>
      </c>
      <c r="B621" s="18" t="s">
        <v>392</v>
      </c>
      <c r="C621" s="19">
        <v>2004</v>
      </c>
      <c r="D621" s="18" t="s">
        <v>1710</v>
      </c>
      <c r="E621" s="20">
        <v>12</v>
      </c>
      <c r="F621" s="21">
        <v>6427.5</v>
      </c>
      <c r="G621" s="21">
        <v>2922.8</v>
      </c>
    </row>
    <row r="622" spans="1:7" ht="10.050000000000001" customHeight="1">
      <c r="A622" s="18" t="s">
        <v>1730</v>
      </c>
      <c r="B622" s="18" t="s">
        <v>392</v>
      </c>
      <c r="C622" s="19">
        <v>2005</v>
      </c>
      <c r="D622" s="18" t="s">
        <v>1710</v>
      </c>
      <c r="E622" s="20">
        <v>1</v>
      </c>
      <c r="F622" s="21">
        <v>7726.6</v>
      </c>
      <c r="G622" s="21">
        <v>2786.1</v>
      </c>
    </row>
    <row r="623" spans="1:7" ht="10.050000000000001" customHeight="1">
      <c r="A623" s="18" t="s">
        <v>1730</v>
      </c>
      <c r="B623" s="18" t="s">
        <v>392</v>
      </c>
      <c r="C623" s="19">
        <v>2005</v>
      </c>
      <c r="D623" s="18" t="s">
        <v>1710</v>
      </c>
      <c r="E623" s="20">
        <v>2</v>
      </c>
      <c r="F623" s="21">
        <v>6618.4</v>
      </c>
      <c r="G623" s="21">
        <v>3094.8</v>
      </c>
    </row>
    <row r="624" spans="1:7" ht="10.050000000000001" customHeight="1">
      <c r="A624" s="18" t="s">
        <v>1730</v>
      </c>
      <c r="B624" s="18" t="s">
        <v>392</v>
      </c>
      <c r="C624" s="19">
        <v>2005</v>
      </c>
      <c r="D624" s="18" t="s">
        <v>1710</v>
      </c>
      <c r="E624" s="20">
        <v>3</v>
      </c>
      <c r="F624" s="21">
        <v>8676.5</v>
      </c>
      <c r="G624" s="21">
        <v>2937.6</v>
      </c>
    </row>
    <row r="625" spans="1:7" ht="10.050000000000001" customHeight="1">
      <c r="A625" s="18" t="s">
        <v>1730</v>
      </c>
      <c r="B625" s="18" t="s">
        <v>392</v>
      </c>
      <c r="C625" s="19">
        <v>2005</v>
      </c>
      <c r="D625" s="18" t="s">
        <v>1710</v>
      </c>
      <c r="E625" s="20">
        <v>4</v>
      </c>
      <c r="F625" s="21">
        <v>7850.1</v>
      </c>
      <c r="G625" s="21">
        <v>3674.9</v>
      </c>
    </row>
    <row r="626" spans="1:7" ht="10.050000000000001" customHeight="1">
      <c r="A626" s="18" t="s">
        <v>1730</v>
      </c>
      <c r="B626" s="18" t="s">
        <v>392</v>
      </c>
      <c r="C626" s="19">
        <v>2005</v>
      </c>
      <c r="D626" s="18" t="s">
        <v>1710</v>
      </c>
      <c r="E626" s="20">
        <v>5</v>
      </c>
      <c r="F626" s="21">
        <v>7405.8</v>
      </c>
      <c r="G626" s="21">
        <v>2578.8000000000002</v>
      </c>
    </row>
    <row r="627" spans="1:7" ht="10.050000000000001" customHeight="1">
      <c r="A627" s="18" t="s">
        <v>1730</v>
      </c>
      <c r="B627" s="18" t="s">
        <v>392</v>
      </c>
      <c r="C627" s="19">
        <v>2005</v>
      </c>
      <c r="D627" s="18" t="s">
        <v>1710</v>
      </c>
      <c r="E627" s="20">
        <v>6</v>
      </c>
      <c r="F627" s="21">
        <v>6402.5</v>
      </c>
      <c r="G627" s="21">
        <v>3146.7</v>
      </c>
    </row>
    <row r="628" spans="1:7" ht="10.050000000000001" customHeight="1">
      <c r="A628" s="18" t="s">
        <v>1730</v>
      </c>
      <c r="B628" s="18" t="s">
        <v>392</v>
      </c>
      <c r="C628" s="19">
        <v>2005</v>
      </c>
      <c r="D628" s="18" t="s">
        <v>1711</v>
      </c>
      <c r="E628" s="20">
        <v>7</v>
      </c>
      <c r="F628" s="21">
        <v>6042.8</v>
      </c>
      <c r="G628" s="21">
        <v>1967.9</v>
      </c>
    </row>
    <row r="629" spans="1:7" ht="10.050000000000001" customHeight="1">
      <c r="A629" s="18" t="s">
        <v>1730</v>
      </c>
      <c r="B629" s="18" t="s">
        <v>392</v>
      </c>
      <c r="C629" s="19">
        <v>2005</v>
      </c>
      <c r="D629" s="18" t="s">
        <v>1711</v>
      </c>
      <c r="E629" s="20">
        <v>8</v>
      </c>
      <c r="F629" s="21">
        <v>6555.7</v>
      </c>
      <c r="G629" s="21">
        <v>2226.8000000000002</v>
      </c>
    </row>
    <row r="630" spans="1:7" ht="10.050000000000001" customHeight="1">
      <c r="A630" s="18" t="s">
        <v>1730</v>
      </c>
      <c r="B630" s="18" t="s">
        <v>392</v>
      </c>
      <c r="C630" s="19">
        <v>2005</v>
      </c>
      <c r="D630" s="18" t="s">
        <v>1711</v>
      </c>
      <c r="E630" s="20">
        <v>9</v>
      </c>
      <c r="F630" s="21">
        <v>5341.6</v>
      </c>
      <c r="G630" s="21">
        <v>2249.5</v>
      </c>
    </row>
    <row r="631" spans="1:7" ht="10.050000000000001" customHeight="1">
      <c r="A631" s="18" t="s">
        <v>1730</v>
      </c>
      <c r="B631" s="18" t="s">
        <v>392</v>
      </c>
      <c r="C631" s="19">
        <v>2005</v>
      </c>
      <c r="D631" s="18" t="s">
        <v>1711</v>
      </c>
      <c r="E631" s="20">
        <v>10</v>
      </c>
      <c r="F631" s="21">
        <v>5840.1</v>
      </c>
      <c r="G631" s="21">
        <v>1953.2</v>
      </c>
    </row>
    <row r="632" spans="1:7" ht="10.050000000000001" customHeight="1">
      <c r="A632" s="18" t="s">
        <v>1730</v>
      </c>
      <c r="B632" s="18" t="s">
        <v>392</v>
      </c>
      <c r="C632" s="19">
        <v>2005</v>
      </c>
      <c r="D632" s="18" t="s">
        <v>1711</v>
      </c>
      <c r="E632" s="20">
        <v>11</v>
      </c>
      <c r="F632" s="21">
        <v>6603.3</v>
      </c>
      <c r="G632" s="21">
        <v>2590.6</v>
      </c>
    </row>
    <row r="633" spans="1:7" ht="10.050000000000001" customHeight="1">
      <c r="A633" s="18" t="s">
        <v>1730</v>
      </c>
      <c r="B633" s="18" t="s">
        <v>392</v>
      </c>
      <c r="C633" s="19">
        <v>2005</v>
      </c>
      <c r="D633" s="18" t="s">
        <v>1711</v>
      </c>
      <c r="E633" s="20">
        <v>12</v>
      </c>
      <c r="F633" s="21">
        <v>6814.7</v>
      </c>
      <c r="G633" s="21">
        <v>2925.2</v>
      </c>
    </row>
    <row r="634" spans="1:7" ht="10.050000000000001" customHeight="1">
      <c r="A634" s="18" t="s">
        <v>1730</v>
      </c>
      <c r="B634" s="18" t="s">
        <v>392</v>
      </c>
      <c r="C634" s="19">
        <v>2006</v>
      </c>
      <c r="D634" s="18" t="s">
        <v>1711</v>
      </c>
      <c r="E634" s="20">
        <v>1</v>
      </c>
      <c r="F634" s="21">
        <v>5363.3</v>
      </c>
      <c r="G634" s="21">
        <v>2530.9</v>
      </c>
    </row>
    <row r="635" spans="1:7" ht="10.050000000000001" customHeight="1">
      <c r="A635" s="18" t="s">
        <v>1730</v>
      </c>
      <c r="B635" s="18" t="s">
        <v>392</v>
      </c>
      <c r="C635" s="19">
        <v>2006</v>
      </c>
      <c r="D635" s="18" t="s">
        <v>1711</v>
      </c>
      <c r="E635" s="20">
        <v>2</v>
      </c>
      <c r="F635" s="21">
        <v>6527.2</v>
      </c>
      <c r="G635" s="21">
        <v>2862.3</v>
      </c>
    </row>
    <row r="636" spans="1:7" ht="10.050000000000001" customHeight="1">
      <c r="A636" s="18" t="s">
        <v>1730</v>
      </c>
      <c r="B636" s="18" t="s">
        <v>392</v>
      </c>
      <c r="C636" s="19">
        <v>2006</v>
      </c>
      <c r="D636" s="18" t="s">
        <v>1711</v>
      </c>
      <c r="E636" s="20">
        <v>3</v>
      </c>
      <c r="F636" s="21">
        <v>6359.2</v>
      </c>
      <c r="G636" s="21">
        <v>3564.8</v>
      </c>
    </row>
    <row r="637" spans="1:7" ht="10.050000000000001" customHeight="1">
      <c r="A637" s="18" t="s">
        <v>1730</v>
      </c>
      <c r="B637" s="18" t="s">
        <v>392</v>
      </c>
      <c r="C637" s="19">
        <v>2006</v>
      </c>
      <c r="D637" s="18" t="s">
        <v>1711</v>
      </c>
      <c r="E637" s="20">
        <v>4</v>
      </c>
      <c r="F637" s="21">
        <v>5314.9</v>
      </c>
      <c r="G637" s="21">
        <v>2904.7</v>
      </c>
    </row>
    <row r="638" spans="1:7" ht="10.050000000000001" customHeight="1">
      <c r="A638" s="18" t="s">
        <v>1730</v>
      </c>
      <c r="B638" s="18" t="s">
        <v>392</v>
      </c>
      <c r="C638" s="19">
        <v>2006</v>
      </c>
      <c r="D638" s="18" t="s">
        <v>1711</v>
      </c>
      <c r="E638" s="20">
        <v>5</v>
      </c>
      <c r="F638" s="21">
        <v>5494.2</v>
      </c>
      <c r="G638" s="21">
        <v>2098.9</v>
      </c>
    </row>
    <row r="639" spans="1:7" ht="10.050000000000001" customHeight="1">
      <c r="A639" s="18" t="s">
        <v>1730</v>
      </c>
      <c r="B639" s="18" t="s">
        <v>392</v>
      </c>
      <c r="C639" s="19">
        <v>2006</v>
      </c>
      <c r="D639" s="18" t="s">
        <v>1711</v>
      </c>
      <c r="E639" s="20">
        <v>6</v>
      </c>
      <c r="F639" s="21">
        <v>5382.3</v>
      </c>
      <c r="G639" s="21">
        <v>3043.8</v>
      </c>
    </row>
    <row r="640" spans="1:7" ht="10.050000000000001" customHeight="1">
      <c r="A640" s="18" t="s">
        <v>1730</v>
      </c>
      <c r="B640" s="18" t="s">
        <v>392</v>
      </c>
      <c r="C640" s="19">
        <v>2006</v>
      </c>
      <c r="D640" s="18" t="s">
        <v>736</v>
      </c>
      <c r="E640" s="20">
        <v>7</v>
      </c>
      <c r="F640" s="21">
        <v>5320.8</v>
      </c>
      <c r="G640" s="21">
        <v>2139.1</v>
      </c>
    </row>
    <row r="641" spans="1:7" ht="10.050000000000001" customHeight="1">
      <c r="A641" s="18" t="s">
        <v>1730</v>
      </c>
      <c r="B641" s="18" t="s">
        <v>392</v>
      </c>
      <c r="C641" s="19">
        <v>2006</v>
      </c>
      <c r="D641" s="18" t="s">
        <v>736</v>
      </c>
      <c r="E641" s="20">
        <v>8</v>
      </c>
      <c r="F641" s="21">
        <v>5931.2</v>
      </c>
      <c r="G641" s="21">
        <v>1517.9</v>
      </c>
    </row>
    <row r="642" spans="1:7" ht="10.050000000000001" customHeight="1">
      <c r="A642" s="18" t="s">
        <v>1730</v>
      </c>
      <c r="B642" s="18" t="s">
        <v>392</v>
      </c>
      <c r="C642" s="19">
        <v>2006</v>
      </c>
      <c r="D642" s="18" t="s">
        <v>736</v>
      </c>
      <c r="E642" s="20">
        <v>9</v>
      </c>
      <c r="F642" s="21">
        <v>5502</v>
      </c>
      <c r="G642" s="21">
        <v>1496.8</v>
      </c>
    </row>
    <row r="643" spans="1:7" ht="10.050000000000001" customHeight="1">
      <c r="A643" s="18" t="s">
        <v>1730</v>
      </c>
      <c r="B643" s="18" t="s">
        <v>392</v>
      </c>
      <c r="C643" s="19">
        <v>2006</v>
      </c>
      <c r="D643" s="18" t="s">
        <v>736</v>
      </c>
      <c r="E643" s="20">
        <v>10</v>
      </c>
      <c r="F643" s="21">
        <v>5985.6</v>
      </c>
      <c r="G643" s="21">
        <v>2013.1</v>
      </c>
    </row>
    <row r="644" spans="1:7" ht="10.050000000000001" customHeight="1">
      <c r="A644" s="18" t="s">
        <v>1730</v>
      </c>
      <c r="B644" s="18" t="s">
        <v>392</v>
      </c>
      <c r="C644" s="19">
        <v>2006</v>
      </c>
      <c r="D644" s="18" t="s">
        <v>736</v>
      </c>
      <c r="E644" s="20">
        <v>11</v>
      </c>
      <c r="F644" s="21">
        <v>6073.1</v>
      </c>
      <c r="G644" s="21">
        <v>2344.9</v>
      </c>
    </row>
    <row r="645" spans="1:7" ht="10.050000000000001" customHeight="1">
      <c r="A645" s="18" t="s">
        <v>1730</v>
      </c>
      <c r="B645" s="18" t="s">
        <v>392</v>
      </c>
      <c r="C645" s="19">
        <v>2006</v>
      </c>
      <c r="D645" s="18" t="s">
        <v>736</v>
      </c>
      <c r="E645" s="20">
        <v>12</v>
      </c>
      <c r="F645" s="21">
        <v>6340.6</v>
      </c>
      <c r="G645" s="21">
        <v>2611.5</v>
      </c>
    </row>
    <row r="646" spans="1:7" ht="10.050000000000001" customHeight="1">
      <c r="A646" s="18" t="s">
        <v>1730</v>
      </c>
      <c r="B646" s="18" t="s">
        <v>392</v>
      </c>
      <c r="C646" s="19">
        <v>2007</v>
      </c>
      <c r="D646" s="18" t="s">
        <v>736</v>
      </c>
      <c r="E646" s="20">
        <v>1</v>
      </c>
      <c r="F646" s="21">
        <v>6554.9</v>
      </c>
      <c r="G646" s="21">
        <v>2648.3</v>
      </c>
    </row>
    <row r="647" spans="1:7" ht="10.050000000000001" customHeight="1">
      <c r="A647" s="18" t="s">
        <v>1730</v>
      </c>
      <c r="B647" s="18" t="s">
        <v>392</v>
      </c>
      <c r="C647" s="19">
        <v>2007</v>
      </c>
      <c r="D647" s="18" t="s">
        <v>736</v>
      </c>
      <c r="E647" s="20">
        <v>2</v>
      </c>
      <c r="F647" s="21">
        <v>6253.1</v>
      </c>
      <c r="G647" s="21">
        <v>2439.6999999999998</v>
      </c>
    </row>
    <row r="648" spans="1:7" ht="10.050000000000001" customHeight="1">
      <c r="A648" s="18" t="s">
        <v>1730</v>
      </c>
      <c r="B648" s="18" t="s">
        <v>392</v>
      </c>
      <c r="C648" s="19">
        <v>2007</v>
      </c>
      <c r="D648" s="18" t="s">
        <v>736</v>
      </c>
      <c r="E648" s="20">
        <v>3</v>
      </c>
      <c r="F648" s="21">
        <v>6323.1</v>
      </c>
      <c r="G648" s="21">
        <v>3120.7</v>
      </c>
    </row>
    <row r="649" spans="1:7" ht="10.050000000000001" customHeight="1">
      <c r="A649" s="18" t="s">
        <v>1730</v>
      </c>
      <c r="B649" s="18" t="s">
        <v>392</v>
      </c>
      <c r="C649" s="19">
        <v>2007</v>
      </c>
      <c r="D649" s="18" t="s">
        <v>736</v>
      </c>
      <c r="E649" s="20">
        <v>4</v>
      </c>
      <c r="F649" s="21">
        <v>5705.9</v>
      </c>
      <c r="G649" s="21">
        <v>3198.5</v>
      </c>
    </row>
    <row r="650" spans="1:7" ht="10.050000000000001" customHeight="1">
      <c r="A650" s="18" t="s">
        <v>1730</v>
      </c>
      <c r="B650" s="18" t="s">
        <v>392</v>
      </c>
      <c r="C650" s="19">
        <v>2007</v>
      </c>
      <c r="D650" s="18" t="s">
        <v>736</v>
      </c>
      <c r="E650" s="20">
        <v>5</v>
      </c>
      <c r="F650" s="21">
        <v>5532.6</v>
      </c>
      <c r="G650" s="21">
        <v>2436.5</v>
      </c>
    </row>
    <row r="651" spans="1:7" ht="10.050000000000001" customHeight="1">
      <c r="A651" s="18" t="s">
        <v>1730</v>
      </c>
      <c r="B651" s="18" t="s">
        <v>392</v>
      </c>
      <c r="C651" s="19">
        <v>2007</v>
      </c>
      <c r="D651" s="18" t="s">
        <v>736</v>
      </c>
      <c r="E651" s="20">
        <v>6</v>
      </c>
      <c r="F651" s="21">
        <v>4899.2</v>
      </c>
      <c r="G651" s="21">
        <v>3213.8</v>
      </c>
    </row>
    <row r="652" spans="1:7" ht="10.050000000000001" customHeight="1">
      <c r="A652" s="18" t="s">
        <v>1730</v>
      </c>
      <c r="B652" s="18" t="s">
        <v>392</v>
      </c>
      <c r="C652" s="19">
        <v>2007</v>
      </c>
      <c r="D652" s="18" t="s">
        <v>737</v>
      </c>
      <c r="E652" s="20">
        <v>7</v>
      </c>
      <c r="F652" s="21">
        <v>5180</v>
      </c>
      <c r="G652" s="21">
        <v>2836.3</v>
      </c>
    </row>
    <row r="653" spans="1:7" ht="10.050000000000001" customHeight="1">
      <c r="A653" s="18" t="s">
        <v>1730</v>
      </c>
      <c r="B653" s="18" t="s">
        <v>392</v>
      </c>
      <c r="C653" s="19">
        <v>2007</v>
      </c>
      <c r="D653" s="18" t="s">
        <v>737</v>
      </c>
      <c r="E653" s="20">
        <v>8</v>
      </c>
      <c r="F653" s="21">
        <v>5321.8</v>
      </c>
      <c r="G653" s="21">
        <v>1911.9</v>
      </c>
    </row>
    <row r="654" spans="1:7" ht="10.050000000000001" customHeight="1">
      <c r="A654" s="18" t="s">
        <v>1730</v>
      </c>
      <c r="B654" s="18" t="s">
        <v>392</v>
      </c>
      <c r="C654" s="19">
        <v>2007</v>
      </c>
      <c r="D654" s="18" t="s">
        <v>737</v>
      </c>
      <c r="E654" s="20">
        <v>9</v>
      </c>
      <c r="F654" s="21">
        <v>3315</v>
      </c>
      <c r="G654" s="21">
        <v>1358.2</v>
      </c>
    </row>
    <row r="655" spans="1:7" ht="10.050000000000001" customHeight="1">
      <c r="A655" s="18" t="s">
        <v>1730</v>
      </c>
      <c r="B655" s="18" t="s">
        <v>392</v>
      </c>
      <c r="C655" s="19">
        <v>2007</v>
      </c>
      <c r="D655" s="18" t="s">
        <v>737</v>
      </c>
      <c r="E655" s="20">
        <v>10</v>
      </c>
      <c r="F655" s="21">
        <v>3963.2</v>
      </c>
      <c r="G655" s="21">
        <v>1486.5</v>
      </c>
    </row>
    <row r="656" spans="1:7" ht="10.050000000000001" customHeight="1">
      <c r="A656" s="18" t="s">
        <v>1730</v>
      </c>
      <c r="B656" s="18" t="s">
        <v>392</v>
      </c>
      <c r="C656" s="19">
        <v>2007</v>
      </c>
      <c r="D656" s="18" t="s">
        <v>737</v>
      </c>
      <c r="E656" s="20">
        <v>11</v>
      </c>
      <c r="F656" s="21">
        <v>4602.1000000000004</v>
      </c>
      <c r="G656" s="21">
        <v>2565.4</v>
      </c>
    </row>
    <row r="657" spans="1:7" ht="10.050000000000001" customHeight="1">
      <c r="A657" s="18" t="s">
        <v>1730</v>
      </c>
      <c r="B657" s="18" t="s">
        <v>392</v>
      </c>
      <c r="C657" s="19">
        <v>2007</v>
      </c>
      <c r="D657" s="18" t="s">
        <v>737</v>
      </c>
      <c r="E657" s="20">
        <v>12</v>
      </c>
      <c r="F657" s="21">
        <v>5667.7</v>
      </c>
      <c r="G657" s="21">
        <v>1799.5</v>
      </c>
    </row>
    <row r="658" spans="1:7" ht="10.050000000000001" customHeight="1">
      <c r="A658" s="18" t="s">
        <v>1730</v>
      </c>
      <c r="B658" s="18" t="s">
        <v>392</v>
      </c>
      <c r="C658" s="19">
        <v>2008</v>
      </c>
      <c r="D658" s="18" t="s">
        <v>737</v>
      </c>
      <c r="E658" s="20">
        <v>1</v>
      </c>
      <c r="F658" s="21">
        <v>5398.7</v>
      </c>
      <c r="G658" s="21">
        <v>2664.6</v>
      </c>
    </row>
    <row r="659" spans="1:7" ht="10.050000000000001" customHeight="1">
      <c r="A659" s="18" t="s">
        <v>1730</v>
      </c>
      <c r="B659" s="18" t="s">
        <v>392</v>
      </c>
      <c r="C659" s="19">
        <v>2008</v>
      </c>
      <c r="D659" s="18" t="s">
        <v>737</v>
      </c>
      <c r="E659" s="20">
        <v>2</v>
      </c>
      <c r="F659" s="21">
        <v>5062</v>
      </c>
      <c r="G659" s="21">
        <v>2275.5</v>
      </c>
    </row>
    <row r="660" spans="1:7" ht="10.050000000000001" customHeight="1">
      <c r="A660" s="18" t="s">
        <v>1730</v>
      </c>
      <c r="B660" s="18" t="s">
        <v>392</v>
      </c>
      <c r="C660" s="19">
        <v>2008</v>
      </c>
      <c r="D660" s="18" t="s">
        <v>737</v>
      </c>
      <c r="E660" s="20">
        <v>3</v>
      </c>
      <c r="F660" s="21">
        <v>4551.1000000000004</v>
      </c>
      <c r="G660" s="21">
        <v>2370.6</v>
      </c>
    </row>
    <row r="661" spans="1:7" ht="10.050000000000001" customHeight="1">
      <c r="A661" s="18" t="s">
        <v>1730</v>
      </c>
      <c r="B661" s="18" t="s">
        <v>392</v>
      </c>
      <c r="C661" s="19">
        <v>2008</v>
      </c>
      <c r="D661" s="18" t="s">
        <v>737</v>
      </c>
      <c r="E661" s="20">
        <v>4</v>
      </c>
      <c r="F661" s="21">
        <v>4965.5</v>
      </c>
      <c r="G661" s="21">
        <v>2158.4</v>
      </c>
    </row>
    <row r="662" spans="1:7" ht="10.050000000000001" customHeight="1">
      <c r="A662" s="18" t="s">
        <v>1730</v>
      </c>
      <c r="B662" s="18" t="s">
        <v>392</v>
      </c>
      <c r="C662" s="19">
        <v>2008</v>
      </c>
      <c r="D662" s="18" t="s">
        <v>737</v>
      </c>
      <c r="E662" s="20">
        <v>5</v>
      </c>
      <c r="F662" s="21">
        <v>4656</v>
      </c>
      <c r="G662" s="21">
        <v>2534.8000000000002</v>
      </c>
    </row>
    <row r="663" spans="1:7" ht="10.050000000000001" customHeight="1">
      <c r="A663" s="18" t="s">
        <v>1730</v>
      </c>
      <c r="B663" s="18" t="s">
        <v>392</v>
      </c>
      <c r="C663" s="19">
        <v>2008</v>
      </c>
      <c r="D663" s="18" t="s">
        <v>737</v>
      </c>
      <c r="E663" s="20">
        <v>6</v>
      </c>
      <c r="F663" s="21">
        <v>5346.4</v>
      </c>
      <c r="G663" s="21">
        <v>2603</v>
      </c>
    </row>
    <row r="664" spans="1:7" ht="10.050000000000001" customHeight="1">
      <c r="A664" s="18" t="s">
        <v>1730</v>
      </c>
      <c r="B664" s="18" t="s">
        <v>392</v>
      </c>
      <c r="C664" s="19">
        <v>2008</v>
      </c>
      <c r="D664" s="18" t="s">
        <v>1712</v>
      </c>
      <c r="E664" s="20">
        <v>7</v>
      </c>
      <c r="F664" s="21">
        <v>5978.7</v>
      </c>
      <c r="G664" s="21">
        <v>1944.4</v>
      </c>
    </row>
    <row r="665" spans="1:7" ht="10.050000000000001" customHeight="1">
      <c r="A665" s="18" t="s">
        <v>1730</v>
      </c>
      <c r="B665" s="18" t="s">
        <v>392</v>
      </c>
      <c r="C665" s="19">
        <v>2008</v>
      </c>
      <c r="D665" s="18" t="s">
        <v>1712</v>
      </c>
      <c r="E665" s="20">
        <v>8</v>
      </c>
      <c r="F665" s="21">
        <v>4858.2</v>
      </c>
      <c r="G665" s="21">
        <v>2175.8000000000002</v>
      </c>
    </row>
    <row r="666" spans="1:7" ht="10.050000000000001" customHeight="1">
      <c r="A666" s="18" t="s">
        <v>1730</v>
      </c>
      <c r="B666" s="18" t="s">
        <v>392</v>
      </c>
      <c r="C666" s="19">
        <v>2008</v>
      </c>
      <c r="D666" s="18" t="s">
        <v>1712</v>
      </c>
      <c r="E666" s="20">
        <v>9</v>
      </c>
      <c r="F666" s="21">
        <v>4336.5</v>
      </c>
      <c r="G666" s="21">
        <v>2710.3</v>
      </c>
    </row>
    <row r="667" spans="1:7" ht="10.050000000000001" customHeight="1">
      <c r="A667" s="18" t="s">
        <v>1730</v>
      </c>
      <c r="B667" s="18" t="s">
        <v>392</v>
      </c>
      <c r="C667" s="19">
        <v>2008</v>
      </c>
      <c r="D667" s="18" t="s">
        <v>1712</v>
      </c>
      <c r="E667" s="20">
        <v>10</v>
      </c>
      <c r="F667" s="21">
        <v>4035.5</v>
      </c>
      <c r="G667" s="21">
        <v>2651.9</v>
      </c>
    </row>
    <row r="668" spans="1:7" ht="10.050000000000001" customHeight="1">
      <c r="A668" s="18" t="s">
        <v>1730</v>
      </c>
      <c r="B668" s="18" t="s">
        <v>392</v>
      </c>
      <c r="C668" s="19">
        <v>2008</v>
      </c>
      <c r="D668" s="18" t="s">
        <v>1712</v>
      </c>
      <c r="E668" s="20">
        <v>11</v>
      </c>
      <c r="F668" s="21">
        <v>3794.9</v>
      </c>
      <c r="G668" s="21">
        <v>2431.6999999999998</v>
      </c>
    </row>
    <row r="669" spans="1:7" ht="10.050000000000001" customHeight="1">
      <c r="A669" s="18" t="s">
        <v>1730</v>
      </c>
      <c r="B669" s="18" t="s">
        <v>392</v>
      </c>
      <c r="C669" s="19">
        <v>2008</v>
      </c>
      <c r="D669" s="18" t="s">
        <v>1712</v>
      </c>
      <c r="E669" s="20">
        <v>12</v>
      </c>
      <c r="F669" s="21">
        <v>3183.1</v>
      </c>
      <c r="G669" s="21">
        <v>1932.4</v>
      </c>
    </row>
    <row r="670" spans="1:7" ht="10.050000000000001" customHeight="1">
      <c r="A670" s="18" t="s">
        <v>1730</v>
      </c>
      <c r="B670" s="18" t="s">
        <v>392</v>
      </c>
      <c r="C670" s="19">
        <v>2009</v>
      </c>
      <c r="D670" s="18" t="s">
        <v>1712</v>
      </c>
      <c r="E670" s="20">
        <v>1</v>
      </c>
      <c r="F670" s="21">
        <v>3670.6</v>
      </c>
      <c r="G670" s="21">
        <v>1688.4</v>
      </c>
    </row>
    <row r="671" spans="1:7" ht="10.050000000000001" customHeight="1">
      <c r="A671" s="18" t="s">
        <v>1730</v>
      </c>
      <c r="B671" s="18" t="s">
        <v>392</v>
      </c>
      <c r="C671" s="19">
        <v>2009</v>
      </c>
      <c r="D671" s="18" t="s">
        <v>1712</v>
      </c>
      <c r="E671" s="20">
        <v>2</v>
      </c>
      <c r="F671" s="21">
        <v>2622</v>
      </c>
      <c r="G671" s="21">
        <v>1804.7</v>
      </c>
    </row>
    <row r="672" spans="1:7" ht="10.050000000000001" customHeight="1">
      <c r="A672" s="18" t="s">
        <v>1730</v>
      </c>
      <c r="B672" s="18" t="s">
        <v>392</v>
      </c>
      <c r="C672" s="19">
        <v>2009</v>
      </c>
      <c r="D672" s="18" t="s">
        <v>1712</v>
      </c>
      <c r="E672" s="20">
        <v>3</v>
      </c>
      <c r="F672" s="21">
        <v>3173</v>
      </c>
      <c r="G672" s="21">
        <v>1621.9</v>
      </c>
    </row>
    <row r="673" spans="1:7" ht="10.050000000000001" customHeight="1">
      <c r="A673" s="18" t="s">
        <v>1730</v>
      </c>
      <c r="B673" s="18" t="s">
        <v>392</v>
      </c>
      <c r="C673" s="19">
        <v>2009</v>
      </c>
      <c r="D673" s="18" t="s">
        <v>1712</v>
      </c>
      <c r="E673" s="20">
        <v>4</v>
      </c>
      <c r="F673" s="21">
        <v>3226.9</v>
      </c>
      <c r="G673" s="21">
        <v>2131.9</v>
      </c>
    </row>
    <row r="674" spans="1:7" ht="10.050000000000001" customHeight="1">
      <c r="A674" s="18" t="s">
        <v>1730</v>
      </c>
      <c r="B674" s="18" t="s">
        <v>392</v>
      </c>
      <c r="C674" s="19">
        <v>2009</v>
      </c>
      <c r="D674" s="18" t="s">
        <v>1712</v>
      </c>
      <c r="E674" s="20">
        <v>5</v>
      </c>
      <c r="F674" s="21">
        <v>3297.4</v>
      </c>
      <c r="G674" s="21">
        <v>2330.6</v>
      </c>
    </row>
    <row r="675" spans="1:7" ht="10.050000000000001" customHeight="1">
      <c r="A675" s="18" t="s">
        <v>1730</v>
      </c>
      <c r="B675" s="18" t="s">
        <v>392</v>
      </c>
      <c r="C675" s="19">
        <v>2009</v>
      </c>
      <c r="D675" s="18" t="s">
        <v>1712</v>
      </c>
      <c r="E675" s="20">
        <v>6</v>
      </c>
      <c r="F675" s="21">
        <v>3644.3</v>
      </c>
      <c r="G675" s="21">
        <v>2515.5</v>
      </c>
    </row>
    <row r="676" spans="1:7" ht="10.050000000000001" customHeight="1">
      <c r="A676" s="18" t="s">
        <v>1730</v>
      </c>
      <c r="B676" s="18" t="s">
        <v>392</v>
      </c>
      <c r="C676" s="19">
        <v>2009</v>
      </c>
      <c r="D676" s="18" t="s">
        <v>822</v>
      </c>
      <c r="E676" s="20">
        <v>7</v>
      </c>
      <c r="F676" s="21">
        <v>2539.3000000000002</v>
      </c>
      <c r="G676" s="21">
        <v>1920.1</v>
      </c>
    </row>
    <row r="677" spans="1:7" ht="10.050000000000001" customHeight="1">
      <c r="A677" s="18" t="s">
        <v>1730</v>
      </c>
      <c r="B677" s="18" t="s">
        <v>392</v>
      </c>
      <c r="C677" s="19">
        <v>2009</v>
      </c>
      <c r="D677" s="18" t="s">
        <v>822</v>
      </c>
      <c r="E677" s="20">
        <v>8</v>
      </c>
      <c r="F677" s="21">
        <v>3326.2</v>
      </c>
      <c r="G677" s="21">
        <v>1717.4</v>
      </c>
    </row>
    <row r="678" spans="1:7" ht="10.050000000000001" customHeight="1">
      <c r="A678" s="18" t="s">
        <v>1730</v>
      </c>
      <c r="B678" s="18" t="s">
        <v>392</v>
      </c>
      <c r="C678" s="19">
        <v>2009</v>
      </c>
      <c r="D678" s="18" t="s">
        <v>822</v>
      </c>
      <c r="E678" s="20">
        <v>9</v>
      </c>
      <c r="F678" s="21">
        <v>3451.4</v>
      </c>
      <c r="G678" s="21">
        <v>1423</v>
      </c>
    </row>
    <row r="679" spans="1:7" ht="10.050000000000001" customHeight="1">
      <c r="A679" s="18" t="s">
        <v>1730</v>
      </c>
      <c r="B679" s="18" t="s">
        <v>392</v>
      </c>
      <c r="C679" s="19">
        <v>2009</v>
      </c>
      <c r="D679" s="18" t="s">
        <v>822</v>
      </c>
      <c r="E679" s="20">
        <v>10</v>
      </c>
      <c r="F679" s="21">
        <v>4722.3</v>
      </c>
      <c r="G679" s="21">
        <v>1946.7</v>
      </c>
    </row>
    <row r="680" spans="1:7" ht="10.050000000000001" customHeight="1">
      <c r="A680" s="18" t="s">
        <v>1730</v>
      </c>
      <c r="B680" s="18" t="s">
        <v>392</v>
      </c>
      <c r="C680" s="19">
        <v>2009</v>
      </c>
      <c r="D680" s="18" t="s">
        <v>822</v>
      </c>
      <c r="E680" s="20">
        <v>11</v>
      </c>
      <c r="F680" s="21">
        <v>5558.3</v>
      </c>
      <c r="G680" s="21">
        <v>1271.2</v>
      </c>
    </row>
    <row r="681" spans="1:7" ht="10.050000000000001" customHeight="1">
      <c r="A681" s="18" t="s">
        <v>1730</v>
      </c>
      <c r="B681" s="18" t="s">
        <v>392</v>
      </c>
      <c r="C681" s="19">
        <v>2009</v>
      </c>
      <c r="D681" s="18" t="s">
        <v>822</v>
      </c>
      <c r="E681" s="20">
        <v>12</v>
      </c>
      <c r="F681" s="21">
        <v>5706.5</v>
      </c>
      <c r="G681" s="21">
        <v>1557.1</v>
      </c>
    </row>
    <row r="682" spans="1:7" ht="10.050000000000001" customHeight="1">
      <c r="A682" s="18" t="s">
        <v>1730</v>
      </c>
      <c r="B682" s="18" t="s">
        <v>392</v>
      </c>
      <c r="C682" s="19">
        <v>2010</v>
      </c>
      <c r="D682" s="18" t="s">
        <v>822</v>
      </c>
      <c r="E682" s="20">
        <v>1</v>
      </c>
      <c r="F682" s="21">
        <v>4567.8</v>
      </c>
      <c r="G682" s="21">
        <v>1620.4</v>
      </c>
    </row>
    <row r="683" spans="1:7" ht="10.050000000000001" customHeight="1">
      <c r="A683" s="18" t="s">
        <v>1730</v>
      </c>
      <c r="B683" s="18" t="s">
        <v>392</v>
      </c>
      <c r="C683" s="19">
        <v>2010</v>
      </c>
      <c r="D683" s="18" t="s">
        <v>822</v>
      </c>
      <c r="E683" s="20">
        <v>2</v>
      </c>
      <c r="F683" s="21">
        <v>4469.8</v>
      </c>
      <c r="G683" s="21">
        <v>2016.3</v>
      </c>
    </row>
    <row r="684" spans="1:7" ht="10.050000000000001" customHeight="1">
      <c r="A684" s="18" t="s">
        <v>1730</v>
      </c>
      <c r="B684" s="18" t="s">
        <v>392</v>
      </c>
      <c r="C684" s="19">
        <v>2010</v>
      </c>
      <c r="D684" s="18" t="s">
        <v>822</v>
      </c>
      <c r="E684" s="20">
        <v>3</v>
      </c>
      <c r="F684" s="21">
        <v>5285.3</v>
      </c>
      <c r="G684" s="21">
        <v>2188.1</v>
      </c>
    </row>
    <row r="685" spans="1:7" ht="10.050000000000001" customHeight="1">
      <c r="A685" s="18" t="s">
        <v>1730</v>
      </c>
      <c r="B685" s="18" t="s">
        <v>392</v>
      </c>
      <c r="C685" s="19">
        <v>2010</v>
      </c>
      <c r="D685" s="18" t="s">
        <v>822</v>
      </c>
      <c r="E685" s="20">
        <v>4</v>
      </c>
      <c r="F685" s="21">
        <v>4909.3999999999996</v>
      </c>
      <c r="G685" s="21">
        <v>1879.9</v>
      </c>
    </row>
    <row r="686" spans="1:7" ht="10.050000000000001" customHeight="1">
      <c r="A686" s="18" t="s">
        <v>1730</v>
      </c>
      <c r="B686" s="18" t="s">
        <v>392</v>
      </c>
      <c r="C686" s="19">
        <v>2010</v>
      </c>
      <c r="D686" s="18" t="s">
        <v>822</v>
      </c>
      <c r="E686" s="20">
        <v>5</v>
      </c>
      <c r="F686" s="21">
        <v>4176.8</v>
      </c>
      <c r="G686" s="21">
        <v>2070.8000000000002</v>
      </c>
    </row>
    <row r="687" spans="1:7" ht="10.050000000000001" customHeight="1">
      <c r="A687" s="18" t="s">
        <v>1730</v>
      </c>
      <c r="B687" s="18" t="s">
        <v>392</v>
      </c>
      <c r="C687" s="19">
        <v>2010</v>
      </c>
      <c r="D687" s="18" t="s">
        <v>822</v>
      </c>
      <c r="E687" s="20">
        <v>6</v>
      </c>
      <c r="F687" s="21">
        <v>4423</v>
      </c>
      <c r="G687" s="21">
        <v>2697.3</v>
      </c>
    </row>
    <row r="688" spans="1:7" ht="10.050000000000001" customHeight="1">
      <c r="A688" s="18" t="s">
        <v>1730</v>
      </c>
      <c r="B688" s="18" t="s">
        <v>392</v>
      </c>
      <c r="C688" s="19">
        <v>2010</v>
      </c>
      <c r="D688" s="18" t="s">
        <v>823</v>
      </c>
      <c r="E688" s="20">
        <v>7</v>
      </c>
      <c r="F688" s="21">
        <v>3945.0540000000001</v>
      </c>
      <c r="G688" s="21">
        <v>2148.0390000000002</v>
      </c>
    </row>
    <row r="689" spans="1:7" ht="10.050000000000001" customHeight="1">
      <c r="A689" s="18" t="s">
        <v>1730</v>
      </c>
      <c r="B689" s="18" t="s">
        <v>392</v>
      </c>
      <c r="C689" s="19">
        <v>2010</v>
      </c>
      <c r="D689" s="18" t="s">
        <v>823</v>
      </c>
      <c r="E689" s="20">
        <v>8</v>
      </c>
      <c r="F689" s="21">
        <v>3518.7449999999999</v>
      </c>
      <c r="G689" s="21">
        <v>1704.0740000000001</v>
      </c>
    </row>
    <row r="690" spans="1:7" ht="10.050000000000001" customHeight="1">
      <c r="A690" s="18" t="s">
        <v>1730</v>
      </c>
      <c r="B690" s="18" t="s">
        <v>392</v>
      </c>
      <c r="C690" s="19">
        <v>2010</v>
      </c>
      <c r="D690" s="18" t="s">
        <v>823</v>
      </c>
      <c r="E690" s="20">
        <v>9</v>
      </c>
      <c r="F690" s="21">
        <v>3728.7640000000001</v>
      </c>
      <c r="G690" s="21">
        <v>1341.51</v>
      </c>
    </row>
    <row r="691" spans="1:7" ht="10.050000000000001" customHeight="1">
      <c r="A691" s="18" t="s">
        <v>1730</v>
      </c>
      <c r="B691" s="18" t="s">
        <v>392</v>
      </c>
      <c r="C691" s="19">
        <v>2010</v>
      </c>
      <c r="D691" s="18" t="s">
        <v>823</v>
      </c>
      <c r="E691" s="20">
        <v>10</v>
      </c>
      <c r="F691" s="21">
        <v>4355.5730000000003</v>
      </c>
      <c r="G691" s="21">
        <v>1104.7670000000001</v>
      </c>
    </row>
    <row r="692" spans="1:7" ht="10.050000000000001" customHeight="1">
      <c r="A692" s="18" t="s">
        <v>1730</v>
      </c>
      <c r="B692" s="18" t="s">
        <v>392</v>
      </c>
      <c r="C692" s="19">
        <v>2010</v>
      </c>
      <c r="D692" s="18" t="s">
        <v>823</v>
      </c>
      <c r="E692" s="20">
        <v>11</v>
      </c>
      <c r="F692" s="21">
        <v>4363.8519999999999</v>
      </c>
      <c r="G692" s="21">
        <v>2539.4270000000001</v>
      </c>
    </row>
    <row r="693" spans="1:7" ht="10.050000000000001" customHeight="1">
      <c r="A693" s="18" t="s">
        <v>1730</v>
      </c>
      <c r="B693" s="18" t="s">
        <v>392</v>
      </c>
      <c r="C693" s="19">
        <v>2010</v>
      </c>
      <c r="D693" s="18" t="s">
        <v>823</v>
      </c>
      <c r="E693" s="20">
        <v>12</v>
      </c>
      <c r="F693" s="21">
        <v>5155.6819999999998</v>
      </c>
      <c r="G693" s="21">
        <v>2564.29</v>
      </c>
    </row>
    <row r="694" spans="1:7" ht="10.050000000000001" customHeight="1">
      <c r="A694" s="18" t="s">
        <v>1730</v>
      </c>
      <c r="B694" s="18" t="s">
        <v>392</v>
      </c>
      <c r="C694" s="19">
        <v>2011</v>
      </c>
      <c r="D694" s="18" t="s">
        <v>823</v>
      </c>
      <c r="E694" s="20">
        <v>1</v>
      </c>
      <c r="F694" s="21">
        <v>5258.6750000000002</v>
      </c>
      <c r="G694" s="21">
        <v>2976.51</v>
      </c>
    </row>
    <row r="695" spans="1:7" ht="10.050000000000001" customHeight="1">
      <c r="A695" s="18" t="s">
        <v>1730</v>
      </c>
      <c r="B695" s="18" t="s">
        <v>392</v>
      </c>
      <c r="C695" s="19">
        <v>2011</v>
      </c>
      <c r="D695" s="18" t="s">
        <v>823</v>
      </c>
      <c r="E695" s="20">
        <v>2</v>
      </c>
      <c r="F695" s="21">
        <v>5912.5280000000002</v>
      </c>
      <c r="G695" s="21">
        <v>2825.0070000000001</v>
      </c>
    </row>
    <row r="696" spans="1:7" ht="10.050000000000001" customHeight="1">
      <c r="A696" s="18" t="s">
        <v>1730</v>
      </c>
      <c r="B696" s="18" t="s">
        <v>392</v>
      </c>
      <c r="C696" s="19">
        <v>2011</v>
      </c>
      <c r="D696" s="18" t="s">
        <v>823</v>
      </c>
      <c r="E696" s="20">
        <v>3</v>
      </c>
      <c r="F696" s="21">
        <v>6350.9269999999997</v>
      </c>
      <c r="G696" s="21">
        <v>2606.0300000000002</v>
      </c>
    </row>
    <row r="697" spans="1:7" ht="10.050000000000001" customHeight="1">
      <c r="A697" s="18" t="s">
        <v>1730</v>
      </c>
      <c r="B697" s="18" t="s">
        <v>392</v>
      </c>
      <c r="C697" s="19">
        <v>2011</v>
      </c>
      <c r="D697" s="18" t="s">
        <v>823</v>
      </c>
      <c r="E697" s="20">
        <v>4</v>
      </c>
      <c r="F697" s="21">
        <v>5564.3969999999999</v>
      </c>
      <c r="G697" s="21">
        <v>2843.7930000000001</v>
      </c>
    </row>
    <row r="698" spans="1:7" ht="10.050000000000001" customHeight="1">
      <c r="A698" s="18" t="s">
        <v>1730</v>
      </c>
      <c r="B698" s="18" t="s">
        <v>392</v>
      </c>
      <c r="C698" s="19">
        <v>2011</v>
      </c>
      <c r="D698" s="18" t="s">
        <v>823</v>
      </c>
      <c r="E698" s="20">
        <v>5</v>
      </c>
      <c r="F698" s="21">
        <v>5934.94</v>
      </c>
      <c r="G698" s="21">
        <v>2935.0329999999999</v>
      </c>
    </row>
    <row r="699" spans="1:7" ht="10.050000000000001" customHeight="1">
      <c r="A699" s="18" t="s">
        <v>1730</v>
      </c>
      <c r="B699" s="18" t="s">
        <v>392</v>
      </c>
      <c r="C699" s="19">
        <v>2011</v>
      </c>
      <c r="D699" s="18" t="s">
        <v>823</v>
      </c>
      <c r="E699" s="20">
        <v>6</v>
      </c>
      <c r="F699" s="21">
        <v>5629.4960000000001</v>
      </c>
      <c r="G699" s="21">
        <v>2353.2669999999998</v>
      </c>
    </row>
    <row r="700" spans="1:7" ht="10.050000000000001" customHeight="1">
      <c r="A700" s="18" t="s">
        <v>1730</v>
      </c>
      <c r="B700" s="18" t="s">
        <v>392</v>
      </c>
      <c r="C700" s="19">
        <v>2011</v>
      </c>
      <c r="D700" s="18" t="s">
        <v>1713</v>
      </c>
      <c r="E700" s="20">
        <v>7</v>
      </c>
      <c r="F700" s="21">
        <v>4481.0969999999998</v>
      </c>
      <c r="G700" s="21">
        <v>3213.1</v>
      </c>
    </row>
    <row r="701" spans="1:7" ht="10.050000000000001" customHeight="1">
      <c r="A701" s="18" t="s">
        <v>1730</v>
      </c>
      <c r="B701" s="18" t="s">
        <v>392</v>
      </c>
      <c r="C701" s="19">
        <v>2011</v>
      </c>
      <c r="D701" s="18" t="s">
        <v>1713</v>
      </c>
      <c r="E701" s="20">
        <v>8</v>
      </c>
      <c r="F701" s="21">
        <v>4847.7</v>
      </c>
      <c r="G701" s="21">
        <v>3091</v>
      </c>
    </row>
    <row r="702" spans="1:7" ht="10.050000000000001" customHeight="1">
      <c r="A702" s="18" t="s">
        <v>1730</v>
      </c>
      <c r="B702" s="18" t="s">
        <v>392</v>
      </c>
      <c r="C702" s="19">
        <v>2011</v>
      </c>
      <c r="D702" s="18" t="s">
        <v>1713</v>
      </c>
      <c r="E702" s="20">
        <v>9</v>
      </c>
      <c r="F702" s="21">
        <v>4160.143</v>
      </c>
      <c r="G702" s="21">
        <v>2437.6419999999998</v>
      </c>
    </row>
    <row r="703" spans="1:7" ht="10.050000000000001" customHeight="1">
      <c r="A703" s="18" t="s">
        <v>1730</v>
      </c>
      <c r="B703" s="18" t="s">
        <v>392</v>
      </c>
      <c r="C703" s="19">
        <v>2011</v>
      </c>
      <c r="D703" s="18" t="s">
        <v>1713</v>
      </c>
      <c r="E703" s="20">
        <v>10</v>
      </c>
      <c r="F703" s="21">
        <v>4996.3549999999996</v>
      </c>
      <c r="G703" s="21">
        <v>3086.8620000000001</v>
      </c>
    </row>
    <row r="704" spans="1:7" ht="10.050000000000001" customHeight="1">
      <c r="A704" s="18" t="s">
        <v>1730</v>
      </c>
      <c r="B704" s="18" t="s">
        <v>392</v>
      </c>
      <c r="C704" s="19">
        <v>2011</v>
      </c>
      <c r="D704" s="18" t="s">
        <v>1713</v>
      </c>
      <c r="E704" s="20">
        <v>11</v>
      </c>
      <c r="F704" s="21">
        <v>5000.1589999999997</v>
      </c>
      <c r="G704" s="21">
        <v>2890.393</v>
      </c>
    </row>
    <row r="705" spans="1:7" ht="10.050000000000001" customHeight="1">
      <c r="A705" s="18" t="s">
        <v>1730</v>
      </c>
      <c r="B705" s="18" t="s">
        <v>392</v>
      </c>
      <c r="C705" s="19">
        <v>2011</v>
      </c>
      <c r="D705" s="18" t="s">
        <v>1713</v>
      </c>
      <c r="E705" s="20">
        <v>12</v>
      </c>
      <c r="F705" s="21">
        <v>4458.4989999999998</v>
      </c>
      <c r="G705" s="21">
        <v>3038.4589999999998</v>
      </c>
    </row>
    <row r="706" spans="1:7" ht="10.050000000000001" customHeight="1">
      <c r="A706" s="18" t="s">
        <v>1730</v>
      </c>
      <c r="B706" s="18" t="s">
        <v>392</v>
      </c>
      <c r="C706" s="19">
        <v>2012</v>
      </c>
      <c r="D706" s="18" t="s">
        <v>1713</v>
      </c>
      <c r="E706" s="20">
        <v>1</v>
      </c>
      <c r="F706" s="21">
        <v>4829.0280000000002</v>
      </c>
      <c r="G706" s="21">
        <v>3365.8110000000001</v>
      </c>
    </row>
    <row r="707" spans="1:7" ht="10.050000000000001" customHeight="1">
      <c r="A707" s="18" t="s">
        <v>1730</v>
      </c>
      <c r="B707" s="18" t="s">
        <v>392</v>
      </c>
      <c r="C707" s="19">
        <v>2012</v>
      </c>
      <c r="D707" s="18" t="s">
        <v>1713</v>
      </c>
      <c r="E707" s="20">
        <v>2</v>
      </c>
      <c r="F707" s="21">
        <v>5237.7830000000004</v>
      </c>
      <c r="G707" s="21">
        <v>2882.4830000000002</v>
      </c>
    </row>
    <row r="708" spans="1:7" ht="10.050000000000001" customHeight="1">
      <c r="A708" s="18" t="s">
        <v>1730</v>
      </c>
      <c r="B708" s="18" t="s">
        <v>392</v>
      </c>
      <c r="C708" s="19">
        <v>2012</v>
      </c>
      <c r="D708" s="18" t="s">
        <v>1713</v>
      </c>
      <c r="E708" s="20">
        <v>3</v>
      </c>
      <c r="F708" s="21">
        <v>6154.6260000000002</v>
      </c>
      <c r="G708" s="21">
        <v>3454.5369999999998</v>
      </c>
    </row>
    <row r="709" spans="1:7" ht="10.050000000000001" customHeight="1">
      <c r="A709" s="18" t="s">
        <v>1730</v>
      </c>
      <c r="B709" s="18" t="s">
        <v>392</v>
      </c>
      <c r="C709" s="19">
        <v>2012</v>
      </c>
      <c r="D709" s="18" t="s">
        <v>1713</v>
      </c>
      <c r="E709" s="20">
        <v>4</v>
      </c>
      <c r="F709" s="21">
        <v>5967.7719999999999</v>
      </c>
      <c r="G709" s="21">
        <v>3164.0549999999998</v>
      </c>
    </row>
    <row r="710" spans="1:7" ht="10.050000000000001" customHeight="1">
      <c r="A710" s="18" t="s">
        <v>1730</v>
      </c>
      <c r="B710" s="18" t="s">
        <v>392</v>
      </c>
      <c r="C710" s="19">
        <v>2012</v>
      </c>
      <c r="D710" s="18" t="s">
        <v>1713</v>
      </c>
      <c r="E710" s="20">
        <v>5</v>
      </c>
      <c r="F710" s="21">
        <v>7208.9260000000004</v>
      </c>
      <c r="G710" s="21">
        <v>3069.114</v>
      </c>
    </row>
    <row r="711" spans="1:7" ht="10.050000000000001" customHeight="1">
      <c r="A711" s="18" t="s">
        <v>1730</v>
      </c>
      <c r="B711" s="18" t="s">
        <v>392</v>
      </c>
      <c r="C711" s="19">
        <v>2012</v>
      </c>
      <c r="D711" s="18" t="s">
        <v>1713</v>
      </c>
      <c r="E711" s="20">
        <v>6</v>
      </c>
      <c r="F711" s="21">
        <v>5629.665</v>
      </c>
      <c r="G711" s="21">
        <v>3220.7779999999998</v>
      </c>
    </row>
    <row r="712" spans="1:7" ht="10.050000000000001" customHeight="1">
      <c r="A712" s="18" t="s">
        <v>1730</v>
      </c>
      <c r="B712" s="18" t="s">
        <v>392</v>
      </c>
      <c r="C712" s="19">
        <v>2012</v>
      </c>
      <c r="D712" s="18" t="s">
        <v>742</v>
      </c>
      <c r="E712" s="20">
        <v>7</v>
      </c>
      <c r="F712" s="21">
        <v>5790.8649999999998</v>
      </c>
      <c r="G712" s="21">
        <v>1652.0229999999999</v>
      </c>
    </row>
    <row r="713" spans="1:7" ht="10.050000000000001" customHeight="1">
      <c r="A713" s="18" t="s">
        <v>1730</v>
      </c>
      <c r="B713" s="18" t="s">
        <v>392</v>
      </c>
      <c r="C713" s="19">
        <v>2012</v>
      </c>
      <c r="D713" s="18" t="s">
        <v>742</v>
      </c>
      <c r="E713" s="20">
        <v>8</v>
      </c>
      <c r="F713" s="21">
        <v>4319.4840000000004</v>
      </c>
      <c r="G713" s="21">
        <v>1802.259</v>
      </c>
    </row>
    <row r="714" spans="1:7" ht="10.050000000000001" customHeight="1">
      <c r="A714" s="18" t="s">
        <v>1730</v>
      </c>
      <c r="B714" s="18" t="s">
        <v>392</v>
      </c>
      <c r="C714" s="19">
        <v>2012</v>
      </c>
      <c r="D714" s="18" t="s">
        <v>742</v>
      </c>
      <c r="E714" s="20">
        <v>9</v>
      </c>
      <c r="F714" s="21">
        <v>3831.6439999999998</v>
      </c>
      <c r="G714" s="21">
        <v>1759.7449999999999</v>
      </c>
    </row>
    <row r="715" spans="1:7" ht="10.050000000000001" customHeight="1">
      <c r="A715" s="18" t="s">
        <v>1730</v>
      </c>
      <c r="B715" s="18" t="s">
        <v>392</v>
      </c>
      <c r="C715" s="19">
        <v>2012</v>
      </c>
      <c r="D715" s="18" t="s">
        <v>742</v>
      </c>
      <c r="E715" s="20">
        <v>10</v>
      </c>
      <c r="F715" s="21">
        <v>4722.7650000000003</v>
      </c>
      <c r="G715" s="21">
        <v>1542.875</v>
      </c>
    </row>
    <row r="716" spans="1:7" ht="10.050000000000001" customHeight="1">
      <c r="A716" s="18" t="s">
        <v>1730</v>
      </c>
      <c r="B716" s="18" t="s">
        <v>392</v>
      </c>
      <c r="C716" s="19">
        <v>2012</v>
      </c>
      <c r="D716" s="18" t="s">
        <v>742</v>
      </c>
      <c r="E716" s="20">
        <v>11</v>
      </c>
      <c r="F716" s="21">
        <v>4408.7650000000003</v>
      </c>
      <c r="G716" s="21">
        <v>2540.9250000000002</v>
      </c>
    </row>
    <row r="717" spans="1:7" ht="10.050000000000001" customHeight="1">
      <c r="A717" s="18" t="s">
        <v>1730</v>
      </c>
      <c r="B717" s="18" t="s">
        <v>392</v>
      </c>
      <c r="C717" s="19">
        <v>2012</v>
      </c>
      <c r="D717" s="18" t="s">
        <v>742</v>
      </c>
      <c r="E717" s="20">
        <v>12</v>
      </c>
      <c r="F717" s="21">
        <v>3964.1770000000001</v>
      </c>
      <c r="G717" s="21">
        <v>2490.348</v>
      </c>
    </row>
    <row r="718" spans="1:7" ht="10.050000000000001" customHeight="1">
      <c r="A718" s="18" t="s">
        <v>1730</v>
      </c>
      <c r="B718" s="18" t="s">
        <v>392</v>
      </c>
      <c r="C718" s="19">
        <v>2013</v>
      </c>
      <c r="D718" s="18" t="s">
        <v>742</v>
      </c>
      <c r="E718" s="20">
        <v>1</v>
      </c>
      <c r="F718" s="21">
        <v>4453.9570000000003</v>
      </c>
      <c r="G718" s="21">
        <v>3514.3960000000002</v>
      </c>
    </row>
    <row r="719" spans="1:7" ht="10.050000000000001" customHeight="1">
      <c r="A719" s="18" t="s">
        <v>1730</v>
      </c>
      <c r="B719" s="18" t="s">
        <v>392</v>
      </c>
      <c r="C719" s="19">
        <v>2013</v>
      </c>
      <c r="D719" s="18" t="s">
        <v>742</v>
      </c>
      <c r="E719" s="20">
        <v>2</v>
      </c>
      <c r="F719" s="21">
        <v>3714.3159999999998</v>
      </c>
      <c r="G719" s="21">
        <v>3084.0390000000002</v>
      </c>
    </row>
    <row r="720" spans="1:7" ht="10.050000000000001" customHeight="1">
      <c r="A720" s="18" t="s">
        <v>1730</v>
      </c>
      <c r="B720" s="18" t="s">
        <v>392</v>
      </c>
      <c r="C720" s="19">
        <v>2013</v>
      </c>
      <c r="D720" s="18" t="s">
        <v>742</v>
      </c>
      <c r="E720" s="20">
        <v>3</v>
      </c>
      <c r="F720" s="21">
        <v>3370.384</v>
      </c>
      <c r="G720" s="21">
        <v>2620.89</v>
      </c>
    </row>
    <row r="721" spans="1:7" ht="10.050000000000001" customHeight="1">
      <c r="A721" s="18" t="s">
        <v>1730</v>
      </c>
      <c r="B721" s="18" t="s">
        <v>392</v>
      </c>
      <c r="C721" s="19">
        <v>2013</v>
      </c>
      <c r="D721" s="18" t="s">
        <v>742</v>
      </c>
      <c r="E721" s="20">
        <v>4</v>
      </c>
      <c r="F721" s="21">
        <v>3080.9380000000001</v>
      </c>
      <c r="G721" s="21">
        <v>3159.817</v>
      </c>
    </row>
    <row r="722" spans="1:7" ht="10.050000000000001" customHeight="1">
      <c r="A722" s="18" t="s">
        <v>1730</v>
      </c>
      <c r="B722" s="18" t="s">
        <v>392</v>
      </c>
      <c r="C722" s="19">
        <v>2013</v>
      </c>
      <c r="D722" s="18" t="s">
        <v>742</v>
      </c>
      <c r="E722" s="20">
        <v>5</v>
      </c>
      <c r="F722" s="21">
        <v>2641.4580000000001</v>
      </c>
      <c r="G722" s="21">
        <v>3061.7040000000002</v>
      </c>
    </row>
    <row r="723" spans="1:7" ht="10.050000000000001" customHeight="1">
      <c r="A723" s="18" t="s">
        <v>1730</v>
      </c>
      <c r="B723" s="18" t="s">
        <v>392</v>
      </c>
      <c r="C723" s="19">
        <v>2013</v>
      </c>
      <c r="D723" s="18" t="s">
        <v>742</v>
      </c>
      <c r="E723" s="20">
        <v>6</v>
      </c>
      <c r="F723" s="21">
        <v>1834.1669999999999</v>
      </c>
      <c r="G723" s="21">
        <v>3560.3220000000001</v>
      </c>
    </row>
    <row r="724" spans="1:7" ht="10.050000000000001" customHeight="1">
      <c r="A724" s="18" t="s">
        <v>1730</v>
      </c>
      <c r="B724" s="18" t="s">
        <v>392</v>
      </c>
      <c r="C724" s="19">
        <v>2013</v>
      </c>
      <c r="D724" s="18" t="s">
        <v>797</v>
      </c>
      <c r="E724" s="20">
        <v>7</v>
      </c>
      <c r="F724" s="21">
        <v>1944.682</v>
      </c>
      <c r="G724" s="21">
        <v>2903.67</v>
      </c>
    </row>
    <row r="725" spans="1:7" ht="10.050000000000001" customHeight="1">
      <c r="A725" s="18" t="s">
        <v>1730</v>
      </c>
      <c r="B725" s="18" t="s">
        <v>392</v>
      </c>
      <c r="C725" s="19">
        <v>2013</v>
      </c>
      <c r="D725" s="18" t="s">
        <v>797</v>
      </c>
      <c r="E725" s="20">
        <v>8</v>
      </c>
      <c r="F725" s="21">
        <v>1903.798</v>
      </c>
      <c r="G725" s="21">
        <v>2621.6219999999998</v>
      </c>
    </row>
    <row r="726" spans="1:7" ht="10.050000000000001" customHeight="1">
      <c r="A726" s="18" t="s">
        <v>1730</v>
      </c>
      <c r="B726" s="18" t="s">
        <v>392</v>
      </c>
      <c r="C726" s="19">
        <v>2013</v>
      </c>
      <c r="D726" s="18" t="s">
        <v>797</v>
      </c>
      <c r="E726" s="20">
        <v>9</v>
      </c>
      <c r="F726" s="21">
        <v>2062.5070000000001</v>
      </c>
      <c r="G726" s="21">
        <v>2305.0300000000002</v>
      </c>
    </row>
    <row r="727" spans="1:7" ht="10.050000000000001" customHeight="1">
      <c r="A727" s="18" t="s">
        <v>1730</v>
      </c>
      <c r="B727" s="18" t="s">
        <v>392</v>
      </c>
      <c r="C727" s="19">
        <v>2013</v>
      </c>
      <c r="D727" s="18" t="s">
        <v>797</v>
      </c>
      <c r="E727" s="20">
        <v>10</v>
      </c>
      <c r="F727" s="21">
        <v>3016.607</v>
      </c>
      <c r="G727" s="21">
        <v>2838.8539999999998</v>
      </c>
    </row>
    <row r="728" spans="1:7" ht="10.050000000000001" customHeight="1">
      <c r="A728" s="18" t="s">
        <v>1730</v>
      </c>
      <c r="B728" s="18" t="s">
        <v>392</v>
      </c>
      <c r="C728" s="19">
        <v>2013</v>
      </c>
      <c r="D728" s="18" t="s">
        <v>797</v>
      </c>
      <c r="E728" s="20">
        <v>11</v>
      </c>
      <c r="F728" s="21">
        <v>2916.2109999999998</v>
      </c>
      <c r="G728" s="21">
        <v>2821.3629999999998</v>
      </c>
    </row>
    <row r="729" spans="1:7" ht="10.050000000000001" customHeight="1">
      <c r="A729" s="18" t="s">
        <v>1730</v>
      </c>
      <c r="B729" s="18" t="s">
        <v>392</v>
      </c>
      <c r="C729" s="19">
        <v>2013</v>
      </c>
      <c r="D729" s="18" t="s">
        <v>797</v>
      </c>
      <c r="E729" s="20">
        <v>12</v>
      </c>
      <c r="F729" s="21">
        <v>3438.701</v>
      </c>
      <c r="G729" s="21">
        <v>2192.4319999999998</v>
      </c>
    </row>
    <row r="730" spans="1:7" ht="10.050000000000001" customHeight="1">
      <c r="A730" s="18" t="s">
        <v>1730</v>
      </c>
      <c r="B730" s="18" t="s">
        <v>392</v>
      </c>
      <c r="C730" s="19">
        <v>2014</v>
      </c>
      <c r="D730" s="18" t="s">
        <v>797</v>
      </c>
      <c r="E730" s="20">
        <v>1</v>
      </c>
      <c r="F730" s="21">
        <v>3141.8530000000001</v>
      </c>
      <c r="G730" s="21">
        <v>2146.4279999999999</v>
      </c>
    </row>
    <row r="731" spans="1:7" ht="10.050000000000001" customHeight="1">
      <c r="A731" s="18" t="s">
        <v>1730</v>
      </c>
      <c r="B731" s="18" t="s">
        <v>392</v>
      </c>
      <c r="C731" s="19">
        <v>2014</v>
      </c>
      <c r="D731" s="18" t="s">
        <v>797</v>
      </c>
      <c r="E731" s="20">
        <v>2</v>
      </c>
      <c r="F731" s="21">
        <v>3399.134</v>
      </c>
      <c r="G731" s="21">
        <v>2176.2939999999999</v>
      </c>
    </row>
    <row r="732" spans="1:7" ht="10.050000000000001" customHeight="1">
      <c r="A732" s="18" t="s">
        <v>1730</v>
      </c>
      <c r="B732" s="18" t="s">
        <v>392</v>
      </c>
      <c r="C732" s="19">
        <v>2014</v>
      </c>
      <c r="D732" s="18" t="s">
        <v>797</v>
      </c>
      <c r="E732" s="20">
        <v>3</v>
      </c>
      <c r="F732" s="21">
        <v>3853.636</v>
      </c>
      <c r="G732" s="21">
        <v>2228.0929999999998</v>
      </c>
    </row>
    <row r="733" spans="1:7" ht="10.050000000000001" customHeight="1">
      <c r="A733" s="18" t="s">
        <v>1730</v>
      </c>
      <c r="B733" s="18" t="s">
        <v>392</v>
      </c>
      <c r="C733" s="19">
        <v>2014</v>
      </c>
      <c r="D733" s="18" t="s">
        <v>797</v>
      </c>
      <c r="E733" s="20">
        <v>4</v>
      </c>
      <c r="F733" s="21">
        <v>3563.6909999999998</v>
      </c>
      <c r="G733" s="21">
        <v>1621.432</v>
      </c>
    </row>
    <row r="734" spans="1:7" ht="10.050000000000001" customHeight="1">
      <c r="A734" s="18" t="s">
        <v>1730</v>
      </c>
      <c r="B734" s="18" t="s">
        <v>392</v>
      </c>
      <c r="C734" s="19">
        <v>2014</v>
      </c>
      <c r="D734" s="18" t="s">
        <v>797</v>
      </c>
      <c r="E734" s="20">
        <v>5</v>
      </c>
      <c r="F734" s="21">
        <v>3153.6410000000001</v>
      </c>
      <c r="G734" s="21">
        <v>1271.9110000000001</v>
      </c>
    </row>
    <row r="735" spans="1:7" ht="10.050000000000001" customHeight="1">
      <c r="A735" s="18" t="s">
        <v>1730</v>
      </c>
      <c r="B735" s="18" t="s">
        <v>392</v>
      </c>
      <c r="C735" s="19">
        <v>2014</v>
      </c>
      <c r="D735" s="18" t="s">
        <v>797</v>
      </c>
      <c r="E735" s="20">
        <v>6</v>
      </c>
      <c r="F735" s="21">
        <v>2902.6179999999999</v>
      </c>
      <c r="G735" s="21">
        <v>1792.818</v>
      </c>
    </row>
    <row r="736" spans="1:7" ht="10.050000000000001" customHeight="1">
      <c r="A736" s="18" t="s">
        <v>1730</v>
      </c>
      <c r="B736" s="18" t="s">
        <v>392</v>
      </c>
      <c r="C736" s="19">
        <v>2014</v>
      </c>
      <c r="D736" s="18" t="s">
        <v>798</v>
      </c>
      <c r="E736" s="20">
        <v>7</v>
      </c>
      <c r="F736" s="21">
        <v>2561.4769999999999</v>
      </c>
      <c r="G736" s="21">
        <v>2299.1610000000001</v>
      </c>
    </row>
    <row r="737" spans="1:7" ht="10.050000000000001" customHeight="1">
      <c r="A737" s="18" t="s">
        <v>1730</v>
      </c>
      <c r="B737" s="18" t="s">
        <v>392</v>
      </c>
      <c r="C737" s="19">
        <v>2014</v>
      </c>
      <c r="D737" s="18" t="s">
        <v>798</v>
      </c>
      <c r="E737" s="20">
        <v>8</v>
      </c>
      <c r="F737" s="21">
        <v>2294.7840000000001</v>
      </c>
      <c r="G737" s="21">
        <v>1890.337</v>
      </c>
    </row>
    <row r="738" spans="1:7" ht="10.050000000000001" customHeight="1">
      <c r="A738" s="18" t="s">
        <v>1730</v>
      </c>
      <c r="B738" s="18" t="s">
        <v>392</v>
      </c>
      <c r="C738" s="19">
        <v>2014</v>
      </c>
      <c r="D738" s="18" t="s">
        <v>798</v>
      </c>
      <c r="E738" s="20">
        <v>9</v>
      </c>
      <c r="F738" s="21">
        <v>2512.8589999999999</v>
      </c>
      <c r="G738" s="21">
        <v>1525.624</v>
      </c>
    </row>
    <row r="739" spans="1:7" ht="10.050000000000001" customHeight="1">
      <c r="A739" s="18" t="s">
        <v>1730</v>
      </c>
      <c r="B739" s="18" t="s">
        <v>392</v>
      </c>
      <c r="C739" s="19">
        <v>2014</v>
      </c>
      <c r="D739" s="18" t="s">
        <v>798</v>
      </c>
      <c r="E739" s="20">
        <v>10</v>
      </c>
      <c r="F739" s="21">
        <v>3691.4479999999999</v>
      </c>
      <c r="G739" s="21">
        <v>2305.0160000000001</v>
      </c>
    </row>
    <row r="740" spans="1:7" ht="10.050000000000001" customHeight="1">
      <c r="A740" s="18" t="s">
        <v>1730</v>
      </c>
      <c r="B740" s="18" t="s">
        <v>392</v>
      </c>
      <c r="C740" s="19">
        <v>2014</v>
      </c>
      <c r="D740" s="18" t="s">
        <v>798</v>
      </c>
      <c r="E740" s="20">
        <v>11</v>
      </c>
      <c r="F740" s="21">
        <v>3521.5030000000002</v>
      </c>
      <c r="G740" s="21">
        <v>2254.953</v>
      </c>
    </row>
    <row r="741" spans="1:7" ht="10.050000000000001" customHeight="1">
      <c r="A741" s="18" t="s">
        <v>1730</v>
      </c>
      <c r="B741" s="18" t="s">
        <v>392</v>
      </c>
      <c r="C741" s="19">
        <v>2014</v>
      </c>
      <c r="D741" s="18" t="s">
        <v>798</v>
      </c>
      <c r="E741" s="20">
        <v>12</v>
      </c>
      <c r="F741" s="21">
        <v>5203.7110000000002</v>
      </c>
      <c r="G741" s="21">
        <v>1899.4670000000001</v>
      </c>
    </row>
    <row r="742" spans="1:7" ht="10.050000000000001" customHeight="1">
      <c r="A742" s="18" t="s">
        <v>1730</v>
      </c>
      <c r="B742" s="18" t="s">
        <v>392</v>
      </c>
      <c r="C742" s="19">
        <v>2015</v>
      </c>
      <c r="D742" s="18" t="s">
        <v>798</v>
      </c>
      <c r="E742" s="20">
        <v>1</v>
      </c>
      <c r="F742" s="21">
        <v>4680.857</v>
      </c>
      <c r="G742" s="21">
        <v>1962.7</v>
      </c>
    </row>
    <row r="743" spans="1:7" ht="10.050000000000001" customHeight="1">
      <c r="A743" s="18" t="s">
        <v>1730</v>
      </c>
      <c r="B743" s="18" t="s">
        <v>392</v>
      </c>
      <c r="C743" s="19">
        <v>2015</v>
      </c>
      <c r="D743" s="18" t="s">
        <v>798</v>
      </c>
      <c r="E743" s="20">
        <v>2</v>
      </c>
      <c r="F743" s="21">
        <v>5428.9549999999999</v>
      </c>
      <c r="G743" s="21">
        <v>1639.2950000000001</v>
      </c>
    </row>
    <row r="744" spans="1:7" ht="10.050000000000001" customHeight="1">
      <c r="A744" s="18" t="s">
        <v>1730</v>
      </c>
      <c r="B744" s="18" t="s">
        <v>392</v>
      </c>
      <c r="C744" s="19">
        <v>2015</v>
      </c>
      <c r="D744" s="18" t="s">
        <v>798</v>
      </c>
      <c r="E744" s="20">
        <v>3</v>
      </c>
      <c r="F744" s="21">
        <v>5418.4809999999998</v>
      </c>
      <c r="G744" s="21">
        <v>2313.279</v>
      </c>
    </row>
    <row r="745" spans="1:7" ht="10.050000000000001" customHeight="1">
      <c r="A745" s="18" t="s">
        <v>1730</v>
      </c>
      <c r="B745" s="18" t="s">
        <v>392</v>
      </c>
      <c r="C745" s="19">
        <v>2015</v>
      </c>
      <c r="D745" s="18" t="s">
        <v>798</v>
      </c>
      <c r="E745" s="20">
        <v>4</v>
      </c>
      <c r="F745" s="21">
        <v>5977.5919999999996</v>
      </c>
      <c r="G745" s="21">
        <v>2058.627</v>
      </c>
    </row>
    <row r="746" spans="1:7" ht="10.050000000000001" customHeight="1">
      <c r="A746" s="18" t="s">
        <v>1730</v>
      </c>
      <c r="B746" s="18" t="s">
        <v>392</v>
      </c>
      <c r="C746" s="19">
        <v>2015</v>
      </c>
      <c r="D746" s="18" t="s">
        <v>798</v>
      </c>
      <c r="E746" s="20">
        <v>5</v>
      </c>
      <c r="F746" s="21">
        <v>5000.6130000000003</v>
      </c>
      <c r="G746" s="21">
        <v>1734.3989999999999</v>
      </c>
    </row>
    <row r="747" spans="1:7" ht="10.050000000000001" customHeight="1">
      <c r="A747" s="18" t="s">
        <v>1730</v>
      </c>
      <c r="B747" s="18" t="s">
        <v>392</v>
      </c>
      <c r="C747" s="19">
        <v>2015</v>
      </c>
      <c r="D747" s="18" t="s">
        <v>798</v>
      </c>
      <c r="E747" s="20">
        <v>6</v>
      </c>
      <c r="F747" s="21">
        <v>5531.4269999999997</v>
      </c>
      <c r="G747" s="21">
        <v>2630.5790000000002</v>
      </c>
    </row>
    <row r="748" spans="1:7" ht="10.050000000000001" customHeight="1">
      <c r="A748" s="18" t="s">
        <v>1730</v>
      </c>
      <c r="B748" s="18" t="s">
        <v>392</v>
      </c>
      <c r="C748" s="19">
        <v>2015</v>
      </c>
      <c r="D748" s="18" t="s">
        <v>745</v>
      </c>
      <c r="E748" s="20">
        <v>7</v>
      </c>
      <c r="F748" s="21">
        <v>5292.8270000000002</v>
      </c>
      <c r="G748" s="21">
        <v>2808.393</v>
      </c>
    </row>
    <row r="749" spans="1:7" ht="10.050000000000001" customHeight="1">
      <c r="A749" s="18" t="s">
        <v>1730</v>
      </c>
      <c r="B749" s="18" t="s">
        <v>392</v>
      </c>
      <c r="C749" s="19">
        <v>2015</v>
      </c>
      <c r="D749" s="18" t="s">
        <v>745</v>
      </c>
      <c r="E749" s="20">
        <v>8</v>
      </c>
      <c r="F749" s="21">
        <v>5185.6059999999998</v>
      </c>
      <c r="G749" s="21">
        <v>2935.1170000000002</v>
      </c>
    </row>
    <row r="750" spans="1:7" ht="10.050000000000001" customHeight="1">
      <c r="A750" s="18" t="s">
        <v>1730</v>
      </c>
      <c r="B750" s="18" t="s">
        <v>392</v>
      </c>
      <c r="C750" s="19">
        <v>2015</v>
      </c>
      <c r="D750" s="18" t="s">
        <v>745</v>
      </c>
      <c r="E750" s="20">
        <v>9</v>
      </c>
      <c r="F750" s="21">
        <v>4857.8959999999997</v>
      </c>
      <c r="G750" s="21">
        <v>2696.8020000000001</v>
      </c>
    </row>
    <row r="751" spans="1:7" ht="10.050000000000001" customHeight="1">
      <c r="A751" s="18" t="s">
        <v>1730</v>
      </c>
      <c r="B751" s="18" t="s">
        <v>392</v>
      </c>
      <c r="C751" s="19">
        <v>2015</v>
      </c>
      <c r="D751" s="18" t="s">
        <v>745</v>
      </c>
      <c r="E751" s="20">
        <v>10</v>
      </c>
      <c r="F751" s="21">
        <v>5645.4579999999996</v>
      </c>
      <c r="G751" s="21">
        <v>3272.41</v>
      </c>
    </row>
    <row r="752" spans="1:7" ht="10.050000000000001" customHeight="1">
      <c r="A752" s="18" t="s">
        <v>1730</v>
      </c>
      <c r="B752" s="18" t="s">
        <v>392</v>
      </c>
      <c r="C752" s="19">
        <v>2015</v>
      </c>
      <c r="D752" s="18" t="s">
        <v>745</v>
      </c>
      <c r="E752" s="20">
        <v>11</v>
      </c>
      <c r="F752" s="21">
        <v>5932.0349999999999</v>
      </c>
      <c r="G752" s="21">
        <v>3479.06</v>
      </c>
    </row>
    <row r="753" spans="1:7" ht="10.050000000000001" customHeight="1">
      <c r="A753" s="18" t="s">
        <v>1730</v>
      </c>
      <c r="B753" s="18" t="s">
        <v>392</v>
      </c>
      <c r="C753" s="19">
        <v>2015</v>
      </c>
      <c r="D753" s="18" t="s">
        <v>745</v>
      </c>
      <c r="E753" s="20">
        <v>12</v>
      </c>
      <c r="F753" s="21">
        <v>6242.8140000000003</v>
      </c>
      <c r="G753" s="21">
        <v>2675.9409999999998</v>
      </c>
    </row>
    <row r="754" spans="1:7" ht="10.050000000000001" customHeight="1">
      <c r="A754" s="18" t="s">
        <v>1730</v>
      </c>
      <c r="B754" s="18" t="s">
        <v>392</v>
      </c>
      <c r="C754" s="19">
        <v>2016</v>
      </c>
      <c r="D754" s="18" t="s">
        <v>745</v>
      </c>
      <c r="E754" s="20">
        <v>1</v>
      </c>
      <c r="F754" s="21">
        <v>5029.8810000000003</v>
      </c>
      <c r="G754" s="21">
        <v>2877.7049999999999</v>
      </c>
    </row>
    <row r="755" spans="1:7" ht="10.050000000000001" customHeight="1">
      <c r="A755" s="18" t="s">
        <v>1730</v>
      </c>
      <c r="B755" s="18" t="s">
        <v>392</v>
      </c>
      <c r="C755" s="19">
        <v>2016</v>
      </c>
      <c r="D755" s="18" t="s">
        <v>745</v>
      </c>
      <c r="E755" s="20">
        <v>2</v>
      </c>
      <c r="F755" s="21">
        <v>5203.63</v>
      </c>
      <c r="G755" s="21">
        <v>2168.1</v>
      </c>
    </row>
    <row r="756" spans="1:7" ht="10.050000000000001" customHeight="1">
      <c r="A756" s="18" t="s">
        <v>1730</v>
      </c>
      <c r="B756" s="18" t="s">
        <v>392</v>
      </c>
      <c r="C756" s="19">
        <v>2016</v>
      </c>
      <c r="D756" s="18" t="s">
        <v>745</v>
      </c>
      <c r="E756" s="20">
        <v>3</v>
      </c>
      <c r="F756" s="21">
        <v>5462.48</v>
      </c>
      <c r="G756" s="21">
        <v>2065.2750000000001</v>
      </c>
    </row>
    <row r="757" spans="1:7" ht="10.050000000000001" customHeight="1">
      <c r="A757" s="18" t="s">
        <v>1730</v>
      </c>
      <c r="B757" s="18" t="s">
        <v>392</v>
      </c>
      <c r="C757" s="19">
        <v>2016</v>
      </c>
      <c r="D757" s="18" t="s">
        <v>745</v>
      </c>
      <c r="E757" s="20">
        <v>4</v>
      </c>
      <c r="F757" s="21">
        <v>5209.0739999999996</v>
      </c>
      <c r="G757" s="21">
        <v>2031.0820000000001</v>
      </c>
    </row>
    <row r="758" spans="1:7" ht="10.050000000000001" customHeight="1">
      <c r="A758" s="18" t="s">
        <v>1730</v>
      </c>
      <c r="B758" s="18" t="s">
        <v>392</v>
      </c>
      <c r="C758" s="19">
        <v>2016</v>
      </c>
      <c r="D758" s="18" t="s">
        <v>745</v>
      </c>
      <c r="E758" s="20">
        <v>5</v>
      </c>
      <c r="F758" s="21">
        <v>5027.5959999999995</v>
      </c>
      <c r="G758" s="21">
        <v>2601.3519999999999</v>
      </c>
    </row>
    <row r="759" spans="1:7" ht="10.050000000000001" customHeight="1">
      <c r="A759" s="18" t="s">
        <v>1730</v>
      </c>
      <c r="B759" s="18" t="s">
        <v>392</v>
      </c>
      <c r="C759" s="19">
        <v>2016</v>
      </c>
      <c r="D759" s="18" t="s">
        <v>745</v>
      </c>
      <c r="E759" s="20">
        <v>6</v>
      </c>
      <c r="F759" s="21">
        <v>5611.4449999999997</v>
      </c>
      <c r="G759" s="21">
        <v>3849.4479999999999</v>
      </c>
    </row>
    <row r="760" spans="1:7" ht="10.050000000000001" customHeight="1">
      <c r="A760" s="18" t="s">
        <v>1730</v>
      </c>
      <c r="B760" s="18" t="s">
        <v>392</v>
      </c>
      <c r="C760" s="19">
        <v>2016</v>
      </c>
      <c r="D760" s="18" t="s">
        <v>746</v>
      </c>
      <c r="E760" s="20">
        <v>7</v>
      </c>
      <c r="F760" s="21">
        <v>4325.2460000000001</v>
      </c>
      <c r="G760" s="21">
        <v>3131.55</v>
      </c>
    </row>
    <row r="761" spans="1:7" ht="10.050000000000001" customHeight="1">
      <c r="A761" s="18" t="s">
        <v>1730</v>
      </c>
      <c r="B761" s="18" t="s">
        <v>392</v>
      </c>
      <c r="C761" s="19">
        <v>2016</v>
      </c>
      <c r="D761" s="18" t="s">
        <v>746</v>
      </c>
      <c r="E761" s="20">
        <v>8</v>
      </c>
      <c r="F761" s="21">
        <v>4807.2129999999997</v>
      </c>
      <c r="G761" s="21">
        <v>3215.0329999999999</v>
      </c>
    </row>
    <row r="762" spans="1:7" ht="10.050000000000001" customHeight="1">
      <c r="A762" s="18" t="s">
        <v>1730</v>
      </c>
      <c r="B762" s="18" t="s">
        <v>392</v>
      </c>
      <c r="C762" s="19">
        <v>2016</v>
      </c>
      <c r="D762" s="18" t="s">
        <v>746</v>
      </c>
      <c r="E762" s="20">
        <v>9</v>
      </c>
      <c r="F762" s="21">
        <v>5118.9040000000005</v>
      </c>
      <c r="G762" s="21">
        <v>2654.0340000000001</v>
      </c>
    </row>
    <row r="763" spans="1:7" ht="10.050000000000001" customHeight="1">
      <c r="A763" s="18" t="s">
        <v>1730</v>
      </c>
      <c r="B763" s="18" t="s">
        <v>392</v>
      </c>
      <c r="C763" s="19">
        <v>2016</v>
      </c>
      <c r="D763" s="18" t="s">
        <v>746</v>
      </c>
      <c r="E763" s="20">
        <v>10</v>
      </c>
      <c r="F763" s="21">
        <v>5294.0169999999998</v>
      </c>
      <c r="G763" s="21">
        <v>2802.1109999999999</v>
      </c>
    </row>
    <row r="764" spans="1:7" ht="10.050000000000001" customHeight="1">
      <c r="A764" s="18" t="s">
        <v>1730</v>
      </c>
      <c r="B764" s="18" t="s">
        <v>392</v>
      </c>
      <c r="C764" s="19">
        <v>2016</v>
      </c>
      <c r="D764" s="18" t="s">
        <v>746</v>
      </c>
      <c r="E764" s="20">
        <v>11</v>
      </c>
      <c r="F764" s="21">
        <v>5850.0529999999999</v>
      </c>
      <c r="G764" s="21">
        <v>2899.3890000000001</v>
      </c>
    </row>
    <row r="765" spans="1:7" ht="10.050000000000001" customHeight="1">
      <c r="A765" s="18" t="s">
        <v>1730</v>
      </c>
      <c r="B765" s="18" t="s">
        <v>392</v>
      </c>
      <c r="C765" s="19">
        <v>2016</v>
      </c>
      <c r="D765" s="18" t="s">
        <v>746</v>
      </c>
      <c r="E765" s="20">
        <v>12</v>
      </c>
      <c r="F765" s="21">
        <v>5834.97</v>
      </c>
      <c r="G765" s="21">
        <v>2477.8910000000001</v>
      </c>
    </row>
    <row r="766" spans="1:7" ht="10.050000000000001" customHeight="1">
      <c r="A766" s="18" t="s">
        <v>1730</v>
      </c>
      <c r="B766" s="18" t="s">
        <v>392</v>
      </c>
      <c r="C766" s="19">
        <v>2017</v>
      </c>
      <c r="D766" s="18" t="s">
        <v>746</v>
      </c>
      <c r="E766" s="20">
        <v>1</v>
      </c>
      <c r="F766" s="21">
        <v>5052.6679999999997</v>
      </c>
      <c r="G766" s="21">
        <v>3229.67</v>
      </c>
    </row>
    <row r="767" spans="1:7" ht="10.050000000000001" customHeight="1">
      <c r="A767" s="18" t="s">
        <v>1730</v>
      </c>
      <c r="B767" s="18" t="s">
        <v>392</v>
      </c>
      <c r="C767" s="19">
        <v>2017</v>
      </c>
      <c r="D767" s="18" t="s">
        <v>746</v>
      </c>
      <c r="E767" s="20">
        <v>2</v>
      </c>
      <c r="F767" s="21">
        <v>5292.8919999999998</v>
      </c>
      <c r="G767" s="21">
        <v>2536.096</v>
      </c>
    </row>
    <row r="768" spans="1:7" ht="10.050000000000001" customHeight="1">
      <c r="A768" s="18" t="s">
        <v>1730</v>
      </c>
      <c r="B768" s="18" t="s">
        <v>392</v>
      </c>
      <c r="C768" s="19">
        <v>2017</v>
      </c>
      <c r="D768" s="18" t="s">
        <v>746</v>
      </c>
      <c r="E768" s="20">
        <v>3</v>
      </c>
      <c r="F768" s="21">
        <v>5722.2939999999999</v>
      </c>
      <c r="G768" s="21">
        <v>3008.0419999999999</v>
      </c>
    </row>
    <row r="769" spans="1:7" ht="10.050000000000001" customHeight="1">
      <c r="A769" s="18" t="s">
        <v>1730</v>
      </c>
      <c r="B769" s="18" t="s">
        <v>392</v>
      </c>
      <c r="C769" s="19">
        <v>2017</v>
      </c>
      <c r="D769" s="18" t="s">
        <v>746</v>
      </c>
      <c r="E769" s="20">
        <v>4</v>
      </c>
      <c r="F769" s="21">
        <v>4586.4279999999999</v>
      </c>
      <c r="G769" s="21">
        <v>2813.4659999999999</v>
      </c>
    </row>
    <row r="770" spans="1:7" ht="10.050000000000001" customHeight="1">
      <c r="A770" s="18" t="s">
        <v>1730</v>
      </c>
      <c r="B770" s="18" t="s">
        <v>392</v>
      </c>
      <c r="C770" s="19">
        <v>2017</v>
      </c>
      <c r="D770" s="18" t="s">
        <v>746</v>
      </c>
      <c r="E770" s="20">
        <v>5</v>
      </c>
      <c r="F770" s="21">
        <v>4741.33</v>
      </c>
      <c r="G770" s="21">
        <v>4009.8679999999999</v>
      </c>
    </row>
    <row r="771" spans="1:7" ht="10.050000000000001" customHeight="1">
      <c r="A771" s="18" t="s">
        <v>1730</v>
      </c>
      <c r="B771" s="18" t="s">
        <v>392</v>
      </c>
      <c r="C771" s="19">
        <v>2017</v>
      </c>
      <c r="D771" s="18" t="s">
        <v>746</v>
      </c>
      <c r="E771" s="20">
        <v>6</v>
      </c>
      <c r="F771" s="21">
        <v>4934.6559999999999</v>
      </c>
      <c r="G771" s="21">
        <v>4830.9549999999999</v>
      </c>
    </row>
    <row r="772" spans="1:7" ht="10.050000000000001" customHeight="1">
      <c r="A772" s="18" t="s">
        <v>1730</v>
      </c>
      <c r="B772" s="18" t="s">
        <v>392</v>
      </c>
      <c r="C772" s="19">
        <v>2017</v>
      </c>
      <c r="D772" s="18" t="s">
        <v>747</v>
      </c>
      <c r="E772" s="20">
        <v>7</v>
      </c>
      <c r="F772" s="21">
        <v>3963.0140000000001</v>
      </c>
      <c r="G772" s="21">
        <v>4152.607</v>
      </c>
    </row>
    <row r="773" spans="1:7" ht="10.050000000000001" customHeight="1">
      <c r="A773" s="18" t="s">
        <v>1730</v>
      </c>
      <c r="B773" s="18" t="s">
        <v>392</v>
      </c>
      <c r="C773" s="19">
        <v>2017</v>
      </c>
      <c r="D773" s="18" t="s">
        <v>747</v>
      </c>
      <c r="E773" s="20">
        <v>8</v>
      </c>
      <c r="F773" s="21">
        <v>4910.9219999999996</v>
      </c>
      <c r="G773" s="21">
        <v>3474.703</v>
      </c>
    </row>
    <row r="774" spans="1:7" ht="10.050000000000001" customHeight="1">
      <c r="A774" s="18" t="s">
        <v>1730</v>
      </c>
      <c r="B774" s="18" t="s">
        <v>392</v>
      </c>
      <c r="C774" s="19">
        <v>2017</v>
      </c>
      <c r="D774" s="18" t="s">
        <v>747</v>
      </c>
      <c r="E774" s="20">
        <v>9</v>
      </c>
      <c r="F774" s="21">
        <v>5048.54</v>
      </c>
      <c r="G774" s="21">
        <v>2778.52</v>
      </c>
    </row>
    <row r="775" spans="1:7" ht="10.050000000000001" customHeight="1">
      <c r="A775" s="18" t="s">
        <v>1730</v>
      </c>
      <c r="B775" s="18" t="s">
        <v>392</v>
      </c>
      <c r="C775" s="19">
        <v>2017</v>
      </c>
      <c r="D775" s="18" t="s">
        <v>747</v>
      </c>
      <c r="E775" s="20">
        <v>10</v>
      </c>
      <c r="F775" s="21">
        <v>4788.6930000000002</v>
      </c>
      <c r="G775" s="21">
        <v>3335.154</v>
      </c>
    </row>
    <row r="776" spans="1:7" ht="10.050000000000001" customHeight="1">
      <c r="A776" s="18" t="s">
        <v>1730</v>
      </c>
      <c r="B776" s="18" t="s">
        <v>392</v>
      </c>
      <c r="C776" s="19">
        <v>2017</v>
      </c>
      <c r="D776" s="18" t="s">
        <v>747</v>
      </c>
      <c r="E776" s="20">
        <v>11</v>
      </c>
      <c r="F776" s="21">
        <v>5727.5060000000003</v>
      </c>
      <c r="G776" s="21">
        <v>3832.4169999999999</v>
      </c>
    </row>
    <row r="777" spans="1:7" ht="10.050000000000001" customHeight="1">
      <c r="A777" s="18" t="s">
        <v>1730</v>
      </c>
      <c r="B777" s="18" t="s">
        <v>392</v>
      </c>
      <c r="C777" s="19">
        <v>2017</v>
      </c>
      <c r="D777" s="18" t="s">
        <v>747</v>
      </c>
      <c r="E777" s="20">
        <v>12</v>
      </c>
      <c r="F777" s="21">
        <v>5721.7939999999999</v>
      </c>
      <c r="G777" s="21">
        <v>2939.7669999999998</v>
      </c>
    </row>
    <row r="778" spans="1:7" ht="10.050000000000001" customHeight="1">
      <c r="A778" s="18" t="s">
        <v>1730</v>
      </c>
      <c r="B778" s="18" t="s">
        <v>392</v>
      </c>
      <c r="C778" s="19">
        <v>2018</v>
      </c>
      <c r="D778" s="18" t="s">
        <v>747</v>
      </c>
      <c r="E778" s="20">
        <v>1</v>
      </c>
      <c r="F778" s="21">
        <v>7231.9859999999999</v>
      </c>
      <c r="G778" s="21">
        <v>3235.3449999999998</v>
      </c>
    </row>
    <row r="779" spans="1:7" ht="10.050000000000001" customHeight="1">
      <c r="A779" s="18" t="s">
        <v>1730</v>
      </c>
      <c r="B779" s="18" t="s">
        <v>392</v>
      </c>
      <c r="C779" s="19">
        <v>2018</v>
      </c>
      <c r="D779" s="18" t="s">
        <v>747</v>
      </c>
      <c r="E779" s="20">
        <v>2</v>
      </c>
      <c r="F779" s="21">
        <v>4927.0690000000004</v>
      </c>
      <c r="G779" s="21">
        <v>5025.9769999999999</v>
      </c>
    </row>
    <row r="780" spans="1:7" ht="10.050000000000001" customHeight="1">
      <c r="A780" s="18" t="s">
        <v>1730</v>
      </c>
      <c r="B780" s="18" t="s">
        <v>392</v>
      </c>
      <c r="C780" s="19">
        <v>2018</v>
      </c>
      <c r="D780" s="18" t="s">
        <v>747</v>
      </c>
      <c r="E780" s="20">
        <v>3</v>
      </c>
      <c r="F780" s="21">
        <v>5733.4920000000002</v>
      </c>
      <c r="G780" s="21">
        <v>5158.3549999999996</v>
      </c>
    </row>
    <row r="781" spans="1:7" ht="10.050000000000001" customHeight="1">
      <c r="A781" s="18" t="s">
        <v>1730</v>
      </c>
      <c r="B781" s="18" t="s">
        <v>392</v>
      </c>
      <c r="C781" s="19">
        <v>2018</v>
      </c>
      <c r="D781" s="18" t="s">
        <v>747</v>
      </c>
      <c r="E781" s="20">
        <v>4</v>
      </c>
      <c r="F781" s="21">
        <v>5882.6620000000003</v>
      </c>
      <c r="G781" s="21">
        <v>4829.7749999999996</v>
      </c>
    </row>
    <row r="782" spans="1:7" ht="10.050000000000001" customHeight="1">
      <c r="A782" s="18" t="s">
        <v>1730</v>
      </c>
      <c r="B782" s="18" t="s">
        <v>392</v>
      </c>
      <c r="C782" s="19">
        <v>2018</v>
      </c>
      <c r="D782" s="18" t="s">
        <v>747</v>
      </c>
      <c r="E782" s="20">
        <v>5</v>
      </c>
      <c r="F782" s="21">
        <v>6387.1189999999997</v>
      </c>
      <c r="G782" s="21">
        <v>4366.1360000000004</v>
      </c>
    </row>
    <row r="783" spans="1:7" ht="10.050000000000001" customHeight="1">
      <c r="A783" s="18" t="s">
        <v>1730</v>
      </c>
      <c r="B783" s="18" t="s">
        <v>392</v>
      </c>
      <c r="C783" s="19">
        <v>2018</v>
      </c>
      <c r="D783" s="18" t="s">
        <v>747</v>
      </c>
      <c r="E783" s="20">
        <v>6</v>
      </c>
      <c r="F783" s="21">
        <v>5750.9189999999999</v>
      </c>
      <c r="G783" s="21">
        <v>5421.3040000000001</v>
      </c>
    </row>
    <row r="784" spans="1:7" ht="10.050000000000001" customHeight="1">
      <c r="A784" s="18" t="s">
        <v>1730</v>
      </c>
      <c r="B784" s="18" t="s">
        <v>392</v>
      </c>
      <c r="C784" s="19">
        <v>2018</v>
      </c>
      <c r="D784" s="18" t="s">
        <v>748</v>
      </c>
      <c r="E784" s="20">
        <v>7</v>
      </c>
      <c r="F784" s="21">
        <v>4882.973</v>
      </c>
      <c r="G784" s="21">
        <v>4468.415</v>
      </c>
    </row>
    <row r="785" spans="1:7" ht="10.050000000000001" customHeight="1">
      <c r="A785" s="18" t="s">
        <v>1730</v>
      </c>
      <c r="B785" s="18" t="s">
        <v>392</v>
      </c>
      <c r="C785" s="19">
        <v>2018</v>
      </c>
      <c r="D785" s="18" t="s">
        <v>748</v>
      </c>
      <c r="E785" s="20">
        <v>8</v>
      </c>
      <c r="F785" s="21">
        <v>5259.3969999999999</v>
      </c>
      <c r="G785" s="21">
        <v>4241.4080000000004</v>
      </c>
    </row>
    <row r="786" spans="1:7" ht="10.050000000000001" customHeight="1">
      <c r="A786" s="18" t="s">
        <v>1730</v>
      </c>
      <c r="B786" s="18" t="s">
        <v>392</v>
      </c>
      <c r="C786" s="19">
        <v>2018</v>
      </c>
      <c r="D786" s="18" t="s">
        <v>748</v>
      </c>
      <c r="E786" s="20">
        <v>9</v>
      </c>
      <c r="F786" s="21">
        <v>4757.893</v>
      </c>
      <c r="G786" s="21">
        <v>4271.3590000000004</v>
      </c>
    </row>
    <row r="787" spans="1:7" ht="10.050000000000001" customHeight="1">
      <c r="A787" s="18" t="s">
        <v>1730</v>
      </c>
      <c r="B787" s="18" t="s">
        <v>392</v>
      </c>
      <c r="C787" s="19">
        <v>2018</v>
      </c>
      <c r="D787" s="18" t="s">
        <v>748</v>
      </c>
      <c r="E787" s="20">
        <v>10</v>
      </c>
      <c r="F787" s="21">
        <v>5460.8530000000001</v>
      </c>
      <c r="G787" s="21">
        <v>4240.33</v>
      </c>
    </row>
    <row r="788" spans="1:7" ht="10.050000000000001" customHeight="1">
      <c r="A788" s="18" t="s">
        <v>1730</v>
      </c>
      <c r="B788" s="18" t="s">
        <v>392</v>
      </c>
      <c r="C788" s="19">
        <v>2018</v>
      </c>
      <c r="D788" s="18" t="s">
        <v>748</v>
      </c>
      <c r="E788" s="20">
        <v>11</v>
      </c>
      <c r="F788" s="21">
        <v>5753.5950000000003</v>
      </c>
      <c r="G788" s="21">
        <v>3558.0920000000001</v>
      </c>
    </row>
    <row r="789" spans="1:7" ht="10.050000000000001" customHeight="1">
      <c r="A789" s="18" t="s">
        <v>1730</v>
      </c>
      <c r="B789" s="18" t="s">
        <v>392</v>
      </c>
      <c r="C789" s="19">
        <v>2018</v>
      </c>
      <c r="D789" s="18" t="s">
        <v>748</v>
      </c>
      <c r="E789" s="20">
        <v>12</v>
      </c>
      <c r="F789" s="21">
        <v>5744.8649999999998</v>
      </c>
      <c r="G789" s="21">
        <v>3380.0230000000001</v>
      </c>
    </row>
    <row r="790" spans="1:7" ht="10.050000000000001" customHeight="1">
      <c r="A790" s="18" t="s">
        <v>1730</v>
      </c>
      <c r="B790" s="18" t="s">
        <v>392</v>
      </c>
      <c r="C790" s="19">
        <v>2019</v>
      </c>
      <c r="D790" s="18" t="s">
        <v>748</v>
      </c>
      <c r="E790" s="20">
        <v>1</v>
      </c>
      <c r="F790" s="21">
        <v>5874.7359999999999</v>
      </c>
      <c r="G790" s="21">
        <v>3539.384</v>
      </c>
    </row>
    <row r="791" spans="1:7" ht="10.050000000000001" customHeight="1">
      <c r="A791" s="18" t="s">
        <v>1730</v>
      </c>
      <c r="B791" s="18" t="s">
        <v>392</v>
      </c>
      <c r="C791" s="19">
        <v>2019</v>
      </c>
      <c r="D791" s="18" t="s">
        <v>748</v>
      </c>
      <c r="E791" s="20">
        <v>2</v>
      </c>
      <c r="F791" s="21">
        <v>5429.1390000000001</v>
      </c>
      <c r="G791" s="21">
        <v>2712.6640000000002</v>
      </c>
    </row>
    <row r="792" spans="1:7" ht="10.050000000000001" customHeight="1">
      <c r="A792" s="18" t="s">
        <v>1730</v>
      </c>
      <c r="B792" s="18" t="s">
        <v>392</v>
      </c>
      <c r="C792" s="19">
        <v>2019</v>
      </c>
      <c r="D792" s="18" t="s">
        <v>748</v>
      </c>
      <c r="E792" s="20">
        <v>3</v>
      </c>
      <c r="F792" s="21">
        <v>5204.759</v>
      </c>
      <c r="G792" s="21">
        <v>2803.7069999999999</v>
      </c>
    </row>
    <row r="793" spans="1:7" ht="10.050000000000001" customHeight="1">
      <c r="A793" s="18" t="s">
        <v>1730</v>
      </c>
      <c r="B793" s="18" t="s">
        <v>392</v>
      </c>
      <c r="C793" s="19">
        <v>2019</v>
      </c>
      <c r="D793" s="18" t="s">
        <v>748</v>
      </c>
      <c r="E793" s="20">
        <v>4</v>
      </c>
      <c r="F793" s="21">
        <v>5711.1480000000001</v>
      </c>
      <c r="G793" s="21">
        <v>3287.3090000000002</v>
      </c>
    </row>
    <row r="794" spans="1:7" ht="10.050000000000001" customHeight="1">
      <c r="A794" s="18" t="s">
        <v>1730</v>
      </c>
      <c r="B794" s="18" t="s">
        <v>392</v>
      </c>
      <c r="C794" s="19">
        <v>2019</v>
      </c>
      <c r="D794" s="18" t="s">
        <v>748</v>
      </c>
      <c r="E794" s="20">
        <v>5</v>
      </c>
      <c r="F794" s="21">
        <v>6354.3990000000003</v>
      </c>
      <c r="G794" s="21">
        <v>3425.239</v>
      </c>
    </row>
    <row r="795" spans="1:7" ht="10.050000000000001" customHeight="1">
      <c r="A795" s="18" t="s">
        <v>1730</v>
      </c>
      <c r="B795" s="18" t="s">
        <v>392</v>
      </c>
      <c r="C795" s="19">
        <v>2019</v>
      </c>
      <c r="D795" s="18" t="s">
        <v>748</v>
      </c>
      <c r="E795" s="20">
        <v>6</v>
      </c>
      <c r="F795" s="21">
        <v>5620.384</v>
      </c>
      <c r="G795" s="21">
        <v>4400.8159999999998</v>
      </c>
    </row>
    <row r="796" spans="1:7" ht="10.050000000000001" customHeight="1">
      <c r="A796" s="18" t="s">
        <v>1730</v>
      </c>
      <c r="B796" s="18" t="s">
        <v>392</v>
      </c>
      <c r="C796" s="19">
        <v>2019</v>
      </c>
      <c r="D796" s="18" t="s">
        <v>749</v>
      </c>
      <c r="E796" s="20">
        <v>7</v>
      </c>
      <c r="F796" s="21">
        <v>5327.69</v>
      </c>
      <c r="G796" s="21">
        <v>4938.3729999999996</v>
      </c>
    </row>
    <row r="797" spans="1:7" ht="10.050000000000001" customHeight="1">
      <c r="A797" s="18" t="s">
        <v>1730</v>
      </c>
      <c r="B797" s="18" t="s">
        <v>392</v>
      </c>
      <c r="C797" s="19">
        <v>2019</v>
      </c>
      <c r="D797" s="18" t="s">
        <v>749</v>
      </c>
      <c r="E797" s="20">
        <v>8</v>
      </c>
      <c r="F797" s="21">
        <v>5280.8710000000001</v>
      </c>
      <c r="G797" s="21">
        <v>3780.598</v>
      </c>
    </row>
    <row r="798" spans="1:7" ht="10.050000000000001" customHeight="1">
      <c r="A798" s="18" t="s">
        <v>1730</v>
      </c>
      <c r="B798" s="18" t="s">
        <v>392</v>
      </c>
      <c r="C798" s="19">
        <v>2019</v>
      </c>
      <c r="D798" s="18" t="s">
        <v>749</v>
      </c>
      <c r="E798" s="20">
        <v>9</v>
      </c>
      <c r="F798" s="21">
        <v>5617.78</v>
      </c>
      <c r="G798" s="21">
        <v>2945.8649999999998</v>
      </c>
    </row>
    <row r="799" spans="1:7" ht="10.050000000000001" customHeight="1">
      <c r="A799" s="18" t="s">
        <v>1730</v>
      </c>
      <c r="B799" s="18" t="s">
        <v>392</v>
      </c>
      <c r="C799" s="19">
        <v>2019</v>
      </c>
      <c r="D799" s="18" t="s">
        <v>749</v>
      </c>
      <c r="E799" s="20">
        <v>10</v>
      </c>
      <c r="F799" s="21">
        <v>5875.31</v>
      </c>
      <c r="G799" s="21">
        <v>3598.2269999999999</v>
      </c>
    </row>
    <row r="800" spans="1:7" ht="10.050000000000001" customHeight="1">
      <c r="A800" s="18" t="s">
        <v>1730</v>
      </c>
      <c r="B800" s="18" t="s">
        <v>392</v>
      </c>
      <c r="C800" s="19">
        <v>2019</v>
      </c>
      <c r="D800" s="18" t="s">
        <v>749</v>
      </c>
      <c r="E800" s="20">
        <v>11</v>
      </c>
      <c r="F800" s="21">
        <v>5645.4709999999995</v>
      </c>
      <c r="G800" s="21">
        <v>3605.136</v>
      </c>
    </row>
    <row r="801" spans="1:7" ht="10.050000000000001" customHeight="1">
      <c r="A801" s="18" t="s">
        <v>1730</v>
      </c>
      <c r="B801" s="18" t="s">
        <v>392</v>
      </c>
      <c r="C801" s="19">
        <v>2019</v>
      </c>
      <c r="D801" s="18" t="s">
        <v>749</v>
      </c>
      <c r="E801" s="20">
        <v>12</v>
      </c>
      <c r="F801" s="21">
        <v>6618.7169999999996</v>
      </c>
      <c r="G801" s="21">
        <v>2109.299</v>
      </c>
    </row>
    <row r="802" spans="1:7" ht="10.050000000000001" customHeight="1">
      <c r="A802" s="18" t="s">
        <v>1730</v>
      </c>
      <c r="B802" s="18" t="s">
        <v>392</v>
      </c>
      <c r="C802" s="19">
        <v>2020</v>
      </c>
      <c r="D802" s="18" t="s">
        <v>749</v>
      </c>
      <c r="E802" s="20">
        <v>1</v>
      </c>
      <c r="F802" s="21">
        <v>6081.8050000000003</v>
      </c>
      <c r="G802" s="21">
        <v>2288.1019999999999</v>
      </c>
    </row>
    <row r="803" spans="1:7" ht="10.050000000000001" customHeight="1">
      <c r="A803" s="18" t="s">
        <v>1730</v>
      </c>
      <c r="B803" s="18" t="s">
        <v>392</v>
      </c>
      <c r="C803" s="19">
        <v>2020</v>
      </c>
      <c r="D803" s="18" t="s">
        <v>749</v>
      </c>
      <c r="E803" s="20">
        <v>2</v>
      </c>
      <c r="F803" s="21">
        <v>5985.2219999999998</v>
      </c>
      <c r="G803" s="21">
        <v>3370.904</v>
      </c>
    </row>
    <row r="804" spans="1:7" ht="10.050000000000001" customHeight="1">
      <c r="A804" s="18" t="s">
        <v>1730</v>
      </c>
      <c r="B804" s="18" t="s">
        <v>392</v>
      </c>
      <c r="C804" s="19">
        <v>2020</v>
      </c>
      <c r="D804" s="18" t="s">
        <v>749</v>
      </c>
      <c r="E804" s="20">
        <v>3</v>
      </c>
      <c r="F804" s="21">
        <v>6662.2950000000001</v>
      </c>
      <c r="G804" s="21">
        <v>3996.1060000000002</v>
      </c>
    </row>
    <row r="805" spans="1:7" ht="10.050000000000001" customHeight="1">
      <c r="A805" s="18" t="s">
        <v>1730</v>
      </c>
      <c r="B805" s="18" t="s">
        <v>392</v>
      </c>
      <c r="C805" s="19">
        <v>2020</v>
      </c>
      <c r="D805" s="18" t="s">
        <v>749</v>
      </c>
      <c r="E805" s="20">
        <v>4</v>
      </c>
      <c r="F805" s="21">
        <v>6587.2349999999997</v>
      </c>
      <c r="G805" s="21">
        <v>4010.3180000000002</v>
      </c>
    </row>
    <row r="806" spans="1:7" ht="10.050000000000001" customHeight="1">
      <c r="A806" s="18" t="s">
        <v>1730</v>
      </c>
      <c r="B806" s="18" t="s">
        <v>392</v>
      </c>
      <c r="C806" s="19">
        <v>2020</v>
      </c>
      <c r="D806" s="18" t="s">
        <v>749</v>
      </c>
      <c r="E806" s="20">
        <v>5</v>
      </c>
      <c r="F806" s="21">
        <v>4769.884</v>
      </c>
      <c r="G806" s="21">
        <v>4007.6529999999998</v>
      </c>
    </row>
    <row r="807" spans="1:7" ht="10.050000000000001" customHeight="1">
      <c r="A807" s="18" t="s">
        <v>1730</v>
      </c>
      <c r="B807" s="18" t="s">
        <v>392</v>
      </c>
      <c r="C807" s="19">
        <v>2020</v>
      </c>
      <c r="D807" s="18" t="s">
        <v>749</v>
      </c>
      <c r="E807" s="20">
        <v>6</v>
      </c>
      <c r="F807" s="21">
        <v>5874.0479999999998</v>
      </c>
      <c r="G807" s="21">
        <v>4232.8119999999999</v>
      </c>
    </row>
    <row r="808" spans="1:7" ht="10.050000000000001" customHeight="1">
      <c r="A808" s="18" t="s">
        <v>1730</v>
      </c>
      <c r="B808" s="18" t="s">
        <v>392</v>
      </c>
      <c r="C808" s="19">
        <v>2020</v>
      </c>
      <c r="D808" s="18" t="s">
        <v>750</v>
      </c>
      <c r="E808" s="20">
        <v>7</v>
      </c>
      <c r="F808" s="21">
        <v>4912.8360000000002</v>
      </c>
      <c r="G808" s="21">
        <v>3924.4960000000001</v>
      </c>
    </row>
    <row r="809" spans="1:7" ht="10.050000000000001" customHeight="1">
      <c r="A809" s="18" t="s">
        <v>1730</v>
      </c>
      <c r="B809" s="18" t="s">
        <v>392</v>
      </c>
      <c r="C809" s="19">
        <v>2020</v>
      </c>
      <c r="D809" s="18" t="s">
        <v>750</v>
      </c>
      <c r="E809" s="20">
        <v>8</v>
      </c>
      <c r="F809" s="21">
        <v>4434.7110000000002</v>
      </c>
      <c r="G809" s="21">
        <v>3763.1660000000002</v>
      </c>
    </row>
    <row r="810" spans="1:7" ht="10.050000000000001" customHeight="1">
      <c r="A810" s="18" t="s">
        <v>1730</v>
      </c>
      <c r="B810" s="18" t="s">
        <v>392</v>
      </c>
      <c r="C810" s="19">
        <v>2020</v>
      </c>
      <c r="D810" s="18" t="s">
        <v>750</v>
      </c>
      <c r="E810" s="20">
        <v>9</v>
      </c>
      <c r="F810" s="21">
        <v>4970.6719999999996</v>
      </c>
      <c r="G810" s="21">
        <v>2989.76</v>
      </c>
    </row>
    <row r="811" spans="1:7" ht="10.050000000000001" customHeight="1">
      <c r="A811" s="18" t="s">
        <v>1730</v>
      </c>
      <c r="B811" s="18" t="s">
        <v>392</v>
      </c>
      <c r="C811" s="19">
        <v>2020</v>
      </c>
      <c r="D811" s="18" t="s">
        <v>750</v>
      </c>
      <c r="E811" s="20">
        <v>10</v>
      </c>
      <c r="F811" s="21">
        <v>4642.0839999999998</v>
      </c>
      <c r="G811" s="21">
        <v>2959.4569999999999</v>
      </c>
    </row>
    <row r="812" spans="1:7" ht="10.050000000000001" customHeight="1">
      <c r="A812" s="18" t="s">
        <v>1730</v>
      </c>
      <c r="B812" s="18" t="s">
        <v>392</v>
      </c>
      <c r="C812" s="19">
        <v>2020</v>
      </c>
      <c r="D812" s="18" t="s">
        <v>750</v>
      </c>
      <c r="E812" s="20">
        <v>11</v>
      </c>
      <c r="F812" s="21">
        <v>5202.2839999999997</v>
      </c>
      <c r="G812" s="21">
        <v>2805.8780000000002</v>
      </c>
    </row>
    <row r="813" spans="1:7" ht="10.050000000000001" customHeight="1">
      <c r="A813" s="18" t="s">
        <v>1730</v>
      </c>
      <c r="B813" s="18" t="s">
        <v>392</v>
      </c>
      <c r="C813" s="19">
        <v>2020</v>
      </c>
      <c r="D813" s="18" t="s">
        <v>750</v>
      </c>
      <c r="E813" s="20">
        <v>12</v>
      </c>
      <c r="F813" s="21">
        <v>5322.326</v>
      </c>
      <c r="G813" s="21">
        <v>2804.9879999999998</v>
      </c>
    </row>
    <row r="814" spans="1:7" ht="10.050000000000001" customHeight="1">
      <c r="A814" s="18" t="s">
        <v>1730</v>
      </c>
      <c r="B814" s="18" t="s">
        <v>392</v>
      </c>
      <c r="C814" s="19">
        <v>2021</v>
      </c>
      <c r="D814" s="18" t="s">
        <v>750</v>
      </c>
      <c r="E814" s="20">
        <v>1</v>
      </c>
      <c r="F814" s="21">
        <v>6420.2920000000004</v>
      </c>
      <c r="G814" s="21">
        <v>3427.6689999999999</v>
      </c>
    </row>
    <row r="815" spans="1:7" ht="10.050000000000001" customHeight="1">
      <c r="A815" s="18" t="s">
        <v>1730</v>
      </c>
      <c r="B815" s="18" t="s">
        <v>392</v>
      </c>
      <c r="C815" s="19">
        <v>2021</v>
      </c>
      <c r="D815" s="18" t="s">
        <v>750</v>
      </c>
      <c r="E815" s="20">
        <v>2</v>
      </c>
      <c r="F815" s="21">
        <v>5679.5870000000004</v>
      </c>
      <c r="G815" s="21">
        <v>4467.6779999999999</v>
      </c>
    </row>
    <row r="816" spans="1:7" ht="10.050000000000001" customHeight="1">
      <c r="A816" s="18" t="s">
        <v>1730</v>
      </c>
      <c r="B816" s="18" t="s">
        <v>392</v>
      </c>
      <c r="C816" s="19">
        <v>2021</v>
      </c>
      <c r="D816" s="18" t="s">
        <v>750</v>
      </c>
      <c r="E816" s="20">
        <v>3</v>
      </c>
      <c r="F816" s="21">
        <v>5967.9589999999998</v>
      </c>
      <c r="G816" s="21">
        <v>4336.192</v>
      </c>
    </row>
    <row r="817" spans="1:7" ht="10.050000000000001" customHeight="1">
      <c r="A817" s="18" t="s">
        <v>1730</v>
      </c>
      <c r="B817" s="18" t="s">
        <v>392</v>
      </c>
      <c r="C817" s="19">
        <v>2021</v>
      </c>
      <c r="D817" s="18" t="s">
        <v>750</v>
      </c>
      <c r="E817" s="20">
        <v>4</v>
      </c>
      <c r="F817" s="21">
        <v>6553.9830000000002</v>
      </c>
      <c r="G817" s="21">
        <v>5034.7619999999997</v>
      </c>
    </row>
    <row r="818" spans="1:7" ht="10.050000000000001" customHeight="1">
      <c r="A818" s="18" t="s">
        <v>1730</v>
      </c>
      <c r="B818" s="18" t="s">
        <v>392</v>
      </c>
      <c r="C818" s="19">
        <v>2021</v>
      </c>
      <c r="D818" s="18" t="s">
        <v>750</v>
      </c>
      <c r="E818" s="20">
        <v>5</v>
      </c>
      <c r="F818" s="21">
        <v>5783.8969999999999</v>
      </c>
      <c r="G818" s="21">
        <v>4433.8360000000002</v>
      </c>
    </row>
    <row r="819" spans="1:7" ht="10.050000000000001" customHeight="1">
      <c r="A819" s="18" t="s">
        <v>1730</v>
      </c>
      <c r="B819" s="18" t="s">
        <v>392</v>
      </c>
      <c r="C819" s="19">
        <v>2021</v>
      </c>
      <c r="D819" s="18" t="s">
        <v>750</v>
      </c>
      <c r="E819" s="20">
        <v>6</v>
      </c>
      <c r="F819" s="21">
        <v>4625.3249999999998</v>
      </c>
      <c r="G819" s="21">
        <v>5005.7690000000002</v>
      </c>
    </row>
    <row r="820" spans="1:7" ht="10.050000000000001" customHeight="1">
      <c r="A820" s="18" t="s">
        <v>1730</v>
      </c>
      <c r="B820" s="18" t="s">
        <v>392</v>
      </c>
      <c r="C820" s="19">
        <v>2021</v>
      </c>
      <c r="D820" s="18" t="s">
        <v>751</v>
      </c>
      <c r="E820" s="20">
        <v>7</v>
      </c>
      <c r="F820" s="21">
        <v>5641.4009999999998</v>
      </c>
      <c r="G820" s="21">
        <v>3830.933</v>
      </c>
    </row>
    <row r="821" spans="1:7" ht="10.050000000000001" customHeight="1">
      <c r="A821" s="18" t="s">
        <v>1730</v>
      </c>
      <c r="B821" s="18" t="s">
        <v>392</v>
      </c>
      <c r="C821" s="19">
        <v>2021</v>
      </c>
      <c r="D821" s="18" t="s">
        <v>751</v>
      </c>
      <c r="E821" s="20">
        <v>8</v>
      </c>
      <c r="F821" s="21">
        <v>5271.6180000000004</v>
      </c>
      <c r="G821" s="21">
        <v>3163.4169999999999</v>
      </c>
    </row>
    <row r="822" spans="1:7" ht="10.050000000000001" customHeight="1">
      <c r="A822" s="18" t="s">
        <v>1730</v>
      </c>
      <c r="B822" s="18" t="s">
        <v>392</v>
      </c>
      <c r="C822" s="19">
        <v>2021</v>
      </c>
      <c r="D822" s="18" t="s">
        <v>751</v>
      </c>
      <c r="E822" s="20">
        <v>9</v>
      </c>
      <c r="F822" s="21">
        <v>3701.817</v>
      </c>
      <c r="G822" s="21">
        <v>2926.6529999999998</v>
      </c>
    </row>
    <row r="823" spans="1:7" ht="10.050000000000001" customHeight="1">
      <c r="A823" s="18" t="s">
        <v>1730</v>
      </c>
      <c r="B823" s="18" t="s">
        <v>392</v>
      </c>
      <c r="C823" s="19">
        <v>2021</v>
      </c>
      <c r="D823" s="18" t="s">
        <v>751</v>
      </c>
      <c r="E823" s="20">
        <v>10</v>
      </c>
      <c r="F823" s="21">
        <v>5538.643</v>
      </c>
      <c r="G823" s="21">
        <v>3290.5889999999999</v>
      </c>
    </row>
    <row r="824" spans="1:7" ht="10.050000000000001" customHeight="1">
      <c r="A824" s="18" t="s">
        <v>1730</v>
      </c>
      <c r="B824" s="18" t="s">
        <v>392</v>
      </c>
      <c r="C824" s="19">
        <v>2021</v>
      </c>
      <c r="D824" s="18" t="s">
        <v>751</v>
      </c>
      <c r="E824" s="20">
        <v>11</v>
      </c>
      <c r="F824" s="21">
        <v>5520.5140000000001</v>
      </c>
      <c r="G824" s="21">
        <v>4146.6750000000002</v>
      </c>
    </row>
    <row r="825" spans="1:7" ht="10.050000000000001" customHeight="1">
      <c r="A825" s="18" t="s">
        <v>1730</v>
      </c>
      <c r="B825" s="18" t="s">
        <v>392</v>
      </c>
      <c r="C825" s="19">
        <v>2021</v>
      </c>
      <c r="D825" s="18" t="s">
        <v>751</v>
      </c>
      <c r="E825" s="20">
        <v>12</v>
      </c>
      <c r="F825" s="21">
        <v>6432.268</v>
      </c>
      <c r="G825" s="21">
        <v>5015.9709999999995</v>
      </c>
    </row>
    <row r="826" spans="1:7" ht="10.050000000000001" customHeight="1">
      <c r="A826" s="18" t="s">
        <v>1730</v>
      </c>
      <c r="B826" s="18" t="s">
        <v>392</v>
      </c>
      <c r="C826" s="19">
        <v>2022</v>
      </c>
      <c r="D826" s="18" t="s">
        <v>751</v>
      </c>
      <c r="E826" s="20">
        <v>1</v>
      </c>
      <c r="F826" s="21">
        <v>6365.5209999999997</v>
      </c>
      <c r="G826" s="21">
        <v>4970.6639999999998</v>
      </c>
    </row>
    <row r="827" spans="1:7" ht="10.050000000000001" customHeight="1">
      <c r="A827" s="18" t="s">
        <v>1730</v>
      </c>
      <c r="B827" s="18" t="s">
        <v>392</v>
      </c>
      <c r="C827" s="19">
        <v>2022</v>
      </c>
      <c r="D827" s="18" t="s">
        <v>751</v>
      </c>
      <c r="E827" s="20">
        <v>2</v>
      </c>
      <c r="F827" s="21">
        <v>6738.8130000000001</v>
      </c>
      <c r="G827" s="21">
        <v>5544.39</v>
      </c>
    </row>
    <row r="828" spans="1:7" ht="10.050000000000001" customHeight="1">
      <c r="A828" s="18" t="s">
        <v>1730</v>
      </c>
      <c r="B828" s="18" t="s">
        <v>392</v>
      </c>
      <c r="C828" s="19">
        <v>2022</v>
      </c>
      <c r="D828" s="18" t="s">
        <v>751</v>
      </c>
      <c r="E828" s="20">
        <v>3</v>
      </c>
      <c r="F828" s="21">
        <v>6874.5550000000003</v>
      </c>
      <c r="G828" s="21">
        <v>5200.7860000000001</v>
      </c>
    </row>
    <row r="829" spans="1:7" ht="10.050000000000001" customHeight="1">
      <c r="A829" s="18" t="s">
        <v>1730</v>
      </c>
      <c r="B829" s="18" t="s">
        <v>392</v>
      </c>
      <c r="C829" s="19">
        <v>2022</v>
      </c>
      <c r="D829" s="18" t="s">
        <v>751</v>
      </c>
      <c r="E829" s="20">
        <v>4</v>
      </c>
      <c r="F829" s="21">
        <v>6490.7659999999996</v>
      </c>
      <c r="G829" s="21">
        <v>5615.25</v>
      </c>
    </row>
    <row r="830" spans="1:7" ht="10.050000000000001" customHeight="1">
      <c r="A830" s="18" t="s">
        <v>1730</v>
      </c>
      <c r="B830" s="18" t="s">
        <v>392</v>
      </c>
      <c r="C830" s="19">
        <v>2022</v>
      </c>
      <c r="D830" s="18" t="s">
        <v>751</v>
      </c>
      <c r="E830" s="20">
        <v>5</v>
      </c>
      <c r="F830" s="21">
        <v>5432.893</v>
      </c>
      <c r="G830" s="21">
        <v>5237.4250000000002</v>
      </c>
    </row>
    <row r="831" spans="1:7" ht="10.050000000000001" customHeight="1">
      <c r="A831" s="18" t="s">
        <v>1730</v>
      </c>
      <c r="B831" s="18" t="s">
        <v>392</v>
      </c>
      <c r="C831" s="19">
        <v>2022</v>
      </c>
      <c r="D831" s="18" t="s">
        <v>751</v>
      </c>
      <c r="E831" s="20">
        <v>6</v>
      </c>
      <c r="F831" s="21">
        <v>5891.8440000000001</v>
      </c>
      <c r="G831" s="21">
        <v>4952.8249999999998</v>
      </c>
    </row>
    <row r="832" spans="1:7" ht="10.050000000000001" customHeight="1">
      <c r="A832" s="18" t="s">
        <v>1730</v>
      </c>
      <c r="B832" s="18" t="s">
        <v>392</v>
      </c>
      <c r="C832" s="19">
        <v>2022</v>
      </c>
      <c r="D832" s="18" t="s">
        <v>752</v>
      </c>
      <c r="E832" s="20">
        <v>7</v>
      </c>
      <c r="F832" s="21">
        <v>5634.5079999999998</v>
      </c>
      <c r="G832" s="21">
        <v>5094.817</v>
      </c>
    </row>
    <row r="833" spans="1:7" ht="10.050000000000001" customHeight="1">
      <c r="A833" s="18" t="s">
        <v>1730</v>
      </c>
      <c r="B833" s="18" t="s">
        <v>392</v>
      </c>
      <c r="C833" s="19">
        <v>2022</v>
      </c>
      <c r="D833" s="18" t="s">
        <v>752</v>
      </c>
      <c r="E833" s="20">
        <v>8</v>
      </c>
      <c r="F833" s="21">
        <v>6670.4459999999999</v>
      </c>
      <c r="G833" s="21">
        <v>3295.308</v>
      </c>
    </row>
    <row r="834" spans="1:7" ht="10.050000000000001" customHeight="1">
      <c r="A834" s="18" t="s">
        <v>1730</v>
      </c>
      <c r="B834" s="18" t="s">
        <v>392</v>
      </c>
      <c r="C834" s="19">
        <v>2022</v>
      </c>
      <c r="D834" s="18" t="s">
        <v>752</v>
      </c>
      <c r="E834" s="20">
        <v>9</v>
      </c>
      <c r="F834" s="21">
        <v>6030.4579999999996</v>
      </c>
      <c r="G834" s="21">
        <v>4110.5940000000001</v>
      </c>
    </row>
    <row r="835" spans="1:7" ht="10.050000000000001" customHeight="1">
      <c r="A835" s="18" t="s">
        <v>1730</v>
      </c>
      <c r="B835" s="18" t="s">
        <v>392</v>
      </c>
      <c r="C835" s="19">
        <v>2022</v>
      </c>
      <c r="D835" s="18" t="s">
        <v>752</v>
      </c>
      <c r="E835" s="20">
        <v>10</v>
      </c>
      <c r="F835" s="21">
        <v>7699.1840000000002</v>
      </c>
      <c r="G835" s="21">
        <v>3505.4380000000001</v>
      </c>
    </row>
    <row r="836" spans="1:7" ht="10.050000000000001" customHeight="1">
      <c r="A836" s="18" t="s">
        <v>1730</v>
      </c>
      <c r="B836" s="18" t="s">
        <v>392</v>
      </c>
      <c r="C836" s="19">
        <v>2022</v>
      </c>
      <c r="D836" s="18" t="s">
        <v>752</v>
      </c>
      <c r="E836" s="20">
        <v>11</v>
      </c>
      <c r="F836" s="21">
        <v>5052.6260000000002</v>
      </c>
      <c r="G836" s="21">
        <v>4875.3500000000004</v>
      </c>
    </row>
    <row r="837" spans="1:7" ht="10.050000000000001" customHeight="1">
      <c r="A837" s="18" t="s">
        <v>1730</v>
      </c>
      <c r="B837" s="18" t="s">
        <v>392</v>
      </c>
      <c r="C837" s="19">
        <v>2022</v>
      </c>
      <c r="D837" s="18" t="s">
        <v>752</v>
      </c>
      <c r="E837" s="20">
        <v>12</v>
      </c>
      <c r="F837" s="21">
        <v>6705.9560000000001</v>
      </c>
      <c r="G837" s="21">
        <v>4784.4120000000003</v>
      </c>
    </row>
    <row r="838" spans="1:7" ht="10.050000000000001" customHeight="1">
      <c r="A838" s="18" t="s">
        <v>1730</v>
      </c>
      <c r="B838" s="18" t="s">
        <v>392</v>
      </c>
      <c r="C838" s="19">
        <v>2023</v>
      </c>
      <c r="D838" s="18" t="s">
        <v>752</v>
      </c>
      <c r="E838" s="20">
        <v>1</v>
      </c>
      <c r="F838" s="21">
        <v>5826.143</v>
      </c>
      <c r="G838" s="21">
        <v>4022.152</v>
      </c>
    </row>
    <row r="839" spans="1:7" ht="10.050000000000001" customHeight="1">
      <c r="A839" s="18" t="s">
        <v>1730</v>
      </c>
      <c r="B839" s="18" t="s">
        <v>392</v>
      </c>
      <c r="C839" s="19">
        <v>2023</v>
      </c>
      <c r="D839" s="18" t="s">
        <v>752</v>
      </c>
      <c r="E839" s="20">
        <v>2</v>
      </c>
      <c r="F839" s="21">
        <v>4816.1980000000003</v>
      </c>
      <c r="G839" s="21">
        <v>4016.2429999999999</v>
      </c>
    </row>
    <row r="840" spans="1:7" ht="10.050000000000001" customHeight="1">
      <c r="A840" s="18" t="s">
        <v>1730</v>
      </c>
      <c r="B840" s="18" t="s">
        <v>392</v>
      </c>
      <c r="C840" s="19">
        <v>2023</v>
      </c>
      <c r="D840" s="18" t="s">
        <v>752</v>
      </c>
      <c r="E840" s="20">
        <v>3</v>
      </c>
      <c r="F840" s="21">
        <v>6551.2030000000004</v>
      </c>
      <c r="G840" s="21">
        <v>6373.4</v>
      </c>
    </row>
    <row r="841" spans="1:7" ht="10.050000000000001" customHeight="1">
      <c r="A841" s="18" t="s">
        <v>1730</v>
      </c>
      <c r="B841" s="18" t="s">
        <v>392</v>
      </c>
      <c r="C841" s="19">
        <v>2023</v>
      </c>
      <c r="D841" s="18" t="s">
        <v>752</v>
      </c>
      <c r="E841" s="20">
        <v>4</v>
      </c>
      <c r="F841" s="21">
        <v>6678.8689999999997</v>
      </c>
      <c r="G841" s="21">
        <v>6203.2470000000003</v>
      </c>
    </row>
    <row r="842" spans="1:7" ht="10.050000000000001" customHeight="1">
      <c r="A842" s="18" t="s">
        <v>1730</v>
      </c>
      <c r="B842" s="18" t="s">
        <v>392</v>
      </c>
      <c r="C842" s="19">
        <v>2023</v>
      </c>
      <c r="D842" s="18" t="s">
        <v>752</v>
      </c>
      <c r="E842" s="20">
        <v>5</v>
      </c>
      <c r="F842" s="21">
        <v>6641.58</v>
      </c>
      <c r="G842" s="21">
        <v>5006.7979999999998</v>
      </c>
    </row>
    <row r="843" spans="1:7" ht="10.050000000000001" customHeight="1">
      <c r="A843" s="18" t="s">
        <v>1730</v>
      </c>
      <c r="B843" s="18" t="s">
        <v>392</v>
      </c>
      <c r="C843" s="19">
        <v>2023</v>
      </c>
      <c r="D843" s="18" t="s">
        <v>752</v>
      </c>
      <c r="E843" s="20">
        <v>6</v>
      </c>
      <c r="F843" s="21">
        <v>6941.3789999999999</v>
      </c>
      <c r="G843" s="21">
        <v>5986.4669999999996</v>
      </c>
    </row>
    <row r="844" spans="1:7" ht="10.050000000000001" customHeight="1">
      <c r="A844" s="18" t="s">
        <v>1730</v>
      </c>
      <c r="B844" s="18" t="s">
        <v>392</v>
      </c>
      <c r="C844" s="19">
        <v>2023</v>
      </c>
      <c r="D844" s="18" t="s">
        <v>753</v>
      </c>
      <c r="E844" s="20">
        <v>7</v>
      </c>
      <c r="F844" s="21">
        <v>6784.7960000000003</v>
      </c>
      <c r="G844" s="21">
        <v>5625.4430000000002</v>
      </c>
    </row>
    <row r="845" spans="1:7" ht="10.050000000000001" customHeight="1">
      <c r="A845" s="18" t="s">
        <v>1730</v>
      </c>
      <c r="B845" s="18" t="s">
        <v>392</v>
      </c>
      <c r="C845" s="19">
        <v>2023</v>
      </c>
      <c r="D845" s="18" t="s">
        <v>753</v>
      </c>
      <c r="E845" s="20">
        <v>8</v>
      </c>
      <c r="F845" s="21">
        <v>7404.049</v>
      </c>
      <c r="G845" s="21">
        <v>5434.8829999999998</v>
      </c>
    </row>
    <row r="846" spans="1:7" ht="10.050000000000001" customHeight="1">
      <c r="A846" s="18" t="s">
        <v>1730</v>
      </c>
      <c r="B846" s="18" t="s">
        <v>392</v>
      </c>
      <c r="C846" s="19">
        <v>2023</v>
      </c>
      <c r="D846" s="18" t="s">
        <v>753</v>
      </c>
      <c r="E846" s="20">
        <v>9</v>
      </c>
      <c r="F846" s="21">
        <v>6430.0919999999996</v>
      </c>
      <c r="G846" s="21">
        <v>6420.5309999999999</v>
      </c>
    </row>
    <row r="847" spans="1:7" ht="10.050000000000001" customHeight="1">
      <c r="A847" s="18" t="s">
        <v>1730</v>
      </c>
      <c r="B847" s="18" t="s">
        <v>392</v>
      </c>
      <c r="C847" s="19">
        <v>2023</v>
      </c>
      <c r="D847" s="18" t="s">
        <v>753</v>
      </c>
      <c r="E847" s="20">
        <v>10</v>
      </c>
      <c r="F847" s="21">
        <v>7613.4380000000001</v>
      </c>
      <c r="G847" s="21">
        <v>5529.5370000000003</v>
      </c>
    </row>
    <row r="848" spans="1:7" ht="10.050000000000001" customHeight="1">
      <c r="A848" s="18" t="s">
        <v>1730</v>
      </c>
      <c r="B848" s="18" t="s">
        <v>392</v>
      </c>
      <c r="C848" s="19">
        <v>2023</v>
      </c>
      <c r="D848" s="18" t="s">
        <v>753</v>
      </c>
      <c r="E848" s="20">
        <v>11</v>
      </c>
      <c r="F848" s="21">
        <v>7677.3180000000002</v>
      </c>
      <c r="G848" s="21">
        <v>4871.0649999999996</v>
      </c>
    </row>
    <row r="849" spans="1:7" ht="10.050000000000001" customHeight="1">
      <c r="A849" s="18" t="s">
        <v>1730</v>
      </c>
      <c r="B849" s="18" t="s">
        <v>392</v>
      </c>
      <c r="C849" s="19">
        <v>2023</v>
      </c>
      <c r="D849" s="18" t="s">
        <v>753</v>
      </c>
      <c r="E849" s="20">
        <v>12</v>
      </c>
      <c r="F849" s="21">
        <v>8197.5370000000003</v>
      </c>
      <c r="G849" s="21">
        <v>4496.4520000000002</v>
      </c>
    </row>
    <row r="850" spans="1:7" ht="10.050000000000001" customHeight="1">
      <c r="A850" s="18" t="s">
        <v>1730</v>
      </c>
      <c r="B850" s="18" t="s">
        <v>392</v>
      </c>
      <c r="C850" s="19">
        <v>2024</v>
      </c>
      <c r="D850" s="18" t="s">
        <v>753</v>
      </c>
      <c r="E850" s="20">
        <v>1</v>
      </c>
      <c r="F850" s="21">
        <v>7273.201</v>
      </c>
      <c r="G850" s="21">
        <v>2496.5650000000001</v>
      </c>
    </row>
    <row r="851" spans="1:7" ht="10.050000000000001" customHeight="1">
      <c r="A851" s="18" t="s">
        <v>1730</v>
      </c>
      <c r="B851" s="18" t="s">
        <v>392</v>
      </c>
      <c r="C851" s="19">
        <v>2024</v>
      </c>
      <c r="D851" s="18" t="s">
        <v>753</v>
      </c>
      <c r="E851" s="20">
        <v>2</v>
      </c>
      <c r="F851" s="21">
        <v>5229.9769999999999</v>
      </c>
      <c r="G851" s="21">
        <v>3033.8159999999998</v>
      </c>
    </row>
    <row r="852" spans="1:7" ht="10.050000000000001" customHeight="1">
      <c r="A852" s="18" t="s">
        <v>1730</v>
      </c>
      <c r="B852" s="18" t="s">
        <v>392</v>
      </c>
      <c r="C852" s="19">
        <v>2024</v>
      </c>
      <c r="D852" s="18" t="s">
        <v>753</v>
      </c>
      <c r="E852" s="20">
        <v>3</v>
      </c>
      <c r="F852" s="21">
        <v>5661.6019999999999</v>
      </c>
      <c r="G852" s="21">
        <v>2618.0419999999999</v>
      </c>
    </row>
    <row r="853" spans="1:7" ht="10.050000000000001" customHeight="1">
      <c r="A853" s="18" t="s">
        <v>1730</v>
      </c>
      <c r="B853" s="18" t="s">
        <v>392</v>
      </c>
      <c r="C853" s="19">
        <v>2024</v>
      </c>
      <c r="D853" s="18" t="s">
        <v>753</v>
      </c>
      <c r="E853" s="20">
        <v>4</v>
      </c>
      <c r="F853" s="21">
        <v>5529.4380000000001</v>
      </c>
      <c r="G853" s="21">
        <v>2597.5949999999998</v>
      </c>
    </row>
    <row r="854" spans="1:7" ht="10.050000000000001" customHeight="1">
      <c r="A854" s="18" t="s">
        <v>1730</v>
      </c>
      <c r="B854" s="18" t="s">
        <v>392</v>
      </c>
      <c r="C854" s="19">
        <v>2024</v>
      </c>
      <c r="D854" s="18" t="s">
        <v>753</v>
      </c>
      <c r="E854" s="20">
        <v>5</v>
      </c>
      <c r="F854" s="21">
        <v>5087.9870000000001</v>
      </c>
      <c r="G854" s="21">
        <v>2105.424</v>
      </c>
    </row>
    <row r="855" spans="1:7" ht="10.050000000000001" customHeight="1">
      <c r="A855" s="18" t="s">
        <v>1730</v>
      </c>
      <c r="B855" s="18" t="s">
        <v>392</v>
      </c>
      <c r="C855" s="19">
        <v>2024</v>
      </c>
      <c r="D855" s="18" t="s">
        <v>753</v>
      </c>
      <c r="E855" s="20">
        <v>6</v>
      </c>
      <c r="F855" s="21">
        <v>4789.8440000000001</v>
      </c>
      <c r="G855" s="21">
        <v>2466.8719999999998</v>
      </c>
    </row>
    <row r="856" spans="1:7" ht="10.050000000000001" customHeight="1">
      <c r="A856" s="18" t="s">
        <v>1730</v>
      </c>
      <c r="B856" s="18" t="s">
        <v>392</v>
      </c>
      <c r="C856" s="19">
        <v>2024</v>
      </c>
      <c r="D856" s="18" t="s">
        <v>754</v>
      </c>
      <c r="E856" s="20">
        <v>7</v>
      </c>
      <c r="F856" s="21">
        <v>5148.799</v>
      </c>
      <c r="G856" s="21">
        <v>2660.1289999999999</v>
      </c>
    </row>
    <row r="857" spans="1:7" ht="10.050000000000001" customHeight="1">
      <c r="A857" s="18" t="s">
        <v>1730</v>
      </c>
      <c r="B857" s="18" t="s">
        <v>392</v>
      </c>
      <c r="C857" s="19">
        <v>2024</v>
      </c>
      <c r="D857" s="18" t="s">
        <v>754</v>
      </c>
      <c r="E857" s="20">
        <v>8</v>
      </c>
      <c r="F857" s="21">
        <v>4658.375</v>
      </c>
      <c r="G857" s="21">
        <v>2631.0210000000002</v>
      </c>
    </row>
    <row r="858" spans="1:7" ht="10.050000000000001" customHeight="1">
      <c r="A858" s="18" t="s">
        <v>1730</v>
      </c>
      <c r="B858" s="18" t="s">
        <v>392</v>
      </c>
      <c r="C858" s="19">
        <v>2024</v>
      </c>
      <c r="D858" s="18" t="s">
        <v>754</v>
      </c>
      <c r="E858" s="20">
        <v>9</v>
      </c>
      <c r="F858" s="21">
        <v>4618.1679999999997</v>
      </c>
      <c r="G858" s="21">
        <v>2545.241</v>
      </c>
    </row>
    <row r="859" spans="1:7" ht="10.050000000000001" customHeight="1">
      <c r="A859" s="18" t="s">
        <v>1730</v>
      </c>
      <c r="B859" s="18" t="s">
        <v>392</v>
      </c>
      <c r="C859" s="19">
        <v>2024</v>
      </c>
      <c r="D859" s="18" t="s">
        <v>754</v>
      </c>
      <c r="E859" s="20">
        <v>10</v>
      </c>
      <c r="F859" s="21">
        <v>5735.424</v>
      </c>
      <c r="G859" s="21">
        <v>2775.9189999999999</v>
      </c>
    </row>
    <row r="860" spans="1:7" ht="10.050000000000001" customHeight="1">
      <c r="A860" s="18" t="s">
        <v>1730</v>
      </c>
      <c r="B860" s="18" t="s">
        <v>392</v>
      </c>
      <c r="C860" s="19">
        <v>2024</v>
      </c>
      <c r="D860" s="18" t="s">
        <v>754</v>
      </c>
      <c r="E860" s="20">
        <v>11</v>
      </c>
      <c r="F860" s="21">
        <v>4744.9669999999996</v>
      </c>
      <c r="G860" s="21">
        <v>2423.4259999999999</v>
      </c>
    </row>
    <row r="861" spans="1:7" ht="10.050000000000001" customHeight="1">
      <c r="A861" s="18" t="s">
        <v>1730</v>
      </c>
      <c r="B861" s="18" t="s">
        <v>392</v>
      </c>
      <c r="C861" s="19">
        <v>2024</v>
      </c>
      <c r="D861" s="18" t="s">
        <v>754</v>
      </c>
      <c r="E861" s="20">
        <v>12</v>
      </c>
      <c r="F861" s="21">
        <v>5005.741</v>
      </c>
      <c r="G861" s="21">
        <v>1987.538</v>
      </c>
    </row>
    <row r="862" spans="1:7" ht="10.050000000000001" customHeight="1">
      <c r="A862" s="18" t="s">
        <v>1730</v>
      </c>
      <c r="B862" s="18" t="s">
        <v>375</v>
      </c>
      <c r="C862" s="19">
        <v>2000</v>
      </c>
      <c r="D862" s="18" t="s">
        <v>1706</v>
      </c>
      <c r="E862" s="20">
        <v>7</v>
      </c>
      <c r="F862" s="21">
        <v>1329.6</v>
      </c>
      <c r="G862" s="21">
        <v>606.29999999999995</v>
      </c>
    </row>
    <row r="863" spans="1:7" ht="10.050000000000001" customHeight="1">
      <c r="A863" s="18" t="s">
        <v>1730</v>
      </c>
      <c r="B863" s="18" t="s">
        <v>375</v>
      </c>
      <c r="C863" s="19">
        <v>2000</v>
      </c>
      <c r="D863" s="18" t="s">
        <v>1706</v>
      </c>
      <c r="E863" s="20">
        <v>8</v>
      </c>
      <c r="F863" s="21">
        <v>1853.2</v>
      </c>
      <c r="G863" s="21">
        <v>502.5</v>
      </c>
    </row>
    <row r="864" spans="1:7" ht="10.050000000000001" customHeight="1">
      <c r="A864" s="18" t="s">
        <v>1730</v>
      </c>
      <c r="B864" s="18" t="s">
        <v>375</v>
      </c>
      <c r="C864" s="19">
        <v>2000</v>
      </c>
      <c r="D864" s="18" t="s">
        <v>1706</v>
      </c>
      <c r="E864" s="20">
        <v>9</v>
      </c>
      <c r="F864" s="21">
        <v>1498.7</v>
      </c>
      <c r="G864" s="21">
        <v>760.6</v>
      </c>
    </row>
    <row r="865" spans="1:7" ht="10.050000000000001" customHeight="1">
      <c r="A865" s="18" t="s">
        <v>1730</v>
      </c>
      <c r="B865" s="18" t="s">
        <v>375</v>
      </c>
      <c r="C865" s="19">
        <v>2000</v>
      </c>
      <c r="D865" s="18" t="s">
        <v>1706</v>
      </c>
      <c r="E865" s="20">
        <v>10</v>
      </c>
      <c r="F865" s="21">
        <v>1780.7</v>
      </c>
      <c r="G865" s="21">
        <v>1007</v>
      </c>
    </row>
    <row r="866" spans="1:7" ht="10.050000000000001" customHeight="1">
      <c r="A866" s="18" t="s">
        <v>1730</v>
      </c>
      <c r="B866" s="18" t="s">
        <v>375</v>
      </c>
      <c r="C866" s="19">
        <v>2000</v>
      </c>
      <c r="D866" s="18" t="s">
        <v>1706</v>
      </c>
      <c r="E866" s="20">
        <v>11</v>
      </c>
      <c r="F866" s="21">
        <v>1952.4</v>
      </c>
      <c r="G866" s="21">
        <v>1133.0999999999999</v>
      </c>
    </row>
    <row r="867" spans="1:7" ht="10.050000000000001" customHeight="1">
      <c r="A867" s="18" t="s">
        <v>1730</v>
      </c>
      <c r="B867" s="18" t="s">
        <v>375</v>
      </c>
      <c r="C867" s="19">
        <v>2000</v>
      </c>
      <c r="D867" s="18" t="s">
        <v>1706</v>
      </c>
      <c r="E867" s="20">
        <v>12</v>
      </c>
      <c r="F867" s="21">
        <v>2419.1</v>
      </c>
      <c r="G867" s="21">
        <v>1373.5</v>
      </c>
    </row>
    <row r="868" spans="1:7" ht="10.050000000000001" customHeight="1">
      <c r="A868" s="18" t="s">
        <v>1730</v>
      </c>
      <c r="B868" s="18" t="s">
        <v>375</v>
      </c>
      <c r="C868" s="19">
        <v>2001</v>
      </c>
      <c r="D868" s="18" t="s">
        <v>1706</v>
      </c>
      <c r="E868" s="20">
        <v>1</v>
      </c>
      <c r="F868" s="21">
        <v>2285.8000000000002</v>
      </c>
      <c r="G868" s="21">
        <v>1424.4</v>
      </c>
    </row>
    <row r="869" spans="1:7" ht="10.050000000000001" customHeight="1">
      <c r="A869" s="18" t="s">
        <v>1730</v>
      </c>
      <c r="B869" s="18" t="s">
        <v>375</v>
      </c>
      <c r="C869" s="19">
        <v>2001</v>
      </c>
      <c r="D869" s="18" t="s">
        <v>1706</v>
      </c>
      <c r="E869" s="20">
        <v>2</v>
      </c>
      <c r="F869" s="21">
        <v>1673.5</v>
      </c>
      <c r="G869" s="21">
        <v>1147.8</v>
      </c>
    </row>
    <row r="870" spans="1:7" ht="10.050000000000001" customHeight="1">
      <c r="A870" s="18" t="s">
        <v>1730</v>
      </c>
      <c r="B870" s="18" t="s">
        <v>375</v>
      </c>
      <c r="C870" s="19">
        <v>2001</v>
      </c>
      <c r="D870" s="18" t="s">
        <v>1706</v>
      </c>
      <c r="E870" s="20">
        <v>3</v>
      </c>
      <c r="F870" s="21">
        <v>1629.8</v>
      </c>
      <c r="G870" s="21">
        <v>937.4</v>
      </c>
    </row>
    <row r="871" spans="1:7" ht="10.050000000000001" customHeight="1">
      <c r="A871" s="18" t="s">
        <v>1730</v>
      </c>
      <c r="B871" s="18" t="s">
        <v>375</v>
      </c>
      <c r="C871" s="19">
        <v>2001</v>
      </c>
      <c r="D871" s="18" t="s">
        <v>1706</v>
      </c>
      <c r="E871" s="20">
        <v>4</v>
      </c>
      <c r="F871" s="21">
        <v>1281.5</v>
      </c>
      <c r="G871" s="21">
        <v>874.7</v>
      </c>
    </row>
    <row r="872" spans="1:7" ht="10.050000000000001" customHeight="1">
      <c r="A872" s="18" t="s">
        <v>1730</v>
      </c>
      <c r="B872" s="18" t="s">
        <v>375</v>
      </c>
      <c r="C872" s="19">
        <v>2001</v>
      </c>
      <c r="D872" s="18" t="s">
        <v>1706</v>
      </c>
      <c r="E872" s="20">
        <v>5</v>
      </c>
      <c r="F872" s="21">
        <v>1621.6</v>
      </c>
      <c r="G872" s="21">
        <v>1061.0999999999999</v>
      </c>
    </row>
    <row r="873" spans="1:7" ht="10.050000000000001" customHeight="1">
      <c r="A873" s="18" t="s">
        <v>1730</v>
      </c>
      <c r="B873" s="18" t="s">
        <v>375</v>
      </c>
      <c r="C873" s="19">
        <v>2001</v>
      </c>
      <c r="D873" s="18" t="s">
        <v>1706</v>
      </c>
      <c r="E873" s="20">
        <v>6</v>
      </c>
      <c r="F873" s="21">
        <v>1093.5</v>
      </c>
      <c r="G873" s="21">
        <v>1046</v>
      </c>
    </row>
    <row r="874" spans="1:7" ht="10.050000000000001" customHeight="1">
      <c r="A874" s="18" t="s">
        <v>1730</v>
      </c>
      <c r="B874" s="18" t="s">
        <v>375</v>
      </c>
      <c r="C874" s="19">
        <v>2001</v>
      </c>
      <c r="D874" s="18" t="s">
        <v>1708</v>
      </c>
      <c r="E874" s="20">
        <v>7</v>
      </c>
      <c r="F874" s="21">
        <v>1035</v>
      </c>
      <c r="G874" s="21">
        <v>823.5</v>
      </c>
    </row>
    <row r="875" spans="1:7" ht="10.050000000000001" customHeight="1">
      <c r="A875" s="18" t="s">
        <v>1730</v>
      </c>
      <c r="B875" s="18" t="s">
        <v>375</v>
      </c>
      <c r="C875" s="19">
        <v>2001</v>
      </c>
      <c r="D875" s="18" t="s">
        <v>1708</v>
      </c>
      <c r="E875" s="20">
        <v>8</v>
      </c>
      <c r="F875" s="21">
        <v>1022.2</v>
      </c>
      <c r="G875" s="21">
        <v>651.20000000000005</v>
      </c>
    </row>
    <row r="876" spans="1:7" ht="10.050000000000001" customHeight="1">
      <c r="A876" s="18" t="s">
        <v>1730</v>
      </c>
      <c r="B876" s="18" t="s">
        <v>375</v>
      </c>
      <c r="C876" s="19">
        <v>2001</v>
      </c>
      <c r="D876" s="18" t="s">
        <v>1708</v>
      </c>
      <c r="E876" s="20">
        <v>9</v>
      </c>
      <c r="F876" s="21">
        <v>906.9</v>
      </c>
      <c r="G876" s="21">
        <v>686.7</v>
      </c>
    </row>
    <row r="877" spans="1:7" ht="10.050000000000001" customHeight="1">
      <c r="A877" s="18" t="s">
        <v>1730</v>
      </c>
      <c r="B877" s="18" t="s">
        <v>375</v>
      </c>
      <c r="C877" s="19">
        <v>2001</v>
      </c>
      <c r="D877" s="18" t="s">
        <v>1708</v>
      </c>
      <c r="E877" s="20">
        <v>10</v>
      </c>
      <c r="F877" s="21">
        <v>778.3</v>
      </c>
      <c r="G877" s="21">
        <v>1077.8</v>
      </c>
    </row>
    <row r="878" spans="1:7" ht="10.050000000000001" customHeight="1">
      <c r="A878" s="18" t="s">
        <v>1730</v>
      </c>
      <c r="B878" s="18" t="s">
        <v>375</v>
      </c>
      <c r="C878" s="19">
        <v>2001</v>
      </c>
      <c r="D878" s="18" t="s">
        <v>1708</v>
      </c>
      <c r="E878" s="20">
        <v>11</v>
      </c>
      <c r="F878" s="21">
        <v>669.6</v>
      </c>
      <c r="G878" s="21">
        <v>695.3</v>
      </c>
    </row>
    <row r="879" spans="1:7" ht="10.050000000000001" customHeight="1">
      <c r="A879" s="18" t="s">
        <v>1730</v>
      </c>
      <c r="B879" s="18" t="s">
        <v>375</v>
      </c>
      <c r="C879" s="19">
        <v>2001</v>
      </c>
      <c r="D879" s="18" t="s">
        <v>1708</v>
      </c>
      <c r="E879" s="20">
        <v>12</v>
      </c>
      <c r="F879" s="21">
        <v>420.1</v>
      </c>
      <c r="G879" s="21">
        <v>483.8</v>
      </c>
    </row>
    <row r="880" spans="1:7" ht="10.050000000000001" customHeight="1">
      <c r="A880" s="18" t="s">
        <v>1730</v>
      </c>
      <c r="B880" s="18" t="s">
        <v>375</v>
      </c>
      <c r="C880" s="19">
        <v>2002</v>
      </c>
      <c r="D880" s="18" t="s">
        <v>1708</v>
      </c>
      <c r="E880" s="20">
        <v>1</v>
      </c>
      <c r="F880" s="21">
        <v>456.2</v>
      </c>
      <c r="G880" s="21">
        <v>335.9</v>
      </c>
    </row>
    <row r="881" spans="1:7" ht="10.050000000000001" customHeight="1">
      <c r="A881" s="18" t="s">
        <v>1730</v>
      </c>
      <c r="B881" s="18" t="s">
        <v>375</v>
      </c>
      <c r="C881" s="19">
        <v>2002</v>
      </c>
      <c r="D881" s="18" t="s">
        <v>1708</v>
      </c>
      <c r="E881" s="20">
        <v>2</v>
      </c>
      <c r="F881" s="21">
        <v>241.9</v>
      </c>
      <c r="G881" s="21">
        <v>256.89999999999998</v>
      </c>
    </row>
    <row r="882" spans="1:7" ht="10.050000000000001" customHeight="1">
      <c r="A882" s="18" t="s">
        <v>1730</v>
      </c>
      <c r="B882" s="18" t="s">
        <v>375</v>
      </c>
      <c r="C882" s="19">
        <v>2002</v>
      </c>
      <c r="D882" s="18" t="s">
        <v>1708</v>
      </c>
      <c r="E882" s="20">
        <v>3</v>
      </c>
      <c r="F882" s="21">
        <v>271.3</v>
      </c>
      <c r="G882" s="21">
        <v>207.4</v>
      </c>
    </row>
    <row r="883" spans="1:7" ht="10.050000000000001" customHeight="1">
      <c r="A883" s="18" t="s">
        <v>1730</v>
      </c>
      <c r="B883" s="18" t="s">
        <v>375</v>
      </c>
      <c r="C883" s="19">
        <v>2002</v>
      </c>
      <c r="D883" s="18" t="s">
        <v>1708</v>
      </c>
      <c r="E883" s="20">
        <v>4</v>
      </c>
      <c r="F883" s="21">
        <v>189.8</v>
      </c>
      <c r="G883" s="21">
        <v>191.1</v>
      </c>
    </row>
    <row r="884" spans="1:7" ht="10.050000000000001" customHeight="1">
      <c r="A884" s="18" t="s">
        <v>1730</v>
      </c>
      <c r="B884" s="18" t="s">
        <v>375</v>
      </c>
      <c r="C884" s="19">
        <v>2002</v>
      </c>
      <c r="D884" s="18" t="s">
        <v>1708</v>
      </c>
      <c r="E884" s="20">
        <v>5</v>
      </c>
      <c r="F884" s="21">
        <v>213</v>
      </c>
      <c r="G884" s="21">
        <v>209.1</v>
      </c>
    </row>
    <row r="885" spans="1:7" ht="10.050000000000001" customHeight="1">
      <c r="A885" s="18" t="s">
        <v>1730</v>
      </c>
      <c r="B885" s="18" t="s">
        <v>375</v>
      </c>
      <c r="C885" s="19">
        <v>2002</v>
      </c>
      <c r="D885" s="18" t="s">
        <v>1708</v>
      </c>
      <c r="E885" s="20">
        <v>6</v>
      </c>
      <c r="F885" s="21">
        <v>342</v>
      </c>
      <c r="G885" s="21">
        <v>353.2</v>
      </c>
    </row>
    <row r="886" spans="1:7" ht="10.050000000000001" customHeight="1">
      <c r="A886" s="18" t="s">
        <v>1730</v>
      </c>
      <c r="B886" s="18" t="s">
        <v>375</v>
      </c>
      <c r="C886" s="19">
        <v>2002</v>
      </c>
      <c r="D886" s="18" t="s">
        <v>1709</v>
      </c>
      <c r="E886" s="20">
        <v>7</v>
      </c>
      <c r="F886" s="21">
        <v>203.8</v>
      </c>
      <c r="G886" s="21">
        <v>254.2</v>
      </c>
    </row>
    <row r="887" spans="1:7" ht="10.050000000000001" customHeight="1">
      <c r="A887" s="18" t="s">
        <v>1730</v>
      </c>
      <c r="B887" s="18" t="s">
        <v>375</v>
      </c>
      <c r="C887" s="19">
        <v>2002</v>
      </c>
      <c r="D887" s="18" t="s">
        <v>1709</v>
      </c>
      <c r="E887" s="20">
        <v>8</v>
      </c>
      <c r="F887" s="21">
        <v>180.7</v>
      </c>
      <c r="G887" s="21">
        <v>209</v>
      </c>
    </row>
    <row r="888" spans="1:7" ht="10.050000000000001" customHeight="1">
      <c r="A888" s="18" t="s">
        <v>1730</v>
      </c>
      <c r="B888" s="18" t="s">
        <v>375</v>
      </c>
      <c r="C888" s="19">
        <v>2002</v>
      </c>
      <c r="D888" s="18" t="s">
        <v>1709</v>
      </c>
      <c r="E888" s="20">
        <v>9</v>
      </c>
      <c r="F888" s="21">
        <v>209.2</v>
      </c>
      <c r="G888" s="21">
        <v>309.8</v>
      </c>
    </row>
    <row r="889" spans="1:7" ht="10.050000000000001" customHeight="1">
      <c r="A889" s="18" t="s">
        <v>1730</v>
      </c>
      <c r="B889" s="18" t="s">
        <v>375</v>
      </c>
      <c r="C889" s="19">
        <v>2002</v>
      </c>
      <c r="D889" s="18" t="s">
        <v>1709</v>
      </c>
      <c r="E889" s="20">
        <v>10</v>
      </c>
      <c r="F889" s="21">
        <v>254.3</v>
      </c>
      <c r="G889" s="21">
        <v>541.29999999999995</v>
      </c>
    </row>
    <row r="890" spans="1:7" ht="10.050000000000001" customHeight="1">
      <c r="A890" s="18" t="s">
        <v>1730</v>
      </c>
      <c r="B890" s="18" t="s">
        <v>375</v>
      </c>
      <c r="C890" s="19">
        <v>2002</v>
      </c>
      <c r="D890" s="18" t="s">
        <v>1709</v>
      </c>
      <c r="E890" s="20">
        <v>11</v>
      </c>
      <c r="F890" s="21">
        <v>213.1</v>
      </c>
      <c r="G890" s="21">
        <v>524.79999999999995</v>
      </c>
    </row>
    <row r="891" spans="1:7" ht="10.050000000000001" customHeight="1">
      <c r="A891" s="18" t="s">
        <v>1730</v>
      </c>
      <c r="B891" s="18" t="s">
        <v>375</v>
      </c>
      <c r="C891" s="19">
        <v>2002</v>
      </c>
      <c r="D891" s="18" t="s">
        <v>1709</v>
      </c>
      <c r="E891" s="20">
        <v>12</v>
      </c>
      <c r="F891" s="21">
        <v>197.3</v>
      </c>
      <c r="G891" s="21">
        <v>480.4</v>
      </c>
    </row>
    <row r="892" spans="1:7" ht="10.050000000000001" customHeight="1">
      <c r="A892" s="18" t="s">
        <v>1730</v>
      </c>
      <c r="B892" s="18" t="s">
        <v>375</v>
      </c>
      <c r="C892" s="19">
        <v>2003</v>
      </c>
      <c r="D892" s="18" t="s">
        <v>1709</v>
      </c>
      <c r="E892" s="20">
        <v>1</v>
      </c>
      <c r="F892" s="21">
        <v>230.4</v>
      </c>
      <c r="G892" s="21">
        <v>161.5</v>
      </c>
    </row>
    <row r="893" spans="1:7" ht="10.050000000000001" customHeight="1">
      <c r="A893" s="18" t="s">
        <v>1730</v>
      </c>
      <c r="B893" s="18" t="s">
        <v>375</v>
      </c>
      <c r="C893" s="19">
        <v>2003</v>
      </c>
      <c r="D893" s="18" t="s">
        <v>1709</v>
      </c>
      <c r="E893" s="20">
        <v>2</v>
      </c>
      <c r="F893" s="21">
        <v>129.19999999999999</v>
      </c>
      <c r="G893" s="21">
        <v>116.1</v>
      </c>
    </row>
    <row r="894" spans="1:7" ht="10.050000000000001" customHeight="1">
      <c r="A894" s="18" t="s">
        <v>1730</v>
      </c>
      <c r="B894" s="18" t="s">
        <v>375</v>
      </c>
      <c r="C894" s="19">
        <v>2003</v>
      </c>
      <c r="D894" s="18" t="s">
        <v>1709</v>
      </c>
      <c r="E894" s="20">
        <v>3</v>
      </c>
      <c r="F894" s="21">
        <v>129.19999999999999</v>
      </c>
      <c r="G894" s="21">
        <v>155.1</v>
      </c>
    </row>
    <row r="895" spans="1:7" ht="10.050000000000001" customHeight="1">
      <c r="A895" s="18" t="s">
        <v>1730</v>
      </c>
      <c r="B895" s="18" t="s">
        <v>375</v>
      </c>
      <c r="C895" s="19">
        <v>2003</v>
      </c>
      <c r="D895" s="18" t="s">
        <v>1709</v>
      </c>
      <c r="E895" s="20">
        <v>4</v>
      </c>
      <c r="F895" s="21">
        <v>114.4</v>
      </c>
      <c r="G895" s="21">
        <v>173.3</v>
      </c>
    </row>
    <row r="896" spans="1:7" ht="10.050000000000001" customHeight="1">
      <c r="A896" s="18" t="s">
        <v>1730</v>
      </c>
      <c r="B896" s="18" t="s">
        <v>375</v>
      </c>
      <c r="C896" s="19">
        <v>2003</v>
      </c>
      <c r="D896" s="18" t="s">
        <v>1709</v>
      </c>
      <c r="E896" s="20">
        <v>5</v>
      </c>
      <c r="F896" s="21">
        <v>98.700000000000102</v>
      </c>
      <c r="G896" s="21">
        <v>163.5</v>
      </c>
    </row>
    <row r="897" spans="1:7" ht="10.050000000000001" customHeight="1">
      <c r="A897" s="18" t="s">
        <v>1730</v>
      </c>
      <c r="B897" s="18" t="s">
        <v>375</v>
      </c>
      <c r="C897" s="19">
        <v>2003</v>
      </c>
      <c r="D897" s="18" t="s">
        <v>1709</v>
      </c>
      <c r="E897" s="20">
        <v>6</v>
      </c>
      <c r="F897" s="21">
        <v>127.3</v>
      </c>
      <c r="G897" s="21">
        <v>197.5</v>
      </c>
    </row>
    <row r="898" spans="1:7" ht="10.050000000000001" customHeight="1">
      <c r="A898" s="18" t="s">
        <v>1730</v>
      </c>
      <c r="B898" s="18" t="s">
        <v>375</v>
      </c>
      <c r="C898" s="19">
        <v>2003</v>
      </c>
      <c r="D898" s="18" t="s">
        <v>1707</v>
      </c>
      <c r="E898" s="20">
        <v>7</v>
      </c>
      <c r="F898" s="21">
        <v>190.2</v>
      </c>
      <c r="G898" s="21">
        <v>164.2</v>
      </c>
    </row>
    <row r="899" spans="1:7" ht="10.050000000000001" customHeight="1">
      <c r="A899" s="18" t="s">
        <v>1730</v>
      </c>
      <c r="B899" s="18" t="s">
        <v>375</v>
      </c>
      <c r="C899" s="19">
        <v>2003</v>
      </c>
      <c r="D899" s="18" t="s">
        <v>1707</v>
      </c>
      <c r="E899" s="20">
        <v>8</v>
      </c>
      <c r="F899" s="21">
        <v>211.1</v>
      </c>
      <c r="G899" s="21">
        <v>195.3</v>
      </c>
    </row>
    <row r="900" spans="1:7" ht="10.050000000000001" customHeight="1">
      <c r="A900" s="18" t="s">
        <v>1730</v>
      </c>
      <c r="B900" s="18" t="s">
        <v>375</v>
      </c>
      <c r="C900" s="19">
        <v>2003</v>
      </c>
      <c r="D900" s="18" t="s">
        <v>1707</v>
      </c>
      <c r="E900" s="20">
        <v>9</v>
      </c>
      <c r="F900" s="21">
        <v>346.2</v>
      </c>
      <c r="G900" s="21">
        <v>320.8</v>
      </c>
    </row>
    <row r="901" spans="1:7" ht="10.050000000000001" customHeight="1">
      <c r="A901" s="18" t="s">
        <v>1730</v>
      </c>
      <c r="B901" s="18" t="s">
        <v>375</v>
      </c>
      <c r="C901" s="19">
        <v>2003</v>
      </c>
      <c r="D901" s="18" t="s">
        <v>1707</v>
      </c>
      <c r="E901" s="20">
        <v>10</v>
      </c>
      <c r="F901" s="21">
        <v>1705.3</v>
      </c>
      <c r="G901" s="21">
        <v>1049.5999999999999</v>
      </c>
    </row>
    <row r="902" spans="1:7" ht="10.050000000000001" customHeight="1">
      <c r="A902" s="18" t="s">
        <v>1730</v>
      </c>
      <c r="B902" s="18" t="s">
        <v>375</v>
      </c>
      <c r="C902" s="19">
        <v>2003</v>
      </c>
      <c r="D902" s="18" t="s">
        <v>1707</v>
      </c>
      <c r="E902" s="20">
        <v>11</v>
      </c>
      <c r="F902" s="21">
        <v>1844.1</v>
      </c>
      <c r="G902" s="21">
        <v>1149.0999999999999</v>
      </c>
    </row>
    <row r="903" spans="1:7" ht="10.050000000000001" customHeight="1">
      <c r="A903" s="18" t="s">
        <v>1730</v>
      </c>
      <c r="B903" s="18" t="s">
        <v>375</v>
      </c>
      <c r="C903" s="19">
        <v>2003</v>
      </c>
      <c r="D903" s="18" t="s">
        <v>1707</v>
      </c>
      <c r="E903" s="20">
        <v>12</v>
      </c>
      <c r="F903" s="21">
        <v>2131</v>
      </c>
      <c r="G903" s="21">
        <v>1573</v>
      </c>
    </row>
    <row r="904" spans="1:7" ht="10.050000000000001" customHeight="1">
      <c r="A904" s="18" t="s">
        <v>1730</v>
      </c>
      <c r="B904" s="18" t="s">
        <v>375</v>
      </c>
      <c r="C904" s="19">
        <v>2004</v>
      </c>
      <c r="D904" s="18" t="s">
        <v>1707</v>
      </c>
      <c r="E904" s="20">
        <v>1</v>
      </c>
      <c r="F904" s="21">
        <v>1510.6</v>
      </c>
      <c r="G904" s="21">
        <v>2269</v>
      </c>
    </row>
    <row r="905" spans="1:7" ht="10.050000000000001" customHeight="1">
      <c r="A905" s="18" t="s">
        <v>1730</v>
      </c>
      <c r="B905" s="18" t="s">
        <v>375</v>
      </c>
      <c r="C905" s="19">
        <v>2004</v>
      </c>
      <c r="D905" s="18" t="s">
        <v>1707</v>
      </c>
      <c r="E905" s="20">
        <v>2</v>
      </c>
      <c r="F905" s="21">
        <v>1141</v>
      </c>
      <c r="G905" s="21">
        <v>2020.7</v>
      </c>
    </row>
    <row r="906" spans="1:7" ht="10.050000000000001" customHeight="1">
      <c r="A906" s="18" t="s">
        <v>1730</v>
      </c>
      <c r="B906" s="18" t="s">
        <v>375</v>
      </c>
      <c r="C906" s="19">
        <v>2004</v>
      </c>
      <c r="D906" s="18" t="s">
        <v>1707</v>
      </c>
      <c r="E906" s="20">
        <v>3</v>
      </c>
      <c r="F906" s="21">
        <v>1573</v>
      </c>
      <c r="G906" s="21">
        <v>860</v>
      </c>
    </row>
    <row r="907" spans="1:7" ht="10.050000000000001" customHeight="1">
      <c r="A907" s="18" t="s">
        <v>1730</v>
      </c>
      <c r="B907" s="18" t="s">
        <v>375</v>
      </c>
      <c r="C907" s="19">
        <v>2004</v>
      </c>
      <c r="D907" s="18" t="s">
        <v>1707</v>
      </c>
      <c r="E907" s="20">
        <v>4</v>
      </c>
      <c r="F907" s="21">
        <v>866.3</v>
      </c>
      <c r="G907" s="21">
        <v>395.7</v>
      </c>
    </row>
    <row r="908" spans="1:7" ht="10.050000000000001" customHeight="1">
      <c r="A908" s="18" t="s">
        <v>1730</v>
      </c>
      <c r="B908" s="18" t="s">
        <v>375</v>
      </c>
      <c r="C908" s="19">
        <v>2004</v>
      </c>
      <c r="D908" s="18" t="s">
        <v>1707</v>
      </c>
      <c r="E908" s="20">
        <v>5</v>
      </c>
      <c r="F908" s="21">
        <v>496.1</v>
      </c>
      <c r="G908" s="21">
        <v>262</v>
      </c>
    </row>
    <row r="909" spans="1:7" ht="10.050000000000001" customHeight="1">
      <c r="A909" s="18" t="s">
        <v>1730</v>
      </c>
      <c r="B909" s="18" t="s">
        <v>375</v>
      </c>
      <c r="C909" s="19">
        <v>2004</v>
      </c>
      <c r="D909" s="18" t="s">
        <v>1707</v>
      </c>
      <c r="E909" s="20">
        <v>6</v>
      </c>
      <c r="F909" s="21">
        <v>447.7</v>
      </c>
      <c r="G909" s="21">
        <v>235.4</v>
      </c>
    </row>
    <row r="910" spans="1:7" ht="10.050000000000001" customHeight="1">
      <c r="A910" s="18" t="s">
        <v>1730</v>
      </c>
      <c r="B910" s="18" t="s">
        <v>375</v>
      </c>
      <c r="C910" s="19">
        <v>2004</v>
      </c>
      <c r="D910" s="18" t="s">
        <v>1710</v>
      </c>
      <c r="E910" s="20">
        <v>7</v>
      </c>
      <c r="F910" s="21">
        <v>1407.5</v>
      </c>
      <c r="G910" s="21">
        <v>2531</v>
      </c>
    </row>
    <row r="911" spans="1:7" ht="10.050000000000001" customHeight="1">
      <c r="A911" s="18" t="s">
        <v>1730</v>
      </c>
      <c r="B911" s="18" t="s">
        <v>375</v>
      </c>
      <c r="C911" s="19">
        <v>2004</v>
      </c>
      <c r="D911" s="18" t="s">
        <v>1710</v>
      </c>
      <c r="E911" s="20">
        <v>8</v>
      </c>
      <c r="F911" s="21">
        <v>3740.5</v>
      </c>
      <c r="G911" s="21">
        <v>2151.6999999999998</v>
      </c>
    </row>
    <row r="912" spans="1:7" ht="10.050000000000001" customHeight="1">
      <c r="A912" s="18" t="s">
        <v>1730</v>
      </c>
      <c r="B912" s="18" t="s">
        <v>375</v>
      </c>
      <c r="C912" s="19">
        <v>2004</v>
      </c>
      <c r="D912" s="18" t="s">
        <v>1710</v>
      </c>
      <c r="E912" s="20">
        <v>9</v>
      </c>
      <c r="F912" s="21">
        <v>4490.1000000000004</v>
      </c>
      <c r="G912" s="21">
        <v>2161.1</v>
      </c>
    </row>
    <row r="913" spans="1:7" ht="10.050000000000001" customHeight="1">
      <c r="A913" s="18" t="s">
        <v>1730</v>
      </c>
      <c r="B913" s="18" t="s">
        <v>375</v>
      </c>
      <c r="C913" s="19">
        <v>2004</v>
      </c>
      <c r="D913" s="18" t="s">
        <v>1710</v>
      </c>
      <c r="E913" s="20">
        <v>10</v>
      </c>
      <c r="F913" s="21">
        <v>3956.4</v>
      </c>
      <c r="G913" s="21">
        <v>1914.5</v>
      </c>
    </row>
    <row r="914" spans="1:7" ht="10.050000000000001" customHeight="1">
      <c r="A914" s="18" t="s">
        <v>1730</v>
      </c>
      <c r="B914" s="18" t="s">
        <v>375</v>
      </c>
      <c r="C914" s="19">
        <v>2004</v>
      </c>
      <c r="D914" s="18" t="s">
        <v>1710</v>
      </c>
      <c r="E914" s="20">
        <v>11</v>
      </c>
      <c r="F914" s="21">
        <v>4031.1</v>
      </c>
      <c r="G914" s="21">
        <v>615.29999999999995</v>
      </c>
    </row>
    <row r="915" spans="1:7" ht="10.050000000000001" customHeight="1">
      <c r="A915" s="18" t="s">
        <v>1730</v>
      </c>
      <c r="B915" s="18" t="s">
        <v>375</v>
      </c>
      <c r="C915" s="19">
        <v>2004</v>
      </c>
      <c r="D915" s="18" t="s">
        <v>1710</v>
      </c>
      <c r="E915" s="20">
        <v>12</v>
      </c>
      <c r="F915" s="21">
        <v>689.4</v>
      </c>
      <c r="G915" s="21">
        <v>513.79999999999995</v>
      </c>
    </row>
    <row r="916" spans="1:7" ht="10.050000000000001" customHeight="1">
      <c r="A916" s="18" t="s">
        <v>1730</v>
      </c>
      <c r="B916" s="18" t="s">
        <v>375</v>
      </c>
      <c r="C916" s="19">
        <v>2005</v>
      </c>
      <c r="D916" s="18" t="s">
        <v>1710</v>
      </c>
      <c r="E916" s="20">
        <v>1</v>
      </c>
      <c r="F916" s="21">
        <v>545.79999999999995</v>
      </c>
      <c r="G916" s="21">
        <v>400.7</v>
      </c>
    </row>
    <row r="917" spans="1:7" ht="10.050000000000001" customHeight="1">
      <c r="A917" s="18" t="s">
        <v>1730</v>
      </c>
      <c r="B917" s="18" t="s">
        <v>375</v>
      </c>
      <c r="C917" s="19">
        <v>2005</v>
      </c>
      <c r="D917" s="18" t="s">
        <v>1710</v>
      </c>
      <c r="E917" s="20">
        <v>2</v>
      </c>
      <c r="F917" s="21">
        <v>552.79999999999995</v>
      </c>
      <c r="G917" s="21">
        <v>342.5</v>
      </c>
    </row>
    <row r="918" spans="1:7" ht="10.050000000000001" customHeight="1">
      <c r="A918" s="18" t="s">
        <v>1730</v>
      </c>
      <c r="B918" s="18" t="s">
        <v>375</v>
      </c>
      <c r="C918" s="19">
        <v>2005</v>
      </c>
      <c r="D918" s="18" t="s">
        <v>1710</v>
      </c>
      <c r="E918" s="20">
        <v>3</v>
      </c>
      <c r="F918" s="21">
        <v>391.2</v>
      </c>
      <c r="G918" s="21">
        <v>303.8</v>
      </c>
    </row>
    <row r="919" spans="1:7" ht="10.050000000000001" customHeight="1">
      <c r="A919" s="18" t="s">
        <v>1730</v>
      </c>
      <c r="B919" s="18" t="s">
        <v>375</v>
      </c>
      <c r="C919" s="19">
        <v>2005</v>
      </c>
      <c r="D919" s="18" t="s">
        <v>1710</v>
      </c>
      <c r="E919" s="20">
        <v>4</v>
      </c>
      <c r="F919" s="21">
        <v>330.3</v>
      </c>
      <c r="G919" s="21">
        <v>299.2</v>
      </c>
    </row>
    <row r="920" spans="1:7" ht="10.050000000000001" customHeight="1">
      <c r="A920" s="18" t="s">
        <v>1730</v>
      </c>
      <c r="B920" s="18" t="s">
        <v>375</v>
      </c>
      <c r="C920" s="19">
        <v>2005</v>
      </c>
      <c r="D920" s="18" t="s">
        <v>1710</v>
      </c>
      <c r="E920" s="20">
        <v>5</v>
      </c>
      <c r="F920" s="21">
        <v>310.39999999999998</v>
      </c>
      <c r="G920" s="21">
        <v>303.10000000000002</v>
      </c>
    </row>
    <row r="921" spans="1:7" ht="10.050000000000001" customHeight="1">
      <c r="A921" s="18" t="s">
        <v>1730</v>
      </c>
      <c r="B921" s="18" t="s">
        <v>375</v>
      </c>
      <c r="C921" s="19">
        <v>2005</v>
      </c>
      <c r="D921" s="18" t="s">
        <v>1710</v>
      </c>
      <c r="E921" s="20">
        <v>6</v>
      </c>
      <c r="F921" s="21">
        <v>459.9</v>
      </c>
      <c r="G921" s="21">
        <v>194.7</v>
      </c>
    </row>
    <row r="922" spans="1:7" ht="10.050000000000001" customHeight="1">
      <c r="A922" s="18" t="s">
        <v>1730</v>
      </c>
      <c r="B922" s="18" t="s">
        <v>375</v>
      </c>
      <c r="C922" s="19">
        <v>2005</v>
      </c>
      <c r="D922" s="18" t="s">
        <v>1711</v>
      </c>
      <c r="E922" s="20">
        <v>7</v>
      </c>
      <c r="F922" s="21">
        <v>199.6</v>
      </c>
      <c r="G922" s="21">
        <v>270.8</v>
      </c>
    </row>
    <row r="923" spans="1:7" ht="10.050000000000001" customHeight="1">
      <c r="A923" s="18" t="s">
        <v>1730</v>
      </c>
      <c r="B923" s="18" t="s">
        <v>375</v>
      </c>
      <c r="C923" s="19">
        <v>2005</v>
      </c>
      <c r="D923" s="18" t="s">
        <v>1711</v>
      </c>
      <c r="E923" s="20">
        <v>8</v>
      </c>
      <c r="F923" s="21">
        <v>255.8</v>
      </c>
      <c r="G923" s="21">
        <v>244.9</v>
      </c>
    </row>
    <row r="924" spans="1:7" ht="10.050000000000001" customHeight="1">
      <c r="A924" s="18" t="s">
        <v>1730</v>
      </c>
      <c r="B924" s="18" t="s">
        <v>375</v>
      </c>
      <c r="C924" s="19">
        <v>2005</v>
      </c>
      <c r="D924" s="18" t="s">
        <v>1711</v>
      </c>
      <c r="E924" s="20">
        <v>9</v>
      </c>
      <c r="F924" s="21">
        <v>540.70000000000005</v>
      </c>
      <c r="G924" s="21">
        <v>1368.4</v>
      </c>
    </row>
    <row r="925" spans="1:7" ht="10.050000000000001" customHeight="1">
      <c r="A925" s="18" t="s">
        <v>1730</v>
      </c>
      <c r="B925" s="18" t="s">
        <v>375</v>
      </c>
      <c r="C925" s="19">
        <v>2005</v>
      </c>
      <c r="D925" s="18" t="s">
        <v>1711</v>
      </c>
      <c r="E925" s="20">
        <v>10</v>
      </c>
      <c r="F925" s="21">
        <v>458.1</v>
      </c>
      <c r="G925" s="21">
        <v>1529.5</v>
      </c>
    </row>
    <row r="926" spans="1:7" ht="10.050000000000001" customHeight="1">
      <c r="A926" s="18" t="s">
        <v>1730</v>
      </c>
      <c r="B926" s="18" t="s">
        <v>375</v>
      </c>
      <c r="C926" s="19">
        <v>2005</v>
      </c>
      <c r="D926" s="18" t="s">
        <v>1711</v>
      </c>
      <c r="E926" s="20">
        <v>11</v>
      </c>
      <c r="F926" s="21">
        <v>811.1</v>
      </c>
      <c r="G926" s="21">
        <v>1171.0999999999999</v>
      </c>
    </row>
    <row r="927" spans="1:7" ht="10.050000000000001" customHeight="1">
      <c r="A927" s="18" t="s">
        <v>1730</v>
      </c>
      <c r="B927" s="18" t="s">
        <v>375</v>
      </c>
      <c r="C927" s="19">
        <v>2005</v>
      </c>
      <c r="D927" s="18" t="s">
        <v>1711</v>
      </c>
      <c r="E927" s="20">
        <v>12</v>
      </c>
      <c r="F927" s="21">
        <v>421.9</v>
      </c>
      <c r="G927" s="21">
        <v>1192.3</v>
      </c>
    </row>
    <row r="928" spans="1:7" ht="10.050000000000001" customHeight="1">
      <c r="A928" s="18" t="s">
        <v>1730</v>
      </c>
      <c r="B928" s="18" t="s">
        <v>375</v>
      </c>
      <c r="C928" s="19">
        <v>2006</v>
      </c>
      <c r="D928" s="18" t="s">
        <v>1711</v>
      </c>
      <c r="E928" s="20">
        <v>1</v>
      </c>
      <c r="F928" s="21">
        <v>1129.4000000000001</v>
      </c>
      <c r="G928" s="21">
        <v>1216.9000000000001</v>
      </c>
    </row>
    <row r="929" spans="1:7" ht="10.050000000000001" customHeight="1">
      <c r="A929" s="18" t="s">
        <v>1730</v>
      </c>
      <c r="B929" s="18" t="s">
        <v>375</v>
      </c>
      <c r="C929" s="19">
        <v>2006</v>
      </c>
      <c r="D929" s="18" t="s">
        <v>1711</v>
      </c>
      <c r="E929" s="20">
        <v>2</v>
      </c>
      <c r="F929" s="21">
        <v>300.8</v>
      </c>
      <c r="G929" s="21">
        <v>1248.0999999999999</v>
      </c>
    </row>
    <row r="930" spans="1:7" ht="10.050000000000001" customHeight="1">
      <c r="A930" s="18" t="s">
        <v>1730</v>
      </c>
      <c r="B930" s="18" t="s">
        <v>375</v>
      </c>
      <c r="C930" s="19">
        <v>2006</v>
      </c>
      <c r="D930" s="18" t="s">
        <v>1711</v>
      </c>
      <c r="E930" s="20">
        <v>3</v>
      </c>
      <c r="F930" s="21">
        <v>871.7</v>
      </c>
      <c r="G930" s="21">
        <v>1286.5999999999999</v>
      </c>
    </row>
    <row r="931" spans="1:7" ht="10.050000000000001" customHeight="1">
      <c r="A931" s="18" t="s">
        <v>1730</v>
      </c>
      <c r="B931" s="18" t="s">
        <v>375</v>
      </c>
      <c r="C931" s="19">
        <v>2006</v>
      </c>
      <c r="D931" s="18" t="s">
        <v>1711</v>
      </c>
      <c r="E931" s="20">
        <v>4</v>
      </c>
      <c r="F931" s="21">
        <v>1274.9000000000001</v>
      </c>
      <c r="G931" s="21">
        <v>1475.6</v>
      </c>
    </row>
    <row r="932" spans="1:7" ht="10.050000000000001" customHeight="1">
      <c r="A932" s="18" t="s">
        <v>1730</v>
      </c>
      <c r="B932" s="18" t="s">
        <v>375</v>
      </c>
      <c r="C932" s="19">
        <v>2006</v>
      </c>
      <c r="D932" s="18" t="s">
        <v>1711</v>
      </c>
      <c r="E932" s="20">
        <v>5</v>
      </c>
      <c r="F932" s="21">
        <v>1260.8</v>
      </c>
      <c r="G932" s="21">
        <v>937</v>
      </c>
    </row>
    <row r="933" spans="1:7" ht="10.050000000000001" customHeight="1">
      <c r="A933" s="18" t="s">
        <v>1730</v>
      </c>
      <c r="B933" s="18" t="s">
        <v>375</v>
      </c>
      <c r="C933" s="19">
        <v>2006</v>
      </c>
      <c r="D933" s="18" t="s">
        <v>1711</v>
      </c>
      <c r="E933" s="20">
        <v>6</v>
      </c>
      <c r="F933" s="21">
        <v>897.7</v>
      </c>
      <c r="G933" s="21">
        <v>640.5</v>
      </c>
    </row>
    <row r="934" spans="1:7" ht="10.050000000000001" customHeight="1">
      <c r="A934" s="18" t="s">
        <v>1730</v>
      </c>
      <c r="B934" s="18" t="s">
        <v>375</v>
      </c>
      <c r="C934" s="19">
        <v>2006</v>
      </c>
      <c r="D934" s="18" t="s">
        <v>736</v>
      </c>
      <c r="E934" s="20">
        <v>7</v>
      </c>
      <c r="F934" s="21">
        <v>449.8</v>
      </c>
      <c r="G934" s="21">
        <v>485.8</v>
      </c>
    </row>
    <row r="935" spans="1:7" ht="10.050000000000001" customHeight="1">
      <c r="A935" s="18" t="s">
        <v>1730</v>
      </c>
      <c r="B935" s="18" t="s">
        <v>375</v>
      </c>
      <c r="C935" s="19">
        <v>2006</v>
      </c>
      <c r="D935" s="18" t="s">
        <v>736</v>
      </c>
      <c r="E935" s="20">
        <v>8</v>
      </c>
      <c r="F935" s="21">
        <v>628.9</v>
      </c>
      <c r="G935" s="21">
        <v>366.6</v>
      </c>
    </row>
    <row r="936" spans="1:7" ht="10.050000000000001" customHeight="1">
      <c r="A936" s="18" t="s">
        <v>1730</v>
      </c>
      <c r="B936" s="18" t="s">
        <v>375</v>
      </c>
      <c r="C936" s="19">
        <v>2006</v>
      </c>
      <c r="D936" s="18" t="s">
        <v>736</v>
      </c>
      <c r="E936" s="20">
        <v>9</v>
      </c>
      <c r="F936" s="21">
        <v>751.4</v>
      </c>
      <c r="G936" s="21">
        <v>1662.9</v>
      </c>
    </row>
    <row r="937" spans="1:7" ht="10.050000000000001" customHeight="1">
      <c r="A937" s="18" t="s">
        <v>1730</v>
      </c>
      <c r="B937" s="18" t="s">
        <v>375</v>
      </c>
      <c r="C937" s="19">
        <v>2006</v>
      </c>
      <c r="D937" s="18" t="s">
        <v>736</v>
      </c>
      <c r="E937" s="20">
        <v>10</v>
      </c>
      <c r="F937" s="21">
        <v>1137.5999999999999</v>
      </c>
      <c r="G937" s="21">
        <v>1604.5</v>
      </c>
    </row>
    <row r="938" spans="1:7" ht="10.050000000000001" customHeight="1">
      <c r="A938" s="18" t="s">
        <v>1730</v>
      </c>
      <c r="B938" s="18" t="s">
        <v>375</v>
      </c>
      <c r="C938" s="19">
        <v>2006</v>
      </c>
      <c r="D938" s="18" t="s">
        <v>736</v>
      </c>
      <c r="E938" s="20">
        <v>11</v>
      </c>
      <c r="F938" s="21">
        <v>1977.5</v>
      </c>
      <c r="G938" s="21">
        <v>1494.1</v>
      </c>
    </row>
    <row r="939" spans="1:7" ht="10.050000000000001" customHeight="1">
      <c r="A939" s="18" t="s">
        <v>1730</v>
      </c>
      <c r="B939" s="18" t="s">
        <v>375</v>
      </c>
      <c r="C939" s="19">
        <v>2006</v>
      </c>
      <c r="D939" s="18" t="s">
        <v>736</v>
      </c>
      <c r="E939" s="20">
        <v>12</v>
      </c>
      <c r="F939" s="21">
        <v>1785.1</v>
      </c>
      <c r="G939" s="21">
        <v>1582</v>
      </c>
    </row>
    <row r="940" spans="1:7" ht="10.050000000000001" customHeight="1">
      <c r="A940" s="18" t="s">
        <v>1730</v>
      </c>
      <c r="B940" s="18" t="s">
        <v>375</v>
      </c>
      <c r="C940" s="19">
        <v>2007</v>
      </c>
      <c r="D940" s="18" t="s">
        <v>736</v>
      </c>
      <c r="E940" s="20">
        <v>1</v>
      </c>
      <c r="F940" s="21">
        <v>2011.9</v>
      </c>
      <c r="G940" s="21">
        <v>1855.3</v>
      </c>
    </row>
    <row r="941" spans="1:7" ht="10.050000000000001" customHeight="1">
      <c r="A941" s="18" t="s">
        <v>1730</v>
      </c>
      <c r="B941" s="18" t="s">
        <v>375</v>
      </c>
      <c r="C941" s="19">
        <v>2007</v>
      </c>
      <c r="D941" s="18" t="s">
        <v>736</v>
      </c>
      <c r="E941" s="20">
        <v>2</v>
      </c>
      <c r="F941" s="21">
        <v>2285.9</v>
      </c>
      <c r="G941" s="21">
        <v>2031.2</v>
      </c>
    </row>
    <row r="942" spans="1:7" ht="10.050000000000001" customHeight="1">
      <c r="A942" s="18" t="s">
        <v>1730</v>
      </c>
      <c r="B942" s="18" t="s">
        <v>375</v>
      </c>
      <c r="C942" s="19">
        <v>2007</v>
      </c>
      <c r="D942" s="18" t="s">
        <v>736</v>
      </c>
      <c r="E942" s="20">
        <v>3</v>
      </c>
      <c r="F942" s="21">
        <v>2689.8</v>
      </c>
      <c r="G942" s="21">
        <v>1237.5999999999999</v>
      </c>
    </row>
    <row r="943" spans="1:7" ht="10.050000000000001" customHeight="1">
      <c r="A943" s="18" t="s">
        <v>1730</v>
      </c>
      <c r="B943" s="18" t="s">
        <v>375</v>
      </c>
      <c r="C943" s="19">
        <v>2007</v>
      </c>
      <c r="D943" s="18" t="s">
        <v>736</v>
      </c>
      <c r="E943" s="20">
        <v>4</v>
      </c>
      <c r="F943" s="21">
        <v>2530.1999999999998</v>
      </c>
      <c r="G943" s="21">
        <v>932.9</v>
      </c>
    </row>
    <row r="944" spans="1:7" ht="10.050000000000001" customHeight="1">
      <c r="A944" s="18" t="s">
        <v>1730</v>
      </c>
      <c r="B944" s="18" t="s">
        <v>375</v>
      </c>
      <c r="C944" s="19">
        <v>2007</v>
      </c>
      <c r="D944" s="18" t="s">
        <v>736</v>
      </c>
      <c r="E944" s="20">
        <v>5</v>
      </c>
      <c r="F944" s="21">
        <v>2715.4</v>
      </c>
      <c r="G944" s="21">
        <v>856.1</v>
      </c>
    </row>
    <row r="945" spans="1:7" ht="10.050000000000001" customHeight="1">
      <c r="A945" s="18" t="s">
        <v>1730</v>
      </c>
      <c r="B945" s="18" t="s">
        <v>375</v>
      </c>
      <c r="C945" s="19">
        <v>2007</v>
      </c>
      <c r="D945" s="18" t="s">
        <v>736</v>
      </c>
      <c r="E945" s="20">
        <v>6</v>
      </c>
      <c r="F945" s="21">
        <v>2277.4</v>
      </c>
      <c r="G945" s="21">
        <v>661.5</v>
      </c>
    </row>
    <row r="946" spans="1:7" ht="10.050000000000001" customHeight="1">
      <c r="A946" s="18" t="s">
        <v>1730</v>
      </c>
      <c r="B946" s="18" t="s">
        <v>375</v>
      </c>
      <c r="C946" s="19">
        <v>2007</v>
      </c>
      <c r="D946" s="18" t="s">
        <v>737</v>
      </c>
      <c r="E946" s="20">
        <v>7</v>
      </c>
      <c r="F946" s="21">
        <v>1134.7</v>
      </c>
      <c r="G946" s="21">
        <v>238.8</v>
      </c>
    </row>
    <row r="947" spans="1:7" ht="10.050000000000001" customHeight="1">
      <c r="A947" s="18" t="s">
        <v>1730</v>
      </c>
      <c r="B947" s="18" t="s">
        <v>375</v>
      </c>
      <c r="C947" s="19">
        <v>2007</v>
      </c>
      <c r="D947" s="18" t="s">
        <v>737</v>
      </c>
      <c r="E947" s="20">
        <v>8</v>
      </c>
      <c r="F947" s="21">
        <v>348.2</v>
      </c>
      <c r="G947" s="21">
        <v>178.6</v>
      </c>
    </row>
    <row r="948" spans="1:7" ht="10.050000000000001" customHeight="1">
      <c r="A948" s="18" t="s">
        <v>1730</v>
      </c>
      <c r="B948" s="18" t="s">
        <v>375</v>
      </c>
      <c r="C948" s="19">
        <v>2007</v>
      </c>
      <c r="D948" s="18" t="s">
        <v>737</v>
      </c>
      <c r="E948" s="20">
        <v>9</v>
      </c>
      <c r="F948" s="21">
        <v>174.9</v>
      </c>
      <c r="G948" s="21">
        <v>171.8</v>
      </c>
    </row>
    <row r="949" spans="1:7" ht="10.050000000000001" customHeight="1">
      <c r="A949" s="18" t="s">
        <v>1730</v>
      </c>
      <c r="B949" s="18" t="s">
        <v>375</v>
      </c>
      <c r="C949" s="19">
        <v>2007</v>
      </c>
      <c r="D949" s="18" t="s">
        <v>737</v>
      </c>
      <c r="E949" s="20">
        <v>10</v>
      </c>
      <c r="F949" s="21">
        <v>696.7</v>
      </c>
      <c r="G949" s="21">
        <v>1038.0999999999999</v>
      </c>
    </row>
    <row r="950" spans="1:7" ht="10.050000000000001" customHeight="1">
      <c r="A950" s="18" t="s">
        <v>1730</v>
      </c>
      <c r="B950" s="18" t="s">
        <v>375</v>
      </c>
      <c r="C950" s="19">
        <v>2007</v>
      </c>
      <c r="D950" s="18" t="s">
        <v>737</v>
      </c>
      <c r="E950" s="20">
        <v>11</v>
      </c>
      <c r="F950" s="21">
        <v>142.4</v>
      </c>
      <c r="G950" s="21">
        <v>1042.5999999999999</v>
      </c>
    </row>
    <row r="951" spans="1:7" ht="10.050000000000001" customHeight="1">
      <c r="A951" s="18" t="s">
        <v>1730</v>
      </c>
      <c r="B951" s="18" t="s">
        <v>375</v>
      </c>
      <c r="C951" s="19">
        <v>2007</v>
      </c>
      <c r="D951" s="18" t="s">
        <v>737</v>
      </c>
      <c r="E951" s="20">
        <v>12</v>
      </c>
      <c r="F951" s="21">
        <v>236.3</v>
      </c>
      <c r="G951" s="21">
        <v>1048.4000000000001</v>
      </c>
    </row>
    <row r="952" spans="1:7" ht="10.050000000000001" customHeight="1">
      <c r="A952" s="18" t="s">
        <v>1730</v>
      </c>
      <c r="B952" s="18" t="s">
        <v>375</v>
      </c>
      <c r="C952" s="19">
        <v>2008</v>
      </c>
      <c r="D952" s="18" t="s">
        <v>737</v>
      </c>
      <c r="E952" s="20">
        <v>1</v>
      </c>
      <c r="F952" s="21">
        <v>116.2</v>
      </c>
      <c r="G952" s="21">
        <v>1006.4</v>
      </c>
    </row>
    <row r="953" spans="1:7" ht="10.050000000000001" customHeight="1">
      <c r="A953" s="18" t="s">
        <v>1730</v>
      </c>
      <c r="B953" s="18" t="s">
        <v>375</v>
      </c>
      <c r="C953" s="19">
        <v>2008</v>
      </c>
      <c r="D953" s="18" t="s">
        <v>737</v>
      </c>
      <c r="E953" s="20">
        <v>2</v>
      </c>
      <c r="F953" s="21">
        <v>129.19999999999999</v>
      </c>
      <c r="G953" s="21">
        <v>619.29999999999995</v>
      </c>
    </row>
    <row r="954" spans="1:7" ht="10.050000000000001" customHeight="1">
      <c r="A954" s="18" t="s">
        <v>1730</v>
      </c>
      <c r="B954" s="18" t="s">
        <v>375</v>
      </c>
      <c r="C954" s="19">
        <v>2008</v>
      </c>
      <c r="D954" s="18" t="s">
        <v>737</v>
      </c>
      <c r="E954" s="20">
        <v>3</v>
      </c>
      <c r="F954" s="21">
        <v>141.19999999999999</v>
      </c>
      <c r="G954" s="21">
        <v>613.70000000000005</v>
      </c>
    </row>
    <row r="955" spans="1:7" ht="10.050000000000001" customHeight="1">
      <c r="A955" s="18" t="s">
        <v>1730</v>
      </c>
      <c r="B955" s="18" t="s">
        <v>375</v>
      </c>
      <c r="C955" s="19">
        <v>2008</v>
      </c>
      <c r="D955" s="18" t="s">
        <v>737</v>
      </c>
      <c r="E955" s="20">
        <v>4</v>
      </c>
      <c r="F955" s="21">
        <v>137.19999999999999</v>
      </c>
      <c r="G955" s="21">
        <v>608.79999999999995</v>
      </c>
    </row>
    <row r="956" spans="1:7" ht="10.050000000000001" customHeight="1">
      <c r="A956" s="18" t="s">
        <v>1730</v>
      </c>
      <c r="B956" s="18" t="s">
        <v>375</v>
      </c>
      <c r="C956" s="19">
        <v>2008</v>
      </c>
      <c r="D956" s="18" t="s">
        <v>737</v>
      </c>
      <c r="E956" s="20">
        <v>5</v>
      </c>
      <c r="F956" s="21">
        <v>213.7</v>
      </c>
      <c r="G956" s="21">
        <v>572.79999999999995</v>
      </c>
    </row>
    <row r="957" spans="1:7" ht="10.050000000000001" customHeight="1">
      <c r="A957" s="18" t="s">
        <v>1730</v>
      </c>
      <c r="B957" s="18" t="s">
        <v>375</v>
      </c>
      <c r="C957" s="19">
        <v>2008</v>
      </c>
      <c r="D957" s="18" t="s">
        <v>737</v>
      </c>
      <c r="E957" s="20">
        <v>6</v>
      </c>
      <c r="F957" s="21">
        <v>134.80000000000001</v>
      </c>
      <c r="G957" s="21">
        <v>194.9</v>
      </c>
    </row>
    <row r="958" spans="1:7" ht="10.050000000000001" customHeight="1">
      <c r="A958" s="18" t="s">
        <v>1730</v>
      </c>
      <c r="B958" s="18" t="s">
        <v>375</v>
      </c>
      <c r="C958" s="19">
        <v>2008</v>
      </c>
      <c r="D958" s="18" t="s">
        <v>1712</v>
      </c>
      <c r="E958" s="20">
        <v>7</v>
      </c>
      <c r="F958" s="21">
        <v>149.4</v>
      </c>
      <c r="G958" s="21">
        <v>94.8</v>
      </c>
    </row>
    <row r="959" spans="1:7" ht="10.050000000000001" customHeight="1">
      <c r="A959" s="18" t="s">
        <v>1730</v>
      </c>
      <c r="B959" s="18" t="s">
        <v>375</v>
      </c>
      <c r="C959" s="19">
        <v>2008</v>
      </c>
      <c r="D959" s="18" t="s">
        <v>1712</v>
      </c>
      <c r="E959" s="20">
        <v>8</v>
      </c>
      <c r="F959" s="21">
        <v>51.2</v>
      </c>
      <c r="G959" s="21">
        <v>88</v>
      </c>
    </row>
    <row r="960" spans="1:7" ht="10.050000000000001" customHeight="1">
      <c r="A960" s="18" t="s">
        <v>1730</v>
      </c>
      <c r="B960" s="18" t="s">
        <v>375</v>
      </c>
      <c r="C960" s="19">
        <v>2008</v>
      </c>
      <c r="D960" s="18" t="s">
        <v>1712</v>
      </c>
      <c r="E960" s="20">
        <v>9</v>
      </c>
      <c r="F960" s="21">
        <v>48.8</v>
      </c>
      <c r="G960" s="21">
        <v>275.39999999999998</v>
      </c>
    </row>
    <row r="961" spans="1:7" ht="10.050000000000001" customHeight="1">
      <c r="A961" s="18" t="s">
        <v>1730</v>
      </c>
      <c r="B961" s="18" t="s">
        <v>375</v>
      </c>
      <c r="C961" s="19">
        <v>2008</v>
      </c>
      <c r="D961" s="18" t="s">
        <v>1712</v>
      </c>
      <c r="E961" s="20">
        <v>10</v>
      </c>
      <c r="F961" s="21">
        <v>265.7</v>
      </c>
      <c r="G961" s="21">
        <v>2468.1</v>
      </c>
    </row>
    <row r="962" spans="1:7" ht="10.050000000000001" customHeight="1">
      <c r="A962" s="18" t="s">
        <v>1730</v>
      </c>
      <c r="B962" s="18" t="s">
        <v>375</v>
      </c>
      <c r="C962" s="19">
        <v>2008</v>
      </c>
      <c r="D962" s="18" t="s">
        <v>1712</v>
      </c>
      <c r="E962" s="20">
        <v>11</v>
      </c>
      <c r="F962" s="21">
        <v>236.6</v>
      </c>
      <c r="G962" s="21">
        <v>2200.4</v>
      </c>
    </row>
    <row r="963" spans="1:7" ht="10.050000000000001" customHeight="1">
      <c r="A963" s="18" t="s">
        <v>1730</v>
      </c>
      <c r="B963" s="18" t="s">
        <v>375</v>
      </c>
      <c r="C963" s="19">
        <v>2008</v>
      </c>
      <c r="D963" s="18" t="s">
        <v>1712</v>
      </c>
      <c r="E963" s="20">
        <v>12</v>
      </c>
      <c r="F963" s="21">
        <v>1603.1</v>
      </c>
      <c r="G963" s="21">
        <v>2147.8000000000002</v>
      </c>
    </row>
    <row r="964" spans="1:7" ht="10.050000000000001" customHeight="1">
      <c r="A964" s="18" t="s">
        <v>1730</v>
      </c>
      <c r="B964" s="18" t="s">
        <v>375</v>
      </c>
      <c r="C964" s="19">
        <v>2009</v>
      </c>
      <c r="D964" s="18" t="s">
        <v>1712</v>
      </c>
      <c r="E964" s="20">
        <v>1</v>
      </c>
      <c r="F964" s="21">
        <v>958.3</v>
      </c>
      <c r="G964" s="21">
        <v>1632.4</v>
      </c>
    </row>
    <row r="965" spans="1:7" ht="10.050000000000001" customHeight="1">
      <c r="A965" s="18" t="s">
        <v>1730</v>
      </c>
      <c r="B965" s="18" t="s">
        <v>375</v>
      </c>
      <c r="C965" s="19">
        <v>2009</v>
      </c>
      <c r="D965" s="18" t="s">
        <v>1712</v>
      </c>
      <c r="E965" s="20">
        <v>2</v>
      </c>
      <c r="F965" s="21">
        <v>887.1</v>
      </c>
      <c r="G965" s="21">
        <v>1447.4</v>
      </c>
    </row>
    <row r="966" spans="1:7" ht="10.050000000000001" customHeight="1">
      <c r="A966" s="18" t="s">
        <v>1730</v>
      </c>
      <c r="B966" s="18" t="s">
        <v>375</v>
      </c>
      <c r="C966" s="19">
        <v>2009</v>
      </c>
      <c r="D966" s="18" t="s">
        <v>1712</v>
      </c>
      <c r="E966" s="20">
        <v>3</v>
      </c>
      <c r="F966" s="21">
        <v>1109.3</v>
      </c>
      <c r="G966" s="21">
        <v>1009.9</v>
      </c>
    </row>
    <row r="967" spans="1:7" ht="10.050000000000001" customHeight="1">
      <c r="A967" s="18" t="s">
        <v>1730</v>
      </c>
      <c r="B967" s="18" t="s">
        <v>375</v>
      </c>
      <c r="C967" s="19">
        <v>2009</v>
      </c>
      <c r="D967" s="18" t="s">
        <v>1712</v>
      </c>
      <c r="E967" s="20">
        <v>4</v>
      </c>
      <c r="F967" s="21">
        <v>1274</v>
      </c>
      <c r="G967" s="21">
        <v>769.6</v>
      </c>
    </row>
    <row r="968" spans="1:7" ht="10.050000000000001" customHeight="1">
      <c r="A968" s="18" t="s">
        <v>1730</v>
      </c>
      <c r="B968" s="18" t="s">
        <v>375</v>
      </c>
      <c r="C968" s="19">
        <v>2009</v>
      </c>
      <c r="D968" s="18" t="s">
        <v>1712</v>
      </c>
      <c r="E968" s="20">
        <v>5</v>
      </c>
      <c r="F968" s="21">
        <v>1351.6</v>
      </c>
      <c r="G968" s="21">
        <v>662</v>
      </c>
    </row>
    <row r="969" spans="1:7" ht="10.050000000000001" customHeight="1">
      <c r="A969" s="18" t="s">
        <v>1730</v>
      </c>
      <c r="B969" s="18" t="s">
        <v>375</v>
      </c>
      <c r="C969" s="19">
        <v>2009</v>
      </c>
      <c r="D969" s="18" t="s">
        <v>1712</v>
      </c>
      <c r="E969" s="20">
        <v>6</v>
      </c>
      <c r="F969" s="21">
        <v>1053.5999999999999</v>
      </c>
      <c r="G969" s="21">
        <v>287.60000000000002</v>
      </c>
    </row>
    <row r="970" spans="1:7" ht="10.050000000000001" customHeight="1">
      <c r="A970" s="18" t="s">
        <v>1730</v>
      </c>
      <c r="B970" s="18" t="s">
        <v>375</v>
      </c>
      <c r="C970" s="19">
        <v>2009</v>
      </c>
      <c r="D970" s="18" t="s">
        <v>822</v>
      </c>
      <c r="E970" s="20">
        <v>7</v>
      </c>
      <c r="F970" s="21">
        <v>321.8</v>
      </c>
      <c r="G970" s="21">
        <v>174.9</v>
      </c>
    </row>
    <row r="971" spans="1:7" ht="10.050000000000001" customHeight="1">
      <c r="A971" s="18" t="s">
        <v>1730</v>
      </c>
      <c r="B971" s="18" t="s">
        <v>375</v>
      </c>
      <c r="C971" s="19">
        <v>2009</v>
      </c>
      <c r="D971" s="18" t="s">
        <v>822</v>
      </c>
      <c r="E971" s="20">
        <v>8</v>
      </c>
      <c r="F971" s="21">
        <v>240</v>
      </c>
      <c r="G971" s="21">
        <v>158.1</v>
      </c>
    </row>
    <row r="972" spans="1:7" ht="10.050000000000001" customHeight="1">
      <c r="A972" s="18" t="s">
        <v>1730</v>
      </c>
      <c r="B972" s="18" t="s">
        <v>375</v>
      </c>
      <c r="C972" s="19">
        <v>2009</v>
      </c>
      <c r="D972" s="18" t="s">
        <v>822</v>
      </c>
      <c r="E972" s="20">
        <v>9</v>
      </c>
      <c r="F972" s="21">
        <v>940.4</v>
      </c>
      <c r="G972" s="21">
        <v>1733</v>
      </c>
    </row>
    <row r="973" spans="1:7" ht="10.050000000000001" customHeight="1">
      <c r="A973" s="18" t="s">
        <v>1730</v>
      </c>
      <c r="B973" s="18" t="s">
        <v>375</v>
      </c>
      <c r="C973" s="19">
        <v>2009</v>
      </c>
      <c r="D973" s="18" t="s">
        <v>822</v>
      </c>
      <c r="E973" s="20">
        <v>10</v>
      </c>
      <c r="F973" s="21">
        <v>1352.4</v>
      </c>
      <c r="G973" s="21">
        <v>1529.5</v>
      </c>
    </row>
    <row r="974" spans="1:7" ht="10.050000000000001" customHeight="1">
      <c r="A974" s="18" t="s">
        <v>1730</v>
      </c>
      <c r="B974" s="18" t="s">
        <v>375</v>
      </c>
      <c r="C974" s="19">
        <v>2009</v>
      </c>
      <c r="D974" s="18" t="s">
        <v>822</v>
      </c>
      <c r="E974" s="20">
        <v>11</v>
      </c>
      <c r="F974" s="21">
        <v>949.5</v>
      </c>
      <c r="G974" s="21">
        <v>1003.4</v>
      </c>
    </row>
    <row r="975" spans="1:7" ht="10.050000000000001" customHeight="1">
      <c r="A975" s="18" t="s">
        <v>1730</v>
      </c>
      <c r="B975" s="18" t="s">
        <v>375</v>
      </c>
      <c r="C975" s="19">
        <v>2009</v>
      </c>
      <c r="D975" s="18" t="s">
        <v>822</v>
      </c>
      <c r="E975" s="20">
        <v>12</v>
      </c>
      <c r="F975" s="21">
        <v>1027.2</v>
      </c>
      <c r="G975" s="21">
        <v>972.3</v>
      </c>
    </row>
    <row r="976" spans="1:7" ht="10.050000000000001" customHeight="1">
      <c r="A976" s="18" t="s">
        <v>1730</v>
      </c>
      <c r="B976" s="18" t="s">
        <v>375</v>
      </c>
      <c r="C976" s="19">
        <v>2010</v>
      </c>
      <c r="D976" s="18" t="s">
        <v>822</v>
      </c>
      <c r="E976" s="20">
        <v>1</v>
      </c>
      <c r="F976" s="21">
        <v>833.6</v>
      </c>
      <c r="G976" s="21">
        <v>491.4</v>
      </c>
    </row>
    <row r="977" spans="1:7" ht="10.050000000000001" customHeight="1">
      <c r="A977" s="18" t="s">
        <v>1730</v>
      </c>
      <c r="B977" s="18" t="s">
        <v>375</v>
      </c>
      <c r="C977" s="19">
        <v>2010</v>
      </c>
      <c r="D977" s="18" t="s">
        <v>822</v>
      </c>
      <c r="E977" s="20">
        <v>2</v>
      </c>
      <c r="F977" s="21">
        <v>812</v>
      </c>
      <c r="G977" s="21">
        <v>417.1</v>
      </c>
    </row>
    <row r="978" spans="1:7" ht="10.050000000000001" customHeight="1">
      <c r="A978" s="18" t="s">
        <v>1730</v>
      </c>
      <c r="B978" s="18" t="s">
        <v>375</v>
      </c>
      <c r="C978" s="19">
        <v>2010</v>
      </c>
      <c r="D978" s="18" t="s">
        <v>822</v>
      </c>
      <c r="E978" s="20">
        <v>3</v>
      </c>
      <c r="F978" s="21">
        <v>1116</v>
      </c>
      <c r="G978" s="21">
        <v>492.5</v>
      </c>
    </row>
    <row r="979" spans="1:7" ht="10.050000000000001" customHeight="1">
      <c r="A979" s="18" t="s">
        <v>1730</v>
      </c>
      <c r="B979" s="18" t="s">
        <v>375</v>
      </c>
      <c r="C979" s="19">
        <v>2010</v>
      </c>
      <c r="D979" s="18" t="s">
        <v>822</v>
      </c>
      <c r="E979" s="20">
        <v>4</v>
      </c>
      <c r="F979" s="21">
        <v>1124.9000000000001</v>
      </c>
      <c r="G979" s="21">
        <v>474.8</v>
      </c>
    </row>
    <row r="980" spans="1:7" ht="10.050000000000001" customHeight="1">
      <c r="A980" s="18" t="s">
        <v>1730</v>
      </c>
      <c r="B980" s="18" t="s">
        <v>375</v>
      </c>
      <c r="C980" s="19">
        <v>2010</v>
      </c>
      <c r="D980" s="18" t="s">
        <v>822</v>
      </c>
      <c r="E980" s="20">
        <v>5</v>
      </c>
      <c r="F980" s="21">
        <v>1227.9000000000001</v>
      </c>
      <c r="G980" s="21">
        <v>290</v>
      </c>
    </row>
    <row r="981" spans="1:7" ht="10.050000000000001" customHeight="1">
      <c r="A981" s="18" t="s">
        <v>1730</v>
      </c>
      <c r="B981" s="18" t="s">
        <v>375</v>
      </c>
      <c r="C981" s="19">
        <v>2010</v>
      </c>
      <c r="D981" s="18" t="s">
        <v>822</v>
      </c>
      <c r="E981" s="20">
        <v>6</v>
      </c>
      <c r="F981" s="21">
        <v>1329.6</v>
      </c>
      <c r="G981" s="21">
        <v>384.4</v>
      </c>
    </row>
    <row r="982" spans="1:7" ht="10.050000000000001" customHeight="1">
      <c r="A982" s="18" t="s">
        <v>1730</v>
      </c>
      <c r="B982" s="18" t="s">
        <v>375</v>
      </c>
      <c r="C982" s="19">
        <v>2010</v>
      </c>
      <c r="D982" s="18" t="s">
        <v>823</v>
      </c>
      <c r="E982" s="20">
        <v>7</v>
      </c>
      <c r="F982" s="21">
        <v>767.8</v>
      </c>
      <c r="G982" s="21">
        <v>311.7</v>
      </c>
    </row>
    <row r="983" spans="1:7" ht="10.050000000000001" customHeight="1">
      <c r="A983" s="18" t="s">
        <v>1730</v>
      </c>
      <c r="B983" s="18" t="s">
        <v>375</v>
      </c>
      <c r="C983" s="19">
        <v>2010</v>
      </c>
      <c r="D983" s="18" t="s">
        <v>823</v>
      </c>
      <c r="E983" s="20">
        <v>8</v>
      </c>
      <c r="F983" s="21">
        <v>566.4</v>
      </c>
      <c r="G983" s="21">
        <v>182.6</v>
      </c>
    </row>
    <row r="984" spans="1:7" ht="10.050000000000001" customHeight="1">
      <c r="A984" s="18" t="s">
        <v>1730</v>
      </c>
      <c r="B984" s="18" t="s">
        <v>375</v>
      </c>
      <c r="C984" s="19">
        <v>2010</v>
      </c>
      <c r="D984" s="18" t="s">
        <v>823</v>
      </c>
      <c r="E984" s="20">
        <v>9</v>
      </c>
      <c r="F984" s="21">
        <v>848.7</v>
      </c>
      <c r="G984" s="21">
        <v>343.6</v>
      </c>
    </row>
    <row r="985" spans="1:7" ht="10.050000000000001" customHeight="1">
      <c r="A985" s="18" t="s">
        <v>1730</v>
      </c>
      <c r="B985" s="18" t="s">
        <v>375</v>
      </c>
      <c r="C985" s="19">
        <v>2010</v>
      </c>
      <c r="D985" s="18" t="s">
        <v>823</v>
      </c>
      <c r="E985" s="20">
        <v>10</v>
      </c>
      <c r="F985" s="21">
        <v>631.20000000000005</v>
      </c>
      <c r="G985" s="21">
        <v>249.6</v>
      </c>
    </row>
    <row r="986" spans="1:7" ht="10.050000000000001" customHeight="1">
      <c r="A986" s="18" t="s">
        <v>1730</v>
      </c>
      <c r="B986" s="18" t="s">
        <v>375</v>
      </c>
      <c r="C986" s="19">
        <v>2010</v>
      </c>
      <c r="D986" s="18" t="s">
        <v>823</v>
      </c>
      <c r="E986" s="20">
        <v>11</v>
      </c>
      <c r="F986" s="21">
        <v>692</v>
      </c>
      <c r="G986" s="21">
        <v>330.2</v>
      </c>
    </row>
    <row r="987" spans="1:7" ht="10.050000000000001" customHeight="1">
      <c r="A987" s="18" t="s">
        <v>1730</v>
      </c>
      <c r="B987" s="18" t="s">
        <v>375</v>
      </c>
      <c r="C987" s="19">
        <v>2010</v>
      </c>
      <c r="D987" s="18" t="s">
        <v>823</v>
      </c>
      <c r="E987" s="20">
        <v>12</v>
      </c>
      <c r="F987" s="21">
        <v>1504.1</v>
      </c>
      <c r="G987" s="21">
        <v>999.1</v>
      </c>
    </row>
    <row r="988" spans="1:7" ht="10.050000000000001" customHeight="1">
      <c r="A988" s="18" t="s">
        <v>1730</v>
      </c>
      <c r="B988" s="18" t="s">
        <v>375</v>
      </c>
      <c r="C988" s="19">
        <v>2011</v>
      </c>
      <c r="D988" s="18" t="s">
        <v>823</v>
      </c>
      <c r="E988" s="20">
        <v>1</v>
      </c>
      <c r="F988" s="21">
        <v>722.3</v>
      </c>
      <c r="G988" s="21">
        <v>1335.4</v>
      </c>
    </row>
    <row r="989" spans="1:7" ht="10.050000000000001" customHeight="1">
      <c r="A989" s="18" t="s">
        <v>1730</v>
      </c>
      <c r="B989" s="18" t="s">
        <v>375</v>
      </c>
      <c r="C989" s="19">
        <v>2011</v>
      </c>
      <c r="D989" s="18" t="s">
        <v>823</v>
      </c>
      <c r="E989" s="20">
        <v>2</v>
      </c>
      <c r="F989" s="21">
        <v>547.029</v>
      </c>
      <c r="G989" s="21">
        <v>1659.6</v>
      </c>
    </row>
    <row r="990" spans="1:7" ht="10.050000000000001" customHeight="1">
      <c r="A990" s="18" t="s">
        <v>1730</v>
      </c>
      <c r="B990" s="18" t="s">
        <v>375</v>
      </c>
      <c r="C990" s="19">
        <v>2011</v>
      </c>
      <c r="D990" s="18" t="s">
        <v>823</v>
      </c>
      <c r="E990" s="20">
        <v>3</v>
      </c>
      <c r="F990" s="21">
        <v>539.40899999999999</v>
      </c>
      <c r="G990" s="21">
        <v>1643.1</v>
      </c>
    </row>
    <row r="991" spans="1:7" ht="10.050000000000001" customHeight="1">
      <c r="A991" s="18" t="s">
        <v>1730</v>
      </c>
      <c r="B991" s="18" t="s">
        <v>375</v>
      </c>
      <c r="C991" s="19">
        <v>2011</v>
      </c>
      <c r="D991" s="18" t="s">
        <v>823</v>
      </c>
      <c r="E991" s="20">
        <v>4</v>
      </c>
      <c r="F991" s="21">
        <v>874.746000000001</v>
      </c>
      <c r="G991" s="21">
        <v>1370.3</v>
      </c>
    </row>
    <row r="992" spans="1:7" ht="10.050000000000001" customHeight="1">
      <c r="A992" s="18" t="s">
        <v>1730</v>
      </c>
      <c r="B992" s="18" t="s">
        <v>375</v>
      </c>
      <c r="C992" s="19">
        <v>2011</v>
      </c>
      <c r="D992" s="18" t="s">
        <v>823</v>
      </c>
      <c r="E992" s="20">
        <v>5</v>
      </c>
      <c r="F992" s="21">
        <v>810.827</v>
      </c>
      <c r="G992" s="21">
        <v>1230.0999999999999</v>
      </c>
    </row>
    <row r="993" spans="1:7" ht="10.050000000000001" customHeight="1">
      <c r="A993" s="18" t="s">
        <v>1730</v>
      </c>
      <c r="B993" s="18" t="s">
        <v>375</v>
      </c>
      <c r="C993" s="19">
        <v>2011</v>
      </c>
      <c r="D993" s="18" t="s">
        <v>823</v>
      </c>
      <c r="E993" s="20">
        <v>6</v>
      </c>
      <c r="F993" s="21">
        <v>1026.7560000000001</v>
      </c>
      <c r="G993" s="21">
        <v>1169.8</v>
      </c>
    </row>
    <row r="994" spans="1:7" ht="10.050000000000001" customHeight="1">
      <c r="A994" s="18" t="s">
        <v>1730</v>
      </c>
      <c r="B994" s="18" t="s">
        <v>375</v>
      </c>
      <c r="C994" s="19">
        <v>2011</v>
      </c>
      <c r="D994" s="18" t="s">
        <v>1713</v>
      </c>
      <c r="E994" s="20">
        <v>7</v>
      </c>
      <c r="F994" s="21">
        <v>1018.415</v>
      </c>
      <c r="G994" s="21">
        <v>846.71</v>
      </c>
    </row>
    <row r="995" spans="1:7" ht="10.050000000000001" customHeight="1">
      <c r="A995" s="18" t="s">
        <v>1730</v>
      </c>
      <c r="B995" s="18" t="s">
        <v>375</v>
      </c>
      <c r="C995" s="19">
        <v>2011</v>
      </c>
      <c r="D995" s="18" t="s">
        <v>1713</v>
      </c>
      <c r="E995" s="20">
        <v>8</v>
      </c>
      <c r="F995" s="21">
        <v>869.63099999999997</v>
      </c>
      <c r="G995" s="21">
        <v>1030.1199999999999</v>
      </c>
    </row>
    <row r="996" spans="1:7" ht="10.050000000000001" customHeight="1">
      <c r="A996" s="18" t="s">
        <v>1730</v>
      </c>
      <c r="B996" s="18" t="s">
        <v>375</v>
      </c>
      <c r="C996" s="19">
        <v>2011</v>
      </c>
      <c r="D996" s="18" t="s">
        <v>1713</v>
      </c>
      <c r="E996" s="20">
        <v>9</v>
      </c>
      <c r="F996" s="21">
        <v>1298.6479999999999</v>
      </c>
      <c r="G996" s="21">
        <v>1103.1500000000001</v>
      </c>
    </row>
    <row r="997" spans="1:7" ht="10.050000000000001" customHeight="1">
      <c r="A997" s="18" t="s">
        <v>1730</v>
      </c>
      <c r="B997" s="18" t="s">
        <v>375</v>
      </c>
      <c r="C997" s="19">
        <v>2011</v>
      </c>
      <c r="D997" s="18" t="s">
        <v>1713</v>
      </c>
      <c r="E997" s="20">
        <v>10</v>
      </c>
      <c r="F997" s="21">
        <v>1225.5930000000001</v>
      </c>
      <c r="G997" s="21">
        <v>881.19</v>
      </c>
    </row>
    <row r="998" spans="1:7" ht="10.050000000000001" customHeight="1">
      <c r="A998" s="18" t="s">
        <v>1730</v>
      </c>
      <c r="B998" s="18" t="s">
        <v>375</v>
      </c>
      <c r="C998" s="19">
        <v>2011</v>
      </c>
      <c r="D998" s="18" t="s">
        <v>1713</v>
      </c>
      <c r="E998" s="20">
        <v>11</v>
      </c>
      <c r="F998" s="21">
        <v>1100.7950000000001</v>
      </c>
      <c r="G998" s="21">
        <v>972.07</v>
      </c>
    </row>
    <row r="999" spans="1:7" ht="10.050000000000001" customHeight="1">
      <c r="A999" s="18" t="s">
        <v>1730</v>
      </c>
      <c r="B999" s="18" t="s">
        <v>375</v>
      </c>
      <c r="C999" s="19">
        <v>2011</v>
      </c>
      <c r="D999" s="18" t="s">
        <v>1713</v>
      </c>
      <c r="E999" s="20">
        <v>12</v>
      </c>
      <c r="F999" s="21">
        <v>1004.075</v>
      </c>
      <c r="G999" s="21">
        <v>878.5</v>
      </c>
    </row>
    <row r="1000" spans="1:7" ht="10.050000000000001" customHeight="1">
      <c r="A1000" s="18" t="s">
        <v>1730</v>
      </c>
      <c r="B1000" s="18" t="s">
        <v>375</v>
      </c>
      <c r="C1000" s="19">
        <v>2012</v>
      </c>
      <c r="D1000" s="18" t="s">
        <v>1713</v>
      </c>
      <c r="E1000" s="20">
        <v>1</v>
      </c>
      <c r="F1000" s="21">
        <v>1021.832</v>
      </c>
      <c r="G1000" s="21">
        <v>1014.77</v>
      </c>
    </row>
    <row r="1001" spans="1:7" ht="10.050000000000001" customHeight="1">
      <c r="A1001" s="18" t="s">
        <v>1730</v>
      </c>
      <c r="B1001" s="18" t="s">
        <v>375</v>
      </c>
      <c r="C1001" s="19">
        <v>2012</v>
      </c>
      <c r="D1001" s="18" t="s">
        <v>1713</v>
      </c>
      <c r="E1001" s="20">
        <v>2</v>
      </c>
      <c r="F1001" s="21">
        <v>1254.7360000000001</v>
      </c>
      <c r="G1001" s="21">
        <v>961.27</v>
      </c>
    </row>
    <row r="1002" spans="1:7" ht="10.050000000000001" customHeight="1">
      <c r="A1002" s="18" t="s">
        <v>1730</v>
      </c>
      <c r="B1002" s="18" t="s">
        <v>375</v>
      </c>
      <c r="C1002" s="19">
        <v>2012</v>
      </c>
      <c r="D1002" s="18" t="s">
        <v>1713</v>
      </c>
      <c r="E1002" s="20">
        <v>3</v>
      </c>
      <c r="F1002" s="21">
        <v>1067.0329999999999</v>
      </c>
      <c r="G1002" s="21">
        <v>864.88</v>
      </c>
    </row>
    <row r="1003" spans="1:7" ht="10.050000000000001" customHeight="1">
      <c r="A1003" s="18" t="s">
        <v>1730</v>
      </c>
      <c r="B1003" s="18" t="s">
        <v>375</v>
      </c>
      <c r="C1003" s="19">
        <v>2012</v>
      </c>
      <c r="D1003" s="18" t="s">
        <v>1713</v>
      </c>
      <c r="E1003" s="20">
        <v>4</v>
      </c>
      <c r="F1003" s="21">
        <v>899.99599999999998</v>
      </c>
      <c r="G1003" s="21">
        <v>769.56500000000005</v>
      </c>
    </row>
    <row r="1004" spans="1:7" ht="10.050000000000001" customHeight="1">
      <c r="A1004" s="18" t="s">
        <v>1730</v>
      </c>
      <c r="B1004" s="18" t="s">
        <v>375</v>
      </c>
      <c r="C1004" s="19">
        <v>2012</v>
      </c>
      <c r="D1004" s="18" t="s">
        <v>1713</v>
      </c>
      <c r="E1004" s="20">
        <v>5</v>
      </c>
      <c r="F1004" s="21">
        <v>813.8</v>
      </c>
      <c r="G1004" s="21">
        <v>717.82</v>
      </c>
    </row>
    <row r="1005" spans="1:7" ht="10.050000000000001" customHeight="1">
      <c r="A1005" s="18" t="s">
        <v>1730</v>
      </c>
      <c r="B1005" s="18" t="s">
        <v>375</v>
      </c>
      <c r="C1005" s="19">
        <v>2012</v>
      </c>
      <c r="D1005" s="18" t="s">
        <v>1713</v>
      </c>
      <c r="E1005" s="20">
        <v>6</v>
      </c>
      <c r="F1005" s="21">
        <v>762.16399999999999</v>
      </c>
      <c r="G1005" s="21">
        <v>835.64</v>
      </c>
    </row>
    <row r="1006" spans="1:7" ht="10.050000000000001" customHeight="1">
      <c r="A1006" s="18" t="s">
        <v>1730</v>
      </c>
      <c r="B1006" s="18" t="s">
        <v>375</v>
      </c>
      <c r="C1006" s="19">
        <v>2012</v>
      </c>
      <c r="D1006" s="18" t="s">
        <v>742</v>
      </c>
      <c r="E1006" s="20">
        <v>7</v>
      </c>
      <c r="F1006" s="21">
        <v>556.61699999999996</v>
      </c>
      <c r="G1006" s="21">
        <v>666.37</v>
      </c>
    </row>
    <row r="1007" spans="1:7" ht="10.050000000000001" customHeight="1">
      <c r="A1007" s="18" t="s">
        <v>1730</v>
      </c>
      <c r="B1007" s="18" t="s">
        <v>375</v>
      </c>
      <c r="C1007" s="19">
        <v>2012</v>
      </c>
      <c r="D1007" s="18" t="s">
        <v>742</v>
      </c>
      <c r="E1007" s="20">
        <v>8</v>
      </c>
      <c r="F1007" s="21">
        <v>537.255</v>
      </c>
      <c r="G1007" s="21">
        <v>571.75</v>
      </c>
    </row>
    <row r="1008" spans="1:7" ht="10.050000000000001" customHeight="1">
      <c r="A1008" s="18" t="s">
        <v>1730</v>
      </c>
      <c r="B1008" s="18" t="s">
        <v>375</v>
      </c>
      <c r="C1008" s="19">
        <v>2012</v>
      </c>
      <c r="D1008" s="18" t="s">
        <v>742</v>
      </c>
      <c r="E1008" s="20">
        <v>9</v>
      </c>
      <c r="F1008" s="21">
        <v>483.988</v>
      </c>
      <c r="G1008" s="21">
        <v>434.86</v>
      </c>
    </row>
    <row r="1009" spans="1:7" ht="10.050000000000001" customHeight="1">
      <c r="A1009" s="18" t="s">
        <v>1730</v>
      </c>
      <c r="B1009" s="18" t="s">
        <v>375</v>
      </c>
      <c r="C1009" s="19">
        <v>2012</v>
      </c>
      <c r="D1009" s="18" t="s">
        <v>742</v>
      </c>
      <c r="E1009" s="20">
        <v>10</v>
      </c>
      <c r="F1009" s="21">
        <v>472.209</v>
      </c>
      <c r="G1009" s="21">
        <v>390.49</v>
      </c>
    </row>
    <row r="1010" spans="1:7" ht="10.050000000000001" customHeight="1">
      <c r="A1010" s="18" t="s">
        <v>1730</v>
      </c>
      <c r="B1010" s="18" t="s">
        <v>375</v>
      </c>
      <c r="C1010" s="19">
        <v>2012</v>
      </c>
      <c r="D1010" s="18" t="s">
        <v>742</v>
      </c>
      <c r="E1010" s="20">
        <v>11</v>
      </c>
      <c r="F1010" s="21">
        <v>513.82899999999995</v>
      </c>
      <c r="G1010" s="21">
        <v>198.73</v>
      </c>
    </row>
    <row r="1011" spans="1:7" ht="10.050000000000001" customHeight="1">
      <c r="A1011" s="18" t="s">
        <v>1730</v>
      </c>
      <c r="B1011" s="18" t="s">
        <v>375</v>
      </c>
      <c r="C1011" s="19">
        <v>2012</v>
      </c>
      <c r="D1011" s="18" t="s">
        <v>742</v>
      </c>
      <c r="E1011" s="20">
        <v>12</v>
      </c>
      <c r="F1011" s="21">
        <v>637.19500000000005</v>
      </c>
      <c r="G1011" s="21">
        <v>220.08</v>
      </c>
    </row>
    <row r="1012" spans="1:7" ht="10.050000000000001" customHeight="1">
      <c r="A1012" s="18" t="s">
        <v>1730</v>
      </c>
      <c r="B1012" s="18" t="s">
        <v>375</v>
      </c>
      <c r="C1012" s="19">
        <v>2013</v>
      </c>
      <c r="D1012" s="18" t="s">
        <v>742</v>
      </c>
      <c r="E1012" s="20">
        <v>1</v>
      </c>
      <c r="F1012" s="21">
        <v>579.22400000000005</v>
      </c>
      <c r="G1012" s="21">
        <v>542.38499999999999</v>
      </c>
    </row>
    <row r="1013" spans="1:7" ht="10.050000000000001" customHeight="1">
      <c r="A1013" s="18" t="s">
        <v>1730</v>
      </c>
      <c r="B1013" s="18" t="s">
        <v>375</v>
      </c>
      <c r="C1013" s="19">
        <v>2013</v>
      </c>
      <c r="D1013" s="18" t="s">
        <v>742</v>
      </c>
      <c r="E1013" s="20">
        <v>2</v>
      </c>
      <c r="F1013" s="21">
        <v>573.74199999999996</v>
      </c>
      <c r="G1013" s="21">
        <v>536.03</v>
      </c>
    </row>
    <row r="1014" spans="1:7" ht="10.050000000000001" customHeight="1">
      <c r="A1014" s="18" t="s">
        <v>1730</v>
      </c>
      <c r="B1014" s="18" t="s">
        <v>375</v>
      </c>
      <c r="C1014" s="19">
        <v>2013</v>
      </c>
      <c r="D1014" s="18" t="s">
        <v>742</v>
      </c>
      <c r="E1014" s="20">
        <v>3</v>
      </c>
      <c r="F1014" s="21">
        <v>692.76199999999994</v>
      </c>
      <c r="G1014" s="21">
        <v>405.15499999999997</v>
      </c>
    </row>
    <row r="1015" spans="1:7" ht="10.050000000000001" customHeight="1">
      <c r="A1015" s="18" t="s">
        <v>1730</v>
      </c>
      <c r="B1015" s="18" t="s">
        <v>375</v>
      </c>
      <c r="C1015" s="19">
        <v>2013</v>
      </c>
      <c r="D1015" s="18" t="s">
        <v>742</v>
      </c>
      <c r="E1015" s="20">
        <v>4</v>
      </c>
      <c r="F1015" s="21">
        <v>518.49900000000002</v>
      </c>
      <c r="G1015" s="21">
        <v>254.375</v>
      </c>
    </row>
    <row r="1016" spans="1:7" ht="10.050000000000001" customHeight="1">
      <c r="A1016" s="18" t="s">
        <v>1730</v>
      </c>
      <c r="B1016" s="18" t="s">
        <v>375</v>
      </c>
      <c r="C1016" s="19">
        <v>2013</v>
      </c>
      <c r="D1016" s="18" t="s">
        <v>742</v>
      </c>
      <c r="E1016" s="20">
        <v>5</v>
      </c>
      <c r="F1016" s="21">
        <v>571.92899999999997</v>
      </c>
      <c r="G1016" s="21">
        <v>292.09500000000003</v>
      </c>
    </row>
    <row r="1017" spans="1:7" ht="10.050000000000001" customHeight="1">
      <c r="A1017" s="18" t="s">
        <v>1730</v>
      </c>
      <c r="B1017" s="18" t="s">
        <v>375</v>
      </c>
      <c r="C1017" s="19">
        <v>2013</v>
      </c>
      <c r="D1017" s="18" t="s">
        <v>742</v>
      </c>
      <c r="E1017" s="20">
        <v>6</v>
      </c>
      <c r="F1017" s="21">
        <v>434.21300000000002</v>
      </c>
      <c r="G1017" s="21">
        <v>397.27</v>
      </c>
    </row>
    <row r="1018" spans="1:7" ht="10.050000000000001" customHeight="1">
      <c r="A1018" s="18" t="s">
        <v>1730</v>
      </c>
      <c r="B1018" s="18" t="s">
        <v>375</v>
      </c>
      <c r="C1018" s="19">
        <v>2013</v>
      </c>
      <c r="D1018" s="18" t="s">
        <v>797</v>
      </c>
      <c r="E1018" s="20">
        <v>7</v>
      </c>
      <c r="F1018" s="21">
        <v>545.46699999999998</v>
      </c>
      <c r="G1018" s="21">
        <v>286.77</v>
      </c>
    </row>
    <row r="1019" spans="1:7" ht="10.050000000000001" customHeight="1">
      <c r="A1019" s="18" t="s">
        <v>1730</v>
      </c>
      <c r="B1019" s="18" t="s">
        <v>375</v>
      </c>
      <c r="C1019" s="19">
        <v>2013</v>
      </c>
      <c r="D1019" s="18" t="s">
        <v>797</v>
      </c>
      <c r="E1019" s="20">
        <v>8</v>
      </c>
      <c r="F1019" s="21">
        <v>434.50599999999997</v>
      </c>
      <c r="G1019" s="21">
        <v>289.17</v>
      </c>
    </row>
    <row r="1020" spans="1:7" ht="10.050000000000001" customHeight="1">
      <c r="A1020" s="18" t="s">
        <v>1730</v>
      </c>
      <c r="B1020" s="18" t="s">
        <v>375</v>
      </c>
      <c r="C1020" s="19">
        <v>2013</v>
      </c>
      <c r="D1020" s="18" t="s">
        <v>797</v>
      </c>
      <c r="E1020" s="20">
        <v>9</v>
      </c>
      <c r="F1020" s="21">
        <v>752.495</v>
      </c>
      <c r="G1020" s="21">
        <v>414.25</v>
      </c>
    </row>
    <row r="1021" spans="1:7" ht="10.050000000000001" customHeight="1">
      <c r="A1021" s="18" t="s">
        <v>1730</v>
      </c>
      <c r="B1021" s="18" t="s">
        <v>375</v>
      </c>
      <c r="C1021" s="19">
        <v>2013</v>
      </c>
      <c r="D1021" s="18" t="s">
        <v>797</v>
      </c>
      <c r="E1021" s="20">
        <v>10</v>
      </c>
      <c r="F1021" s="21">
        <v>962.35599999999999</v>
      </c>
      <c r="G1021" s="21">
        <v>528.27</v>
      </c>
    </row>
    <row r="1022" spans="1:7" ht="10.050000000000001" customHeight="1">
      <c r="A1022" s="18" t="s">
        <v>1730</v>
      </c>
      <c r="B1022" s="18" t="s">
        <v>375</v>
      </c>
      <c r="C1022" s="19">
        <v>2013</v>
      </c>
      <c r="D1022" s="18" t="s">
        <v>797</v>
      </c>
      <c r="E1022" s="20">
        <v>11</v>
      </c>
      <c r="F1022" s="21">
        <v>841.43799999999999</v>
      </c>
      <c r="G1022" s="21">
        <v>653.76</v>
      </c>
    </row>
    <row r="1023" spans="1:7" ht="10.050000000000001" customHeight="1">
      <c r="A1023" s="18" t="s">
        <v>1730</v>
      </c>
      <c r="B1023" s="18" t="s">
        <v>375</v>
      </c>
      <c r="C1023" s="19">
        <v>2013</v>
      </c>
      <c r="D1023" s="18" t="s">
        <v>797</v>
      </c>
      <c r="E1023" s="20">
        <v>12</v>
      </c>
      <c r="F1023" s="21">
        <v>1103.6579999999999</v>
      </c>
      <c r="G1023" s="21">
        <v>604.92999999999995</v>
      </c>
    </row>
    <row r="1024" spans="1:7" ht="10.050000000000001" customHeight="1">
      <c r="A1024" s="18" t="s">
        <v>1730</v>
      </c>
      <c r="B1024" s="18" t="s">
        <v>375</v>
      </c>
      <c r="C1024" s="19">
        <v>2014</v>
      </c>
      <c r="D1024" s="18" t="s">
        <v>797</v>
      </c>
      <c r="E1024" s="20">
        <v>1</v>
      </c>
      <c r="F1024" s="21">
        <v>1081.691</v>
      </c>
      <c r="G1024" s="21">
        <v>744.73</v>
      </c>
    </row>
    <row r="1025" spans="1:7" ht="10.050000000000001" customHeight="1">
      <c r="A1025" s="18" t="s">
        <v>1730</v>
      </c>
      <c r="B1025" s="18" t="s">
        <v>375</v>
      </c>
      <c r="C1025" s="19">
        <v>2014</v>
      </c>
      <c r="D1025" s="18" t="s">
        <v>797</v>
      </c>
      <c r="E1025" s="20">
        <v>2</v>
      </c>
      <c r="F1025" s="21">
        <v>937.3</v>
      </c>
      <c r="G1025" s="21">
        <v>659.03</v>
      </c>
    </row>
    <row r="1026" spans="1:7" ht="10.050000000000001" customHeight="1">
      <c r="A1026" s="18" t="s">
        <v>1730</v>
      </c>
      <c r="B1026" s="18" t="s">
        <v>375</v>
      </c>
      <c r="C1026" s="19">
        <v>2014</v>
      </c>
      <c r="D1026" s="18" t="s">
        <v>797</v>
      </c>
      <c r="E1026" s="20">
        <v>3</v>
      </c>
      <c r="F1026" s="21">
        <v>1066.5050000000001</v>
      </c>
      <c r="G1026" s="21">
        <v>725.99</v>
      </c>
    </row>
    <row r="1027" spans="1:7" ht="10.050000000000001" customHeight="1">
      <c r="A1027" s="18" t="s">
        <v>1730</v>
      </c>
      <c r="B1027" s="18" t="s">
        <v>375</v>
      </c>
      <c r="C1027" s="19">
        <v>2014</v>
      </c>
      <c r="D1027" s="18" t="s">
        <v>797</v>
      </c>
      <c r="E1027" s="20">
        <v>4</v>
      </c>
      <c r="F1027" s="21">
        <v>1247.0940000000001</v>
      </c>
      <c r="G1027" s="21">
        <v>702.6</v>
      </c>
    </row>
    <row r="1028" spans="1:7" ht="10.050000000000001" customHeight="1">
      <c r="A1028" s="18" t="s">
        <v>1730</v>
      </c>
      <c r="B1028" s="18" t="s">
        <v>375</v>
      </c>
      <c r="C1028" s="19">
        <v>2014</v>
      </c>
      <c r="D1028" s="18" t="s">
        <v>797</v>
      </c>
      <c r="E1028" s="20">
        <v>5</v>
      </c>
      <c r="F1028" s="21">
        <v>1460.943</v>
      </c>
      <c r="G1028" s="21">
        <v>547.54999999999995</v>
      </c>
    </row>
    <row r="1029" spans="1:7" ht="10.050000000000001" customHeight="1">
      <c r="A1029" s="18" t="s">
        <v>1730</v>
      </c>
      <c r="B1029" s="18" t="s">
        <v>375</v>
      </c>
      <c r="C1029" s="19">
        <v>2014</v>
      </c>
      <c r="D1029" s="18" t="s">
        <v>797</v>
      </c>
      <c r="E1029" s="20">
        <v>6</v>
      </c>
      <c r="F1029" s="21">
        <v>1120.095</v>
      </c>
      <c r="G1029" s="21">
        <v>701.22500000000002</v>
      </c>
    </row>
    <row r="1030" spans="1:7" ht="10.050000000000001" customHeight="1">
      <c r="A1030" s="18" t="s">
        <v>1730</v>
      </c>
      <c r="B1030" s="18" t="s">
        <v>375</v>
      </c>
      <c r="C1030" s="19">
        <v>2014</v>
      </c>
      <c r="D1030" s="18" t="s">
        <v>798</v>
      </c>
      <c r="E1030" s="20">
        <v>7</v>
      </c>
      <c r="F1030" s="21">
        <v>999.755</v>
      </c>
      <c r="G1030" s="21">
        <v>467.94499999999999</v>
      </c>
    </row>
    <row r="1031" spans="1:7" ht="10.050000000000001" customHeight="1">
      <c r="A1031" s="18" t="s">
        <v>1730</v>
      </c>
      <c r="B1031" s="18" t="s">
        <v>375</v>
      </c>
      <c r="C1031" s="19">
        <v>2014</v>
      </c>
      <c r="D1031" s="18" t="s">
        <v>798</v>
      </c>
      <c r="E1031" s="20">
        <v>8</v>
      </c>
      <c r="F1031" s="21">
        <v>660.36500000000001</v>
      </c>
      <c r="G1031" s="21">
        <v>410.41500000000002</v>
      </c>
    </row>
    <row r="1032" spans="1:7" ht="10.050000000000001" customHeight="1">
      <c r="A1032" s="18" t="s">
        <v>1730</v>
      </c>
      <c r="B1032" s="18" t="s">
        <v>375</v>
      </c>
      <c r="C1032" s="19">
        <v>2014</v>
      </c>
      <c r="D1032" s="18" t="s">
        <v>798</v>
      </c>
      <c r="E1032" s="20">
        <v>9</v>
      </c>
      <c r="F1032" s="21">
        <v>663.904</v>
      </c>
      <c r="G1032" s="21">
        <v>569.52</v>
      </c>
    </row>
    <row r="1033" spans="1:7" ht="10.050000000000001" customHeight="1">
      <c r="A1033" s="18" t="s">
        <v>1730</v>
      </c>
      <c r="B1033" s="18" t="s">
        <v>375</v>
      </c>
      <c r="C1033" s="19">
        <v>2014</v>
      </c>
      <c r="D1033" s="18" t="s">
        <v>798</v>
      </c>
      <c r="E1033" s="20">
        <v>10</v>
      </c>
      <c r="F1033" s="21">
        <v>808.02099999999996</v>
      </c>
      <c r="G1033" s="21">
        <v>839.73</v>
      </c>
    </row>
    <row r="1034" spans="1:7" ht="10.050000000000001" customHeight="1">
      <c r="A1034" s="18" t="s">
        <v>1730</v>
      </c>
      <c r="B1034" s="18" t="s">
        <v>375</v>
      </c>
      <c r="C1034" s="19">
        <v>2014</v>
      </c>
      <c r="D1034" s="18" t="s">
        <v>798</v>
      </c>
      <c r="E1034" s="20">
        <v>11</v>
      </c>
      <c r="F1034" s="21">
        <v>672.28200000000004</v>
      </c>
      <c r="G1034" s="21">
        <v>568.65499999999997</v>
      </c>
    </row>
    <row r="1035" spans="1:7" ht="10.050000000000001" customHeight="1">
      <c r="A1035" s="18" t="s">
        <v>1730</v>
      </c>
      <c r="B1035" s="18" t="s">
        <v>375</v>
      </c>
      <c r="C1035" s="19">
        <v>2014</v>
      </c>
      <c r="D1035" s="18" t="s">
        <v>798</v>
      </c>
      <c r="E1035" s="20">
        <v>12</v>
      </c>
      <c r="F1035" s="21">
        <v>702.42200000000003</v>
      </c>
      <c r="G1035" s="21">
        <v>434.05500000000001</v>
      </c>
    </row>
    <row r="1036" spans="1:7" ht="10.050000000000001" customHeight="1">
      <c r="A1036" s="18" t="s">
        <v>1730</v>
      </c>
      <c r="B1036" s="18" t="s">
        <v>375</v>
      </c>
      <c r="C1036" s="19">
        <v>2015</v>
      </c>
      <c r="D1036" s="18" t="s">
        <v>798</v>
      </c>
      <c r="E1036" s="20">
        <v>1</v>
      </c>
      <c r="F1036" s="21">
        <v>581.32600000000002</v>
      </c>
      <c r="G1036" s="21">
        <v>607.24</v>
      </c>
    </row>
    <row r="1037" spans="1:7" ht="10.050000000000001" customHeight="1">
      <c r="A1037" s="18" t="s">
        <v>1730</v>
      </c>
      <c r="B1037" s="18" t="s">
        <v>375</v>
      </c>
      <c r="C1037" s="19">
        <v>2015</v>
      </c>
      <c r="D1037" s="18" t="s">
        <v>798</v>
      </c>
      <c r="E1037" s="20">
        <v>2</v>
      </c>
      <c r="F1037" s="21">
        <v>643.98699999999997</v>
      </c>
      <c r="G1037" s="21">
        <v>622.53</v>
      </c>
    </row>
    <row r="1038" spans="1:7" ht="10.050000000000001" customHeight="1">
      <c r="A1038" s="18" t="s">
        <v>1730</v>
      </c>
      <c r="B1038" s="18" t="s">
        <v>375</v>
      </c>
      <c r="C1038" s="19">
        <v>2015</v>
      </c>
      <c r="D1038" s="18" t="s">
        <v>798</v>
      </c>
      <c r="E1038" s="20">
        <v>3</v>
      </c>
      <c r="F1038" s="21">
        <v>666.32600000000002</v>
      </c>
      <c r="G1038" s="21">
        <v>549.27</v>
      </c>
    </row>
    <row r="1039" spans="1:7" ht="10.050000000000001" customHeight="1">
      <c r="A1039" s="18" t="s">
        <v>1730</v>
      </c>
      <c r="B1039" s="18" t="s">
        <v>375</v>
      </c>
      <c r="C1039" s="19">
        <v>2015</v>
      </c>
      <c r="D1039" s="18" t="s">
        <v>798</v>
      </c>
      <c r="E1039" s="20">
        <v>4</v>
      </c>
      <c r="F1039" s="21">
        <v>465.125</v>
      </c>
      <c r="G1039" s="21">
        <v>534.27</v>
      </c>
    </row>
    <row r="1040" spans="1:7" ht="10.050000000000001" customHeight="1">
      <c r="A1040" s="18" t="s">
        <v>1730</v>
      </c>
      <c r="B1040" s="18" t="s">
        <v>375</v>
      </c>
      <c r="C1040" s="19">
        <v>2015</v>
      </c>
      <c r="D1040" s="18" t="s">
        <v>798</v>
      </c>
      <c r="E1040" s="20">
        <v>5</v>
      </c>
      <c r="F1040" s="21">
        <v>623.21</v>
      </c>
      <c r="G1040" s="21">
        <v>424.82</v>
      </c>
    </row>
    <row r="1041" spans="1:7" ht="10.050000000000001" customHeight="1">
      <c r="A1041" s="18" t="s">
        <v>1730</v>
      </c>
      <c r="B1041" s="18" t="s">
        <v>375</v>
      </c>
      <c r="C1041" s="19">
        <v>2015</v>
      </c>
      <c r="D1041" s="18" t="s">
        <v>798</v>
      </c>
      <c r="E1041" s="20">
        <v>6</v>
      </c>
      <c r="F1041" s="21">
        <v>585.09</v>
      </c>
      <c r="G1041" s="21">
        <v>433.77</v>
      </c>
    </row>
    <row r="1042" spans="1:7" ht="10.050000000000001" customHeight="1">
      <c r="A1042" s="18" t="s">
        <v>1730</v>
      </c>
      <c r="B1042" s="18" t="s">
        <v>375</v>
      </c>
      <c r="C1042" s="19">
        <v>2015</v>
      </c>
      <c r="D1042" s="18" t="s">
        <v>745</v>
      </c>
      <c r="E1042" s="20">
        <v>7</v>
      </c>
      <c r="F1042" s="21">
        <v>424.3</v>
      </c>
      <c r="G1042" s="21">
        <v>397.97</v>
      </c>
    </row>
    <row r="1043" spans="1:7" ht="10.050000000000001" customHeight="1">
      <c r="A1043" s="18" t="s">
        <v>1730</v>
      </c>
      <c r="B1043" s="18" t="s">
        <v>375</v>
      </c>
      <c r="C1043" s="19">
        <v>2015</v>
      </c>
      <c r="D1043" s="18" t="s">
        <v>745</v>
      </c>
      <c r="E1043" s="20">
        <v>8</v>
      </c>
      <c r="F1043" s="21">
        <v>450.3</v>
      </c>
      <c r="G1043" s="21">
        <v>341.97</v>
      </c>
    </row>
    <row r="1044" spans="1:7" ht="10.050000000000001" customHeight="1">
      <c r="A1044" s="18" t="s">
        <v>1730</v>
      </c>
      <c r="B1044" s="18" t="s">
        <v>375</v>
      </c>
      <c r="C1044" s="19">
        <v>2015</v>
      </c>
      <c r="D1044" s="18" t="s">
        <v>745</v>
      </c>
      <c r="E1044" s="20">
        <v>9</v>
      </c>
      <c r="F1044" s="21">
        <v>548.64</v>
      </c>
      <c r="G1044" s="21">
        <v>662.67</v>
      </c>
    </row>
    <row r="1045" spans="1:7" ht="10.050000000000001" customHeight="1">
      <c r="A1045" s="18" t="s">
        <v>1730</v>
      </c>
      <c r="B1045" s="18" t="s">
        <v>375</v>
      </c>
      <c r="C1045" s="19">
        <v>2015</v>
      </c>
      <c r="D1045" s="18" t="s">
        <v>745</v>
      </c>
      <c r="E1045" s="20">
        <v>10</v>
      </c>
      <c r="F1045" s="21">
        <v>564.82899999999995</v>
      </c>
      <c r="G1045" s="21">
        <v>547.57000000000005</v>
      </c>
    </row>
    <row r="1046" spans="1:7" ht="10.050000000000001" customHeight="1">
      <c r="A1046" s="18" t="s">
        <v>1730</v>
      </c>
      <c r="B1046" s="18" t="s">
        <v>375</v>
      </c>
      <c r="C1046" s="19">
        <v>2015</v>
      </c>
      <c r="D1046" s="18" t="s">
        <v>745</v>
      </c>
      <c r="E1046" s="20">
        <v>11</v>
      </c>
      <c r="F1046" s="21">
        <v>644.79999999999995</v>
      </c>
      <c r="G1046" s="21">
        <v>743.21</v>
      </c>
    </row>
    <row r="1047" spans="1:7" ht="10.050000000000001" customHeight="1">
      <c r="A1047" s="18" t="s">
        <v>1730</v>
      </c>
      <c r="B1047" s="18" t="s">
        <v>375</v>
      </c>
      <c r="C1047" s="19">
        <v>2015</v>
      </c>
      <c r="D1047" s="18" t="s">
        <v>745</v>
      </c>
      <c r="E1047" s="20">
        <v>12</v>
      </c>
      <c r="F1047" s="21">
        <v>651.70000000000005</v>
      </c>
      <c r="G1047" s="21">
        <v>555.76</v>
      </c>
    </row>
    <row r="1048" spans="1:7" ht="10.050000000000001" customHeight="1">
      <c r="A1048" s="18" t="s">
        <v>1730</v>
      </c>
      <c r="B1048" s="18" t="s">
        <v>375</v>
      </c>
      <c r="C1048" s="19">
        <v>2016</v>
      </c>
      <c r="D1048" s="18" t="s">
        <v>745</v>
      </c>
      <c r="E1048" s="20">
        <v>1</v>
      </c>
      <c r="F1048" s="21">
        <v>647.46</v>
      </c>
      <c r="G1048" s="21">
        <v>607.96</v>
      </c>
    </row>
    <row r="1049" spans="1:7" ht="10.050000000000001" customHeight="1">
      <c r="A1049" s="18" t="s">
        <v>1730</v>
      </c>
      <c r="B1049" s="18" t="s">
        <v>375</v>
      </c>
      <c r="C1049" s="19">
        <v>2016</v>
      </c>
      <c r="D1049" s="18" t="s">
        <v>745</v>
      </c>
      <c r="E1049" s="20">
        <v>2</v>
      </c>
      <c r="F1049" s="21">
        <v>752.21</v>
      </c>
      <c r="G1049" s="21">
        <v>454.71</v>
      </c>
    </row>
    <row r="1050" spans="1:7" ht="10.050000000000001" customHeight="1">
      <c r="A1050" s="18" t="s">
        <v>1730</v>
      </c>
      <c r="B1050" s="18" t="s">
        <v>375</v>
      </c>
      <c r="C1050" s="19">
        <v>2016</v>
      </c>
      <c r="D1050" s="18" t="s">
        <v>745</v>
      </c>
      <c r="E1050" s="20">
        <v>3</v>
      </c>
      <c r="F1050" s="21">
        <v>381.89</v>
      </c>
      <c r="G1050" s="21">
        <v>427.78</v>
      </c>
    </row>
    <row r="1051" spans="1:7" ht="10.050000000000001" customHeight="1">
      <c r="A1051" s="18" t="s">
        <v>1730</v>
      </c>
      <c r="B1051" s="18" t="s">
        <v>375</v>
      </c>
      <c r="C1051" s="19">
        <v>2016</v>
      </c>
      <c r="D1051" s="18" t="s">
        <v>745</v>
      </c>
      <c r="E1051" s="20">
        <v>4</v>
      </c>
      <c r="F1051" s="21">
        <v>369.38</v>
      </c>
      <c r="G1051" s="21">
        <v>194.62</v>
      </c>
    </row>
    <row r="1052" spans="1:7" ht="10.050000000000001" customHeight="1">
      <c r="A1052" s="18" t="s">
        <v>1730</v>
      </c>
      <c r="B1052" s="18" t="s">
        <v>375</v>
      </c>
      <c r="C1052" s="19">
        <v>2016</v>
      </c>
      <c r="D1052" s="18" t="s">
        <v>745</v>
      </c>
      <c r="E1052" s="20">
        <v>5</v>
      </c>
      <c r="F1052" s="21">
        <v>518.29999999999995</v>
      </c>
      <c r="G1052" s="21">
        <v>211.24</v>
      </c>
    </row>
    <row r="1053" spans="1:7" ht="10.050000000000001" customHeight="1">
      <c r="A1053" s="18" t="s">
        <v>1730</v>
      </c>
      <c r="B1053" s="18" t="s">
        <v>375</v>
      </c>
      <c r="C1053" s="19">
        <v>2016</v>
      </c>
      <c r="D1053" s="18" t="s">
        <v>745</v>
      </c>
      <c r="E1053" s="20">
        <v>6</v>
      </c>
      <c r="F1053" s="21">
        <v>385.74</v>
      </c>
      <c r="G1053" s="21">
        <v>299.14</v>
      </c>
    </row>
    <row r="1054" spans="1:7" ht="10.050000000000001" customHeight="1">
      <c r="A1054" s="18" t="s">
        <v>1730</v>
      </c>
      <c r="B1054" s="18" t="s">
        <v>375</v>
      </c>
      <c r="C1054" s="19">
        <v>2016</v>
      </c>
      <c r="D1054" s="18" t="s">
        <v>746</v>
      </c>
      <c r="E1054" s="20">
        <v>7</v>
      </c>
      <c r="F1054" s="21">
        <v>235.9</v>
      </c>
      <c r="G1054" s="21">
        <v>312.48</v>
      </c>
    </row>
    <row r="1055" spans="1:7" ht="10.050000000000001" customHeight="1">
      <c r="A1055" s="18" t="s">
        <v>1730</v>
      </c>
      <c r="B1055" s="18" t="s">
        <v>375</v>
      </c>
      <c r="C1055" s="19">
        <v>2016</v>
      </c>
      <c r="D1055" s="18" t="s">
        <v>746</v>
      </c>
      <c r="E1055" s="20">
        <v>8</v>
      </c>
      <c r="F1055" s="21">
        <v>288.19</v>
      </c>
      <c r="G1055" s="21">
        <v>252.65</v>
      </c>
    </row>
    <row r="1056" spans="1:7" ht="10.050000000000001" customHeight="1">
      <c r="A1056" s="18" t="s">
        <v>1730</v>
      </c>
      <c r="B1056" s="18" t="s">
        <v>375</v>
      </c>
      <c r="C1056" s="19">
        <v>2016</v>
      </c>
      <c r="D1056" s="18" t="s">
        <v>746</v>
      </c>
      <c r="E1056" s="20">
        <v>9</v>
      </c>
      <c r="F1056" s="21">
        <v>543.41999999999996</v>
      </c>
      <c r="G1056" s="21">
        <v>443.71</v>
      </c>
    </row>
    <row r="1057" spans="1:7" ht="10.050000000000001" customHeight="1">
      <c r="A1057" s="18" t="s">
        <v>1730</v>
      </c>
      <c r="B1057" s="18" t="s">
        <v>375</v>
      </c>
      <c r="C1057" s="19">
        <v>2016</v>
      </c>
      <c r="D1057" s="18" t="s">
        <v>746</v>
      </c>
      <c r="E1057" s="20">
        <v>10</v>
      </c>
      <c r="F1057" s="21">
        <v>549.03</v>
      </c>
      <c r="G1057" s="21">
        <v>551.91999999999996</v>
      </c>
    </row>
    <row r="1058" spans="1:7" ht="10.050000000000001" customHeight="1">
      <c r="A1058" s="18" t="s">
        <v>1730</v>
      </c>
      <c r="B1058" s="18" t="s">
        <v>375</v>
      </c>
      <c r="C1058" s="19">
        <v>2016</v>
      </c>
      <c r="D1058" s="18" t="s">
        <v>746</v>
      </c>
      <c r="E1058" s="20">
        <v>11</v>
      </c>
      <c r="F1058" s="21">
        <v>485.55099999999999</v>
      </c>
      <c r="G1058" s="21">
        <v>539.22</v>
      </c>
    </row>
    <row r="1059" spans="1:7" ht="10.050000000000001" customHeight="1">
      <c r="A1059" s="18" t="s">
        <v>1730</v>
      </c>
      <c r="B1059" s="18" t="s">
        <v>375</v>
      </c>
      <c r="C1059" s="19">
        <v>2016</v>
      </c>
      <c r="D1059" s="18" t="s">
        <v>746</v>
      </c>
      <c r="E1059" s="20">
        <v>12</v>
      </c>
      <c r="F1059" s="21">
        <v>504.10599999999999</v>
      </c>
      <c r="G1059" s="21">
        <v>510.09</v>
      </c>
    </row>
    <row r="1060" spans="1:7" ht="10.050000000000001" customHeight="1">
      <c r="A1060" s="18" t="s">
        <v>1730</v>
      </c>
      <c r="B1060" s="18" t="s">
        <v>375</v>
      </c>
      <c r="C1060" s="19">
        <v>2017</v>
      </c>
      <c r="D1060" s="18" t="s">
        <v>746</v>
      </c>
      <c r="E1060" s="20">
        <v>1</v>
      </c>
      <c r="F1060" s="21">
        <v>503.69400000000002</v>
      </c>
      <c r="G1060" s="21">
        <v>315.54199999999997</v>
      </c>
    </row>
    <row r="1061" spans="1:7" ht="10.050000000000001" customHeight="1">
      <c r="A1061" s="18" t="s">
        <v>1730</v>
      </c>
      <c r="B1061" s="18" t="s">
        <v>375</v>
      </c>
      <c r="C1061" s="19">
        <v>2017</v>
      </c>
      <c r="D1061" s="18" t="s">
        <v>746</v>
      </c>
      <c r="E1061" s="20">
        <v>2</v>
      </c>
      <c r="F1061" s="21">
        <v>393.94299999999998</v>
      </c>
      <c r="G1061" s="21">
        <v>393.8</v>
      </c>
    </row>
    <row r="1062" spans="1:7" ht="10.050000000000001" customHeight="1">
      <c r="A1062" s="18" t="s">
        <v>1730</v>
      </c>
      <c r="B1062" s="18" t="s">
        <v>375</v>
      </c>
      <c r="C1062" s="19">
        <v>2017</v>
      </c>
      <c r="D1062" s="18" t="s">
        <v>746</v>
      </c>
      <c r="E1062" s="20">
        <v>3</v>
      </c>
      <c r="F1062" s="21">
        <v>697.25099999999998</v>
      </c>
      <c r="G1062" s="21">
        <v>419.5</v>
      </c>
    </row>
    <row r="1063" spans="1:7" ht="10.050000000000001" customHeight="1">
      <c r="A1063" s="18" t="s">
        <v>1730</v>
      </c>
      <c r="B1063" s="18" t="s">
        <v>375</v>
      </c>
      <c r="C1063" s="19">
        <v>2017</v>
      </c>
      <c r="D1063" s="18" t="s">
        <v>746</v>
      </c>
      <c r="E1063" s="20">
        <v>4</v>
      </c>
      <c r="F1063" s="21">
        <v>552.625</v>
      </c>
      <c r="G1063" s="21">
        <v>322.63499999999999</v>
      </c>
    </row>
    <row r="1064" spans="1:7" ht="10.050000000000001" customHeight="1">
      <c r="A1064" s="18" t="s">
        <v>1730</v>
      </c>
      <c r="B1064" s="18" t="s">
        <v>375</v>
      </c>
      <c r="C1064" s="19">
        <v>2017</v>
      </c>
      <c r="D1064" s="18" t="s">
        <v>746</v>
      </c>
      <c r="E1064" s="20">
        <v>5</v>
      </c>
      <c r="F1064" s="21">
        <v>578.83500000000004</v>
      </c>
      <c r="G1064" s="21">
        <v>332</v>
      </c>
    </row>
    <row r="1065" spans="1:7" ht="10.050000000000001" customHeight="1">
      <c r="A1065" s="18" t="s">
        <v>1730</v>
      </c>
      <c r="B1065" s="18" t="s">
        <v>375</v>
      </c>
      <c r="C1065" s="19">
        <v>2017</v>
      </c>
      <c r="D1065" s="18" t="s">
        <v>746</v>
      </c>
      <c r="E1065" s="20">
        <v>6</v>
      </c>
      <c r="F1065" s="21">
        <v>549.78899999999999</v>
      </c>
      <c r="G1065" s="21">
        <v>408.7</v>
      </c>
    </row>
    <row r="1066" spans="1:7" ht="10.050000000000001" customHeight="1">
      <c r="A1066" s="18" t="s">
        <v>1730</v>
      </c>
      <c r="B1066" s="18" t="s">
        <v>375</v>
      </c>
      <c r="C1066" s="19">
        <v>2017</v>
      </c>
      <c r="D1066" s="18" t="s">
        <v>747</v>
      </c>
      <c r="E1066" s="20">
        <v>7</v>
      </c>
      <c r="F1066" s="21">
        <v>585.23299999999995</v>
      </c>
      <c r="G1066" s="21">
        <v>389.4</v>
      </c>
    </row>
    <row r="1067" spans="1:7" ht="10.050000000000001" customHeight="1">
      <c r="A1067" s="18" t="s">
        <v>1730</v>
      </c>
      <c r="B1067" s="18" t="s">
        <v>375</v>
      </c>
      <c r="C1067" s="19">
        <v>2017</v>
      </c>
      <c r="D1067" s="18" t="s">
        <v>747</v>
      </c>
      <c r="E1067" s="20">
        <v>8</v>
      </c>
      <c r="F1067" s="21">
        <v>565.13499999999999</v>
      </c>
      <c r="G1067" s="21">
        <v>231.1</v>
      </c>
    </row>
    <row r="1068" spans="1:7" ht="10.050000000000001" customHeight="1">
      <c r="A1068" s="18" t="s">
        <v>1730</v>
      </c>
      <c r="B1068" s="18" t="s">
        <v>375</v>
      </c>
      <c r="C1068" s="19">
        <v>2017</v>
      </c>
      <c r="D1068" s="18" t="s">
        <v>747</v>
      </c>
      <c r="E1068" s="20">
        <v>9</v>
      </c>
      <c r="F1068" s="21">
        <v>472.565</v>
      </c>
      <c r="G1068" s="21">
        <v>176.9</v>
      </c>
    </row>
    <row r="1069" spans="1:7" ht="10.050000000000001" customHeight="1">
      <c r="A1069" s="18" t="s">
        <v>1730</v>
      </c>
      <c r="B1069" s="18" t="s">
        <v>375</v>
      </c>
      <c r="C1069" s="19">
        <v>2017</v>
      </c>
      <c r="D1069" s="18" t="s">
        <v>747</v>
      </c>
      <c r="E1069" s="20">
        <v>10</v>
      </c>
      <c r="F1069" s="21">
        <v>501.49400000000003</v>
      </c>
      <c r="G1069" s="21">
        <v>273.279</v>
      </c>
    </row>
    <row r="1070" spans="1:7" ht="10.050000000000001" customHeight="1">
      <c r="A1070" s="18" t="s">
        <v>1730</v>
      </c>
      <c r="B1070" s="18" t="s">
        <v>375</v>
      </c>
      <c r="C1070" s="19">
        <v>2017</v>
      </c>
      <c r="D1070" s="18" t="s">
        <v>747</v>
      </c>
      <c r="E1070" s="20">
        <v>11</v>
      </c>
      <c r="F1070" s="21">
        <v>660.3</v>
      </c>
      <c r="G1070" s="21">
        <v>221.47900000000001</v>
      </c>
    </row>
    <row r="1071" spans="1:7" ht="10.050000000000001" customHeight="1">
      <c r="A1071" s="18" t="s">
        <v>1730</v>
      </c>
      <c r="B1071" s="18" t="s">
        <v>375</v>
      </c>
      <c r="C1071" s="19">
        <v>2017</v>
      </c>
      <c r="D1071" s="18" t="s">
        <v>747</v>
      </c>
      <c r="E1071" s="20">
        <v>12</v>
      </c>
      <c r="F1071" s="21">
        <v>749.97900000000004</v>
      </c>
      <c r="G1071" s="21">
        <v>281.93299999999999</v>
      </c>
    </row>
    <row r="1072" spans="1:7" ht="10.050000000000001" customHeight="1">
      <c r="A1072" s="18" t="s">
        <v>1730</v>
      </c>
      <c r="B1072" s="18" t="s">
        <v>375</v>
      </c>
      <c r="C1072" s="19">
        <v>2018</v>
      </c>
      <c r="D1072" s="18" t="s">
        <v>747</v>
      </c>
      <c r="E1072" s="20">
        <v>1</v>
      </c>
      <c r="F1072" s="21">
        <v>859.16</v>
      </c>
      <c r="G1072" s="21">
        <v>318.71600000000001</v>
      </c>
    </row>
    <row r="1073" spans="1:7" ht="10.050000000000001" customHeight="1">
      <c r="A1073" s="18" t="s">
        <v>1730</v>
      </c>
      <c r="B1073" s="18" t="s">
        <v>375</v>
      </c>
      <c r="C1073" s="19">
        <v>2018</v>
      </c>
      <c r="D1073" s="18" t="s">
        <v>747</v>
      </c>
      <c r="E1073" s="20">
        <v>2</v>
      </c>
      <c r="F1073" s="21">
        <v>1047.3869999999999</v>
      </c>
      <c r="G1073" s="21">
        <v>394.03199999999998</v>
      </c>
    </row>
    <row r="1074" spans="1:7" ht="10.050000000000001" customHeight="1">
      <c r="A1074" s="18" t="s">
        <v>1730</v>
      </c>
      <c r="B1074" s="18" t="s">
        <v>375</v>
      </c>
      <c r="C1074" s="19">
        <v>2018</v>
      </c>
      <c r="D1074" s="18" t="s">
        <v>747</v>
      </c>
      <c r="E1074" s="20">
        <v>3</v>
      </c>
      <c r="F1074" s="21">
        <v>940.50900000000001</v>
      </c>
      <c r="G1074" s="21">
        <v>363.99299999999999</v>
      </c>
    </row>
    <row r="1075" spans="1:7" ht="10.050000000000001" customHeight="1">
      <c r="A1075" s="18" t="s">
        <v>1730</v>
      </c>
      <c r="B1075" s="18" t="s">
        <v>375</v>
      </c>
      <c r="C1075" s="19">
        <v>2018</v>
      </c>
      <c r="D1075" s="18" t="s">
        <v>747</v>
      </c>
      <c r="E1075" s="20">
        <v>4</v>
      </c>
      <c r="F1075" s="21">
        <v>834.572</v>
      </c>
      <c r="G1075" s="21">
        <v>424.47199999999998</v>
      </c>
    </row>
    <row r="1076" spans="1:7" ht="10.050000000000001" customHeight="1">
      <c r="A1076" s="18" t="s">
        <v>1730</v>
      </c>
      <c r="B1076" s="18" t="s">
        <v>375</v>
      </c>
      <c r="C1076" s="19">
        <v>2018</v>
      </c>
      <c r="D1076" s="18" t="s">
        <v>747</v>
      </c>
      <c r="E1076" s="20">
        <v>5</v>
      </c>
      <c r="F1076" s="21">
        <v>731.04</v>
      </c>
      <c r="G1076" s="21">
        <v>395.13299999999998</v>
      </c>
    </row>
    <row r="1077" spans="1:7" ht="10.050000000000001" customHeight="1">
      <c r="A1077" s="18" t="s">
        <v>1730</v>
      </c>
      <c r="B1077" s="18" t="s">
        <v>375</v>
      </c>
      <c r="C1077" s="19">
        <v>2018</v>
      </c>
      <c r="D1077" s="18" t="s">
        <v>747</v>
      </c>
      <c r="E1077" s="20">
        <v>6</v>
      </c>
      <c r="F1077" s="21">
        <v>1025.0719999999999</v>
      </c>
      <c r="G1077" s="21">
        <v>360.072</v>
      </c>
    </row>
    <row r="1078" spans="1:7" ht="10.050000000000001" customHeight="1">
      <c r="A1078" s="18" t="s">
        <v>1730</v>
      </c>
      <c r="B1078" s="18" t="s">
        <v>375</v>
      </c>
      <c r="C1078" s="19">
        <v>2018</v>
      </c>
      <c r="D1078" s="18" t="s">
        <v>748</v>
      </c>
      <c r="E1078" s="20">
        <v>7</v>
      </c>
      <c r="F1078" s="21">
        <v>571.52200000000005</v>
      </c>
      <c r="G1078" s="21">
        <v>317.82299999999998</v>
      </c>
    </row>
    <row r="1079" spans="1:7" ht="10.050000000000001" customHeight="1">
      <c r="A1079" s="18" t="s">
        <v>1730</v>
      </c>
      <c r="B1079" s="18" t="s">
        <v>375</v>
      </c>
      <c r="C1079" s="19">
        <v>2018</v>
      </c>
      <c r="D1079" s="18" t="s">
        <v>748</v>
      </c>
      <c r="E1079" s="20">
        <v>8</v>
      </c>
      <c r="F1079" s="21">
        <v>1234.3109999999999</v>
      </c>
      <c r="G1079" s="21">
        <v>534.12099999999998</v>
      </c>
    </row>
    <row r="1080" spans="1:7" ht="10.050000000000001" customHeight="1">
      <c r="A1080" s="18" t="s">
        <v>1730</v>
      </c>
      <c r="B1080" s="18" t="s">
        <v>375</v>
      </c>
      <c r="C1080" s="19">
        <v>2018</v>
      </c>
      <c r="D1080" s="18" t="s">
        <v>748</v>
      </c>
      <c r="E1080" s="20">
        <v>9</v>
      </c>
      <c r="F1080" s="21">
        <v>895.98099999999999</v>
      </c>
      <c r="G1080" s="21">
        <v>298.88200000000001</v>
      </c>
    </row>
    <row r="1081" spans="1:7" ht="10.050000000000001" customHeight="1">
      <c r="A1081" s="18" t="s">
        <v>1730</v>
      </c>
      <c r="B1081" s="18" t="s">
        <v>375</v>
      </c>
      <c r="C1081" s="19">
        <v>2018</v>
      </c>
      <c r="D1081" s="18" t="s">
        <v>748</v>
      </c>
      <c r="E1081" s="20">
        <v>10</v>
      </c>
      <c r="F1081" s="21">
        <v>896.90599999999995</v>
      </c>
      <c r="G1081" s="21">
        <v>394.34500000000003</v>
      </c>
    </row>
    <row r="1082" spans="1:7" ht="10.050000000000001" customHeight="1">
      <c r="A1082" s="18" t="s">
        <v>1730</v>
      </c>
      <c r="B1082" s="18" t="s">
        <v>375</v>
      </c>
      <c r="C1082" s="19">
        <v>2018</v>
      </c>
      <c r="D1082" s="18" t="s">
        <v>748</v>
      </c>
      <c r="E1082" s="20">
        <v>11</v>
      </c>
      <c r="F1082" s="21">
        <v>792.22</v>
      </c>
      <c r="G1082" s="21">
        <v>489.89299999999997</v>
      </c>
    </row>
    <row r="1083" spans="1:7" ht="10.050000000000001" customHeight="1">
      <c r="A1083" s="18" t="s">
        <v>1730</v>
      </c>
      <c r="B1083" s="18" t="s">
        <v>375</v>
      </c>
      <c r="C1083" s="19">
        <v>2018</v>
      </c>
      <c r="D1083" s="18" t="s">
        <v>748</v>
      </c>
      <c r="E1083" s="20">
        <v>12</v>
      </c>
      <c r="F1083" s="21">
        <v>682.221</v>
      </c>
      <c r="G1083" s="21">
        <v>343.25200000000001</v>
      </c>
    </row>
    <row r="1084" spans="1:7" ht="10.050000000000001" customHeight="1">
      <c r="A1084" s="18" t="s">
        <v>1730</v>
      </c>
      <c r="B1084" s="18" t="s">
        <v>375</v>
      </c>
      <c r="C1084" s="19">
        <v>2019</v>
      </c>
      <c r="D1084" s="18" t="s">
        <v>748</v>
      </c>
      <c r="E1084" s="20">
        <v>1</v>
      </c>
      <c r="F1084" s="21">
        <v>664.71500000000003</v>
      </c>
      <c r="G1084" s="21">
        <v>462.64800000000002</v>
      </c>
    </row>
    <row r="1085" spans="1:7" ht="10.050000000000001" customHeight="1">
      <c r="A1085" s="18" t="s">
        <v>1730</v>
      </c>
      <c r="B1085" s="18" t="s">
        <v>375</v>
      </c>
      <c r="C1085" s="19">
        <v>2019</v>
      </c>
      <c r="D1085" s="18" t="s">
        <v>748</v>
      </c>
      <c r="E1085" s="20">
        <v>2</v>
      </c>
      <c r="F1085" s="21">
        <v>728.846</v>
      </c>
      <c r="G1085" s="21">
        <v>303.07</v>
      </c>
    </row>
    <row r="1086" spans="1:7" ht="10.050000000000001" customHeight="1">
      <c r="A1086" s="18" t="s">
        <v>1730</v>
      </c>
      <c r="B1086" s="18" t="s">
        <v>375</v>
      </c>
      <c r="C1086" s="19">
        <v>2019</v>
      </c>
      <c r="D1086" s="18" t="s">
        <v>748</v>
      </c>
      <c r="E1086" s="20">
        <v>3</v>
      </c>
      <c r="F1086" s="21">
        <v>685.21199999999999</v>
      </c>
      <c r="G1086" s="21">
        <v>283.84800000000001</v>
      </c>
    </row>
    <row r="1087" spans="1:7" ht="10.050000000000001" customHeight="1">
      <c r="A1087" s="18" t="s">
        <v>1730</v>
      </c>
      <c r="B1087" s="18" t="s">
        <v>375</v>
      </c>
      <c r="C1087" s="19">
        <v>2019</v>
      </c>
      <c r="D1087" s="18" t="s">
        <v>748</v>
      </c>
      <c r="E1087" s="20">
        <v>4</v>
      </c>
      <c r="F1087" s="21">
        <v>620.947</v>
      </c>
      <c r="G1087" s="21">
        <v>241.38</v>
      </c>
    </row>
    <row r="1088" spans="1:7" ht="10.050000000000001" customHeight="1">
      <c r="A1088" s="18" t="s">
        <v>1730</v>
      </c>
      <c r="B1088" s="18" t="s">
        <v>375</v>
      </c>
      <c r="C1088" s="19">
        <v>2019</v>
      </c>
      <c r="D1088" s="18" t="s">
        <v>748</v>
      </c>
      <c r="E1088" s="20">
        <v>5</v>
      </c>
      <c r="F1088" s="21">
        <v>516.25599999999997</v>
      </c>
      <c r="G1088" s="21">
        <v>231.82300000000001</v>
      </c>
    </row>
    <row r="1089" spans="1:7" ht="10.050000000000001" customHeight="1">
      <c r="A1089" s="18" t="s">
        <v>1730</v>
      </c>
      <c r="B1089" s="18" t="s">
        <v>375</v>
      </c>
      <c r="C1089" s="19">
        <v>2019</v>
      </c>
      <c r="D1089" s="18" t="s">
        <v>748</v>
      </c>
      <c r="E1089" s="20">
        <v>6</v>
      </c>
      <c r="F1089" s="21">
        <v>1179.731</v>
      </c>
      <c r="G1089" s="21">
        <v>240.322</v>
      </c>
    </row>
    <row r="1090" spans="1:7" ht="10.050000000000001" customHeight="1">
      <c r="A1090" s="18" t="s">
        <v>1730</v>
      </c>
      <c r="B1090" s="18" t="s">
        <v>375</v>
      </c>
      <c r="C1090" s="19">
        <v>2019</v>
      </c>
      <c r="D1090" s="18" t="s">
        <v>749</v>
      </c>
      <c r="E1090" s="20">
        <v>7</v>
      </c>
      <c r="F1090" s="21">
        <v>1416.942</v>
      </c>
      <c r="G1090" s="21">
        <v>280.66399999999999</v>
      </c>
    </row>
    <row r="1091" spans="1:7" ht="10.050000000000001" customHeight="1">
      <c r="A1091" s="18" t="s">
        <v>1730</v>
      </c>
      <c r="B1091" s="18" t="s">
        <v>375</v>
      </c>
      <c r="C1091" s="19">
        <v>2019</v>
      </c>
      <c r="D1091" s="18" t="s">
        <v>749</v>
      </c>
      <c r="E1091" s="20">
        <v>8</v>
      </c>
      <c r="F1091" s="21">
        <v>1258.354</v>
      </c>
      <c r="G1091" s="21">
        <v>311.88299999999998</v>
      </c>
    </row>
    <row r="1092" spans="1:7" ht="10.050000000000001" customHeight="1">
      <c r="A1092" s="18" t="s">
        <v>1730</v>
      </c>
      <c r="B1092" s="18" t="s">
        <v>375</v>
      </c>
      <c r="C1092" s="19">
        <v>2019</v>
      </c>
      <c r="D1092" s="18" t="s">
        <v>749</v>
      </c>
      <c r="E1092" s="20">
        <v>9</v>
      </c>
      <c r="F1092" s="21">
        <v>1445.893</v>
      </c>
      <c r="G1092" s="21">
        <v>289.92599999999999</v>
      </c>
    </row>
    <row r="1093" spans="1:7" ht="10.050000000000001" customHeight="1">
      <c r="A1093" s="18" t="s">
        <v>1730</v>
      </c>
      <c r="B1093" s="18" t="s">
        <v>375</v>
      </c>
      <c r="C1093" s="19">
        <v>2019</v>
      </c>
      <c r="D1093" s="18" t="s">
        <v>749</v>
      </c>
      <c r="E1093" s="20">
        <v>10</v>
      </c>
      <c r="F1093" s="21">
        <v>801.23599999999999</v>
      </c>
      <c r="G1093" s="21">
        <v>254.29499999999999</v>
      </c>
    </row>
    <row r="1094" spans="1:7" ht="10.050000000000001" customHeight="1">
      <c r="A1094" s="18" t="s">
        <v>1730</v>
      </c>
      <c r="B1094" s="18" t="s">
        <v>375</v>
      </c>
      <c r="C1094" s="19">
        <v>2019</v>
      </c>
      <c r="D1094" s="18" t="s">
        <v>749</v>
      </c>
      <c r="E1094" s="20">
        <v>11</v>
      </c>
      <c r="F1094" s="21">
        <v>689.78399999999999</v>
      </c>
      <c r="G1094" s="21">
        <v>312.041</v>
      </c>
    </row>
    <row r="1095" spans="1:7" ht="10.050000000000001" customHeight="1">
      <c r="A1095" s="18" t="s">
        <v>1730</v>
      </c>
      <c r="B1095" s="18" t="s">
        <v>375</v>
      </c>
      <c r="C1095" s="19">
        <v>2019</v>
      </c>
      <c r="D1095" s="18" t="s">
        <v>749</v>
      </c>
      <c r="E1095" s="20">
        <v>12</v>
      </c>
      <c r="F1095" s="21">
        <v>659.23299999999995</v>
      </c>
      <c r="G1095" s="21">
        <v>270.48399999999998</v>
      </c>
    </row>
    <row r="1096" spans="1:7" ht="10.050000000000001" customHeight="1">
      <c r="A1096" s="18" t="s">
        <v>1730</v>
      </c>
      <c r="B1096" s="18" t="s">
        <v>375</v>
      </c>
      <c r="C1096" s="19">
        <v>2020</v>
      </c>
      <c r="D1096" s="18" t="s">
        <v>749</v>
      </c>
      <c r="E1096" s="20">
        <v>1</v>
      </c>
      <c r="F1096" s="21">
        <v>668.5</v>
      </c>
      <c r="G1096" s="21">
        <v>265.00900000000001</v>
      </c>
    </row>
    <row r="1097" spans="1:7" ht="10.050000000000001" customHeight="1">
      <c r="A1097" s="18" t="s">
        <v>1730</v>
      </c>
      <c r="B1097" s="18" t="s">
        <v>375</v>
      </c>
      <c r="C1097" s="19">
        <v>2020</v>
      </c>
      <c r="D1097" s="18" t="s">
        <v>749</v>
      </c>
      <c r="E1097" s="20">
        <v>2</v>
      </c>
      <c r="F1097" s="21">
        <v>542.11300000000006</v>
      </c>
      <c r="G1097" s="21">
        <v>254.09899999999999</v>
      </c>
    </row>
    <row r="1098" spans="1:7" ht="10.050000000000001" customHeight="1">
      <c r="A1098" s="18" t="s">
        <v>1730</v>
      </c>
      <c r="B1098" s="18" t="s">
        <v>375</v>
      </c>
      <c r="C1098" s="19">
        <v>2020</v>
      </c>
      <c r="D1098" s="18" t="s">
        <v>749</v>
      </c>
      <c r="E1098" s="20">
        <v>3</v>
      </c>
      <c r="F1098" s="21">
        <v>1296.5650000000001</v>
      </c>
      <c r="G1098" s="21">
        <v>298.90899999999999</v>
      </c>
    </row>
    <row r="1099" spans="1:7" ht="10.050000000000001" customHeight="1">
      <c r="A1099" s="18" t="s">
        <v>1730</v>
      </c>
      <c r="B1099" s="18" t="s">
        <v>375</v>
      </c>
      <c r="C1099" s="19">
        <v>2020</v>
      </c>
      <c r="D1099" s="18" t="s">
        <v>749</v>
      </c>
      <c r="E1099" s="20">
        <v>4</v>
      </c>
      <c r="F1099" s="21">
        <v>1276.655</v>
      </c>
      <c r="G1099" s="21">
        <v>245.739</v>
      </c>
    </row>
    <row r="1100" spans="1:7" ht="10.050000000000001" customHeight="1">
      <c r="A1100" s="18" t="s">
        <v>1730</v>
      </c>
      <c r="B1100" s="18" t="s">
        <v>375</v>
      </c>
      <c r="C1100" s="19">
        <v>2020</v>
      </c>
      <c r="D1100" s="18" t="s">
        <v>749</v>
      </c>
      <c r="E1100" s="20">
        <v>5</v>
      </c>
      <c r="F1100" s="21">
        <v>1029.655</v>
      </c>
      <c r="G1100" s="21">
        <v>235.89699999999999</v>
      </c>
    </row>
    <row r="1101" spans="1:7" ht="10.050000000000001" customHeight="1">
      <c r="A1101" s="18" t="s">
        <v>1730</v>
      </c>
      <c r="B1101" s="18" t="s">
        <v>375</v>
      </c>
      <c r="C1101" s="19">
        <v>2020</v>
      </c>
      <c r="D1101" s="18" t="s">
        <v>749</v>
      </c>
      <c r="E1101" s="20">
        <v>6</v>
      </c>
      <c r="F1101" s="21">
        <v>1083.085</v>
      </c>
      <c r="G1101" s="21">
        <v>309.90100000000001</v>
      </c>
    </row>
    <row r="1102" spans="1:7" ht="10.050000000000001" customHeight="1">
      <c r="A1102" s="18" t="s">
        <v>1730</v>
      </c>
      <c r="B1102" s="18" t="s">
        <v>375</v>
      </c>
      <c r="C1102" s="19">
        <v>2020</v>
      </c>
      <c r="D1102" s="18" t="s">
        <v>750</v>
      </c>
      <c r="E1102" s="20">
        <v>7</v>
      </c>
      <c r="F1102" s="21">
        <v>884.72500000000002</v>
      </c>
      <c r="G1102" s="21">
        <v>241.184</v>
      </c>
    </row>
    <row r="1103" spans="1:7" ht="10.050000000000001" customHeight="1">
      <c r="A1103" s="18" t="s">
        <v>1730</v>
      </c>
      <c r="B1103" s="18" t="s">
        <v>375</v>
      </c>
      <c r="C1103" s="19">
        <v>2020</v>
      </c>
      <c r="D1103" s="18" t="s">
        <v>750</v>
      </c>
      <c r="E1103" s="20">
        <v>8</v>
      </c>
      <c r="F1103" s="21">
        <v>690.952</v>
      </c>
      <c r="G1103" s="21">
        <v>325.34300000000002</v>
      </c>
    </row>
    <row r="1104" spans="1:7" ht="10.050000000000001" customHeight="1">
      <c r="A1104" s="18" t="s">
        <v>1730</v>
      </c>
      <c r="B1104" s="18" t="s">
        <v>375</v>
      </c>
      <c r="C1104" s="19">
        <v>2020</v>
      </c>
      <c r="D1104" s="18" t="s">
        <v>750</v>
      </c>
      <c r="E1104" s="20">
        <v>9</v>
      </c>
      <c r="F1104" s="21">
        <v>747.35500000000002</v>
      </c>
      <c r="G1104" s="21">
        <v>320.154</v>
      </c>
    </row>
    <row r="1105" spans="1:7" ht="10.050000000000001" customHeight="1">
      <c r="A1105" s="18" t="s">
        <v>1730</v>
      </c>
      <c r="B1105" s="18" t="s">
        <v>375</v>
      </c>
      <c r="C1105" s="19">
        <v>2020</v>
      </c>
      <c r="D1105" s="18" t="s">
        <v>750</v>
      </c>
      <c r="E1105" s="20">
        <v>10</v>
      </c>
      <c r="F1105" s="21">
        <v>1063.3789999999999</v>
      </c>
      <c r="G1105" s="21">
        <v>323.73899999999998</v>
      </c>
    </row>
    <row r="1106" spans="1:7" ht="10.050000000000001" customHeight="1">
      <c r="A1106" s="18" t="s">
        <v>1730</v>
      </c>
      <c r="B1106" s="18" t="s">
        <v>375</v>
      </c>
      <c r="C1106" s="19">
        <v>2020</v>
      </c>
      <c r="D1106" s="18" t="s">
        <v>750</v>
      </c>
      <c r="E1106" s="20">
        <v>11</v>
      </c>
      <c r="F1106" s="21">
        <v>1018.413</v>
      </c>
      <c r="G1106" s="21">
        <v>422.96899999999999</v>
      </c>
    </row>
    <row r="1107" spans="1:7" ht="10.050000000000001" customHeight="1">
      <c r="A1107" s="18" t="s">
        <v>1730</v>
      </c>
      <c r="B1107" s="18" t="s">
        <v>375</v>
      </c>
      <c r="C1107" s="19">
        <v>2020</v>
      </c>
      <c r="D1107" s="18" t="s">
        <v>750</v>
      </c>
      <c r="E1107" s="20">
        <v>12</v>
      </c>
      <c r="F1107" s="21">
        <v>916.10400000000004</v>
      </c>
      <c r="G1107" s="21">
        <v>250.77500000000001</v>
      </c>
    </row>
    <row r="1108" spans="1:7" ht="10.050000000000001" customHeight="1">
      <c r="A1108" s="18" t="s">
        <v>1730</v>
      </c>
      <c r="B1108" s="18" t="s">
        <v>375</v>
      </c>
      <c r="C1108" s="19">
        <v>2021</v>
      </c>
      <c r="D1108" s="18" t="s">
        <v>750</v>
      </c>
      <c r="E1108" s="20">
        <v>1</v>
      </c>
      <c r="F1108" s="21">
        <v>1154.925</v>
      </c>
      <c r="G1108" s="21">
        <v>696.64</v>
      </c>
    </row>
    <row r="1109" spans="1:7" ht="10.050000000000001" customHeight="1">
      <c r="A1109" s="18" t="s">
        <v>1730</v>
      </c>
      <c r="B1109" s="18" t="s">
        <v>375</v>
      </c>
      <c r="C1109" s="19">
        <v>2021</v>
      </c>
      <c r="D1109" s="18" t="s">
        <v>750</v>
      </c>
      <c r="E1109" s="20">
        <v>2</v>
      </c>
      <c r="F1109" s="21">
        <v>1037.4069999999999</v>
      </c>
      <c r="G1109" s="21">
        <v>501.94900000000001</v>
      </c>
    </row>
    <row r="1110" spans="1:7" ht="10.050000000000001" customHeight="1">
      <c r="A1110" s="18" t="s">
        <v>1730</v>
      </c>
      <c r="B1110" s="18" t="s">
        <v>375</v>
      </c>
      <c r="C1110" s="19">
        <v>2021</v>
      </c>
      <c r="D1110" s="18" t="s">
        <v>750</v>
      </c>
      <c r="E1110" s="20">
        <v>3</v>
      </c>
      <c r="F1110" s="21">
        <v>1837.316</v>
      </c>
      <c r="G1110" s="21">
        <v>534.20699999999999</v>
      </c>
    </row>
    <row r="1111" spans="1:7" ht="10.050000000000001" customHeight="1">
      <c r="A1111" s="18" t="s">
        <v>1730</v>
      </c>
      <c r="B1111" s="18" t="s">
        <v>375</v>
      </c>
      <c r="C1111" s="19">
        <v>2021</v>
      </c>
      <c r="D1111" s="18" t="s">
        <v>750</v>
      </c>
      <c r="E1111" s="20">
        <v>4</v>
      </c>
      <c r="F1111" s="21">
        <v>1147.6479999999999</v>
      </c>
      <c r="G1111" s="21">
        <v>388.00099999999998</v>
      </c>
    </row>
    <row r="1112" spans="1:7" ht="10.050000000000001" customHeight="1">
      <c r="A1112" s="18" t="s">
        <v>1730</v>
      </c>
      <c r="B1112" s="18" t="s">
        <v>375</v>
      </c>
      <c r="C1112" s="19">
        <v>2021</v>
      </c>
      <c r="D1112" s="18" t="s">
        <v>750</v>
      </c>
      <c r="E1112" s="20">
        <v>5</v>
      </c>
      <c r="F1112" s="21">
        <v>445.85199999999998</v>
      </c>
      <c r="G1112" s="21">
        <v>463.27600000000001</v>
      </c>
    </row>
    <row r="1113" spans="1:7" ht="10.050000000000001" customHeight="1">
      <c r="A1113" s="18" t="s">
        <v>1730</v>
      </c>
      <c r="B1113" s="18" t="s">
        <v>375</v>
      </c>
      <c r="C1113" s="19">
        <v>2021</v>
      </c>
      <c r="D1113" s="18" t="s">
        <v>750</v>
      </c>
      <c r="E1113" s="20">
        <v>6</v>
      </c>
      <c r="F1113" s="21">
        <v>658.62900000000002</v>
      </c>
      <c r="G1113" s="21">
        <v>627.20799999999997</v>
      </c>
    </row>
    <row r="1114" spans="1:7" ht="10.050000000000001" customHeight="1">
      <c r="A1114" s="18" t="s">
        <v>1730</v>
      </c>
      <c r="B1114" s="18" t="s">
        <v>375</v>
      </c>
      <c r="C1114" s="19">
        <v>2021</v>
      </c>
      <c r="D1114" s="18" t="s">
        <v>751</v>
      </c>
      <c r="E1114" s="20">
        <v>7</v>
      </c>
      <c r="F1114" s="21">
        <v>616.86800000000005</v>
      </c>
      <c r="G1114" s="21">
        <v>615.125</v>
      </c>
    </row>
    <row r="1115" spans="1:7" ht="10.050000000000001" customHeight="1">
      <c r="A1115" s="18" t="s">
        <v>1730</v>
      </c>
      <c r="B1115" s="18" t="s">
        <v>375</v>
      </c>
      <c r="C1115" s="19">
        <v>2021</v>
      </c>
      <c r="D1115" s="18" t="s">
        <v>751</v>
      </c>
      <c r="E1115" s="20">
        <v>8</v>
      </c>
      <c r="F1115" s="21">
        <v>560.55499999999995</v>
      </c>
      <c r="G1115" s="21">
        <v>565.91999999999996</v>
      </c>
    </row>
    <row r="1116" spans="1:7" ht="10.050000000000001" customHeight="1">
      <c r="A1116" s="18" t="s">
        <v>1730</v>
      </c>
      <c r="B1116" s="18" t="s">
        <v>375</v>
      </c>
      <c r="C1116" s="19">
        <v>2021</v>
      </c>
      <c r="D1116" s="18" t="s">
        <v>751</v>
      </c>
      <c r="E1116" s="20">
        <v>9</v>
      </c>
      <c r="F1116" s="21">
        <v>870.11199999999997</v>
      </c>
      <c r="G1116" s="21">
        <v>654.952</v>
      </c>
    </row>
    <row r="1117" spans="1:7" ht="10.050000000000001" customHeight="1">
      <c r="A1117" s="18" t="s">
        <v>1730</v>
      </c>
      <c r="B1117" s="18" t="s">
        <v>375</v>
      </c>
      <c r="C1117" s="19">
        <v>2021</v>
      </c>
      <c r="D1117" s="18" t="s">
        <v>751</v>
      </c>
      <c r="E1117" s="20">
        <v>10</v>
      </c>
      <c r="F1117" s="21">
        <v>1443.549</v>
      </c>
      <c r="G1117" s="21">
        <v>542.10299999999995</v>
      </c>
    </row>
    <row r="1118" spans="1:7" ht="10.050000000000001" customHeight="1">
      <c r="A1118" s="18" t="s">
        <v>1730</v>
      </c>
      <c r="B1118" s="18" t="s">
        <v>375</v>
      </c>
      <c r="C1118" s="19">
        <v>2021</v>
      </c>
      <c r="D1118" s="18" t="s">
        <v>751</v>
      </c>
      <c r="E1118" s="20">
        <v>11</v>
      </c>
      <c r="F1118" s="21">
        <v>1116.145</v>
      </c>
      <c r="G1118" s="21">
        <v>705.78499999999997</v>
      </c>
    </row>
    <row r="1119" spans="1:7" ht="10.050000000000001" customHeight="1">
      <c r="A1119" s="18" t="s">
        <v>1730</v>
      </c>
      <c r="B1119" s="18" t="s">
        <v>375</v>
      </c>
      <c r="C1119" s="19">
        <v>2021</v>
      </c>
      <c r="D1119" s="18" t="s">
        <v>751</v>
      </c>
      <c r="E1119" s="20">
        <v>12</v>
      </c>
      <c r="F1119" s="21">
        <v>1004.064</v>
      </c>
      <c r="G1119" s="21">
        <v>799.66800000000001</v>
      </c>
    </row>
    <row r="1120" spans="1:7" ht="10.050000000000001" customHeight="1">
      <c r="A1120" s="18" t="s">
        <v>1730</v>
      </c>
      <c r="B1120" s="18" t="s">
        <v>375</v>
      </c>
      <c r="C1120" s="19">
        <v>2022</v>
      </c>
      <c r="D1120" s="18" t="s">
        <v>751</v>
      </c>
      <c r="E1120" s="20">
        <v>1</v>
      </c>
      <c r="F1120" s="21">
        <v>1255.155</v>
      </c>
      <c r="G1120" s="21">
        <v>777.80100000000004</v>
      </c>
    </row>
    <row r="1121" spans="1:7" ht="10.050000000000001" customHeight="1">
      <c r="A1121" s="18" t="s">
        <v>1730</v>
      </c>
      <c r="B1121" s="18" t="s">
        <v>375</v>
      </c>
      <c r="C1121" s="19">
        <v>2022</v>
      </c>
      <c r="D1121" s="18" t="s">
        <v>751</v>
      </c>
      <c r="E1121" s="20">
        <v>2</v>
      </c>
      <c r="F1121" s="21">
        <v>1447.049</v>
      </c>
      <c r="G1121" s="21">
        <v>546.40200000000004</v>
      </c>
    </row>
    <row r="1122" spans="1:7" ht="10.050000000000001" customHeight="1">
      <c r="A1122" s="18" t="s">
        <v>1730</v>
      </c>
      <c r="B1122" s="18" t="s">
        <v>375</v>
      </c>
      <c r="C1122" s="19">
        <v>2022</v>
      </c>
      <c r="D1122" s="18" t="s">
        <v>751</v>
      </c>
      <c r="E1122" s="20">
        <v>3</v>
      </c>
      <c r="F1122" s="21">
        <v>1270.5989999999999</v>
      </c>
      <c r="G1122" s="21">
        <v>583.11699999999996</v>
      </c>
    </row>
    <row r="1123" spans="1:7" ht="10.050000000000001" customHeight="1">
      <c r="A1123" s="18" t="s">
        <v>1730</v>
      </c>
      <c r="B1123" s="18" t="s">
        <v>375</v>
      </c>
      <c r="C1123" s="19">
        <v>2022</v>
      </c>
      <c r="D1123" s="18" t="s">
        <v>751</v>
      </c>
      <c r="E1123" s="20">
        <v>4</v>
      </c>
      <c r="F1123" s="21">
        <v>960.77499999999998</v>
      </c>
      <c r="G1123" s="21">
        <v>574.88499999999999</v>
      </c>
    </row>
    <row r="1124" spans="1:7" ht="10.050000000000001" customHeight="1">
      <c r="A1124" s="18" t="s">
        <v>1730</v>
      </c>
      <c r="B1124" s="18" t="s">
        <v>375</v>
      </c>
      <c r="C1124" s="19">
        <v>2022</v>
      </c>
      <c r="D1124" s="18" t="s">
        <v>751</v>
      </c>
      <c r="E1124" s="20">
        <v>5</v>
      </c>
      <c r="F1124" s="21">
        <v>948.19899999999996</v>
      </c>
      <c r="G1124" s="21">
        <v>887.69799999999998</v>
      </c>
    </row>
    <row r="1125" spans="1:7" ht="10.050000000000001" customHeight="1">
      <c r="A1125" s="18" t="s">
        <v>1730</v>
      </c>
      <c r="B1125" s="18" t="s">
        <v>375</v>
      </c>
      <c r="C1125" s="19">
        <v>2022</v>
      </c>
      <c r="D1125" s="18" t="s">
        <v>751</v>
      </c>
      <c r="E1125" s="20">
        <v>6</v>
      </c>
      <c r="F1125" s="21">
        <v>1048.9670000000001</v>
      </c>
      <c r="G1125" s="21">
        <v>873.303</v>
      </c>
    </row>
    <row r="1126" spans="1:7" ht="10.050000000000001" customHeight="1">
      <c r="A1126" s="18" t="s">
        <v>1730</v>
      </c>
      <c r="B1126" s="18" t="s">
        <v>375</v>
      </c>
      <c r="C1126" s="19">
        <v>2022</v>
      </c>
      <c r="D1126" s="18" t="s">
        <v>752</v>
      </c>
      <c r="E1126" s="20">
        <v>7</v>
      </c>
      <c r="F1126" s="21">
        <v>1135.2</v>
      </c>
      <c r="G1126" s="21">
        <v>823.01300000000003</v>
      </c>
    </row>
    <row r="1127" spans="1:7" ht="10.050000000000001" customHeight="1">
      <c r="A1127" s="18" t="s">
        <v>1730</v>
      </c>
      <c r="B1127" s="18" t="s">
        <v>375</v>
      </c>
      <c r="C1127" s="19">
        <v>2022</v>
      </c>
      <c r="D1127" s="18" t="s">
        <v>752</v>
      </c>
      <c r="E1127" s="20">
        <v>8</v>
      </c>
      <c r="F1127" s="21">
        <v>1278.2460000000001</v>
      </c>
      <c r="G1127" s="21">
        <v>660.55799999999999</v>
      </c>
    </row>
    <row r="1128" spans="1:7" ht="10.050000000000001" customHeight="1">
      <c r="A1128" s="18" t="s">
        <v>1730</v>
      </c>
      <c r="B1128" s="18" t="s">
        <v>375</v>
      </c>
      <c r="C1128" s="19">
        <v>2022</v>
      </c>
      <c r="D1128" s="18" t="s">
        <v>752</v>
      </c>
      <c r="E1128" s="20">
        <v>9</v>
      </c>
      <c r="F1128" s="21">
        <v>1153.191</v>
      </c>
      <c r="G1128" s="21">
        <v>663.61699999999996</v>
      </c>
    </row>
    <row r="1129" spans="1:7" ht="10.050000000000001" customHeight="1">
      <c r="A1129" s="18" t="s">
        <v>1730</v>
      </c>
      <c r="B1129" s="18" t="s">
        <v>375</v>
      </c>
      <c r="C1129" s="19">
        <v>2022</v>
      </c>
      <c r="D1129" s="18" t="s">
        <v>752</v>
      </c>
      <c r="E1129" s="20">
        <v>10</v>
      </c>
      <c r="F1129" s="21">
        <v>1435.627</v>
      </c>
      <c r="G1129" s="21">
        <v>648.17399999999998</v>
      </c>
    </row>
    <row r="1130" spans="1:7" ht="10.050000000000001" customHeight="1">
      <c r="A1130" s="18" t="s">
        <v>1730</v>
      </c>
      <c r="B1130" s="18" t="s">
        <v>375</v>
      </c>
      <c r="C1130" s="19">
        <v>2022</v>
      </c>
      <c r="D1130" s="18" t="s">
        <v>752</v>
      </c>
      <c r="E1130" s="20">
        <v>11</v>
      </c>
      <c r="F1130" s="21">
        <v>1517.2929999999999</v>
      </c>
      <c r="G1130" s="21">
        <v>670.995</v>
      </c>
    </row>
    <row r="1131" spans="1:7" ht="10.050000000000001" customHeight="1">
      <c r="A1131" s="18" t="s">
        <v>1730</v>
      </c>
      <c r="B1131" s="18" t="s">
        <v>375</v>
      </c>
      <c r="C1131" s="19">
        <v>2022</v>
      </c>
      <c r="D1131" s="18" t="s">
        <v>752</v>
      </c>
      <c r="E1131" s="20">
        <v>12</v>
      </c>
      <c r="F1131" s="21">
        <v>1489.9090000000001</v>
      </c>
      <c r="G1131" s="21">
        <v>671.35199999999998</v>
      </c>
    </row>
    <row r="1132" spans="1:7" ht="10.050000000000001" customHeight="1">
      <c r="A1132" s="18" t="s">
        <v>1730</v>
      </c>
      <c r="B1132" s="18" t="s">
        <v>375</v>
      </c>
      <c r="C1132" s="19">
        <v>2023</v>
      </c>
      <c r="D1132" s="18" t="s">
        <v>752</v>
      </c>
      <c r="E1132" s="20">
        <v>1</v>
      </c>
      <c r="F1132" s="21">
        <v>1415.874</v>
      </c>
      <c r="G1132" s="21">
        <v>647.01599999999996</v>
      </c>
    </row>
    <row r="1133" spans="1:7" ht="10.050000000000001" customHeight="1">
      <c r="A1133" s="18" t="s">
        <v>1730</v>
      </c>
      <c r="B1133" s="18" t="s">
        <v>375</v>
      </c>
      <c r="C1133" s="19">
        <v>2023</v>
      </c>
      <c r="D1133" s="18" t="s">
        <v>752</v>
      </c>
      <c r="E1133" s="20">
        <v>2</v>
      </c>
      <c r="F1133" s="21">
        <v>1357.6130000000001</v>
      </c>
      <c r="G1133" s="21">
        <v>558.46600000000001</v>
      </c>
    </row>
    <row r="1134" spans="1:7" ht="10.050000000000001" customHeight="1">
      <c r="A1134" s="18" t="s">
        <v>1730</v>
      </c>
      <c r="B1134" s="18" t="s">
        <v>375</v>
      </c>
      <c r="C1134" s="19">
        <v>2023</v>
      </c>
      <c r="D1134" s="18" t="s">
        <v>752</v>
      </c>
      <c r="E1134" s="20">
        <v>3</v>
      </c>
      <c r="F1134" s="21">
        <v>1100.8109999999999</v>
      </c>
      <c r="G1134" s="21">
        <v>557.30899999999997</v>
      </c>
    </row>
    <row r="1135" spans="1:7" ht="10.050000000000001" customHeight="1">
      <c r="A1135" s="18" t="s">
        <v>1730</v>
      </c>
      <c r="B1135" s="18" t="s">
        <v>375</v>
      </c>
      <c r="C1135" s="19">
        <v>2023</v>
      </c>
      <c r="D1135" s="18" t="s">
        <v>752</v>
      </c>
      <c r="E1135" s="20">
        <v>4</v>
      </c>
      <c r="F1135" s="21">
        <v>1330.6210000000001</v>
      </c>
      <c r="G1135" s="21">
        <v>675.053</v>
      </c>
    </row>
    <row r="1136" spans="1:7" ht="10.050000000000001" customHeight="1">
      <c r="A1136" s="18" t="s">
        <v>1730</v>
      </c>
      <c r="B1136" s="18" t="s">
        <v>375</v>
      </c>
      <c r="C1136" s="19">
        <v>2023</v>
      </c>
      <c r="D1136" s="18" t="s">
        <v>752</v>
      </c>
      <c r="E1136" s="20">
        <v>5</v>
      </c>
      <c r="F1136" s="21">
        <v>1441.231</v>
      </c>
      <c r="G1136" s="21">
        <v>619.476</v>
      </c>
    </row>
    <row r="1137" spans="1:7" ht="10.050000000000001" customHeight="1">
      <c r="A1137" s="18" t="s">
        <v>1730</v>
      </c>
      <c r="B1137" s="18" t="s">
        <v>375</v>
      </c>
      <c r="C1137" s="19">
        <v>2023</v>
      </c>
      <c r="D1137" s="18" t="s">
        <v>752</v>
      </c>
      <c r="E1137" s="20">
        <v>6</v>
      </c>
      <c r="F1137" s="21">
        <v>1554.5540000000001</v>
      </c>
      <c r="G1137" s="21">
        <v>1069.43</v>
      </c>
    </row>
    <row r="1138" spans="1:7" ht="10.050000000000001" customHeight="1">
      <c r="A1138" s="18" t="s">
        <v>1730</v>
      </c>
      <c r="B1138" s="18" t="s">
        <v>375</v>
      </c>
      <c r="C1138" s="19">
        <v>2023</v>
      </c>
      <c r="D1138" s="18" t="s">
        <v>753</v>
      </c>
      <c r="E1138" s="20">
        <v>7</v>
      </c>
      <c r="F1138" s="21">
        <v>1080.327</v>
      </c>
      <c r="G1138" s="21">
        <v>1513.9369999999999</v>
      </c>
    </row>
    <row r="1139" spans="1:7" ht="10.050000000000001" customHeight="1">
      <c r="A1139" s="18" t="s">
        <v>1730</v>
      </c>
      <c r="B1139" s="18" t="s">
        <v>375</v>
      </c>
      <c r="C1139" s="19">
        <v>2023</v>
      </c>
      <c r="D1139" s="18" t="s">
        <v>753</v>
      </c>
      <c r="E1139" s="20">
        <v>8</v>
      </c>
      <c r="F1139" s="21">
        <v>1208.6869999999999</v>
      </c>
      <c r="G1139" s="21">
        <v>1000.895</v>
      </c>
    </row>
    <row r="1140" spans="1:7" ht="10.050000000000001" customHeight="1">
      <c r="A1140" s="18" t="s">
        <v>1730</v>
      </c>
      <c r="B1140" s="18" t="s">
        <v>375</v>
      </c>
      <c r="C1140" s="19">
        <v>2023</v>
      </c>
      <c r="D1140" s="18" t="s">
        <v>753</v>
      </c>
      <c r="E1140" s="20">
        <v>9</v>
      </c>
      <c r="F1140" s="21">
        <v>1228.789</v>
      </c>
      <c r="G1140" s="21">
        <v>1147.3869999999999</v>
      </c>
    </row>
    <row r="1141" spans="1:7" ht="10.050000000000001" customHeight="1">
      <c r="A1141" s="18" t="s">
        <v>1730</v>
      </c>
      <c r="B1141" s="18" t="s">
        <v>375</v>
      </c>
      <c r="C1141" s="19">
        <v>2023</v>
      </c>
      <c r="D1141" s="18" t="s">
        <v>753</v>
      </c>
      <c r="E1141" s="20">
        <v>10</v>
      </c>
      <c r="F1141" s="21">
        <v>1383.2059999999999</v>
      </c>
      <c r="G1141" s="21">
        <v>1040.4549999999999</v>
      </c>
    </row>
    <row r="1142" spans="1:7" ht="10.050000000000001" customHeight="1">
      <c r="A1142" s="18" t="s">
        <v>1730</v>
      </c>
      <c r="B1142" s="18" t="s">
        <v>375</v>
      </c>
      <c r="C1142" s="19">
        <v>2023</v>
      </c>
      <c r="D1142" s="18" t="s">
        <v>753</v>
      </c>
      <c r="E1142" s="20">
        <v>11</v>
      </c>
      <c r="F1142" s="21">
        <v>1522.6780000000001</v>
      </c>
      <c r="G1142" s="21">
        <v>1053.923</v>
      </c>
    </row>
    <row r="1143" spans="1:7" ht="10.050000000000001" customHeight="1">
      <c r="A1143" s="18" t="s">
        <v>1730</v>
      </c>
      <c r="B1143" s="18" t="s">
        <v>375</v>
      </c>
      <c r="C1143" s="19">
        <v>2023</v>
      </c>
      <c r="D1143" s="18" t="s">
        <v>753</v>
      </c>
      <c r="E1143" s="20">
        <v>12</v>
      </c>
      <c r="F1143" s="21">
        <v>1376.954</v>
      </c>
      <c r="G1143" s="21">
        <v>1005.9589999999999</v>
      </c>
    </row>
    <row r="1144" spans="1:7" ht="10.050000000000001" customHeight="1">
      <c r="A1144" s="18" t="s">
        <v>1730</v>
      </c>
      <c r="B1144" s="18" t="s">
        <v>375</v>
      </c>
      <c r="C1144" s="19">
        <v>2024</v>
      </c>
      <c r="D1144" s="18" t="s">
        <v>753</v>
      </c>
      <c r="E1144" s="20">
        <v>1</v>
      </c>
      <c r="F1144" s="21">
        <v>902.22199999999998</v>
      </c>
      <c r="G1144" s="21">
        <v>375.83800000000002</v>
      </c>
    </row>
    <row r="1145" spans="1:7" ht="10.050000000000001" customHeight="1">
      <c r="A1145" s="18" t="s">
        <v>1730</v>
      </c>
      <c r="B1145" s="18" t="s">
        <v>375</v>
      </c>
      <c r="C1145" s="19">
        <v>2024</v>
      </c>
      <c r="D1145" s="18" t="s">
        <v>753</v>
      </c>
      <c r="E1145" s="20">
        <v>2</v>
      </c>
      <c r="F1145" s="21">
        <v>194.44499999999999</v>
      </c>
      <c r="G1145" s="21">
        <v>351.649</v>
      </c>
    </row>
    <row r="1146" spans="1:7" ht="10.050000000000001" customHeight="1">
      <c r="A1146" s="18" t="s">
        <v>1730</v>
      </c>
      <c r="B1146" s="18" t="s">
        <v>375</v>
      </c>
      <c r="C1146" s="19">
        <v>2024</v>
      </c>
      <c r="D1146" s="18" t="s">
        <v>753</v>
      </c>
      <c r="E1146" s="20">
        <v>3</v>
      </c>
      <c r="F1146" s="21">
        <v>294.31099999999998</v>
      </c>
      <c r="G1146" s="21">
        <v>268.49299999999999</v>
      </c>
    </row>
    <row r="1147" spans="1:7" ht="10.050000000000001" customHeight="1">
      <c r="A1147" s="18" t="s">
        <v>1730</v>
      </c>
      <c r="B1147" s="18" t="s">
        <v>375</v>
      </c>
      <c r="C1147" s="19">
        <v>2024</v>
      </c>
      <c r="D1147" s="18" t="s">
        <v>753</v>
      </c>
      <c r="E1147" s="20">
        <v>4</v>
      </c>
      <c r="F1147" s="21">
        <v>261.94299999999998</v>
      </c>
      <c r="G1147" s="21">
        <v>173.82</v>
      </c>
    </row>
    <row r="1148" spans="1:7" ht="10.050000000000001" customHeight="1">
      <c r="A1148" s="18" t="s">
        <v>1730</v>
      </c>
      <c r="B1148" s="18" t="s">
        <v>375</v>
      </c>
      <c r="C1148" s="19">
        <v>2024</v>
      </c>
      <c r="D1148" s="18" t="s">
        <v>753</v>
      </c>
      <c r="E1148" s="20">
        <v>5</v>
      </c>
      <c r="F1148" s="21">
        <v>173.7</v>
      </c>
      <c r="G1148" s="21">
        <v>222.15</v>
      </c>
    </row>
    <row r="1149" spans="1:7" ht="10.050000000000001" customHeight="1">
      <c r="A1149" s="18" t="s">
        <v>1730</v>
      </c>
      <c r="B1149" s="18" t="s">
        <v>375</v>
      </c>
      <c r="C1149" s="19">
        <v>2024</v>
      </c>
      <c r="D1149" s="18" t="s">
        <v>753</v>
      </c>
      <c r="E1149" s="20">
        <v>6</v>
      </c>
      <c r="F1149" s="21">
        <v>138.173</v>
      </c>
      <c r="G1149" s="21">
        <v>191.47399999999999</v>
      </c>
    </row>
    <row r="1150" spans="1:7" ht="10.050000000000001" customHeight="1">
      <c r="A1150" s="18" t="s">
        <v>1730</v>
      </c>
      <c r="B1150" s="18" t="s">
        <v>375</v>
      </c>
      <c r="C1150" s="19">
        <v>2024</v>
      </c>
      <c r="D1150" s="18" t="s">
        <v>754</v>
      </c>
      <c r="E1150" s="20">
        <v>7</v>
      </c>
      <c r="F1150" s="21">
        <v>138.58600000000001</v>
      </c>
      <c r="G1150" s="21">
        <v>165.31899999999999</v>
      </c>
    </row>
    <row r="1151" spans="1:7" ht="10.050000000000001" customHeight="1">
      <c r="A1151" s="18" t="s">
        <v>1730</v>
      </c>
      <c r="B1151" s="18" t="s">
        <v>375</v>
      </c>
      <c r="C1151" s="19">
        <v>2024</v>
      </c>
      <c r="D1151" s="18" t="s">
        <v>754</v>
      </c>
      <c r="E1151" s="20">
        <v>8</v>
      </c>
      <c r="F1151" s="21">
        <v>138.74700000000001</v>
      </c>
      <c r="G1151" s="21">
        <v>174.68700000000001</v>
      </c>
    </row>
    <row r="1152" spans="1:7" ht="10.050000000000001" customHeight="1">
      <c r="A1152" s="18" t="s">
        <v>1730</v>
      </c>
      <c r="B1152" s="18" t="s">
        <v>375</v>
      </c>
      <c r="C1152" s="19">
        <v>2024</v>
      </c>
      <c r="D1152" s="18" t="s">
        <v>754</v>
      </c>
      <c r="E1152" s="20">
        <v>9</v>
      </c>
      <c r="F1152" s="21">
        <v>176.08699999999999</v>
      </c>
      <c r="G1152" s="21">
        <v>172.101</v>
      </c>
    </row>
    <row r="1153" spans="1:7" ht="10.050000000000001" customHeight="1">
      <c r="A1153" s="18" t="s">
        <v>1730</v>
      </c>
      <c r="B1153" s="18" t="s">
        <v>375</v>
      </c>
      <c r="C1153" s="19">
        <v>2024</v>
      </c>
      <c r="D1153" s="18" t="s">
        <v>754</v>
      </c>
      <c r="E1153" s="20">
        <v>10</v>
      </c>
      <c r="F1153" s="21">
        <v>126.904</v>
      </c>
      <c r="G1153" s="21">
        <v>175.893</v>
      </c>
    </row>
    <row r="1154" spans="1:7" ht="10.050000000000001" customHeight="1">
      <c r="A1154" s="18" t="s">
        <v>1730</v>
      </c>
      <c r="B1154" s="18" t="s">
        <v>375</v>
      </c>
      <c r="C1154" s="19">
        <v>2024</v>
      </c>
      <c r="D1154" s="18" t="s">
        <v>754</v>
      </c>
      <c r="E1154" s="20">
        <v>11</v>
      </c>
      <c r="F1154" s="21">
        <v>171.83099999999999</v>
      </c>
      <c r="G1154" s="21">
        <v>183.905</v>
      </c>
    </row>
    <row r="1155" spans="1:7" ht="10.050000000000001" customHeight="1">
      <c r="A1155" s="18" t="s">
        <v>1730</v>
      </c>
      <c r="B1155" s="18" t="s">
        <v>375</v>
      </c>
      <c r="C1155" s="19">
        <v>2024</v>
      </c>
      <c r="D1155" s="18" t="s">
        <v>754</v>
      </c>
      <c r="E1155" s="20">
        <v>12</v>
      </c>
      <c r="F1155" s="21">
        <v>161.48099999999999</v>
      </c>
      <c r="G1155" s="21">
        <v>143.703</v>
      </c>
    </row>
    <row r="1157" spans="1:7" ht="12" customHeight="1">
      <c r="A1157" s="1027" t="s">
        <v>1731</v>
      </c>
      <c r="B1157" s="1028"/>
      <c r="C1157" s="1028"/>
      <c r="D1157" s="1028"/>
      <c r="E1157" s="1028"/>
      <c r="F1157" s="1028"/>
      <c r="G1157" s="1028"/>
    </row>
    <row r="1158" spans="1:7" ht="12" customHeight="1">
      <c r="A1158" s="1027" t="s">
        <v>1732</v>
      </c>
      <c r="B1158" s="1028"/>
      <c r="C1158" s="1028"/>
      <c r="D1158" s="1028"/>
      <c r="E1158" s="1028"/>
      <c r="F1158" s="1028"/>
      <c r="G1158" s="1028"/>
    </row>
    <row r="1159" spans="1:7" ht="12" customHeight="1">
      <c r="A1159" s="1027" t="s">
        <v>1733</v>
      </c>
      <c r="B1159" s="1028"/>
      <c r="C1159" s="1028"/>
      <c r="D1159" s="1028"/>
      <c r="E1159" s="1028"/>
      <c r="F1159" s="1028"/>
      <c r="G1159" s="1028"/>
    </row>
    <row r="1161" spans="1:7" ht="12" customHeight="1">
      <c r="A1161" s="1027" t="s">
        <v>1731</v>
      </c>
      <c r="B1161" s="1028"/>
      <c r="C1161" s="1028"/>
      <c r="D1161" s="1028"/>
      <c r="E1161" s="1028"/>
      <c r="F1161" s="1028"/>
      <c r="G1161" s="1028"/>
    </row>
    <row r="1162" spans="1:7" ht="12" customHeight="1">
      <c r="A1162" s="1027" t="s">
        <v>1732</v>
      </c>
      <c r="B1162" s="1028"/>
      <c r="C1162" s="1028"/>
      <c r="D1162" s="1028"/>
      <c r="E1162" s="1028"/>
      <c r="F1162" s="1028"/>
      <c r="G1162" s="1028"/>
    </row>
    <row r="1163" spans="1:7" ht="12" customHeight="1">
      <c r="A1163" s="1027" t="s">
        <v>1733</v>
      </c>
      <c r="B1163" s="1028"/>
      <c r="C1163" s="1028"/>
      <c r="D1163" s="1028"/>
      <c r="E1163" s="1028"/>
      <c r="F1163" s="1028"/>
      <c r="G1163" s="1028"/>
    </row>
  </sheetData>
  <autoFilter ref="A5:E1155" xr:uid="{00000000-0009-0000-0000-000035000000}"/>
  <mergeCells count="9">
    <mergeCell ref="A1163:G1163"/>
    <mergeCell ref="A1159:G1159"/>
    <mergeCell ref="A1:G1"/>
    <mergeCell ref="A1162:G1162"/>
    <mergeCell ref="A3:G3"/>
    <mergeCell ref="A2:G2"/>
    <mergeCell ref="A1158:G1158"/>
    <mergeCell ref="A1161:G1161"/>
    <mergeCell ref="A1157:G1157"/>
  </mergeCells>
  <printOptions horizontalCentered="1" verticalCentered="1"/>
  <pageMargins left="0.2" right="0.2" top="0.2" bottom="0.2" header="0" footer="0"/>
  <pageSetup paperSize="9" scale="60"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C000"/>
  </sheetPr>
  <dimension ref="A1:G946"/>
  <sheetViews>
    <sheetView zoomScaleNormal="100" workbookViewId="0">
      <pane xSplit="5" ySplit="5" topLeftCell="F300"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RowHeight="12" customHeight="1"/>
  <cols>
    <col min="1" max="7" width="15.6640625" style="15" bestFit="1" customWidth="1"/>
    <col min="8" max="8" width="11.5546875" style="15" customWidth="1"/>
    <col min="9" max="16384" width="11.5546875" style="15"/>
  </cols>
  <sheetData>
    <row r="1" spans="1:7" ht="39" customHeight="1">
      <c r="A1" s="1031" t="s">
        <v>1724</v>
      </c>
      <c r="B1" s="1028"/>
      <c r="C1" s="1028"/>
      <c r="D1" s="1028"/>
      <c r="E1" s="1028"/>
      <c r="F1" s="1028"/>
      <c r="G1" s="1028"/>
    </row>
    <row r="2" spans="1:7" ht="16.95" customHeight="1">
      <c r="A2" s="1033"/>
      <c r="B2" s="1028"/>
      <c r="C2" s="1028"/>
      <c r="D2" s="1028"/>
      <c r="E2" s="1028"/>
      <c r="F2" s="1028"/>
      <c r="G2" s="1028"/>
    </row>
    <row r="3" spans="1:7" ht="12" customHeight="1">
      <c r="A3" s="1032" t="s">
        <v>1725</v>
      </c>
      <c r="B3" s="1028"/>
      <c r="C3" s="1028"/>
      <c r="D3" s="1028"/>
      <c r="E3" s="1028"/>
      <c r="F3" s="1028"/>
      <c r="G3" s="1028"/>
    </row>
    <row r="5" spans="1:7" ht="30" customHeight="1">
      <c r="A5" s="22" t="s">
        <v>1726</v>
      </c>
      <c r="B5" s="22" t="s">
        <v>1727</v>
      </c>
      <c r="C5" s="22" t="s">
        <v>1693</v>
      </c>
      <c r="D5" s="22" t="s">
        <v>1694</v>
      </c>
      <c r="E5" s="22" t="s">
        <v>1695</v>
      </c>
      <c r="F5" s="22" t="s">
        <v>1728</v>
      </c>
      <c r="G5" s="22" t="s">
        <v>1729</v>
      </c>
    </row>
    <row r="6" spans="1:7" ht="10.050000000000001" customHeight="1">
      <c r="A6" s="18" t="s">
        <v>1734</v>
      </c>
      <c r="B6" s="18" t="s">
        <v>445</v>
      </c>
      <c r="C6" s="19">
        <v>2000</v>
      </c>
      <c r="D6" s="18" t="s">
        <v>1706</v>
      </c>
      <c r="E6" s="20">
        <v>7</v>
      </c>
      <c r="F6" s="21">
        <v>241.4</v>
      </c>
      <c r="G6" s="21">
        <v>517.70000000000005</v>
      </c>
    </row>
    <row r="7" spans="1:7" ht="10.050000000000001" customHeight="1">
      <c r="A7" s="18" t="s">
        <v>1734</v>
      </c>
      <c r="B7" s="18" t="s">
        <v>445</v>
      </c>
      <c r="C7" s="19">
        <v>2000</v>
      </c>
      <c r="D7" s="18" t="s">
        <v>1706</v>
      </c>
      <c r="E7" s="20">
        <v>8</v>
      </c>
      <c r="F7" s="21">
        <v>222.9</v>
      </c>
      <c r="G7" s="21">
        <v>555.1</v>
      </c>
    </row>
    <row r="8" spans="1:7" ht="10.050000000000001" customHeight="1">
      <c r="A8" s="18" t="s">
        <v>1734</v>
      </c>
      <c r="B8" s="18" t="s">
        <v>445</v>
      </c>
      <c r="C8" s="19">
        <v>2000</v>
      </c>
      <c r="D8" s="18" t="s">
        <v>1706</v>
      </c>
      <c r="E8" s="20">
        <v>9</v>
      </c>
      <c r="F8" s="21">
        <v>226.7</v>
      </c>
      <c r="G8" s="21">
        <v>558.70000000000005</v>
      </c>
    </row>
    <row r="9" spans="1:7" ht="10.050000000000001" customHeight="1">
      <c r="A9" s="18" t="s">
        <v>1734</v>
      </c>
      <c r="B9" s="18" t="s">
        <v>445</v>
      </c>
      <c r="C9" s="19">
        <v>2000</v>
      </c>
      <c r="D9" s="18" t="s">
        <v>1706</v>
      </c>
      <c r="E9" s="20">
        <v>10</v>
      </c>
      <c r="F9" s="21">
        <v>219.9</v>
      </c>
      <c r="G9" s="21">
        <v>817.6</v>
      </c>
    </row>
    <row r="10" spans="1:7" ht="10.050000000000001" customHeight="1">
      <c r="A10" s="18" t="s">
        <v>1734</v>
      </c>
      <c r="B10" s="18" t="s">
        <v>445</v>
      </c>
      <c r="C10" s="19">
        <v>2000</v>
      </c>
      <c r="D10" s="18" t="s">
        <v>1706</v>
      </c>
      <c r="E10" s="20">
        <v>11</v>
      </c>
      <c r="F10" s="21">
        <v>237.6</v>
      </c>
      <c r="G10" s="21">
        <v>788.7</v>
      </c>
    </row>
    <row r="11" spans="1:7" ht="10.050000000000001" customHeight="1">
      <c r="A11" s="18" t="s">
        <v>1734</v>
      </c>
      <c r="B11" s="18" t="s">
        <v>445</v>
      </c>
      <c r="C11" s="19">
        <v>2000</v>
      </c>
      <c r="D11" s="18" t="s">
        <v>1706</v>
      </c>
      <c r="E11" s="20">
        <v>12</v>
      </c>
      <c r="F11" s="21">
        <v>303.39999999999998</v>
      </c>
      <c r="G11" s="21">
        <v>771.5</v>
      </c>
    </row>
    <row r="12" spans="1:7" ht="10.050000000000001" customHeight="1">
      <c r="A12" s="18" t="s">
        <v>1734</v>
      </c>
      <c r="B12" s="18" t="s">
        <v>445</v>
      </c>
      <c r="C12" s="19">
        <v>2001</v>
      </c>
      <c r="D12" s="18" t="s">
        <v>1706</v>
      </c>
      <c r="E12" s="20">
        <v>1</v>
      </c>
      <c r="F12" s="21">
        <v>394.2</v>
      </c>
      <c r="G12" s="21">
        <v>929.1</v>
      </c>
    </row>
    <row r="13" spans="1:7" ht="10.050000000000001" customHeight="1">
      <c r="A13" s="18" t="s">
        <v>1734</v>
      </c>
      <c r="B13" s="18" t="s">
        <v>445</v>
      </c>
      <c r="C13" s="19">
        <v>2001</v>
      </c>
      <c r="D13" s="18" t="s">
        <v>1706</v>
      </c>
      <c r="E13" s="20">
        <v>2</v>
      </c>
      <c r="F13" s="21">
        <v>404</v>
      </c>
      <c r="G13" s="21">
        <v>938</v>
      </c>
    </row>
    <row r="14" spans="1:7" ht="10.050000000000001" customHeight="1">
      <c r="A14" s="18" t="s">
        <v>1734</v>
      </c>
      <c r="B14" s="18" t="s">
        <v>445</v>
      </c>
      <c r="C14" s="19">
        <v>2001</v>
      </c>
      <c r="D14" s="18" t="s">
        <v>1706</v>
      </c>
      <c r="E14" s="20">
        <v>3</v>
      </c>
      <c r="F14" s="21">
        <v>388.2</v>
      </c>
      <c r="G14" s="21">
        <v>637.1</v>
      </c>
    </row>
    <row r="15" spans="1:7" ht="10.050000000000001" customHeight="1">
      <c r="A15" s="18" t="s">
        <v>1734</v>
      </c>
      <c r="B15" s="18" t="s">
        <v>445</v>
      </c>
      <c r="C15" s="19">
        <v>2001</v>
      </c>
      <c r="D15" s="18" t="s">
        <v>1706</v>
      </c>
      <c r="E15" s="20">
        <v>4</v>
      </c>
      <c r="F15" s="21">
        <v>326.89999999999998</v>
      </c>
      <c r="G15" s="21">
        <v>590.29999999999995</v>
      </c>
    </row>
    <row r="16" spans="1:7" ht="10.050000000000001" customHeight="1">
      <c r="A16" s="18" t="s">
        <v>1734</v>
      </c>
      <c r="B16" s="18" t="s">
        <v>445</v>
      </c>
      <c r="C16" s="19">
        <v>2001</v>
      </c>
      <c r="D16" s="18" t="s">
        <v>1706</v>
      </c>
      <c r="E16" s="20">
        <v>5</v>
      </c>
      <c r="F16" s="21">
        <v>391.8</v>
      </c>
      <c r="G16" s="21">
        <v>478</v>
      </c>
    </row>
    <row r="17" spans="1:7" ht="10.050000000000001" customHeight="1">
      <c r="A17" s="18" t="s">
        <v>1734</v>
      </c>
      <c r="B17" s="18" t="s">
        <v>445</v>
      </c>
      <c r="C17" s="19">
        <v>2001</v>
      </c>
      <c r="D17" s="18" t="s">
        <v>1706</v>
      </c>
      <c r="E17" s="20">
        <v>6</v>
      </c>
      <c r="F17" s="21">
        <v>552.79999999999995</v>
      </c>
      <c r="G17" s="21">
        <v>390.4</v>
      </c>
    </row>
    <row r="18" spans="1:7" ht="10.050000000000001" customHeight="1">
      <c r="A18" s="18" t="s">
        <v>1734</v>
      </c>
      <c r="B18" s="18" t="s">
        <v>445</v>
      </c>
      <c r="C18" s="19">
        <v>2001</v>
      </c>
      <c r="D18" s="18" t="s">
        <v>1708</v>
      </c>
      <c r="E18" s="20">
        <v>7</v>
      </c>
      <c r="F18" s="21">
        <v>405.9</v>
      </c>
      <c r="G18" s="21">
        <v>920.4</v>
      </c>
    </row>
    <row r="19" spans="1:7" ht="10.050000000000001" customHeight="1">
      <c r="A19" s="18" t="s">
        <v>1734</v>
      </c>
      <c r="B19" s="18" t="s">
        <v>445</v>
      </c>
      <c r="C19" s="19">
        <v>2001</v>
      </c>
      <c r="D19" s="18" t="s">
        <v>1708</v>
      </c>
      <c r="E19" s="20">
        <v>8</v>
      </c>
      <c r="F19" s="21">
        <v>415.7</v>
      </c>
      <c r="G19" s="21">
        <v>1292.5999999999999</v>
      </c>
    </row>
    <row r="20" spans="1:7" ht="10.050000000000001" customHeight="1">
      <c r="A20" s="18" t="s">
        <v>1734</v>
      </c>
      <c r="B20" s="18" t="s">
        <v>445</v>
      </c>
      <c r="C20" s="19">
        <v>2001</v>
      </c>
      <c r="D20" s="18" t="s">
        <v>1708</v>
      </c>
      <c r="E20" s="20">
        <v>9</v>
      </c>
      <c r="F20" s="21">
        <v>528.1</v>
      </c>
      <c r="G20" s="21">
        <v>1274.5</v>
      </c>
    </row>
    <row r="21" spans="1:7" ht="10.050000000000001" customHeight="1">
      <c r="A21" s="18" t="s">
        <v>1734</v>
      </c>
      <c r="B21" s="18" t="s">
        <v>445</v>
      </c>
      <c r="C21" s="19">
        <v>2001</v>
      </c>
      <c r="D21" s="18" t="s">
        <v>1708</v>
      </c>
      <c r="E21" s="20">
        <v>10</v>
      </c>
      <c r="F21" s="21">
        <v>252.2</v>
      </c>
      <c r="G21" s="21">
        <v>1308.5999999999999</v>
      </c>
    </row>
    <row r="22" spans="1:7" ht="10.050000000000001" customHeight="1">
      <c r="A22" s="18" t="s">
        <v>1734</v>
      </c>
      <c r="B22" s="18" t="s">
        <v>445</v>
      </c>
      <c r="C22" s="19">
        <v>2001</v>
      </c>
      <c r="D22" s="18" t="s">
        <v>1708</v>
      </c>
      <c r="E22" s="20">
        <v>11</v>
      </c>
      <c r="F22" s="21">
        <v>710.1</v>
      </c>
      <c r="G22" s="21">
        <v>1143.2</v>
      </c>
    </row>
    <row r="23" spans="1:7" ht="10.050000000000001" customHeight="1">
      <c r="A23" s="18" t="s">
        <v>1734</v>
      </c>
      <c r="B23" s="18" t="s">
        <v>445</v>
      </c>
      <c r="C23" s="19">
        <v>2001</v>
      </c>
      <c r="D23" s="18" t="s">
        <v>1708</v>
      </c>
      <c r="E23" s="20">
        <v>12</v>
      </c>
      <c r="F23" s="21">
        <v>382.6</v>
      </c>
      <c r="G23" s="21">
        <v>1246.5</v>
      </c>
    </row>
    <row r="24" spans="1:7" ht="10.050000000000001" customHeight="1">
      <c r="A24" s="18" t="s">
        <v>1734</v>
      </c>
      <c r="B24" s="18" t="s">
        <v>445</v>
      </c>
      <c r="C24" s="19">
        <v>2002</v>
      </c>
      <c r="D24" s="18" t="s">
        <v>1708</v>
      </c>
      <c r="E24" s="20">
        <v>1</v>
      </c>
      <c r="F24" s="21">
        <v>580.20000000000005</v>
      </c>
      <c r="G24" s="21">
        <v>1138.3</v>
      </c>
    </row>
    <row r="25" spans="1:7" ht="10.050000000000001" customHeight="1">
      <c r="A25" s="18" t="s">
        <v>1734</v>
      </c>
      <c r="B25" s="18" t="s">
        <v>445</v>
      </c>
      <c r="C25" s="19">
        <v>2002</v>
      </c>
      <c r="D25" s="18" t="s">
        <v>1708</v>
      </c>
      <c r="E25" s="20">
        <v>2</v>
      </c>
      <c r="F25" s="21">
        <v>482.2</v>
      </c>
      <c r="G25" s="21">
        <v>953.8</v>
      </c>
    </row>
    <row r="26" spans="1:7" ht="10.050000000000001" customHeight="1">
      <c r="A26" s="18" t="s">
        <v>1734</v>
      </c>
      <c r="B26" s="18" t="s">
        <v>445</v>
      </c>
      <c r="C26" s="19">
        <v>2002</v>
      </c>
      <c r="D26" s="18" t="s">
        <v>1708</v>
      </c>
      <c r="E26" s="20">
        <v>3</v>
      </c>
      <c r="F26" s="21">
        <v>625.6</v>
      </c>
      <c r="G26" s="21">
        <v>854.1</v>
      </c>
    </row>
    <row r="27" spans="1:7" ht="10.050000000000001" customHeight="1">
      <c r="A27" s="18" t="s">
        <v>1734</v>
      </c>
      <c r="B27" s="18" t="s">
        <v>445</v>
      </c>
      <c r="C27" s="19">
        <v>2002</v>
      </c>
      <c r="D27" s="18" t="s">
        <v>1708</v>
      </c>
      <c r="E27" s="20">
        <v>4</v>
      </c>
      <c r="F27" s="21">
        <v>651</v>
      </c>
      <c r="G27" s="21">
        <v>724.2</v>
      </c>
    </row>
    <row r="28" spans="1:7" ht="10.050000000000001" customHeight="1">
      <c r="A28" s="18" t="s">
        <v>1734</v>
      </c>
      <c r="B28" s="18" t="s">
        <v>445</v>
      </c>
      <c r="C28" s="19">
        <v>2002</v>
      </c>
      <c r="D28" s="18" t="s">
        <v>1708</v>
      </c>
      <c r="E28" s="20">
        <v>5</v>
      </c>
      <c r="F28" s="21">
        <v>697.5</v>
      </c>
      <c r="G28" s="21">
        <v>535.70000000000005</v>
      </c>
    </row>
    <row r="29" spans="1:7" ht="10.050000000000001" customHeight="1">
      <c r="A29" s="18" t="s">
        <v>1734</v>
      </c>
      <c r="B29" s="18" t="s">
        <v>445</v>
      </c>
      <c r="C29" s="19">
        <v>2002</v>
      </c>
      <c r="D29" s="18" t="s">
        <v>1708</v>
      </c>
      <c r="E29" s="20">
        <v>6</v>
      </c>
      <c r="F29" s="21">
        <v>487.7</v>
      </c>
      <c r="G29" s="21">
        <v>864</v>
      </c>
    </row>
    <row r="30" spans="1:7" ht="10.050000000000001" customHeight="1">
      <c r="A30" s="18" t="s">
        <v>1734</v>
      </c>
      <c r="B30" s="18" t="s">
        <v>445</v>
      </c>
      <c r="C30" s="19">
        <v>2002</v>
      </c>
      <c r="D30" s="18" t="s">
        <v>1709</v>
      </c>
      <c r="E30" s="20">
        <v>7</v>
      </c>
      <c r="F30" s="21">
        <v>499.7</v>
      </c>
      <c r="G30" s="21">
        <v>1088.5999999999999</v>
      </c>
    </row>
    <row r="31" spans="1:7" ht="10.050000000000001" customHeight="1">
      <c r="A31" s="18" t="s">
        <v>1734</v>
      </c>
      <c r="B31" s="18" t="s">
        <v>445</v>
      </c>
      <c r="C31" s="19">
        <v>2002</v>
      </c>
      <c r="D31" s="18" t="s">
        <v>1709</v>
      </c>
      <c r="E31" s="20">
        <v>8</v>
      </c>
      <c r="F31" s="21">
        <v>756.3</v>
      </c>
      <c r="G31" s="21">
        <v>1547.3</v>
      </c>
    </row>
    <row r="32" spans="1:7" ht="10.050000000000001" customHeight="1">
      <c r="A32" s="18" t="s">
        <v>1734</v>
      </c>
      <c r="B32" s="18" t="s">
        <v>445</v>
      </c>
      <c r="C32" s="19">
        <v>2002</v>
      </c>
      <c r="D32" s="18" t="s">
        <v>1709</v>
      </c>
      <c r="E32" s="20">
        <v>9</v>
      </c>
      <c r="F32" s="21">
        <v>4736</v>
      </c>
      <c r="G32" s="21">
        <v>2792.9</v>
      </c>
    </row>
    <row r="33" spans="1:7" ht="10.050000000000001" customHeight="1">
      <c r="A33" s="18" t="s">
        <v>1734</v>
      </c>
      <c r="B33" s="18" t="s">
        <v>445</v>
      </c>
      <c r="C33" s="19">
        <v>2002</v>
      </c>
      <c r="D33" s="18" t="s">
        <v>1709</v>
      </c>
      <c r="E33" s="20">
        <v>10</v>
      </c>
      <c r="F33" s="21">
        <v>4916.8</v>
      </c>
      <c r="G33" s="21">
        <v>3654.5</v>
      </c>
    </row>
    <row r="34" spans="1:7" ht="10.050000000000001" customHeight="1">
      <c r="A34" s="18" t="s">
        <v>1734</v>
      </c>
      <c r="B34" s="18" t="s">
        <v>445</v>
      </c>
      <c r="C34" s="19">
        <v>2002</v>
      </c>
      <c r="D34" s="18" t="s">
        <v>1709</v>
      </c>
      <c r="E34" s="20">
        <v>11</v>
      </c>
      <c r="F34" s="21">
        <v>3924.8</v>
      </c>
      <c r="G34" s="21">
        <v>2707.5</v>
      </c>
    </row>
    <row r="35" spans="1:7" ht="10.050000000000001" customHeight="1">
      <c r="A35" s="18" t="s">
        <v>1734</v>
      </c>
      <c r="B35" s="18" t="s">
        <v>445</v>
      </c>
      <c r="C35" s="19">
        <v>2002</v>
      </c>
      <c r="D35" s="18" t="s">
        <v>1709</v>
      </c>
      <c r="E35" s="20">
        <v>12</v>
      </c>
      <c r="F35" s="21">
        <v>4910.6000000000004</v>
      </c>
      <c r="G35" s="21">
        <v>5324.9</v>
      </c>
    </row>
    <row r="36" spans="1:7" ht="10.050000000000001" customHeight="1">
      <c r="A36" s="18" t="s">
        <v>1734</v>
      </c>
      <c r="B36" s="18" t="s">
        <v>445</v>
      </c>
      <c r="C36" s="19">
        <v>2003</v>
      </c>
      <c r="D36" s="18" t="s">
        <v>1709</v>
      </c>
      <c r="E36" s="20">
        <v>1</v>
      </c>
      <c r="F36" s="21">
        <v>5864</v>
      </c>
      <c r="G36" s="21">
        <v>5548.4</v>
      </c>
    </row>
    <row r="37" spans="1:7" ht="10.050000000000001" customHeight="1">
      <c r="A37" s="18" t="s">
        <v>1734</v>
      </c>
      <c r="B37" s="18" t="s">
        <v>445</v>
      </c>
      <c r="C37" s="19">
        <v>2003</v>
      </c>
      <c r="D37" s="18" t="s">
        <v>1709</v>
      </c>
      <c r="E37" s="20">
        <v>2</v>
      </c>
      <c r="F37" s="21">
        <v>5199.3999999999996</v>
      </c>
      <c r="G37" s="21">
        <v>3725.7</v>
      </c>
    </row>
    <row r="38" spans="1:7" ht="10.050000000000001" customHeight="1">
      <c r="A38" s="18" t="s">
        <v>1734</v>
      </c>
      <c r="B38" s="18" t="s">
        <v>445</v>
      </c>
      <c r="C38" s="19">
        <v>2003</v>
      </c>
      <c r="D38" s="18" t="s">
        <v>1709</v>
      </c>
      <c r="E38" s="20">
        <v>3</v>
      </c>
      <c r="F38" s="21">
        <v>3570.4</v>
      </c>
      <c r="G38" s="21">
        <v>3327.2</v>
      </c>
    </row>
    <row r="39" spans="1:7" ht="10.050000000000001" customHeight="1">
      <c r="A39" s="18" t="s">
        <v>1734</v>
      </c>
      <c r="B39" s="18" t="s">
        <v>445</v>
      </c>
      <c r="C39" s="19">
        <v>2003</v>
      </c>
      <c r="D39" s="18" t="s">
        <v>1709</v>
      </c>
      <c r="E39" s="20">
        <v>4</v>
      </c>
      <c r="F39" s="21">
        <v>2742.4</v>
      </c>
      <c r="G39" s="21">
        <v>1438.8</v>
      </c>
    </row>
    <row r="40" spans="1:7" ht="10.050000000000001" customHeight="1">
      <c r="A40" s="18" t="s">
        <v>1734</v>
      </c>
      <c r="B40" s="18" t="s">
        <v>445</v>
      </c>
      <c r="C40" s="19">
        <v>2003</v>
      </c>
      <c r="D40" s="18" t="s">
        <v>1709</v>
      </c>
      <c r="E40" s="20">
        <v>5</v>
      </c>
      <c r="F40" s="21">
        <v>909.5</v>
      </c>
      <c r="G40" s="21">
        <v>1260.3</v>
      </c>
    </row>
    <row r="41" spans="1:7" ht="10.050000000000001" customHeight="1">
      <c r="A41" s="18" t="s">
        <v>1734</v>
      </c>
      <c r="B41" s="18" t="s">
        <v>445</v>
      </c>
      <c r="C41" s="19">
        <v>2003</v>
      </c>
      <c r="D41" s="18" t="s">
        <v>1709</v>
      </c>
      <c r="E41" s="20">
        <v>6</v>
      </c>
      <c r="F41" s="21">
        <v>637.79999999999995</v>
      </c>
      <c r="G41" s="21">
        <v>1329.9</v>
      </c>
    </row>
    <row r="42" spans="1:7" ht="10.050000000000001" customHeight="1">
      <c r="A42" s="18" t="s">
        <v>1734</v>
      </c>
      <c r="B42" s="18" t="s">
        <v>445</v>
      </c>
      <c r="C42" s="19">
        <v>2003</v>
      </c>
      <c r="D42" s="18" t="s">
        <v>1707</v>
      </c>
      <c r="E42" s="20">
        <v>7</v>
      </c>
      <c r="F42" s="21">
        <v>719.8</v>
      </c>
      <c r="G42" s="21">
        <v>1068.0999999999999</v>
      </c>
    </row>
    <row r="43" spans="1:7" ht="10.050000000000001" customHeight="1">
      <c r="A43" s="18" t="s">
        <v>1734</v>
      </c>
      <c r="B43" s="18" t="s">
        <v>445</v>
      </c>
      <c r="C43" s="19">
        <v>2003</v>
      </c>
      <c r="D43" s="18" t="s">
        <v>1707</v>
      </c>
      <c r="E43" s="20">
        <v>8</v>
      </c>
      <c r="F43" s="21">
        <v>619</v>
      </c>
      <c r="G43" s="21">
        <v>932.7</v>
      </c>
    </row>
    <row r="44" spans="1:7" ht="10.050000000000001" customHeight="1">
      <c r="A44" s="18" t="s">
        <v>1734</v>
      </c>
      <c r="B44" s="18" t="s">
        <v>445</v>
      </c>
      <c r="C44" s="19">
        <v>2003</v>
      </c>
      <c r="D44" s="18" t="s">
        <v>1707</v>
      </c>
      <c r="E44" s="20">
        <v>9</v>
      </c>
      <c r="F44" s="21">
        <v>477.3</v>
      </c>
      <c r="G44" s="21">
        <v>811.7</v>
      </c>
    </row>
    <row r="45" spans="1:7" ht="10.050000000000001" customHeight="1">
      <c r="A45" s="18" t="s">
        <v>1734</v>
      </c>
      <c r="B45" s="18" t="s">
        <v>445</v>
      </c>
      <c r="C45" s="19">
        <v>2003</v>
      </c>
      <c r="D45" s="18" t="s">
        <v>1707</v>
      </c>
      <c r="E45" s="20">
        <v>10</v>
      </c>
      <c r="F45" s="21">
        <v>591.20000000000005</v>
      </c>
      <c r="G45" s="21">
        <v>582.29999999999995</v>
      </c>
    </row>
    <row r="46" spans="1:7" ht="10.050000000000001" customHeight="1">
      <c r="A46" s="18" t="s">
        <v>1734</v>
      </c>
      <c r="B46" s="18" t="s">
        <v>445</v>
      </c>
      <c r="C46" s="19">
        <v>2003</v>
      </c>
      <c r="D46" s="18" t="s">
        <v>1707</v>
      </c>
      <c r="E46" s="20">
        <v>11</v>
      </c>
      <c r="F46" s="21">
        <v>726</v>
      </c>
      <c r="G46" s="21">
        <v>543.6</v>
      </c>
    </row>
    <row r="47" spans="1:7" ht="10.050000000000001" customHeight="1">
      <c r="A47" s="18" t="s">
        <v>1734</v>
      </c>
      <c r="B47" s="18" t="s">
        <v>445</v>
      </c>
      <c r="C47" s="19">
        <v>2003</v>
      </c>
      <c r="D47" s="18" t="s">
        <v>1707</v>
      </c>
      <c r="E47" s="20">
        <v>12</v>
      </c>
      <c r="F47" s="21">
        <v>782.4</v>
      </c>
      <c r="G47" s="21">
        <v>557.20000000000005</v>
      </c>
    </row>
    <row r="48" spans="1:7" ht="10.050000000000001" customHeight="1">
      <c r="A48" s="18" t="s">
        <v>1734</v>
      </c>
      <c r="B48" s="18" t="s">
        <v>445</v>
      </c>
      <c r="C48" s="19">
        <v>2004</v>
      </c>
      <c r="D48" s="18" t="s">
        <v>1707</v>
      </c>
      <c r="E48" s="20">
        <v>1</v>
      </c>
      <c r="F48" s="21">
        <v>903.4</v>
      </c>
      <c r="G48" s="21">
        <v>614.20000000000005</v>
      </c>
    </row>
    <row r="49" spans="1:7" ht="10.050000000000001" customHeight="1">
      <c r="A49" s="18" t="s">
        <v>1734</v>
      </c>
      <c r="B49" s="18" t="s">
        <v>445</v>
      </c>
      <c r="C49" s="19">
        <v>2004</v>
      </c>
      <c r="D49" s="18" t="s">
        <v>1707</v>
      </c>
      <c r="E49" s="20">
        <v>2</v>
      </c>
      <c r="F49" s="21">
        <v>939.5</v>
      </c>
      <c r="G49" s="21">
        <v>465.2</v>
      </c>
    </row>
    <row r="50" spans="1:7" ht="10.050000000000001" customHeight="1">
      <c r="A50" s="18" t="s">
        <v>1734</v>
      </c>
      <c r="B50" s="18" t="s">
        <v>445</v>
      </c>
      <c r="C50" s="19">
        <v>2004</v>
      </c>
      <c r="D50" s="18" t="s">
        <v>1707</v>
      </c>
      <c r="E50" s="20">
        <v>3</v>
      </c>
      <c r="F50" s="21">
        <v>1044.9000000000001</v>
      </c>
      <c r="G50" s="21">
        <v>464.4</v>
      </c>
    </row>
    <row r="51" spans="1:7" ht="10.050000000000001" customHeight="1">
      <c r="A51" s="18" t="s">
        <v>1734</v>
      </c>
      <c r="B51" s="18" t="s">
        <v>445</v>
      </c>
      <c r="C51" s="19">
        <v>2004</v>
      </c>
      <c r="D51" s="18" t="s">
        <v>1707</v>
      </c>
      <c r="E51" s="20">
        <v>4</v>
      </c>
      <c r="F51" s="21">
        <v>758.8</v>
      </c>
      <c r="G51" s="21">
        <v>545.9</v>
      </c>
    </row>
    <row r="52" spans="1:7" ht="10.050000000000001" customHeight="1">
      <c r="A52" s="18" t="s">
        <v>1734</v>
      </c>
      <c r="B52" s="18" t="s">
        <v>445</v>
      </c>
      <c r="C52" s="19">
        <v>2004</v>
      </c>
      <c r="D52" s="18" t="s">
        <v>1707</v>
      </c>
      <c r="E52" s="20">
        <v>5</v>
      </c>
      <c r="F52" s="21">
        <v>627.20000000000005</v>
      </c>
      <c r="G52" s="21">
        <v>382.1</v>
      </c>
    </row>
    <row r="53" spans="1:7" ht="10.050000000000001" customHeight="1">
      <c r="A53" s="18" t="s">
        <v>1734</v>
      </c>
      <c r="B53" s="18" t="s">
        <v>445</v>
      </c>
      <c r="C53" s="19">
        <v>2004</v>
      </c>
      <c r="D53" s="18" t="s">
        <v>1707</v>
      </c>
      <c r="E53" s="20">
        <v>6</v>
      </c>
      <c r="F53" s="21">
        <v>707</v>
      </c>
      <c r="G53" s="21">
        <v>359.7</v>
      </c>
    </row>
    <row r="54" spans="1:7" ht="10.050000000000001" customHeight="1">
      <c r="A54" s="18" t="s">
        <v>1734</v>
      </c>
      <c r="B54" s="18" t="s">
        <v>445</v>
      </c>
      <c r="C54" s="19">
        <v>2004</v>
      </c>
      <c r="D54" s="18" t="s">
        <v>1710</v>
      </c>
      <c r="E54" s="20">
        <v>7</v>
      </c>
      <c r="F54" s="21">
        <v>1150.2</v>
      </c>
      <c r="G54" s="21">
        <v>448.1</v>
      </c>
    </row>
    <row r="55" spans="1:7" ht="10.050000000000001" customHeight="1">
      <c r="A55" s="18" t="s">
        <v>1734</v>
      </c>
      <c r="B55" s="18" t="s">
        <v>445</v>
      </c>
      <c r="C55" s="19">
        <v>2004</v>
      </c>
      <c r="D55" s="18" t="s">
        <v>1710</v>
      </c>
      <c r="E55" s="20">
        <v>8</v>
      </c>
      <c r="F55" s="21">
        <v>1153</v>
      </c>
      <c r="G55" s="21">
        <v>602.1</v>
      </c>
    </row>
    <row r="56" spans="1:7" ht="10.050000000000001" customHeight="1">
      <c r="A56" s="18" t="s">
        <v>1734</v>
      </c>
      <c r="B56" s="18" t="s">
        <v>445</v>
      </c>
      <c r="C56" s="19">
        <v>2004</v>
      </c>
      <c r="D56" s="18" t="s">
        <v>1710</v>
      </c>
      <c r="E56" s="20">
        <v>9</v>
      </c>
      <c r="F56" s="21">
        <v>1220.5</v>
      </c>
      <c r="G56" s="21">
        <v>794.7</v>
      </c>
    </row>
    <row r="57" spans="1:7" ht="10.050000000000001" customHeight="1">
      <c r="A57" s="18" t="s">
        <v>1734</v>
      </c>
      <c r="B57" s="18" t="s">
        <v>445</v>
      </c>
      <c r="C57" s="19">
        <v>2004</v>
      </c>
      <c r="D57" s="18" t="s">
        <v>1710</v>
      </c>
      <c r="E57" s="20">
        <v>10</v>
      </c>
      <c r="F57" s="21">
        <v>921.8</v>
      </c>
      <c r="G57" s="21">
        <v>796.2</v>
      </c>
    </row>
    <row r="58" spans="1:7" ht="10.050000000000001" customHeight="1">
      <c r="A58" s="18" t="s">
        <v>1734</v>
      </c>
      <c r="B58" s="18" t="s">
        <v>445</v>
      </c>
      <c r="C58" s="19">
        <v>2004</v>
      </c>
      <c r="D58" s="18" t="s">
        <v>1710</v>
      </c>
      <c r="E58" s="20">
        <v>11</v>
      </c>
      <c r="F58" s="21">
        <v>1096.7</v>
      </c>
      <c r="G58" s="21">
        <v>732.5</v>
      </c>
    </row>
    <row r="59" spans="1:7" ht="10.050000000000001" customHeight="1">
      <c r="A59" s="18" t="s">
        <v>1734</v>
      </c>
      <c r="B59" s="18" t="s">
        <v>445</v>
      </c>
      <c r="C59" s="19">
        <v>2004</v>
      </c>
      <c r="D59" s="18" t="s">
        <v>1710</v>
      </c>
      <c r="E59" s="20">
        <v>12</v>
      </c>
      <c r="F59" s="21">
        <v>975.5</v>
      </c>
      <c r="G59" s="21">
        <v>727.3</v>
      </c>
    </row>
    <row r="60" spans="1:7" ht="10.050000000000001" customHeight="1">
      <c r="A60" s="18" t="s">
        <v>1734</v>
      </c>
      <c r="B60" s="18" t="s">
        <v>445</v>
      </c>
      <c r="C60" s="19">
        <v>2005</v>
      </c>
      <c r="D60" s="18" t="s">
        <v>1710</v>
      </c>
      <c r="E60" s="20">
        <v>1</v>
      </c>
      <c r="F60" s="21">
        <v>936.2</v>
      </c>
      <c r="G60" s="21">
        <v>917.7</v>
      </c>
    </row>
    <row r="61" spans="1:7" ht="10.050000000000001" customHeight="1">
      <c r="A61" s="18" t="s">
        <v>1734</v>
      </c>
      <c r="B61" s="18" t="s">
        <v>445</v>
      </c>
      <c r="C61" s="19">
        <v>2005</v>
      </c>
      <c r="D61" s="18" t="s">
        <v>1710</v>
      </c>
      <c r="E61" s="20">
        <v>2</v>
      </c>
      <c r="F61" s="21">
        <v>939.8</v>
      </c>
      <c r="G61" s="21">
        <v>634.70000000000005</v>
      </c>
    </row>
    <row r="62" spans="1:7" ht="10.050000000000001" customHeight="1">
      <c r="A62" s="18" t="s">
        <v>1734</v>
      </c>
      <c r="B62" s="18" t="s">
        <v>445</v>
      </c>
      <c r="C62" s="19">
        <v>2005</v>
      </c>
      <c r="D62" s="18" t="s">
        <v>1710</v>
      </c>
      <c r="E62" s="20">
        <v>3</v>
      </c>
      <c r="F62" s="21">
        <v>893.6</v>
      </c>
      <c r="G62" s="21">
        <v>601</v>
      </c>
    </row>
    <row r="63" spans="1:7" ht="10.050000000000001" customHeight="1">
      <c r="A63" s="18" t="s">
        <v>1734</v>
      </c>
      <c r="B63" s="18" t="s">
        <v>445</v>
      </c>
      <c r="C63" s="19">
        <v>2005</v>
      </c>
      <c r="D63" s="18" t="s">
        <v>1710</v>
      </c>
      <c r="E63" s="20">
        <v>4</v>
      </c>
      <c r="F63" s="21">
        <v>665.8</v>
      </c>
      <c r="G63" s="21">
        <v>684.4</v>
      </c>
    </row>
    <row r="64" spans="1:7" ht="10.050000000000001" customHeight="1">
      <c r="A64" s="18" t="s">
        <v>1734</v>
      </c>
      <c r="B64" s="18" t="s">
        <v>445</v>
      </c>
      <c r="C64" s="19">
        <v>2005</v>
      </c>
      <c r="D64" s="18" t="s">
        <v>1710</v>
      </c>
      <c r="E64" s="20">
        <v>5</v>
      </c>
      <c r="F64" s="21">
        <v>907.1</v>
      </c>
      <c r="G64" s="21">
        <v>811.4</v>
      </c>
    </row>
    <row r="65" spans="1:7" ht="10.050000000000001" customHeight="1">
      <c r="A65" s="18" t="s">
        <v>1734</v>
      </c>
      <c r="B65" s="18" t="s">
        <v>445</v>
      </c>
      <c r="C65" s="19">
        <v>2005</v>
      </c>
      <c r="D65" s="18" t="s">
        <v>1710</v>
      </c>
      <c r="E65" s="20">
        <v>6</v>
      </c>
      <c r="F65" s="21">
        <v>805</v>
      </c>
      <c r="G65" s="21">
        <v>970.3</v>
      </c>
    </row>
    <row r="66" spans="1:7" ht="10.050000000000001" customHeight="1">
      <c r="A66" s="18" t="s">
        <v>1734</v>
      </c>
      <c r="B66" s="18" t="s">
        <v>445</v>
      </c>
      <c r="C66" s="19">
        <v>2005</v>
      </c>
      <c r="D66" s="18" t="s">
        <v>1711</v>
      </c>
      <c r="E66" s="20">
        <v>7</v>
      </c>
      <c r="F66" s="21">
        <v>793.1</v>
      </c>
      <c r="G66" s="21">
        <v>1199.3</v>
      </c>
    </row>
    <row r="67" spans="1:7" ht="10.050000000000001" customHeight="1">
      <c r="A67" s="18" t="s">
        <v>1734</v>
      </c>
      <c r="B67" s="18" t="s">
        <v>445</v>
      </c>
      <c r="C67" s="19">
        <v>2005</v>
      </c>
      <c r="D67" s="18" t="s">
        <v>1711</v>
      </c>
      <c r="E67" s="20">
        <v>8</v>
      </c>
      <c r="F67" s="21">
        <v>1066.4000000000001</v>
      </c>
      <c r="G67" s="21">
        <v>1176.5999999999999</v>
      </c>
    </row>
    <row r="68" spans="1:7" ht="10.050000000000001" customHeight="1">
      <c r="A68" s="18" t="s">
        <v>1734</v>
      </c>
      <c r="B68" s="18" t="s">
        <v>445</v>
      </c>
      <c r="C68" s="19">
        <v>2005</v>
      </c>
      <c r="D68" s="18" t="s">
        <v>1711</v>
      </c>
      <c r="E68" s="20">
        <v>9</v>
      </c>
      <c r="F68" s="21">
        <v>1319.5</v>
      </c>
      <c r="G68" s="21">
        <v>973.1</v>
      </c>
    </row>
    <row r="69" spans="1:7" ht="10.050000000000001" customHeight="1">
      <c r="A69" s="18" t="s">
        <v>1734</v>
      </c>
      <c r="B69" s="18" t="s">
        <v>445</v>
      </c>
      <c r="C69" s="19">
        <v>2005</v>
      </c>
      <c r="D69" s="18" t="s">
        <v>1711</v>
      </c>
      <c r="E69" s="20">
        <v>10</v>
      </c>
      <c r="F69" s="21">
        <v>1260.8</v>
      </c>
      <c r="G69" s="21">
        <v>645</v>
      </c>
    </row>
    <row r="70" spans="1:7" ht="10.050000000000001" customHeight="1">
      <c r="A70" s="18" t="s">
        <v>1734</v>
      </c>
      <c r="B70" s="18" t="s">
        <v>445</v>
      </c>
      <c r="C70" s="19">
        <v>2005</v>
      </c>
      <c r="D70" s="18" t="s">
        <v>1711</v>
      </c>
      <c r="E70" s="20">
        <v>11</v>
      </c>
      <c r="F70" s="21">
        <v>1387.2</v>
      </c>
      <c r="G70" s="21">
        <v>566.79999999999995</v>
      </c>
    </row>
    <row r="71" spans="1:7" ht="10.050000000000001" customHeight="1">
      <c r="A71" s="18" t="s">
        <v>1734</v>
      </c>
      <c r="B71" s="18" t="s">
        <v>445</v>
      </c>
      <c r="C71" s="19">
        <v>2005</v>
      </c>
      <c r="D71" s="18" t="s">
        <v>1711</v>
      </c>
      <c r="E71" s="20">
        <v>12</v>
      </c>
      <c r="F71" s="21">
        <v>1308.5</v>
      </c>
      <c r="G71" s="21">
        <v>761.9</v>
      </c>
    </row>
    <row r="72" spans="1:7" ht="10.050000000000001" customHeight="1">
      <c r="A72" s="18" t="s">
        <v>1734</v>
      </c>
      <c r="B72" s="18" t="s">
        <v>445</v>
      </c>
      <c r="C72" s="19">
        <v>2006</v>
      </c>
      <c r="D72" s="18" t="s">
        <v>1711</v>
      </c>
      <c r="E72" s="20">
        <v>1</v>
      </c>
      <c r="F72" s="21">
        <v>1137.2</v>
      </c>
      <c r="G72" s="21">
        <v>983.7</v>
      </c>
    </row>
    <row r="73" spans="1:7" ht="10.050000000000001" customHeight="1">
      <c r="A73" s="18" t="s">
        <v>1734</v>
      </c>
      <c r="B73" s="18" t="s">
        <v>445</v>
      </c>
      <c r="C73" s="19">
        <v>2006</v>
      </c>
      <c r="D73" s="18" t="s">
        <v>1711</v>
      </c>
      <c r="E73" s="20">
        <v>2</v>
      </c>
      <c r="F73" s="21">
        <v>1152.8</v>
      </c>
      <c r="G73" s="21">
        <v>720.6</v>
      </c>
    </row>
    <row r="74" spans="1:7" ht="10.050000000000001" customHeight="1">
      <c r="A74" s="18" t="s">
        <v>1734</v>
      </c>
      <c r="B74" s="18" t="s">
        <v>445</v>
      </c>
      <c r="C74" s="19">
        <v>2006</v>
      </c>
      <c r="D74" s="18" t="s">
        <v>1711</v>
      </c>
      <c r="E74" s="20">
        <v>3</v>
      </c>
      <c r="F74" s="21">
        <v>1687.8</v>
      </c>
      <c r="G74" s="21">
        <v>954.9</v>
      </c>
    </row>
    <row r="75" spans="1:7" ht="10.050000000000001" customHeight="1">
      <c r="A75" s="18" t="s">
        <v>1734</v>
      </c>
      <c r="B75" s="18" t="s">
        <v>445</v>
      </c>
      <c r="C75" s="19">
        <v>2006</v>
      </c>
      <c r="D75" s="18" t="s">
        <v>1711</v>
      </c>
      <c r="E75" s="20">
        <v>4</v>
      </c>
      <c r="F75" s="21">
        <v>1335.3</v>
      </c>
      <c r="G75" s="21">
        <v>781.6</v>
      </c>
    </row>
    <row r="76" spans="1:7" ht="10.050000000000001" customHeight="1">
      <c r="A76" s="18" t="s">
        <v>1734</v>
      </c>
      <c r="B76" s="18" t="s">
        <v>445</v>
      </c>
      <c r="C76" s="19">
        <v>2006</v>
      </c>
      <c r="D76" s="18" t="s">
        <v>1711</v>
      </c>
      <c r="E76" s="20">
        <v>5</v>
      </c>
      <c r="F76" s="21">
        <v>1962.9</v>
      </c>
      <c r="G76" s="21">
        <v>2096.5</v>
      </c>
    </row>
    <row r="77" spans="1:7" ht="10.050000000000001" customHeight="1">
      <c r="A77" s="18" t="s">
        <v>1734</v>
      </c>
      <c r="B77" s="18" t="s">
        <v>445</v>
      </c>
      <c r="C77" s="19">
        <v>2006</v>
      </c>
      <c r="D77" s="18" t="s">
        <v>1711</v>
      </c>
      <c r="E77" s="20">
        <v>6</v>
      </c>
      <c r="F77" s="21">
        <v>2797.8</v>
      </c>
      <c r="G77" s="21">
        <v>1192.2</v>
      </c>
    </row>
    <row r="78" spans="1:7" ht="10.050000000000001" customHeight="1">
      <c r="A78" s="18" t="s">
        <v>1734</v>
      </c>
      <c r="B78" s="18" t="s">
        <v>445</v>
      </c>
      <c r="C78" s="19">
        <v>2006</v>
      </c>
      <c r="D78" s="18" t="s">
        <v>736</v>
      </c>
      <c r="E78" s="20">
        <v>7</v>
      </c>
      <c r="F78" s="21">
        <v>2017.5</v>
      </c>
      <c r="G78" s="21">
        <v>981.2</v>
      </c>
    </row>
    <row r="79" spans="1:7" ht="10.050000000000001" customHeight="1">
      <c r="A79" s="18" t="s">
        <v>1734</v>
      </c>
      <c r="B79" s="18" t="s">
        <v>445</v>
      </c>
      <c r="C79" s="19">
        <v>2006</v>
      </c>
      <c r="D79" s="18" t="s">
        <v>736</v>
      </c>
      <c r="E79" s="20">
        <v>8</v>
      </c>
      <c r="F79" s="21">
        <v>1266.5999999999999</v>
      </c>
      <c r="G79" s="21">
        <v>759</v>
      </c>
    </row>
    <row r="80" spans="1:7" ht="10.050000000000001" customHeight="1">
      <c r="A80" s="18" t="s">
        <v>1734</v>
      </c>
      <c r="B80" s="18" t="s">
        <v>445</v>
      </c>
      <c r="C80" s="19">
        <v>2006</v>
      </c>
      <c r="D80" s="18" t="s">
        <v>736</v>
      </c>
      <c r="E80" s="20">
        <v>9</v>
      </c>
      <c r="F80" s="21">
        <v>947.7</v>
      </c>
      <c r="G80" s="21">
        <v>948.3</v>
      </c>
    </row>
    <row r="81" spans="1:7" ht="10.050000000000001" customHeight="1">
      <c r="A81" s="18" t="s">
        <v>1734</v>
      </c>
      <c r="B81" s="18" t="s">
        <v>445</v>
      </c>
      <c r="C81" s="19">
        <v>2006</v>
      </c>
      <c r="D81" s="18" t="s">
        <v>736</v>
      </c>
      <c r="E81" s="20">
        <v>10</v>
      </c>
      <c r="F81" s="21">
        <v>1602</v>
      </c>
      <c r="G81" s="21">
        <v>1234.5999999999999</v>
      </c>
    </row>
    <row r="82" spans="1:7" ht="10.050000000000001" customHeight="1">
      <c r="A82" s="18" t="s">
        <v>1734</v>
      </c>
      <c r="B82" s="18" t="s">
        <v>445</v>
      </c>
      <c r="C82" s="19">
        <v>2006</v>
      </c>
      <c r="D82" s="18" t="s">
        <v>736</v>
      </c>
      <c r="E82" s="20">
        <v>11</v>
      </c>
      <c r="F82" s="21">
        <v>2600.9</v>
      </c>
      <c r="G82" s="21">
        <v>1631.4</v>
      </c>
    </row>
    <row r="83" spans="1:7" ht="10.050000000000001" customHeight="1">
      <c r="A83" s="18" t="s">
        <v>1734</v>
      </c>
      <c r="B83" s="18" t="s">
        <v>445</v>
      </c>
      <c r="C83" s="19">
        <v>2006</v>
      </c>
      <c r="D83" s="18" t="s">
        <v>736</v>
      </c>
      <c r="E83" s="20">
        <v>12</v>
      </c>
      <c r="F83" s="21">
        <v>2330.1</v>
      </c>
      <c r="G83" s="21">
        <v>1278.5</v>
      </c>
    </row>
    <row r="84" spans="1:7" ht="10.050000000000001" customHeight="1">
      <c r="A84" s="18" t="s">
        <v>1734</v>
      </c>
      <c r="B84" s="18" t="s">
        <v>445</v>
      </c>
      <c r="C84" s="19">
        <v>2007</v>
      </c>
      <c r="D84" s="18" t="s">
        <v>736</v>
      </c>
      <c r="E84" s="20">
        <v>1</v>
      </c>
      <c r="F84" s="21">
        <v>2217</v>
      </c>
      <c r="G84" s="21">
        <v>1400.9</v>
      </c>
    </row>
    <row r="85" spans="1:7" ht="10.050000000000001" customHeight="1">
      <c r="A85" s="18" t="s">
        <v>1734</v>
      </c>
      <c r="B85" s="18" t="s">
        <v>445</v>
      </c>
      <c r="C85" s="19">
        <v>2007</v>
      </c>
      <c r="D85" s="18" t="s">
        <v>736</v>
      </c>
      <c r="E85" s="20">
        <v>2</v>
      </c>
      <c r="F85" s="21">
        <v>1902.7</v>
      </c>
      <c r="G85" s="21">
        <v>1500.9</v>
      </c>
    </row>
    <row r="86" spans="1:7" ht="10.050000000000001" customHeight="1">
      <c r="A86" s="18" t="s">
        <v>1734</v>
      </c>
      <c r="B86" s="18" t="s">
        <v>445</v>
      </c>
      <c r="C86" s="19">
        <v>2007</v>
      </c>
      <c r="D86" s="18" t="s">
        <v>736</v>
      </c>
      <c r="E86" s="20">
        <v>3</v>
      </c>
      <c r="F86" s="21">
        <v>1702.2</v>
      </c>
      <c r="G86" s="21">
        <v>1062.8</v>
      </c>
    </row>
    <row r="87" spans="1:7" ht="10.050000000000001" customHeight="1">
      <c r="A87" s="18" t="s">
        <v>1734</v>
      </c>
      <c r="B87" s="18" t="s">
        <v>445</v>
      </c>
      <c r="C87" s="19">
        <v>2007</v>
      </c>
      <c r="D87" s="18" t="s">
        <v>736</v>
      </c>
      <c r="E87" s="20">
        <v>4</v>
      </c>
      <c r="F87" s="21">
        <v>1115.4000000000001</v>
      </c>
      <c r="G87" s="21">
        <v>759.3</v>
      </c>
    </row>
    <row r="88" spans="1:7" ht="10.050000000000001" customHeight="1">
      <c r="A88" s="18" t="s">
        <v>1734</v>
      </c>
      <c r="B88" s="18" t="s">
        <v>445</v>
      </c>
      <c r="C88" s="19">
        <v>2007</v>
      </c>
      <c r="D88" s="18" t="s">
        <v>736</v>
      </c>
      <c r="E88" s="20">
        <v>5</v>
      </c>
      <c r="F88" s="21">
        <v>1047</v>
      </c>
      <c r="G88" s="21">
        <v>683.6</v>
      </c>
    </row>
    <row r="89" spans="1:7" ht="10.050000000000001" customHeight="1">
      <c r="A89" s="18" t="s">
        <v>1734</v>
      </c>
      <c r="B89" s="18" t="s">
        <v>445</v>
      </c>
      <c r="C89" s="19">
        <v>2007</v>
      </c>
      <c r="D89" s="18" t="s">
        <v>736</v>
      </c>
      <c r="E89" s="20">
        <v>6</v>
      </c>
      <c r="F89" s="21">
        <v>1038.5999999999999</v>
      </c>
      <c r="G89" s="21">
        <v>544</v>
      </c>
    </row>
    <row r="90" spans="1:7" ht="10.050000000000001" customHeight="1">
      <c r="A90" s="18" t="s">
        <v>1734</v>
      </c>
      <c r="B90" s="18" t="s">
        <v>445</v>
      </c>
      <c r="C90" s="19">
        <v>2007</v>
      </c>
      <c r="D90" s="18" t="s">
        <v>737</v>
      </c>
      <c r="E90" s="20">
        <v>7</v>
      </c>
      <c r="F90" s="21">
        <v>800.8</v>
      </c>
      <c r="G90" s="21">
        <v>557.29999999999995</v>
      </c>
    </row>
    <row r="91" spans="1:7" ht="10.050000000000001" customHeight="1">
      <c r="A91" s="18" t="s">
        <v>1734</v>
      </c>
      <c r="B91" s="18" t="s">
        <v>445</v>
      </c>
      <c r="C91" s="19">
        <v>2007</v>
      </c>
      <c r="D91" s="18" t="s">
        <v>737</v>
      </c>
      <c r="E91" s="20">
        <v>8</v>
      </c>
      <c r="F91" s="21">
        <v>755.8</v>
      </c>
      <c r="G91" s="21">
        <v>399.6</v>
      </c>
    </row>
    <row r="92" spans="1:7" ht="10.050000000000001" customHeight="1">
      <c r="A92" s="18" t="s">
        <v>1734</v>
      </c>
      <c r="B92" s="18" t="s">
        <v>445</v>
      </c>
      <c r="C92" s="19">
        <v>2007</v>
      </c>
      <c r="D92" s="18" t="s">
        <v>737</v>
      </c>
      <c r="E92" s="20">
        <v>9</v>
      </c>
      <c r="F92" s="21">
        <v>639.20000000000005</v>
      </c>
      <c r="G92" s="21">
        <v>528.29999999999995</v>
      </c>
    </row>
    <row r="93" spans="1:7" ht="10.050000000000001" customHeight="1">
      <c r="A93" s="18" t="s">
        <v>1734</v>
      </c>
      <c r="B93" s="18" t="s">
        <v>445</v>
      </c>
      <c r="C93" s="19">
        <v>2007</v>
      </c>
      <c r="D93" s="18" t="s">
        <v>737</v>
      </c>
      <c r="E93" s="20">
        <v>10</v>
      </c>
      <c r="F93" s="21">
        <v>558.9</v>
      </c>
      <c r="G93" s="21">
        <v>359.5</v>
      </c>
    </row>
    <row r="94" spans="1:7" ht="10.050000000000001" customHeight="1">
      <c r="A94" s="18" t="s">
        <v>1734</v>
      </c>
      <c r="B94" s="18" t="s">
        <v>445</v>
      </c>
      <c r="C94" s="19">
        <v>2007</v>
      </c>
      <c r="D94" s="18" t="s">
        <v>737</v>
      </c>
      <c r="E94" s="20">
        <v>11</v>
      </c>
      <c r="F94" s="21">
        <v>448.8</v>
      </c>
      <c r="G94" s="21">
        <v>450.6</v>
      </c>
    </row>
    <row r="95" spans="1:7" ht="10.050000000000001" customHeight="1">
      <c r="A95" s="18" t="s">
        <v>1734</v>
      </c>
      <c r="B95" s="18" t="s">
        <v>445</v>
      </c>
      <c r="C95" s="19">
        <v>2007</v>
      </c>
      <c r="D95" s="18" t="s">
        <v>737</v>
      </c>
      <c r="E95" s="20">
        <v>12</v>
      </c>
      <c r="F95" s="21">
        <v>420.2</v>
      </c>
      <c r="G95" s="21">
        <v>360.4</v>
      </c>
    </row>
    <row r="96" spans="1:7" ht="10.050000000000001" customHeight="1">
      <c r="A96" s="18" t="s">
        <v>1734</v>
      </c>
      <c r="B96" s="18" t="s">
        <v>445</v>
      </c>
      <c r="C96" s="19">
        <v>2008</v>
      </c>
      <c r="D96" s="18" t="s">
        <v>737</v>
      </c>
      <c r="E96" s="20">
        <v>1</v>
      </c>
      <c r="F96" s="21">
        <v>463.4</v>
      </c>
      <c r="G96" s="21">
        <v>332.1</v>
      </c>
    </row>
    <row r="97" spans="1:7" ht="10.050000000000001" customHeight="1">
      <c r="A97" s="18" t="s">
        <v>1734</v>
      </c>
      <c r="B97" s="18" t="s">
        <v>445</v>
      </c>
      <c r="C97" s="19">
        <v>2008</v>
      </c>
      <c r="D97" s="18" t="s">
        <v>737</v>
      </c>
      <c r="E97" s="20">
        <v>2</v>
      </c>
      <c r="F97" s="21">
        <v>472.7</v>
      </c>
      <c r="G97" s="21">
        <v>433.1</v>
      </c>
    </row>
    <row r="98" spans="1:7" ht="10.050000000000001" customHeight="1">
      <c r="A98" s="18" t="s">
        <v>1734</v>
      </c>
      <c r="B98" s="18" t="s">
        <v>445</v>
      </c>
      <c r="C98" s="19">
        <v>2008</v>
      </c>
      <c r="D98" s="18" t="s">
        <v>737</v>
      </c>
      <c r="E98" s="20">
        <v>3</v>
      </c>
      <c r="F98" s="21">
        <v>524.4</v>
      </c>
      <c r="G98" s="21">
        <v>572.20000000000005</v>
      </c>
    </row>
    <row r="99" spans="1:7" ht="10.050000000000001" customHeight="1">
      <c r="A99" s="18" t="s">
        <v>1734</v>
      </c>
      <c r="B99" s="18" t="s">
        <v>445</v>
      </c>
      <c r="C99" s="19">
        <v>2008</v>
      </c>
      <c r="D99" s="18" t="s">
        <v>737</v>
      </c>
      <c r="E99" s="20">
        <v>4</v>
      </c>
      <c r="F99" s="21">
        <v>609.20000000000005</v>
      </c>
      <c r="G99" s="21">
        <v>623.79999999999995</v>
      </c>
    </row>
    <row r="100" spans="1:7" ht="10.050000000000001" customHeight="1">
      <c r="A100" s="18" t="s">
        <v>1734</v>
      </c>
      <c r="B100" s="18" t="s">
        <v>445</v>
      </c>
      <c r="C100" s="19">
        <v>2008</v>
      </c>
      <c r="D100" s="18" t="s">
        <v>737</v>
      </c>
      <c r="E100" s="20">
        <v>5</v>
      </c>
      <c r="F100" s="21">
        <v>560.6</v>
      </c>
      <c r="G100" s="21">
        <v>510.7</v>
      </c>
    </row>
    <row r="101" spans="1:7" ht="10.050000000000001" customHeight="1">
      <c r="A101" s="18" t="s">
        <v>1734</v>
      </c>
      <c r="B101" s="18" t="s">
        <v>445</v>
      </c>
      <c r="C101" s="19">
        <v>2008</v>
      </c>
      <c r="D101" s="18" t="s">
        <v>737</v>
      </c>
      <c r="E101" s="20">
        <v>6</v>
      </c>
      <c r="F101" s="21">
        <v>562</v>
      </c>
      <c r="G101" s="21">
        <v>659.6</v>
      </c>
    </row>
    <row r="102" spans="1:7" ht="10.050000000000001" customHeight="1">
      <c r="A102" s="18" t="s">
        <v>1734</v>
      </c>
      <c r="B102" s="18" t="s">
        <v>445</v>
      </c>
      <c r="C102" s="19">
        <v>2008</v>
      </c>
      <c r="D102" s="18" t="s">
        <v>1712</v>
      </c>
      <c r="E102" s="20">
        <v>7</v>
      </c>
      <c r="F102" s="21">
        <v>564.1</v>
      </c>
      <c r="G102" s="21">
        <v>526.5</v>
      </c>
    </row>
    <row r="103" spans="1:7" ht="10.050000000000001" customHeight="1">
      <c r="A103" s="18" t="s">
        <v>1734</v>
      </c>
      <c r="B103" s="18" t="s">
        <v>445</v>
      </c>
      <c r="C103" s="19">
        <v>2008</v>
      </c>
      <c r="D103" s="18" t="s">
        <v>1712</v>
      </c>
      <c r="E103" s="20">
        <v>8</v>
      </c>
      <c r="F103" s="21">
        <v>527</v>
      </c>
      <c r="G103" s="21">
        <v>887.3</v>
      </c>
    </row>
    <row r="104" spans="1:7" ht="10.050000000000001" customHeight="1">
      <c r="A104" s="18" t="s">
        <v>1734</v>
      </c>
      <c r="B104" s="18" t="s">
        <v>445</v>
      </c>
      <c r="C104" s="19">
        <v>2008</v>
      </c>
      <c r="D104" s="18" t="s">
        <v>1712</v>
      </c>
      <c r="E104" s="20">
        <v>9</v>
      </c>
      <c r="F104" s="21">
        <v>612.29999999999995</v>
      </c>
      <c r="G104" s="21">
        <v>909.7</v>
      </c>
    </row>
    <row r="105" spans="1:7" ht="10.050000000000001" customHeight="1">
      <c r="A105" s="18" t="s">
        <v>1734</v>
      </c>
      <c r="B105" s="18" t="s">
        <v>445</v>
      </c>
      <c r="C105" s="19">
        <v>2008</v>
      </c>
      <c r="D105" s="18" t="s">
        <v>1712</v>
      </c>
      <c r="E105" s="20">
        <v>10</v>
      </c>
      <c r="F105" s="21">
        <v>763.6</v>
      </c>
      <c r="G105" s="21">
        <v>1331.7</v>
      </c>
    </row>
    <row r="106" spans="1:7" ht="10.050000000000001" customHeight="1">
      <c r="A106" s="18" t="s">
        <v>1734</v>
      </c>
      <c r="B106" s="18" t="s">
        <v>445</v>
      </c>
      <c r="C106" s="19">
        <v>2008</v>
      </c>
      <c r="D106" s="18" t="s">
        <v>1712</v>
      </c>
      <c r="E106" s="20">
        <v>11</v>
      </c>
      <c r="F106" s="21">
        <v>935.3</v>
      </c>
      <c r="G106" s="21">
        <v>1415.7</v>
      </c>
    </row>
    <row r="107" spans="1:7" ht="10.050000000000001" customHeight="1">
      <c r="A107" s="18" t="s">
        <v>1734</v>
      </c>
      <c r="B107" s="18" t="s">
        <v>445</v>
      </c>
      <c r="C107" s="19">
        <v>2008</v>
      </c>
      <c r="D107" s="18" t="s">
        <v>1712</v>
      </c>
      <c r="E107" s="20">
        <v>12</v>
      </c>
      <c r="F107" s="21">
        <v>1440.4</v>
      </c>
      <c r="G107" s="21">
        <v>1212</v>
      </c>
    </row>
    <row r="108" spans="1:7" ht="10.050000000000001" customHeight="1">
      <c r="A108" s="18" t="s">
        <v>1734</v>
      </c>
      <c r="B108" s="18" t="s">
        <v>445</v>
      </c>
      <c r="C108" s="19">
        <v>2009</v>
      </c>
      <c r="D108" s="18" t="s">
        <v>1712</v>
      </c>
      <c r="E108" s="20">
        <v>1</v>
      </c>
      <c r="F108" s="21">
        <v>1763.8</v>
      </c>
      <c r="G108" s="21">
        <v>1058.8</v>
      </c>
    </row>
    <row r="109" spans="1:7" ht="10.050000000000001" customHeight="1">
      <c r="A109" s="18" t="s">
        <v>1734</v>
      </c>
      <c r="B109" s="18" t="s">
        <v>445</v>
      </c>
      <c r="C109" s="19">
        <v>2009</v>
      </c>
      <c r="D109" s="18" t="s">
        <v>1712</v>
      </c>
      <c r="E109" s="20">
        <v>2</v>
      </c>
      <c r="F109" s="21">
        <v>1292.8</v>
      </c>
      <c r="G109" s="21">
        <v>901</v>
      </c>
    </row>
    <row r="110" spans="1:7" ht="10.050000000000001" customHeight="1">
      <c r="A110" s="18" t="s">
        <v>1734</v>
      </c>
      <c r="B110" s="18" t="s">
        <v>445</v>
      </c>
      <c r="C110" s="19">
        <v>2009</v>
      </c>
      <c r="D110" s="18" t="s">
        <v>1712</v>
      </c>
      <c r="E110" s="20">
        <v>3</v>
      </c>
      <c r="F110" s="21">
        <v>1363.4</v>
      </c>
      <c r="G110" s="21">
        <v>583.6</v>
      </c>
    </row>
    <row r="111" spans="1:7" ht="10.050000000000001" customHeight="1">
      <c r="A111" s="18" t="s">
        <v>1734</v>
      </c>
      <c r="B111" s="18" t="s">
        <v>445</v>
      </c>
      <c r="C111" s="19">
        <v>2009</v>
      </c>
      <c r="D111" s="18" t="s">
        <v>1712</v>
      </c>
      <c r="E111" s="20">
        <v>4</v>
      </c>
      <c r="F111" s="21">
        <v>1083.2</v>
      </c>
      <c r="G111" s="21">
        <v>549.70000000000005</v>
      </c>
    </row>
    <row r="112" spans="1:7" ht="10.050000000000001" customHeight="1">
      <c r="A112" s="18" t="s">
        <v>1734</v>
      </c>
      <c r="B112" s="18" t="s">
        <v>445</v>
      </c>
      <c r="C112" s="19">
        <v>2009</v>
      </c>
      <c r="D112" s="18" t="s">
        <v>1712</v>
      </c>
      <c r="E112" s="20">
        <v>5</v>
      </c>
      <c r="F112" s="21">
        <v>890</v>
      </c>
      <c r="G112" s="21">
        <v>383</v>
      </c>
    </row>
    <row r="113" spans="1:7" ht="10.050000000000001" customHeight="1">
      <c r="A113" s="18" t="s">
        <v>1734</v>
      </c>
      <c r="B113" s="18" t="s">
        <v>445</v>
      </c>
      <c r="C113" s="19">
        <v>2009</v>
      </c>
      <c r="D113" s="18" t="s">
        <v>1712</v>
      </c>
      <c r="E113" s="20">
        <v>6</v>
      </c>
      <c r="F113" s="21">
        <v>806.1</v>
      </c>
      <c r="G113" s="21">
        <v>652.29999999999995</v>
      </c>
    </row>
    <row r="114" spans="1:7" ht="10.050000000000001" customHeight="1">
      <c r="A114" s="18" t="s">
        <v>1734</v>
      </c>
      <c r="B114" s="18" t="s">
        <v>445</v>
      </c>
      <c r="C114" s="19">
        <v>2009</v>
      </c>
      <c r="D114" s="18" t="s">
        <v>822</v>
      </c>
      <c r="E114" s="20">
        <v>7</v>
      </c>
      <c r="F114" s="21">
        <v>1036.0999999999999</v>
      </c>
      <c r="G114" s="21">
        <v>628.20000000000005</v>
      </c>
    </row>
    <row r="115" spans="1:7" ht="10.050000000000001" customHeight="1">
      <c r="A115" s="18" t="s">
        <v>1734</v>
      </c>
      <c r="B115" s="18" t="s">
        <v>445</v>
      </c>
      <c r="C115" s="19">
        <v>2009</v>
      </c>
      <c r="D115" s="18" t="s">
        <v>822</v>
      </c>
      <c r="E115" s="20">
        <v>8</v>
      </c>
      <c r="F115" s="21">
        <v>930</v>
      </c>
      <c r="G115" s="21">
        <v>1019.2</v>
      </c>
    </row>
    <row r="116" spans="1:7" ht="10.050000000000001" customHeight="1">
      <c r="A116" s="18" t="s">
        <v>1734</v>
      </c>
      <c r="B116" s="18" t="s">
        <v>445</v>
      </c>
      <c r="C116" s="19">
        <v>2009</v>
      </c>
      <c r="D116" s="18" t="s">
        <v>822</v>
      </c>
      <c r="E116" s="20">
        <v>9</v>
      </c>
      <c r="F116" s="21">
        <v>4554.7</v>
      </c>
      <c r="G116" s="21">
        <v>1265.7</v>
      </c>
    </row>
    <row r="117" spans="1:7" ht="10.050000000000001" customHeight="1">
      <c r="A117" s="18" t="s">
        <v>1734</v>
      </c>
      <c r="B117" s="18" t="s">
        <v>445</v>
      </c>
      <c r="C117" s="19">
        <v>2009</v>
      </c>
      <c r="D117" s="18" t="s">
        <v>822</v>
      </c>
      <c r="E117" s="20">
        <v>10</v>
      </c>
      <c r="F117" s="21">
        <v>5037.8</v>
      </c>
      <c r="G117" s="21">
        <v>872.9</v>
      </c>
    </row>
    <row r="118" spans="1:7" ht="10.050000000000001" customHeight="1">
      <c r="A118" s="18" t="s">
        <v>1734</v>
      </c>
      <c r="B118" s="18" t="s">
        <v>445</v>
      </c>
      <c r="C118" s="19">
        <v>2009</v>
      </c>
      <c r="D118" s="18" t="s">
        <v>822</v>
      </c>
      <c r="E118" s="20">
        <v>11</v>
      </c>
      <c r="F118" s="21">
        <v>3304.6</v>
      </c>
      <c r="G118" s="21">
        <v>802.6</v>
      </c>
    </row>
    <row r="119" spans="1:7" ht="10.050000000000001" customHeight="1">
      <c r="A119" s="18" t="s">
        <v>1734</v>
      </c>
      <c r="B119" s="18" t="s">
        <v>445</v>
      </c>
      <c r="C119" s="19">
        <v>2009</v>
      </c>
      <c r="D119" s="18" t="s">
        <v>822</v>
      </c>
      <c r="E119" s="20">
        <v>12</v>
      </c>
      <c r="F119" s="21">
        <v>3109.8</v>
      </c>
      <c r="G119" s="21">
        <v>594.79999999999995</v>
      </c>
    </row>
    <row r="120" spans="1:7" ht="10.050000000000001" customHeight="1">
      <c r="A120" s="18" t="s">
        <v>1734</v>
      </c>
      <c r="B120" s="18" t="s">
        <v>445</v>
      </c>
      <c r="C120" s="19">
        <v>2010</v>
      </c>
      <c r="D120" s="18" t="s">
        <v>822</v>
      </c>
      <c r="E120" s="20">
        <v>1</v>
      </c>
      <c r="F120" s="21">
        <v>2344</v>
      </c>
      <c r="G120" s="21">
        <v>759.8</v>
      </c>
    </row>
    <row r="121" spans="1:7" ht="10.050000000000001" customHeight="1">
      <c r="A121" s="18" t="s">
        <v>1734</v>
      </c>
      <c r="B121" s="18" t="s">
        <v>445</v>
      </c>
      <c r="C121" s="19">
        <v>2010</v>
      </c>
      <c r="D121" s="18" t="s">
        <v>822</v>
      </c>
      <c r="E121" s="20">
        <v>2</v>
      </c>
      <c r="F121" s="21">
        <v>1921.8</v>
      </c>
      <c r="G121" s="21">
        <v>447</v>
      </c>
    </row>
    <row r="122" spans="1:7" ht="10.050000000000001" customHeight="1">
      <c r="A122" s="18" t="s">
        <v>1734</v>
      </c>
      <c r="B122" s="18" t="s">
        <v>445</v>
      </c>
      <c r="C122" s="19">
        <v>2010</v>
      </c>
      <c r="D122" s="18" t="s">
        <v>822</v>
      </c>
      <c r="E122" s="20">
        <v>3</v>
      </c>
      <c r="F122" s="21">
        <v>1635.8</v>
      </c>
      <c r="G122" s="21">
        <v>485.2</v>
      </c>
    </row>
    <row r="123" spans="1:7" ht="10.050000000000001" customHeight="1">
      <c r="A123" s="18" t="s">
        <v>1734</v>
      </c>
      <c r="B123" s="18" t="s">
        <v>445</v>
      </c>
      <c r="C123" s="19">
        <v>2010</v>
      </c>
      <c r="D123" s="18" t="s">
        <v>822</v>
      </c>
      <c r="E123" s="20">
        <v>4</v>
      </c>
      <c r="F123" s="21">
        <v>2871.2</v>
      </c>
      <c r="G123" s="21">
        <v>729.1</v>
      </c>
    </row>
    <row r="124" spans="1:7" ht="10.050000000000001" customHeight="1">
      <c r="A124" s="18" t="s">
        <v>1734</v>
      </c>
      <c r="B124" s="18" t="s">
        <v>445</v>
      </c>
      <c r="C124" s="19">
        <v>2010</v>
      </c>
      <c r="D124" s="18" t="s">
        <v>822</v>
      </c>
      <c r="E124" s="20">
        <v>5</v>
      </c>
      <c r="F124" s="21">
        <v>3749.3</v>
      </c>
      <c r="G124" s="21">
        <v>708.6</v>
      </c>
    </row>
    <row r="125" spans="1:7" ht="10.050000000000001" customHeight="1">
      <c r="A125" s="18" t="s">
        <v>1734</v>
      </c>
      <c r="B125" s="18" t="s">
        <v>445</v>
      </c>
      <c r="C125" s="19">
        <v>2010</v>
      </c>
      <c r="D125" s="18" t="s">
        <v>822</v>
      </c>
      <c r="E125" s="20">
        <v>6</v>
      </c>
      <c r="F125" s="21">
        <v>3175.4</v>
      </c>
      <c r="G125" s="21">
        <v>706.3</v>
      </c>
    </row>
    <row r="126" spans="1:7" ht="10.050000000000001" customHeight="1">
      <c r="A126" s="18" t="s">
        <v>1734</v>
      </c>
      <c r="B126" s="18" t="s">
        <v>445</v>
      </c>
      <c r="C126" s="19">
        <v>2010</v>
      </c>
      <c r="D126" s="18" t="s">
        <v>823</v>
      </c>
      <c r="E126" s="20">
        <v>7</v>
      </c>
      <c r="F126" s="21">
        <v>4300.1000000000004</v>
      </c>
      <c r="G126" s="21">
        <v>626.9</v>
      </c>
    </row>
    <row r="127" spans="1:7" ht="10.050000000000001" customHeight="1">
      <c r="A127" s="18" t="s">
        <v>1734</v>
      </c>
      <c r="B127" s="18" t="s">
        <v>445</v>
      </c>
      <c r="C127" s="19">
        <v>2010</v>
      </c>
      <c r="D127" s="18" t="s">
        <v>823</v>
      </c>
      <c r="E127" s="20">
        <v>8</v>
      </c>
      <c r="F127" s="21">
        <v>2048.5</v>
      </c>
      <c r="G127" s="21">
        <v>431.6</v>
      </c>
    </row>
    <row r="128" spans="1:7" ht="10.050000000000001" customHeight="1">
      <c r="A128" s="18" t="s">
        <v>1734</v>
      </c>
      <c r="B128" s="18" t="s">
        <v>445</v>
      </c>
      <c r="C128" s="19">
        <v>2010</v>
      </c>
      <c r="D128" s="18" t="s">
        <v>823</v>
      </c>
      <c r="E128" s="20">
        <v>9</v>
      </c>
      <c r="F128" s="21">
        <v>2100.9</v>
      </c>
      <c r="G128" s="21">
        <v>505.87</v>
      </c>
    </row>
    <row r="129" spans="1:7" ht="10.050000000000001" customHeight="1">
      <c r="A129" s="18" t="s">
        <v>1734</v>
      </c>
      <c r="B129" s="18" t="s">
        <v>445</v>
      </c>
      <c r="C129" s="19">
        <v>2010</v>
      </c>
      <c r="D129" s="18" t="s">
        <v>823</v>
      </c>
      <c r="E129" s="20">
        <v>10</v>
      </c>
      <c r="F129" s="21">
        <v>1878.04</v>
      </c>
      <c r="G129" s="21">
        <v>508.88</v>
      </c>
    </row>
    <row r="130" spans="1:7" ht="10.050000000000001" customHeight="1">
      <c r="A130" s="18" t="s">
        <v>1734</v>
      </c>
      <c r="B130" s="18" t="s">
        <v>445</v>
      </c>
      <c r="C130" s="19">
        <v>2010</v>
      </c>
      <c r="D130" s="18" t="s">
        <v>823</v>
      </c>
      <c r="E130" s="20">
        <v>11</v>
      </c>
      <c r="F130" s="21">
        <v>1741.5809999999999</v>
      </c>
      <c r="G130" s="21">
        <v>626.41899999999998</v>
      </c>
    </row>
    <row r="131" spans="1:7" ht="10.050000000000001" customHeight="1">
      <c r="A131" s="18" t="s">
        <v>1734</v>
      </c>
      <c r="B131" s="18" t="s">
        <v>445</v>
      </c>
      <c r="C131" s="19">
        <v>2010</v>
      </c>
      <c r="D131" s="18" t="s">
        <v>823</v>
      </c>
      <c r="E131" s="20">
        <v>12</v>
      </c>
      <c r="F131" s="21">
        <v>2039.549</v>
      </c>
      <c r="G131" s="21">
        <v>583.54999999999995</v>
      </c>
    </row>
    <row r="132" spans="1:7" ht="10.050000000000001" customHeight="1">
      <c r="A132" s="18" t="s">
        <v>1734</v>
      </c>
      <c r="B132" s="18" t="s">
        <v>445</v>
      </c>
      <c r="C132" s="19">
        <v>2011</v>
      </c>
      <c r="D132" s="18" t="s">
        <v>823</v>
      </c>
      <c r="E132" s="20">
        <v>1</v>
      </c>
      <c r="F132" s="21">
        <v>1607.12</v>
      </c>
      <c r="G132" s="21">
        <v>846.05</v>
      </c>
    </row>
    <row r="133" spans="1:7" ht="10.050000000000001" customHeight="1">
      <c r="A133" s="18" t="s">
        <v>1734</v>
      </c>
      <c r="B133" s="18" t="s">
        <v>445</v>
      </c>
      <c r="C133" s="19">
        <v>2011</v>
      </c>
      <c r="D133" s="18" t="s">
        <v>823</v>
      </c>
      <c r="E133" s="20">
        <v>2</v>
      </c>
      <c r="F133" s="21">
        <v>1577.11</v>
      </c>
      <c r="G133" s="21">
        <v>675.19799999999998</v>
      </c>
    </row>
    <row r="134" spans="1:7" ht="10.050000000000001" customHeight="1">
      <c r="A134" s="18" t="s">
        <v>1734</v>
      </c>
      <c r="B134" s="18" t="s">
        <v>445</v>
      </c>
      <c r="C134" s="19">
        <v>2011</v>
      </c>
      <c r="D134" s="18" t="s">
        <v>823</v>
      </c>
      <c r="E134" s="20">
        <v>3</v>
      </c>
      <c r="F134" s="21">
        <v>1462.412</v>
      </c>
      <c r="G134" s="21">
        <v>682.55600000000004</v>
      </c>
    </row>
    <row r="135" spans="1:7" ht="10.050000000000001" customHeight="1">
      <c r="A135" s="18" t="s">
        <v>1734</v>
      </c>
      <c r="B135" s="18" t="s">
        <v>445</v>
      </c>
      <c r="C135" s="19">
        <v>2011</v>
      </c>
      <c r="D135" s="18" t="s">
        <v>823</v>
      </c>
      <c r="E135" s="20">
        <v>4</v>
      </c>
      <c r="F135" s="21">
        <v>1087.1320000000001</v>
      </c>
      <c r="G135" s="21">
        <v>614.50199999999995</v>
      </c>
    </row>
    <row r="136" spans="1:7" ht="10.050000000000001" customHeight="1">
      <c r="A136" s="18" t="s">
        <v>1734</v>
      </c>
      <c r="B136" s="18" t="s">
        <v>445</v>
      </c>
      <c r="C136" s="19">
        <v>2011</v>
      </c>
      <c r="D136" s="18" t="s">
        <v>823</v>
      </c>
      <c r="E136" s="20">
        <v>5</v>
      </c>
      <c r="F136" s="21">
        <v>973.85699999999997</v>
      </c>
      <c r="G136" s="21">
        <v>428.42700000000002</v>
      </c>
    </row>
    <row r="137" spans="1:7" ht="10.050000000000001" customHeight="1">
      <c r="A137" s="18" t="s">
        <v>1734</v>
      </c>
      <c r="B137" s="18" t="s">
        <v>445</v>
      </c>
      <c r="C137" s="19">
        <v>2011</v>
      </c>
      <c r="D137" s="18" t="s">
        <v>823</v>
      </c>
      <c r="E137" s="20">
        <v>6</v>
      </c>
      <c r="F137" s="21">
        <v>895.18200000000002</v>
      </c>
      <c r="G137" s="21">
        <v>482.71100000000001</v>
      </c>
    </row>
    <row r="138" spans="1:7" ht="10.050000000000001" customHeight="1">
      <c r="A138" s="18" t="s">
        <v>1734</v>
      </c>
      <c r="B138" s="18" t="s">
        <v>445</v>
      </c>
      <c r="C138" s="19">
        <v>2011</v>
      </c>
      <c r="D138" s="18" t="s">
        <v>1713</v>
      </c>
      <c r="E138" s="20">
        <v>7</v>
      </c>
      <c r="F138" s="21">
        <v>1114.674</v>
      </c>
      <c r="G138" s="21">
        <v>515.59400000000005</v>
      </c>
    </row>
    <row r="139" spans="1:7" ht="10.050000000000001" customHeight="1">
      <c r="A139" s="18" t="s">
        <v>1734</v>
      </c>
      <c r="B139" s="18" t="s">
        <v>445</v>
      </c>
      <c r="C139" s="19">
        <v>2011</v>
      </c>
      <c r="D139" s="18" t="s">
        <v>1713</v>
      </c>
      <c r="E139" s="20">
        <v>8</v>
      </c>
      <c r="F139" s="21">
        <v>953.80399999999997</v>
      </c>
      <c r="G139" s="21">
        <v>380.46</v>
      </c>
    </row>
    <row r="140" spans="1:7" ht="10.050000000000001" customHeight="1">
      <c r="A140" s="18" t="s">
        <v>1734</v>
      </c>
      <c r="B140" s="18" t="s">
        <v>445</v>
      </c>
      <c r="C140" s="19">
        <v>2011</v>
      </c>
      <c r="D140" s="18" t="s">
        <v>1713</v>
      </c>
      <c r="E140" s="20">
        <v>9</v>
      </c>
      <c r="F140" s="21">
        <v>971.57899999999995</v>
      </c>
      <c r="G140" s="21">
        <v>493.39100000000002</v>
      </c>
    </row>
    <row r="141" spans="1:7" ht="10.050000000000001" customHeight="1">
      <c r="A141" s="18" t="s">
        <v>1734</v>
      </c>
      <c r="B141" s="18" t="s">
        <v>445</v>
      </c>
      <c r="C141" s="19">
        <v>2011</v>
      </c>
      <c r="D141" s="18" t="s">
        <v>1713</v>
      </c>
      <c r="E141" s="20">
        <v>10</v>
      </c>
      <c r="F141" s="21">
        <v>755.75300000000004</v>
      </c>
      <c r="G141" s="21">
        <v>634.59799999999996</v>
      </c>
    </row>
    <row r="142" spans="1:7" ht="10.050000000000001" customHeight="1">
      <c r="A142" s="18" t="s">
        <v>1734</v>
      </c>
      <c r="B142" s="18" t="s">
        <v>445</v>
      </c>
      <c r="C142" s="19">
        <v>2011</v>
      </c>
      <c r="D142" s="18" t="s">
        <v>1713</v>
      </c>
      <c r="E142" s="20">
        <v>11</v>
      </c>
      <c r="F142" s="21">
        <v>929.68299999999999</v>
      </c>
      <c r="G142" s="21">
        <v>449.18900000000002</v>
      </c>
    </row>
    <row r="143" spans="1:7" ht="10.050000000000001" customHeight="1">
      <c r="A143" s="18" t="s">
        <v>1734</v>
      </c>
      <c r="B143" s="18" t="s">
        <v>445</v>
      </c>
      <c r="C143" s="19">
        <v>2011</v>
      </c>
      <c r="D143" s="18" t="s">
        <v>1713</v>
      </c>
      <c r="E143" s="20">
        <v>12</v>
      </c>
      <c r="F143" s="21">
        <v>1033.6849999999999</v>
      </c>
      <c r="G143" s="21">
        <v>461.03899999999999</v>
      </c>
    </row>
    <row r="144" spans="1:7" ht="10.050000000000001" customHeight="1">
      <c r="A144" s="18" t="s">
        <v>1734</v>
      </c>
      <c r="B144" s="18" t="s">
        <v>445</v>
      </c>
      <c r="C144" s="19">
        <v>2012</v>
      </c>
      <c r="D144" s="18" t="s">
        <v>1713</v>
      </c>
      <c r="E144" s="20">
        <v>1</v>
      </c>
      <c r="F144" s="21">
        <v>1048.816</v>
      </c>
      <c r="G144" s="21">
        <v>466.68099999999998</v>
      </c>
    </row>
    <row r="145" spans="1:7" ht="10.050000000000001" customHeight="1">
      <c r="A145" s="18" t="s">
        <v>1734</v>
      </c>
      <c r="B145" s="18" t="s">
        <v>445</v>
      </c>
      <c r="C145" s="19">
        <v>2012</v>
      </c>
      <c r="D145" s="18" t="s">
        <v>1713</v>
      </c>
      <c r="E145" s="20">
        <v>2</v>
      </c>
      <c r="F145" s="21">
        <v>1123.7539999999999</v>
      </c>
      <c r="G145" s="21">
        <v>552.43600000000004</v>
      </c>
    </row>
    <row r="146" spans="1:7" ht="10.050000000000001" customHeight="1">
      <c r="A146" s="18" t="s">
        <v>1734</v>
      </c>
      <c r="B146" s="18" t="s">
        <v>445</v>
      </c>
      <c r="C146" s="19">
        <v>2012</v>
      </c>
      <c r="D146" s="18" t="s">
        <v>1713</v>
      </c>
      <c r="E146" s="20">
        <v>3</v>
      </c>
      <c r="F146" s="21">
        <v>1193.3610000000001</v>
      </c>
      <c r="G146" s="21">
        <v>594.47500000000002</v>
      </c>
    </row>
    <row r="147" spans="1:7" ht="10.050000000000001" customHeight="1">
      <c r="A147" s="18" t="s">
        <v>1734</v>
      </c>
      <c r="B147" s="18" t="s">
        <v>445</v>
      </c>
      <c r="C147" s="19">
        <v>2012</v>
      </c>
      <c r="D147" s="18" t="s">
        <v>1713</v>
      </c>
      <c r="E147" s="20">
        <v>4</v>
      </c>
      <c r="F147" s="21">
        <v>907.48</v>
      </c>
      <c r="G147" s="21">
        <v>439.928</v>
      </c>
    </row>
    <row r="148" spans="1:7" ht="10.050000000000001" customHeight="1">
      <c r="A148" s="18" t="s">
        <v>1734</v>
      </c>
      <c r="B148" s="18" t="s">
        <v>445</v>
      </c>
      <c r="C148" s="19">
        <v>2012</v>
      </c>
      <c r="D148" s="18" t="s">
        <v>1713</v>
      </c>
      <c r="E148" s="20">
        <v>5</v>
      </c>
      <c r="F148" s="21">
        <v>791.50699999999995</v>
      </c>
      <c r="G148" s="21">
        <v>565.00099999999998</v>
      </c>
    </row>
    <row r="149" spans="1:7" ht="10.050000000000001" customHeight="1">
      <c r="A149" s="18" t="s">
        <v>1734</v>
      </c>
      <c r="B149" s="18" t="s">
        <v>445</v>
      </c>
      <c r="C149" s="19">
        <v>2012</v>
      </c>
      <c r="D149" s="18" t="s">
        <v>1713</v>
      </c>
      <c r="E149" s="20">
        <v>6</v>
      </c>
      <c r="F149" s="21">
        <v>675.31100000000004</v>
      </c>
      <c r="G149" s="21">
        <v>648.33000000000004</v>
      </c>
    </row>
    <row r="150" spans="1:7" ht="10.050000000000001" customHeight="1">
      <c r="A150" s="18" t="s">
        <v>1734</v>
      </c>
      <c r="B150" s="18" t="s">
        <v>445</v>
      </c>
      <c r="C150" s="19">
        <v>2012</v>
      </c>
      <c r="D150" s="18" t="s">
        <v>742</v>
      </c>
      <c r="E150" s="20">
        <v>7</v>
      </c>
      <c r="F150" s="21">
        <v>813.55200000000002</v>
      </c>
      <c r="G150" s="21">
        <v>572.96799999999996</v>
      </c>
    </row>
    <row r="151" spans="1:7" ht="10.050000000000001" customHeight="1">
      <c r="A151" s="18" t="s">
        <v>1734</v>
      </c>
      <c r="B151" s="18" t="s">
        <v>445</v>
      </c>
      <c r="C151" s="19">
        <v>2012</v>
      </c>
      <c r="D151" s="18" t="s">
        <v>742</v>
      </c>
      <c r="E151" s="20">
        <v>8</v>
      </c>
      <c r="F151" s="21">
        <v>801.05899999999997</v>
      </c>
      <c r="G151" s="21">
        <v>550.97900000000004</v>
      </c>
    </row>
    <row r="152" spans="1:7" ht="10.050000000000001" customHeight="1">
      <c r="A152" s="18" t="s">
        <v>1734</v>
      </c>
      <c r="B152" s="18" t="s">
        <v>445</v>
      </c>
      <c r="C152" s="19">
        <v>2012</v>
      </c>
      <c r="D152" s="18" t="s">
        <v>742</v>
      </c>
      <c r="E152" s="20">
        <v>9</v>
      </c>
      <c r="F152" s="21">
        <v>904.45600000000002</v>
      </c>
      <c r="G152" s="21">
        <v>428.84300000000002</v>
      </c>
    </row>
    <row r="153" spans="1:7" ht="10.050000000000001" customHeight="1">
      <c r="A153" s="18" t="s">
        <v>1734</v>
      </c>
      <c r="B153" s="18" t="s">
        <v>445</v>
      </c>
      <c r="C153" s="19">
        <v>2012</v>
      </c>
      <c r="D153" s="18" t="s">
        <v>742</v>
      </c>
      <c r="E153" s="20">
        <v>10</v>
      </c>
      <c r="F153" s="21">
        <v>967.57299999999998</v>
      </c>
      <c r="G153" s="21">
        <v>428</v>
      </c>
    </row>
    <row r="154" spans="1:7" ht="10.050000000000001" customHeight="1">
      <c r="A154" s="18" t="s">
        <v>1734</v>
      </c>
      <c r="B154" s="18" t="s">
        <v>445</v>
      </c>
      <c r="C154" s="19">
        <v>2012</v>
      </c>
      <c r="D154" s="18" t="s">
        <v>742</v>
      </c>
      <c r="E154" s="20">
        <v>11</v>
      </c>
      <c r="F154" s="21">
        <v>962.43899999999996</v>
      </c>
      <c r="G154" s="21">
        <v>441.774</v>
      </c>
    </row>
    <row r="155" spans="1:7" ht="10.050000000000001" customHeight="1">
      <c r="A155" s="18" t="s">
        <v>1734</v>
      </c>
      <c r="B155" s="18" t="s">
        <v>445</v>
      </c>
      <c r="C155" s="19">
        <v>2012</v>
      </c>
      <c r="D155" s="18" t="s">
        <v>742</v>
      </c>
      <c r="E155" s="20">
        <v>12</v>
      </c>
      <c r="F155" s="21">
        <v>959.94100000000003</v>
      </c>
      <c r="G155" s="21">
        <v>353.94799999999998</v>
      </c>
    </row>
    <row r="156" spans="1:7" ht="10.050000000000001" customHeight="1">
      <c r="A156" s="18" t="s">
        <v>1734</v>
      </c>
      <c r="B156" s="18" t="s">
        <v>445</v>
      </c>
      <c r="C156" s="19">
        <v>2013</v>
      </c>
      <c r="D156" s="18" t="s">
        <v>742</v>
      </c>
      <c r="E156" s="20">
        <v>1</v>
      </c>
      <c r="F156" s="21">
        <v>904.88900000000001</v>
      </c>
      <c r="G156" s="21">
        <v>321.779</v>
      </c>
    </row>
    <row r="157" spans="1:7" ht="10.050000000000001" customHeight="1">
      <c r="A157" s="18" t="s">
        <v>1734</v>
      </c>
      <c r="B157" s="18" t="s">
        <v>445</v>
      </c>
      <c r="C157" s="19">
        <v>2013</v>
      </c>
      <c r="D157" s="18" t="s">
        <v>742</v>
      </c>
      <c r="E157" s="20">
        <v>2</v>
      </c>
      <c r="F157" s="21">
        <v>646.19899999999996</v>
      </c>
      <c r="G157" s="21">
        <v>313.74799999999999</v>
      </c>
    </row>
    <row r="158" spans="1:7" ht="10.050000000000001" customHeight="1">
      <c r="A158" s="18" t="s">
        <v>1734</v>
      </c>
      <c r="B158" s="18" t="s">
        <v>445</v>
      </c>
      <c r="C158" s="19">
        <v>2013</v>
      </c>
      <c r="D158" s="18" t="s">
        <v>742</v>
      </c>
      <c r="E158" s="20">
        <v>3</v>
      </c>
      <c r="F158" s="21">
        <v>755.79399999999998</v>
      </c>
      <c r="G158" s="21">
        <v>219.47</v>
      </c>
    </row>
    <row r="159" spans="1:7" ht="10.050000000000001" customHeight="1">
      <c r="A159" s="18" t="s">
        <v>1734</v>
      </c>
      <c r="B159" s="18" t="s">
        <v>445</v>
      </c>
      <c r="C159" s="19">
        <v>2013</v>
      </c>
      <c r="D159" s="18" t="s">
        <v>742</v>
      </c>
      <c r="E159" s="20">
        <v>4</v>
      </c>
      <c r="F159" s="21">
        <v>696.86</v>
      </c>
      <c r="G159" s="21">
        <v>274.67200000000003</v>
      </c>
    </row>
    <row r="160" spans="1:7" ht="10.050000000000001" customHeight="1">
      <c r="A160" s="18" t="s">
        <v>1734</v>
      </c>
      <c r="B160" s="18" t="s">
        <v>445</v>
      </c>
      <c r="C160" s="19">
        <v>2013</v>
      </c>
      <c r="D160" s="18" t="s">
        <v>742</v>
      </c>
      <c r="E160" s="20">
        <v>5</v>
      </c>
      <c r="F160" s="21">
        <v>615.04300000000001</v>
      </c>
      <c r="G160" s="21">
        <v>228.96899999999999</v>
      </c>
    </row>
    <row r="161" spans="1:7" ht="10.050000000000001" customHeight="1">
      <c r="A161" s="18" t="s">
        <v>1734</v>
      </c>
      <c r="B161" s="18" t="s">
        <v>445</v>
      </c>
      <c r="C161" s="19">
        <v>2013</v>
      </c>
      <c r="D161" s="18" t="s">
        <v>742</v>
      </c>
      <c r="E161" s="20">
        <v>6</v>
      </c>
      <c r="F161" s="21">
        <v>502.63799999999998</v>
      </c>
      <c r="G161" s="21">
        <v>232.05099999999999</v>
      </c>
    </row>
    <row r="162" spans="1:7" ht="10.050000000000001" customHeight="1">
      <c r="A162" s="18" t="s">
        <v>1734</v>
      </c>
      <c r="B162" s="18" t="s">
        <v>445</v>
      </c>
      <c r="C162" s="19">
        <v>2013</v>
      </c>
      <c r="D162" s="18" t="s">
        <v>797</v>
      </c>
      <c r="E162" s="20">
        <v>7</v>
      </c>
      <c r="F162" s="21">
        <v>433.32299999999998</v>
      </c>
      <c r="G162" s="21">
        <v>605.68799999999999</v>
      </c>
    </row>
    <row r="163" spans="1:7" ht="10.050000000000001" customHeight="1">
      <c r="A163" s="18" t="s">
        <v>1734</v>
      </c>
      <c r="B163" s="18" t="s">
        <v>445</v>
      </c>
      <c r="C163" s="19">
        <v>2013</v>
      </c>
      <c r="D163" s="18" t="s">
        <v>797</v>
      </c>
      <c r="E163" s="20">
        <v>8</v>
      </c>
      <c r="F163" s="21">
        <v>751.57299999999998</v>
      </c>
      <c r="G163" s="21">
        <v>594.83500000000004</v>
      </c>
    </row>
    <row r="164" spans="1:7" ht="10.050000000000001" customHeight="1">
      <c r="A164" s="18" t="s">
        <v>1734</v>
      </c>
      <c r="B164" s="18" t="s">
        <v>445</v>
      </c>
      <c r="C164" s="19">
        <v>2013</v>
      </c>
      <c r="D164" s="18" t="s">
        <v>797</v>
      </c>
      <c r="E164" s="20">
        <v>9</v>
      </c>
      <c r="F164" s="21">
        <v>739.18799999999999</v>
      </c>
      <c r="G164" s="21">
        <v>710.15700000000004</v>
      </c>
    </row>
    <row r="165" spans="1:7" ht="10.050000000000001" customHeight="1">
      <c r="A165" s="18" t="s">
        <v>1734</v>
      </c>
      <c r="B165" s="18" t="s">
        <v>445</v>
      </c>
      <c r="C165" s="19">
        <v>2013</v>
      </c>
      <c r="D165" s="18" t="s">
        <v>797</v>
      </c>
      <c r="E165" s="20">
        <v>10</v>
      </c>
      <c r="F165" s="21">
        <v>859.73400000000004</v>
      </c>
      <c r="G165" s="21">
        <v>597.26300000000003</v>
      </c>
    </row>
    <row r="166" spans="1:7" ht="10.050000000000001" customHeight="1">
      <c r="A166" s="18" t="s">
        <v>1734</v>
      </c>
      <c r="B166" s="18" t="s">
        <v>445</v>
      </c>
      <c r="C166" s="19">
        <v>2013</v>
      </c>
      <c r="D166" s="18" t="s">
        <v>797</v>
      </c>
      <c r="E166" s="20">
        <v>11</v>
      </c>
      <c r="F166" s="21">
        <v>661.67200000000003</v>
      </c>
      <c r="G166" s="21">
        <v>663.40800000000002</v>
      </c>
    </row>
    <row r="167" spans="1:7" ht="10.050000000000001" customHeight="1">
      <c r="A167" s="18" t="s">
        <v>1734</v>
      </c>
      <c r="B167" s="18" t="s">
        <v>445</v>
      </c>
      <c r="C167" s="19">
        <v>2013</v>
      </c>
      <c r="D167" s="18" t="s">
        <v>797</v>
      </c>
      <c r="E167" s="20">
        <v>12</v>
      </c>
      <c r="F167" s="21">
        <v>941.221</v>
      </c>
      <c r="G167" s="21">
        <v>684.30700000000002</v>
      </c>
    </row>
    <row r="168" spans="1:7" ht="10.050000000000001" customHeight="1">
      <c r="A168" s="18" t="s">
        <v>1734</v>
      </c>
      <c r="B168" s="18" t="s">
        <v>445</v>
      </c>
      <c r="C168" s="19">
        <v>2014</v>
      </c>
      <c r="D168" s="18" t="s">
        <v>797</v>
      </c>
      <c r="E168" s="20">
        <v>1</v>
      </c>
      <c r="F168" s="21">
        <v>1005.366</v>
      </c>
      <c r="G168" s="21">
        <v>511.93099999999998</v>
      </c>
    </row>
    <row r="169" spans="1:7" ht="10.050000000000001" customHeight="1">
      <c r="A169" s="18" t="s">
        <v>1734</v>
      </c>
      <c r="B169" s="18" t="s">
        <v>445</v>
      </c>
      <c r="C169" s="19">
        <v>2014</v>
      </c>
      <c r="D169" s="18" t="s">
        <v>797</v>
      </c>
      <c r="E169" s="20">
        <v>2</v>
      </c>
      <c r="F169" s="21">
        <v>853.32399999999996</v>
      </c>
      <c r="G169" s="21">
        <v>494.447</v>
      </c>
    </row>
    <row r="170" spans="1:7" ht="10.050000000000001" customHeight="1">
      <c r="A170" s="18" t="s">
        <v>1734</v>
      </c>
      <c r="B170" s="18" t="s">
        <v>445</v>
      </c>
      <c r="C170" s="19">
        <v>2014</v>
      </c>
      <c r="D170" s="18" t="s">
        <v>797</v>
      </c>
      <c r="E170" s="20">
        <v>3</v>
      </c>
      <c r="F170" s="21">
        <v>971.66899999999998</v>
      </c>
      <c r="G170" s="21">
        <v>483.488</v>
      </c>
    </row>
    <row r="171" spans="1:7" ht="10.050000000000001" customHeight="1">
      <c r="A171" s="18" t="s">
        <v>1734</v>
      </c>
      <c r="B171" s="18" t="s">
        <v>445</v>
      </c>
      <c r="C171" s="19">
        <v>2014</v>
      </c>
      <c r="D171" s="18" t="s">
        <v>797</v>
      </c>
      <c r="E171" s="20">
        <v>4</v>
      </c>
      <c r="F171" s="21">
        <v>1135.06</v>
      </c>
      <c r="G171" s="21">
        <v>481.31400000000002</v>
      </c>
    </row>
    <row r="172" spans="1:7" ht="10.050000000000001" customHeight="1">
      <c r="A172" s="18" t="s">
        <v>1734</v>
      </c>
      <c r="B172" s="18" t="s">
        <v>445</v>
      </c>
      <c r="C172" s="19">
        <v>2014</v>
      </c>
      <c r="D172" s="18" t="s">
        <v>797</v>
      </c>
      <c r="E172" s="20">
        <v>5</v>
      </c>
      <c r="F172" s="21">
        <v>841.57500000000005</v>
      </c>
      <c r="G172" s="21">
        <v>500.959</v>
      </c>
    </row>
    <row r="173" spans="1:7" ht="10.050000000000001" customHeight="1">
      <c r="A173" s="18" t="s">
        <v>1734</v>
      </c>
      <c r="B173" s="18" t="s">
        <v>445</v>
      </c>
      <c r="C173" s="19">
        <v>2014</v>
      </c>
      <c r="D173" s="18" t="s">
        <v>797</v>
      </c>
      <c r="E173" s="20">
        <v>6</v>
      </c>
      <c r="F173" s="21">
        <v>1025.7380000000001</v>
      </c>
      <c r="G173" s="21">
        <v>533.77099999999996</v>
      </c>
    </row>
    <row r="174" spans="1:7" ht="10.050000000000001" customHeight="1">
      <c r="A174" s="18" t="s">
        <v>1734</v>
      </c>
      <c r="B174" s="18" t="s">
        <v>445</v>
      </c>
      <c r="C174" s="19">
        <v>2014</v>
      </c>
      <c r="D174" s="18" t="s">
        <v>798</v>
      </c>
      <c r="E174" s="20">
        <v>7</v>
      </c>
      <c r="F174" s="21">
        <v>1105.9459999999999</v>
      </c>
      <c r="G174" s="21">
        <v>721.38499999999999</v>
      </c>
    </row>
    <row r="175" spans="1:7" ht="10.050000000000001" customHeight="1">
      <c r="A175" s="18" t="s">
        <v>1734</v>
      </c>
      <c r="B175" s="18" t="s">
        <v>445</v>
      </c>
      <c r="C175" s="19">
        <v>2014</v>
      </c>
      <c r="D175" s="18" t="s">
        <v>798</v>
      </c>
      <c r="E175" s="20">
        <v>8</v>
      </c>
      <c r="F175" s="21">
        <v>1137.9369999999999</v>
      </c>
      <c r="G175" s="21">
        <v>633.49800000000005</v>
      </c>
    </row>
    <row r="176" spans="1:7" ht="10.050000000000001" customHeight="1">
      <c r="A176" s="18" t="s">
        <v>1734</v>
      </c>
      <c r="B176" s="18" t="s">
        <v>445</v>
      </c>
      <c r="C176" s="19">
        <v>2014</v>
      </c>
      <c r="D176" s="18" t="s">
        <v>798</v>
      </c>
      <c r="E176" s="20">
        <v>9</v>
      </c>
      <c r="F176" s="21">
        <v>1233.962</v>
      </c>
      <c r="G176" s="21">
        <v>756.11599999999999</v>
      </c>
    </row>
    <row r="177" spans="1:7" ht="10.050000000000001" customHeight="1">
      <c r="A177" s="18" t="s">
        <v>1734</v>
      </c>
      <c r="B177" s="18" t="s">
        <v>445</v>
      </c>
      <c r="C177" s="19">
        <v>2014</v>
      </c>
      <c r="D177" s="18" t="s">
        <v>798</v>
      </c>
      <c r="E177" s="20">
        <v>10</v>
      </c>
      <c r="F177" s="21">
        <v>1294.232</v>
      </c>
      <c r="G177" s="21">
        <v>831.54399999999998</v>
      </c>
    </row>
    <row r="178" spans="1:7" ht="10.050000000000001" customHeight="1">
      <c r="A178" s="18" t="s">
        <v>1734</v>
      </c>
      <c r="B178" s="18" t="s">
        <v>445</v>
      </c>
      <c r="C178" s="19">
        <v>2014</v>
      </c>
      <c r="D178" s="18" t="s">
        <v>798</v>
      </c>
      <c r="E178" s="20">
        <v>11</v>
      </c>
      <c r="F178" s="21">
        <v>1035.1579999999999</v>
      </c>
      <c r="G178" s="21">
        <v>978.19600000000003</v>
      </c>
    </row>
    <row r="179" spans="1:7" ht="10.050000000000001" customHeight="1">
      <c r="A179" s="18" t="s">
        <v>1734</v>
      </c>
      <c r="B179" s="18" t="s">
        <v>445</v>
      </c>
      <c r="C179" s="19">
        <v>2014</v>
      </c>
      <c r="D179" s="18" t="s">
        <v>798</v>
      </c>
      <c r="E179" s="20">
        <v>12</v>
      </c>
      <c r="F179" s="21">
        <v>1191.508</v>
      </c>
      <c r="G179" s="21">
        <v>732.548</v>
      </c>
    </row>
    <row r="180" spans="1:7" ht="10.050000000000001" customHeight="1">
      <c r="A180" s="18" t="s">
        <v>1734</v>
      </c>
      <c r="B180" s="18" t="s">
        <v>445</v>
      </c>
      <c r="C180" s="19">
        <v>2015</v>
      </c>
      <c r="D180" s="18" t="s">
        <v>798</v>
      </c>
      <c r="E180" s="20">
        <v>1</v>
      </c>
      <c r="F180" s="21">
        <v>1191.7439999999999</v>
      </c>
      <c r="G180" s="21">
        <v>689.80399999999997</v>
      </c>
    </row>
    <row r="181" spans="1:7" ht="10.050000000000001" customHeight="1">
      <c r="A181" s="18" t="s">
        <v>1734</v>
      </c>
      <c r="B181" s="18" t="s">
        <v>445</v>
      </c>
      <c r="C181" s="19">
        <v>2015</v>
      </c>
      <c r="D181" s="18" t="s">
        <v>798</v>
      </c>
      <c r="E181" s="20">
        <v>2</v>
      </c>
      <c r="F181" s="21">
        <v>1194.319</v>
      </c>
      <c r="G181" s="21">
        <v>670.52499999999998</v>
      </c>
    </row>
    <row r="182" spans="1:7" ht="10.050000000000001" customHeight="1">
      <c r="A182" s="18" t="s">
        <v>1734</v>
      </c>
      <c r="B182" s="18" t="s">
        <v>445</v>
      </c>
      <c r="C182" s="19">
        <v>2015</v>
      </c>
      <c r="D182" s="18" t="s">
        <v>798</v>
      </c>
      <c r="E182" s="20">
        <v>3</v>
      </c>
      <c r="F182" s="21">
        <v>1466.0730000000001</v>
      </c>
      <c r="G182" s="21">
        <v>578.03200000000004</v>
      </c>
    </row>
    <row r="183" spans="1:7" ht="10.050000000000001" customHeight="1">
      <c r="A183" s="18" t="s">
        <v>1734</v>
      </c>
      <c r="B183" s="18" t="s">
        <v>445</v>
      </c>
      <c r="C183" s="19">
        <v>2015</v>
      </c>
      <c r="D183" s="18" t="s">
        <v>798</v>
      </c>
      <c r="E183" s="20">
        <v>4</v>
      </c>
      <c r="F183" s="21">
        <v>1275.3889999999999</v>
      </c>
      <c r="G183" s="21">
        <v>499.54300000000001</v>
      </c>
    </row>
    <row r="184" spans="1:7" ht="10.050000000000001" customHeight="1">
      <c r="A184" s="18" t="s">
        <v>1734</v>
      </c>
      <c r="B184" s="18" t="s">
        <v>445</v>
      </c>
      <c r="C184" s="19">
        <v>2015</v>
      </c>
      <c r="D184" s="18" t="s">
        <v>798</v>
      </c>
      <c r="E184" s="20">
        <v>5</v>
      </c>
      <c r="F184" s="21">
        <v>990.077</v>
      </c>
      <c r="G184" s="21">
        <v>558.68600000000004</v>
      </c>
    </row>
    <row r="185" spans="1:7" ht="10.050000000000001" customHeight="1">
      <c r="A185" s="18" t="s">
        <v>1734</v>
      </c>
      <c r="B185" s="18" t="s">
        <v>445</v>
      </c>
      <c r="C185" s="19">
        <v>2015</v>
      </c>
      <c r="D185" s="18" t="s">
        <v>798</v>
      </c>
      <c r="E185" s="20">
        <v>6</v>
      </c>
      <c r="F185" s="21">
        <v>834.25</v>
      </c>
      <c r="G185" s="21">
        <v>633.05100000000004</v>
      </c>
    </row>
    <row r="186" spans="1:7" ht="10.050000000000001" customHeight="1">
      <c r="A186" s="18" t="s">
        <v>1734</v>
      </c>
      <c r="B186" s="18" t="s">
        <v>445</v>
      </c>
      <c r="C186" s="19">
        <v>2015</v>
      </c>
      <c r="D186" s="18" t="s">
        <v>745</v>
      </c>
      <c r="E186" s="20">
        <v>7</v>
      </c>
      <c r="F186" s="21">
        <v>779.09199999999998</v>
      </c>
      <c r="G186" s="21">
        <v>422.73899999999998</v>
      </c>
    </row>
    <row r="187" spans="1:7" ht="10.050000000000001" customHeight="1">
      <c r="A187" s="18" t="s">
        <v>1734</v>
      </c>
      <c r="B187" s="18" t="s">
        <v>445</v>
      </c>
      <c r="C187" s="19">
        <v>2015</v>
      </c>
      <c r="D187" s="18" t="s">
        <v>745</v>
      </c>
      <c r="E187" s="20">
        <v>8</v>
      </c>
      <c r="F187" s="21">
        <v>807.89099999999996</v>
      </c>
      <c r="G187" s="21">
        <v>524.21799999999996</v>
      </c>
    </row>
    <row r="188" spans="1:7" ht="10.050000000000001" customHeight="1">
      <c r="A188" s="18" t="s">
        <v>1734</v>
      </c>
      <c r="B188" s="18" t="s">
        <v>445</v>
      </c>
      <c r="C188" s="19">
        <v>2015</v>
      </c>
      <c r="D188" s="18" t="s">
        <v>745</v>
      </c>
      <c r="E188" s="20">
        <v>9</v>
      </c>
      <c r="F188" s="21">
        <v>1283.644</v>
      </c>
      <c r="G188" s="21">
        <v>693.26199999999994</v>
      </c>
    </row>
    <row r="189" spans="1:7" ht="10.050000000000001" customHeight="1">
      <c r="A189" s="18" t="s">
        <v>1734</v>
      </c>
      <c r="B189" s="18" t="s">
        <v>445</v>
      </c>
      <c r="C189" s="19">
        <v>2015</v>
      </c>
      <c r="D189" s="18" t="s">
        <v>745</v>
      </c>
      <c r="E189" s="20">
        <v>10</v>
      </c>
      <c r="F189" s="21">
        <v>2075.5219999999999</v>
      </c>
      <c r="G189" s="21">
        <v>877.29200000000003</v>
      </c>
    </row>
    <row r="190" spans="1:7" ht="10.050000000000001" customHeight="1">
      <c r="A190" s="18" t="s">
        <v>1734</v>
      </c>
      <c r="B190" s="18" t="s">
        <v>445</v>
      </c>
      <c r="C190" s="19">
        <v>2015</v>
      </c>
      <c r="D190" s="18" t="s">
        <v>745</v>
      </c>
      <c r="E190" s="20">
        <v>11</v>
      </c>
      <c r="F190" s="21">
        <v>2611.453</v>
      </c>
      <c r="G190" s="21">
        <v>1047.2629999999999</v>
      </c>
    </row>
    <row r="191" spans="1:7" ht="10.050000000000001" customHeight="1">
      <c r="A191" s="18" t="s">
        <v>1734</v>
      </c>
      <c r="B191" s="18" t="s">
        <v>445</v>
      </c>
      <c r="C191" s="19">
        <v>2015</v>
      </c>
      <c r="D191" s="18" t="s">
        <v>745</v>
      </c>
      <c r="E191" s="20">
        <v>12</v>
      </c>
      <c r="F191" s="21">
        <v>3666.1390000000001</v>
      </c>
      <c r="G191" s="21">
        <v>1038.7370000000001</v>
      </c>
    </row>
    <row r="192" spans="1:7" ht="10.050000000000001" customHeight="1">
      <c r="A192" s="18" t="s">
        <v>1734</v>
      </c>
      <c r="B192" s="18" t="s">
        <v>445</v>
      </c>
      <c r="C192" s="19">
        <v>2016</v>
      </c>
      <c r="D192" s="18" t="s">
        <v>745</v>
      </c>
      <c r="E192" s="20">
        <v>1</v>
      </c>
      <c r="F192" s="21">
        <v>2811.8429999999998</v>
      </c>
      <c r="G192" s="21">
        <v>1200.259</v>
      </c>
    </row>
    <row r="193" spans="1:7" ht="10.050000000000001" customHeight="1">
      <c r="A193" s="18" t="s">
        <v>1734</v>
      </c>
      <c r="B193" s="18" t="s">
        <v>445</v>
      </c>
      <c r="C193" s="19">
        <v>2016</v>
      </c>
      <c r="D193" s="18" t="s">
        <v>745</v>
      </c>
      <c r="E193" s="20">
        <v>2</v>
      </c>
      <c r="F193" s="21">
        <v>2706.2260000000001</v>
      </c>
      <c r="G193" s="21">
        <v>875.31899999999996</v>
      </c>
    </row>
    <row r="194" spans="1:7" ht="10.050000000000001" customHeight="1">
      <c r="A194" s="18" t="s">
        <v>1734</v>
      </c>
      <c r="B194" s="18" t="s">
        <v>445</v>
      </c>
      <c r="C194" s="19">
        <v>2016</v>
      </c>
      <c r="D194" s="18" t="s">
        <v>745</v>
      </c>
      <c r="E194" s="20">
        <v>3</v>
      </c>
      <c r="F194" s="21">
        <v>2586.1260000000002</v>
      </c>
      <c r="G194" s="21">
        <v>832.60599999999999</v>
      </c>
    </row>
    <row r="195" spans="1:7" ht="10.050000000000001" customHeight="1">
      <c r="A195" s="18" t="s">
        <v>1734</v>
      </c>
      <c r="B195" s="18" t="s">
        <v>445</v>
      </c>
      <c r="C195" s="19">
        <v>2016</v>
      </c>
      <c r="D195" s="18" t="s">
        <v>745</v>
      </c>
      <c r="E195" s="20">
        <v>4</v>
      </c>
      <c r="F195" s="21">
        <v>2840.4780000000001</v>
      </c>
      <c r="G195" s="21">
        <v>849.47400000000005</v>
      </c>
    </row>
    <row r="196" spans="1:7" ht="10.050000000000001" customHeight="1">
      <c r="A196" s="18" t="s">
        <v>1734</v>
      </c>
      <c r="B196" s="18" t="s">
        <v>445</v>
      </c>
      <c r="C196" s="19">
        <v>2016</v>
      </c>
      <c r="D196" s="18" t="s">
        <v>745</v>
      </c>
      <c r="E196" s="20">
        <v>5</v>
      </c>
      <c r="F196" s="21">
        <v>3953.7339999999999</v>
      </c>
      <c r="G196" s="21">
        <v>832.24800000000005</v>
      </c>
    </row>
    <row r="197" spans="1:7" ht="10.050000000000001" customHeight="1">
      <c r="A197" s="18" t="s">
        <v>1734</v>
      </c>
      <c r="B197" s="18" t="s">
        <v>445</v>
      </c>
      <c r="C197" s="19">
        <v>2016</v>
      </c>
      <c r="D197" s="18" t="s">
        <v>745</v>
      </c>
      <c r="E197" s="20">
        <v>6</v>
      </c>
      <c r="F197" s="21">
        <v>3136.2069999999999</v>
      </c>
      <c r="G197" s="21">
        <v>1009.234</v>
      </c>
    </row>
    <row r="198" spans="1:7" ht="10.050000000000001" customHeight="1">
      <c r="A198" s="18" t="s">
        <v>1734</v>
      </c>
      <c r="B198" s="18" t="s">
        <v>445</v>
      </c>
      <c r="C198" s="19">
        <v>2016</v>
      </c>
      <c r="D198" s="18" t="s">
        <v>746</v>
      </c>
      <c r="E198" s="20">
        <v>7</v>
      </c>
      <c r="F198" s="21">
        <v>3544.9479999999999</v>
      </c>
      <c r="G198" s="21">
        <v>1133.3109999999999</v>
      </c>
    </row>
    <row r="199" spans="1:7" ht="10.050000000000001" customHeight="1">
      <c r="A199" s="18" t="s">
        <v>1734</v>
      </c>
      <c r="B199" s="18" t="s">
        <v>445</v>
      </c>
      <c r="C199" s="19">
        <v>2016</v>
      </c>
      <c r="D199" s="18" t="s">
        <v>746</v>
      </c>
      <c r="E199" s="20">
        <v>8</v>
      </c>
      <c r="F199" s="21">
        <v>3742.2820000000002</v>
      </c>
      <c r="G199" s="21">
        <v>892.76700000000005</v>
      </c>
    </row>
    <row r="200" spans="1:7" ht="10.050000000000001" customHeight="1">
      <c r="A200" s="18" t="s">
        <v>1734</v>
      </c>
      <c r="B200" s="18" t="s">
        <v>445</v>
      </c>
      <c r="C200" s="19">
        <v>2016</v>
      </c>
      <c r="D200" s="18" t="s">
        <v>746</v>
      </c>
      <c r="E200" s="20">
        <v>9</v>
      </c>
      <c r="F200" s="21">
        <v>3276.6149999999998</v>
      </c>
      <c r="G200" s="21">
        <v>969.99599999999998</v>
      </c>
    </row>
    <row r="201" spans="1:7" ht="10.050000000000001" customHeight="1">
      <c r="A201" s="18" t="s">
        <v>1734</v>
      </c>
      <c r="B201" s="18" t="s">
        <v>445</v>
      </c>
      <c r="C201" s="19">
        <v>2016</v>
      </c>
      <c r="D201" s="18" t="s">
        <v>746</v>
      </c>
      <c r="E201" s="20">
        <v>10</v>
      </c>
      <c r="F201" s="21">
        <v>2826.4630000000002</v>
      </c>
      <c r="G201" s="21">
        <v>1045.2329999999999</v>
      </c>
    </row>
    <row r="202" spans="1:7" ht="10.050000000000001" customHeight="1">
      <c r="A202" s="18" t="s">
        <v>1734</v>
      </c>
      <c r="B202" s="18" t="s">
        <v>445</v>
      </c>
      <c r="C202" s="19">
        <v>2016</v>
      </c>
      <c r="D202" s="18" t="s">
        <v>746</v>
      </c>
      <c r="E202" s="20">
        <v>11</v>
      </c>
      <c r="F202" s="21">
        <v>3019.596</v>
      </c>
      <c r="G202" s="21">
        <v>1480.9670000000001</v>
      </c>
    </row>
    <row r="203" spans="1:7" ht="10.050000000000001" customHeight="1">
      <c r="A203" s="18" t="s">
        <v>1734</v>
      </c>
      <c r="B203" s="18" t="s">
        <v>445</v>
      </c>
      <c r="C203" s="19">
        <v>2016</v>
      </c>
      <c r="D203" s="18" t="s">
        <v>746</v>
      </c>
      <c r="E203" s="20">
        <v>12</v>
      </c>
      <c r="F203" s="21">
        <v>3769.02</v>
      </c>
      <c r="G203" s="21">
        <v>1869.8969999999999</v>
      </c>
    </row>
    <row r="204" spans="1:7" ht="10.050000000000001" customHeight="1">
      <c r="A204" s="18" t="s">
        <v>1734</v>
      </c>
      <c r="B204" s="18" t="s">
        <v>445</v>
      </c>
      <c r="C204" s="19">
        <v>2017</v>
      </c>
      <c r="D204" s="18" t="s">
        <v>746</v>
      </c>
      <c r="E204" s="20">
        <v>1</v>
      </c>
      <c r="F204" s="21">
        <v>3932.5250000000001</v>
      </c>
      <c r="G204" s="21">
        <v>1484.2919999999999</v>
      </c>
    </row>
    <row r="205" spans="1:7" ht="10.050000000000001" customHeight="1">
      <c r="A205" s="18" t="s">
        <v>1734</v>
      </c>
      <c r="B205" s="18" t="s">
        <v>445</v>
      </c>
      <c r="C205" s="19">
        <v>2017</v>
      </c>
      <c r="D205" s="18" t="s">
        <v>746</v>
      </c>
      <c r="E205" s="20">
        <v>2</v>
      </c>
      <c r="F205" s="21">
        <v>3537.5709999999999</v>
      </c>
      <c r="G205" s="21">
        <v>1573.7940000000001</v>
      </c>
    </row>
    <row r="206" spans="1:7" ht="10.050000000000001" customHeight="1">
      <c r="A206" s="18" t="s">
        <v>1734</v>
      </c>
      <c r="B206" s="18" t="s">
        <v>445</v>
      </c>
      <c r="C206" s="19">
        <v>2017</v>
      </c>
      <c r="D206" s="18" t="s">
        <v>746</v>
      </c>
      <c r="E206" s="20">
        <v>3</v>
      </c>
      <c r="F206" s="21">
        <v>4015.248</v>
      </c>
      <c r="G206" s="21">
        <v>2330.9319999999998</v>
      </c>
    </row>
    <row r="207" spans="1:7" ht="10.050000000000001" customHeight="1">
      <c r="A207" s="18" t="s">
        <v>1734</v>
      </c>
      <c r="B207" s="18" t="s">
        <v>445</v>
      </c>
      <c r="C207" s="19">
        <v>2017</v>
      </c>
      <c r="D207" s="18" t="s">
        <v>746</v>
      </c>
      <c r="E207" s="20">
        <v>4</v>
      </c>
      <c r="F207" s="21">
        <v>3091.22</v>
      </c>
      <c r="G207" s="21">
        <v>1909.0640000000001</v>
      </c>
    </row>
    <row r="208" spans="1:7" ht="10.050000000000001" customHeight="1">
      <c r="A208" s="18" t="s">
        <v>1734</v>
      </c>
      <c r="B208" s="18" t="s">
        <v>445</v>
      </c>
      <c r="C208" s="19">
        <v>2017</v>
      </c>
      <c r="D208" s="18" t="s">
        <v>746</v>
      </c>
      <c r="E208" s="20">
        <v>5</v>
      </c>
      <c r="F208" s="21">
        <v>2972.4079999999999</v>
      </c>
      <c r="G208" s="21">
        <v>2389.5369999999998</v>
      </c>
    </row>
    <row r="209" spans="1:7" ht="10.050000000000001" customHeight="1">
      <c r="A209" s="18" t="s">
        <v>1734</v>
      </c>
      <c r="B209" s="18" t="s">
        <v>445</v>
      </c>
      <c r="C209" s="19">
        <v>2017</v>
      </c>
      <c r="D209" s="18" t="s">
        <v>746</v>
      </c>
      <c r="E209" s="20">
        <v>6</v>
      </c>
      <c r="F209" s="21">
        <v>2760.665</v>
      </c>
      <c r="G209" s="21">
        <v>2490.3409999999999</v>
      </c>
    </row>
    <row r="210" spans="1:7" ht="10.050000000000001" customHeight="1">
      <c r="A210" s="18" t="s">
        <v>1734</v>
      </c>
      <c r="B210" s="18" t="s">
        <v>445</v>
      </c>
      <c r="C210" s="19">
        <v>2017</v>
      </c>
      <c r="D210" s="18" t="s">
        <v>747</v>
      </c>
      <c r="E210" s="20">
        <v>7</v>
      </c>
      <c r="F210" s="21">
        <v>1983.163</v>
      </c>
      <c r="G210" s="21">
        <v>2005.8340000000001</v>
      </c>
    </row>
    <row r="211" spans="1:7" ht="10.050000000000001" customHeight="1">
      <c r="A211" s="18" t="s">
        <v>1734</v>
      </c>
      <c r="B211" s="18" t="s">
        <v>445</v>
      </c>
      <c r="C211" s="19">
        <v>2017</v>
      </c>
      <c r="D211" s="18" t="s">
        <v>747</v>
      </c>
      <c r="E211" s="20">
        <v>8</v>
      </c>
      <c r="F211" s="21">
        <v>2164.4589999999998</v>
      </c>
      <c r="G211" s="21">
        <v>1894.873</v>
      </c>
    </row>
    <row r="212" spans="1:7" ht="10.050000000000001" customHeight="1">
      <c r="A212" s="18" t="s">
        <v>1734</v>
      </c>
      <c r="B212" s="18" t="s">
        <v>445</v>
      </c>
      <c r="C212" s="19">
        <v>2017</v>
      </c>
      <c r="D212" s="18" t="s">
        <v>747</v>
      </c>
      <c r="E212" s="20">
        <v>9</v>
      </c>
      <c r="F212" s="21">
        <v>2347.085</v>
      </c>
      <c r="G212" s="21">
        <v>2503.0830000000001</v>
      </c>
    </row>
    <row r="213" spans="1:7" ht="10.050000000000001" customHeight="1">
      <c r="A213" s="18" t="s">
        <v>1734</v>
      </c>
      <c r="B213" s="18" t="s">
        <v>445</v>
      </c>
      <c r="C213" s="19">
        <v>2017</v>
      </c>
      <c r="D213" s="18" t="s">
        <v>747</v>
      </c>
      <c r="E213" s="20">
        <v>10</v>
      </c>
      <c r="F213" s="21">
        <v>2766.03</v>
      </c>
      <c r="G213" s="21">
        <v>2377.9009999999998</v>
      </c>
    </row>
    <row r="214" spans="1:7" ht="10.050000000000001" customHeight="1">
      <c r="A214" s="18" t="s">
        <v>1734</v>
      </c>
      <c r="B214" s="18" t="s">
        <v>445</v>
      </c>
      <c r="C214" s="19">
        <v>2017</v>
      </c>
      <c r="D214" s="18" t="s">
        <v>747</v>
      </c>
      <c r="E214" s="20">
        <v>11</v>
      </c>
      <c r="F214" s="21">
        <v>2923.8</v>
      </c>
      <c r="G214" s="21">
        <v>2189.9059999999999</v>
      </c>
    </row>
    <row r="215" spans="1:7" ht="10.050000000000001" customHeight="1">
      <c r="A215" s="18" t="s">
        <v>1734</v>
      </c>
      <c r="B215" s="18" t="s">
        <v>445</v>
      </c>
      <c r="C215" s="19">
        <v>2017</v>
      </c>
      <c r="D215" s="18" t="s">
        <v>747</v>
      </c>
      <c r="E215" s="20">
        <v>12</v>
      </c>
      <c r="F215" s="21">
        <v>2544.0039999999999</v>
      </c>
      <c r="G215" s="21">
        <v>2431.15</v>
      </c>
    </row>
    <row r="216" spans="1:7" ht="10.050000000000001" customHeight="1">
      <c r="A216" s="18" t="s">
        <v>1734</v>
      </c>
      <c r="B216" s="18" t="s">
        <v>445</v>
      </c>
      <c r="C216" s="19">
        <v>2018</v>
      </c>
      <c r="D216" s="18" t="s">
        <v>747</v>
      </c>
      <c r="E216" s="20">
        <v>1</v>
      </c>
      <c r="F216" s="21">
        <v>2587.1770000000001</v>
      </c>
      <c r="G216" s="21">
        <v>2235.1179999999999</v>
      </c>
    </row>
    <row r="217" spans="1:7" ht="10.050000000000001" customHeight="1">
      <c r="A217" s="18" t="s">
        <v>1734</v>
      </c>
      <c r="B217" s="18" t="s">
        <v>445</v>
      </c>
      <c r="C217" s="19">
        <v>2018</v>
      </c>
      <c r="D217" s="18" t="s">
        <v>747</v>
      </c>
      <c r="E217" s="20">
        <v>2</v>
      </c>
      <c r="F217" s="21">
        <v>2473.0140000000001</v>
      </c>
      <c r="G217" s="21">
        <v>2141.4009999999998</v>
      </c>
    </row>
    <row r="218" spans="1:7" ht="10.050000000000001" customHeight="1">
      <c r="A218" s="18" t="s">
        <v>1734</v>
      </c>
      <c r="B218" s="18" t="s">
        <v>445</v>
      </c>
      <c r="C218" s="19">
        <v>2018</v>
      </c>
      <c r="D218" s="18" t="s">
        <v>747</v>
      </c>
      <c r="E218" s="20">
        <v>3</v>
      </c>
      <c r="F218" s="21">
        <v>2699.52</v>
      </c>
      <c r="G218" s="21">
        <v>2229.1170000000002</v>
      </c>
    </row>
    <row r="219" spans="1:7" ht="10.050000000000001" customHeight="1">
      <c r="A219" s="18" t="s">
        <v>1734</v>
      </c>
      <c r="B219" s="18" t="s">
        <v>445</v>
      </c>
      <c r="C219" s="19">
        <v>2018</v>
      </c>
      <c r="D219" s="18" t="s">
        <v>747</v>
      </c>
      <c r="E219" s="20">
        <v>4</v>
      </c>
      <c r="F219" s="21">
        <v>2492.991</v>
      </c>
      <c r="G219" s="21">
        <v>2087.835</v>
      </c>
    </row>
    <row r="220" spans="1:7" ht="10.050000000000001" customHeight="1">
      <c r="A220" s="18" t="s">
        <v>1734</v>
      </c>
      <c r="B220" s="18" t="s">
        <v>445</v>
      </c>
      <c r="C220" s="19">
        <v>2018</v>
      </c>
      <c r="D220" s="18" t="s">
        <v>747</v>
      </c>
      <c r="E220" s="20">
        <v>5</v>
      </c>
      <c r="F220" s="21">
        <v>2378.5720000000001</v>
      </c>
      <c r="G220" s="21">
        <v>1564.29</v>
      </c>
    </row>
    <row r="221" spans="1:7" ht="10.050000000000001" customHeight="1">
      <c r="A221" s="18" t="s">
        <v>1734</v>
      </c>
      <c r="B221" s="18" t="s">
        <v>445</v>
      </c>
      <c r="C221" s="19">
        <v>2018</v>
      </c>
      <c r="D221" s="18" t="s">
        <v>747</v>
      </c>
      <c r="E221" s="20">
        <v>6</v>
      </c>
      <c r="F221" s="21">
        <v>2711.6610000000001</v>
      </c>
      <c r="G221" s="21">
        <v>1608.3209999999999</v>
      </c>
    </row>
    <row r="222" spans="1:7" ht="10.050000000000001" customHeight="1">
      <c r="A222" s="18" t="s">
        <v>1734</v>
      </c>
      <c r="B222" s="18" t="s">
        <v>445</v>
      </c>
      <c r="C222" s="19">
        <v>2018</v>
      </c>
      <c r="D222" s="18" t="s">
        <v>748</v>
      </c>
      <c r="E222" s="20">
        <v>7</v>
      </c>
      <c r="F222" s="21">
        <v>1679.47</v>
      </c>
      <c r="G222" s="21">
        <v>1241.021</v>
      </c>
    </row>
    <row r="223" spans="1:7" ht="10.050000000000001" customHeight="1">
      <c r="A223" s="18" t="s">
        <v>1734</v>
      </c>
      <c r="B223" s="18" t="s">
        <v>445</v>
      </c>
      <c r="C223" s="19">
        <v>2018</v>
      </c>
      <c r="D223" s="18" t="s">
        <v>748</v>
      </c>
      <c r="E223" s="20">
        <v>8</v>
      </c>
      <c r="F223" s="21">
        <v>1832.971</v>
      </c>
      <c r="G223" s="21">
        <v>1287.694</v>
      </c>
    </row>
    <row r="224" spans="1:7" ht="10.050000000000001" customHeight="1">
      <c r="A224" s="18" t="s">
        <v>1734</v>
      </c>
      <c r="B224" s="18" t="s">
        <v>445</v>
      </c>
      <c r="C224" s="19">
        <v>2018</v>
      </c>
      <c r="D224" s="18" t="s">
        <v>748</v>
      </c>
      <c r="E224" s="20">
        <v>9</v>
      </c>
      <c r="F224" s="21">
        <v>1747.1289999999999</v>
      </c>
      <c r="G224" s="21">
        <v>1579.8879999999999</v>
      </c>
    </row>
    <row r="225" spans="1:7" ht="10.050000000000001" customHeight="1">
      <c r="A225" s="18" t="s">
        <v>1734</v>
      </c>
      <c r="B225" s="18" t="s">
        <v>445</v>
      </c>
      <c r="C225" s="19">
        <v>2018</v>
      </c>
      <c r="D225" s="18" t="s">
        <v>748</v>
      </c>
      <c r="E225" s="20">
        <v>10</v>
      </c>
      <c r="F225" s="21">
        <v>1440.22</v>
      </c>
      <c r="G225" s="21">
        <v>1533.42</v>
      </c>
    </row>
    <row r="226" spans="1:7" ht="10.050000000000001" customHeight="1">
      <c r="A226" s="18" t="s">
        <v>1734</v>
      </c>
      <c r="B226" s="18" t="s">
        <v>445</v>
      </c>
      <c r="C226" s="19">
        <v>2018</v>
      </c>
      <c r="D226" s="18" t="s">
        <v>748</v>
      </c>
      <c r="E226" s="20">
        <v>11</v>
      </c>
      <c r="F226" s="21">
        <v>1110.403</v>
      </c>
      <c r="G226" s="21">
        <v>1598.318</v>
      </c>
    </row>
    <row r="227" spans="1:7" ht="10.050000000000001" customHeight="1">
      <c r="A227" s="18" t="s">
        <v>1734</v>
      </c>
      <c r="B227" s="18" t="s">
        <v>445</v>
      </c>
      <c r="C227" s="19">
        <v>2018</v>
      </c>
      <c r="D227" s="18" t="s">
        <v>748</v>
      </c>
      <c r="E227" s="20">
        <v>12</v>
      </c>
      <c r="F227" s="21">
        <v>1234.26</v>
      </c>
      <c r="G227" s="21">
        <v>1505.213</v>
      </c>
    </row>
    <row r="228" spans="1:7" ht="10.050000000000001" customHeight="1">
      <c r="A228" s="18" t="s">
        <v>1734</v>
      </c>
      <c r="B228" s="18" t="s">
        <v>445</v>
      </c>
      <c r="C228" s="19">
        <v>2019</v>
      </c>
      <c r="D228" s="18" t="s">
        <v>748</v>
      </c>
      <c r="E228" s="20">
        <v>1</v>
      </c>
      <c r="F228" s="21">
        <v>1727.4269999999999</v>
      </c>
      <c r="G228" s="21">
        <v>1310.432</v>
      </c>
    </row>
    <row r="229" spans="1:7" ht="10.050000000000001" customHeight="1">
      <c r="A229" s="18" t="s">
        <v>1734</v>
      </c>
      <c r="B229" s="18" t="s">
        <v>445</v>
      </c>
      <c r="C229" s="19">
        <v>2019</v>
      </c>
      <c r="D229" s="18" t="s">
        <v>748</v>
      </c>
      <c r="E229" s="20">
        <v>2</v>
      </c>
      <c r="F229" s="21">
        <v>1838.126</v>
      </c>
      <c r="G229" s="21">
        <v>1243.7750000000001</v>
      </c>
    </row>
    <row r="230" spans="1:7" ht="10.050000000000001" customHeight="1">
      <c r="A230" s="18" t="s">
        <v>1734</v>
      </c>
      <c r="B230" s="18" t="s">
        <v>445</v>
      </c>
      <c r="C230" s="19">
        <v>2019</v>
      </c>
      <c r="D230" s="18" t="s">
        <v>748</v>
      </c>
      <c r="E230" s="20">
        <v>3</v>
      </c>
      <c r="F230" s="21">
        <v>1528.7529999999999</v>
      </c>
      <c r="G230" s="21">
        <v>951.87099999999998</v>
      </c>
    </row>
    <row r="231" spans="1:7" ht="10.050000000000001" customHeight="1">
      <c r="A231" s="18" t="s">
        <v>1734</v>
      </c>
      <c r="B231" s="18" t="s">
        <v>445</v>
      </c>
      <c r="C231" s="19">
        <v>2019</v>
      </c>
      <c r="D231" s="18" t="s">
        <v>748</v>
      </c>
      <c r="E231" s="20">
        <v>4</v>
      </c>
      <c r="F231" s="21">
        <v>1506.152</v>
      </c>
      <c r="G231" s="21">
        <v>955.03700000000003</v>
      </c>
    </row>
    <row r="232" spans="1:7" ht="10.050000000000001" customHeight="1">
      <c r="A232" s="18" t="s">
        <v>1734</v>
      </c>
      <c r="B232" s="18" t="s">
        <v>445</v>
      </c>
      <c r="C232" s="19">
        <v>2019</v>
      </c>
      <c r="D232" s="18" t="s">
        <v>748</v>
      </c>
      <c r="E232" s="20">
        <v>5</v>
      </c>
      <c r="F232" s="21">
        <v>1460.136</v>
      </c>
      <c r="G232" s="21">
        <v>879.89800000000002</v>
      </c>
    </row>
    <row r="233" spans="1:7" ht="10.050000000000001" customHeight="1">
      <c r="A233" s="18" t="s">
        <v>1734</v>
      </c>
      <c r="B233" s="18" t="s">
        <v>445</v>
      </c>
      <c r="C233" s="19">
        <v>2019</v>
      </c>
      <c r="D233" s="18" t="s">
        <v>748</v>
      </c>
      <c r="E233" s="20">
        <v>6</v>
      </c>
      <c r="F233" s="21">
        <v>1348.7639999999999</v>
      </c>
      <c r="G233" s="21">
        <v>980.25</v>
      </c>
    </row>
    <row r="234" spans="1:7" ht="10.050000000000001" customHeight="1">
      <c r="A234" s="18" t="s">
        <v>1734</v>
      </c>
      <c r="B234" s="18" t="s">
        <v>445</v>
      </c>
      <c r="C234" s="19">
        <v>2019</v>
      </c>
      <c r="D234" s="18" t="s">
        <v>749</v>
      </c>
      <c r="E234" s="20">
        <v>7</v>
      </c>
      <c r="F234" s="21">
        <v>1745.6089999999999</v>
      </c>
      <c r="G234" s="21">
        <v>1004.713</v>
      </c>
    </row>
    <row r="235" spans="1:7" ht="10.050000000000001" customHeight="1">
      <c r="A235" s="18" t="s">
        <v>1734</v>
      </c>
      <c r="B235" s="18" t="s">
        <v>445</v>
      </c>
      <c r="C235" s="19">
        <v>2019</v>
      </c>
      <c r="D235" s="18" t="s">
        <v>749</v>
      </c>
      <c r="E235" s="20">
        <v>8</v>
      </c>
      <c r="F235" s="21">
        <v>1430.402</v>
      </c>
      <c r="G235" s="21">
        <v>1015.704</v>
      </c>
    </row>
    <row r="236" spans="1:7" ht="10.050000000000001" customHeight="1">
      <c r="A236" s="18" t="s">
        <v>1734</v>
      </c>
      <c r="B236" s="18" t="s">
        <v>445</v>
      </c>
      <c r="C236" s="19">
        <v>2019</v>
      </c>
      <c r="D236" s="18" t="s">
        <v>749</v>
      </c>
      <c r="E236" s="20">
        <v>9</v>
      </c>
      <c r="F236" s="21">
        <v>1628.9580000000001</v>
      </c>
      <c r="G236" s="21">
        <v>1159.0619999999999</v>
      </c>
    </row>
    <row r="237" spans="1:7" ht="10.050000000000001" customHeight="1">
      <c r="A237" s="18" t="s">
        <v>1734</v>
      </c>
      <c r="B237" s="18" t="s">
        <v>445</v>
      </c>
      <c r="C237" s="19">
        <v>2019</v>
      </c>
      <c r="D237" s="18" t="s">
        <v>749</v>
      </c>
      <c r="E237" s="20">
        <v>10</v>
      </c>
      <c r="F237" s="21">
        <v>2016.9390000000001</v>
      </c>
      <c r="G237" s="21">
        <v>1332.81</v>
      </c>
    </row>
    <row r="238" spans="1:7" ht="10.050000000000001" customHeight="1">
      <c r="A238" s="18" t="s">
        <v>1734</v>
      </c>
      <c r="B238" s="18" t="s">
        <v>445</v>
      </c>
      <c r="C238" s="19">
        <v>2019</v>
      </c>
      <c r="D238" s="18" t="s">
        <v>749</v>
      </c>
      <c r="E238" s="20">
        <v>11</v>
      </c>
      <c r="F238" s="21">
        <v>1851.1679999999999</v>
      </c>
      <c r="G238" s="21">
        <v>1089.07</v>
      </c>
    </row>
    <row r="239" spans="1:7" ht="10.050000000000001" customHeight="1">
      <c r="A239" s="18" t="s">
        <v>1734</v>
      </c>
      <c r="B239" s="18" t="s">
        <v>445</v>
      </c>
      <c r="C239" s="19">
        <v>2019</v>
      </c>
      <c r="D239" s="18" t="s">
        <v>749</v>
      </c>
      <c r="E239" s="20">
        <v>12</v>
      </c>
      <c r="F239" s="21">
        <v>1749.2</v>
      </c>
      <c r="G239" s="21">
        <v>1272.4369999999999</v>
      </c>
    </row>
    <row r="240" spans="1:7" ht="10.050000000000001" customHeight="1">
      <c r="A240" s="18" t="s">
        <v>1734</v>
      </c>
      <c r="B240" s="18" t="s">
        <v>445</v>
      </c>
      <c r="C240" s="19">
        <v>2020</v>
      </c>
      <c r="D240" s="18" t="s">
        <v>749</v>
      </c>
      <c r="E240" s="20">
        <v>1</v>
      </c>
      <c r="F240" s="21">
        <v>2234.1529999999998</v>
      </c>
      <c r="G240" s="21">
        <v>1175.5519999999999</v>
      </c>
    </row>
    <row r="241" spans="1:7" ht="10.050000000000001" customHeight="1">
      <c r="A241" s="18" t="s">
        <v>1734</v>
      </c>
      <c r="B241" s="18" t="s">
        <v>445</v>
      </c>
      <c r="C241" s="19">
        <v>2020</v>
      </c>
      <c r="D241" s="18" t="s">
        <v>749</v>
      </c>
      <c r="E241" s="20">
        <v>2</v>
      </c>
      <c r="F241" s="21">
        <v>2079.9720000000002</v>
      </c>
      <c r="G241" s="21">
        <v>795.26499999999999</v>
      </c>
    </row>
    <row r="242" spans="1:7" ht="10.050000000000001" customHeight="1">
      <c r="A242" s="18" t="s">
        <v>1734</v>
      </c>
      <c r="B242" s="18" t="s">
        <v>445</v>
      </c>
      <c r="C242" s="19">
        <v>2020</v>
      </c>
      <c r="D242" s="18" t="s">
        <v>749</v>
      </c>
      <c r="E242" s="20">
        <v>3</v>
      </c>
      <c r="F242" s="21">
        <v>2246.5790000000002</v>
      </c>
      <c r="G242" s="21">
        <v>860.46500000000003</v>
      </c>
    </row>
    <row r="243" spans="1:7" ht="10.050000000000001" customHeight="1">
      <c r="A243" s="18" t="s">
        <v>1734</v>
      </c>
      <c r="B243" s="18" t="s">
        <v>445</v>
      </c>
      <c r="C243" s="19">
        <v>2020</v>
      </c>
      <c r="D243" s="18" t="s">
        <v>749</v>
      </c>
      <c r="E243" s="20">
        <v>4</v>
      </c>
      <c r="F243" s="21">
        <v>1992.894</v>
      </c>
      <c r="G243" s="21">
        <v>1030.329</v>
      </c>
    </row>
    <row r="244" spans="1:7" ht="10.050000000000001" customHeight="1">
      <c r="A244" s="18" t="s">
        <v>1734</v>
      </c>
      <c r="B244" s="18" t="s">
        <v>445</v>
      </c>
      <c r="C244" s="19">
        <v>2020</v>
      </c>
      <c r="D244" s="18" t="s">
        <v>749</v>
      </c>
      <c r="E244" s="20">
        <v>5</v>
      </c>
      <c r="F244" s="21">
        <v>1753.528</v>
      </c>
      <c r="G244" s="21">
        <v>955.68100000000004</v>
      </c>
    </row>
    <row r="245" spans="1:7" ht="10.050000000000001" customHeight="1">
      <c r="A245" s="18" t="s">
        <v>1734</v>
      </c>
      <c r="B245" s="18" t="s">
        <v>445</v>
      </c>
      <c r="C245" s="19">
        <v>2020</v>
      </c>
      <c r="D245" s="18" t="s">
        <v>749</v>
      </c>
      <c r="E245" s="20">
        <v>6</v>
      </c>
      <c r="F245" s="21">
        <v>1550.779</v>
      </c>
      <c r="G245" s="21">
        <v>1181.9580000000001</v>
      </c>
    </row>
    <row r="246" spans="1:7" ht="10.050000000000001" customHeight="1">
      <c r="A246" s="18" t="s">
        <v>1734</v>
      </c>
      <c r="B246" s="18" t="s">
        <v>445</v>
      </c>
      <c r="C246" s="19">
        <v>2020</v>
      </c>
      <c r="D246" s="18" t="s">
        <v>750</v>
      </c>
      <c r="E246" s="20">
        <v>7</v>
      </c>
      <c r="F246" s="21">
        <v>1681.229</v>
      </c>
      <c r="G246" s="21">
        <v>966.77800000000002</v>
      </c>
    </row>
    <row r="247" spans="1:7" ht="10.050000000000001" customHeight="1">
      <c r="A247" s="18" t="s">
        <v>1734</v>
      </c>
      <c r="B247" s="18" t="s">
        <v>445</v>
      </c>
      <c r="C247" s="19">
        <v>2020</v>
      </c>
      <c r="D247" s="18" t="s">
        <v>750</v>
      </c>
      <c r="E247" s="20">
        <v>8</v>
      </c>
      <c r="F247" s="21">
        <v>1394.8810000000001</v>
      </c>
      <c r="G247" s="21">
        <v>908.476</v>
      </c>
    </row>
    <row r="248" spans="1:7" ht="10.050000000000001" customHeight="1">
      <c r="A248" s="18" t="s">
        <v>1734</v>
      </c>
      <c r="B248" s="18" t="s">
        <v>445</v>
      </c>
      <c r="C248" s="19">
        <v>2020</v>
      </c>
      <c r="D248" s="18" t="s">
        <v>750</v>
      </c>
      <c r="E248" s="20">
        <v>9</v>
      </c>
      <c r="F248" s="21">
        <v>1768.873</v>
      </c>
      <c r="G248" s="21">
        <v>1100.6980000000001</v>
      </c>
    </row>
    <row r="249" spans="1:7" ht="10.050000000000001" customHeight="1">
      <c r="A249" s="18" t="s">
        <v>1734</v>
      </c>
      <c r="B249" s="18" t="s">
        <v>445</v>
      </c>
      <c r="C249" s="19">
        <v>2020</v>
      </c>
      <c r="D249" s="18" t="s">
        <v>750</v>
      </c>
      <c r="E249" s="20">
        <v>10</v>
      </c>
      <c r="F249" s="21">
        <v>1463.471</v>
      </c>
      <c r="G249" s="21">
        <v>1342.52</v>
      </c>
    </row>
    <row r="250" spans="1:7" ht="10.050000000000001" customHeight="1">
      <c r="A250" s="18" t="s">
        <v>1734</v>
      </c>
      <c r="B250" s="18" t="s">
        <v>445</v>
      </c>
      <c r="C250" s="19">
        <v>2020</v>
      </c>
      <c r="D250" s="18" t="s">
        <v>750</v>
      </c>
      <c r="E250" s="20">
        <v>11</v>
      </c>
      <c r="F250" s="21">
        <v>1422.8330000000001</v>
      </c>
      <c r="G250" s="21">
        <v>1516.99</v>
      </c>
    </row>
    <row r="251" spans="1:7" ht="10.050000000000001" customHeight="1">
      <c r="A251" s="18" t="s">
        <v>1734</v>
      </c>
      <c r="B251" s="18" t="s">
        <v>445</v>
      </c>
      <c r="C251" s="19">
        <v>2020</v>
      </c>
      <c r="D251" s="18" t="s">
        <v>750</v>
      </c>
      <c r="E251" s="20">
        <v>12</v>
      </c>
      <c r="F251" s="21">
        <v>1431.1369999999999</v>
      </c>
      <c r="G251" s="21">
        <v>1413.941</v>
      </c>
    </row>
    <row r="252" spans="1:7" ht="10.050000000000001" customHeight="1">
      <c r="A252" s="18" t="s">
        <v>1734</v>
      </c>
      <c r="B252" s="18" t="s">
        <v>445</v>
      </c>
      <c r="C252" s="19">
        <v>2021</v>
      </c>
      <c r="D252" s="18" t="s">
        <v>750</v>
      </c>
      <c r="E252" s="20">
        <v>1</v>
      </c>
      <c r="F252" s="21">
        <v>1612.8330000000001</v>
      </c>
      <c r="G252" s="21">
        <v>1283.7619999999999</v>
      </c>
    </row>
    <row r="253" spans="1:7" ht="10.050000000000001" customHeight="1">
      <c r="A253" s="18" t="s">
        <v>1734</v>
      </c>
      <c r="B253" s="18" t="s">
        <v>445</v>
      </c>
      <c r="C253" s="19">
        <v>2021</v>
      </c>
      <c r="D253" s="18" t="s">
        <v>750</v>
      </c>
      <c r="E253" s="20">
        <v>2</v>
      </c>
      <c r="F253" s="21">
        <v>1495.6030000000001</v>
      </c>
      <c r="G253" s="21">
        <v>1151.104</v>
      </c>
    </row>
    <row r="254" spans="1:7" ht="10.050000000000001" customHeight="1">
      <c r="A254" s="18" t="s">
        <v>1734</v>
      </c>
      <c r="B254" s="18" t="s">
        <v>445</v>
      </c>
      <c r="C254" s="19">
        <v>2021</v>
      </c>
      <c r="D254" s="18" t="s">
        <v>750</v>
      </c>
      <c r="E254" s="20">
        <v>3</v>
      </c>
      <c r="F254" s="21">
        <v>1808.19</v>
      </c>
      <c r="G254" s="21">
        <v>939.87</v>
      </c>
    </row>
    <row r="255" spans="1:7" ht="10.050000000000001" customHeight="1">
      <c r="A255" s="18" t="s">
        <v>1734</v>
      </c>
      <c r="B255" s="18" t="s">
        <v>445</v>
      </c>
      <c r="C255" s="19">
        <v>2021</v>
      </c>
      <c r="D255" s="18" t="s">
        <v>750</v>
      </c>
      <c r="E255" s="20">
        <v>4</v>
      </c>
      <c r="F255" s="21">
        <v>1930.7539999999999</v>
      </c>
      <c r="G255" s="21">
        <v>1157.4000000000001</v>
      </c>
    </row>
    <row r="256" spans="1:7" ht="10.050000000000001" customHeight="1">
      <c r="A256" s="18" t="s">
        <v>1734</v>
      </c>
      <c r="B256" s="18" t="s">
        <v>445</v>
      </c>
      <c r="C256" s="19">
        <v>2021</v>
      </c>
      <c r="D256" s="18" t="s">
        <v>750</v>
      </c>
      <c r="E256" s="20">
        <v>5</v>
      </c>
      <c r="F256" s="21">
        <v>1696.2</v>
      </c>
      <c r="G256" s="21">
        <v>984.47400000000005</v>
      </c>
    </row>
    <row r="257" spans="1:7" ht="10.050000000000001" customHeight="1">
      <c r="A257" s="18" t="s">
        <v>1734</v>
      </c>
      <c r="B257" s="18" t="s">
        <v>445</v>
      </c>
      <c r="C257" s="19">
        <v>2021</v>
      </c>
      <c r="D257" s="18" t="s">
        <v>750</v>
      </c>
      <c r="E257" s="20">
        <v>6</v>
      </c>
      <c r="F257" s="21">
        <v>1614.1010000000001</v>
      </c>
      <c r="G257" s="21">
        <v>1406.912</v>
      </c>
    </row>
    <row r="258" spans="1:7" ht="10.050000000000001" customHeight="1">
      <c r="A258" s="18" t="s">
        <v>1734</v>
      </c>
      <c r="B258" s="18" t="s">
        <v>445</v>
      </c>
      <c r="C258" s="19">
        <v>2021</v>
      </c>
      <c r="D258" s="18" t="s">
        <v>751</v>
      </c>
      <c r="E258" s="20">
        <v>7</v>
      </c>
      <c r="F258" s="21">
        <v>1380.865</v>
      </c>
      <c r="G258" s="21">
        <v>1348.3579999999999</v>
      </c>
    </row>
    <row r="259" spans="1:7" ht="10.050000000000001" customHeight="1">
      <c r="A259" s="18" t="s">
        <v>1734</v>
      </c>
      <c r="B259" s="18" t="s">
        <v>445</v>
      </c>
      <c r="C259" s="19">
        <v>2021</v>
      </c>
      <c r="D259" s="18" t="s">
        <v>751</v>
      </c>
      <c r="E259" s="20">
        <v>8</v>
      </c>
      <c r="F259" s="21">
        <v>1465.5340000000001</v>
      </c>
      <c r="G259" s="21">
        <v>1022.466</v>
      </c>
    </row>
    <row r="260" spans="1:7" ht="10.050000000000001" customHeight="1">
      <c r="A260" s="18" t="s">
        <v>1734</v>
      </c>
      <c r="B260" s="18" t="s">
        <v>445</v>
      </c>
      <c r="C260" s="19">
        <v>2021</v>
      </c>
      <c r="D260" s="18" t="s">
        <v>751</v>
      </c>
      <c r="E260" s="20">
        <v>9</v>
      </c>
      <c r="F260" s="21">
        <v>1801.07</v>
      </c>
      <c r="G260" s="21">
        <v>1198.046</v>
      </c>
    </row>
    <row r="261" spans="1:7" ht="10.050000000000001" customHeight="1">
      <c r="A261" s="18" t="s">
        <v>1734</v>
      </c>
      <c r="B261" s="18" t="s">
        <v>445</v>
      </c>
      <c r="C261" s="19">
        <v>2021</v>
      </c>
      <c r="D261" s="18" t="s">
        <v>751</v>
      </c>
      <c r="E261" s="20">
        <v>10</v>
      </c>
      <c r="F261" s="21">
        <v>2138.6190000000001</v>
      </c>
      <c r="G261" s="21">
        <v>1234.81</v>
      </c>
    </row>
    <row r="262" spans="1:7" ht="10.050000000000001" customHeight="1">
      <c r="A262" s="18" t="s">
        <v>1734</v>
      </c>
      <c r="B262" s="18" t="s">
        <v>445</v>
      </c>
      <c r="C262" s="19">
        <v>2021</v>
      </c>
      <c r="D262" s="18" t="s">
        <v>751</v>
      </c>
      <c r="E262" s="20">
        <v>11</v>
      </c>
      <c r="F262" s="21">
        <v>2705.4279999999999</v>
      </c>
      <c r="G262" s="21">
        <v>1332.3320000000001</v>
      </c>
    </row>
    <row r="263" spans="1:7" ht="10.050000000000001" customHeight="1">
      <c r="A263" s="18" t="s">
        <v>1734</v>
      </c>
      <c r="B263" s="18" t="s">
        <v>445</v>
      </c>
      <c r="C263" s="19">
        <v>2021</v>
      </c>
      <c r="D263" s="18" t="s">
        <v>751</v>
      </c>
      <c r="E263" s="20">
        <v>12</v>
      </c>
      <c r="F263" s="21">
        <v>2510.2890000000002</v>
      </c>
      <c r="G263" s="21">
        <v>1320.952</v>
      </c>
    </row>
    <row r="264" spans="1:7" ht="10.050000000000001" customHeight="1">
      <c r="A264" s="18" t="s">
        <v>1734</v>
      </c>
      <c r="B264" s="18" t="s">
        <v>445</v>
      </c>
      <c r="C264" s="19">
        <v>2022</v>
      </c>
      <c r="D264" s="18" t="s">
        <v>751</v>
      </c>
      <c r="E264" s="20">
        <v>1</v>
      </c>
      <c r="F264" s="21">
        <v>1962.8579999999999</v>
      </c>
      <c r="G264" s="21">
        <v>1195.7570000000001</v>
      </c>
    </row>
    <row r="265" spans="1:7" ht="10.050000000000001" customHeight="1">
      <c r="A265" s="18" t="s">
        <v>1734</v>
      </c>
      <c r="B265" s="18" t="s">
        <v>445</v>
      </c>
      <c r="C265" s="19">
        <v>2022</v>
      </c>
      <c r="D265" s="18" t="s">
        <v>751</v>
      </c>
      <c r="E265" s="20">
        <v>2</v>
      </c>
      <c r="F265" s="21">
        <v>1730.6510000000001</v>
      </c>
      <c r="G265" s="21">
        <v>1269.432</v>
      </c>
    </row>
    <row r="266" spans="1:7" ht="10.050000000000001" customHeight="1">
      <c r="A266" s="18" t="s">
        <v>1734</v>
      </c>
      <c r="B266" s="18" t="s">
        <v>445</v>
      </c>
      <c r="C266" s="19">
        <v>2022</v>
      </c>
      <c r="D266" s="18" t="s">
        <v>751</v>
      </c>
      <c r="E266" s="20">
        <v>3</v>
      </c>
      <c r="F266" s="21">
        <v>2158.4670000000001</v>
      </c>
      <c r="G266" s="21">
        <v>1260.162</v>
      </c>
    </row>
    <row r="267" spans="1:7" ht="10.050000000000001" customHeight="1">
      <c r="A267" s="18" t="s">
        <v>1734</v>
      </c>
      <c r="B267" s="18" t="s">
        <v>445</v>
      </c>
      <c r="C267" s="19">
        <v>2022</v>
      </c>
      <c r="D267" s="18" t="s">
        <v>751</v>
      </c>
      <c r="E267" s="20">
        <v>4</v>
      </c>
      <c r="F267" s="21">
        <v>1545.6949999999999</v>
      </c>
      <c r="G267" s="21">
        <v>1199.4359999999999</v>
      </c>
    </row>
    <row r="268" spans="1:7" ht="10.050000000000001" customHeight="1">
      <c r="A268" s="18" t="s">
        <v>1734</v>
      </c>
      <c r="B268" s="18" t="s">
        <v>445</v>
      </c>
      <c r="C268" s="19">
        <v>2022</v>
      </c>
      <c r="D268" s="18" t="s">
        <v>751</v>
      </c>
      <c r="E268" s="20">
        <v>5</v>
      </c>
      <c r="F268" s="21">
        <v>1442.7439999999999</v>
      </c>
      <c r="G268" s="21">
        <v>1267.4459999999999</v>
      </c>
    </row>
    <row r="269" spans="1:7" ht="10.050000000000001" customHeight="1">
      <c r="A269" s="18" t="s">
        <v>1734</v>
      </c>
      <c r="B269" s="18" t="s">
        <v>445</v>
      </c>
      <c r="C269" s="19">
        <v>2022</v>
      </c>
      <c r="D269" s="18" t="s">
        <v>751</v>
      </c>
      <c r="E269" s="20">
        <v>6</v>
      </c>
      <c r="F269" s="21">
        <v>1701.2860000000001</v>
      </c>
      <c r="G269" s="21">
        <v>1686.9090000000001</v>
      </c>
    </row>
    <row r="270" spans="1:7" ht="10.050000000000001" customHeight="1">
      <c r="A270" s="18" t="s">
        <v>1734</v>
      </c>
      <c r="B270" s="18" t="s">
        <v>445</v>
      </c>
      <c r="C270" s="19">
        <v>2022</v>
      </c>
      <c r="D270" s="18" t="s">
        <v>752</v>
      </c>
      <c r="E270" s="20">
        <v>7</v>
      </c>
      <c r="F270" s="21">
        <v>1652.011</v>
      </c>
      <c r="G270" s="21">
        <v>1516.3630000000001</v>
      </c>
    </row>
    <row r="271" spans="1:7" ht="10.050000000000001" customHeight="1">
      <c r="A271" s="18" t="s">
        <v>1734</v>
      </c>
      <c r="B271" s="18" t="s">
        <v>445</v>
      </c>
      <c r="C271" s="19">
        <v>2022</v>
      </c>
      <c r="D271" s="18" t="s">
        <v>752</v>
      </c>
      <c r="E271" s="20">
        <v>8</v>
      </c>
      <c r="F271" s="21">
        <v>2172.4520000000002</v>
      </c>
      <c r="G271" s="21">
        <v>1360.63</v>
      </c>
    </row>
    <row r="272" spans="1:7" ht="10.050000000000001" customHeight="1">
      <c r="A272" s="18" t="s">
        <v>1734</v>
      </c>
      <c r="B272" s="18" t="s">
        <v>445</v>
      </c>
      <c r="C272" s="19">
        <v>2022</v>
      </c>
      <c r="D272" s="18" t="s">
        <v>752</v>
      </c>
      <c r="E272" s="20">
        <v>9</v>
      </c>
      <c r="F272" s="21">
        <v>2126.587</v>
      </c>
      <c r="G272" s="21">
        <v>1383.674</v>
      </c>
    </row>
    <row r="273" spans="1:7" ht="10.050000000000001" customHeight="1">
      <c r="A273" s="18" t="s">
        <v>1734</v>
      </c>
      <c r="B273" s="18" t="s">
        <v>445</v>
      </c>
      <c r="C273" s="19">
        <v>2022</v>
      </c>
      <c r="D273" s="18" t="s">
        <v>752</v>
      </c>
      <c r="E273" s="20">
        <v>10</v>
      </c>
      <c r="F273" s="21">
        <v>2257.8490000000002</v>
      </c>
      <c r="G273" s="21">
        <v>1183.742</v>
      </c>
    </row>
    <row r="274" spans="1:7" ht="10.050000000000001" customHeight="1">
      <c r="A274" s="18" t="s">
        <v>1734</v>
      </c>
      <c r="B274" s="18" t="s">
        <v>445</v>
      </c>
      <c r="C274" s="19">
        <v>2022</v>
      </c>
      <c r="D274" s="18" t="s">
        <v>752</v>
      </c>
      <c r="E274" s="20">
        <v>11</v>
      </c>
      <c r="F274" s="21">
        <v>2847.5970000000002</v>
      </c>
      <c r="G274" s="21">
        <v>1474.047</v>
      </c>
    </row>
    <row r="275" spans="1:7" ht="10.050000000000001" customHeight="1">
      <c r="A275" s="18" t="s">
        <v>1734</v>
      </c>
      <c r="B275" s="18" t="s">
        <v>445</v>
      </c>
      <c r="C275" s="19">
        <v>2022</v>
      </c>
      <c r="D275" s="18" t="s">
        <v>752</v>
      </c>
      <c r="E275" s="20">
        <v>12</v>
      </c>
      <c r="F275" s="21">
        <v>2309.3609999999999</v>
      </c>
      <c r="G275" s="21">
        <v>1611.6780000000001</v>
      </c>
    </row>
    <row r="276" spans="1:7" ht="10.050000000000001" customHeight="1">
      <c r="A276" s="18" t="s">
        <v>1734</v>
      </c>
      <c r="B276" s="18" t="s">
        <v>445</v>
      </c>
      <c r="C276" s="19">
        <v>2023</v>
      </c>
      <c r="D276" s="18" t="s">
        <v>752</v>
      </c>
      <c r="E276" s="20">
        <v>1</v>
      </c>
      <c r="F276" s="21">
        <v>2431.056</v>
      </c>
      <c r="G276" s="21">
        <v>1438.9390000000001</v>
      </c>
    </row>
    <row r="277" spans="1:7" ht="10.050000000000001" customHeight="1">
      <c r="A277" s="18" t="s">
        <v>1734</v>
      </c>
      <c r="B277" s="18" t="s">
        <v>445</v>
      </c>
      <c r="C277" s="19">
        <v>2023</v>
      </c>
      <c r="D277" s="18" t="s">
        <v>752</v>
      </c>
      <c r="E277" s="20">
        <v>2</v>
      </c>
      <c r="F277" s="21">
        <v>2490.3560000000002</v>
      </c>
      <c r="G277" s="21">
        <v>1482.9179999999999</v>
      </c>
    </row>
    <row r="278" spans="1:7" ht="10.050000000000001" customHeight="1">
      <c r="A278" s="18" t="s">
        <v>1734</v>
      </c>
      <c r="B278" s="18" t="s">
        <v>445</v>
      </c>
      <c r="C278" s="19">
        <v>2023</v>
      </c>
      <c r="D278" s="18" t="s">
        <v>752</v>
      </c>
      <c r="E278" s="20">
        <v>3</v>
      </c>
      <c r="F278" s="21">
        <v>3078.3670000000002</v>
      </c>
      <c r="G278" s="21">
        <v>1665.0909999999999</v>
      </c>
    </row>
    <row r="279" spans="1:7" ht="10.050000000000001" customHeight="1">
      <c r="A279" s="18" t="s">
        <v>1734</v>
      </c>
      <c r="B279" s="18" t="s">
        <v>445</v>
      </c>
      <c r="C279" s="19">
        <v>2023</v>
      </c>
      <c r="D279" s="18" t="s">
        <v>752</v>
      </c>
      <c r="E279" s="20">
        <v>4</v>
      </c>
      <c r="F279" s="21">
        <v>2572.0039999999999</v>
      </c>
      <c r="G279" s="21">
        <v>1822.94</v>
      </c>
    </row>
    <row r="280" spans="1:7" ht="10.050000000000001" customHeight="1">
      <c r="A280" s="18" t="s">
        <v>1734</v>
      </c>
      <c r="B280" s="18" t="s">
        <v>445</v>
      </c>
      <c r="C280" s="19">
        <v>2023</v>
      </c>
      <c r="D280" s="18" t="s">
        <v>752</v>
      </c>
      <c r="E280" s="20">
        <v>5</v>
      </c>
      <c r="F280" s="21">
        <v>2698.0749999999998</v>
      </c>
      <c r="G280" s="21">
        <v>1627.9280000000001</v>
      </c>
    </row>
    <row r="281" spans="1:7" ht="10.050000000000001" customHeight="1">
      <c r="A281" s="18" t="s">
        <v>1734</v>
      </c>
      <c r="B281" s="18" t="s">
        <v>445</v>
      </c>
      <c r="C281" s="19">
        <v>2023</v>
      </c>
      <c r="D281" s="18" t="s">
        <v>752</v>
      </c>
      <c r="E281" s="20">
        <v>6</v>
      </c>
      <c r="F281" s="21">
        <v>2501.0920000000001</v>
      </c>
      <c r="G281" s="21">
        <v>1842.5989999999999</v>
      </c>
    </row>
    <row r="282" spans="1:7" ht="10.050000000000001" customHeight="1">
      <c r="A282" s="18" t="s">
        <v>1734</v>
      </c>
      <c r="B282" s="18" t="s">
        <v>445</v>
      </c>
      <c r="C282" s="19">
        <v>2023</v>
      </c>
      <c r="D282" s="18" t="s">
        <v>753</v>
      </c>
      <c r="E282" s="20">
        <v>7</v>
      </c>
      <c r="F282" s="21">
        <v>2575.5909999999999</v>
      </c>
      <c r="G282" s="21">
        <v>1549.1869999999999</v>
      </c>
    </row>
    <row r="283" spans="1:7" ht="10.050000000000001" customHeight="1">
      <c r="A283" s="18" t="s">
        <v>1734</v>
      </c>
      <c r="B283" s="18" t="s">
        <v>445</v>
      </c>
      <c r="C283" s="19">
        <v>2023</v>
      </c>
      <c r="D283" s="18" t="s">
        <v>753</v>
      </c>
      <c r="E283" s="20">
        <v>8</v>
      </c>
      <c r="F283" s="21">
        <v>2202.319</v>
      </c>
      <c r="G283" s="21">
        <v>1551.771</v>
      </c>
    </row>
    <row r="284" spans="1:7" ht="10.050000000000001" customHeight="1">
      <c r="A284" s="18" t="s">
        <v>1734</v>
      </c>
      <c r="B284" s="18" t="s">
        <v>445</v>
      </c>
      <c r="C284" s="19">
        <v>2023</v>
      </c>
      <c r="D284" s="18" t="s">
        <v>753</v>
      </c>
      <c r="E284" s="20">
        <v>9</v>
      </c>
      <c r="F284" s="21">
        <v>2576.4090000000001</v>
      </c>
      <c r="G284" s="21">
        <v>1481.6469999999999</v>
      </c>
    </row>
    <row r="285" spans="1:7" ht="10.050000000000001" customHeight="1">
      <c r="A285" s="18" t="s">
        <v>1734</v>
      </c>
      <c r="B285" s="18" t="s">
        <v>445</v>
      </c>
      <c r="C285" s="19">
        <v>2023</v>
      </c>
      <c r="D285" s="18" t="s">
        <v>753</v>
      </c>
      <c r="E285" s="20">
        <v>10</v>
      </c>
      <c r="F285" s="21">
        <v>2234.9789999999998</v>
      </c>
      <c r="G285" s="21">
        <v>1508.0920000000001</v>
      </c>
    </row>
    <row r="286" spans="1:7" ht="10.050000000000001" customHeight="1">
      <c r="A286" s="18" t="s">
        <v>1734</v>
      </c>
      <c r="B286" s="18" t="s">
        <v>445</v>
      </c>
      <c r="C286" s="19">
        <v>2023</v>
      </c>
      <c r="D286" s="18" t="s">
        <v>753</v>
      </c>
      <c r="E286" s="20">
        <v>11</v>
      </c>
      <c r="F286" s="21">
        <v>3183.4949999999999</v>
      </c>
      <c r="G286" s="21">
        <v>1621.95</v>
      </c>
    </row>
    <row r="287" spans="1:7" ht="10.050000000000001" customHeight="1">
      <c r="A287" s="18" t="s">
        <v>1734</v>
      </c>
      <c r="B287" s="18" t="s">
        <v>445</v>
      </c>
      <c r="C287" s="19">
        <v>2023</v>
      </c>
      <c r="D287" s="18" t="s">
        <v>753</v>
      </c>
      <c r="E287" s="20">
        <v>12</v>
      </c>
      <c r="F287" s="21">
        <v>3345.64</v>
      </c>
      <c r="G287" s="21">
        <v>1515.2829999999999</v>
      </c>
    </row>
    <row r="288" spans="1:7" ht="10.050000000000001" customHeight="1">
      <c r="A288" s="18" t="s">
        <v>1734</v>
      </c>
      <c r="B288" s="18" t="s">
        <v>445</v>
      </c>
      <c r="C288" s="19">
        <v>2024</v>
      </c>
      <c r="D288" s="18" t="s">
        <v>753</v>
      </c>
      <c r="E288" s="20">
        <v>1</v>
      </c>
      <c r="F288" s="21">
        <v>4241.8909999999996</v>
      </c>
      <c r="G288" s="21">
        <v>1709.279</v>
      </c>
    </row>
    <row r="289" spans="1:7" ht="10.050000000000001" customHeight="1">
      <c r="A289" s="18" t="s">
        <v>1734</v>
      </c>
      <c r="B289" s="18" t="s">
        <v>445</v>
      </c>
      <c r="C289" s="19">
        <v>2024</v>
      </c>
      <c r="D289" s="18" t="s">
        <v>753</v>
      </c>
      <c r="E289" s="20">
        <v>2</v>
      </c>
      <c r="F289" s="21">
        <v>3021.125</v>
      </c>
      <c r="G289" s="21">
        <v>2019.7349999999999</v>
      </c>
    </row>
    <row r="290" spans="1:7" ht="10.050000000000001" customHeight="1">
      <c r="A290" s="18" t="s">
        <v>1734</v>
      </c>
      <c r="B290" s="18" t="s">
        <v>445</v>
      </c>
      <c r="C290" s="19">
        <v>2024</v>
      </c>
      <c r="D290" s="18" t="s">
        <v>753</v>
      </c>
      <c r="E290" s="20">
        <v>3</v>
      </c>
      <c r="F290" s="21">
        <v>2837.1590000000001</v>
      </c>
      <c r="G290" s="21">
        <v>1942.172</v>
      </c>
    </row>
    <row r="291" spans="1:7" ht="10.050000000000001" customHeight="1">
      <c r="A291" s="18" t="s">
        <v>1734</v>
      </c>
      <c r="B291" s="18" t="s">
        <v>445</v>
      </c>
      <c r="C291" s="19">
        <v>2024</v>
      </c>
      <c r="D291" s="18" t="s">
        <v>753</v>
      </c>
      <c r="E291" s="20">
        <v>4</v>
      </c>
      <c r="F291" s="21">
        <v>2412.9699999999998</v>
      </c>
      <c r="G291" s="21">
        <v>1897.7080000000001</v>
      </c>
    </row>
    <row r="292" spans="1:7" ht="10.050000000000001" customHeight="1">
      <c r="A292" s="18" t="s">
        <v>1734</v>
      </c>
      <c r="B292" s="18" t="s">
        <v>445</v>
      </c>
      <c r="C292" s="19">
        <v>2024</v>
      </c>
      <c r="D292" s="18" t="s">
        <v>753</v>
      </c>
      <c r="E292" s="20">
        <v>5</v>
      </c>
      <c r="F292" s="21">
        <v>2226.2139999999999</v>
      </c>
      <c r="G292" s="21">
        <v>1817.942</v>
      </c>
    </row>
    <row r="293" spans="1:7" ht="10.050000000000001" customHeight="1">
      <c r="A293" s="18" t="s">
        <v>1734</v>
      </c>
      <c r="B293" s="18" t="s">
        <v>445</v>
      </c>
      <c r="C293" s="19">
        <v>2024</v>
      </c>
      <c r="D293" s="18" t="s">
        <v>753</v>
      </c>
      <c r="E293" s="20">
        <v>6</v>
      </c>
      <c r="F293" s="21">
        <v>2094.7669999999998</v>
      </c>
      <c r="G293" s="21">
        <v>1634.3209999999999</v>
      </c>
    </row>
    <row r="294" spans="1:7" ht="10.050000000000001" customHeight="1">
      <c r="A294" s="18" t="s">
        <v>1734</v>
      </c>
      <c r="B294" s="18" t="s">
        <v>445</v>
      </c>
      <c r="C294" s="19">
        <v>2024</v>
      </c>
      <c r="D294" s="18" t="s">
        <v>754</v>
      </c>
      <c r="E294" s="20">
        <v>7</v>
      </c>
      <c r="F294" s="21">
        <v>2015.2329999999999</v>
      </c>
      <c r="G294" s="21">
        <v>1525.3409999999999</v>
      </c>
    </row>
    <row r="295" spans="1:7" ht="10.050000000000001" customHeight="1">
      <c r="A295" s="18" t="s">
        <v>1734</v>
      </c>
      <c r="B295" s="18" t="s">
        <v>445</v>
      </c>
      <c r="C295" s="19">
        <v>2024</v>
      </c>
      <c r="D295" s="18" t="s">
        <v>754</v>
      </c>
      <c r="E295" s="20">
        <v>8</v>
      </c>
      <c r="F295" s="21">
        <v>1840.336</v>
      </c>
      <c r="G295" s="21">
        <v>1645.096</v>
      </c>
    </row>
    <row r="296" spans="1:7" ht="10.050000000000001" customHeight="1">
      <c r="A296" s="18" t="s">
        <v>1734</v>
      </c>
      <c r="B296" s="18" t="s">
        <v>445</v>
      </c>
      <c r="C296" s="19">
        <v>2024</v>
      </c>
      <c r="D296" s="18" t="s">
        <v>754</v>
      </c>
      <c r="E296" s="20">
        <v>9</v>
      </c>
      <c r="F296" s="21">
        <v>2227.6999999999998</v>
      </c>
      <c r="G296" s="21">
        <v>1641.73</v>
      </c>
    </row>
    <row r="297" spans="1:7" ht="10.050000000000001" customHeight="1">
      <c r="A297" s="18" t="s">
        <v>1734</v>
      </c>
      <c r="B297" s="18" t="s">
        <v>445</v>
      </c>
      <c r="C297" s="19">
        <v>2024</v>
      </c>
      <c r="D297" s="18" t="s">
        <v>754</v>
      </c>
      <c r="E297" s="20">
        <v>10</v>
      </c>
      <c r="F297" s="21">
        <v>2641.0540000000001</v>
      </c>
      <c r="G297" s="21">
        <v>2004.8779999999999</v>
      </c>
    </row>
    <row r="298" spans="1:7" ht="10.050000000000001" customHeight="1">
      <c r="A298" s="18" t="s">
        <v>1734</v>
      </c>
      <c r="B298" s="18" t="s">
        <v>445</v>
      </c>
      <c r="C298" s="19">
        <v>2024</v>
      </c>
      <c r="D298" s="18" t="s">
        <v>754</v>
      </c>
      <c r="E298" s="20">
        <v>11</v>
      </c>
      <c r="F298" s="21">
        <v>2521.489</v>
      </c>
      <c r="G298" s="21">
        <v>2306.3380000000002</v>
      </c>
    </row>
    <row r="299" spans="1:7" ht="10.050000000000001" customHeight="1">
      <c r="A299" s="18" t="s">
        <v>1734</v>
      </c>
      <c r="B299" s="18" t="s">
        <v>445</v>
      </c>
      <c r="C299" s="19">
        <v>2024</v>
      </c>
      <c r="D299" s="18" t="s">
        <v>754</v>
      </c>
      <c r="E299" s="20">
        <v>12</v>
      </c>
      <c r="F299" s="21">
        <v>3036.2069999999999</v>
      </c>
      <c r="G299" s="21">
        <v>2075.9189999999999</v>
      </c>
    </row>
    <row r="300" spans="1:7" ht="10.050000000000001" customHeight="1">
      <c r="A300" s="18" t="s">
        <v>1734</v>
      </c>
      <c r="B300" s="18" t="s">
        <v>1084</v>
      </c>
      <c r="C300" s="19">
        <v>2010</v>
      </c>
      <c r="D300" s="18" t="s">
        <v>823</v>
      </c>
      <c r="E300" s="20">
        <v>7</v>
      </c>
      <c r="F300" s="21">
        <v>0.2</v>
      </c>
      <c r="G300" s="21">
        <v>13.9</v>
      </c>
    </row>
    <row r="301" spans="1:7" ht="10.050000000000001" customHeight="1">
      <c r="A301" s="18" t="s">
        <v>1734</v>
      </c>
      <c r="B301" s="18" t="s">
        <v>1084</v>
      </c>
      <c r="C301" s="19">
        <v>2010</v>
      </c>
      <c r="D301" s="18" t="s">
        <v>823</v>
      </c>
      <c r="E301" s="20">
        <v>8</v>
      </c>
      <c r="F301" s="21">
        <v>0</v>
      </c>
      <c r="G301" s="21">
        <v>3.5</v>
      </c>
    </row>
    <row r="302" spans="1:7" ht="10.050000000000001" customHeight="1">
      <c r="A302" s="18" t="s">
        <v>1734</v>
      </c>
      <c r="B302" s="18" t="s">
        <v>1084</v>
      </c>
      <c r="C302" s="19">
        <v>2010</v>
      </c>
      <c r="D302" s="18" t="s">
        <v>823</v>
      </c>
      <c r="E302" s="20">
        <v>9</v>
      </c>
      <c r="F302" s="21">
        <v>0.8</v>
      </c>
      <c r="G302" s="21">
        <v>1.9</v>
      </c>
    </row>
    <row r="303" spans="1:7" ht="10.050000000000001" customHeight="1">
      <c r="A303" s="18" t="s">
        <v>1734</v>
      </c>
      <c r="B303" s="18" t="s">
        <v>1084</v>
      </c>
      <c r="C303" s="19">
        <v>2010</v>
      </c>
      <c r="D303" s="18" t="s">
        <v>823</v>
      </c>
      <c r="E303" s="20">
        <v>10</v>
      </c>
      <c r="F303" s="21">
        <v>0</v>
      </c>
      <c r="G303" s="21">
        <v>18.7</v>
      </c>
    </row>
    <row r="304" spans="1:7" ht="10.050000000000001" customHeight="1">
      <c r="A304" s="18" t="s">
        <v>1734</v>
      </c>
      <c r="B304" s="18" t="s">
        <v>1084</v>
      </c>
      <c r="C304" s="19">
        <v>2010</v>
      </c>
      <c r="D304" s="18" t="s">
        <v>823</v>
      </c>
      <c r="E304" s="20">
        <v>11</v>
      </c>
      <c r="F304" s="21">
        <v>2.2999999999999998</v>
      </c>
      <c r="G304" s="21">
        <v>16.399999999999999</v>
      </c>
    </row>
    <row r="305" spans="1:7" ht="10.050000000000001" customHeight="1">
      <c r="A305" s="18" t="s">
        <v>1734</v>
      </c>
      <c r="B305" s="18" t="s">
        <v>1084</v>
      </c>
      <c r="C305" s="19">
        <v>2010</v>
      </c>
      <c r="D305" s="18" t="s">
        <v>823</v>
      </c>
      <c r="E305" s="20">
        <v>12</v>
      </c>
      <c r="F305" s="21">
        <v>0</v>
      </c>
      <c r="G305" s="21">
        <v>11.3</v>
      </c>
    </row>
    <row r="306" spans="1:7" ht="10.050000000000001" customHeight="1">
      <c r="A306" s="18" t="s">
        <v>1734</v>
      </c>
      <c r="B306" s="18" t="s">
        <v>1084</v>
      </c>
      <c r="C306" s="19">
        <v>2011</v>
      </c>
      <c r="D306" s="18" t="s">
        <v>823</v>
      </c>
      <c r="E306" s="20">
        <v>1</v>
      </c>
      <c r="F306" s="21">
        <v>3.1</v>
      </c>
      <c r="G306" s="21">
        <v>8.1999999999999993</v>
      </c>
    </row>
    <row r="307" spans="1:7" ht="10.050000000000001" customHeight="1">
      <c r="A307" s="18" t="s">
        <v>1734</v>
      </c>
      <c r="B307" s="18" t="s">
        <v>1084</v>
      </c>
      <c r="C307" s="19">
        <v>2011</v>
      </c>
      <c r="D307" s="18" t="s">
        <v>823</v>
      </c>
      <c r="E307" s="20">
        <v>2</v>
      </c>
      <c r="F307" s="21">
        <v>0</v>
      </c>
      <c r="G307" s="21">
        <v>8.1999999999999993</v>
      </c>
    </row>
    <row r="308" spans="1:7" ht="10.050000000000001" customHeight="1">
      <c r="A308" s="18" t="s">
        <v>1734</v>
      </c>
      <c r="B308" s="18" t="s">
        <v>1084</v>
      </c>
      <c r="C308" s="19">
        <v>2011</v>
      </c>
      <c r="D308" s="18" t="s">
        <v>823</v>
      </c>
      <c r="E308" s="20">
        <v>3</v>
      </c>
      <c r="F308" s="21">
        <v>8.3000000000000007</v>
      </c>
      <c r="G308" s="21">
        <v>23.7</v>
      </c>
    </row>
    <row r="309" spans="1:7" ht="10.050000000000001" customHeight="1">
      <c r="A309" s="18" t="s">
        <v>1734</v>
      </c>
      <c r="B309" s="18" t="s">
        <v>1084</v>
      </c>
      <c r="C309" s="19">
        <v>2011</v>
      </c>
      <c r="D309" s="18" t="s">
        <v>823</v>
      </c>
      <c r="E309" s="20">
        <v>4</v>
      </c>
      <c r="F309" s="21">
        <v>0</v>
      </c>
      <c r="G309" s="21">
        <v>23.7</v>
      </c>
    </row>
    <row r="310" spans="1:7" ht="10.050000000000001" customHeight="1">
      <c r="A310" s="18" t="s">
        <v>1734</v>
      </c>
      <c r="B310" s="18" t="s">
        <v>1084</v>
      </c>
      <c r="C310" s="19">
        <v>2011</v>
      </c>
      <c r="D310" s="18" t="s">
        <v>823</v>
      </c>
      <c r="E310" s="20">
        <v>5</v>
      </c>
      <c r="F310" s="21">
        <v>3.8</v>
      </c>
      <c r="G310" s="21">
        <v>19.899999999999999</v>
      </c>
    </row>
    <row r="311" spans="1:7" ht="10.050000000000001" customHeight="1">
      <c r="A311" s="18" t="s">
        <v>1734</v>
      </c>
      <c r="B311" s="18" t="s">
        <v>1084</v>
      </c>
      <c r="C311" s="19">
        <v>2011</v>
      </c>
      <c r="D311" s="18" t="s">
        <v>823</v>
      </c>
      <c r="E311" s="20">
        <v>6</v>
      </c>
      <c r="F311" s="21">
        <v>4.5999999999999996</v>
      </c>
      <c r="G311" s="21">
        <v>15.3</v>
      </c>
    </row>
    <row r="312" spans="1:7" ht="10.050000000000001" customHeight="1">
      <c r="A312" s="18" t="s">
        <v>1734</v>
      </c>
      <c r="B312" s="18" t="s">
        <v>1084</v>
      </c>
      <c r="C312" s="19">
        <v>2011</v>
      </c>
      <c r="D312" s="18" t="s">
        <v>1713</v>
      </c>
      <c r="E312" s="20">
        <v>7</v>
      </c>
      <c r="F312" s="21">
        <v>0</v>
      </c>
      <c r="G312" s="21">
        <v>12.97</v>
      </c>
    </row>
    <row r="313" spans="1:7" ht="10.050000000000001" customHeight="1">
      <c r="A313" s="18" t="s">
        <v>1734</v>
      </c>
      <c r="B313" s="18" t="s">
        <v>1084</v>
      </c>
      <c r="C313" s="19">
        <v>2011</v>
      </c>
      <c r="D313" s="18" t="s">
        <v>1713</v>
      </c>
      <c r="E313" s="20">
        <v>8</v>
      </c>
      <c r="F313" s="21">
        <v>0</v>
      </c>
      <c r="G313" s="21">
        <v>36.774000000000001</v>
      </c>
    </row>
    <row r="314" spans="1:7" ht="10.050000000000001" customHeight="1">
      <c r="A314" s="18" t="s">
        <v>1734</v>
      </c>
      <c r="B314" s="18" t="s">
        <v>1084</v>
      </c>
      <c r="C314" s="19">
        <v>2011</v>
      </c>
      <c r="D314" s="18" t="s">
        <v>1713</v>
      </c>
      <c r="E314" s="20">
        <v>9</v>
      </c>
      <c r="F314" s="21">
        <v>0</v>
      </c>
      <c r="G314" s="21">
        <v>27.594000000000001</v>
      </c>
    </row>
    <row r="315" spans="1:7" ht="10.050000000000001" customHeight="1">
      <c r="A315" s="18" t="s">
        <v>1734</v>
      </c>
      <c r="B315" s="18" t="s">
        <v>1084</v>
      </c>
      <c r="C315" s="19">
        <v>2011</v>
      </c>
      <c r="D315" s="18" t="s">
        <v>1713</v>
      </c>
      <c r="E315" s="20">
        <v>10</v>
      </c>
      <c r="F315" s="21">
        <v>0</v>
      </c>
      <c r="G315" s="21">
        <v>27.594000000000001</v>
      </c>
    </row>
    <row r="316" spans="1:7" ht="10.050000000000001" customHeight="1">
      <c r="A316" s="18" t="s">
        <v>1734</v>
      </c>
      <c r="B316" s="18" t="s">
        <v>1084</v>
      </c>
      <c r="C316" s="19">
        <v>2011</v>
      </c>
      <c r="D316" s="18" t="s">
        <v>1713</v>
      </c>
      <c r="E316" s="20">
        <v>11</v>
      </c>
      <c r="F316" s="21">
        <v>0</v>
      </c>
      <c r="G316" s="21">
        <v>27.594000000000001</v>
      </c>
    </row>
    <row r="317" spans="1:7" ht="10.050000000000001" customHeight="1">
      <c r="A317" s="18" t="s">
        <v>1734</v>
      </c>
      <c r="B317" s="18" t="s">
        <v>1084</v>
      </c>
      <c r="C317" s="19">
        <v>2011</v>
      </c>
      <c r="D317" s="18" t="s">
        <v>1713</v>
      </c>
      <c r="E317" s="20">
        <v>12</v>
      </c>
      <c r="F317" s="21">
        <v>0</v>
      </c>
      <c r="G317" s="21">
        <v>18.873999999999999</v>
      </c>
    </row>
    <row r="318" spans="1:7" ht="10.050000000000001" customHeight="1">
      <c r="A318" s="18" t="s">
        <v>1734</v>
      </c>
      <c r="B318" s="18" t="s">
        <v>1084</v>
      </c>
      <c r="C318" s="19">
        <v>2012</v>
      </c>
      <c r="D318" s="18" t="s">
        <v>1713</v>
      </c>
      <c r="E318" s="20">
        <v>1</v>
      </c>
      <c r="F318" s="21">
        <v>0</v>
      </c>
      <c r="G318" s="21">
        <v>15.874000000000001</v>
      </c>
    </row>
    <row r="319" spans="1:7" ht="10.050000000000001" customHeight="1">
      <c r="A319" s="18" t="s">
        <v>1734</v>
      </c>
      <c r="B319" s="18" t="s">
        <v>1084</v>
      </c>
      <c r="C319" s="19">
        <v>2012</v>
      </c>
      <c r="D319" s="18" t="s">
        <v>1713</v>
      </c>
      <c r="E319" s="20">
        <v>2</v>
      </c>
      <c r="F319" s="21">
        <v>0</v>
      </c>
      <c r="G319" s="21">
        <v>15.874000000000001</v>
      </c>
    </row>
    <row r="320" spans="1:7" ht="10.050000000000001" customHeight="1">
      <c r="A320" s="18" t="s">
        <v>1734</v>
      </c>
      <c r="B320" s="18" t="s">
        <v>1084</v>
      </c>
      <c r="C320" s="19">
        <v>2012</v>
      </c>
      <c r="D320" s="18" t="s">
        <v>1713</v>
      </c>
      <c r="E320" s="20">
        <v>3</v>
      </c>
      <c r="F320" s="21">
        <v>0</v>
      </c>
      <c r="G320" s="21">
        <v>7.0940000000000003</v>
      </c>
    </row>
    <row r="321" spans="1:7" ht="10.050000000000001" customHeight="1">
      <c r="A321" s="18" t="s">
        <v>1734</v>
      </c>
      <c r="B321" s="18" t="s">
        <v>1084</v>
      </c>
      <c r="C321" s="19">
        <v>2012</v>
      </c>
      <c r="D321" s="18" t="s">
        <v>1713</v>
      </c>
      <c r="E321" s="20">
        <v>4</v>
      </c>
      <c r="F321" s="21">
        <v>0</v>
      </c>
      <c r="G321" s="21">
        <v>4.5540000000000003</v>
      </c>
    </row>
    <row r="322" spans="1:7" ht="10.050000000000001" customHeight="1">
      <c r="A322" s="18" t="s">
        <v>1734</v>
      </c>
      <c r="B322" s="18" t="s">
        <v>1084</v>
      </c>
      <c r="C322" s="19">
        <v>2012</v>
      </c>
      <c r="D322" s="18" t="s">
        <v>742</v>
      </c>
      <c r="E322" s="20">
        <v>7</v>
      </c>
      <c r="F322" s="21">
        <v>0</v>
      </c>
      <c r="G322" s="21">
        <v>0.54</v>
      </c>
    </row>
    <row r="323" spans="1:7" ht="10.050000000000001" customHeight="1">
      <c r="A323" s="18" t="s">
        <v>1734</v>
      </c>
      <c r="B323" s="18" t="s">
        <v>1084</v>
      </c>
      <c r="C323" s="19">
        <v>2012</v>
      </c>
      <c r="D323" s="18" t="s">
        <v>742</v>
      </c>
      <c r="E323" s="20">
        <v>8</v>
      </c>
      <c r="F323" s="21">
        <v>0</v>
      </c>
      <c r="G323" s="21">
        <v>0.54</v>
      </c>
    </row>
    <row r="324" spans="1:7" ht="10.050000000000001" customHeight="1">
      <c r="A324" s="18" t="s">
        <v>1734</v>
      </c>
      <c r="B324" s="18" t="s">
        <v>1084</v>
      </c>
      <c r="C324" s="19">
        <v>2012</v>
      </c>
      <c r="D324" s="18" t="s">
        <v>742</v>
      </c>
      <c r="E324" s="20">
        <v>9</v>
      </c>
      <c r="F324" s="21">
        <v>0</v>
      </c>
      <c r="G324" s="21">
        <v>0.54</v>
      </c>
    </row>
    <row r="325" spans="1:7" ht="10.050000000000001" customHeight="1">
      <c r="A325" s="18" t="s">
        <v>1734</v>
      </c>
      <c r="B325" s="18" t="s">
        <v>1084</v>
      </c>
      <c r="C325" s="19">
        <v>2012</v>
      </c>
      <c r="D325" s="18" t="s">
        <v>742</v>
      </c>
      <c r="E325" s="20">
        <v>10</v>
      </c>
      <c r="F325" s="21">
        <v>0</v>
      </c>
      <c r="G325" s="21">
        <v>4.8499999999999996</v>
      </c>
    </row>
    <row r="326" spans="1:7" ht="10.050000000000001" customHeight="1">
      <c r="A326" s="18" t="s">
        <v>1734</v>
      </c>
      <c r="B326" s="18" t="s">
        <v>1084</v>
      </c>
      <c r="C326" s="19">
        <v>2012</v>
      </c>
      <c r="D326" s="18" t="s">
        <v>742</v>
      </c>
      <c r="E326" s="20">
        <v>11</v>
      </c>
      <c r="F326" s="21">
        <v>0</v>
      </c>
      <c r="G326" s="21">
        <v>20.172999999999998</v>
      </c>
    </row>
    <row r="327" spans="1:7" ht="10.050000000000001" customHeight="1">
      <c r="A327" s="18" t="s">
        <v>1734</v>
      </c>
      <c r="B327" s="18" t="s">
        <v>1084</v>
      </c>
      <c r="C327" s="19">
        <v>2012</v>
      </c>
      <c r="D327" s="18" t="s">
        <v>742</v>
      </c>
      <c r="E327" s="20">
        <v>12</v>
      </c>
      <c r="F327" s="21">
        <v>0</v>
      </c>
      <c r="G327" s="21">
        <v>14.952999999999999</v>
      </c>
    </row>
    <row r="328" spans="1:7" ht="10.050000000000001" customHeight="1">
      <c r="A328" s="18" t="s">
        <v>1734</v>
      </c>
      <c r="B328" s="18" t="s">
        <v>1084</v>
      </c>
      <c r="C328" s="19">
        <v>2013</v>
      </c>
      <c r="D328" s="18" t="s">
        <v>742</v>
      </c>
      <c r="E328" s="20">
        <v>1</v>
      </c>
      <c r="F328" s="21">
        <v>0</v>
      </c>
      <c r="G328" s="21">
        <v>5.4429999999999996</v>
      </c>
    </row>
    <row r="329" spans="1:7" ht="10.050000000000001" customHeight="1">
      <c r="A329" s="18" t="s">
        <v>1734</v>
      </c>
      <c r="B329" s="18" t="s">
        <v>1084</v>
      </c>
      <c r="C329" s="19">
        <v>2013</v>
      </c>
      <c r="D329" s="18" t="s">
        <v>742</v>
      </c>
      <c r="E329" s="20">
        <v>2</v>
      </c>
      <c r="F329" s="21">
        <v>0</v>
      </c>
      <c r="G329" s="21">
        <v>5.4429999999999996</v>
      </c>
    </row>
    <row r="330" spans="1:7" ht="10.050000000000001" customHeight="1">
      <c r="A330" s="18" t="s">
        <v>1734</v>
      </c>
      <c r="B330" s="18" t="s">
        <v>1084</v>
      </c>
      <c r="C330" s="19">
        <v>2013</v>
      </c>
      <c r="D330" s="18" t="s">
        <v>742</v>
      </c>
      <c r="E330" s="20">
        <v>3</v>
      </c>
      <c r="F330" s="21">
        <v>0</v>
      </c>
      <c r="G330" s="21">
        <v>5.4429999999999996</v>
      </c>
    </row>
    <row r="331" spans="1:7" ht="10.050000000000001" customHeight="1">
      <c r="A331" s="18" t="s">
        <v>1734</v>
      </c>
      <c r="B331" s="18" t="s">
        <v>1084</v>
      </c>
      <c r="C331" s="19">
        <v>2013</v>
      </c>
      <c r="D331" s="18" t="s">
        <v>742</v>
      </c>
      <c r="E331" s="20">
        <v>4</v>
      </c>
      <c r="F331" s="21">
        <v>9.93</v>
      </c>
      <c r="G331" s="21">
        <v>6.423</v>
      </c>
    </row>
    <row r="332" spans="1:7" ht="10.050000000000001" customHeight="1">
      <c r="A332" s="18" t="s">
        <v>1734</v>
      </c>
      <c r="B332" s="18" t="s">
        <v>1084</v>
      </c>
      <c r="C332" s="19">
        <v>2013</v>
      </c>
      <c r="D332" s="18" t="s">
        <v>742</v>
      </c>
      <c r="E332" s="20">
        <v>5</v>
      </c>
      <c r="F332" s="21">
        <v>1.2</v>
      </c>
      <c r="G332" s="21">
        <v>31.303000000000001</v>
      </c>
    </row>
    <row r="333" spans="1:7" ht="10.050000000000001" customHeight="1">
      <c r="A333" s="18" t="s">
        <v>1734</v>
      </c>
      <c r="B333" s="18" t="s">
        <v>1084</v>
      </c>
      <c r="C333" s="19">
        <v>2013</v>
      </c>
      <c r="D333" s="18" t="s">
        <v>742</v>
      </c>
      <c r="E333" s="20">
        <v>6</v>
      </c>
      <c r="F333" s="21">
        <v>14.067</v>
      </c>
      <c r="G333" s="21">
        <v>35.235999999999997</v>
      </c>
    </row>
    <row r="334" spans="1:7" ht="10.050000000000001" customHeight="1">
      <c r="A334" s="18" t="s">
        <v>1734</v>
      </c>
      <c r="B334" s="18" t="s">
        <v>1084</v>
      </c>
      <c r="C334" s="19">
        <v>2013</v>
      </c>
      <c r="D334" s="18" t="s">
        <v>797</v>
      </c>
      <c r="E334" s="20">
        <v>7</v>
      </c>
      <c r="F334" s="21">
        <v>0</v>
      </c>
      <c r="G334" s="21">
        <v>30.696000000000002</v>
      </c>
    </row>
    <row r="335" spans="1:7" ht="10.050000000000001" customHeight="1">
      <c r="A335" s="18" t="s">
        <v>1734</v>
      </c>
      <c r="B335" s="18" t="s">
        <v>1084</v>
      </c>
      <c r="C335" s="19">
        <v>2013</v>
      </c>
      <c r="D335" s="18" t="s">
        <v>797</v>
      </c>
      <c r="E335" s="20">
        <v>8</v>
      </c>
      <c r="F335" s="21">
        <v>10.750999999999999</v>
      </c>
      <c r="G335" s="21">
        <v>19.798999999999999</v>
      </c>
    </row>
    <row r="336" spans="1:7" ht="10.050000000000001" customHeight="1">
      <c r="A336" s="18" t="s">
        <v>1734</v>
      </c>
      <c r="B336" s="18" t="s">
        <v>1084</v>
      </c>
      <c r="C336" s="19">
        <v>2013</v>
      </c>
      <c r="D336" s="18" t="s">
        <v>797</v>
      </c>
      <c r="E336" s="20">
        <v>9</v>
      </c>
      <c r="F336" s="21">
        <v>13.464</v>
      </c>
      <c r="G336" s="21">
        <v>0</v>
      </c>
    </row>
    <row r="337" spans="1:7" ht="10.050000000000001" customHeight="1">
      <c r="A337" s="18" t="s">
        <v>1734</v>
      </c>
      <c r="B337" s="18" t="s">
        <v>1084</v>
      </c>
      <c r="C337" s="19">
        <v>2014</v>
      </c>
      <c r="D337" s="18" t="s">
        <v>797</v>
      </c>
      <c r="E337" s="20">
        <v>4</v>
      </c>
      <c r="F337" s="21">
        <v>0</v>
      </c>
      <c r="G337" s="21">
        <v>24.83</v>
      </c>
    </row>
    <row r="338" spans="1:7" ht="10.050000000000001" customHeight="1">
      <c r="A338" s="18" t="s">
        <v>1734</v>
      </c>
      <c r="B338" s="18" t="s">
        <v>1084</v>
      </c>
      <c r="C338" s="19">
        <v>2014</v>
      </c>
      <c r="D338" s="18" t="s">
        <v>797</v>
      </c>
      <c r="E338" s="20">
        <v>5</v>
      </c>
      <c r="F338" s="21">
        <v>0</v>
      </c>
      <c r="G338" s="21">
        <v>24.83</v>
      </c>
    </row>
    <row r="339" spans="1:7" ht="10.050000000000001" customHeight="1">
      <c r="A339" s="18" t="s">
        <v>1734</v>
      </c>
      <c r="B339" s="18" t="s">
        <v>1084</v>
      </c>
      <c r="C339" s="19">
        <v>2014</v>
      </c>
      <c r="D339" s="18" t="s">
        <v>797</v>
      </c>
      <c r="E339" s="20">
        <v>6</v>
      </c>
      <c r="F339" s="21">
        <v>9.4700000000000006</v>
      </c>
      <c r="G339" s="21">
        <v>15.36</v>
      </c>
    </row>
    <row r="340" spans="1:7" ht="10.050000000000001" customHeight="1">
      <c r="A340" s="18" t="s">
        <v>1734</v>
      </c>
      <c r="B340" s="18" t="s">
        <v>1084</v>
      </c>
      <c r="C340" s="19">
        <v>2014</v>
      </c>
      <c r="D340" s="18" t="s">
        <v>798</v>
      </c>
      <c r="E340" s="20">
        <v>7</v>
      </c>
      <c r="F340" s="21">
        <v>15.36</v>
      </c>
      <c r="G340" s="21">
        <v>0</v>
      </c>
    </row>
    <row r="341" spans="1:7" ht="10.050000000000001" customHeight="1">
      <c r="A341" s="18" t="s">
        <v>1734</v>
      </c>
      <c r="B341" s="18" t="s">
        <v>1084</v>
      </c>
      <c r="C341" s="19">
        <v>2015</v>
      </c>
      <c r="D341" s="18" t="s">
        <v>798</v>
      </c>
      <c r="E341" s="20">
        <v>4</v>
      </c>
      <c r="F341" s="21">
        <v>1.25</v>
      </c>
      <c r="G341" s="21">
        <v>26.85</v>
      </c>
    </row>
    <row r="342" spans="1:7" ht="10.050000000000001" customHeight="1">
      <c r="A342" s="18" t="s">
        <v>1734</v>
      </c>
      <c r="B342" s="18" t="s">
        <v>1084</v>
      </c>
      <c r="C342" s="19">
        <v>2015</v>
      </c>
      <c r="D342" s="18" t="s">
        <v>798</v>
      </c>
      <c r="E342" s="20">
        <v>5</v>
      </c>
      <c r="F342" s="21">
        <v>6.86</v>
      </c>
      <c r="G342" s="21">
        <v>19.98</v>
      </c>
    </row>
    <row r="343" spans="1:7" ht="10.050000000000001" customHeight="1">
      <c r="A343" s="18" t="s">
        <v>1734</v>
      </c>
      <c r="B343" s="18" t="s">
        <v>1084</v>
      </c>
      <c r="C343" s="19">
        <v>2015</v>
      </c>
      <c r="D343" s="18" t="s">
        <v>798</v>
      </c>
      <c r="E343" s="20">
        <v>6</v>
      </c>
      <c r="F343" s="21">
        <v>13.22</v>
      </c>
      <c r="G343" s="21">
        <v>6.76</v>
      </c>
    </row>
    <row r="344" spans="1:7" ht="10.050000000000001" customHeight="1">
      <c r="A344" s="18" t="s">
        <v>1734</v>
      </c>
      <c r="B344" s="18" t="s">
        <v>1084</v>
      </c>
      <c r="C344" s="19">
        <v>2015</v>
      </c>
      <c r="D344" s="18" t="s">
        <v>745</v>
      </c>
      <c r="E344" s="20">
        <v>7</v>
      </c>
      <c r="F344" s="21">
        <v>8.25</v>
      </c>
      <c r="G344" s="21">
        <v>18.41</v>
      </c>
    </row>
    <row r="345" spans="1:7" ht="10.050000000000001" customHeight="1">
      <c r="A345" s="18" t="s">
        <v>1734</v>
      </c>
      <c r="B345" s="18" t="s">
        <v>1084</v>
      </c>
      <c r="C345" s="19">
        <v>2015</v>
      </c>
      <c r="D345" s="18" t="s">
        <v>745</v>
      </c>
      <c r="E345" s="20">
        <v>8</v>
      </c>
      <c r="F345" s="21">
        <v>2.54</v>
      </c>
      <c r="G345" s="21">
        <v>15.87</v>
      </c>
    </row>
    <row r="346" spans="1:7" ht="10.050000000000001" customHeight="1">
      <c r="A346" s="18" t="s">
        <v>1734</v>
      </c>
      <c r="B346" s="18" t="s">
        <v>1084</v>
      </c>
      <c r="C346" s="19">
        <v>2015</v>
      </c>
      <c r="D346" s="18" t="s">
        <v>745</v>
      </c>
      <c r="E346" s="20">
        <v>9</v>
      </c>
      <c r="F346" s="21">
        <v>1.19</v>
      </c>
      <c r="G346" s="21">
        <v>14.68</v>
      </c>
    </row>
    <row r="347" spans="1:7" ht="10.050000000000001" customHeight="1">
      <c r="A347" s="18" t="s">
        <v>1734</v>
      </c>
      <c r="B347" s="18" t="s">
        <v>1084</v>
      </c>
      <c r="C347" s="19">
        <v>2015</v>
      </c>
      <c r="D347" s="18" t="s">
        <v>745</v>
      </c>
      <c r="E347" s="20">
        <v>10</v>
      </c>
      <c r="F347" s="21">
        <v>1.19</v>
      </c>
      <c r="G347" s="21">
        <v>13.49</v>
      </c>
    </row>
    <row r="348" spans="1:7" ht="10.050000000000001" customHeight="1">
      <c r="A348" s="18" t="s">
        <v>1734</v>
      </c>
      <c r="B348" s="18" t="s">
        <v>1084</v>
      </c>
      <c r="C348" s="19">
        <v>2015</v>
      </c>
      <c r="D348" s="18" t="s">
        <v>745</v>
      </c>
      <c r="E348" s="20">
        <v>11</v>
      </c>
      <c r="F348" s="21">
        <v>13.49</v>
      </c>
      <c r="G348" s="21">
        <v>0</v>
      </c>
    </row>
    <row r="349" spans="1:7" ht="10.050000000000001" customHeight="1">
      <c r="A349" s="18" t="s">
        <v>1734</v>
      </c>
      <c r="B349" s="18" t="s">
        <v>1084</v>
      </c>
      <c r="C349" s="19">
        <v>2016</v>
      </c>
      <c r="D349" s="18" t="s">
        <v>745</v>
      </c>
      <c r="E349" s="20">
        <v>4</v>
      </c>
      <c r="F349" s="21">
        <v>23.16</v>
      </c>
      <c r="G349" s="21">
        <v>32.718000000000004</v>
      </c>
    </row>
    <row r="350" spans="1:7" ht="10.050000000000001" customHeight="1">
      <c r="A350" s="18" t="s">
        <v>1734</v>
      </c>
      <c r="B350" s="18" t="s">
        <v>1084</v>
      </c>
      <c r="C350" s="19">
        <v>2016</v>
      </c>
      <c r="D350" s="18" t="s">
        <v>745</v>
      </c>
      <c r="E350" s="20">
        <v>5</v>
      </c>
      <c r="F350" s="21">
        <v>24.779</v>
      </c>
      <c r="G350" s="21">
        <v>25.838999999999999</v>
      </c>
    </row>
    <row r="351" spans="1:7" ht="10.050000000000001" customHeight="1">
      <c r="A351" s="18" t="s">
        <v>1734</v>
      </c>
      <c r="B351" s="18" t="s">
        <v>1084</v>
      </c>
      <c r="C351" s="19">
        <v>2016</v>
      </c>
      <c r="D351" s="18" t="s">
        <v>745</v>
      </c>
      <c r="E351" s="20">
        <v>6</v>
      </c>
      <c r="F351" s="21">
        <v>33.545999999999999</v>
      </c>
      <c r="G351" s="21">
        <v>21.213000000000001</v>
      </c>
    </row>
    <row r="352" spans="1:7" ht="10.050000000000001" customHeight="1">
      <c r="A352" s="18" t="s">
        <v>1734</v>
      </c>
      <c r="B352" s="18" t="s">
        <v>1084</v>
      </c>
      <c r="C352" s="19">
        <v>2016</v>
      </c>
      <c r="D352" s="18" t="s">
        <v>746</v>
      </c>
      <c r="E352" s="20">
        <v>7</v>
      </c>
      <c r="F352" s="21">
        <v>22.773</v>
      </c>
      <c r="G352" s="21">
        <v>0</v>
      </c>
    </row>
    <row r="353" spans="1:7" ht="10.050000000000001" customHeight="1">
      <c r="A353" s="18" t="s">
        <v>1734</v>
      </c>
      <c r="B353" s="18" t="s">
        <v>1084</v>
      </c>
      <c r="C353" s="19">
        <v>2017</v>
      </c>
      <c r="D353" s="18" t="s">
        <v>746</v>
      </c>
      <c r="E353" s="20">
        <v>6</v>
      </c>
      <c r="F353" s="21">
        <v>37.630000000000003</v>
      </c>
      <c r="G353" s="21">
        <v>3.2589999999999999</v>
      </c>
    </row>
    <row r="354" spans="1:7" ht="10.050000000000001" customHeight="1">
      <c r="A354" s="18" t="s">
        <v>1734</v>
      </c>
      <c r="B354" s="18" t="s">
        <v>1084</v>
      </c>
      <c r="C354" s="19">
        <v>2017</v>
      </c>
      <c r="D354" s="18" t="s">
        <v>747</v>
      </c>
      <c r="E354" s="20">
        <v>7</v>
      </c>
      <c r="F354" s="21">
        <v>0</v>
      </c>
      <c r="G354" s="21">
        <v>3.2589999999999999</v>
      </c>
    </row>
    <row r="355" spans="1:7" ht="10.050000000000001" customHeight="1">
      <c r="A355" s="18" t="s">
        <v>1734</v>
      </c>
      <c r="B355" s="18" t="s">
        <v>1084</v>
      </c>
      <c r="C355" s="19">
        <v>2017</v>
      </c>
      <c r="D355" s="18" t="s">
        <v>747</v>
      </c>
      <c r="E355" s="20">
        <v>8</v>
      </c>
      <c r="F355" s="21">
        <v>0</v>
      </c>
      <c r="G355" s="21">
        <v>3.2589999999999999</v>
      </c>
    </row>
    <row r="356" spans="1:7" ht="10.050000000000001" customHeight="1">
      <c r="A356" s="18" t="s">
        <v>1734</v>
      </c>
      <c r="B356" s="18" t="s">
        <v>1084</v>
      </c>
      <c r="C356" s="19">
        <v>2017</v>
      </c>
      <c r="D356" s="18" t="s">
        <v>747</v>
      </c>
      <c r="E356" s="20">
        <v>9</v>
      </c>
      <c r="F356" s="21">
        <v>0</v>
      </c>
      <c r="G356" s="21">
        <v>3.2589999999999999</v>
      </c>
    </row>
    <row r="357" spans="1:7" ht="10.050000000000001" customHeight="1">
      <c r="A357" s="18" t="s">
        <v>1734</v>
      </c>
      <c r="B357" s="18" t="s">
        <v>1084</v>
      </c>
      <c r="C357" s="19">
        <v>2017</v>
      </c>
      <c r="D357" s="18" t="s">
        <v>747</v>
      </c>
      <c r="E357" s="20">
        <v>10</v>
      </c>
      <c r="F357" s="21">
        <v>0</v>
      </c>
      <c r="G357" s="21">
        <v>3.2589999999999999</v>
      </c>
    </row>
    <row r="358" spans="1:7" ht="10.050000000000001" customHeight="1">
      <c r="A358" s="18" t="s">
        <v>1734</v>
      </c>
      <c r="B358" s="18" t="s">
        <v>1084</v>
      </c>
      <c r="C358" s="19">
        <v>2017</v>
      </c>
      <c r="D358" s="18" t="s">
        <v>747</v>
      </c>
      <c r="E358" s="20">
        <v>11</v>
      </c>
      <c r="F358" s="21">
        <v>0</v>
      </c>
      <c r="G358" s="21">
        <v>3.2589999999999999</v>
      </c>
    </row>
    <row r="359" spans="1:7" ht="10.050000000000001" customHeight="1">
      <c r="A359" s="18" t="s">
        <v>1734</v>
      </c>
      <c r="B359" s="18" t="s">
        <v>1084</v>
      </c>
      <c r="C359" s="19">
        <v>2017</v>
      </c>
      <c r="D359" s="18" t="s">
        <v>747</v>
      </c>
      <c r="E359" s="20">
        <v>12</v>
      </c>
      <c r="F359" s="21">
        <v>0</v>
      </c>
      <c r="G359" s="21">
        <v>3.2589999999999999</v>
      </c>
    </row>
    <row r="360" spans="1:7" ht="10.050000000000001" customHeight="1">
      <c r="A360" s="18" t="s">
        <v>1734</v>
      </c>
      <c r="B360" s="18" t="s">
        <v>1084</v>
      </c>
      <c r="C360" s="19">
        <v>2018</v>
      </c>
      <c r="D360" s="18" t="s">
        <v>747</v>
      </c>
      <c r="E360" s="20">
        <v>1</v>
      </c>
      <c r="F360" s="21">
        <v>0</v>
      </c>
      <c r="G360" s="21">
        <v>4.4790000000000001</v>
      </c>
    </row>
    <row r="361" spans="1:7" ht="10.050000000000001" customHeight="1">
      <c r="A361" s="18" t="s">
        <v>1734</v>
      </c>
      <c r="B361" s="18" t="s">
        <v>1084</v>
      </c>
      <c r="C361" s="19">
        <v>2018</v>
      </c>
      <c r="D361" s="18" t="s">
        <v>747</v>
      </c>
      <c r="E361" s="20">
        <v>2</v>
      </c>
      <c r="F361" s="21">
        <v>0</v>
      </c>
      <c r="G361" s="21">
        <v>4.4790000000000001</v>
      </c>
    </row>
    <row r="362" spans="1:7" ht="10.050000000000001" customHeight="1">
      <c r="A362" s="18" t="s">
        <v>1734</v>
      </c>
      <c r="B362" s="18" t="s">
        <v>1084</v>
      </c>
      <c r="C362" s="19">
        <v>2018</v>
      </c>
      <c r="D362" s="18" t="s">
        <v>747</v>
      </c>
      <c r="E362" s="20">
        <v>3</v>
      </c>
      <c r="F362" s="21">
        <v>0</v>
      </c>
      <c r="G362" s="21">
        <v>10.619</v>
      </c>
    </row>
    <row r="363" spans="1:7" ht="10.050000000000001" customHeight="1">
      <c r="A363" s="18" t="s">
        <v>1734</v>
      </c>
      <c r="B363" s="18" t="s">
        <v>1084</v>
      </c>
      <c r="C363" s="19">
        <v>2018</v>
      </c>
      <c r="D363" s="18" t="s">
        <v>747</v>
      </c>
      <c r="E363" s="20">
        <v>4</v>
      </c>
      <c r="F363" s="21">
        <v>0</v>
      </c>
      <c r="G363" s="21">
        <v>7.6189999999999998</v>
      </c>
    </row>
    <row r="364" spans="1:7" ht="10.050000000000001" customHeight="1">
      <c r="A364" s="18" t="s">
        <v>1734</v>
      </c>
      <c r="B364" s="18" t="s">
        <v>1084</v>
      </c>
      <c r="C364" s="19">
        <v>2018</v>
      </c>
      <c r="D364" s="18" t="s">
        <v>747</v>
      </c>
      <c r="E364" s="20">
        <v>5</v>
      </c>
      <c r="F364" s="21">
        <v>0</v>
      </c>
      <c r="G364" s="21">
        <v>7.6189999999999998</v>
      </c>
    </row>
    <row r="365" spans="1:7" ht="10.050000000000001" customHeight="1">
      <c r="A365" s="18" t="s">
        <v>1734</v>
      </c>
      <c r="B365" s="18" t="s">
        <v>1084</v>
      </c>
      <c r="C365" s="19">
        <v>2018</v>
      </c>
      <c r="D365" s="18" t="s">
        <v>747</v>
      </c>
      <c r="E365" s="20">
        <v>6</v>
      </c>
      <c r="F365" s="21">
        <v>29.44</v>
      </c>
      <c r="G365" s="21">
        <v>62.539000000000001</v>
      </c>
    </row>
    <row r="366" spans="1:7" ht="10.050000000000001" customHeight="1">
      <c r="A366" s="18" t="s">
        <v>1734</v>
      </c>
      <c r="B366" s="18" t="s">
        <v>1084</v>
      </c>
      <c r="C366" s="19">
        <v>2018</v>
      </c>
      <c r="D366" s="18" t="s">
        <v>748</v>
      </c>
      <c r="E366" s="20">
        <v>7</v>
      </c>
      <c r="F366" s="21">
        <v>74.387</v>
      </c>
      <c r="G366" s="21">
        <v>73.432000000000002</v>
      </c>
    </row>
    <row r="367" spans="1:7" ht="10.050000000000001" customHeight="1">
      <c r="A367" s="18" t="s">
        <v>1734</v>
      </c>
      <c r="B367" s="18" t="s">
        <v>1084</v>
      </c>
      <c r="C367" s="19">
        <v>2018</v>
      </c>
      <c r="D367" s="18" t="s">
        <v>748</v>
      </c>
      <c r="E367" s="20">
        <v>8</v>
      </c>
      <c r="F367" s="21">
        <v>65.328000000000003</v>
      </c>
      <c r="G367" s="21">
        <v>73.048000000000002</v>
      </c>
    </row>
    <row r="368" spans="1:7" ht="10.050000000000001" customHeight="1">
      <c r="A368" s="18" t="s">
        <v>1734</v>
      </c>
      <c r="B368" s="18" t="s">
        <v>1084</v>
      </c>
      <c r="C368" s="19">
        <v>2018</v>
      </c>
      <c r="D368" s="18" t="s">
        <v>748</v>
      </c>
      <c r="E368" s="20">
        <v>9</v>
      </c>
      <c r="F368" s="21">
        <v>73.908000000000001</v>
      </c>
      <c r="G368" s="21">
        <v>0</v>
      </c>
    </row>
    <row r="369" spans="1:7" ht="10.050000000000001" customHeight="1">
      <c r="A369" s="18" t="s">
        <v>1734</v>
      </c>
      <c r="B369" s="18" t="s">
        <v>458</v>
      </c>
      <c r="C369" s="19">
        <v>2000</v>
      </c>
      <c r="D369" s="18" t="s">
        <v>1706</v>
      </c>
      <c r="E369" s="20">
        <v>7</v>
      </c>
      <c r="F369" s="21">
        <v>11.2</v>
      </c>
      <c r="G369" s="21">
        <v>1.8</v>
      </c>
    </row>
    <row r="370" spans="1:7" ht="10.050000000000001" customHeight="1">
      <c r="A370" s="18" t="s">
        <v>1734</v>
      </c>
      <c r="B370" s="18" t="s">
        <v>458</v>
      </c>
      <c r="C370" s="19">
        <v>2000</v>
      </c>
      <c r="D370" s="18" t="s">
        <v>1706</v>
      </c>
      <c r="E370" s="20">
        <v>8</v>
      </c>
      <c r="F370" s="21">
        <v>0</v>
      </c>
      <c r="G370" s="21">
        <v>4.8</v>
      </c>
    </row>
    <row r="371" spans="1:7" ht="10.050000000000001" customHeight="1">
      <c r="A371" s="18" t="s">
        <v>1734</v>
      </c>
      <c r="B371" s="18" t="s">
        <v>458</v>
      </c>
      <c r="C371" s="19">
        <v>2000</v>
      </c>
      <c r="D371" s="18" t="s">
        <v>1706</v>
      </c>
      <c r="E371" s="20">
        <v>9</v>
      </c>
      <c r="F371" s="21">
        <v>0</v>
      </c>
      <c r="G371" s="21">
        <v>34.9</v>
      </c>
    </row>
    <row r="372" spans="1:7" ht="10.050000000000001" customHeight="1">
      <c r="A372" s="18" t="s">
        <v>1734</v>
      </c>
      <c r="B372" s="18" t="s">
        <v>458</v>
      </c>
      <c r="C372" s="19">
        <v>2000</v>
      </c>
      <c r="D372" s="18" t="s">
        <v>1706</v>
      </c>
      <c r="E372" s="20">
        <v>10</v>
      </c>
      <c r="F372" s="21">
        <v>19.5</v>
      </c>
      <c r="G372" s="21">
        <v>35</v>
      </c>
    </row>
    <row r="373" spans="1:7" ht="10.050000000000001" customHeight="1">
      <c r="A373" s="18" t="s">
        <v>1734</v>
      </c>
      <c r="B373" s="18" t="s">
        <v>458</v>
      </c>
      <c r="C373" s="19">
        <v>2000</v>
      </c>
      <c r="D373" s="18" t="s">
        <v>1706</v>
      </c>
      <c r="E373" s="20">
        <v>11</v>
      </c>
      <c r="F373" s="21">
        <v>44.3</v>
      </c>
      <c r="G373" s="21">
        <v>54.6</v>
      </c>
    </row>
    <row r="374" spans="1:7" ht="10.050000000000001" customHeight="1">
      <c r="A374" s="18" t="s">
        <v>1734</v>
      </c>
      <c r="B374" s="18" t="s">
        <v>458</v>
      </c>
      <c r="C374" s="19">
        <v>2000</v>
      </c>
      <c r="D374" s="18" t="s">
        <v>1706</v>
      </c>
      <c r="E374" s="20">
        <v>12</v>
      </c>
      <c r="F374" s="21">
        <v>59.5</v>
      </c>
      <c r="G374" s="21">
        <v>49.1</v>
      </c>
    </row>
    <row r="375" spans="1:7" ht="10.050000000000001" customHeight="1">
      <c r="A375" s="18" t="s">
        <v>1734</v>
      </c>
      <c r="B375" s="18" t="s">
        <v>458</v>
      </c>
      <c r="C375" s="19">
        <v>2001</v>
      </c>
      <c r="D375" s="18" t="s">
        <v>1706</v>
      </c>
      <c r="E375" s="20">
        <v>1</v>
      </c>
      <c r="F375" s="21">
        <v>75.099999999999994</v>
      </c>
      <c r="G375" s="21">
        <v>14.5</v>
      </c>
    </row>
    <row r="376" spans="1:7" ht="10.050000000000001" customHeight="1">
      <c r="A376" s="18" t="s">
        <v>1734</v>
      </c>
      <c r="B376" s="18" t="s">
        <v>458</v>
      </c>
      <c r="C376" s="19">
        <v>2001</v>
      </c>
      <c r="D376" s="18" t="s">
        <v>1706</v>
      </c>
      <c r="E376" s="20">
        <v>2</v>
      </c>
      <c r="F376" s="21">
        <v>49.8</v>
      </c>
      <c r="G376" s="21">
        <v>23.4</v>
      </c>
    </row>
    <row r="377" spans="1:7" ht="10.050000000000001" customHeight="1">
      <c r="A377" s="18" t="s">
        <v>1734</v>
      </c>
      <c r="B377" s="18" t="s">
        <v>458</v>
      </c>
      <c r="C377" s="19">
        <v>2001</v>
      </c>
      <c r="D377" s="18" t="s">
        <v>1706</v>
      </c>
      <c r="E377" s="20">
        <v>3</v>
      </c>
      <c r="F377" s="21">
        <v>32</v>
      </c>
      <c r="G377" s="21">
        <v>100</v>
      </c>
    </row>
    <row r="378" spans="1:7" ht="10.050000000000001" customHeight="1">
      <c r="A378" s="18" t="s">
        <v>1734</v>
      </c>
      <c r="B378" s="18" t="s">
        <v>458</v>
      </c>
      <c r="C378" s="19">
        <v>2001</v>
      </c>
      <c r="D378" s="18" t="s">
        <v>1706</v>
      </c>
      <c r="E378" s="20">
        <v>4</v>
      </c>
      <c r="F378" s="21">
        <v>49</v>
      </c>
      <c r="G378" s="21">
        <v>97.2</v>
      </c>
    </row>
    <row r="379" spans="1:7" ht="10.050000000000001" customHeight="1">
      <c r="A379" s="18" t="s">
        <v>1734</v>
      </c>
      <c r="B379" s="18" t="s">
        <v>458</v>
      </c>
      <c r="C379" s="19">
        <v>2001</v>
      </c>
      <c r="D379" s="18" t="s">
        <v>1706</v>
      </c>
      <c r="E379" s="20">
        <v>5</v>
      </c>
      <c r="F379" s="21">
        <v>66.900000000000006</v>
      </c>
      <c r="G379" s="21">
        <v>116.6</v>
      </c>
    </row>
    <row r="380" spans="1:7" ht="10.050000000000001" customHeight="1">
      <c r="A380" s="18" t="s">
        <v>1734</v>
      </c>
      <c r="B380" s="18" t="s">
        <v>458</v>
      </c>
      <c r="C380" s="19">
        <v>2001</v>
      </c>
      <c r="D380" s="18" t="s">
        <v>1706</v>
      </c>
      <c r="E380" s="20">
        <v>6</v>
      </c>
      <c r="F380" s="21">
        <v>57.8</v>
      </c>
      <c r="G380" s="21">
        <v>77.7</v>
      </c>
    </row>
    <row r="381" spans="1:7" ht="10.050000000000001" customHeight="1">
      <c r="A381" s="18" t="s">
        <v>1734</v>
      </c>
      <c r="B381" s="18" t="s">
        <v>458</v>
      </c>
      <c r="C381" s="19">
        <v>2001</v>
      </c>
      <c r="D381" s="18" t="s">
        <v>1708</v>
      </c>
      <c r="E381" s="20">
        <v>7</v>
      </c>
      <c r="F381" s="21">
        <v>53.3</v>
      </c>
      <c r="G381" s="21">
        <v>86.4</v>
      </c>
    </row>
    <row r="382" spans="1:7" ht="10.050000000000001" customHeight="1">
      <c r="A382" s="18" t="s">
        <v>1734</v>
      </c>
      <c r="B382" s="18" t="s">
        <v>458</v>
      </c>
      <c r="C382" s="19">
        <v>2001</v>
      </c>
      <c r="D382" s="18" t="s">
        <v>1708</v>
      </c>
      <c r="E382" s="20">
        <v>8</v>
      </c>
      <c r="F382" s="21">
        <v>73.900000000000006</v>
      </c>
      <c r="G382" s="21">
        <v>36.1</v>
      </c>
    </row>
    <row r="383" spans="1:7" ht="10.050000000000001" customHeight="1">
      <c r="A383" s="18" t="s">
        <v>1734</v>
      </c>
      <c r="B383" s="18" t="s">
        <v>458</v>
      </c>
      <c r="C383" s="19">
        <v>2001</v>
      </c>
      <c r="D383" s="18" t="s">
        <v>1708</v>
      </c>
      <c r="E383" s="20">
        <v>9</v>
      </c>
      <c r="F383" s="21">
        <v>63.9</v>
      </c>
      <c r="G383" s="21">
        <v>61.5</v>
      </c>
    </row>
    <row r="384" spans="1:7" ht="10.050000000000001" customHeight="1">
      <c r="A384" s="18" t="s">
        <v>1734</v>
      </c>
      <c r="B384" s="18" t="s">
        <v>458</v>
      </c>
      <c r="C384" s="19">
        <v>2001</v>
      </c>
      <c r="D384" s="18" t="s">
        <v>1708</v>
      </c>
      <c r="E384" s="20">
        <v>10</v>
      </c>
      <c r="F384" s="21">
        <v>76.7</v>
      </c>
      <c r="G384" s="21">
        <v>62.6</v>
      </c>
    </row>
    <row r="385" spans="1:7" ht="10.050000000000001" customHeight="1">
      <c r="A385" s="18" t="s">
        <v>1734</v>
      </c>
      <c r="B385" s="18" t="s">
        <v>458</v>
      </c>
      <c r="C385" s="19">
        <v>2001</v>
      </c>
      <c r="D385" s="18" t="s">
        <v>1708</v>
      </c>
      <c r="E385" s="20">
        <v>11</v>
      </c>
      <c r="F385" s="21">
        <v>88.8</v>
      </c>
      <c r="G385" s="21">
        <v>58.8</v>
      </c>
    </row>
    <row r="386" spans="1:7" ht="10.050000000000001" customHeight="1">
      <c r="A386" s="18" t="s">
        <v>1734</v>
      </c>
      <c r="B386" s="18" t="s">
        <v>458</v>
      </c>
      <c r="C386" s="19">
        <v>2001</v>
      </c>
      <c r="D386" s="18" t="s">
        <v>1708</v>
      </c>
      <c r="E386" s="20">
        <v>12</v>
      </c>
      <c r="F386" s="21">
        <v>65.5</v>
      </c>
      <c r="G386" s="21">
        <v>70.400000000000006</v>
      </c>
    </row>
    <row r="387" spans="1:7" ht="10.050000000000001" customHeight="1">
      <c r="A387" s="18" t="s">
        <v>1734</v>
      </c>
      <c r="B387" s="18" t="s">
        <v>458</v>
      </c>
      <c r="C387" s="19">
        <v>2002</v>
      </c>
      <c r="D387" s="18" t="s">
        <v>1708</v>
      </c>
      <c r="E387" s="20">
        <v>1</v>
      </c>
      <c r="F387" s="21">
        <v>74.3</v>
      </c>
      <c r="G387" s="21">
        <v>47.2</v>
      </c>
    </row>
    <row r="388" spans="1:7" ht="10.050000000000001" customHeight="1">
      <c r="A388" s="18" t="s">
        <v>1734</v>
      </c>
      <c r="B388" s="18" t="s">
        <v>458</v>
      </c>
      <c r="C388" s="19">
        <v>2002</v>
      </c>
      <c r="D388" s="18" t="s">
        <v>1708</v>
      </c>
      <c r="E388" s="20">
        <v>2</v>
      </c>
      <c r="F388" s="21">
        <v>50</v>
      </c>
      <c r="G388" s="21">
        <v>64.400000000000006</v>
      </c>
    </row>
    <row r="389" spans="1:7" ht="10.050000000000001" customHeight="1">
      <c r="A389" s="18" t="s">
        <v>1734</v>
      </c>
      <c r="B389" s="18" t="s">
        <v>458</v>
      </c>
      <c r="C389" s="19">
        <v>2002</v>
      </c>
      <c r="D389" s="18" t="s">
        <v>1708</v>
      </c>
      <c r="E389" s="20">
        <v>3</v>
      </c>
      <c r="F389" s="21">
        <v>22.9</v>
      </c>
      <c r="G389" s="21">
        <v>63.9</v>
      </c>
    </row>
    <row r="390" spans="1:7" ht="10.050000000000001" customHeight="1">
      <c r="A390" s="18" t="s">
        <v>1734</v>
      </c>
      <c r="B390" s="18" t="s">
        <v>458</v>
      </c>
      <c r="C390" s="19">
        <v>2002</v>
      </c>
      <c r="D390" s="18" t="s">
        <v>1708</v>
      </c>
      <c r="E390" s="20">
        <v>4</v>
      </c>
      <c r="F390" s="21">
        <v>42.3</v>
      </c>
      <c r="G390" s="21">
        <v>60.6</v>
      </c>
    </row>
    <row r="391" spans="1:7" ht="10.050000000000001" customHeight="1">
      <c r="A391" s="18" t="s">
        <v>1734</v>
      </c>
      <c r="B391" s="18" t="s">
        <v>458</v>
      </c>
      <c r="C391" s="19">
        <v>2002</v>
      </c>
      <c r="D391" s="18" t="s">
        <v>1708</v>
      </c>
      <c r="E391" s="20">
        <v>5</v>
      </c>
      <c r="F391" s="21">
        <v>68</v>
      </c>
      <c r="G391" s="21">
        <v>81.400000000000006</v>
      </c>
    </row>
    <row r="392" spans="1:7" ht="10.050000000000001" customHeight="1">
      <c r="A392" s="18" t="s">
        <v>1734</v>
      </c>
      <c r="B392" s="18" t="s">
        <v>458</v>
      </c>
      <c r="C392" s="19">
        <v>2002</v>
      </c>
      <c r="D392" s="18" t="s">
        <v>1708</v>
      </c>
      <c r="E392" s="20">
        <v>6</v>
      </c>
      <c r="F392" s="21">
        <v>146.69999999999999</v>
      </c>
      <c r="G392" s="21">
        <v>92.3</v>
      </c>
    </row>
    <row r="393" spans="1:7" ht="10.050000000000001" customHeight="1">
      <c r="A393" s="18" t="s">
        <v>1734</v>
      </c>
      <c r="B393" s="18" t="s">
        <v>458</v>
      </c>
      <c r="C393" s="19">
        <v>2002</v>
      </c>
      <c r="D393" s="18" t="s">
        <v>1709</v>
      </c>
      <c r="E393" s="20">
        <v>7</v>
      </c>
      <c r="F393" s="21">
        <v>18.899999999999999</v>
      </c>
      <c r="G393" s="21">
        <v>51.5</v>
      </c>
    </row>
    <row r="394" spans="1:7" ht="10.050000000000001" customHeight="1">
      <c r="A394" s="18" t="s">
        <v>1734</v>
      </c>
      <c r="B394" s="18" t="s">
        <v>458</v>
      </c>
      <c r="C394" s="19">
        <v>2002</v>
      </c>
      <c r="D394" s="18" t="s">
        <v>1709</v>
      </c>
      <c r="E394" s="20">
        <v>8</v>
      </c>
      <c r="F394" s="21">
        <v>20.399999999999999</v>
      </c>
      <c r="G394" s="21">
        <v>33.299999999999997</v>
      </c>
    </row>
    <row r="395" spans="1:7" ht="10.050000000000001" customHeight="1">
      <c r="A395" s="18" t="s">
        <v>1734</v>
      </c>
      <c r="B395" s="18" t="s">
        <v>458</v>
      </c>
      <c r="C395" s="19">
        <v>2002</v>
      </c>
      <c r="D395" s="18" t="s">
        <v>1709</v>
      </c>
      <c r="E395" s="20">
        <v>9</v>
      </c>
      <c r="F395" s="21">
        <v>18.2</v>
      </c>
      <c r="G395" s="21">
        <v>59</v>
      </c>
    </row>
    <row r="396" spans="1:7" ht="10.050000000000001" customHeight="1">
      <c r="A396" s="18" t="s">
        <v>1734</v>
      </c>
      <c r="B396" s="18" t="s">
        <v>458</v>
      </c>
      <c r="C396" s="19">
        <v>2002</v>
      </c>
      <c r="D396" s="18" t="s">
        <v>1709</v>
      </c>
      <c r="E396" s="20">
        <v>10</v>
      </c>
      <c r="F396" s="21">
        <v>31.6</v>
      </c>
      <c r="G396" s="21">
        <v>78.8</v>
      </c>
    </row>
    <row r="397" spans="1:7" ht="10.050000000000001" customHeight="1">
      <c r="A397" s="18" t="s">
        <v>1734</v>
      </c>
      <c r="B397" s="18" t="s">
        <v>458</v>
      </c>
      <c r="C397" s="19">
        <v>2002</v>
      </c>
      <c r="D397" s="18" t="s">
        <v>1709</v>
      </c>
      <c r="E397" s="20">
        <v>11</v>
      </c>
      <c r="F397" s="21">
        <v>39.4</v>
      </c>
      <c r="G397" s="21">
        <v>83.4</v>
      </c>
    </row>
    <row r="398" spans="1:7" ht="10.050000000000001" customHeight="1">
      <c r="A398" s="18" t="s">
        <v>1734</v>
      </c>
      <c r="B398" s="18" t="s">
        <v>458</v>
      </c>
      <c r="C398" s="19">
        <v>2002</v>
      </c>
      <c r="D398" s="18" t="s">
        <v>1709</v>
      </c>
      <c r="E398" s="20">
        <v>12</v>
      </c>
      <c r="F398" s="21">
        <v>42.9</v>
      </c>
      <c r="G398" s="21">
        <v>81.400000000000006</v>
      </c>
    </row>
    <row r="399" spans="1:7" ht="10.050000000000001" customHeight="1">
      <c r="A399" s="18" t="s">
        <v>1734</v>
      </c>
      <c r="B399" s="18" t="s">
        <v>458</v>
      </c>
      <c r="C399" s="19">
        <v>2003</v>
      </c>
      <c r="D399" s="18" t="s">
        <v>1709</v>
      </c>
      <c r="E399" s="20">
        <v>1</v>
      </c>
      <c r="F399" s="21">
        <v>46</v>
      </c>
      <c r="G399" s="21">
        <v>55.2</v>
      </c>
    </row>
    <row r="400" spans="1:7" ht="10.050000000000001" customHeight="1">
      <c r="A400" s="18" t="s">
        <v>1734</v>
      </c>
      <c r="B400" s="18" t="s">
        <v>458</v>
      </c>
      <c r="C400" s="19">
        <v>2003</v>
      </c>
      <c r="D400" s="18" t="s">
        <v>1709</v>
      </c>
      <c r="E400" s="20">
        <v>2</v>
      </c>
      <c r="F400" s="21">
        <v>27.3</v>
      </c>
      <c r="G400" s="21">
        <v>71</v>
      </c>
    </row>
    <row r="401" spans="1:7" ht="10.050000000000001" customHeight="1">
      <c r="A401" s="18" t="s">
        <v>1734</v>
      </c>
      <c r="B401" s="18" t="s">
        <v>458</v>
      </c>
      <c r="C401" s="19">
        <v>2003</v>
      </c>
      <c r="D401" s="18" t="s">
        <v>1709</v>
      </c>
      <c r="E401" s="20">
        <v>3</v>
      </c>
      <c r="F401" s="21">
        <v>23.4</v>
      </c>
      <c r="G401" s="21">
        <v>56.6</v>
      </c>
    </row>
    <row r="402" spans="1:7" ht="10.050000000000001" customHeight="1">
      <c r="A402" s="18" t="s">
        <v>1734</v>
      </c>
      <c r="B402" s="18" t="s">
        <v>458</v>
      </c>
      <c r="C402" s="19">
        <v>2003</v>
      </c>
      <c r="D402" s="18" t="s">
        <v>1709</v>
      </c>
      <c r="E402" s="20">
        <v>4</v>
      </c>
      <c r="F402" s="21">
        <v>32.1</v>
      </c>
      <c r="G402" s="21">
        <v>54.8</v>
      </c>
    </row>
    <row r="403" spans="1:7" ht="10.050000000000001" customHeight="1">
      <c r="A403" s="18" t="s">
        <v>1734</v>
      </c>
      <c r="B403" s="18" t="s">
        <v>458</v>
      </c>
      <c r="C403" s="19">
        <v>2003</v>
      </c>
      <c r="D403" s="18" t="s">
        <v>1709</v>
      </c>
      <c r="E403" s="20">
        <v>5</v>
      </c>
      <c r="F403" s="21">
        <v>51.1</v>
      </c>
      <c r="G403" s="21">
        <v>65.7</v>
      </c>
    </row>
    <row r="404" spans="1:7" ht="10.050000000000001" customHeight="1">
      <c r="A404" s="18" t="s">
        <v>1734</v>
      </c>
      <c r="B404" s="18" t="s">
        <v>458</v>
      </c>
      <c r="C404" s="19">
        <v>2003</v>
      </c>
      <c r="D404" s="18" t="s">
        <v>1709</v>
      </c>
      <c r="E404" s="20">
        <v>6</v>
      </c>
      <c r="F404" s="21">
        <v>49.9</v>
      </c>
      <c r="G404" s="21">
        <v>45.9</v>
      </c>
    </row>
    <row r="405" spans="1:7" ht="10.050000000000001" customHeight="1">
      <c r="A405" s="18" t="s">
        <v>1734</v>
      </c>
      <c r="B405" s="18" t="s">
        <v>458</v>
      </c>
      <c r="C405" s="19">
        <v>2003</v>
      </c>
      <c r="D405" s="18" t="s">
        <v>1707</v>
      </c>
      <c r="E405" s="20">
        <v>7</v>
      </c>
      <c r="F405" s="21">
        <v>63</v>
      </c>
      <c r="G405" s="21">
        <v>42.8</v>
      </c>
    </row>
    <row r="406" spans="1:7" ht="10.050000000000001" customHeight="1">
      <c r="A406" s="18" t="s">
        <v>1734</v>
      </c>
      <c r="B406" s="18" t="s">
        <v>458</v>
      </c>
      <c r="C406" s="19">
        <v>2003</v>
      </c>
      <c r="D406" s="18" t="s">
        <v>1707</v>
      </c>
      <c r="E406" s="20">
        <v>8</v>
      </c>
      <c r="F406" s="21">
        <v>47.6</v>
      </c>
      <c r="G406" s="21">
        <v>35.799999999999997</v>
      </c>
    </row>
    <row r="407" spans="1:7" ht="10.050000000000001" customHeight="1">
      <c r="A407" s="18" t="s">
        <v>1734</v>
      </c>
      <c r="B407" s="18" t="s">
        <v>458</v>
      </c>
      <c r="C407" s="19">
        <v>2003</v>
      </c>
      <c r="D407" s="18" t="s">
        <v>1707</v>
      </c>
      <c r="E407" s="20">
        <v>9</v>
      </c>
      <c r="F407" s="21">
        <v>67.599999999999994</v>
      </c>
      <c r="G407" s="21">
        <v>128.19999999999999</v>
      </c>
    </row>
    <row r="408" spans="1:7" ht="10.050000000000001" customHeight="1">
      <c r="A408" s="18" t="s">
        <v>1734</v>
      </c>
      <c r="B408" s="18" t="s">
        <v>458</v>
      </c>
      <c r="C408" s="19">
        <v>2003</v>
      </c>
      <c r="D408" s="18" t="s">
        <v>1707</v>
      </c>
      <c r="E408" s="20">
        <v>10</v>
      </c>
      <c r="F408" s="21">
        <v>53.1</v>
      </c>
      <c r="G408" s="21">
        <v>109.6</v>
      </c>
    </row>
    <row r="409" spans="1:7" ht="10.050000000000001" customHeight="1">
      <c r="A409" s="18" t="s">
        <v>1734</v>
      </c>
      <c r="B409" s="18" t="s">
        <v>458</v>
      </c>
      <c r="C409" s="19">
        <v>2003</v>
      </c>
      <c r="D409" s="18" t="s">
        <v>1707</v>
      </c>
      <c r="E409" s="20">
        <v>11</v>
      </c>
      <c r="F409" s="21">
        <v>43.1</v>
      </c>
      <c r="G409" s="21">
        <v>104.1</v>
      </c>
    </row>
    <row r="410" spans="1:7" ht="10.050000000000001" customHeight="1">
      <c r="A410" s="18" t="s">
        <v>1734</v>
      </c>
      <c r="B410" s="18" t="s">
        <v>458</v>
      </c>
      <c r="C410" s="19">
        <v>2003</v>
      </c>
      <c r="D410" s="18" t="s">
        <v>1707</v>
      </c>
      <c r="E410" s="20">
        <v>12</v>
      </c>
      <c r="F410" s="21">
        <v>32.799999999999997</v>
      </c>
      <c r="G410" s="21">
        <v>80.900000000000006</v>
      </c>
    </row>
    <row r="411" spans="1:7" ht="10.050000000000001" customHeight="1">
      <c r="A411" s="18" t="s">
        <v>1734</v>
      </c>
      <c r="B411" s="18" t="s">
        <v>458</v>
      </c>
      <c r="C411" s="19">
        <v>2004</v>
      </c>
      <c r="D411" s="18" t="s">
        <v>1707</v>
      </c>
      <c r="E411" s="20">
        <v>1</v>
      </c>
      <c r="F411" s="21">
        <v>25.7</v>
      </c>
      <c r="G411" s="21">
        <v>68.2</v>
      </c>
    </row>
    <row r="412" spans="1:7" ht="10.050000000000001" customHeight="1">
      <c r="A412" s="18" t="s">
        <v>1734</v>
      </c>
      <c r="B412" s="18" t="s">
        <v>458</v>
      </c>
      <c r="C412" s="19">
        <v>2004</v>
      </c>
      <c r="D412" s="18" t="s">
        <v>1707</v>
      </c>
      <c r="E412" s="20">
        <v>2</v>
      </c>
      <c r="F412" s="21">
        <v>9.4</v>
      </c>
      <c r="G412" s="21">
        <v>122.2</v>
      </c>
    </row>
    <row r="413" spans="1:7" ht="10.050000000000001" customHeight="1">
      <c r="A413" s="18" t="s">
        <v>1734</v>
      </c>
      <c r="B413" s="18" t="s">
        <v>458</v>
      </c>
      <c r="C413" s="19">
        <v>2004</v>
      </c>
      <c r="D413" s="18" t="s">
        <v>1707</v>
      </c>
      <c r="E413" s="20">
        <v>3</v>
      </c>
      <c r="F413" s="21">
        <v>18.2</v>
      </c>
      <c r="G413" s="21">
        <v>132.6</v>
      </c>
    </row>
    <row r="414" spans="1:7" ht="10.050000000000001" customHeight="1">
      <c r="A414" s="18" t="s">
        <v>1734</v>
      </c>
      <c r="B414" s="18" t="s">
        <v>458</v>
      </c>
      <c r="C414" s="19">
        <v>2004</v>
      </c>
      <c r="D414" s="18" t="s">
        <v>1707</v>
      </c>
      <c r="E414" s="20">
        <v>4</v>
      </c>
      <c r="F414" s="21">
        <v>17.2</v>
      </c>
      <c r="G414" s="21">
        <v>115.7</v>
      </c>
    </row>
    <row r="415" spans="1:7" ht="10.050000000000001" customHeight="1">
      <c r="A415" s="18" t="s">
        <v>1734</v>
      </c>
      <c r="B415" s="18" t="s">
        <v>458</v>
      </c>
      <c r="C415" s="19">
        <v>2004</v>
      </c>
      <c r="D415" s="18" t="s">
        <v>1707</v>
      </c>
      <c r="E415" s="20">
        <v>5</v>
      </c>
      <c r="F415" s="21">
        <v>9.6999999999999993</v>
      </c>
      <c r="G415" s="21">
        <v>106</v>
      </c>
    </row>
    <row r="416" spans="1:7" ht="10.050000000000001" customHeight="1">
      <c r="A416" s="18" t="s">
        <v>1734</v>
      </c>
      <c r="B416" s="18" t="s">
        <v>458</v>
      </c>
      <c r="C416" s="19">
        <v>2004</v>
      </c>
      <c r="D416" s="18" t="s">
        <v>1707</v>
      </c>
      <c r="E416" s="20">
        <v>6</v>
      </c>
      <c r="F416" s="21">
        <v>17.399999999999999</v>
      </c>
      <c r="G416" s="21">
        <v>88.6</v>
      </c>
    </row>
    <row r="417" spans="1:7" ht="10.050000000000001" customHeight="1">
      <c r="A417" s="18" t="s">
        <v>1734</v>
      </c>
      <c r="B417" s="18" t="s">
        <v>458</v>
      </c>
      <c r="C417" s="19">
        <v>2004</v>
      </c>
      <c r="D417" s="18" t="s">
        <v>1710</v>
      </c>
      <c r="E417" s="20">
        <v>7</v>
      </c>
      <c r="F417" s="21">
        <v>22.5</v>
      </c>
      <c r="G417" s="21">
        <v>66.099999999999994</v>
      </c>
    </row>
    <row r="418" spans="1:7" ht="10.050000000000001" customHeight="1">
      <c r="A418" s="18" t="s">
        <v>1734</v>
      </c>
      <c r="B418" s="18" t="s">
        <v>458</v>
      </c>
      <c r="C418" s="19">
        <v>2004</v>
      </c>
      <c r="D418" s="18" t="s">
        <v>1710</v>
      </c>
      <c r="E418" s="20">
        <v>8</v>
      </c>
      <c r="F418" s="21">
        <v>16.600000000000001</v>
      </c>
      <c r="G418" s="21">
        <v>50</v>
      </c>
    </row>
    <row r="419" spans="1:7" ht="10.050000000000001" customHeight="1">
      <c r="A419" s="18" t="s">
        <v>1734</v>
      </c>
      <c r="B419" s="18" t="s">
        <v>458</v>
      </c>
      <c r="C419" s="19">
        <v>2004</v>
      </c>
      <c r="D419" s="18" t="s">
        <v>1710</v>
      </c>
      <c r="E419" s="20">
        <v>9</v>
      </c>
      <c r="F419" s="21">
        <v>19.399999999999999</v>
      </c>
      <c r="G419" s="21">
        <v>77.7</v>
      </c>
    </row>
    <row r="420" spans="1:7" ht="10.050000000000001" customHeight="1">
      <c r="A420" s="18" t="s">
        <v>1734</v>
      </c>
      <c r="B420" s="18" t="s">
        <v>458</v>
      </c>
      <c r="C420" s="19">
        <v>2004</v>
      </c>
      <c r="D420" s="18" t="s">
        <v>1710</v>
      </c>
      <c r="E420" s="20">
        <v>10</v>
      </c>
      <c r="F420" s="21">
        <v>38.9</v>
      </c>
      <c r="G420" s="21">
        <v>188.8</v>
      </c>
    </row>
    <row r="421" spans="1:7" ht="10.050000000000001" customHeight="1">
      <c r="A421" s="18" t="s">
        <v>1734</v>
      </c>
      <c r="B421" s="18" t="s">
        <v>458</v>
      </c>
      <c r="C421" s="19">
        <v>2004</v>
      </c>
      <c r="D421" s="18" t="s">
        <v>1710</v>
      </c>
      <c r="E421" s="20">
        <v>11</v>
      </c>
      <c r="F421" s="21">
        <v>41.7</v>
      </c>
      <c r="G421" s="21">
        <v>202</v>
      </c>
    </row>
    <row r="422" spans="1:7" ht="10.050000000000001" customHeight="1">
      <c r="A422" s="18" t="s">
        <v>1734</v>
      </c>
      <c r="B422" s="18" t="s">
        <v>458</v>
      </c>
      <c r="C422" s="19">
        <v>2004</v>
      </c>
      <c r="D422" s="18" t="s">
        <v>1710</v>
      </c>
      <c r="E422" s="20">
        <v>12</v>
      </c>
      <c r="F422" s="21">
        <v>37.4</v>
      </c>
      <c r="G422" s="21">
        <v>195</v>
      </c>
    </row>
    <row r="423" spans="1:7" ht="10.050000000000001" customHeight="1">
      <c r="A423" s="18" t="s">
        <v>1734</v>
      </c>
      <c r="B423" s="18" t="s">
        <v>458</v>
      </c>
      <c r="C423" s="19">
        <v>2005</v>
      </c>
      <c r="D423" s="18" t="s">
        <v>1710</v>
      </c>
      <c r="E423" s="20">
        <v>1</v>
      </c>
      <c r="F423" s="21">
        <v>38.1</v>
      </c>
      <c r="G423" s="21">
        <v>160.80000000000001</v>
      </c>
    </row>
    <row r="424" spans="1:7" ht="10.050000000000001" customHeight="1">
      <c r="A424" s="18" t="s">
        <v>1734</v>
      </c>
      <c r="B424" s="18" t="s">
        <v>458</v>
      </c>
      <c r="C424" s="19">
        <v>2005</v>
      </c>
      <c r="D424" s="18" t="s">
        <v>1710</v>
      </c>
      <c r="E424" s="20">
        <v>2</v>
      </c>
      <c r="F424" s="21">
        <v>48.7</v>
      </c>
      <c r="G424" s="21">
        <v>116.7</v>
      </c>
    </row>
    <row r="425" spans="1:7" ht="10.050000000000001" customHeight="1">
      <c r="A425" s="18" t="s">
        <v>1734</v>
      </c>
      <c r="B425" s="18" t="s">
        <v>458</v>
      </c>
      <c r="C425" s="19">
        <v>2005</v>
      </c>
      <c r="D425" s="18" t="s">
        <v>1710</v>
      </c>
      <c r="E425" s="20">
        <v>3</v>
      </c>
      <c r="F425" s="21">
        <v>41.1</v>
      </c>
      <c r="G425" s="21">
        <v>134.9</v>
      </c>
    </row>
    <row r="426" spans="1:7" ht="10.050000000000001" customHeight="1">
      <c r="A426" s="18" t="s">
        <v>1734</v>
      </c>
      <c r="B426" s="18" t="s">
        <v>458</v>
      </c>
      <c r="C426" s="19">
        <v>2005</v>
      </c>
      <c r="D426" s="18" t="s">
        <v>1710</v>
      </c>
      <c r="E426" s="20">
        <v>4</v>
      </c>
      <c r="F426" s="21">
        <v>37.5</v>
      </c>
      <c r="G426" s="21">
        <v>105</v>
      </c>
    </row>
    <row r="427" spans="1:7" ht="10.050000000000001" customHeight="1">
      <c r="A427" s="18" t="s">
        <v>1734</v>
      </c>
      <c r="B427" s="18" t="s">
        <v>458</v>
      </c>
      <c r="C427" s="19">
        <v>2005</v>
      </c>
      <c r="D427" s="18" t="s">
        <v>1710</v>
      </c>
      <c r="E427" s="20">
        <v>5</v>
      </c>
      <c r="F427" s="21">
        <v>37.200000000000003</v>
      </c>
      <c r="G427" s="21">
        <v>125.7</v>
      </c>
    </row>
    <row r="428" spans="1:7" ht="10.050000000000001" customHeight="1">
      <c r="A428" s="18" t="s">
        <v>1734</v>
      </c>
      <c r="B428" s="18" t="s">
        <v>458</v>
      </c>
      <c r="C428" s="19">
        <v>2005</v>
      </c>
      <c r="D428" s="18" t="s">
        <v>1710</v>
      </c>
      <c r="E428" s="20">
        <v>6</v>
      </c>
      <c r="F428" s="21">
        <v>37.700000000000003</v>
      </c>
      <c r="G428" s="21">
        <v>189.7</v>
      </c>
    </row>
    <row r="429" spans="1:7" ht="10.050000000000001" customHeight="1">
      <c r="A429" s="18" t="s">
        <v>1734</v>
      </c>
      <c r="B429" s="18" t="s">
        <v>458</v>
      </c>
      <c r="C429" s="19">
        <v>2005</v>
      </c>
      <c r="D429" s="18" t="s">
        <v>1711</v>
      </c>
      <c r="E429" s="20">
        <v>7</v>
      </c>
      <c r="F429" s="21">
        <v>31.1</v>
      </c>
      <c r="G429" s="21">
        <v>163.69999999999999</v>
      </c>
    </row>
    <row r="430" spans="1:7" ht="10.050000000000001" customHeight="1">
      <c r="A430" s="18" t="s">
        <v>1734</v>
      </c>
      <c r="B430" s="18" t="s">
        <v>458</v>
      </c>
      <c r="C430" s="19">
        <v>2005</v>
      </c>
      <c r="D430" s="18" t="s">
        <v>1711</v>
      </c>
      <c r="E430" s="20">
        <v>8</v>
      </c>
      <c r="F430" s="21">
        <v>47.8</v>
      </c>
      <c r="G430" s="21">
        <v>142.6</v>
      </c>
    </row>
    <row r="431" spans="1:7" ht="10.050000000000001" customHeight="1">
      <c r="A431" s="18" t="s">
        <v>1734</v>
      </c>
      <c r="B431" s="18" t="s">
        <v>458</v>
      </c>
      <c r="C431" s="19">
        <v>2005</v>
      </c>
      <c r="D431" s="18" t="s">
        <v>1711</v>
      </c>
      <c r="E431" s="20">
        <v>9</v>
      </c>
      <c r="F431" s="21">
        <v>31.5</v>
      </c>
      <c r="G431" s="21">
        <v>135.6</v>
      </c>
    </row>
    <row r="432" spans="1:7" ht="10.050000000000001" customHeight="1">
      <c r="A432" s="18" t="s">
        <v>1734</v>
      </c>
      <c r="B432" s="18" t="s">
        <v>458</v>
      </c>
      <c r="C432" s="19">
        <v>2005</v>
      </c>
      <c r="D432" s="18" t="s">
        <v>1711</v>
      </c>
      <c r="E432" s="20">
        <v>10</v>
      </c>
      <c r="F432" s="21">
        <v>25.2</v>
      </c>
      <c r="G432" s="21">
        <v>207.6</v>
      </c>
    </row>
    <row r="433" spans="1:7" ht="10.050000000000001" customHeight="1">
      <c r="A433" s="18" t="s">
        <v>1734</v>
      </c>
      <c r="B433" s="18" t="s">
        <v>458</v>
      </c>
      <c r="C433" s="19">
        <v>2005</v>
      </c>
      <c r="D433" s="18" t="s">
        <v>1711</v>
      </c>
      <c r="E433" s="20">
        <v>11</v>
      </c>
      <c r="F433" s="21">
        <v>29.2</v>
      </c>
      <c r="G433" s="21">
        <v>182.4</v>
      </c>
    </row>
    <row r="434" spans="1:7" ht="10.050000000000001" customHeight="1">
      <c r="A434" s="18" t="s">
        <v>1734</v>
      </c>
      <c r="B434" s="18" t="s">
        <v>458</v>
      </c>
      <c r="C434" s="19">
        <v>2005</v>
      </c>
      <c r="D434" s="18" t="s">
        <v>1711</v>
      </c>
      <c r="E434" s="20">
        <v>12</v>
      </c>
      <c r="F434" s="21">
        <v>26.1</v>
      </c>
      <c r="G434" s="21">
        <v>161.19999999999999</v>
      </c>
    </row>
    <row r="435" spans="1:7" ht="10.050000000000001" customHeight="1">
      <c r="A435" s="18" t="s">
        <v>1734</v>
      </c>
      <c r="B435" s="18" t="s">
        <v>458</v>
      </c>
      <c r="C435" s="19">
        <v>2006</v>
      </c>
      <c r="D435" s="18" t="s">
        <v>1711</v>
      </c>
      <c r="E435" s="20">
        <v>1</v>
      </c>
      <c r="F435" s="21">
        <v>34</v>
      </c>
      <c r="G435" s="21">
        <v>158.30000000000001</v>
      </c>
    </row>
    <row r="436" spans="1:7" ht="10.050000000000001" customHeight="1">
      <c r="A436" s="18" t="s">
        <v>1734</v>
      </c>
      <c r="B436" s="18" t="s">
        <v>458</v>
      </c>
      <c r="C436" s="19">
        <v>2006</v>
      </c>
      <c r="D436" s="18" t="s">
        <v>1711</v>
      </c>
      <c r="E436" s="20">
        <v>2</v>
      </c>
      <c r="F436" s="21">
        <v>23.2</v>
      </c>
      <c r="G436" s="21">
        <v>165.7</v>
      </c>
    </row>
    <row r="437" spans="1:7" ht="10.050000000000001" customHeight="1">
      <c r="A437" s="18" t="s">
        <v>1734</v>
      </c>
      <c r="B437" s="18" t="s">
        <v>458</v>
      </c>
      <c r="C437" s="19">
        <v>2006</v>
      </c>
      <c r="D437" s="18" t="s">
        <v>1711</v>
      </c>
      <c r="E437" s="20">
        <v>3</v>
      </c>
      <c r="F437" s="21">
        <v>60.9</v>
      </c>
      <c r="G437" s="21">
        <v>161.5</v>
      </c>
    </row>
    <row r="438" spans="1:7" ht="10.050000000000001" customHeight="1">
      <c r="A438" s="18" t="s">
        <v>1734</v>
      </c>
      <c r="B438" s="18" t="s">
        <v>458</v>
      </c>
      <c r="C438" s="19">
        <v>2006</v>
      </c>
      <c r="D438" s="18" t="s">
        <v>1711</v>
      </c>
      <c r="E438" s="20">
        <v>4</v>
      </c>
      <c r="F438" s="21">
        <v>38.6</v>
      </c>
      <c r="G438" s="21">
        <v>142.1</v>
      </c>
    </row>
    <row r="439" spans="1:7" ht="10.050000000000001" customHeight="1">
      <c r="A439" s="18" t="s">
        <v>1734</v>
      </c>
      <c r="B439" s="18" t="s">
        <v>458</v>
      </c>
      <c r="C439" s="19">
        <v>2006</v>
      </c>
      <c r="D439" s="18" t="s">
        <v>1711</v>
      </c>
      <c r="E439" s="20">
        <v>5</v>
      </c>
      <c r="F439" s="21">
        <v>11.4</v>
      </c>
      <c r="G439" s="21">
        <v>136.9</v>
      </c>
    </row>
    <row r="440" spans="1:7" ht="10.050000000000001" customHeight="1">
      <c r="A440" s="18" t="s">
        <v>1734</v>
      </c>
      <c r="B440" s="18" t="s">
        <v>458</v>
      </c>
      <c r="C440" s="19">
        <v>2006</v>
      </c>
      <c r="D440" s="18" t="s">
        <v>1711</v>
      </c>
      <c r="E440" s="20">
        <v>6</v>
      </c>
      <c r="F440" s="21">
        <v>19.7</v>
      </c>
      <c r="G440" s="21">
        <v>117.7</v>
      </c>
    </row>
    <row r="441" spans="1:7" ht="10.050000000000001" customHeight="1">
      <c r="A441" s="18" t="s">
        <v>1734</v>
      </c>
      <c r="B441" s="18" t="s">
        <v>458</v>
      </c>
      <c r="C441" s="19">
        <v>2006</v>
      </c>
      <c r="D441" s="18" t="s">
        <v>736</v>
      </c>
      <c r="E441" s="20">
        <v>7</v>
      </c>
      <c r="F441" s="21">
        <v>35.299999999999997</v>
      </c>
      <c r="G441" s="21">
        <v>63.2</v>
      </c>
    </row>
    <row r="442" spans="1:7" ht="10.050000000000001" customHeight="1">
      <c r="A442" s="18" t="s">
        <v>1734</v>
      </c>
      <c r="B442" s="18" t="s">
        <v>458</v>
      </c>
      <c r="C442" s="19">
        <v>2006</v>
      </c>
      <c r="D442" s="18" t="s">
        <v>736</v>
      </c>
      <c r="E442" s="20">
        <v>8</v>
      </c>
      <c r="F442" s="21">
        <v>13</v>
      </c>
      <c r="G442" s="21">
        <v>60.4</v>
      </c>
    </row>
    <row r="443" spans="1:7" ht="10.050000000000001" customHeight="1">
      <c r="A443" s="18" t="s">
        <v>1734</v>
      </c>
      <c r="B443" s="18" t="s">
        <v>458</v>
      </c>
      <c r="C443" s="19">
        <v>2006</v>
      </c>
      <c r="D443" s="18" t="s">
        <v>736</v>
      </c>
      <c r="E443" s="20">
        <v>9</v>
      </c>
      <c r="F443" s="21">
        <v>26.2</v>
      </c>
      <c r="G443" s="21">
        <v>68.900000000000006</v>
      </c>
    </row>
    <row r="444" spans="1:7" ht="10.050000000000001" customHeight="1">
      <c r="A444" s="18" t="s">
        <v>1734</v>
      </c>
      <c r="B444" s="18" t="s">
        <v>458</v>
      </c>
      <c r="C444" s="19">
        <v>2006</v>
      </c>
      <c r="D444" s="18" t="s">
        <v>736</v>
      </c>
      <c r="E444" s="20">
        <v>10</v>
      </c>
      <c r="F444" s="21">
        <v>28.5</v>
      </c>
      <c r="G444" s="21">
        <v>59.4</v>
      </c>
    </row>
    <row r="445" spans="1:7" ht="10.050000000000001" customHeight="1">
      <c r="A445" s="18" t="s">
        <v>1734</v>
      </c>
      <c r="B445" s="18" t="s">
        <v>458</v>
      </c>
      <c r="C445" s="19">
        <v>2006</v>
      </c>
      <c r="D445" s="18" t="s">
        <v>736</v>
      </c>
      <c r="E445" s="20">
        <v>11</v>
      </c>
      <c r="F445" s="21">
        <v>19.7</v>
      </c>
      <c r="G445" s="21">
        <v>60.6</v>
      </c>
    </row>
    <row r="446" spans="1:7" ht="10.050000000000001" customHeight="1">
      <c r="A446" s="18" t="s">
        <v>1734</v>
      </c>
      <c r="B446" s="18" t="s">
        <v>458</v>
      </c>
      <c r="C446" s="19">
        <v>2006</v>
      </c>
      <c r="D446" s="18" t="s">
        <v>736</v>
      </c>
      <c r="E446" s="20">
        <v>12</v>
      </c>
      <c r="F446" s="21">
        <v>48</v>
      </c>
      <c r="G446" s="21">
        <v>51.5</v>
      </c>
    </row>
    <row r="447" spans="1:7" ht="10.050000000000001" customHeight="1">
      <c r="A447" s="18" t="s">
        <v>1734</v>
      </c>
      <c r="B447" s="18" t="s">
        <v>458</v>
      </c>
      <c r="C447" s="19">
        <v>2007</v>
      </c>
      <c r="D447" s="18" t="s">
        <v>736</v>
      </c>
      <c r="E447" s="20">
        <v>1</v>
      </c>
      <c r="F447" s="21">
        <v>24.3</v>
      </c>
      <c r="G447" s="21">
        <v>24.4</v>
      </c>
    </row>
    <row r="448" spans="1:7" ht="10.050000000000001" customHeight="1">
      <c r="A448" s="18" t="s">
        <v>1734</v>
      </c>
      <c r="B448" s="18" t="s">
        <v>458</v>
      </c>
      <c r="C448" s="19">
        <v>2007</v>
      </c>
      <c r="D448" s="18" t="s">
        <v>736</v>
      </c>
      <c r="E448" s="20">
        <v>2</v>
      </c>
      <c r="F448" s="21">
        <v>11.7</v>
      </c>
      <c r="G448" s="21">
        <v>15.9</v>
      </c>
    </row>
    <row r="449" spans="1:7" ht="10.050000000000001" customHeight="1">
      <c r="A449" s="18" t="s">
        <v>1734</v>
      </c>
      <c r="B449" s="18" t="s">
        <v>458</v>
      </c>
      <c r="C449" s="19">
        <v>2007</v>
      </c>
      <c r="D449" s="18" t="s">
        <v>736</v>
      </c>
      <c r="E449" s="20">
        <v>3</v>
      </c>
      <c r="F449" s="21">
        <v>6.9</v>
      </c>
      <c r="G449" s="21">
        <v>69.7</v>
      </c>
    </row>
    <row r="450" spans="1:7" ht="10.050000000000001" customHeight="1">
      <c r="A450" s="18" t="s">
        <v>1734</v>
      </c>
      <c r="B450" s="18" t="s">
        <v>458</v>
      </c>
      <c r="C450" s="19">
        <v>2007</v>
      </c>
      <c r="D450" s="18" t="s">
        <v>736</v>
      </c>
      <c r="E450" s="20">
        <v>4</v>
      </c>
      <c r="F450" s="21">
        <v>11.8</v>
      </c>
      <c r="G450" s="21">
        <v>57.9</v>
      </c>
    </row>
    <row r="451" spans="1:7" ht="10.050000000000001" customHeight="1">
      <c r="A451" s="18" t="s">
        <v>1734</v>
      </c>
      <c r="B451" s="18" t="s">
        <v>458</v>
      </c>
      <c r="C451" s="19">
        <v>2007</v>
      </c>
      <c r="D451" s="18" t="s">
        <v>736</v>
      </c>
      <c r="E451" s="20">
        <v>5</v>
      </c>
      <c r="F451" s="21">
        <v>21.5</v>
      </c>
      <c r="G451" s="21">
        <v>36.4</v>
      </c>
    </row>
    <row r="452" spans="1:7" ht="10.050000000000001" customHeight="1">
      <c r="A452" s="18" t="s">
        <v>1734</v>
      </c>
      <c r="B452" s="18" t="s">
        <v>458</v>
      </c>
      <c r="C452" s="19">
        <v>2007</v>
      </c>
      <c r="D452" s="18" t="s">
        <v>736</v>
      </c>
      <c r="E452" s="20">
        <v>6</v>
      </c>
      <c r="F452" s="21">
        <v>32.4</v>
      </c>
      <c r="G452" s="21">
        <v>85.1</v>
      </c>
    </row>
    <row r="453" spans="1:7" ht="10.050000000000001" customHeight="1">
      <c r="A453" s="18" t="s">
        <v>1734</v>
      </c>
      <c r="B453" s="18" t="s">
        <v>458</v>
      </c>
      <c r="C453" s="19">
        <v>2007</v>
      </c>
      <c r="D453" s="18" t="s">
        <v>737</v>
      </c>
      <c r="E453" s="20">
        <v>7</v>
      </c>
      <c r="F453" s="21">
        <v>20.399999999999999</v>
      </c>
      <c r="G453" s="21">
        <v>75.7</v>
      </c>
    </row>
    <row r="454" spans="1:7" ht="10.050000000000001" customHeight="1">
      <c r="A454" s="18" t="s">
        <v>1734</v>
      </c>
      <c r="B454" s="18" t="s">
        <v>458</v>
      </c>
      <c r="C454" s="19">
        <v>2007</v>
      </c>
      <c r="D454" s="18" t="s">
        <v>737</v>
      </c>
      <c r="E454" s="20">
        <v>8</v>
      </c>
      <c r="F454" s="21">
        <v>8.5</v>
      </c>
      <c r="G454" s="21">
        <v>67.2</v>
      </c>
    </row>
    <row r="455" spans="1:7" ht="10.050000000000001" customHeight="1">
      <c r="A455" s="18" t="s">
        <v>1734</v>
      </c>
      <c r="B455" s="18" t="s">
        <v>458</v>
      </c>
      <c r="C455" s="19">
        <v>2007</v>
      </c>
      <c r="D455" s="18" t="s">
        <v>737</v>
      </c>
      <c r="E455" s="20">
        <v>9</v>
      </c>
      <c r="F455" s="21">
        <v>18</v>
      </c>
      <c r="G455" s="21">
        <v>61</v>
      </c>
    </row>
    <row r="456" spans="1:7" ht="10.050000000000001" customHeight="1">
      <c r="A456" s="18" t="s">
        <v>1734</v>
      </c>
      <c r="B456" s="18" t="s">
        <v>458</v>
      </c>
      <c r="C456" s="19">
        <v>2007</v>
      </c>
      <c r="D456" s="18" t="s">
        <v>737</v>
      </c>
      <c r="E456" s="20">
        <v>10</v>
      </c>
      <c r="F456" s="21">
        <v>27.6</v>
      </c>
      <c r="G456" s="21">
        <v>33.4</v>
      </c>
    </row>
    <row r="457" spans="1:7" ht="10.050000000000001" customHeight="1">
      <c r="A457" s="18" t="s">
        <v>1734</v>
      </c>
      <c r="B457" s="18" t="s">
        <v>458</v>
      </c>
      <c r="C457" s="19">
        <v>2007</v>
      </c>
      <c r="D457" s="18" t="s">
        <v>737</v>
      </c>
      <c r="E457" s="20">
        <v>11</v>
      </c>
      <c r="F457" s="21">
        <v>17.100000000000001</v>
      </c>
      <c r="G457" s="21">
        <v>5.3</v>
      </c>
    </row>
    <row r="458" spans="1:7" ht="10.050000000000001" customHeight="1">
      <c r="A458" s="18" t="s">
        <v>1734</v>
      </c>
      <c r="B458" s="18" t="s">
        <v>458</v>
      </c>
      <c r="C458" s="19">
        <v>2007</v>
      </c>
      <c r="D458" s="18" t="s">
        <v>737</v>
      </c>
      <c r="E458" s="20">
        <v>12</v>
      </c>
      <c r="F458" s="21">
        <v>2.5</v>
      </c>
      <c r="G458" s="21">
        <v>2.8</v>
      </c>
    </row>
    <row r="459" spans="1:7" ht="10.050000000000001" customHeight="1">
      <c r="A459" s="18" t="s">
        <v>1734</v>
      </c>
      <c r="B459" s="18" t="s">
        <v>458</v>
      </c>
      <c r="C459" s="19">
        <v>2008</v>
      </c>
      <c r="D459" s="18" t="s">
        <v>737</v>
      </c>
      <c r="E459" s="20">
        <v>1</v>
      </c>
      <c r="F459" s="21">
        <v>0.1</v>
      </c>
      <c r="G459" s="21">
        <v>2.7</v>
      </c>
    </row>
    <row r="460" spans="1:7" ht="10.050000000000001" customHeight="1">
      <c r="A460" s="18" t="s">
        <v>1734</v>
      </c>
      <c r="B460" s="18" t="s">
        <v>458</v>
      </c>
      <c r="C460" s="19">
        <v>2008</v>
      </c>
      <c r="D460" s="18" t="s">
        <v>737</v>
      </c>
      <c r="E460" s="20">
        <v>2</v>
      </c>
      <c r="F460" s="21">
        <v>0</v>
      </c>
      <c r="G460" s="21">
        <v>23.4</v>
      </c>
    </row>
    <row r="461" spans="1:7" ht="10.050000000000001" customHeight="1">
      <c r="A461" s="18" t="s">
        <v>1734</v>
      </c>
      <c r="B461" s="18" t="s">
        <v>458</v>
      </c>
      <c r="C461" s="19">
        <v>2008</v>
      </c>
      <c r="D461" s="18" t="s">
        <v>737</v>
      </c>
      <c r="E461" s="20">
        <v>3</v>
      </c>
      <c r="F461" s="21">
        <v>8.6999999999999993</v>
      </c>
      <c r="G461" s="21">
        <v>15.7</v>
      </c>
    </row>
    <row r="462" spans="1:7" ht="10.050000000000001" customHeight="1">
      <c r="A462" s="18" t="s">
        <v>1734</v>
      </c>
      <c r="B462" s="18" t="s">
        <v>458</v>
      </c>
      <c r="C462" s="19">
        <v>2008</v>
      </c>
      <c r="D462" s="18" t="s">
        <v>737</v>
      </c>
      <c r="E462" s="20">
        <v>4</v>
      </c>
      <c r="F462" s="21">
        <v>10.8</v>
      </c>
      <c r="G462" s="21">
        <v>5</v>
      </c>
    </row>
    <row r="463" spans="1:7" ht="10.050000000000001" customHeight="1">
      <c r="A463" s="18" t="s">
        <v>1734</v>
      </c>
      <c r="B463" s="18" t="s">
        <v>458</v>
      </c>
      <c r="C463" s="19">
        <v>2008</v>
      </c>
      <c r="D463" s="18" t="s">
        <v>737</v>
      </c>
      <c r="E463" s="20">
        <v>5</v>
      </c>
      <c r="F463" s="21">
        <v>1.3</v>
      </c>
      <c r="G463" s="21">
        <v>1.7</v>
      </c>
    </row>
    <row r="464" spans="1:7" ht="10.050000000000001" customHeight="1">
      <c r="A464" s="18" t="s">
        <v>1734</v>
      </c>
      <c r="B464" s="18" t="s">
        <v>458</v>
      </c>
      <c r="C464" s="19">
        <v>2008</v>
      </c>
      <c r="D464" s="18" t="s">
        <v>737</v>
      </c>
      <c r="E464" s="20">
        <v>6</v>
      </c>
      <c r="F464" s="21">
        <v>0</v>
      </c>
      <c r="G464" s="21">
        <v>1.7</v>
      </c>
    </row>
    <row r="465" spans="1:7" ht="10.050000000000001" customHeight="1">
      <c r="A465" s="18" t="s">
        <v>1734</v>
      </c>
      <c r="B465" s="18" t="s">
        <v>458</v>
      </c>
      <c r="C465" s="19">
        <v>2008</v>
      </c>
      <c r="D465" s="18" t="s">
        <v>1712</v>
      </c>
      <c r="E465" s="20">
        <v>7</v>
      </c>
      <c r="F465" s="21">
        <v>0</v>
      </c>
      <c r="G465" s="21">
        <v>1.7</v>
      </c>
    </row>
    <row r="466" spans="1:7" ht="10.050000000000001" customHeight="1">
      <c r="A466" s="18" t="s">
        <v>1734</v>
      </c>
      <c r="B466" s="18" t="s">
        <v>458</v>
      </c>
      <c r="C466" s="19">
        <v>2008</v>
      </c>
      <c r="D466" s="18" t="s">
        <v>1712</v>
      </c>
      <c r="E466" s="20">
        <v>8</v>
      </c>
      <c r="F466" s="21">
        <v>0</v>
      </c>
      <c r="G466" s="21">
        <v>1.7</v>
      </c>
    </row>
    <row r="467" spans="1:7" ht="10.050000000000001" customHeight="1">
      <c r="A467" s="18" t="s">
        <v>1734</v>
      </c>
      <c r="B467" s="18" t="s">
        <v>458</v>
      </c>
      <c r="C467" s="19">
        <v>2008</v>
      </c>
      <c r="D467" s="18" t="s">
        <v>1712</v>
      </c>
      <c r="E467" s="20">
        <v>9</v>
      </c>
      <c r="F467" s="21">
        <v>0</v>
      </c>
      <c r="G467" s="21">
        <v>12.3</v>
      </c>
    </row>
    <row r="468" spans="1:7" ht="10.050000000000001" customHeight="1">
      <c r="A468" s="18" t="s">
        <v>1734</v>
      </c>
      <c r="B468" s="18" t="s">
        <v>458</v>
      </c>
      <c r="C468" s="19">
        <v>2008</v>
      </c>
      <c r="D468" s="18" t="s">
        <v>1712</v>
      </c>
      <c r="E468" s="20">
        <v>10</v>
      </c>
      <c r="F468" s="21">
        <v>0</v>
      </c>
      <c r="G468" s="21">
        <v>12.3</v>
      </c>
    </row>
    <row r="469" spans="1:7" ht="10.050000000000001" customHeight="1">
      <c r="A469" s="18" t="s">
        <v>1734</v>
      </c>
      <c r="B469" s="18" t="s">
        <v>458</v>
      </c>
      <c r="C469" s="19">
        <v>2008</v>
      </c>
      <c r="D469" s="18" t="s">
        <v>1712</v>
      </c>
      <c r="E469" s="20">
        <v>11</v>
      </c>
      <c r="F469" s="21">
        <v>10.6</v>
      </c>
      <c r="G469" s="21">
        <v>1.7</v>
      </c>
    </row>
    <row r="470" spans="1:7" ht="10.050000000000001" customHeight="1">
      <c r="A470" s="18" t="s">
        <v>1734</v>
      </c>
      <c r="B470" s="18" t="s">
        <v>458</v>
      </c>
      <c r="C470" s="19">
        <v>2008</v>
      </c>
      <c r="D470" s="18" t="s">
        <v>1712</v>
      </c>
      <c r="E470" s="20">
        <v>12</v>
      </c>
      <c r="F470" s="21">
        <v>0</v>
      </c>
      <c r="G470" s="21">
        <v>2.2999999999999998</v>
      </c>
    </row>
    <row r="471" spans="1:7" ht="10.050000000000001" customHeight="1">
      <c r="A471" s="18" t="s">
        <v>1734</v>
      </c>
      <c r="B471" s="18" t="s">
        <v>458</v>
      </c>
      <c r="C471" s="19">
        <v>2009</v>
      </c>
      <c r="D471" s="18" t="s">
        <v>1712</v>
      </c>
      <c r="E471" s="20">
        <v>1</v>
      </c>
      <c r="F471" s="21">
        <v>1.5</v>
      </c>
      <c r="G471" s="21">
        <v>13.4</v>
      </c>
    </row>
    <row r="472" spans="1:7" ht="10.050000000000001" customHeight="1">
      <c r="A472" s="18" t="s">
        <v>1734</v>
      </c>
      <c r="B472" s="18" t="s">
        <v>458</v>
      </c>
      <c r="C472" s="19">
        <v>2009</v>
      </c>
      <c r="D472" s="18" t="s">
        <v>1712</v>
      </c>
      <c r="E472" s="20">
        <v>2</v>
      </c>
      <c r="F472" s="21">
        <v>0.5</v>
      </c>
      <c r="G472" s="21">
        <v>38.799999999999997</v>
      </c>
    </row>
    <row r="473" spans="1:7" ht="10.050000000000001" customHeight="1">
      <c r="A473" s="18" t="s">
        <v>1734</v>
      </c>
      <c r="B473" s="18" t="s">
        <v>458</v>
      </c>
      <c r="C473" s="19">
        <v>2009</v>
      </c>
      <c r="D473" s="18" t="s">
        <v>1712</v>
      </c>
      <c r="E473" s="20">
        <v>3</v>
      </c>
      <c r="F473" s="21">
        <v>11.3</v>
      </c>
      <c r="G473" s="21">
        <v>54.5</v>
      </c>
    </row>
    <row r="474" spans="1:7" ht="10.050000000000001" customHeight="1">
      <c r="A474" s="18" t="s">
        <v>1734</v>
      </c>
      <c r="B474" s="18" t="s">
        <v>458</v>
      </c>
      <c r="C474" s="19">
        <v>2009</v>
      </c>
      <c r="D474" s="18" t="s">
        <v>1712</v>
      </c>
      <c r="E474" s="20">
        <v>4</v>
      </c>
      <c r="F474" s="21">
        <v>19.5</v>
      </c>
      <c r="G474" s="21">
        <v>35.299999999999997</v>
      </c>
    </row>
    <row r="475" spans="1:7" ht="10.050000000000001" customHeight="1">
      <c r="A475" s="18" t="s">
        <v>1734</v>
      </c>
      <c r="B475" s="18" t="s">
        <v>458</v>
      </c>
      <c r="C475" s="19">
        <v>2009</v>
      </c>
      <c r="D475" s="18" t="s">
        <v>1712</v>
      </c>
      <c r="E475" s="20">
        <v>5</v>
      </c>
      <c r="F475" s="21">
        <v>25.4</v>
      </c>
      <c r="G475" s="21">
        <v>31.9</v>
      </c>
    </row>
    <row r="476" spans="1:7" ht="10.050000000000001" customHeight="1">
      <c r="A476" s="18" t="s">
        <v>1734</v>
      </c>
      <c r="B476" s="18" t="s">
        <v>458</v>
      </c>
      <c r="C476" s="19">
        <v>2009</v>
      </c>
      <c r="D476" s="18" t="s">
        <v>1712</v>
      </c>
      <c r="E476" s="20">
        <v>6</v>
      </c>
      <c r="F476" s="21">
        <v>13.7</v>
      </c>
      <c r="G476" s="21">
        <v>18.2</v>
      </c>
    </row>
    <row r="477" spans="1:7" ht="10.050000000000001" customHeight="1">
      <c r="A477" s="18" t="s">
        <v>1734</v>
      </c>
      <c r="B477" s="18" t="s">
        <v>458</v>
      </c>
      <c r="C477" s="19">
        <v>2009</v>
      </c>
      <c r="D477" s="18" t="s">
        <v>822</v>
      </c>
      <c r="E477" s="20">
        <v>7</v>
      </c>
      <c r="F477" s="21">
        <v>4.5</v>
      </c>
      <c r="G477" s="21">
        <v>13.7</v>
      </c>
    </row>
    <row r="478" spans="1:7" ht="10.050000000000001" customHeight="1">
      <c r="A478" s="18" t="s">
        <v>1734</v>
      </c>
      <c r="B478" s="18" t="s">
        <v>458</v>
      </c>
      <c r="C478" s="19">
        <v>2009</v>
      </c>
      <c r="D478" s="18" t="s">
        <v>822</v>
      </c>
      <c r="E478" s="20">
        <v>8</v>
      </c>
      <c r="F478" s="21">
        <v>2.1</v>
      </c>
      <c r="G478" s="21">
        <v>11.6</v>
      </c>
    </row>
    <row r="479" spans="1:7" ht="10.050000000000001" customHeight="1">
      <c r="A479" s="18" t="s">
        <v>1734</v>
      </c>
      <c r="B479" s="18" t="s">
        <v>458</v>
      </c>
      <c r="C479" s="19">
        <v>2009</v>
      </c>
      <c r="D479" s="18" t="s">
        <v>822</v>
      </c>
      <c r="E479" s="20">
        <v>9</v>
      </c>
      <c r="F479" s="21">
        <v>10.5</v>
      </c>
      <c r="G479" s="21">
        <v>25.2</v>
      </c>
    </row>
    <row r="480" spans="1:7" ht="10.050000000000001" customHeight="1">
      <c r="A480" s="18" t="s">
        <v>1734</v>
      </c>
      <c r="B480" s="18" t="s">
        <v>458</v>
      </c>
      <c r="C480" s="19">
        <v>2009</v>
      </c>
      <c r="D480" s="18" t="s">
        <v>822</v>
      </c>
      <c r="E480" s="20">
        <v>10</v>
      </c>
      <c r="F480" s="21">
        <v>17.100000000000001</v>
      </c>
      <c r="G480" s="21">
        <v>8.1</v>
      </c>
    </row>
    <row r="481" spans="1:7" ht="10.050000000000001" customHeight="1">
      <c r="A481" s="18" t="s">
        <v>1734</v>
      </c>
      <c r="B481" s="18" t="s">
        <v>458</v>
      </c>
      <c r="C481" s="19">
        <v>2009</v>
      </c>
      <c r="D481" s="18" t="s">
        <v>822</v>
      </c>
      <c r="E481" s="20">
        <v>11</v>
      </c>
      <c r="F481" s="21">
        <v>32.299999999999997</v>
      </c>
      <c r="G481" s="21">
        <v>15.3</v>
      </c>
    </row>
    <row r="482" spans="1:7" ht="10.050000000000001" customHeight="1">
      <c r="A482" s="18" t="s">
        <v>1734</v>
      </c>
      <c r="B482" s="18" t="s">
        <v>458</v>
      </c>
      <c r="C482" s="19">
        <v>2009</v>
      </c>
      <c r="D482" s="18" t="s">
        <v>822</v>
      </c>
      <c r="E482" s="20">
        <v>12</v>
      </c>
      <c r="F482" s="21">
        <v>19.600000000000001</v>
      </c>
      <c r="G482" s="21">
        <v>21</v>
      </c>
    </row>
    <row r="483" spans="1:7" ht="10.050000000000001" customHeight="1">
      <c r="A483" s="18" t="s">
        <v>1734</v>
      </c>
      <c r="B483" s="18" t="s">
        <v>458</v>
      </c>
      <c r="C483" s="19">
        <v>2010</v>
      </c>
      <c r="D483" s="18" t="s">
        <v>822</v>
      </c>
      <c r="E483" s="20">
        <v>1</v>
      </c>
      <c r="F483" s="21">
        <v>28.8</v>
      </c>
      <c r="G483" s="21">
        <v>18.5</v>
      </c>
    </row>
    <row r="484" spans="1:7" ht="10.050000000000001" customHeight="1">
      <c r="A484" s="18" t="s">
        <v>1734</v>
      </c>
      <c r="B484" s="18" t="s">
        <v>458</v>
      </c>
      <c r="C484" s="19">
        <v>2010</v>
      </c>
      <c r="D484" s="18" t="s">
        <v>822</v>
      </c>
      <c r="E484" s="20">
        <v>2</v>
      </c>
      <c r="F484" s="21">
        <v>27</v>
      </c>
      <c r="G484" s="21">
        <v>15.7</v>
      </c>
    </row>
    <row r="485" spans="1:7" ht="10.050000000000001" customHeight="1">
      <c r="A485" s="18" t="s">
        <v>1734</v>
      </c>
      <c r="B485" s="18" t="s">
        <v>458</v>
      </c>
      <c r="C485" s="19">
        <v>2010</v>
      </c>
      <c r="D485" s="18" t="s">
        <v>822</v>
      </c>
      <c r="E485" s="20">
        <v>3</v>
      </c>
      <c r="F485" s="21">
        <v>39.5</v>
      </c>
      <c r="G485" s="21">
        <v>25.7</v>
      </c>
    </row>
    <row r="486" spans="1:7" ht="10.050000000000001" customHeight="1">
      <c r="A486" s="18" t="s">
        <v>1734</v>
      </c>
      <c r="B486" s="18" t="s">
        <v>458</v>
      </c>
      <c r="C486" s="19">
        <v>2010</v>
      </c>
      <c r="D486" s="18" t="s">
        <v>822</v>
      </c>
      <c r="E486" s="20">
        <v>4</v>
      </c>
      <c r="F486" s="21">
        <v>24.5</v>
      </c>
      <c r="G486" s="21">
        <v>25.2</v>
      </c>
    </row>
    <row r="487" spans="1:7" ht="10.050000000000001" customHeight="1">
      <c r="A487" s="18" t="s">
        <v>1734</v>
      </c>
      <c r="B487" s="18" t="s">
        <v>458</v>
      </c>
      <c r="C487" s="19">
        <v>2010</v>
      </c>
      <c r="D487" s="18" t="s">
        <v>822</v>
      </c>
      <c r="E487" s="20">
        <v>5</v>
      </c>
      <c r="F487" s="21">
        <v>16.2</v>
      </c>
      <c r="G487" s="21">
        <v>9</v>
      </c>
    </row>
    <row r="488" spans="1:7" ht="10.050000000000001" customHeight="1">
      <c r="A488" s="18" t="s">
        <v>1734</v>
      </c>
      <c r="B488" s="18" t="s">
        <v>458</v>
      </c>
      <c r="C488" s="19">
        <v>2010</v>
      </c>
      <c r="D488" s="18" t="s">
        <v>822</v>
      </c>
      <c r="E488" s="20">
        <v>6</v>
      </c>
      <c r="F488" s="21">
        <v>26.5</v>
      </c>
      <c r="G488" s="21">
        <v>7.4</v>
      </c>
    </row>
    <row r="489" spans="1:7" ht="10.050000000000001" customHeight="1">
      <c r="A489" s="18" t="s">
        <v>1734</v>
      </c>
      <c r="B489" s="18" t="s">
        <v>458</v>
      </c>
      <c r="C489" s="19">
        <v>2010</v>
      </c>
      <c r="D489" s="18" t="s">
        <v>823</v>
      </c>
      <c r="E489" s="20">
        <v>7</v>
      </c>
      <c r="F489" s="21">
        <v>4.8</v>
      </c>
      <c r="G489" s="21">
        <v>43.9</v>
      </c>
    </row>
    <row r="490" spans="1:7" ht="10.050000000000001" customHeight="1">
      <c r="A490" s="18" t="s">
        <v>1734</v>
      </c>
      <c r="B490" s="18" t="s">
        <v>458</v>
      </c>
      <c r="C490" s="19">
        <v>2010</v>
      </c>
      <c r="D490" s="18" t="s">
        <v>823</v>
      </c>
      <c r="E490" s="20">
        <v>8</v>
      </c>
      <c r="F490" s="21">
        <v>1.4</v>
      </c>
      <c r="G490" s="21">
        <v>42.5</v>
      </c>
    </row>
    <row r="491" spans="1:7" ht="10.050000000000001" customHeight="1">
      <c r="A491" s="18" t="s">
        <v>1734</v>
      </c>
      <c r="B491" s="18" t="s">
        <v>458</v>
      </c>
      <c r="C491" s="19">
        <v>2010</v>
      </c>
      <c r="D491" s="18" t="s">
        <v>823</v>
      </c>
      <c r="E491" s="20">
        <v>9</v>
      </c>
      <c r="F491" s="21">
        <v>16.3</v>
      </c>
      <c r="G491" s="21">
        <v>50.9</v>
      </c>
    </row>
    <row r="492" spans="1:7" ht="10.050000000000001" customHeight="1">
      <c r="A492" s="18" t="s">
        <v>1734</v>
      </c>
      <c r="B492" s="18" t="s">
        <v>458</v>
      </c>
      <c r="C492" s="19">
        <v>2010</v>
      </c>
      <c r="D492" s="18" t="s">
        <v>823</v>
      </c>
      <c r="E492" s="20">
        <v>10</v>
      </c>
      <c r="F492" s="21">
        <v>9.5</v>
      </c>
      <c r="G492" s="21">
        <v>66.7</v>
      </c>
    </row>
    <row r="493" spans="1:7" ht="10.050000000000001" customHeight="1">
      <c r="A493" s="18" t="s">
        <v>1734</v>
      </c>
      <c r="B493" s="18" t="s">
        <v>458</v>
      </c>
      <c r="C493" s="19">
        <v>2010</v>
      </c>
      <c r="D493" s="18" t="s">
        <v>823</v>
      </c>
      <c r="E493" s="20">
        <v>11</v>
      </c>
      <c r="F493" s="21">
        <v>45.7</v>
      </c>
      <c r="G493" s="21">
        <v>24.8</v>
      </c>
    </row>
    <row r="494" spans="1:7" ht="10.050000000000001" customHeight="1">
      <c r="A494" s="18" t="s">
        <v>1734</v>
      </c>
      <c r="B494" s="18" t="s">
        <v>458</v>
      </c>
      <c r="C494" s="19">
        <v>2010</v>
      </c>
      <c r="D494" s="18" t="s">
        <v>823</v>
      </c>
      <c r="E494" s="20">
        <v>12</v>
      </c>
      <c r="F494" s="21">
        <v>15.3</v>
      </c>
      <c r="G494" s="21">
        <v>60.6</v>
      </c>
    </row>
    <row r="495" spans="1:7" ht="10.050000000000001" customHeight="1">
      <c r="A495" s="18" t="s">
        <v>1734</v>
      </c>
      <c r="B495" s="18" t="s">
        <v>458</v>
      </c>
      <c r="C495" s="19">
        <v>2011</v>
      </c>
      <c r="D495" s="18" t="s">
        <v>823</v>
      </c>
      <c r="E495" s="20">
        <v>1</v>
      </c>
      <c r="F495" s="21">
        <v>3.3</v>
      </c>
      <c r="G495" s="21">
        <v>57.3</v>
      </c>
    </row>
    <row r="496" spans="1:7" ht="10.050000000000001" customHeight="1">
      <c r="A496" s="18" t="s">
        <v>1734</v>
      </c>
      <c r="B496" s="18" t="s">
        <v>458</v>
      </c>
      <c r="C496" s="19">
        <v>2011</v>
      </c>
      <c r="D496" s="18" t="s">
        <v>823</v>
      </c>
      <c r="E496" s="20">
        <v>2</v>
      </c>
      <c r="F496" s="21">
        <v>7</v>
      </c>
      <c r="G496" s="21">
        <v>50.3</v>
      </c>
    </row>
    <row r="497" spans="1:7" ht="10.050000000000001" customHeight="1">
      <c r="A497" s="18" t="s">
        <v>1734</v>
      </c>
      <c r="B497" s="18" t="s">
        <v>458</v>
      </c>
      <c r="C497" s="19">
        <v>2011</v>
      </c>
      <c r="D497" s="18" t="s">
        <v>823</v>
      </c>
      <c r="E497" s="20">
        <v>3</v>
      </c>
      <c r="F497" s="21">
        <v>0.4</v>
      </c>
      <c r="G497" s="21">
        <v>49.9</v>
      </c>
    </row>
    <row r="498" spans="1:7" ht="10.050000000000001" customHeight="1">
      <c r="A498" s="18" t="s">
        <v>1734</v>
      </c>
      <c r="B498" s="18" t="s">
        <v>458</v>
      </c>
      <c r="C498" s="19">
        <v>2011</v>
      </c>
      <c r="D498" s="18" t="s">
        <v>823</v>
      </c>
      <c r="E498" s="20">
        <v>4</v>
      </c>
      <c r="F498" s="21">
        <v>3.5</v>
      </c>
      <c r="G498" s="21">
        <v>46.4</v>
      </c>
    </row>
    <row r="499" spans="1:7" ht="10.050000000000001" customHeight="1">
      <c r="A499" s="18" t="s">
        <v>1734</v>
      </c>
      <c r="B499" s="18" t="s">
        <v>458</v>
      </c>
      <c r="C499" s="19">
        <v>2011</v>
      </c>
      <c r="D499" s="18" t="s">
        <v>823</v>
      </c>
      <c r="E499" s="20">
        <v>5</v>
      </c>
      <c r="F499" s="21">
        <v>1.1000000000000001</v>
      </c>
      <c r="G499" s="21">
        <v>45.3</v>
      </c>
    </row>
    <row r="500" spans="1:7" ht="10.050000000000001" customHeight="1">
      <c r="A500" s="18" t="s">
        <v>1734</v>
      </c>
      <c r="B500" s="18" t="s">
        <v>458</v>
      </c>
      <c r="C500" s="19">
        <v>2011</v>
      </c>
      <c r="D500" s="18" t="s">
        <v>823</v>
      </c>
      <c r="E500" s="20">
        <v>6</v>
      </c>
      <c r="F500" s="21">
        <v>2.6</v>
      </c>
      <c r="G500" s="21">
        <v>42.7</v>
      </c>
    </row>
    <row r="501" spans="1:7" ht="10.050000000000001" customHeight="1">
      <c r="A501" s="18" t="s">
        <v>1734</v>
      </c>
      <c r="B501" s="18" t="s">
        <v>458</v>
      </c>
      <c r="C501" s="19">
        <v>2011</v>
      </c>
      <c r="D501" s="18" t="s">
        <v>1713</v>
      </c>
      <c r="E501" s="20">
        <v>7</v>
      </c>
      <c r="F501" s="21">
        <v>4.4000000000000004</v>
      </c>
      <c r="G501" s="21">
        <v>38.299999999999997</v>
      </c>
    </row>
    <row r="502" spans="1:7" ht="10.050000000000001" customHeight="1">
      <c r="A502" s="18" t="s">
        <v>1734</v>
      </c>
      <c r="B502" s="18" t="s">
        <v>458</v>
      </c>
      <c r="C502" s="19">
        <v>2011</v>
      </c>
      <c r="D502" s="18" t="s">
        <v>1713</v>
      </c>
      <c r="E502" s="20">
        <v>8</v>
      </c>
      <c r="F502" s="21">
        <v>2.5</v>
      </c>
      <c r="G502" s="21">
        <v>35.799999999999997</v>
      </c>
    </row>
    <row r="503" spans="1:7" ht="10.050000000000001" customHeight="1">
      <c r="A503" s="18" t="s">
        <v>1734</v>
      </c>
      <c r="B503" s="18" t="s">
        <v>458</v>
      </c>
      <c r="C503" s="19">
        <v>2011</v>
      </c>
      <c r="D503" s="18" t="s">
        <v>1713</v>
      </c>
      <c r="E503" s="20">
        <v>9</v>
      </c>
      <c r="F503" s="21">
        <v>3.5</v>
      </c>
      <c r="G503" s="21">
        <v>32.299999999999997</v>
      </c>
    </row>
    <row r="504" spans="1:7" ht="10.050000000000001" customHeight="1">
      <c r="A504" s="18" t="s">
        <v>1734</v>
      </c>
      <c r="B504" s="18" t="s">
        <v>458</v>
      </c>
      <c r="C504" s="19">
        <v>2011</v>
      </c>
      <c r="D504" s="18" t="s">
        <v>1713</v>
      </c>
      <c r="E504" s="20">
        <v>10</v>
      </c>
      <c r="F504" s="21">
        <v>6.4</v>
      </c>
      <c r="G504" s="21">
        <v>105.7</v>
      </c>
    </row>
    <row r="505" spans="1:7" ht="10.050000000000001" customHeight="1">
      <c r="A505" s="18" t="s">
        <v>1734</v>
      </c>
      <c r="B505" s="18" t="s">
        <v>458</v>
      </c>
      <c r="C505" s="19">
        <v>2011</v>
      </c>
      <c r="D505" s="18" t="s">
        <v>1713</v>
      </c>
      <c r="E505" s="20">
        <v>11</v>
      </c>
      <c r="F505" s="21">
        <v>10.4</v>
      </c>
      <c r="G505" s="21">
        <v>165.4</v>
      </c>
    </row>
    <row r="506" spans="1:7" ht="10.050000000000001" customHeight="1">
      <c r="A506" s="18" t="s">
        <v>1734</v>
      </c>
      <c r="B506" s="18" t="s">
        <v>458</v>
      </c>
      <c r="C506" s="19">
        <v>2011</v>
      </c>
      <c r="D506" s="18" t="s">
        <v>1713</v>
      </c>
      <c r="E506" s="20">
        <v>12</v>
      </c>
      <c r="F506" s="21">
        <v>11.5</v>
      </c>
      <c r="G506" s="21">
        <v>153.9</v>
      </c>
    </row>
    <row r="507" spans="1:7" ht="10.050000000000001" customHeight="1">
      <c r="A507" s="18" t="s">
        <v>1734</v>
      </c>
      <c r="B507" s="18" t="s">
        <v>458</v>
      </c>
      <c r="C507" s="19">
        <v>2012</v>
      </c>
      <c r="D507" s="18" t="s">
        <v>1713</v>
      </c>
      <c r="E507" s="20">
        <v>1</v>
      </c>
      <c r="F507" s="21">
        <v>17.100000000000001</v>
      </c>
      <c r="G507" s="21">
        <v>136.80000000000001</v>
      </c>
    </row>
    <row r="508" spans="1:7" ht="10.050000000000001" customHeight="1">
      <c r="A508" s="18" t="s">
        <v>1734</v>
      </c>
      <c r="B508" s="18" t="s">
        <v>458</v>
      </c>
      <c r="C508" s="19">
        <v>2012</v>
      </c>
      <c r="D508" s="18" t="s">
        <v>1713</v>
      </c>
      <c r="E508" s="20">
        <v>2</v>
      </c>
      <c r="F508" s="21">
        <v>19.100000000000001</v>
      </c>
      <c r="G508" s="21">
        <v>142</v>
      </c>
    </row>
    <row r="509" spans="1:7" ht="10.050000000000001" customHeight="1">
      <c r="A509" s="18" t="s">
        <v>1734</v>
      </c>
      <c r="B509" s="18" t="s">
        <v>458</v>
      </c>
      <c r="C509" s="19">
        <v>2012</v>
      </c>
      <c r="D509" s="18" t="s">
        <v>1713</v>
      </c>
      <c r="E509" s="20">
        <v>3</v>
      </c>
      <c r="F509" s="21">
        <v>4.5999999999999996</v>
      </c>
      <c r="G509" s="21">
        <v>137.4</v>
      </c>
    </row>
    <row r="510" spans="1:7" ht="10.050000000000001" customHeight="1">
      <c r="A510" s="18" t="s">
        <v>1734</v>
      </c>
      <c r="B510" s="18" t="s">
        <v>458</v>
      </c>
      <c r="C510" s="19">
        <v>2012</v>
      </c>
      <c r="D510" s="18" t="s">
        <v>1713</v>
      </c>
      <c r="E510" s="20">
        <v>4</v>
      </c>
      <c r="F510" s="21">
        <v>7.8</v>
      </c>
      <c r="G510" s="21">
        <v>129.6</v>
      </c>
    </row>
    <row r="511" spans="1:7" ht="10.050000000000001" customHeight="1">
      <c r="A511" s="18" t="s">
        <v>1734</v>
      </c>
      <c r="B511" s="18" t="s">
        <v>458</v>
      </c>
      <c r="C511" s="19">
        <v>2012</v>
      </c>
      <c r="D511" s="18" t="s">
        <v>1713</v>
      </c>
      <c r="E511" s="20">
        <v>5</v>
      </c>
      <c r="F511" s="21">
        <v>8.4</v>
      </c>
      <c r="G511" s="21">
        <v>121.2</v>
      </c>
    </row>
    <row r="512" spans="1:7" ht="10.050000000000001" customHeight="1">
      <c r="A512" s="18" t="s">
        <v>1734</v>
      </c>
      <c r="B512" s="18" t="s">
        <v>458</v>
      </c>
      <c r="C512" s="19">
        <v>2012</v>
      </c>
      <c r="D512" s="18" t="s">
        <v>1713</v>
      </c>
      <c r="E512" s="20">
        <v>6</v>
      </c>
      <c r="F512" s="21">
        <v>5</v>
      </c>
      <c r="G512" s="21">
        <v>116.2</v>
      </c>
    </row>
    <row r="513" spans="1:7" ht="10.050000000000001" customHeight="1">
      <c r="A513" s="18" t="s">
        <v>1734</v>
      </c>
      <c r="B513" s="18" t="s">
        <v>458</v>
      </c>
      <c r="C513" s="19">
        <v>2012</v>
      </c>
      <c r="D513" s="18" t="s">
        <v>742</v>
      </c>
      <c r="E513" s="20">
        <v>7</v>
      </c>
      <c r="F513" s="21">
        <v>9.4</v>
      </c>
      <c r="G513" s="21">
        <v>106.8</v>
      </c>
    </row>
    <row r="514" spans="1:7" ht="10.050000000000001" customHeight="1">
      <c r="A514" s="18" t="s">
        <v>1734</v>
      </c>
      <c r="B514" s="18" t="s">
        <v>458</v>
      </c>
      <c r="C514" s="19">
        <v>2012</v>
      </c>
      <c r="D514" s="18" t="s">
        <v>742</v>
      </c>
      <c r="E514" s="20">
        <v>8</v>
      </c>
      <c r="F514" s="21">
        <v>9.1999999999999993</v>
      </c>
      <c r="G514" s="21">
        <v>97.6</v>
      </c>
    </row>
    <row r="515" spans="1:7" ht="10.050000000000001" customHeight="1">
      <c r="A515" s="18" t="s">
        <v>1734</v>
      </c>
      <c r="B515" s="18" t="s">
        <v>458</v>
      </c>
      <c r="C515" s="19">
        <v>2012</v>
      </c>
      <c r="D515" s="18" t="s">
        <v>742</v>
      </c>
      <c r="E515" s="20">
        <v>9</v>
      </c>
      <c r="F515" s="21">
        <v>8.6</v>
      </c>
      <c r="G515" s="21">
        <v>89</v>
      </c>
    </row>
    <row r="516" spans="1:7" ht="10.050000000000001" customHeight="1">
      <c r="A516" s="18" t="s">
        <v>1734</v>
      </c>
      <c r="B516" s="18" t="s">
        <v>458</v>
      </c>
      <c r="C516" s="19">
        <v>2012</v>
      </c>
      <c r="D516" s="18" t="s">
        <v>742</v>
      </c>
      <c r="E516" s="20">
        <v>10</v>
      </c>
      <c r="F516" s="21">
        <v>13.3</v>
      </c>
      <c r="G516" s="21">
        <v>75.7</v>
      </c>
    </row>
    <row r="517" spans="1:7" ht="10.050000000000001" customHeight="1">
      <c r="A517" s="18" t="s">
        <v>1734</v>
      </c>
      <c r="B517" s="18" t="s">
        <v>458</v>
      </c>
      <c r="C517" s="19">
        <v>2012</v>
      </c>
      <c r="D517" s="18" t="s">
        <v>742</v>
      </c>
      <c r="E517" s="20">
        <v>11</v>
      </c>
      <c r="F517" s="21">
        <v>15.8</v>
      </c>
      <c r="G517" s="21">
        <v>59.9</v>
      </c>
    </row>
    <row r="518" spans="1:7" ht="10.050000000000001" customHeight="1">
      <c r="A518" s="18" t="s">
        <v>1734</v>
      </c>
      <c r="B518" s="18" t="s">
        <v>458</v>
      </c>
      <c r="C518" s="19">
        <v>2012</v>
      </c>
      <c r="D518" s="18" t="s">
        <v>742</v>
      </c>
      <c r="E518" s="20">
        <v>12</v>
      </c>
      <c r="F518" s="21">
        <v>15.2</v>
      </c>
      <c r="G518" s="21">
        <v>63.9</v>
      </c>
    </row>
    <row r="519" spans="1:7" ht="10.050000000000001" customHeight="1">
      <c r="A519" s="18" t="s">
        <v>1734</v>
      </c>
      <c r="B519" s="18" t="s">
        <v>458</v>
      </c>
      <c r="C519" s="19">
        <v>2013</v>
      </c>
      <c r="D519" s="18" t="s">
        <v>742</v>
      </c>
      <c r="E519" s="20">
        <v>1</v>
      </c>
      <c r="F519" s="21">
        <v>16.100000000000001</v>
      </c>
      <c r="G519" s="21">
        <v>47.8</v>
      </c>
    </row>
    <row r="520" spans="1:7" ht="10.050000000000001" customHeight="1">
      <c r="A520" s="18" t="s">
        <v>1734</v>
      </c>
      <c r="B520" s="18" t="s">
        <v>458</v>
      </c>
      <c r="C520" s="19">
        <v>2013</v>
      </c>
      <c r="D520" s="18" t="s">
        <v>742</v>
      </c>
      <c r="E520" s="20">
        <v>2</v>
      </c>
      <c r="F520" s="21">
        <v>0.5</v>
      </c>
      <c r="G520" s="21">
        <v>47.3</v>
      </c>
    </row>
    <row r="521" spans="1:7" ht="10.050000000000001" customHeight="1">
      <c r="A521" s="18" t="s">
        <v>1734</v>
      </c>
      <c r="B521" s="18" t="s">
        <v>458</v>
      </c>
      <c r="C521" s="19">
        <v>2013</v>
      </c>
      <c r="D521" s="18" t="s">
        <v>742</v>
      </c>
      <c r="E521" s="20">
        <v>3</v>
      </c>
      <c r="F521" s="21">
        <v>0</v>
      </c>
      <c r="G521" s="21">
        <v>47.3</v>
      </c>
    </row>
    <row r="522" spans="1:7" ht="10.050000000000001" customHeight="1">
      <c r="A522" s="18" t="s">
        <v>1734</v>
      </c>
      <c r="B522" s="18" t="s">
        <v>458</v>
      </c>
      <c r="C522" s="19">
        <v>2013</v>
      </c>
      <c r="D522" s="18" t="s">
        <v>742</v>
      </c>
      <c r="E522" s="20">
        <v>4</v>
      </c>
      <c r="F522" s="21">
        <v>1.7</v>
      </c>
      <c r="G522" s="21">
        <v>45.6</v>
      </c>
    </row>
    <row r="523" spans="1:7" ht="10.050000000000001" customHeight="1">
      <c r="A523" s="18" t="s">
        <v>1734</v>
      </c>
      <c r="B523" s="18" t="s">
        <v>458</v>
      </c>
      <c r="C523" s="19">
        <v>2013</v>
      </c>
      <c r="D523" s="18" t="s">
        <v>742</v>
      </c>
      <c r="E523" s="20">
        <v>5</v>
      </c>
      <c r="F523" s="21">
        <v>1.3</v>
      </c>
      <c r="G523" s="21">
        <v>44.3</v>
      </c>
    </row>
    <row r="524" spans="1:7" ht="10.050000000000001" customHeight="1">
      <c r="A524" s="18" t="s">
        <v>1734</v>
      </c>
      <c r="B524" s="18" t="s">
        <v>458</v>
      </c>
      <c r="C524" s="19">
        <v>2013</v>
      </c>
      <c r="D524" s="18" t="s">
        <v>742</v>
      </c>
      <c r="E524" s="20">
        <v>6</v>
      </c>
      <c r="F524" s="21">
        <v>1</v>
      </c>
      <c r="G524" s="21">
        <v>43.3</v>
      </c>
    </row>
    <row r="525" spans="1:7" ht="10.050000000000001" customHeight="1">
      <c r="A525" s="18" t="s">
        <v>1734</v>
      </c>
      <c r="B525" s="18" t="s">
        <v>458</v>
      </c>
      <c r="C525" s="19">
        <v>2013</v>
      </c>
      <c r="D525" s="18" t="s">
        <v>797</v>
      </c>
      <c r="E525" s="20">
        <v>7</v>
      </c>
      <c r="F525" s="21">
        <v>5.5</v>
      </c>
      <c r="G525" s="21">
        <v>37.799999999999997</v>
      </c>
    </row>
    <row r="526" spans="1:7" ht="10.050000000000001" customHeight="1">
      <c r="A526" s="18" t="s">
        <v>1734</v>
      </c>
      <c r="B526" s="18" t="s">
        <v>458</v>
      </c>
      <c r="C526" s="19">
        <v>2013</v>
      </c>
      <c r="D526" s="18" t="s">
        <v>797</v>
      </c>
      <c r="E526" s="20">
        <v>8</v>
      </c>
      <c r="F526" s="21">
        <v>7.9</v>
      </c>
      <c r="G526" s="21">
        <v>29.9</v>
      </c>
    </row>
    <row r="527" spans="1:7" ht="10.050000000000001" customHeight="1">
      <c r="A527" s="18" t="s">
        <v>1734</v>
      </c>
      <c r="B527" s="18" t="s">
        <v>458</v>
      </c>
      <c r="C527" s="19">
        <v>2013</v>
      </c>
      <c r="D527" s="18" t="s">
        <v>797</v>
      </c>
      <c r="E527" s="20">
        <v>9</v>
      </c>
      <c r="F527" s="21">
        <v>0</v>
      </c>
      <c r="G527" s="21">
        <v>7.7</v>
      </c>
    </row>
    <row r="528" spans="1:7" ht="10.050000000000001" customHeight="1">
      <c r="A528" s="18" t="s">
        <v>1734</v>
      </c>
      <c r="B528" s="18" t="s">
        <v>458</v>
      </c>
      <c r="C528" s="19">
        <v>2013</v>
      </c>
      <c r="D528" s="18" t="s">
        <v>797</v>
      </c>
      <c r="E528" s="20">
        <v>10</v>
      </c>
      <c r="F528" s="21">
        <v>29.6</v>
      </c>
      <c r="G528" s="21">
        <v>77.7</v>
      </c>
    </row>
    <row r="529" spans="1:7" ht="10.050000000000001" customHeight="1">
      <c r="A529" s="18" t="s">
        <v>1734</v>
      </c>
      <c r="B529" s="18" t="s">
        <v>458</v>
      </c>
      <c r="C529" s="19">
        <v>2013</v>
      </c>
      <c r="D529" s="18" t="s">
        <v>797</v>
      </c>
      <c r="E529" s="20">
        <v>11</v>
      </c>
      <c r="F529" s="21">
        <v>56.7</v>
      </c>
      <c r="G529" s="21">
        <v>21</v>
      </c>
    </row>
    <row r="530" spans="1:7" ht="10.050000000000001" customHeight="1">
      <c r="A530" s="18" t="s">
        <v>1734</v>
      </c>
      <c r="B530" s="18" t="s">
        <v>458</v>
      </c>
      <c r="C530" s="19">
        <v>2013</v>
      </c>
      <c r="D530" s="18" t="s">
        <v>797</v>
      </c>
      <c r="E530" s="20">
        <v>12</v>
      </c>
      <c r="F530" s="21">
        <v>29.4</v>
      </c>
      <c r="G530" s="21">
        <v>20.399999999999999</v>
      </c>
    </row>
    <row r="531" spans="1:7" ht="10.050000000000001" customHeight="1">
      <c r="A531" s="18" t="s">
        <v>1734</v>
      </c>
      <c r="B531" s="18" t="s">
        <v>458</v>
      </c>
      <c r="C531" s="19">
        <v>2014</v>
      </c>
      <c r="D531" s="18" t="s">
        <v>797</v>
      </c>
      <c r="E531" s="20">
        <v>1</v>
      </c>
      <c r="F531" s="21">
        <v>0.2</v>
      </c>
      <c r="G531" s="21">
        <v>20.2</v>
      </c>
    </row>
    <row r="532" spans="1:7" ht="10.050000000000001" customHeight="1">
      <c r="A532" s="18" t="s">
        <v>1734</v>
      </c>
      <c r="B532" s="18" t="s">
        <v>458</v>
      </c>
      <c r="C532" s="19">
        <v>2014</v>
      </c>
      <c r="D532" s="18" t="s">
        <v>797</v>
      </c>
      <c r="E532" s="20">
        <v>2</v>
      </c>
      <c r="F532" s="21">
        <v>1.7</v>
      </c>
      <c r="G532" s="21">
        <v>18.5</v>
      </c>
    </row>
    <row r="533" spans="1:7" ht="10.050000000000001" customHeight="1">
      <c r="A533" s="18" t="s">
        <v>1734</v>
      </c>
      <c r="B533" s="18" t="s">
        <v>458</v>
      </c>
      <c r="C533" s="19">
        <v>2014</v>
      </c>
      <c r="D533" s="18" t="s">
        <v>797</v>
      </c>
      <c r="E533" s="20">
        <v>3</v>
      </c>
      <c r="F533" s="21">
        <v>2.5</v>
      </c>
      <c r="G533" s="21">
        <v>16</v>
      </c>
    </row>
    <row r="534" spans="1:7" ht="10.050000000000001" customHeight="1">
      <c r="A534" s="18" t="s">
        <v>1734</v>
      </c>
      <c r="B534" s="18" t="s">
        <v>458</v>
      </c>
      <c r="C534" s="19">
        <v>2014</v>
      </c>
      <c r="D534" s="18" t="s">
        <v>797</v>
      </c>
      <c r="E534" s="20">
        <v>4</v>
      </c>
      <c r="F534" s="21">
        <v>0</v>
      </c>
      <c r="G534" s="21">
        <v>16</v>
      </c>
    </row>
    <row r="535" spans="1:7" ht="10.050000000000001" customHeight="1">
      <c r="A535" s="18" t="s">
        <v>1734</v>
      </c>
      <c r="B535" s="18" t="s">
        <v>458</v>
      </c>
      <c r="C535" s="19">
        <v>2014</v>
      </c>
      <c r="D535" s="18" t="s">
        <v>797</v>
      </c>
      <c r="E535" s="20">
        <v>5</v>
      </c>
      <c r="F535" s="21">
        <v>16.271999999999998</v>
      </c>
      <c r="G535" s="21">
        <v>13.8</v>
      </c>
    </row>
    <row r="536" spans="1:7" ht="10.050000000000001" customHeight="1">
      <c r="A536" s="18" t="s">
        <v>1734</v>
      </c>
      <c r="B536" s="18" t="s">
        <v>458</v>
      </c>
      <c r="C536" s="19">
        <v>2014</v>
      </c>
      <c r="D536" s="18" t="s">
        <v>797</v>
      </c>
      <c r="E536" s="20">
        <v>6</v>
      </c>
      <c r="F536" s="21">
        <v>0</v>
      </c>
      <c r="G536" s="21">
        <v>13.8</v>
      </c>
    </row>
    <row r="537" spans="1:7" ht="10.050000000000001" customHeight="1">
      <c r="A537" s="18" t="s">
        <v>1734</v>
      </c>
      <c r="B537" s="18" t="s">
        <v>458</v>
      </c>
      <c r="C537" s="19">
        <v>2014</v>
      </c>
      <c r="D537" s="18" t="s">
        <v>798</v>
      </c>
      <c r="E537" s="20">
        <v>7</v>
      </c>
      <c r="F537" s="21">
        <v>1.7</v>
      </c>
      <c r="G537" s="21">
        <v>12.1</v>
      </c>
    </row>
    <row r="538" spans="1:7" ht="10.050000000000001" customHeight="1">
      <c r="A538" s="18" t="s">
        <v>1734</v>
      </c>
      <c r="B538" s="18" t="s">
        <v>458</v>
      </c>
      <c r="C538" s="19">
        <v>2014</v>
      </c>
      <c r="D538" s="18" t="s">
        <v>798</v>
      </c>
      <c r="E538" s="20">
        <v>8</v>
      </c>
      <c r="F538" s="21">
        <v>0.4</v>
      </c>
      <c r="G538" s="21">
        <v>11.7</v>
      </c>
    </row>
    <row r="539" spans="1:7" ht="10.050000000000001" customHeight="1">
      <c r="A539" s="18" t="s">
        <v>1734</v>
      </c>
      <c r="B539" s="18" t="s">
        <v>458</v>
      </c>
      <c r="C539" s="19">
        <v>2014</v>
      </c>
      <c r="D539" s="18" t="s">
        <v>798</v>
      </c>
      <c r="E539" s="20">
        <v>9</v>
      </c>
      <c r="F539" s="21">
        <v>17.550999999999998</v>
      </c>
      <c r="G539" s="21">
        <v>11.7</v>
      </c>
    </row>
    <row r="540" spans="1:7" ht="10.050000000000001" customHeight="1">
      <c r="A540" s="18" t="s">
        <v>1734</v>
      </c>
      <c r="B540" s="18" t="s">
        <v>458</v>
      </c>
      <c r="C540" s="19">
        <v>2014</v>
      </c>
      <c r="D540" s="18" t="s">
        <v>798</v>
      </c>
      <c r="E540" s="20">
        <v>10</v>
      </c>
      <c r="F540" s="21">
        <v>2.6</v>
      </c>
      <c r="G540" s="21">
        <v>155.6</v>
      </c>
    </row>
    <row r="541" spans="1:7" ht="10.050000000000001" customHeight="1">
      <c r="A541" s="18" t="s">
        <v>1734</v>
      </c>
      <c r="B541" s="18" t="s">
        <v>458</v>
      </c>
      <c r="C541" s="19">
        <v>2014</v>
      </c>
      <c r="D541" s="18" t="s">
        <v>798</v>
      </c>
      <c r="E541" s="20">
        <v>11</v>
      </c>
      <c r="F541" s="21">
        <v>16.3</v>
      </c>
      <c r="G541" s="21">
        <v>155.30000000000001</v>
      </c>
    </row>
    <row r="542" spans="1:7" ht="10.050000000000001" customHeight="1">
      <c r="A542" s="18" t="s">
        <v>1734</v>
      </c>
      <c r="B542" s="18" t="s">
        <v>458</v>
      </c>
      <c r="C542" s="19">
        <v>2014</v>
      </c>
      <c r="D542" s="18" t="s">
        <v>798</v>
      </c>
      <c r="E542" s="20">
        <v>12</v>
      </c>
      <c r="F542" s="21">
        <v>15.9</v>
      </c>
      <c r="G542" s="21">
        <v>139.4</v>
      </c>
    </row>
    <row r="543" spans="1:7" ht="10.050000000000001" customHeight="1">
      <c r="A543" s="18" t="s">
        <v>1734</v>
      </c>
      <c r="B543" s="18" t="s">
        <v>458</v>
      </c>
      <c r="C543" s="19">
        <v>2015</v>
      </c>
      <c r="D543" s="18" t="s">
        <v>798</v>
      </c>
      <c r="E543" s="20">
        <v>1</v>
      </c>
      <c r="F543" s="21">
        <v>42.3</v>
      </c>
      <c r="G543" s="21">
        <v>108.2</v>
      </c>
    </row>
    <row r="544" spans="1:7" ht="10.050000000000001" customHeight="1">
      <c r="A544" s="18" t="s">
        <v>1734</v>
      </c>
      <c r="B544" s="18" t="s">
        <v>458</v>
      </c>
      <c r="C544" s="19">
        <v>2015</v>
      </c>
      <c r="D544" s="18" t="s">
        <v>798</v>
      </c>
      <c r="E544" s="20">
        <v>2</v>
      </c>
      <c r="F544" s="21">
        <v>19.8</v>
      </c>
      <c r="G544" s="21">
        <v>88.4</v>
      </c>
    </row>
    <row r="545" spans="1:7" ht="10.050000000000001" customHeight="1">
      <c r="A545" s="18" t="s">
        <v>1734</v>
      </c>
      <c r="B545" s="18" t="s">
        <v>458</v>
      </c>
      <c r="C545" s="19">
        <v>2015</v>
      </c>
      <c r="D545" s="18" t="s">
        <v>798</v>
      </c>
      <c r="E545" s="20">
        <v>3</v>
      </c>
      <c r="F545" s="21">
        <v>19.3</v>
      </c>
      <c r="G545" s="21">
        <v>92.5</v>
      </c>
    </row>
    <row r="546" spans="1:7" ht="10.050000000000001" customHeight="1">
      <c r="A546" s="18" t="s">
        <v>1734</v>
      </c>
      <c r="B546" s="18" t="s">
        <v>458</v>
      </c>
      <c r="C546" s="19">
        <v>2015</v>
      </c>
      <c r="D546" s="18" t="s">
        <v>798</v>
      </c>
      <c r="E546" s="20">
        <v>4</v>
      </c>
      <c r="F546" s="21">
        <v>16.850000000000001</v>
      </c>
      <c r="G546" s="21">
        <v>75.8</v>
      </c>
    </row>
    <row r="547" spans="1:7" ht="10.050000000000001" customHeight="1">
      <c r="A547" s="18" t="s">
        <v>1734</v>
      </c>
      <c r="B547" s="18" t="s">
        <v>458</v>
      </c>
      <c r="C547" s="19">
        <v>2015</v>
      </c>
      <c r="D547" s="18" t="s">
        <v>798</v>
      </c>
      <c r="E547" s="20">
        <v>5</v>
      </c>
      <c r="F547" s="21">
        <v>12.9</v>
      </c>
      <c r="G547" s="21">
        <v>62.9</v>
      </c>
    </row>
    <row r="548" spans="1:7" ht="10.050000000000001" customHeight="1">
      <c r="A548" s="18" t="s">
        <v>1734</v>
      </c>
      <c r="B548" s="18" t="s">
        <v>458</v>
      </c>
      <c r="C548" s="19">
        <v>2015</v>
      </c>
      <c r="D548" s="18" t="s">
        <v>798</v>
      </c>
      <c r="E548" s="20">
        <v>6</v>
      </c>
      <c r="F548" s="21">
        <v>12.7</v>
      </c>
      <c r="G548" s="21">
        <v>50.2</v>
      </c>
    </row>
    <row r="549" spans="1:7" ht="10.050000000000001" customHeight="1">
      <c r="A549" s="18" t="s">
        <v>1734</v>
      </c>
      <c r="B549" s="18" t="s">
        <v>458</v>
      </c>
      <c r="C549" s="19">
        <v>2015</v>
      </c>
      <c r="D549" s="18" t="s">
        <v>745</v>
      </c>
      <c r="E549" s="20">
        <v>7</v>
      </c>
      <c r="F549" s="21">
        <v>17.399999999999999</v>
      </c>
      <c r="G549" s="21">
        <v>32.799999999999997</v>
      </c>
    </row>
    <row r="550" spans="1:7" ht="10.050000000000001" customHeight="1">
      <c r="A550" s="18" t="s">
        <v>1734</v>
      </c>
      <c r="B550" s="18" t="s">
        <v>458</v>
      </c>
      <c r="C550" s="19">
        <v>2015</v>
      </c>
      <c r="D550" s="18" t="s">
        <v>745</v>
      </c>
      <c r="E550" s="20">
        <v>8</v>
      </c>
      <c r="F550" s="21">
        <v>9.9</v>
      </c>
      <c r="G550" s="21">
        <v>28.9</v>
      </c>
    </row>
    <row r="551" spans="1:7" ht="10.050000000000001" customHeight="1">
      <c r="A551" s="18" t="s">
        <v>1734</v>
      </c>
      <c r="B551" s="18" t="s">
        <v>458</v>
      </c>
      <c r="C551" s="19">
        <v>2015</v>
      </c>
      <c r="D551" s="18" t="s">
        <v>745</v>
      </c>
      <c r="E551" s="20">
        <v>9</v>
      </c>
      <c r="F551" s="21">
        <v>15.5</v>
      </c>
      <c r="G551" s="21">
        <v>37</v>
      </c>
    </row>
    <row r="552" spans="1:7" ht="10.050000000000001" customHeight="1">
      <c r="A552" s="18" t="s">
        <v>1734</v>
      </c>
      <c r="B552" s="18" t="s">
        <v>458</v>
      </c>
      <c r="C552" s="19">
        <v>2015</v>
      </c>
      <c r="D552" s="18" t="s">
        <v>745</v>
      </c>
      <c r="E552" s="20">
        <v>10</v>
      </c>
      <c r="F552" s="21">
        <v>20.8</v>
      </c>
      <c r="G552" s="21">
        <v>16.2</v>
      </c>
    </row>
    <row r="553" spans="1:7" ht="10.050000000000001" customHeight="1">
      <c r="A553" s="18" t="s">
        <v>1734</v>
      </c>
      <c r="B553" s="18" t="s">
        <v>458</v>
      </c>
      <c r="C553" s="19">
        <v>2015</v>
      </c>
      <c r="D553" s="18" t="s">
        <v>745</v>
      </c>
      <c r="E553" s="20">
        <v>11</v>
      </c>
      <c r="F553" s="21">
        <v>6.2</v>
      </c>
      <c r="G553" s="21">
        <v>10</v>
      </c>
    </row>
    <row r="554" spans="1:7" ht="10.050000000000001" customHeight="1">
      <c r="A554" s="18" t="s">
        <v>1734</v>
      </c>
      <c r="B554" s="18" t="s">
        <v>458</v>
      </c>
      <c r="C554" s="19">
        <v>2015</v>
      </c>
      <c r="D554" s="18" t="s">
        <v>745</v>
      </c>
      <c r="E554" s="20">
        <v>12</v>
      </c>
      <c r="F554" s="21">
        <v>2.6</v>
      </c>
      <c r="G554" s="21">
        <v>18.8</v>
      </c>
    </row>
    <row r="555" spans="1:7" ht="10.050000000000001" customHeight="1">
      <c r="A555" s="18" t="s">
        <v>1734</v>
      </c>
      <c r="B555" s="18" t="s">
        <v>458</v>
      </c>
      <c r="C555" s="19">
        <v>2016</v>
      </c>
      <c r="D555" s="18" t="s">
        <v>745</v>
      </c>
      <c r="E555" s="20">
        <v>1</v>
      </c>
      <c r="F555" s="21">
        <v>0</v>
      </c>
      <c r="G555" s="21">
        <v>31.9</v>
      </c>
    </row>
    <row r="556" spans="1:7" ht="10.050000000000001" customHeight="1">
      <c r="A556" s="18" t="s">
        <v>1734</v>
      </c>
      <c r="B556" s="18" t="s">
        <v>458</v>
      </c>
      <c r="C556" s="19">
        <v>2016</v>
      </c>
      <c r="D556" s="18" t="s">
        <v>745</v>
      </c>
      <c r="E556" s="20">
        <v>2</v>
      </c>
      <c r="F556" s="21">
        <v>1.4</v>
      </c>
      <c r="G556" s="21">
        <v>30.5</v>
      </c>
    </row>
    <row r="557" spans="1:7" ht="10.050000000000001" customHeight="1">
      <c r="A557" s="18" t="s">
        <v>1734</v>
      </c>
      <c r="B557" s="18" t="s">
        <v>458</v>
      </c>
      <c r="C557" s="19">
        <v>2016</v>
      </c>
      <c r="D557" s="18" t="s">
        <v>745</v>
      </c>
      <c r="E557" s="20">
        <v>3</v>
      </c>
      <c r="F557" s="21">
        <v>0</v>
      </c>
      <c r="G557" s="21">
        <v>30.5</v>
      </c>
    </row>
    <row r="558" spans="1:7" ht="10.050000000000001" customHeight="1">
      <c r="A558" s="18" t="s">
        <v>1734</v>
      </c>
      <c r="B558" s="18" t="s">
        <v>458</v>
      </c>
      <c r="C558" s="19">
        <v>2016</v>
      </c>
      <c r="D558" s="18" t="s">
        <v>745</v>
      </c>
      <c r="E558" s="20">
        <v>4</v>
      </c>
      <c r="F558" s="21">
        <v>2.7</v>
      </c>
      <c r="G558" s="21">
        <v>37.299999999999997</v>
      </c>
    </row>
    <row r="559" spans="1:7" ht="10.050000000000001" customHeight="1">
      <c r="A559" s="18" t="s">
        <v>1734</v>
      </c>
      <c r="B559" s="18" t="s">
        <v>458</v>
      </c>
      <c r="C559" s="19">
        <v>2016</v>
      </c>
      <c r="D559" s="18" t="s">
        <v>745</v>
      </c>
      <c r="E559" s="20">
        <v>5</v>
      </c>
      <c r="F559" s="21">
        <v>9.1</v>
      </c>
      <c r="G559" s="21">
        <v>33.5</v>
      </c>
    </row>
    <row r="560" spans="1:7" ht="10.050000000000001" customHeight="1">
      <c r="A560" s="18" t="s">
        <v>1734</v>
      </c>
      <c r="B560" s="18" t="s">
        <v>458</v>
      </c>
      <c r="C560" s="19">
        <v>2016</v>
      </c>
      <c r="D560" s="18" t="s">
        <v>745</v>
      </c>
      <c r="E560" s="20">
        <v>6</v>
      </c>
      <c r="F560" s="21">
        <v>9.5</v>
      </c>
      <c r="G560" s="21">
        <v>24</v>
      </c>
    </row>
    <row r="561" spans="1:7" ht="10.050000000000001" customHeight="1">
      <c r="A561" s="18" t="s">
        <v>1734</v>
      </c>
      <c r="B561" s="18" t="s">
        <v>458</v>
      </c>
      <c r="C561" s="19">
        <v>2016</v>
      </c>
      <c r="D561" s="18" t="s">
        <v>746</v>
      </c>
      <c r="E561" s="20">
        <v>7</v>
      </c>
      <c r="F561" s="21">
        <v>8.9</v>
      </c>
      <c r="G561" s="21">
        <v>15.1</v>
      </c>
    </row>
    <row r="562" spans="1:7" ht="10.050000000000001" customHeight="1">
      <c r="A562" s="18" t="s">
        <v>1734</v>
      </c>
      <c r="B562" s="18" t="s">
        <v>458</v>
      </c>
      <c r="C562" s="19">
        <v>2016</v>
      </c>
      <c r="D562" s="18" t="s">
        <v>746</v>
      </c>
      <c r="E562" s="20">
        <v>8</v>
      </c>
      <c r="F562" s="21">
        <v>0.4</v>
      </c>
      <c r="G562" s="21">
        <v>39.700000000000003</v>
      </c>
    </row>
    <row r="563" spans="1:7" ht="10.050000000000001" customHeight="1">
      <c r="A563" s="18" t="s">
        <v>1734</v>
      </c>
      <c r="B563" s="18" t="s">
        <v>458</v>
      </c>
      <c r="C563" s="19">
        <v>2016</v>
      </c>
      <c r="D563" s="18" t="s">
        <v>746</v>
      </c>
      <c r="E563" s="20">
        <v>9</v>
      </c>
      <c r="F563" s="21">
        <v>0</v>
      </c>
      <c r="G563" s="21">
        <v>39.700000000000003</v>
      </c>
    </row>
    <row r="564" spans="1:7" ht="10.050000000000001" customHeight="1">
      <c r="A564" s="18" t="s">
        <v>1734</v>
      </c>
      <c r="B564" s="18" t="s">
        <v>458</v>
      </c>
      <c r="C564" s="19">
        <v>2016</v>
      </c>
      <c r="D564" s="18" t="s">
        <v>746</v>
      </c>
      <c r="E564" s="20">
        <v>10</v>
      </c>
      <c r="F564" s="21">
        <v>46.265000000000001</v>
      </c>
      <c r="G564" s="21">
        <v>38.700000000000003</v>
      </c>
    </row>
    <row r="565" spans="1:7" ht="10.050000000000001" customHeight="1">
      <c r="A565" s="18" t="s">
        <v>1734</v>
      </c>
      <c r="B565" s="18" t="s">
        <v>458</v>
      </c>
      <c r="C565" s="19">
        <v>2016</v>
      </c>
      <c r="D565" s="18" t="s">
        <v>746</v>
      </c>
      <c r="E565" s="20">
        <v>11</v>
      </c>
      <c r="F565" s="21">
        <v>3.5</v>
      </c>
      <c r="G565" s="21">
        <v>35.200000000000003</v>
      </c>
    </row>
    <row r="566" spans="1:7" ht="10.050000000000001" customHeight="1">
      <c r="A566" s="18" t="s">
        <v>1734</v>
      </c>
      <c r="B566" s="18" t="s">
        <v>458</v>
      </c>
      <c r="C566" s="19">
        <v>2016</v>
      </c>
      <c r="D566" s="18" t="s">
        <v>746</v>
      </c>
      <c r="E566" s="20">
        <v>12</v>
      </c>
      <c r="F566" s="21">
        <v>3.83</v>
      </c>
      <c r="G566" s="21">
        <v>31.37</v>
      </c>
    </row>
    <row r="567" spans="1:7" ht="10.050000000000001" customHeight="1">
      <c r="A567" s="18" t="s">
        <v>1734</v>
      </c>
      <c r="B567" s="18" t="s">
        <v>458</v>
      </c>
      <c r="C567" s="19">
        <v>2017</v>
      </c>
      <c r="D567" s="18" t="s">
        <v>746</v>
      </c>
      <c r="E567" s="20">
        <v>1</v>
      </c>
      <c r="F567" s="21">
        <v>0.26</v>
      </c>
      <c r="G567" s="21">
        <v>17.239999999999998</v>
      </c>
    </row>
    <row r="568" spans="1:7" ht="10.050000000000001" customHeight="1">
      <c r="A568" s="18" t="s">
        <v>1734</v>
      </c>
      <c r="B568" s="18" t="s">
        <v>458</v>
      </c>
      <c r="C568" s="19">
        <v>2017</v>
      </c>
      <c r="D568" s="18" t="s">
        <v>746</v>
      </c>
      <c r="E568" s="20">
        <v>2</v>
      </c>
      <c r="F568" s="21">
        <v>1.915</v>
      </c>
      <c r="G568" s="21">
        <v>15.324999999999999</v>
      </c>
    </row>
    <row r="569" spans="1:7" ht="10.050000000000001" customHeight="1">
      <c r="A569" s="18" t="s">
        <v>1734</v>
      </c>
      <c r="B569" s="18" t="s">
        <v>458</v>
      </c>
      <c r="C569" s="19">
        <v>2017</v>
      </c>
      <c r="D569" s="18" t="s">
        <v>746</v>
      </c>
      <c r="E569" s="20">
        <v>3</v>
      </c>
      <c r="F569" s="21">
        <v>2.234</v>
      </c>
      <c r="G569" s="21">
        <v>13.090999999999999</v>
      </c>
    </row>
    <row r="570" spans="1:7" ht="10.050000000000001" customHeight="1">
      <c r="A570" s="18" t="s">
        <v>1734</v>
      </c>
      <c r="B570" s="18" t="s">
        <v>458</v>
      </c>
      <c r="C570" s="19">
        <v>2017</v>
      </c>
      <c r="D570" s="18" t="s">
        <v>746</v>
      </c>
      <c r="E570" s="20">
        <v>4</v>
      </c>
      <c r="F570" s="21">
        <v>3.29</v>
      </c>
      <c r="G570" s="21">
        <v>9.8010000000000002</v>
      </c>
    </row>
    <row r="571" spans="1:7" ht="10.050000000000001" customHeight="1">
      <c r="A571" s="18" t="s">
        <v>1734</v>
      </c>
      <c r="B571" s="18" t="s">
        <v>458</v>
      </c>
      <c r="C571" s="19">
        <v>2017</v>
      </c>
      <c r="D571" s="18" t="s">
        <v>746</v>
      </c>
      <c r="E571" s="20">
        <v>5</v>
      </c>
      <c r="F571" s="21">
        <v>2.6320000000000001</v>
      </c>
      <c r="G571" s="21">
        <v>7.1689999999999996</v>
      </c>
    </row>
    <row r="572" spans="1:7" ht="10.050000000000001" customHeight="1">
      <c r="A572" s="18" t="s">
        <v>1734</v>
      </c>
      <c r="B572" s="18" t="s">
        <v>458</v>
      </c>
      <c r="C572" s="19">
        <v>2017</v>
      </c>
      <c r="D572" s="18" t="s">
        <v>746</v>
      </c>
      <c r="E572" s="20">
        <v>6</v>
      </c>
      <c r="F572" s="21">
        <v>0</v>
      </c>
      <c r="G572" s="21">
        <v>7.1680000000000001</v>
      </c>
    </row>
    <row r="573" spans="1:7" ht="10.050000000000001" customHeight="1">
      <c r="A573" s="18" t="s">
        <v>1734</v>
      </c>
      <c r="B573" s="18" t="s">
        <v>458</v>
      </c>
      <c r="C573" s="19">
        <v>2017</v>
      </c>
      <c r="D573" s="18" t="s">
        <v>747</v>
      </c>
      <c r="E573" s="20">
        <v>7</v>
      </c>
      <c r="F573" s="21">
        <v>1.7390000000000001</v>
      </c>
      <c r="G573" s="21">
        <v>5.4290000000000003</v>
      </c>
    </row>
    <row r="574" spans="1:7" ht="10.050000000000001" customHeight="1">
      <c r="A574" s="18" t="s">
        <v>1734</v>
      </c>
      <c r="B574" s="18" t="s">
        <v>458</v>
      </c>
      <c r="C574" s="19">
        <v>2017</v>
      </c>
      <c r="D574" s="18" t="s">
        <v>747</v>
      </c>
      <c r="E574" s="20">
        <v>8</v>
      </c>
      <c r="F574" s="21">
        <v>0</v>
      </c>
      <c r="G574" s="21">
        <v>5.4290000000000003</v>
      </c>
    </row>
    <row r="575" spans="1:7" ht="10.050000000000001" customHeight="1">
      <c r="A575" s="18" t="s">
        <v>1734</v>
      </c>
      <c r="B575" s="18" t="s">
        <v>458</v>
      </c>
      <c r="C575" s="19">
        <v>2017</v>
      </c>
      <c r="D575" s="18" t="s">
        <v>747</v>
      </c>
      <c r="E575" s="20">
        <v>9</v>
      </c>
      <c r="F575" s="21">
        <v>60.813000000000002</v>
      </c>
      <c r="G575" s="21">
        <v>31.169</v>
      </c>
    </row>
    <row r="576" spans="1:7" ht="10.050000000000001" customHeight="1">
      <c r="A576" s="18" t="s">
        <v>1734</v>
      </c>
      <c r="B576" s="18" t="s">
        <v>458</v>
      </c>
      <c r="C576" s="19">
        <v>2017</v>
      </c>
      <c r="D576" s="18" t="s">
        <v>747</v>
      </c>
      <c r="E576" s="20">
        <v>10</v>
      </c>
      <c r="F576" s="21">
        <v>100.989</v>
      </c>
      <c r="G576" s="21">
        <v>62.344999999999999</v>
      </c>
    </row>
    <row r="577" spans="1:7" ht="10.050000000000001" customHeight="1">
      <c r="A577" s="18" t="s">
        <v>1734</v>
      </c>
      <c r="B577" s="18" t="s">
        <v>458</v>
      </c>
      <c r="C577" s="19">
        <v>2017</v>
      </c>
      <c r="D577" s="18" t="s">
        <v>747</v>
      </c>
      <c r="E577" s="20">
        <v>11</v>
      </c>
      <c r="F577" s="21">
        <v>57.747999999999998</v>
      </c>
      <c r="G577" s="21">
        <v>47.57</v>
      </c>
    </row>
    <row r="578" spans="1:7" ht="10.050000000000001" customHeight="1">
      <c r="A578" s="18" t="s">
        <v>1734</v>
      </c>
      <c r="B578" s="18" t="s">
        <v>458</v>
      </c>
      <c r="C578" s="19">
        <v>2017</v>
      </c>
      <c r="D578" s="18" t="s">
        <v>747</v>
      </c>
      <c r="E578" s="20">
        <v>12</v>
      </c>
      <c r="F578" s="21">
        <v>52.098999999999997</v>
      </c>
      <c r="G578" s="21">
        <v>12.332000000000001</v>
      </c>
    </row>
    <row r="579" spans="1:7" ht="10.050000000000001" customHeight="1">
      <c r="A579" s="18" t="s">
        <v>1734</v>
      </c>
      <c r="B579" s="18" t="s">
        <v>458</v>
      </c>
      <c r="C579" s="19">
        <v>2018</v>
      </c>
      <c r="D579" s="18" t="s">
        <v>747</v>
      </c>
      <c r="E579" s="20">
        <v>1</v>
      </c>
      <c r="F579" s="21">
        <v>33.442</v>
      </c>
      <c r="G579" s="21">
        <v>10.1</v>
      </c>
    </row>
    <row r="580" spans="1:7" ht="10.050000000000001" customHeight="1">
      <c r="A580" s="18" t="s">
        <v>1734</v>
      </c>
      <c r="B580" s="18" t="s">
        <v>458</v>
      </c>
      <c r="C580" s="19">
        <v>2018</v>
      </c>
      <c r="D580" s="18" t="s">
        <v>747</v>
      </c>
      <c r="E580" s="20">
        <v>2</v>
      </c>
      <c r="F580" s="21">
        <v>27.263999999999999</v>
      </c>
      <c r="G580" s="21">
        <v>10.1</v>
      </c>
    </row>
    <row r="581" spans="1:7" ht="10.050000000000001" customHeight="1">
      <c r="A581" s="18" t="s">
        <v>1734</v>
      </c>
      <c r="B581" s="18" t="s">
        <v>458</v>
      </c>
      <c r="C581" s="19">
        <v>2018</v>
      </c>
      <c r="D581" s="18" t="s">
        <v>747</v>
      </c>
      <c r="E581" s="20">
        <v>3</v>
      </c>
      <c r="F581" s="21">
        <v>51.076999999999998</v>
      </c>
      <c r="G581" s="21">
        <v>10.88</v>
      </c>
    </row>
    <row r="582" spans="1:7" ht="10.050000000000001" customHeight="1">
      <c r="A582" s="18" t="s">
        <v>1734</v>
      </c>
      <c r="B582" s="18" t="s">
        <v>458</v>
      </c>
      <c r="C582" s="19">
        <v>2018</v>
      </c>
      <c r="D582" s="18" t="s">
        <v>747</v>
      </c>
      <c r="E582" s="20">
        <v>4</v>
      </c>
      <c r="F582" s="21">
        <v>65.706999999999994</v>
      </c>
      <c r="G582" s="21">
        <v>9.1630000000000003</v>
      </c>
    </row>
    <row r="583" spans="1:7" ht="10.050000000000001" customHeight="1">
      <c r="A583" s="18" t="s">
        <v>1734</v>
      </c>
      <c r="B583" s="18" t="s">
        <v>458</v>
      </c>
      <c r="C583" s="19">
        <v>2018</v>
      </c>
      <c r="D583" s="18" t="s">
        <v>747</v>
      </c>
      <c r="E583" s="20">
        <v>5</v>
      </c>
      <c r="F583" s="21">
        <v>36.991</v>
      </c>
      <c r="G583" s="21">
        <v>7.6459999999999999</v>
      </c>
    </row>
    <row r="584" spans="1:7" ht="10.050000000000001" customHeight="1">
      <c r="A584" s="18" t="s">
        <v>1734</v>
      </c>
      <c r="B584" s="18" t="s">
        <v>458</v>
      </c>
      <c r="C584" s="19">
        <v>2018</v>
      </c>
      <c r="D584" s="18" t="s">
        <v>747</v>
      </c>
      <c r="E584" s="20">
        <v>6</v>
      </c>
      <c r="F584" s="21">
        <v>56.719000000000001</v>
      </c>
      <c r="G584" s="21">
        <v>33.6</v>
      </c>
    </row>
    <row r="585" spans="1:7" ht="10.050000000000001" customHeight="1">
      <c r="A585" s="18" t="s">
        <v>1734</v>
      </c>
      <c r="B585" s="18" t="s">
        <v>458</v>
      </c>
      <c r="C585" s="19">
        <v>2018</v>
      </c>
      <c r="D585" s="18" t="s">
        <v>748</v>
      </c>
      <c r="E585" s="20">
        <v>7</v>
      </c>
      <c r="F585" s="21">
        <v>54.286999999999999</v>
      </c>
      <c r="G585" s="21">
        <v>29.68</v>
      </c>
    </row>
    <row r="586" spans="1:7" ht="10.050000000000001" customHeight="1">
      <c r="A586" s="18" t="s">
        <v>1734</v>
      </c>
      <c r="B586" s="18" t="s">
        <v>458</v>
      </c>
      <c r="C586" s="19">
        <v>2018</v>
      </c>
      <c r="D586" s="18" t="s">
        <v>748</v>
      </c>
      <c r="E586" s="20">
        <v>8</v>
      </c>
      <c r="F586" s="21">
        <v>53.743000000000002</v>
      </c>
      <c r="G586" s="21">
        <v>22.68</v>
      </c>
    </row>
    <row r="587" spans="1:7" ht="10.050000000000001" customHeight="1">
      <c r="A587" s="18" t="s">
        <v>1734</v>
      </c>
      <c r="B587" s="18" t="s">
        <v>458</v>
      </c>
      <c r="C587" s="19">
        <v>2018</v>
      </c>
      <c r="D587" s="18" t="s">
        <v>748</v>
      </c>
      <c r="E587" s="20">
        <v>9</v>
      </c>
      <c r="F587" s="21">
        <v>57.192</v>
      </c>
      <c r="G587" s="21">
        <v>20.95</v>
      </c>
    </row>
    <row r="588" spans="1:7" ht="10.050000000000001" customHeight="1">
      <c r="A588" s="18" t="s">
        <v>1734</v>
      </c>
      <c r="B588" s="18" t="s">
        <v>458</v>
      </c>
      <c r="C588" s="19">
        <v>2018</v>
      </c>
      <c r="D588" s="18" t="s">
        <v>748</v>
      </c>
      <c r="E588" s="20">
        <v>10</v>
      </c>
      <c r="F588" s="21">
        <v>78.909000000000006</v>
      </c>
      <c r="G588" s="21">
        <v>19.95</v>
      </c>
    </row>
    <row r="589" spans="1:7" ht="10.050000000000001" customHeight="1">
      <c r="A589" s="18" t="s">
        <v>1734</v>
      </c>
      <c r="B589" s="18" t="s">
        <v>458</v>
      </c>
      <c r="C589" s="19">
        <v>2018</v>
      </c>
      <c r="D589" s="18" t="s">
        <v>748</v>
      </c>
      <c r="E589" s="20">
        <v>11</v>
      </c>
      <c r="F589" s="21">
        <v>96.55</v>
      </c>
      <c r="G589" s="21">
        <v>19.95</v>
      </c>
    </row>
    <row r="590" spans="1:7" ht="10.050000000000001" customHeight="1">
      <c r="A590" s="18" t="s">
        <v>1734</v>
      </c>
      <c r="B590" s="18" t="s">
        <v>458</v>
      </c>
      <c r="C590" s="19">
        <v>2018</v>
      </c>
      <c r="D590" s="18" t="s">
        <v>748</v>
      </c>
      <c r="E590" s="20">
        <v>12</v>
      </c>
      <c r="F590" s="21">
        <v>52.084000000000003</v>
      </c>
      <c r="G590" s="21">
        <v>8.1</v>
      </c>
    </row>
    <row r="591" spans="1:7" ht="10.050000000000001" customHeight="1">
      <c r="A591" s="18" t="s">
        <v>1734</v>
      </c>
      <c r="B591" s="18" t="s">
        <v>458</v>
      </c>
      <c r="C591" s="19">
        <v>2019</v>
      </c>
      <c r="D591" s="18" t="s">
        <v>748</v>
      </c>
      <c r="E591" s="20">
        <v>1</v>
      </c>
      <c r="F591" s="21">
        <v>61.435000000000002</v>
      </c>
      <c r="G591" s="21">
        <v>1</v>
      </c>
    </row>
    <row r="592" spans="1:7" ht="10.050000000000001" customHeight="1">
      <c r="A592" s="18" t="s">
        <v>1734</v>
      </c>
      <c r="B592" s="18" t="s">
        <v>458</v>
      </c>
      <c r="C592" s="19">
        <v>2019</v>
      </c>
      <c r="D592" s="18" t="s">
        <v>748</v>
      </c>
      <c r="E592" s="20">
        <v>2</v>
      </c>
      <c r="F592" s="21">
        <v>38.338000000000001</v>
      </c>
      <c r="G592" s="21">
        <v>1</v>
      </c>
    </row>
    <row r="593" spans="1:7" ht="10.050000000000001" customHeight="1">
      <c r="A593" s="18" t="s">
        <v>1734</v>
      </c>
      <c r="B593" s="18" t="s">
        <v>458</v>
      </c>
      <c r="C593" s="19">
        <v>2019</v>
      </c>
      <c r="D593" s="18" t="s">
        <v>748</v>
      </c>
      <c r="E593" s="20">
        <v>3</v>
      </c>
      <c r="F593" s="21">
        <v>40.204000000000001</v>
      </c>
      <c r="G593" s="21">
        <v>1</v>
      </c>
    </row>
    <row r="594" spans="1:7" ht="10.050000000000001" customHeight="1">
      <c r="A594" s="18" t="s">
        <v>1734</v>
      </c>
      <c r="B594" s="18" t="s">
        <v>458</v>
      </c>
      <c r="C594" s="19">
        <v>2019</v>
      </c>
      <c r="D594" s="18" t="s">
        <v>748</v>
      </c>
      <c r="E594" s="20">
        <v>4</v>
      </c>
      <c r="F594" s="21">
        <v>33.15</v>
      </c>
      <c r="G594" s="21">
        <v>1</v>
      </c>
    </row>
    <row r="595" spans="1:7" ht="10.050000000000001" customHeight="1">
      <c r="A595" s="18" t="s">
        <v>1734</v>
      </c>
      <c r="B595" s="18" t="s">
        <v>458</v>
      </c>
      <c r="C595" s="19">
        <v>2019</v>
      </c>
      <c r="D595" s="18" t="s">
        <v>748</v>
      </c>
      <c r="E595" s="20">
        <v>5</v>
      </c>
      <c r="F595" s="21">
        <v>35.814</v>
      </c>
      <c r="G595" s="21">
        <v>51.74</v>
      </c>
    </row>
    <row r="596" spans="1:7" ht="10.050000000000001" customHeight="1">
      <c r="A596" s="18" t="s">
        <v>1734</v>
      </c>
      <c r="B596" s="18" t="s">
        <v>458</v>
      </c>
      <c r="C596" s="19">
        <v>2019</v>
      </c>
      <c r="D596" s="18" t="s">
        <v>748</v>
      </c>
      <c r="E596" s="20">
        <v>6</v>
      </c>
      <c r="F596" s="21">
        <v>32.832999999999998</v>
      </c>
      <c r="G596" s="21">
        <v>50.74</v>
      </c>
    </row>
    <row r="597" spans="1:7" ht="10.050000000000001" customHeight="1">
      <c r="A597" s="18" t="s">
        <v>1734</v>
      </c>
      <c r="B597" s="18" t="s">
        <v>458</v>
      </c>
      <c r="C597" s="19">
        <v>2019</v>
      </c>
      <c r="D597" s="18" t="s">
        <v>749</v>
      </c>
      <c r="E597" s="20">
        <v>7</v>
      </c>
      <c r="F597" s="21">
        <v>82.256</v>
      </c>
      <c r="G597" s="21">
        <v>35.56</v>
      </c>
    </row>
    <row r="598" spans="1:7" ht="10.050000000000001" customHeight="1">
      <c r="A598" s="18" t="s">
        <v>1734</v>
      </c>
      <c r="B598" s="18" t="s">
        <v>458</v>
      </c>
      <c r="C598" s="19">
        <v>2019</v>
      </c>
      <c r="D598" s="18" t="s">
        <v>749</v>
      </c>
      <c r="E598" s="20">
        <v>8</v>
      </c>
      <c r="F598" s="21">
        <v>10.603999999999999</v>
      </c>
      <c r="G598" s="21">
        <v>74.756</v>
      </c>
    </row>
    <row r="599" spans="1:7" ht="10.050000000000001" customHeight="1">
      <c r="A599" s="18" t="s">
        <v>1734</v>
      </c>
      <c r="B599" s="18" t="s">
        <v>458</v>
      </c>
      <c r="C599" s="19">
        <v>2019</v>
      </c>
      <c r="D599" s="18" t="s">
        <v>749</v>
      </c>
      <c r="E599" s="20">
        <v>9</v>
      </c>
      <c r="F599" s="21">
        <v>35.28</v>
      </c>
      <c r="G599" s="21">
        <v>39.475999999999999</v>
      </c>
    </row>
    <row r="600" spans="1:7" ht="10.050000000000001" customHeight="1">
      <c r="A600" s="18" t="s">
        <v>1734</v>
      </c>
      <c r="B600" s="18" t="s">
        <v>458</v>
      </c>
      <c r="C600" s="19">
        <v>2019</v>
      </c>
      <c r="D600" s="18" t="s">
        <v>749</v>
      </c>
      <c r="E600" s="20">
        <v>10</v>
      </c>
      <c r="F600" s="21">
        <v>52.476999999999997</v>
      </c>
      <c r="G600" s="21">
        <v>19.315999999999999</v>
      </c>
    </row>
    <row r="601" spans="1:7" ht="10.050000000000001" customHeight="1">
      <c r="A601" s="18" t="s">
        <v>1734</v>
      </c>
      <c r="B601" s="18" t="s">
        <v>458</v>
      </c>
      <c r="C601" s="19">
        <v>2019</v>
      </c>
      <c r="D601" s="18" t="s">
        <v>749</v>
      </c>
      <c r="E601" s="20">
        <v>11</v>
      </c>
      <c r="F601" s="21">
        <v>35.406999999999996</v>
      </c>
      <c r="G601" s="21">
        <v>0</v>
      </c>
    </row>
    <row r="602" spans="1:7" ht="10.050000000000001" customHeight="1">
      <c r="A602" s="18" t="s">
        <v>1734</v>
      </c>
      <c r="B602" s="18" t="s">
        <v>458</v>
      </c>
      <c r="C602" s="19">
        <v>2020</v>
      </c>
      <c r="D602" s="18" t="s">
        <v>749</v>
      </c>
      <c r="E602" s="20">
        <v>1</v>
      </c>
      <c r="F602" s="21">
        <v>36.423999999999999</v>
      </c>
      <c r="G602" s="21">
        <v>0</v>
      </c>
    </row>
    <row r="603" spans="1:7" ht="10.050000000000001" customHeight="1">
      <c r="A603" s="18" t="s">
        <v>1734</v>
      </c>
      <c r="B603" s="18" t="s">
        <v>458</v>
      </c>
      <c r="C603" s="19">
        <v>2020</v>
      </c>
      <c r="D603" s="18" t="s">
        <v>749</v>
      </c>
      <c r="E603" s="20">
        <v>2</v>
      </c>
      <c r="F603" s="21">
        <v>11.955</v>
      </c>
      <c r="G603" s="21">
        <v>0</v>
      </c>
    </row>
    <row r="604" spans="1:7" ht="10.050000000000001" customHeight="1">
      <c r="A604" s="18" t="s">
        <v>1734</v>
      </c>
      <c r="B604" s="18" t="s">
        <v>458</v>
      </c>
      <c r="C604" s="19">
        <v>2020</v>
      </c>
      <c r="D604" s="18" t="s">
        <v>749</v>
      </c>
      <c r="E604" s="20">
        <v>3</v>
      </c>
      <c r="F604" s="21">
        <v>4.3819999999999997</v>
      </c>
      <c r="G604" s="21">
        <v>0</v>
      </c>
    </row>
    <row r="605" spans="1:7" ht="10.050000000000001" customHeight="1">
      <c r="A605" s="18" t="s">
        <v>1734</v>
      </c>
      <c r="B605" s="18" t="s">
        <v>458</v>
      </c>
      <c r="C605" s="19">
        <v>2020</v>
      </c>
      <c r="D605" s="18" t="s">
        <v>749</v>
      </c>
      <c r="E605" s="20">
        <v>5</v>
      </c>
      <c r="F605" s="21">
        <v>2.105</v>
      </c>
      <c r="G605" s="21">
        <v>0</v>
      </c>
    </row>
    <row r="606" spans="1:7" ht="10.050000000000001" customHeight="1">
      <c r="A606" s="18" t="s">
        <v>1734</v>
      </c>
      <c r="B606" s="18" t="s">
        <v>458</v>
      </c>
      <c r="C606" s="19">
        <v>2020</v>
      </c>
      <c r="D606" s="18" t="s">
        <v>749</v>
      </c>
      <c r="E606" s="20">
        <v>6</v>
      </c>
      <c r="F606" s="21">
        <v>65.3</v>
      </c>
      <c r="G606" s="21">
        <v>0</v>
      </c>
    </row>
    <row r="607" spans="1:7" ht="10.050000000000001" customHeight="1">
      <c r="A607" s="18" t="s">
        <v>1734</v>
      </c>
      <c r="B607" s="18" t="s">
        <v>458</v>
      </c>
      <c r="C607" s="19">
        <v>2020</v>
      </c>
      <c r="D607" s="18" t="s">
        <v>750</v>
      </c>
      <c r="E607" s="20">
        <v>7</v>
      </c>
      <c r="F607" s="21">
        <v>1.962</v>
      </c>
      <c r="G607" s="21">
        <v>0</v>
      </c>
    </row>
    <row r="608" spans="1:7" ht="10.050000000000001" customHeight="1">
      <c r="A608" s="18" t="s">
        <v>1734</v>
      </c>
      <c r="B608" s="18" t="s">
        <v>458</v>
      </c>
      <c r="C608" s="19">
        <v>2020</v>
      </c>
      <c r="D608" s="18" t="s">
        <v>750</v>
      </c>
      <c r="E608" s="20">
        <v>8</v>
      </c>
      <c r="F608" s="21">
        <v>4.335</v>
      </c>
      <c r="G608" s="21">
        <v>0</v>
      </c>
    </row>
    <row r="609" spans="1:7" ht="10.050000000000001" customHeight="1">
      <c r="A609" s="18" t="s">
        <v>1734</v>
      </c>
      <c r="B609" s="18" t="s">
        <v>458</v>
      </c>
      <c r="C609" s="19">
        <v>2020</v>
      </c>
      <c r="D609" s="18" t="s">
        <v>750</v>
      </c>
      <c r="E609" s="20">
        <v>9</v>
      </c>
      <c r="F609" s="21">
        <v>7.7850000000000001</v>
      </c>
      <c r="G609" s="21">
        <v>0</v>
      </c>
    </row>
    <row r="610" spans="1:7" ht="10.050000000000001" customHeight="1">
      <c r="A610" s="18" t="s">
        <v>1734</v>
      </c>
      <c r="B610" s="18" t="s">
        <v>458</v>
      </c>
      <c r="C610" s="19">
        <v>2020</v>
      </c>
      <c r="D610" s="18" t="s">
        <v>750</v>
      </c>
      <c r="E610" s="20">
        <v>10</v>
      </c>
      <c r="F610" s="21">
        <v>9.9179999999999993</v>
      </c>
      <c r="G610" s="21">
        <v>0</v>
      </c>
    </row>
    <row r="611" spans="1:7" ht="10.050000000000001" customHeight="1">
      <c r="A611" s="18" t="s">
        <v>1734</v>
      </c>
      <c r="B611" s="18" t="s">
        <v>458</v>
      </c>
      <c r="C611" s="19">
        <v>2020</v>
      </c>
      <c r="D611" s="18" t="s">
        <v>750</v>
      </c>
      <c r="E611" s="20">
        <v>11</v>
      </c>
      <c r="F611" s="21">
        <v>8.9619999999999997</v>
      </c>
      <c r="G611" s="21">
        <v>0</v>
      </c>
    </row>
    <row r="612" spans="1:7" ht="10.050000000000001" customHeight="1">
      <c r="A612" s="18" t="s">
        <v>1734</v>
      </c>
      <c r="B612" s="18" t="s">
        <v>458</v>
      </c>
      <c r="C612" s="19">
        <v>2020</v>
      </c>
      <c r="D612" s="18" t="s">
        <v>750</v>
      </c>
      <c r="E612" s="20">
        <v>12</v>
      </c>
      <c r="F612" s="21">
        <v>7.2469999999999999</v>
      </c>
      <c r="G612" s="21">
        <v>0</v>
      </c>
    </row>
    <row r="613" spans="1:7" ht="10.050000000000001" customHeight="1">
      <c r="A613" s="18" t="s">
        <v>1734</v>
      </c>
      <c r="B613" s="18" t="s">
        <v>458</v>
      </c>
      <c r="C613" s="19">
        <v>2021</v>
      </c>
      <c r="D613" s="18" t="s">
        <v>750</v>
      </c>
      <c r="E613" s="20">
        <v>1</v>
      </c>
      <c r="F613" s="21">
        <v>8.6010000000000009</v>
      </c>
      <c r="G613" s="21">
        <v>0</v>
      </c>
    </row>
    <row r="614" spans="1:7" ht="10.050000000000001" customHeight="1">
      <c r="A614" s="18" t="s">
        <v>1734</v>
      </c>
      <c r="B614" s="18" t="s">
        <v>458</v>
      </c>
      <c r="C614" s="19">
        <v>2021</v>
      </c>
      <c r="D614" s="18" t="s">
        <v>750</v>
      </c>
      <c r="E614" s="20">
        <v>2</v>
      </c>
      <c r="F614" s="21">
        <v>6.8789999999999996</v>
      </c>
      <c r="G614" s="21">
        <v>0</v>
      </c>
    </row>
    <row r="615" spans="1:7" ht="10.050000000000001" customHeight="1">
      <c r="A615" s="18" t="s">
        <v>1734</v>
      </c>
      <c r="B615" s="18" t="s">
        <v>458</v>
      </c>
      <c r="C615" s="19">
        <v>2021</v>
      </c>
      <c r="D615" s="18" t="s">
        <v>750</v>
      </c>
      <c r="E615" s="20">
        <v>3</v>
      </c>
      <c r="F615" s="21">
        <v>16.98</v>
      </c>
      <c r="G615" s="21">
        <v>0</v>
      </c>
    </row>
    <row r="616" spans="1:7" ht="10.050000000000001" customHeight="1">
      <c r="A616" s="18" t="s">
        <v>1734</v>
      </c>
      <c r="B616" s="18" t="s">
        <v>458</v>
      </c>
      <c r="C616" s="19">
        <v>2021</v>
      </c>
      <c r="D616" s="18" t="s">
        <v>750</v>
      </c>
      <c r="E616" s="20">
        <v>4</v>
      </c>
      <c r="F616" s="21">
        <v>17.835999999999999</v>
      </c>
      <c r="G616" s="21">
        <v>0</v>
      </c>
    </row>
    <row r="617" spans="1:7" ht="10.050000000000001" customHeight="1">
      <c r="A617" s="18" t="s">
        <v>1734</v>
      </c>
      <c r="B617" s="18" t="s">
        <v>458</v>
      </c>
      <c r="C617" s="19">
        <v>2021</v>
      </c>
      <c r="D617" s="18" t="s">
        <v>750</v>
      </c>
      <c r="E617" s="20">
        <v>5</v>
      </c>
      <c r="F617" s="21">
        <v>9.1969999999999992</v>
      </c>
      <c r="G617" s="21">
        <v>0</v>
      </c>
    </row>
    <row r="618" spans="1:7" ht="10.050000000000001" customHeight="1">
      <c r="A618" s="18" t="s">
        <v>1734</v>
      </c>
      <c r="B618" s="18" t="s">
        <v>458</v>
      </c>
      <c r="C618" s="19">
        <v>2021</v>
      </c>
      <c r="D618" s="18" t="s">
        <v>750</v>
      </c>
      <c r="E618" s="20">
        <v>6</v>
      </c>
      <c r="F618" s="21">
        <v>11.124000000000001</v>
      </c>
      <c r="G618" s="21">
        <v>0</v>
      </c>
    </row>
    <row r="619" spans="1:7" ht="10.050000000000001" customHeight="1">
      <c r="A619" s="18" t="s">
        <v>1734</v>
      </c>
      <c r="B619" s="18" t="s">
        <v>458</v>
      </c>
      <c r="C619" s="19">
        <v>2021</v>
      </c>
      <c r="D619" s="18" t="s">
        <v>751</v>
      </c>
      <c r="E619" s="20">
        <v>7</v>
      </c>
      <c r="F619" s="21">
        <v>11.226000000000001</v>
      </c>
      <c r="G619" s="21">
        <v>0</v>
      </c>
    </row>
    <row r="620" spans="1:7" ht="10.050000000000001" customHeight="1">
      <c r="A620" s="18" t="s">
        <v>1734</v>
      </c>
      <c r="B620" s="18" t="s">
        <v>458</v>
      </c>
      <c r="C620" s="19">
        <v>2021</v>
      </c>
      <c r="D620" s="18" t="s">
        <v>751</v>
      </c>
      <c r="E620" s="20">
        <v>8</v>
      </c>
      <c r="F620" s="21">
        <v>8.8729999999999993</v>
      </c>
      <c r="G620" s="21">
        <v>0</v>
      </c>
    </row>
    <row r="621" spans="1:7" ht="10.050000000000001" customHeight="1">
      <c r="A621" s="18" t="s">
        <v>1734</v>
      </c>
      <c r="B621" s="18" t="s">
        <v>458</v>
      </c>
      <c r="C621" s="19">
        <v>2021</v>
      </c>
      <c r="D621" s="18" t="s">
        <v>751</v>
      </c>
      <c r="E621" s="20">
        <v>10</v>
      </c>
      <c r="F621" s="21">
        <v>10.965</v>
      </c>
      <c r="G621" s="21">
        <v>0</v>
      </c>
    </row>
    <row r="622" spans="1:7" ht="10.050000000000001" customHeight="1">
      <c r="A622" s="18" t="s">
        <v>1734</v>
      </c>
      <c r="B622" s="18" t="s">
        <v>458</v>
      </c>
      <c r="C622" s="19">
        <v>2021</v>
      </c>
      <c r="D622" s="18" t="s">
        <v>751</v>
      </c>
      <c r="E622" s="20">
        <v>11</v>
      </c>
      <c r="F622" s="21">
        <v>8.9320000000000004</v>
      </c>
      <c r="G622" s="21">
        <v>0</v>
      </c>
    </row>
    <row r="623" spans="1:7" ht="10.050000000000001" customHeight="1">
      <c r="A623" s="18" t="s">
        <v>1734</v>
      </c>
      <c r="B623" s="18" t="s">
        <v>458</v>
      </c>
      <c r="C623" s="19">
        <v>2021</v>
      </c>
      <c r="D623" s="18" t="s">
        <v>751</v>
      </c>
      <c r="E623" s="20">
        <v>12</v>
      </c>
      <c r="F623" s="21">
        <v>9.0120000000000005</v>
      </c>
      <c r="G623" s="21">
        <v>0</v>
      </c>
    </row>
    <row r="624" spans="1:7" ht="10.050000000000001" customHeight="1">
      <c r="A624" s="18" t="s">
        <v>1734</v>
      </c>
      <c r="B624" s="18" t="s">
        <v>458</v>
      </c>
      <c r="C624" s="19">
        <v>2022</v>
      </c>
      <c r="D624" s="18" t="s">
        <v>751</v>
      </c>
      <c r="E624" s="20">
        <v>4</v>
      </c>
      <c r="F624" s="21">
        <v>8.4969999999999999</v>
      </c>
      <c r="G624" s="21">
        <v>0</v>
      </c>
    </row>
    <row r="625" spans="1:7" ht="10.050000000000001" customHeight="1">
      <c r="A625" s="18" t="s">
        <v>1734</v>
      </c>
      <c r="B625" s="18" t="s">
        <v>458</v>
      </c>
      <c r="C625" s="19">
        <v>2022</v>
      </c>
      <c r="D625" s="18" t="s">
        <v>751</v>
      </c>
      <c r="E625" s="20">
        <v>5</v>
      </c>
      <c r="F625" s="21">
        <v>14.005000000000001</v>
      </c>
      <c r="G625" s="21">
        <v>0</v>
      </c>
    </row>
    <row r="626" spans="1:7" ht="10.050000000000001" customHeight="1">
      <c r="A626" s="18" t="s">
        <v>1734</v>
      </c>
      <c r="B626" s="18" t="s">
        <v>458</v>
      </c>
      <c r="C626" s="19">
        <v>2022</v>
      </c>
      <c r="D626" s="18" t="s">
        <v>752</v>
      </c>
      <c r="E626" s="20">
        <v>7</v>
      </c>
      <c r="F626" s="21">
        <v>10.914</v>
      </c>
      <c r="G626" s="21">
        <v>0</v>
      </c>
    </row>
    <row r="627" spans="1:7" ht="10.050000000000001" customHeight="1">
      <c r="A627" s="18" t="s">
        <v>1734</v>
      </c>
      <c r="B627" s="18" t="s">
        <v>458</v>
      </c>
      <c r="C627" s="19">
        <v>2022</v>
      </c>
      <c r="D627" s="18" t="s">
        <v>752</v>
      </c>
      <c r="E627" s="20">
        <v>8</v>
      </c>
      <c r="F627" s="21">
        <v>9.1999999999999993</v>
      </c>
      <c r="G627" s="21">
        <v>0</v>
      </c>
    </row>
    <row r="628" spans="1:7" ht="10.050000000000001" customHeight="1">
      <c r="A628" s="18" t="s">
        <v>1734</v>
      </c>
      <c r="B628" s="18" t="s">
        <v>458</v>
      </c>
      <c r="C628" s="19">
        <v>2022</v>
      </c>
      <c r="D628" s="18" t="s">
        <v>752</v>
      </c>
      <c r="E628" s="20">
        <v>9</v>
      </c>
      <c r="F628" s="21">
        <v>10.061999999999999</v>
      </c>
      <c r="G628" s="21">
        <v>0</v>
      </c>
    </row>
    <row r="629" spans="1:7" ht="10.050000000000001" customHeight="1">
      <c r="A629" s="18" t="s">
        <v>1734</v>
      </c>
      <c r="B629" s="18" t="s">
        <v>458</v>
      </c>
      <c r="C629" s="19">
        <v>2022</v>
      </c>
      <c r="D629" s="18" t="s">
        <v>752</v>
      </c>
      <c r="E629" s="20">
        <v>10</v>
      </c>
      <c r="F629" s="21">
        <v>11.148999999999999</v>
      </c>
      <c r="G629" s="21">
        <v>0</v>
      </c>
    </row>
    <row r="630" spans="1:7" ht="10.050000000000001" customHeight="1">
      <c r="A630" s="18" t="s">
        <v>1734</v>
      </c>
      <c r="B630" s="18" t="s">
        <v>458</v>
      </c>
      <c r="C630" s="19">
        <v>2022</v>
      </c>
      <c r="D630" s="18" t="s">
        <v>752</v>
      </c>
      <c r="E630" s="20">
        <v>11</v>
      </c>
      <c r="F630" s="21">
        <v>9.0370000000000008</v>
      </c>
      <c r="G630" s="21">
        <v>0</v>
      </c>
    </row>
    <row r="631" spans="1:7" ht="10.050000000000001" customHeight="1">
      <c r="A631" s="18" t="s">
        <v>1734</v>
      </c>
      <c r="B631" s="18" t="s">
        <v>458</v>
      </c>
      <c r="C631" s="19">
        <v>2022</v>
      </c>
      <c r="D631" s="18" t="s">
        <v>752</v>
      </c>
      <c r="E631" s="20">
        <v>12</v>
      </c>
      <c r="F631" s="21">
        <v>10.803000000000001</v>
      </c>
      <c r="G631" s="21">
        <v>0</v>
      </c>
    </row>
    <row r="632" spans="1:7" ht="10.050000000000001" customHeight="1">
      <c r="A632" s="18" t="s">
        <v>1734</v>
      </c>
      <c r="B632" s="18" t="s">
        <v>458</v>
      </c>
      <c r="C632" s="19">
        <v>2023</v>
      </c>
      <c r="D632" s="18" t="s">
        <v>752</v>
      </c>
      <c r="E632" s="20">
        <v>1</v>
      </c>
      <c r="F632" s="21">
        <v>15.315</v>
      </c>
      <c r="G632" s="21">
        <v>0</v>
      </c>
    </row>
    <row r="633" spans="1:7" ht="10.050000000000001" customHeight="1">
      <c r="A633" s="18" t="s">
        <v>1734</v>
      </c>
      <c r="B633" s="18" t="s">
        <v>458</v>
      </c>
      <c r="C633" s="19">
        <v>2023</v>
      </c>
      <c r="D633" s="18" t="s">
        <v>752</v>
      </c>
      <c r="E633" s="20">
        <v>2</v>
      </c>
      <c r="F633" s="21">
        <v>12.763999999999999</v>
      </c>
      <c r="G633" s="21">
        <v>0</v>
      </c>
    </row>
    <row r="634" spans="1:7" ht="10.050000000000001" customHeight="1">
      <c r="A634" s="18" t="s">
        <v>1734</v>
      </c>
      <c r="B634" s="18" t="s">
        <v>458</v>
      </c>
      <c r="C634" s="19">
        <v>2023</v>
      </c>
      <c r="D634" s="18" t="s">
        <v>752</v>
      </c>
      <c r="E634" s="20">
        <v>3</v>
      </c>
      <c r="F634" s="21">
        <v>14.657999999999999</v>
      </c>
      <c r="G634" s="21">
        <v>0</v>
      </c>
    </row>
    <row r="635" spans="1:7" ht="10.050000000000001" customHeight="1">
      <c r="A635" s="18" t="s">
        <v>1734</v>
      </c>
      <c r="B635" s="18" t="s">
        <v>458</v>
      </c>
      <c r="C635" s="19">
        <v>2023</v>
      </c>
      <c r="D635" s="18" t="s">
        <v>752</v>
      </c>
      <c r="E635" s="20">
        <v>4</v>
      </c>
      <c r="F635" s="21">
        <v>17.542999999999999</v>
      </c>
      <c r="G635" s="21">
        <v>0</v>
      </c>
    </row>
    <row r="636" spans="1:7" ht="10.050000000000001" customHeight="1">
      <c r="A636" s="18" t="s">
        <v>1734</v>
      </c>
      <c r="B636" s="18" t="s">
        <v>458</v>
      </c>
      <c r="C636" s="19">
        <v>2023</v>
      </c>
      <c r="D636" s="18" t="s">
        <v>752</v>
      </c>
      <c r="E636" s="20">
        <v>6</v>
      </c>
      <c r="F636" s="21">
        <v>15.098000000000001</v>
      </c>
      <c r="G636" s="21">
        <v>0</v>
      </c>
    </row>
    <row r="637" spans="1:7" ht="10.050000000000001" customHeight="1">
      <c r="A637" s="18" t="s">
        <v>1734</v>
      </c>
      <c r="B637" s="18" t="s">
        <v>458</v>
      </c>
      <c r="C637" s="19">
        <v>2023</v>
      </c>
      <c r="D637" s="18" t="s">
        <v>753</v>
      </c>
      <c r="E637" s="20">
        <v>7</v>
      </c>
      <c r="F637" s="21">
        <v>11.462999999999999</v>
      </c>
      <c r="G637" s="21">
        <v>0</v>
      </c>
    </row>
    <row r="638" spans="1:7" ht="10.050000000000001" customHeight="1">
      <c r="A638" s="18" t="s">
        <v>1734</v>
      </c>
      <c r="B638" s="18" t="s">
        <v>458</v>
      </c>
      <c r="C638" s="19">
        <v>2023</v>
      </c>
      <c r="D638" s="18" t="s">
        <v>753</v>
      </c>
      <c r="E638" s="20">
        <v>8</v>
      </c>
      <c r="F638" s="21">
        <v>18.53</v>
      </c>
      <c r="G638" s="21">
        <v>0</v>
      </c>
    </row>
    <row r="639" spans="1:7" ht="10.050000000000001" customHeight="1">
      <c r="A639" s="18" t="s">
        <v>1734</v>
      </c>
      <c r="B639" s="18" t="s">
        <v>458</v>
      </c>
      <c r="C639" s="19">
        <v>2023</v>
      </c>
      <c r="D639" s="18" t="s">
        <v>753</v>
      </c>
      <c r="E639" s="20">
        <v>9</v>
      </c>
      <c r="F639" s="21">
        <v>11.638</v>
      </c>
      <c r="G639" s="21">
        <v>0</v>
      </c>
    </row>
    <row r="640" spans="1:7" ht="10.050000000000001" customHeight="1">
      <c r="A640" s="18" t="s">
        <v>1734</v>
      </c>
      <c r="B640" s="18" t="s">
        <v>458</v>
      </c>
      <c r="C640" s="19">
        <v>2023</v>
      </c>
      <c r="D640" s="18" t="s">
        <v>753</v>
      </c>
      <c r="E640" s="20">
        <v>10</v>
      </c>
      <c r="F640" s="21">
        <v>14.186999999999999</v>
      </c>
      <c r="G640" s="21">
        <v>0</v>
      </c>
    </row>
    <row r="641" spans="1:7" ht="10.050000000000001" customHeight="1">
      <c r="A641" s="18" t="s">
        <v>1734</v>
      </c>
      <c r="B641" s="18" t="s">
        <v>458</v>
      </c>
      <c r="C641" s="19">
        <v>2023</v>
      </c>
      <c r="D641" s="18" t="s">
        <v>753</v>
      </c>
      <c r="E641" s="20">
        <v>11</v>
      </c>
      <c r="F641" s="21">
        <v>11.946999999999999</v>
      </c>
      <c r="G641" s="21">
        <v>0</v>
      </c>
    </row>
    <row r="642" spans="1:7" ht="10.050000000000001" customHeight="1">
      <c r="A642" s="18" t="s">
        <v>1734</v>
      </c>
      <c r="B642" s="18" t="s">
        <v>458</v>
      </c>
      <c r="C642" s="19">
        <v>2023</v>
      </c>
      <c r="D642" s="18" t="s">
        <v>753</v>
      </c>
      <c r="E642" s="20">
        <v>12</v>
      </c>
      <c r="F642" s="21">
        <v>14.922000000000001</v>
      </c>
      <c r="G642" s="21">
        <v>0</v>
      </c>
    </row>
    <row r="643" spans="1:7" ht="10.050000000000001" customHeight="1">
      <c r="A643" s="18" t="s">
        <v>1734</v>
      </c>
      <c r="B643" s="18" t="s">
        <v>458</v>
      </c>
      <c r="C643" s="19">
        <v>2024</v>
      </c>
      <c r="D643" s="18" t="s">
        <v>753</v>
      </c>
      <c r="E643" s="20">
        <v>1</v>
      </c>
      <c r="F643" s="21">
        <v>11.852</v>
      </c>
      <c r="G643" s="21">
        <v>0</v>
      </c>
    </row>
    <row r="644" spans="1:7" ht="10.050000000000001" customHeight="1">
      <c r="A644" s="18" t="s">
        <v>1734</v>
      </c>
      <c r="B644" s="18" t="s">
        <v>458</v>
      </c>
      <c r="C644" s="19">
        <v>2024</v>
      </c>
      <c r="D644" s="18" t="s">
        <v>753</v>
      </c>
      <c r="E644" s="20">
        <v>2</v>
      </c>
      <c r="F644" s="21">
        <v>16.376999999999999</v>
      </c>
      <c r="G644" s="21">
        <v>0</v>
      </c>
    </row>
    <row r="645" spans="1:7" ht="10.050000000000001" customHeight="1">
      <c r="A645" s="18" t="s">
        <v>1734</v>
      </c>
      <c r="B645" s="18" t="s">
        <v>458</v>
      </c>
      <c r="C645" s="19">
        <v>2024</v>
      </c>
      <c r="D645" s="18" t="s">
        <v>753</v>
      </c>
      <c r="E645" s="20">
        <v>3</v>
      </c>
      <c r="F645" s="21">
        <v>11.486000000000001</v>
      </c>
      <c r="G645" s="21">
        <v>0</v>
      </c>
    </row>
    <row r="646" spans="1:7" ht="10.050000000000001" customHeight="1">
      <c r="A646" s="18" t="s">
        <v>1734</v>
      </c>
      <c r="B646" s="18" t="s">
        <v>458</v>
      </c>
      <c r="C646" s="19">
        <v>2024</v>
      </c>
      <c r="D646" s="18" t="s">
        <v>753</v>
      </c>
      <c r="E646" s="20">
        <v>4</v>
      </c>
      <c r="F646" s="21">
        <v>13.897</v>
      </c>
      <c r="G646" s="21">
        <v>0</v>
      </c>
    </row>
    <row r="647" spans="1:7" ht="10.050000000000001" customHeight="1">
      <c r="A647" s="18" t="s">
        <v>1734</v>
      </c>
      <c r="B647" s="18" t="s">
        <v>458</v>
      </c>
      <c r="C647" s="19">
        <v>2024</v>
      </c>
      <c r="D647" s="18" t="s">
        <v>754</v>
      </c>
      <c r="E647" s="20">
        <v>10</v>
      </c>
      <c r="F647" s="21">
        <v>2.988</v>
      </c>
      <c r="G647" s="21">
        <v>0</v>
      </c>
    </row>
    <row r="648" spans="1:7" ht="10.050000000000001" customHeight="1">
      <c r="A648" s="18" t="s">
        <v>1734</v>
      </c>
      <c r="B648" s="18" t="s">
        <v>458</v>
      </c>
      <c r="C648" s="19">
        <v>2024</v>
      </c>
      <c r="D648" s="18" t="s">
        <v>754</v>
      </c>
      <c r="E648" s="20">
        <v>12</v>
      </c>
      <c r="F648" s="21">
        <v>0.60199999999999998</v>
      </c>
      <c r="G648" s="21">
        <v>0</v>
      </c>
    </row>
    <row r="649" spans="1:7" ht="10.050000000000001" customHeight="1">
      <c r="A649" s="18" t="s">
        <v>1734</v>
      </c>
      <c r="B649" s="18" t="s">
        <v>433</v>
      </c>
      <c r="C649" s="19">
        <v>2000</v>
      </c>
      <c r="D649" s="18" t="s">
        <v>1706</v>
      </c>
      <c r="E649" s="20">
        <v>7</v>
      </c>
      <c r="F649" s="21">
        <v>113544.6</v>
      </c>
      <c r="G649" s="21">
        <v>36519</v>
      </c>
    </row>
    <row r="650" spans="1:7" ht="10.050000000000001" customHeight="1">
      <c r="A650" s="18" t="s">
        <v>1734</v>
      </c>
      <c r="B650" s="18" t="s">
        <v>433</v>
      </c>
      <c r="C650" s="19">
        <v>2000</v>
      </c>
      <c r="D650" s="18" t="s">
        <v>1706</v>
      </c>
      <c r="E650" s="20">
        <v>8</v>
      </c>
      <c r="F650" s="21">
        <v>100396.9</v>
      </c>
      <c r="G650" s="21">
        <v>40125.599999999999</v>
      </c>
    </row>
    <row r="651" spans="1:7" ht="10.050000000000001" customHeight="1">
      <c r="A651" s="18" t="s">
        <v>1734</v>
      </c>
      <c r="B651" s="18" t="s">
        <v>433</v>
      </c>
      <c r="C651" s="19">
        <v>2000</v>
      </c>
      <c r="D651" s="18" t="s">
        <v>1706</v>
      </c>
      <c r="E651" s="20">
        <v>9</v>
      </c>
      <c r="F651" s="21">
        <v>90586.7</v>
      </c>
      <c r="G651" s="21">
        <v>38023.699999999997</v>
      </c>
    </row>
    <row r="652" spans="1:7" ht="10.050000000000001" customHeight="1">
      <c r="A652" s="18" t="s">
        <v>1734</v>
      </c>
      <c r="B652" s="18" t="s">
        <v>433</v>
      </c>
      <c r="C652" s="19">
        <v>2000</v>
      </c>
      <c r="D652" s="18" t="s">
        <v>1706</v>
      </c>
      <c r="E652" s="20">
        <v>10</v>
      </c>
      <c r="F652" s="21">
        <v>95224.8</v>
      </c>
      <c r="G652" s="21">
        <v>37988</v>
      </c>
    </row>
    <row r="653" spans="1:7" ht="10.050000000000001" customHeight="1">
      <c r="A653" s="18" t="s">
        <v>1734</v>
      </c>
      <c r="B653" s="18" t="s">
        <v>433</v>
      </c>
      <c r="C653" s="19">
        <v>2000</v>
      </c>
      <c r="D653" s="18" t="s">
        <v>1706</v>
      </c>
      <c r="E653" s="20">
        <v>11</v>
      </c>
      <c r="F653" s="21">
        <v>83687.399999999994</v>
      </c>
      <c r="G653" s="21">
        <v>39325.199999999997</v>
      </c>
    </row>
    <row r="654" spans="1:7" ht="10.050000000000001" customHeight="1">
      <c r="A654" s="18" t="s">
        <v>1734</v>
      </c>
      <c r="B654" s="18" t="s">
        <v>433</v>
      </c>
      <c r="C654" s="19">
        <v>2000</v>
      </c>
      <c r="D654" s="18" t="s">
        <v>1706</v>
      </c>
      <c r="E654" s="20">
        <v>12</v>
      </c>
      <c r="F654" s="21">
        <v>72612.7</v>
      </c>
      <c r="G654" s="21">
        <v>40627.1</v>
      </c>
    </row>
    <row r="655" spans="1:7" ht="10.050000000000001" customHeight="1">
      <c r="A655" s="18" t="s">
        <v>1734</v>
      </c>
      <c r="B655" s="18" t="s">
        <v>433</v>
      </c>
      <c r="C655" s="19">
        <v>2001</v>
      </c>
      <c r="D655" s="18" t="s">
        <v>1706</v>
      </c>
      <c r="E655" s="20">
        <v>1</v>
      </c>
      <c r="F655" s="21">
        <v>76696.2</v>
      </c>
      <c r="G655" s="21">
        <v>46544.9</v>
      </c>
    </row>
    <row r="656" spans="1:7" ht="10.050000000000001" customHeight="1">
      <c r="A656" s="18" t="s">
        <v>1734</v>
      </c>
      <c r="B656" s="18" t="s">
        <v>433</v>
      </c>
      <c r="C656" s="19">
        <v>2001</v>
      </c>
      <c r="D656" s="18" t="s">
        <v>1706</v>
      </c>
      <c r="E656" s="20">
        <v>2</v>
      </c>
      <c r="F656" s="21">
        <v>74834.2</v>
      </c>
      <c r="G656" s="21">
        <v>40284.400000000001</v>
      </c>
    </row>
    <row r="657" spans="1:7" ht="10.050000000000001" customHeight="1">
      <c r="A657" s="18" t="s">
        <v>1734</v>
      </c>
      <c r="B657" s="18" t="s">
        <v>433</v>
      </c>
      <c r="C657" s="19">
        <v>2001</v>
      </c>
      <c r="D657" s="18" t="s">
        <v>1706</v>
      </c>
      <c r="E657" s="20">
        <v>3</v>
      </c>
      <c r="F657" s="21">
        <v>94339.8</v>
      </c>
      <c r="G657" s="21">
        <v>33989.1</v>
      </c>
    </row>
    <row r="658" spans="1:7" ht="10.050000000000001" customHeight="1">
      <c r="A658" s="18" t="s">
        <v>1734</v>
      </c>
      <c r="B658" s="18" t="s">
        <v>433</v>
      </c>
      <c r="C658" s="19">
        <v>2001</v>
      </c>
      <c r="D658" s="18" t="s">
        <v>1706</v>
      </c>
      <c r="E658" s="20">
        <v>4</v>
      </c>
      <c r="F658" s="21">
        <v>91976.3</v>
      </c>
      <c r="G658" s="21">
        <v>30128.1</v>
      </c>
    </row>
    <row r="659" spans="1:7" ht="10.050000000000001" customHeight="1">
      <c r="A659" s="18" t="s">
        <v>1734</v>
      </c>
      <c r="B659" s="18" t="s">
        <v>433</v>
      </c>
      <c r="C659" s="19">
        <v>2001</v>
      </c>
      <c r="D659" s="18" t="s">
        <v>1706</v>
      </c>
      <c r="E659" s="20">
        <v>5</v>
      </c>
      <c r="F659" s="21">
        <v>79302.7</v>
      </c>
      <c r="G659" s="21">
        <v>29428.9</v>
      </c>
    </row>
    <row r="660" spans="1:7" ht="10.050000000000001" customHeight="1">
      <c r="A660" s="18" t="s">
        <v>1734</v>
      </c>
      <c r="B660" s="18" t="s">
        <v>433</v>
      </c>
      <c r="C660" s="19">
        <v>2001</v>
      </c>
      <c r="D660" s="18" t="s">
        <v>1706</v>
      </c>
      <c r="E660" s="20">
        <v>6</v>
      </c>
      <c r="F660" s="21">
        <v>74189</v>
      </c>
      <c r="G660" s="21">
        <v>35029.699999999997</v>
      </c>
    </row>
    <row r="661" spans="1:7" ht="10.050000000000001" customHeight="1">
      <c r="A661" s="18" t="s">
        <v>1734</v>
      </c>
      <c r="B661" s="18" t="s">
        <v>433</v>
      </c>
      <c r="C661" s="19">
        <v>2001</v>
      </c>
      <c r="D661" s="18" t="s">
        <v>1708</v>
      </c>
      <c r="E661" s="20">
        <v>7</v>
      </c>
      <c r="F661" s="21">
        <v>77482.100000000006</v>
      </c>
      <c r="G661" s="21">
        <v>30920.6</v>
      </c>
    </row>
    <row r="662" spans="1:7" ht="10.050000000000001" customHeight="1">
      <c r="A662" s="18" t="s">
        <v>1734</v>
      </c>
      <c r="B662" s="18" t="s">
        <v>433</v>
      </c>
      <c r="C662" s="19">
        <v>2001</v>
      </c>
      <c r="D662" s="18" t="s">
        <v>1708</v>
      </c>
      <c r="E662" s="20">
        <v>8</v>
      </c>
      <c r="F662" s="21">
        <v>70690.899999999994</v>
      </c>
      <c r="G662" s="21">
        <v>31840.6</v>
      </c>
    </row>
    <row r="663" spans="1:7" ht="10.050000000000001" customHeight="1">
      <c r="A663" s="18" t="s">
        <v>1734</v>
      </c>
      <c r="B663" s="18" t="s">
        <v>433</v>
      </c>
      <c r="C663" s="19">
        <v>2001</v>
      </c>
      <c r="D663" s="18" t="s">
        <v>1708</v>
      </c>
      <c r="E663" s="20">
        <v>9</v>
      </c>
      <c r="F663" s="21">
        <v>51943.8</v>
      </c>
      <c r="G663" s="21">
        <v>31260.5</v>
      </c>
    </row>
    <row r="664" spans="1:7" ht="10.050000000000001" customHeight="1">
      <c r="A664" s="18" t="s">
        <v>1734</v>
      </c>
      <c r="B664" s="18" t="s">
        <v>433</v>
      </c>
      <c r="C664" s="19">
        <v>2001</v>
      </c>
      <c r="D664" s="18" t="s">
        <v>1708</v>
      </c>
      <c r="E664" s="20">
        <v>10</v>
      </c>
      <c r="F664" s="21">
        <v>60751.5</v>
      </c>
      <c r="G664" s="21">
        <v>29884.400000000001</v>
      </c>
    </row>
    <row r="665" spans="1:7" ht="10.050000000000001" customHeight="1">
      <c r="A665" s="18" t="s">
        <v>1734</v>
      </c>
      <c r="B665" s="18" t="s">
        <v>433</v>
      </c>
      <c r="C665" s="19">
        <v>2001</v>
      </c>
      <c r="D665" s="18" t="s">
        <v>1708</v>
      </c>
      <c r="E665" s="20">
        <v>11</v>
      </c>
      <c r="F665" s="21">
        <v>57922.2</v>
      </c>
      <c r="G665" s="21">
        <v>32395</v>
      </c>
    </row>
    <row r="666" spans="1:7" ht="10.050000000000001" customHeight="1">
      <c r="A666" s="18" t="s">
        <v>1734</v>
      </c>
      <c r="B666" s="18" t="s">
        <v>433</v>
      </c>
      <c r="C666" s="19">
        <v>2001</v>
      </c>
      <c r="D666" s="18" t="s">
        <v>1708</v>
      </c>
      <c r="E666" s="20">
        <v>12</v>
      </c>
      <c r="F666" s="21">
        <v>52424.6</v>
      </c>
      <c r="G666" s="21">
        <v>33559.4</v>
      </c>
    </row>
    <row r="667" spans="1:7" ht="10.050000000000001" customHeight="1">
      <c r="A667" s="18" t="s">
        <v>1734</v>
      </c>
      <c r="B667" s="18" t="s">
        <v>433</v>
      </c>
      <c r="C667" s="19">
        <v>2002</v>
      </c>
      <c r="D667" s="18" t="s">
        <v>1708</v>
      </c>
      <c r="E667" s="20">
        <v>1</v>
      </c>
      <c r="F667" s="21">
        <v>46981.3</v>
      </c>
      <c r="G667" s="21">
        <v>32990.5</v>
      </c>
    </row>
    <row r="668" spans="1:7" ht="10.050000000000001" customHeight="1">
      <c r="A668" s="18" t="s">
        <v>1734</v>
      </c>
      <c r="B668" s="18" t="s">
        <v>433</v>
      </c>
      <c r="C668" s="19">
        <v>2002</v>
      </c>
      <c r="D668" s="18" t="s">
        <v>1708</v>
      </c>
      <c r="E668" s="20">
        <v>2</v>
      </c>
      <c r="F668" s="21">
        <v>43619</v>
      </c>
      <c r="G668" s="21">
        <v>28973.599999999999</v>
      </c>
    </row>
    <row r="669" spans="1:7" ht="10.050000000000001" customHeight="1">
      <c r="A669" s="18" t="s">
        <v>1734</v>
      </c>
      <c r="B669" s="18" t="s">
        <v>433</v>
      </c>
      <c r="C669" s="19">
        <v>2002</v>
      </c>
      <c r="D669" s="18" t="s">
        <v>1708</v>
      </c>
      <c r="E669" s="20">
        <v>3</v>
      </c>
      <c r="F669" s="21">
        <v>42537.2</v>
      </c>
      <c r="G669" s="21">
        <v>26563.599999999999</v>
      </c>
    </row>
    <row r="670" spans="1:7" ht="10.050000000000001" customHeight="1">
      <c r="A670" s="18" t="s">
        <v>1734</v>
      </c>
      <c r="B670" s="18" t="s">
        <v>433</v>
      </c>
      <c r="C670" s="19">
        <v>2002</v>
      </c>
      <c r="D670" s="18" t="s">
        <v>1708</v>
      </c>
      <c r="E670" s="20">
        <v>4</v>
      </c>
      <c r="F670" s="21">
        <v>47500.5</v>
      </c>
      <c r="G670" s="21">
        <v>26046.400000000001</v>
      </c>
    </row>
    <row r="671" spans="1:7" ht="10.050000000000001" customHeight="1">
      <c r="A671" s="18" t="s">
        <v>1734</v>
      </c>
      <c r="B671" s="18" t="s">
        <v>433</v>
      </c>
      <c r="C671" s="19">
        <v>2002</v>
      </c>
      <c r="D671" s="18" t="s">
        <v>1708</v>
      </c>
      <c r="E671" s="20">
        <v>5</v>
      </c>
      <c r="F671" s="21">
        <v>44348.9</v>
      </c>
      <c r="G671" s="21">
        <v>22775</v>
      </c>
    </row>
    <row r="672" spans="1:7" ht="10.050000000000001" customHeight="1">
      <c r="A672" s="18" t="s">
        <v>1734</v>
      </c>
      <c r="B672" s="18" t="s">
        <v>433</v>
      </c>
      <c r="C672" s="19">
        <v>2002</v>
      </c>
      <c r="D672" s="18" t="s">
        <v>1708</v>
      </c>
      <c r="E672" s="20">
        <v>6</v>
      </c>
      <c r="F672" s="21">
        <v>31901.3</v>
      </c>
      <c r="G672" s="21">
        <v>20638.3</v>
      </c>
    </row>
    <row r="673" spans="1:7" ht="10.050000000000001" customHeight="1">
      <c r="A673" s="18" t="s">
        <v>1734</v>
      </c>
      <c r="B673" s="18" t="s">
        <v>433</v>
      </c>
      <c r="C673" s="19">
        <v>2002</v>
      </c>
      <c r="D673" s="18" t="s">
        <v>1709</v>
      </c>
      <c r="E673" s="20">
        <v>7</v>
      </c>
      <c r="F673" s="21">
        <v>36957.599999999999</v>
      </c>
      <c r="G673" s="21">
        <v>20560.599999999999</v>
      </c>
    </row>
    <row r="674" spans="1:7" ht="10.050000000000001" customHeight="1">
      <c r="A674" s="18" t="s">
        <v>1734</v>
      </c>
      <c r="B674" s="18" t="s">
        <v>433</v>
      </c>
      <c r="C674" s="19">
        <v>2002</v>
      </c>
      <c r="D674" s="18" t="s">
        <v>1709</v>
      </c>
      <c r="E674" s="20">
        <v>8</v>
      </c>
      <c r="F674" s="21">
        <v>39504.5</v>
      </c>
      <c r="G674" s="21">
        <v>20239.099999999999</v>
      </c>
    </row>
    <row r="675" spans="1:7" ht="10.050000000000001" customHeight="1">
      <c r="A675" s="18" t="s">
        <v>1734</v>
      </c>
      <c r="B675" s="18" t="s">
        <v>433</v>
      </c>
      <c r="C675" s="19">
        <v>2002</v>
      </c>
      <c r="D675" s="18" t="s">
        <v>1709</v>
      </c>
      <c r="E675" s="20">
        <v>9</v>
      </c>
      <c r="F675" s="21">
        <v>36561</v>
      </c>
      <c r="G675" s="21">
        <v>19473.900000000001</v>
      </c>
    </row>
    <row r="676" spans="1:7" ht="10.050000000000001" customHeight="1">
      <c r="A676" s="18" t="s">
        <v>1734</v>
      </c>
      <c r="B676" s="18" t="s">
        <v>433</v>
      </c>
      <c r="C676" s="19">
        <v>2002</v>
      </c>
      <c r="D676" s="18" t="s">
        <v>1709</v>
      </c>
      <c r="E676" s="20">
        <v>10</v>
      </c>
      <c r="F676" s="21">
        <v>36117.5</v>
      </c>
      <c r="G676" s="21">
        <v>17905</v>
      </c>
    </row>
    <row r="677" spans="1:7" ht="10.050000000000001" customHeight="1">
      <c r="A677" s="18" t="s">
        <v>1734</v>
      </c>
      <c r="B677" s="18" t="s">
        <v>433</v>
      </c>
      <c r="C677" s="19">
        <v>2002</v>
      </c>
      <c r="D677" s="18" t="s">
        <v>1709</v>
      </c>
      <c r="E677" s="20">
        <v>11</v>
      </c>
      <c r="F677" s="21">
        <v>29016.7</v>
      </c>
      <c r="G677" s="21">
        <v>16571.599999999999</v>
      </c>
    </row>
    <row r="678" spans="1:7" ht="10.050000000000001" customHeight="1">
      <c r="A678" s="18" t="s">
        <v>1734</v>
      </c>
      <c r="B678" s="18" t="s">
        <v>433</v>
      </c>
      <c r="C678" s="19">
        <v>2002</v>
      </c>
      <c r="D678" s="18" t="s">
        <v>1709</v>
      </c>
      <c r="E678" s="20">
        <v>12</v>
      </c>
      <c r="F678" s="21">
        <v>24777.5</v>
      </c>
      <c r="G678" s="21">
        <v>14934.5</v>
      </c>
    </row>
    <row r="679" spans="1:7" ht="10.050000000000001" customHeight="1">
      <c r="A679" s="18" t="s">
        <v>1734</v>
      </c>
      <c r="B679" s="18" t="s">
        <v>433</v>
      </c>
      <c r="C679" s="19">
        <v>2003</v>
      </c>
      <c r="D679" s="18" t="s">
        <v>1709</v>
      </c>
      <c r="E679" s="20">
        <v>1</v>
      </c>
      <c r="F679" s="21">
        <v>20634.400000000001</v>
      </c>
      <c r="G679" s="21">
        <v>13628.4</v>
      </c>
    </row>
    <row r="680" spans="1:7" ht="10.050000000000001" customHeight="1">
      <c r="A680" s="18" t="s">
        <v>1734</v>
      </c>
      <c r="B680" s="18" t="s">
        <v>433</v>
      </c>
      <c r="C680" s="19">
        <v>2003</v>
      </c>
      <c r="D680" s="18" t="s">
        <v>1709</v>
      </c>
      <c r="E680" s="20">
        <v>2</v>
      </c>
      <c r="F680" s="21">
        <v>17467.900000000001</v>
      </c>
      <c r="G680" s="21">
        <v>12442.4</v>
      </c>
    </row>
    <row r="681" spans="1:7" ht="10.050000000000001" customHeight="1">
      <c r="A681" s="18" t="s">
        <v>1734</v>
      </c>
      <c r="B681" s="18" t="s">
        <v>433</v>
      </c>
      <c r="C681" s="19">
        <v>2003</v>
      </c>
      <c r="D681" s="18" t="s">
        <v>1709</v>
      </c>
      <c r="E681" s="20">
        <v>3</v>
      </c>
      <c r="F681" s="21">
        <v>26461.3</v>
      </c>
      <c r="G681" s="21">
        <v>12664</v>
      </c>
    </row>
    <row r="682" spans="1:7" ht="10.050000000000001" customHeight="1">
      <c r="A682" s="18" t="s">
        <v>1734</v>
      </c>
      <c r="B682" s="18" t="s">
        <v>433</v>
      </c>
      <c r="C682" s="19">
        <v>2003</v>
      </c>
      <c r="D682" s="18" t="s">
        <v>1709</v>
      </c>
      <c r="E682" s="20">
        <v>4</v>
      </c>
      <c r="F682" s="21">
        <v>33465.300000000003</v>
      </c>
      <c r="G682" s="21">
        <v>13473.1</v>
      </c>
    </row>
    <row r="683" spans="1:7" ht="10.050000000000001" customHeight="1">
      <c r="A683" s="18" t="s">
        <v>1734</v>
      </c>
      <c r="B683" s="18" t="s">
        <v>433</v>
      </c>
      <c r="C683" s="19">
        <v>2003</v>
      </c>
      <c r="D683" s="18" t="s">
        <v>1709</v>
      </c>
      <c r="E683" s="20">
        <v>5</v>
      </c>
      <c r="F683" s="21">
        <v>27349</v>
      </c>
      <c r="G683" s="21">
        <v>13402.7</v>
      </c>
    </row>
    <row r="684" spans="1:7" ht="10.050000000000001" customHeight="1">
      <c r="A684" s="18" t="s">
        <v>1734</v>
      </c>
      <c r="B684" s="18" t="s">
        <v>433</v>
      </c>
      <c r="C684" s="19">
        <v>2003</v>
      </c>
      <c r="D684" s="18" t="s">
        <v>1709</v>
      </c>
      <c r="E684" s="20">
        <v>6</v>
      </c>
      <c r="F684" s="21">
        <v>23976.400000000001</v>
      </c>
      <c r="G684" s="21">
        <v>14243.4</v>
      </c>
    </row>
    <row r="685" spans="1:7" ht="10.050000000000001" customHeight="1">
      <c r="A685" s="18" t="s">
        <v>1734</v>
      </c>
      <c r="B685" s="18" t="s">
        <v>433</v>
      </c>
      <c r="C685" s="19">
        <v>2003</v>
      </c>
      <c r="D685" s="18" t="s">
        <v>1707</v>
      </c>
      <c r="E685" s="20">
        <v>7</v>
      </c>
      <c r="F685" s="21">
        <v>36563.1</v>
      </c>
      <c r="G685" s="21">
        <v>16871.8</v>
      </c>
    </row>
    <row r="686" spans="1:7" ht="10.050000000000001" customHeight="1">
      <c r="A686" s="18" t="s">
        <v>1734</v>
      </c>
      <c r="B686" s="18" t="s">
        <v>433</v>
      </c>
      <c r="C686" s="19">
        <v>2003</v>
      </c>
      <c r="D686" s="18" t="s">
        <v>1707</v>
      </c>
      <c r="E686" s="20">
        <v>8</v>
      </c>
      <c r="F686" s="21">
        <v>43202.1</v>
      </c>
      <c r="G686" s="21">
        <v>18243.2</v>
      </c>
    </row>
    <row r="687" spans="1:7" ht="10.050000000000001" customHeight="1">
      <c r="A687" s="18" t="s">
        <v>1734</v>
      </c>
      <c r="B687" s="18" t="s">
        <v>433</v>
      </c>
      <c r="C687" s="19">
        <v>2003</v>
      </c>
      <c r="D687" s="18" t="s">
        <v>1707</v>
      </c>
      <c r="E687" s="20">
        <v>9</v>
      </c>
      <c r="F687" s="21">
        <v>49125.599999999999</v>
      </c>
      <c r="G687" s="21">
        <v>21587</v>
      </c>
    </row>
    <row r="688" spans="1:7" ht="10.050000000000001" customHeight="1">
      <c r="A688" s="18" t="s">
        <v>1734</v>
      </c>
      <c r="B688" s="18" t="s">
        <v>433</v>
      </c>
      <c r="C688" s="19">
        <v>2003</v>
      </c>
      <c r="D688" s="18" t="s">
        <v>1707</v>
      </c>
      <c r="E688" s="20">
        <v>10</v>
      </c>
      <c r="F688" s="21">
        <v>56794.3</v>
      </c>
      <c r="G688" s="21">
        <v>19831</v>
      </c>
    </row>
    <row r="689" spans="1:7" ht="10.050000000000001" customHeight="1">
      <c r="A689" s="18" t="s">
        <v>1734</v>
      </c>
      <c r="B689" s="18" t="s">
        <v>433</v>
      </c>
      <c r="C689" s="19">
        <v>2003</v>
      </c>
      <c r="D689" s="18" t="s">
        <v>1707</v>
      </c>
      <c r="E689" s="20">
        <v>11</v>
      </c>
      <c r="F689" s="21">
        <v>59396.6</v>
      </c>
      <c r="G689" s="21">
        <v>24626.6</v>
      </c>
    </row>
    <row r="690" spans="1:7" ht="10.050000000000001" customHeight="1">
      <c r="A690" s="18" t="s">
        <v>1734</v>
      </c>
      <c r="B690" s="18" t="s">
        <v>433</v>
      </c>
      <c r="C690" s="19">
        <v>2003</v>
      </c>
      <c r="D690" s="18" t="s">
        <v>1707</v>
      </c>
      <c r="E690" s="20">
        <v>12</v>
      </c>
      <c r="F690" s="21">
        <v>68040.600000000006</v>
      </c>
      <c r="G690" s="21">
        <v>28984.799999999999</v>
      </c>
    </row>
    <row r="691" spans="1:7" ht="10.050000000000001" customHeight="1">
      <c r="A691" s="18" t="s">
        <v>1734</v>
      </c>
      <c r="B691" s="18" t="s">
        <v>433</v>
      </c>
      <c r="C691" s="19">
        <v>2004</v>
      </c>
      <c r="D691" s="18" t="s">
        <v>1707</v>
      </c>
      <c r="E691" s="20">
        <v>1</v>
      </c>
      <c r="F691" s="21">
        <v>63831.199999999997</v>
      </c>
      <c r="G691" s="21">
        <v>33226.800000000003</v>
      </c>
    </row>
    <row r="692" spans="1:7" ht="10.050000000000001" customHeight="1">
      <c r="A692" s="18" t="s">
        <v>1734</v>
      </c>
      <c r="B692" s="18" t="s">
        <v>433</v>
      </c>
      <c r="C692" s="19">
        <v>2004</v>
      </c>
      <c r="D692" s="18" t="s">
        <v>1707</v>
      </c>
      <c r="E692" s="20">
        <v>2</v>
      </c>
      <c r="F692" s="21">
        <v>60664.2</v>
      </c>
      <c r="G692" s="21">
        <v>32490.7</v>
      </c>
    </row>
    <row r="693" spans="1:7" ht="10.050000000000001" customHeight="1">
      <c r="A693" s="18" t="s">
        <v>1734</v>
      </c>
      <c r="B693" s="18" t="s">
        <v>433</v>
      </c>
      <c r="C693" s="19">
        <v>2004</v>
      </c>
      <c r="D693" s="18" t="s">
        <v>1707</v>
      </c>
      <c r="E693" s="20">
        <v>3</v>
      </c>
      <c r="F693" s="21">
        <v>79683.600000000006</v>
      </c>
      <c r="G693" s="21">
        <v>34233.699999999997</v>
      </c>
    </row>
    <row r="694" spans="1:7" ht="10.050000000000001" customHeight="1">
      <c r="A694" s="18" t="s">
        <v>1734</v>
      </c>
      <c r="B694" s="18" t="s">
        <v>433</v>
      </c>
      <c r="C694" s="19">
        <v>2004</v>
      </c>
      <c r="D694" s="18" t="s">
        <v>1707</v>
      </c>
      <c r="E694" s="20">
        <v>4</v>
      </c>
      <c r="F694" s="21">
        <v>80631.7</v>
      </c>
      <c r="G694" s="21">
        <v>33252.699999999997</v>
      </c>
    </row>
    <row r="695" spans="1:7" ht="10.050000000000001" customHeight="1">
      <c r="A695" s="18" t="s">
        <v>1734</v>
      </c>
      <c r="B695" s="18" t="s">
        <v>433</v>
      </c>
      <c r="C695" s="19">
        <v>2004</v>
      </c>
      <c r="D695" s="18" t="s">
        <v>1707</v>
      </c>
      <c r="E695" s="20">
        <v>5</v>
      </c>
      <c r="F695" s="21">
        <v>80277.399999999994</v>
      </c>
      <c r="G695" s="21">
        <v>28417.8</v>
      </c>
    </row>
    <row r="696" spans="1:7" ht="10.050000000000001" customHeight="1">
      <c r="A696" s="18" t="s">
        <v>1734</v>
      </c>
      <c r="B696" s="18" t="s">
        <v>433</v>
      </c>
      <c r="C696" s="19">
        <v>2004</v>
      </c>
      <c r="D696" s="18" t="s">
        <v>1707</v>
      </c>
      <c r="E696" s="20">
        <v>6</v>
      </c>
      <c r="F696" s="21">
        <v>84509.4</v>
      </c>
      <c r="G696" s="21">
        <v>28183.9</v>
      </c>
    </row>
    <row r="697" spans="1:7" ht="10.050000000000001" customHeight="1">
      <c r="A697" s="18" t="s">
        <v>1734</v>
      </c>
      <c r="B697" s="18" t="s">
        <v>433</v>
      </c>
      <c r="C697" s="19">
        <v>2004</v>
      </c>
      <c r="D697" s="18" t="s">
        <v>1710</v>
      </c>
      <c r="E697" s="20">
        <v>7</v>
      </c>
      <c r="F697" s="21">
        <v>75634.5</v>
      </c>
      <c r="G697" s="21">
        <v>20290.099999999999</v>
      </c>
    </row>
    <row r="698" spans="1:7" ht="10.050000000000001" customHeight="1">
      <c r="A698" s="18" t="s">
        <v>1734</v>
      </c>
      <c r="B698" s="18" t="s">
        <v>433</v>
      </c>
      <c r="C698" s="19">
        <v>2004</v>
      </c>
      <c r="D698" s="18" t="s">
        <v>1710</v>
      </c>
      <c r="E698" s="20">
        <v>8</v>
      </c>
      <c r="F698" s="21">
        <v>56824</v>
      </c>
      <c r="G698" s="21">
        <v>18791.900000000001</v>
      </c>
    </row>
    <row r="699" spans="1:7" ht="10.050000000000001" customHeight="1">
      <c r="A699" s="18" t="s">
        <v>1734</v>
      </c>
      <c r="B699" s="18" t="s">
        <v>433</v>
      </c>
      <c r="C699" s="19">
        <v>2004</v>
      </c>
      <c r="D699" s="18" t="s">
        <v>1710</v>
      </c>
      <c r="E699" s="20">
        <v>9</v>
      </c>
      <c r="F699" s="21">
        <v>51609.2</v>
      </c>
      <c r="G699" s="21">
        <v>21138.799999999999</v>
      </c>
    </row>
    <row r="700" spans="1:7" ht="10.050000000000001" customHeight="1">
      <c r="A700" s="18" t="s">
        <v>1734</v>
      </c>
      <c r="B700" s="18" t="s">
        <v>433</v>
      </c>
      <c r="C700" s="19">
        <v>2004</v>
      </c>
      <c r="D700" s="18" t="s">
        <v>1710</v>
      </c>
      <c r="E700" s="20">
        <v>10</v>
      </c>
      <c r="F700" s="21">
        <v>43847.6</v>
      </c>
      <c r="G700" s="21">
        <v>20061.2</v>
      </c>
    </row>
    <row r="701" spans="1:7" ht="10.050000000000001" customHeight="1">
      <c r="A701" s="18" t="s">
        <v>1734</v>
      </c>
      <c r="B701" s="18" t="s">
        <v>433</v>
      </c>
      <c r="C701" s="19">
        <v>2004</v>
      </c>
      <c r="D701" s="18" t="s">
        <v>1710</v>
      </c>
      <c r="E701" s="20">
        <v>11</v>
      </c>
      <c r="F701" s="21">
        <v>51581.1</v>
      </c>
      <c r="G701" s="21">
        <v>19846.099999999999</v>
      </c>
    </row>
    <row r="702" spans="1:7" ht="10.050000000000001" customHeight="1">
      <c r="A702" s="18" t="s">
        <v>1734</v>
      </c>
      <c r="B702" s="18" t="s">
        <v>433</v>
      </c>
      <c r="C702" s="19">
        <v>2004</v>
      </c>
      <c r="D702" s="18" t="s">
        <v>1710</v>
      </c>
      <c r="E702" s="20">
        <v>12</v>
      </c>
      <c r="F702" s="21">
        <v>58329.3</v>
      </c>
      <c r="G702" s="21">
        <v>22046.400000000001</v>
      </c>
    </row>
    <row r="703" spans="1:7" ht="10.050000000000001" customHeight="1">
      <c r="A703" s="18" t="s">
        <v>1734</v>
      </c>
      <c r="B703" s="18" t="s">
        <v>433</v>
      </c>
      <c r="C703" s="19">
        <v>2005</v>
      </c>
      <c r="D703" s="18" t="s">
        <v>1710</v>
      </c>
      <c r="E703" s="20">
        <v>1</v>
      </c>
      <c r="F703" s="21">
        <v>56163.3</v>
      </c>
      <c r="G703" s="21">
        <v>22974.2</v>
      </c>
    </row>
    <row r="704" spans="1:7" ht="10.050000000000001" customHeight="1">
      <c r="A704" s="18" t="s">
        <v>1734</v>
      </c>
      <c r="B704" s="18" t="s">
        <v>433</v>
      </c>
      <c r="C704" s="19">
        <v>2005</v>
      </c>
      <c r="D704" s="18" t="s">
        <v>1710</v>
      </c>
      <c r="E704" s="20">
        <v>2</v>
      </c>
      <c r="F704" s="21">
        <v>57477</v>
      </c>
      <c r="G704" s="21">
        <v>23009</v>
      </c>
    </row>
    <row r="705" spans="1:7" ht="10.050000000000001" customHeight="1">
      <c r="A705" s="18" t="s">
        <v>1734</v>
      </c>
      <c r="B705" s="18" t="s">
        <v>433</v>
      </c>
      <c r="C705" s="19">
        <v>2005</v>
      </c>
      <c r="D705" s="18" t="s">
        <v>1710</v>
      </c>
      <c r="E705" s="20">
        <v>3</v>
      </c>
      <c r="F705" s="21">
        <v>66554.399999999994</v>
      </c>
      <c r="G705" s="21">
        <v>23632.9</v>
      </c>
    </row>
    <row r="706" spans="1:7" ht="10.050000000000001" customHeight="1">
      <c r="A706" s="18" t="s">
        <v>1734</v>
      </c>
      <c r="B706" s="18" t="s">
        <v>433</v>
      </c>
      <c r="C706" s="19">
        <v>2005</v>
      </c>
      <c r="D706" s="18" t="s">
        <v>1710</v>
      </c>
      <c r="E706" s="20">
        <v>4</v>
      </c>
      <c r="F706" s="21">
        <v>63228</v>
      </c>
      <c r="G706" s="21">
        <v>22671.5</v>
      </c>
    </row>
    <row r="707" spans="1:7" ht="10.050000000000001" customHeight="1">
      <c r="A707" s="18" t="s">
        <v>1734</v>
      </c>
      <c r="B707" s="18" t="s">
        <v>433</v>
      </c>
      <c r="C707" s="19">
        <v>2005</v>
      </c>
      <c r="D707" s="18" t="s">
        <v>1710</v>
      </c>
      <c r="E707" s="20">
        <v>5</v>
      </c>
      <c r="F707" s="21">
        <v>65449.2</v>
      </c>
      <c r="G707" s="21">
        <v>22860.400000000001</v>
      </c>
    </row>
    <row r="708" spans="1:7" ht="10.050000000000001" customHeight="1">
      <c r="A708" s="18" t="s">
        <v>1734</v>
      </c>
      <c r="B708" s="18" t="s">
        <v>433</v>
      </c>
      <c r="C708" s="19">
        <v>2005</v>
      </c>
      <c r="D708" s="18" t="s">
        <v>1710</v>
      </c>
      <c r="E708" s="20">
        <v>6</v>
      </c>
      <c r="F708" s="21">
        <v>63282.6</v>
      </c>
      <c r="G708" s="21">
        <v>24906.799999999999</v>
      </c>
    </row>
    <row r="709" spans="1:7" ht="10.050000000000001" customHeight="1">
      <c r="A709" s="18" t="s">
        <v>1734</v>
      </c>
      <c r="B709" s="18" t="s">
        <v>433</v>
      </c>
      <c r="C709" s="19">
        <v>2005</v>
      </c>
      <c r="D709" s="18" t="s">
        <v>1711</v>
      </c>
      <c r="E709" s="20">
        <v>7</v>
      </c>
      <c r="F709" s="21">
        <v>56686.2</v>
      </c>
      <c r="G709" s="21">
        <v>24169.200000000001</v>
      </c>
    </row>
    <row r="710" spans="1:7" ht="10.050000000000001" customHeight="1">
      <c r="A710" s="18" t="s">
        <v>1734</v>
      </c>
      <c r="B710" s="18" t="s">
        <v>433</v>
      </c>
      <c r="C710" s="19">
        <v>2005</v>
      </c>
      <c r="D710" s="18" t="s">
        <v>1711</v>
      </c>
      <c r="E710" s="20">
        <v>8</v>
      </c>
      <c r="F710" s="21">
        <v>51597.9</v>
      </c>
      <c r="G710" s="21">
        <v>20262.8</v>
      </c>
    </row>
    <row r="711" spans="1:7" ht="10.050000000000001" customHeight="1">
      <c r="A711" s="18" t="s">
        <v>1734</v>
      </c>
      <c r="B711" s="18" t="s">
        <v>433</v>
      </c>
      <c r="C711" s="19">
        <v>2005</v>
      </c>
      <c r="D711" s="18" t="s">
        <v>1711</v>
      </c>
      <c r="E711" s="20">
        <v>9</v>
      </c>
      <c r="F711" s="21">
        <v>47637.9</v>
      </c>
      <c r="G711" s="21">
        <v>19748.2</v>
      </c>
    </row>
    <row r="712" spans="1:7" ht="10.050000000000001" customHeight="1">
      <c r="A712" s="18" t="s">
        <v>1734</v>
      </c>
      <c r="B712" s="18" t="s">
        <v>433</v>
      </c>
      <c r="C712" s="19">
        <v>2005</v>
      </c>
      <c r="D712" s="18" t="s">
        <v>1711</v>
      </c>
      <c r="E712" s="20">
        <v>10</v>
      </c>
      <c r="F712" s="21">
        <v>48901.3</v>
      </c>
      <c r="G712" s="21">
        <v>19321.8</v>
      </c>
    </row>
    <row r="713" spans="1:7" ht="10.050000000000001" customHeight="1">
      <c r="A713" s="18" t="s">
        <v>1734</v>
      </c>
      <c r="B713" s="18" t="s">
        <v>433</v>
      </c>
      <c r="C713" s="19">
        <v>2005</v>
      </c>
      <c r="D713" s="18" t="s">
        <v>1711</v>
      </c>
      <c r="E713" s="20">
        <v>11</v>
      </c>
      <c r="F713" s="21">
        <v>47039</v>
      </c>
      <c r="G713" s="21">
        <v>19895.7</v>
      </c>
    </row>
    <row r="714" spans="1:7" ht="10.050000000000001" customHeight="1">
      <c r="A714" s="18" t="s">
        <v>1734</v>
      </c>
      <c r="B714" s="18" t="s">
        <v>433</v>
      </c>
      <c r="C714" s="19">
        <v>2005</v>
      </c>
      <c r="D714" s="18" t="s">
        <v>1711</v>
      </c>
      <c r="E714" s="20">
        <v>12</v>
      </c>
      <c r="F714" s="21">
        <v>48872.7</v>
      </c>
      <c r="G714" s="21">
        <v>22981.8</v>
      </c>
    </row>
    <row r="715" spans="1:7" ht="10.050000000000001" customHeight="1">
      <c r="A715" s="18" t="s">
        <v>1734</v>
      </c>
      <c r="B715" s="18" t="s">
        <v>433</v>
      </c>
      <c r="C715" s="19">
        <v>2006</v>
      </c>
      <c r="D715" s="18" t="s">
        <v>1711</v>
      </c>
      <c r="E715" s="20">
        <v>1</v>
      </c>
      <c r="F715" s="21">
        <v>52423.199999999997</v>
      </c>
      <c r="G715" s="21">
        <v>23168.9</v>
      </c>
    </row>
    <row r="716" spans="1:7" ht="10.050000000000001" customHeight="1">
      <c r="A716" s="18" t="s">
        <v>1734</v>
      </c>
      <c r="B716" s="18" t="s">
        <v>433</v>
      </c>
      <c r="C716" s="19">
        <v>2006</v>
      </c>
      <c r="D716" s="18" t="s">
        <v>1711</v>
      </c>
      <c r="E716" s="20">
        <v>2</v>
      </c>
      <c r="F716" s="21">
        <v>50853.599999999999</v>
      </c>
      <c r="G716" s="21">
        <v>21234.2</v>
      </c>
    </row>
    <row r="717" spans="1:7" ht="10.050000000000001" customHeight="1">
      <c r="A717" s="18" t="s">
        <v>1734</v>
      </c>
      <c r="B717" s="18" t="s">
        <v>433</v>
      </c>
      <c r="C717" s="19">
        <v>2006</v>
      </c>
      <c r="D717" s="18" t="s">
        <v>1711</v>
      </c>
      <c r="E717" s="20">
        <v>3</v>
      </c>
      <c r="F717" s="21">
        <v>57933.3</v>
      </c>
      <c r="G717" s="21">
        <v>21109.5</v>
      </c>
    </row>
    <row r="718" spans="1:7" ht="10.050000000000001" customHeight="1">
      <c r="A718" s="18" t="s">
        <v>1734</v>
      </c>
      <c r="B718" s="18" t="s">
        <v>433</v>
      </c>
      <c r="C718" s="19">
        <v>2006</v>
      </c>
      <c r="D718" s="18" t="s">
        <v>1711</v>
      </c>
      <c r="E718" s="20">
        <v>4</v>
      </c>
      <c r="F718" s="21">
        <v>47026.8</v>
      </c>
      <c r="G718" s="21">
        <v>21146.9</v>
      </c>
    </row>
    <row r="719" spans="1:7" ht="10.050000000000001" customHeight="1">
      <c r="A719" s="18" t="s">
        <v>1734</v>
      </c>
      <c r="B719" s="18" t="s">
        <v>433</v>
      </c>
      <c r="C719" s="19">
        <v>2006</v>
      </c>
      <c r="D719" s="18" t="s">
        <v>1711</v>
      </c>
      <c r="E719" s="20">
        <v>5</v>
      </c>
      <c r="F719" s="21">
        <v>38964.1</v>
      </c>
      <c r="G719" s="21">
        <v>20792.7</v>
      </c>
    </row>
    <row r="720" spans="1:7" ht="10.050000000000001" customHeight="1">
      <c r="A720" s="18" t="s">
        <v>1734</v>
      </c>
      <c r="B720" s="18" t="s">
        <v>433</v>
      </c>
      <c r="C720" s="19">
        <v>2006</v>
      </c>
      <c r="D720" s="18" t="s">
        <v>1711</v>
      </c>
      <c r="E720" s="20">
        <v>6</v>
      </c>
      <c r="F720" s="21">
        <v>32927.199999999997</v>
      </c>
      <c r="G720" s="21">
        <v>21263.1</v>
      </c>
    </row>
    <row r="721" spans="1:7" ht="10.050000000000001" customHeight="1">
      <c r="A721" s="18" t="s">
        <v>1734</v>
      </c>
      <c r="B721" s="18" t="s">
        <v>433</v>
      </c>
      <c r="C721" s="19">
        <v>2006</v>
      </c>
      <c r="D721" s="18" t="s">
        <v>736</v>
      </c>
      <c r="E721" s="20">
        <v>7</v>
      </c>
      <c r="F721" s="21">
        <v>34756.6</v>
      </c>
      <c r="G721" s="21">
        <v>21221.3</v>
      </c>
    </row>
    <row r="722" spans="1:7" ht="10.050000000000001" customHeight="1">
      <c r="A722" s="18" t="s">
        <v>1734</v>
      </c>
      <c r="B722" s="18" t="s">
        <v>433</v>
      </c>
      <c r="C722" s="19">
        <v>2006</v>
      </c>
      <c r="D722" s="18" t="s">
        <v>736</v>
      </c>
      <c r="E722" s="20">
        <v>8</v>
      </c>
      <c r="F722" s="21">
        <v>39932.400000000001</v>
      </c>
      <c r="G722" s="21">
        <v>18254.8</v>
      </c>
    </row>
    <row r="723" spans="1:7" ht="10.050000000000001" customHeight="1">
      <c r="A723" s="18" t="s">
        <v>1734</v>
      </c>
      <c r="B723" s="18" t="s">
        <v>433</v>
      </c>
      <c r="C723" s="19">
        <v>2006</v>
      </c>
      <c r="D723" s="18" t="s">
        <v>736</v>
      </c>
      <c r="E723" s="20">
        <v>9</v>
      </c>
      <c r="F723" s="21">
        <v>32989.5</v>
      </c>
      <c r="G723" s="21">
        <v>18983</v>
      </c>
    </row>
    <row r="724" spans="1:7" ht="10.050000000000001" customHeight="1">
      <c r="A724" s="18" t="s">
        <v>1734</v>
      </c>
      <c r="B724" s="18" t="s">
        <v>433</v>
      </c>
      <c r="C724" s="19">
        <v>2006</v>
      </c>
      <c r="D724" s="18" t="s">
        <v>736</v>
      </c>
      <c r="E724" s="20">
        <v>10</v>
      </c>
      <c r="F724" s="21">
        <v>32082.2</v>
      </c>
      <c r="G724" s="21">
        <v>18655.8</v>
      </c>
    </row>
    <row r="725" spans="1:7" ht="10.050000000000001" customHeight="1">
      <c r="A725" s="18" t="s">
        <v>1734</v>
      </c>
      <c r="B725" s="18" t="s">
        <v>433</v>
      </c>
      <c r="C725" s="19">
        <v>2006</v>
      </c>
      <c r="D725" s="18" t="s">
        <v>736</v>
      </c>
      <c r="E725" s="20">
        <v>11</v>
      </c>
      <c r="F725" s="21">
        <v>33338.300000000003</v>
      </c>
      <c r="G725" s="21">
        <v>17997.8</v>
      </c>
    </row>
    <row r="726" spans="1:7" ht="10.050000000000001" customHeight="1">
      <c r="A726" s="18" t="s">
        <v>1734</v>
      </c>
      <c r="B726" s="18" t="s">
        <v>433</v>
      </c>
      <c r="C726" s="19">
        <v>2006</v>
      </c>
      <c r="D726" s="18" t="s">
        <v>736</v>
      </c>
      <c r="E726" s="20">
        <v>12</v>
      </c>
      <c r="F726" s="21">
        <v>29413.7</v>
      </c>
      <c r="G726" s="21">
        <v>18091.400000000001</v>
      </c>
    </row>
    <row r="727" spans="1:7" ht="10.050000000000001" customHeight="1">
      <c r="A727" s="18" t="s">
        <v>1734</v>
      </c>
      <c r="B727" s="18" t="s">
        <v>433</v>
      </c>
      <c r="C727" s="19">
        <v>2007</v>
      </c>
      <c r="D727" s="18" t="s">
        <v>736</v>
      </c>
      <c r="E727" s="20">
        <v>1</v>
      </c>
      <c r="F727" s="21">
        <v>28125</v>
      </c>
      <c r="G727" s="21">
        <v>17904.2</v>
      </c>
    </row>
    <row r="728" spans="1:7" ht="10.050000000000001" customHeight="1">
      <c r="A728" s="18" t="s">
        <v>1734</v>
      </c>
      <c r="B728" s="18" t="s">
        <v>433</v>
      </c>
      <c r="C728" s="19">
        <v>2007</v>
      </c>
      <c r="D728" s="18" t="s">
        <v>736</v>
      </c>
      <c r="E728" s="20">
        <v>2</v>
      </c>
      <c r="F728" s="21">
        <v>26998.400000000001</v>
      </c>
      <c r="G728" s="21">
        <v>20274.400000000001</v>
      </c>
    </row>
    <row r="729" spans="1:7" ht="10.050000000000001" customHeight="1">
      <c r="A729" s="18" t="s">
        <v>1734</v>
      </c>
      <c r="B729" s="18" t="s">
        <v>433</v>
      </c>
      <c r="C729" s="19">
        <v>2007</v>
      </c>
      <c r="D729" s="18" t="s">
        <v>736</v>
      </c>
      <c r="E729" s="20">
        <v>3</v>
      </c>
      <c r="F729" s="21">
        <v>32050.400000000001</v>
      </c>
      <c r="G729" s="21">
        <v>17883.400000000001</v>
      </c>
    </row>
    <row r="730" spans="1:7" ht="10.050000000000001" customHeight="1">
      <c r="A730" s="18" t="s">
        <v>1734</v>
      </c>
      <c r="B730" s="18" t="s">
        <v>433</v>
      </c>
      <c r="C730" s="19">
        <v>2007</v>
      </c>
      <c r="D730" s="18" t="s">
        <v>736</v>
      </c>
      <c r="E730" s="20">
        <v>4</v>
      </c>
      <c r="F730" s="21">
        <v>18674.5</v>
      </c>
      <c r="G730" s="21">
        <v>14522.1</v>
      </c>
    </row>
    <row r="731" spans="1:7" ht="10.050000000000001" customHeight="1">
      <c r="A731" s="18" t="s">
        <v>1734</v>
      </c>
      <c r="B731" s="18" t="s">
        <v>433</v>
      </c>
      <c r="C731" s="19">
        <v>2007</v>
      </c>
      <c r="D731" s="18" t="s">
        <v>736</v>
      </c>
      <c r="E731" s="20">
        <v>5</v>
      </c>
      <c r="F731" s="21">
        <v>15164.6</v>
      </c>
      <c r="G731" s="21">
        <v>10692.8</v>
      </c>
    </row>
    <row r="732" spans="1:7" ht="10.050000000000001" customHeight="1">
      <c r="A732" s="18" t="s">
        <v>1734</v>
      </c>
      <c r="B732" s="18" t="s">
        <v>433</v>
      </c>
      <c r="C732" s="19">
        <v>2007</v>
      </c>
      <c r="D732" s="18" t="s">
        <v>736</v>
      </c>
      <c r="E732" s="20">
        <v>6</v>
      </c>
      <c r="F732" s="21">
        <v>12340.2</v>
      </c>
      <c r="G732" s="21">
        <v>9811.2999999999993</v>
      </c>
    </row>
    <row r="733" spans="1:7" ht="10.050000000000001" customHeight="1">
      <c r="A733" s="18" t="s">
        <v>1734</v>
      </c>
      <c r="B733" s="18" t="s">
        <v>433</v>
      </c>
      <c r="C733" s="19">
        <v>2007</v>
      </c>
      <c r="D733" s="18" t="s">
        <v>737</v>
      </c>
      <c r="E733" s="20">
        <v>7</v>
      </c>
      <c r="F733" s="21">
        <v>13032.2</v>
      </c>
      <c r="G733" s="21">
        <v>7120.8</v>
      </c>
    </row>
    <row r="734" spans="1:7" ht="10.050000000000001" customHeight="1">
      <c r="A734" s="18" t="s">
        <v>1734</v>
      </c>
      <c r="B734" s="18" t="s">
        <v>433</v>
      </c>
      <c r="C734" s="19">
        <v>2007</v>
      </c>
      <c r="D734" s="18" t="s">
        <v>737</v>
      </c>
      <c r="E734" s="20">
        <v>8</v>
      </c>
      <c r="F734" s="21">
        <v>9716.1</v>
      </c>
      <c r="G734" s="21">
        <v>7604.1</v>
      </c>
    </row>
    <row r="735" spans="1:7" ht="10.050000000000001" customHeight="1">
      <c r="A735" s="18" t="s">
        <v>1734</v>
      </c>
      <c r="B735" s="18" t="s">
        <v>433</v>
      </c>
      <c r="C735" s="19">
        <v>2007</v>
      </c>
      <c r="D735" s="18" t="s">
        <v>737</v>
      </c>
      <c r="E735" s="20">
        <v>9</v>
      </c>
      <c r="F735" s="21">
        <v>7771.7</v>
      </c>
      <c r="G735" s="21">
        <v>7853.5</v>
      </c>
    </row>
    <row r="736" spans="1:7" ht="10.050000000000001" customHeight="1">
      <c r="A736" s="18" t="s">
        <v>1734</v>
      </c>
      <c r="B736" s="18" t="s">
        <v>433</v>
      </c>
      <c r="C736" s="19">
        <v>2007</v>
      </c>
      <c r="D736" s="18" t="s">
        <v>737</v>
      </c>
      <c r="E736" s="20">
        <v>10</v>
      </c>
      <c r="F736" s="21">
        <v>8723</v>
      </c>
      <c r="G736" s="21">
        <v>6749.3</v>
      </c>
    </row>
    <row r="737" spans="1:7" ht="10.050000000000001" customHeight="1">
      <c r="A737" s="18" t="s">
        <v>1734</v>
      </c>
      <c r="B737" s="18" t="s">
        <v>433</v>
      </c>
      <c r="C737" s="19">
        <v>2007</v>
      </c>
      <c r="D737" s="18" t="s">
        <v>737</v>
      </c>
      <c r="E737" s="20">
        <v>11</v>
      </c>
      <c r="F737" s="21">
        <v>10434.200000000001</v>
      </c>
      <c r="G737" s="21">
        <v>6604.7</v>
      </c>
    </row>
    <row r="738" spans="1:7" ht="10.050000000000001" customHeight="1">
      <c r="A738" s="18" t="s">
        <v>1734</v>
      </c>
      <c r="B738" s="18" t="s">
        <v>433</v>
      </c>
      <c r="C738" s="19">
        <v>2007</v>
      </c>
      <c r="D738" s="18" t="s">
        <v>737</v>
      </c>
      <c r="E738" s="20">
        <v>12</v>
      </c>
      <c r="F738" s="21">
        <v>12966.8</v>
      </c>
      <c r="G738" s="21">
        <v>5841.5</v>
      </c>
    </row>
    <row r="739" spans="1:7" ht="10.050000000000001" customHeight="1">
      <c r="A739" s="18" t="s">
        <v>1734</v>
      </c>
      <c r="B739" s="18" t="s">
        <v>433</v>
      </c>
      <c r="C739" s="19">
        <v>2008</v>
      </c>
      <c r="D739" s="18" t="s">
        <v>737</v>
      </c>
      <c r="E739" s="20">
        <v>1</v>
      </c>
      <c r="F739" s="21">
        <v>12319.9</v>
      </c>
      <c r="G739" s="21">
        <v>6109.8</v>
      </c>
    </row>
    <row r="740" spans="1:7" ht="10.050000000000001" customHeight="1">
      <c r="A740" s="18" t="s">
        <v>1734</v>
      </c>
      <c r="B740" s="18" t="s">
        <v>433</v>
      </c>
      <c r="C740" s="19">
        <v>2008</v>
      </c>
      <c r="D740" s="18" t="s">
        <v>737</v>
      </c>
      <c r="E740" s="20">
        <v>2</v>
      </c>
      <c r="F740" s="21">
        <v>9150.4</v>
      </c>
      <c r="G740" s="21">
        <v>6091.9</v>
      </c>
    </row>
    <row r="741" spans="1:7" ht="10.050000000000001" customHeight="1">
      <c r="A741" s="18" t="s">
        <v>1734</v>
      </c>
      <c r="B741" s="18" t="s">
        <v>433</v>
      </c>
      <c r="C741" s="19">
        <v>2008</v>
      </c>
      <c r="D741" s="18" t="s">
        <v>737</v>
      </c>
      <c r="E741" s="20">
        <v>3</v>
      </c>
      <c r="F741" s="21">
        <v>7531.8</v>
      </c>
      <c r="G741" s="21">
        <v>5840.2</v>
      </c>
    </row>
    <row r="742" spans="1:7" ht="10.050000000000001" customHeight="1">
      <c r="A742" s="18" t="s">
        <v>1734</v>
      </c>
      <c r="B742" s="18" t="s">
        <v>433</v>
      </c>
      <c r="C742" s="19">
        <v>2008</v>
      </c>
      <c r="D742" s="18" t="s">
        <v>737</v>
      </c>
      <c r="E742" s="20">
        <v>4</v>
      </c>
      <c r="F742" s="21">
        <v>6394.2</v>
      </c>
      <c r="G742" s="21">
        <v>4609.5</v>
      </c>
    </row>
    <row r="743" spans="1:7" ht="10.050000000000001" customHeight="1">
      <c r="A743" s="18" t="s">
        <v>1734</v>
      </c>
      <c r="B743" s="18" t="s">
        <v>433</v>
      </c>
      <c r="C743" s="19">
        <v>2008</v>
      </c>
      <c r="D743" s="18" t="s">
        <v>737</v>
      </c>
      <c r="E743" s="20">
        <v>5</v>
      </c>
      <c r="F743" s="21">
        <v>6816.1</v>
      </c>
      <c r="G743" s="21">
        <v>4604.2</v>
      </c>
    </row>
    <row r="744" spans="1:7" ht="10.050000000000001" customHeight="1">
      <c r="A744" s="18" t="s">
        <v>1734</v>
      </c>
      <c r="B744" s="18" t="s">
        <v>433</v>
      </c>
      <c r="C744" s="19">
        <v>2008</v>
      </c>
      <c r="D744" s="18" t="s">
        <v>737</v>
      </c>
      <c r="E744" s="20">
        <v>6</v>
      </c>
      <c r="F744" s="21">
        <v>7622.4</v>
      </c>
      <c r="G744" s="21">
        <v>5664.1</v>
      </c>
    </row>
    <row r="745" spans="1:7" ht="10.050000000000001" customHeight="1">
      <c r="A745" s="18" t="s">
        <v>1734</v>
      </c>
      <c r="B745" s="18" t="s">
        <v>433</v>
      </c>
      <c r="C745" s="19">
        <v>2008</v>
      </c>
      <c r="D745" s="18" t="s">
        <v>1712</v>
      </c>
      <c r="E745" s="20">
        <v>7</v>
      </c>
      <c r="F745" s="21">
        <v>9842.6</v>
      </c>
      <c r="G745" s="21">
        <v>5413.4</v>
      </c>
    </row>
    <row r="746" spans="1:7" ht="10.050000000000001" customHeight="1">
      <c r="A746" s="18" t="s">
        <v>1734</v>
      </c>
      <c r="B746" s="18" t="s">
        <v>433</v>
      </c>
      <c r="C746" s="19">
        <v>2008</v>
      </c>
      <c r="D746" s="18" t="s">
        <v>1712</v>
      </c>
      <c r="E746" s="20">
        <v>8</v>
      </c>
      <c r="F746" s="21">
        <v>6602.9</v>
      </c>
      <c r="G746" s="21">
        <v>4364</v>
      </c>
    </row>
    <row r="747" spans="1:7" ht="10.050000000000001" customHeight="1">
      <c r="A747" s="18" t="s">
        <v>1734</v>
      </c>
      <c r="B747" s="18" t="s">
        <v>433</v>
      </c>
      <c r="C747" s="19">
        <v>2008</v>
      </c>
      <c r="D747" s="18" t="s">
        <v>1712</v>
      </c>
      <c r="E747" s="20">
        <v>9</v>
      </c>
      <c r="F747" s="21">
        <v>5409.6</v>
      </c>
      <c r="G747" s="21">
        <v>3815.3</v>
      </c>
    </row>
    <row r="748" spans="1:7" ht="10.050000000000001" customHeight="1">
      <c r="A748" s="18" t="s">
        <v>1734</v>
      </c>
      <c r="B748" s="18" t="s">
        <v>433</v>
      </c>
      <c r="C748" s="19">
        <v>2008</v>
      </c>
      <c r="D748" s="18" t="s">
        <v>1712</v>
      </c>
      <c r="E748" s="20">
        <v>10</v>
      </c>
      <c r="F748" s="21">
        <v>4982.3999999999996</v>
      </c>
      <c r="G748" s="21">
        <v>3508.6</v>
      </c>
    </row>
    <row r="749" spans="1:7" ht="10.050000000000001" customHeight="1">
      <c r="A749" s="18" t="s">
        <v>1734</v>
      </c>
      <c r="B749" s="18" t="s">
        <v>433</v>
      </c>
      <c r="C749" s="19">
        <v>2008</v>
      </c>
      <c r="D749" s="18" t="s">
        <v>1712</v>
      </c>
      <c r="E749" s="20">
        <v>11</v>
      </c>
      <c r="F749" s="21">
        <v>5933.2</v>
      </c>
      <c r="G749" s="21">
        <v>3232.5</v>
      </c>
    </row>
    <row r="750" spans="1:7" ht="10.050000000000001" customHeight="1">
      <c r="A750" s="18" t="s">
        <v>1734</v>
      </c>
      <c r="B750" s="18" t="s">
        <v>433</v>
      </c>
      <c r="C750" s="19">
        <v>2008</v>
      </c>
      <c r="D750" s="18" t="s">
        <v>1712</v>
      </c>
      <c r="E750" s="20">
        <v>12</v>
      </c>
      <c r="F750" s="21">
        <v>6715.4</v>
      </c>
      <c r="G750" s="21">
        <v>3240.6</v>
      </c>
    </row>
    <row r="751" spans="1:7" ht="10.050000000000001" customHeight="1">
      <c r="A751" s="18" t="s">
        <v>1734</v>
      </c>
      <c r="B751" s="18" t="s">
        <v>433</v>
      </c>
      <c r="C751" s="19">
        <v>2009</v>
      </c>
      <c r="D751" s="18" t="s">
        <v>1712</v>
      </c>
      <c r="E751" s="20">
        <v>1</v>
      </c>
      <c r="F751" s="21">
        <v>4235</v>
      </c>
      <c r="G751" s="21">
        <v>2946.8</v>
      </c>
    </row>
    <row r="752" spans="1:7" ht="10.050000000000001" customHeight="1">
      <c r="A752" s="18" t="s">
        <v>1734</v>
      </c>
      <c r="B752" s="18" t="s">
        <v>433</v>
      </c>
      <c r="C752" s="19">
        <v>2009</v>
      </c>
      <c r="D752" s="18" t="s">
        <v>1712</v>
      </c>
      <c r="E752" s="20">
        <v>2</v>
      </c>
      <c r="F752" s="21">
        <v>6204</v>
      </c>
      <c r="G752" s="21">
        <v>2841.3</v>
      </c>
    </row>
    <row r="753" spans="1:7" ht="10.050000000000001" customHeight="1">
      <c r="A753" s="18" t="s">
        <v>1734</v>
      </c>
      <c r="B753" s="18" t="s">
        <v>433</v>
      </c>
      <c r="C753" s="19">
        <v>2009</v>
      </c>
      <c r="D753" s="18" t="s">
        <v>1712</v>
      </c>
      <c r="E753" s="20">
        <v>3</v>
      </c>
      <c r="F753" s="21">
        <v>5872.7</v>
      </c>
      <c r="G753" s="21">
        <v>3066.2</v>
      </c>
    </row>
    <row r="754" spans="1:7" ht="10.050000000000001" customHeight="1">
      <c r="A754" s="18" t="s">
        <v>1734</v>
      </c>
      <c r="B754" s="18" t="s">
        <v>433</v>
      </c>
      <c r="C754" s="19">
        <v>2009</v>
      </c>
      <c r="D754" s="18" t="s">
        <v>1712</v>
      </c>
      <c r="E754" s="20">
        <v>4</v>
      </c>
      <c r="F754" s="21">
        <v>5999.6</v>
      </c>
      <c r="G754" s="21">
        <v>2844.1</v>
      </c>
    </row>
    <row r="755" spans="1:7" ht="10.050000000000001" customHeight="1">
      <c r="A755" s="18" t="s">
        <v>1734</v>
      </c>
      <c r="B755" s="18" t="s">
        <v>433</v>
      </c>
      <c r="C755" s="19">
        <v>2009</v>
      </c>
      <c r="D755" s="18" t="s">
        <v>1712</v>
      </c>
      <c r="E755" s="20">
        <v>5</v>
      </c>
      <c r="F755" s="21">
        <v>6210.8</v>
      </c>
      <c r="G755" s="21">
        <v>2837.8</v>
      </c>
    </row>
    <row r="756" spans="1:7" ht="10.050000000000001" customHeight="1">
      <c r="A756" s="18" t="s">
        <v>1734</v>
      </c>
      <c r="B756" s="18" t="s">
        <v>433</v>
      </c>
      <c r="C756" s="19">
        <v>2009</v>
      </c>
      <c r="D756" s="18" t="s">
        <v>1712</v>
      </c>
      <c r="E756" s="20">
        <v>6</v>
      </c>
      <c r="F756" s="21">
        <v>6768.3</v>
      </c>
      <c r="G756" s="21">
        <v>2949.6</v>
      </c>
    </row>
    <row r="757" spans="1:7" ht="10.050000000000001" customHeight="1">
      <c r="A757" s="18" t="s">
        <v>1734</v>
      </c>
      <c r="B757" s="18" t="s">
        <v>433</v>
      </c>
      <c r="C757" s="19">
        <v>2009</v>
      </c>
      <c r="D757" s="18" t="s">
        <v>822</v>
      </c>
      <c r="E757" s="20">
        <v>7</v>
      </c>
      <c r="F757" s="21">
        <v>7204.9</v>
      </c>
      <c r="G757" s="21">
        <v>3654.9</v>
      </c>
    </row>
    <row r="758" spans="1:7" ht="10.050000000000001" customHeight="1">
      <c r="A758" s="18" t="s">
        <v>1734</v>
      </c>
      <c r="B758" s="18" t="s">
        <v>433</v>
      </c>
      <c r="C758" s="19">
        <v>2009</v>
      </c>
      <c r="D758" s="18" t="s">
        <v>822</v>
      </c>
      <c r="E758" s="20">
        <v>8</v>
      </c>
      <c r="F758" s="21">
        <v>10626.2</v>
      </c>
      <c r="G758" s="21">
        <v>4598.1000000000004</v>
      </c>
    </row>
    <row r="759" spans="1:7" ht="10.050000000000001" customHeight="1">
      <c r="A759" s="18" t="s">
        <v>1734</v>
      </c>
      <c r="B759" s="18" t="s">
        <v>433</v>
      </c>
      <c r="C759" s="19">
        <v>2009</v>
      </c>
      <c r="D759" s="18" t="s">
        <v>822</v>
      </c>
      <c r="E759" s="20">
        <v>9</v>
      </c>
      <c r="F759" s="21">
        <v>13445.4</v>
      </c>
      <c r="G759" s="21">
        <v>3608.5</v>
      </c>
    </row>
    <row r="760" spans="1:7" ht="10.050000000000001" customHeight="1">
      <c r="A760" s="18" t="s">
        <v>1734</v>
      </c>
      <c r="B760" s="18" t="s">
        <v>433</v>
      </c>
      <c r="C760" s="19">
        <v>2009</v>
      </c>
      <c r="D760" s="18" t="s">
        <v>822</v>
      </c>
      <c r="E760" s="20">
        <v>10</v>
      </c>
      <c r="F760" s="21">
        <v>10720.3</v>
      </c>
      <c r="G760" s="21">
        <v>3442.7</v>
      </c>
    </row>
    <row r="761" spans="1:7" ht="10.050000000000001" customHeight="1">
      <c r="A761" s="18" t="s">
        <v>1734</v>
      </c>
      <c r="B761" s="18" t="s">
        <v>433</v>
      </c>
      <c r="C761" s="19">
        <v>2009</v>
      </c>
      <c r="D761" s="18" t="s">
        <v>822</v>
      </c>
      <c r="E761" s="20">
        <v>11</v>
      </c>
      <c r="F761" s="21">
        <v>8301.2000000000007</v>
      </c>
      <c r="G761" s="21">
        <v>3722.7</v>
      </c>
    </row>
    <row r="762" spans="1:7" ht="10.050000000000001" customHeight="1">
      <c r="A762" s="18" t="s">
        <v>1734</v>
      </c>
      <c r="B762" s="18" t="s">
        <v>433</v>
      </c>
      <c r="C762" s="19">
        <v>2009</v>
      </c>
      <c r="D762" s="18" t="s">
        <v>822</v>
      </c>
      <c r="E762" s="20">
        <v>12</v>
      </c>
      <c r="F762" s="21">
        <v>7689.3</v>
      </c>
      <c r="G762" s="21">
        <v>3560.7</v>
      </c>
    </row>
    <row r="763" spans="1:7" ht="10.050000000000001" customHeight="1">
      <c r="A763" s="18" t="s">
        <v>1734</v>
      </c>
      <c r="B763" s="18" t="s">
        <v>433</v>
      </c>
      <c r="C763" s="19">
        <v>2010</v>
      </c>
      <c r="D763" s="18" t="s">
        <v>822</v>
      </c>
      <c r="E763" s="20">
        <v>1</v>
      </c>
      <c r="F763" s="21">
        <v>7925</v>
      </c>
      <c r="G763" s="21">
        <v>2779.3</v>
      </c>
    </row>
    <row r="764" spans="1:7" ht="10.050000000000001" customHeight="1">
      <c r="A764" s="18" t="s">
        <v>1734</v>
      </c>
      <c r="B764" s="18" t="s">
        <v>433</v>
      </c>
      <c r="C764" s="19">
        <v>2010</v>
      </c>
      <c r="D764" s="18" t="s">
        <v>822</v>
      </c>
      <c r="E764" s="20">
        <v>2</v>
      </c>
      <c r="F764" s="21">
        <v>7585.3</v>
      </c>
      <c r="G764" s="21">
        <v>3890</v>
      </c>
    </row>
    <row r="765" spans="1:7" ht="10.050000000000001" customHeight="1">
      <c r="A765" s="18" t="s">
        <v>1734</v>
      </c>
      <c r="B765" s="18" t="s">
        <v>433</v>
      </c>
      <c r="C765" s="19">
        <v>2010</v>
      </c>
      <c r="D765" s="18" t="s">
        <v>822</v>
      </c>
      <c r="E765" s="20">
        <v>3</v>
      </c>
      <c r="F765" s="21">
        <v>10757</v>
      </c>
      <c r="G765" s="21">
        <v>4672.3</v>
      </c>
    </row>
    <row r="766" spans="1:7" ht="10.050000000000001" customHeight="1">
      <c r="A766" s="18" t="s">
        <v>1734</v>
      </c>
      <c r="B766" s="18" t="s">
        <v>433</v>
      </c>
      <c r="C766" s="19">
        <v>2010</v>
      </c>
      <c r="D766" s="18" t="s">
        <v>822</v>
      </c>
      <c r="E766" s="20">
        <v>4</v>
      </c>
      <c r="F766" s="21">
        <v>8198.7999999999993</v>
      </c>
      <c r="G766" s="21">
        <v>4119.5</v>
      </c>
    </row>
    <row r="767" spans="1:7" ht="10.050000000000001" customHeight="1">
      <c r="A767" s="18" t="s">
        <v>1734</v>
      </c>
      <c r="B767" s="18" t="s">
        <v>433</v>
      </c>
      <c r="C767" s="19">
        <v>2010</v>
      </c>
      <c r="D767" s="18" t="s">
        <v>822</v>
      </c>
      <c r="E767" s="20">
        <v>5</v>
      </c>
      <c r="F767" s="21">
        <v>6968</v>
      </c>
      <c r="G767" s="21">
        <v>3462</v>
      </c>
    </row>
    <row r="768" spans="1:7" ht="10.050000000000001" customHeight="1">
      <c r="A768" s="18" t="s">
        <v>1734</v>
      </c>
      <c r="B768" s="18" t="s">
        <v>433</v>
      </c>
      <c r="C768" s="19">
        <v>2010</v>
      </c>
      <c r="D768" s="18" t="s">
        <v>822</v>
      </c>
      <c r="E768" s="20">
        <v>6</v>
      </c>
      <c r="F768" s="21">
        <v>4047.8</v>
      </c>
      <c r="G768" s="21">
        <v>2826.9</v>
      </c>
    </row>
    <row r="769" spans="1:7" ht="10.050000000000001" customHeight="1">
      <c r="A769" s="18" t="s">
        <v>1734</v>
      </c>
      <c r="B769" s="18" t="s">
        <v>433</v>
      </c>
      <c r="C769" s="19">
        <v>2010</v>
      </c>
      <c r="D769" s="18" t="s">
        <v>823</v>
      </c>
      <c r="E769" s="20">
        <v>7</v>
      </c>
      <c r="F769" s="21">
        <v>7588.5</v>
      </c>
      <c r="G769" s="21">
        <v>5734.6</v>
      </c>
    </row>
    <row r="770" spans="1:7" ht="10.050000000000001" customHeight="1">
      <c r="A770" s="18" t="s">
        <v>1734</v>
      </c>
      <c r="B770" s="18" t="s">
        <v>433</v>
      </c>
      <c r="C770" s="19">
        <v>2010</v>
      </c>
      <c r="D770" s="18" t="s">
        <v>823</v>
      </c>
      <c r="E770" s="20">
        <v>8</v>
      </c>
      <c r="F770" s="21">
        <v>24516.958999999999</v>
      </c>
      <c r="G770" s="21">
        <v>7818.6409999999996</v>
      </c>
    </row>
    <row r="771" spans="1:7" ht="10.050000000000001" customHeight="1">
      <c r="A771" s="18" t="s">
        <v>1734</v>
      </c>
      <c r="B771" s="18" t="s">
        <v>433</v>
      </c>
      <c r="C771" s="19">
        <v>2010</v>
      </c>
      <c r="D771" s="18" t="s">
        <v>823</v>
      </c>
      <c r="E771" s="20">
        <v>9</v>
      </c>
      <c r="F771" s="21">
        <v>34909.760999999999</v>
      </c>
      <c r="G771" s="21">
        <v>8656.5319999999992</v>
      </c>
    </row>
    <row r="772" spans="1:7" ht="10.050000000000001" customHeight="1">
      <c r="A772" s="18" t="s">
        <v>1734</v>
      </c>
      <c r="B772" s="18" t="s">
        <v>433</v>
      </c>
      <c r="C772" s="19">
        <v>2010</v>
      </c>
      <c r="D772" s="18" t="s">
        <v>823</v>
      </c>
      <c r="E772" s="20">
        <v>10</v>
      </c>
      <c r="F772" s="21">
        <v>33993.695</v>
      </c>
      <c r="G772" s="21">
        <v>9638.9869999999992</v>
      </c>
    </row>
    <row r="773" spans="1:7" ht="10.050000000000001" customHeight="1">
      <c r="A773" s="18" t="s">
        <v>1734</v>
      </c>
      <c r="B773" s="18" t="s">
        <v>433</v>
      </c>
      <c r="C773" s="19">
        <v>2010</v>
      </c>
      <c r="D773" s="18" t="s">
        <v>823</v>
      </c>
      <c r="E773" s="20">
        <v>11</v>
      </c>
      <c r="F773" s="21">
        <v>32476.411</v>
      </c>
      <c r="G773" s="21">
        <v>9239.6859999999997</v>
      </c>
    </row>
    <row r="774" spans="1:7" ht="10.050000000000001" customHeight="1">
      <c r="A774" s="18" t="s">
        <v>1734</v>
      </c>
      <c r="B774" s="18" t="s">
        <v>433</v>
      </c>
      <c r="C774" s="19">
        <v>2010</v>
      </c>
      <c r="D774" s="18" t="s">
        <v>823</v>
      </c>
      <c r="E774" s="20">
        <v>12</v>
      </c>
      <c r="F774" s="21">
        <v>31795.06</v>
      </c>
      <c r="G774" s="21">
        <v>9655.3810000000103</v>
      </c>
    </row>
    <row r="775" spans="1:7" ht="10.050000000000001" customHeight="1">
      <c r="A775" s="18" t="s">
        <v>1734</v>
      </c>
      <c r="B775" s="18" t="s">
        <v>433</v>
      </c>
      <c r="C775" s="19">
        <v>2011</v>
      </c>
      <c r="D775" s="18" t="s">
        <v>823</v>
      </c>
      <c r="E775" s="20">
        <v>1</v>
      </c>
      <c r="F775" s="21">
        <v>24749.071</v>
      </c>
      <c r="G775" s="21">
        <v>10392.39</v>
      </c>
    </row>
    <row r="776" spans="1:7" ht="10.050000000000001" customHeight="1">
      <c r="A776" s="18" t="s">
        <v>1734</v>
      </c>
      <c r="B776" s="18" t="s">
        <v>433</v>
      </c>
      <c r="C776" s="19">
        <v>2011</v>
      </c>
      <c r="D776" s="18" t="s">
        <v>823</v>
      </c>
      <c r="E776" s="20">
        <v>2</v>
      </c>
      <c r="F776" s="21">
        <v>18254.584999999999</v>
      </c>
      <c r="G776" s="21">
        <v>10322.477000000001</v>
      </c>
    </row>
    <row r="777" spans="1:7" ht="10.050000000000001" customHeight="1">
      <c r="A777" s="18" t="s">
        <v>1734</v>
      </c>
      <c r="B777" s="18" t="s">
        <v>433</v>
      </c>
      <c r="C777" s="19">
        <v>2011</v>
      </c>
      <c r="D777" s="18" t="s">
        <v>823</v>
      </c>
      <c r="E777" s="20">
        <v>3</v>
      </c>
      <c r="F777" s="21">
        <v>17540.462</v>
      </c>
      <c r="G777" s="21">
        <v>9530.4950000000008</v>
      </c>
    </row>
    <row r="778" spans="1:7" ht="10.050000000000001" customHeight="1">
      <c r="A778" s="18" t="s">
        <v>1734</v>
      </c>
      <c r="B778" s="18" t="s">
        <v>433</v>
      </c>
      <c r="C778" s="19">
        <v>2011</v>
      </c>
      <c r="D778" s="18" t="s">
        <v>823</v>
      </c>
      <c r="E778" s="20">
        <v>4</v>
      </c>
      <c r="F778" s="21">
        <v>18301.602999999999</v>
      </c>
      <c r="G778" s="21">
        <v>5155.6970000000001</v>
      </c>
    </row>
    <row r="779" spans="1:7" ht="10.050000000000001" customHeight="1">
      <c r="A779" s="18" t="s">
        <v>1734</v>
      </c>
      <c r="B779" s="18" t="s">
        <v>433</v>
      </c>
      <c r="C779" s="19">
        <v>2011</v>
      </c>
      <c r="D779" s="18" t="s">
        <v>823</v>
      </c>
      <c r="E779" s="20">
        <v>5</v>
      </c>
      <c r="F779" s="21">
        <v>18901.21</v>
      </c>
      <c r="G779" s="21">
        <v>5793.6369999999997</v>
      </c>
    </row>
    <row r="780" spans="1:7" ht="10.050000000000001" customHeight="1">
      <c r="A780" s="18" t="s">
        <v>1734</v>
      </c>
      <c r="B780" s="18" t="s">
        <v>433</v>
      </c>
      <c r="C780" s="19">
        <v>2011</v>
      </c>
      <c r="D780" s="18" t="s">
        <v>823</v>
      </c>
      <c r="E780" s="20">
        <v>6</v>
      </c>
      <c r="F780" s="21">
        <v>13284.489</v>
      </c>
      <c r="G780" s="21">
        <v>6075.348</v>
      </c>
    </row>
    <row r="781" spans="1:7" ht="10.050000000000001" customHeight="1">
      <c r="A781" s="18" t="s">
        <v>1734</v>
      </c>
      <c r="B781" s="18" t="s">
        <v>433</v>
      </c>
      <c r="C781" s="19">
        <v>2011</v>
      </c>
      <c r="D781" s="18" t="s">
        <v>1713</v>
      </c>
      <c r="E781" s="20">
        <v>7</v>
      </c>
      <c r="F781" s="21">
        <v>11490.361000000001</v>
      </c>
      <c r="G781" s="21">
        <v>4531.2479999999996</v>
      </c>
    </row>
    <row r="782" spans="1:7" ht="10.050000000000001" customHeight="1">
      <c r="A782" s="18" t="s">
        <v>1734</v>
      </c>
      <c r="B782" s="18" t="s">
        <v>433</v>
      </c>
      <c r="C782" s="19">
        <v>2011</v>
      </c>
      <c r="D782" s="18" t="s">
        <v>1713</v>
      </c>
      <c r="E782" s="20">
        <v>8</v>
      </c>
      <c r="F782" s="21">
        <v>8705.3169999999991</v>
      </c>
      <c r="G782" s="21">
        <v>4274.7910000000002</v>
      </c>
    </row>
    <row r="783" spans="1:7" ht="10.050000000000001" customHeight="1">
      <c r="A783" s="18" t="s">
        <v>1734</v>
      </c>
      <c r="B783" s="18" t="s">
        <v>433</v>
      </c>
      <c r="C783" s="19">
        <v>2011</v>
      </c>
      <c r="D783" s="18" t="s">
        <v>1713</v>
      </c>
      <c r="E783" s="20">
        <v>9</v>
      </c>
      <c r="F783" s="21">
        <v>6441.4740000000002</v>
      </c>
      <c r="G783" s="21">
        <v>3590.0650000000001</v>
      </c>
    </row>
    <row r="784" spans="1:7" ht="10.050000000000001" customHeight="1">
      <c r="A784" s="18" t="s">
        <v>1734</v>
      </c>
      <c r="B784" s="18" t="s">
        <v>433</v>
      </c>
      <c r="C784" s="19">
        <v>2011</v>
      </c>
      <c r="D784" s="18" t="s">
        <v>1713</v>
      </c>
      <c r="E784" s="20">
        <v>10</v>
      </c>
      <c r="F784" s="21">
        <v>4355.99</v>
      </c>
      <c r="G784" s="21">
        <v>2964.915</v>
      </c>
    </row>
    <row r="785" spans="1:7" ht="10.050000000000001" customHeight="1">
      <c r="A785" s="18" t="s">
        <v>1734</v>
      </c>
      <c r="B785" s="18" t="s">
        <v>433</v>
      </c>
      <c r="C785" s="19">
        <v>2011</v>
      </c>
      <c r="D785" s="18" t="s">
        <v>1713</v>
      </c>
      <c r="E785" s="20">
        <v>11</v>
      </c>
      <c r="F785" s="21">
        <v>3326.9920000000002</v>
      </c>
      <c r="G785" s="21">
        <v>2559.643</v>
      </c>
    </row>
    <row r="786" spans="1:7" ht="10.050000000000001" customHeight="1">
      <c r="A786" s="18" t="s">
        <v>1734</v>
      </c>
      <c r="B786" s="18" t="s">
        <v>433</v>
      </c>
      <c r="C786" s="19">
        <v>2011</v>
      </c>
      <c r="D786" s="18" t="s">
        <v>1713</v>
      </c>
      <c r="E786" s="20">
        <v>12</v>
      </c>
      <c r="F786" s="21">
        <v>2693.6120000000001</v>
      </c>
      <c r="G786" s="21">
        <v>2386.8710000000001</v>
      </c>
    </row>
    <row r="787" spans="1:7" ht="10.050000000000001" customHeight="1">
      <c r="A787" s="18" t="s">
        <v>1734</v>
      </c>
      <c r="B787" s="18" t="s">
        <v>433</v>
      </c>
      <c r="C787" s="19">
        <v>2012</v>
      </c>
      <c r="D787" s="18" t="s">
        <v>1713</v>
      </c>
      <c r="E787" s="20">
        <v>1</v>
      </c>
      <c r="F787" s="21">
        <v>2624.0479999999998</v>
      </c>
      <c r="G787" s="21">
        <v>2837.17</v>
      </c>
    </row>
    <row r="788" spans="1:7" ht="10.050000000000001" customHeight="1">
      <c r="A788" s="18" t="s">
        <v>1734</v>
      </c>
      <c r="B788" s="18" t="s">
        <v>433</v>
      </c>
      <c r="C788" s="19">
        <v>2012</v>
      </c>
      <c r="D788" s="18" t="s">
        <v>1713</v>
      </c>
      <c r="E788" s="20">
        <v>2</v>
      </c>
      <c r="F788" s="21">
        <v>4777.08</v>
      </c>
      <c r="G788" s="21">
        <v>2819.27</v>
      </c>
    </row>
    <row r="789" spans="1:7" ht="10.050000000000001" customHeight="1">
      <c r="A789" s="18" t="s">
        <v>1734</v>
      </c>
      <c r="B789" s="18" t="s">
        <v>433</v>
      </c>
      <c r="C789" s="19">
        <v>2012</v>
      </c>
      <c r="D789" s="18" t="s">
        <v>1713</v>
      </c>
      <c r="E789" s="20">
        <v>3</v>
      </c>
      <c r="F789" s="21">
        <v>5682.7839999999997</v>
      </c>
      <c r="G789" s="21">
        <v>3035.0659999999998</v>
      </c>
    </row>
    <row r="790" spans="1:7" ht="10.050000000000001" customHeight="1">
      <c r="A790" s="18" t="s">
        <v>1734</v>
      </c>
      <c r="B790" s="18" t="s">
        <v>433</v>
      </c>
      <c r="C790" s="19">
        <v>2012</v>
      </c>
      <c r="D790" s="18" t="s">
        <v>1713</v>
      </c>
      <c r="E790" s="20">
        <v>4</v>
      </c>
      <c r="F790" s="21">
        <v>5865.9570000000003</v>
      </c>
      <c r="G790" s="21">
        <v>3293.94</v>
      </c>
    </row>
    <row r="791" spans="1:7" ht="10.050000000000001" customHeight="1">
      <c r="A791" s="18" t="s">
        <v>1734</v>
      </c>
      <c r="B791" s="18" t="s">
        <v>433</v>
      </c>
      <c r="C791" s="19">
        <v>2012</v>
      </c>
      <c r="D791" s="18" t="s">
        <v>1713</v>
      </c>
      <c r="E791" s="20">
        <v>5</v>
      </c>
      <c r="F791" s="21">
        <v>5520.3829999999998</v>
      </c>
      <c r="G791" s="21">
        <v>2575.9569999999999</v>
      </c>
    </row>
    <row r="792" spans="1:7" ht="10.050000000000001" customHeight="1">
      <c r="A792" s="18" t="s">
        <v>1734</v>
      </c>
      <c r="B792" s="18" t="s">
        <v>433</v>
      </c>
      <c r="C792" s="19">
        <v>2012</v>
      </c>
      <c r="D792" s="18" t="s">
        <v>1713</v>
      </c>
      <c r="E792" s="20">
        <v>6</v>
      </c>
      <c r="F792" s="21">
        <v>3823.2649999999999</v>
      </c>
      <c r="G792" s="21">
        <v>3161.0920000000001</v>
      </c>
    </row>
    <row r="793" spans="1:7" ht="10.050000000000001" customHeight="1">
      <c r="A793" s="18" t="s">
        <v>1734</v>
      </c>
      <c r="B793" s="18" t="s">
        <v>433</v>
      </c>
      <c r="C793" s="19">
        <v>2012</v>
      </c>
      <c r="D793" s="18" t="s">
        <v>742</v>
      </c>
      <c r="E793" s="20">
        <v>7</v>
      </c>
      <c r="F793" s="21">
        <v>4377.2359999999999</v>
      </c>
      <c r="G793" s="21">
        <v>2856.6060000000002</v>
      </c>
    </row>
    <row r="794" spans="1:7" ht="10.050000000000001" customHeight="1">
      <c r="A794" s="18" t="s">
        <v>1734</v>
      </c>
      <c r="B794" s="18" t="s">
        <v>433</v>
      </c>
      <c r="C794" s="19">
        <v>2012</v>
      </c>
      <c r="D794" s="18" t="s">
        <v>742</v>
      </c>
      <c r="E794" s="20">
        <v>8</v>
      </c>
      <c r="F794" s="21">
        <v>7164.576</v>
      </c>
      <c r="G794" s="21">
        <v>3343.366</v>
      </c>
    </row>
    <row r="795" spans="1:7" ht="10.050000000000001" customHeight="1">
      <c r="A795" s="18" t="s">
        <v>1734</v>
      </c>
      <c r="B795" s="18" t="s">
        <v>433</v>
      </c>
      <c r="C795" s="19">
        <v>2012</v>
      </c>
      <c r="D795" s="18" t="s">
        <v>742</v>
      </c>
      <c r="E795" s="20">
        <v>9</v>
      </c>
      <c r="F795" s="21">
        <v>9133.0949999999993</v>
      </c>
      <c r="G795" s="21">
        <v>4264.41</v>
      </c>
    </row>
    <row r="796" spans="1:7" ht="10.050000000000001" customHeight="1">
      <c r="A796" s="18" t="s">
        <v>1734</v>
      </c>
      <c r="B796" s="18" t="s">
        <v>433</v>
      </c>
      <c r="C796" s="19">
        <v>2012</v>
      </c>
      <c r="D796" s="18" t="s">
        <v>742</v>
      </c>
      <c r="E796" s="20">
        <v>10</v>
      </c>
      <c r="F796" s="21">
        <v>7612.6850000000004</v>
      </c>
      <c r="G796" s="21">
        <v>4215.8050000000003</v>
      </c>
    </row>
    <row r="797" spans="1:7" ht="10.050000000000001" customHeight="1">
      <c r="A797" s="18" t="s">
        <v>1734</v>
      </c>
      <c r="B797" s="18" t="s">
        <v>433</v>
      </c>
      <c r="C797" s="19">
        <v>2012</v>
      </c>
      <c r="D797" s="18" t="s">
        <v>742</v>
      </c>
      <c r="E797" s="20">
        <v>11</v>
      </c>
      <c r="F797" s="21">
        <v>4910.8429999999998</v>
      </c>
      <c r="G797" s="21">
        <v>3975.8150000000001</v>
      </c>
    </row>
    <row r="798" spans="1:7" ht="10.050000000000001" customHeight="1">
      <c r="A798" s="18" t="s">
        <v>1734</v>
      </c>
      <c r="B798" s="18" t="s">
        <v>433</v>
      </c>
      <c r="C798" s="19">
        <v>2012</v>
      </c>
      <c r="D798" s="18" t="s">
        <v>742</v>
      </c>
      <c r="E798" s="20">
        <v>12</v>
      </c>
      <c r="F798" s="21">
        <v>5735.1890000000003</v>
      </c>
      <c r="G798" s="21">
        <v>4129.8980000000001</v>
      </c>
    </row>
    <row r="799" spans="1:7" ht="10.050000000000001" customHeight="1">
      <c r="A799" s="18" t="s">
        <v>1734</v>
      </c>
      <c r="B799" s="18" t="s">
        <v>433</v>
      </c>
      <c r="C799" s="19">
        <v>2013</v>
      </c>
      <c r="D799" s="18" t="s">
        <v>742</v>
      </c>
      <c r="E799" s="20">
        <v>1</v>
      </c>
      <c r="F799" s="21">
        <v>4229.7070000000003</v>
      </c>
      <c r="G799" s="21">
        <v>4166.9560000000001</v>
      </c>
    </row>
    <row r="800" spans="1:7" ht="10.050000000000001" customHeight="1">
      <c r="A800" s="18" t="s">
        <v>1734</v>
      </c>
      <c r="B800" s="18" t="s">
        <v>433</v>
      </c>
      <c r="C800" s="19">
        <v>2013</v>
      </c>
      <c r="D800" s="18" t="s">
        <v>742</v>
      </c>
      <c r="E800" s="20">
        <v>2</v>
      </c>
      <c r="F800" s="21">
        <v>3451.9290000000001</v>
      </c>
      <c r="G800" s="21">
        <v>3266.8710000000001</v>
      </c>
    </row>
    <row r="801" spans="1:7" ht="10.050000000000001" customHeight="1">
      <c r="A801" s="18" t="s">
        <v>1734</v>
      </c>
      <c r="B801" s="18" t="s">
        <v>433</v>
      </c>
      <c r="C801" s="19">
        <v>2013</v>
      </c>
      <c r="D801" s="18" t="s">
        <v>742</v>
      </c>
      <c r="E801" s="20">
        <v>3</v>
      </c>
      <c r="F801" s="21">
        <v>3880.0720000000001</v>
      </c>
      <c r="G801" s="21">
        <v>3004.395</v>
      </c>
    </row>
    <row r="802" spans="1:7" ht="10.050000000000001" customHeight="1">
      <c r="A802" s="18" t="s">
        <v>1734</v>
      </c>
      <c r="B802" s="18" t="s">
        <v>433</v>
      </c>
      <c r="C802" s="19">
        <v>2013</v>
      </c>
      <c r="D802" s="18" t="s">
        <v>742</v>
      </c>
      <c r="E802" s="20">
        <v>4</v>
      </c>
      <c r="F802" s="21">
        <v>4769.7870000000003</v>
      </c>
      <c r="G802" s="21">
        <v>2558.9560000000001</v>
      </c>
    </row>
    <row r="803" spans="1:7" ht="10.050000000000001" customHeight="1">
      <c r="A803" s="18" t="s">
        <v>1734</v>
      </c>
      <c r="B803" s="18" t="s">
        <v>433</v>
      </c>
      <c r="C803" s="19">
        <v>2013</v>
      </c>
      <c r="D803" s="18" t="s">
        <v>742</v>
      </c>
      <c r="E803" s="20">
        <v>5</v>
      </c>
      <c r="F803" s="21">
        <v>5287.7870000000003</v>
      </c>
      <c r="G803" s="21">
        <v>2788.5659999999998</v>
      </c>
    </row>
    <row r="804" spans="1:7" ht="10.050000000000001" customHeight="1">
      <c r="A804" s="18" t="s">
        <v>1734</v>
      </c>
      <c r="B804" s="18" t="s">
        <v>433</v>
      </c>
      <c r="C804" s="19">
        <v>2013</v>
      </c>
      <c r="D804" s="18" t="s">
        <v>742</v>
      </c>
      <c r="E804" s="20">
        <v>6</v>
      </c>
      <c r="F804" s="21">
        <v>4542.7700000000004</v>
      </c>
      <c r="G804" s="21">
        <v>2678.1460000000002</v>
      </c>
    </row>
    <row r="805" spans="1:7" ht="10.050000000000001" customHeight="1">
      <c r="A805" s="18" t="s">
        <v>1734</v>
      </c>
      <c r="B805" s="18" t="s">
        <v>433</v>
      </c>
      <c r="C805" s="19">
        <v>2013</v>
      </c>
      <c r="D805" s="18" t="s">
        <v>797</v>
      </c>
      <c r="E805" s="20">
        <v>7</v>
      </c>
      <c r="F805" s="21">
        <v>4121.76</v>
      </c>
      <c r="G805" s="21">
        <v>1894.6880000000001</v>
      </c>
    </row>
    <row r="806" spans="1:7" ht="10.050000000000001" customHeight="1">
      <c r="A806" s="18" t="s">
        <v>1734</v>
      </c>
      <c r="B806" s="18" t="s">
        <v>433</v>
      </c>
      <c r="C806" s="19">
        <v>2013</v>
      </c>
      <c r="D806" s="18" t="s">
        <v>797</v>
      </c>
      <c r="E806" s="20">
        <v>8</v>
      </c>
      <c r="F806" s="21">
        <v>5997.8109999999997</v>
      </c>
      <c r="G806" s="21">
        <v>2289.0250000000001</v>
      </c>
    </row>
    <row r="807" spans="1:7" ht="10.050000000000001" customHeight="1">
      <c r="A807" s="18" t="s">
        <v>1734</v>
      </c>
      <c r="B807" s="18" t="s">
        <v>433</v>
      </c>
      <c r="C807" s="19">
        <v>2013</v>
      </c>
      <c r="D807" s="18" t="s">
        <v>797</v>
      </c>
      <c r="E807" s="20">
        <v>9</v>
      </c>
      <c r="F807" s="21">
        <v>7751.3969999999999</v>
      </c>
      <c r="G807" s="21">
        <v>2647.1190000000001</v>
      </c>
    </row>
    <row r="808" spans="1:7" ht="10.050000000000001" customHeight="1">
      <c r="A808" s="18" t="s">
        <v>1734</v>
      </c>
      <c r="B808" s="18" t="s">
        <v>433</v>
      </c>
      <c r="C808" s="19">
        <v>2013</v>
      </c>
      <c r="D808" s="18" t="s">
        <v>797</v>
      </c>
      <c r="E808" s="20">
        <v>10</v>
      </c>
      <c r="F808" s="21">
        <v>13212.686</v>
      </c>
      <c r="G808" s="21">
        <v>4069.9290000000001</v>
      </c>
    </row>
    <row r="809" spans="1:7" ht="10.050000000000001" customHeight="1">
      <c r="A809" s="18" t="s">
        <v>1734</v>
      </c>
      <c r="B809" s="18" t="s">
        <v>433</v>
      </c>
      <c r="C809" s="19">
        <v>2013</v>
      </c>
      <c r="D809" s="18" t="s">
        <v>797</v>
      </c>
      <c r="E809" s="20">
        <v>11</v>
      </c>
      <c r="F809" s="21">
        <v>10309.59</v>
      </c>
      <c r="G809" s="21">
        <v>4126.1390000000001</v>
      </c>
    </row>
    <row r="810" spans="1:7" ht="10.050000000000001" customHeight="1">
      <c r="A810" s="18" t="s">
        <v>1734</v>
      </c>
      <c r="B810" s="18" t="s">
        <v>433</v>
      </c>
      <c r="C810" s="19">
        <v>2013</v>
      </c>
      <c r="D810" s="18" t="s">
        <v>797</v>
      </c>
      <c r="E810" s="20">
        <v>12</v>
      </c>
      <c r="F810" s="21">
        <v>6809.0169999999998</v>
      </c>
      <c r="G810" s="21">
        <v>3824.806</v>
      </c>
    </row>
    <row r="811" spans="1:7" ht="10.050000000000001" customHeight="1">
      <c r="A811" s="18" t="s">
        <v>1734</v>
      </c>
      <c r="B811" s="18" t="s">
        <v>433</v>
      </c>
      <c r="C811" s="19">
        <v>2014</v>
      </c>
      <c r="D811" s="18" t="s">
        <v>797</v>
      </c>
      <c r="E811" s="20">
        <v>1</v>
      </c>
      <c r="F811" s="21">
        <v>5319.15</v>
      </c>
      <c r="G811" s="21">
        <v>3529.3130000000001</v>
      </c>
    </row>
    <row r="812" spans="1:7" ht="10.050000000000001" customHeight="1">
      <c r="A812" s="18" t="s">
        <v>1734</v>
      </c>
      <c r="B812" s="18" t="s">
        <v>433</v>
      </c>
      <c r="C812" s="19">
        <v>2014</v>
      </c>
      <c r="D812" s="18" t="s">
        <v>797</v>
      </c>
      <c r="E812" s="20">
        <v>2</v>
      </c>
      <c r="F812" s="21">
        <v>3287.6149999999998</v>
      </c>
      <c r="G812" s="21">
        <v>2585.0079999999998</v>
      </c>
    </row>
    <row r="813" spans="1:7" ht="10.050000000000001" customHeight="1">
      <c r="A813" s="18" t="s">
        <v>1734</v>
      </c>
      <c r="B813" s="18" t="s">
        <v>433</v>
      </c>
      <c r="C813" s="19">
        <v>2014</v>
      </c>
      <c r="D813" s="18" t="s">
        <v>797</v>
      </c>
      <c r="E813" s="20">
        <v>3</v>
      </c>
      <c r="F813" s="21">
        <v>2763.402</v>
      </c>
      <c r="G813" s="21">
        <v>2070.636</v>
      </c>
    </row>
    <row r="814" spans="1:7" ht="10.050000000000001" customHeight="1">
      <c r="A814" s="18" t="s">
        <v>1734</v>
      </c>
      <c r="B814" s="18" t="s">
        <v>433</v>
      </c>
      <c r="C814" s="19">
        <v>2014</v>
      </c>
      <c r="D814" s="18" t="s">
        <v>797</v>
      </c>
      <c r="E814" s="20">
        <v>4</v>
      </c>
      <c r="F814" s="21">
        <v>1740.12</v>
      </c>
      <c r="G814" s="21">
        <v>2049.116</v>
      </c>
    </row>
    <row r="815" spans="1:7" ht="10.050000000000001" customHeight="1">
      <c r="A815" s="18" t="s">
        <v>1734</v>
      </c>
      <c r="B815" s="18" t="s">
        <v>433</v>
      </c>
      <c r="C815" s="19">
        <v>2014</v>
      </c>
      <c r="D815" s="18" t="s">
        <v>797</v>
      </c>
      <c r="E815" s="20">
        <v>5</v>
      </c>
      <c r="F815" s="21">
        <v>1546.1880000000001</v>
      </c>
      <c r="G815" s="21">
        <v>1970.5329999999999</v>
      </c>
    </row>
    <row r="816" spans="1:7" ht="10.050000000000001" customHeight="1">
      <c r="A816" s="18" t="s">
        <v>1734</v>
      </c>
      <c r="B816" s="18" t="s">
        <v>433</v>
      </c>
      <c r="C816" s="19">
        <v>2014</v>
      </c>
      <c r="D816" s="18" t="s">
        <v>797</v>
      </c>
      <c r="E816" s="20">
        <v>6</v>
      </c>
      <c r="F816" s="21">
        <v>1448.8119999999999</v>
      </c>
      <c r="G816" s="21">
        <v>2117.0160000000001</v>
      </c>
    </row>
    <row r="817" spans="1:7" ht="10.050000000000001" customHeight="1">
      <c r="A817" s="18" t="s">
        <v>1734</v>
      </c>
      <c r="B817" s="18" t="s">
        <v>433</v>
      </c>
      <c r="C817" s="19">
        <v>2014</v>
      </c>
      <c r="D817" s="18" t="s">
        <v>798</v>
      </c>
      <c r="E817" s="20">
        <v>7</v>
      </c>
      <c r="F817" s="21">
        <v>1972.992</v>
      </c>
      <c r="G817" s="21">
        <v>1927.32</v>
      </c>
    </row>
    <row r="818" spans="1:7" ht="10.050000000000001" customHeight="1">
      <c r="A818" s="18" t="s">
        <v>1734</v>
      </c>
      <c r="B818" s="18" t="s">
        <v>433</v>
      </c>
      <c r="C818" s="19">
        <v>2014</v>
      </c>
      <c r="D818" s="18" t="s">
        <v>798</v>
      </c>
      <c r="E818" s="20">
        <v>8</v>
      </c>
      <c r="F818" s="21">
        <v>3542.627</v>
      </c>
      <c r="G818" s="21">
        <v>1611.8810000000001</v>
      </c>
    </row>
    <row r="819" spans="1:7" ht="10.050000000000001" customHeight="1">
      <c r="A819" s="18" t="s">
        <v>1734</v>
      </c>
      <c r="B819" s="18" t="s">
        <v>433</v>
      </c>
      <c r="C819" s="19">
        <v>2014</v>
      </c>
      <c r="D819" s="18" t="s">
        <v>798</v>
      </c>
      <c r="E819" s="20">
        <v>9</v>
      </c>
      <c r="F819" s="21">
        <v>5070.9290000000001</v>
      </c>
      <c r="G819" s="21">
        <v>1944.46</v>
      </c>
    </row>
    <row r="820" spans="1:7" ht="10.050000000000001" customHeight="1">
      <c r="A820" s="18" t="s">
        <v>1734</v>
      </c>
      <c r="B820" s="18" t="s">
        <v>433</v>
      </c>
      <c r="C820" s="19">
        <v>2014</v>
      </c>
      <c r="D820" s="18" t="s">
        <v>798</v>
      </c>
      <c r="E820" s="20">
        <v>10</v>
      </c>
      <c r="F820" s="21">
        <v>4233.05</v>
      </c>
      <c r="G820" s="21">
        <v>2184.143</v>
      </c>
    </row>
    <row r="821" spans="1:7" ht="10.050000000000001" customHeight="1">
      <c r="A821" s="18" t="s">
        <v>1734</v>
      </c>
      <c r="B821" s="18" t="s">
        <v>433</v>
      </c>
      <c r="C821" s="19">
        <v>2014</v>
      </c>
      <c r="D821" s="18" t="s">
        <v>798</v>
      </c>
      <c r="E821" s="20">
        <v>11</v>
      </c>
      <c r="F821" s="21">
        <v>3772.2310000000002</v>
      </c>
      <c r="G821" s="21">
        <v>2665.4319999999998</v>
      </c>
    </row>
    <row r="822" spans="1:7" ht="10.050000000000001" customHeight="1">
      <c r="A822" s="18" t="s">
        <v>1734</v>
      </c>
      <c r="B822" s="18" t="s">
        <v>433</v>
      </c>
      <c r="C822" s="19">
        <v>2014</v>
      </c>
      <c r="D822" s="18" t="s">
        <v>798</v>
      </c>
      <c r="E822" s="20">
        <v>12</v>
      </c>
      <c r="F822" s="21">
        <v>4219.2659999999996</v>
      </c>
      <c r="G822" s="21">
        <v>2413.306</v>
      </c>
    </row>
    <row r="823" spans="1:7" ht="10.050000000000001" customHeight="1">
      <c r="A823" s="18" t="s">
        <v>1734</v>
      </c>
      <c r="B823" s="18" t="s">
        <v>433</v>
      </c>
      <c r="C823" s="19">
        <v>2015</v>
      </c>
      <c r="D823" s="18" t="s">
        <v>798</v>
      </c>
      <c r="E823" s="20">
        <v>1</v>
      </c>
      <c r="F823" s="21">
        <v>3058.7109999999998</v>
      </c>
      <c r="G823" s="21">
        <v>2357.6489999999999</v>
      </c>
    </row>
    <row r="824" spans="1:7" ht="10.050000000000001" customHeight="1">
      <c r="A824" s="18" t="s">
        <v>1734</v>
      </c>
      <c r="B824" s="18" t="s">
        <v>433</v>
      </c>
      <c r="C824" s="19">
        <v>2015</v>
      </c>
      <c r="D824" s="18" t="s">
        <v>798</v>
      </c>
      <c r="E824" s="20">
        <v>2</v>
      </c>
      <c r="F824" s="21">
        <v>2760.5320000000002</v>
      </c>
      <c r="G824" s="21">
        <v>2716.41</v>
      </c>
    </row>
    <row r="825" spans="1:7" ht="10.050000000000001" customHeight="1">
      <c r="A825" s="18" t="s">
        <v>1734</v>
      </c>
      <c r="B825" s="18" t="s">
        <v>433</v>
      </c>
      <c r="C825" s="19">
        <v>2015</v>
      </c>
      <c r="D825" s="18" t="s">
        <v>798</v>
      </c>
      <c r="E825" s="20">
        <v>3</v>
      </c>
      <c r="F825" s="21">
        <v>3803.84</v>
      </c>
      <c r="G825" s="21">
        <v>2493.8150000000001</v>
      </c>
    </row>
    <row r="826" spans="1:7" ht="10.050000000000001" customHeight="1">
      <c r="A826" s="18" t="s">
        <v>1734</v>
      </c>
      <c r="B826" s="18" t="s">
        <v>433</v>
      </c>
      <c r="C826" s="19">
        <v>2015</v>
      </c>
      <c r="D826" s="18" t="s">
        <v>798</v>
      </c>
      <c r="E826" s="20">
        <v>4</v>
      </c>
      <c r="F826" s="21">
        <v>3391.5450000000001</v>
      </c>
      <c r="G826" s="21">
        <v>2676.8820000000001</v>
      </c>
    </row>
    <row r="827" spans="1:7" ht="10.050000000000001" customHeight="1">
      <c r="A827" s="18" t="s">
        <v>1734</v>
      </c>
      <c r="B827" s="18" t="s">
        <v>433</v>
      </c>
      <c r="C827" s="19">
        <v>2015</v>
      </c>
      <c r="D827" s="18" t="s">
        <v>798</v>
      </c>
      <c r="E827" s="20">
        <v>5</v>
      </c>
      <c r="F827" s="21">
        <v>3214.0880000000002</v>
      </c>
      <c r="G827" s="21">
        <v>2240.9279999999999</v>
      </c>
    </row>
    <row r="828" spans="1:7" ht="10.050000000000001" customHeight="1">
      <c r="A828" s="18" t="s">
        <v>1734</v>
      </c>
      <c r="B828" s="18" t="s">
        <v>433</v>
      </c>
      <c r="C828" s="19">
        <v>2015</v>
      </c>
      <c r="D828" s="18" t="s">
        <v>798</v>
      </c>
      <c r="E828" s="20">
        <v>6</v>
      </c>
      <c r="F828" s="21">
        <v>2930.5949999999998</v>
      </c>
      <c r="G828" s="21">
        <v>1615.7919999999999</v>
      </c>
    </row>
    <row r="829" spans="1:7" ht="10.050000000000001" customHeight="1">
      <c r="A829" s="18" t="s">
        <v>1734</v>
      </c>
      <c r="B829" s="18" t="s">
        <v>433</v>
      </c>
      <c r="C829" s="19">
        <v>2015</v>
      </c>
      <c r="D829" s="18" t="s">
        <v>745</v>
      </c>
      <c r="E829" s="20">
        <v>7</v>
      </c>
      <c r="F829" s="21">
        <v>2919.9270000000001</v>
      </c>
      <c r="G829" s="21">
        <v>1696.6569999999999</v>
      </c>
    </row>
    <row r="830" spans="1:7" ht="10.050000000000001" customHeight="1">
      <c r="A830" s="18" t="s">
        <v>1734</v>
      </c>
      <c r="B830" s="18" t="s">
        <v>433</v>
      </c>
      <c r="C830" s="19">
        <v>2015</v>
      </c>
      <c r="D830" s="18" t="s">
        <v>745</v>
      </c>
      <c r="E830" s="20">
        <v>8</v>
      </c>
      <c r="F830" s="21">
        <v>3297.5230000000001</v>
      </c>
      <c r="G830" s="21">
        <v>1939.8240000000001</v>
      </c>
    </row>
    <row r="831" spans="1:7" ht="10.050000000000001" customHeight="1">
      <c r="A831" s="18" t="s">
        <v>1734</v>
      </c>
      <c r="B831" s="18" t="s">
        <v>433</v>
      </c>
      <c r="C831" s="19">
        <v>2015</v>
      </c>
      <c r="D831" s="18" t="s">
        <v>745</v>
      </c>
      <c r="E831" s="20">
        <v>9</v>
      </c>
      <c r="F831" s="21">
        <v>2810.402</v>
      </c>
      <c r="G831" s="21">
        <v>1567.0060000000001</v>
      </c>
    </row>
    <row r="832" spans="1:7" ht="10.050000000000001" customHeight="1">
      <c r="A832" s="18" t="s">
        <v>1734</v>
      </c>
      <c r="B832" s="18" t="s">
        <v>433</v>
      </c>
      <c r="C832" s="19">
        <v>2015</v>
      </c>
      <c r="D832" s="18" t="s">
        <v>745</v>
      </c>
      <c r="E832" s="20">
        <v>10</v>
      </c>
      <c r="F832" s="21">
        <v>2513.3670000000002</v>
      </c>
      <c r="G832" s="21">
        <v>1259.328</v>
      </c>
    </row>
    <row r="833" spans="1:7" ht="10.050000000000001" customHeight="1">
      <c r="A833" s="18" t="s">
        <v>1734</v>
      </c>
      <c r="B833" s="18" t="s">
        <v>433</v>
      </c>
      <c r="C833" s="19">
        <v>2015</v>
      </c>
      <c r="D833" s="18" t="s">
        <v>745</v>
      </c>
      <c r="E833" s="20">
        <v>11</v>
      </c>
      <c r="F833" s="21">
        <v>2218.2600000000002</v>
      </c>
      <c r="G833" s="21">
        <v>1432.9680000000001</v>
      </c>
    </row>
    <row r="834" spans="1:7" ht="10.050000000000001" customHeight="1">
      <c r="A834" s="18" t="s">
        <v>1734</v>
      </c>
      <c r="B834" s="18" t="s">
        <v>433</v>
      </c>
      <c r="C834" s="19">
        <v>2015</v>
      </c>
      <c r="D834" s="18" t="s">
        <v>745</v>
      </c>
      <c r="E834" s="20">
        <v>12</v>
      </c>
      <c r="F834" s="21">
        <v>2285.6799999999998</v>
      </c>
      <c r="G834" s="21">
        <v>1862.768</v>
      </c>
    </row>
    <row r="835" spans="1:7" ht="10.050000000000001" customHeight="1">
      <c r="A835" s="18" t="s">
        <v>1734</v>
      </c>
      <c r="B835" s="18" t="s">
        <v>433</v>
      </c>
      <c r="C835" s="19">
        <v>2016</v>
      </c>
      <c r="D835" s="18" t="s">
        <v>745</v>
      </c>
      <c r="E835" s="20">
        <v>1</v>
      </c>
      <c r="F835" s="21">
        <v>1787.99</v>
      </c>
      <c r="G835" s="21">
        <v>1538.3779999999999</v>
      </c>
    </row>
    <row r="836" spans="1:7" ht="10.050000000000001" customHeight="1">
      <c r="A836" s="18" t="s">
        <v>1734</v>
      </c>
      <c r="B836" s="18" t="s">
        <v>433</v>
      </c>
      <c r="C836" s="19">
        <v>2016</v>
      </c>
      <c r="D836" s="18" t="s">
        <v>745</v>
      </c>
      <c r="E836" s="20">
        <v>2</v>
      </c>
      <c r="F836" s="21">
        <v>1888.434</v>
      </c>
      <c r="G836" s="21">
        <v>1350.874</v>
      </c>
    </row>
    <row r="837" spans="1:7" ht="10.050000000000001" customHeight="1">
      <c r="A837" s="18" t="s">
        <v>1734</v>
      </c>
      <c r="B837" s="18" t="s">
        <v>433</v>
      </c>
      <c r="C837" s="19">
        <v>2016</v>
      </c>
      <c r="D837" s="18" t="s">
        <v>745</v>
      </c>
      <c r="E837" s="20">
        <v>3</v>
      </c>
      <c r="F837" s="21">
        <v>1830.7919999999999</v>
      </c>
      <c r="G837" s="21">
        <v>1422.222</v>
      </c>
    </row>
    <row r="838" spans="1:7" ht="10.050000000000001" customHeight="1">
      <c r="A838" s="18" t="s">
        <v>1734</v>
      </c>
      <c r="B838" s="18" t="s">
        <v>433</v>
      </c>
      <c r="C838" s="19">
        <v>2016</v>
      </c>
      <c r="D838" s="18" t="s">
        <v>745</v>
      </c>
      <c r="E838" s="20">
        <v>4</v>
      </c>
      <c r="F838" s="21">
        <v>1589.2629999999999</v>
      </c>
      <c r="G838" s="21">
        <v>1332.2190000000001</v>
      </c>
    </row>
    <row r="839" spans="1:7" ht="10.050000000000001" customHeight="1">
      <c r="A839" s="18" t="s">
        <v>1734</v>
      </c>
      <c r="B839" s="18" t="s">
        <v>433</v>
      </c>
      <c r="C839" s="19">
        <v>2016</v>
      </c>
      <c r="D839" s="18" t="s">
        <v>745</v>
      </c>
      <c r="E839" s="20">
        <v>5</v>
      </c>
      <c r="F839" s="21">
        <v>1695.242</v>
      </c>
      <c r="G839" s="21">
        <v>1338.3989999999999</v>
      </c>
    </row>
    <row r="840" spans="1:7" ht="10.050000000000001" customHeight="1">
      <c r="A840" s="18" t="s">
        <v>1734</v>
      </c>
      <c r="B840" s="18" t="s">
        <v>433</v>
      </c>
      <c r="C840" s="19">
        <v>2016</v>
      </c>
      <c r="D840" s="18" t="s">
        <v>745</v>
      </c>
      <c r="E840" s="20">
        <v>6</v>
      </c>
      <c r="F840" s="21">
        <v>2127.085</v>
      </c>
      <c r="G840" s="21">
        <v>1419.7439999999999</v>
      </c>
    </row>
    <row r="841" spans="1:7" ht="10.050000000000001" customHeight="1">
      <c r="A841" s="18" t="s">
        <v>1734</v>
      </c>
      <c r="B841" s="18" t="s">
        <v>433</v>
      </c>
      <c r="C841" s="19">
        <v>2016</v>
      </c>
      <c r="D841" s="18" t="s">
        <v>746</v>
      </c>
      <c r="E841" s="20">
        <v>7</v>
      </c>
      <c r="F841" s="21">
        <v>1971.7159999999999</v>
      </c>
      <c r="G841" s="21">
        <v>1505.973</v>
      </c>
    </row>
    <row r="842" spans="1:7" ht="10.050000000000001" customHeight="1">
      <c r="A842" s="18" t="s">
        <v>1734</v>
      </c>
      <c r="B842" s="18" t="s">
        <v>433</v>
      </c>
      <c r="C842" s="19">
        <v>2016</v>
      </c>
      <c r="D842" s="18" t="s">
        <v>746</v>
      </c>
      <c r="E842" s="20">
        <v>8</v>
      </c>
      <c r="F842" s="21">
        <v>3076.3679999999999</v>
      </c>
      <c r="G842" s="21">
        <v>1617.9749999999999</v>
      </c>
    </row>
    <row r="843" spans="1:7" ht="10.050000000000001" customHeight="1">
      <c r="A843" s="18" t="s">
        <v>1734</v>
      </c>
      <c r="B843" s="18" t="s">
        <v>433</v>
      </c>
      <c r="C843" s="19">
        <v>2016</v>
      </c>
      <c r="D843" s="18" t="s">
        <v>746</v>
      </c>
      <c r="E843" s="20">
        <v>9</v>
      </c>
      <c r="F843" s="21">
        <v>3100.9609999999998</v>
      </c>
      <c r="G843" s="21">
        <v>2463.4740000000002</v>
      </c>
    </row>
    <row r="844" spans="1:7" ht="10.050000000000001" customHeight="1">
      <c r="A844" s="18" t="s">
        <v>1734</v>
      </c>
      <c r="B844" s="18" t="s">
        <v>433</v>
      </c>
      <c r="C844" s="19">
        <v>2016</v>
      </c>
      <c r="D844" s="18" t="s">
        <v>746</v>
      </c>
      <c r="E844" s="20">
        <v>10</v>
      </c>
      <c r="F844" s="21">
        <v>2396.3629999999998</v>
      </c>
      <c r="G844" s="21">
        <v>1849.9960000000001</v>
      </c>
    </row>
    <row r="845" spans="1:7" ht="10.050000000000001" customHeight="1">
      <c r="A845" s="18" t="s">
        <v>1734</v>
      </c>
      <c r="B845" s="18" t="s">
        <v>433</v>
      </c>
      <c r="C845" s="19">
        <v>2016</v>
      </c>
      <c r="D845" s="18" t="s">
        <v>746</v>
      </c>
      <c r="E845" s="20">
        <v>11</v>
      </c>
      <c r="F845" s="21">
        <v>2235.27</v>
      </c>
      <c r="G845" s="21">
        <v>1630.0360000000001</v>
      </c>
    </row>
    <row r="846" spans="1:7" ht="10.050000000000001" customHeight="1">
      <c r="A846" s="18" t="s">
        <v>1734</v>
      </c>
      <c r="B846" s="18" t="s">
        <v>433</v>
      </c>
      <c r="C846" s="19">
        <v>2016</v>
      </c>
      <c r="D846" s="18" t="s">
        <v>746</v>
      </c>
      <c r="E846" s="20">
        <v>12</v>
      </c>
      <c r="F846" s="21">
        <v>2416.9009999999998</v>
      </c>
      <c r="G846" s="21">
        <v>1251.8040000000001</v>
      </c>
    </row>
    <row r="847" spans="1:7" ht="10.050000000000001" customHeight="1">
      <c r="A847" s="18" t="s">
        <v>1734</v>
      </c>
      <c r="B847" s="18" t="s">
        <v>433</v>
      </c>
      <c r="C847" s="19">
        <v>2017</v>
      </c>
      <c r="D847" s="18" t="s">
        <v>746</v>
      </c>
      <c r="E847" s="20">
        <v>1</v>
      </c>
      <c r="F847" s="21">
        <v>1888.9190000000001</v>
      </c>
      <c r="G847" s="21">
        <v>1118.548</v>
      </c>
    </row>
    <row r="848" spans="1:7" ht="10.050000000000001" customHeight="1">
      <c r="A848" s="18" t="s">
        <v>1734</v>
      </c>
      <c r="B848" s="18" t="s">
        <v>433</v>
      </c>
      <c r="C848" s="19">
        <v>2017</v>
      </c>
      <c r="D848" s="18" t="s">
        <v>746</v>
      </c>
      <c r="E848" s="20">
        <v>2</v>
      </c>
      <c r="F848" s="21">
        <v>1560.123</v>
      </c>
      <c r="G848" s="21">
        <v>1151.1379999999999</v>
      </c>
    </row>
    <row r="849" spans="1:7" ht="10.050000000000001" customHeight="1">
      <c r="A849" s="18" t="s">
        <v>1734</v>
      </c>
      <c r="B849" s="18" t="s">
        <v>433</v>
      </c>
      <c r="C849" s="19">
        <v>2017</v>
      </c>
      <c r="D849" s="18" t="s">
        <v>746</v>
      </c>
      <c r="E849" s="20">
        <v>3</v>
      </c>
      <c r="F849" s="21">
        <v>1509.037</v>
      </c>
      <c r="G849" s="21">
        <v>1362.008</v>
      </c>
    </row>
    <row r="850" spans="1:7" ht="10.050000000000001" customHeight="1">
      <c r="A850" s="18" t="s">
        <v>1734</v>
      </c>
      <c r="B850" s="18" t="s">
        <v>433</v>
      </c>
      <c r="C850" s="19">
        <v>2017</v>
      </c>
      <c r="D850" s="18" t="s">
        <v>746</v>
      </c>
      <c r="E850" s="20">
        <v>4</v>
      </c>
      <c r="F850" s="21">
        <v>2050.826</v>
      </c>
      <c r="G850" s="21">
        <v>1830.2159999999999</v>
      </c>
    </row>
    <row r="851" spans="1:7" ht="10.050000000000001" customHeight="1">
      <c r="A851" s="18" t="s">
        <v>1734</v>
      </c>
      <c r="B851" s="18" t="s">
        <v>433</v>
      </c>
      <c r="C851" s="19">
        <v>2017</v>
      </c>
      <c r="D851" s="18" t="s">
        <v>746</v>
      </c>
      <c r="E851" s="20">
        <v>5</v>
      </c>
      <c r="F851" s="21">
        <v>2199.9569999999999</v>
      </c>
      <c r="G851" s="21">
        <v>2212.8200000000002</v>
      </c>
    </row>
    <row r="852" spans="1:7" ht="10.050000000000001" customHeight="1">
      <c r="A852" s="18" t="s">
        <v>1734</v>
      </c>
      <c r="B852" s="18" t="s">
        <v>433</v>
      </c>
      <c r="C852" s="19">
        <v>2017</v>
      </c>
      <c r="D852" s="18" t="s">
        <v>746</v>
      </c>
      <c r="E852" s="20">
        <v>6</v>
      </c>
      <c r="F852" s="21">
        <v>2162.3389999999999</v>
      </c>
      <c r="G852" s="21">
        <v>2356.7600000000002</v>
      </c>
    </row>
    <row r="853" spans="1:7" ht="10.050000000000001" customHeight="1">
      <c r="A853" s="18" t="s">
        <v>1734</v>
      </c>
      <c r="B853" s="18" t="s">
        <v>433</v>
      </c>
      <c r="C853" s="19">
        <v>2017</v>
      </c>
      <c r="D853" s="18" t="s">
        <v>747</v>
      </c>
      <c r="E853" s="20">
        <v>7</v>
      </c>
      <c r="F853" s="21">
        <v>2326.9580000000001</v>
      </c>
      <c r="G853" s="21">
        <v>1935.5809999999999</v>
      </c>
    </row>
    <row r="854" spans="1:7" ht="10.050000000000001" customHeight="1">
      <c r="A854" s="18" t="s">
        <v>1734</v>
      </c>
      <c r="B854" s="18" t="s">
        <v>433</v>
      </c>
      <c r="C854" s="19">
        <v>2017</v>
      </c>
      <c r="D854" s="18" t="s">
        <v>747</v>
      </c>
      <c r="E854" s="20">
        <v>8</v>
      </c>
      <c r="F854" s="21">
        <v>2864.4360000000001</v>
      </c>
      <c r="G854" s="21">
        <v>1835.627</v>
      </c>
    </row>
    <row r="855" spans="1:7" ht="10.050000000000001" customHeight="1">
      <c r="A855" s="18" t="s">
        <v>1734</v>
      </c>
      <c r="B855" s="18" t="s">
        <v>433</v>
      </c>
      <c r="C855" s="19">
        <v>2017</v>
      </c>
      <c r="D855" s="18" t="s">
        <v>747</v>
      </c>
      <c r="E855" s="20">
        <v>9</v>
      </c>
      <c r="F855" s="21">
        <v>3056.6</v>
      </c>
      <c r="G855" s="21">
        <v>2961.9389999999999</v>
      </c>
    </row>
    <row r="856" spans="1:7" ht="10.050000000000001" customHeight="1">
      <c r="A856" s="18" t="s">
        <v>1734</v>
      </c>
      <c r="B856" s="18" t="s">
        <v>433</v>
      </c>
      <c r="C856" s="19">
        <v>2017</v>
      </c>
      <c r="D856" s="18" t="s">
        <v>747</v>
      </c>
      <c r="E856" s="20">
        <v>10</v>
      </c>
      <c r="F856" s="21">
        <v>4333.0389999999998</v>
      </c>
      <c r="G856" s="21">
        <v>3843.165</v>
      </c>
    </row>
    <row r="857" spans="1:7" ht="10.050000000000001" customHeight="1">
      <c r="A857" s="18" t="s">
        <v>1734</v>
      </c>
      <c r="B857" s="18" t="s">
        <v>433</v>
      </c>
      <c r="C857" s="19">
        <v>2017</v>
      </c>
      <c r="D857" s="18" t="s">
        <v>747</v>
      </c>
      <c r="E857" s="20">
        <v>11</v>
      </c>
      <c r="F857" s="21">
        <v>4144.0370000000003</v>
      </c>
      <c r="G857" s="21">
        <v>2789.58</v>
      </c>
    </row>
    <row r="858" spans="1:7" ht="10.050000000000001" customHeight="1">
      <c r="A858" s="18" t="s">
        <v>1734</v>
      </c>
      <c r="B858" s="18" t="s">
        <v>433</v>
      </c>
      <c r="C858" s="19">
        <v>2017</v>
      </c>
      <c r="D858" s="18" t="s">
        <v>747</v>
      </c>
      <c r="E858" s="20">
        <v>12</v>
      </c>
      <c r="F858" s="21">
        <v>3908.8449999999998</v>
      </c>
      <c r="G858" s="21">
        <v>3323.9380000000001</v>
      </c>
    </row>
    <row r="859" spans="1:7" ht="10.050000000000001" customHeight="1">
      <c r="A859" s="18" t="s">
        <v>1734</v>
      </c>
      <c r="B859" s="18" t="s">
        <v>433</v>
      </c>
      <c r="C859" s="19">
        <v>2018</v>
      </c>
      <c r="D859" s="18" t="s">
        <v>747</v>
      </c>
      <c r="E859" s="20">
        <v>1</v>
      </c>
      <c r="F859" s="21">
        <v>4534.6729999999998</v>
      </c>
      <c r="G859" s="21">
        <v>3216.1709999999998</v>
      </c>
    </row>
    <row r="860" spans="1:7" ht="10.050000000000001" customHeight="1">
      <c r="A860" s="18" t="s">
        <v>1734</v>
      </c>
      <c r="B860" s="18" t="s">
        <v>433</v>
      </c>
      <c r="C860" s="19">
        <v>2018</v>
      </c>
      <c r="D860" s="18" t="s">
        <v>747</v>
      </c>
      <c r="E860" s="20">
        <v>2</v>
      </c>
      <c r="F860" s="21">
        <v>5063.05</v>
      </c>
      <c r="G860" s="21">
        <v>3321.1320000000001</v>
      </c>
    </row>
    <row r="861" spans="1:7" ht="10.050000000000001" customHeight="1">
      <c r="A861" s="18" t="s">
        <v>1734</v>
      </c>
      <c r="B861" s="18" t="s">
        <v>433</v>
      </c>
      <c r="C861" s="19">
        <v>2018</v>
      </c>
      <c r="D861" s="18" t="s">
        <v>747</v>
      </c>
      <c r="E861" s="20">
        <v>3</v>
      </c>
      <c r="F861" s="21">
        <v>9358.5969999999998</v>
      </c>
      <c r="G861" s="21">
        <v>3375.741</v>
      </c>
    </row>
    <row r="862" spans="1:7" ht="10.050000000000001" customHeight="1">
      <c r="A862" s="18" t="s">
        <v>1734</v>
      </c>
      <c r="B862" s="18" t="s">
        <v>433</v>
      </c>
      <c r="C862" s="19">
        <v>2018</v>
      </c>
      <c r="D862" s="18" t="s">
        <v>747</v>
      </c>
      <c r="E862" s="20">
        <v>4</v>
      </c>
      <c r="F862" s="21">
        <v>11523.063</v>
      </c>
      <c r="G862" s="21">
        <v>4510.5720000000001</v>
      </c>
    </row>
    <row r="863" spans="1:7" ht="10.050000000000001" customHeight="1">
      <c r="A863" s="18" t="s">
        <v>1734</v>
      </c>
      <c r="B863" s="18" t="s">
        <v>433</v>
      </c>
      <c r="C863" s="19">
        <v>2018</v>
      </c>
      <c r="D863" s="18" t="s">
        <v>747</v>
      </c>
      <c r="E863" s="20">
        <v>5</v>
      </c>
      <c r="F863" s="21">
        <v>12461.813</v>
      </c>
      <c r="G863" s="21">
        <v>3997.44</v>
      </c>
    </row>
    <row r="864" spans="1:7" ht="10.050000000000001" customHeight="1">
      <c r="A864" s="18" t="s">
        <v>1734</v>
      </c>
      <c r="B864" s="18" t="s">
        <v>433</v>
      </c>
      <c r="C864" s="19">
        <v>2018</v>
      </c>
      <c r="D864" s="18" t="s">
        <v>747</v>
      </c>
      <c r="E864" s="20">
        <v>6</v>
      </c>
      <c r="F864" s="21">
        <v>12229.985000000001</v>
      </c>
      <c r="G864" s="21">
        <v>6398.576</v>
      </c>
    </row>
    <row r="865" spans="1:7" ht="10.050000000000001" customHeight="1">
      <c r="A865" s="18" t="s">
        <v>1734</v>
      </c>
      <c r="B865" s="18" t="s">
        <v>433</v>
      </c>
      <c r="C865" s="19">
        <v>2018</v>
      </c>
      <c r="D865" s="18" t="s">
        <v>748</v>
      </c>
      <c r="E865" s="20">
        <v>7</v>
      </c>
      <c r="F865" s="21">
        <v>12645.874</v>
      </c>
      <c r="G865" s="21">
        <v>5493.6570000000002</v>
      </c>
    </row>
    <row r="866" spans="1:7" ht="10.050000000000001" customHeight="1">
      <c r="A866" s="18" t="s">
        <v>1734</v>
      </c>
      <c r="B866" s="18" t="s">
        <v>433</v>
      </c>
      <c r="C866" s="19">
        <v>2018</v>
      </c>
      <c r="D866" s="18" t="s">
        <v>748</v>
      </c>
      <c r="E866" s="20">
        <v>8</v>
      </c>
      <c r="F866" s="21">
        <v>13911.66</v>
      </c>
      <c r="G866" s="21">
        <v>4175.5110000000004</v>
      </c>
    </row>
    <row r="867" spans="1:7" ht="10.050000000000001" customHeight="1">
      <c r="A867" s="18" t="s">
        <v>1734</v>
      </c>
      <c r="B867" s="18" t="s">
        <v>433</v>
      </c>
      <c r="C867" s="19">
        <v>2018</v>
      </c>
      <c r="D867" s="18" t="s">
        <v>748</v>
      </c>
      <c r="E867" s="20">
        <v>9</v>
      </c>
      <c r="F867" s="21">
        <v>11279.9</v>
      </c>
      <c r="G867" s="21">
        <v>5453.9089999999997</v>
      </c>
    </row>
    <row r="868" spans="1:7" ht="10.050000000000001" customHeight="1">
      <c r="A868" s="18" t="s">
        <v>1734</v>
      </c>
      <c r="B868" s="18" t="s">
        <v>433</v>
      </c>
      <c r="C868" s="19">
        <v>2018</v>
      </c>
      <c r="D868" s="18" t="s">
        <v>748</v>
      </c>
      <c r="E868" s="20">
        <v>10</v>
      </c>
      <c r="F868" s="21">
        <v>12652.493</v>
      </c>
      <c r="G868" s="21">
        <v>7096.3029999999999</v>
      </c>
    </row>
    <row r="869" spans="1:7" ht="10.050000000000001" customHeight="1">
      <c r="A869" s="18" t="s">
        <v>1734</v>
      </c>
      <c r="B869" s="18" t="s">
        <v>433</v>
      </c>
      <c r="C869" s="19">
        <v>2018</v>
      </c>
      <c r="D869" s="18" t="s">
        <v>748</v>
      </c>
      <c r="E869" s="20">
        <v>11</v>
      </c>
      <c r="F869" s="21">
        <v>12720.472</v>
      </c>
      <c r="G869" s="21">
        <v>8014.5020000000004</v>
      </c>
    </row>
    <row r="870" spans="1:7" ht="10.050000000000001" customHeight="1">
      <c r="A870" s="18" t="s">
        <v>1734</v>
      </c>
      <c r="B870" s="18" t="s">
        <v>433</v>
      </c>
      <c r="C870" s="19">
        <v>2018</v>
      </c>
      <c r="D870" s="18" t="s">
        <v>748</v>
      </c>
      <c r="E870" s="20">
        <v>12</v>
      </c>
      <c r="F870" s="21">
        <v>10713.727000000001</v>
      </c>
      <c r="G870" s="21">
        <v>6343.527</v>
      </c>
    </row>
    <row r="871" spans="1:7" ht="10.050000000000001" customHeight="1">
      <c r="A871" s="18" t="s">
        <v>1734</v>
      </c>
      <c r="B871" s="18" t="s">
        <v>433</v>
      </c>
      <c r="C871" s="19">
        <v>2019</v>
      </c>
      <c r="D871" s="18" t="s">
        <v>748</v>
      </c>
      <c r="E871" s="20">
        <v>1</v>
      </c>
      <c r="F871" s="21">
        <v>11000.148999999999</v>
      </c>
      <c r="G871" s="21">
        <v>6451.7209999999995</v>
      </c>
    </row>
    <row r="872" spans="1:7" ht="10.050000000000001" customHeight="1">
      <c r="A872" s="18" t="s">
        <v>1734</v>
      </c>
      <c r="B872" s="18" t="s">
        <v>433</v>
      </c>
      <c r="C872" s="19">
        <v>2019</v>
      </c>
      <c r="D872" s="18" t="s">
        <v>748</v>
      </c>
      <c r="E872" s="20">
        <v>2</v>
      </c>
      <c r="F872" s="21">
        <v>9515.6850000000104</v>
      </c>
      <c r="G872" s="21">
        <v>7362.18</v>
      </c>
    </row>
    <row r="873" spans="1:7" ht="10.050000000000001" customHeight="1">
      <c r="A873" s="18" t="s">
        <v>1734</v>
      </c>
      <c r="B873" s="18" t="s">
        <v>433</v>
      </c>
      <c r="C873" s="19">
        <v>2019</v>
      </c>
      <c r="D873" s="18" t="s">
        <v>748</v>
      </c>
      <c r="E873" s="20">
        <v>3</v>
      </c>
      <c r="F873" s="21">
        <v>9341.884</v>
      </c>
      <c r="G873" s="21">
        <v>6147.13</v>
      </c>
    </row>
    <row r="874" spans="1:7" ht="10.050000000000001" customHeight="1">
      <c r="A874" s="18" t="s">
        <v>1734</v>
      </c>
      <c r="B874" s="18" t="s">
        <v>433</v>
      </c>
      <c r="C874" s="19">
        <v>2019</v>
      </c>
      <c r="D874" s="18" t="s">
        <v>748</v>
      </c>
      <c r="E874" s="20">
        <v>4</v>
      </c>
      <c r="F874" s="21">
        <v>9667.9359999999997</v>
      </c>
      <c r="G874" s="21">
        <v>6125.3370000000004</v>
      </c>
    </row>
    <row r="875" spans="1:7" ht="10.050000000000001" customHeight="1">
      <c r="A875" s="18" t="s">
        <v>1734</v>
      </c>
      <c r="B875" s="18" t="s">
        <v>433</v>
      </c>
      <c r="C875" s="19">
        <v>2019</v>
      </c>
      <c r="D875" s="18" t="s">
        <v>748</v>
      </c>
      <c r="E875" s="20">
        <v>5</v>
      </c>
      <c r="F875" s="21">
        <v>10826.397000000001</v>
      </c>
      <c r="G875" s="21">
        <v>5343.3050000000003</v>
      </c>
    </row>
    <row r="876" spans="1:7" ht="10.050000000000001" customHeight="1">
      <c r="A876" s="18" t="s">
        <v>1734</v>
      </c>
      <c r="B876" s="18" t="s">
        <v>433</v>
      </c>
      <c r="C876" s="19">
        <v>2019</v>
      </c>
      <c r="D876" s="18" t="s">
        <v>748</v>
      </c>
      <c r="E876" s="20">
        <v>6</v>
      </c>
      <c r="F876" s="21">
        <v>7430.1040000000003</v>
      </c>
      <c r="G876" s="21">
        <v>4745.5209999999997</v>
      </c>
    </row>
    <row r="877" spans="1:7" ht="10.050000000000001" customHeight="1">
      <c r="A877" s="18" t="s">
        <v>1734</v>
      </c>
      <c r="B877" s="18" t="s">
        <v>433</v>
      </c>
      <c r="C877" s="19">
        <v>2019</v>
      </c>
      <c r="D877" s="18" t="s">
        <v>749</v>
      </c>
      <c r="E877" s="20">
        <v>7</v>
      </c>
      <c r="F877" s="21">
        <v>8700.1419999999998</v>
      </c>
      <c r="G877" s="21">
        <v>4881.1909999999998</v>
      </c>
    </row>
    <row r="878" spans="1:7" ht="10.050000000000001" customHeight="1">
      <c r="A878" s="18" t="s">
        <v>1734</v>
      </c>
      <c r="B878" s="18" t="s">
        <v>433</v>
      </c>
      <c r="C878" s="19">
        <v>2019</v>
      </c>
      <c r="D878" s="18" t="s">
        <v>749</v>
      </c>
      <c r="E878" s="20">
        <v>8</v>
      </c>
      <c r="F878" s="21">
        <v>9050.8760000000002</v>
      </c>
      <c r="G878" s="21">
        <v>4140.9520000000002</v>
      </c>
    </row>
    <row r="879" spans="1:7" ht="10.050000000000001" customHeight="1">
      <c r="A879" s="18" t="s">
        <v>1734</v>
      </c>
      <c r="B879" s="18" t="s">
        <v>433</v>
      </c>
      <c r="C879" s="19">
        <v>2019</v>
      </c>
      <c r="D879" s="18" t="s">
        <v>749</v>
      </c>
      <c r="E879" s="20">
        <v>9</v>
      </c>
      <c r="F879" s="21">
        <v>9653.6530000000002</v>
      </c>
      <c r="G879" s="21">
        <v>4674.6409999999996</v>
      </c>
    </row>
    <row r="880" spans="1:7" ht="10.050000000000001" customHeight="1">
      <c r="A880" s="18" t="s">
        <v>1734</v>
      </c>
      <c r="B880" s="18" t="s">
        <v>433</v>
      </c>
      <c r="C880" s="19">
        <v>2019</v>
      </c>
      <c r="D880" s="18" t="s">
        <v>749</v>
      </c>
      <c r="E880" s="20">
        <v>10</v>
      </c>
      <c r="F880" s="21">
        <v>10342.18</v>
      </c>
      <c r="G880" s="21">
        <v>5046.223</v>
      </c>
    </row>
    <row r="881" spans="1:7" ht="10.050000000000001" customHeight="1">
      <c r="A881" s="18" t="s">
        <v>1734</v>
      </c>
      <c r="B881" s="18" t="s">
        <v>433</v>
      </c>
      <c r="C881" s="19">
        <v>2019</v>
      </c>
      <c r="D881" s="18" t="s">
        <v>749</v>
      </c>
      <c r="E881" s="20">
        <v>11</v>
      </c>
      <c r="F881" s="21">
        <v>10442.352999999999</v>
      </c>
      <c r="G881" s="21">
        <v>6018.3469999999998</v>
      </c>
    </row>
    <row r="882" spans="1:7" ht="10.050000000000001" customHeight="1">
      <c r="A882" s="18" t="s">
        <v>1734</v>
      </c>
      <c r="B882" s="18" t="s">
        <v>433</v>
      </c>
      <c r="C882" s="19">
        <v>2019</v>
      </c>
      <c r="D882" s="18" t="s">
        <v>749</v>
      </c>
      <c r="E882" s="20">
        <v>12</v>
      </c>
      <c r="F882" s="21">
        <v>9948.0470000000005</v>
      </c>
      <c r="G882" s="21">
        <v>5758.558</v>
      </c>
    </row>
    <row r="883" spans="1:7" ht="10.050000000000001" customHeight="1">
      <c r="A883" s="18" t="s">
        <v>1734</v>
      </c>
      <c r="B883" s="18" t="s">
        <v>433</v>
      </c>
      <c r="C883" s="19">
        <v>2020</v>
      </c>
      <c r="D883" s="18" t="s">
        <v>749</v>
      </c>
      <c r="E883" s="20">
        <v>1</v>
      </c>
      <c r="F883" s="21">
        <v>8122.0870000000004</v>
      </c>
      <c r="G883" s="21">
        <v>5431.5839999999998</v>
      </c>
    </row>
    <row r="884" spans="1:7" ht="10.050000000000001" customHeight="1">
      <c r="A884" s="18" t="s">
        <v>1734</v>
      </c>
      <c r="B884" s="18" t="s">
        <v>433</v>
      </c>
      <c r="C884" s="19">
        <v>2020</v>
      </c>
      <c r="D884" s="18" t="s">
        <v>749</v>
      </c>
      <c r="E884" s="20">
        <v>2</v>
      </c>
      <c r="F884" s="21">
        <v>7528.7120000000004</v>
      </c>
      <c r="G884" s="21">
        <v>4939.7969999999996</v>
      </c>
    </row>
    <row r="885" spans="1:7" ht="10.050000000000001" customHeight="1">
      <c r="A885" s="18" t="s">
        <v>1734</v>
      </c>
      <c r="B885" s="18" t="s">
        <v>433</v>
      </c>
      <c r="C885" s="19">
        <v>2020</v>
      </c>
      <c r="D885" s="18" t="s">
        <v>749</v>
      </c>
      <c r="E885" s="20">
        <v>3</v>
      </c>
      <c r="F885" s="21">
        <v>7244.0690000000004</v>
      </c>
      <c r="G885" s="21">
        <v>4902.3440000000001</v>
      </c>
    </row>
    <row r="886" spans="1:7" ht="10.050000000000001" customHeight="1">
      <c r="A886" s="18" t="s">
        <v>1734</v>
      </c>
      <c r="B886" s="18" t="s">
        <v>433</v>
      </c>
      <c r="C886" s="19">
        <v>2020</v>
      </c>
      <c r="D886" s="18" t="s">
        <v>749</v>
      </c>
      <c r="E886" s="20">
        <v>4</v>
      </c>
      <c r="F886" s="21">
        <v>6954.9530000000004</v>
      </c>
      <c r="G886" s="21">
        <v>4902.91</v>
      </c>
    </row>
    <row r="887" spans="1:7" ht="10.050000000000001" customHeight="1">
      <c r="A887" s="18" t="s">
        <v>1734</v>
      </c>
      <c r="B887" s="18" t="s">
        <v>433</v>
      </c>
      <c r="C887" s="19">
        <v>2020</v>
      </c>
      <c r="D887" s="18" t="s">
        <v>749</v>
      </c>
      <c r="E887" s="20">
        <v>5</v>
      </c>
      <c r="F887" s="21">
        <v>6142.8639999999996</v>
      </c>
      <c r="G887" s="21">
        <v>4516.3379999999997</v>
      </c>
    </row>
    <row r="888" spans="1:7" ht="10.050000000000001" customHeight="1">
      <c r="A888" s="18" t="s">
        <v>1734</v>
      </c>
      <c r="B888" s="18" t="s">
        <v>433</v>
      </c>
      <c r="C888" s="19">
        <v>2020</v>
      </c>
      <c r="D888" s="18" t="s">
        <v>749</v>
      </c>
      <c r="E888" s="20">
        <v>6</v>
      </c>
      <c r="F888" s="21">
        <v>6295.2049999999999</v>
      </c>
      <c r="G888" s="21">
        <v>4994.2269999999999</v>
      </c>
    </row>
    <row r="889" spans="1:7" ht="10.050000000000001" customHeight="1">
      <c r="A889" s="18" t="s">
        <v>1734</v>
      </c>
      <c r="B889" s="18" t="s">
        <v>433</v>
      </c>
      <c r="C889" s="19">
        <v>2020</v>
      </c>
      <c r="D889" s="18" t="s">
        <v>750</v>
      </c>
      <c r="E889" s="20">
        <v>7</v>
      </c>
      <c r="F889" s="21">
        <v>6591.1850000000004</v>
      </c>
      <c r="G889" s="21">
        <v>3943.319</v>
      </c>
    </row>
    <row r="890" spans="1:7" ht="10.050000000000001" customHeight="1">
      <c r="A890" s="18" t="s">
        <v>1734</v>
      </c>
      <c r="B890" s="18" t="s">
        <v>433</v>
      </c>
      <c r="C890" s="19">
        <v>2020</v>
      </c>
      <c r="D890" s="18" t="s">
        <v>750</v>
      </c>
      <c r="E890" s="20">
        <v>8</v>
      </c>
      <c r="F890" s="21">
        <v>6871.9319999999998</v>
      </c>
      <c r="G890" s="21">
        <v>3761.4160000000002</v>
      </c>
    </row>
    <row r="891" spans="1:7" ht="10.050000000000001" customHeight="1">
      <c r="A891" s="18" t="s">
        <v>1734</v>
      </c>
      <c r="B891" s="18" t="s">
        <v>433</v>
      </c>
      <c r="C891" s="19">
        <v>2020</v>
      </c>
      <c r="D891" s="18" t="s">
        <v>750</v>
      </c>
      <c r="E891" s="20">
        <v>9</v>
      </c>
      <c r="F891" s="21">
        <v>7880.9880000000003</v>
      </c>
      <c r="G891" s="21">
        <v>3774.9769999999999</v>
      </c>
    </row>
    <row r="892" spans="1:7" ht="10.050000000000001" customHeight="1">
      <c r="A892" s="18" t="s">
        <v>1734</v>
      </c>
      <c r="B892" s="18" t="s">
        <v>433</v>
      </c>
      <c r="C892" s="19">
        <v>2020</v>
      </c>
      <c r="D892" s="18" t="s">
        <v>750</v>
      </c>
      <c r="E892" s="20">
        <v>10</v>
      </c>
      <c r="F892" s="21">
        <v>8360.3379999999997</v>
      </c>
      <c r="G892" s="21">
        <v>3301.6260000000002</v>
      </c>
    </row>
    <row r="893" spans="1:7" ht="10.050000000000001" customHeight="1">
      <c r="A893" s="18" t="s">
        <v>1734</v>
      </c>
      <c r="B893" s="18" t="s">
        <v>433</v>
      </c>
      <c r="C893" s="19">
        <v>2020</v>
      </c>
      <c r="D893" s="18" t="s">
        <v>750</v>
      </c>
      <c r="E893" s="20">
        <v>11</v>
      </c>
      <c r="F893" s="21">
        <v>9569.5259999999998</v>
      </c>
      <c r="G893" s="21">
        <v>5356.3059999999996</v>
      </c>
    </row>
    <row r="894" spans="1:7" ht="10.050000000000001" customHeight="1">
      <c r="A894" s="18" t="s">
        <v>1734</v>
      </c>
      <c r="B894" s="18" t="s">
        <v>433</v>
      </c>
      <c r="C894" s="19">
        <v>2020</v>
      </c>
      <c r="D894" s="18" t="s">
        <v>750</v>
      </c>
      <c r="E894" s="20">
        <v>12</v>
      </c>
      <c r="F894" s="21">
        <v>8556.2999999999993</v>
      </c>
      <c r="G894" s="21">
        <v>5890.8559999999998</v>
      </c>
    </row>
    <row r="895" spans="1:7" ht="10.050000000000001" customHeight="1">
      <c r="A895" s="18" t="s">
        <v>1734</v>
      </c>
      <c r="B895" s="18" t="s">
        <v>433</v>
      </c>
      <c r="C895" s="19">
        <v>2021</v>
      </c>
      <c r="D895" s="18" t="s">
        <v>750</v>
      </c>
      <c r="E895" s="20">
        <v>1</v>
      </c>
      <c r="F895" s="21">
        <v>7225.3440000000001</v>
      </c>
      <c r="G895" s="21">
        <v>5698.9170000000004</v>
      </c>
    </row>
    <row r="896" spans="1:7" ht="10.050000000000001" customHeight="1">
      <c r="A896" s="18" t="s">
        <v>1734</v>
      </c>
      <c r="B896" s="18" t="s">
        <v>433</v>
      </c>
      <c r="C896" s="19">
        <v>2021</v>
      </c>
      <c r="D896" s="18" t="s">
        <v>750</v>
      </c>
      <c r="E896" s="20">
        <v>2</v>
      </c>
      <c r="F896" s="21">
        <v>7528.5709999999999</v>
      </c>
      <c r="G896" s="21">
        <v>5268.5879999999997</v>
      </c>
    </row>
    <row r="897" spans="1:7" ht="10.050000000000001" customHeight="1">
      <c r="A897" s="18" t="s">
        <v>1734</v>
      </c>
      <c r="B897" s="18" t="s">
        <v>433</v>
      </c>
      <c r="C897" s="19">
        <v>2021</v>
      </c>
      <c r="D897" s="18" t="s">
        <v>750</v>
      </c>
      <c r="E897" s="20">
        <v>3</v>
      </c>
      <c r="F897" s="21">
        <v>7863.5439999999999</v>
      </c>
      <c r="G897" s="21">
        <v>4570.924</v>
      </c>
    </row>
    <row r="898" spans="1:7" ht="10.050000000000001" customHeight="1">
      <c r="A898" s="18" t="s">
        <v>1734</v>
      </c>
      <c r="B898" s="18" t="s">
        <v>433</v>
      </c>
      <c r="C898" s="19">
        <v>2021</v>
      </c>
      <c r="D898" s="18" t="s">
        <v>750</v>
      </c>
      <c r="E898" s="20">
        <v>4</v>
      </c>
      <c r="F898" s="21">
        <v>6347.8919999999998</v>
      </c>
      <c r="G898" s="21">
        <v>4322.4409999999998</v>
      </c>
    </row>
    <row r="899" spans="1:7" ht="10.050000000000001" customHeight="1">
      <c r="A899" s="18" t="s">
        <v>1734</v>
      </c>
      <c r="B899" s="18" t="s">
        <v>433</v>
      </c>
      <c r="C899" s="19">
        <v>2021</v>
      </c>
      <c r="D899" s="18" t="s">
        <v>750</v>
      </c>
      <c r="E899" s="20">
        <v>5</v>
      </c>
      <c r="F899" s="21">
        <v>6369.1710000000003</v>
      </c>
      <c r="G899" s="21">
        <v>4133.3220000000001</v>
      </c>
    </row>
    <row r="900" spans="1:7" ht="10.050000000000001" customHeight="1">
      <c r="A900" s="18" t="s">
        <v>1734</v>
      </c>
      <c r="B900" s="18" t="s">
        <v>433</v>
      </c>
      <c r="C900" s="19">
        <v>2021</v>
      </c>
      <c r="D900" s="18" t="s">
        <v>750</v>
      </c>
      <c r="E900" s="20">
        <v>6</v>
      </c>
      <c r="F900" s="21">
        <v>6783.32</v>
      </c>
      <c r="G900" s="21">
        <v>4310.6869999999999</v>
      </c>
    </row>
    <row r="901" spans="1:7" ht="10.050000000000001" customHeight="1">
      <c r="A901" s="18" t="s">
        <v>1734</v>
      </c>
      <c r="B901" s="18" t="s">
        <v>433</v>
      </c>
      <c r="C901" s="19">
        <v>2021</v>
      </c>
      <c r="D901" s="18" t="s">
        <v>751</v>
      </c>
      <c r="E901" s="20">
        <v>7</v>
      </c>
      <c r="F901" s="21">
        <v>7143.2749999999996</v>
      </c>
      <c r="G901" s="21">
        <v>3474.105</v>
      </c>
    </row>
    <row r="902" spans="1:7" ht="10.050000000000001" customHeight="1">
      <c r="A902" s="18" t="s">
        <v>1734</v>
      </c>
      <c r="B902" s="18" t="s">
        <v>433</v>
      </c>
      <c r="C902" s="19">
        <v>2021</v>
      </c>
      <c r="D902" s="18" t="s">
        <v>751</v>
      </c>
      <c r="E902" s="20">
        <v>8</v>
      </c>
      <c r="F902" s="21">
        <v>7595.67</v>
      </c>
      <c r="G902" s="21">
        <v>3191.1179999999999</v>
      </c>
    </row>
    <row r="903" spans="1:7" ht="10.050000000000001" customHeight="1">
      <c r="A903" s="18" t="s">
        <v>1734</v>
      </c>
      <c r="B903" s="18" t="s">
        <v>433</v>
      </c>
      <c r="C903" s="19">
        <v>2021</v>
      </c>
      <c r="D903" s="18" t="s">
        <v>751</v>
      </c>
      <c r="E903" s="20">
        <v>9</v>
      </c>
      <c r="F903" s="21">
        <v>7450.3919999999998</v>
      </c>
      <c r="G903" s="21">
        <v>3429.4360000000001</v>
      </c>
    </row>
    <row r="904" spans="1:7" ht="10.050000000000001" customHeight="1">
      <c r="A904" s="18" t="s">
        <v>1734</v>
      </c>
      <c r="B904" s="18" t="s">
        <v>433</v>
      </c>
      <c r="C904" s="19">
        <v>2021</v>
      </c>
      <c r="D904" s="18" t="s">
        <v>751</v>
      </c>
      <c r="E904" s="20">
        <v>10</v>
      </c>
      <c r="F904" s="21">
        <v>6357.3040000000001</v>
      </c>
      <c r="G904" s="21">
        <v>3517.0509999999999</v>
      </c>
    </row>
    <row r="905" spans="1:7" ht="10.050000000000001" customHeight="1">
      <c r="A905" s="18" t="s">
        <v>1734</v>
      </c>
      <c r="B905" s="18" t="s">
        <v>433</v>
      </c>
      <c r="C905" s="19">
        <v>2021</v>
      </c>
      <c r="D905" s="18" t="s">
        <v>751</v>
      </c>
      <c r="E905" s="20">
        <v>11</v>
      </c>
      <c r="F905" s="21">
        <v>5057.9679999999998</v>
      </c>
      <c r="G905" s="21">
        <v>3018.4369999999999</v>
      </c>
    </row>
    <row r="906" spans="1:7" ht="10.050000000000001" customHeight="1">
      <c r="A906" s="18" t="s">
        <v>1734</v>
      </c>
      <c r="B906" s="18" t="s">
        <v>433</v>
      </c>
      <c r="C906" s="19">
        <v>2021</v>
      </c>
      <c r="D906" s="18" t="s">
        <v>751</v>
      </c>
      <c r="E906" s="20">
        <v>12</v>
      </c>
      <c r="F906" s="21">
        <v>4871.1769999999997</v>
      </c>
      <c r="G906" s="21">
        <v>2875.9250000000002</v>
      </c>
    </row>
    <row r="907" spans="1:7" ht="10.050000000000001" customHeight="1">
      <c r="A907" s="18" t="s">
        <v>1734</v>
      </c>
      <c r="B907" s="18" t="s">
        <v>433</v>
      </c>
      <c r="C907" s="19">
        <v>2022</v>
      </c>
      <c r="D907" s="18" t="s">
        <v>751</v>
      </c>
      <c r="E907" s="20">
        <v>1</v>
      </c>
      <c r="F907" s="21">
        <v>4245.433</v>
      </c>
      <c r="G907" s="21">
        <v>3326.4560000000001</v>
      </c>
    </row>
    <row r="908" spans="1:7" ht="10.050000000000001" customHeight="1">
      <c r="A908" s="18" t="s">
        <v>1734</v>
      </c>
      <c r="B908" s="18" t="s">
        <v>433</v>
      </c>
      <c r="C908" s="19">
        <v>2022</v>
      </c>
      <c r="D908" s="18" t="s">
        <v>751</v>
      </c>
      <c r="E908" s="20">
        <v>2</v>
      </c>
      <c r="F908" s="21">
        <v>4266.6360000000004</v>
      </c>
      <c r="G908" s="21">
        <v>3000.1280000000002</v>
      </c>
    </row>
    <row r="909" spans="1:7" ht="10.050000000000001" customHeight="1">
      <c r="A909" s="18" t="s">
        <v>1734</v>
      </c>
      <c r="B909" s="18" t="s">
        <v>433</v>
      </c>
      <c r="C909" s="19">
        <v>2022</v>
      </c>
      <c r="D909" s="18" t="s">
        <v>751</v>
      </c>
      <c r="E909" s="20">
        <v>3</v>
      </c>
      <c r="F909" s="21">
        <v>4797.8370000000004</v>
      </c>
      <c r="G909" s="21">
        <v>3134.6350000000002</v>
      </c>
    </row>
    <row r="910" spans="1:7" ht="10.050000000000001" customHeight="1">
      <c r="A910" s="18" t="s">
        <v>1734</v>
      </c>
      <c r="B910" s="18" t="s">
        <v>433</v>
      </c>
      <c r="C910" s="19">
        <v>2022</v>
      </c>
      <c r="D910" s="18" t="s">
        <v>751</v>
      </c>
      <c r="E910" s="20">
        <v>4</v>
      </c>
      <c r="F910" s="21">
        <v>4755.4639999999999</v>
      </c>
      <c r="G910" s="21">
        <v>2956.2150000000001</v>
      </c>
    </row>
    <row r="911" spans="1:7" ht="10.050000000000001" customHeight="1">
      <c r="A911" s="18" t="s">
        <v>1734</v>
      </c>
      <c r="B911" s="18" t="s">
        <v>433</v>
      </c>
      <c r="C911" s="19">
        <v>2022</v>
      </c>
      <c r="D911" s="18" t="s">
        <v>751</v>
      </c>
      <c r="E911" s="20">
        <v>5</v>
      </c>
      <c r="F911" s="21">
        <v>4728.6139999999996</v>
      </c>
      <c r="G911" s="21">
        <v>3070.701</v>
      </c>
    </row>
    <row r="912" spans="1:7" ht="10.050000000000001" customHeight="1">
      <c r="A912" s="18" t="s">
        <v>1734</v>
      </c>
      <c r="B912" s="18" t="s">
        <v>433</v>
      </c>
      <c r="C912" s="19">
        <v>2022</v>
      </c>
      <c r="D912" s="18" t="s">
        <v>751</v>
      </c>
      <c r="E912" s="20">
        <v>6</v>
      </c>
      <c r="F912" s="21">
        <v>4862.674</v>
      </c>
      <c r="G912" s="21">
        <v>3451.0259999999998</v>
      </c>
    </row>
    <row r="913" spans="1:7" ht="10.050000000000001" customHeight="1">
      <c r="A913" s="18" t="s">
        <v>1734</v>
      </c>
      <c r="B913" s="18" t="s">
        <v>433</v>
      </c>
      <c r="C913" s="19">
        <v>2022</v>
      </c>
      <c r="D913" s="18" t="s">
        <v>752</v>
      </c>
      <c r="E913" s="20">
        <v>7</v>
      </c>
      <c r="F913" s="21">
        <v>4387.3959999999997</v>
      </c>
      <c r="G913" s="21">
        <v>2858.8220000000001</v>
      </c>
    </row>
    <row r="914" spans="1:7" ht="10.050000000000001" customHeight="1">
      <c r="A914" s="18" t="s">
        <v>1734</v>
      </c>
      <c r="B914" s="18" t="s">
        <v>433</v>
      </c>
      <c r="C914" s="19">
        <v>2022</v>
      </c>
      <c r="D914" s="18" t="s">
        <v>752</v>
      </c>
      <c r="E914" s="20">
        <v>8</v>
      </c>
      <c r="F914" s="21">
        <v>4492.1260000000002</v>
      </c>
      <c r="G914" s="21">
        <v>2645.7130000000002</v>
      </c>
    </row>
    <row r="915" spans="1:7" ht="10.050000000000001" customHeight="1">
      <c r="A915" s="18" t="s">
        <v>1734</v>
      </c>
      <c r="B915" s="18" t="s">
        <v>433</v>
      </c>
      <c r="C915" s="19">
        <v>2022</v>
      </c>
      <c r="D915" s="18" t="s">
        <v>752</v>
      </c>
      <c r="E915" s="20">
        <v>9</v>
      </c>
      <c r="F915" s="21">
        <v>4813.6610000000001</v>
      </c>
      <c r="G915" s="21">
        <v>2110.7190000000001</v>
      </c>
    </row>
    <row r="916" spans="1:7" ht="10.050000000000001" customHeight="1">
      <c r="A916" s="18" t="s">
        <v>1734</v>
      </c>
      <c r="B916" s="18" t="s">
        <v>433</v>
      </c>
      <c r="C916" s="19">
        <v>2022</v>
      </c>
      <c r="D916" s="18" t="s">
        <v>752</v>
      </c>
      <c r="E916" s="20">
        <v>10</v>
      </c>
      <c r="F916" s="21">
        <v>4410.3540000000003</v>
      </c>
      <c r="G916" s="21">
        <v>2317.364</v>
      </c>
    </row>
    <row r="917" spans="1:7" ht="10.050000000000001" customHeight="1">
      <c r="A917" s="18" t="s">
        <v>1734</v>
      </c>
      <c r="B917" s="18" t="s">
        <v>433</v>
      </c>
      <c r="C917" s="19">
        <v>2022</v>
      </c>
      <c r="D917" s="18" t="s">
        <v>752</v>
      </c>
      <c r="E917" s="20">
        <v>11</v>
      </c>
      <c r="F917" s="21">
        <v>4256.6840000000002</v>
      </c>
      <c r="G917" s="21">
        <v>2694.9830000000002</v>
      </c>
    </row>
    <row r="918" spans="1:7" ht="10.050000000000001" customHeight="1">
      <c r="A918" s="18" t="s">
        <v>1734</v>
      </c>
      <c r="B918" s="18" t="s">
        <v>433</v>
      </c>
      <c r="C918" s="19">
        <v>2022</v>
      </c>
      <c r="D918" s="18" t="s">
        <v>752</v>
      </c>
      <c r="E918" s="20">
        <v>12</v>
      </c>
      <c r="F918" s="21">
        <v>3579.5810000000001</v>
      </c>
      <c r="G918" s="21">
        <v>2585.2629999999999</v>
      </c>
    </row>
    <row r="919" spans="1:7" ht="10.050000000000001" customHeight="1">
      <c r="A919" s="18" t="s">
        <v>1734</v>
      </c>
      <c r="B919" s="18" t="s">
        <v>433</v>
      </c>
      <c r="C919" s="19">
        <v>2023</v>
      </c>
      <c r="D919" s="18" t="s">
        <v>752</v>
      </c>
      <c r="E919" s="20">
        <v>1</v>
      </c>
      <c r="F919" s="21">
        <v>3593.462</v>
      </c>
      <c r="G919" s="21">
        <v>2526.9830000000002</v>
      </c>
    </row>
    <row r="920" spans="1:7" ht="10.050000000000001" customHeight="1">
      <c r="A920" s="18" t="s">
        <v>1734</v>
      </c>
      <c r="B920" s="18" t="s">
        <v>433</v>
      </c>
      <c r="C920" s="19">
        <v>2023</v>
      </c>
      <c r="D920" s="18" t="s">
        <v>752</v>
      </c>
      <c r="E920" s="20">
        <v>2</v>
      </c>
      <c r="F920" s="21">
        <v>3610.8069999999998</v>
      </c>
      <c r="G920" s="21">
        <v>2449.9450000000002</v>
      </c>
    </row>
    <row r="921" spans="1:7" ht="10.050000000000001" customHeight="1">
      <c r="A921" s="18" t="s">
        <v>1734</v>
      </c>
      <c r="B921" s="18" t="s">
        <v>433</v>
      </c>
      <c r="C921" s="19">
        <v>2023</v>
      </c>
      <c r="D921" s="18" t="s">
        <v>752</v>
      </c>
      <c r="E921" s="20">
        <v>3</v>
      </c>
      <c r="F921" s="21">
        <v>5824.5860000000002</v>
      </c>
      <c r="G921" s="21">
        <v>2266.9989999999998</v>
      </c>
    </row>
    <row r="922" spans="1:7" ht="10.050000000000001" customHeight="1">
      <c r="A922" s="18" t="s">
        <v>1734</v>
      </c>
      <c r="B922" s="18" t="s">
        <v>433</v>
      </c>
      <c r="C922" s="19">
        <v>2023</v>
      </c>
      <c r="D922" s="18" t="s">
        <v>752</v>
      </c>
      <c r="E922" s="20">
        <v>4</v>
      </c>
      <c r="F922" s="21">
        <v>5554.2690000000002</v>
      </c>
      <c r="G922" s="21">
        <v>2339.09</v>
      </c>
    </row>
    <row r="923" spans="1:7" ht="10.050000000000001" customHeight="1">
      <c r="A923" s="18" t="s">
        <v>1734</v>
      </c>
      <c r="B923" s="18" t="s">
        <v>433</v>
      </c>
      <c r="C923" s="19">
        <v>2023</v>
      </c>
      <c r="D923" s="18" t="s">
        <v>752</v>
      </c>
      <c r="E923" s="20">
        <v>5</v>
      </c>
      <c r="F923" s="21">
        <v>5482.3339999999998</v>
      </c>
      <c r="G923" s="21">
        <v>2561.6790000000001</v>
      </c>
    </row>
    <row r="924" spans="1:7" ht="10.050000000000001" customHeight="1">
      <c r="A924" s="18" t="s">
        <v>1734</v>
      </c>
      <c r="B924" s="18" t="s">
        <v>433</v>
      </c>
      <c r="C924" s="19">
        <v>2023</v>
      </c>
      <c r="D924" s="18" t="s">
        <v>752</v>
      </c>
      <c r="E924" s="20">
        <v>6</v>
      </c>
      <c r="F924" s="21">
        <v>6837.0069999999996</v>
      </c>
      <c r="G924" s="21">
        <v>3062.212</v>
      </c>
    </row>
    <row r="925" spans="1:7" ht="10.050000000000001" customHeight="1">
      <c r="A925" s="18" t="s">
        <v>1734</v>
      </c>
      <c r="B925" s="18" t="s">
        <v>433</v>
      </c>
      <c r="C925" s="19">
        <v>2023</v>
      </c>
      <c r="D925" s="18" t="s">
        <v>753</v>
      </c>
      <c r="E925" s="20">
        <v>7</v>
      </c>
      <c r="F925" s="21">
        <v>8179.6019999999999</v>
      </c>
      <c r="G925" s="21">
        <v>2609.92</v>
      </c>
    </row>
    <row r="926" spans="1:7" ht="10.050000000000001" customHeight="1">
      <c r="A926" s="18" t="s">
        <v>1734</v>
      </c>
      <c r="B926" s="18" t="s">
        <v>433</v>
      </c>
      <c r="C926" s="19">
        <v>2023</v>
      </c>
      <c r="D926" s="18" t="s">
        <v>753</v>
      </c>
      <c r="E926" s="20">
        <v>8</v>
      </c>
      <c r="F926" s="21">
        <v>10247.07</v>
      </c>
      <c r="G926" s="21">
        <v>2432.7460000000001</v>
      </c>
    </row>
    <row r="927" spans="1:7" ht="10.050000000000001" customHeight="1">
      <c r="A927" s="18" t="s">
        <v>1734</v>
      </c>
      <c r="B927" s="18" t="s">
        <v>433</v>
      </c>
      <c r="C927" s="19">
        <v>2023</v>
      </c>
      <c r="D927" s="18" t="s">
        <v>753</v>
      </c>
      <c r="E927" s="20">
        <v>9</v>
      </c>
      <c r="F927" s="21">
        <v>9218.2620000000006</v>
      </c>
      <c r="G927" s="21">
        <v>2409.2339999999999</v>
      </c>
    </row>
    <row r="928" spans="1:7" ht="10.050000000000001" customHeight="1">
      <c r="A928" s="18" t="s">
        <v>1734</v>
      </c>
      <c r="B928" s="18" t="s">
        <v>433</v>
      </c>
      <c r="C928" s="19">
        <v>2023</v>
      </c>
      <c r="D928" s="18" t="s">
        <v>753</v>
      </c>
      <c r="E928" s="20">
        <v>10</v>
      </c>
      <c r="F928" s="21">
        <v>8893.4500000000007</v>
      </c>
      <c r="G928" s="21">
        <v>2996.5729999999999</v>
      </c>
    </row>
    <row r="929" spans="1:7" ht="10.050000000000001" customHeight="1">
      <c r="A929" s="18" t="s">
        <v>1734</v>
      </c>
      <c r="B929" s="18" t="s">
        <v>433</v>
      </c>
      <c r="C929" s="19">
        <v>2023</v>
      </c>
      <c r="D929" s="18" t="s">
        <v>753</v>
      </c>
      <c r="E929" s="20">
        <v>11</v>
      </c>
      <c r="F929" s="21">
        <v>8557.4320000000007</v>
      </c>
      <c r="G929" s="21">
        <v>2765.3620000000001</v>
      </c>
    </row>
    <row r="930" spans="1:7" ht="10.050000000000001" customHeight="1">
      <c r="A930" s="18" t="s">
        <v>1734</v>
      </c>
      <c r="B930" s="18" t="s">
        <v>433</v>
      </c>
      <c r="C930" s="19">
        <v>2023</v>
      </c>
      <c r="D930" s="18" t="s">
        <v>753</v>
      </c>
      <c r="E930" s="20">
        <v>12</v>
      </c>
      <c r="F930" s="21">
        <v>9378.7330000000093</v>
      </c>
      <c r="G930" s="21">
        <v>2449.3629999999998</v>
      </c>
    </row>
    <row r="931" spans="1:7" ht="10.050000000000001" customHeight="1">
      <c r="A931" s="18" t="s">
        <v>1734</v>
      </c>
      <c r="B931" s="18" t="s">
        <v>433</v>
      </c>
      <c r="C931" s="19">
        <v>2024</v>
      </c>
      <c r="D931" s="18" t="s">
        <v>753</v>
      </c>
      <c r="E931" s="20">
        <v>1</v>
      </c>
      <c r="F931" s="21">
        <v>8081.6880000000101</v>
      </c>
      <c r="G931" s="21">
        <v>2999.672</v>
      </c>
    </row>
    <row r="932" spans="1:7" ht="10.050000000000001" customHeight="1">
      <c r="A932" s="18" t="s">
        <v>1734</v>
      </c>
      <c r="B932" s="18" t="s">
        <v>433</v>
      </c>
      <c r="C932" s="19">
        <v>2024</v>
      </c>
      <c r="D932" s="18" t="s">
        <v>753</v>
      </c>
      <c r="E932" s="20">
        <v>2</v>
      </c>
      <c r="F932" s="21">
        <v>5476.4279999999999</v>
      </c>
      <c r="G932" s="21">
        <v>3020.143</v>
      </c>
    </row>
    <row r="933" spans="1:7" ht="10.050000000000001" customHeight="1">
      <c r="A933" s="18" t="s">
        <v>1734</v>
      </c>
      <c r="B933" s="18" t="s">
        <v>433</v>
      </c>
      <c r="C933" s="19">
        <v>2024</v>
      </c>
      <c r="D933" s="18" t="s">
        <v>753</v>
      </c>
      <c r="E933" s="20">
        <v>3</v>
      </c>
      <c r="F933" s="21">
        <v>4724.3040000000001</v>
      </c>
      <c r="G933" s="21">
        <v>2819.002</v>
      </c>
    </row>
    <row r="934" spans="1:7" ht="10.050000000000001" customHeight="1">
      <c r="A934" s="18" t="s">
        <v>1734</v>
      </c>
      <c r="B934" s="18" t="s">
        <v>433</v>
      </c>
      <c r="C934" s="19">
        <v>2024</v>
      </c>
      <c r="D934" s="18" t="s">
        <v>753</v>
      </c>
      <c r="E934" s="20">
        <v>4</v>
      </c>
      <c r="F934" s="21">
        <v>4146.9480000000003</v>
      </c>
      <c r="G934" s="21">
        <v>2591.6590000000001</v>
      </c>
    </row>
    <row r="935" spans="1:7" ht="10.050000000000001" customHeight="1">
      <c r="A935" s="18" t="s">
        <v>1734</v>
      </c>
      <c r="B935" s="18" t="s">
        <v>433</v>
      </c>
      <c r="C935" s="19">
        <v>2024</v>
      </c>
      <c r="D935" s="18" t="s">
        <v>753</v>
      </c>
      <c r="E935" s="20">
        <v>5</v>
      </c>
      <c r="F935" s="21">
        <v>3949.15</v>
      </c>
      <c r="G935" s="21">
        <v>2437.2280000000001</v>
      </c>
    </row>
    <row r="936" spans="1:7" ht="10.050000000000001" customHeight="1">
      <c r="A936" s="18" t="s">
        <v>1734</v>
      </c>
      <c r="B936" s="18" t="s">
        <v>433</v>
      </c>
      <c r="C936" s="19">
        <v>2024</v>
      </c>
      <c r="D936" s="18" t="s">
        <v>753</v>
      </c>
      <c r="E936" s="20">
        <v>6</v>
      </c>
      <c r="F936" s="21">
        <v>2784.0210000000002</v>
      </c>
      <c r="G936" s="21">
        <v>1921.9079999999999</v>
      </c>
    </row>
    <row r="937" spans="1:7" ht="10.050000000000001" customHeight="1">
      <c r="A937" s="18" t="s">
        <v>1734</v>
      </c>
      <c r="B937" s="18" t="s">
        <v>433</v>
      </c>
      <c r="C937" s="19">
        <v>2024</v>
      </c>
      <c r="D937" s="18" t="s">
        <v>754</v>
      </c>
      <c r="E937" s="20">
        <v>7</v>
      </c>
      <c r="F937" s="21">
        <v>2906.634</v>
      </c>
      <c r="G937" s="21">
        <v>2220.0430000000001</v>
      </c>
    </row>
    <row r="938" spans="1:7" ht="10.050000000000001" customHeight="1">
      <c r="A938" s="18" t="s">
        <v>1734</v>
      </c>
      <c r="B938" s="18" t="s">
        <v>433</v>
      </c>
      <c r="C938" s="19">
        <v>2024</v>
      </c>
      <c r="D938" s="18" t="s">
        <v>754</v>
      </c>
      <c r="E938" s="20">
        <v>8</v>
      </c>
      <c r="F938" s="21">
        <v>3249.2429999999999</v>
      </c>
      <c r="G938" s="21">
        <v>2166.9059999999999</v>
      </c>
    </row>
    <row r="939" spans="1:7" ht="10.050000000000001" customHeight="1">
      <c r="A939" s="18" t="s">
        <v>1734</v>
      </c>
      <c r="B939" s="18" t="s">
        <v>433</v>
      </c>
      <c r="C939" s="19">
        <v>2024</v>
      </c>
      <c r="D939" s="18" t="s">
        <v>754</v>
      </c>
      <c r="E939" s="20">
        <v>9</v>
      </c>
      <c r="F939" s="21">
        <v>2547.4960000000001</v>
      </c>
      <c r="G939" s="21">
        <v>2302.8760000000002</v>
      </c>
    </row>
    <row r="940" spans="1:7" ht="10.050000000000001" customHeight="1">
      <c r="A940" s="18" t="s">
        <v>1734</v>
      </c>
      <c r="B940" s="18" t="s">
        <v>433</v>
      </c>
      <c r="C940" s="19">
        <v>2024</v>
      </c>
      <c r="D940" s="18" t="s">
        <v>754</v>
      </c>
      <c r="E940" s="20">
        <v>10</v>
      </c>
      <c r="F940" s="21">
        <v>2903.924</v>
      </c>
      <c r="G940" s="21">
        <v>2158.1689999999999</v>
      </c>
    </row>
    <row r="941" spans="1:7" ht="10.050000000000001" customHeight="1">
      <c r="A941" s="18" t="s">
        <v>1734</v>
      </c>
      <c r="B941" s="18" t="s">
        <v>433</v>
      </c>
      <c r="C941" s="19">
        <v>2024</v>
      </c>
      <c r="D941" s="18" t="s">
        <v>754</v>
      </c>
      <c r="E941" s="20">
        <v>11</v>
      </c>
      <c r="F941" s="21">
        <v>2818.3159999999998</v>
      </c>
      <c r="G941" s="21">
        <v>1693.4159999999999</v>
      </c>
    </row>
    <row r="942" spans="1:7" ht="10.050000000000001" customHeight="1">
      <c r="A942" s="18" t="s">
        <v>1734</v>
      </c>
      <c r="B942" s="18" t="s">
        <v>433</v>
      </c>
      <c r="C942" s="19">
        <v>2024</v>
      </c>
      <c r="D942" s="18" t="s">
        <v>754</v>
      </c>
      <c r="E942" s="20">
        <v>12</v>
      </c>
      <c r="F942" s="21">
        <v>2305.5940000000001</v>
      </c>
      <c r="G942" s="21">
        <v>1555.0920000000001</v>
      </c>
    </row>
    <row r="944" spans="1:7" ht="12" customHeight="1">
      <c r="A944" s="1027" t="s">
        <v>1731</v>
      </c>
      <c r="B944" s="1028"/>
      <c r="C944" s="1028"/>
      <c r="D944" s="1028"/>
      <c r="E944" s="1028"/>
      <c r="F944" s="1028"/>
      <c r="G944" s="1028"/>
    </row>
    <row r="945" spans="1:7" ht="12" customHeight="1">
      <c r="A945" s="1027" t="s">
        <v>1732</v>
      </c>
      <c r="B945" s="1028"/>
      <c r="C945" s="1028"/>
      <c r="D945" s="1028"/>
      <c r="E945" s="1028"/>
      <c r="F945" s="1028"/>
      <c r="G945" s="1028"/>
    </row>
    <row r="946" spans="1:7" ht="12" customHeight="1">
      <c r="A946" s="1027" t="s">
        <v>1733</v>
      </c>
      <c r="B946" s="1028"/>
      <c r="C946" s="1028"/>
      <c r="D946" s="1028"/>
      <c r="E946" s="1028"/>
      <c r="F946" s="1028"/>
      <c r="G946" s="1028"/>
    </row>
  </sheetData>
  <autoFilter ref="A5:E942" xr:uid="{00000000-0009-0000-0000-000036000000}"/>
  <mergeCells count="6">
    <mergeCell ref="A1:G1"/>
    <mergeCell ref="A944:G944"/>
    <mergeCell ref="A3:G3"/>
    <mergeCell ref="A2:G2"/>
    <mergeCell ref="A946:G946"/>
    <mergeCell ref="A945:G945"/>
  </mergeCells>
  <printOptions horizontalCentered="1" verticalCentered="1"/>
  <pageMargins left="0.2" right="0.2" top="0.2" bottom="0.2" header="0" footer="0"/>
  <pageSetup paperSize="9" scale="60"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92D050"/>
  </sheetPr>
  <dimension ref="A1:S33"/>
  <sheetViews>
    <sheetView workbookViewId="0">
      <pane xSplit="2" ySplit="1" topLeftCell="C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9.5546875" bestFit="1" customWidth="1"/>
    <col min="2" max="2" width="33.21875" bestFit="1" customWidth="1"/>
    <col min="3" max="3" width="7.77734375"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20.77734375" style="8" bestFit="1"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tr">
        <f>Produits!$B$19</f>
        <v>Produits alimentaires</v>
      </c>
      <c r="B2" t="str">
        <f>Secteurs!$B$19</f>
        <v>GMS</v>
      </c>
      <c r="C2" s="863">
        <f>'Prétraitement consommation'!C3</f>
        <v>2.1</v>
      </c>
      <c r="E2" t="str">
        <f>Etiquettes!$C$3</f>
        <v>Matière première:Produit:Coproduit:Intrant externe:Rejet</v>
      </c>
      <c r="F2" s="8">
        <f>Etiquettes!$L$6</f>
        <v>0</v>
      </c>
      <c r="G2" s="865">
        <f>Etiquettes!$J$5</f>
        <v>0</v>
      </c>
      <c r="H2">
        <v>0</v>
      </c>
      <c r="I2" s="54" t="s">
        <v>1735</v>
      </c>
      <c r="J2" s="8" t="s">
        <v>618</v>
      </c>
      <c r="K2" s="8" t="s">
        <v>691</v>
      </c>
      <c r="L2" s="54" t="s">
        <v>71</v>
      </c>
      <c r="M2" s="8">
        <f>Etiquettes!$H$11</f>
        <v>0</v>
      </c>
      <c r="N2" s="8" t="str">
        <f t="shared" ref="N2:N33" si="0">_xlfn.CONCAT(I2,IF(ISBLANK(C2),"",_xlfn.CONCAT(" = ",MROUND(C2,1)," ",E2))," (",K2,")")</f>
        <v>Consommation de produits alimentaires par les GMS (en volume de matière première) = 2 Matière première:Produit:Coproduit:Intrant externe:Rejet (OléoProtéines - Terres Univia)</v>
      </c>
      <c r="O2">
        <f>Etiquettes!$L$15</f>
        <v>0</v>
      </c>
    </row>
    <row r="3" spans="1:19">
      <c r="A3" t="str">
        <f>Produits!$B$19</f>
        <v>Produits alimentaires</v>
      </c>
      <c r="B3" t="str">
        <f>Secteurs!$B$17</f>
        <v>Circuits spécialisés</v>
      </c>
      <c r="C3" s="863">
        <f>'Prétraitement consommation'!D3</f>
        <v>0.10500000000000001</v>
      </c>
      <c r="E3" t="str">
        <f>Etiquettes!$C$3</f>
        <v>Matière première:Produit:Coproduit:Intrant externe:Rejet</v>
      </c>
      <c r="F3" s="8">
        <f>Etiquettes!$L$6</f>
        <v>0</v>
      </c>
      <c r="G3" s="865">
        <f>Etiquettes!$J$5</f>
        <v>0</v>
      </c>
      <c r="H3">
        <v>0</v>
      </c>
      <c r="I3" s="54" t="s">
        <v>1736</v>
      </c>
      <c r="J3" s="8" t="s">
        <v>618</v>
      </c>
      <c r="K3" s="8" t="s">
        <v>691</v>
      </c>
      <c r="L3" s="54" t="s">
        <v>71</v>
      </c>
      <c r="M3" s="8">
        <f>Etiquettes!$H$11</f>
        <v>0</v>
      </c>
      <c r="N3" s="8" t="str">
        <f t="shared" si="0"/>
        <v>Consommation de produits alimentaires par les circuits spécialisés (en volume de matière première) = 0 Matière première:Produit:Coproduit:Intrant externe:Rejet (OléoProtéines - Terres Univia)</v>
      </c>
      <c r="O3">
        <f>Etiquettes!$L$15</f>
        <v>0</v>
      </c>
    </row>
    <row r="4" spans="1:19">
      <c r="A4" t="str">
        <f>Produits!$B$19</f>
        <v>Produits alimentaires</v>
      </c>
      <c r="B4" t="str">
        <f>Secteurs!$B$20</f>
        <v>RHD</v>
      </c>
      <c r="C4" s="863">
        <f>'Prétraitement consommation'!E3</f>
        <v>0.65</v>
      </c>
      <c r="E4" t="str">
        <f>Etiquettes!$C$3</f>
        <v>Matière première:Produit:Coproduit:Intrant externe:Rejet</v>
      </c>
      <c r="F4" s="8">
        <f>Etiquettes!$L$6</f>
        <v>0</v>
      </c>
      <c r="G4" s="865">
        <f>Etiquettes!$J$5</f>
        <v>0</v>
      </c>
      <c r="H4">
        <v>0</v>
      </c>
      <c r="I4" s="54" t="s">
        <v>1737</v>
      </c>
      <c r="J4" s="8" t="s">
        <v>618</v>
      </c>
      <c r="K4" s="8" t="s">
        <v>691</v>
      </c>
      <c r="L4" s="54" t="s">
        <v>71</v>
      </c>
      <c r="M4" s="8">
        <f>Etiquettes!$H$11</f>
        <v>0</v>
      </c>
      <c r="N4" s="8" t="str">
        <f t="shared" si="0"/>
        <v>Consommation de produits alimentaires par la RHD (en volume de matière première) = 1 Matière première:Produit:Coproduit:Intrant externe:Rejet (OléoProtéines - Terres Univia)</v>
      </c>
      <c r="O4">
        <f>Etiquettes!$L$15</f>
        <v>0</v>
      </c>
    </row>
    <row r="5" spans="1:19">
      <c r="A5" t="str">
        <f>Produits!$B$19</f>
        <v>Produits alimentaires</v>
      </c>
      <c r="B5" t="str">
        <f>Secteurs!$B$21</f>
        <v>Autres IAA</v>
      </c>
      <c r="C5" s="863">
        <f>'Prétraitement consommation'!F3</f>
        <v>1.524</v>
      </c>
      <c r="E5" t="str">
        <f>Etiquettes!$C$3</f>
        <v>Matière première:Produit:Coproduit:Intrant externe:Rejet</v>
      </c>
      <c r="F5" s="8">
        <f>Etiquettes!$L$6</f>
        <v>0</v>
      </c>
      <c r="G5" s="865">
        <f>Etiquettes!$J$5</f>
        <v>0</v>
      </c>
      <c r="H5">
        <v>0</v>
      </c>
      <c r="I5" s="54" t="s">
        <v>1738</v>
      </c>
      <c r="J5" s="8" t="s">
        <v>618</v>
      </c>
      <c r="K5" s="8" t="s">
        <v>691</v>
      </c>
      <c r="L5" s="54" t="s">
        <v>71</v>
      </c>
      <c r="M5" s="8">
        <f>Etiquettes!$H$11</f>
        <v>0</v>
      </c>
      <c r="N5" s="8" t="str">
        <f t="shared" si="0"/>
        <v>Consommation de produits alimentaires par les autres IAA (en volume de matière première) = 2 Matière première:Produit:Coproduit:Intrant externe:Rejet (OléoProtéines - Terres Univia)</v>
      </c>
      <c r="O5">
        <f>Etiquettes!$L$15</f>
        <v>0</v>
      </c>
    </row>
    <row r="6" spans="1:19">
      <c r="A6" t="str">
        <f>Produits!$B$19</f>
        <v>Produits alimentaires</v>
      </c>
      <c r="B6" t="str">
        <f>Secteurs!$B$19</f>
        <v>GMS</v>
      </c>
      <c r="C6" s="863">
        <f>'Prétraitement consommation'!C6</f>
        <v>51.54</v>
      </c>
      <c r="E6" t="str">
        <f>Etiquettes!$C$3</f>
        <v>Matière première:Produit:Coproduit:Intrant externe:Rejet</v>
      </c>
      <c r="F6" s="8">
        <f>Etiquettes!$O$6</f>
        <v>0</v>
      </c>
      <c r="G6" s="865">
        <f>Etiquettes!$J$5</f>
        <v>0</v>
      </c>
      <c r="H6">
        <v>0</v>
      </c>
      <c r="I6" s="54" t="s">
        <v>1735</v>
      </c>
      <c r="J6" s="8" t="s">
        <v>618</v>
      </c>
      <c r="K6" s="8" t="s">
        <v>691</v>
      </c>
      <c r="L6" s="54" t="s">
        <v>71</v>
      </c>
      <c r="M6" s="8">
        <f>Etiquettes!$H$11</f>
        <v>0</v>
      </c>
      <c r="N6" s="8" t="str">
        <f t="shared" si="0"/>
        <v>Consommation de produits alimentaires par les GMS (en volume de matière première) = 52 Matière première:Produit:Coproduit:Intrant externe:Rejet (OléoProtéines - Terres Univia)</v>
      </c>
      <c r="O6">
        <f>Etiquettes!$L$15</f>
        <v>0</v>
      </c>
    </row>
    <row r="7" spans="1:19">
      <c r="A7" t="str">
        <f>Produits!$B$19</f>
        <v>Produits alimentaires</v>
      </c>
      <c r="B7" t="str">
        <f>Secteurs!$B$17</f>
        <v>Circuits spécialisés</v>
      </c>
      <c r="C7" s="863">
        <f>'Prétraitement consommation'!D6</f>
        <v>2.577</v>
      </c>
      <c r="E7" t="str">
        <f>Etiquettes!$C$3</f>
        <v>Matière première:Produit:Coproduit:Intrant externe:Rejet</v>
      </c>
      <c r="F7" s="8">
        <f>Etiquettes!$O$6</f>
        <v>0</v>
      </c>
      <c r="G7" s="865">
        <f>Etiquettes!$J$5</f>
        <v>0</v>
      </c>
      <c r="H7">
        <v>0</v>
      </c>
      <c r="I7" s="54" t="s">
        <v>1736</v>
      </c>
      <c r="J7" s="8" t="s">
        <v>618</v>
      </c>
      <c r="K7" s="8" t="s">
        <v>691</v>
      </c>
      <c r="L7" s="54" t="s">
        <v>71</v>
      </c>
      <c r="M7" s="8">
        <f>Etiquettes!$H$11</f>
        <v>0</v>
      </c>
      <c r="N7" s="8" t="str">
        <f t="shared" si="0"/>
        <v>Consommation de produits alimentaires par les circuits spécialisés (en volume de matière première) = 3 Matière première:Produit:Coproduit:Intrant externe:Rejet (OléoProtéines - Terres Univia)</v>
      </c>
      <c r="O7">
        <f>Etiquettes!$L$15</f>
        <v>0</v>
      </c>
    </row>
    <row r="8" spans="1:19">
      <c r="A8" t="str">
        <f>Produits!$B$19</f>
        <v>Produits alimentaires</v>
      </c>
      <c r="B8" t="str">
        <f>Secteurs!$B$20</f>
        <v>RHD</v>
      </c>
      <c r="C8" s="863">
        <f>'Prétraitement consommation'!E6</f>
        <v>7.04</v>
      </c>
      <c r="E8" t="str">
        <f>Etiquettes!$C$3</f>
        <v>Matière première:Produit:Coproduit:Intrant externe:Rejet</v>
      </c>
      <c r="F8" s="8">
        <f>Etiquettes!$O$6</f>
        <v>0</v>
      </c>
      <c r="G8" s="865">
        <f>Etiquettes!$J$5</f>
        <v>0</v>
      </c>
      <c r="H8">
        <v>0</v>
      </c>
      <c r="I8" s="54" t="s">
        <v>1737</v>
      </c>
      <c r="J8" s="8" t="s">
        <v>618</v>
      </c>
      <c r="K8" s="8" t="s">
        <v>691</v>
      </c>
      <c r="L8" s="54" t="s">
        <v>71</v>
      </c>
      <c r="M8" s="8">
        <f>Etiquettes!$H$11</f>
        <v>0</v>
      </c>
      <c r="N8" s="8" t="str">
        <f t="shared" si="0"/>
        <v>Consommation de produits alimentaires par la RHD (en volume de matière première) = 7 Matière première:Produit:Coproduit:Intrant externe:Rejet (OléoProtéines - Terres Univia)</v>
      </c>
      <c r="O8">
        <f>Etiquettes!$L$15</f>
        <v>0</v>
      </c>
    </row>
    <row r="9" spans="1:19">
      <c r="A9" t="str">
        <f>Produits!$B$19</f>
        <v>Produits alimentaires</v>
      </c>
      <c r="B9" t="str">
        <f>Secteurs!$B$21</f>
        <v>Autres IAA</v>
      </c>
      <c r="C9" s="863">
        <f>'Prétraitement consommation'!F6</f>
        <v>3.4160000000000004</v>
      </c>
      <c r="E9" t="str">
        <f>Etiquettes!$C$3</f>
        <v>Matière première:Produit:Coproduit:Intrant externe:Rejet</v>
      </c>
      <c r="F9" s="8">
        <f>Etiquettes!$O$6</f>
        <v>0</v>
      </c>
      <c r="G9" s="865">
        <f>Etiquettes!$J$5</f>
        <v>0</v>
      </c>
      <c r="H9">
        <v>0</v>
      </c>
      <c r="I9" s="54" t="s">
        <v>1738</v>
      </c>
      <c r="J9" s="8" t="s">
        <v>618</v>
      </c>
      <c r="K9" s="8" t="s">
        <v>691</v>
      </c>
      <c r="L9" s="54" t="s">
        <v>71</v>
      </c>
      <c r="M9" s="8">
        <f>Etiquettes!$H$11</f>
        <v>0</v>
      </c>
      <c r="N9" s="8" t="str">
        <f t="shared" si="0"/>
        <v>Consommation de produits alimentaires par les autres IAA (en volume de matière première) = 3 Matière première:Produit:Coproduit:Intrant externe:Rejet (OléoProtéines - Terres Univia)</v>
      </c>
      <c r="O9">
        <f>Etiquettes!$L$15</f>
        <v>0</v>
      </c>
    </row>
    <row r="10" spans="1:19">
      <c r="A10" t="str">
        <f>Produits!$B$19</f>
        <v>Produits alimentaires</v>
      </c>
      <c r="B10" t="str">
        <f>Secteurs!$B$19</f>
        <v>GMS</v>
      </c>
      <c r="C10" s="863">
        <f>'Prétraitement consommation'!C7</f>
        <v>28</v>
      </c>
      <c r="E10" t="str">
        <f>Etiquettes!$C$3</f>
        <v>Matière première:Produit:Coproduit:Intrant externe:Rejet</v>
      </c>
      <c r="F10" s="8">
        <f>Etiquettes!$P$6</f>
        <v>0</v>
      </c>
      <c r="G10" s="865">
        <f>Etiquettes!$J$5</f>
        <v>0</v>
      </c>
      <c r="H10">
        <v>0</v>
      </c>
      <c r="I10" s="54" t="s">
        <v>1735</v>
      </c>
      <c r="J10" s="8" t="s">
        <v>618</v>
      </c>
      <c r="K10" s="8" t="s">
        <v>691</v>
      </c>
      <c r="L10" s="54" t="s">
        <v>71</v>
      </c>
      <c r="M10" s="8">
        <f>Etiquettes!$H$11</f>
        <v>0</v>
      </c>
      <c r="N10" s="8" t="str">
        <f t="shared" si="0"/>
        <v>Consommation de produits alimentaires par les GMS (en volume de matière première) = 28 Matière première:Produit:Coproduit:Intrant externe:Rejet (OléoProtéines - Terres Univia)</v>
      </c>
      <c r="O10">
        <f>Etiquettes!$L$15</f>
        <v>0</v>
      </c>
    </row>
    <row r="11" spans="1:19">
      <c r="A11" t="str">
        <f>Produits!$B$19</f>
        <v>Produits alimentaires</v>
      </c>
      <c r="B11" t="str">
        <f>Secteurs!$B$17</f>
        <v>Circuits spécialisés</v>
      </c>
      <c r="C11" s="863">
        <f>'Prétraitement consommation'!D7</f>
        <v>1.4000000000000001</v>
      </c>
      <c r="E11" t="str">
        <f>Etiquettes!$C$3</f>
        <v>Matière première:Produit:Coproduit:Intrant externe:Rejet</v>
      </c>
      <c r="F11" s="8">
        <f>Etiquettes!$P$6</f>
        <v>0</v>
      </c>
      <c r="G11" s="865">
        <f>Etiquettes!$J$5</f>
        <v>0</v>
      </c>
      <c r="H11">
        <v>0</v>
      </c>
      <c r="I11" s="54" t="s">
        <v>1736</v>
      </c>
      <c r="J11" s="8" t="s">
        <v>618</v>
      </c>
      <c r="K11" s="8" t="s">
        <v>691</v>
      </c>
      <c r="L11" s="54" t="s">
        <v>71</v>
      </c>
      <c r="M11" s="8">
        <f>Etiquettes!$H$11</f>
        <v>0</v>
      </c>
      <c r="N11" s="8" t="str">
        <f t="shared" si="0"/>
        <v>Consommation de produits alimentaires par les circuits spécialisés (en volume de matière première) = 1 Matière première:Produit:Coproduit:Intrant externe:Rejet (OléoProtéines - Terres Univia)</v>
      </c>
      <c r="O11">
        <f>Etiquettes!$L$15</f>
        <v>0</v>
      </c>
    </row>
    <row r="12" spans="1:19">
      <c r="A12" t="str">
        <f>Produits!$B$19</f>
        <v>Produits alimentaires</v>
      </c>
      <c r="B12" t="str">
        <f>Secteurs!$B$20</f>
        <v>RHD</v>
      </c>
      <c r="C12" s="863">
        <f>'Prétraitement consommation'!E7</f>
        <v>4.6500000000000004</v>
      </c>
      <c r="E12" t="str">
        <f>Etiquettes!$C$3</f>
        <v>Matière première:Produit:Coproduit:Intrant externe:Rejet</v>
      </c>
      <c r="F12" s="8">
        <f>Etiquettes!$P$6</f>
        <v>0</v>
      </c>
      <c r="G12" s="865">
        <f>Etiquettes!$J$5</f>
        <v>0</v>
      </c>
      <c r="H12">
        <v>0</v>
      </c>
      <c r="I12" s="54" t="s">
        <v>1737</v>
      </c>
      <c r="J12" s="8" t="s">
        <v>618</v>
      </c>
      <c r="K12" s="8" t="s">
        <v>691</v>
      </c>
      <c r="L12" s="54" t="s">
        <v>71</v>
      </c>
      <c r="M12" s="8">
        <f>Etiquettes!$H$11</f>
        <v>0</v>
      </c>
      <c r="N12" s="8" t="str">
        <f t="shared" si="0"/>
        <v>Consommation de produits alimentaires par la RHD (en volume de matière première) = 5 Matière première:Produit:Coproduit:Intrant externe:Rejet (OléoProtéines - Terres Univia)</v>
      </c>
      <c r="O12">
        <f>Etiquettes!$L$15</f>
        <v>0</v>
      </c>
    </row>
    <row r="13" spans="1:19">
      <c r="A13" t="str">
        <f>Produits!$B$19</f>
        <v>Produits alimentaires</v>
      </c>
      <c r="B13" t="str">
        <f>Secteurs!$B$21</f>
        <v>Autres IAA</v>
      </c>
      <c r="C13" s="863">
        <f>'Prétraitement consommation'!F7</f>
        <v>3.0640000000000001</v>
      </c>
      <c r="E13" t="str">
        <f>Etiquettes!$C$3</f>
        <v>Matière première:Produit:Coproduit:Intrant externe:Rejet</v>
      </c>
      <c r="F13" s="8">
        <f>Etiquettes!$P$6</f>
        <v>0</v>
      </c>
      <c r="G13" s="865">
        <f>Etiquettes!$J$5</f>
        <v>0</v>
      </c>
      <c r="H13">
        <v>0</v>
      </c>
      <c r="I13" s="54" t="s">
        <v>1738</v>
      </c>
      <c r="J13" s="8" t="s">
        <v>618</v>
      </c>
      <c r="K13" s="8" t="s">
        <v>691</v>
      </c>
      <c r="L13" s="54" t="s">
        <v>71</v>
      </c>
      <c r="M13" s="8">
        <f>Etiquettes!$H$11</f>
        <v>0</v>
      </c>
      <c r="N13" s="8" t="str">
        <f t="shared" si="0"/>
        <v>Consommation de produits alimentaires par les autres IAA (en volume de matière première) = 3 Matière première:Produit:Coproduit:Intrant externe:Rejet (OléoProtéines - Terres Univia)</v>
      </c>
      <c r="O13">
        <f>Etiquettes!$L$15</f>
        <v>0</v>
      </c>
    </row>
    <row r="14" spans="1:19">
      <c r="A14" t="str">
        <f>Produits!$B$19</f>
        <v>Produits alimentaires</v>
      </c>
      <c r="B14" t="str">
        <f>Secteurs!$B$19</f>
        <v>GMS</v>
      </c>
      <c r="C14" s="863">
        <f>'Prétraitement consommation'!C8</f>
        <v>55</v>
      </c>
      <c r="E14" t="str">
        <f>Etiquettes!$C$3</f>
        <v>Matière première:Produit:Coproduit:Intrant externe:Rejet</v>
      </c>
      <c r="F14" s="8">
        <f>Etiquettes!$Q$6</f>
        <v>0</v>
      </c>
      <c r="G14" s="865">
        <f>Etiquettes!$J$5</f>
        <v>0</v>
      </c>
      <c r="H14">
        <v>0</v>
      </c>
      <c r="I14" s="54" t="s">
        <v>1735</v>
      </c>
      <c r="J14" s="8" t="s">
        <v>618</v>
      </c>
      <c r="K14" s="8" t="s">
        <v>691</v>
      </c>
      <c r="L14" s="54" t="s">
        <v>71</v>
      </c>
      <c r="M14" s="8">
        <f>Etiquettes!$H$11</f>
        <v>0</v>
      </c>
      <c r="N14" s="8" t="str">
        <f t="shared" si="0"/>
        <v>Consommation de produits alimentaires par les GMS (en volume de matière première) = 55 Matière première:Produit:Coproduit:Intrant externe:Rejet (OléoProtéines - Terres Univia)</v>
      </c>
      <c r="O14">
        <f>Etiquettes!$L$15</f>
        <v>0</v>
      </c>
    </row>
    <row r="15" spans="1:19">
      <c r="A15" t="str">
        <f>Produits!$B$19</f>
        <v>Produits alimentaires</v>
      </c>
      <c r="B15" t="str">
        <f>Secteurs!$B$17</f>
        <v>Circuits spécialisés</v>
      </c>
      <c r="C15" s="863">
        <f>'Prétraitement consommation'!D8</f>
        <v>2.75</v>
      </c>
      <c r="E15" t="str">
        <f>Etiquettes!$C$3</f>
        <v>Matière première:Produit:Coproduit:Intrant externe:Rejet</v>
      </c>
      <c r="F15" s="8">
        <f>Etiquettes!$Q$6</f>
        <v>0</v>
      </c>
      <c r="G15" s="865">
        <f>Etiquettes!$J$5</f>
        <v>0</v>
      </c>
      <c r="H15">
        <v>0</v>
      </c>
      <c r="I15" s="54" t="s">
        <v>1736</v>
      </c>
      <c r="J15" s="8" t="s">
        <v>618</v>
      </c>
      <c r="K15" s="8" t="s">
        <v>691</v>
      </c>
      <c r="L15" s="54" t="s">
        <v>71</v>
      </c>
      <c r="M15" s="8">
        <f>Etiquettes!$H$11</f>
        <v>0</v>
      </c>
      <c r="N15" s="8" t="str">
        <f t="shared" si="0"/>
        <v>Consommation de produits alimentaires par les circuits spécialisés (en volume de matière première) = 3 Matière première:Produit:Coproduit:Intrant externe:Rejet (OléoProtéines - Terres Univia)</v>
      </c>
      <c r="O15">
        <f>Etiquettes!$L$15</f>
        <v>0</v>
      </c>
    </row>
    <row r="16" spans="1:19">
      <c r="A16" t="str">
        <f>Produits!$B$19</f>
        <v>Produits alimentaires</v>
      </c>
      <c r="B16" t="str">
        <f>Secteurs!$B$20</f>
        <v>RHD</v>
      </c>
      <c r="C16" s="863">
        <f>'Prétraitement consommation'!E8</f>
        <v>10.6</v>
      </c>
      <c r="E16" t="str">
        <f>Etiquettes!$C$3</f>
        <v>Matière première:Produit:Coproduit:Intrant externe:Rejet</v>
      </c>
      <c r="F16" s="8">
        <f>Etiquettes!$Q$6</f>
        <v>0</v>
      </c>
      <c r="G16" s="865">
        <f>Etiquettes!$J$5</f>
        <v>0</v>
      </c>
      <c r="H16">
        <v>0</v>
      </c>
      <c r="I16" s="54" t="s">
        <v>1737</v>
      </c>
      <c r="J16" s="8" t="s">
        <v>618</v>
      </c>
      <c r="K16" s="8" t="s">
        <v>691</v>
      </c>
      <c r="L16" s="54" t="s">
        <v>71</v>
      </c>
      <c r="M16" s="8">
        <f>Etiquettes!$H$11</f>
        <v>0</v>
      </c>
      <c r="N16" s="8" t="str">
        <f t="shared" si="0"/>
        <v>Consommation de produits alimentaires par la RHD (en volume de matière première) = 11 Matière première:Produit:Coproduit:Intrant externe:Rejet (OléoProtéines - Terres Univia)</v>
      </c>
      <c r="O16">
        <f>Etiquettes!$L$15</f>
        <v>0</v>
      </c>
    </row>
    <row r="17" spans="1:17">
      <c r="A17" t="str">
        <f>Produits!$B$19</f>
        <v>Produits alimentaires</v>
      </c>
      <c r="B17" t="str">
        <f>Secteurs!$B$21</f>
        <v>Autres IAA</v>
      </c>
      <c r="C17" s="863">
        <f>'Prétraitement consommation'!F8</f>
        <v>6.8840000000000003</v>
      </c>
      <c r="E17" t="str">
        <f>Etiquettes!$C$3</f>
        <v>Matière première:Produit:Coproduit:Intrant externe:Rejet</v>
      </c>
      <c r="F17" s="8">
        <f>Etiquettes!$Q$6</f>
        <v>0</v>
      </c>
      <c r="G17" s="865">
        <f>Etiquettes!$J$5</f>
        <v>0</v>
      </c>
      <c r="H17">
        <v>0</v>
      </c>
      <c r="I17" s="54" t="s">
        <v>1738</v>
      </c>
      <c r="J17" s="8" t="s">
        <v>618</v>
      </c>
      <c r="K17" s="8" t="s">
        <v>691</v>
      </c>
      <c r="L17" s="54" t="s">
        <v>71</v>
      </c>
      <c r="M17" s="8">
        <f>Etiquettes!$H$11</f>
        <v>0</v>
      </c>
      <c r="N17" s="8" t="str">
        <f t="shared" si="0"/>
        <v>Consommation de produits alimentaires par les autres IAA (en volume de matière première) = 7 Matière première:Produit:Coproduit:Intrant externe:Rejet (OléoProtéines - Terres Univia)</v>
      </c>
      <c r="O17">
        <f>Etiquettes!$L$15</f>
        <v>0</v>
      </c>
    </row>
    <row r="18" spans="1:17">
      <c r="A18" t="str">
        <f>Produits!$B$19</f>
        <v>Produits alimentaires</v>
      </c>
      <c r="B18" t="str">
        <f>Secteurs!$B$19</f>
        <v>GMS</v>
      </c>
      <c r="C18" s="863">
        <f>'Prétraitement consommation'!C3</f>
        <v>2.1</v>
      </c>
      <c r="D18" s="863"/>
      <c r="E18" t="str">
        <f>Etiquettes!$C$3</f>
        <v>Matière première:Produit:Coproduit:Intrant externe:Rejet</v>
      </c>
      <c r="F18" s="8">
        <f>Etiquettes!$L$6</f>
        <v>0</v>
      </c>
      <c r="G18" s="865" t="s">
        <v>1655</v>
      </c>
      <c r="H18">
        <v>0</v>
      </c>
      <c r="I18" s="54" t="s">
        <v>1735</v>
      </c>
      <c r="J18" s="8" t="s">
        <v>1739</v>
      </c>
      <c r="K18" s="8" t="s">
        <v>691</v>
      </c>
      <c r="L18" s="54" t="s">
        <v>71</v>
      </c>
      <c r="M18" s="8">
        <f>Etiquettes!$H$11</f>
        <v>0</v>
      </c>
      <c r="N18" s="8" t="str">
        <f t="shared" si="0"/>
        <v>Consommation de produits alimentaires par les GMS (en volume de matière première) = 2 Matière première:Produit:Coproduit:Intrant externe:Rejet (OléoProtéines - Terres Univia)</v>
      </c>
      <c r="O18">
        <f>Etiquettes!$L$15</f>
        <v>0</v>
      </c>
    </row>
    <row r="19" spans="1:17">
      <c r="A19" t="str">
        <f>Produits!$B$19</f>
        <v>Produits alimentaires</v>
      </c>
      <c r="B19" t="str">
        <f>Secteurs!$B$17</f>
        <v>Circuits spécialisés</v>
      </c>
      <c r="C19" s="863">
        <f>'Prétraitement consommation'!D3</f>
        <v>0.10500000000000001</v>
      </c>
      <c r="D19" s="863"/>
      <c r="E19" t="str">
        <f>Etiquettes!$C$3</f>
        <v>Matière première:Produit:Coproduit:Intrant externe:Rejet</v>
      </c>
      <c r="F19" s="8">
        <f>Etiquettes!$L$6</f>
        <v>0</v>
      </c>
      <c r="G19" s="865" t="s">
        <v>1655</v>
      </c>
      <c r="H19">
        <v>0</v>
      </c>
      <c r="I19" s="54" t="s">
        <v>1736</v>
      </c>
      <c r="J19" s="8" t="s">
        <v>1740</v>
      </c>
      <c r="K19" s="8" t="s">
        <v>691</v>
      </c>
      <c r="L19" s="54" t="s">
        <v>71</v>
      </c>
      <c r="M19" s="8">
        <f>Etiquettes!$H$11</f>
        <v>0</v>
      </c>
      <c r="N19" s="8" t="str">
        <f t="shared" si="0"/>
        <v>Consommation de produits alimentaires par les circuits spécialisés (en volume de matière première) = 0 Matière première:Produit:Coproduit:Intrant externe:Rejet (OléoProtéines - Terres Univia)</v>
      </c>
      <c r="O19">
        <f>Etiquettes!$L$15</f>
        <v>0</v>
      </c>
    </row>
    <row r="20" spans="1:17">
      <c r="A20" t="str">
        <f>Produits!$B$19</f>
        <v>Produits alimentaires</v>
      </c>
      <c r="B20" t="str">
        <f>Secteurs!$B$20</f>
        <v>RHD</v>
      </c>
      <c r="C20" s="863">
        <f>'Prétraitement consommation'!E3</f>
        <v>0.65</v>
      </c>
      <c r="D20" s="863"/>
      <c r="E20" t="str">
        <f>Etiquettes!$C$3</f>
        <v>Matière première:Produit:Coproduit:Intrant externe:Rejet</v>
      </c>
      <c r="F20" s="8">
        <f>Etiquettes!$L$6</f>
        <v>0</v>
      </c>
      <c r="G20" s="865" t="s">
        <v>1655</v>
      </c>
      <c r="H20">
        <v>0</v>
      </c>
      <c r="I20" s="54" t="s">
        <v>1737</v>
      </c>
      <c r="J20" s="8" t="s">
        <v>695</v>
      </c>
      <c r="K20" s="8" t="s">
        <v>691</v>
      </c>
      <c r="L20" s="54" t="s">
        <v>71</v>
      </c>
      <c r="M20" s="8">
        <f>Etiquettes!$H$11</f>
        <v>0</v>
      </c>
      <c r="N20" s="8" t="str">
        <f t="shared" si="0"/>
        <v>Consommation de produits alimentaires par la RHD (en volume de matière première) = 1 Matière première:Produit:Coproduit:Intrant externe:Rejet (OléoProtéines - Terres Univia)</v>
      </c>
      <c r="O20">
        <f>Etiquettes!$L$15</f>
        <v>0</v>
      </c>
    </row>
    <row r="21" spans="1:17">
      <c r="A21" t="str">
        <f>Produits!$B$19</f>
        <v>Produits alimentaires</v>
      </c>
      <c r="B21" t="str">
        <f>Secteurs!$B$21</f>
        <v>Autres IAA</v>
      </c>
      <c r="C21" s="863">
        <f>'Prétraitement consommation'!F3</f>
        <v>1.524</v>
      </c>
      <c r="D21" s="863"/>
      <c r="E21" t="str">
        <f>Etiquettes!$C$3</f>
        <v>Matière première:Produit:Coproduit:Intrant externe:Rejet</v>
      </c>
      <c r="F21" s="8">
        <f>Etiquettes!$L$6</f>
        <v>0</v>
      </c>
      <c r="G21" s="865" t="s">
        <v>1655</v>
      </c>
      <c r="H21">
        <v>0</v>
      </c>
      <c r="I21" s="54" t="s">
        <v>1738</v>
      </c>
      <c r="J21" s="8" t="s">
        <v>1741</v>
      </c>
      <c r="K21" s="8" t="s">
        <v>691</v>
      </c>
      <c r="L21" s="54" t="s">
        <v>71</v>
      </c>
      <c r="M21" s="8">
        <f>Etiquettes!$H$11</f>
        <v>0</v>
      </c>
      <c r="N21" s="8" t="str">
        <f t="shared" si="0"/>
        <v>Consommation de produits alimentaires par les autres IAA (en volume de matière première) = 2 Matière première:Produit:Coproduit:Intrant externe:Rejet (OléoProtéines - Terres Univia)</v>
      </c>
      <c r="O21">
        <f>Etiquettes!$L$15</f>
        <v>0</v>
      </c>
    </row>
    <row r="22" spans="1:17">
      <c r="A22" t="str">
        <f>Produits!$B$20</f>
        <v>Légumes secs bruts</v>
      </c>
      <c r="B22" t="str">
        <f>Secteurs!$B$20</f>
        <v>RHD</v>
      </c>
      <c r="C22">
        <f>'Consommation - OléoProtéines'!W31/10^3</f>
        <v>3</v>
      </c>
      <c r="E22" t="str">
        <f>Etiquettes!$C$3</f>
        <v>Matière première:Produit:Coproduit:Intrant externe:Rejet</v>
      </c>
      <c r="F22" s="8">
        <f>Etiquettes!$O$6</f>
        <v>0</v>
      </c>
      <c r="G22" s="865">
        <f>Etiquettes!$J$5</f>
        <v>0</v>
      </c>
      <c r="H22" t="str">
        <f>Etiquettes!$C$4</f>
        <v>kt</v>
      </c>
      <c r="I22" s="54" t="s">
        <v>696</v>
      </c>
      <c r="J22" s="8" t="s">
        <v>695</v>
      </c>
      <c r="K22" s="8" t="s">
        <v>691</v>
      </c>
      <c r="L22" s="54" t="s">
        <v>71</v>
      </c>
      <c r="M22" s="8">
        <f>Etiquettes!$H$11</f>
        <v>0</v>
      </c>
      <c r="N22" s="8" t="str">
        <f t="shared" si="0"/>
        <v>Consommation de LS bruts par la RHD = 3 Matière première:Produit:Coproduit:Intrant externe:Rejet (OléoProtéines - Terres Univia)</v>
      </c>
      <c r="O22">
        <f>Etiquettes!$K$15</f>
        <v>0</v>
      </c>
      <c r="P22" s="911" t="s">
        <v>336</v>
      </c>
      <c r="Q22" s="911">
        <f>Etiquettes!$H$17</f>
        <v>0</v>
      </c>
    </row>
    <row r="23" spans="1:17">
      <c r="A23" t="str">
        <f>Produits!$B$21</f>
        <v>Légumes secs appertisés et surgelés</v>
      </c>
      <c r="B23" t="str">
        <f>Secteurs!$B$20</f>
        <v>RHD</v>
      </c>
      <c r="C23">
        <f>'Consommation - OléoProtéines'!X31/'Consommation - OléoProtéines'!V30/10^3</f>
        <v>4</v>
      </c>
      <c r="E23" t="str">
        <f>Etiquettes!$C$3</f>
        <v>Matière première:Produit:Coproduit:Intrant externe:Rejet</v>
      </c>
      <c r="F23" s="8">
        <f>Etiquettes!$O$6</f>
        <v>0</v>
      </c>
      <c r="G23" s="865">
        <f>Etiquettes!$J$5</f>
        <v>0</v>
      </c>
      <c r="H23" t="str">
        <f>Etiquettes!$C$4</f>
        <v>kt</v>
      </c>
      <c r="I23" s="54" t="s">
        <v>703</v>
      </c>
      <c r="J23" s="8" t="s">
        <v>695</v>
      </c>
      <c r="K23" s="8" t="s">
        <v>691</v>
      </c>
      <c r="L23" s="54" t="s">
        <v>71</v>
      </c>
      <c r="M23" s="8">
        <f>Etiquettes!$H$11</f>
        <v>0</v>
      </c>
      <c r="N23" s="8" t="str">
        <f t="shared" si="0"/>
        <v>Consommation de LS appertisés et surgelés par la RHD = 4 Matière première:Produit:Coproduit:Intrant externe:Rejet (OléoProtéines - Terres Univia)</v>
      </c>
      <c r="O23">
        <f>Etiquettes!$K$15</f>
        <v>0</v>
      </c>
      <c r="P23" s="911" t="s">
        <v>336</v>
      </c>
      <c r="Q23" s="911">
        <f>Etiquettes!$H$17</f>
        <v>0</v>
      </c>
    </row>
    <row r="24" spans="1:17">
      <c r="A24" t="str">
        <f>Produits!$B$20</f>
        <v>Légumes secs bruts</v>
      </c>
      <c r="B24" t="str">
        <f>Secteurs!$B$16</f>
        <v>Ménages</v>
      </c>
      <c r="C24">
        <f>'Consommation - OléoProtéines'!Y31/10^3</f>
        <v>16</v>
      </c>
      <c r="E24" t="str">
        <f>Etiquettes!$C$3</f>
        <v>Matière première:Produit:Coproduit:Intrant externe:Rejet</v>
      </c>
      <c r="F24" s="8">
        <f>Etiquettes!$O$6</f>
        <v>0</v>
      </c>
      <c r="G24" s="865">
        <f>Etiquettes!$J$5</f>
        <v>0</v>
      </c>
      <c r="H24" t="str">
        <f>Etiquettes!$C$4</f>
        <v>kt</v>
      </c>
      <c r="I24" s="54" t="s">
        <v>693</v>
      </c>
      <c r="J24" s="8" t="s">
        <v>692</v>
      </c>
      <c r="K24" s="8" t="s">
        <v>691</v>
      </c>
      <c r="L24" s="54" t="s">
        <v>71</v>
      </c>
      <c r="M24" s="8">
        <f>Etiquettes!$H$11</f>
        <v>0</v>
      </c>
      <c r="N24" s="8" t="str">
        <f t="shared" si="0"/>
        <v>Consommation de LS bruts par les ménages = 16 Matière première:Produit:Coproduit:Intrant externe:Rejet (OléoProtéines - Terres Univia)</v>
      </c>
      <c r="O24">
        <f>Etiquettes!$K$15</f>
        <v>0</v>
      </c>
      <c r="P24" s="911" t="s">
        <v>336</v>
      </c>
      <c r="Q24" s="911">
        <f>Etiquettes!$H$17</f>
        <v>0</v>
      </c>
    </row>
    <row r="25" spans="1:17">
      <c r="A25" t="str">
        <f>Produits!$B$21</f>
        <v>Légumes secs appertisés et surgelés</v>
      </c>
      <c r="B25" t="str">
        <f>Secteurs!$B$16</f>
        <v>Ménages</v>
      </c>
      <c r="C25">
        <f>'Consommation - OléoProtéines'!Z31/'Consommation - OléoProtéines'!V30/10^3</f>
        <v>36</v>
      </c>
      <c r="E25" t="str">
        <f>Etiquettes!$C$3</f>
        <v>Matière première:Produit:Coproduit:Intrant externe:Rejet</v>
      </c>
      <c r="F25" s="8">
        <f>Etiquettes!$O$6</f>
        <v>0</v>
      </c>
      <c r="G25" s="865">
        <f>Etiquettes!$J$5</f>
        <v>0</v>
      </c>
      <c r="H25" t="str">
        <f>Etiquettes!$C$4</f>
        <v>kt</v>
      </c>
      <c r="I25" s="54" t="s">
        <v>701</v>
      </c>
      <c r="J25" s="8" t="s">
        <v>692</v>
      </c>
      <c r="K25" s="8" t="s">
        <v>691</v>
      </c>
      <c r="L25" s="54" t="s">
        <v>71</v>
      </c>
      <c r="M25" s="8">
        <f>Etiquettes!$H$11</f>
        <v>0</v>
      </c>
      <c r="N25" s="8" t="str">
        <f t="shared" si="0"/>
        <v>Consommation de LS appertisés et surgelés par les ménages = 36 Matière première:Produit:Coproduit:Intrant externe:Rejet (OléoProtéines - Terres Univia)</v>
      </c>
      <c r="O25">
        <f>Etiquettes!$K$15</f>
        <v>0</v>
      </c>
      <c r="P25" s="911" t="s">
        <v>336</v>
      </c>
      <c r="Q25" s="911">
        <f>Etiquettes!$H$17</f>
        <v>0</v>
      </c>
    </row>
    <row r="26" spans="1:17">
      <c r="A26" t="str">
        <f>Produits!$B$20</f>
        <v>Légumes secs bruts</v>
      </c>
      <c r="B26" t="str">
        <f>Secteurs!$B$20</f>
        <v>RHD</v>
      </c>
      <c r="C26">
        <f>'Consommation - OléoProtéines'!W32/10^3</f>
        <v>0.2</v>
      </c>
      <c r="E26" t="str">
        <f>Etiquettes!$C$3</f>
        <v>Matière première:Produit:Coproduit:Intrant externe:Rejet</v>
      </c>
      <c r="F26" s="8">
        <f>Etiquettes!$P$6</f>
        <v>0</v>
      </c>
      <c r="G26" s="865">
        <f>Etiquettes!$J$5</f>
        <v>0</v>
      </c>
      <c r="H26" t="str">
        <f>Etiquettes!$C$4</f>
        <v>kt</v>
      </c>
      <c r="I26" s="54" t="s">
        <v>696</v>
      </c>
      <c r="J26" s="8" t="s">
        <v>695</v>
      </c>
      <c r="K26" s="8" t="s">
        <v>691</v>
      </c>
      <c r="L26" s="54" t="s">
        <v>71</v>
      </c>
      <c r="M26" s="8">
        <f>Etiquettes!$H$11</f>
        <v>0</v>
      </c>
      <c r="N26" s="8" t="str">
        <f t="shared" si="0"/>
        <v>Consommation de LS bruts par la RHD = 0 Matière première:Produit:Coproduit:Intrant externe:Rejet (OléoProtéines - Terres Univia)</v>
      </c>
      <c r="O26">
        <f>Etiquettes!$K$15</f>
        <v>0</v>
      </c>
      <c r="P26" s="911" t="s">
        <v>336</v>
      </c>
      <c r="Q26" s="911">
        <f>Etiquettes!$H$17</f>
        <v>0</v>
      </c>
    </row>
    <row r="27" spans="1:17">
      <c r="A27" t="str">
        <f>Produits!$B$21</f>
        <v>Légumes secs appertisés et surgelés</v>
      </c>
      <c r="B27" t="str">
        <f>Secteurs!$B$20</f>
        <v>RHD</v>
      </c>
      <c r="C27">
        <f>'Consommation - OléoProtéines'!X32/'Consommation - OléoProtéines'!V30/10^3</f>
        <v>4</v>
      </c>
      <c r="E27" t="str">
        <f>Etiquettes!$C$3</f>
        <v>Matière première:Produit:Coproduit:Intrant externe:Rejet</v>
      </c>
      <c r="F27" s="8">
        <f>Etiquettes!$P$6</f>
        <v>0</v>
      </c>
      <c r="G27" s="865">
        <f>Etiquettes!$J$5</f>
        <v>0</v>
      </c>
      <c r="H27" t="str">
        <f>Etiquettes!$C$4</f>
        <v>kt</v>
      </c>
      <c r="I27" s="54" t="s">
        <v>703</v>
      </c>
      <c r="J27" s="8" t="s">
        <v>695</v>
      </c>
      <c r="K27" s="8" t="s">
        <v>691</v>
      </c>
      <c r="L27" s="54" t="s">
        <v>71</v>
      </c>
      <c r="M27" s="8">
        <f>Etiquettes!$H$11</f>
        <v>0</v>
      </c>
      <c r="N27" s="8" t="str">
        <f t="shared" si="0"/>
        <v>Consommation de LS appertisés et surgelés par la RHD = 4 Matière première:Produit:Coproduit:Intrant externe:Rejet (OléoProtéines - Terres Univia)</v>
      </c>
      <c r="O27">
        <f>Etiquettes!$K$15</f>
        <v>0</v>
      </c>
      <c r="P27" s="911" t="s">
        <v>336</v>
      </c>
      <c r="Q27" s="911">
        <f>Etiquettes!$H$17</f>
        <v>0</v>
      </c>
    </row>
    <row r="28" spans="1:17">
      <c r="A28" t="str">
        <f>Produits!$B$20</f>
        <v>Légumes secs bruts</v>
      </c>
      <c r="B28" t="str">
        <f>Secteurs!$B$16</f>
        <v>Ménages</v>
      </c>
      <c r="C28">
        <f>'Consommation - OléoProtéines'!Y32/10^3</f>
        <v>1</v>
      </c>
      <c r="E28" t="str">
        <f>Etiquettes!$C$3</f>
        <v>Matière première:Produit:Coproduit:Intrant externe:Rejet</v>
      </c>
      <c r="F28" s="8">
        <f>Etiquettes!$P$6</f>
        <v>0</v>
      </c>
      <c r="G28" s="865">
        <f>Etiquettes!$J$5</f>
        <v>0</v>
      </c>
      <c r="H28" t="str">
        <f>Etiquettes!$C$4</f>
        <v>kt</v>
      </c>
      <c r="I28" s="54" t="s">
        <v>693</v>
      </c>
      <c r="J28" s="8" t="s">
        <v>692</v>
      </c>
      <c r="K28" s="8" t="s">
        <v>691</v>
      </c>
      <c r="L28" s="54" t="s">
        <v>71</v>
      </c>
      <c r="M28" s="8">
        <f>Etiquettes!$H$11</f>
        <v>0</v>
      </c>
      <c r="N28" s="8" t="str">
        <f t="shared" si="0"/>
        <v>Consommation de LS bruts par les ménages = 1 Matière première:Produit:Coproduit:Intrant externe:Rejet (OléoProtéines - Terres Univia)</v>
      </c>
      <c r="O28">
        <f>Etiquettes!$K$15</f>
        <v>0</v>
      </c>
      <c r="P28" s="911" t="s">
        <v>336</v>
      </c>
      <c r="Q28" s="911">
        <f>Etiquettes!$H$17</f>
        <v>0</v>
      </c>
    </row>
    <row r="29" spans="1:17">
      <c r="A29" t="str">
        <f>Produits!$B$21</f>
        <v>Légumes secs appertisés et surgelés</v>
      </c>
      <c r="B29" t="str">
        <f>Secteurs!$B$16</f>
        <v>Ménages</v>
      </c>
      <c r="C29">
        <f>'Consommation - OléoProtéines'!Z32/'Consommation - OléoProtéines'!V30/10^3</f>
        <v>29</v>
      </c>
      <c r="E29" t="str">
        <f>Etiquettes!$C$3</f>
        <v>Matière première:Produit:Coproduit:Intrant externe:Rejet</v>
      </c>
      <c r="F29" s="8">
        <f>Etiquettes!$P$6</f>
        <v>0</v>
      </c>
      <c r="G29" s="865">
        <f>Etiquettes!$J$5</f>
        <v>0</v>
      </c>
      <c r="H29" t="str">
        <f>Etiquettes!$C$4</f>
        <v>kt</v>
      </c>
      <c r="I29" s="54" t="s">
        <v>701</v>
      </c>
      <c r="J29" s="8" t="s">
        <v>692</v>
      </c>
      <c r="K29" s="8" t="s">
        <v>691</v>
      </c>
      <c r="L29" s="54" t="s">
        <v>71</v>
      </c>
      <c r="M29" s="8">
        <f>Etiquettes!$H$11</f>
        <v>0</v>
      </c>
      <c r="N29" s="8" t="str">
        <f t="shared" si="0"/>
        <v>Consommation de LS appertisés et surgelés par les ménages = 29 Matière première:Produit:Coproduit:Intrant externe:Rejet (OléoProtéines - Terres Univia)</v>
      </c>
      <c r="O29">
        <f>Etiquettes!$K$15</f>
        <v>0</v>
      </c>
      <c r="P29" s="911" t="s">
        <v>336</v>
      </c>
      <c r="Q29" s="911">
        <f>Etiquettes!$H$17</f>
        <v>0</v>
      </c>
    </row>
    <row r="30" spans="1:17">
      <c r="A30" t="str">
        <f>Produits!$B$20</f>
        <v>Légumes secs bruts</v>
      </c>
      <c r="B30" t="str">
        <f>Secteurs!$B$21</f>
        <v>Autres IAA</v>
      </c>
      <c r="C30">
        <v>0</v>
      </c>
      <c r="E30" t="str">
        <f>Etiquettes!$C$3</f>
        <v>Matière première:Produit:Coproduit:Intrant externe:Rejet</v>
      </c>
      <c r="F30" s="8" t="s">
        <v>1742</v>
      </c>
      <c r="G30" s="865">
        <f>Etiquettes!$J$5</f>
        <v>0</v>
      </c>
      <c r="H30" t="str">
        <f>Etiquettes!$C$4</f>
        <v>kt</v>
      </c>
      <c r="I30" s="54" t="s">
        <v>699</v>
      </c>
      <c r="J30" s="8" t="s">
        <v>698</v>
      </c>
      <c r="K30" s="8" t="s">
        <v>691</v>
      </c>
      <c r="L30" s="54" t="s">
        <v>71</v>
      </c>
      <c r="M30" s="8">
        <f>Etiquettes!$H$11</f>
        <v>0</v>
      </c>
      <c r="N30" s="8" t="str">
        <f t="shared" si="0"/>
        <v>Consommation de LS bruts par les autres IAA = 0 Matière première:Produit:Coproduit:Intrant externe:Rejet (OléoProtéines - Terres Univia)</v>
      </c>
      <c r="O30">
        <f>Etiquettes!$K$15</f>
        <v>0</v>
      </c>
      <c r="P30" s="911" t="s">
        <v>336</v>
      </c>
      <c r="Q30" s="911">
        <f>Etiquettes!$H$17</f>
        <v>0</v>
      </c>
    </row>
    <row r="31" spans="1:17">
      <c r="A31" t="str">
        <f>Produits!$B$21</f>
        <v>Légumes secs appertisés et surgelés</v>
      </c>
      <c r="B31" t="str">
        <f>Secteurs!$B$21</f>
        <v>Autres IAA</v>
      </c>
      <c r="C31">
        <v>0</v>
      </c>
      <c r="E31" t="str">
        <f>Etiquettes!$C$3</f>
        <v>Matière première:Produit:Coproduit:Intrant externe:Rejet</v>
      </c>
      <c r="F31" s="8" t="s">
        <v>1742</v>
      </c>
      <c r="G31" s="865">
        <f>Etiquettes!$J$5</f>
        <v>0</v>
      </c>
      <c r="H31" t="str">
        <f>Etiquettes!$C$4</f>
        <v>kt</v>
      </c>
      <c r="I31" s="54" t="s">
        <v>705</v>
      </c>
      <c r="J31" s="8" t="s">
        <v>698</v>
      </c>
      <c r="K31" s="8" t="s">
        <v>691</v>
      </c>
      <c r="L31" s="54" t="s">
        <v>71</v>
      </c>
      <c r="M31" s="8">
        <f>Etiquettes!$H$11</f>
        <v>0</v>
      </c>
      <c r="N31" s="8" t="str">
        <f t="shared" si="0"/>
        <v>Consommation de LS appertisés et surgelés par les autres IAA = 0 Matière première:Produit:Coproduit:Intrant externe:Rejet (OléoProtéines - Terres Univia)</v>
      </c>
      <c r="O31">
        <f>Etiquettes!$K$15</f>
        <v>0</v>
      </c>
      <c r="P31" s="911" t="s">
        <v>336</v>
      </c>
      <c r="Q31" s="911">
        <f>Etiquettes!$H$17</f>
        <v>0</v>
      </c>
    </row>
    <row r="32" spans="1:17">
      <c r="A32" t="str">
        <f>Produits!$B$29</f>
        <v>Eau</v>
      </c>
      <c r="B32" t="str">
        <f>Secteurs!$B$8</f>
        <v>Fabrication de produits alimentaires</v>
      </c>
      <c r="C32">
        <f>('Consommation - OléoProtéines'!X31+'Consommation - OléoProtéines'!Z31)/10^3</f>
        <v>20</v>
      </c>
      <c r="E32" t="str">
        <f>Etiquettes!$C$3</f>
        <v>Matière première:Produit:Coproduit:Intrant externe:Rejet</v>
      </c>
      <c r="F32" s="8">
        <f>Etiquettes!$O$6</f>
        <v>0</v>
      </c>
      <c r="G32" s="865">
        <f>Etiquettes!$J$5</f>
        <v>0</v>
      </c>
      <c r="H32" t="str">
        <f>Etiquettes!$C$4</f>
        <v>kt</v>
      </c>
      <c r="I32" s="8" t="s">
        <v>707</v>
      </c>
      <c r="K32" s="8" t="s">
        <v>691</v>
      </c>
      <c r="L32" s="54" t="s">
        <v>71</v>
      </c>
      <c r="M32" s="8">
        <f>Etiquettes!$H$11</f>
        <v>0</v>
      </c>
      <c r="N32" s="8" t="str">
        <f t="shared" si="0"/>
        <v>Consommation d'eau pour la fabrication de produits appertisés = 20 Matière première:Produit:Coproduit:Intrant externe:Rejet (OléoProtéines - Terres Univia)</v>
      </c>
      <c r="O32">
        <f>Etiquettes!$K$15</f>
        <v>0</v>
      </c>
      <c r="P32" s="911" t="s">
        <v>336</v>
      </c>
      <c r="Q32" s="911">
        <f>Etiquettes!$H$17</f>
        <v>0</v>
      </c>
    </row>
    <row r="33" spans="1:17">
      <c r="A33" t="str">
        <f>Produits!$B$29</f>
        <v>Eau</v>
      </c>
      <c r="B33" t="str">
        <f>Secteurs!$B$8</f>
        <v>Fabrication de produits alimentaires</v>
      </c>
      <c r="C33">
        <f>('Consommation - OléoProtéines'!X32+'Consommation - OléoProtéines'!Z32)/10^3</f>
        <v>16.5</v>
      </c>
      <c r="E33" t="str">
        <f>Etiquettes!$C$3</f>
        <v>Matière première:Produit:Coproduit:Intrant externe:Rejet</v>
      </c>
      <c r="F33" s="8">
        <f>Etiquettes!$P$6</f>
        <v>0</v>
      </c>
      <c r="G33" s="865">
        <f>Etiquettes!$J$5</f>
        <v>0</v>
      </c>
      <c r="H33" t="str">
        <f>Etiquettes!$C$4</f>
        <v>kt</v>
      </c>
      <c r="I33" s="8" t="s">
        <v>707</v>
      </c>
      <c r="K33" s="8" t="s">
        <v>691</v>
      </c>
      <c r="L33" s="54" t="s">
        <v>71</v>
      </c>
      <c r="M33" s="8">
        <f>Etiquettes!$H$11</f>
        <v>0</v>
      </c>
      <c r="N33" s="8" t="str">
        <f t="shared" si="0"/>
        <v>Consommation d'eau pour la fabrication de produits appertisés = 17 Matière première:Produit:Coproduit:Intrant externe:Rejet (OléoProtéines - Terres Univia)</v>
      </c>
      <c r="O33">
        <f>Etiquettes!$K$15</f>
        <v>0</v>
      </c>
      <c r="P33" s="911" t="s">
        <v>336</v>
      </c>
      <c r="Q33" s="911">
        <f>Etiquettes!$H$17</f>
        <v>0</v>
      </c>
    </row>
  </sheetDat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92D050"/>
  </sheetPr>
  <dimension ref="A1:U25"/>
  <sheetViews>
    <sheetView workbookViewId="0">
      <pane xSplit="3" ySplit="1" topLeftCell="D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2.33203125" style="2" bestFit="1" customWidth="1"/>
    <col min="2" max="2" width="31.77734375" customWidth="1"/>
    <col min="3" max="3" width="34.88671875" bestFit="1" customWidth="1"/>
    <col min="4" max="4" width="10.44140625" bestFit="1" customWidth="1"/>
    <col min="5" max="6" width="19.109375" bestFit="1" customWidth="1"/>
    <col min="7" max="7" width="12.109375" style="2" customWidth="1"/>
    <col min="8" max="8" width="10.33203125" style="2" customWidth="1"/>
    <col min="9" max="9" width="12.109375" style="2" bestFit="1" customWidth="1"/>
    <col min="10" max="10" width="12.109375" style="2" customWidth="1"/>
    <col min="11" max="11" width="18.88671875" style="2" bestFit="1" customWidth="1"/>
    <col min="12" max="12" width="18.88671875" style="2" customWidth="1"/>
    <col min="13" max="15" width="20" customWidth="1"/>
    <col min="16" max="16" width="18.6640625" customWidth="1"/>
    <col min="17" max="19" width="21" customWidth="1"/>
    <col min="20" max="20" width="11.6640625" bestFit="1" customWidth="1"/>
    <col min="21" max="21" width="13.109375" customWidth="1"/>
  </cols>
  <sheetData>
    <row r="1" spans="1:21" ht="63.6" customHeight="1" thickBot="1">
      <c r="A1" s="4" t="s">
        <v>844</v>
      </c>
      <c r="B1" s="5" t="s">
        <v>325</v>
      </c>
      <c r="C1" s="5" t="s">
        <v>326</v>
      </c>
      <c r="D1" s="5" t="s">
        <v>845</v>
      </c>
      <c r="E1" s="5" t="s">
        <v>1024</v>
      </c>
      <c r="F1" s="5" t="s">
        <v>1025</v>
      </c>
      <c r="G1" s="6" t="str">
        <f>Etiquettes!$A$3</f>
        <v>Type de matière</v>
      </c>
      <c r="H1" s="6" t="str">
        <f>Etiquettes!$A$6</f>
        <v>Campagne</v>
      </c>
      <c r="I1" s="6" t="str">
        <f>Etiquettes!$A$5</f>
        <v>Territoire</v>
      </c>
      <c r="J1" s="6" t="str">
        <f>Etiquettes!$A$4</f>
        <v>Unité</v>
      </c>
      <c r="K1" s="6" t="str">
        <f>Etiquettes!$A$12</f>
        <v>Type de donnée collectée</v>
      </c>
      <c r="L1" s="6" t="str">
        <f>Etiquettes!$A$10</f>
        <v>Source</v>
      </c>
      <c r="M1" s="6" t="s">
        <v>218</v>
      </c>
      <c r="N1" s="6" t="str">
        <f>Etiquettes!$A$13</f>
        <v>Traduction</v>
      </c>
      <c r="O1" s="6" t="str">
        <f>Etiquettes!$A$11</f>
        <v>Hypothèse</v>
      </c>
      <c r="P1" s="6" t="str">
        <f>Etiquettes!$A$8</f>
        <v>Volume collecté, hors volume d'échange</v>
      </c>
      <c r="Q1" s="6" t="str">
        <f>Etiquettes!$A$15</f>
        <v>Incohérence données collectées</v>
      </c>
      <c r="R1" s="6" t="str">
        <f>Etiquettes!$A$16</f>
        <v>Fiabilité des données</v>
      </c>
      <c r="S1" s="6" t="str">
        <f>Etiquettes!$A$17</f>
        <v>Méthode</v>
      </c>
      <c r="T1" s="5" t="s">
        <v>730</v>
      </c>
      <c r="U1" s="7" t="s">
        <v>731</v>
      </c>
    </row>
    <row r="2" spans="1:21">
      <c r="A2" s="2">
        <f>'Contraintes     '!A20+1</f>
        <v>9442</v>
      </c>
      <c r="B2" t="str">
        <f>Secteurs!$B$8</f>
        <v>Fabrication de produits alimentaires</v>
      </c>
      <c r="C2" t="str">
        <f>Produits!$B$19</f>
        <v>Produits alimentaires</v>
      </c>
      <c r="D2" s="841">
        <f>'Prétraitement consommation'!C15</f>
        <v>0.79816641630402807</v>
      </c>
      <c r="G2" t="str">
        <f>Etiquettes!$C$3</f>
        <v>Matière première:Produit:Coproduit:Intrant externe:Rejet</v>
      </c>
      <c r="H2" s="8">
        <f>Etiquettes!$O$6</f>
        <v>0</v>
      </c>
      <c r="I2" s="865" t="s">
        <v>1655</v>
      </c>
      <c r="J2">
        <v>0</v>
      </c>
      <c r="P2" s="2"/>
    </row>
    <row r="3" spans="1:21">
      <c r="A3" s="2">
        <f>'Contraintes     '!A21+1</f>
        <v>9442</v>
      </c>
      <c r="B3" t="str">
        <f>Produits!$B$19</f>
        <v>Produits alimentaires</v>
      </c>
      <c r="C3" t="str">
        <f>Secteurs!$B$19</f>
        <v>GMS</v>
      </c>
      <c r="D3">
        <v>-1</v>
      </c>
      <c r="G3" t="str">
        <f>Etiquettes!$C$3</f>
        <v>Matière première:Produit:Coproduit:Intrant externe:Rejet</v>
      </c>
      <c r="H3" s="8">
        <f>Etiquettes!$O$6</f>
        <v>0</v>
      </c>
      <c r="I3" s="865" t="s">
        <v>1655</v>
      </c>
      <c r="J3">
        <v>0</v>
      </c>
      <c r="K3" s="54" t="s">
        <v>1743</v>
      </c>
      <c r="L3" s="10" t="s">
        <v>1744</v>
      </c>
      <c r="M3" s="8" t="s">
        <v>691</v>
      </c>
      <c r="N3" s="54" t="s">
        <v>71</v>
      </c>
      <c r="O3">
        <f>Etiquettes!$J$11</f>
        <v>0</v>
      </c>
      <c r="P3" t="str">
        <f>_xlfn.CONCAT(K3," = ",MROUND(D2*100,0.01)," % (",M3,")")</f>
        <v>Part de consommation de produits alimentaires par les GMS (en volume de matière première) = 79,82 % (OléoProtéines - Terres Univia)</v>
      </c>
      <c r="Q3">
        <f>Etiquettes!$L$15</f>
        <v>0</v>
      </c>
    </row>
    <row r="4" spans="1:21">
      <c r="A4" s="2">
        <f t="shared" ref="A4:A25" si="0">A2+1</f>
        <v>9443</v>
      </c>
      <c r="B4" t="str">
        <f>Secteurs!$B$8</f>
        <v>Fabrication de produits alimentaires</v>
      </c>
      <c r="C4" t="str">
        <f>Produits!$B$19</f>
        <v>Produits alimentaires</v>
      </c>
      <c r="D4" s="841">
        <f>'Prétraitement consommation'!D15</f>
        <v>3.9908320815201404E-2</v>
      </c>
      <c r="G4" t="str">
        <f>Etiquettes!$C$3</f>
        <v>Matière première:Produit:Coproduit:Intrant externe:Rejet</v>
      </c>
      <c r="H4" s="8">
        <f>Etiquettes!$O$6</f>
        <v>0</v>
      </c>
      <c r="I4" s="865" t="s">
        <v>1655</v>
      </c>
      <c r="J4">
        <v>0</v>
      </c>
      <c r="P4" s="2"/>
    </row>
    <row r="5" spans="1:21">
      <c r="A5" s="2">
        <f t="shared" si="0"/>
        <v>9443</v>
      </c>
      <c r="B5" t="str">
        <f>Produits!$B$19</f>
        <v>Produits alimentaires</v>
      </c>
      <c r="C5" t="str">
        <f>Secteurs!$B$17</f>
        <v>Circuits spécialisés</v>
      </c>
      <c r="D5">
        <v>-1</v>
      </c>
      <c r="G5" t="str">
        <f>Etiquettes!$C$3</f>
        <v>Matière première:Produit:Coproduit:Intrant externe:Rejet</v>
      </c>
      <c r="H5" s="8">
        <f>Etiquettes!$O$6</f>
        <v>0</v>
      </c>
      <c r="I5" s="865" t="s">
        <v>1655</v>
      </c>
      <c r="J5">
        <v>0</v>
      </c>
      <c r="K5" s="54" t="s">
        <v>1745</v>
      </c>
      <c r="L5" s="10" t="s">
        <v>1744</v>
      </c>
      <c r="M5" s="8" t="s">
        <v>691</v>
      </c>
      <c r="N5" s="54" t="s">
        <v>71</v>
      </c>
      <c r="O5">
        <f>Etiquettes!$J$11</f>
        <v>0</v>
      </c>
      <c r="P5" t="str">
        <f>_xlfn.CONCAT(K5," = ",MROUND(D4*100,0.01)," % (",M5,")")</f>
        <v>Part de consommation de produits alimentaires par les circuits spécialisés (en volume de matière première) = 3,99 % (OléoProtéines - Terres Univia)</v>
      </c>
      <c r="Q5">
        <f>Etiquettes!$L$15</f>
        <v>0</v>
      </c>
    </row>
    <row r="6" spans="1:21">
      <c r="A6" s="2">
        <f t="shared" si="0"/>
        <v>9444</v>
      </c>
      <c r="B6" t="str">
        <f>Secteurs!$B$8</f>
        <v>Fabrication de produits alimentaires</v>
      </c>
      <c r="C6" t="str">
        <f>Produits!$B$19</f>
        <v>Produits alimentaires</v>
      </c>
      <c r="D6" s="841">
        <f>'Prétraitement consommation'!E15</f>
        <v>0.10902389543617302</v>
      </c>
      <c r="G6" t="str">
        <f>Etiquettes!$C$3</f>
        <v>Matière première:Produit:Coproduit:Intrant externe:Rejet</v>
      </c>
      <c r="H6" s="8">
        <f>Etiquettes!$O$6</f>
        <v>0</v>
      </c>
      <c r="I6" s="865" t="s">
        <v>1655</v>
      </c>
      <c r="J6">
        <v>0</v>
      </c>
      <c r="P6" s="2"/>
    </row>
    <row r="7" spans="1:21">
      <c r="A7" s="2">
        <f t="shared" si="0"/>
        <v>9444</v>
      </c>
      <c r="B7" t="str">
        <f>Produits!$B$19</f>
        <v>Produits alimentaires</v>
      </c>
      <c r="C7" t="str">
        <f>Secteurs!$B$20</f>
        <v>RHD</v>
      </c>
      <c r="D7">
        <v>-1</v>
      </c>
      <c r="G7" t="str">
        <f>Etiquettes!$C$3</f>
        <v>Matière première:Produit:Coproduit:Intrant externe:Rejet</v>
      </c>
      <c r="H7" s="8">
        <f>Etiquettes!$O$6</f>
        <v>0</v>
      </c>
      <c r="I7" s="865" t="s">
        <v>1655</v>
      </c>
      <c r="J7">
        <v>0</v>
      </c>
      <c r="K7" s="54" t="s">
        <v>1746</v>
      </c>
      <c r="L7" s="10" t="s">
        <v>1744</v>
      </c>
      <c r="M7" s="8" t="s">
        <v>691</v>
      </c>
      <c r="N7" s="54" t="s">
        <v>71</v>
      </c>
      <c r="O7">
        <f>Etiquettes!$J$11</f>
        <v>0</v>
      </c>
      <c r="P7" t="str">
        <f>_xlfn.CONCAT(K7," = ",MROUND(D6*100,0.01)," % (",M7,")")</f>
        <v>Part de consommation de produits alimentaires par la RHD (en volume de matière première) = 10,9 % (OléoProtéines - Terres Univia)</v>
      </c>
      <c r="Q7">
        <f>Etiquettes!$L$15</f>
        <v>0</v>
      </c>
    </row>
    <row r="8" spans="1:21">
      <c r="A8" s="2">
        <f t="shared" si="0"/>
        <v>9445</v>
      </c>
      <c r="B8" t="str">
        <f>Secteurs!$B$8</f>
        <v>Fabrication de produits alimentaires</v>
      </c>
      <c r="C8" t="str">
        <f>Produits!$B$19</f>
        <v>Produits alimentaires</v>
      </c>
      <c r="D8" s="841">
        <f>'Prétraitement consommation'!F15</f>
        <v>5.29013674445976E-2</v>
      </c>
      <c r="G8" t="str">
        <f>Etiquettes!$C$3</f>
        <v>Matière première:Produit:Coproduit:Intrant externe:Rejet</v>
      </c>
      <c r="H8" s="8">
        <f>Etiquettes!$O$6</f>
        <v>0</v>
      </c>
      <c r="I8" s="865" t="s">
        <v>1655</v>
      </c>
      <c r="J8">
        <v>0</v>
      </c>
      <c r="P8" s="2"/>
    </row>
    <row r="9" spans="1:21">
      <c r="A9" s="2">
        <f t="shared" si="0"/>
        <v>9445</v>
      </c>
      <c r="B9" t="str">
        <f>Produits!$B$19</f>
        <v>Produits alimentaires</v>
      </c>
      <c r="C9" t="str">
        <f>Secteurs!$B$21</f>
        <v>Autres IAA</v>
      </c>
      <c r="D9">
        <v>-1</v>
      </c>
      <c r="G9" t="str">
        <f>Etiquettes!$C$3</f>
        <v>Matière première:Produit:Coproduit:Intrant externe:Rejet</v>
      </c>
      <c r="H9" s="8">
        <f>Etiquettes!$O$6</f>
        <v>0</v>
      </c>
      <c r="I9" s="865" t="s">
        <v>1655</v>
      </c>
      <c r="J9">
        <v>0</v>
      </c>
      <c r="K9" s="54" t="s">
        <v>1747</v>
      </c>
      <c r="L9" s="10" t="s">
        <v>1744</v>
      </c>
      <c r="M9" s="8" t="s">
        <v>691</v>
      </c>
      <c r="N9" s="54" t="s">
        <v>71</v>
      </c>
      <c r="O9">
        <f>Etiquettes!$J$11</f>
        <v>0</v>
      </c>
      <c r="P9" t="str">
        <f>_xlfn.CONCAT(K9," = ",MROUND(D8*100,0.01)," % (",M9,")")</f>
        <v>Part de consommation de produits alimentaires par les autres IAA (en volume de matière première) = 5,29 % (OléoProtéines - Terres Univia)</v>
      </c>
      <c r="Q9">
        <f>Etiquettes!$L$15</f>
        <v>0</v>
      </c>
    </row>
    <row r="10" spans="1:21">
      <c r="A10" s="2">
        <f t="shared" si="0"/>
        <v>9446</v>
      </c>
      <c r="B10" t="str">
        <f>Secteurs!$B$8</f>
        <v>Fabrication de produits alimentaires</v>
      </c>
      <c r="C10" t="str">
        <f>Produits!$B$19</f>
        <v>Produits alimentaires</v>
      </c>
      <c r="D10" s="841">
        <f>'Prétraitement consommation'!C16</f>
        <v>0.75443228970199927</v>
      </c>
      <c r="G10" t="str">
        <f>Etiquettes!$C$3</f>
        <v>Matière première:Produit:Coproduit:Intrant externe:Rejet</v>
      </c>
      <c r="H10" s="8">
        <f>Etiquettes!$P$6</f>
        <v>0</v>
      </c>
      <c r="I10" s="865" t="s">
        <v>1655</v>
      </c>
      <c r="J10">
        <v>0</v>
      </c>
      <c r="P10" s="2"/>
    </row>
    <row r="11" spans="1:21">
      <c r="A11" s="2">
        <f t="shared" si="0"/>
        <v>9446</v>
      </c>
      <c r="B11" t="str">
        <f>Produits!$B$19</f>
        <v>Produits alimentaires</v>
      </c>
      <c r="C11" t="str">
        <f>Secteurs!$B$19</f>
        <v>GMS</v>
      </c>
      <c r="D11">
        <v>-1</v>
      </c>
      <c r="G11" t="str">
        <f>Etiquettes!$C$3</f>
        <v>Matière première:Produit:Coproduit:Intrant externe:Rejet</v>
      </c>
      <c r="H11" s="8">
        <f>Etiquettes!$P$6</f>
        <v>0</v>
      </c>
      <c r="I11" s="865" t="s">
        <v>1655</v>
      </c>
      <c r="J11">
        <v>0</v>
      </c>
      <c r="K11" s="54" t="s">
        <v>1743</v>
      </c>
      <c r="L11" s="10" t="s">
        <v>1744</v>
      </c>
      <c r="M11" s="8" t="s">
        <v>691</v>
      </c>
      <c r="N11" s="54" t="s">
        <v>71</v>
      </c>
      <c r="O11">
        <f>Etiquettes!$J$11</f>
        <v>0</v>
      </c>
      <c r="P11" t="str">
        <f>_xlfn.CONCAT(K11," = ",MROUND(D10*100,0.01)," % (",M11,")")</f>
        <v>Part de consommation de produits alimentaires par les GMS (en volume de matière première) = 75,44 % (OléoProtéines - Terres Univia)</v>
      </c>
      <c r="Q11">
        <f>Etiquettes!$L$15</f>
        <v>0</v>
      </c>
    </row>
    <row r="12" spans="1:21">
      <c r="A12" s="2">
        <f t="shared" si="0"/>
        <v>9447</v>
      </c>
      <c r="B12" t="str">
        <f>Secteurs!$B$8</f>
        <v>Fabrication de produits alimentaires</v>
      </c>
      <c r="C12" t="str">
        <f>Produits!$B$19</f>
        <v>Produits alimentaires</v>
      </c>
      <c r="D12" s="841">
        <f>'Prétraitement consommation'!D16</f>
        <v>3.7721614485099968E-2</v>
      </c>
      <c r="G12" t="str">
        <f>Etiquettes!$C$3</f>
        <v>Matière première:Produit:Coproduit:Intrant externe:Rejet</v>
      </c>
      <c r="H12" s="8">
        <f>Etiquettes!$P$6</f>
        <v>0</v>
      </c>
      <c r="I12" s="865" t="s">
        <v>1655</v>
      </c>
      <c r="J12">
        <v>0</v>
      </c>
      <c r="P12" s="2"/>
    </row>
    <row r="13" spans="1:21">
      <c r="A13" s="2">
        <f t="shared" si="0"/>
        <v>9447</v>
      </c>
      <c r="B13" t="str">
        <f>Produits!$B$19</f>
        <v>Produits alimentaires</v>
      </c>
      <c r="C13" t="str">
        <f>Secteurs!$B$17</f>
        <v>Circuits spécialisés</v>
      </c>
      <c r="D13">
        <v>-1</v>
      </c>
      <c r="G13" t="str">
        <f>Etiquettes!$C$3</f>
        <v>Matière première:Produit:Coproduit:Intrant externe:Rejet</v>
      </c>
      <c r="H13" s="8">
        <f>Etiquettes!$P$6</f>
        <v>0</v>
      </c>
      <c r="I13" s="865" t="s">
        <v>1655</v>
      </c>
      <c r="J13">
        <v>0</v>
      </c>
      <c r="K13" s="54" t="s">
        <v>1745</v>
      </c>
      <c r="L13" s="10" t="s">
        <v>1744</v>
      </c>
      <c r="M13" s="8" t="s">
        <v>691</v>
      </c>
      <c r="N13" s="54" t="s">
        <v>71</v>
      </c>
      <c r="O13">
        <f>Etiquettes!$J$11</f>
        <v>0</v>
      </c>
      <c r="P13" t="str">
        <f>_xlfn.CONCAT(K13," = ",MROUND(D12*100,0.01)," % (",M13,")")</f>
        <v>Part de consommation de produits alimentaires par les circuits spécialisés (en volume de matière première) = 3,77 % (OléoProtéines - Terres Univia)</v>
      </c>
      <c r="Q13">
        <f>Etiquettes!$L$15</f>
        <v>0</v>
      </c>
    </row>
    <row r="14" spans="1:21">
      <c r="A14" s="2">
        <f t="shared" si="0"/>
        <v>9448</v>
      </c>
      <c r="B14" t="str">
        <f>Secteurs!$B$8</f>
        <v>Fabrication de produits alimentaires</v>
      </c>
      <c r="C14" t="str">
        <f>Produits!$B$19</f>
        <v>Produits alimentaires</v>
      </c>
      <c r="D14" s="841">
        <f>'Prétraitement consommation'!E16</f>
        <v>0.12528964811122489</v>
      </c>
      <c r="G14" t="str">
        <f>Etiquettes!$C$3</f>
        <v>Matière première:Produit:Coproduit:Intrant externe:Rejet</v>
      </c>
      <c r="H14" s="8">
        <f>Etiquettes!$P$6</f>
        <v>0</v>
      </c>
      <c r="I14" s="865" t="s">
        <v>1655</v>
      </c>
      <c r="J14">
        <v>0</v>
      </c>
      <c r="P14" s="2"/>
    </row>
    <row r="15" spans="1:21">
      <c r="A15" s="2">
        <f t="shared" si="0"/>
        <v>9448</v>
      </c>
      <c r="B15" t="str">
        <f>Produits!$B$19</f>
        <v>Produits alimentaires</v>
      </c>
      <c r="C15" t="str">
        <f>Secteurs!$B$20</f>
        <v>RHD</v>
      </c>
      <c r="D15">
        <v>-1</v>
      </c>
      <c r="G15" t="str">
        <f>Etiquettes!$C$3</f>
        <v>Matière première:Produit:Coproduit:Intrant externe:Rejet</v>
      </c>
      <c r="H15" s="8">
        <f>Etiquettes!$P$6</f>
        <v>0</v>
      </c>
      <c r="I15" s="865" t="s">
        <v>1655</v>
      </c>
      <c r="J15">
        <v>0</v>
      </c>
      <c r="K15" s="54" t="s">
        <v>1746</v>
      </c>
      <c r="L15" s="10" t="s">
        <v>1744</v>
      </c>
      <c r="M15" s="8" t="s">
        <v>691</v>
      </c>
      <c r="N15" s="54" t="s">
        <v>71</v>
      </c>
      <c r="O15">
        <f>Etiquettes!$J$11</f>
        <v>0</v>
      </c>
      <c r="P15" t="str">
        <f>_xlfn.CONCAT(K15," = ",MROUND(D14*100,0.01)," % (",M15,")")</f>
        <v>Part de consommation de produits alimentaires par la RHD (en volume de matière première) = 12,53 % (OléoProtéines - Terres Univia)</v>
      </c>
      <c r="Q15">
        <f>Etiquettes!$L$15</f>
        <v>0</v>
      </c>
    </row>
    <row r="16" spans="1:21">
      <c r="A16" s="2">
        <f t="shared" si="0"/>
        <v>9449</v>
      </c>
      <c r="B16" t="str">
        <f>Secteurs!$B$8</f>
        <v>Fabrication de produits alimentaires</v>
      </c>
      <c r="C16" t="str">
        <f>Produits!$B$19</f>
        <v>Produits alimentaires</v>
      </c>
      <c r="D16" s="841">
        <f>'Prétraitement consommation'!F16</f>
        <v>8.2556447701675931E-2</v>
      </c>
      <c r="G16" t="str">
        <f>Etiquettes!$C$3</f>
        <v>Matière première:Produit:Coproduit:Intrant externe:Rejet</v>
      </c>
      <c r="H16" s="8">
        <f>Etiquettes!$P$6</f>
        <v>0</v>
      </c>
      <c r="I16" s="865" t="s">
        <v>1655</v>
      </c>
      <c r="J16">
        <v>0</v>
      </c>
      <c r="P16" s="2"/>
    </row>
    <row r="17" spans="1:17">
      <c r="A17" s="2">
        <f t="shared" si="0"/>
        <v>9449</v>
      </c>
      <c r="B17" t="str">
        <f>Produits!$B$19</f>
        <v>Produits alimentaires</v>
      </c>
      <c r="C17" t="str">
        <f>Secteurs!$B$21</f>
        <v>Autres IAA</v>
      </c>
      <c r="D17">
        <v>-1</v>
      </c>
      <c r="G17" t="str">
        <f>Etiquettes!$C$3</f>
        <v>Matière première:Produit:Coproduit:Intrant externe:Rejet</v>
      </c>
      <c r="H17" s="8">
        <f>Etiquettes!$P$6</f>
        <v>0</v>
      </c>
      <c r="I17" s="865" t="s">
        <v>1655</v>
      </c>
      <c r="J17">
        <v>0</v>
      </c>
      <c r="K17" s="54" t="s">
        <v>1747</v>
      </c>
      <c r="L17" s="10" t="s">
        <v>1744</v>
      </c>
      <c r="M17" s="8" t="s">
        <v>691</v>
      </c>
      <c r="N17" s="54" t="s">
        <v>71</v>
      </c>
      <c r="O17">
        <f>Etiquettes!$J$11</f>
        <v>0</v>
      </c>
      <c r="P17" t="str">
        <f>_xlfn.CONCAT(K17," = ",MROUND(D16*100,0.01)," % (",M17,")")</f>
        <v>Part de consommation de produits alimentaires par les autres IAA (en volume de matière première) = 8,26 % (OléoProtéines - Terres Univia)</v>
      </c>
      <c r="Q17">
        <f>Etiquettes!$L$15</f>
        <v>0</v>
      </c>
    </row>
    <row r="18" spans="1:17">
      <c r="A18" s="2">
        <f t="shared" si="0"/>
        <v>9450</v>
      </c>
      <c r="B18" t="str">
        <f>Secteurs!$B$8</f>
        <v>Fabrication de produits alimentaires</v>
      </c>
      <c r="C18" t="str">
        <f>Produits!$B$19</f>
        <v>Produits alimentaires</v>
      </c>
      <c r="D18" s="841">
        <f>'Prétraitement consommation'!C17</f>
        <v>0.7310524496902997</v>
      </c>
      <c r="G18" t="str">
        <f>Etiquettes!$C$3</f>
        <v>Matière première:Produit:Coproduit:Intrant externe:Rejet</v>
      </c>
      <c r="H18" s="8">
        <f>Etiquettes!$Q$6</f>
        <v>0</v>
      </c>
      <c r="I18" s="865" t="s">
        <v>1655</v>
      </c>
      <c r="J18">
        <v>0</v>
      </c>
      <c r="P18" s="2"/>
    </row>
    <row r="19" spans="1:17">
      <c r="A19" s="2">
        <f t="shared" si="0"/>
        <v>9450</v>
      </c>
      <c r="B19" t="str">
        <f>Produits!$B$19</f>
        <v>Produits alimentaires</v>
      </c>
      <c r="C19" t="str">
        <f>Secteurs!$B$19</f>
        <v>GMS</v>
      </c>
      <c r="D19">
        <v>-1</v>
      </c>
      <c r="G19" t="str">
        <f>Etiquettes!$C$3</f>
        <v>Matière première:Produit:Coproduit:Intrant externe:Rejet</v>
      </c>
      <c r="H19" s="8">
        <f>Etiquettes!$Q$6</f>
        <v>0</v>
      </c>
      <c r="I19" s="865" t="s">
        <v>1655</v>
      </c>
      <c r="J19">
        <v>0</v>
      </c>
      <c r="K19" s="54" t="s">
        <v>1743</v>
      </c>
      <c r="L19" s="10" t="s">
        <v>1744</v>
      </c>
      <c r="M19" s="8" t="s">
        <v>691</v>
      </c>
      <c r="N19" s="54" t="s">
        <v>71</v>
      </c>
      <c r="O19">
        <f>Etiquettes!$J$11</f>
        <v>0</v>
      </c>
      <c r="P19" t="str">
        <f>_xlfn.CONCAT(K19," = ",MROUND(D18*100,0.01)," % (",M19,")")</f>
        <v>Part de consommation de produits alimentaires par les GMS (en volume de matière première) = 73,11 % (OléoProtéines - Terres Univia)</v>
      </c>
      <c r="Q19">
        <f>Etiquettes!$L$15</f>
        <v>0</v>
      </c>
    </row>
    <row r="20" spans="1:17">
      <c r="A20" s="2">
        <f t="shared" si="0"/>
        <v>9451</v>
      </c>
      <c r="B20" t="str">
        <f>Secteurs!$B$8</f>
        <v>Fabrication de produits alimentaires</v>
      </c>
      <c r="C20" t="str">
        <f>Produits!$B$19</f>
        <v>Produits alimentaires</v>
      </c>
      <c r="D20" s="841">
        <f>'Prétraitement consommation'!D17</f>
        <v>3.6552622484514984E-2</v>
      </c>
      <c r="G20" t="str">
        <f>Etiquettes!$C$3</f>
        <v>Matière première:Produit:Coproduit:Intrant externe:Rejet</v>
      </c>
      <c r="H20" s="8">
        <f>Etiquettes!$Q$6</f>
        <v>0</v>
      </c>
      <c r="I20" s="865" t="s">
        <v>1655</v>
      </c>
      <c r="J20">
        <v>0</v>
      </c>
      <c r="P20" s="2"/>
    </row>
    <row r="21" spans="1:17">
      <c r="A21" s="2">
        <f t="shared" si="0"/>
        <v>9451</v>
      </c>
      <c r="B21" t="str">
        <f>Produits!$B$19</f>
        <v>Produits alimentaires</v>
      </c>
      <c r="C21" t="str">
        <f>Secteurs!$B$17</f>
        <v>Circuits spécialisés</v>
      </c>
      <c r="D21">
        <v>-1</v>
      </c>
      <c r="G21" t="str">
        <f>Etiquettes!$C$3</f>
        <v>Matière première:Produit:Coproduit:Intrant externe:Rejet</v>
      </c>
      <c r="H21" s="8">
        <f>Etiquettes!$Q$6</f>
        <v>0</v>
      </c>
      <c r="I21" s="865" t="s">
        <v>1655</v>
      </c>
      <c r="J21">
        <v>0</v>
      </c>
      <c r="K21" s="54" t="s">
        <v>1745</v>
      </c>
      <c r="L21" s="10" t="s">
        <v>1744</v>
      </c>
      <c r="M21" s="8" t="s">
        <v>691</v>
      </c>
      <c r="N21" s="54" t="s">
        <v>71</v>
      </c>
      <c r="O21">
        <f>Etiquettes!$J$11</f>
        <v>0</v>
      </c>
      <c r="P21" t="str">
        <f>_xlfn.CONCAT(K21," = ",MROUND(D20*100,0.01)," % (",M21,")")</f>
        <v>Part de consommation de produits alimentaires par les circuits spécialisés (en volume de matière première) = 3,66 % (OléoProtéines - Terres Univia)</v>
      </c>
      <c r="Q21">
        <f>Etiquettes!$L$15</f>
        <v>0</v>
      </c>
    </row>
    <row r="22" spans="1:17">
      <c r="A22" s="2">
        <f t="shared" si="0"/>
        <v>9452</v>
      </c>
      <c r="B22" t="str">
        <f>Secteurs!$B$8</f>
        <v>Fabrication de produits alimentaires</v>
      </c>
      <c r="C22" t="str">
        <f>Produits!$B$19</f>
        <v>Produits alimentaires</v>
      </c>
      <c r="D22" s="841">
        <f>'Prétraitement consommation'!E17</f>
        <v>0.1408937448494032</v>
      </c>
      <c r="G22" t="str">
        <f>Etiquettes!$C$3</f>
        <v>Matière première:Produit:Coproduit:Intrant externe:Rejet</v>
      </c>
      <c r="H22" s="8">
        <f>Etiquettes!$Q$6</f>
        <v>0</v>
      </c>
      <c r="I22" s="865" t="s">
        <v>1655</v>
      </c>
      <c r="J22">
        <v>0</v>
      </c>
      <c r="P22" s="2"/>
    </row>
    <row r="23" spans="1:17">
      <c r="A23" s="2">
        <f t="shared" si="0"/>
        <v>9452</v>
      </c>
      <c r="B23" t="str">
        <f>Produits!$B$19</f>
        <v>Produits alimentaires</v>
      </c>
      <c r="C23" t="str">
        <f>Secteurs!$B$20</f>
        <v>RHD</v>
      </c>
      <c r="D23">
        <v>-1</v>
      </c>
      <c r="G23" t="str">
        <f>Etiquettes!$C$3</f>
        <v>Matière première:Produit:Coproduit:Intrant externe:Rejet</v>
      </c>
      <c r="H23" s="8">
        <f>Etiquettes!$Q$6</f>
        <v>0</v>
      </c>
      <c r="I23" s="865" t="s">
        <v>1655</v>
      </c>
      <c r="J23">
        <v>0</v>
      </c>
      <c r="K23" s="54" t="s">
        <v>1746</v>
      </c>
      <c r="L23" s="10" t="s">
        <v>1744</v>
      </c>
      <c r="M23" s="8" t="s">
        <v>691</v>
      </c>
      <c r="N23" s="54" t="s">
        <v>71</v>
      </c>
      <c r="O23">
        <f>Etiquettes!$J$11</f>
        <v>0</v>
      </c>
      <c r="P23" t="str">
        <f>_xlfn.CONCAT(K23," = ",MROUND(D22*100,0.01)," % (",M23,")")</f>
        <v>Part de consommation de produits alimentaires par la RHD (en volume de matière première) = 14,09 % (OléoProtéines - Terres Univia)</v>
      </c>
      <c r="Q23">
        <f>Etiquettes!$L$15</f>
        <v>0</v>
      </c>
    </row>
    <row r="24" spans="1:17">
      <c r="A24" s="2">
        <f t="shared" si="0"/>
        <v>9453</v>
      </c>
      <c r="B24" t="str">
        <f>Secteurs!$B$8</f>
        <v>Fabrication de produits alimentaires</v>
      </c>
      <c r="C24" t="str">
        <f>Produits!$B$19</f>
        <v>Produits alimentaires</v>
      </c>
      <c r="D24" s="841">
        <f>'Prétraitement consommation'!F17</f>
        <v>9.1501182975782233E-2</v>
      </c>
      <c r="G24" t="str">
        <f>Etiquettes!$C$3</f>
        <v>Matière première:Produit:Coproduit:Intrant externe:Rejet</v>
      </c>
      <c r="H24" s="8">
        <f>Etiquettes!$Q$6</f>
        <v>0</v>
      </c>
      <c r="I24" s="865" t="s">
        <v>1655</v>
      </c>
      <c r="J24">
        <v>0</v>
      </c>
      <c r="P24" s="2"/>
    </row>
    <row r="25" spans="1:17">
      <c r="A25" s="2">
        <f t="shared" si="0"/>
        <v>9453</v>
      </c>
      <c r="B25" t="str">
        <f>Produits!$B$19</f>
        <v>Produits alimentaires</v>
      </c>
      <c r="C25" t="str">
        <f>Secteurs!$B$21</f>
        <v>Autres IAA</v>
      </c>
      <c r="D25">
        <v>-1</v>
      </c>
      <c r="G25" t="str">
        <f>Etiquettes!$C$3</f>
        <v>Matière première:Produit:Coproduit:Intrant externe:Rejet</v>
      </c>
      <c r="H25" s="8">
        <f>Etiquettes!$Q$6</f>
        <v>0</v>
      </c>
      <c r="I25" s="865" t="s">
        <v>1655</v>
      </c>
      <c r="J25">
        <v>0</v>
      </c>
      <c r="K25" s="54" t="s">
        <v>1747</v>
      </c>
      <c r="L25" s="10" t="s">
        <v>1744</v>
      </c>
      <c r="M25" s="8" t="s">
        <v>691</v>
      </c>
      <c r="N25" s="54" t="s">
        <v>71</v>
      </c>
      <c r="O25">
        <f>Etiquettes!$J$11</f>
        <v>0</v>
      </c>
      <c r="P25" t="str">
        <f>_xlfn.CONCAT(K25," = ",MROUND(D24*100,0.01)," % (",M25,")")</f>
        <v>Part de consommation de produits alimentaires par les autres IAA (en volume de matière première) = 9,15 % (OléoProtéines - Terres Univia)</v>
      </c>
      <c r="Q25">
        <f>Etiquettes!$L$15</f>
        <v>0</v>
      </c>
    </row>
  </sheetData>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1"/>
  </sheetPr>
  <dimension ref="A1:Q13"/>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8" customWidth="1"/>
    <col min="14" max="14" width="9.5546875" bestFit="1" customWidth="1"/>
  </cols>
  <sheetData>
    <row r="1" spans="1:17" ht="15" customHeight="1" thickBot="1">
      <c r="A1" s="4" t="s">
        <v>325</v>
      </c>
      <c r="B1" s="5" t="s">
        <v>326</v>
      </c>
      <c r="C1" s="5" t="s">
        <v>327</v>
      </c>
      <c r="D1" s="5" t="s">
        <v>328</v>
      </c>
      <c r="E1" t="str">
        <f t="array" ref="E1:Q13">_xlfn._xlws.FILTER('Contraintes      '!G1:S190,ISTEXT('Contraintes      '!O1:O190))</f>
        <v>Type de matière</v>
      </c>
      <c r="F1" t="str">
        <v>Campagne</v>
      </c>
      <c r="G1" t="str">
        <v>Territoire</v>
      </c>
      <c r="H1" t="str">
        <v>Unité</v>
      </c>
      <c r="I1" t="str">
        <v>Type de donnée collectée</v>
      </c>
      <c r="J1" t="str">
        <v>Source</v>
      </c>
      <c r="K1" t="str">
        <v>Source</v>
      </c>
      <c r="L1" t="str">
        <v>Traduction</v>
      </c>
      <c r="M1" t="str">
        <v>Hypothèse</v>
      </c>
      <c r="N1" t="str">
        <v>Volume collecté, hors volume d'échange</v>
      </c>
      <c r="O1" t="str">
        <v>Incohérence données collectées</v>
      </c>
      <c r="P1" t="str">
        <v>Fiabilité des données</v>
      </c>
      <c r="Q1" t="str">
        <v>Méthode</v>
      </c>
    </row>
    <row r="2" spans="1:17">
      <c r="A2" t="e" vm="1">
        <f t="array" ref="A2:B13">_xlfn._xlws.FILTER('Contraintes      '!B2:C200,ISTEXT('Contraintes      '!O2:O200))</f>
        <v>#VALUE!</v>
      </c>
      <c r="B2" t="e" vm="1">
        <v>#VALUE!</v>
      </c>
      <c r="E2" t="str">
        <v>Type de matière</v>
      </c>
      <c r="F2" t="str">
        <v>Campagne</v>
      </c>
      <c r="G2" t="str">
        <v>Territoire</v>
      </c>
      <c r="H2" t="str">
        <v>Unité</v>
      </c>
      <c r="I2" t="str">
        <v>Type de donnée collectée</v>
      </c>
      <c r="J2" t="str">
        <v>Source</v>
      </c>
      <c r="K2" t="str">
        <v>Source</v>
      </c>
      <c r="L2" t="str">
        <v>Traduction</v>
      </c>
      <c r="M2" t="str">
        <v>Hypothèse</v>
      </c>
      <c r="N2" t="str">
        <v>Volume collecté, hors volume d'échange</v>
      </c>
      <c r="O2" t="str">
        <v>Incohérence données collectées</v>
      </c>
      <c r="P2" t="str">
        <v>Fiabilité des données</v>
      </c>
      <c r="Q2" t="str">
        <v>Méthode</v>
      </c>
    </row>
    <row r="3" spans="1:17">
      <c r="A3" t="e" vm="1">
        <v>#VALUE!</v>
      </c>
      <c r="B3" t="e" vm="1">
        <v>#VALUE!</v>
      </c>
      <c r="E3" t="str">
        <v>Type de matière</v>
      </c>
      <c r="F3" t="str">
        <v>Campagne</v>
      </c>
      <c r="G3" t="str">
        <v>Territoire</v>
      </c>
      <c r="H3" t="str">
        <v>Unité</v>
      </c>
      <c r="I3" t="str">
        <v>Type de donnée collectée</v>
      </c>
      <c r="J3" t="str">
        <v>Source</v>
      </c>
      <c r="K3" t="str">
        <v>Source</v>
      </c>
      <c r="L3" t="str">
        <v>Traduction</v>
      </c>
      <c r="M3" t="str">
        <v>Hypothèse</v>
      </c>
      <c r="N3" t="str">
        <v>Volume collecté, hors volume d'échange</v>
      </c>
      <c r="O3" t="str">
        <v>Incohérence données collectées</v>
      </c>
      <c r="P3" t="str">
        <v>Fiabilité des données</v>
      </c>
      <c r="Q3" t="str">
        <v>Méthode</v>
      </c>
    </row>
    <row r="4" spans="1:17">
      <c r="A4" t="e" vm="1">
        <v>#VALUE!</v>
      </c>
      <c r="B4" t="e" vm="1">
        <v>#VALUE!</v>
      </c>
      <c r="E4" t="str">
        <v>Type de matière</v>
      </c>
      <c r="F4" t="str">
        <v>Campagne</v>
      </c>
      <c r="G4" t="str">
        <v>Territoire</v>
      </c>
      <c r="H4" t="str">
        <v>Unité</v>
      </c>
      <c r="I4" t="str">
        <v>Type de donnée collectée</v>
      </c>
      <c r="J4" t="str">
        <v>Source</v>
      </c>
      <c r="K4" t="str">
        <v>Source</v>
      </c>
      <c r="L4" t="str">
        <v>Traduction</v>
      </c>
      <c r="M4" t="str">
        <v>Hypothèse</v>
      </c>
      <c r="N4" t="str">
        <v>Volume collecté, hors volume d'échange</v>
      </c>
      <c r="O4" t="str">
        <v>Incohérence données collectées</v>
      </c>
      <c r="P4" t="str">
        <v>Fiabilité des données</v>
      </c>
      <c r="Q4" t="str">
        <v>Méthode</v>
      </c>
    </row>
    <row r="5" spans="1:17">
      <c r="A5" t="e" vm="1">
        <v>#VALUE!</v>
      </c>
      <c r="B5" t="e" vm="1">
        <v>#VALUE!</v>
      </c>
      <c r="E5" t="str">
        <v>Type de matière</v>
      </c>
      <c r="F5" t="str">
        <v>Campagne</v>
      </c>
      <c r="G5" t="str">
        <v>Territoire</v>
      </c>
      <c r="H5" t="str">
        <v>Unité</v>
      </c>
      <c r="I5" t="str">
        <v>Type de donnée collectée</v>
      </c>
      <c r="J5" t="str">
        <v>Source</v>
      </c>
      <c r="K5" t="str">
        <v>Source</v>
      </c>
      <c r="L5" t="str">
        <v>Traduction</v>
      </c>
      <c r="M5" t="str">
        <v>Hypothèse</v>
      </c>
      <c r="N5" t="str">
        <v>Volume collecté, hors volume d'échange</v>
      </c>
      <c r="O5" t="str">
        <v>Incohérence données collectées</v>
      </c>
      <c r="P5" t="str">
        <v>Fiabilité des données</v>
      </c>
      <c r="Q5" t="str">
        <v>Méthode</v>
      </c>
    </row>
    <row r="6" spans="1:17">
      <c r="A6" t="e" vm="1">
        <v>#VALUE!</v>
      </c>
      <c r="B6" t="e" vm="1">
        <v>#VALUE!</v>
      </c>
      <c r="E6" t="str">
        <v>Type de matière</v>
      </c>
      <c r="F6" t="str">
        <v>Campagne</v>
      </c>
      <c r="G6" t="str">
        <v>Territoire</v>
      </c>
      <c r="H6" t="str">
        <v>Unité</v>
      </c>
      <c r="I6" t="str">
        <v>Type de donnée collectée</v>
      </c>
      <c r="J6" t="str">
        <v>Source</v>
      </c>
      <c r="K6" t="str">
        <v>Source</v>
      </c>
      <c r="L6" t="str">
        <v>Traduction</v>
      </c>
      <c r="M6" t="str">
        <v>Hypothèse</v>
      </c>
      <c r="N6" t="str">
        <v>Volume collecté, hors volume d'échange</v>
      </c>
      <c r="O6" t="str">
        <v>Incohérence données collectées</v>
      </c>
      <c r="P6" t="str">
        <v>Fiabilité des données</v>
      </c>
      <c r="Q6" t="str">
        <v>Méthode</v>
      </c>
    </row>
    <row r="7" spans="1:17">
      <c r="A7" t="e" vm="1">
        <v>#VALUE!</v>
      </c>
      <c r="B7" t="e" vm="1">
        <v>#VALUE!</v>
      </c>
      <c r="E7" t="str">
        <v>Type de matière</v>
      </c>
      <c r="F7" t="str">
        <v>Campagne</v>
      </c>
      <c r="G7" t="str">
        <v>Territoire</v>
      </c>
      <c r="H7" t="str">
        <v>Unité</v>
      </c>
      <c r="I7" t="str">
        <v>Type de donnée collectée</v>
      </c>
      <c r="J7" t="str">
        <v>Source</v>
      </c>
      <c r="K7" t="str">
        <v>Source</v>
      </c>
      <c r="L7" t="str">
        <v>Traduction</v>
      </c>
      <c r="M7" t="str">
        <v>Hypothèse</v>
      </c>
      <c r="N7" t="str">
        <v>Volume collecté, hors volume d'échange</v>
      </c>
      <c r="O7" t="str">
        <v>Incohérence données collectées</v>
      </c>
      <c r="P7" t="str">
        <v>Fiabilité des données</v>
      </c>
      <c r="Q7" t="str">
        <v>Méthode</v>
      </c>
    </row>
    <row r="8" spans="1:17">
      <c r="A8" t="e" vm="1">
        <v>#VALUE!</v>
      </c>
      <c r="B8" t="e" vm="1">
        <v>#VALUE!</v>
      </c>
      <c r="E8" t="str">
        <v>Type de matière</v>
      </c>
      <c r="F8" t="str">
        <v>Campagne</v>
      </c>
      <c r="G8" t="str">
        <v>Territoire</v>
      </c>
      <c r="H8" t="str">
        <v>Unité</v>
      </c>
      <c r="I8" t="str">
        <v>Type de donnée collectée</v>
      </c>
      <c r="J8" t="str">
        <v>Source</v>
      </c>
      <c r="K8" t="str">
        <v>Source</v>
      </c>
      <c r="L8" t="str">
        <v>Traduction</v>
      </c>
      <c r="M8" t="str">
        <v>Hypothèse</v>
      </c>
      <c r="N8" t="str">
        <v>Volume collecté, hors volume d'échange</v>
      </c>
      <c r="O8" t="str">
        <v>Incohérence données collectées</v>
      </c>
      <c r="P8" t="str">
        <v>Fiabilité des données</v>
      </c>
      <c r="Q8" t="str">
        <v>Méthode</v>
      </c>
    </row>
    <row r="9" spans="1:17">
      <c r="A9" t="e" vm="1">
        <v>#VALUE!</v>
      </c>
      <c r="B9" t="e" vm="1">
        <v>#VALUE!</v>
      </c>
      <c r="E9" t="str">
        <v>Type de matière</v>
      </c>
      <c r="F9" t="str">
        <v>Campagne</v>
      </c>
      <c r="G9" t="str">
        <v>Territoire</v>
      </c>
      <c r="H9" t="str">
        <v>Unité</v>
      </c>
      <c r="I9" t="str">
        <v>Type de donnée collectée</v>
      </c>
      <c r="J9" t="str">
        <v>Source</v>
      </c>
      <c r="K9" t="str">
        <v>Source</v>
      </c>
      <c r="L9" t="str">
        <v>Traduction</v>
      </c>
      <c r="M9" t="str">
        <v>Hypothèse</v>
      </c>
      <c r="N9" t="str">
        <v>Volume collecté, hors volume d'échange</v>
      </c>
      <c r="O9" t="str">
        <v>Incohérence données collectées</v>
      </c>
      <c r="P9" t="str">
        <v>Fiabilité des données</v>
      </c>
      <c r="Q9" t="str">
        <v>Méthode</v>
      </c>
    </row>
    <row r="10" spans="1:17">
      <c r="A10" t="e" vm="1">
        <v>#VALUE!</v>
      </c>
      <c r="B10" t="e" vm="1">
        <v>#VALUE!</v>
      </c>
      <c r="E10" t="str">
        <v>Type de matière</v>
      </c>
      <c r="F10" t="str">
        <v>Campagne</v>
      </c>
      <c r="G10" t="str">
        <v>Territoire</v>
      </c>
      <c r="H10" t="str">
        <v>Unité</v>
      </c>
      <c r="I10" t="str">
        <v>Type de donnée collectée</v>
      </c>
      <c r="J10" t="str">
        <v>Source</v>
      </c>
      <c r="K10" t="str">
        <v>Source</v>
      </c>
      <c r="L10" t="str">
        <v>Traduction</v>
      </c>
      <c r="M10" t="str">
        <v>Hypothèse</v>
      </c>
      <c r="N10" t="str">
        <v>Volume collecté, hors volume d'échange</v>
      </c>
      <c r="O10" t="str">
        <v>Incohérence données collectées</v>
      </c>
      <c r="P10" t="str">
        <v>Fiabilité des données</v>
      </c>
      <c r="Q10" t="str">
        <v>Méthode</v>
      </c>
    </row>
    <row r="11" spans="1:17">
      <c r="A11" t="e" vm="1">
        <v>#VALUE!</v>
      </c>
      <c r="B11" t="e" vm="1">
        <v>#VALUE!</v>
      </c>
      <c r="E11" t="str">
        <v>Type de matière</v>
      </c>
      <c r="F11" t="str">
        <v>Campagne</v>
      </c>
      <c r="G11" t="str">
        <v>Territoire</v>
      </c>
      <c r="H11" t="str">
        <v>Unité</v>
      </c>
      <c r="I11" t="str">
        <v>Type de donnée collectée</v>
      </c>
      <c r="J11" t="str">
        <v>Source</v>
      </c>
      <c r="K11" t="str">
        <v>Source</v>
      </c>
      <c r="L11" t="str">
        <v>Traduction</v>
      </c>
      <c r="M11" t="str">
        <v>Hypothèse</v>
      </c>
      <c r="N11" t="str">
        <v>Volume collecté, hors volume d'échange</v>
      </c>
      <c r="O11" t="str">
        <v>Incohérence données collectées</v>
      </c>
      <c r="P11" t="str">
        <v>Fiabilité des données</v>
      </c>
      <c r="Q11" t="str">
        <v>Méthode</v>
      </c>
    </row>
    <row r="12" spans="1:17">
      <c r="A12" t="e" vm="1">
        <v>#VALUE!</v>
      </c>
      <c r="B12" t="e" vm="1">
        <v>#VALUE!</v>
      </c>
      <c r="E12" t="str">
        <v>Type de matière</v>
      </c>
      <c r="F12" t="str">
        <v>Campagne</v>
      </c>
      <c r="G12" t="str">
        <v>Territoire</v>
      </c>
      <c r="H12" t="str">
        <v>Unité</v>
      </c>
      <c r="I12" t="str">
        <v>Type de donnée collectée</v>
      </c>
      <c r="J12" t="str">
        <v>Source</v>
      </c>
      <c r="K12" t="str">
        <v>Source</v>
      </c>
      <c r="L12" t="str">
        <v>Traduction</v>
      </c>
      <c r="M12" t="str">
        <v>Hypothèse</v>
      </c>
      <c r="N12" t="str">
        <v>Volume collecté, hors volume d'échange</v>
      </c>
      <c r="O12" t="str">
        <v>Incohérence données collectées</v>
      </c>
      <c r="P12" t="str">
        <v>Fiabilité des données</v>
      </c>
      <c r="Q12" t="str">
        <v>Méthode</v>
      </c>
    </row>
    <row r="13" spans="1:17">
      <c r="A13" t="e" vm="1">
        <v>#VALUE!</v>
      </c>
      <c r="B13" t="e" vm="1">
        <v>#VALUE!</v>
      </c>
      <c r="E13" t="str">
        <v>Type de matière</v>
      </c>
      <c r="F13" t="str">
        <v>Campagne</v>
      </c>
      <c r="G13" t="str">
        <v>Territoire</v>
      </c>
      <c r="H13" t="str">
        <v>Unité</v>
      </c>
      <c r="I13" t="str">
        <v>Type de donnée collectée</v>
      </c>
      <c r="J13" t="str">
        <v>Source</v>
      </c>
      <c r="K13" t="str">
        <v>Source</v>
      </c>
      <c r="L13" t="str">
        <v>Traduction</v>
      </c>
      <c r="M13" t="str">
        <v>Hypothèse</v>
      </c>
      <c r="N13" t="str">
        <v>Volume collecté, hors volume d'échange</v>
      </c>
      <c r="O13" t="str">
        <v>Incohérence données collectées</v>
      </c>
      <c r="P13" t="str">
        <v>Fiabilité des données</v>
      </c>
      <c r="Q13" t="str">
        <v>Méthode</v>
      </c>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1:G21"/>
  <sheetViews>
    <sheetView workbookViewId="0">
      <selection activeCell="D28" sqref="D28:F28"/>
    </sheetView>
  </sheetViews>
  <sheetFormatPr baseColWidth="10" defaultRowHeight="14.4"/>
  <cols>
    <col min="3" max="3" width="6" bestFit="1" customWidth="1"/>
    <col min="4" max="4" width="9.6640625" bestFit="1" customWidth="1"/>
    <col min="5" max="5" width="5" bestFit="1" customWidth="1"/>
    <col min="6" max="6" width="9.44140625" bestFit="1" customWidth="1"/>
    <col min="7" max="7" width="6" bestFit="1" customWidth="1"/>
  </cols>
  <sheetData>
    <row r="1" spans="2:7">
      <c r="C1" s="1020" t="s">
        <v>291</v>
      </c>
      <c r="D1" s="984"/>
    </row>
    <row r="2" spans="2:7">
      <c r="B2" s="881">
        <v>2023</v>
      </c>
      <c r="C2" s="847" t="s">
        <v>294</v>
      </c>
      <c r="D2" s="847" t="s">
        <v>1748</v>
      </c>
      <c r="E2" s="847" t="s">
        <v>295</v>
      </c>
      <c r="F2" s="847" t="s">
        <v>296</v>
      </c>
      <c r="G2" s="882" t="s">
        <v>1749</v>
      </c>
    </row>
    <row r="3" spans="2:7">
      <c r="B3" t="s">
        <v>433</v>
      </c>
      <c r="C3" s="864">
        <f>SUMIFS('Consommation - OléoProtéines'!$P:$P,'Consommation - OléoProtéines'!$L:$L,$B3)</f>
        <v>2.1</v>
      </c>
      <c r="D3" s="864">
        <f>C3*'Consommation - OléoProtéines'!$P$2</f>
        <v>0.10500000000000001</v>
      </c>
      <c r="E3" s="864">
        <f>SUMIFS('Consommation - OléoProtéines'!$M:$M,'Consommation - OléoProtéines'!$L:$L,$B3)</f>
        <v>0.65</v>
      </c>
      <c r="F3" s="864">
        <f>SUMIFS('Consommation - OléoProtéines'!$T:$T,'Consommation - OléoProtéines'!$L:$L,$B3)</f>
        <v>1.524</v>
      </c>
      <c r="G3" s="883">
        <f t="shared" ref="G3:G9" si="0">SUM(C3:F3)</f>
        <v>4.3789999999999996</v>
      </c>
    </row>
    <row r="4" spans="2:7">
      <c r="B4" t="s">
        <v>1750</v>
      </c>
      <c r="C4" s="880">
        <f>SUMIFS('Consommation - OléoProtéines'!$P:$P,'Consommation - OléoProtéines'!$L:$L,$B4)</f>
        <v>0</v>
      </c>
      <c r="D4" s="880">
        <f>C4*'Consommation - OléoProtéines'!$P$2</f>
        <v>0</v>
      </c>
      <c r="E4" s="880">
        <f>SUMIFS('Consommation - OléoProtéines'!$M:$M,'Consommation - OléoProtéines'!$L:$L,$B4)</f>
        <v>0</v>
      </c>
      <c r="F4" s="880">
        <f>SUMIFS('Consommation - OléoProtéines'!$T:$T,'Consommation - OléoProtéines'!$L:$L,$B4)</f>
        <v>0.19800000000000001</v>
      </c>
      <c r="G4" s="885">
        <f t="shared" si="0"/>
        <v>0.19800000000000001</v>
      </c>
    </row>
    <row r="5" spans="2:7">
      <c r="B5" t="s">
        <v>458</v>
      </c>
      <c r="C5" s="880">
        <f>SUMIFS('Consommation - OléoProtéines'!$P:$P,'Consommation - OléoProtéines'!$L:$L,$B5)</f>
        <v>0.5</v>
      </c>
      <c r="D5" s="880">
        <f>C5*'Consommation - OléoProtéines'!$P$2</f>
        <v>2.5000000000000001E-2</v>
      </c>
      <c r="E5" s="880">
        <f>SUMIFS('Consommation - OléoProtéines'!$M:$M,'Consommation - OléoProtéines'!$L:$L,$B5)</f>
        <v>0</v>
      </c>
      <c r="F5" s="880">
        <f>SUMIFS('Consommation - OléoProtéines'!$T:$T,'Consommation - OléoProtéines'!$L:$L,$B5)</f>
        <v>0</v>
      </c>
      <c r="G5" s="885">
        <f t="shared" si="0"/>
        <v>0.52500000000000002</v>
      </c>
    </row>
    <row r="6" spans="2:7">
      <c r="B6" t="s">
        <v>466</v>
      </c>
      <c r="C6" s="864">
        <f>SUMIFS('Consommation - OléoProtéines'!$P:$P,'Consommation - OléoProtéines'!$L:$L,$B6)</f>
        <v>51.54</v>
      </c>
      <c r="D6" s="864">
        <f>C6*'Consommation - OléoProtéines'!$P$2</f>
        <v>2.577</v>
      </c>
      <c r="E6" s="864">
        <f>SUMIFS('Consommation - OléoProtéines'!$M:$M,'Consommation - OléoProtéines'!$L:$L,$B6)</f>
        <v>7.04</v>
      </c>
      <c r="F6" s="864">
        <f>SUMIFS('Consommation - OléoProtéines'!$T:$T,'Consommation - OléoProtéines'!$L:$L,$B6)</f>
        <v>3.4160000000000004</v>
      </c>
      <c r="G6" s="883">
        <f t="shared" si="0"/>
        <v>64.572999999999993</v>
      </c>
    </row>
    <row r="7" spans="2:7">
      <c r="B7" t="s">
        <v>471</v>
      </c>
      <c r="C7" s="864">
        <f>SUMIFS('Consommation - OléoProtéines'!$P:$P,'Consommation - OléoProtéines'!$L:$L,$B7)</f>
        <v>28</v>
      </c>
      <c r="D7" s="864">
        <f>C7*'Consommation - OléoProtéines'!$P$2</f>
        <v>1.4000000000000001</v>
      </c>
      <c r="E7" s="864">
        <f>SUMIFS('Consommation - OléoProtéines'!$M:$M,'Consommation - OléoProtéines'!$L:$L,$B7)</f>
        <v>4.6500000000000004</v>
      </c>
      <c r="F7" s="864">
        <f>SUMIFS('Consommation - OléoProtéines'!$T:$T,'Consommation - OléoProtéines'!$L:$L,$B7)</f>
        <v>3.0640000000000001</v>
      </c>
      <c r="G7" s="883">
        <f t="shared" si="0"/>
        <v>37.113999999999997</v>
      </c>
    </row>
    <row r="8" spans="2:7">
      <c r="B8" t="s">
        <v>474</v>
      </c>
      <c r="C8" s="864">
        <f>SUMIFS('Consommation - OléoProtéines'!$P:$P,'Consommation - OléoProtéines'!$L:$L,$B8)</f>
        <v>55</v>
      </c>
      <c r="D8" s="864">
        <f>C8*'Consommation - OléoProtéines'!$P$2</f>
        <v>2.75</v>
      </c>
      <c r="E8" s="864">
        <f>SUMIFS('Consommation - OléoProtéines'!$M:$M,'Consommation - OléoProtéines'!$L:$L,$B8)</f>
        <v>10.6</v>
      </c>
      <c r="F8" s="864">
        <f>SUMIFS('Consommation - OléoProtéines'!$T:$T,'Consommation - OléoProtéines'!$L:$L,$B8)</f>
        <v>6.8840000000000003</v>
      </c>
      <c r="G8" s="883">
        <f t="shared" si="0"/>
        <v>75.233999999999995</v>
      </c>
    </row>
    <row r="9" spans="2:7">
      <c r="B9" t="s">
        <v>392</v>
      </c>
      <c r="C9" s="880">
        <f>SUMIFS('Consommation - OléoProtéines'!$P:$P,'Consommation - OléoProtéines'!$L:$L,$B9)</f>
        <v>0</v>
      </c>
      <c r="D9" s="880">
        <f>C9*'Consommation - OléoProtéines'!$P$2</f>
        <v>0</v>
      </c>
      <c r="E9" s="880">
        <f>SUMIFS('Consommation - OléoProtéines'!$M:$M,'Consommation - OléoProtéines'!$L:$L,$B9)</f>
        <v>0</v>
      </c>
      <c r="F9" s="880">
        <f>SUMIFS('Consommation - OléoProtéines'!$T:$T,'Consommation - OléoProtéines'!$L:$L,$B9)</f>
        <v>1.054</v>
      </c>
      <c r="G9" s="883">
        <f t="shared" si="0"/>
        <v>1.054</v>
      </c>
    </row>
    <row r="11" spans="2:7">
      <c r="B11" s="881">
        <v>2023</v>
      </c>
      <c r="C11" s="847" t="s">
        <v>294</v>
      </c>
      <c r="D11" s="847" t="s">
        <v>1748</v>
      </c>
      <c r="E11" s="847" t="s">
        <v>295</v>
      </c>
      <c r="F11" s="847" t="s">
        <v>296</v>
      </c>
      <c r="G11" s="882" t="s">
        <v>1749</v>
      </c>
    </row>
    <row r="12" spans="2:7">
      <c r="B12" t="s">
        <v>433</v>
      </c>
      <c r="C12" s="841">
        <f t="shared" ref="C12:G18" si="1">C3/$G3</f>
        <v>0.47956154373144561</v>
      </c>
      <c r="D12" s="841">
        <f t="shared" si="1"/>
        <v>2.3978077186572282E-2</v>
      </c>
      <c r="E12" s="841">
        <f t="shared" si="1"/>
        <v>0.14843571591687602</v>
      </c>
      <c r="F12" s="841">
        <f t="shared" si="1"/>
        <v>0.34802466316510622</v>
      </c>
      <c r="G12" s="841">
        <f t="shared" si="1"/>
        <v>1</v>
      </c>
    </row>
    <row r="13" spans="2:7">
      <c r="B13" t="s">
        <v>1750</v>
      </c>
      <c r="C13" s="841">
        <f t="shared" si="1"/>
        <v>0</v>
      </c>
      <c r="D13" s="841">
        <f t="shared" si="1"/>
        <v>0</v>
      </c>
      <c r="E13" s="841">
        <f t="shared" si="1"/>
        <v>0</v>
      </c>
      <c r="F13" s="841">
        <f t="shared" si="1"/>
        <v>1</v>
      </c>
      <c r="G13" s="841">
        <f t="shared" si="1"/>
        <v>1</v>
      </c>
    </row>
    <row r="14" spans="2:7">
      <c r="B14" t="s">
        <v>458</v>
      </c>
      <c r="C14" s="841">
        <f t="shared" si="1"/>
        <v>0.95238095238095233</v>
      </c>
      <c r="D14" s="841">
        <f t="shared" si="1"/>
        <v>4.7619047619047616E-2</v>
      </c>
      <c r="E14" s="841">
        <f t="shared" si="1"/>
        <v>0</v>
      </c>
      <c r="F14" s="841">
        <f t="shared" si="1"/>
        <v>0</v>
      </c>
      <c r="G14" s="841">
        <f t="shared" si="1"/>
        <v>1</v>
      </c>
    </row>
    <row r="15" spans="2:7">
      <c r="B15" t="s">
        <v>466</v>
      </c>
      <c r="C15" s="849">
        <f t="shared" si="1"/>
        <v>0.79816641630402807</v>
      </c>
      <c r="D15" s="849">
        <f t="shared" si="1"/>
        <v>3.9908320815201404E-2</v>
      </c>
      <c r="E15" s="849">
        <f t="shared" si="1"/>
        <v>0.10902389543617302</v>
      </c>
      <c r="F15" s="849">
        <f t="shared" si="1"/>
        <v>5.29013674445976E-2</v>
      </c>
      <c r="G15" s="841">
        <f t="shared" si="1"/>
        <v>1</v>
      </c>
    </row>
    <row r="16" spans="2:7">
      <c r="B16" t="s">
        <v>471</v>
      </c>
      <c r="C16" s="849">
        <f t="shared" si="1"/>
        <v>0.75443228970199927</v>
      </c>
      <c r="D16" s="849">
        <f t="shared" si="1"/>
        <v>3.7721614485099968E-2</v>
      </c>
      <c r="E16" s="849">
        <f t="shared" si="1"/>
        <v>0.12528964811122489</v>
      </c>
      <c r="F16" s="849">
        <f t="shared" si="1"/>
        <v>8.2556447701675931E-2</v>
      </c>
      <c r="G16" s="841">
        <f t="shared" si="1"/>
        <v>1</v>
      </c>
    </row>
    <row r="17" spans="2:7">
      <c r="B17" t="s">
        <v>474</v>
      </c>
      <c r="C17" s="849">
        <f t="shared" si="1"/>
        <v>0.7310524496902997</v>
      </c>
      <c r="D17" s="849">
        <f t="shared" si="1"/>
        <v>3.6552622484514984E-2</v>
      </c>
      <c r="E17" s="849">
        <f t="shared" si="1"/>
        <v>0.1408937448494032</v>
      </c>
      <c r="F17" s="849">
        <f t="shared" si="1"/>
        <v>9.1501182975782233E-2</v>
      </c>
      <c r="G17" s="841">
        <f t="shared" si="1"/>
        <v>1</v>
      </c>
    </row>
    <row r="18" spans="2:7">
      <c r="B18" t="s">
        <v>392</v>
      </c>
      <c r="C18" s="841">
        <f t="shared" si="1"/>
        <v>0</v>
      </c>
      <c r="D18" s="841">
        <f t="shared" si="1"/>
        <v>0</v>
      </c>
      <c r="E18" s="841">
        <f t="shared" si="1"/>
        <v>0</v>
      </c>
      <c r="F18" s="841">
        <f t="shared" si="1"/>
        <v>1</v>
      </c>
      <c r="G18" s="841">
        <f t="shared" si="1"/>
        <v>1</v>
      </c>
    </row>
    <row r="20" spans="2:7">
      <c r="B20" t="s">
        <v>1751</v>
      </c>
    </row>
    <row r="21" spans="2:7">
      <c r="B21" s="847" t="s">
        <v>1752</v>
      </c>
    </row>
  </sheetData>
  <mergeCells count="1">
    <mergeCell ref="C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F81BD"/>
  </sheetPr>
  <dimension ref="A1:C49"/>
  <sheetViews>
    <sheetView workbookViewId="0"/>
  </sheetViews>
  <sheetFormatPr baseColWidth="10" defaultColWidth="8.88671875" defaultRowHeight="14.4"/>
  <cols>
    <col min="1" max="1" width="28" customWidth="1"/>
    <col min="2" max="2" width="44" customWidth="1"/>
    <col min="3" max="3" width="47" customWidth="1"/>
  </cols>
  <sheetData>
    <row r="1" spans="1:3" ht="15" customHeight="1">
      <c r="A1" s="963" t="s">
        <v>241</v>
      </c>
      <c r="B1" s="963" t="s">
        <v>276</v>
      </c>
      <c r="C1" s="963" t="s">
        <v>243</v>
      </c>
    </row>
    <row r="2" spans="1:3" ht="15" customHeight="1">
      <c r="A2" s="964">
        <v>1</v>
      </c>
      <c r="B2" s="964" t="s">
        <v>277</v>
      </c>
      <c r="C2" s="962">
        <v>0</v>
      </c>
    </row>
    <row r="3" spans="1:3" ht="15" customHeight="1">
      <c r="A3" s="964">
        <v>1</v>
      </c>
      <c r="B3" s="964" t="s">
        <v>278</v>
      </c>
      <c r="C3" s="962">
        <v>1</v>
      </c>
    </row>
    <row r="4" spans="1:3" ht="15" customHeight="1">
      <c r="A4" s="964">
        <v>1</v>
      </c>
      <c r="B4" s="964" t="s">
        <v>279</v>
      </c>
      <c r="C4" s="962">
        <v>1</v>
      </c>
    </row>
    <row r="5" spans="1:3" ht="15" customHeight="1">
      <c r="A5" s="964">
        <v>1</v>
      </c>
      <c r="B5" s="964" t="s">
        <v>280</v>
      </c>
      <c r="C5" s="962">
        <v>1</v>
      </c>
    </row>
    <row r="6" spans="1:3" ht="15" customHeight="1">
      <c r="A6" s="964">
        <v>1</v>
      </c>
      <c r="B6" s="964" t="s">
        <v>281</v>
      </c>
      <c r="C6" s="962">
        <v>1</v>
      </c>
    </row>
    <row r="7" spans="1:3" ht="15" customHeight="1">
      <c r="A7" s="964">
        <v>1</v>
      </c>
      <c r="B7" s="964" t="s">
        <v>282</v>
      </c>
      <c r="C7" s="962">
        <v>1</v>
      </c>
    </row>
    <row r="8" spans="1:3" ht="15" customHeight="1">
      <c r="A8" s="964">
        <v>1</v>
      </c>
      <c r="B8" s="964" t="s">
        <v>283</v>
      </c>
      <c r="C8" s="962">
        <v>1</v>
      </c>
    </row>
    <row r="9" spans="1:3" ht="15" customHeight="1">
      <c r="A9" s="964">
        <v>1</v>
      </c>
      <c r="B9" s="964" t="s">
        <v>284</v>
      </c>
      <c r="C9" s="962">
        <v>1</v>
      </c>
    </row>
    <row r="10" spans="1:3" ht="15" customHeight="1">
      <c r="A10" s="964">
        <v>1</v>
      </c>
      <c r="B10" s="964" t="s">
        <v>285</v>
      </c>
      <c r="C10" s="962">
        <v>1</v>
      </c>
    </row>
    <row r="11" spans="1:3" ht="15" customHeight="1">
      <c r="A11" s="964">
        <v>1</v>
      </c>
      <c r="B11" s="964" t="s">
        <v>286</v>
      </c>
      <c r="C11" s="962">
        <v>1</v>
      </c>
    </row>
    <row r="12" spans="1:3" ht="15" customHeight="1">
      <c r="A12" s="964">
        <v>1</v>
      </c>
      <c r="B12" s="964" t="s">
        <v>287</v>
      </c>
      <c r="C12" s="962">
        <v>0</v>
      </c>
    </row>
    <row r="13" spans="1:3" ht="15" customHeight="1">
      <c r="A13" s="965">
        <v>2</v>
      </c>
      <c r="B13" s="965" t="s">
        <v>288</v>
      </c>
      <c r="C13" s="962">
        <v>0</v>
      </c>
    </row>
    <row r="14" spans="1:3" ht="15" customHeight="1">
      <c r="A14" s="966">
        <v>3</v>
      </c>
      <c r="B14" s="966" t="s">
        <v>289</v>
      </c>
      <c r="C14" s="962">
        <v>0</v>
      </c>
    </row>
    <row r="15" spans="1:3" ht="15" customHeight="1">
      <c r="A15" s="967">
        <v>4</v>
      </c>
      <c r="B15" s="967" t="s">
        <v>290</v>
      </c>
      <c r="C15" s="962">
        <v>0</v>
      </c>
    </row>
    <row r="16" spans="1:3" ht="15" customHeight="1">
      <c r="A16" s="967">
        <v>4</v>
      </c>
      <c r="B16" s="967" t="s">
        <v>291</v>
      </c>
      <c r="C16" s="962">
        <v>0</v>
      </c>
    </row>
    <row r="17" spans="1:3" ht="15" customHeight="1">
      <c r="A17" s="968">
        <v>5</v>
      </c>
      <c r="B17" s="968" t="s">
        <v>292</v>
      </c>
      <c r="C17" s="962">
        <v>0</v>
      </c>
    </row>
    <row r="18" spans="1:3" ht="15" customHeight="1">
      <c r="A18" s="968">
        <v>5</v>
      </c>
      <c r="B18" s="968" t="s">
        <v>293</v>
      </c>
      <c r="C18" s="962">
        <v>0</v>
      </c>
    </row>
    <row r="19" spans="1:3" ht="15" customHeight="1">
      <c r="A19" s="969">
        <v>6</v>
      </c>
      <c r="B19" s="969" t="s">
        <v>294</v>
      </c>
      <c r="C19" s="962">
        <v>0</v>
      </c>
    </row>
    <row r="20" spans="1:3" ht="15" customHeight="1">
      <c r="A20" s="967">
        <v>4</v>
      </c>
      <c r="B20" s="967" t="s">
        <v>295</v>
      </c>
      <c r="C20" s="962">
        <v>0</v>
      </c>
    </row>
    <row r="21" spans="1:3" ht="15" customHeight="1">
      <c r="A21" s="967">
        <v>4</v>
      </c>
      <c r="B21" s="967" t="s">
        <v>296</v>
      </c>
      <c r="C21" s="962">
        <v>0</v>
      </c>
    </row>
    <row r="22" spans="1:3" ht="15" customHeight="1">
      <c r="A22" s="966">
        <v>3</v>
      </c>
      <c r="B22" s="966" t="s">
        <v>297</v>
      </c>
      <c r="C22" s="962">
        <v>0</v>
      </c>
    </row>
    <row r="23" spans="1:3" ht="15" customHeight="1">
      <c r="A23" s="967">
        <v>4</v>
      </c>
      <c r="B23" s="967" t="s">
        <v>298</v>
      </c>
      <c r="C23" s="962">
        <v>0</v>
      </c>
    </row>
    <row r="24" spans="1:3" ht="15" customHeight="1">
      <c r="A24" s="968">
        <v>5</v>
      </c>
      <c r="B24" s="968" t="s">
        <v>299</v>
      </c>
      <c r="C24" s="962">
        <v>0</v>
      </c>
    </row>
    <row r="25" spans="1:3" ht="15" customHeight="1">
      <c r="A25" s="968">
        <v>5</v>
      </c>
      <c r="B25" s="968" t="s">
        <v>300</v>
      </c>
      <c r="C25" s="962">
        <v>0</v>
      </c>
    </row>
    <row r="26" spans="1:3" ht="15" customHeight="1">
      <c r="A26" s="969">
        <v>6</v>
      </c>
      <c r="B26" s="969" t="s">
        <v>301</v>
      </c>
      <c r="C26" s="962">
        <v>0</v>
      </c>
    </row>
    <row r="27" spans="1:3" ht="15" customHeight="1">
      <c r="A27" s="969">
        <v>6</v>
      </c>
      <c r="B27" s="969" t="s">
        <v>302</v>
      </c>
      <c r="C27" s="962">
        <v>0</v>
      </c>
    </row>
    <row r="28" spans="1:3" ht="15" customHeight="1">
      <c r="A28" s="967">
        <v>4</v>
      </c>
      <c r="B28" s="967" t="s">
        <v>303</v>
      </c>
      <c r="C28" s="962">
        <v>0</v>
      </c>
    </row>
    <row r="29" spans="1:3" ht="15" customHeight="1">
      <c r="A29" s="967">
        <v>4</v>
      </c>
      <c r="B29" s="967" t="s">
        <v>304</v>
      </c>
      <c r="C29" s="962">
        <v>0</v>
      </c>
    </row>
    <row r="30" spans="1:3" ht="15" customHeight="1">
      <c r="A30" s="965">
        <v>2</v>
      </c>
      <c r="B30" s="965" t="s">
        <v>305</v>
      </c>
      <c r="C30" s="962">
        <v>0</v>
      </c>
    </row>
    <row r="31" spans="1:3" ht="15" customHeight="1">
      <c r="A31" s="966">
        <v>3</v>
      </c>
      <c r="B31" s="966" t="s">
        <v>306</v>
      </c>
      <c r="C31" s="962">
        <v>0</v>
      </c>
    </row>
    <row r="32" spans="1:3" ht="15" customHeight="1">
      <c r="A32" s="967">
        <v>4</v>
      </c>
      <c r="B32" s="967" t="s">
        <v>307</v>
      </c>
      <c r="C32" s="962">
        <v>0</v>
      </c>
    </row>
    <row r="33" spans="1:3" ht="15" customHeight="1">
      <c r="A33" s="967">
        <v>4</v>
      </c>
      <c r="B33" s="967" t="s">
        <v>308</v>
      </c>
      <c r="C33" s="962">
        <v>0</v>
      </c>
    </row>
    <row r="34" spans="1:3" ht="15" customHeight="1">
      <c r="A34" s="966">
        <v>3</v>
      </c>
      <c r="B34" s="966" t="s">
        <v>309</v>
      </c>
      <c r="C34" s="962">
        <v>0</v>
      </c>
    </row>
    <row r="35" spans="1:3" ht="15" customHeight="1">
      <c r="A35" s="967">
        <v>4</v>
      </c>
      <c r="B35" s="967" t="s">
        <v>310</v>
      </c>
      <c r="C35" s="962">
        <v>0</v>
      </c>
    </row>
    <row r="36" spans="1:3" ht="15" customHeight="1">
      <c r="A36" s="967">
        <v>4</v>
      </c>
      <c r="B36" s="967" t="s">
        <v>311</v>
      </c>
      <c r="C36" s="962">
        <v>0</v>
      </c>
    </row>
    <row r="37" spans="1:3" ht="15" customHeight="1">
      <c r="A37" s="967">
        <v>4</v>
      </c>
      <c r="B37" s="967" t="s">
        <v>312</v>
      </c>
      <c r="C37" s="962">
        <v>0</v>
      </c>
    </row>
    <row r="38" spans="1:3" ht="15" customHeight="1">
      <c r="A38" s="966">
        <v>3</v>
      </c>
      <c r="B38" s="966" t="s">
        <v>313</v>
      </c>
      <c r="C38" s="962">
        <v>0</v>
      </c>
    </row>
    <row r="39" spans="1:3" ht="15" customHeight="1">
      <c r="A39" s="967">
        <v>4</v>
      </c>
      <c r="B39" s="967" t="s">
        <v>314</v>
      </c>
      <c r="C39" s="962">
        <v>0</v>
      </c>
    </row>
    <row r="40" spans="1:3" ht="15" customHeight="1">
      <c r="A40" s="967">
        <v>4</v>
      </c>
      <c r="B40" s="967" t="s">
        <v>315</v>
      </c>
      <c r="C40" s="962">
        <v>0</v>
      </c>
    </row>
    <row r="41" spans="1:3" ht="15" customHeight="1">
      <c r="A41" s="966">
        <v>3</v>
      </c>
      <c r="B41" s="966" t="s">
        <v>316</v>
      </c>
      <c r="C41" s="962">
        <v>0</v>
      </c>
    </row>
    <row r="42" spans="1:3" ht="15" customHeight="1">
      <c r="A42" s="966">
        <v>3</v>
      </c>
      <c r="B42" s="966" t="s">
        <v>317</v>
      </c>
      <c r="C42" s="962">
        <v>0</v>
      </c>
    </row>
    <row r="43" spans="1:3" ht="15" customHeight="1">
      <c r="A43" s="967">
        <v>4</v>
      </c>
      <c r="B43" s="967" t="s">
        <v>318</v>
      </c>
      <c r="C43" s="962">
        <v>0</v>
      </c>
    </row>
    <row r="44" spans="1:3" ht="15" customHeight="1">
      <c r="A44" s="967">
        <v>4</v>
      </c>
      <c r="B44" s="967" t="s">
        <v>319</v>
      </c>
      <c r="C44" s="962">
        <v>0</v>
      </c>
    </row>
    <row r="45" spans="1:3" ht="15" customHeight="1">
      <c r="A45" s="964">
        <v>1</v>
      </c>
      <c r="B45" s="964" t="s">
        <v>320</v>
      </c>
      <c r="C45" s="962">
        <v>0</v>
      </c>
    </row>
    <row r="46" spans="1:3" ht="15" customHeight="1">
      <c r="A46" s="964">
        <v>1</v>
      </c>
      <c r="B46" s="964" t="s">
        <v>321</v>
      </c>
      <c r="C46" s="962">
        <v>0</v>
      </c>
    </row>
    <row r="47" spans="1:3" ht="15" customHeight="1">
      <c r="A47" s="964">
        <v>1</v>
      </c>
      <c r="B47" s="964" t="s">
        <v>322</v>
      </c>
      <c r="C47" s="962">
        <v>0</v>
      </c>
    </row>
    <row r="48" spans="1:3" ht="15" customHeight="1">
      <c r="A48" s="964">
        <v>1</v>
      </c>
      <c r="B48" s="964" t="s">
        <v>323</v>
      </c>
      <c r="C48" s="962">
        <v>0</v>
      </c>
    </row>
    <row r="49" spans="1:3" ht="15" customHeight="1">
      <c r="A49" s="964">
        <v>1</v>
      </c>
      <c r="B49" s="964" t="s">
        <v>324</v>
      </c>
      <c r="C49" s="962">
        <v>0</v>
      </c>
    </row>
  </sheetData>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C000"/>
  </sheetPr>
  <dimension ref="A1:AA390"/>
  <sheetViews>
    <sheetView workbookViewId="0">
      <selection activeCell="D28" sqref="D28:F28"/>
    </sheetView>
  </sheetViews>
  <sheetFormatPr baseColWidth="10" defaultRowHeight="14.4"/>
  <cols>
    <col min="22" max="22" width="28.21875" customWidth="1"/>
    <col min="23" max="23" width="12.88671875" customWidth="1"/>
    <col min="24" max="24" width="17.44140625" customWidth="1"/>
    <col min="25" max="25" width="22.88671875" customWidth="1"/>
  </cols>
  <sheetData>
    <row r="1" spans="1:27">
      <c r="A1" t="s">
        <v>1753</v>
      </c>
      <c r="P1" s="1020" t="s">
        <v>1754</v>
      </c>
      <c r="Q1" s="984"/>
      <c r="R1" t="s">
        <v>1755</v>
      </c>
      <c r="S1" t="s">
        <v>1756</v>
      </c>
      <c r="T1" t="s">
        <v>1757</v>
      </c>
    </row>
    <row r="2" spans="1:27">
      <c r="P2" s="1036">
        <v>0.05</v>
      </c>
      <c r="Q2" s="984"/>
      <c r="S2" s="9">
        <v>0.1</v>
      </c>
      <c r="T2" s="9">
        <v>0.2</v>
      </c>
    </row>
    <row r="3" spans="1:27">
      <c r="M3" s="1035" t="s">
        <v>295</v>
      </c>
      <c r="N3" s="984"/>
      <c r="O3" s="984"/>
      <c r="P3" s="1035" t="s">
        <v>294</v>
      </c>
      <c r="Q3" s="984"/>
      <c r="R3" s="1035" t="s">
        <v>296</v>
      </c>
      <c r="S3" s="984"/>
      <c r="T3" s="984"/>
      <c r="W3" t="s">
        <v>1758</v>
      </c>
    </row>
    <row r="4" spans="1:27">
      <c r="L4" t="s">
        <v>1625</v>
      </c>
      <c r="M4" s="815">
        <v>2023</v>
      </c>
      <c r="N4" s="815" t="s">
        <v>1759</v>
      </c>
      <c r="O4" s="815">
        <v>2019</v>
      </c>
      <c r="P4" s="815">
        <v>2023</v>
      </c>
      <c r="Q4" s="815">
        <v>2019</v>
      </c>
      <c r="R4" s="815" t="s">
        <v>1760</v>
      </c>
      <c r="S4" s="815" t="s">
        <v>1761</v>
      </c>
      <c r="T4" s="815" t="s">
        <v>1762</v>
      </c>
      <c r="V4" s="847" t="s">
        <v>1763</v>
      </c>
      <c r="W4" s="815" t="s">
        <v>1764</v>
      </c>
      <c r="X4" s="907" t="s">
        <v>1765</v>
      </c>
      <c r="Y4" s="907" t="s">
        <v>1766</v>
      </c>
      <c r="Z4" s="815" t="s">
        <v>1767</v>
      </c>
    </row>
    <row r="5" spans="1:27">
      <c r="K5" s="983" t="s">
        <v>265</v>
      </c>
      <c r="L5" t="s">
        <v>433</v>
      </c>
      <c r="M5" s="864">
        <v>0.6</v>
      </c>
      <c r="N5" s="9">
        <v>0.04</v>
      </c>
      <c r="O5" s="879">
        <f t="shared" ref="O5:O12" si="0">M5/(1+N5)</f>
        <v>0.57692307692307687</v>
      </c>
      <c r="P5" s="864">
        <v>2</v>
      </c>
      <c r="Q5" s="864">
        <v>2</v>
      </c>
      <c r="V5" s="1" t="s">
        <v>295</v>
      </c>
      <c r="X5" s="1">
        <f>X6+X7+X8</f>
        <v>7.04</v>
      </c>
      <c r="Y5" s="1">
        <f>Y6+Y7</f>
        <v>4.9370000000000003</v>
      </c>
    </row>
    <row r="6" spans="1:27">
      <c r="K6" s="984"/>
      <c r="L6" t="s">
        <v>466</v>
      </c>
      <c r="M6" s="864">
        <v>3</v>
      </c>
      <c r="N6" s="9">
        <v>-0.13</v>
      </c>
      <c r="O6" s="879">
        <f t="shared" si="0"/>
        <v>3.4482758620689657</v>
      </c>
      <c r="P6" s="864">
        <v>15</v>
      </c>
      <c r="Q6" s="864">
        <v>15</v>
      </c>
      <c r="V6" t="s">
        <v>265</v>
      </c>
      <c r="X6" s="2">
        <v>3</v>
      </c>
      <c r="Y6" s="2">
        <v>2.9940000000000002</v>
      </c>
    </row>
    <row r="7" spans="1:27">
      <c r="K7" s="984"/>
      <c r="L7" t="s">
        <v>471</v>
      </c>
      <c r="M7" s="864">
        <v>0.2</v>
      </c>
      <c r="N7" s="9">
        <v>0.22</v>
      </c>
      <c r="O7" s="879">
        <f t="shared" si="0"/>
        <v>0.16393442622950821</v>
      </c>
      <c r="P7" s="864">
        <v>3</v>
      </c>
      <c r="Q7" s="864">
        <v>3</v>
      </c>
      <c r="V7" t="s">
        <v>1768</v>
      </c>
      <c r="X7" s="2">
        <v>3.9</v>
      </c>
      <c r="Y7" s="2">
        <v>1.9430000000000001</v>
      </c>
      <c r="Z7" s="886" t="s">
        <v>1769</v>
      </c>
      <c r="AA7" t="s">
        <v>1770</v>
      </c>
    </row>
    <row r="8" spans="1:27">
      <c r="K8" s="984"/>
      <c r="L8" t="s">
        <v>474</v>
      </c>
      <c r="M8" s="864">
        <v>1.1000000000000001</v>
      </c>
      <c r="N8" s="9">
        <v>0.04</v>
      </c>
      <c r="O8" s="879">
        <f t="shared" si="0"/>
        <v>1.0576923076923077</v>
      </c>
      <c r="P8" s="864">
        <v>4</v>
      </c>
      <c r="Q8" t="s">
        <v>1771</v>
      </c>
      <c r="V8" t="s">
        <v>1772</v>
      </c>
      <c r="X8" s="2">
        <v>0.14000000000000001</v>
      </c>
      <c r="Y8" s="2" t="s">
        <v>1773</v>
      </c>
    </row>
    <row r="9" spans="1:27">
      <c r="K9" s="983" t="s">
        <v>1768</v>
      </c>
      <c r="L9" t="s">
        <v>466</v>
      </c>
      <c r="M9" s="864">
        <v>3.9</v>
      </c>
      <c r="N9" s="9">
        <v>0.94</v>
      </c>
      <c r="O9" s="879">
        <f t="shared" si="0"/>
        <v>2.0103092783505154</v>
      </c>
      <c r="P9" s="864">
        <v>35</v>
      </c>
      <c r="Q9" s="864">
        <v>25</v>
      </c>
      <c r="V9" s="1" t="s">
        <v>294</v>
      </c>
      <c r="X9" s="1">
        <f>X10+X11+X12</f>
        <v>51.54</v>
      </c>
      <c r="Y9" s="1">
        <f>Y10+Y11</f>
        <v>32.958999999999996</v>
      </c>
    </row>
    <row r="10" spans="1:27">
      <c r="K10" s="984"/>
      <c r="L10" t="s">
        <v>471</v>
      </c>
      <c r="M10" s="864">
        <v>4.4000000000000004</v>
      </c>
      <c r="N10" s="9">
        <v>0.22</v>
      </c>
      <c r="O10" s="879">
        <f t="shared" si="0"/>
        <v>3.6065573770491808</v>
      </c>
      <c r="P10" s="864">
        <v>25</v>
      </c>
      <c r="Q10" s="864">
        <v>18</v>
      </c>
      <c r="V10" t="s">
        <v>265</v>
      </c>
      <c r="X10" s="2">
        <v>15</v>
      </c>
      <c r="Y10" s="2">
        <v>15.222</v>
      </c>
    </row>
    <row r="11" spans="1:27">
      <c r="K11" s="984"/>
      <c r="L11" t="s">
        <v>474</v>
      </c>
      <c r="M11" s="864">
        <v>8.6999999999999993</v>
      </c>
      <c r="N11" s="9">
        <v>-0.04</v>
      </c>
      <c r="O11" s="879">
        <f t="shared" si="0"/>
        <v>9.0625</v>
      </c>
      <c r="P11" s="864">
        <v>51</v>
      </c>
      <c r="Q11" t="s">
        <v>1771</v>
      </c>
      <c r="V11" t="s">
        <v>1768</v>
      </c>
      <c r="X11" s="2">
        <v>35</v>
      </c>
      <c r="Y11" s="2">
        <v>17.736999999999998</v>
      </c>
      <c r="Z11" s="886" t="s">
        <v>1774</v>
      </c>
      <c r="AA11" t="s">
        <v>1770</v>
      </c>
    </row>
    <row r="12" spans="1:27">
      <c r="K12" s="984"/>
      <c r="L12" t="s">
        <v>433</v>
      </c>
      <c r="M12" s="983">
        <v>0.05</v>
      </c>
      <c r="N12" s="1034">
        <v>0.61</v>
      </c>
      <c r="O12" s="1037">
        <f t="shared" si="0"/>
        <v>3.1055900621118016E-2</v>
      </c>
      <c r="P12" s="864">
        <v>0.1</v>
      </c>
      <c r="Q12">
        <v>0</v>
      </c>
      <c r="V12" t="s">
        <v>1775</v>
      </c>
      <c r="X12" s="2">
        <f>2.8*0.55</f>
        <v>1.54</v>
      </c>
      <c r="Y12" s="2" t="s">
        <v>1773</v>
      </c>
    </row>
    <row r="13" spans="1:27">
      <c r="K13" s="984"/>
      <c r="L13" t="s">
        <v>458</v>
      </c>
      <c r="M13" s="984"/>
      <c r="N13" s="984"/>
      <c r="O13" s="984"/>
      <c r="P13" s="864">
        <v>0.5</v>
      </c>
      <c r="Q13">
        <v>0</v>
      </c>
      <c r="V13" s="1" t="s">
        <v>292</v>
      </c>
      <c r="W13" s="886" t="s">
        <v>1776</v>
      </c>
      <c r="X13" s="1">
        <f>X9*0.05</f>
        <v>2.577</v>
      </c>
      <c r="Y13" s="1" t="s">
        <v>1773</v>
      </c>
      <c r="Z13" t="s">
        <v>1777</v>
      </c>
    </row>
    <row r="14" spans="1:27">
      <c r="K14" s="983" t="s">
        <v>1772</v>
      </c>
      <c r="L14" t="s">
        <v>466</v>
      </c>
      <c r="M14" s="864">
        <v>0.14000000000000001</v>
      </c>
      <c r="N14" s="9">
        <v>5</v>
      </c>
      <c r="O14" s="879">
        <f t="shared" ref="O14:O21" si="1">M14/(1+N14)</f>
        <v>2.3333333333333334E-2</v>
      </c>
      <c r="V14" s="1" t="s">
        <v>1778</v>
      </c>
      <c r="X14" s="1">
        <f>SUM(X15:X21)</f>
        <v>3.4160000000000004</v>
      </c>
      <c r="Y14" s="1" t="s">
        <v>1773</v>
      </c>
    </row>
    <row r="15" spans="1:27">
      <c r="K15" s="984"/>
      <c r="L15" t="s">
        <v>471</v>
      </c>
      <c r="M15" s="864">
        <v>0.05</v>
      </c>
      <c r="N15" s="9">
        <v>5</v>
      </c>
      <c r="O15" s="879">
        <f t="shared" si="1"/>
        <v>8.3333333333333332E-3</v>
      </c>
      <c r="V15" t="s">
        <v>1779</v>
      </c>
      <c r="W15" s="886" t="s">
        <v>1780</v>
      </c>
      <c r="X15" s="2">
        <f>T24</f>
        <v>2.7</v>
      </c>
      <c r="Y15" s="2" t="s">
        <v>1773</v>
      </c>
      <c r="Z15" t="s">
        <v>1781</v>
      </c>
    </row>
    <row r="16" spans="1:27">
      <c r="K16" s="984"/>
      <c r="L16" t="s">
        <v>474</v>
      </c>
      <c r="M16" s="864">
        <v>0.8</v>
      </c>
      <c r="N16" s="9">
        <v>-0.06</v>
      </c>
      <c r="O16" s="879">
        <f t="shared" si="1"/>
        <v>0.85106382978723416</v>
      </c>
      <c r="V16" t="s">
        <v>1782</v>
      </c>
      <c r="W16" s="886" t="s">
        <v>1783</v>
      </c>
      <c r="X16" s="2">
        <f>T30</f>
        <v>0.45999999999999996</v>
      </c>
      <c r="Y16" s="2" t="s">
        <v>1773</v>
      </c>
      <c r="Z16" t="s">
        <v>1781</v>
      </c>
    </row>
    <row r="17" spans="1:26">
      <c r="K17" s="984"/>
      <c r="L17" t="s">
        <v>1560</v>
      </c>
      <c r="M17" s="864">
        <v>0.47</v>
      </c>
      <c r="N17" s="9">
        <v>-0.16</v>
      </c>
      <c r="O17" s="879">
        <f t="shared" si="1"/>
        <v>0.55952380952380953</v>
      </c>
      <c r="V17" t="s">
        <v>1784</v>
      </c>
      <c r="W17" s="886" t="s">
        <v>1785</v>
      </c>
      <c r="X17" s="2">
        <f>T36</f>
        <v>3.5999999999999997E-2</v>
      </c>
      <c r="Y17" s="2" t="s">
        <v>1773</v>
      </c>
      <c r="Z17" t="s">
        <v>1781</v>
      </c>
    </row>
    <row r="18" spans="1:26" ht="14.4" customHeight="1">
      <c r="K18" s="983" t="s">
        <v>1786</v>
      </c>
      <c r="L18" t="s">
        <v>1787</v>
      </c>
      <c r="M18">
        <v>0.3</v>
      </c>
      <c r="N18" s="9">
        <v>0</v>
      </c>
      <c r="O18" s="870">
        <f t="shared" si="1"/>
        <v>0.3</v>
      </c>
      <c r="P18">
        <v>25</v>
      </c>
      <c r="V18" t="s">
        <v>1788</v>
      </c>
      <c r="W18" s="886" t="s">
        <v>1789</v>
      </c>
      <c r="X18" s="2">
        <f>T41</f>
        <v>4.8000000000000001E-2</v>
      </c>
      <c r="Y18" s="2" t="s">
        <v>1773</v>
      </c>
      <c r="Z18" t="s">
        <v>1781</v>
      </c>
    </row>
    <row r="19" spans="1:26">
      <c r="K19" s="984"/>
      <c r="L19" t="s">
        <v>1790</v>
      </c>
      <c r="M19">
        <v>0.2</v>
      </c>
      <c r="N19" s="9">
        <v>0</v>
      </c>
      <c r="O19" s="870">
        <f t="shared" si="1"/>
        <v>0.2</v>
      </c>
      <c r="P19">
        <v>23</v>
      </c>
      <c r="V19" t="s">
        <v>1791</v>
      </c>
      <c r="W19" s="886" t="s">
        <v>1785</v>
      </c>
      <c r="X19" s="2">
        <f>T46</f>
        <v>3.5999999999999997E-2</v>
      </c>
      <c r="Y19" s="2" t="s">
        <v>1773</v>
      </c>
      <c r="Z19" t="s">
        <v>1781</v>
      </c>
    </row>
    <row r="20" spans="1:26">
      <c r="K20" s="984"/>
      <c r="L20" t="s">
        <v>1792</v>
      </c>
      <c r="M20">
        <v>0</v>
      </c>
      <c r="N20" s="9">
        <v>0</v>
      </c>
      <c r="O20" s="870">
        <f t="shared" si="1"/>
        <v>0</v>
      </c>
      <c r="P20">
        <v>4</v>
      </c>
      <c r="V20" t="s">
        <v>1793</v>
      </c>
      <c r="W20" s="886" t="s">
        <v>1794</v>
      </c>
      <c r="X20" s="2">
        <f>T50</f>
        <v>0.10400000000000001</v>
      </c>
      <c r="Y20" s="2" t="s">
        <v>1773</v>
      </c>
      <c r="Z20" t="s">
        <v>1781</v>
      </c>
    </row>
    <row r="21" spans="1:26">
      <c r="K21" t="s">
        <v>1795</v>
      </c>
      <c r="L21" t="s">
        <v>1796</v>
      </c>
      <c r="M21">
        <f>4.8*0.15</f>
        <v>0.72</v>
      </c>
      <c r="N21" s="9">
        <v>1.7</v>
      </c>
      <c r="O21" s="870">
        <f t="shared" si="1"/>
        <v>0.26666666666666666</v>
      </c>
      <c r="V21" t="s">
        <v>1797</v>
      </c>
      <c r="W21" s="886" t="s">
        <v>1798</v>
      </c>
      <c r="X21" s="2">
        <f>T54</f>
        <v>3.2000000000000001E-2</v>
      </c>
      <c r="Y21" s="2" t="s">
        <v>1773</v>
      </c>
      <c r="Z21" t="s">
        <v>1781</v>
      </c>
    </row>
    <row r="22" spans="1:26">
      <c r="K22" s="983" t="s">
        <v>1779</v>
      </c>
      <c r="L22" t="s">
        <v>433</v>
      </c>
      <c r="R22">
        <f>0.1</f>
        <v>0.1</v>
      </c>
      <c r="S22">
        <f t="shared" ref="S22:S55" si="2">R22*$S$2</f>
        <v>1.0000000000000002E-2</v>
      </c>
      <c r="T22" s="864">
        <f t="shared" ref="T22:T55" si="3">R22*$T$2</f>
        <v>2.0000000000000004E-2</v>
      </c>
    </row>
    <row r="23" spans="1:26">
      <c r="K23" s="984"/>
      <c r="L23" t="s">
        <v>1750</v>
      </c>
      <c r="R23">
        <f>0.04</f>
        <v>0.04</v>
      </c>
      <c r="S23">
        <f t="shared" si="2"/>
        <v>4.0000000000000001E-3</v>
      </c>
      <c r="T23" s="864">
        <f t="shared" si="3"/>
        <v>8.0000000000000002E-3</v>
      </c>
      <c r="V23" t="s">
        <v>1799</v>
      </c>
    </row>
    <row r="24" spans="1:26">
      <c r="K24" s="984"/>
      <c r="L24" t="s">
        <v>466</v>
      </c>
      <c r="R24">
        <f>13.5</f>
        <v>13.5</v>
      </c>
      <c r="S24">
        <f t="shared" si="2"/>
        <v>1.35</v>
      </c>
      <c r="T24" s="864">
        <f t="shared" si="3"/>
        <v>2.7</v>
      </c>
    </row>
    <row r="25" spans="1:26">
      <c r="A25" t="s">
        <v>1800</v>
      </c>
      <c r="K25" s="984"/>
      <c r="L25" t="s">
        <v>471</v>
      </c>
      <c r="R25">
        <f>0.26</f>
        <v>0.26</v>
      </c>
      <c r="S25">
        <f t="shared" si="2"/>
        <v>2.6000000000000002E-2</v>
      </c>
      <c r="T25" s="864">
        <f t="shared" si="3"/>
        <v>5.2000000000000005E-2</v>
      </c>
    </row>
    <row r="26" spans="1:26">
      <c r="K26" s="984"/>
      <c r="L26" t="s">
        <v>474</v>
      </c>
      <c r="R26">
        <f>32.5</f>
        <v>32.5</v>
      </c>
      <c r="S26">
        <f t="shared" si="2"/>
        <v>3.25</v>
      </c>
      <c r="T26" s="864">
        <f t="shared" si="3"/>
        <v>6.5</v>
      </c>
    </row>
    <row r="27" spans="1:26">
      <c r="K27" s="984"/>
      <c r="L27" t="s">
        <v>392</v>
      </c>
      <c r="R27">
        <f>0.67</f>
        <v>0.67</v>
      </c>
      <c r="S27">
        <f t="shared" si="2"/>
        <v>6.7000000000000004E-2</v>
      </c>
      <c r="T27" s="864">
        <f t="shared" si="3"/>
        <v>0.13400000000000001</v>
      </c>
    </row>
    <row r="28" spans="1:26">
      <c r="K28" s="983" t="s">
        <v>1782</v>
      </c>
      <c r="L28" t="s">
        <v>433</v>
      </c>
      <c r="R28">
        <f>6.3</f>
        <v>6.3</v>
      </c>
      <c r="S28">
        <f t="shared" si="2"/>
        <v>0.63</v>
      </c>
      <c r="T28" s="864">
        <f t="shared" si="3"/>
        <v>1.26</v>
      </c>
    </row>
    <row r="29" spans="1:26">
      <c r="K29" s="984"/>
      <c r="L29" t="s">
        <v>1750</v>
      </c>
      <c r="R29">
        <f>0.02</f>
        <v>0.02</v>
      </c>
      <c r="S29">
        <f t="shared" si="2"/>
        <v>2E-3</v>
      </c>
      <c r="T29" s="864">
        <f t="shared" si="3"/>
        <v>4.0000000000000001E-3</v>
      </c>
      <c r="V29" t="s">
        <v>1801</v>
      </c>
      <c r="W29" t="s">
        <v>295</v>
      </c>
      <c r="Y29" t="s">
        <v>1802</v>
      </c>
    </row>
    <row r="30" spans="1:26">
      <c r="K30" s="984"/>
      <c r="L30" t="s">
        <v>466</v>
      </c>
      <c r="R30">
        <f>2.3</f>
        <v>2.2999999999999998</v>
      </c>
      <c r="S30">
        <f t="shared" si="2"/>
        <v>0.22999999999999998</v>
      </c>
      <c r="T30" s="864">
        <f t="shared" si="3"/>
        <v>0.45999999999999996</v>
      </c>
      <c r="V30" s="864">
        <v>0.5</v>
      </c>
      <c r="W30" t="s">
        <v>1803</v>
      </c>
      <c r="X30" t="s">
        <v>1804</v>
      </c>
      <c r="Y30" t="s">
        <v>1803</v>
      </c>
      <c r="Z30" t="s">
        <v>1805</v>
      </c>
    </row>
    <row r="31" spans="1:26">
      <c r="K31" s="984"/>
      <c r="L31" t="s">
        <v>471</v>
      </c>
      <c r="R31">
        <f>0.65</f>
        <v>0.65</v>
      </c>
      <c r="S31">
        <f t="shared" si="2"/>
        <v>6.5000000000000002E-2</v>
      </c>
      <c r="T31" s="864">
        <f t="shared" si="3"/>
        <v>0.13</v>
      </c>
      <c r="V31" t="s">
        <v>466</v>
      </c>
      <c r="W31" s="864">
        <v>3000</v>
      </c>
      <c r="X31" s="864">
        <v>2000</v>
      </c>
      <c r="Y31" s="864">
        <v>16000</v>
      </c>
      <c r="Z31" s="864">
        <v>18000</v>
      </c>
    </row>
    <row r="32" spans="1:26">
      <c r="K32" s="984"/>
      <c r="L32" t="s">
        <v>474</v>
      </c>
      <c r="R32">
        <f>0.6</f>
        <v>0.6</v>
      </c>
      <c r="S32">
        <f t="shared" si="2"/>
        <v>0.06</v>
      </c>
      <c r="T32" s="864">
        <f t="shared" si="3"/>
        <v>0.12</v>
      </c>
      <c r="V32" t="s">
        <v>471</v>
      </c>
      <c r="W32" s="864">
        <v>200</v>
      </c>
      <c r="X32" s="864">
        <v>2000</v>
      </c>
      <c r="Y32" s="864">
        <v>1000</v>
      </c>
      <c r="Z32" s="864">
        <v>14500</v>
      </c>
    </row>
    <row r="33" spans="1:20">
      <c r="K33" s="984"/>
      <c r="L33" t="s">
        <v>392</v>
      </c>
      <c r="R33">
        <f>0.08</f>
        <v>0.08</v>
      </c>
      <c r="S33">
        <f t="shared" si="2"/>
        <v>8.0000000000000002E-3</v>
      </c>
      <c r="T33" s="864">
        <f t="shared" si="3"/>
        <v>1.6E-2</v>
      </c>
    </row>
    <row r="34" spans="1:20">
      <c r="K34" s="983" t="s">
        <v>1784</v>
      </c>
      <c r="L34" t="s">
        <v>433</v>
      </c>
      <c r="R34">
        <f>0.86</f>
        <v>0.86</v>
      </c>
      <c r="S34">
        <f t="shared" si="2"/>
        <v>8.6000000000000007E-2</v>
      </c>
      <c r="T34" s="864">
        <f t="shared" si="3"/>
        <v>0.17200000000000001</v>
      </c>
    </row>
    <row r="35" spans="1:20">
      <c r="K35" s="984"/>
      <c r="L35" t="s">
        <v>1750</v>
      </c>
      <c r="R35">
        <f>0.28</f>
        <v>0.28000000000000003</v>
      </c>
      <c r="S35">
        <f t="shared" si="2"/>
        <v>2.8000000000000004E-2</v>
      </c>
      <c r="T35" s="864">
        <f t="shared" si="3"/>
        <v>5.6000000000000008E-2</v>
      </c>
    </row>
    <row r="36" spans="1:20">
      <c r="K36" s="984"/>
      <c r="L36" t="s">
        <v>466</v>
      </c>
      <c r="R36">
        <f>0.18</f>
        <v>0.18</v>
      </c>
      <c r="S36">
        <f t="shared" si="2"/>
        <v>1.7999999999999999E-2</v>
      </c>
      <c r="T36" s="864">
        <f t="shared" si="3"/>
        <v>3.5999999999999997E-2</v>
      </c>
    </row>
    <row r="37" spans="1:20">
      <c r="K37" s="984"/>
      <c r="L37" t="s">
        <v>471</v>
      </c>
      <c r="R37">
        <f>0.64</f>
        <v>0.64</v>
      </c>
      <c r="S37">
        <f t="shared" si="2"/>
        <v>6.4000000000000001E-2</v>
      </c>
      <c r="T37" s="864">
        <f t="shared" si="3"/>
        <v>0.128</v>
      </c>
    </row>
    <row r="38" spans="1:20">
      <c r="K38" s="984"/>
      <c r="L38" t="s">
        <v>392</v>
      </c>
      <c r="R38">
        <f>3.4</f>
        <v>3.4</v>
      </c>
      <c r="S38">
        <f t="shared" si="2"/>
        <v>0.34</v>
      </c>
      <c r="T38" s="864">
        <f t="shared" si="3"/>
        <v>0.68</v>
      </c>
    </row>
    <row r="39" spans="1:20">
      <c r="K39" s="983" t="s">
        <v>1788</v>
      </c>
      <c r="L39" t="s">
        <v>433</v>
      </c>
      <c r="R39">
        <f>0.1</f>
        <v>0.1</v>
      </c>
      <c r="S39">
        <f t="shared" si="2"/>
        <v>1.0000000000000002E-2</v>
      </c>
      <c r="T39" s="864">
        <f t="shared" si="3"/>
        <v>2.0000000000000004E-2</v>
      </c>
    </row>
    <row r="40" spans="1:20">
      <c r="K40" s="984"/>
      <c r="L40" t="s">
        <v>1750</v>
      </c>
      <c r="R40">
        <f>0.62</f>
        <v>0.62</v>
      </c>
      <c r="S40">
        <f t="shared" si="2"/>
        <v>6.2E-2</v>
      </c>
      <c r="T40" s="864">
        <f t="shared" si="3"/>
        <v>0.124</v>
      </c>
    </row>
    <row r="41" spans="1:20">
      <c r="K41" s="984"/>
      <c r="L41" t="s">
        <v>466</v>
      </c>
      <c r="R41">
        <f>0.24</f>
        <v>0.24</v>
      </c>
      <c r="S41">
        <f t="shared" si="2"/>
        <v>2.4E-2</v>
      </c>
      <c r="T41" s="864">
        <f t="shared" si="3"/>
        <v>4.8000000000000001E-2</v>
      </c>
    </row>
    <row r="42" spans="1:20">
      <c r="K42" s="984"/>
      <c r="L42" t="s">
        <v>471</v>
      </c>
      <c r="R42">
        <f>1.1</f>
        <v>1.1000000000000001</v>
      </c>
      <c r="S42">
        <f t="shared" si="2"/>
        <v>0.11000000000000001</v>
      </c>
      <c r="T42" s="864">
        <f t="shared" si="3"/>
        <v>0.22000000000000003</v>
      </c>
    </row>
    <row r="43" spans="1:20">
      <c r="K43" s="984"/>
      <c r="L43" t="s">
        <v>474</v>
      </c>
      <c r="R43">
        <f>0.72</f>
        <v>0.72</v>
      </c>
      <c r="S43">
        <f t="shared" si="2"/>
        <v>7.1999999999999995E-2</v>
      </c>
      <c r="T43" s="864">
        <f t="shared" si="3"/>
        <v>0.14399999999999999</v>
      </c>
    </row>
    <row r="44" spans="1:20">
      <c r="K44" s="984"/>
      <c r="L44" t="s">
        <v>392</v>
      </c>
      <c r="R44">
        <f>0.58</f>
        <v>0.57999999999999996</v>
      </c>
      <c r="S44">
        <f t="shared" si="2"/>
        <v>5.7999999999999996E-2</v>
      </c>
      <c r="T44" s="864">
        <f t="shared" si="3"/>
        <v>0.11599999999999999</v>
      </c>
    </row>
    <row r="45" spans="1:20">
      <c r="K45" s="983" t="s">
        <v>1791</v>
      </c>
      <c r="L45" t="s">
        <v>433</v>
      </c>
      <c r="R45">
        <f>0.18</f>
        <v>0.18</v>
      </c>
      <c r="S45">
        <f t="shared" si="2"/>
        <v>1.7999999999999999E-2</v>
      </c>
      <c r="T45" s="864">
        <f t="shared" si="3"/>
        <v>3.5999999999999997E-2</v>
      </c>
    </row>
    <row r="46" spans="1:20">
      <c r="K46" s="984"/>
      <c r="L46" t="s">
        <v>466</v>
      </c>
      <c r="R46">
        <f>0.18</f>
        <v>0.18</v>
      </c>
      <c r="S46">
        <f t="shared" si="2"/>
        <v>1.7999999999999999E-2</v>
      </c>
      <c r="T46" s="864">
        <f t="shared" si="3"/>
        <v>3.5999999999999997E-2</v>
      </c>
    </row>
    <row r="47" spans="1:20">
      <c r="A47" t="s">
        <v>1806</v>
      </c>
      <c r="K47" s="984"/>
      <c r="L47" t="s">
        <v>471</v>
      </c>
      <c r="R47">
        <f>0.02</f>
        <v>0.02</v>
      </c>
      <c r="S47">
        <f t="shared" si="2"/>
        <v>2E-3</v>
      </c>
      <c r="T47" s="864">
        <f t="shared" si="3"/>
        <v>4.0000000000000001E-3</v>
      </c>
    </row>
    <row r="48" spans="1:20">
      <c r="K48" s="983" t="s">
        <v>1793</v>
      </c>
      <c r="L48" t="s">
        <v>433</v>
      </c>
      <c r="R48">
        <f>0.08</f>
        <v>0.08</v>
      </c>
      <c r="S48">
        <f t="shared" si="2"/>
        <v>8.0000000000000002E-3</v>
      </c>
      <c r="T48" s="864">
        <f t="shared" si="3"/>
        <v>1.6E-2</v>
      </c>
    </row>
    <row r="49" spans="11:21">
      <c r="K49" s="984"/>
      <c r="L49" t="s">
        <v>1750</v>
      </c>
      <c r="R49">
        <f>0.03</f>
        <v>0.03</v>
      </c>
      <c r="S49">
        <f t="shared" si="2"/>
        <v>3.0000000000000001E-3</v>
      </c>
      <c r="T49" s="864">
        <f t="shared" si="3"/>
        <v>6.0000000000000001E-3</v>
      </c>
    </row>
    <row r="50" spans="11:21">
      <c r="K50" s="984"/>
      <c r="L50" t="s">
        <v>466</v>
      </c>
      <c r="R50">
        <f>0.52</f>
        <v>0.52</v>
      </c>
      <c r="S50">
        <f t="shared" si="2"/>
        <v>5.2000000000000005E-2</v>
      </c>
      <c r="T50" s="864">
        <f t="shared" si="3"/>
        <v>0.10400000000000001</v>
      </c>
    </row>
    <row r="51" spans="11:21">
      <c r="K51" s="984"/>
      <c r="L51" t="s">
        <v>471</v>
      </c>
      <c r="R51">
        <f>0.22</f>
        <v>0.22</v>
      </c>
      <c r="S51">
        <f t="shared" si="2"/>
        <v>2.2000000000000002E-2</v>
      </c>
      <c r="T51" s="864">
        <f t="shared" si="3"/>
        <v>4.4000000000000004E-2</v>
      </c>
    </row>
    <row r="52" spans="11:21">
      <c r="K52" s="984"/>
      <c r="L52" t="s">
        <v>474</v>
      </c>
      <c r="R52">
        <f>0.6</f>
        <v>0.6</v>
      </c>
      <c r="S52">
        <f t="shared" si="2"/>
        <v>0.06</v>
      </c>
      <c r="T52" s="864">
        <f t="shared" si="3"/>
        <v>0.12</v>
      </c>
    </row>
    <row r="53" spans="11:21">
      <c r="K53" s="984"/>
      <c r="L53" t="s">
        <v>392</v>
      </c>
      <c r="R53">
        <f>0.54</f>
        <v>0.54</v>
      </c>
      <c r="S53">
        <f t="shared" si="2"/>
        <v>5.4000000000000006E-2</v>
      </c>
      <c r="T53" s="864">
        <f t="shared" si="3"/>
        <v>0.10800000000000001</v>
      </c>
    </row>
    <row r="54" spans="11:21">
      <c r="K54" s="983" t="s">
        <v>1797</v>
      </c>
      <c r="L54" t="s">
        <v>466</v>
      </c>
      <c r="R54">
        <v>0.16</v>
      </c>
      <c r="S54">
        <f t="shared" si="2"/>
        <v>1.6E-2</v>
      </c>
      <c r="T54" s="864">
        <f t="shared" si="3"/>
        <v>3.2000000000000001E-2</v>
      </c>
    </row>
    <row r="55" spans="11:21">
      <c r="K55" s="984"/>
      <c r="L55" t="s">
        <v>471</v>
      </c>
      <c r="R55">
        <v>0.18</v>
      </c>
      <c r="S55">
        <f t="shared" si="2"/>
        <v>1.7999999999999999E-2</v>
      </c>
      <c r="T55" s="864">
        <f t="shared" si="3"/>
        <v>3.5999999999999997E-2</v>
      </c>
    </row>
    <row r="56" spans="11:21">
      <c r="K56" s="2" t="s">
        <v>1807</v>
      </c>
      <c r="L56" t="s">
        <v>471</v>
      </c>
      <c r="R56">
        <f>4.9*50%</f>
        <v>2.4500000000000002</v>
      </c>
      <c r="S56">
        <f>R56</f>
        <v>2.4500000000000002</v>
      </c>
      <c r="T56" s="864">
        <f>S56</f>
        <v>2.4500000000000002</v>
      </c>
      <c r="U56" t="s">
        <v>1808</v>
      </c>
    </row>
    <row r="57" spans="11:21">
      <c r="K57" s="983" t="s">
        <v>1775</v>
      </c>
      <c r="L57" t="s">
        <v>466</v>
      </c>
      <c r="P57" s="864">
        <f>2.8*0.55</f>
        <v>1.54</v>
      </c>
    </row>
    <row r="58" spans="11:21">
      <c r="K58" s="984"/>
      <c r="L58" t="s">
        <v>1560</v>
      </c>
      <c r="P58" s="880">
        <f>2.8*0.45</f>
        <v>1.26</v>
      </c>
    </row>
    <row r="68" spans="1:1">
      <c r="A68" t="s">
        <v>1809</v>
      </c>
    </row>
    <row r="99" spans="1:1">
      <c r="A99" t="s">
        <v>1810</v>
      </c>
    </row>
    <row r="123" spans="1:1">
      <c r="A123" t="s">
        <v>1811</v>
      </c>
    </row>
    <row r="141" spans="1:1">
      <c r="A141" t="s">
        <v>1812</v>
      </c>
    </row>
    <row r="162" spans="1:1">
      <c r="A162" t="s">
        <v>1813</v>
      </c>
    </row>
    <row r="185" spans="1:1">
      <c r="A185" t="s">
        <v>1814</v>
      </c>
    </row>
    <row r="207" spans="1:1">
      <c r="A207" t="s">
        <v>1815</v>
      </c>
    </row>
    <row r="232" spans="1:1">
      <c r="A232" t="s">
        <v>1816</v>
      </c>
    </row>
    <row r="257" spans="1:1">
      <c r="A257" t="s">
        <v>1817</v>
      </c>
    </row>
    <row r="282" spans="1:1">
      <c r="A282" t="s">
        <v>1818</v>
      </c>
    </row>
    <row r="307" spans="1:1">
      <c r="A307" t="s">
        <v>1819</v>
      </c>
    </row>
    <row r="332" spans="1:1">
      <c r="A332" t="s">
        <v>1820</v>
      </c>
    </row>
    <row r="357" spans="1:1">
      <c r="A357" t="s">
        <v>1821</v>
      </c>
    </row>
    <row r="390" spans="1:1">
      <c r="A390" t="s">
        <v>1822</v>
      </c>
    </row>
  </sheetData>
  <mergeCells count="20">
    <mergeCell ref="K57:K58"/>
    <mergeCell ref="K48:K53"/>
    <mergeCell ref="K9:K13"/>
    <mergeCell ref="K14:K17"/>
    <mergeCell ref="P3:Q3"/>
    <mergeCell ref="K39:K44"/>
    <mergeCell ref="K28:K33"/>
    <mergeCell ref="K5:K8"/>
    <mergeCell ref="K54:K55"/>
    <mergeCell ref="N12:N13"/>
    <mergeCell ref="P1:Q1"/>
    <mergeCell ref="R3:T3"/>
    <mergeCell ref="M3:O3"/>
    <mergeCell ref="P2:Q2"/>
    <mergeCell ref="M12:M13"/>
    <mergeCell ref="O12:O13"/>
    <mergeCell ref="K22:K27"/>
    <mergeCell ref="K18:K20"/>
    <mergeCell ref="K34:K38"/>
    <mergeCell ref="K45:K47"/>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92D050"/>
  </sheetPr>
  <dimension ref="A1:U9"/>
  <sheetViews>
    <sheetView workbookViewId="0">
      <pane xSplit="3" ySplit="1" topLeftCell="E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2.33203125" style="2" bestFit="1" customWidth="1"/>
    <col min="2" max="2" width="31.77734375" customWidth="1"/>
    <col min="3" max="3" width="34.88671875" bestFit="1" customWidth="1"/>
    <col min="4" max="4" width="10.44140625" bestFit="1" customWidth="1"/>
    <col min="5" max="6" width="19.109375" bestFit="1" customWidth="1"/>
    <col min="7" max="7" width="12.109375" style="2" customWidth="1"/>
    <col min="8" max="8" width="10.33203125" style="2" customWidth="1"/>
    <col min="9" max="9" width="12.109375" style="2" bestFit="1" customWidth="1"/>
    <col min="10" max="10" width="12.109375" style="2" customWidth="1"/>
    <col min="11" max="11" width="18.88671875" style="2" bestFit="1" customWidth="1"/>
    <col min="12" max="12" width="18.88671875" style="2" customWidth="1"/>
    <col min="13" max="15" width="20" customWidth="1"/>
    <col min="16" max="16" width="18.6640625" customWidth="1"/>
    <col min="17" max="19" width="21" customWidth="1"/>
    <col min="20" max="20" width="11.6640625" bestFit="1" customWidth="1"/>
    <col min="21" max="21" width="13.109375" customWidth="1"/>
  </cols>
  <sheetData>
    <row r="1" spans="1:21" ht="63.6" customHeight="1" thickBot="1">
      <c r="A1" s="4" t="s">
        <v>844</v>
      </c>
      <c r="B1" s="5" t="s">
        <v>325</v>
      </c>
      <c r="C1" s="5" t="s">
        <v>326</v>
      </c>
      <c r="D1" s="5" t="s">
        <v>845</v>
      </c>
      <c r="E1" s="5" t="s">
        <v>1024</v>
      </c>
      <c r="F1" s="5" t="s">
        <v>1025</v>
      </c>
      <c r="G1" s="6" t="str">
        <f>Etiquettes!$A$3</f>
        <v>Type de matière</v>
      </c>
      <c r="H1" s="6" t="str">
        <f>Etiquettes!$A$6</f>
        <v>Campagne</v>
      </c>
      <c r="I1" s="6" t="str">
        <f>Etiquettes!$A$5</f>
        <v>Territoire</v>
      </c>
      <c r="J1" s="6" t="str">
        <f>Etiquettes!$A$4</f>
        <v>Unité</v>
      </c>
      <c r="K1" s="6" t="str">
        <f>Etiquettes!$A$12</f>
        <v>Type de donnée collectée</v>
      </c>
      <c r="L1" s="6" t="str">
        <f>Etiquettes!$A$10</f>
        <v>Source</v>
      </c>
      <c r="M1" s="6" t="s">
        <v>218</v>
      </c>
      <c r="N1" s="6" t="str">
        <f>Etiquettes!$A$13</f>
        <v>Traduction</v>
      </c>
      <c r="O1" s="6" t="str">
        <f>Etiquettes!$A$11</f>
        <v>Hypothèse</v>
      </c>
      <c r="P1" s="6" t="str">
        <f>Etiquettes!$A$8</f>
        <v>Volume collecté, hors volume d'échange</v>
      </c>
      <c r="Q1" s="6" t="str">
        <f>Etiquettes!$A$15</f>
        <v>Incohérence données collectées</v>
      </c>
      <c r="R1" s="6" t="str">
        <f>Etiquettes!$A$16</f>
        <v>Fiabilité des données</v>
      </c>
      <c r="S1" s="6" t="str">
        <f>Etiquettes!$A$17</f>
        <v>Méthode</v>
      </c>
      <c r="T1" s="5" t="s">
        <v>730</v>
      </c>
      <c r="U1" s="7" t="s">
        <v>731</v>
      </c>
    </row>
    <row r="2" spans="1:21" ht="14.4" customHeight="1">
      <c r="A2" s="2">
        <f>'Contraintes      '!A24+1</f>
        <v>9454</v>
      </c>
      <c r="B2" t="str">
        <f>Produits!$B$11</f>
        <v>Graines collectées</v>
      </c>
      <c r="C2" t="str">
        <f>Secteurs!$B$9</f>
        <v>Amidonnerie</v>
      </c>
      <c r="D2" s="841">
        <f>'Fab. ingrédients - Diverses'!H4</f>
        <v>0.4</v>
      </c>
      <c r="G2" t="str">
        <f>Etiquettes!$C$3</f>
        <v>Matière première:Produit:Coproduit:Intrant externe:Rejet</v>
      </c>
      <c r="H2" s="8">
        <f>Etiquettes!$L$6</f>
        <v>0</v>
      </c>
      <c r="I2" s="865" t="str">
        <f>Etiquettes!$C$5</f>
        <v>France entière</v>
      </c>
      <c r="J2" t="str">
        <f>Etiquettes!$C$4</f>
        <v>kt</v>
      </c>
      <c r="P2" s="2"/>
      <c r="U2" s="843"/>
    </row>
    <row r="3" spans="1:21">
      <c r="A3" s="2">
        <f>'Contraintes      '!A25+1</f>
        <v>9454</v>
      </c>
      <c r="B3" t="str">
        <f>Secteurs!$B$9</f>
        <v>Amidonnerie</v>
      </c>
      <c r="C3" t="str">
        <f>Produits!$B$22</f>
        <v>Amidon</v>
      </c>
      <c r="D3">
        <v>-1</v>
      </c>
      <c r="G3" t="str">
        <f>Etiquettes!$C$3</f>
        <v>Matière première:Produit:Coproduit:Intrant externe:Rejet</v>
      </c>
      <c r="H3" s="8">
        <f>Etiquettes!$L$6</f>
        <v>0</v>
      </c>
      <c r="I3" s="865" t="str">
        <f>Etiquettes!$C$5</f>
        <v>France entière</v>
      </c>
      <c r="J3" t="str">
        <f>Etiquettes!$C$4</f>
        <v>kt</v>
      </c>
      <c r="K3" s="10" t="s">
        <v>940</v>
      </c>
      <c r="L3" s="10"/>
      <c r="M3" s="54" t="s">
        <v>939</v>
      </c>
      <c r="N3" s="54" t="s">
        <v>72</v>
      </c>
      <c r="O3">
        <f>Etiquettes!$I$11</f>
        <v>0</v>
      </c>
      <c r="P3" t="str">
        <f>_xlfn.CONCAT(K3," = ",MROUND(D2*100,0.01)," % (",M3,")")</f>
        <v>Rendement de production d'amidon = 40 % (Chiffres clés - USIPA)</v>
      </c>
      <c r="Q3">
        <f>Etiquettes!$K$15</f>
        <v>0</v>
      </c>
      <c r="R3" s="911" t="s">
        <v>851</v>
      </c>
      <c r="S3" s="911" t="s">
        <v>337</v>
      </c>
      <c r="U3" s="844"/>
    </row>
    <row r="4" spans="1:21">
      <c r="A4" s="2">
        <f t="shared" ref="A4:A9" si="0">A2+1</f>
        <v>9455</v>
      </c>
      <c r="B4" t="str">
        <f>Produits!$B$11</f>
        <v>Graines collectées</v>
      </c>
      <c r="C4" t="str">
        <f>Secteurs!$B$9</f>
        <v>Amidonnerie</v>
      </c>
      <c r="D4" s="841">
        <f>'Fab. ingrédients - Diverses'!I4</f>
        <v>0.17</v>
      </c>
      <c r="G4" t="str">
        <f>Etiquettes!$C$3</f>
        <v>Matière première:Produit:Coproduit:Intrant externe:Rejet</v>
      </c>
      <c r="H4" s="8">
        <f>Etiquettes!$L$6</f>
        <v>0</v>
      </c>
      <c r="I4" s="865" t="str">
        <f>Etiquettes!$C$5</f>
        <v>France entière</v>
      </c>
      <c r="J4" t="str">
        <f>Etiquettes!$C$4</f>
        <v>kt</v>
      </c>
      <c r="M4" s="10"/>
      <c r="P4" s="2"/>
      <c r="U4" s="844"/>
    </row>
    <row r="5" spans="1:21">
      <c r="A5" s="2">
        <f t="shared" si="0"/>
        <v>9455</v>
      </c>
      <c r="B5" t="str">
        <f>Secteurs!$B$9</f>
        <v>Amidonnerie</v>
      </c>
      <c r="C5" t="str">
        <f>Produits!$B$23</f>
        <v>Protéine</v>
      </c>
      <c r="D5">
        <v>-1</v>
      </c>
      <c r="G5" t="str">
        <f>Etiquettes!$C$3</f>
        <v>Matière première:Produit:Coproduit:Intrant externe:Rejet</v>
      </c>
      <c r="H5" s="8">
        <f>Etiquettes!$L$6</f>
        <v>0</v>
      </c>
      <c r="I5" s="865" t="str">
        <f>Etiquettes!$C$5</f>
        <v>France entière</v>
      </c>
      <c r="J5" t="str">
        <f>Etiquettes!$C$4</f>
        <v>kt</v>
      </c>
      <c r="K5" s="10" t="s">
        <v>943</v>
      </c>
      <c r="L5" s="10"/>
      <c r="M5" s="54" t="s">
        <v>942</v>
      </c>
      <c r="N5" s="54" t="s">
        <v>72</v>
      </c>
      <c r="O5">
        <f>Etiquettes!$I$11</f>
        <v>0</v>
      </c>
      <c r="P5" t="str">
        <f>_xlfn.CONCAT(K5," = ",MROUND(D4*100,0.01)," % (",M5,")")</f>
        <v>Rendement de production de protéine = 17 % (Composition - Feedtables)</v>
      </c>
      <c r="Q5">
        <f>Etiquettes!$L$15</f>
        <v>0</v>
      </c>
      <c r="R5" s="911" t="s">
        <v>851</v>
      </c>
      <c r="S5" s="911" t="s">
        <v>337</v>
      </c>
      <c r="U5" s="844"/>
    </row>
    <row r="6" spans="1:21">
      <c r="A6" s="2">
        <f t="shared" si="0"/>
        <v>9456</v>
      </c>
      <c r="B6" t="str">
        <f>Produits!$B$11</f>
        <v>Graines collectées</v>
      </c>
      <c r="C6" t="str">
        <f>Secteurs!$B$10</f>
        <v>Meunerie</v>
      </c>
      <c r="D6" s="841">
        <f>'Fab. ingrédients - Diverses'!G25</f>
        <v>0.76923076923076916</v>
      </c>
      <c r="G6" t="str">
        <f>Etiquettes!$C$3</f>
        <v>Matière première:Produit:Coproduit:Intrant externe:Rejet</v>
      </c>
      <c r="H6" s="8">
        <f>Etiquettes!$M$6</f>
        <v>0</v>
      </c>
      <c r="I6" s="865" t="str">
        <f>Etiquettes!$C$5</f>
        <v>France entière</v>
      </c>
      <c r="J6" t="str">
        <f>Etiquettes!$C$4</f>
        <v>kt</v>
      </c>
      <c r="M6" s="10"/>
      <c r="P6" s="2"/>
      <c r="U6" s="844"/>
    </row>
    <row r="7" spans="1:21">
      <c r="A7" s="2">
        <f t="shared" si="0"/>
        <v>9456</v>
      </c>
      <c r="B7" t="str">
        <f>Secteurs!$B$10</f>
        <v>Meunerie</v>
      </c>
      <c r="C7" t="str">
        <f>Produits!$B$25</f>
        <v>Farine</v>
      </c>
      <c r="D7">
        <v>-1</v>
      </c>
      <c r="G7" t="str">
        <f>Etiquettes!$C$3</f>
        <v>Matière première:Produit:Coproduit:Intrant externe:Rejet</v>
      </c>
      <c r="H7" s="8">
        <f>Etiquettes!$M$6</f>
        <v>0</v>
      </c>
      <c r="I7" s="865" t="str">
        <f>Etiquettes!$C$5</f>
        <v>France entière</v>
      </c>
      <c r="J7" t="str">
        <f>Etiquettes!$C$4</f>
        <v>kt</v>
      </c>
      <c r="K7" s="10" t="s">
        <v>947</v>
      </c>
      <c r="L7" s="10"/>
      <c r="M7" s="54" t="s">
        <v>853</v>
      </c>
      <c r="N7" s="54" t="s">
        <v>72</v>
      </c>
      <c r="O7">
        <f>Etiquettes!$I$11</f>
        <v>0</v>
      </c>
      <c r="P7" t="str">
        <f>_xlfn.CONCAT(K7," = ",MROUND(D6*100,0.01)," % (",M7,")")</f>
        <v>Rendement de production de farine = 76,92 % (ONRB - FranceAgriMer)</v>
      </c>
      <c r="Q7">
        <f>Etiquettes!$K$15</f>
        <v>0</v>
      </c>
      <c r="R7" s="911" t="s">
        <v>851</v>
      </c>
      <c r="S7" s="911" t="s">
        <v>337</v>
      </c>
      <c r="U7" s="844"/>
    </row>
    <row r="8" spans="1:21">
      <c r="A8" s="2">
        <f t="shared" si="0"/>
        <v>9457</v>
      </c>
      <c r="B8" t="str">
        <f>Produits!$B$11</f>
        <v>Graines collectées</v>
      </c>
      <c r="C8" t="str">
        <f>Secteurs!$B$11</f>
        <v>Fabrication d'ingrédients</v>
      </c>
      <c r="D8" s="841">
        <f>'Fab. ingrédients - Diverses'!I32</f>
        <v>0.3</v>
      </c>
      <c r="G8" t="str">
        <f>Etiquettes!$C$3</f>
        <v>Matière première:Produit:Coproduit:Intrant externe:Rejet</v>
      </c>
      <c r="H8" s="8">
        <f>Etiquettes!$N$6</f>
        <v>0</v>
      </c>
      <c r="I8" s="865" t="str">
        <f>Etiquettes!$C$5</f>
        <v>France entière</v>
      </c>
      <c r="J8" t="str">
        <f>Etiquettes!$C$4</f>
        <v>kt</v>
      </c>
      <c r="M8" s="10"/>
      <c r="P8" s="2"/>
    </row>
    <row r="9" spans="1:21">
      <c r="A9" s="2">
        <f t="shared" si="0"/>
        <v>9457</v>
      </c>
      <c r="B9" t="str">
        <f>Secteurs!$B$11</f>
        <v>Fabrication d'ingrédients</v>
      </c>
      <c r="C9" t="str">
        <f>Produits!$B$27</f>
        <v>MPV</v>
      </c>
      <c r="D9">
        <v>-1</v>
      </c>
      <c r="G9" t="str">
        <f>Etiquettes!$C$3</f>
        <v>Matière première:Produit:Coproduit:Intrant externe:Rejet</v>
      </c>
      <c r="H9" s="8">
        <f>Etiquettes!$N$6</f>
        <v>0</v>
      </c>
      <c r="I9" s="865" t="str">
        <f>Etiquettes!$C$5</f>
        <v>France entière</v>
      </c>
      <c r="J9" t="str">
        <f>Etiquettes!$C$4</f>
        <v>kt</v>
      </c>
      <c r="K9" s="10" t="s">
        <v>943</v>
      </c>
      <c r="M9" s="54" t="s">
        <v>942</v>
      </c>
      <c r="N9" s="54" t="s">
        <v>72</v>
      </c>
      <c r="O9">
        <f>Etiquettes!$I$11</f>
        <v>0</v>
      </c>
      <c r="P9" t="str">
        <f>_xlfn.CONCAT(K9," = ",MROUND(D8*100,0.01)," % (",M9,")")</f>
        <v>Rendement de production de protéine = 30 % (Composition - Feedtables)</v>
      </c>
      <c r="Q9">
        <f>Etiquettes!$L$15</f>
        <v>0</v>
      </c>
      <c r="R9" s="911" t="s">
        <v>851</v>
      </c>
      <c r="S9" s="911" t="s">
        <v>337</v>
      </c>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1"/>
  </sheetPr>
  <dimension ref="A1:Q5"/>
  <sheetViews>
    <sheetView workbookViewId="0">
      <pane xSplit="2" ySplit="1" topLeftCell="C2" activePane="bottomRight" state="frozen"/>
      <selection activeCell="I6" sqref="I6"/>
      <selection pane="topRight" activeCell="I6" sqref="I6"/>
      <selection pane="bottomLeft" activeCell="I6" sqref="I6"/>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8" customWidth="1"/>
    <col min="14" max="14" width="9.5546875" bestFit="1" customWidth="1"/>
  </cols>
  <sheetData>
    <row r="1" spans="1:17" ht="15" customHeight="1" thickBot="1">
      <c r="A1" s="4" t="s">
        <v>325</v>
      </c>
      <c r="B1" s="5" t="s">
        <v>326</v>
      </c>
      <c r="C1" s="5" t="s">
        <v>327</v>
      </c>
      <c r="D1" s="5" t="s">
        <v>328</v>
      </c>
      <c r="E1" t="str">
        <f t="array" ref="E1:Q5">_xlfn._xlws.FILTER('Contraintes       '!G1:S200,ISTEXT('Contraintes       '!O1:O200))</f>
        <v>Type de matière</v>
      </c>
      <c r="F1" t="str">
        <v>Campagne</v>
      </c>
      <c r="G1" t="str">
        <v>Territoire</v>
      </c>
      <c r="H1" t="str">
        <v>Unité</v>
      </c>
      <c r="I1" t="str">
        <v>Type de donnée collectée</v>
      </c>
      <c r="J1" t="str">
        <v>Source</v>
      </c>
      <c r="K1" t="str">
        <v>Source</v>
      </c>
      <c r="L1" t="str">
        <v>Traduction</v>
      </c>
      <c r="M1" t="str">
        <v>Hypothèse</v>
      </c>
      <c r="N1" t="str">
        <v>Volume collecté, hors volume d'échange</v>
      </c>
      <c r="O1" t="str">
        <v>Incohérence données collectées</v>
      </c>
      <c r="P1" t="str">
        <v>Fiabilité des données</v>
      </c>
      <c r="Q1" t="str">
        <v>Méthode</v>
      </c>
    </row>
    <row r="2" spans="1:17">
      <c r="A2" t="e" vm="1">
        <f t="array" ref="A2:B5">_xlfn._xlws.FILTER('Contraintes       '!B2:C200,ISTEXT('Contraintes       '!O2:O200))</f>
        <v>#VALUE!</v>
      </c>
      <c r="B2" t="e" vm="1">
        <v>#VALUE!</v>
      </c>
      <c r="E2" t="str">
        <v>Type de matière</v>
      </c>
      <c r="F2" t="str">
        <v>Campagne</v>
      </c>
      <c r="G2" t="str">
        <v>Territoire</v>
      </c>
      <c r="H2" t="str">
        <v>Unité</v>
      </c>
      <c r="I2" t="str">
        <v>Type de donnée collectée</v>
      </c>
      <c r="J2" t="str">
        <v>Source</v>
      </c>
      <c r="K2" t="str">
        <v>Source</v>
      </c>
      <c r="L2" t="str">
        <v>Traduction</v>
      </c>
      <c r="M2" t="str">
        <v>Hypothèse</v>
      </c>
      <c r="N2" t="str">
        <v>Volume collecté, hors volume d'échange</v>
      </c>
      <c r="O2" t="str">
        <v>Incohérence données collectées</v>
      </c>
      <c r="P2" t="str">
        <v>Fiabilité des données</v>
      </c>
      <c r="Q2" t="str">
        <v>Méthode</v>
      </c>
    </row>
    <row r="3" spans="1:17">
      <c r="A3" t="e" vm="1">
        <v>#VALUE!</v>
      </c>
      <c r="B3" t="e" vm="1">
        <v>#VALUE!</v>
      </c>
      <c r="E3" t="str">
        <v>Type de matière</v>
      </c>
      <c r="F3" t="str">
        <v>Campagne</v>
      </c>
      <c r="G3" t="str">
        <v>Territoire</v>
      </c>
      <c r="H3" t="str">
        <v>Unité</v>
      </c>
      <c r="I3" t="str">
        <v>Type de donnée collectée</v>
      </c>
      <c r="J3" t="str">
        <v>Source</v>
      </c>
      <c r="K3" t="str">
        <v>Source</v>
      </c>
      <c r="L3" t="str">
        <v>Traduction</v>
      </c>
      <c r="M3" t="str">
        <v>Hypothèse</v>
      </c>
      <c r="N3" t="str">
        <v>Volume collecté, hors volume d'échange</v>
      </c>
      <c r="O3" t="str">
        <v>Incohérence données collectées</v>
      </c>
      <c r="P3" t="str">
        <v>Fiabilité des données</v>
      </c>
      <c r="Q3" t="str">
        <v>Méthode</v>
      </c>
    </row>
    <row r="4" spans="1:17">
      <c r="A4" t="e" vm="1">
        <v>#VALUE!</v>
      </c>
      <c r="B4" t="e" vm="1">
        <v>#VALUE!</v>
      </c>
      <c r="E4" t="str">
        <v>Type de matière</v>
      </c>
      <c r="F4" t="str">
        <v>Campagne</v>
      </c>
      <c r="G4" t="str">
        <v>Territoire</v>
      </c>
      <c r="H4" t="str">
        <v>Unité</v>
      </c>
      <c r="I4" t="str">
        <v>Type de donnée collectée</v>
      </c>
      <c r="J4" t="str">
        <v>Source</v>
      </c>
      <c r="K4" t="str">
        <v>Source</v>
      </c>
      <c r="L4" t="str">
        <v>Traduction</v>
      </c>
      <c r="M4" t="str">
        <v>Hypothèse</v>
      </c>
      <c r="N4" t="str">
        <v>Volume collecté, hors volume d'échange</v>
      </c>
      <c r="O4" t="str">
        <v>Incohérence données collectées</v>
      </c>
      <c r="P4" t="str">
        <v>Fiabilité des données</v>
      </c>
      <c r="Q4" t="str">
        <v>Méthode</v>
      </c>
    </row>
    <row r="5" spans="1:17">
      <c r="A5" t="e" vm="1">
        <v>#VALUE!</v>
      </c>
      <c r="B5" t="e" vm="1">
        <v>#VALUE!</v>
      </c>
      <c r="E5" t="str">
        <v>Type de matière</v>
      </c>
      <c r="F5" t="str">
        <v>Campagne</v>
      </c>
      <c r="G5" t="str">
        <v>Territoire</v>
      </c>
      <c r="H5" t="str">
        <v>Unité</v>
      </c>
      <c r="I5" t="str">
        <v>Type de donnée collectée</v>
      </c>
      <c r="J5" t="str">
        <v>Source</v>
      </c>
      <c r="K5" t="str">
        <v>Source</v>
      </c>
      <c r="L5" t="str">
        <v>Traduction</v>
      </c>
      <c r="M5" t="str">
        <v>Hypothèse</v>
      </c>
      <c r="N5" t="str">
        <v>Volume collecté, hors volume d'échange</v>
      </c>
      <c r="O5" t="str">
        <v>Incohérence données collectées</v>
      </c>
      <c r="P5" t="str">
        <v>Fiabilité des données</v>
      </c>
      <c r="Q5" t="str">
        <v>Méthode</v>
      </c>
    </row>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000"/>
  </sheetPr>
  <dimension ref="B1:J32"/>
  <sheetViews>
    <sheetView workbookViewId="0">
      <selection activeCell="D28" sqref="D28:F28"/>
    </sheetView>
  </sheetViews>
  <sheetFormatPr baseColWidth="10" defaultRowHeight="14.4"/>
  <sheetData>
    <row r="1" spans="2:10">
      <c r="B1" s="847" t="s">
        <v>1823</v>
      </c>
    </row>
    <row r="2" spans="2:10">
      <c r="B2" s="815" t="s">
        <v>218</v>
      </c>
      <c r="C2" s="815" t="s">
        <v>1824</v>
      </c>
    </row>
    <row r="3" spans="2:10">
      <c r="H3" t="s">
        <v>267</v>
      </c>
      <c r="I3" t="s">
        <v>268</v>
      </c>
    </row>
    <row r="4" spans="2:10">
      <c r="G4" t="s">
        <v>433</v>
      </c>
      <c r="H4" s="849">
        <f>1/2.5</f>
        <v>0.4</v>
      </c>
      <c r="I4" s="849">
        <f>17%</f>
        <v>0.17</v>
      </c>
      <c r="J4" t="s">
        <v>1825</v>
      </c>
    </row>
    <row r="9" spans="2:10">
      <c r="B9" s="815" t="s">
        <v>218</v>
      </c>
      <c r="C9" s="815" t="s">
        <v>1826</v>
      </c>
    </row>
    <row r="24" spans="2:10">
      <c r="B24" s="847" t="s">
        <v>1827</v>
      </c>
    </row>
    <row r="25" spans="2:10">
      <c r="B25" s="815" t="s">
        <v>218</v>
      </c>
      <c r="C25" s="815" t="s">
        <v>1828</v>
      </c>
      <c r="E25" t="s">
        <v>1829</v>
      </c>
      <c r="G25" s="849">
        <f>1/1.3</f>
        <v>0.76923076923076916</v>
      </c>
    </row>
    <row r="27" spans="2:10">
      <c r="B27" s="847" t="s">
        <v>1830</v>
      </c>
    </row>
    <row r="28" spans="2:10">
      <c r="B28" s="815" t="s">
        <v>218</v>
      </c>
      <c r="C28" s="815" t="s">
        <v>1826</v>
      </c>
    </row>
    <row r="32" spans="2:10">
      <c r="G32" t="s">
        <v>1831</v>
      </c>
      <c r="I32" s="845">
        <v>0.3</v>
      </c>
      <c r="J32" t="s">
        <v>1825</v>
      </c>
    </row>
  </sheetData>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92D050"/>
  </sheetPr>
  <dimension ref="A1:U25"/>
  <sheetViews>
    <sheetView workbookViewId="0">
      <pane xSplit="3" ySplit="1" topLeftCell="F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2.33203125" style="2" bestFit="1" customWidth="1"/>
    <col min="2" max="2" width="31.77734375" customWidth="1"/>
    <col min="3" max="3" width="34.88671875" bestFit="1" customWidth="1"/>
    <col min="4" max="4" width="10.44140625" bestFit="1" customWidth="1"/>
    <col min="5" max="6" width="19.109375" bestFit="1" customWidth="1"/>
    <col min="7" max="7" width="12.109375" style="2" customWidth="1"/>
    <col min="8" max="8" width="10.33203125" style="2" customWidth="1"/>
    <col min="9" max="9" width="12.109375" style="2" bestFit="1" customWidth="1"/>
    <col min="10" max="10" width="12.109375" style="2" customWidth="1"/>
    <col min="11" max="11" width="18.88671875" style="2" bestFit="1" customWidth="1"/>
    <col min="12" max="12" width="18.88671875" style="2" customWidth="1"/>
    <col min="13" max="15" width="20" customWidth="1"/>
    <col min="16" max="16" width="18.6640625" customWidth="1"/>
    <col min="17" max="19" width="21" customWidth="1"/>
    <col min="20" max="20" width="11.6640625" bestFit="1" customWidth="1"/>
    <col min="21" max="21" width="13.109375" customWidth="1"/>
  </cols>
  <sheetData>
    <row r="1" spans="1:21" ht="63.6" customHeight="1" thickBot="1">
      <c r="A1" s="4" t="s">
        <v>844</v>
      </c>
      <c r="B1" s="5" t="s">
        <v>325</v>
      </c>
      <c r="C1" s="5" t="s">
        <v>326</v>
      </c>
      <c r="D1" s="5" t="s">
        <v>845</v>
      </c>
      <c r="E1" s="5" t="s">
        <v>1024</v>
      </c>
      <c r="F1" s="5" t="s">
        <v>1025</v>
      </c>
      <c r="G1" s="6" t="str">
        <f>Etiquettes!$A$3</f>
        <v>Type de matière</v>
      </c>
      <c r="H1" s="6" t="str">
        <f>Etiquettes!$A$6</f>
        <v>Campagne</v>
      </c>
      <c r="I1" s="6" t="str">
        <f>Etiquettes!$A$5</f>
        <v>Territoire</v>
      </c>
      <c r="J1" s="6" t="str">
        <f>Etiquettes!$A$4</f>
        <v>Unité</v>
      </c>
      <c r="K1" s="6" t="str">
        <f>Etiquettes!$A$12</f>
        <v>Type de donnée collectée</v>
      </c>
      <c r="L1" s="6" t="str">
        <f>Etiquettes!$A$10</f>
        <v>Source</v>
      </c>
      <c r="M1" s="6" t="s">
        <v>218</v>
      </c>
      <c r="N1" s="6" t="str">
        <f>Etiquettes!$A$13</f>
        <v>Traduction</v>
      </c>
      <c r="O1" s="6" t="str">
        <f>Etiquettes!$A$11</f>
        <v>Hypothèse</v>
      </c>
      <c r="P1" s="6" t="str">
        <f>Etiquettes!$A$8</f>
        <v>Volume collecté, hors volume d'échange</v>
      </c>
      <c r="Q1" s="6" t="str">
        <f>Etiquettes!$A$15</f>
        <v>Incohérence données collectées</v>
      </c>
      <c r="R1" s="6" t="str">
        <f>Etiquettes!$A$16</f>
        <v>Fiabilité des données</v>
      </c>
      <c r="S1" s="6" t="str">
        <f>Etiquettes!$A$17</f>
        <v>Méthode</v>
      </c>
      <c r="T1" s="5" t="s">
        <v>730</v>
      </c>
      <c r="U1" s="7" t="s">
        <v>731</v>
      </c>
    </row>
    <row r="2" spans="1:21" ht="14.4" customHeight="1">
      <c r="A2" s="2">
        <f>'Contraintes       '!A8+1</f>
        <v>9458</v>
      </c>
      <c r="B2" t="str">
        <f>Produits!$B$11</f>
        <v>Graines collectées</v>
      </c>
      <c r="C2" t="str">
        <f>Secteurs!$B$5</f>
        <v>Trituration</v>
      </c>
      <c r="D2" s="841">
        <f>'Rend. trituration-TERRES UNIVIA'!C5</f>
        <v>0.42399999999999999</v>
      </c>
      <c r="G2" t="str">
        <f>Etiquettes!$C$3</f>
        <v>Matière première:Produit:Coproduit:Intrant externe:Rejet</v>
      </c>
      <c r="H2" s="8">
        <f>Etiquettes!$H$6</f>
        <v>0</v>
      </c>
      <c r="I2" s="865" t="str">
        <f>Etiquettes!$C$5</f>
        <v>France entière</v>
      </c>
      <c r="J2" t="str">
        <f>Etiquettes!$C$4</f>
        <v>kt</v>
      </c>
      <c r="P2" s="2"/>
      <c r="U2" s="985" t="s">
        <v>1550</v>
      </c>
    </row>
    <row r="3" spans="1:21">
      <c r="A3" s="2">
        <f>'Contraintes       '!A9+1</f>
        <v>9458</v>
      </c>
      <c r="B3" t="str">
        <f>Secteurs!$B$5</f>
        <v>Trituration</v>
      </c>
      <c r="C3" t="str">
        <f>Produits!$B$13</f>
        <v>Huile</v>
      </c>
      <c r="D3">
        <v>-1</v>
      </c>
      <c r="G3" t="str">
        <f>Etiquettes!$C$3</f>
        <v>Matière première:Produit:Coproduit:Intrant externe:Rejet</v>
      </c>
      <c r="H3" s="8">
        <f>Etiquettes!$H$6</f>
        <v>0</v>
      </c>
      <c r="I3" s="865" t="str">
        <f>Etiquettes!$C$5</f>
        <v>France entière</v>
      </c>
      <c r="J3" t="str">
        <f>Etiquettes!$C$4</f>
        <v>kt</v>
      </c>
      <c r="K3" s="10" t="s">
        <v>874</v>
      </c>
      <c r="L3" s="10"/>
      <c r="M3" s="54" t="s">
        <v>873</v>
      </c>
      <c r="N3" s="54" t="s">
        <v>73</v>
      </c>
      <c r="O3">
        <f>Etiquettes!$I$11</f>
        <v>0</v>
      </c>
      <c r="P3" t="str">
        <f>_xlfn.CONCAT(K3," = ",MROUND(D2*100,0.01)," % (",M3,")")</f>
        <v>Rendement de production d'huile = 42,4 % (Rapport méthodo Ademe calcul ACV - Terres Univia)</v>
      </c>
      <c r="Q3">
        <f>Etiquettes!$J$15</f>
        <v>0</v>
      </c>
      <c r="R3" s="911" t="s">
        <v>851</v>
      </c>
      <c r="S3" s="911" t="s">
        <v>337</v>
      </c>
      <c r="U3" s="984"/>
    </row>
    <row r="4" spans="1:21">
      <c r="A4" s="2">
        <f t="shared" ref="A4:A25" si="0">A2+1</f>
        <v>9459</v>
      </c>
      <c r="B4" t="str">
        <f>Produits!$B$11</f>
        <v>Graines collectées</v>
      </c>
      <c r="C4" t="str">
        <f>Secteurs!$B$5</f>
        <v>Trituration</v>
      </c>
      <c r="D4" s="841">
        <f>'Rend. trituration-TERRES UNIVIA'!C6</f>
        <v>0.55800000000000005</v>
      </c>
      <c r="G4" t="str">
        <f>Etiquettes!$C$3</f>
        <v>Matière première:Produit:Coproduit:Intrant externe:Rejet</v>
      </c>
      <c r="H4" s="8">
        <f>Etiquettes!$H$6</f>
        <v>0</v>
      </c>
      <c r="I4" s="865" t="str">
        <f>Etiquettes!$C$5</f>
        <v>France entière</v>
      </c>
      <c r="J4" t="str">
        <f>Etiquettes!$C$4</f>
        <v>kt</v>
      </c>
      <c r="M4" s="10"/>
      <c r="P4" s="2"/>
      <c r="U4" s="984"/>
    </row>
    <row r="5" spans="1:21">
      <c r="A5" s="2">
        <f t="shared" si="0"/>
        <v>9459</v>
      </c>
      <c r="B5" t="str">
        <f>Secteurs!$B$5</f>
        <v>Trituration</v>
      </c>
      <c r="C5" t="str">
        <f>Produits!$B$14</f>
        <v>Tourteaux</v>
      </c>
      <c r="D5">
        <v>-1</v>
      </c>
      <c r="G5" t="str">
        <f>Etiquettes!$C$3</f>
        <v>Matière première:Produit:Coproduit:Intrant externe:Rejet</v>
      </c>
      <c r="H5" s="8">
        <f>Etiquettes!$H$6</f>
        <v>0</v>
      </c>
      <c r="I5" s="865" t="str">
        <f>Etiquettes!$C$5</f>
        <v>France entière</v>
      </c>
      <c r="J5" t="str">
        <f>Etiquettes!$C$4</f>
        <v>kt</v>
      </c>
      <c r="K5" s="10" t="s">
        <v>876</v>
      </c>
      <c r="L5" s="10"/>
      <c r="M5" s="54" t="s">
        <v>873</v>
      </c>
      <c r="N5" s="54" t="s">
        <v>73</v>
      </c>
      <c r="O5">
        <f>Etiquettes!$I$11</f>
        <v>0</v>
      </c>
      <c r="P5" t="str">
        <f>_xlfn.CONCAT(K5," = ",MROUND(D4*100,0.01)," % (",M5,")")</f>
        <v>Rendement de production de tourteau = 55,8 % (Rapport méthodo Ademe calcul ACV - Terres Univia)</v>
      </c>
      <c r="Q5">
        <f>Etiquettes!$J$15</f>
        <v>0</v>
      </c>
      <c r="R5" s="911" t="s">
        <v>851</v>
      </c>
      <c r="S5" s="911" t="s">
        <v>337</v>
      </c>
      <c r="U5" s="984"/>
    </row>
    <row r="6" spans="1:21">
      <c r="A6" s="2">
        <f t="shared" si="0"/>
        <v>9460</v>
      </c>
      <c r="B6" t="str">
        <f>Produits!$B$11</f>
        <v>Graines collectées</v>
      </c>
      <c r="C6" t="str">
        <f>Secteurs!$B$5</f>
        <v>Trituration</v>
      </c>
      <c r="D6" s="841">
        <f>'Rend. trituration-TERRES UNIVIA'!C8</f>
        <v>1.8000000000000016E-2</v>
      </c>
      <c r="G6" t="str">
        <f>Etiquettes!$C$3</f>
        <v>Matière première:Produit:Coproduit:Intrant externe:Rejet</v>
      </c>
      <c r="H6" s="8">
        <f>Etiquettes!$H$6</f>
        <v>0</v>
      </c>
      <c r="I6" s="865" t="str">
        <f>Etiquettes!$C$5</f>
        <v>France entière</v>
      </c>
      <c r="J6" t="str">
        <f>Etiquettes!$C$4</f>
        <v>kt</v>
      </c>
      <c r="M6" s="10"/>
      <c r="P6" s="2"/>
      <c r="U6" s="984"/>
    </row>
    <row r="7" spans="1:21">
      <c r="A7" s="2">
        <f t="shared" si="0"/>
        <v>9460</v>
      </c>
      <c r="B7" t="str">
        <f>Secteurs!$B$5</f>
        <v>Trituration</v>
      </c>
      <c r="C7" t="str">
        <f>Produits!$B$15</f>
        <v>Coques (+ eau)</v>
      </c>
      <c r="D7">
        <v>-1</v>
      </c>
      <c r="G7" t="str">
        <f>Etiquettes!$C$3</f>
        <v>Matière première:Produit:Coproduit:Intrant externe:Rejet</v>
      </c>
      <c r="H7" s="8">
        <f>Etiquettes!$H$6</f>
        <v>0</v>
      </c>
      <c r="I7" s="865" t="str">
        <f>Etiquettes!$C$5</f>
        <v>France entière</v>
      </c>
      <c r="J7" t="str">
        <f>Etiquettes!$C$4</f>
        <v>kt</v>
      </c>
      <c r="K7" s="10" t="s">
        <v>878</v>
      </c>
      <c r="L7" s="10"/>
      <c r="M7" s="54" t="s">
        <v>873</v>
      </c>
      <c r="N7" s="54" t="s">
        <v>73</v>
      </c>
      <c r="O7">
        <f>Etiquettes!$I$11</f>
        <v>0</v>
      </c>
      <c r="P7" t="str">
        <f>_xlfn.CONCAT(K7," = ",MROUND(D6*100,0.01)," % (",M7,")")</f>
        <v>Rendement de production de coques (+ eau) = 1,8 % (Rapport méthodo Ademe calcul ACV - Terres Univia)</v>
      </c>
      <c r="Q7">
        <f>Etiquettes!$J$15</f>
        <v>0</v>
      </c>
      <c r="R7" s="911" t="s">
        <v>851</v>
      </c>
      <c r="S7" s="911" t="s">
        <v>337</v>
      </c>
      <c r="U7" s="984"/>
    </row>
    <row r="8" spans="1:21">
      <c r="A8" s="2">
        <f t="shared" si="0"/>
        <v>9461</v>
      </c>
      <c r="B8" t="str">
        <f>Produits!$B$11</f>
        <v>Graines collectées</v>
      </c>
      <c r="C8" t="str">
        <f>Secteurs!$B$5</f>
        <v>Trituration</v>
      </c>
      <c r="D8" s="841">
        <f>'Rend. trituration-TERRES UNIVIA'!C11</f>
        <v>0.443</v>
      </c>
      <c r="G8" t="str">
        <f>Etiquettes!$C$3</f>
        <v>Matière première:Produit:Coproduit:Intrant externe:Rejet</v>
      </c>
      <c r="H8" s="8">
        <f>Etiquettes!$I$6</f>
        <v>0</v>
      </c>
      <c r="I8" s="865" t="str">
        <f>Etiquettes!$C$5</f>
        <v>France entière</v>
      </c>
      <c r="J8" t="str">
        <f>Etiquettes!$C$4</f>
        <v>kt</v>
      </c>
      <c r="M8" s="10"/>
      <c r="P8" s="2"/>
      <c r="U8" s="984"/>
    </row>
    <row r="9" spans="1:21">
      <c r="A9" s="2">
        <f t="shared" si="0"/>
        <v>9461</v>
      </c>
      <c r="B9" t="str">
        <f>Secteurs!$B$5</f>
        <v>Trituration</v>
      </c>
      <c r="C9" t="str">
        <f>Produits!$B$13</f>
        <v>Huile</v>
      </c>
      <c r="D9">
        <v>-1</v>
      </c>
      <c r="G9" t="str">
        <f>Etiquettes!$C$3</f>
        <v>Matière première:Produit:Coproduit:Intrant externe:Rejet</v>
      </c>
      <c r="H9" s="8">
        <f>Etiquettes!$I$6</f>
        <v>0</v>
      </c>
      <c r="I9" s="865" t="str">
        <f>Etiquettes!$C$5</f>
        <v>France entière</v>
      </c>
      <c r="J9" t="str">
        <f>Etiquettes!$C$4</f>
        <v>kt</v>
      </c>
      <c r="K9" s="10" t="s">
        <v>874</v>
      </c>
      <c r="M9" s="54" t="s">
        <v>873</v>
      </c>
      <c r="N9" s="54" t="s">
        <v>73</v>
      </c>
      <c r="O9">
        <f>Etiquettes!$I$11</f>
        <v>0</v>
      </c>
      <c r="P9" t="str">
        <f>_xlfn.CONCAT(K9," = ",MROUND(D8*100,0.01)," % (",M9,")")</f>
        <v>Rendement de production d'huile = 44,3 % (Rapport méthodo Ademe calcul ACV - Terres Univia)</v>
      </c>
      <c r="Q9">
        <f>Etiquettes!$J$15</f>
        <v>0</v>
      </c>
      <c r="R9" s="911" t="s">
        <v>851</v>
      </c>
      <c r="S9" s="911" t="s">
        <v>337</v>
      </c>
      <c r="U9" s="984"/>
    </row>
    <row r="10" spans="1:21">
      <c r="A10" s="2">
        <f t="shared" si="0"/>
        <v>9462</v>
      </c>
      <c r="B10" t="str">
        <f>Produits!$B$11</f>
        <v>Graines collectées</v>
      </c>
      <c r="C10" t="str">
        <f>Secteurs!$B$5</f>
        <v>Trituration</v>
      </c>
      <c r="D10" s="841">
        <f>'Rend. trituration-TERRES UNIVIA'!C12</f>
        <v>0.54</v>
      </c>
      <c r="G10" t="str">
        <f>Etiquettes!$C$3</f>
        <v>Matière première:Produit:Coproduit:Intrant externe:Rejet</v>
      </c>
      <c r="H10" s="8">
        <f>Etiquettes!$I$6</f>
        <v>0</v>
      </c>
      <c r="I10" s="865" t="str">
        <f>Etiquettes!$C$5</f>
        <v>France entière</v>
      </c>
      <c r="J10" t="str">
        <f>Etiquettes!$C$4</f>
        <v>kt</v>
      </c>
      <c r="M10" s="10"/>
      <c r="U10" s="984"/>
    </row>
    <row r="11" spans="1:21">
      <c r="A11" s="2">
        <f t="shared" si="0"/>
        <v>9462</v>
      </c>
      <c r="B11" t="str">
        <f>Secteurs!$B$5</f>
        <v>Trituration</v>
      </c>
      <c r="C11" t="str">
        <f>Produits!$B$14</f>
        <v>Tourteaux</v>
      </c>
      <c r="D11">
        <v>-1</v>
      </c>
      <c r="G11" t="str">
        <f>Etiquettes!$C$3</f>
        <v>Matière première:Produit:Coproduit:Intrant externe:Rejet</v>
      </c>
      <c r="H11" s="8">
        <f>Etiquettes!$I$6</f>
        <v>0</v>
      </c>
      <c r="I11" s="865" t="str">
        <f>Etiquettes!$C$5</f>
        <v>France entière</v>
      </c>
      <c r="J11" t="str">
        <f>Etiquettes!$C$4</f>
        <v>kt</v>
      </c>
      <c r="K11" s="10" t="s">
        <v>876</v>
      </c>
      <c r="M11" s="54" t="s">
        <v>873</v>
      </c>
      <c r="N11" s="54" t="s">
        <v>73</v>
      </c>
      <c r="O11">
        <f>Etiquettes!$I$11</f>
        <v>0</v>
      </c>
      <c r="P11" t="str">
        <f>_xlfn.CONCAT(K11," = ",MROUND(D10*100,0.01)," % (",M11,")")</f>
        <v>Rendement de production de tourteau = 54 % (Rapport méthodo Ademe calcul ACV - Terres Univia)</v>
      </c>
      <c r="Q11">
        <f>Etiquettes!$J$15</f>
        <v>0</v>
      </c>
      <c r="R11" s="911" t="s">
        <v>851</v>
      </c>
      <c r="S11" s="911" t="s">
        <v>337</v>
      </c>
      <c r="U11" s="984"/>
    </row>
    <row r="12" spans="1:21">
      <c r="A12" s="2">
        <f t="shared" si="0"/>
        <v>9463</v>
      </c>
      <c r="B12" t="str">
        <f>Produits!$B$11</f>
        <v>Graines collectées</v>
      </c>
      <c r="C12" t="str">
        <f>Secteurs!$B$5</f>
        <v>Trituration</v>
      </c>
      <c r="D12" s="841">
        <f>'Rend. trituration-TERRES UNIVIA'!C14</f>
        <v>1.6999999999999904E-2</v>
      </c>
      <c r="G12" t="str">
        <f>Etiquettes!$C$3</f>
        <v>Matière première:Produit:Coproduit:Intrant externe:Rejet</v>
      </c>
      <c r="H12" s="8">
        <f>Etiquettes!$I$6</f>
        <v>0</v>
      </c>
      <c r="I12" s="865" t="str">
        <f>Etiquettes!$C$5</f>
        <v>France entière</v>
      </c>
      <c r="J12" t="str">
        <f>Etiquettes!$C$4</f>
        <v>kt</v>
      </c>
      <c r="M12" s="10"/>
      <c r="U12" s="984"/>
    </row>
    <row r="13" spans="1:21">
      <c r="A13" s="2">
        <f t="shared" si="0"/>
        <v>9463</v>
      </c>
      <c r="B13" t="str">
        <f>Secteurs!$B$5</f>
        <v>Trituration</v>
      </c>
      <c r="C13" t="str">
        <f>Produits!$B$15</f>
        <v>Coques (+ eau)</v>
      </c>
      <c r="D13">
        <v>-1</v>
      </c>
      <c r="G13" t="str">
        <f>Etiquettes!$C$3</f>
        <v>Matière première:Produit:Coproduit:Intrant externe:Rejet</v>
      </c>
      <c r="H13" s="8">
        <f>Etiquettes!$I$6</f>
        <v>0</v>
      </c>
      <c r="I13" s="865" t="str">
        <f>Etiquettes!$C$5</f>
        <v>France entière</v>
      </c>
      <c r="J13" t="str">
        <f>Etiquettes!$C$4</f>
        <v>kt</v>
      </c>
      <c r="K13" s="10" t="s">
        <v>878</v>
      </c>
      <c r="M13" s="54" t="s">
        <v>873</v>
      </c>
      <c r="N13" s="54" t="s">
        <v>73</v>
      </c>
      <c r="O13">
        <f>Etiquettes!$I$11</f>
        <v>0</v>
      </c>
      <c r="P13" t="str">
        <f>_xlfn.CONCAT(K13," = ",MROUND(D12*100,0.01)," % (",M13,")")</f>
        <v>Rendement de production de coques (+ eau) = 1,7 % (Rapport méthodo Ademe calcul ACV - Terres Univia)</v>
      </c>
      <c r="Q13">
        <f>Etiquettes!$J$15</f>
        <v>0</v>
      </c>
      <c r="R13" s="911" t="s">
        <v>851</v>
      </c>
      <c r="S13" s="911" t="s">
        <v>337</v>
      </c>
      <c r="U13" s="984"/>
    </row>
    <row r="14" spans="1:21">
      <c r="A14" s="2">
        <f t="shared" si="0"/>
        <v>9464</v>
      </c>
      <c r="B14" t="str">
        <f>Produits!$B$11</f>
        <v>Graines collectées</v>
      </c>
      <c r="C14" t="str">
        <f>Secteurs!$B$5</f>
        <v>Trituration</v>
      </c>
      <c r="D14" s="841">
        <f>'Rend. trituration-TERRES UNIVIA'!C17</f>
        <v>0.188</v>
      </c>
      <c r="G14" t="str">
        <f>Etiquettes!$C$3</f>
        <v>Matière première:Produit:Coproduit:Intrant externe:Rejet</v>
      </c>
      <c r="H14" s="8">
        <f>Etiquettes!$J$6</f>
        <v>0</v>
      </c>
      <c r="I14" s="865" t="str">
        <f>Etiquettes!$C$5</f>
        <v>France entière</v>
      </c>
      <c r="J14" t="str">
        <f>Etiquettes!$C$4</f>
        <v>kt</v>
      </c>
      <c r="M14" s="10"/>
      <c r="U14" s="984"/>
    </row>
    <row r="15" spans="1:21">
      <c r="A15" s="2">
        <f t="shared" si="0"/>
        <v>9464</v>
      </c>
      <c r="B15" t="str">
        <f>Secteurs!$B$5</f>
        <v>Trituration</v>
      </c>
      <c r="C15" t="str">
        <f>Produits!$B$13</f>
        <v>Huile</v>
      </c>
      <c r="D15">
        <v>-1</v>
      </c>
      <c r="G15" t="str">
        <f>Etiquettes!$C$3</f>
        <v>Matière première:Produit:Coproduit:Intrant externe:Rejet</v>
      </c>
      <c r="H15" s="8">
        <f>Etiquettes!$J$6</f>
        <v>0</v>
      </c>
      <c r="I15" s="865" t="str">
        <f>Etiquettes!$C$5</f>
        <v>France entière</v>
      </c>
      <c r="J15" t="str">
        <f>Etiquettes!$C$4</f>
        <v>kt</v>
      </c>
      <c r="K15" s="10" t="s">
        <v>874</v>
      </c>
      <c r="M15" s="54" t="s">
        <v>873</v>
      </c>
      <c r="N15" s="54" t="s">
        <v>73</v>
      </c>
      <c r="O15">
        <f>Etiquettes!$I$11</f>
        <v>0</v>
      </c>
      <c r="P15" t="str">
        <f>_xlfn.CONCAT(K15," = ",MROUND(D14*100,0.01)," % (",M15,")")</f>
        <v>Rendement de production d'huile = 18,8 % (Rapport méthodo Ademe calcul ACV - Terres Univia)</v>
      </c>
      <c r="Q15">
        <f>Etiquettes!$J$15</f>
        <v>0</v>
      </c>
      <c r="R15" s="911" t="s">
        <v>851</v>
      </c>
      <c r="S15" s="911" t="s">
        <v>337</v>
      </c>
      <c r="U15" s="984"/>
    </row>
    <row r="16" spans="1:21">
      <c r="A16" s="2">
        <f t="shared" si="0"/>
        <v>9465</v>
      </c>
      <c r="B16" t="str">
        <f>Produits!$B$11</f>
        <v>Graines collectées</v>
      </c>
      <c r="C16" t="str">
        <f>Secteurs!$B$5</f>
        <v>Trituration</v>
      </c>
      <c r="D16" s="841">
        <f>'Rend. trituration-TERRES UNIVIA'!C18</f>
        <v>0.79400000000000004</v>
      </c>
      <c r="G16" t="str">
        <f>Etiquettes!$C$3</f>
        <v>Matière première:Produit:Coproduit:Intrant externe:Rejet</v>
      </c>
      <c r="H16" s="8">
        <f>Etiquettes!$J$6</f>
        <v>0</v>
      </c>
      <c r="I16" s="865" t="str">
        <f>Etiquettes!$C$5</f>
        <v>France entière</v>
      </c>
      <c r="J16" t="str">
        <f>Etiquettes!$C$4</f>
        <v>kt</v>
      </c>
      <c r="M16" s="10"/>
      <c r="U16" s="984"/>
    </row>
    <row r="17" spans="1:21">
      <c r="A17" s="2">
        <f t="shared" si="0"/>
        <v>9465</v>
      </c>
      <c r="B17" t="str">
        <f>Secteurs!$B$5</f>
        <v>Trituration</v>
      </c>
      <c r="C17" t="str">
        <f>Produits!$B$14</f>
        <v>Tourteaux</v>
      </c>
      <c r="D17">
        <v>-1</v>
      </c>
      <c r="G17" t="str">
        <f>Etiquettes!$C$3</f>
        <v>Matière première:Produit:Coproduit:Intrant externe:Rejet</v>
      </c>
      <c r="H17" s="8">
        <f>Etiquettes!$J$6</f>
        <v>0</v>
      </c>
      <c r="I17" s="865" t="str">
        <f>Etiquettes!$C$5</f>
        <v>France entière</v>
      </c>
      <c r="J17" t="str">
        <f>Etiquettes!$C$4</f>
        <v>kt</v>
      </c>
      <c r="K17" s="10" t="s">
        <v>876</v>
      </c>
      <c r="M17" s="54" t="s">
        <v>873</v>
      </c>
      <c r="N17" s="54" t="s">
        <v>73</v>
      </c>
      <c r="O17">
        <f>Etiquettes!$I$11</f>
        <v>0</v>
      </c>
      <c r="P17" t="str">
        <f>_xlfn.CONCAT(K17," = ",MROUND(D16*100,0.01)," % (",M17,")")</f>
        <v>Rendement de production de tourteau = 79,4 % (Rapport méthodo Ademe calcul ACV - Terres Univia)</v>
      </c>
      <c r="Q17">
        <f>Etiquettes!$J$15</f>
        <v>0</v>
      </c>
      <c r="R17" s="911" t="s">
        <v>851</v>
      </c>
      <c r="S17" s="911" t="s">
        <v>337</v>
      </c>
      <c r="U17" s="984"/>
    </row>
    <row r="18" spans="1:21">
      <c r="A18" s="2">
        <f t="shared" si="0"/>
        <v>9466</v>
      </c>
      <c r="B18" t="str">
        <f>Produits!$B$11</f>
        <v>Graines collectées</v>
      </c>
      <c r="C18" t="str">
        <f>Secteurs!$B$5</f>
        <v>Trituration</v>
      </c>
      <c r="D18" s="841">
        <f>'Rend. trituration-TERRES UNIVIA'!C20</f>
        <v>1.8000000000000016E-2</v>
      </c>
      <c r="G18" t="str">
        <f>Etiquettes!$C$3</f>
        <v>Matière première:Produit:Coproduit:Intrant externe:Rejet</v>
      </c>
      <c r="H18" s="8">
        <f>Etiquettes!$J$6</f>
        <v>0</v>
      </c>
      <c r="I18" s="865" t="str">
        <f>Etiquettes!$C$5</f>
        <v>France entière</v>
      </c>
      <c r="J18" t="str">
        <f>Etiquettes!$C$4</f>
        <v>kt</v>
      </c>
      <c r="M18" s="10"/>
      <c r="U18" s="984"/>
    </row>
    <row r="19" spans="1:21">
      <c r="A19" s="2">
        <f t="shared" si="0"/>
        <v>9466</v>
      </c>
      <c r="B19" t="str">
        <f>Secteurs!$B$5</f>
        <v>Trituration</v>
      </c>
      <c r="C19" t="str">
        <f>Produits!$B$15</f>
        <v>Coques (+ eau)</v>
      </c>
      <c r="D19">
        <v>-1</v>
      </c>
      <c r="G19" t="str">
        <f>Etiquettes!$C$3</f>
        <v>Matière première:Produit:Coproduit:Intrant externe:Rejet</v>
      </c>
      <c r="H19" s="8">
        <f>Etiquettes!$J$6</f>
        <v>0</v>
      </c>
      <c r="I19" s="865" t="str">
        <f>Etiquettes!$C$5</f>
        <v>France entière</v>
      </c>
      <c r="J19" t="str">
        <f>Etiquettes!$C$4</f>
        <v>kt</v>
      </c>
      <c r="K19" s="10" t="s">
        <v>878</v>
      </c>
      <c r="M19" s="54" t="s">
        <v>873</v>
      </c>
      <c r="N19" s="54" t="s">
        <v>73</v>
      </c>
      <c r="O19">
        <f>Etiquettes!$I$11</f>
        <v>0</v>
      </c>
      <c r="P19" t="str">
        <f>_xlfn.CONCAT(K19," = ",MROUND(D18*100,0.01)," % (",M19,")")</f>
        <v>Rendement de production de coques (+ eau) = 1,8 % (Rapport méthodo Ademe calcul ACV - Terres Univia)</v>
      </c>
      <c r="Q19">
        <f>Etiquettes!$J$15</f>
        <v>0</v>
      </c>
      <c r="R19" s="911" t="s">
        <v>851</v>
      </c>
      <c r="S19" s="911" t="s">
        <v>337</v>
      </c>
      <c r="U19" s="984"/>
    </row>
    <row r="20" spans="1:21">
      <c r="A20" s="2">
        <f t="shared" si="0"/>
        <v>9467</v>
      </c>
      <c r="B20" t="str">
        <f>Secteurs!$B$5</f>
        <v>Trituration</v>
      </c>
      <c r="C20" t="str">
        <f>Produits!$B$15</f>
        <v>Coques (+ eau)</v>
      </c>
      <c r="D20" s="841">
        <f>'Rend. trituration-TERRES UNIVIA'!D8</f>
        <v>1</v>
      </c>
      <c r="G20" t="str">
        <f>Etiquettes!$C$3</f>
        <v>Matière première:Produit:Coproduit:Intrant externe:Rejet</v>
      </c>
      <c r="H20" s="8">
        <f>Etiquettes!$H$6</f>
        <v>0</v>
      </c>
      <c r="I20" s="865" t="str">
        <f>Etiquettes!$C$5</f>
        <v>France entière</v>
      </c>
      <c r="J20" t="str">
        <f>Etiquettes!$C$4</f>
        <v>kt</v>
      </c>
      <c r="M20" s="10"/>
      <c r="U20" s="983" t="s">
        <v>1832</v>
      </c>
    </row>
    <row r="21" spans="1:21">
      <c r="A21" s="2">
        <f t="shared" si="0"/>
        <v>9467</v>
      </c>
      <c r="B21" t="str">
        <f>Produits!$B$15</f>
        <v>Coques (+ eau)</v>
      </c>
      <c r="C21" t="str">
        <f>Secteurs!$B$24</f>
        <v>FAB</v>
      </c>
      <c r="D21">
        <v>-1</v>
      </c>
      <c r="G21" t="str">
        <f>Etiquettes!$C$3</f>
        <v>Matière première:Produit:Coproduit:Intrant externe:Rejet</v>
      </c>
      <c r="H21" s="8">
        <f>Etiquettes!$H$6</f>
        <v>0</v>
      </c>
      <c r="I21" s="865" t="str">
        <f>Etiquettes!$C$5</f>
        <v>France entière</v>
      </c>
      <c r="J21" t="str">
        <f>Etiquettes!$C$4</f>
        <v>kt</v>
      </c>
      <c r="K21" s="10" t="s">
        <v>881</v>
      </c>
      <c r="M21" s="54" t="s">
        <v>880</v>
      </c>
      <c r="N21" s="54" t="s">
        <v>73</v>
      </c>
      <c r="O21">
        <f>Etiquettes!$J$11</f>
        <v>0</v>
      </c>
      <c r="P21" t="str">
        <f>_xlfn.CONCAT(K21," = ",MROUND(D20*100,0.01)," % (",M21,")")</f>
        <v>Part de la consommation des coques (+ eau) par les FAB = 100 % (Terres Univia)</v>
      </c>
      <c r="Q21">
        <f>Etiquettes!$L$15</f>
        <v>0</v>
      </c>
      <c r="R21" s="911" t="s">
        <v>851</v>
      </c>
      <c r="S21" s="911" t="s">
        <v>337</v>
      </c>
      <c r="U21" s="984"/>
    </row>
    <row r="22" spans="1:21">
      <c r="A22" s="2">
        <f t="shared" si="0"/>
        <v>9468</v>
      </c>
      <c r="B22" t="str">
        <f>Secteurs!$B$5</f>
        <v>Trituration</v>
      </c>
      <c r="C22" t="str">
        <f>Produits!$B$15</f>
        <v>Coques (+ eau)</v>
      </c>
      <c r="D22" s="841">
        <f>'Rend. trituration-TERRES UNIVIA'!D14</f>
        <v>1</v>
      </c>
      <c r="G22" t="str">
        <f>Etiquettes!$C$3</f>
        <v>Matière première:Produit:Coproduit:Intrant externe:Rejet</v>
      </c>
      <c r="H22" s="8">
        <f>Etiquettes!$I$6</f>
        <v>0</v>
      </c>
      <c r="I22" s="865" t="str">
        <f>Etiquettes!$C$5</f>
        <v>France entière</v>
      </c>
      <c r="J22" t="str">
        <f>Etiquettes!$C$4</f>
        <v>kt</v>
      </c>
      <c r="M22" s="10"/>
      <c r="U22" s="984"/>
    </row>
    <row r="23" spans="1:21">
      <c r="A23" s="2">
        <f t="shared" si="0"/>
        <v>9468</v>
      </c>
      <c r="B23" t="str">
        <f>Produits!$B$15</f>
        <v>Coques (+ eau)</v>
      </c>
      <c r="C23" t="str">
        <f>Secteurs!$B$37</f>
        <v>Combustion</v>
      </c>
      <c r="D23">
        <v>-1</v>
      </c>
      <c r="G23" t="str">
        <f>Etiquettes!$C$3</f>
        <v>Matière première:Produit:Coproduit:Intrant externe:Rejet</v>
      </c>
      <c r="H23" s="8">
        <f>Etiquettes!$I$6</f>
        <v>0</v>
      </c>
      <c r="I23" s="865" t="str">
        <f>Etiquettes!$C$5</f>
        <v>France entière</v>
      </c>
      <c r="J23" t="str">
        <f>Etiquettes!$C$4</f>
        <v>kt</v>
      </c>
      <c r="K23" s="10" t="s">
        <v>903</v>
      </c>
      <c r="M23" s="54" t="s">
        <v>880</v>
      </c>
      <c r="N23" s="54" t="s">
        <v>73</v>
      </c>
      <c r="O23">
        <f>Etiquettes!$J$11</f>
        <v>0</v>
      </c>
      <c r="P23" t="str">
        <f>_xlfn.CONCAT(K23," = ",MROUND(D22*100,0.01)," % (",M23,")")</f>
        <v>Part de la consommation des coques (+ eau) pour la combustion = 100 % (Terres Univia)</v>
      </c>
      <c r="Q23">
        <f>Etiquettes!$L$15</f>
        <v>0</v>
      </c>
      <c r="R23" s="911" t="s">
        <v>851</v>
      </c>
      <c r="S23" s="911" t="s">
        <v>337</v>
      </c>
      <c r="U23" s="984"/>
    </row>
    <row r="24" spans="1:21">
      <c r="A24" s="2">
        <f t="shared" si="0"/>
        <v>9469</v>
      </c>
      <c r="B24" t="str">
        <f>Secteurs!$B$5</f>
        <v>Trituration</v>
      </c>
      <c r="C24" t="str">
        <f>Produits!$B$15</f>
        <v>Coques (+ eau)</v>
      </c>
      <c r="D24" s="841">
        <f>'Rend. trituration-TERRES UNIVIA'!D20</f>
        <v>1</v>
      </c>
      <c r="G24" t="str">
        <f>Etiquettes!$C$3</f>
        <v>Matière première:Produit:Coproduit:Intrant externe:Rejet</v>
      </c>
      <c r="H24" s="8">
        <f>Etiquettes!$J$6</f>
        <v>0</v>
      </c>
      <c r="I24" s="865" t="str">
        <f>Etiquettes!$C$5</f>
        <v>France entière</v>
      </c>
      <c r="J24" t="str">
        <f>Etiquettes!$C$4</f>
        <v>kt</v>
      </c>
      <c r="M24" s="10"/>
      <c r="U24" s="984"/>
    </row>
    <row r="25" spans="1:21">
      <c r="A25" s="2">
        <f t="shared" si="0"/>
        <v>9469</v>
      </c>
      <c r="B25" t="str">
        <f>Produits!$B$15</f>
        <v>Coques (+ eau)</v>
      </c>
      <c r="C25" t="str">
        <f>Secteurs!$B$24</f>
        <v>FAB</v>
      </c>
      <c r="D25">
        <v>-1</v>
      </c>
      <c r="G25" t="str">
        <f>Etiquettes!$C$3</f>
        <v>Matière première:Produit:Coproduit:Intrant externe:Rejet</v>
      </c>
      <c r="H25" s="8">
        <f>Etiquettes!$J$6</f>
        <v>0</v>
      </c>
      <c r="I25" s="865" t="str">
        <f>Etiquettes!$C$5</f>
        <v>France entière</v>
      </c>
      <c r="J25" t="str">
        <f>Etiquettes!$C$4</f>
        <v>kt</v>
      </c>
      <c r="K25" s="10" t="s">
        <v>881</v>
      </c>
      <c r="M25" s="54" t="s">
        <v>880</v>
      </c>
      <c r="N25" s="54" t="s">
        <v>73</v>
      </c>
      <c r="O25">
        <f>Etiquettes!$J$11</f>
        <v>0</v>
      </c>
      <c r="P25" t="str">
        <f>_xlfn.CONCAT(K25," = ",MROUND(D24*100,0.01)," % (",M25,")")</f>
        <v>Part de la consommation des coques (+ eau) par les FAB = 100 % (Terres Univia)</v>
      </c>
      <c r="Q25">
        <f>Etiquettes!$L$15</f>
        <v>0</v>
      </c>
      <c r="R25" s="911" t="s">
        <v>851</v>
      </c>
      <c r="S25" s="911" t="s">
        <v>337</v>
      </c>
      <c r="U25" s="984"/>
    </row>
  </sheetData>
  <mergeCells count="2">
    <mergeCell ref="U20:U25"/>
    <mergeCell ref="U2:U19"/>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1"/>
  </sheetPr>
  <dimension ref="A1:Q13"/>
  <sheetViews>
    <sheetView workbookViewId="0">
      <pane xSplit="2" ySplit="1" topLeftCell="C2" activePane="bottomRight" state="frozen"/>
      <selection activeCell="P28" sqref="P28"/>
      <selection pane="topRight" activeCell="P28" sqref="P28"/>
      <selection pane="bottomLeft" activeCell="P28" sqref="P28"/>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8" customWidth="1"/>
    <col min="14" max="14" width="9.5546875" bestFit="1" customWidth="1"/>
  </cols>
  <sheetData>
    <row r="1" spans="1:17" ht="15" customHeight="1" thickBot="1">
      <c r="A1" s="4" t="s">
        <v>325</v>
      </c>
      <c r="B1" s="5" t="s">
        <v>326</v>
      </c>
      <c r="C1" s="5" t="s">
        <v>327</v>
      </c>
      <c r="D1" s="5" t="s">
        <v>328</v>
      </c>
      <c r="E1" t="str">
        <f t="array" ref="E1:Q13">_xlfn._xlws.FILTER('Contraintes        '!G1:S200,ISTEXT('Contraintes        '!O1:O200))</f>
        <v>Type de matière</v>
      </c>
      <c r="F1" t="str">
        <v>Campagne</v>
      </c>
      <c r="G1" t="str">
        <v>Territoire</v>
      </c>
      <c r="H1" t="str">
        <v>Unité</v>
      </c>
      <c r="I1" t="str">
        <v>Type de donnée collectée</v>
      </c>
      <c r="J1" t="str">
        <v>Source</v>
      </c>
      <c r="K1" t="str">
        <v>Source</v>
      </c>
      <c r="L1" t="str">
        <v>Traduction</v>
      </c>
      <c r="M1" t="str">
        <v>Hypothèse</v>
      </c>
      <c r="N1" t="str">
        <v>Volume collecté, hors volume d'échange</v>
      </c>
      <c r="O1" t="str">
        <v>Incohérence données collectées</v>
      </c>
      <c r="P1" t="str">
        <v>Fiabilité des données</v>
      </c>
      <c r="Q1" t="str">
        <v>Méthode</v>
      </c>
    </row>
    <row r="2" spans="1:17">
      <c r="A2" t="e" vm="1">
        <f t="array" ref="A2:B13">_xlfn._xlws.FILTER('Contraintes        '!B2:C200,ISTEXT('Contraintes        '!O2:O200))</f>
        <v>#VALUE!</v>
      </c>
      <c r="B2" t="e" vm="1">
        <v>#VALUE!</v>
      </c>
      <c r="E2" t="str">
        <v>Type de matière</v>
      </c>
      <c r="F2" t="str">
        <v>Campagne</v>
      </c>
      <c r="G2" t="str">
        <v>Territoire</v>
      </c>
      <c r="H2" t="str">
        <v>Unité</v>
      </c>
      <c r="I2" t="str">
        <v>Type de donnée collectée</v>
      </c>
      <c r="J2" t="str">
        <v>Source</v>
      </c>
      <c r="K2" t="str">
        <v>Source</v>
      </c>
      <c r="L2" t="str">
        <v>Traduction</v>
      </c>
      <c r="M2" t="str">
        <v>Hypothèse</v>
      </c>
      <c r="N2" t="str">
        <v>Volume collecté, hors volume d'échange</v>
      </c>
      <c r="O2" t="str">
        <v>Incohérence données collectées</v>
      </c>
      <c r="P2" t="str">
        <v>Fiabilité des données</v>
      </c>
      <c r="Q2" t="str">
        <v>Méthode</v>
      </c>
    </row>
    <row r="3" spans="1:17">
      <c r="A3" t="e" vm="1">
        <v>#VALUE!</v>
      </c>
      <c r="B3" t="e" vm="1">
        <v>#VALUE!</v>
      </c>
      <c r="E3" t="str">
        <v>Type de matière</v>
      </c>
      <c r="F3" t="str">
        <v>Campagne</v>
      </c>
      <c r="G3" t="str">
        <v>Territoire</v>
      </c>
      <c r="H3" t="str">
        <v>Unité</v>
      </c>
      <c r="I3" t="str">
        <v>Type de donnée collectée</v>
      </c>
      <c r="J3" t="str">
        <v>Source</v>
      </c>
      <c r="K3" t="str">
        <v>Source</v>
      </c>
      <c r="L3" t="str">
        <v>Traduction</v>
      </c>
      <c r="M3" t="str">
        <v>Hypothèse</v>
      </c>
      <c r="N3" t="str">
        <v>Volume collecté, hors volume d'échange</v>
      </c>
      <c r="O3" t="str">
        <v>Incohérence données collectées</v>
      </c>
      <c r="P3" t="str">
        <v>Fiabilité des données</v>
      </c>
      <c r="Q3" t="str">
        <v>Méthode</v>
      </c>
    </row>
    <row r="4" spans="1:17">
      <c r="A4" t="e" vm="1">
        <v>#VALUE!</v>
      </c>
      <c r="B4" t="e" vm="1">
        <v>#VALUE!</v>
      </c>
      <c r="E4" t="str">
        <v>Type de matière</v>
      </c>
      <c r="F4" t="str">
        <v>Campagne</v>
      </c>
      <c r="G4" t="str">
        <v>Territoire</v>
      </c>
      <c r="H4" t="str">
        <v>Unité</v>
      </c>
      <c r="I4" t="str">
        <v>Type de donnée collectée</v>
      </c>
      <c r="J4" t="str">
        <v>Source</v>
      </c>
      <c r="K4" t="str">
        <v>Source</v>
      </c>
      <c r="L4" t="str">
        <v>Traduction</v>
      </c>
      <c r="M4" t="str">
        <v>Hypothèse</v>
      </c>
      <c r="N4" t="str">
        <v>Volume collecté, hors volume d'échange</v>
      </c>
      <c r="O4" t="str">
        <v>Incohérence données collectées</v>
      </c>
      <c r="P4" t="str">
        <v>Fiabilité des données</v>
      </c>
      <c r="Q4" t="str">
        <v>Méthode</v>
      </c>
    </row>
    <row r="5" spans="1:17">
      <c r="A5" t="e" vm="1">
        <v>#VALUE!</v>
      </c>
      <c r="B5" t="e" vm="1">
        <v>#VALUE!</v>
      </c>
      <c r="E5" t="str">
        <v>Type de matière</v>
      </c>
      <c r="F5" t="str">
        <v>Campagne</v>
      </c>
      <c r="G5" t="str">
        <v>Territoire</v>
      </c>
      <c r="H5" t="str">
        <v>Unité</v>
      </c>
      <c r="I5" t="str">
        <v>Type de donnée collectée</v>
      </c>
      <c r="J5" t="str">
        <v>Source</v>
      </c>
      <c r="K5" t="str">
        <v>Source</v>
      </c>
      <c r="L5" t="str">
        <v>Traduction</v>
      </c>
      <c r="M5" t="str">
        <v>Hypothèse</v>
      </c>
      <c r="N5" t="str">
        <v>Volume collecté, hors volume d'échange</v>
      </c>
      <c r="O5" t="str">
        <v>Incohérence données collectées</v>
      </c>
      <c r="P5" t="str">
        <v>Fiabilité des données</v>
      </c>
      <c r="Q5" t="str">
        <v>Méthode</v>
      </c>
    </row>
    <row r="6" spans="1:17">
      <c r="A6" t="e" vm="1">
        <v>#VALUE!</v>
      </c>
      <c r="B6" t="e" vm="1">
        <v>#VALUE!</v>
      </c>
      <c r="E6" t="str">
        <v>Type de matière</v>
      </c>
      <c r="F6" t="str">
        <v>Campagne</v>
      </c>
      <c r="G6" t="str">
        <v>Territoire</v>
      </c>
      <c r="H6" t="str">
        <v>Unité</v>
      </c>
      <c r="I6" t="str">
        <v>Type de donnée collectée</v>
      </c>
      <c r="J6" t="str">
        <v>Source</v>
      </c>
      <c r="K6" t="str">
        <v>Source</v>
      </c>
      <c r="L6" t="str">
        <v>Traduction</v>
      </c>
      <c r="M6" t="str">
        <v>Hypothèse</v>
      </c>
      <c r="N6" t="str">
        <v>Volume collecté, hors volume d'échange</v>
      </c>
      <c r="O6" t="str">
        <v>Incohérence données collectées</v>
      </c>
      <c r="P6" t="str">
        <v>Fiabilité des données</v>
      </c>
      <c r="Q6" t="str">
        <v>Méthode</v>
      </c>
    </row>
    <row r="7" spans="1:17">
      <c r="A7" t="e" vm="1">
        <v>#VALUE!</v>
      </c>
      <c r="B7" t="e" vm="1">
        <v>#VALUE!</v>
      </c>
      <c r="E7" t="str">
        <v>Type de matière</v>
      </c>
      <c r="F7" t="str">
        <v>Campagne</v>
      </c>
      <c r="G7" t="str">
        <v>Territoire</v>
      </c>
      <c r="H7" t="str">
        <v>Unité</v>
      </c>
      <c r="I7" t="str">
        <v>Type de donnée collectée</v>
      </c>
      <c r="J7" t="str">
        <v>Source</v>
      </c>
      <c r="K7" t="str">
        <v>Source</v>
      </c>
      <c r="L7" t="str">
        <v>Traduction</v>
      </c>
      <c r="M7" t="str">
        <v>Hypothèse</v>
      </c>
      <c r="N7" t="str">
        <v>Volume collecté, hors volume d'échange</v>
      </c>
      <c r="O7" t="str">
        <v>Incohérence données collectées</v>
      </c>
      <c r="P7" t="str">
        <v>Fiabilité des données</v>
      </c>
      <c r="Q7" t="str">
        <v>Méthode</v>
      </c>
    </row>
    <row r="8" spans="1:17">
      <c r="A8" t="e" vm="1">
        <v>#VALUE!</v>
      </c>
      <c r="B8" t="e" vm="1">
        <v>#VALUE!</v>
      </c>
      <c r="E8" t="str">
        <v>Type de matière</v>
      </c>
      <c r="F8" t="str">
        <v>Campagne</v>
      </c>
      <c r="G8" t="str">
        <v>Territoire</v>
      </c>
      <c r="H8" t="str">
        <v>Unité</v>
      </c>
      <c r="I8" t="str">
        <v>Type de donnée collectée</v>
      </c>
      <c r="J8" t="str">
        <v>Source</v>
      </c>
      <c r="K8" t="str">
        <v>Source</v>
      </c>
      <c r="L8" t="str">
        <v>Traduction</v>
      </c>
      <c r="M8" t="str">
        <v>Hypothèse</v>
      </c>
      <c r="N8" t="str">
        <v>Volume collecté, hors volume d'échange</v>
      </c>
      <c r="O8" t="str">
        <v>Incohérence données collectées</v>
      </c>
      <c r="P8" t="str">
        <v>Fiabilité des données</v>
      </c>
      <c r="Q8" t="str">
        <v>Méthode</v>
      </c>
    </row>
    <row r="9" spans="1:17">
      <c r="A9" t="e" vm="1">
        <v>#VALUE!</v>
      </c>
      <c r="B9" t="e" vm="1">
        <v>#VALUE!</v>
      </c>
      <c r="E9" t="str">
        <v>Type de matière</v>
      </c>
      <c r="F9" t="str">
        <v>Campagne</v>
      </c>
      <c r="G9" t="str">
        <v>Territoire</v>
      </c>
      <c r="H9" t="str">
        <v>Unité</v>
      </c>
      <c r="I9" t="str">
        <v>Type de donnée collectée</v>
      </c>
      <c r="J9" t="str">
        <v>Source</v>
      </c>
      <c r="K9" t="str">
        <v>Source</v>
      </c>
      <c r="L9" t="str">
        <v>Traduction</v>
      </c>
      <c r="M9" t="str">
        <v>Hypothèse</v>
      </c>
      <c r="N9" t="str">
        <v>Volume collecté, hors volume d'échange</v>
      </c>
      <c r="O9" t="str">
        <v>Incohérence données collectées</v>
      </c>
      <c r="P9" t="str">
        <v>Fiabilité des données</v>
      </c>
      <c r="Q9" t="str">
        <v>Méthode</v>
      </c>
    </row>
    <row r="10" spans="1:17">
      <c r="A10" t="e" vm="1">
        <v>#VALUE!</v>
      </c>
      <c r="B10" t="e" vm="1">
        <v>#VALUE!</v>
      </c>
      <c r="E10" t="str">
        <v>Type de matière</v>
      </c>
      <c r="F10" t="str">
        <v>Campagne</v>
      </c>
      <c r="G10" t="str">
        <v>Territoire</v>
      </c>
      <c r="H10" t="str">
        <v>Unité</v>
      </c>
      <c r="I10" t="str">
        <v>Type de donnée collectée</v>
      </c>
      <c r="J10" t="str">
        <v>Source</v>
      </c>
      <c r="K10" t="str">
        <v>Source</v>
      </c>
      <c r="L10" t="str">
        <v>Traduction</v>
      </c>
      <c r="M10" t="str">
        <v>Hypothèse</v>
      </c>
      <c r="N10" t="str">
        <v>Volume collecté, hors volume d'échange</v>
      </c>
      <c r="O10" t="str">
        <v>Incohérence données collectées</v>
      </c>
      <c r="P10" t="str">
        <v>Fiabilité des données</v>
      </c>
      <c r="Q10" t="str">
        <v>Méthode</v>
      </c>
    </row>
    <row r="11" spans="1:17">
      <c r="A11" t="e" vm="1">
        <v>#VALUE!</v>
      </c>
      <c r="B11" t="e" vm="1">
        <v>#VALUE!</v>
      </c>
      <c r="E11" t="str">
        <v>Type de matière</v>
      </c>
      <c r="F11" t="str">
        <v>Campagne</v>
      </c>
      <c r="G11" t="str">
        <v>Territoire</v>
      </c>
      <c r="H11" t="str">
        <v>Unité</v>
      </c>
      <c r="I11" t="str">
        <v>Type de donnée collectée</v>
      </c>
      <c r="J11" t="str">
        <v>Source</v>
      </c>
      <c r="K11" t="str">
        <v>Source</v>
      </c>
      <c r="L11" t="str">
        <v>Traduction</v>
      </c>
      <c r="M11" t="str">
        <v>Hypothèse</v>
      </c>
      <c r="N11" t="str">
        <v>Volume collecté, hors volume d'échange</v>
      </c>
      <c r="O11" t="str">
        <v>Incohérence données collectées</v>
      </c>
      <c r="P11" t="str">
        <v>Fiabilité des données</v>
      </c>
      <c r="Q11" t="str">
        <v>Méthode</v>
      </c>
    </row>
    <row r="12" spans="1:17">
      <c r="A12" t="e" vm="1">
        <v>#VALUE!</v>
      </c>
      <c r="B12" t="e" vm="1">
        <v>#VALUE!</v>
      </c>
      <c r="E12" t="str">
        <v>Type de matière</v>
      </c>
      <c r="F12" t="str">
        <v>Campagne</v>
      </c>
      <c r="G12" t="str">
        <v>Territoire</v>
      </c>
      <c r="H12" t="str">
        <v>Unité</v>
      </c>
      <c r="I12" t="str">
        <v>Type de donnée collectée</v>
      </c>
      <c r="J12" t="str">
        <v>Source</v>
      </c>
      <c r="K12" t="str">
        <v>Source</v>
      </c>
      <c r="L12" t="str">
        <v>Traduction</v>
      </c>
      <c r="M12" t="str">
        <v>Hypothèse</v>
      </c>
      <c r="N12" t="str">
        <v>Volume collecté, hors volume d'échange</v>
      </c>
      <c r="O12" t="str">
        <v>Incohérence données collectées</v>
      </c>
      <c r="P12" t="str">
        <v>Fiabilité des données</v>
      </c>
      <c r="Q12" t="str">
        <v>Méthode</v>
      </c>
    </row>
    <row r="13" spans="1:17">
      <c r="A13" t="e" vm="1">
        <v>#VALUE!</v>
      </c>
      <c r="B13" t="e" vm="1">
        <v>#VALUE!</v>
      </c>
      <c r="E13" t="str">
        <v>Type de matière</v>
      </c>
      <c r="F13" t="str">
        <v>Campagne</v>
      </c>
      <c r="G13" t="str">
        <v>Territoire</v>
      </c>
      <c r="H13" t="str">
        <v>Unité</v>
      </c>
      <c r="I13" t="str">
        <v>Type de donnée collectée</v>
      </c>
      <c r="J13" t="str">
        <v>Source</v>
      </c>
      <c r="K13" t="str">
        <v>Source</v>
      </c>
      <c r="L13" t="str">
        <v>Traduction</v>
      </c>
      <c r="M13" t="str">
        <v>Hypothèse</v>
      </c>
      <c r="N13" t="str">
        <v>Volume collecté, hors volume d'échange</v>
      </c>
      <c r="O13" t="str">
        <v>Incohérence données collectées</v>
      </c>
      <c r="P13" t="str">
        <v>Fiabilité des données</v>
      </c>
      <c r="Q13" t="str">
        <v>Méthode</v>
      </c>
    </row>
  </sheetData>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000"/>
  </sheetPr>
  <dimension ref="A1:E20"/>
  <sheetViews>
    <sheetView workbookViewId="0">
      <selection activeCell="D28" sqref="D28:F28"/>
    </sheetView>
  </sheetViews>
  <sheetFormatPr baseColWidth="10" defaultRowHeight="14.4"/>
  <sheetData>
    <row r="1" spans="1:5">
      <c r="A1" t="s">
        <v>1833</v>
      </c>
    </row>
    <row r="2" spans="1:5" ht="15" customHeight="1">
      <c r="A2" s="1038" t="s">
        <v>1834</v>
      </c>
      <c r="B2" s="984"/>
      <c r="C2" s="984"/>
      <c r="D2" s="984"/>
    </row>
    <row r="4" spans="1:5">
      <c r="A4" s="887" t="s">
        <v>330</v>
      </c>
    </row>
    <row r="5" spans="1:5">
      <c r="B5" t="s">
        <v>257</v>
      </c>
      <c r="C5" s="864">
        <v>0.42399999999999999</v>
      </c>
    </row>
    <row r="6" spans="1:5">
      <c r="B6" t="s">
        <v>1559</v>
      </c>
      <c r="C6" s="864">
        <v>0.55800000000000005</v>
      </c>
    </row>
    <row r="7" spans="1:5">
      <c r="B7" t="s">
        <v>1749</v>
      </c>
      <c r="C7">
        <f>SUM(C5:C6)</f>
        <v>0.98199999999999998</v>
      </c>
    </row>
    <row r="8" spans="1:5">
      <c r="B8" t="s">
        <v>1835</v>
      </c>
      <c r="C8" s="864">
        <f>1-C7</f>
        <v>1.8000000000000016E-2</v>
      </c>
      <c r="D8" s="864">
        <v>1</v>
      </c>
      <c r="E8" t="s">
        <v>299</v>
      </c>
    </row>
    <row r="10" spans="1:5">
      <c r="A10" s="887" t="s">
        <v>375</v>
      </c>
    </row>
    <row r="11" spans="1:5">
      <c r="B11" t="s">
        <v>257</v>
      </c>
      <c r="C11" s="864">
        <v>0.443</v>
      </c>
    </row>
    <row r="12" spans="1:5">
      <c r="B12" t="s">
        <v>1559</v>
      </c>
      <c r="C12" s="864">
        <v>0.54</v>
      </c>
    </row>
    <row r="13" spans="1:5">
      <c r="B13" t="s">
        <v>1749</v>
      </c>
      <c r="C13">
        <f>SUM(C11:C12)</f>
        <v>0.9830000000000001</v>
      </c>
    </row>
    <row r="14" spans="1:5">
      <c r="B14" t="s">
        <v>1836</v>
      </c>
      <c r="C14" s="864">
        <f>1-C13</f>
        <v>1.6999999999999904E-2</v>
      </c>
      <c r="D14" s="864">
        <v>1</v>
      </c>
      <c r="E14" t="s">
        <v>312</v>
      </c>
    </row>
    <row r="16" spans="1:5">
      <c r="A16" s="887" t="s">
        <v>392</v>
      </c>
    </row>
    <row r="17" spans="2:5">
      <c r="B17" t="s">
        <v>257</v>
      </c>
      <c r="C17" s="864">
        <v>0.188</v>
      </c>
    </row>
    <row r="18" spans="2:5">
      <c r="B18" t="s">
        <v>1559</v>
      </c>
      <c r="C18" s="864">
        <v>0.79400000000000004</v>
      </c>
    </row>
    <row r="19" spans="2:5">
      <c r="B19" t="s">
        <v>1749</v>
      </c>
      <c r="C19">
        <f>SUM(C17:C18)</f>
        <v>0.98199999999999998</v>
      </c>
    </row>
    <row r="20" spans="2:5">
      <c r="B20" t="s">
        <v>1835</v>
      </c>
      <c r="C20" s="864">
        <f>1-C19</f>
        <v>1.8000000000000016E-2</v>
      </c>
      <c r="D20" s="864">
        <v>1</v>
      </c>
      <c r="E20" t="s">
        <v>299</v>
      </c>
    </row>
  </sheetData>
  <mergeCells count="1">
    <mergeCell ref="A2:D2"/>
  </mergeCells>
  <pageMargins left="0.7" right="0.7" top="0.75" bottom="0.75" header="0.3" footer="0.3"/>
  <pageSetup paperSize="9" orientation="portrai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92D050"/>
  </sheetPr>
  <dimension ref="A1:U15"/>
  <sheetViews>
    <sheetView workbookViewId="0">
      <pane xSplit="3" ySplit="1" topLeftCell="F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2.33203125" style="2" bestFit="1" customWidth="1"/>
    <col min="2" max="2" width="31.77734375" customWidth="1"/>
    <col min="3" max="3" width="34.88671875" bestFit="1" customWidth="1"/>
    <col min="4" max="4" width="10.44140625" bestFit="1" customWidth="1"/>
    <col min="5" max="6" width="19.109375" bestFit="1" customWidth="1"/>
    <col min="7" max="7" width="12.109375" style="2" customWidth="1"/>
    <col min="8" max="8" width="10.33203125" style="2" customWidth="1"/>
    <col min="9" max="9" width="12.109375" style="2" bestFit="1" customWidth="1"/>
    <col min="10" max="10" width="12.109375" style="2" customWidth="1"/>
    <col min="11" max="11" width="18.88671875" style="2" bestFit="1" customWidth="1"/>
    <col min="12" max="12" width="18.88671875" style="2" customWidth="1"/>
    <col min="13" max="15" width="20" customWidth="1"/>
    <col min="16" max="16" width="18.6640625" customWidth="1"/>
    <col min="17" max="19" width="21" customWidth="1"/>
    <col min="20" max="20" width="11.6640625" bestFit="1" customWidth="1"/>
    <col min="21" max="21" width="13.109375" customWidth="1"/>
  </cols>
  <sheetData>
    <row r="1" spans="1:21" ht="63.6" customHeight="1" thickBot="1">
      <c r="A1" s="4" t="s">
        <v>844</v>
      </c>
      <c r="B1" s="5" t="s">
        <v>325</v>
      </c>
      <c r="C1" s="5" t="s">
        <v>326</v>
      </c>
      <c r="D1" s="5" t="s">
        <v>845</v>
      </c>
      <c r="E1" s="5" t="s">
        <v>1024</v>
      </c>
      <c r="F1" s="5" t="s">
        <v>1025</v>
      </c>
      <c r="G1" s="6" t="str">
        <f>Etiquettes!$A$3</f>
        <v>Type de matière</v>
      </c>
      <c r="H1" s="6" t="str">
        <f>Etiquettes!$A$6</f>
        <v>Campagne</v>
      </c>
      <c r="I1" s="6" t="str">
        <f>Etiquettes!$A$5</f>
        <v>Territoire</v>
      </c>
      <c r="J1" s="6" t="str">
        <f>Etiquettes!$A$4</f>
        <v>Unité</v>
      </c>
      <c r="K1" s="6" t="str">
        <f>Etiquettes!$A$12</f>
        <v>Type de donnée collectée</v>
      </c>
      <c r="L1" s="6" t="str">
        <f>Etiquettes!$A$10</f>
        <v>Source</v>
      </c>
      <c r="M1" s="6" t="s">
        <v>218</v>
      </c>
      <c r="N1" s="6" t="str">
        <f>Etiquettes!$A$13</f>
        <v>Traduction</v>
      </c>
      <c r="O1" s="6" t="str">
        <f>Etiquettes!$A$11</f>
        <v>Hypothèse</v>
      </c>
      <c r="P1" s="6" t="str">
        <f>Etiquettes!$A$8</f>
        <v>Volume collecté, hors volume d'échange</v>
      </c>
      <c r="Q1" s="6" t="str">
        <f>Etiquettes!$A$15</f>
        <v>Incohérence données collectées</v>
      </c>
      <c r="R1" s="6" t="str">
        <f>Etiquettes!$A$16</f>
        <v>Fiabilité des données</v>
      </c>
      <c r="S1" s="6" t="str">
        <f>Etiquettes!$A$17</f>
        <v>Méthode</v>
      </c>
      <c r="T1" s="5" t="s">
        <v>730</v>
      </c>
      <c r="U1" s="7" t="s">
        <v>731</v>
      </c>
    </row>
    <row r="2" spans="1:21" ht="14.4" customHeight="1">
      <c r="A2" s="2">
        <f>'Contraintes        '!A24+1</f>
        <v>9470</v>
      </c>
      <c r="B2" t="str">
        <f>Produits!$B$13</f>
        <v>Huile</v>
      </c>
      <c r="C2" t="str">
        <f>Secteurs!$B$12</f>
        <v>Débouchés</v>
      </c>
      <c r="D2" s="841">
        <f>'Usages huiles - TERRES UNIVIA'!E6</f>
        <v>0.64878892733564009</v>
      </c>
      <c r="E2" s="841"/>
      <c r="G2" t="str">
        <f>Etiquettes!$C$3</f>
        <v>Matière première:Produit:Coproduit:Intrant externe:Rejet</v>
      </c>
      <c r="H2" s="8">
        <f>Etiquettes!$I$6</f>
        <v>0</v>
      </c>
      <c r="I2" s="865" t="str">
        <f>Etiquettes!$C$5</f>
        <v>France entière</v>
      </c>
      <c r="J2" t="str">
        <f>Etiquettes!$C$4</f>
        <v>kt</v>
      </c>
      <c r="P2" s="2"/>
      <c r="U2" s="985" t="s">
        <v>1837</v>
      </c>
    </row>
    <row r="3" spans="1:21">
      <c r="A3" s="2">
        <f>'Contraintes        '!A25+1</f>
        <v>9470</v>
      </c>
      <c r="B3" t="str">
        <f>Produits!$B$13</f>
        <v>Huile</v>
      </c>
      <c r="C3" t="str">
        <f>Secteurs!$B$16</f>
        <v>Ménages</v>
      </c>
      <c r="D3">
        <v>-1</v>
      </c>
      <c r="G3" t="str">
        <f>Etiquettes!$C$3</f>
        <v>Matière première:Produit:Coproduit:Intrant externe:Rejet</v>
      </c>
      <c r="H3" s="8">
        <f>Etiquettes!$I$6</f>
        <v>0</v>
      </c>
      <c r="I3" s="865" t="str">
        <f>Etiquettes!$C$5</f>
        <v>France entière</v>
      </c>
      <c r="J3" t="str">
        <f>Etiquettes!$C$4</f>
        <v>kt</v>
      </c>
      <c r="K3" s="10" t="s">
        <v>905</v>
      </c>
      <c r="L3" s="10" t="s">
        <v>884</v>
      </c>
      <c r="M3" s="54" t="s">
        <v>880</v>
      </c>
      <c r="N3" s="54" t="s">
        <v>74</v>
      </c>
      <c r="O3">
        <f>Etiquettes!$J$11</f>
        <v>0</v>
      </c>
      <c r="P3" t="str">
        <f>_xlfn.CONCAT(K3," = ",MROUND(D2*100,0.01)," % (",M3,")")</f>
        <v>Part de consommation d'huile par les ménages = 64,88 % (Terres Univia)</v>
      </c>
      <c r="Q3">
        <f>Etiquettes!$K$15</f>
        <v>0</v>
      </c>
      <c r="R3" s="911" t="s">
        <v>851</v>
      </c>
      <c r="S3" s="911" t="s">
        <v>337</v>
      </c>
      <c r="U3" s="984"/>
    </row>
    <row r="4" spans="1:21">
      <c r="A4" s="2">
        <f t="shared" ref="A4:A15" si="0">A2+1</f>
        <v>9471</v>
      </c>
      <c r="B4" t="str">
        <f>Produits!$B$13</f>
        <v>Huile</v>
      </c>
      <c r="C4" t="str">
        <f>Secteurs!$B$12</f>
        <v>Débouchés</v>
      </c>
      <c r="D4" s="841">
        <f>'Usages huiles - TERRES UNIVIA'!E7</f>
        <v>0.2179930795847751</v>
      </c>
      <c r="E4" s="841"/>
      <c r="G4" t="str">
        <f>Etiquettes!$C$3</f>
        <v>Matière première:Produit:Coproduit:Intrant externe:Rejet</v>
      </c>
      <c r="H4" s="8">
        <f>Etiquettes!$I$6</f>
        <v>0</v>
      </c>
      <c r="I4" s="865" t="str">
        <f>Etiquettes!$C$5</f>
        <v>France entière</v>
      </c>
      <c r="J4" t="str">
        <f>Etiquettes!$C$4</f>
        <v>kt</v>
      </c>
      <c r="M4" s="10"/>
      <c r="P4" s="2"/>
      <c r="U4" s="984"/>
    </row>
    <row r="5" spans="1:21">
      <c r="A5" s="2">
        <f t="shared" si="0"/>
        <v>9471</v>
      </c>
      <c r="B5" t="str">
        <f>Produits!$B$13</f>
        <v>Huile</v>
      </c>
      <c r="C5" t="str">
        <f>Secteurs!$B$21</f>
        <v>Autres IAA</v>
      </c>
      <c r="D5">
        <v>-1</v>
      </c>
      <c r="G5" t="str">
        <f>Etiquettes!$C$3</f>
        <v>Matière première:Produit:Coproduit:Intrant externe:Rejet</v>
      </c>
      <c r="H5" s="8">
        <f>Etiquettes!$I$6</f>
        <v>0</v>
      </c>
      <c r="I5" s="865" t="str">
        <f>Etiquettes!$C$5</f>
        <v>France entière</v>
      </c>
      <c r="J5" t="str">
        <f>Etiquettes!$C$4</f>
        <v>kt</v>
      </c>
      <c r="K5" s="10" t="s">
        <v>908</v>
      </c>
      <c r="L5" s="10" t="s">
        <v>884</v>
      </c>
      <c r="M5" s="54" t="s">
        <v>880</v>
      </c>
      <c r="N5" s="54" t="s">
        <v>74</v>
      </c>
      <c r="O5">
        <f>Etiquettes!$J$11</f>
        <v>0</v>
      </c>
      <c r="P5" t="str">
        <f>_xlfn.CONCAT(K5," = ",MROUND(D4*100,0.01)," % (",M5,")")</f>
        <v>Part de consommation d'huile par les autres IAA = 21,8 % (Terres Univia)</v>
      </c>
      <c r="Q5">
        <f>Etiquettes!$K$15</f>
        <v>0</v>
      </c>
      <c r="R5" s="911" t="s">
        <v>851</v>
      </c>
      <c r="S5" s="911" t="s">
        <v>337</v>
      </c>
      <c r="U5" s="984"/>
    </row>
    <row r="6" spans="1:21">
      <c r="A6" s="2">
        <f t="shared" si="0"/>
        <v>9472</v>
      </c>
      <c r="B6" t="str">
        <f>Produits!$B$13</f>
        <v>Huile</v>
      </c>
      <c r="C6" t="str">
        <f>Secteurs!$B$12</f>
        <v>Débouchés</v>
      </c>
      <c r="D6" s="841">
        <f>'Usages huiles - TERRES UNIVIA'!E8</f>
        <v>7.9584775086505188E-2</v>
      </c>
      <c r="E6" s="841"/>
      <c r="G6" t="str">
        <f>Etiquettes!$C$3</f>
        <v>Matière première:Produit:Coproduit:Intrant externe:Rejet</v>
      </c>
      <c r="H6" s="8">
        <f>Etiquettes!$I$6</f>
        <v>0</v>
      </c>
      <c r="I6" s="865" t="str">
        <f>Etiquettes!$C$5</f>
        <v>France entière</v>
      </c>
      <c r="J6" t="str">
        <f>Etiquettes!$C$4</f>
        <v>kt</v>
      </c>
      <c r="M6" s="10"/>
      <c r="P6" s="2"/>
      <c r="U6" s="984"/>
    </row>
    <row r="7" spans="1:21">
      <c r="A7" s="2">
        <f t="shared" si="0"/>
        <v>9472</v>
      </c>
      <c r="B7" t="str">
        <f>Produits!$B$13</f>
        <v>Huile</v>
      </c>
      <c r="C7" t="str">
        <f>Secteurs!$B$41</f>
        <v>Autres industries</v>
      </c>
      <c r="D7">
        <v>-1</v>
      </c>
      <c r="G7" t="str">
        <f>Etiquettes!$C$3</f>
        <v>Matière première:Produit:Coproduit:Intrant externe:Rejet</v>
      </c>
      <c r="H7" s="8">
        <f>Etiquettes!$I$6</f>
        <v>0</v>
      </c>
      <c r="I7" s="865" t="str">
        <f>Etiquettes!$C$5</f>
        <v>France entière</v>
      </c>
      <c r="J7" t="str">
        <f>Etiquettes!$C$4</f>
        <v>kt</v>
      </c>
      <c r="K7" s="10" t="s">
        <v>910</v>
      </c>
      <c r="L7" s="10" t="s">
        <v>884</v>
      </c>
      <c r="M7" s="54" t="s">
        <v>880</v>
      </c>
      <c r="N7" s="54" t="s">
        <v>74</v>
      </c>
      <c r="O7">
        <f>Etiquettes!$J$11</f>
        <v>0</v>
      </c>
      <c r="P7" t="str">
        <f>_xlfn.CONCAT(K7," = ",MROUND(D6*100,0.01)," % (",M7,")")</f>
        <v>Part de consommation d'huile par les autres industries = 7,96 % (Terres Univia)</v>
      </c>
      <c r="Q7">
        <f>Etiquettes!$K$15</f>
        <v>0</v>
      </c>
      <c r="R7" s="911" t="s">
        <v>851</v>
      </c>
      <c r="S7" s="911" t="s">
        <v>337</v>
      </c>
      <c r="U7" s="984"/>
    </row>
    <row r="8" spans="1:21">
      <c r="A8" s="2">
        <f t="shared" si="0"/>
        <v>9473</v>
      </c>
      <c r="B8" t="str">
        <f>Produits!$B$13</f>
        <v>Huile</v>
      </c>
      <c r="C8" t="str">
        <f>Secteurs!$B$12</f>
        <v>Débouchés</v>
      </c>
      <c r="D8" s="841">
        <f>'Usages huiles - TERRES UNIVIA'!E9</f>
        <v>5.3633217993079588E-2</v>
      </c>
      <c r="E8" s="841"/>
      <c r="G8" t="str">
        <f>Etiquettes!$C$3</f>
        <v>Matière première:Produit:Coproduit:Intrant externe:Rejet</v>
      </c>
      <c r="H8" s="8">
        <f>Etiquettes!$I$6</f>
        <v>0</v>
      </c>
      <c r="I8" s="865" t="str">
        <f>Etiquettes!$C$5</f>
        <v>France entière</v>
      </c>
      <c r="J8" t="str">
        <f>Etiquettes!$C$4</f>
        <v>kt</v>
      </c>
      <c r="M8" s="10"/>
      <c r="P8" s="2"/>
      <c r="U8" s="984"/>
    </row>
    <row r="9" spans="1:21">
      <c r="A9" s="2">
        <f t="shared" si="0"/>
        <v>9473</v>
      </c>
      <c r="B9" t="str">
        <f>Produits!$B$13</f>
        <v>Huile</v>
      </c>
      <c r="C9" t="str">
        <f>Secteurs!$B$35</f>
        <v>Biocarburants</v>
      </c>
      <c r="D9">
        <v>-1</v>
      </c>
      <c r="G9" t="str">
        <f>Etiquettes!$C$3</f>
        <v>Matière première:Produit:Coproduit:Intrant externe:Rejet</v>
      </c>
      <c r="H9" s="8">
        <f>Etiquettes!$I$6</f>
        <v>0</v>
      </c>
      <c r="I9" s="865" t="str">
        <f>Etiquettes!$C$5</f>
        <v>France entière</v>
      </c>
      <c r="J9" t="str">
        <f>Etiquettes!$C$4</f>
        <v>kt</v>
      </c>
      <c r="K9" s="10" t="s">
        <v>888</v>
      </c>
      <c r="L9" s="10" t="s">
        <v>884</v>
      </c>
      <c r="M9" s="54" t="s">
        <v>887</v>
      </c>
      <c r="N9" s="54" t="s">
        <v>74</v>
      </c>
      <c r="O9">
        <f>Etiquettes!$J$11</f>
        <v>0</v>
      </c>
      <c r="P9" t="str">
        <f>_xlfn.CONCAT(K9," = ",MROUND(D8*100,0.01)," % (",M9,")")</f>
        <v>Part de consommation d'huile en biocarburants = 5,36 % (Veille concurrentielle biocarburants - FranceAgriMer)</v>
      </c>
      <c r="Q9">
        <f>Etiquettes!$K$15</f>
        <v>0</v>
      </c>
      <c r="R9" s="911" t="s">
        <v>851</v>
      </c>
      <c r="S9" s="911" t="s">
        <v>337</v>
      </c>
      <c r="U9" s="984"/>
    </row>
    <row r="10" spans="1:21">
      <c r="A10" s="2">
        <f t="shared" si="0"/>
        <v>9474</v>
      </c>
      <c r="B10" t="str">
        <f>Produits!$B$13</f>
        <v>Huile</v>
      </c>
      <c r="C10" t="str">
        <f>Secteurs!$B$12</f>
        <v>Débouchés</v>
      </c>
      <c r="D10" s="841">
        <f>'Usages huiles - TERRES UNIVIA'!E15</f>
        <v>0.36797536566589684</v>
      </c>
      <c r="E10" s="841"/>
      <c r="G10" t="str">
        <f>Etiquettes!$C$3</f>
        <v>Matière première:Produit:Coproduit:Intrant externe:Rejet</v>
      </c>
      <c r="H10" s="8">
        <f>Etiquettes!$H$6</f>
        <v>0</v>
      </c>
      <c r="I10" s="865" t="str">
        <f>Etiquettes!$C$5</f>
        <v>France entière</v>
      </c>
      <c r="J10" t="str">
        <f>Etiquettes!$C$4</f>
        <v>kt</v>
      </c>
      <c r="M10" s="10"/>
      <c r="U10" s="984"/>
    </row>
    <row r="11" spans="1:21">
      <c r="A11" s="2">
        <f t="shared" si="0"/>
        <v>9474</v>
      </c>
      <c r="B11" t="str">
        <f>Produits!$B$13</f>
        <v>Huile</v>
      </c>
      <c r="C11" t="str">
        <f>Secteurs!$B$14</f>
        <v>Alimentation humaine</v>
      </c>
      <c r="D11">
        <v>-1</v>
      </c>
      <c r="G11" t="str">
        <f>Etiquettes!$C$3</f>
        <v>Matière première:Produit:Coproduit:Intrant externe:Rejet</v>
      </c>
      <c r="H11" s="8">
        <f>Etiquettes!$H$6</f>
        <v>0</v>
      </c>
      <c r="I11" s="865" t="str">
        <f>Etiquettes!$C$5</f>
        <v>France entière</v>
      </c>
      <c r="J11" t="str">
        <f>Etiquettes!$C$4</f>
        <v>kt</v>
      </c>
      <c r="K11" s="10" t="s">
        <v>885</v>
      </c>
      <c r="L11" s="10" t="s">
        <v>884</v>
      </c>
      <c r="M11" s="54" t="s">
        <v>880</v>
      </c>
      <c r="N11" s="54" t="s">
        <v>74</v>
      </c>
      <c r="O11">
        <f>Etiquettes!$J$11</f>
        <v>0</v>
      </c>
      <c r="P11" t="str">
        <f>_xlfn.CONCAT(K11," = ",MROUND(D10*100,0.01)," % (",M11,")")</f>
        <v>Part de consommation d'huile en alimentation humaine = 36,8 % (Terres Univia)</v>
      </c>
      <c r="Q11">
        <f>Etiquettes!$K$15</f>
        <v>0</v>
      </c>
      <c r="R11" s="911" t="s">
        <v>851</v>
      </c>
      <c r="S11" s="911" t="s">
        <v>337</v>
      </c>
      <c r="U11" s="984"/>
    </row>
    <row r="12" spans="1:21">
      <c r="A12" s="2">
        <f t="shared" si="0"/>
        <v>9475</v>
      </c>
      <c r="B12" t="str">
        <f>Produits!$B$13</f>
        <v>Huile</v>
      </c>
      <c r="C12" t="str">
        <f>Secteurs!$B$12</f>
        <v>Débouchés</v>
      </c>
      <c r="D12" s="841">
        <f>'Usages huiles - TERRES UNIVIA'!E16</f>
        <v>0.61123941493456502</v>
      </c>
      <c r="E12" s="841"/>
      <c r="G12" t="str">
        <f>Etiquettes!$C$3</f>
        <v>Matière première:Produit:Coproduit:Intrant externe:Rejet</v>
      </c>
      <c r="H12" s="8">
        <f>Etiquettes!$H$6</f>
        <v>0</v>
      </c>
      <c r="I12" s="865" t="str">
        <f>Etiquettes!$C$5</f>
        <v>France entière</v>
      </c>
      <c r="J12" t="str">
        <f>Etiquettes!$C$4</f>
        <v>kt</v>
      </c>
      <c r="M12" s="10"/>
      <c r="U12" s="984"/>
    </row>
    <row r="13" spans="1:21">
      <c r="A13" s="2">
        <f t="shared" si="0"/>
        <v>9475</v>
      </c>
      <c r="B13" t="str">
        <f>Produits!$B$13</f>
        <v>Huile</v>
      </c>
      <c r="C13" t="str">
        <f>Secteurs!$B$35</f>
        <v>Biocarburants</v>
      </c>
      <c r="D13">
        <v>-1</v>
      </c>
      <c r="G13" t="str">
        <f>Etiquettes!$C$3</f>
        <v>Matière première:Produit:Coproduit:Intrant externe:Rejet</v>
      </c>
      <c r="H13" s="8">
        <f>Etiquettes!$H$6</f>
        <v>0</v>
      </c>
      <c r="I13" s="865" t="str">
        <f>Etiquettes!$C$5</f>
        <v>France entière</v>
      </c>
      <c r="J13" t="str">
        <f>Etiquettes!$C$4</f>
        <v>kt</v>
      </c>
      <c r="K13" s="10" t="s">
        <v>888</v>
      </c>
      <c r="L13" s="10" t="s">
        <v>884</v>
      </c>
      <c r="M13" s="54" t="s">
        <v>887</v>
      </c>
      <c r="N13" s="54" t="s">
        <v>74</v>
      </c>
      <c r="O13">
        <f>Etiquettes!$J$11</f>
        <v>0</v>
      </c>
      <c r="P13" t="str">
        <f>_xlfn.CONCAT(K13," = ",MROUND(D12*100,0.01)," % (",M13,")")</f>
        <v>Part de consommation d'huile en biocarburants = 61,12 % (Veille concurrentielle biocarburants - FranceAgriMer)</v>
      </c>
      <c r="Q13">
        <f>Etiquettes!$K$15</f>
        <v>0</v>
      </c>
      <c r="R13" s="911" t="s">
        <v>851</v>
      </c>
      <c r="S13" s="911" t="s">
        <v>337</v>
      </c>
      <c r="U13" s="984"/>
    </row>
    <row r="14" spans="1:21">
      <c r="A14" s="2">
        <f t="shared" si="0"/>
        <v>9476</v>
      </c>
      <c r="B14" t="str">
        <f>Produits!$B$13</f>
        <v>Huile</v>
      </c>
      <c r="C14" t="str">
        <f>Secteurs!$B$12</f>
        <v>Débouchés</v>
      </c>
      <c r="D14" s="841">
        <f>'Usages huiles - TERRES UNIVIA'!E17</f>
        <v>2.0785219399538105E-2</v>
      </c>
      <c r="E14" s="841"/>
      <c r="G14" t="str">
        <f>Etiquettes!$C$3</f>
        <v>Matière première:Produit:Coproduit:Intrant externe:Rejet</v>
      </c>
      <c r="H14" s="8">
        <f>Etiquettes!$H$6</f>
        <v>0</v>
      </c>
      <c r="I14" s="865" t="str">
        <f>Etiquettes!$C$5</f>
        <v>France entière</v>
      </c>
      <c r="J14" t="str">
        <f>Etiquettes!$C$4</f>
        <v>kt</v>
      </c>
      <c r="M14" s="10"/>
      <c r="U14" s="984"/>
    </row>
    <row r="15" spans="1:21">
      <c r="A15" s="2">
        <f t="shared" si="0"/>
        <v>9476</v>
      </c>
      <c r="B15" t="str">
        <f>Produits!$B$13</f>
        <v>Huile</v>
      </c>
      <c r="C15" t="str">
        <f>Secteurs!$B$41</f>
        <v>Autres industries</v>
      </c>
      <c r="D15">
        <v>-1</v>
      </c>
      <c r="G15" t="str">
        <f>Etiquettes!$C$3</f>
        <v>Matière première:Produit:Coproduit:Intrant externe:Rejet</v>
      </c>
      <c r="H15" s="8">
        <f>Etiquettes!$H$6</f>
        <v>0</v>
      </c>
      <c r="I15" s="865" t="str">
        <f>Etiquettes!$C$5</f>
        <v>France entière</v>
      </c>
      <c r="J15" t="str">
        <f>Etiquettes!$C$4</f>
        <v>kt</v>
      </c>
      <c r="K15" s="10" t="s">
        <v>891</v>
      </c>
      <c r="L15" s="10" t="s">
        <v>884</v>
      </c>
      <c r="M15" s="54" t="s">
        <v>880</v>
      </c>
      <c r="N15" s="54" t="s">
        <v>74</v>
      </c>
      <c r="O15">
        <f>Etiquettes!$J$11</f>
        <v>0</v>
      </c>
      <c r="P15" t="str">
        <f>_xlfn.CONCAT(K15," = ",MROUND(D14*100,0.01)," % (",M15,")")</f>
        <v>Part de consommation d'huile pour des usages non-alimentaires = 2,08 % (Terres Univia)</v>
      </c>
      <c r="Q15">
        <f>Etiquettes!$K$15</f>
        <v>0</v>
      </c>
      <c r="R15" s="911" t="s">
        <v>851</v>
      </c>
      <c r="S15" s="911" t="s">
        <v>337</v>
      </c>
      <c r="U15" s="984"/>
    </row>
  </sheetData>
  <mergeCells count="1">
    <mergeCell ref="U2:U15"/>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theme="1"/>
  </sheetPr>
  <dimension ref="A1:Q8"/>
  <sheetViews>
    <sheetView workbookViewId="0">
      <pane xSplit="2" ySplit="1" topLeftCell="C2" activePane="bottomRight" state="frozen"/>
      <selection activeCell="O21" sqref="O21"/>
      <selection pane="topRight" activeCell="O21" sqref="O21"/>
      <selection pane="bottomLeft" activeCell="O21" sqref="O21"/>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8" customWidth="1"/>
    <col min="14" max="14" width="9.5546875" bestFit="1" customWidth="1"/>
  </cols>
  <sheetData>
    <row r="1" spans="1:17" ht="15" customHeight="1" thickBot="1">
      <c r="A1" s="4" t="s">
        <v>325</v>
      </c>
      <c r="B1" s="5" t="s">
        <v>326</v>
      </c>
      <c r="C1" s="5" t="s">
        <v>327</v>
      </c>
      <c r="D1" s="5" t="s">
        <v>328</v>
      </c>
      <c r="E1" t="str">
        <f t="array" ref="E1:Q8">_xlfn._xlws.FILTER('Contraintes         '!G1:S190,ISTEXT('Contraintes         '!O1:O190))</f>
        <v>Type de matière</v>
      </c>
      <c r="F1" t="str">
        <v>Campagne</v>
      </c>
      <c r="G1" t="str">
        <v>Territoire</v>
      </c>
      <c r="H1" t="str">
        <v>Unité</v>
      </c>
      <c r="I1" t="str">
        <v>Type de donnée collectée</v>
      </c>
      <c r="J1" t="str">
        <v>Source</v>
      </c>
      <c r="K1" t="str">
        <v>Source</v>
      </c>
      <c r="L1" t="str">
        <v>Traduction</v>
      </c>
      <c r="M1" t="str">
        <v>Hypothèse</v>
      </c>
      <c r="N1" t="str">
        <v>Volume collecté, hors volume d'échange</v>
      </c>
      <c r="O1" t="str">
        <v>Incohérence données collectées</v>
      </c>
      <c r="P1" t="str">
        <v>Fiabilité des données</v>
      </c>
      <c r="Q1" t="str">
        <v>Méthode</v>
      </c>
    </row>
    <row r="2" spans="1:17">
      <c r="A2" t="e" vm="1">
        <f t="array" ref="A2:B8">_xlfn._xlws.FILTER('Contraintes         '!B2:C190,ISTEXT('Contraintes         '!O2:O190))</f>
        <v>#VALUE!</v>
      </c>
      <c r="B2" t="e" vm="1">
        <v>#VALUE!</v>
      </c>
      <c r="E2" t="str">
        <v>Type de matière</v>
      </c>
      <c r="F2" t="str">
        <v>Campagne</v>
      </c>
      <c r="G2" t="str">
        <v>Territoire</v>
      </c>
      <c r="H2" t="str">
        <v>Unité</v>
      </c>
      <c r="I2" t="str">
        <v>Type de donnée collectée</v>
      </c>
      <c r="J2" t="str">
        <v>Source</v>
      </c>
      <c r="K2" t="str">
        <v>Source</v>
      </c>
      <c r="L2" t="str">
        <v>Traduction</v>
      </c>
      <c r="M2" t="str">
        <v>Hypothèse</v>
      </c>
      <c r="N2" t="str">
        <v>Volume collecté, hors volume d'échange</v>
      </c>
      <c r="O2" t="str">
        <v>Incohérence données collectées</v>
      </c>
      <c r="P2" t="str">
        <v>Fiabilité des données</v>
      </c>
      <c r="Q2" t="str">
        <v>Méthode</v>
      </c>
    </row>
    <row r="3" spans="1:17">
      <c r="A3" t="e" vm="1">
        <v>#VALUE!</v>
      </c>
      <c r="B3" t="e" vm="1">
        <v>#VALUE!</v>
      </c>
      <c r="E3" t="str">
        <v>Type de matière</v>
      </c>
      <c r="F3" t="str">
        <v>Campagne</v>
      </c>
      <c r="G3" t="str">
        <v>Territoire</v>
      </c>
      <c r="H3" t="str">
        <v>Unité</v>
      </c>
      <c r="I3" t="str">
        <v>Type de donnée collectée</v>
      </c>
      <c r="J3" t="str">
        <v>Source</v>
      </c>
      <c r="K3" t="str">
        <v>Source</v>
      </c>
      <c r="L3" t="str">
        <v>Traduction</v>
      </c>
      <c r="M3" t="str">
        <v>Hypothèse</v>
      </c>
      <c r="N3" t="str">
        <v>Volume collecté, hors volume d'échange</v>
      </c>
      <c r="O3" t="str">
        <v>Incohérence données collectées</v>
      </c>
      <c r="P3" t="str">
        <v>Fiabilité des données</v>
      </c>
      <c r="Q3" t="str">
        <v>Méthode</v>
      </c>
    </row>
    <row r="4" spans="1:17">
      <c r="A4" t="e" vm="1">
        <v>#VALUE!</v>
      </c>
      <c r="B4" t="e" vm="1">
        <v>#VALUE!</v>
      </c>
      <c r="E4" t="str">
        <v>Type de matière</v>
      </c>
      <c r="F4" t="str">
        <v>Campagne</v>
      </c>
      <c r="G4" t="str">
        <v>Territoire</v>
      </c>
      <c r="H4" t="str">
        <v>Unité</v>
      </c>
      <c r="I4" t="str">
        <v>Type de donnée collectée</v>
      </c>
      <c r="J4" t="str">
        <v>Source</v>
      </c>
      <c r="K4" t="str">
        <v>Source</v>
      </c>
      <c r="L4" t="str">
        <v>Traduction</v>
      </c>
      <c r="M4" t="str">
        <v>Hypothèse</v>
      </c>
      <c r="N4" t="str">
        <v>Volume collecté, hors volume d'échange</v>
      </c>
      <c r="O4" t="str">
        <v>Incohérence données collectées</v>
      </c>
      <c r="P4" t="str">
        <v>Fiabilité des données</v>
      </c>
      <c r="Q4" t="str">
        <v>Méthode</v>
      </c>
    </row>
    <row r="5" spans="1:17">
      <c r="A5" t="e" vm="1">
        <v>#VALUE!</v>
      </c>
      <c r="B5" t="e" vm="1">
        <v>#VALUE!</v>
      </c>
      <c r="E5" t="str">
        <v>Type de matière</v>
      </c>
      <c r="F5" t="str">
        <v>Campagne</v>
      </c>
      <c r="G5" t="str">
        <v>Territoire</v>
      </c>
      <c r="H5" t="str">
        <v>Unité</v>
      </c>
      <c r="I5" t="str">
        <v>Type de donnée collectée</v>
      </c>
      <c r="J5" t="str">
        <v>Source</v>
      </c>
      <c r="K5" t="str">
        <v>Source</v>
      </c>
      <c r="L5" t="str">
        <v>Traduction</v>
      </c>
      <c r="M5" t="str">
        <v>Hypothèse</v>
      </c>
      <c r="N5" t="str">
        <v>Volume collecté, hors volume d'échange</v>
      </c>
      <c r="O5" t="str">
        <v>Incohérence données collectées</v>
      </c>
      <c r="P5" t="str">
        <v>Fiabilité des données</v>
      </c>
      <c r="Q5" t="str">
        <v>Méthode</v>
      </c>
    </row>
    <row r="6" spans="1:17">
      <c r="A6" t="e" vm="1">
        <v>#VALUE!</v>
      </c>
      <c r="B6" t="e" vm="1">
        <v>#VALUE!</v>
      </c>
      <c r="E6" t="str">
        <v>Type de matière</v>
      </c>
      <c r="F6" t="str">
        <v>Campagne</v>
      </c>
      <c r="G6" t="str">
        <v>Territoire</v>
      </c>
      <c r="H6" t="str">
        <v>Unité</v>
      </c>
      <c r="I6" t="str">
        <v>Type de donnée collectée</v>
      </c>
      <c r="J6" t="str">
        <v>Source</v>
      </c>
      <c r="K6" t="str">
        <v>Source</v>
      </c>
      <c r="L6" t="str">
        <v>Traduction</v>
      </c>
      <c r="M6" t="str">
        <v>Hypothèse</v>
      </c>
      <c r="N6" t="str">
        <v>Volume collecté, hors volume d'échange</v>
      </c>
      <c r="O6" t="str">
        <v>Incohérence données collectées</v>
      </c>
      <c r="P6" t="str">
        <v>Fiabilité des données</v>
      </c>
      <c r="Q6" t="str">
        <v>Méthode</v>
      </c>
    </row>
    <row r="7" spans="1:17">
      <c r="A7" t="e" vm="1">
        <v>#VALUE!</v>
      </c>
      <c r="B7" t="e" vm="1">
        <v>#VALUE!</v>
      </c>
      <c r="E7" t="str">
        <v>Type de matière</v>
      </c>
      <c r="F7" t="str">
        <v>Campagne</v>
      </c>
      <c r="G7" t="str">
        <v>Territoire</v>
      </c>
      <c r="H7" t="str">
        <v>Unité</v>
      </c>
      <c r="I7" t="str">
        <v>Type de donnée collectée</v>
      </c>
      <c r="J7" t="str">
        <v>Source</v>
      </c>
      <c r="K7" t="str">
        <v>Source</v>
      </c>
      <c r="L7" t="str">
        <v>Traduction</v>
      </c>
      <c r="M7" t="str">
        <v>Hypothèse</v>
      </c>
      <c r="N7" t="str">
        <v>Volume collecté, hors volume d'échange</v>
      </c>
      <c r="O7" t="str">
        <v>Incohérence données collectées</v>
      </c>
      <c r="P7" t="str">
        <v>Fiabilité des données</v>
      </c>
      <c r="Q7" t="str">
        <v>Méthode</v>
      </c>
    </row>
    <row r="8" spans="1:17">
      <c r="A8" t="e" vm="1">
        <v>#VALUE!</v>
      </c>
      <c r="B8" t="e" vm="1">
        <v>#VALUE!</v>
      </c>
      <c r="E8" t="str">
        <v>Type de matière</v>
      </c>
      <c r="F8" t="str">
        <v>Campagne</v>
      </c>
      <c r="G8" t="str">
        <v>Territoire</v>
      </c>
      <c r="H8" t="str">
        <v>Unité</v>
      </c>
      <c r="I8" t="str">
        <v>Type de donnée collectée</v>
      </c>
      <c r="J8" t="str">
        <v>Source</v>
      </c>
      <c r="K8" t="str">
        <v>Source</v>
      </c>
      <c r="L8" t="str">
        <v>Traduction</v>
      </c>
      <c r="M8" t="str">
        <v>Hypothèse</v>
      </c>
      <c r="N8" t="str">
        <v>Volume collecté, hors volume d'échange</v>
      </c>
      <c r="O8" t="str">
        <v>Incohérence données collectées</v>
      </c>
      <c r="P8" t="str">
        <v>Fiabilité des données</v>
      </c>
      <c r="Q8" t="str">
        <v>Méthode</v>
      </c>
    </row>
  </sheetData>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000"/>
  </sheetPr>
  <dimension ref="A1:K27"/>
  <sheetViews>
    <sheetView workbookViewId="0">
      <selection activeCell="D28" sqref="D28:F28"/>
    </sheetView>
  </sheetViews>
  <sheetFormatPr baseColWidth="10" defaultRowHeight="14.4"/>
  <cols>
    <col min="1" max="1" width="40.88671875" customWidth="1"/>
  </cols>
  <sheetData>
    <row r="1" spans="1:11">
      <c r="A1" s="847" t="s">
        <v>1838</v>
      </c>
    </row>
    <row r="3" spans="1:11">
      <c r="A3" s="891" t="s">
        <v>1839</v>
      </c>
      <c r="D3" t="s">
        <v>1840</v>
      </c>
      <c r="E3" t="s">
        <v>1841</v>
      </c>
    </row>
    <row r="5" spans="1:11">
      <c r="A5" s="52" t="s">
        <v>1842</v>
      </c>
      <c r="B5" s="893">
        <v>434</v>
      </c>
      <c r="C5" s="894">
        <v>0.49827784156142357</v>
      </c>
    </row>
    <row r="6" spans="1:11">
      <c r="A6" s="52" t="s">
        <v>1843</v>
      </c>
      <c r="B6" s="893">
        <v>284.05</v>
      </c>
      <c r="C6" s="895">
        <v>0.32611940298507458</v>
      </c>
      <c r="D6" s="896">
        <f>B6/SUM($B$6:$B$9)</f>
        <v>0.65</v>
      </c>
      <c r="E6" s="849">
        <f>K25/$K$21</f>
        <v>0.64878892733564009</v>
      </c>
    </row>
    <row r="7" spans="1:11">
      <c r="A7" s="52" t="s">
        <v>1844</v>
      </c>
      <c r="B7" s="893">
        <v>109.25</v>
      </c>
      <c r="C7" s="894">
        <v>0.12543053960964409</v>
      </c>
      <c r="D7" s="896">
        <f>B7/SUM($B$6:$B$9)</f>
        <v>0.25</v>
      </c>
      <c r="E7" s="849">
        <f>K27/$K$21</f>
        <v>0.2179930795847751</v>
      </c>
    </row>
    <row r="8" spans="1:11">
      <c r="A8" s="52" t="s">
        <v>1845</v>
      </c>
      <c r="B8" s="893">
        <v>34.96</v>
      </c>
      <c r="C8" s="894">
        <v>4.0137772675086107E-2</v>
      </c>
      <c r="D8" s="896">
        <f>B8/SUM($B$6:$B$9)</f>
        <v>0.08</v>
      </c>
      <c r="E8" s="849">
        <f>K24/$K$21</f>
        <v>7.9584775086505188E-2</v>
      </c>
    </row>
    <row r="9" spans="1:11">
      <c r="A9" s="52" t="s">
        <v>1846</v>
      </c>
      <c r="B9" s="893">
        <v>8.74</v>
      </c>
      <c r="C9" s="894">
        <v>1.003444316877153E-2</v>
      </c>
      <c r="D9" s="896">
        <f>B9/SUM($B$6:$B$9)</f>
        <v>0.02</v>
      </c>
      <c r="E9" s="849">
        <f>K23/$K$21</f>
        <v>5.3633217993079588E-2</v>
      </c>
    </row>
    <row r="10" spans="1:11">
      <c r="A10" s="52"/>
      <c r="B10" s="892"/>
      <c r="C10" s="52"/>
      <c r="E10" s="841"/>
    </row>
    <row r="11" spans="1:11">
      <c r="E11" s="841"/>
    </row>
    <row r="13" spans="1:11">
      <c r="A13" s="891" t="s">
        <v>1847</v>
      </c>
    </row>
    <row r="15" spans="1:11">
      <c r="A15" s="52" t="s">
        <v>1848</v>
      </c>
      <c r="B15" s="893">
        <v>1031.4000000000001</v>
      </c>
      <c r="C15" s="894">
        <v>0.54</v>
      </c>
      <c r="D15" s="896">
        <f>B15/SUM($B$15:$B$17)</f>
        <v>0.56842105263157894</v>
      </c>
      <c r="E15" s="849">
        <f>I26/$I$21</f>
        <v>0.36797536566589684</v>
      </c>
    </row>
    <row r="16" spans="1:11">
      <c r="A16" s="52" t="s">
        <v>1849</v>
      </c>
      <c r="B16" s="893">
        <v>744.9</v>
      </c>
      <c r="C16" s="894">
        <v>0.39</v>
      </c>
      <c r="D16" s="896">
        <f>B16/SUM($B$15:$B$17)</f>
        <v>0.41052631578947363</v>
      </c>
      <c r="E16" s="849">
        <f>I23/$I$21</f>
        <v>0.61123941493456502</v>
      </c>
      <c r="H16" s="983" t="s">
        <v>330</v>
      </c>
      <c r="I16" s="984"/>
      <c r="J16" s="983" t="s">
        <v>375</v>
      </c>
      <c r="K16" s="984"/>
    </row>
    <row r="17" spans="1:11">
      <c r="A17" s="52" t="s">
        <v>1850</v>
      </c>
      <c r="B17" s="892">
        <v>38.200000000000003</v>
      </c>
      <c r="C17" s="894">
        <v>0.02</v>
      </c>
      <c r="D17" s="896">
        <f>B17/SUM($B$15:$B$17)</f>
        <v>2.1052631578947368E-2</v>
      </c>
      <c r="E17" s="849">
        <f>I24/$I$21</f>
        <v>2.0785219399538105E-2</v>
      </c>
      <c r="H17" t="s">
        <v>1851</v>
      </c>
      <c r="I17">
        <v>144</v>
      </c>
      <c r="J17" t="s">
        <v>1851</v>
      </c>
      <c r="K17">
        <v>408</v>
      </c>
    </row>
    <row r="18" spans="1:11">
      <c r="A18" s="52" t="s">
        <v>1852</v>
      </c>
      <c r="B18" s="892">
        <v>95.5</v>
      </c>
      <c r="C18" s="894">
        <v>0.05</v>
      </c>
      <c r="D18" s="841"/>
      <c r="H18" t="s">
        <v>1853</v>
      </c>
      <c r="I18">
        <v>1780</v>
      </c>
      <c r="J18" t="s">
        <v>1853</v>
      </c>
      <c r="K18">
        <v>661</v>
      </c>
    </row>
    <row r="19" spans="1:11">
      <c r="B19" s="811">
        <v>1910</v>
      </c>
      <c r="H19" t="s">
        <v>1854</v>
      </c>
      <c r="I19">
        <v>625</v>
      </c>
      <c r="J19" t="s">
        <v>1854</v>
      </c>
      <c r="K19">
        <v>491</v>
      </c>
    </row>
    <row r="21" spans="1:11">
      <c r="H21" t="s">
        <v>1855</v>
      </c>
      <c r="I21">
        <f>I17+I18-I19</f>
        <v>1299</v>
      </c>
      <c r="J21" t="s">
        <v>1855</v>
      </c>
      <c r="K21">
        <f>K17+K18-K19</f>
        <v>578</v>
      </c>
    </row>
    <row r="22" spans="1:11">
      <c r="A22" s="891" t="s">
        <v>1856</v>
      </c>
    </row>
    <row r="23" spans="1:11">
      <c r="H23" t="s">
        <v>1857</v>
      </c>
      <c r="I23">
        <v>794</v>
      </c>
      <c r="J23" t="s">
        <v>1857</v>
      </c>
      <c r="K23">
        <v>31</v>
      </c>
    </row>
    <row r="24" spans="1:11">
      <c r="A24" t="s">
        <v>1858</v>
      </c>
      <c r="H24" t="s">
        <v>1859</v>
      </c>
      <c r="I24">
        <v>27</v>
      </c>
      <c r="J24" t="s">
        <v>1859</v>
      </c>
      <c r="K24">
        <v>46</v>
      </c>
    </row>
    <row r="25" spans="1:11">
      <c r="J25" t="s">
        <v>1860</v>
      </c>
      <c r="K25">
        <v>375</v>
      </c>
    </row>
    <row r="26" spans="1:11">
      <c r="H26" t="s">
        <v>1861</v>
      </c>
      <c r="I26">
        <f>I21-I23-I24</f>
        <v>478</v>
      </c>
    </row>
    <row r="27" spans="1:11">
      <c r="J27" t="s">
        <v>1862</v>
      </c>
      <c r="K27">
        <f>K21-K23-K24-K25</f>
        <v>126</v>
      </c>
    </row>
  </sheetData>
  <mergeCells count="2">
    <mergeCell ref="H16:I16"/>
    <mergeCell ref="J16:K16"/>
  </mergeCells>
  <pageMargins left="0.7" right="0.7" top="0.75" bottom="0.75" header="0.3" footer="0.3"/>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8064A2"/>
  </sheetPr>
  <dimension ref="A1:R854"/>
  <sheetViews>
    <sheetView workbookViewId="0"/>
  </sheetViews>
  <sheetFormatPr baseColWidth="10" defaultColWidth="8.88671875" defaultRowHeight="14.4"/>
  <cols>
    <col min="1" max="1" width="43" customWidth="1"/>
    <col min="2" max="2" width="19" customWidth="1"/>
    <col min="3" max="3" width="13" customWidth="1"/>
    <col min="4" max="4" width="18" customWidth="1"/>
    <col min="5" max="5" width="16" customWidth="1"/>
    <col min="6" max="6" width="24" customWidth="1"/>
    <col min="7" max="7" width="46" customWidth="1"/>
    <col min="8" max="8" width="59" customWidth="1"/>
    <col min="9" max="9" width="14" customWidth="1"/>
    <col min="10" max="10" width="17" customWidth="1"/>
    <col min="11" max="11" width="32" customWidth="1"/>
    <col min="12" max="12" width="18" customWidth="1"/>
    <col min="13" max="13" width="28" customWidth="1"/>
    <col min="14" max="14" width="29" customWidth="1"/>
    <col min="15" max="15" width="15" customWidth="1"/>
    <col min="16" max="16" width="29" customWidth="1"/>
    <col min="17" max="17" width="14" customWidth="1"/>
    <col min="18" max="18" width="19" customWidth="1"/>
  </cols>
  <sheetData>
    <row r="1" spans="1:18" ht="15" customHeight="1">
      <c r="A1" s="970" t="s">
        <v>325</v>
      </c>
      <c r="B1" s="970" t="s">
        <v>326</v>
      </c>
      <c r="C1" s="970" t="s">
        <v>202</v>
      </c>
      <c r="D1" s="970" t="s">
        <v>204</v>
      </c>
      <c r="E1" s="970" t="s">
        <v>206</v>
      </c>
      <c r="F1" s="970" t="s">
        <v>7</v>
      </c>
      <c r="G1" s="970" t="s">
        <v>213</v>
      </c>
      <c r="H1" s="970" t="s">
        <v>216</v>
      </c>
      <c r="I1" s="970" t="s">
        <v>218</v>
      </c>
      <c r="J1" s="970" t="s">
        <v>220</v>
      </c>
      <c r="K1" s="970" t="s">
        <v>222</v>
      </c>
      <c r="L1" s="970" t="s">
        <v>225</v>
      </c>
      <c r="M1" s="970" t="s">
        <v>227</v>
      </c>
      <c r="N1" s="970" t="s">
        <v>232</v>
      </c>
      <c r="O1" s="970" t="s">
        <v>236</v>
      </c>
      <c r="P1" s="970" t="s">
        <v>103</v>
      </c>
      <c r="Q1" s="970" t="s">
        <v>327</v>
      </c>
      <c r="R1" s="970" t="s">
        <v>328</v>
      </c>
    </row>
    <row r="2" spans="1:18" ht="15" customHeight="1">
      <c r="A2" s="962" t="s">
        <v>244</v>
      </c>
      <c r="B2" t="s">
        <v>279</v>
      </c>
      <c r="C2" t="s">
        <v>13</v>
      </c>
      <c r="D2" t="s">
        <v>11</v>
      </c>
      <c r="E2" t="s">
        <v>329</v>
      </c>
      <c r="F2" t="s">
        <v>330</v>
      </c>
      <c r="G2" t="s">
        <v>331</v>
      </c>
      <c r="I2" t="s">
        <v>332</v>
      </c>
      <c r="K2" t="s">
        <v>333</v>
      </c>
      <c r="L2" t="s">
        <v>334</v>
      </c>
      <c r="M2" t="s">
        <v>50</v>
      </c>
      <c r="N2" t="s">
        <v>335</v>
      </c>
      <c r="O2" t="s">
        <v>336</v>
      </c>
      <c r="P2" t="s">
        <v>337</v>
      </c>
      <c r="Q2">
        <v>5205.96</v>
      </c>
      <c r="R2">
        <v>0.1</v>
      </c>
    </row>
    <row r="3" spans="1:18" ht="15" customHeight="1">
      <c r="A3" s="962" t="s">
        <v>247</v>
      </c>
      <c r="B3" t="s">
        <v>290</v>
      </c>
      <c r="C3" t="s">
        <v>13</v>
      </c>
      <c r="D3" t="s">
        <v>11</v>
      </c>
      <c r="E3" t="s">
        <v>329</v>
      </c>
      <c r="F3" t="s">
        <v>330</v>
      </c>
      <c r="J3" t="s">
        <v>338</v>
      </c>
      <c r="L3" t="s">
        <v>339</v>
      </c>
      <c r="Q3">
        <v>0</v>
      </c>
      <c r="R3">
        <v>0</v>
      </c>
    </row>
    <row r="4" spans="1:18" ht="15" customHeight="1">
      <c r="A4" s="962" t="s">
        <v>247</v>
      </c>
      <c r="B4" t="s">
        <v>324</v>
      </c>
      <c r="C4" t="s">
        <v>13</v>
      </c>
      <c r="D4" t="s">
        <v>11</v>
      </c>
      <c r="E4" t="s">
        <v>329</v>
      </c>
      <c r="F4" t="s">
        <v>330</v>
      </c>
      <c r="Q4">
        <v>0</v>
      </c>
      <c r="R4">
        <v>0</v>
      </c>
    </row>
    <row r="5" spans="1:18" ht="15" customHeight="1">
      <c r="A5" s="962" t="s">
        <v>249</v>
      </c>
      <c r="B5" t="s">
        <v>278</v>
      </c>
      <c r="C5" t="s">
        <v>13</v>
      </c>
      <c r="D5" t="s">
        <v>11</v>
      </c>
      <c r="E5" t="s">
        <v>329</v>
      </c>
      <c r="F5" t="s">
        <v>330</v>
      </c>
      <c r="J5" t="s">
        <v>340</v>
      </c>
      <c r="L5" t="s">
        <v>249</v>
      </c>
      <c r="Q5">
        <v>0</v>
      </c>
      <c r="R5">
        <v>0</v>
      </c>
    </row>
    <row r="6" spans="1:18" ht="15" customHeight="1">
      <c r="A6" s="962" t="s">
        <v>250</v>
      </c>
      <c r="B6" t="s">
        <v>279</v>
      </c>
      <c r="C6" t="s">
        <v>13</v>
      </c>
      <c r="D6" t="s">
        <v>11</v>
      </c>
      <c r="E6" t="s">
        <v>329</v>
      </c>
      <c r="F6" t="s">
        <v>330</v>
      </c>
      <c r="G6" t="s">
        <v>341</v>
      </c>
      <c r="I6" t="s">
        <v>332</v>
      </c>
      <c r="K6" t="s">
        <v>333</v>
      </c>
      <c r="L6" t="s">
        <v>250</v>
      </c>
      <c r="M6" t="s">
        <v>50</v>
      </c>
      <c r="N6" t="s">
        <v>335</v>
      </c>
      <c r="O6" t="s">
        <v>336</v>
      </c>
      <c r="P6" t="s">
        <v>337</v>
      </c>
      <c r="Q6">
        <v>61.49</v>
      </c>
      <c r="R6">
        <v>0.1</v>
      </c>
    </row>
    <row r="7" spans="1:18" ht="15" customHeight="1">
      <c r="A7" s="962" t="s">
        <v>254</v>
      </c>
      <c r="B7" t="s">
        <v>283</v>
      </c>
      <c r="C7" t="s">
        <v>13</v>
      </c>
      <c r="D7" t="s">
        <v>11</v>
      </c>
      <c r="E7" t="s">
        <v>329</v>
      </c>
      <c r="F7" t="s">
        <v>330</v>
      </c>
      <c r="J7" t="s">
        <v>342</v>
      </c>
      <c r="L7" t="s">
        <v>343</v>
      </c>
      <c r="Q7">
        <v>0</v>
      </c>
      <c r="R7">
        <v>0</v>
      </c>
    </row>
    <row r="8" spans="1:18" ht="15" customHeight="1">
      <c r="A8" s="962" t="s">
        <v>254</v>
      </c>
      <c r="B8" t="s">
        <v>289</v>
      </c>
      <c r="C8" t="s">
        <v>13</v>
      </c>
      <c r="D8" t="s">
        <v>11</v>
      </c>
      <c r="E8" t="s">
        <v>329</v>
      </c>
      <c r="F8" t="s">
        <v>330</v>
      </c>
      <c r="J8" t="s">
        <v>338</v>
      </c>
      <c r="L8" t="s">
        <v>344</v>
      </c>
      <c r="Q8">
        <v>0</v>
      </c>
      <c r="R8">
        <v>0</v>
      </c>
    </row>
    <row r="9" spans="1:18" ht="15" customHeight="1">
      <c r="A9" s="962" t="s">
        <v>254</v>
      </c>
      <c r="B9" t="s">
        <v>280</v>
      </c>
      <c r="C9" t="s">
        <v>13</v>
      </c>
      <c r="D9" t="s">
        <v>11</v>
      </c>
      <c r="E9" t="s">
        <v>329</v>
      </c>
      <c r="F9" t="s">
        <v>330</v>
      </c>
      <c r="G9" t="s">
        <v>345</v>
      </c>
      <c r="I9" t="s">
        <v>332</v>
      </c>
      <c r="K9" t="s">
        <v>333</v>
      </c>
      <c r="L9" t="s">
        <v>346</v>
      </c>
      <c r="M9" t="s">
        <v>50</v>
      </c>
      <c r="N9" t="s">
        <v>335</v>
      </c>
      <c r="O9" t="s">
        <v>336</v>
      </c>
      <c r="P9" t="s">
        <v>337</v>
      </c>
      <c r="Q9">
        <v>4780</v>
      </c>
      <c r="R9">
        <v>0.1</v>
      </c>
    </row>
    <row r="10" spans="1:18" ht="15" customHeight="1">
      <c r="A10" s="962" t="s">
        <v>254</v>
      </c>
      <c r="B10" t="s">
        <v>299</v>
      </c>
      <c r="C10" t="s">
        <v>13</v>
      </c>
      <c r="D10" t="s">
        <v>11</v>
      </c>
      <c r="E10" t="s">
        <v>329</v>
      </c>
      <c r="F10" t="s">
        <v>330</v>
      </c>
      <c r="G10" t="s">
        <v>347</v>
      </c>
      <c r="I10" t="s">
        <v>332</v>
      </c>
      <c r="K10" t="s">
        <v>333</v>
      </c>
      <c r="L10" t="s">
        <v>348</v>
      </c>
      <c r="M10" t="s">
        <v>50</v>
      </c>
      <c r="N10" t="s">
        <v>349</v>
      </c>
      <c r="O10" t="s">
        <v>336</v>
      </c>
      <c r="P10" t="s">
        <v>337</v>
      </c>
      <c r="Q10">
        <v>56.39</v>
      </c>
      <c r="R10">
        <v>0.1</v>
      </c>
    </row>
    <row r="11" spans="1:18" ht="15" customHeight="1">
      <c r="A11" s="962" t="s">
        <v>254</v>
      </c>
      <c r="B11" t="s">
        <v>284</v>
      </c>
      <c r="C11" t="s">
        <v>13</v>
      </c>
      <c r="D11" t="s">
        <v>11</v>
      </c>
      <c r="E11" t="s">
        <v>329</v>
      </c>
      <c r="F11" t="s">
        <v>330</v>
      </c>
      <c r="Q11">
        <v>0</v>
      </c>
      <c r="R11">
        <v>0</v>
      </c>
    </row>
    <row r="12" spans="1:18" ht="15" customHeight="1">
      <c r="A12" s="962" t="s">
        <v>254</v>
      </c>
      <c r="B12" t="s">
        <v>285</v>
      </c>
      <c r="C12" t="s">
        <v>13</v>
      </c>
      <c r="D12" t="s">
        <v>11</v>
      </c>
      <c r="E12" t="s">
        <v>329</v>
      </c>
      <c r="F12" t="s">
        <v>330</v>
      </c>
      <c r="Q12">
        <v>0</v>
      </c>
      <c r="R12">
        <v>0</v>
      </c>
    </row>
    <row r="13" spans="1:18" ht="15" customHeight="1">
      <c r="A13" s="962" t="s">
        <v>254</v>
      </c>
      <c r="B13" t="s">
        <v>286</v>
      </c>
      <c r="C13" t="s">
        <v>13</v>
      </c>
      <c r="D13" t="s">
        <v>11</v>
      </c>
      <c r="E13" t="s">
        <v>329</v>
      </c>
      <c r="F13" t="s">
        <v>330</v>
      </c>
      <c r="Q13">
        <v>0</v>
      </c>
      <c r="R13">
        <v>0</v>
      </c>
    </row>
    <row r="14" spans="1:18" ht="15" customHeight="1">
      <c r="A14" s="962" t="s">
        <v>254</v>
      </c>
      <c r="B14" t="s">
        <v>303</v>
      </c>
      <c r="C14" t="s">
        <v>13</v>
      </c>
      <c r="D14" t="s">
        <v>11</v>
      </c>
      <c r="E14" t="s">
        <v>329</v>
      </c>
      <c r="F14" t="s">
        <v>330</v>
      </c>
      <c r="Q14">
        <v>0</v>
      </c>
      <c r="R14">
        <v>0</v>
      </c>
    </row>
    <row r="15" spans="1:18" ht="15" customHeight="1">
      <c r="A15" s="962" t="s">
        <v>254</v>
      </c>
      <c r="B15" t="s">
        <v>319</v>
      </c>
      <c r="C15" t="s">
        <v>13</v>
      </c>
      <c r="D15" t="s">
        <v>11</v>
      </c>
      <c r="E15" t="s">
        <v>329</v>
      </c>
      <c r="F15" t="s">
        <v>330</v>
      </c>
      <c r="G15" t="s">
        <v>350</v>
      </c>
      <c r="I15" t="s">
        <v>332</v>
      </c>
      <c r="K15" t="s">
        <v>333</v>
      </c>
      <c r="L15" t="s">
        <v>351</v>
      </c>
      <c r="M15" t="s">
        <v>50</v>
      </c>
      <c r="N15" t="s">
        <v>349</v>
      </c>
      <c r="O15" t="s">
        <v>336</v>
      </c>
      <c r="P15" t="s">
        <v>337</v>
      </c>
      <c r="Q15">
        <v>10</v>
      </c>
      <c r="R15">
        <v>0.1</v>
      </c>
    </row>
    <row r="16" spans="1:18" ht="15" customHeight="1">
      <c r="A16" s="962" t="s">
        <v>254</v>
      </c>
      <c r="B16" t="s">
        <v>321</v>
      </c>
      <c r="C16" t="s">
        <v>13</v>
      </c>
      <c r="D16" t="s">
        <v>11</v>
      </c>
      <c r="E16" t="s">
        <v>329</v>
      </c>
      <c r="F16" t="s">
        <v>330</v>
      </c>
      <c r="H16" t="s">
        <v>352</v>
      </c>
      <c r="I16" t="s">
        <v>353</v>
      </c>
      <c r="K16" t="s">
        <v>333</v>
      </c>
      <c r="L16" t="s">
        <v>354</v>
      </c>
      <c r="M16" t="s">
        <v>58</v>
      </c>
      <c r="N16" t="s">
        <v>335</v>
      </c>
      <c r="O16" t="s">
        <v>336</v>
      </c>
      <c r="P16" t="s">
        <v>337</v>
      </c>
      <c r="Q16">
        <v>1511.06</v>
      </c>
      <c r="R16">
        <v>0.1</v>
      </c>
    </row>
    <row r="17" spans="1:18" ht="15" customHeight="1">
      <c r="A17" s="962" t="s">
        <v>254</v>
      </c>
      <c r="B17" t="s">
        <v>324</v>
      </c>
      <c r="C17" t="s">
        <v>13</v>
      </c>
      <c r="D17" t="s">
        <v>11</v>
      </c>
      <c r="E17" t="s">
        <v>329</v>
      </c>
      <c r="F17" t="s">
        <v>330</v>
      </c>
      <c r="Q17">
        <v>0</v>
      </c>
      <c r="R17">
        <v>0</v>
      </c>
    </row>
    <row r="18" spans="1:18" ht="15" customHeight="1">
      <c r="A18" s="962" t="s">
        <v>257</v>
      </c>
      <c r="B18" t="s">
        <v>321</v>
      </c>
      <c r="C18" t="s">
        <v>13</v>
      </c>
      <c r="D18" t="s">
        <v>11</v>
      </c>
      <c r="E18" t="s">
        <v>329</v>
      </c>
      <c r="F18" t="s">
        <v>330</v>
      </c>
      <c r="H18" t="s">
        <v>355</v>
      </c>
      <c r="I18" t="s">
        <v>353</v>
      </c>
      <c r="K18" t="s">
        <v>333</v>
      </c>
      <c r="L18" t="s">
        <v>356</v>
      </c>
      <c r="M18" t="s">
        <v>59</v>
      </c>
      <c r="N18" t="s">
        <v>335</v>
      </c>
      <c r="O18" t="s">
        <v>336</v>
      </c>
      <c r="P18" t="s">
        <v>337</v>
      </c>
      <c r="Q18">
        <v>329.67</v>
      </c>
      <c r="R18">
        <v>0.1</v>
      </c>
    </row>
    <row r="19" spans="1:18" ht="15" customHeight="1">
      <c r="A19" s="962" t="s">
        <v>257</v>
      </c>
      <c r="B19" t="s">
        <v>294</v>
      </c>
      <c r="C19" t="s">
        <v>13</v>
      </c>
      <c r="D19" t="s">
        <v>11</v>
      </c>
      <c r="E19" t="s">
        <v>329</v>
      </c>
      <c r="F19" t="s">
        <v>330</v>
      </c>
      <c r="G19" t="s">
        <v>357</v>
      </c>
      <c r="I19" t="s">
        <v>358</v>
      </c>
      <c r="J19" t="s">
        <v>359</v>
      </c>
      <c r="K19" t="s">
        <v>333</v>
      </c>
      <c r="L19" t="s">
        <v>360</v>
      </c>
      <c r="M19" t="s">
        <v>63</v>
      </c>
      <c r="N19" t="s">
        <v>361</v>
      </c>
      <c r="O19" t="s">
        <v>336</v>
      </c>
      <c r="P19" t="s">
        <v>337</v>
      </c>
      <c r="Q19">
        <v>26.81</v>
      </c>
      <c r="R19">
        <v>0.1</v>
      </c>
    </row>
    <row r="20" spans="1:18" ht="15" customHeight="1">
      <c r="A20" s="962" t="s">
        <v>259</v>
      </c>
      <c r="B20" t="s">
        <v>321</v>
      </c>
      <c r="C20" t="s">
        <v>13</v>
      </c>
      <c r="D20" t="s">
        <v>11</v>
      </c>
      <c r="E20" t="s">
        <v>329</v>
      </c>
      <c r="F20" t="s">
        <v>330</v>
      </c>
      <c r="H20" t="s">
        <v>362</v>
      </c>
      <c r="I20" t="s">
        <v>353</v>
      </c>
      <c r="K20" t="s">
        <v>333</v>
      </c>
      <c r="L20" t="s">
        <v>363</v>
      </c>
      <c r="M20" t="s">
        <v>59</v>
      </c>
      <c r="N20" t="s">
        <v>335</v>
      </c>
      <c r="O20" t="s">
        <v>336</v>
      </c>
      <c r="P20" t="s">
        <v>337</v>
      </c>
      <c r="Q20">
        <v>551.84</v>
      </c>
      <c r="R20">
        <v>0.1</v>
      </c>
    </row>
    <row r="21" spans="1:18" ht="15" customHeight="1">
      <c r="A21" s="962" t="s">
        <v>274</v>
      </c>
      <c r="B21" t="s">
        <v>283</v>
      </c>
      <c r="C21" t="s">
        <v>13</v>
      </c>
      <c r="D21" t="s">
        <v>11</v>
      </c>
      <c r="E21" t="s">
        <v>329</v>
      </c>
      <c r="F21" t="s">
        <v>330</v>
      </c>
      <c r="Q21">
        <v>0</v>
      </c>
      <c r="R21">
        <v>0</v>
      </c>
    </row>
    <row r="22" spans="1:18" ht="15" customHeight="1">
      <c r="A22" s="962" t="s">
        <v>277</v>
      </c>
      <c r="B22" t="s">
        <v>244</v>
      </c>
      <c r="C22" t="s">
        <v>13</v>
      </c>
      <c r="D22" t="s">
        <v>11</v>
      </c>
      <c r="E22" t="s">
        <v>329</v>
      </c>
      <c r="F22" t="s">
        <v>330</v>
      </c>
      <c r="G22" t="s">
        <v>364</v>
      </c>
      <c r="I22" t="s">
        <v>332</v>
      </c>
      <c r="K22" t="s">
        <v>333</v>
      </c>
      <c r="L22" t="s">
        <v>277</v>
      </c>
      <c r="M22" t="s">
        <v>50</v>
      </c>
      <c r="N22" t="s">
        <v>365</v>
      </c>
      <c r="O22" t="s">
        <v>336</v>
      </c>
      <c r="P22" t="s">
        <v>337</v>
      </c>
      <c r="Q22">
        <v>5334.4</v>
      </c>
      <c r="R22">
        <v>0.1</v>
      </c>
    </row>
    <row r="23" spans="1:18" ht="15" customHeight="1">
      <c r="A23" s="962" t="s">
        <v>278</v>
      </c>
      <c r="B23" t="s">
        <v>252</v>
      </c>
      <c r="C23" t="s">
        <v>13</v>
      </c>
      <c r="D23" t="s">
        <v>11</v>
      </c>
      <c r="E23" t="s">
        <v>329</v>
      </c>
      <c r="F23" t="s">
        <v>330</v>
      </c>
      <c r="J23" t="s">
        <v>340</v>
      </c>
      <c r="L23" t="s">
        <v>252</v>
      </c>
      <c r="Q23">
        <v>0</v>
      </c>
      <c r="R23">
        <v>0</v>
      </c>
    </row>
    <row r="24" spans="1:18" ht="15" customHeight="1">
      <c r="A24" s="962" t="s">
        <v>278</v>
      </c>
      <c r="B24" t="s">
        <v>247</v>
      </c>
      <c r="C24" t="s">
        <v>13</v>
      </c>
      <c r="D24" t="s">
        <v>11</v>
      </c>
      <c r="E24" t="s">
        <v>329</v>
      </c>
      <c r="F24" t="s">
        <v>330</v>
      </c>
      <c r="G24" t="s">
        <v>366</v>
      </c>
      <c r="I24" t="s">
        <v>332</v>
      </c>
      <c r="K24" t="s">
        <v>333</v>
      </c>
      <c r="L24" t="s">
        <v>367</v>
      </c>
      <c r="M24" t="s">
        <v>50</v>
      </c>
      <c r="N24" t="s">
        <v>361</v>
      </c>
      <c r="O24" t="s">
        <v>336</v>
      </c>
      <c r="P24" t="s">
        <v>337</v>
      </c>
      <c r="Q24">
        <v>128.44999999999999</v>
      </c>
      <c r="R24">
        <v>0.1</v>
      </c>
    </row>
    <row r="25" spans="1:18" ht="15" customHeight="1">
      <c r="A25" s="962" t="s">
        <v>279</v>
      </c>
      <c r="B25" t="s">
        <v>253</v>
      </c>
      <c r="C25" t="s">
        <v>13</v>
      </c>
      <c r="D25" t="s">
        <v>11</v>
      </c>
      <c r="E25" t="s">
        <v>329</v>
      </c>
      <c r="F25" t="s">
        <v>330</v>
      </c>
      <c r="G25" t="s">
        <v>368</v>
      </c>
      <c r="I25" t="s">
        <v>332</v>
      </c>
      <c r="K25" t="s">
        <v>333</v>
      </c>
      <c r="L25" t="s">
        <v>253</v>
      </c>
      <c r="M25" t="s">
        <v>50</v>
      </c>
      <c r="N25" t="s">
        <v>335</v>
      </c>
      <c r="O25" t="s">
        <v>336</v>
      </c>
      <c r="P25" t="s">
        <v>337</v>
      </c>
      <c r="Q25">
        <v>115.1</v>
      </c>
      <c r="R25">
        <v>0.1</v>
      </c>
    </row>
    <row r="26" spans="1:18" ht="15" customHeight="1">
      <c r="A26" s="962" t="s">
        <v>320</v>
      </c>
      <c r="B26" t="s">
        <v>257</v>
      </c>
      <c r="C26" t="s">
        <v>13</v>
      </c>
      <c r="D26" t="s">
        <v>11</v>
      </c>
      <c r="E26" t="s">
        <v>329</v>
      </c>
      <c r="F26" t="s">
        <v>330</v>
      </c>
      <c r="H26" t="s">
        <v>369</v>
      </c>
      <c r="I26" t="s">
        <v>353</v>
      </c>
      <c r="K26" t="s">
        <v>333</v>
      </c>
      <c r="L26" t="s">
        <v>370</v>
      </c>
      <c r="M26" t="s">
        <v>59</v>
      </c>
      <c r="N26" t="s">
        <v>335</v>
      </c>
      <c r="O26" t="s">
        <v>336</v>
      </c>
      <c r="P26" t="s">
        <v>337</v>
      </c>
      <c r="Q26">
        <v>134.77000000000001</v>
      </c>
      <c r="R26">
        <v>0.1</v>
      </c>
    </row>
    <row r="27" spans="1:18" ht="15" customHeight="1">
      <c r="A27" s="962" t="s">
        <v>320</v>
      </c>
      <c r="B27" t="s">
        <v>259</v>
      </c>
      <c r="C27" t="s">
        <v>13</v>
      </c>
      <c r="D27" t="s">
        <v>11</v>
      </c>
      <c r="E27" t="s">
        <v>329</v>
      </c>
      <c r="F27" t="s">
        <v>330</v>
      </c>
      <c r="H27" t="s">
        <v>371</v>
      </c>
      <c r="I27" t="s">
        <v>353</v>
      </c>
      <c r="K27" t="s">
        <v>333</v>
      </c>
      <c r="L27" t="s">
        <v>372</v>
      </c>
      <c r="M27" t="s">
        <v>59</v>
      </c>
      <c r="N27" t="s">
        <v>335</v>
      </c>
      <c r="O27" t="s">
        <v>336</v>
      </c>
      <c r="P27" t="s">
        <v>337</v>
      </c>
      <c r="Q27">
        <v>495.09</v>
      </c>
      <c r="R27">
        <v>0.1</v>
      </c>
    </row>
    <row r="28" spans="1:18" ht="15" customHeight="1">
      <c r="A28" s="962" t="s">
        <v>320</v>
      </c>
      <c r="B28" t="s">
        <v>254</v>
      </c>
      <c r="C28" t="s">
        <v>13</v>
      </c>
      <c r="D28" t="s">
        <v>11</v>
      </c>
      <c r="E28" t="s">
        <v>329</v>
      </c>
      <c r="F28" t="s">
        <v>330</v>
      </c>
      <c r="H28" t="s">
        <v>373</v>
      </c>
      <c r="I28" t="s">
        <v>353</v>
      </c>
      <c r="K28" t="s">
        <v>333</v>
      </c>
      <c r="L28" t="s">
        <v>374</v>
      </c>
      <c r="M28" t="s">
        <v>58</v>
      </c>
      <c r="N28" t="s">
        <v>335</v>
      </c>
      <c r="O28" t="s">
        <v>336</v>
      </c>
      <c r="P28" t="s">
        <v>337</v>
      </c>
      <c r="Q28">
        <v>1215.1099999999999</v>
      </c>
      <c r="R28">
        <v>0.1</v>
      </c>
    </row>
    <row r="29" spans="1:18" ht="15" customHeight="1">
      <c r="A29" s="962" t="s">
        <v>323</v>
      </c>
      <c r="B29" t="s">
        <v>247</v>
      </c>
      <c r="C29" t="s">
        <v>13</v>
      </c>
      <c r="D29" t="s">
        <v>11</v>
      </c>
      <c r="E29" t="s">
        <v>329</v>
      </c>
      <c r="F29" t="s">
        <v>330</v>
      </c>
      <c r="Q29">
        <v>0</v>
      </c>
      <c r="R29">
        <v>0</v>
      </c>
    </row>
    <row r="30" spans="1:18" ht="15" customHeight="1">
      <c r="A30" s="962" t="s">
        <v>244</v>
      </c>
      <c r="B30" t="s">
        <v>279</v>
      </c>
      <c r="C30" t="s">
        <v>13</v>
      </c>
      <c r="D30" t="s">
        <v>11</v>
      </c>
      <c r="E30" t="s">
        <v>329</v>
      </c>
      <c r="F30" t="s">
        <v>375</v>
      </c>
      <c r="G30" t="s">
        <v>376</v>
      </c>
      <c r="I30" t="s">
        <v>332</v>
      </c>
      <c r="K30" t="s">
        <v>333</v>
      </c>
      <c r="L30" t="s">
        <v>334</v>
      </c>
      <c r="M30" t="s">
        <v>51</v>
      </c>
      <c r="N30" t="s">
        <v>335</v>
      </c>
      <c r="O30" t="s">
        <v>336</v>
      </c>
      <c r="P30" t="s">
        <v>337</v>
      </c>
      <c r="Q30">
        <v>1123.5899999999999</v>
      </c>
      <c r="R30">
        <v>0.1</v>
      </c>
    </row>
    <row r="31" spans="1:18" ht="15" customHeight="1">
      <c r="A31" s="962" t="s">
        <v>247</v>
      </c>
      <c r="B31" t="s">
        <v>290</v>
      </c>
      <c r="C31" t="s">
        <v>13</v>
      </c>
      <c r="D31" t="s">
        <v>11</v>
      </c>
      <c r="E31" t="s">
        <v>329</v>
      </c>
      <c r="F31" t="s">
        <v>375</v>
      </c>
      <c r="J31" t="s">
        <v>338</v>
      </c>
      <c r="L31" t="s">
        <v>339</v>
      </c>
      <c r="Q31">
        <v>0</v>
      </c>
      <c r="R31">
        <v>0</v>
      </c>
    </row>
    <row r="32" spans="1:18" ht="15" customHeight="1">
      <c r="A32" s="962" t="s">
        <v>247</v>
      </c>
      <c r="B32" t="s">
        <v>324</v>
      </c>
      <c r="C32" t="s">
        <v>13</v>
      </c>
      <c r="D32" t="s">
        <v>11</v>
      </c>
      <c r="E32" t="s">
        <v>329</v>
      </c>
      <c r="F32" t="s">
        <v>375</v>
      </c>
      <c r="Q32">
        <v>0</v>
      </c>
      <c r="R32">
        <v>0</v>
      </c>
    </row>
    <row r="33" spans="1:18" ht="15" customHeight="1">
      <c r="A33" s="962" t="s">
        <v>249</v>
      </c>
      <c r="B33" t="s">
        <v>278</v>
      </c>
      <c r="C33" t="s">
        <v>13</v>
      </c>
      <c r="D33" t="s">
        <v>11</v>
      </c>
      <c r="E33" t="s">
        <v>329</v>
      </c>
      <c r="F33" t="s">
        <v>375</v>
      </c>
      <c r="J33" t="s">
        <v>340</v>
      </c>
      <c r="L33" t="s">
        <v>249</v>
      </c>
      <c r="Q33">
        <v>0</v>
      </c>
      <c r="R33">
        <v>0</v>
      </c>
    </row>
    <row r="34" spans="1:18" ht="15" customHeight="1">
      <c r="A34" s="962" t="s">
        <v>250</v>
      </c>
      <c r="B34" t="s">
        <v>279</v>
      </c>
      <c r="C34" t="s">
        <v>13</v>
      </c>
      <c r="D34" t="s">
        <v>11</v>
      </c>
      <c r="E34" t="s">
        <v>329</v>
      </c>
      <c r="F34" t="s">
        <v>375</v>
      </c>
      <c r="G34" t="s">
        <v>377</v>
      </c>
      <c r="I34" t="s">
        <v>332</v>
      </c>
      <c r="K34" t="s">
        <v>333</v>
      </c>
      <c r="L34" t="s">
        <v>250</v>
      </c>
      <c r="M34" t="s">
        <v>51</v>
      </c>
      <c r="N34" t="s">
        <v>335</v>
      </c>
      <c r="O34" t="s">
        <v>336</v>
      </c>
      <c r="P34" t="s">
        <v>337</v>
      </c>
      <c r="Q34">
        <v>78.97</v>
      </c>
      <c r="R34">
        <v>0.1</v>
      </c>
    </row>
    <row r="35" spans="1:18" ht="15" customHeight="1">
      <c r="A35" s="962" t="s">
        <v>254</v>
      </c>
      <c r="B35" t="s">
        <v>283</v>
      </c>
      <c r="C35" t="s">
        <v>13</v>
      </c>
      <c r="D35" t="s">
        <v>11</v>
      </c>
      <c r="E35" t="s">
        <v>329</v>
      </c>
      <c r="F35" t="s">
        <v>375</v>
      </c>
      <c r="J35" t="s">
        <v>342</v>
      </c>
      <c r="L35" t="s">
        <v>343</v>
      </c>
      <c r="Q35">
        <v>0</v>
      </c>
      <c r="R35">
        <v>0</v>
      </c>
    </row>
    <row r="36" spans="1:18" ht="15" customHeight="1">
      <c r="A36" s="962" t="s">
        <v>254</v>
      </c>
      <c r="B36" t="s">
        <v>289</v>
      </c>
      <c r="C36" t="s">
        <v>13</v>
      </c>
      <c r="D36" t="s">
        <v>11</v>
      </c>
      <c r="E36" t="s">
        <v>329</v>
      </c>
      <c r="F36" t="s">
        <v>375</v>
      </c>
      <c r="G36" t="s">
        <v>378</v>
      </c>
      <c r="I36" t="s">
        <v>332</v>
      </c>
      <c r="J36" t="s">
        <v>379</v>
      </c>
      <c r="K36" t="s">
        <v>333</v>
      </c>
      <c r="L36" t="s">
        <v>344</v>
      </c>
      <c r="M36" t="s">
        <v>51</v>
      </c>
      <c r="N36" t="s">
        <v>349</v>
      </c>
      <c r="O36" t="s">
        <v>336</v>
      </c>
      <c r="P36" t="s">
        <v>337</v>
      </c>
      <c r="Q36">
        <v>10</v>
      </c>
      <c r="R36">
        <v>0.1</v>
      </c>
    </row>
    <row r="37" spans="1:18" ht="15" customHeight="1">
      <c r="A37" s="962" t="s">
        <v>254</v>
      </c>
      <c r="B37" t="s">
        <v>280</v>
      </c>
      <c r="C37" t="s">
        <v>13</v>
      </c>
      <c r="D37" t="s">
        <v>11</v>
      </c>
      <c r="E37" t="s">
        <v>329</v>
      </c>
      <c r="F37" t="s">
        <v>375</v>
      </c>
      <c r="G37" t="s">
        <v>380</v>
      </c>
      <c r="I37" t="s">
        <v>332</v>
      </c>
      <c r="K37" t="s">
        <v>333</v>
      </c>
      <c r="L37" t="s">
        <v>346</v>
      </c>
      <c r="M37" t="s">
        <v>51</v>
      </c>
      <c r="N37" t="s">
        <v>335</v>
      </c>
      <c r="O37" t="s">
        <v>336</v>
      </c>
      <c r="P37" t="s">
        <v>337</v>
      </c>
      <c r="Q37">
        <v>1080</v>
      </c>
      <c r="R37">
        <v>0.1</v>
      </c>
    </row>
    <row r="38" spans="1:18" ht="15" customHeight="1">
      <c r="A38" s="962" t="s">
        <v>254</v>
      </c>
      <c r="B38" t="s">
        <v>299</v>
      </c>
      <c r="C38" t="s">
        <v>13</v>
      </c>
      <c r="D38" t="s">
        <v>11</v>
      </c>
      <c r="E38" t="s">
        <v>329</v>
      </c>
      <c r="F38" t="s">
        <v>375</v>
      </c>
      <c r="G38" t="s">
        <v>381</v>
      </c>
      <c r="I38" t="s">
        <v>332</v>
      </c>
      <c r="K38" t="s">
        <v>333</v>
      </c>
      <c r="L38" t="s">
        <v>348</v>
      </c>
      <c r="M38" t="s">
        <v>51</v>
      </c>
      <c r="N38" t="s">
        <v>349</v>
      </c>
      <c r="O38" t="s">
        <v>336</v>
      </c>
      <c r="P38" t="s">
        <v>337</v>
      </c>
      <c r="Q38">
        <v>6.73</v>
      </c>
      <c r="R38">
        <v>0.1</v>
      </c>
    </row>
    <row r="39" spans="1:18" ht="15" customHeight="1">
      <c r="A39" s="962" t="s">
        <v>254</v>
      </c>
      <c r="B39" t="s">
        <v>284</v>
      </c>
      <c r="C39" t="s">
        <v>13</v>
      </c>
      <c r="D39" t="s">
        <v>11</v>
      </c>
      <c r="E39" t="s">
        <v>329</v>
      </c>
      <c r="F39" t="s">
        <v>375</v>
      </c>
      <c r="Q39">
        <v>0</v>
      </c>
      <c r="R39">
        <v>0</v>
      </c>
    </row>
    <row r="40" spans="1:18" ht="15" customHeight="1">
      <c r="A40" s="962" t="s">
        <v>254</v>
      </c>
      <c r="B40" t="s">
        <v>285</v>
      </c>
      <c r="C40" t="s">
        <v>13</v>
      </c>
      <c r="D40" t="s">
        <v>11</v>
      </c>
      <c r="E40" t="s">
        <v>329</v>
      </c>
      <c r="F40" t="s">
        <v>375</v>
      </c>
      <c r="Q40">
        <v>0</v>
      </c>
      <c r="R40">
        <v>0</v>
      </c>
    </row>
    <row r="41" spans="1:18" ht="15" customHeight="1">
      <c r="A41" s="962" t="s">
        <v>254</v>
      </c>
      <c r="B41" t="s">
        <v>286</v>
      </c>
      <c r="C41" t="s">
        <v>13</v>
      </c>
      <c r="D41" t="s">
        <v>11</v>
      </c>
      <c r="E41" t="s">
        <v>329</v>
      </c>
      <c r="F41" t="s">
        <v>375</v>
      </c>
      <c r="Q41">
        <v>0</v>
      </c>
      <c r="R41">
        <v>0</v>
      </c>
    </row>
    <row r="42" spans="1:18" ht="15" customHeight="1">
      <c r="A42" s="962" t="s">
        <v>254</v>
      </c>
      <c r="B42" t="s">
        <v>303</v>
      </c>
      <c r="C42" t="s">
        <v>13</v>
      </c>
      <c r="D42" t="s">
        <v>11</v>
      </c>
      <c r="E42" t="s">
        <v>329</v>
      </c>
      <c r="F42" t="s">
        <v>375</v>
      </c>
      <c r="Q42">
        <v>0</v>
      </c>
      <c r="R42">
        <v>0</v>
      </c>
    </row>
    <row r="43" spans="1:18" ht="15" customHeight="1">
      <c r="A43" s="962" t="s">
        <v>254</v>
      </c>
      <c r="B43" t="s">
        <v>319</v>
      </c>
      <c r="C43" t="s">
        <v>13</v>
      </c>
      <c r="D43" t="s">
        <v>11</v>
      </c>
      <c r="E43" t="s">
        <v>329</v>
      </c>
      <c r="F43" t="s">
        <v>375</v>
      </c>
      <c r="G43" t="s">
        <v>350</v>
      </c>
      <c r="I43" t="s">
        <v>332</v>
      </c>
      <c r="K43" t="s">
        <v>333</v>
      </c>
      <c r="L43" t="s">
        <v>351</v>
      </c>
      <c r="M43" t="s">
        <v>51</v>
      </c>
      <c r="N43" t="s">
        <v>349</v>
      </c>
      <c r="O43" t="s">
        <v>336</v>
      </c>
      <c r="P43" t="s">
        <v>337</v>
      </c>
      <c r="Q43">
        <v>10</v>
      </c>
      <c r="R43">
        <v>0.1</v>
      </c>
    </row>
    <row r="44" spans="1:18" ht="15" customHeight="1">
      <c r="A44" s="962" t="s">
        <v>254</v>
      </c>
      <c r="B44" t="s">
        <v>321</v>
      </c>
      <c r="C44" t="s">
        <v>13</v>
      </c>
      <c r="D44" t="s">
        <v>11</v>
      </c>
      <c r="E44" t="s">
        <v>329</v>
      </c>
      <c r="F44" t="s">
        <v>375</v>
      </c>
      <c r="H44" t="s">
        <v>382</v>
      </c>
      <c r="I44" t="s">
        <v>353</v>
      </c>
      <c r="K44" t="s">
        <v>333</v>
      </c>
      <c r="L44" t="s">
        <v>354</v>
      </c>
      <c r="M44" t="s">
        <v>58</v>
      </c>
      <c r="N44" t="s">
        <v>335</v>
      </c>
      <c r="O44" t="s">
        <v>336</v>
      </c>
      <c r="P44" t="s">
        <v>337</v>
      </c>
      <c r="Q44">
        <v>328.27</v>
      </c>
      <c r="R44">
        <v>0.1</v>
      </c>
    </row>
    <row r="45" spans="1:18" ht="15" customHeight="1">
      <c r="A45" s="962" t="s">
        <v>254</v>
      </c>
      <c r="B45" t="s">
        <v>324</v>
      </c>
      <c r="C45" t="s">
        <v>13</v>
      </c>
      <c r="D45" t="s">
        <v>11</v>
      </c>
      <c r="E45" t="s">
        <v>329</v>
      </c>
      <c r="F45" t="s">
        <v>375</v>
      </c>
      <c r="Q45">
        <v>0</v>
      </c>
      <c r="R45">
        <v>0</v>
      </c>
    </row>
    <row r="46" spans="1:18" ht="15" customHeight="1">
      <c r="A46" s="962" t="s">
        <v>257</v>
      </c>
      <c r="B46" t="s">
        <v>321</v>
      </c>
      <c r="C46" t="s">
        <v>13</v>
      </c>
      <c r="D46" t="s">
        <v>11</v>
      </c>
      <c r="E46" t="s">
        <v>329</v>
      </c>
      <c r="F46" t="s">
        <v>375</v>
      </c>
      <c r="H46" t="s">
        <v>383</v>
      </c>
      <c r="I46" t="s">
        <v>353</v>
      </c>
      <c r="K46" t="s">
        <v>333</v>
      </c>
      <c r="L46" t="s">
        <v>356</v>
      </c>
      <c r="M46" t="s">
        <v>59</v>
      </c>
      <c r="N46" t="s">
        <v>335</v>
      </c>
      <c r="O46" t="s">
        <v>336</v>
      </c>
      <c r="P46" t="s">
        <v>337</v>
      </c>
      <c r="Q46">
        <v>318.57</v>
      </c>
      <c r="R46">
        <v>0.1</v>
      </c>
    </row>
    <row r="47" spans="1:18" ht="15" customHeight="1">
      <c r="A47" s="962" t="s">
        <v>257</v>
      </c>
      <c r="B47" t="s">
        <v>294</v>
      </c>
      <c r="C47" t="s">
        <v>13</v>
      </c>
      <c r="D47" t="s">
        <v>11</v>
      </c>
      <c r="E47" t="s">
        <v>329</v>
      </c>
      <c r="F47" t="s">
        <v>375</v>
      </c>
      <c r="G47" t="s">
        <v>384</v>
      </c>
      <c r="I47" t="s">
        <v>358</v>
      </c>
      <c r="J47" t="s">
        <v>359</v>
      </c>
      <c r="K47" t="s">
        <v>333</v>
      </c>
      <c r="L47" t="s">
        <v>360</v>
      </c>
      <c r="M47" t="s">
        <v>63</v>
      </c>
      <c r="N47" t="s">
        <v>361</v>
      </c>
      <c r="O47" t="s">
        <v>336</v>
      </c>
      <c r="P47" t="s">
        <v>337</v>
      </c>
      <c r="Q47">
        <v>119.93</v>
      </c>
      <c r="R47">
        <v>0.1</v>
      </c>
    </row>
    <row r="48" spans="1:18" ht="15" customHeight="1">
      <c r="A48" s="962" t="s">
        <v>259</v>
      </c>
      <c r="B48" t="s">
        <v>321</v>
      </c>
      <c r="C48" t="s">
        <v>13</v>
      </c>
      <c r="D48" t="s">
        <v>11</v>
      </c>
      <c r="E48" t="s">
        <v>329</v>
      </c>
      <c r="F48" t="s">
        <v>375</v>
      </c>
      <c r="H48" t="s">
        <v>385</v>
      </c>
      <c r="I48" t="s">
        <v>353</v>
      </c>
      <c r="K48" t="s">
        <v>333</v>
      </c>
      <c r="L48" t="s">
        <v>363</v>
      </c>
      <c r="M48" t="s">
        <v>59</v>
      </c>
      <c r="N48" t="s">
        <v>335</v>
      </c>
      <c r="O48" t="s">
        <v>336</v>
      </c>
      <c r="P48" t="s">
        <v>337</v>
      </c>
      <c r="Q48">
        <v>53.53</v>
      </c>
      <c r="R48">
        <v>0.1</v>
      </c>
    </row>
    <row r="49" spans="1:18" ht="15" customHeight="1">
      <c r="A49" s="962" t="s">
        <v>274</v>
      </c>
      <c r="B49" t="s">
        <v>283</v>
      </c>
      <c r="C49" t="s">
        <v>13</v>
      </c>
      <c r="D49" t="s">
        <v>11</v>
      </c>
      <c r="E49" t="s">
        <v>329</v>
      </c>
      <c r="F49" t="s">
        <v>375</v>
      </c>
      <c r="Q49">
        <v>0</v>
      </c>
      <c r="R49">
        <v>0</v>
      </c>
    </row>
    <row r="50" spans="1:18" ht="15" customHeight="1">
      <c r="A50" s="962" t="s">
        <v>277</v>
      </c>
      <c r="B50" t="s">
        <v>244</v>
      </c>
      <c r="C50" t="s">
        <v>13</v>
      </c>
      <c r="D50" t="s">
        <v>11</v>
      </c>
      <c r="E50" t="s">
        <v>329</v>
      </c>
      <c r="F50" t="s">
        <v>375</v>
      </c>
      <c r="G50" t="s">
        <v>386</v>
      </c>
      <c r="I50" t="s">
        <v>332</v>
      </c>
      <c r="K50" t="s">
        <v>333</v>
      </c>
      <c r="L50" t="s">
        <v>277</v>
      </c>
      <c r="M50" t="s">
        <v>51</v>
      </c>
      <c r="N50" t="s">
        <v>365</v>
      </c>
      <c r="O50" t="s">
        <v>336</v>
      </c>
      <c r="P50" t="s">
        <v>337</v>
      </c>
      <c r="Q50">
        <v>1186.9100000000001</v>
      </c>
      <c r="R50">
        <v>0.1</v>
      </c>
    </row>
    <row r="51" spans="1:18" ht="15" customHeight="1">
      <c r="A51" s="962" t="s">
        <v>278</v>
      </c>
      <c r="B51" t="s">
        <v>252</v>
      </c>
      <c r="C51" t="s">
        <v>13</v>
      </c>
      <c r="D51" t="s">
        <v>11</v>
      </c>
      <c r="E51" t="s">
        <v>329</v>
      </c>
      <c r="F51" t="s">
        <v>375</v>
      </c>
      <c r="J51" t="s">
        <v>340</v>
      </c>
      <c r="L51" t="s">
        <v>252</v>
      </c>
      <c r="Q51">
        <v>0</v>
      </c>
      <c r="R51">
        <v>0</v>
      </c>
    </row>
    <row r="52" spans="1:18" ht="15" customHeight="1">
      <c r="A52" s="962" t="s">
        <v>278</v>
      </c>
      <c r="B52" t="s">
        <v>247</v>
      </c>
      <c r="C52" t="s">
        <v>13</v>
      </c>
      <c r="D52" t="s">
        <v>11</v>
      </c>
      <c r="E52" t="s">
        <v>329</v>
      </c>
      <c r="F52" t="s">
        <v>375</v>
      </c>
      <c r="G52" t="s">
        <v>387</v>
      </c>
      <c r="I52" t="s">
        <v>332</v>
      </c>
      <c r="K52" t="s">
        <v>333</v>
      </c>
      <c r="L52" t="s">
        <v>367</v>
      </c>
      <c r="M52" t="s">
        <v>51</v>
      </c>
      <c r="N52" t="s">
        <v>361</v>
      </c>
      <c r="O52" t="s">
        <v>336</v>
      </c>
      <c r="P52" t="s">
        <v>337</v>
      </c>
      <c r="Q52">
        <v>63.32</v>
      </c>
      <c r="R52">
        <v>0.1</v>
      </c>
    </row>
    <row r="53" spans="1:18" ht="15" customHeight="1">
      <c r="A53" s="962" t="s">
        <v>279</v>
      </c>
      <c r="B53" t="s">
        <v>253</v>
      </c>
      <c r="C53" t="s">
        <v>13</v>
      </c>
      <c r="D53" t="s">
        <v>11</v>
      </c>
      <c r="E53" t="s">
        <v>329</v>
      </c>
      <c r="F53" t="s">
        <v>375</v>
      </c>
      <c r="G53" t="s">
        <v>388</v>
      </c>
      <c r="I53" t="s">
        <v>332</v>
      </c>
      <c r="K53" t="s">
        <v>333</v>
      </c>
      <c r="L53" t="s">
        <v>253</v>
      </c>
      <c r="M53" t="s">
        <v>51</v>
      </c>
      <c r="N53" t="s">
        <v>335</v>
      </c>
      <c r="O53" t="s">
        <v>336</v>
      </c>
      <c r="P53" t="s">
        <v>337</v>
      </c>
      <c r="Q53">
        <v>82.19</v>
      </c>
      <c r="R53">
        <v>0.1</v>
      </c>
    </row>
    <row r="54" spans="1:18" ht="15" customHeight="1">
      <c r="A54" s="962" t="s">
        <v>320</v>
      </c>
      <c r="B54" t="s">
        <v>257</v>
      </c>
      <c r="C54" t="s">
        <v>13</v>
      </c>
      <c r="D54" t="s">
        <v>11</v>
      </c>
      <c r="E54" t="s">
        <v>329</v>
      </c>
      <c r="F54" t="s">
        <v>375</v>
      </c>
      <c r="H54" t="s">
        <v>389</v>
      </c>
      <c r="I54" t="s">
        <v>353</v>
      </c>
      <c r="K54" t="s">
        <v>333</v>
      </c>
      <c r="L54" t="s">
        <v>370</v>
      </c>
      <c r="M54" t="s">
        <v>59</v>
      </c>
      <c r="N54" t="s">
        <v>335</v>
      </c>
      <c r="O54" t="s">
        <v>336</v>
      </c>
      <c r="P54" t="s">
        <v>337</v>
      </c>
      <c r="Q54">
        <v>268.18</v>
      </c>
      <c r="R54">
        <v>0.1</v>
      </c>
    </row>
    <row r="55" spans="1:18" ht="15" customHeight="1">
      <c r="A55" s="962" t="s">
        <v>320</v>
      </c>
      <c r="B55" t="s">
        <v>259</v>
      </c>
      <c r="C55" t="s">
        <v>13</v>
      </c>
      <c r="D55" t="s">
        <v>11</v>
      </c>
      <c r="E55" t="s">
        <v>329</v>
      </c>
      <c r="F55" t="s">
        <v>375</v>
      </c>
      <c r="H55" t="s">
        <v>390</v>
      </c>
      <c r="I55" t="s">
        <v>353</v>
      </c>
      <c r="K55" t="s">
        <v>333</v>
      </c>
      <c r="L55" t="s">
        <v>372</v>
      </c>
      <c r="M55" t="s">
        <v>59</v>
      </c>
      <c r="N55" t="s">
        <v>335</v>
      </c>
      <c r="O55" t="s">
        <v>336</v>
      </c>
      <c r="P55" t="s">
        <v>337</v>
      </c>
      <c r="Q55">
        <v>881.98</v>
      </c>
      <c r="R55">
        <v>0.1</v>
      </c>
    </row>
    <row r="56" spans="1:18" ht="15" customHeight="1">
      <c r="A56" s="962" t="s">
        <v>320</v>
      </c>
      <c r="B56" t="s">
        <v>254</v>
      </c>
      <c r="C56" t="s">
        <v>13</v>
      </c>
      <c r="D56" t="s">
        <v>11</v>
      </c>
      <c r="E56" t="s">
        <v>329</v>
      </c>
      <c r="F56" t="s">
        <v>375</v>
      </c>
      <c r="H56" t="s">
        <v>391</v>
      </c>
      <c r="I56" t="s">
        <v>353</v>
      </c>
      <c r="K56" t="s">
        <v>333</v>
      </c>
      <c r="L56" t="s">
        <v>374</v>
      </c>
      <c r="M56" t="s">
        <v>58</v>
      </c>
      <c r="N56" t="s">
        <v>335</v>
      </c>
      <c r="O56" t="s">
        <v>336</v>
      </c>
      <c r="P56" t="s">
        <v>337</v>
      </c>
      <c r="Q56">
        <v>235.9</v>
      </c>
      <c r="R56">
        <v>0.1</v>
      </c>
    </row>
    <row r="57" spans="1:18" ht="15" customHeight="1">
      <c r="A57" s="962" t="s">
        <v>323</v>
      </c>
      <c r="B57" t="s">
        <v>247</v>
      </c>
      <c r="C57" t="s">
        <v>13</v>
      </c>
      <c r="D57" t="s">
        <v>11</v>
      </c>
      <c r="E57" t="s">
        <v>329</v>
      </c>
      <c r="F57" t="s">
        <v>375</v>
      </c>
      <c r="Q57">
        <v>0</v>
      </c>
      <c r="R57">
        <v>0</v>
      </c>
    </row>
    <row r="58" spans="1:18" ht="15" customHeight="1">
      <c r="A58" s="962" t="s">
        <v>244</v>
      </c>
      <c r="B58" t="s">
        <v>279</v>
      </c>
      <c r="C58" t="s">
        <v>13</v>
      </c>
      <c r="D58" t="s">
        <v>11</v>
      </c>
      <c r="E58" t="s">
        <v>329</v>
      </c>
      <c r="F58" t="s">
        <v>392</v>
      </c>
      <c r="G58" t="s">
        <v>393</v>
      </c>
      <c r="I58" t="s">
        <v>332</v>
      </c>
      <c r="K58" t="s">
        <v>333</v>
      </c>
      <c r="L58" t="s">
        <v>334</v>
      </c>
      <c r="M58" t="s">
        <v>52</v>
      </c>
      <c r="N58" t="s">
        <v>335</v>
      </c>
      <c r="O58" t="s">
        <v>336</v>
      </c>
      <c r="P58" t="s">
        <v>337</v>
      </c>
      <c r="Q58">
        <v>269.22000000000003</v>
      </c>
      <c r="R58">
        <v>0.1</v>
      </c>
    </row>
    <row r="59" spans="1:18" ht="15" customHeight="1">
      <c r="A59" s="962" t="s">
        <v>247</v>
      </c>
      <c r="B59" t="s">
        <v>290</v>
      </c>
      <c r="C59" t="s">
        <v>13</v>
      </c>
      <c r="D59" t="s">
        <v>11</v>
      </c>
      <c r="E59" t="s">
        <v>329</v>
      </c>
      <c r="F59" t="s">
        <v>392</v>
      </c>
      <c r="J59" t="s">
        <v>338</v>
      </c>
      <c r="L59" t="s">
        <v>339</v>
      </c>
      <c r="Q59">
        <v>0</v>
      </c>
      <c r="R59">
        <v>0</v>
      </c>
    </row>
    <row r="60" spans="1:18" ht="15" customHeight="1">
      <c r="A60" s="962" t="s">
        <v>247</v>
      </c>
      <c r="B60" t="s">
        <v>324</v>
      </c>
      <c r="C60" t="s">
        <v>13</v>
      </c>
      <c r="D60" t="s">
        <v>11</v>
      </c>
      <c r="E60" t="s">
        <v>329</v>
      </c>
      <c r="F60" t="s">
        <v>392</v>
      </c>
      <c r="Q60">
        <v>0</v>
      </c>
      <c r="R60">
        <v>0</v>
      </c>
    </row>
    <row r="61" spans="1:18" ht="15" customHeight="1">
      <c r="A61" s="962" t="s">
        <v>249</v>
      </c>
      <c r="B61" t="s">
        <v>278</v>
      </c>
      <c r="C61" t="s">
        <v>13</v>
      </c>
      <c r="D61" t="s">
        <v>11</v>
      </c>
      <c r="E61" t="s">
        <v>329</v>
      </c>
      <c r="F61" t="s">
        <v>392</v>
      </c>
      <c r="J61" t="s">
        <v>340</v>
      </c>
      <c r="L61" t="s">
        <v>249</v>
      </c>
      <c r="Q61">
        <v>0</v>
      </c>
      <c r="R61">
        <v>0</v>
      </c>
    </row>
    <row r="62" spans="1:18" ht="15" customHeight="1">
      <c r="A62" s="962" t="s">
        <v>250</v>
      </c>
      <c r="B62" t="s">
        <v>279</v>
      </c>
      <c r="C62" t="s">
        <v>13</v>
      </c>
      <c r="D62" t="s">
        <v>11</v>
      </c>
      <c r="E62" t="s">
        <v>329</v>
      </c>
      <c r="F62" t="s">
        <v>392</v>
      </c>
      <c r="G62" t="s">
        <v>394</v>
      </c>
      <c r="I62" t="s">
        <v>332</v>
      </c>
      <c r="K62" t="s">
        <v>333</v>
      </c>
      <c r="L62" t="s">
        <v>250</v>
      </c>
      <c r="M62" t="s">
        <v>52</v>
      </c>
      <c r="N62" t="s">
        <v>335</v>
      </c>
      <c r="O62" t="s">
        <v>336</v>
      </c>
      <c r="P62" t="s">
        <v>337</v>
      </c>
      <c r="Q62">
        <v>43.93</v>
      </c>
      <c r="R62">
        <v>0.1</v>
      </c>
    </row>
    <row r="63" spans="1:18" ht="15" customHeight="1">
      <c r="A63" s="962" t="s">
        <v>254</v>
      </c>
      <c r="B63" t="s">
        <v>283</v>
      </c>
      <c r="C63" t="s">
        <v>13</v>
      </c>
      <c r="D63" t="s">
        <v>11</v>
      </c>
      <c r="E63" t="s">
        <v>329</v>
      </c>
      <c r="F63" t="s">
        <v>392</v>
      </c>
      <c r="J63" t="s">
        <v>342</v>
      </c>
      <c r="L63" t="s">
        <v>343</v>
      </c>
      <c r="Q63">
        <v>0</v>
      </c>
      <c r="R63">
        <v>0</v>
      </c>
    </row>
    <row r="64" spans="1:18" ht="15" customHeight="1">
      <c r="A64" s="962" t="s">
        <v>254</v>
      </c>
      <c r="B64" t="s">
        <v>290</v>
      </c>
      <c r="C64" t="s">
        <v>13</v>
      </c>
      <c r="D64" t="s">
        <v>11</v>
      </c>
      <c r="E64" t="s">
        <v>329</v>
      </c>
      <c r="F64" t="s">
        <v>392</v>
      </c>
      <c r="J64" t="s">
        <v>395</v>
      </c>
      <c r="Q64">
        <v>0</v>
      </c>
      <c r="R64">
        <v>0</v>
      </c>
    </row>
    <row r="65" spans="1:18" ht="15" customHeight="1">
      <c r="A65" s="962" t="s">
        <v>254</v>
      </c>
      <c r="B65" t="s">
        <v>292</v>
      </c>
      <c r="C65" t="s">
        <v>13</v>
      </c>
      <c r="D65" t="s">
        <v>11</v>
      </c>
      <c r="E65" t="s">
        <v>329</v>
      </c>
      <c r="F65" t="s">
        <v>392</v>
      </c>
      <c r="J65" t="s">
        <v>396</v>
      </c>
      <c r="Q65">
        <v>0</v>
      </c>
      <c r="R65">
        <v>0</v>
      </c>
    </row>
    <row r="66" spans="1:18" ht="15" customHeight="1">
      <c r="A66" s="962" t="s">
        <v>254</v>
      </c>
      <c r="B66" t="s">
        <v>294</v>
      </c>
      <c r="C66" t="s">
        <v>13</v>
      </c>
      <c r="D66" t="s">
        <v>11</v>
      </c>
      <c r="E66" t="s">
        <v>329</v>
      </c>
      <c r="F66" t="s">
        <v>392</v>
      </c>
      <c r="J66" t="s">
        <v>397</v>
      </c>
      <c r="Q66">
        <v>0</v>
      </c>
      <c r="R66">
        <v>0</v>
      </c>
    </row>
    <row r="67" spans="1:18" ht="15" customHeight="1">
      <c r="A67" s="962" t="s">
        <v>254</v>
      </c>
      <c r="B67" t="s">
        <v>295</v>
      </c>
      <c r="C67" t="s">
        <v>13</v>
      </c>
      <c r="D67" t="s">
        <v>11</v>
      </c>
      <c r="E67" t="s">
        <v>329</v>
      </c>
      <c r="F67" t="s">
        <v>392</v>
      </c>
      <c r="J67" t="s">
        <v>398</v>
      </c>
      <c r="Q67">
        <v>0</v>
      </c>
      <c r="R67">
        <v>0</v>
      </c>
    </row>
    <row r="68" spans="1:18" ht="15" customHeight="1">
      <c r="A68" s="962" t="s">
        <v>254</v>
      </c>
      <c r="B68" t="s">
        <v>280</v>
      </c>
      <c r="C68" t="s">
        <v>13</v>
      </c>
      <c r="D68" t="s">
        <v>11</v>
      </c>
      <c r="E68" t="s">
        <v>329</v>
      </c>
      <c r="F68" t="s">
        <v>392</v>
      </c>
      <c r="G68" t="s">
        <v>399</v>
      </c>
      <c r="I68" t="s">
        <v>332</v>
      </c>
      <c r="K68" t="s">
        <v>333</v>
      </c>
      <c r="L68" t="s">
        <v>346</v>
      </c>
      <c r="M68" t="s">
        <v>52</v>
      </c>
      <c r="N68" t="s">
        <v>335</v>
      </c>
      <c r="O68" t="s">
        <v>336</v>
      </c>
      <c r="P68" t="s">
        <v>337</v>
      </c>
      <c r="Q68">
        <v>678</v>
      </c>
      <c r="R68">
        <v>0.1</v>
      </c>
    </row>
    <row r="69" spans="1:18" ht="15" customHeight="1">
      <c r="A69" s="962" t="s">
        <v>254</v>
      </c>
      <c r="B69" t="s">
        <v>299</v>
      </c>
      <c r="C69" t="s">
        <v>13</v>
      </c>
      <c r="D69" t="s">
        <v>11</v>
      </c>
      <c r="E69" t="s">
        <v>329</v>
      </c>
      <c r="F69" t="s">
        <v>392</v>
      </c>
      <c r="G69" t="s">
        <v>400</v>
      </c>
      <c r="I69" t="s">
        <v>332</v>
      </c>
      <c r="J69" t="s">
        <v>401</v>
      </c>
      <c r="K69" t="s">
        <v>333</v>
      </c>
      <c r="L69" t="s">
        <v>348</v>
      </c>
      <c r="M69" t="s">
        <v>52</v>
      </c>
      <c r="N69" t="s">
        <v>349</v>
      </c>
      <c r="O69" t="s">
        <v>336</v>
      </c>
      <c r="P69" t="s">
        <v>337</v>
      </c>
      <c r="Q69">
        <v>149.52000000000001</v>
      </c>
      <c r="R69">
        <v>0.1</v>
      </c>
    </row>
    <row r="70" spans="1:18" ht="15" customHeight="1">
      <c r="A70" s="962" t="s">
        <v>254</v>
      </c>
      <c r="B70" t="s">
        <v>284</v>
      </c>
      <c r="C70" t="s">
        <v>13</v>
      </c>
      <c r="D70" t="s">
        <v>11</v>
      </c>
      <c r="E70" t="s">
        <v>329</v>
      </c>
      <c r="F70" t="s">
        <v>392</v>
      </c>
      <c r="Q70">
        <v>0</v>
      </c>
      <c r="R70">
        <v>0</v>
      </c>
    </row>
    <row r="71" spans="1:18" ht="15" customHeight="1">
      <c r="A71" s="962" t="s">
        <v>254</v>
      </c>
      <c r="B71" t="s">
        <v>285</v>
      </c>
      <c r="C71" t="s">
        <v>13</v>
      </c>
      <c r="D71" t="s">
        <v>11</v>
      </c>
      <c r="E71" t="s">
        <v>329</v>
      </c>
      <c r="F71" t="s">
        <v>392</v>
      </c>
      <c r="Q71">
        <v>0</v>
      </c>
      <c r="R71">
        <v>0</v>
      </c>
    </row>
    <row r="72" spans="1:18" ht="15" customHeight="1">
      <c r="A72" s="962" t="s">
        <v>254</v>
      </c>
      <c r="B72" t="s">
        <v>286</v>
      </c>
      <c r="C72" t="s">
        <v>13</v>
      </c>
      <c r="D72" t="s">
        <v>11</v>
      </c>
      <c r="E72" t="s">
        <v>329</v>
      </c>
      <c r="F72" t="s">
        <v>392</v>
      </c>
      <c r="Q72">
        <v>0</v>
      </c>
      <c r="R72">
        <v>0</v>
      </c>
    </row>
    <row r="73" spans="1:18" ht="15" customHeight="1">
      <c r="A73" s="962" t="s">
        <v>254</v>
      </c>
      <c r="B73" t="s">
        <v>303</v>
      </c>
      <c r="C73" t="s">
        <v>13</v>
      </c>
      <c r="D73" t="s">
        <v>11</v>
      </c>
      <c r="E73" t="s">
        <v>329</v>
      </c>
      <c r="F73" t="s">
        <v>392</v>
      </c>
      <c r="Q73">
        <v>0</v>
      </c>
      <c r="R73">
        <v>0</v>
      </c>
    </row>
    <row r="74" spans="1:18" ht="15" customHeight="1">
      <c r="A74" s="962" t="s">
        <v>254</v>
      </c>
      <c r="B74" t="s">
        <v>296</v>
      </c>
      <c r="C74" t="s">
        <v>13</v>
      </c>
      <c r="D74" t="s">
        <v>11</v>
      </c>
      <c r="E74" t="s">
        <v>329</v>
      </c>
      <c r="F74" t="s">
        <v>392</v>
      </c>
      <c r="G74" t="s">
        <v>402</v>
      </c>
      <c r="I74" t="s">
        <v>332</v>
      </c>
      <c r="K74" t="s">
        <v>333</v>
      </c>
      <c r="L74" t="s">
        <v>344</v>
      </c>
      <c r="M74" t="s">
        <v>52</v>
      </c>
      <c r="N74" t="s">
        <v>349</v>
      </c>
      <c r="O74" t="s">
        <v>336</v>
      </c>
      <c r="P74" t="s">
        <v>337</v>
      </c>
      <c r="Q74">
        <v>50</v>
      </c>
      <c r="R74">
        <v>0.1</v>
      </c>
    </row>
    <row r="75" spans="1:18" ht="15" customHeight="1">
      <c r="A75" s="962" t="s">
        <v>254</v>
      </c>
      <c r="B75" t="s">
        <v>319</v>
      </c>
      <c r="C75" t="s">
        <v>13</v>
      </c>
      <c r="D75" t="s">
        <v>11</v>
      </c>
      <c r="E75" t="s">
        <v>329</v>
      </c>
      <c r="F75" t="s">
        <v>392</v>
      </c>
      <c r="G75" t="s">
        <v>403</v>
      </c>
      <c r="I75" t="s">
        <v>332</v>
      </c>
      <c r="K75" t="s">
        <v>333</v>
      </c>
      <c r="L75" t="s">
        <v>351</v>
      </c>
      <c r="M75" t="s">
        <v>52</v>
      </c>
      <c r="N75" t="s">
        <v>349</v>
      </c>
      <c r="O75" t="s">
        <v>336</v>
      </c>
      <c r="P75" t="s">
        <v>337</v>
      </c>
      <c r="Q75">
        <v>8</v>
      </c>
      <c r="R75">
        <v>0.1</v>
      </c>
    </row>
    <row r="76" spans="1:18" ht="15" customHeight="1">
      <c r="A76" s="962" t="s">
        <v>254</v>
      </c>
      <c r="B76" t="s">
        <v>321</v>
      </c>
      <c r="C76" t="s">
        <v>13</v>
      </c>
      <c r="D76" t="s">
        <v>11</v>
      </c>
      <c r="E76" t="s">
        <v>329</v>
      </c>
      <c r="F76" t="s">
        <v>392</v>
      </c>
      <c r="H76" t="s">
        <v>404</v>
      </c>
      <c r="I76" t="s">
        <v>353</v>
      </c>
      <c r="K76" t="s">
        <v>333</v>
      </c>
      <c r="L76" t="s">
        <v>354</v>
      </c>
      <c r="M76" t="s">
        <v>58</v>
      </c>
      <c r="N76" t="s">
        <v>335</v>
      </c>
      <c r="O76" t="s">
        <v>336</v>
      </c>
      <c r="P76" t="s">
        <v>337</v>
      </c>
      <c r="Q76">
        <v>96.01</v>
      </c>
      <c r="R76">
        <v>0.1</v>
      </c>
    </row>
    <row r="77" spans="1:18" ht="15" customHeight="1">
      <c r="A77" s="962" t="s">
        <v>257</v>
      </c>
      <c r="B77" t="s">
        <v>321</v>
      </c>
      <c r="C77" t="s">
        <v>13</v>
      </c>
      <c r="D77" t="s">
        <v>11</v>
      </c>
      <c r="E77" t="s">
        <v>329</v>
      </c>
      <c r="F77" t="s">
        <v>392</v>
      </c>
      <c r="H77" t="s">
        <v>405</v>
      </c>
      <c r="I77" t="s">
        <v>353</v>
      </c>
      <c r="K77" t="s">
        <v>333</v>
      </c>
      <c r="L77" t="s">
        <v>356</v>
      </c>
      <c r="M77" t="s">
        <v>59</v>
      </c>
      <c r="N77" t="s">
        <v>335</v>
      </c>
      <c r="O77" t="s">
        <v>336</v>
      </c>
      <c r="P77" t="s">
        <v>337</v>
      </c>
      <c r="Q77">
        <v>132.79</v>
      </c>
      <c r="R77">
        <v>0.1</v>
      </c>
    </row>
    <row r="78" spans="1:18" ht="15" customHeight="1">
      <c r="A78" s="962" t="s">
        <v>259</v>
      </c>
      <c r="B78" t="s">
        <v>321</v>
      </c>
      <c r="C78" t="s">
        <v>13</v>
      </c>
      <c r="D78" t="s">
        <v>11</v>
      </c>
      <c r="E78" t="s">
        <v>329</v>
      </c>
      <c r="F78" t="s">
        <v>392</v>
      </c>
      <c r="H78" t="s">
        <v>406</v>
      </c>
      <c r="I78" t="s">
        <v>353</v>
      </c>
      <c r="K78" t="s">
        <v>333</v>
      </c>
      <c r="L78" t="s">
        <v>363</v>
      </c>
      <c r="M78" t="s">
        <v>59</v>
      </c>
      <c r="N78" t="s">
        <v>335</v>
      </c>
      <c r="O78" t="s">
        <v>336</v>
      </c>
      <c r="P78" t="s">
        <v>337</v>
      </c>
      <c r="Q78">
        <v>19.170000000000002</v>
      </c>
      <c r="R78">
        <v>0.1</v>
      </c>
    </row>
    <row r="79" spans="1:18" ht="15" customHeight="1">
      <c r="A79" s="962" t="s">
        <v>274</v>
      </c>
      <c r="B79" t="s">
        <v>283</v>
      </c>
      <c r="C79" t="s">
        <v>13</v>
      </c>
      <c r="D79" t="s">
        <v>11</v>
      </c>
      <c r="E79" t="s">
        <v>329</v>
      </c>
      <c r="F79" t="s">
        <v>392</v>
      </c>
      <c r="Q79">
        <v>0</v>
      </c>
      <c r="R79">
        <v>0</v>
      </c>
    </row>
    <row r="80" spans="1:18" ht="15" customHeight="1">
      <c r="A80" s="962" t="s">
        <v>277</v>
      </c>
      <c r="B80" t="s">
        <v>244</v>
      </c>
      <c r="C80" t="s">
        <v>13</v>
      </c>
      <c r="D80" t="s">
        <v>11</v>
      </c>
      <c r="E80" t="s">
        <v>329</v>
      </c>
      <c r="F80" t="s">
        <v>392</v>
      </c>
      <c r="G80" t="s">
        <v>407</v>
      </c>
      <c r="I80" t="s">
        <v>332</v>
      </c>
      <c r="K80" t="s">
        <v>333</v>
      </c>
      <c r="L80" t="s">
        <v>277</v>
      </c>
      <c r="M80" t="s">
        <v>52</v>
      </c>
      <c r="N80" t="s">
        <v>365</v>
      </c>
      <c r="O80" t="s">
        <v>336</v>
      </c>
      <c r="P80" t="s">
        <v>337</v>
      </c>
      <c r="Q80">
        <v>337</v>
      </c>
      <c r="R80">
        <v>0.1</v>
      </c>
    </row>
    <row r="81" spans="1:18" ht="15" customHeight="1">
      <c r="A81" s="962" t="s">
        <v>278</v>
      </c>
      <c r="B81" t="s">
        <v>252</v>
      </c>
      <c r="C81" t="s">
        <v>13</v>
      </c>
      <c r="D81" t="s">
        <v>11</v>
      </c>
      <c r="E81" t="s">
        <v>329</v>
      </c>
      <c r="F81" t="s">
        <v>392</v>
      </c>
      <c r="J81" t="s">
        <v>340</v>
      </c>
      <c r="L81" t="s">
        <v>252</v>
      </c>
      <c r="Q81">
        <v>0</v>
      </c>
      <c r="R81">
        <v>0</v>
      </c>
    </row>
    <row r="82" spans="1:18" ht="15" customHeight="1">
      <c r="A82" s="962" t="s">
        <v>278</v>
      </c>
      <c r="B82" t="s">
        <v>247</v>
      </c>
      <c r="C82" t="s">
        <v>13</v>
      </c>
      <c r="D82" t="s">
        <v>11</v>
      </c>
      <c r="E82" t="s">
        <v>329</v>
      </c>
      <c r="F82" t="s">
        <v>392</v>
      </c>
      <c r="G82" t="s">
        <v>408</v>
      </c>
      <c r="I82" t="s">
        <v>332</v>
      </c>
      <c r="K82" t="s">
        <v>333</v>
      </c>
      <c r="L82" t="s">
        <v>367</v>
      </c>
      <c r="M82" t="s">
        <v>52</v>
      </c>
      <c r="N82" t="s">
        <v>361</v>
      </c>
      <c r="O82" t="s">
        <v>336</v>
      </c>
      <c r="P82" t="s">
        <v>337</v>
      </c>
      <c r="Q82">
        <v>67.78</v>
      </c>
      <c r="R82">
        <v>0.1</v>
      </c>
    </row>
    <row r="83" spans="1:18" ht="15" customHeight="1">
      <c r="A83" s="962" t="s">
        <v>279</v>
      </c>
      <c r="B83" t="s">
        <v>253</v>
      </c>
      <c r="C83" t="s">
        <v>13</v>
      </c>
      <c r="D83" t="s">
        <v>11</v>
      </c>
      <c r="E83" t="s">
        <v>329</v>
      </c>
      <c r="F83" t="s">
        <v>392</v>
      </c>
      <c r="G83" t="s">
        <v>409</v>
      </c>
      <c r="I83" t="s">
        <v>332</v>
      </c>
      <c r="K83" t="s">
        <v>333</v>
      </c>
      <c r="L83" t="s">
        <v>253</v>
      </c>
      <c r="M83" t="s">
        <v>52</v>
      </c>
      <c r="N83" t="s">
        <v>335</v>
      </c>
      <c r="O83" t="s">
        <v>336</v>
      </c>
      <c r="P83" t="s">
        <v>337</v>
      </c>
      <c r="Q83">
        <v>40.619999999999997</v>
      </c>
      <c r="R83">
        <v>0.1</v>
      </c>
    </row>
    <row r="84" spans="1:18" ht="15" customHeight="1">
      <c r="A84" s="962" t="s">
        <v>320</v>
      </c>
      <c r="B84" t="s">
        <v>257</v>
      </c>
      <c r="C84" t="s">
        <v>13</v>
      </c>
      <c r="D84" t="s">
        <v>11</v>
      </c>
      <c r="E84" t="s">
        <v>329</v>
      </c>
      <c r="F84" t="s">
        <v>392</v>
      </c>
      <c r="H84" t="s">
        <v>410</v>
      </c>
      <c r="I84" t="s">
        <v>353</v>
      </c>
      <c r="K84" t="s">
        <v>333</v>
      </c>
      <c r="L84" t="s">
        <v>370</v>
      </c>
      <c r="M84" t="s">
        <v>59</v>
      </c>
      <c r="N84" t="s">
        <v>335</v>
      </c>
      <c r="O84" t="s">
        <v>336</v>
      </c>
      <c r="P84" t="s">
        <v>337</v>
      </c>
      <c r="Q84">
        <v>83.86</v>
      </c>
      <c r="R84">
        <v>0.1</v>
      </c>
    </row>
    <row r="85" spans="1:18" ht="15" customHeight="1">
      <c r="A85" s="962" t="s">
        <v>320</v>
      </c>
      <c r="B85" t="s">
        <v>259</v>
      </c>
      <c r="C85" t="s">
        <v>13</v>
      </c>
      <c r="D85" t="s">
        <v>11</v>
      </c>
      <c r="E85" t="s">
        <v>329</v>
      </c>
      <c r="F85" t="s">
        <v>392</v>
      </c>
      <c r="H85" t="s">
        <v>411</v>
      </c>
      <c r="I85" t="s">
        <v>353</v>
      </c>
      <c r="K85" t="s">
        <v>333</v>
      </c>
      <c r="L85" t="s">
        <v>372</v>
      </c>
      <c r="M85" t="s">
        <v>59</v>
      </c>
      <c r="N85" t="s">
        <v>335</v>
      </c>
      <c r="O85" t="s">
        <v>336</v>
      </c>
      <c r="P85" t="s">
        <v>337</v>
      </c>
      <c r="Q85">
        <v>3431.99</v>
      </c>
      <c r="R85">
        <v>0.1</v>
      </c>
    </row>
    <row r="86" spans="1:18" ht="15" customHeight="1">
      <c r="A86" s="962" t="s">
        <v>320</v>
      </c>
      <c r="B86" t="s">
        <v>254</v>
      </c>
      <c r="C86" t="s">
        <v>13</v>
      </c>
      <c r="D86" t="s">
        <v>11</v>
      </c>
      <c r="E86" t="s">
        <v>329</v>
      </c>
      <c r="F86" t="s">
        <v>392</v>
      </c>
      <c r="H86" t="s">
        <v>412</v>
      </c>
      <c r="I86" t="s">
        <v>353</v>
      </c>
      <c r="K86" t="s">
        <v>333</v>
      </c>
      <c r="L86" t="s">
        <v>374</v>
      </c>
      <c r="M86" t="s">
        <v>58</v>
      </c>
      <c r="N86" t="s">
        <v>335</v>
      </c>
      <c r="O86" t="s">
        <v>336</v>
      </c>
      <c r="P86" t="s">
        <v>337</v>
      </c>
      <c r="Q86">
        <v>848.22</v>
      </c>
      <c r="R86">
        <v>0.1</v>
      </c>
    </row>
    <row r="87" spans="1:18" ht="15" customHeight="1">
      <c r="A87" s="962" t="s">
        <v>323</v>
      </c>
      <c r="B87" t="s">
        <v>247</v>
      </c>
      <c r="C87" t="s">
        <v>13</v>
      </c>
      <c r="D87" t="s">
        <v>11</v>
      </c>
      <c r="E87" t="s">
        <v>329</v>
      </c>
      <c r="F87" t="s">
        <v>392</v>
      </c>
      <c r="Q87">
        <v>0</v>
      </c>
      <c r="R87">
        <v>0</v>
      </c>
    </row>
    <row r="88" spans="1:18" ht="15" customHeight="1">
      <c r="A88" s="962" t="s">
        <v>323</v>
      </c>
      <c r="B88" t="s">
        <v>254</v>
      </c>
      <c r="C88" t="s">
        <v>13</v>
      </c>
      <c r="D88" t="s">
        <v>11</v>
      </c>
      <c r="E88" t="s">
        <v>329</v>
      </c>
      <c r="F88" t="s">
        <v>392</v>
      </c>
      <c r="Q88">
        <v>0</v>
      </c>
      <c r="R88">
        <v>0</v>
      </c>
    </row>
    <row r="89" spans="1:18" ht="15" customHeight="1">
      <c r="A89" s="962" t="s">
        <v>244</v>
      </c>
      <c r="B89" t="s">
        <v>279</v>
      </c>
      <c r="C89" t="s">
        <v>13</v>
      </c>
      <c r="D89" t="s">
        <v>11</v>
      </c>
      <c r="E89" t="s">
        <v>329</v>
      </c>
      <c r="F89" t="s">
        <v>413</v>
      </c>
      <c r="G89" t="s">
        <v>414</v>
      </c>
      <c r="I89" t="s">
        <v>415</v>
      </c>
      <c r="K89" t="s">
        <v>333</v>
      </c>
      <c r="L89" t="s">
        <v>334</v>
      </c>
      <c r="M89" t="s">
        <v>67</v>
      </c>
      <c r="N89" t="s">
        <v>335</v>
      </c>
      <c r="O89" t="s">
        <v>336</v>
      </c>
      <c r="P89" t="s">
        <v>337</v>
      </c>
      <c r="Q89">
        <v>32.5</v>
      </c>
      <c r="R89">
        <v>0.1</v>
      </c>
    </row>
    <row r="90" spans="1:18" ht="15" customHeight="1">
      <c r="A90" s="962" t="s">
        <v>247</v>
      </c>
      <c r="B90" t="s">
        <v>290</v>
      </c>
      <c r="C90" t="s">
        <v>13</v>
      </c>
      <c r="D90" t="s">
        <v>11</v>
      </c>
      <c r="E90" t="s">
        <v>329</v>
      </c>
      <c r="F90" t="s">
        <v>413</v>
      </c>
      <c r="J90" t="s">
        <v>338</v>
      </c>
      <c r="L90" t="s">
        <v>339</v>
      </c>
      <c r="Q90">
        <v>0</v>
      </c>
      <c r="R90">
        <v>0</v>
      </c>
    </row>
    <row r="91" spans="1:18" ht="15" customHeight="1">
      <c r="A91" s="962" t="s">
        <v>247</v>
      </c>
      <c r="B91" t="s">
        <v>324</v>
      </c>
      <c r="C91" t="s">
        <v>13</v>
      </c>
      <c r="D91" t="s">
        <v>11</v>
      </c>
      <c r="E91" t="s">
        <v>329</v>
      </c>
      <c r="F91" t="s">
        <v>413</v>
      </c>
      <c r="Q91">
        <v>0</v>
      </c>
      <c r="R91">
        <v>0</v>
      </c>
    </row>
    <row r="92" spans="1:18" ht="15" customHeight="1">
      <c r="A92" s="962" t="s">
        <v>249</v>
      </c>
      <c r="B92" t="s">
        <v>278</v>
      </c>
      <c r="C92" t="s">
        <v>13</v>
      </c>
      <c r="D92" t="s">
        <v>11</v>
      </c>
      <c r="E92" t="s">
        <v>329</v>
      </c>
      <c r="F92" t="s">
        <v>413</v>
      </c>
      <c r="J92" t="s">
        <v>340</v>
      </c>
      <c r="L92" t="s">
        <v>249</v>
      </c>
      <c r="Q92">
        <v>0</v>
      </c>
      <c r="R92">
        <v>0</v>
      </c>
    </row>
    <row r="93" spans="1:18" ht="15" customHeight="1">
      <c r="A93" s="962" t="s">
        <v>250</v>
      </c>
      <c r="B93" t="s">
        <v>279</v>
      </c>
      <c r="C93" t="s">
        <v>13</v>
      </c>
      <c r="D93" t="s">
        <v>11</v>
      </c>
      <c r="E93" t="s">
        <v>329</v>
      </c>
      <c r="F93" t="s">
        <v>413</v>
      </c>
      <c r="G93" t="s">
        <v>416</v>
      </c>
      <c r="I93" t="s">
        <v>415</v>
      </c>
      <c r="K93" t="s">
        <v>333</v>
      </c>
      <c r="L93" t="s">
        <v>250</v>
      </c>
      <c r="M93" t="s">
        <v>67</v>
      </c>
      <c r="N93" t="s">
        <v>335</v>
      </c>
      <c r="O93" t="s">
        <v>336</v>
      </c>
      <c r="P93" t="s">
        <v>337</v>
      </c>
      <c r="Q93">
        <v>1.67</v>
      </c>
      <c r="R93">
        <v>0.1</v>
      </c>
    </row>
    <row r="94" spans="1:18" ht="15" customHeight="1">
      <c r="A94" s="962" t="s">
        <v>254</v>
      </c>
      <c r="B94" t="s">
        <v>283</v>
      </c>
      <c r="C94" t="s">
        <v>13</v>
      </c>
      <c r="D94" t="s">
        <v>11</v>
      </c>
      <c r="E94" t="s">
        <v>329</v>
      </c>
      <c r="F94" t="s">
        <v>413</v>
      </c>
      <c r="J94" t="s">
        <v>342</v>
      </c>
      <c r="L94" t="s">
        <v>343</v>
      </c>
      <c r="Q94">
        <v>0</v>
      </c>
      <c r="R94">
        <v>0</v>
      </c>
    </row>
    <row r="95" spans="1:18" ht="15" customHeight="1">
      <c r="A95" s="962" t="s">
        <v>254</v>
      </c>
      <c r="B95" t="s">
        <v>280</v>
      </c>
      <c r="C95" t="s">
        <v>13</v>
      </c>
      <c r="D95" t="s">
        <v>11</v>
      </c>
      <c r="E95" t="s">
        <v>329</v>
      </c>
      <c r="F95" t="s">
        <v>413</v>
      </c>
      <c r="G95" t="s">
        <v>417</v>
      </c>
      <c r="I95" t="s">
        <v>418</v>
      </c>
      <c r="J95" t="s">
        <v>419</v>
      </c>
      <c r="K95" t="s">
        <v>333</v>
      </c>
      <c r="L95" t="s">
        <v>346</v>
      </c>
      <c r="M95" t="s">
        <v>60</v>
      </c>
      <c r="N95" t="s">
        <v>349</v>
      </c>
      <c r="O95" t="s">
        <v>336</v>
      </c>
      <c r="P95" t="s">
        <v>337</v>
      </c>
      <c r="Q95">
        <v>12</v>
      </c>
      <c r="R95">
        <v>0.1</v>
      </c>
    </row>
    <row r="96" spans="1:18" ht="15" customHeight="1">
      <c r="A96" s="962" t="s">
        <v>254</v>
      </c>
      <c r="B96" t="s">
        <v>299</v>
      </c>
      <c r="C96" t="s">
        <v>13</v>
      </c>
      <c r="D96" t="s">
        <v>11</v>
      </c>
      <c r="E96" t="s">
        <v>329</v>
      </c>
      <c r="F96" t="s">
        <v>413</v>
      </c>
      <c r="G96" t="s">
        <v>420</v>
      </c>
      <c r="I96" t="s">
        <v>421</v>
      </c>
      <c r="J96" t="s">
        <v>422</v>
      </c>
      <c r="K96" t="s">
        <v>333</v>
      </c>
      <c r="L96" t="s">
        <v>348</v>
      </c>
      <c r="M96" t="s">
        <v>69</v>
      </c>
      <c r="N96" t="s">
        <v>349</v>
      </c>
      <c r="O96" t="s">
        <v>336</v>
      </c>
      <c r="P96" t="s">
        <v>337</v>
      </c>
      <c r="Q96">
        <v>0.44</v>
      </c>
      <c r="R96">
        <v>0.1</v>
      </c>
    </row>
    <row r="97" spans="1:18" ht="15" customHeight="1">
      <c r="A97" s="962" t="s">
        <v>254</v>
      </c>
      <c r="B97" t="s">
        <v>284</v>
      </c>
      <c r="C97" t="s">
        <v>13</v>
      </c>
      <c r="D97" t="s">
        <v>11</v>
      </c>
      <c r="E97" t="s">
        <v>329</v>
      </c>
      <c r="F97" t="s">
        <v>413</v>
      </c>
      <c r="Q97">
        <v>0</v>
      </c>
      <c r="R97">
        <v>0</v>
      </c>
    </row>
    <row r="98" spans="1:18" ht="15" customHeight="1">
      <c r="A98" s="962" t="s">
        <v>254</v>
      </c>
      <c r="B98" t="s">
        <v>285</v>
      </c>
      <c r="C98" t="s">
        <v>13</v>
      </c>
      <c r="D98" t="s">
        <v>11</v>
      </c>
      <c r="E98" t="s">
        <v>329</v>
      </c>
      <c r="F98" t="s">
        <v>413</v>
      </c>
      <c r="Q98">
        <v>0</v>
      </c>
      <c r="R98">
        <v>0</v>
      </c>
    </row>
    <row r="99" spans="1:18" ht="15" customHeight="1">
      <c r="A99" s="962" t="s">
        <v>254</v>
      </c>
      <c r="B99" t="s">
        <v>286</v>
      </c>
      <c r="C99" t="s">
        <v>13</v>
      </c>
      <c r="D99" t="s">
        <v>11</v>
      </c>
      <c r="E99" t="s">
        <v>329</v>
      </c>
      <c r="F99" t="s">
        <v>413</v>
      </c>
      <c r="Q99">
        <v>0</v>
      </c>
      <c r="R99">
        <v>0</v>
      </c>
    </row>
    <row r="100" spans="1:18" ht="15" customHeight="1">
      <c r="A100" s="962" t="s">
        <v>254</v>
      </c>
      <c r="B100" t="s">
        <v>303</v>
      </c>
      <c r="C100" t="s">
        <v>13</v>
      </c>
      <c r="D100" t="s">
        <v>11</v>
      </c>
      <c r="E100" t="s">
        <v>329</v>
      </c>
      <c r="F100" t="s">
        <v>413</v>
      </c>
      <c r="Q100">
        <v>0</v>
      </c>
      <c r="R100">
        <v>0</v>
      </c>
    </row>
    <row r="101" spans="1:18" ht="15" customHeight="1">
      <c r="A101" s="962" t="s">
        <v>254</v>
      </c>
      <c r="B101" t="s">
        <v>319</v>
      </c>
      <c r="C101" t="s">
        <v>13</v>
      </c>
      <c r="D101" t="s">
        <v>11</v>
      </c>
      <c r="E101" t="s">
        <v>329</v>
      </c>
      <c r="F101" t="s">
        <v>413</v>
      </c>
      <c r="G101" t="s">
        <v>423</v>
      </c>
      <c r="I101" t="s">
        <v>415</v>
      </c>
      <c r="K101" t="s">
        <v>333</v>
      </c>
      <c r="L101" t="s">
        <v>351</v>
      </c>
      <c r="M101" t="s">
        <v>67</v>
      </c>
      <c r="N101" t="s">
        <v>349</v>
      </c>
      <c r="O101" t="s">
        <v>336</v>
      </c>
      <c r="P101" t="s">
        <v>337</v>
      </c>
      <c r="Q101">
        <v>1.39</v>
      </c>
      <c r="R101">
        <v>0.1</v>
      </c>
    </row>
    <row r="102" spans="1:18" ht="15" customHeight="1">
      <c r="A102" s="962" t="s">
        <v>254</v>
      </c>
      <c r="B102" t="s">
        <v>321</v>
      </c>
      <c r="C102" t="s">
        <v>13</v>
      </c>
      <c r="D102" t="s">
        <v>11</v>
      </c>
      <c r="E102" t="s">
        <v>329</v>
      </c>
      <c r="F102" t="s">
        <v>413</v>
      </c>
      <c r="H102" t="s">
        <v>424</v>
      </c>
      <c r="I102" t="s">
        <v>353</v>
      </c>
      <c r="K102" t="s">
        <v>333</v>
      </c>
      <c r="L102" t="s">
        <v>354</v>
      </c>
      <c r="M102" t="s">
        <v>58</v>
      </c>
      <c r="N102" t="s">
        <v>335</v>
      </c>
      <c r="O102" t="s">
        <v>336</v>
      </c>
      <c r="P102" t="s">
        <v>337</v>
      </c>
      <c r="Q102">
        <v>9.75</v>
      </c>
      <c r="R102">
        <v>0.1</v>
      </c>
    </row>
    <row r="103" spans="1:18" ht="15" customHeight="1">
      <c r="A103" s="962" t="s">
        <v>254</v>
      </c>
      <c r="B103" t="s">
        <v>324</v>
      </c>
      <c r="C103" t="s">
        <v>13</v>
      </c>
      <c r="D103" t="s">
        <v>11</v>
      </c>
      <c r="E103" t="s">
        <v>329</v>
      </c>
      <c r="F103" t="s">
        <v>413</v>
      </c>
      <c r="Q103">
        <v>0</v>
      </c>
      <c r="R103">
        <v>0</v>
      </c>
    </row>
    <row r="104" spans="1:18" ht="15" customHeight="1">
      <c r="A104" s="962" t="s">
        <v>257</v>
      </c>
      <c r="B104" t="s">
        <v>321</v>
      </c>
      <c r="C104" t="s">
        <v>13</v>
      </c>
      <c r="D104" t="s">
        <v>11</v>
      </c>
      <c r="E104" t="s">
        <v>329</v>
      </c>
      <c r="F104" t="s">
        <v>413</v>
      </c>
      <c r="H104" t="s">
        <v>425</v>
      </c>
      <c r="I104" t="s">
        <v>353</v>
      </c>
      <c r="K104" t="s">
        <v>333</v>
      </c>
      <c r="L104" t="s">
        <v>356</v>
      </c>
      <c r="M104" t="s">
        <v>59</v>
      </c>
      <c r="N104" t="s">
        <v>335</v>
      </c>
      <c r="O104" t="s">
        <v>336</v>
      </c>
      <c r="P104" t="s">
        <v>337</v>
      </c>
      <c r="Q104">
        <v>0.45</v>
      </c>
      <c r="R104">
        <v>0.1</v>
      </c>
    </row>
    <row r="105" spans="1:18" ht="15" customHeight="1">
      <c r="A105" s="962" t="s">
        <v>259</v>
      </c>
      <c r="B105" t="s">
        <v>321</v>
      </c>
      <c r="C105" t="s">
        <v>13</v>
      </c>
      <c r="D105" t="s">
        <v>11</v>
      </c>
      <c r="E105" t="s">
        <v>329</v>
      </c>
      <c r="F105" t="s">
        <v>413</v>
      </c>
      <c r="H105" t="s">
        <v>426</v>
      </c>
      <c r="I105" t="s">
        <v>353</v>
      </c>
      <c r="K105" t="s">
        <v>333</v>
      </c>
      <c r="L105" t="s">
        <v>363</v>
      </c>
      <c r="M105" t="s">
        <v>59</v>
      </c>
      <c r="N105" t="s">
        <v>335</v>
      </c>
      <c r="O105" t="s">
        <v>336</v>
      </c>
      <c r="P105" t="s">
        <v>337</v>
      </c>
      <c r="Q105">
        <v>0.03</v>
      </c>
      <c r="R105">
        <v>0.1</v>
      </c>
    </row>
    <row r="106" spans="1:18" ht="15" customHeight="1">
      <c r="A106" s="962" t="s">
        <v>274</v>
      </c>
      <c r="B106" t="s">
        <v>283</v>
      </c>
      <c r="C106" t="s">
        <v>13</v>
      </c>
      <c r="D106" t="s">
        <v>11</v>
      </c>
      <c r="E106" t="s">
        <v>329</v>
      </c>
      <c r="F106" t="s">
        <v>413</v>
      </c>
      <c r="Q106">
        <v>0</v>
      </c>
      <c r="R106">
        <v>0</v>
      </c>
    </row>
    <row r="107" spans="1:18" ht="15" customHeight="1">
      <c r="A107" s="962" t="s">
        <v>277</v>
      </c>
      <c r="B107" t="s">
        <v>244</v>
      </c>
      <c r="C107" t="s">
        <v>13</v>
      </c>
      <c r="D107" t="s">
        <v>11</v>
      </c>
      <c r="E107" t="s">
        <v>329</v>
      </c>
      <c r="F107" t="s">
        <v>413</v>
      </c>
      <c r="G107" t="s">
        <v>427</v>
      </c>
      <c r="I107" t="s">
        <v>428</v>
      </c>
      <c r="K107" t="s">
        <v>333</v>
      </c>
      <c r="L107" t="s">
        <v>277</v>
      </c>
      <c r="M107" t="s">
        <v>66</v>
      </c>
      <c r="N107" t="s">
        <v>365</v>
      </c>
      <c r="O107" t="s">
        <v>336</v>
      </c>
      <c r="P107" t="s">
        <v>337</v>
      </c>
      <c r="Q107">
        <v>42.59</v>
      </c>
      <c r="R107">
        <v>0.1</v>
      </c>
    </row>
    <row r="108" spans="1:18" ht="15" customHeight="1">
      <c r="A108" s="962" t="s">
        <v>278</v>
      </c>
      <c r="B108" t="s">
        <v>252</v>
      </c>
      <c r="C108" t="s">
        <v>13</v>
      </c>
      <c r="D108" t="s">
        <v>11</v>
      </c>
      <c r="E108" t="s">
        <v>329</v>
      </c>
      <c r="F108" t="s">
        <v>413</v>
      </c>
      <c r="J108" t="s">
        <v>340</v>
      </c>
      <c r="L108" t="s">
        <v>252</v>
      </c>
      <c r="Q108">
        <v>0</v>
      </c>
      <c r="R108">
        <v>0</v>
      </c>
    </row>
    <row r="109" spans="1:18" ht="15" customHeight="1">
      <c r="A109" s="962" t="s">
        <v>279</v>
      </c>
      <c r="B109" t="s">
        <v>253</v>
      </c>
      <c r="C109" t="s">
        <v>13</v>
      </c>
      <c r="D109" t="s">
        <v>11</v>
      </c>
      <c r="E109" t="s">
        <v>329</v>
      </c>
      <c r="F109" t="s">
        <v>413</v>
      </c>
      <c r="G109" t="s">
        <v>429</v>
      </c>
      <c r="I109" t="s">
        <v>415</v>
      </c>
      <c r="K109" t="s">
        <v>333</v>
      </c>
      <c r="L109" t="s">
        <v>253</v>
      </c>
      <c r="M109" t="s">
        <v>67</v>
      </c>
      <c r="N109" t="s">
        <v>335</v>
      </c>
      <c r="O109" t="s">
        <v>336</v>
      </c>
      <c r="P109" t="s">
        <v>337</v>
      </c>
      <c r="Q109">
        <v>5.64</v>
      </c>
      <c r="R109">
        <v>0.1</v>
      </c>
    </row>
    <row r="110" spans="1:18" ht="15" customHeight="1">
      <c r="A110" s="962" t="s">
        <v>320</v>
      </c>
      <c r="B110" t="s">
        <v>257</v>
      </c>
      <c r="C110" t="s">
        <v>13</v>
      </c>
      <c r="D110" t="s">
        <v>11</v>
      </c>
      <c r="E110" t="s">
        <v>329</v>
      </c>
      <c r="F110" t="s">
        <v>413</v>
      </c>
      <c r="H110" t="s">
        <v>430</v>
      </c>
      <c r="I110" t="s">
        <v>353</v>
      </c>
      <c r="K110" t="s">
        <v>333</v>
      </c>
      <c r="L110" t="s">
        <v>370</v>
      </c>
      <c r="M110" t="s">
        <v>59</v>
      </c>
      <c r="N110" t="s">
        <v>335</v>
      </c>
      <c r="O110" t="s">
        <v>336</v>
      </c>
      <c r="P110" t="s">
        <v>337</v>
      </c>
      <c r="Q110">
        <v>4.1100000000000003</v>
      </c>
      <c r="R110">
        <v>0.1</v>
      </c>
    </row>
    <row r="111" spans="1:18" ht="15" customHeight="1">
      <c r="A111" s="962" t="s">
        <v>320</v>
      </c>
      <c r="B111" t="s">
        <v>259</v>
      </c>
      <c r="C111" t="s">
        <v>13</v>
      </c>
      <c r="D111" t="s">
        <v>11</v>
      </c>
      <c r="E111" t="s">
        <v>329</v>
      </c>
      <c r="F111" t="s">
        <v>413</v>
      </c>
      <c r="H111" t="s">
        <v>431</v>
      </c>
      <c r="I111" t="s">
        <v>353</v>
      </c>
      <c r="K111" t="s">
        <v>333</v>
      </c>
      <c r="L111" t="s">
        <v>372</v>
      </c>
      <c r="M111" t="s">
        <v>59</v>
      </c>
      <c r="N111" t="s">
        <v>335</v>
      </c>
      <c r="O111" t="s">
        <v>336</v>
      </c>
      <c r="P111" t="s">
        <v>337</v>
      </c>
      <c r="Q111">
        <v>90.17</v>
      </c>
      <c r="R111">
        <v>0.1</v>
      </c>
    </row>
    <row r="112" spans="1:18" ht="15" customHeight="1">
      <c r="A112" s="962" t="s">
        <v>320</v>
      </c>
      <c r="B112" t="s">
        <v>254</v>
      </c>
      <c r="C112" t="s">
        <v>13</v>
      </c>
      <c r="D112" t="s">
        <v>11</v>
      </c>
      <c r="E112" t="s">
        <v>329</v>
      </c>
      <c r="F112" t="s">
        <v>413</v>
      </c>
      <c r="H112" t="s">
        <v>432</v>
      </c>
      <c r="I112" t="s">
        <v>353</v>
      </c>
      <c r="K112" t="s">
        <v>333</v>
      </c>
      <c r="L112" t="s">
        <v>374</v>
      </c>
      <c r="M112" t="s">
        <v>58</v>
      </c>
      <c r="N112" t="s">
        <v>335</v>
      </c>
      <c r="O112" t="s">
        <v>336</v>
      </c>
      <c r="P112" t="s">
        <v>337</v>
      </c>
      <c r="Q112">
        <v>25.02</v>
      </c>
      <c r="R112">
        <v>0.1</v>
      </c>
    </row>
    <row r="113" spans="1:18" ht="15" customHeight="1">
      <c r="A113" s="962" t="s">
        <v>323</v>
      </c>
      <c r="B113" t="s">
        <v>247</v>
      </c>
      <c r="C113" t="s">
        <v>13</v>
      </c>
      <c r="D113" t="s">
        <v>11</v>
      </c>
      <c r="E113" t="s">
        <v>329</v>
      </c>
      <c r="F113" t="s">
        <v>413</v>
      </c>
      <c r="Q113">
        <v>0</v>
      </c>
      <c r="R113">
        <v>0</v>
      </c>
    </row>
    <row r="114" spans="1:18" ht="15" customHeight="1">
      <c r="A114" s="962" t="s">
        <v>323</v>
      </c>
      <c r="B114" t="s">
        <v>254</v>
      </c>
      <c r="C114" t="s">
        <v>13</v>
      </c>
      <c r="D114" t="s">
        <v>11</v>
      </c>
      <c r="E114" t="s">
        <v>329</v>
      </c>
      <c r="F114" t="s">
        <v>413</v>
      </c>
      <c r="Q114">
        <v>0</v>
      </c>
      <c r="R114">
        <v>0</v>
      </c>
    </row>
    <row r="115" spans="1:18" ht="15" customHeight="1">
      <c r="A115" s="962" t="s">
        <v>244</v>
      </c>
      <c r="B115" t="s">
        <v>279</v>
      </c>
      <c r="C115" t="s">
        <v>13</v>
      </c>
      <c r="D115" t="s">
        <v>11</v>
      </c>
      <c r="E115" t="s">
        <v>329</v>
      </c>
      <c r="F115" t="s">
        <v>433</v>
      </c>
      <c r="G115" t="s">
        <v>434</v>
      </c>
      <c r="I115" t="s">
        <v>332</v>
      </c>
      <c r="K115" t="s">
        <v>333</v>
      </c>
      <c r="L115" t="s">
        <v>334</v>
      </c>
      <c r="M115" t="s">
        <v>53</v>
      </c>
      <c r="N115" t="s">
        <v>335</v>
      </c>
      <c r="O115" t="s">
        <v>336</v>
      </c>
      <c r="P115" t="s">
        <v>337</v>
      </c>
      <c r="Q115">
        <v>506.54</v>
      </c>
      <c r="R115">
        <v>0.1</v>
      </c>
    </row>
    <row r="116" spans="1:18" ht="15" customHeight="1">
      <c r="A116" s="962" t="s">
        <v>247</v>
      </c>
      <c r="B116" t="s">
        <v>290</v>
      </c>
      <c r="C116" t="s">
        <v>13</v>
      </c>
      <c r="D116" t="s">
        <v>11</v>
      </c>
      <c r="E116" t="s">
        <v>329</v>
      </c>
      <c r="F116" t="s">
        <v>433</v>
      </c>
      <c r="J116" t="s">
        <v>338</v>
      </c>
      <c r="L116" t="s">
        <v>339</v>
      </c>
      <c r="Q116">
        <v>0</v>
      </c>
      <c r="R116">
        <v>0</v>
      </c>
    </row>
    <row r="117" spans="1:18" ht="15" customHeight="1">
      <c r="A117" s="962" t="s">
        <v>247</v>
      </c>
      <c r="B117" t="s">
        <v>324</v>
      </c>
      <c r="C117" t="s">
        <v>13</v>
      </c>
      <c r="D117" t="s">
        <v>11</v>
      </c>
      <c r="E117" t="s">
        <v>329</v>
      </c>
      <c r="F117" t="s">
        <v>433</v>
      </c>
      <c r="Q117">
        <v>0</v>
      </c>
      <c r="R117">
        <v>0</v>
      </c>
    </row>
    <row r="118" spans="1:18" ht="15" customHeight="1">
      <c r="A118" s="962" t="s">
        <v>249</v>
      </c>
      <c r="B118" t="s">
        <v>278</v>
      </c>
      <c r="C118" t="s">
        <v>13</v>
      </c>
      <c r="D118" t="s">
        <v>11</v>
      </c>
      <c r="E118" t="s">
        <v>329</v>
      </c>
      <c r="F118" t="s">
        <v>433</v>
      </c>
      <c r="J118" t="s">
        <v>340</v>
      </c>
      <c r="L118" t="s">
        <v>249</v>
      </c>
      <c r="Q118">
        <v>0</v>
      </c>
      <c r="R118">
        <v>0</v>
      </c>
    </row>
    <row r="119" spans="1:18" ht="15" customHeight="1">
      <c r="A119" s="962" t="s">
        <v>250</v>
      </c>
      <c r="B119" t="s">
        <v>279</v>
      </c>
      <c r="C119" t="s">
        <v>13</v>
      </c>
      <c r="D119" t="s">
        <v>11</v>
      </c>
      <c r="E119" t="s">
        <v>329</v>
      </c>
      <c r="F119" t="s">
        <v>433</v>
      </c>
      <c r="G119" t="s">
        <v>435</v>
      </c>
      <c r="I119" t="s">
        <v>332</v>
      </c>
      <c r="K119" t="s">
        <v>333</v>
      </c>
      <c r="L119" t="s">
        <v>250</v>
      </c>
      <c r="M119" t="s">
        <v>53</v>
      </c>
      <c r="N119" t="s">
        <v>335</v>
      </c>
      <c r="O119" t="s">
        <v>336</v>
      </c>
      <c r="P119" t="s">
        <v>337</v>
      </c>
      <c r="Q119">
        <v>57.04</v>
      </c>
      <c r="R119">
        <v>0.1</v>
      </c>
    </row>
    <row r="120" spans="1:18" ht="15" customHeight="1">
      <c r="A120" s="962" t="s">
        <v>254</v>
      </c>
      <c r="B120" t="s">
        <v>289</v>
      </c>
      <c r="C120" t="s">
        <v>13</v>
      </c>
      <c r="D120" t="s">
        <v>11</v>
      </c>
      <c r="E120" t="s">
        <v>329</v>
      </c>
      <c r="F120" t="s">
        <v>433</v>
      </c>
      <c r="J120" t="s">
        <v>338</v>
      </c>
      <c r="L120" t="s">
        <v>344</v>
      </c>
      <c r="Q120">
        <v>0</v>
      </c>
      <c r="R120">
        <v>0</v>
      </c>
    </row>
    <row r="121" spans="1:18" ht="15" customHeight="1">
      <c r="A121" s="962" t="s">
        <v>254</v>
      </c>
      <c r="B121" t="s">
        <v>280</v>
      </c>
      <c r="C121" t="s">
        <v>13</v>
      </c>
      <c r="D121" t="s">
        <v>11</v>
      </c>
      <c r="E121" t="s">
        <v>329</v>
      </c>
      <c r="F121" t="s">
        <v>433</v>
      </c>
      <c r="J121" t="s">
        <v>436</v>
      </c>
      <c r="L121" t="s">
        <v>346</v>
      </c>
      <c r="Q121">
        <v>0</v>
      </c>
      <c r="R121">
        <v>0</v>
      </c>
    </row>
    <row r="122" spans="1:18" ht="15" customHeight="1">
      <c r="A122" s="962" t="s">
        <v>254</v>
      </c>
      <c r="B122" t="s">
        <v>299</v>
      </c>
      <c r="C122" t="s">
        <v>13</v>
      </c>
      <c r="D122" t="s">
        <v>11</v>
      </c>
      <c r="E122" t="s">
        <v>329</v>
      </c>
      <c r="F122" t="s">
        <v>433</v>
      </c>
      <c r="G122" t="s">
        <v>437</v>
      </c>
      <c r="I122" t="s">
        <v>332</v>
      </c>
      <c r="K122" t="s">
        <v>333</v>
      </c>
      <c r="L122" t="s">
        <v>348</v>
      </c>
      <c r="M122" t="s">
        <v>53</v>
      </c>
      <c r="N122" t="s">
        <v>349</v>
      </c>
      <c r="O122" t="s">
        <v>336</v>
      </c>
      <c r="P122" t="s">
        <v>337</v>
      </c>
      <c r="Q122">
        <v>26.89</v>
      </c>
      <c r="R122">
        <v>0.1</v>
      </c>
    </row>
    <row r="123" spans="1:18" ht="15" customHeight="1">
      <c r="A123" s="962" t="s">
        <v>254</v>
      </c>
      <c r="B123" t="s">
        <v>284</v>
      </c>
      <c r="C123" t="s">
        <v>13</v>
      </c>
      <c r="D123" t="s">
        <v>11</v>
      </c>
      <c r="E123" t="s">
        <v>329</v>
      </c>
      <c r="F123" t="s">
        <v>433</v>
      </c>
      <c r="G123" t="s">
        <v>438</v>
      </c>
      <c r="I123" t="s">
        <v>332</v>
      </c>
      <c r="K123" t="s">
        <v>333</v>
      </c>
      <c r="L123" t="s">
        <v>344</v>
      </c>
      <c r="M123" t="s">
        <v>53</v>
      </c>
      <c r="N123" t="s">
        <v>349</v>
      </c>
      <c r="O123" t="s">
        <v>336</v>
      </c>
      <c r="P123" t="s">
        <v>337</v>
      </c>
      <c r="Q123">
        <v>120</v>
      </c>
      <c r="R123">
        <v>0.1</v>
      </c>
    </row>
    <row r="124" spans="1:18" ht="15" customHeight="1">
      <c r="A124" s="962" t="s">
        <v>254</v>
      </c>
      <c r="B124" t="s">
        <v>285</v>
      </c>
      <c r="C124" t="s">
        <v>13</v>
      </c>
      <c r="D124" t="s">
        <v>11</v>
      </c>
      <c r="E124" t="s">
        <v>329</v>
      </c>
      <c r="F124" t="s">
        <v>433</v>
      </c>
      <c r="Q124">
        <v>0</v>
      </c>
      <c r="R124">
        <v>0</v>
      </c>
    </row>
    <row r="125" spans="1:18" ht="15" customHeight="1">
      <c r="A125" s="962" t="s">
        <v>254</v>
      </c>
      <c r="B125" t="s">
        <v>286</v>
      </c>
      <c r="C125" t="s">
        <v>13</v>
      </c>
      <c r="D125" t="s">
        <v>11</v>
      </c>
      <c r="E125" t="s">
        <v>329</v>
      </c>
      <c r="F125" t="s">
        <v>433</v>
      </c>
      <c r="Q125">
        <v>0</v>
      </c>
      <c r="R125">
        <v>0</v>
      </c>
    </row>
    <row r="126" spans="1:18" ht="15" customHeight="1">
      <c r="A126" s="962" t="s">
        <v>254</v>
      </c>
      <c r="B126" t="s">
        <v>303</v>
      </c>
      <c r="C126" t="s">
        <v>13</v>
      </c>
      <c r="D126" t="s">
        <v>11</v>
      </c>
      <c r="E126" t="s">
        <v>329</v>
      </c>
      <c r="F126" t="s">
        <v>433</v>
      </c>
      <c r="Q126">
        <v>0</v>
      </c>
      <c r="R126">
        <v>0</v>
      </c>
    </row>
    <row r="127" spans="1:18" ht="15" customHeight="1">
      <c r="A127" s="962" t="s">
        <v>254</v>
      </c>
      <c r="B127" t="s">
        <v>319</v>
      </c>
      <c r="C127" t="s">
        <v>13</v>
      </c>
      <c r="D127" t="s">
        <v>11</v>
      </c>
      <c r="E127" t="s">
        <v>329</v>
      </c>
      <c r="F127" t="s">
        <v>433</v>
      </c>
      <c r="G127" t="s">
        <v>439</v>
      </c>
      <c r="I127" t="s">
        <v>332</v>
      </c>
      <c r="K127" t="s">
        <v>333</v>
      </c>
      <c r="L127" t="s">
        <v>351</v>
      </c>
      <c r="M127" t="s">
        <v>53</v>
      </c>
      <c r="N127" t="s">
        <v>349</v>
      </c>
      <c r="O127" t="s">
        <v>336</v>
      </c>
      <c r="P127" t="s">
        <v>337</v>
      </c>
      <c r="Q127">
        <v>25</v>
      </c>
      <c r="R127">
        <v>0.1</v>
      </c>
    </row>
    <row r="128" spans="1:18" ht="15" customHeight="1">
      <c r="A128" s="962" t="s">
        <v>254</v>
      </c>
      <c r="B128" t="s">
        <v>321</v>
      </c>
      <c r="C128" t="s">
        <v>13</v>
      </c>
      <c r="D128" t="s">
        <v>11</v>
      </c>
      <c r="E128" t="s">
        <v>329</v>
      </c>
      <c r="F128" t="s">
        <v>433</v>
      </c>
      <c r="H128" t="s">
        <v>440</v>
      </c>
      <c r="I128" t="s">
        <v>353</v>
      </c>
      <c r="K128" t="s">
        <v>333</v>
      </c>
      <c r="L128" t="s">
        <v>354</v>
      </c>
      <c r="M128" t="s">
        <v>58</v>
      </c>
      <c r="N128" t="s">
        <v>335</v>
      </c>
      <c r="O128" t="s">
        <v>336</v>
      </c>
      <c r="P128" t="s">
        <v>337</v>
      </c>
      <c r="Q128">
        <v>333.7</v>
      </c>
      <c r="R128">
        <v>0.1</v>
      </c>
    </row>
    <row r="129" spans="1:18" ht="15" customHeight="1">
      <c r="A129" s="962" t="s">
        <v>254</v>
      </c>
      <c r="B129" t="s">
        <v>324</v>
      </c>
      <c r="C129" t="s">
        <v>13</v>
      </c>
      <c r="D129" t="s">
        <v>11</v>
      </c>
      <c r="E129" t="s">
        <v>329</v>
      </c>
      <c r="F129" t="s">
        <v>433</v>
      </c>
      <c r="Q129">
        <v>0</v>
      </c>
      <c r="R129">
        <v>0</v>
      </c>
    </row>
    <row r="130" spans="1:18" ht="15" customHeight="1">
      <c r="A130" s="962" t="s">
        <v>274</v>
      </c>
      <c r="B130" t="s">
        <v>283</v>
      </c>
      <c r="C130" t="s">
        <v>13</v>
      </c>
      <c r="D130" t="s">
        <v>11</v>
      </c>
      <c r="E130" t="s">
        <v>329</v>
      </c>
      <c r="F130" t="s">
        <v>433</v>
      </c>
      <c r="Q130">
        <v>0</v>
      </c>
      <c r="R130">
        <v>0</v>
      </c>
    </row>
    <row r="131" spans="1:18" ht="15" customHeight="1">
      <c r="A131" s="962" t="s">
        <v>277</v>
      </c>
      <c r="B131" t="s">
        <v>244</v>
      </c>
      <c r="C131" t="s">
        <v>13</v>
      </c>
      <c r="D131" t="s">
        <v>11</v>
      </c>
      <c r="E131" t="s">
        <v>329</v>
      </c>
      <c r="F131" t="s">
        <v>433</v>
      </c>
      <c r="G131" t="s">
        <v>441</v>
      </c>
      <c r="I131" t="s">
        <v>428</v>
      </c>
      <c r="K131" t="s">
        <v>333</v>
      </c>
      <c r="L131" t="s">
        <v>442</v>
      </c>
      <c r="M131" t="s">
        <v>66</v>
      </c>
      <c r="N131" t="s">
        <v>365</v>
      </c>
      <c r="O131" t="s">
        <v>336</v>
      </c>
      <c r="P131" t="s">
        <v>337</v>
      </c>
      <c r="Q131">
        <v>557.37</v>
      </c>
      <c r="R131">
        <v>0.1</v>
      </c>
    </row>
    <row r="132" spans="1:18" ht="15" customHeight="1">
      <c r="A132" s="962" t="s">
        <v>278</v>
      </c>
      <c r="B132" t="s">
        <v>252</v>
      </c>
      <c r="C132" t="s">
        <v>13</v>
      </c>
      <c r="D132" t="s">
        <v>11</v>
      </c>
      <c r="E132" t="s">
        <v>329</v>
      </c>
      <c r="F132" t="s">
        <v>433</v>
      </c>
      <c r="J132" t="s">
        <v>340</v>
      </c>
      <c r="L132" t="s">
        <v>252</v>
      </c>
      <c r="Q132">
        <v>0</v>
      </c>
      <c r="R132">
        <v>0</v>
      </c>
    </row>
    <row r="133" spans="1:18" ht="15" customHeight="1">
      <c r="A133" s="962" t="s">
        <v>279</v>
      </c>
      <c r="B133" t="s">
        <v>253</v>
      </c>
      <c r="C133" t="s">
        <v>13</v>
      </c>
      <c r="D133" t="s">
        <v>11</v>
      </c>
      <c r="E133" t="s">
        <v>329</v>
      </c>
      <c r="F133" t="s">
        <v>433</v>
      </c>
      <c r="G133" t="s">
        <v>443</v>
      </c>
      <c r="I133" t="s">
        <v>332</v>
      </c>
      <c r="K133" t="s">
        <v>333</v>
      </c>
      <c r="L133" t="s">
        <v>253</v>
      </c>
      <c r="M133" t="s">
        <v>53</v>
      </c>
      <c r="N133" t="s">
        <v>335</v>
      </c>
      <c r="O133" t="s">
        <v>336</v>
      </c>
      <c r="P133" t="s">
        <v>337</v>
      </c>
      <c r="Q133">
        <v>65.08</v>
      </c>
      <c r="R133">
        <v>0.1</v>
      </c>
    </row>
    <row r="134" spans="1:18" ht="15" customHeight="1">
      <c r="A134" s="962" t="s">
        <v>280</v>
      </c>
      <c r="B134" t="s">
        <v>257</v>
      </c>
      <c r="C134" t="s">
        <v>13</v>
      </c>
      <c r="D134" t="s">
        <v>11</v>
      </c>
      <c r="E134" t="s">
        <v>329</v>
      </c>
      <c r="F134" t="s">
        <v>433</v>
      </c>
      <c r="J134" t="s">
        <v>436</v>
      </c>
      <c r="Q134">
        <v>0</v>
      </c>
      <c r="R134">
        <v>0</v>
      </c>
    </row>
    <row r="135" spans="1:18" ht="15" customHeight="1">
      <c r="A135" s="962" t="s">
        <v>280</v>
      </c>
      <c r="B135" t="s">
        <v>259</v>
      </c>
      <c r="C135" t="s">
        <v>13</v>
      </c>
      <c r="D135" t="s">
        <v>11</v>
      </c>
      <c r="E135" t="s">
        <v>329</v>
      </c>
      <c r="F135" t="s">
        <v>433</v>
      </c>
      <c r="Q135">
        <v>0</v>
      </c>
      <c r="R135">
        <v>0</v>
      </c>
    </row>
    <row r="136" spans="1:18" ht="15" customHeight="1">
      <c r="A136" s="962" t="s">
        <v>320</v>
      </c>
      <c r="B136" t="s">
        <v>254</v>
      </c>
      <c r="C136" t="s">
        <v>13</v>
      </c>
      <c r="D136" t="s">
        <v>11</v>
      </c>
      <c r="E136" t="s">
        <v>329</v>
      </c>
      <c r="F136" t="s">
        <v>433</v>
      </c>
      <c r="H136" t="s">
        <v>444</v>
      </c>
      <c r="I136" t="s">
        <v>353</v>
      </c>
      <c r="K136" t="s">
        <v>333</v>
      </c>
      <c r="L136" t="s">
        <v>374</v>
      </c>
      <c r="M136" t="s">
        <v>58</v>
      </c>
      <c r="N136" t="s">
        <v>335</v>
      </c>
      <c r="O136" t="s">
        <v>336</v>
      </c>
      <c r="P136" t="s">
        <v>337</v>
      </c>
      <c r="Q136">
        <v>9.2899999999999991</v>
      </c>
      <c r="R136">
        <v>0.1</v>
      </c>
    </row>
    <row r="137" spans="1:18" ht="15" customHeight="1">
      <c r="A137" s="962" t="s">
        <v>244</v>
      </c>
      <c r="B137" t="s">
        <v>279</v>
      </c>
      <c r="C137" t="s">
        <v>13</v>
      </c>
      <c r="D137" t="s">
        <v>11</v>
      </c>
      <c r="E137" t="s">
        <v>329</v>
      </c>
      <c r="F137" t="s">
        <v>445</v>
      </c>
      <c r="G137" t="s">
        <v>446</v>
      </c>
      <c r="I137" t="s">
        <v>332</v>
      </c>
      <c r="K137" t="s">
        <v>333</v>
      </c>
      <c r="L137" t="s">
        <v>334</v>
      </c>
      <c r="M137" t="s">
        <v>54</v>
      </c>
      <c r="N137" t="s">
        <v>335</v>
      </c>
      <c r="O137" t="s">
        <v>336</v>
      </c>
      <c r="P137" t="s">
        <v>337</v>
      </c>
      <c r="Q137">
        <v>190.98</v>
      </c>
      <c r="R137">
        <v>0.1</v>
      </c>
    </row>
    <row r="138" spans="1:18" ht="15" customHeight="1">
      <c r="A138" s="962" t="s">
        <v>247</v>
      </c>
      <c r="B138" t="s">
        <v>290</v>
      </c>
      <c r="C138" t="s">
        <v>13</v>
      </c>
      <c r="D138" t="s">
        <v>11</v>
      </c>
      <c r="E138" t="s">
        <v>329</v>
      </c>
      <c r="F138" t="s">
        <v>445</v>
      </c>
      <c r="J138" t="s">
        <v>338</v>
      </c>
      <c r="L138" t="s">
        <v>339</v>
      </c>
      <c r="Q138">
        <v>0</v>
      </c>
      <c r="R138">
        <v>0</v>
      </c>
    </row>
    <row r="139" spans="1:18" ht="15" customHeight="1">
      <c r="A139" s="962" t="s">
        <v>249</v>
      </c>
      <c r="B139" t="s">
        <v>278</v>
      </c>
      <c r="C139" t="s">
        <v>13</v>
      </c>
      <c r="D139" t="s">
        <v>11</v>
      </c>
      <c r="E139" t="s">
        <v>329</v>
      </c>
      <c r="F139" t="s">
        <v>445</v>
      </c>
      <c r="J139" t="s">
        <v>340</v>
      </c>
      <c r="L139" t="s">
        <v>249</v>
      </c>
      <c r="Q139">
        <v>0</v>
      </c>
      <c r="R139">
        <v>0</v>
      </c>
    </row>
    <row r="140" spans="1:18" ht="15" customHeight="1">
      <c r="A140" s="962" t="s">
        <v>250</v>
      </c>
      <c r="B140" t="s">
        <v>279</v>
      </c>
      <c r="C140" t="s">
        <v>13</v>
      </c>
      <c r="D140" t="s">
        <v>11</v>
      </c>
      <c r="E140" t="s">
        <v>329</v>
      </c>
      <c r="F140" t="s">
        <v>445</v>
      </c>
      <c r="G140" t="s">
        <v>447</v>
      </c>
      <c r="I140" t="s">
        <v>332</v>
      </c>
      <c r="K140" t="s">
        <v>333</v>
      </c>
      <c r="L140" t="s">
        <v>250</v>
      </c>
      <c r="M140" t="s">
        <v>54</v>
      </c>
      <c r="N140" t="s">
        <v>335</v>
      </c>
      <c r="O140" t="s">
        <v>336</v>
      </c>
      <c r="P140" t="s">
        <v>337</v>
      </c>
      <c r="Q140">
        <v>33.729999999999997</v>
      </c>
      <c r="R140">
        <v>0.1</v>
      </c>
    </row>
    <row r="141" spans="1:18" ht="15" customHeight="1">
      <c r="A141" s="962" t="s">
        <v>254</v>
      </c>
      <c r="B141" t="s">
        <v>283</v>
      </c>
      <c r="C141" t="s">
        <v>13</v>
      </c>
      <c r="D141" t="s">
        <v>11</v>
      </c>
      <c r="E141" t="s">
        <v>329</v>
      </c>
      <c r="F141" t="s">
        <v>445</v>
      </c>
      <c r="J141" t="s">
        <v>342</v>
      </c>
      <c r="L141" t="s">
        <v>343</v>
      </c>
      <c r="Q141">
        <v>0</v>
      </c>
      <c r="R141">
        <v>0</v>
      </c>
    </row>
    <row r="142" spans="1:18" ht="15" customHeight="1">
      <c r="A142" s="962" t="s">
        <v>254</v>
      </c>
      <c r="B142" t="s">
        <v>289</v>
      </c>
      <c r="C142" t="s">
        <v>13</v>
      </c>
      <c r="D142" t="s">
        <v>11</v>
      </c>
      <c r="E142" t="s">
        <v>329</v>
      </c>
      <c r="F142" t="s">
        <v>445</v>
      </c>
      <c r="J142" t="s">
        <v>338</v>
      </c>
      <c r="L142" t="s">
        <v>344</v>
      </c>
      <c r="Q142">
        <v>0</v>
      </c>
      <c r="R142">
        <v>0</v>
      </c>
    </row>
    <row r="143" spans="1:18" ht="15" customHeight="1">
      <c r="A143" s="962" t="s">
        <v>254</v>
      </c>
      <c r="B143" t="s">
        <v>280</v>
      </c>
      <c r="C143" t="s">
        <v>13</v>
      </c>
      <c r="D143" t="s">
        <v>11</v>
      </c>
      <c r="E143" t="s">
        <v>329</v>
      </c>
      <c r="F143" t="s">
        <v>445</v>
      </c>
      <c r="J143" t="s">
        <v>436</v>
      </c>
      <c r="L143" t="s">
        <v>346</v>
      </c>
      <c r="Q143">
        <v>0</v>
      </c>
      <c r="R143">
        <v>0</v>
      </c>
    </row>
    <row r="144" spans="1:18" ht="15" customHeight="1">
      <c r="A144" s="962" t="s">
        <v>254</v>
      </c>
      <c r="B144" t="s">
        <v>299</v>
      </c>
      <c r="C144" t="s">
        <v>13</v>
      </c>
      <c r="D144" t="s">
        <v>11</v>
      </c>
      <c r="E144" t="s">
        <v>329</v>
      </c>
      <c r="F144" t="s">
        <v>445</v>
      </c>
      <c r="G144" t="s">
        <v>448</v>
      </c>
      <c r="I144" t="s">
        <v>332</v>
      </c>
      <c r="K144" t="s">
        <v>333</v>
      </c>
      <c r="L144" t="s">
        <v>348</v>
      </c>
      <c r="M144" t="s">
        <v>54</v>
      </c>
      <c r="N144" t="s">
        <v>349</v>
      </c>
      <c r="O144" t="s">
        <v>336</v>
      </c>
      <c r="P144" t="s">
        <v>337</v>
      </c>
      <c r="Q144">
        <v>29.26</v>
      </c>
      <c r="R144">
        <v>0.1</v>
      </c>
    </row>
    <row r="145" spans="1:18" ht="15" customHeight="1">
      <c r="A145" s="962" t="s">
        <v>254</v>
      </c>
      <c r="B145" t="s">
        <v>284</v>
      </c>
      <c r="C145" t="s">
        <v>13</v>
      </c>
      <c r="D145" t="s">
        <v>11</v>
      </c>
      <c r="E145" t="s">
        <v>329</v>
      </c>
      <c r="F145" t="s">
        <v>445</v>
      </c>
      <c r="Q145">
        <v>0</v>
      </c>
      <c r="R145">
        <v>0</v>
      </c>
    </row>
    <row r="146" spans="1:18" ht="15" customHeight="1">
      <c r="A146" s="962" t="s">
        <v>254</v>
      </c>
      <c r="B146" t="s">
        <v>285</v>
      </c>
      <c r="C146" t="s">
        <v>13</v>
      </c>
      <c r="D146" t="s">
        <v>11</v>
      </c>
      <c r="E146" t="s">
        <v>329</v>
      </c>
      <c r="F146" t="s">
        <v>445</v>
      </c>
      <c r="G146" t="s">
        <v>378</v>
      </c>
      <c r="I146" t="s">
        <v>332</v>
      </c>
      <c r="K146" t="s">
        <v>333</v>
      </c>
      <c r="L146" t="s">
        <v>344</v>
      </c>
      <c r="M146" t="s">
        <v>54</v>
      </c>
      <c r="N146" t="s">
        <v>349</v>
      </c>
      <c r="O146" t="s">
        <v>336</v>
      </c>
      <c r="P146" t="s">
        <v>337</v>
      </c>
      <c r="Q146">
        <v>10</v>
      </c>
      <c r="R146">
        <v>0.1</v>
      </c>
    </row>
    <row r="147" spans="1:18" ht="15" customHeight="1">
      <c r="A147" s="962" t="s">
        <v>254</v>
      </c>
      <c r="B147" t="s">
        <v>286</v>
      </c>
      <c r="C147" t="s">
        <v>13</v>
      </c>
      <c r="D147" t="s">
        <v>11</v>
      </c>
      <c r="E147" t="s">
        <v>329</v>
      </c>
      <c r="F147" t="s">
        <v>445</v>
      </c>
      <c r="Q147">
        <v>0</v>
      </c>
      <c r="R147">
        <v>0</v>
      </c>
    </row>
    <row r="148" spans="1:18" ht="15" customHeight="1">
      <c r="A148" s="962" t="s">
        <v>254</v>
      </c>
      <c r="B148" t="s">
        <v>303</v>
      </c>
      <c r="C148" t="s">
        <v>13</v>
      </c>
      <c r="D148" t="s">
        <v>11</v>
      </c>
      <c r="E148" t="s">
        <v>329</v>
      </c>
      <c r="F148" t="s">
        <v>445</v>
      </c>
      <c r="G148" t="s">
        <v>449</v>
      </c>
      <c r="I148" t="s">
        <v>450</v>
      </c>
      <c r="J148" t="s">
        <v>451</v>
      </c>
      <c r="K148" t="s">
        <v>333</v>
      </c>
      <c r="L148" t="s">
        <v>452</v>
      </c>
      <c r="N148" t="s">
        <v>361</v>
      </c>
      <c r="O148" t="s">
        <v>336</v>
      </c>
      <c r="P148" t="s">
        <v>337</v>
      </c>
      <c r="Q148">
        <v>20</v>
      </c>
      <c r="R148">
        <v>0.1</v>
      </c>
    </row>
    <row r="149" spans="1:18" ht="15" customHeight="1">
      <c r="A149" s="962" t="s">
        <v>254</v>
      </c>
      <c r="B149" t="s">
        <v>319</v>
      </c>
      <c r="C149" t="s">
        <v>13</v>
      </c>
      <c r="D149" t="s">
        <v>11</v>
      </c>
      <c r="E149" t="s">
        <v>329</v>
      </c>
      <c r="F149" t="s">
        <v>445</v>
      </c>
      <c r="G149" t="s">
        <v>403</v>
      </c>
      <c r="I149" t="s">
        <v>332</v>
      </c>
      <c r="K149" t="s">
        <v>333</v>
      </c>
      <c r="L149" t="s">
        <v>351</v>
      </c>
      <c r="M149" t="s">
        <v>54</v>
      </c>
      <c r="N149" t="s">
        <v>349</v>
      </c>
      <c r="O149" t="s">
        <v>336</v>
      </c>
      <c r="P149" t="s">
        <v>337</v>
      </c>
      <c r="Q149">
        <v>8</v>
      </c>
      <c r="R149">
        <v>0.1</v>
      </c>
    </row>
    <row r="150" spans="1:18" ht="15" customHeight="1">
      <c r="A150" s="962" t="s">
        <v>254</v>
      </c>
      <c r="B150" t="s">
        <v>321</v>
      </c>
      <c r="C150" t="s">
        <v>13</v>
      </c>
      <c r="D150" t="s">
        <v>11</v>
      </c>
      <c r="E150" t="s">
        <v>329</v>
      </c>
      <c r="F150" t="s">
        <v>445</v>
      </c>
      <c r="H150" t="s">
        <v>453</v>
      </c>
      <c r="I150" t="s">
        <v>353</v>
      </c>
      <c r="K150" t="s">
        <v>333</v>
      </c>
      <c r="L150" t="s">
        <v>354</v>
      </c>
      <c r="M150" t="s">
        <v>58</v>
      </c>
      <c r="N150" t="s">
        <v>335</v>
      </c>
      <c r="O150" t="s">
        <v>336</v>
      </c>
      <c r="P150" t="s">
        <v>337</v>
      </c>
      <c r="Q150">
        <v>92.84</v>
      </c>
      <c r="R150">
        <v>0.1</v>
      </c>
    </row>
    <row r="151" spans="1:18" ht="15" customHeight="1">
      <c r="A151" s="962" t="s">
        <v>274</v>
      </c>
      <c r="B151" t="s">
        <v>283</v>
      </c>
      <c r="C151" t="s">
        <v>13</v>
      </c>
      <c r="D151" t="s">
        <v>11</v>
      </c>
      <c r="E151" t="s">
        <v>329</v>
      </c>
      <c r="F151" t="s">
        <v>445</v>
      </c>
      <c r="Q151">
        <v>0</v>
      </c>
      <c r="R151">
        <v>0</v>
      </c>
    </row>
    <row r="152" spans="1:18" ht="15" customHeight="1">
      <c r="A152" s="962" t="s">
        <v>277</v>
      </c>
      <c r="B152" t="s">
        <v>244</v>
      </c>
      <c r="C152" t="s">
        <v>13</v>
      </c>
      <c r="D152" t="s">
        <v>11</v>
      </c>
      <c r="E152" t="s">
        <v>329</v>
      </c>
      <c r="F152" t="s">
        <v>445</v>
      </c>
      <c r="G152" t="s">
        <v>454</v>
      </c>
      <c r="I152" t="s">
        <v>332</v>
      </c>
      <c r="K152" t="s">
        <v>333</v>
      </c>
      <c r="L152" t="s">
        <v>277</v>
      </c>
      <c r="M152" t="s">
        <v>54</v>
      </c>
      <c r="N152" t="s">
        <v>365</v>
      </c>
      <c r="O152" t="s">
        <v>336</v>
      </c>
      <c r="P152" t="s">
        <v>337</v>
      </c>
      <c r="Q152">
        <v>253.02</v>
      </c>
      <c r="R152">
        <v>0.1</v>
      </c>
    </row>
    <row r="153" spans="1:18" ht="15" customHeight="1">
      <c r="A153" s="962" t="s">
        <v>278</v>
      </c>
      <c r="B153" t="s">
        <v>252</v>
      </c>
      <c r="C153" t="s">
        <v>13</v>
      </c>
      <c r="D153" t="s">
        <v>11</v>
      </c>
      <c r="E153" t="s">
        <v>329</v>
      </c>
      <c r="F153" t="s">
        <v>445</v>
      </c>
      <c r="J153" t="s">
        <v>340</v>
      </c>
      <c r="L153" t="s">
        <v>252</v>
      </c>
      <c r="Q153">
        <v>0</v>
      </c>
      <c r="R153">
        <v>0</v>
      </c>
    </row>
    <row r="154" spans="1:18" ht="15" customHeight="1">
      <c r="A154" s="962" t="s">
        <v>278</v>
      </c>
      <c r="B154" t="s">
        <v>247</v>
      </c>
      <c r="C154" t="s">
        <v>13</v>
      </c>
      <c r="D154" t="s">
        <v>11</v>
      </c>
      <c r="E154" t="s">
        <v>329</v>
      </c>
      <c r="F154" t="s">
        <v>445</v>
      </c>
      <c r="G154" t="s">
        <v>455</v>
      </c>
      <c r="I154" t="s">
        <v>332</v>
      </c>
      <c r="K154" t="s">
        <v>333</v>
      </c>
      <c r="L154" t="s">
        <v>367</v>
      </c>
      <c r="M154" t="s">
        <v>54</v>
      </c>
      <c r="N154" t="s">
        <v>361</v>
      </c>
      <c r="O154" t="s">
        <v>336</v>
      </c>
      <c r="P154" t="s">
        <v>337</v>
      </c>
      <c r="Q154">
        <v>62.04</v>
      </c>
      <c r="R154">
        <v>0.1</v>
      </c>
    </row>
    <row r="155" spans="1:18" ht="15" customHeight="1">
      <c r="A155" s="962" t="s">
        <v>279</v>
      </c>
      <c r="B155" t="s">
        <v>253</v>
      </c>
      <c r="C155" t="s">
        <v>13</v>
      </c>
      <c r="D155" t="s">
        <v>11</v>
      </c>
      <c r="E155" t="s">
        <v>329</v>
      </c>
      <c r="F155" t="s">
        <v>445</v>
      </c>
      <c r="G155" t="s">
        <v>456</v>
      </c>
      <c r="I155" t="s">
        <v>332</v>
      </c>
      <c r="K155" t="s">
        <v>333</v>
      </c>
      <c r="L155" t="s">
        <v>253</v>
      </c>
      <c r="M155" t="s">
        <v>54</v>
      </c>
      <c r="N155" t="s">
        <v>335</v>
      </c>
      <c r="O155" t="s">
        <v>336</v>
      </c>
      <c r="P155" t="s">
        <v>337</v>
      </c>
      <c r="Q155">
        <v>59.22</v>
      </c>
      <c r="R155">
        <v>0.1</v>
      </c>
    </row>
    <row r="156" spans="1:18" ht="15" customHeight="1">
      <c r="A156" s="962" t="s">
        <v>280</v>
      </c>
      <c r="B156" t="s">
        <v>257</v>
      </c>
      <c r="C156" t="s">
        <v>13</v>
      </c>
      <c r="D156" t="s">
        <v>11</v>
      </c>
      <c r="E156" t="s">
        <v>329</v>
      </c>
      <c r="F156" t="s">
        <v>445</v>
      </c>
      <c r="J156" t="s">
        <v>436</v>
      </c>
      <c r="Q156">
        <v>0</v>
      </c>
      <c r="R156">
        <v>0</v>
      </c>
    </row>
    <row r="157" spans="1:18" ht="15" customHeight="1">
      <c r="A157" s="962" t="s">
        <v>280</v>
      </c>
      <c r="B157" t="s">
        <v>259</v>
      </c>
      <c r="C157" t="s">
        <v>13</v>
      </c>
      <c r="D157" t="s">
        <v>11</v>
      </c>
      <c r="E157" t="s">
        <v>329</v>
      </c>
      <c r="F157" t="s">
        <v>445</v>
      </c>
      <c r="Q157">
        <v>0</v>
      </c>
      <c r="R157">
        <v>0</v>
      </c>
    </row>
    <row r="158" spans="1:18" ht="15" customHeight="1">
      <c r="A158" s="962" t="s">
        <v>320</v>
      </c>
      <c r="B158" t="s">
        <v>254</v>
      </c>
      <c r="C158" t="s">
        <v>13</v>
      </c>
      <c r="D158" t="s">
        <v>11</v>
      </c>
      <c r="E158" t="s">
        <v>329</v>
      </c>
      <c r="F158" t="s">
        <v>445</v>
      </c>
      <c r="H158" t="s">
        <v>457</v>
      </c>
      <c r="I158" t="s">
        <v>353</v>
      </c>
      <c r="K158" t="s">
        <v>333</v>
      </c>
      <c r="L158" t="s">
        <v>374</v>
      </c>
      <c r="M158" t="s">
        <v>58</v>
      </c>
      <c r="N158" t="s">
        <v>335</v>
      </c>
      <c r="O158" t="s">
        <v>336</v>
      </c>
      <c r="P158" t="s">
        <v>337</v>
      </c>
      <c r="Q158">
        <v>15.23</v>
      </c>
      <c r="R158">
        <v>0.1</v>
      </c>
    </row>
    <row r="159" spans="1:18" ht="15" customHeight="1">
      <c r="A159" s="962" t="s">
        <v>323</v>
      </c>
      <c r="B159" t="s">
        <v>247</v>
      </c>
      <c r="C159" t="s">
        <v>13</v>
      </c>
      <c r="D159" t="s">
        <v>11</v>
      </c>
      <c r="E159" t="s">
        <v>329</v>
      </c>
      <c r="F159" t="s">
        <v>445</v>
      </c>
      <c r="Q159">
        <v>0</v>
      </c>
      <c r="R159">
        <v>0</v>
      </c>
    </row>
    <row r="160" spans="1:18" ht="15" customHeight="1">
      <c r="A160" s="962" t="s">
        <v>323</v>
      </c>
      <c r="B160" t="s">
        <v>254</v>
      </c>
      <c r="C160" t="s">
        <v>13</v>
      </c>
      <c r="D160" t="s">
        <v>11</v>
      </c>
      <c r="E160" t="s">
        <v>329</v>
      </c>
      <c r="F160" t="s">
        <v>445</v>
      </c>
      <c r="Q160">
        <v>0</v>
      </c>
      <c r="R160">
        <v>0</v>
      </c>
    </row>
    <row r="161" spans="1:18" ht="15" customHeight="1">
      <c r="A161" s="962" t="s">
        <v>244</v>
      </c>
      <c r="B161" t="s">
        <v>279</v>
      </c>
      <c r="C161" t="s">
        <v>13</v>
      </c>
      <c r="D161" t="s">
        <v>11</v>
      </c>
      <c r="E161" t="s">
        <v>329</v>
      </c>
      <c r="F161" t="s">
        <v>458</v>
      </c>
      <c r="G161" t="s">
        <v>459</v>
      </c>
      <c r="I161" t="s">
        <v>415</v>
      </c>
      <c r="K161" t="s">
        <v>333</v>
      </c>
      <c r="L161" t="s">
        <v>334</v>
      </c>
      <c r="M161" t="s">
        <v>68</v>
      </c>
      <c r="N161" t="s">
        <v>335</v>
      </c>
      <c r="O161" t="s">
        <v>336</v>
      </c>
      <c r="P161" t="s">
        <v>337</v>
      </c>
      <c r="Q161">
        <v>11.98</v>
      </c>
      <c r="R161">
        <v>0.1</v>
      </c>
    </row>
    <row r="162" spans="1:18" ht="15" customHeight="1">
      <c r="A162" s="962" t="s">
        <v>247</v>
      </c>
      <c r="B162" t="s">
        <v>290</v>
      </c>
      <c r="C162" t="s">
        <v>13</v>
      </c>
      <c r="D162" t="s">
        <v>11</v>
      </c>
      <c r="E162" t="s">
        <v>329</v>
      </c>
      <c r="F162" t="s">
        <v>458</v>
      </c>
      <c r="J162" t="s">
        <v>338</v>
      </c>
      <c r="L162" t="s">
        <v>339</v>
      </c>
      <c r="Q162">
        <v>0</v>
      </c>
      <c r="R162">
        <v>0</v>
      </c>
    </row>
    <row r="163" spans="1:18" ht="15" customHeight="1">
      <c r="A163" s="962" t="s">
        <v>247</v>
      </c>
      <c r="B163" t="s">
        <v>324</v>
      </c>
      <c r="C163" t="s">
        <v>13</v>
      </c>
      <c r="D163" t="s">
        <v>11</v>
      </c>
      <c r="E163" t="s">
        <v>329</v>
      </c>
      <c r="F163" t="s">
        <v>458</v>
      </c>
      <c r="Q163">
        <v>0</v>
      </c>
      <c r="R163">
        <v>0</v>
      </c>
    </row>
    <row r="164" spans="1:18" ht="15" customHeight="1">
      <c r="A164" s="962" t="s">
        <v>249</v>
      </c>
      <c r="B164" t="s">
        <v>278</v>
      </c>
      <c r="C164" t="s">
        <v>13</v>
      </c>
      <c r="D164" t="s">
        <v>11</v>
      </c>
      <c r="E164" t="s">
        <v>329</v>
      </c>
      <c r="F164" t="s">
        <v>458</v>
      </c>
      <c r="J164" t="s">
        <v>340</v>
      </c>
      <c r="L164" t="s">
        <v>249</v>
      </c>
      <c r="Q164">
        <v>0</v>
      </c>
      <c r="R164">
        <v>0</v>
      </c>
    </row>
    <row r="165" spans="1:18" ht="15" customHeight="1">
      <c r="A165" s="962" t="s">
        <v>250</v>
      </c>
      <c r="B165" t="s">
        <v>279</v>
      </c>
      <c r="C165" t="s">
        <v>13</v>
      </c>
      <c r="D165" t="s">
        <v>11</v>
      </c>
      <c r="E165" t="s">
        <v>329</v>
      </c>
      <c r="F165" t="s">
        <v>458</v>
      </c>
      <c r="G165" t="s">
        <v>460</v>
      </c>
      <c r="I165" t="s">
        <v>415</v>
      </c>
      <c r="K165" t="s">
        <v>333</v>
      </c>
      <c r="L165" t="s">
        <v>250</v>
      </c>
      <c r="M165" t="s">
        <v>68</v>
      </c>
      <c r="N165" t="s">
        <v>335</v>
      </c>
      <c r="O165" t="s">
        <v>336</v>
      </c>
      <c r="P165" t="s">
        <v>337</v>
      </c>
      <c r="Q165">
        <v>3.41</v>
      </c>
      <c r="R165">
        <v>0.1</v>
      </c>
    </row>
    <row r="166" spans="1:18" ht="15" customHeight="1">
      <c r="A166" s="962" t="s">
        <v>254</v>
      </c>
      <c r="B166" t="s">
        <v>283</v>
      </c>
      <c r="C166" t="s">
        <v>13</v>
      </c>
      <c r="D166" t="s">
        <v>11</v>
      </c>
      <c r="E166" t="s">
        <v>329</v>
      </c>
      <c r="F166" t="s">
        <v>458</v>
      </c>
      <c r="J166" t="s">
        <v>342</v>
      </c>
      <c r="L166" t="s">
        <v>343</v>
      </c>
      <c r="Q166">
        <v>0</v>
      </c>
      <c r="R166">
        <v>0</v>
      </c>
    </row>
    <row r="167" spans="1:18" ht="15" customHeight="1">
      <c r="A167" s="962" t="s">
        <v>254</v>
      </c>
      <c r="B167" t="s">
        <v>289</v>
      </c>
      <c r="C167" t="s">
        <v>13</v>
      </c>
      <c r="D167" t="s">
        <v>11</v>
      </c>
      <c r="E167" t="s">
        <v>329</v>
      </c>
      <c r="F167" t="s">
        <v>458</v>
      </c>
      <c r="J167" t="s">
        <v>338</v>
      </c>
      <c r="L167" t="s">
        <v>344</v>
      </c>
      <c r="Q167">
        <v>0</v>
      </c>
      <c r="R167">
        <v>0</v>
      </c>
    </row>
    <row r="168" spans="1:18" ht="15" customHeight="1">
      <c r="A168" s="962" t="s">
        <v>254</v>
      </c>
      <c r="B168" t="s">
        <v>280</v>
      </c>
      <c r="C168" t="s">
        <v>13</v>
      </c>
      <c r="D168" t="s">
        <v>11</v>
      </c>
      <c r="E168" t="s">
        <v>329</v>
      </c>
      <c r="F168" t="s">
        <v>458</v>
      </c>
      <c r="J168" t="s">
        <v>436</v>
      </c>
      <c r="L168" t="s">
        <v>346</v>
      </c>
      <c r="Q168">
        <v>0</v>
      </c>
      <c r="R168">
        <v>0</v>
      </c>
    </row>
    <row r="169" spans="1:18" ht="15" customHeight="1">
      <c r="A169" s="962" t="s">
        <v>254</v>
      </c>
      <c r="B169" t="s">
        <v>299</v>
      </c>
      <c r="C169" t="s">
        <v>13</v>
      </c>
      <c r="D169" t="s">
        <v>11</v>
      </c>
      <c r="E169" t="s">
        <v>329</v>
      </c>
      <c r="F169" t="s">
        <v>458</v>
      </c>
      <c r="G169" t="s">
        <v>420</v>
      </c>
      <c r="I169" t="s">
        <v>421</v>
      </c>
      <c r="K169" t="s">
        <v>333</v>
      </c>
      <c r="L169" t="s">
        <v>348</v>
      </c>
      <c r="M169" t="s">
        <v>70</v>
      </c>
      <c r="N169" t="s">
        <v>349</v>
      </c>
      <c r="O169" t="s">
        <v>336</v>
      </c>
      <c r="P169" t="s">
        <v>337</v>
      </c>
      <c r="Q169">
        <v>0.1</v>
      </c>
      <c r="R169">
        <v>0.1</v>
      </c>
    </row>
    <row r="170" spans="1:18" ht="15" customHeight="1">
      <c r="A170" s="962" t="s">
        <v>254</v>
      </c>
      <c r="B170" t="s">
        <v>284</v>
      </c>
      <c r="C170" t="s">
        <v>13</v>
      </c>
      <c r="D170" t="s">
        <v>11</v>
      </c>
      <c r="E170" t="s">
        <v>329</v>
      </c>
      <c r="F170" t="s">
        <v>458</v>
      </c>
      <c r="Q170">
        <v>0</v>
      </c>
      <c r="R170">
        <v>0</v>
      </c>
    </row>
    <row r="171" spans="1:18" ht="15" customHeight="1">
      <c r="A171" s="962" t="s">
        <v>254</v>
      </c>
      <c r="B171" t="s">
        <v>285</v>
      </c>
      <c r="C171" t="s">
        <v>13</v>
      </c>
      <c r="D171" t="s">
        <v>11</v>
      </c>
      <c r="E171" t="s">
        <v>329</v>
      </c>
      <c r="F171" t="s">
        <v>458</v>
      </c>
      <c r="Q171">
        <v>0</v>
      </c>
      <c r="R171">
        <v>0</v>
      </c>
    </row>
    <row r="172" spans="1:18" ht="15" customHeight="1">
      <c r="A172" s="962" t="s">
        <v>254</v>
      </c>
      <c r="B172" t="s">
        <v>303</v>
      </c>
      <c r="C172" t="s">
        <v>13</v>
      </c>
      <c r="D172" t="s">
        <v>11</v>
      </c>
      <c r="E172" t="s">
        <v>329</v>
      </c>
      <c r="F172" t="s">
        <v>458</v>
      </c>
      <c r="Q172">
        <v>0</v>
      </c>
      <c r="R172">
        <v>0</v>
      </c>
    </row>
    <row r="173" spans="1:18" ht="15" customHeight="1">
      <c r="A173" s="962" t="s">
        <v>254</v>
      </c>
      <c r="B173" t="s">
        <v>319</v>
      </c>
      <c r="C173" t="s">
        <v>13</v>
      </c>
      <c r="D173" t="s">
        <v>11</v>
      </c>
      <c r="E173" t="s">
        <v>329</v>
      </c>
      <c r="F173" t="s">
        <v>458</v>
      </c>
      <c r="G173" t="s">
        <v>423</v>
      </c>
      <c r="I173" t="s">
        <v>415</v>
      </c>
      <c r="K173" t="s">
        <v>333</v>
      </c>
      <c r="L173" t="s">
        <v>351</v>
      </c>
      <c r="M173" t="s">
        <v>68</v>
      </c>
      <c r="N173" t="s">
        <v>349</v>
      </c>
      <c r="O173" t="s">
        <v>336</v>
      </c>
      <c r="P173" t="s">
        <v>337</v>
      </c>
      <c r="Q173">
        <v>0.52</v>
      </c>
      <c r="R173">
        <v>0.1</v>
      </c>
    </row>
    <row r="174" spans="1:18" ht="15" customHeight="1">
      <c r="A174" s="962" t="s">
        <v>254</v>
      </c>
      <c r="B174" t="s">
        <v>321</v>
      </c>
      <c r="C174" t="s">
        <v>13</v>
      </c>
      <c r="D174" t="s">
        <v>11</v>
      </c>
      <c r="E174" t="s">
        <v>329</v>
      </c>
      <c r="F174" t="s">
        <v>458</v>
      </c>
      <c r="H174" t="s">
        <v>461</v>
      </c>
      <c r="I174" t="s">
        <v>353</v>
      </c>
      <c r="J174" t="s">
        <v>462</v>
      </c>
      <c r="K174" t="s">
        <v>333</v>
      </c>
      <c r="L174" t="s">
        <v>354</v>
      </c>
      <c r="M174" t="s">
        <v>58</v>
      </c>
      <c r="N174" t="s">
        <v>349</v>
      </c>
      <c r="O174" t="s">
        <v>336</v>
      </c>
      <c r="P174" t="s">
        <v>337</v>
      </c>
      <c r="Q174">
        <v>0</v>
      </c>
      <c r="R174">
        <v>0</v>
      </c>
    </row>
    <row r="175" spans="1:18" ht="15" customHeight="1">
      <c r="A175" s="962" t="s">
        <v>254</v>
      </c>
      <c r="B175" t="s">
        <v>324</v>
      </c>
      <c r="C175" t="s">
        <v>13</v>
      </c>
      <c r="D175" t="s">
        <v>11</v>
      </c>
      <c r="E175" t="s">
        <v>329</v>
      </c>
      <c r="F175" t="s">
        <v>458</v>
      </c>
      <c r="Q175">
        <v>0</v>
      </c>
      <c r="R175">
        <v>0</v>
      </c>
    </row>
    <row r="176" spans="1:18" ht="15" customHeight="1">
      <c r="A176" s="962" t="s">
        <v>274</v>
      </c>
      <c r="B176" t="s">
        <v>283</v>
      </c>
      <c r="C176" t="s">
        <v>13</v>
      </c>
      <c r="D176" t="s">
        <v>11</v>
      </c>
      <c r="E176" t="s">
        <v>329</v>
      </c>
      <c r="F176" t="s">
        <v>458</v>
      </c>
      <c r="Q176">
        <v>0</v>
      </c>
      <c r="R176">
        <v>0</v>
      </c>
    </row>
    <row r="177" spans="1:18" ht="15" customHeight="1">
      <c r="A177" s="962" t="s">
        <v>277</v>
      </c>
      <c r="B177" t="s">
        <v>244</v>
      </c>
      <c r="C177" t="s">
        <v>13</v>
      </c>
      <c r="D177" t="s">
        <v>11</v>
      </c>
      <c r="E177" t="s">
        <v>329</v>
      </c>
      <c r="F177" t="s">
        <v>458</v>
      </c>
      <c r="G177" t="s">
        <v>463</v>
      </c>
      <c r="I177" t="s">
        <v>428</v>
      </c>
      <c r="K177" t="s">
        <v>333</v>
      </c>
      <c r="L177" t="s">
        <v>277</v>
      </c>
      <c r="M177" t="s">
        <v>66</v>
      </c>
      <c r="N177" t="s">
        <v>365</v>
      </c>
      <c r="O177" t="s">
        <v>336</v>
      </c>
      <c r="P177" t="s">
        <v>337</v>
      </c>
      <c r="Q177">
        <v>16.43</v>
      </c>
      <c r="R177">
        <v>0.1</v>
      </c>
    </row>
    <row r="178" spans="1:18" ht="15" customHeight="1">
      <c r="A178" s="962" t="s">
        <v>278</v>
      </c>
      <c r="B178" t="s">
        <v>252</v>
      </c>
      <c r="C178" t="s">
        <v>13</v>
      </c>
      <c r="D178" t="s">
        <v>11</v>
      </c>
      <c r="E178" t="s">
        <v>329</v>
      </c>
      <c r="F178" t="s">
        <v>458</v>
      </c>
      <c r="J178" t="s">
        <v>340</v>
      </c>
      <c r="L178" t="s">
        <v>252</v>
      </c>
      <c r="Q178">
        <v>0</v>
      </c>
      <c r="R178">
        <v>0</v>
      </c>
    </row>
    <row r="179" spans="1:18" ht="15" customHeight="1">
      <c r="A179" s="962" t="s">
        <v>279</v>
      </c>
      <c r="B179" t="s">
        <v>253</v>
      </c>
      <c r="C179" t="s">
        <v>13</v>
      </c>
      <c r="D179" t="s">
        <v>11</v>
      </c>
      <c r="E179" t="s">
        <v>329</v>
      </c>
      <c r="F179" t="s">
        <v>458</v>
      </c>
      <c r="G179" t="s">
        <v>464</v>
      </c>
      <c r="I179" t="s">
        <v>415</v>
      </c>
      <c r="K179" t="s">
        <v>333</v>
      </c>
      <c r="L179" t="s">
        <v>253</v>
      </c>
      <c r="M179" t="s">
        <v>68</v>
      </c>
      <c r="N179" t="s">
        <v>335</v>
      </c>
      <c r="O179" t="s">
        <v>336</v>
      </c>
      <c r="P179" t="s">
        <v>337</v>
      </c>
      <c r="Q179">
        <v>11.3</v>
      </c>
      <c r="R179">
        <v>0.1</v>
      </c>
    </row>
    <row r="180" spans="1:18" ht="15" customHeight="1">
      <c r="A180" s="962" t="s">
        <v>280</v>
      </c>
      <c r="B180" t="s">
        <v>257</v>
      </c>
      <c r="C180" t="s">
        <v>13</v>
      </c>
      <c r="D180" t="s">
        <v>11</v>
      </c>
      <c r="E180" t="s">
        <v>329</v>
      </c>
      <c r="F180" t="s">
        <v>458</v>
      </c>
      <c r="J180" t="s">
        <v>436</v>
      </c>
      <c r="Q180">
        <v>0</v>
      </c>
      <c r="R180">
        <v>0</v>
      </c>
    </row>
    <row r="181" spans="1:18" ht="15" customHeight="1">
      <c r="A181" s="962" t="s">
        <v>280</v>
      </c>
      <c r="B181" t="s">
        <v>259</v>
      </c>
      <c r="C181" t="s">
        <v>13</v>
      </c>
      <c r="D181" t="s">
        <v>11</v>
      </c>
      <c r="E181" t="s">
        <v>329</v>
      </c>
      <c r="F181" t="s">
        <v>458</v>
      </c>
      <c r="Q181">
        <v>0</v>
      </c>
      <c r="R181">
        <v>0</v>
      </c>
    </row>
    <row r="182" spans="1:18" ht="15" customHeight="1">
      <c r="A182" s="962" t="s">
        <v>320</v>
      </c>
      <c r="B182" t="s">
        <v>254</v>
      </c>
      <c r="C182" t="s">
        <v>13</v>
      </c>
      <c r="D182" t="s">
        <v>11</v>
      </c>
      <c r="E182" t="s">
        <v>329</v>
      </c>
      <c r="F182" t="s">
        <v>458</v>
      </c>
      <c r="H182" t="s">
        <v>465</v>
      </c>
      <c r="I182" t="s">
        <v>353</v>
      </c>
      <c r="J182" t="s">
        <v>462</v>
      </c>
      <c r="K182" t="s">
        <v>333</v>
      </c>
      <c r="L182" t="s">
        <v>374</v>
      </c>
      <c r="M182" t="s">
        <v>58</v>
      </c>
      <c r="N182" t="s">
        <v>349</v>
      </c>
      <c r="O182" t="s">
        <v>336</v>
      </c>
      <c r="P182" t="s">
        <v>337</v>
      </c>
      <c r="Q182">
        <v>0</v>
      </c>
      <c r="R182">
        <v>0</v>
      </c>
    </row>
    <row r="183" spans="1:18" ht="15" customHeight="1">
      <c r="A183" s="962" t="s">
        <v>323</v>
      </c>
      <c r="B183" t="s">
        <v>247</v>
      </c>
      <c r="C183" t="s">
        <v>13</v>
      </c>
      <c r="D183" t="s">
        <v>11</v>
      </c>
      <c r="E183" t="s">
        <v>329</v>
      </c>
      <c r="F183" t="s">
        <v>458</v>
      </c>
      <c r="Q183">
        <v>0</v>
      </c>
      <c r="R183">
        <v>0</v>
      </c>
    </row>
    <row r="184" spans="1:18" ht="15" customHeight="1">
      <c r="A184" s="962" t="s">
        <v>323</v>
      </c>
      <c r="B184" t="s">
        <v>254</v>
      </c>
      <c r="C184" t="s">
        <v>13</v>
      </c>
      <c r="D184" t="s">
        <v>11</v>
      </c>
      <c r="E184" t="s">
        <v>329</v>
      </c>
      <c r="F184" t="s">
        <v>458</v>
      </c>
      <c r="Q184">
        <v>0</v>
      </c>
      <c r="R184">
        <v>0</v>
      </c>
    </row>
    <row r="185" spans="1:18" ht="15" customHeight="1">
      <c r="A185" s="962" t="s">
        <v>247</v>
      </c>
      <c r="B185" t="s">
        <v>300</v>
      </c>
      <c r="C185" t="s">
        <v>13</v>
      </c>
      <c r="D185" t="s">
        <v>11</v>
      </c>
      <c r="E185" t="s">
        <v>329</v>
      </c>
      <c r="F185" t="s">
        <v>466</v>
      </c>
      <c r="J185" t="s">
        <v>467</v>
      </c>
      <c r="L185" t="s">
        <v>339</v>
      </c>
      <c r="Q185">
        <v>0</v>
      </c>
      <c r="R185">
        <v>0</v>
      </c>
    </row>
    <row r="186" spans="1:18" ht="15" customHeight="1">
      <c r="A186" s="962" t="s">
        <v>247</v>
      </c>
      <c r="B186" t="s">
        <v>324</v>
      </c>
      <c r="C186" t="s">
        <v>13</v>
      </c>
      <c r="D186" t="s">
        <v>11</v>
      </c>
      <c r="E186" t="s">
        <v>329</v>
      </c>
      <c r="F186" t="s">
        <v>466</v>
      </c>
      <c r="Q186">
        <v>0</v>
      </c>
      <c r="R186">
        <v>0</v>
      </c>
    </row>
    <row r="187" spans="1:18" ht="15" customHeight="1">
      <c r="A187" s="962" t="s">
        <v>249</v>
      </c>
      <c r="B187" t="s">
        <v>278</v>
      </c>
      <c r="C187" t="s">
        <v>13</v>
      </c>
      <c r="D187" t="s">
        <v>11</v>
      </c>
      <c r="E187" t="s">
        <v>329</v>
      </c>
      <c r="F187" t="s">
        <v>466</v>
      </c>
      <c r="J187" t="s">
        <v>340</v>
      </c>
      <c r="L187" t="s">
        <v>249</v>
      </c>
      <c r="Q187">
        <v>0</v>
      </c>
      <c r="R187">
        <v>0</v>
      </c>
    </row>
    <row r="188" spans="1:18" ht="15" customHeight="1">
      <c r="A188" s="962" t="s">
        <v>254</v>
      </c>
      <c r="B188" t="s">
        <v>289</v>
      </c>
      <c r="C188" t="s">
        <v>13</v>
      </c>
      <c r="D188" t="s">
        <v>11</v>
      </c>
      <c r="E188" t="s">
        <v>329</v>
      </c>
      <c r="F188" t="s">
        <v>466</v>
      </c>
      <c r="J188" t="s">
        <v>338</v>
      </c>
      <c r="L188" t="s">
        <v>344</v>
      </c>
      <c r="Q188">
        <v>0</v>
      </c>
      <c r="R188">
        <v>0</v>
      </c>
    </row>
    <row r="189" spans="1:18" ht="15" customHeight="1">
      <c r="A189" s="962" t="s">
        <v>254</v>
      </c>
      <c r="B189" t="s">
        <v>280</v>
      </c>
      <c r="C189" t="s">
        <v>13</v>
      </c>
      <c r="D189" t="s">
        <v>11</v>
      </c>
      <c r="E189" t="s">
        <v>329</v>
      </c>
      <c r="F189" t="s">
        <v>466</v>
      </c>
      <c r="J189" t="s">
        <v>436</v>
      </c>
      <c r="L189" t="s">
        <v>346</v>
      </c>
      <c r="Q189">
        <v>0</v>
      </c>
      <c r="R189">
        <v>0</v>
      </c>
    </row>
    <row r="190" spans="1:18" ht="15" customHeight="1">
      <c r="A190" s="962" t="s">
        <v>254</v>
      </c>
      <c r="B190" t="s">
        <v>299</v>
      </c>
      <c r="C190" t="s">
        <v>13</v>
      </c>
      <c r="D190" t="s">
        <v>11</v>
      </c>
      <c r="E190" t="s">
        <v>329</v>
      </c>
      <c r="F190" t="s">
        <v>466</v>
      </c>
      <c r="J190" t="s">
        <v>422</v>
      </c>
      <c r="Q190">
        <v>0</v>
      </c>
      <c r="R190">
        <v>0</v>
      </c>
    </row>
    <row r="191" spans="1:18" ht="15" customHeight="1">
      <c r="A191" s="962" t="s">
        <v>254</v>
      </c>
      <c r="B191" t="s">
        <v>284</v>
      </c>
      <c r="C191" t="s">
        <v>13</v>
      </c>
      <c r="D191" t="s">
        <v>11</v>
      </c>
      <c r="E191" t="s">
        <v>329</v>
      </c>
      <c r="F191" t="s">
        <v>466</v>
      </c>
      <c r="Q191">
        <v>0</v>
      </c>
      <c r="R191">
        <v>0</v>
      </c>
    </row>
    <row r="192" spans="1:18" ht="15" customHeight="1">
      <c r="A192" s="962" t="s">
        <v>254</v>
      </c>
      <c r="B192" t="s">
        <v>285</v>
      </c>
      <c r="C192" t="s">
        <v>13</v>
      </c>
      <c r="D192" t="s">
        <v>11</v>
      </c>
      <c r="E192" t="s">
        <v>329</v>
      </c>
      <c r="F192" t="s">
        <v>466</v>
      </c>
      <c r="Q192">
        <v>0</v>
      </c>
      <c r="R192">
        <v>0</v>
      </c>
    </row>
    <row r="193" spans="1:18" ht="15" customHeight="1">
      <c r="A193" s="962" t="s">
        <v>254</v>
      </c>
      <c r="B193" t="s">
        <v>286</v>
      </c>
      <c r="C193" t="s">
        <v>13</v>
      </c>
      <c r="D193" t="s">
        <v>11</v>
      </c>
      <c r="E193" t="s">
        <v>329</v>
      </c>
      <c r="F193" t="s">
        <v>466</v>
      </c>
      <c r="Q193">
        <v>0</v>
      </c>
      <c r="R193">
        <v>0</v>
      </c>
    </row>
    <row r="194" spans="1:18" ht="15" customHeight="1">
      <c r="A194" s="962" t="s">
        <v>254</v>
      </c>
      <c r="B194" t="s">
        <v>303</v>
      </c>
      <c r="C194" t="s">
        <v>13</v>
      </c>
      <c r="D194" t="s">
        <v>11</v>
      </c>
      <c r="E194" t="s">
        <v>329</v>
      </c>
      <c r="F194" t="s">
        <v>466</v>
      </c>
      <c r="Q194">
        <v>0</v>
      </c>
      <c r="R194">
        <v>0</v>
      </c>
    </row>
    <row r="195" spans="1:18" ht="15" customHeight="1">
      <c r="A195" s="962" t="s">
        <v>254</v>
      </c>
      <c r="B195" t="s">
        <v>321</v>
      </c>
      <c r="C195" t="s">
        <v>13</v>
      </c>
      <c r="D195" t="s">
        <v>11</v>
      </c>
      <c r="E195" t="s">
        <v>329</v>
      </c>
      <c r="F195" t="s">
        <v>466</v>
      </c>
      <c r="H195" t="s">
        <v>468</v>
      </c>
      <c r="I195" t="s">
        <v>353</v>
      </c>
      <c r="K195" t="s">
        <v>333</v>
      </c>
      <c r="L195" t="s">
        <v>354</v>
      </c>
      <c r="M195" t="s">
        <v>58</v>
      </c>
      <c r="N195" t="s">
        <v>335</v>
      </c>
      <c r="O195" t="s">
        <v>336</v>
      </c>
      <c r="P195" t="s">
        <v>337</v>
      </c>
      <c r="Q195">
        <v>4.74</v>
      </c>
      <c r="R195">
        <v>0.1</v>
      </c>
    </row>
    <row r="196" spans="1:18" ht="15" customHeight="1">
      <c r="A196" s="962" t="s">
        <v>254</v>
      </c>
      <c r="B196" t="s">
        <v>324</v>
      </c>
      <c r="C196" t="s">
        <v>13</v>
      </c>
      <c r="D196" t="s">
        <v>11</v>
      </c>
      <c r="E196" t="s">
        <v>329</v>
      </c>
      <c r="F196" t="s">
        <v>466</v>
      </c>
      <c r="Q196">
        <v>0</v>
      </c>
      <c r="R196">
        <v>0</v>
      </c>
    </row>
    <row r="197" spans="1:18" ht="15" customHeight="1">
      <c r="A197" s="962" t="s">
        <v>277</v>
      </c>
      <c r="B197" t="s">
        <v>244</v>
      </c>
      <c r="C197" t="s">
        <v>13</v>
      </c>
      <c r="D197" t="s">
        <v>11</v>
      </c>
      <c r="E197" t="s">
        <v>329</v>
      </c>
      <c r="F197" t="s">
        <v>466</v>
      </c>
      <c r="G197" t="s">
        <v>469</v>
      </c>
      <c r="I197" t="s">
        <v>428</v>
      </c>
      <c r="K197" t="s">
        <v>333</v>
      </c>
      <c r="L197" t="s">
        <v>277</v>
      </c>
      <c r="M197" t="s">
        <v>66</v>
      </c>
      <c r="N197" t="s">
        <v>365</v>
      </c>
      <c r="O197" t="s">
        <v>336</v>
      </c>
      <c r="P197" t="s">
        <v>337</v>
      </c>
      <c r="Q197">
        <v>23.48</v>
      </c>
      <c r="R197">
        <v>0.1</v>
      </c>
    </row>
    <row r="198" spans="1:18" ht="15" customHeight="1">
      <c r="A198" s="962" t="s">
        <v>278</v>
      </c>
      <c r="B198" t="s">
        <v>252</v>
      </c>
      <c r="C198" t="s">
        <v>13</v>
      </c>
      <c r="D198" t="s">
        <v>11</v>
      </c>
      <c r="E198" t="s">
        <v>329</v>
      </c>
      <c r="F198" t="s">
        <v>466</v>
      </c>
      <c r="J198" t="s">
        <v>340</v>
      </c>
      <c r="L198" t="s">
        <v>252</v>
      </c>
      <c r="Q198">
        <v>0</v>
      </c>
      <c r="R198">
        <v>0</v>
      </c>
    </row>
    <row r="199" spans="1:18" ht="15" customHeight="1">
      <c r="A199" s="962" t="s">
        <v>280</v>
      </c>
      <c r="B199" t="s">
        <v>257</v>
      </c>
      <c r="C199" t="s">
        <v>13</v>
      </c>
      <c r="D199" t="s">
        <v>11</v>
      </c>
      <c r="E199" t="s">
        <v>329</v>
      </c>
      <c r="F199" t="s">
        <v>466</v>
      </c>
      <c r="J199" t="s">
        <v>436</v>
      </c>
      <c r="Q199">
        <v>0</v>
      </c>
      <c r="R199">
        <v>0</v>
      </c>
    </row>
    <row r="200" spans="1:18" ht="15" customHeight="1">
      <c r="A200" s="962" t="s">
        <v>280</v>
      </c>
      <c r="B200" t="s">
        <v>259</v>
      </c>
      <c r="C200" t="s">
        <v>13</v>
      </c>
      <c r="D200" t="s">
        <v>11</v>
      </c>
      <c r="E200" t="s">
        <v>329</v>
      </c>
      <c r="F200" t="s">
        <v>466</v>
      </c>
      <c r="Q200">
        <v>0</v>
      </c>
      <c r="R200">
        <v>0</v>
      </c>
    </row>
    <row r="201" spans="1:18" ht="15" customHeight="1">
      <c r="A201" s="962" t="s">
        <v>320</v>
      </c>
      <c r="B201" t="s">
        <v>254</v>
      </c>
      <c r="C201" t="s">
        <v>13</v>
      </c>
      <c r="D201" t="s">
        <v>11</v>
      </c>
      <c r="E201" t="s">
        <v>329</v>
      </c>
      <c r="F201" t="s">
        <v>466</v>
      </c>
      <c r="H201" t="s">
        <v>470</v>
      </c>
      <c r="I201" t="s">
        <v>353</v>
      </c>
      <c r="K201" t="s">
        <v>333</v>
      </c>
      <c r="L201" t="s">
        <v>374</v>
      </c>
      <c r="M201" t="s">
        <v>58</v>
      </c>
      <c r="N201" t="s">
        <v>335</v>
      </c>
      <c r="O201" t="s">
        <v>336</v>
      </c>
      <c r="P201" t="s">
        <v>337</v>
      </c>
      <c r="Q201">
        <v>28.82</v>
      </c>
      <c r="R201">
        <v>0.1</v>
      </c>
    </row>
    <row r="202" spans="1:18" ht="15" customHeight="1">
      <c r="A202" s="962" t="s">
        <v>323</v>
      </c>
      <c r="B202" t="s">
        <v>247</v>
      </c>
      <c r="C202" t="s">
        <v>13</v>
      </c>
      <c r="D202" t="s">
        <v>11</v>
      </c>
      <c r="E202" t="s">
        <v>329</v>
      </c>
      <c r="F202" t="s">
        <v>466</v>
      </c>
      <c r="Q202">
        <v>0</v>
      </c>
      <c r="R202">
        <v>0</v>
      </c>
    </row>
    <row r="203" spans="1:18" ht="15" customHeight="1">
      <c r="A203" s="962" t="s">
        <v>323</v>
      </c>
      <c r="B203" t="s">
        <v>254</v>
      </c>
      <c r="C203" t="s">
        <v>13</v>
      </c>
      <c r="D203" t="s">
        <v>11</v>
      </c>
      <c r="E203" t="s">
        <v>329</v>
      </c>
      <c r="F203" t="s">
        <v>466</v>
      </c>
      <c r="Q203">
        <v>0</v>
      </c>
      <c r="R203">
        <v>0</v>
      </c>
    </row>
    <row r="204" spans="1:18" ht="15" customHeight="1">
      <c r="A204" s="962" t="s">
        <v>247</v>
      </c>
      <c r="B204" t="s">
        <v>300</v>
      </c>
      <c r="C204" t="s">
        <v>13</v>
      </c>
      <c r="D204" t="s">
        <v>11</v>
      </c>
      <c r="E204" t="s">
        <v>329</v>
      </c>
      <c r="F204" t="s">
        <v>471</v>
      </c>
      <c r="J204" t="s">
        <v>467</v>
      </c>
      <c r="L204" t="s">
        <v>339</v>
      </c>
      <c r="Q204">
        <v>0</v>
      </c>
      <c r="R204">
        <v>0</v>
      </c>
    </row>
    <row r="205" spans="1:18" ht="15" customHeight="1">
      <c r="A205" s="962" t="s">
        <v>247</v>
      </c>
      <c r="B205" t="s">
        <v>324</v>
      </c>
      <c r="C205" t="s">
        <v>13</v>
      </c>
      <c r="D205" t="s">
        <v>11</v>
      </c>
      <c r="E205" t="s">
        <v>329</v>
      </c>
      <c r="F205" t="s">
        <v>471</v>
      </c>
      <c r="Q205">
        <v>0</v>
      </c>
      <c r="R205">
        <v>0</v>
      </c>
    </row>
    <row r="206" spans="1:18" ht="15" customHeight="1">
      <c r="A206" s="962" t="s">
        <v>249</v>
      </c>
      <c r="B206" t="s">
        <v>278</v>
      </c>
      <c r="C206" t="s">
        <v>13</v>
      </c>
      <c r="D206" t="s">
        <v>11</v>
      </c>
      <c r="E206" t="s">
        <v>329</v>
      </c>
      <c r="F206" t="s">
        <v>471</v>
      </c>
      <c r="J206" t="s">
        <v>340</v>
      </c>
      <c r="L206" t="s">
        <v>249</v>
      </c>
      <c r="Q206">
        <v>0</v>
      </c>
      <c r="R206">
        <v>0</v>
      </c>
    </row>
    <row r="207" spans="1:18" ht="15" customHeight="1">
      <c r="A207" s="962" t="s">
        <v>254</v>
      </c>
      <c r="B207" t="s">
        <v>289</v>
      </c>
      <c r="C207" t="s">
        <v>13</v>
      </c>
      <c r="D207" t="s">
        <v>11</v>
      </c>
      <c r="E207" t="s">
        <v>329</v>
      </c>
      <c r="F207" t="s">
        <v>471</v>
      </c>
      <c r="J207" t="s">
        <v>338</v>
      </c>
      <c r="L207" t="s">
        <v>344</v>
      </c>
      <c r="Q207">
        <v>0</v>
      </c>
      <c r="R207">
        <v>0</v>
      </c>
    </row>
    <row r="208" spans="1:18" ht="15" customHeight="1">
      <c r="A208" s="962" t="s">
        <v>254</v>
      </c>
      <c r="B208" t="s">
        <v>280</v>
      </c>
      <c r="C208" t="s">
        <v>13</v>
      </c>
      <c r="D208" t="s">
        <v>11</v>
      </c>
      <c r="E208" t="s">
        <v>329</v>
      </c>
      <c r="F208" t="s">
        <v>471</v>
      </c>
      <c r="J208" t="s">
        <v>436</v>
      </c>
      <c r="L208" t="s">
        <v>346</v>
      </c>
      <c r="Q208">
        <v>0</v>
      </c>
      <c r="R208">
        <v>0</v>
      </c>
    </row>
    <row r="209" spans="1:18" ht="15" customHeight="1">
      <c r="A209" s="962" t="s">
        <v>254</v>
      </c>
      <c r="B209" t="s">
        <v>299</v>
      </c>
      <c r="C209" t="s">
        <v>13</v>
      </c>
      <c r="D209" t="s">
        <v>11</v>
      </c>
      <c r="E209" t="s">
        <v>329</v>
      </c>
      <c r="F209" t="s">
        <v>471</v>
      </c>
      <c r="J209" t="s">
        <v>422</v>
      </c>
      <c r="Q209">
        <v>0</v>
      </c>
      <c r="R209">
        <v>0</v>
      </c>
    </row>
    <row r="210" spans="1:18" ht="15" customHeight="1">
      <c r="A210" s="962" t="s">
        <v>254</v>
      </c>
      <c r="B210" t="s">
        <v>284</v>
      </c>
      <c r="C210" t="s">
        <v>13</v>
      </c>
      <c r="D210" t="s">
        <v>11</v>
      </c>
      <c r="E210" t="s">
        <v>329</v>
      </c>
      <c r="F210" t="s">
        <v>471</v>
      </c>
      <c r="Q210">
        <v>0</v>
      </c>
      <c r="R210">
        <v>0</v>
      </c>
    </row>
    <row r="211" spans="1:18" ht="15" customHeight="1">
      <c r="A211" s="962" t="s">
        <v>254</v>
      </c>
      <c r="B211" t="s">
        <v>285</v>
      </c>
      <c r="C211" t="s">
        <v>13</v>
      </c>
      <c r="D211" t="s">
        <v>11</v>
      </c>
      <c r="E211" t="s">
        <v>329</v>
      </c>
      <c r="F211" t="s">
        <v>471</v>
      </c>
      <c r="Q211">
        <v>0</v>
      </c>
      <c r="R211">
        <v>0</v>
      </c>
    </row>
    <row r="212" spans="1:18" ht="15" customHeight="1">
      <c r="A212" s="962" t="s">
        <v>254</v>
      </c>
      <c r="B212" t="s">
        <v>286</v>
      </c>
      <c r="C212" t="s">
        <v>13</v>
      </c>
      <c r="D212" t="s">
        <v>11</v>
      </c>
      <c r="E212" t="s">
        <v>329</v>
      </c>
      <c r="F212" t="s">
        <v>471</v>
      </c>
      <c r="Q212">
        <v>0</v>
      </c>
      <c r="R212">
        <v>0</v>
      </c>
    </row>
    <row r="213" spans="1:18" ht="15" customHeight="1">
      <c r="A213" s="962" t="s">
        <v>254</v>
      </c>
      <c r="B213" t="s">
        <v>303</v>
      </c>
      <c r="C213" t="s">
        <v>13</v>
      </c>
      <c r="D213" t="s">
        <v>11</v>
      </c>
      <c r="E213" t="s">
        <v>329</v>
      </c>
      <c r="F213" t="s">
        <v>471</v>
      </c>
      <c r="Q213">
        <v>0</v>
      </c>
      <c r="R213">
        <v>0</v>
      </c>
    </row>
    <row r="214" spans="1:18" ht="15" customHeight="1">
      <c r="A214" s="962" t="s">
        <v>254</v>
      </c>
      <c r="B214" t="s">
        <v>321</v>
      </c>
      <c r="C214" t="s">
        <v>13</v>
      </c>
      <c r="D214" t="s">
        <v>11</v>
      </c>
      <c r="E214" t="s">
        <v>329</v>
      </c>
      <c r="F214" t="s">
        <v>471</v>
      </c>
      <c r="H214" t="s">
        <v>472</v>
      </c>
      <c r="I214" t="s">
        <v>353</v>
      </c>
      <c r="K214" t="s">
        <v>333</v>
      </c>
      <c r="L214" t="s">
        <v>354</v>
      </c>
      <c r="M214" t="s">
        <v>58</v>
      </c>
      <c r="N214" t="s">
        <v>335</v>
      </c>
      <c r="O214" t="s">
        <v>336</v>
      </c>
      <c r="P214" t="s">
        <v>337</v>
      </c>
      <c r="Q214">
        <v>6.08</v>
      </c>
      <c r="R214">
        <v>0.1</v>
      </c>
    </row>
    <row r="215" spans="1:18" ht="15" customHeight="1">
      <c r="A215" s="962" t="s">
        <v>254</v>
      </c>
      <c r="B215" t="s">
        <v>324</v>
      </c>
      <c r="C215" t="s">
        <v>13</v>
      </c>
      <c r="D215" t="s">
        <v>11</v>
      </c>
      <c r="E215" t="s">
        <v>329</v>
      </c>
      <c r="F215" t="s">
        <v>471</v>
      </c>
      <c r="Q215">
        <v>0</v>
      </c>
      <c r="R215">
        <v>0</v>
      </c>
    </row>
    <row r="216" spans="1:18" ht="15" customHeight="1">
      <c r="A216" s="962" t="s">
        <v>277</v>
      </c>
      <c r="B216" t="s">
        <v>244</v>
      </c>
      <c r="C216" t="s">
        <v>13</v>
      </c>
      <c r="D216" t="s">
        <v>11</v>
      </c>
      <c r="E216" t="s">
        <v>329</v>
      </c>
      <c r="F216" t="s">
        <v>471</v>
      </c>
      <c r="G216" t="s">
        <v>463</v>
      </c>
      <c r="I216" t="s">
        <v>428</v>
      </c>
      <c r="K216" t="s">
        <v>333</v>
      </c>
      <c r="L216" t="s">
        <v>277</v>
      </c>
      <c r="M216" t="s">
        <v>66</v>
      </c>
      <c r="N216" t="s">
        <v>365</v>
      </c>
      <c r="O216" t="s">
        <v>336</v>
      </c>
      <c r="P216" t="s">
        <v>337</v>
      </c>
      <c r="Q216">
        <v>15.73</v>
      </c>
      <c r="R216">
        <v>0.1</v>
      </c>
    </row>
    <row r="217" spans="1:18" ht="15" customHeight="1">
      <c r="A217" s="962" t="s">
        <v>278</v>
      </c>
      <c r="B217" t="s">
        <v>252</v>
      </c>
      <c r="C217" t="s">
        <v>13</v>
      </c>
      <c r="D217" t="s">
        <v>11</v>
      </c>
      <c r="E217" t="s">
        <v>329</v>
      </c>
      <c r="F217" t="s">
        <v>471</v>
      </c>
      <c r="J217" t="s">
        <v>340</v>
      </c>
      <c r="L217" t="s">
        <v>252</v>
      </c>
      <c r="Q217">
        <v>0</v>
      </c>
      <c r="R217">
        <v>0</v>
      </c>
    </row>
    <row r="218" spans="1:18" ht="15" customHeight="1">
      <c r="A218" s="962" t="s">
        <v>280</v>
      </c>
      <c r="B218" t="s">
        <v>257</v>
      </c>
      <c r="C218" t="s">
        <v>13</v>
      </c>
      <c r="D218" t="s">
        <v>11</v>
      </c>
      <c r="E218" t="s">
        <v>329</v>
      </c>
      <c r="F218" t="s">
        <v>471</v>
      </c>
      <c r="J218" t="s">
        <v>436</v>
      </c>
      <c r="Q218">
        <v>0</v>
      </c>
      <c r="R218">
        <v>0</v>
      </c>
    </row>
    <row r="219" spans="1:18" ht="15" customHeight="1">
      <c r="A219" s="962" t="s">
        <v>280</v>
      </c>
      <c r="B219" t="s">
        <v>259</v>
      </c>
      <c r="C219" t="s">
        <v>13</v>
      </c>
      <c r="D219" t="s">
        <v>11</v>
      </c>
      <c r="E219" t="s">
        <v>329</v>
      </c>
      <c r="F219" t="s">
        <v>471</v>
      </c>
      <c r="Q219">
        <v>0</v>
      </c>
      <c r="R219">
        <v>0</v>
      </c>
    </row>
    <row r="220" spans="1:18" ht="15" customHeight="1">
      <c r="A220" s="962" t="s">
        <v>320</v>
      </c>
      <c r="B220" t="s">
        <v>254</v>
      </c>
      <c r="C220" t="s">
        <v>13</v>
      </c>
      <c r="D220" t="s">
        <v>11</v>
      </c>
      <c r="E220" t="s">
        <v>329</v>
      </c>
      <c r="F220" t="s">
        <v>471</v>
      </c>
      <c r="H220" t="s">
        <v>473</v>
      </c>
      <c r="I220" t="s">
        <v>353</v>
      </c>
      <c r="K220" t="s">
        <v>333</v>
      </c>
      <c r="L220" t="s">
        <v>374</v>
      </c>
      <c r="M220" t="s">
        <v>58</v>
      </c>
      <c r="N220" t="s">
        <v>335</v>
      </c>
      <c r="O220" t="s">
        <v>336</v>
      </c>
      <c r="P220" t="s">
        <v>337</v>
      </c>
      <c r="Q220">
        <v>6.53</v>
      </c>
      <c r="R220">
        <v>0.1</v>
      </c>
    </row>
    <row r="221" spans="1:18" ht="15" customHeight="1">
      <c r="A221" s="962" t="s">
        <v>323</v>
      </c>
      <c r="B221" t="s">
        <v>247</v>
      </c>
      <c r="C221" t="s">
        <v>13</v>
      </c>
      <c r="D221" t="s">
        <v>11</v>
      </c>
      <c r="E221" t="s">
        <v>329</v>
      </c>
      <c r="F221" t="s">
        <v>471</v>
      </c>
      <c r="Q221">
        <v>0</v>
      </c>
      <c r="R221">
        <v>0</v>
      </c>
    </row>
    <row r="222" spans="1:18" ht="15" customHeight="1">
      <c r="A222" s="962" t="s">
        <v>323</v>
      </c>
      <c r="B222" t="s">
        <v>254</v>
      </c>
      <c r="C222" t="s">
        <v>13</v>
      </c>
      <c r="D222" t="s">
        <v>11</v>
      </c>
      <c r="E222" t="s">
        <v>329</v>
      </c>
      <c r="F222" t="s">
        <v>471</v>
      </c>
      <c r="Q222">
        <v>0</v>
      </c>
      <c r="R222">
        <v>0</v>
      </c>
    </row>
    <row r="223" spans="1:18" ht="15" customHeight="1">
      <c r="A223" s="962" t="s">
        <v>247</v>
      </c>
      <c r="B223" t="s">
        <v>300</v>
      </c>
      <c r="C223" t="s">
        <v>13</v>
      </c>
      <c r="D223" t="s">
        <v>11</v>
      </c>
      <c r="E223" t="s">
        <v>329</v>
      </c>
      <c r="F223" t="s">
        <v>474</v>
      </c>
      <c r="J223" t="s">
        <v>467</v>
      </c>
      <c r="L223" t="s">
        <v>339</v>
      </c>
      <c r="Q223">
        <v>0</v>
      </c>
      <c r="R223">
        <v>0</v>
      </c>
    </row>
    <row r="224" spans="1:18" ht="15" customHeight="1">
      <c r="A224" s="962" t="s">
        <v>247</v>
      </c>
      <c r="B224" t="s">
        <v>324</v>
      </c>
      <c r="C224" t="s">
        <v>13</v>
      </c>
      <c r="D224" t="s">
        <v>11</v>
      </c>
      <c r="E224" t="s">
        <v>329</v>
      </c>
      <c r="F224" t="s">
        <v>474</v>
      </c>
      <c r="Q224">
        <v>0</v>
      </c>
      <c r="R224">
        <v>0</v>
      </c>
    </row>
    <row r="225" spans="1:18" ht="15" customHeight="1">
      <c r="A225" s="962" t="s">
        <v>249</v>
      </c>
      <c r="B225" t="s">
        <v>278</v>
      </c>
      <c r="C225" t="s">
        <v>13</v>
      </c>
      <c r="D225" t="s">
        <v>11</v>
      </c>
      <c r="E225" t="s">
        <v>329</v>
      </c>
      <c r="F225" t="s">
        <v>474</v>
      </c>
      <c r="J225" t="s">
        <v>340</v>
      </c>
      <c r="L225" t="s">
        <v>249</v>
      </c>
      <c r="Q225">
        <v>0</v>
      </c>
      <c r="R225">
        <v>0</v>
      </c>
    </row>
    <row r="226" spans="1:18" ht="15" customHeight="1">
      <c r="A226" s="962" t="s">
        <v>254</v>
      </c>
      <c r="B226" t="s">
        <v>289</v>
      </c>
      <c r="C226" t="s">
        <v>13</v>
      </c>
      <c r="D226" t="s">
        <v>11</v>
      </c>
      <c r="E226" t="s">
        <v>329</v>
      </c>
      <c r="F226" t="s">
        <v>474</v>
      </c>
      <c r="J226" t="s">
        <v>338</v>
      </c>
      <c r="L226" t="s">
        <v>344</v>
      </c>
      <c r="Q226">
        <v>0</v>
      </c>
      <c r="R226">
        <v>0</v>
      </c>
    </row>
    <row r="227" spans="1:18" ht="15" customHeight="1">
      <c r="A227" s="962" t="s">
        <v>254</v>
      </c>
      <c r="B227" t="s">
        <v>280</v>
      </c>
      <c r="C227" t="s">
        <v>13</v>
      </c>
      <c r="D227" t="s">
        <v>11</v>
      </c>
      <c r="E227" t="s">
        <v>329</v>
      </c>
      <c r="F227" t="s">
        <v>474</v>
      </c>
      <c r="J227" t="s">
        <v>436</v>
      </c>
      <c r="L227" t="s">
        <v>346</v>
      </c>
      <c r="Q227">
        <v>0</v>
      </c>
      <c r="R227">
        <v>0</v>
      </c>
    </row>
    <row r="228" spans="1:18" ht="15" customHeight="1">
      <c r="A228" s="962" t="s">
        <v>254</v>
      </c>
      <c r="B228" t="s">
        <v>299</v>
      </c>
      <c r="C228" t="s">
        <v>13</v>
      </c>
      <c r="D228" t="s">
        <v>11</v>
      </c>
      <c r="E228" t="s">
        <v>329</v>
      </c>
      <c r="F228" t="s">
        <v>474</v>
      </c>
      <c r="J228" t="s">
        <v>422</v>
      </c>
      <c r="Q228">
        <v>0</v>
      </c>
      <c r="R228">
        <v>0</v>
      </c>
    </row>
    <row r="229" spans="1:18" ht="15" customHeight="1">
      <c r="A229" s="962" t="s">
        <v>254</v>
      </c>
      <c r="B229" t="s">
        <v>284</v>
      </c>
      <c r="C229" t="s">
        <v>13</v>
      </c>
      <c r="D229" t="s">
        <v>11</v>
      </c>
      <c r="E229" t="s">
        <v>329</v>
      </c>
      <c r="F229" t="s">
        <v>474</v>
      </c>
      <c r="Q229">
        <v>0</v>
      </c>
      <c r="R229">
        <v>0</v>
      </c>
    </row>
    <row r="230" spans="1:18" ht="15" customHeight="1">
      <c r="A230" s="962" t="s">
        <v>254</v>
      </c>
      <c r="B230" t="s">
        <v>285</v>
      </c>
      <c r="C230" t="s">
        <v>13</v>
      </c>
      <c r="D230" t="s">
        <v>11</v>
      </c>
      <c r="E230" t="s">
        <v>329</v>
      </c>
      <c r="F230" t="s">
        <v>474</v>
      </c>
      <c r="Q230">
        <v>0</v>
      </c>
      <c r="R230">
        <v>0</v>
      </c>
    </row>
    <row r="231" spans="1:18" ht="15" customHeight="1">
      <c r="A231" s="962" t="s">
        <v>254</v>
      </c>
      <c r="B231" t="s">
        <v>286</v>
      </c>
      <c r="C231" t="s">
        <v>13</v>
      </c>
      <c r="D231" t="s">
        <v>11</v>
      </c>
      <c r="E231" t="s">
        <v>329</v>
      </c>
      <c r="F231" t="s">
        <v>474</v>
      </c>
      <c r="Q231">
        <v>0</v>
      </c>
      <c r="R231">
        <v>0</v>
      </c>
    </row>
    <row r="232" spans="1:18" ht="15" customHeight="1">
      <c r="A232" s="962" t="s">
        <v>254</v>
      </c>
      <c r="B232" t="s">
        <v>303</v>
      </c>
      <c r="C232" t="s">
        <v>13</v>
      </c>
      <c r="D232" t="s">
        <v>11</v>
      </c>
      <c r="E232" t="s">
        <v>329</v>
      </c>
      <c r="F232" t="s">
        <v>474</v>
      </c>
      <c r="Q232">
        <v>0</v>
      </c>
      <c r="R232">
        <v>0</v>
      </c>
    </row>
    <row r="233" spans="1:18" ht="15" customHeight="1">
      <c r="A233" s="962" t="s">
        <v>254</v>
      </c>
      <c r="B233" t="s">
        <v>321</v>
      </c>
      <c r="C233" t="s">
        <v>13</v>
      </c>
      <c r="D233" t="s">
        <v>11</v>
      </c>
      <c r="E233" t="s">
        <v>329</v>
      </c>
      <c r="F233" t="s">
        <v>474</v>
      </c>
      <c r="H233" t="s">
        <v>468</v>
      </c>
      <c r="I233" t="s">
        <v>353</v>
      </c>
      <c r="K233" t="s">
        <v>333</v>
      </c>
      <c r="L233" t="s">
        <v>354</v>
      </c>
      <c r="M233" t="s">
        <v>58</v>
      </c>
      <c r="N233" t="s">
        <v>335</v>
      </c>
      <c r="O233" t="s">
        <v>336</v>
      </c>
      <c r="P233" t="s">
        <v>337</v>
      </c>
      <c r="Q233">
        <v>4.63</v>
      </c>
      <c r="R233">
        <v>0.1</v>
      </c>
    </row>
    <row r="234" spans="1:18" ht="15" customHeight="1">
      <c r="A234" s="962" t="s">
        <v>254</v>
      </c>
      <c r="B234" t="s">
        <v>324</v>
      </c>
      <c r="C234" t="s">
        <v>13</v>
      </c>
      <c r="D234" t="s">
        <v>11</v>
      </c>
      <c r="E234" t="s">
        <v>329</v>
      </c>
      <c r="F234" t="s">
        <v>474</v>
      </c>
      <c r="Q234">
        <v>0</v>
      </c>
      <c r="R234">
        <v>0</v>
      </c>
    </row>
    <row r="235" spans="1:18" ht="15" customHeight="1">
      <c r="A235" s="962" t="s">
        <v>274</v>
      </c>
      <c r="B235" t="s">
        <v>283</v>
      </c>
      <c r="C235" t="s">
        <v>13</v>
      </c>
      <c r="D235" t="s">
        <v>11</v>
      </c>
      <c r="E235" t="s">
        <v>329</v>
      </c>
      <c r="F235" t="s">
        <v>474</v>
      </c>
      <c r="Q235">
        <v>0</v>
      </c>
      <c r="R235">
        <v>0</v>
      </c>
    </row>
    <row r="236" spans="1:18" ht="15" customHeight="1">
      <c r="A236" s="962" t="s">
        <v>277</v>
      </c>
      <c r="B236" t="s">
        <v>244</v>
      </c>
      <c r="C236" t="s">
        <v>13</v>
      </c>
      <c r="D236" t="s">
        <v>11</v>
      </c>
      <c r="E236" t="s">
        <v>329</v>
      </c>
      <c r="F236" t="s">
        <v>474</v>
      </c>
      <c r="G236" t="s">
        <v>475</v>
      </c>
      <c r="I236" t="s">
        <v>428</v>
      </c>
      <c r="K236" t="s">
        <v>333</v>
      </c>
      <c r="L236" t="s">
        <v>277</v>
      </c>
      <c r="M236" t="s">
        <v>66</v>
      </c>
      <c r="N236" t="s">
        <v>365</v>
      </c>
      <c r="O236" t="s">
        <v>336</v>
      </c>
      <c r="P236" t="s">
        <v>337</v>
      </c>
      <c r="Q236">
        <v>12.68</v>
      </c>
      <c r="R236">
        <v>0.1</v>
      </c>
    </row>
    <row r="237" spans="1:18" ht="15" customHeight="1">
      <c r="A237" s="962" t="s">
        <v>278</v>
      </c>
      <c r="B237" t="s">
        <v>252</v>
      </c>
      <c r="C237" t="s">
        <v>13</v>
      </c>
      <c r="D237" t="s">
        <v>11</v>
      </c>
      <c r="E237" t="s">
        <v>329</v>
      </c>
      <c r="F237" t="s">
        <v>474</v>
      </c>
      <c r="J237" t="s">
        <v>340</v>
      </c>
      <c r="L237" t="s">
        <v>252</v>
      </c>
      <c r="Q237">
        <v>0</v>
      </c>
      <c r="R237">
        <v>0</v>
      </c>
    </row>
    <row r="238" spans="1:18" ht="15" customHeight="1">
      <c r="A238" s="962" t="s">
        <v>280</v>
      </c>
      <c r="B238" t="s">
        <v>257</v>
      </c>
      <c r="C238" t="s">
        <v>13</v>
      </c>
      <c r="D238" t="s">
        <v>11</v>
      </c>
      <c r="E238" t="s">
        <v>329</v>
      </c>
      <c r="F238" t="s">
        <v>474</v>
      </c>
      <c r="J238" t="s">
        <v>436</v>
      </c>
      <c r="Q238">
        <v>0</v>
      </c>
      <c r="R238">
        <v>0</v>
      </c>
    </row>
    <row r="239" spans="1:18" ht="15" customHeight="1">
      <c r="A239" s="962" t="s">
        <v>280</v>
      </c>
      <c r="B239" t="s">
        <v>259</v>
      </c>
      <c r="C239" t="s">
        <v>13</v>
      </c>
      <c r="D239" t="s">
        <v>11</v>
      </c>
      <c r="E239" t="s">
        <v>329</v>
      </c>
      <c r="F239" t="s">
        <v>474</v>
      </c>
      <c r="Q239">
        <v>0</v>
      </c>
      <c r="R239">
        <v>0</v>
      </c>
    </row>
    <row r="240" spans="1:18" ht="15" customHeight="1">
      <c r="A240" s="962" t="s">
        <v>320</v>
      </c>
      <c r="B240" t="s">
        <v>254</v>
      </c>
      <c r="C240" t="s">
        <v>13</v>
      </c>
      <c r="D240" t="s">
        <v>11</v>
      </c>
      <c r="E240" t="s">
        <v>329</v>
      </c>
      <c r="F240" t="s">
        <v>474</v>
      </c>
      <c r="H240" t="s">
        <v>476</v>
      </c>
      <c r="I240" t="s">
        <v>353</v>
      </c>
      <c r="K240" t="s">
        <v>333</v>
      </c>
      <c r="L240" t="s">
        <v>374</v>
      </c>
      <c r="M240" t="s">
        <v>58</v>
      </c>
      <c r="N240" t="s">
        <v>335</v>
      </c>
      <c r="O240" t="s">
        <v>336</v>
      </c>
      <c r="P240" t="s">
        <v>337</v>
      </c>
      <c r="Q240">
        <v>34.22</v>
      </c>
      <c r="R240">
        <v>0.1</v>
      </c>
    </row>
    <row r="241" spans="1:18" ht="15" customHeight="1">
      <c r="A241" s="962" t="s">
        <v>323</v>
      </c>
      <c r="B241" t="s">
        <v>247</v>
      </c>
      <c r="C241" t="s">
        <v>13</v>
      </c>
      <c r="D241" t="s">
        <v>11</v>
      </c>
      <c r="E241" t="s">
        <v>329</v>
      </c>
      <c r="F241" t="s">
        <v>474</v>
      </c>
      <c r="Q241">
        <v>0</v>
      </c>
      <c r="R241">
        <v>0</v>
      </c>
    </row>
    <row r="242" spans="1:18" ht="15" customHeight="1">
      <c r="A242" s="962" t="s">
        <v>323</v>
      </c>
      <c r="B242" t="s">
        <v>254</v>
      </c>
      <c r="C242" t="s">
        <v>13</v>
      </c>
      <c r="D242" t="s">
        <v>11</v>
      </c>
      <c r="E242" t="s">
        <v>329</v>
      </c>
      <c r="F242" t="s">
        <v>474</v>
      </c>
      <c r="Q242">
        <v>0</v>
      </c>
      <c r="R242">
        <v>0</v>
      </c>
    </row>
    <row r="243" spans="1:18" ht="15" customHeight="1">
      <c r="A243" s="962" t="s">
        <v>246</v>
      </c>
      <c r="B243" t="s">
        <v>321</v>
      </c>
      <c r="C243" t="s">
        <v>13</v>
      </c>
      <c r="D243" t="s">
        <v>11</v>
      </c>
      <c r="E243" t="s">
        <v>329</v>
      </c>
      <c r="F243" t="s">
        <v>477</v>
      </c>
      <c r="H243" t="s">
        <v>478</v>
      </c>
      <c r="I243" t="s">
        <v>353</v>
      </c>
      <c r="K243" t="s">
        <v>333</v>
      </c>
      <c r="L243" t="s">
        <v>479</v>
      </c>
      <c r="M243" t="s">
        <v>58</v>
      </c>
      <c r="N243" t="s">
        <v>335</v>
      </c>
      <c r="O243" t="s">
        <v>336</v>
      </c>
      <c r="P243" t="s">
        <v>337</v>
      </c>
      <c r="Q243">
        <v>0.08</v>
      </c>
      <c r="R243">
        <v>0.1</v>
      </c>
    </row>
    <row r="244" spans="1:18" ht="15" customHeight="1">
      <c r="A244" s="962" t="s">
        <v>246</v>
      </c>
      <c r="B244" t="s">
        <v>281</v>
      </c>
      <c r="C244" t="s">
        <v>13</v>
      </c>
      <c r="D244" t="s">
        <v>11</v>
      </c>
      <c r="E244" t="s">
        <v>329</v>
      </c>
      <c r="F244" t="s">
        <v>477</v>
      </c>
      <c r="G244" t="s">
        <v>480</v>
      </c>
      <c r="I244" t="s">
        <v>481</v>
      </c>
      <c r="K244" t="s">
        <v>333</v>
      </c>
      <c r="L244" t="s">
        <v>482</v>
      </c>
      <c r="M244" t="s">
        <v>64</v>
      </c>
      <c r="N244" t="s">
        <v>349</v>
      </c>
      <c r="O244" t="s">
        <v>336</v>
      </c>
      <c r="P244" t="s">
        <v>337</v>
      </c>
      <c r="Q244">
        <v>36.89</v>
      </c>
      <c r="R244">
        <v>0.1</v>
      </c>
    </row>
    <row r="245" spans="1:18" ht="15" customHeight="1">
      <c r="A245" s="962" t="s">
        <v>246</v>
      </c>
      <c r="B245" t="s">
        <v>282</v>
      </c>
      <c r="C245" t="s">
        <v>13</v>
      </c>
      <c r="D245" t="s">
        <v>11</v>
      </c>
      <c r="E245" t="s">
        <v>329</v>
      </c>
      <c r="F245" t="s">
        <v>477</v>
      </c>
      <c r="G245" t="s">
        <v>483</v>
      </c>
      <c r="I245" t="s">
        <v>481</v>
      </c>
      <c r="K245" t="s">
        <v>333</v>
      </c>
      <c r="L245" t="s">
        <v>484</v>
      </c>
      <c r="M245" t="s">
        <v>64</v>
      </c>
      <c r="N245" t="s">
        <v>361</v>
      </c>
      <c r="O245" t="s">
        <v>336</v>
      </c>
      <c r="P245" t="s">
        <v>337</v>
      </c>
      <c r="Q245">
        <v>1.59</v>
      </c>
      <c r="R245">
        <v>0.1</v>
      </c>
    </row>
    <row r="246" spans="1:18" ht="15" customHeight="1">
      <c r="A246" s="962" t="s">
        <v>246</v>
      </c>
      <c r="B246" t="s">
        <v>324</v>
      </c>
      <c r="C246" t="s">
        <v>13</v>
      </c>
      <c r="D246" t="s">
        <v>11</v>
      </c>
      <c r="E246" t="s">
        <v>329</v>
      </c>
      <c r="F246" t="s">
        <v>477</v>
      </c>
      <c r="Q246">
        <v>0</v>
      </c>
      <c r="R246">
        <v>0</v>
      </c>
    </row>
    <row r="247" spans="1:18" ht="15" customHeight="1">
      <c r="A247" s="962" t="s">
        <v>247</v>
      </c>
      <c r="B247" t="s">
        <v>300</v>
      </c>
      <c r="C247" t="s">
        <v>13</v>
      </c>
      <c r="D247" t="s">
        <v>11</v>
      </c>
      <c r="E247" t="s">
        <v>329</v>
      </c>
      <c r="F247" t="s">
        <v>477</v>
      </c>
      <c r="J247" t="s">
        <v>467</v>
      </c>
      <c r="L247" t="s">
        <v>339</v>
      </c>
      <c r="Q247">
        <v>0</v>
      </c>
      <c r="R247">
        <v>0</v>
      </c>
    </row>
    <row r="248" spans="1:18" ht="15" customHeight="1">
      <c r="A248" s="962" t="s">
        <v>247</v>
      </c>
      <c r="B248" t="s">
        <v>324</v>
      </c>
      <c r="C248" t="s">
        <v>13</v>
      </c>
      <c r="D248" t="s">
        <v>11</v>
      </c>
      <c r="E248" t="s">
        <v>329</v>
      </c>
      <c r="F248" t="s">
        <v>477</v>
      </c>
      <c r="Q248">
        <v>0</v>
      </c>
      <c r="R248">
        <v>0</v>
      </c>
    </row>
    <row r="249" spans="1:18" ht="15" customHeight="1">
      <c r="A249" s="962" t="s">
        <v>249</v>
      </c>
      <c r="B249" t="s">
        <v>278</v>
      </c>
      <c r="C249" t="s">
        <v>13</v>
      </c>
      <c r="D249" t="s">
        <v>11</v>
      </c>
      <c r="E249" t="s">
        <v>329</v>
      </c>
      <c r="F249" t="s">
        <v>477</v>
      </c>
      <c r="J249" t="s">
        <v>340</v>
      </c>
      <c r="L249" t="s">
        <v>249</v>
      </c>
      <c r="Q249">
        <v>0</v>
      </c>
      <c r="R249">
        <v>0</v>
      </c>
    </row>
    <row r="250" spans="1:18" ht="15" customHeight="1">
      <c r="A250" s="962" t="s">
        <v>254</v>
      </c>
      <c r="B250" t="s">
        <v>283</v>
      </c>
      <c r="C250" t="s">
        <v>13</v>
      </c>
      <c r="D250" t="s">
        <v>11</v>
      </c>
      <c r="E250" t="s">
        <v>329</v>
      </c>
      <c r="F250" t="s">
        <v>477</v>
      </c>
      <c r="J250" t="s">
        <v>342</v>
      </c>
      <c r="L250" t="s">
        <v>343</v>
      </c>
      <c r="Q250">
        <v>0</v>
      </c>
      <c r="R250">
        <v>0</v>
      </c>
    </row>
    <row r="251" spans="1:18" ht="15" customHeight="1">
      <c r="A251" s="962" t="s">
        <v>254</v>
      </c>
      <c r="B251" t="s">
        <v>289</v>
      </c>
      <c r="C251" t="s">
        <v>13</v>
      </c>
      <c r="D251" t="s">
        <v>11</v>
      </c>
      <c r="E251" t="s">
        <v>329</v>
      </c>
      <c r="F251" t="s">
        <v>477</v>
      </c>
      <c r="J251" t="s">
        <v>338</v>
      </c>
      <c r="L251" t="s">
        <v>344</v>
      </c>
      <c r="Q251">
        <v>0</v>
      </c>
      <c r="R251">
        <v>0</v>
      </c>
    </row>
    <row r="252" spans="1:18" ht="15" customHeight="1">
      <c r="A252" s="962" t="s">
        <v>254</v>
      </c>
      <c r="B252" t="s">
        <v>280</v>
      </c>
      <c r="C252" t="s">
        <v>13</v>
      </c>
      <c r="D252" t="s">
        <v>11</v>
      </c>
      <c r="E252" t="s">
        <v>329</v>
      </c>
      <c r="F252" t="s">
        <v>477</v>
      </c>
      <c r="J252" t="s">
        <v>436</v>
      </c>
      <c r="L252" t="s">
        <v>346</v>
      </c>
      <c r="Q252">
        <v>0</v>
      </c>
      <c r="R252">
        <v>0</v>
      </c>
    </row>
    <row r="253" spans="1:18" ht="15" customHeight="1">
      <c r="A253" s="962" t="s">
        <v>254</v>
      </c>
      <c r="B253" t="s">
        <v>284</v>
      </c>
      <c r="C253" t="s">
        <v>13</v>
      </c>
      <c r="D253" t="s">
        <v>11</v>
      </c>
      <c r="E253" t="s">
        <v>329</v>
      </c>
      <c r="F253" t="s">
        <v>477</v>
      </c>
      <c r="Q253">
        <v>0</v>
      </c>
      <c r="R253">
        <v>0</v>
      </c>
    </row>
    <row r="254" spans="1:18" ht="15" customHeight="1">
      <c r="A254" s="962" t="s">
        <v>254</v>
      </c>
      <c r="B254" t="s">
        <v>285</v>
      </c>
      <c r="C254" t="s">
        <v>13</v>
      </c>
      <c r="D254" t="s">
        <v>11</v>
      </c>
      <c r="E254" t="s">
        <v>329</v>
      </c>
      <c r="F254" t="s">
        <v>477</v>
      </c>
      <c r="Q254">
        <v>0</v>
      </c>
      <c r="R254">
        <v>0</v>
      </c>
    </row>
    <row r="255" spans="1:18" ht="15" customHeight="1">
      <c r="A255" s="962" t="s">
        <v>254</v>
      </c>
      <c r="B255" t="s">
        <v>286</v>
      </c>
      <c r="C255" t="s">
        <v>13</v>
      </c>
      <c r="D255" t="s">
        <v>11</v>
      </c>
      <c r="E255" t="s">
        <v>329</v>
      </c>
      <c r="F255" t="s">
        <v>477</v>
      </c>
      <c r="Q255">
        <v>0</v>
      </c>
      <c r="R255">
        <v>0</v>
      </c>
    </row>
    <row r="256" spans="1:18" ht="15" customHeight="1">
      <c r="A256" s="962" t="s">
        <v>254</v>
      </c>
      <c r="B256" t="s">
        <v>303</v>
      </c>
      <c r="C256" t="s">
        <v>13</v>
      </c>
      <c r="D256" t="s">
        <v>11</v>
      </c>
      <c r="E256" t="s">
        <v>329</v>
      </c>
      <c r="F256" t="s">
        <v>477</v>
      </c>
      <c r="Q256">
        <v>0</v>
      </c>
      <c r="R256">
        <v>0</v>
      </c>
    </row>
    <row r="257" spans="1:18" ht="15" customHeight="1">
      <c r="A257" s="962" t="s">
        <v>254</v>
      </c>
      <c r="B257" t="s">
        <v>324</v>
      </c>
      <c r="C257" t="s">
        <v>13</v>
      </c>
      <c r="D257" t="s">
        <v>11</v>
      </c>
      <c r="E257" t="s">
        <v>329</v>
      </c>
      <c r="F257" t="s">
        <v>477</v>
      </c>
      <c r="Q257">
        <v>0</v>
      </c>
      <c r="R257">
        <v>0</v>
      </c>
    </row>
    <row r="258" spans="1:18" ht="15" customHeight="1">
      <c r="A258" s="962" t="s">
        <v>261</v>
      </c>
      <c r="B258" t="s">
        <v>289</v>
      </c>
      <c r="C258" t="s">
        <v>13</v>
      </c>
      <c r="D258" t="s">
        <v>11</v>
      </c>
      <c r="E258" t="s">
        <v>329</v>
      </c>
      <c r="F258" t="s">
        <v>477</v>
      </c>
      <c r="G258" t="s">
        <v>485</v>
      </c>
      <c r="I258" t="s">
        <v>486</v>
      </c>
      <c r="J258" t="s">
        <v>359</v>
      </c>
      <c r="K258" t="s">
        <v>333</v>
      </c>
      <c r="L258" t="s">
        <v>487</v>
      </c>
      <c r="M258" t="s">
        <v>64</v>
      </c>
      <c r="N258" t="s">
        <v>361</v>
      </c>
      <c r="O258" t="s">
        <v>336</v>
      </c>
      <c r="P258" t="s">
        <v>337</v>
      </c>
      <c r="Q258">
        <v>99.31</v>
      </c>
      <c r="R258">
        <v>0.1</v>
      </c>
    </row>
    <row r="259" spans="1:18" ht="15" customHeight="1">
      <c r="A259" s="962" t="s">
        <v>261</v>
      </c>
      <c r="B259" t="s">
        <v>321</v>
      </c>
      <c r="C259" t="s">
        <v>13</v>
      </c>
      <c r="D259" t="s">
        <v>11</v>
      </c>
      <c r="E259" t="s">
        <v>329</v>
      </c>
      <c r="F259" t="s">
        <v>477</v>
      </c>
      <c r="H259" t="s">
        <v>488</v>
      </c>
      <c r="I259" t="s">
        <v>353</v>
      </c>
      <c r="K259" t="s">
        <v>333</v>
      </c>
      <c r="L259" t="s">
        <v>489</v>
      </c>
      <c r="M259" t="s">
        <v>59</v>
      </c>
      <c r="N259" t="s">
        <v>335</v>
      </c>
      <c r="O259" t="s">
        <v>336</v>
      </c>
      <c r="P259" t="s">
        <v>337</v>
      </c>
      <c r="Q259">
        <v>9.86</v>
      </c>
      <c r="R259">
        <v>0.1</v>
      </c>
    </row>
    <row r="260" spans="1:18" ht="15" customHeight="1">
      <c r="A260" s="962" t="s">
        <v>261</v>
      </c>
      <c r="B260" t="s">
        <v>294</v>
      </c>
      <c r="C260" t="s">
        <v>13</v>
      </c>
      <c r="D260" t="s">
        <v>11</v>
      </c>
      <c r="E260" t="s">
        <v>329</v>
      </c>
      <c r="F260" t="s">
        <v>477</v>
      </c>
      <c r="G260" t="s">
        <v>490</v>
      </c>
      <c r="I260" t="s">
        <v>358</v>
      </c>
      <c r="J260" t="s">
        <v>359</v>
      </c>
      <c r="K260" t="s">
        <v>333</v>
      </c>
      <c r="L260" t="s">
        <v>491</v>
      </c>
      <c r="M260" t="s">
        <v>64</v>
      </c>
      <c r="N260" t="s">
        <v>361</v>
      </c>
      <c r="O260" t="s">
        <v>336</v>
      </c>
      <c r="P260" t="s">
        <v>337</v>
      </c>
      <c r="Q260">
        <v>65.77</v>
      </c>
      <c r="R260">
        <v>0.1</v>
      </c>
    </row>
    <row r="261" spans="1:18" ht="15" customHeight="1">
      <c r="A261" s="962" t="s">
        <v>262</v>
      </c>
      <c r="B261" t="s">
        <v>321</v>
      </c>
      <c r="C261" t="s">
        <v>13</v>
      </c>
      <c r="D261" t="s">
        <v>11</v>
      </c>
      <c r="E261" t="s">
        <v>329</v>
      </c>
      <c r="F261" t="s">
        <v>477</v>
      </c>
      <c r="H261" t="s">
        <v>492</v>
      </c>
      <c r="I261" t="s">
        <v>353</v>
      </c>
      <c r="K261" t="s">
        <v>333</v>
      </c>
      <c r="L261" t="s">
        <v>493</v>
      </c>
      <c r="M261" t="s">
        <v>58</v>
      </c>
      <c r="N261" t="s">
        <v>335</v>
      </c>
      <c r="O261" t="s">
        <v>336</v>
      </c>
      <c r="P261" t="s">
        <v>337</v>
      </c>
      <c r="Q261">
        <v>0.09</v>
      </c>
      <c r="R261">
        <v>0.1</v>
      </c>
    </row>
    <row r="262" spans="1:18" ht="15" customHeight="1">
      <c r="A262" s="962" t="s">
        <v>263</v>
      </c>
      <c r="B262" t="s">
        <v>289</v>
      </c>
      <c r="C262" t="s">
        <v>13</v>
      </c>
      <c r="D262" t="s">
        <v>11</v>
      </c>
      <c r="E262" t="s">
        <v>329</v>
      </c>
      <c r="F262" t="s">
        <v>477</v>
      </c>
      <c r="G262" t="s">
        <v>494</v>
      </c>
      <c r="I262" t="s">
        <v>486</v>
      </c>
      <c r="J262" t="s">
        <v>359</v>
      </c>
      <c r="K262" t="s">
        <v>333</v>
      </c>
      <c r="L262" t="s">
        <v>495</v>
      </c>
      <c r="M262" t="s">
        <v>64</v>
      </c>
      <c r="N262" t="s">
        <v>361</v>
      </c>
      <c r="O262" t="s">
        <v>336</v>
      </c>
      <c r="P262" t="s">
        <v>337</v>
      </c>
      <c r="Q262">
        <v>67</v>
      </c>
      <c r="R262">
        <v>0.1</v>
      </c>
    </row>
    <row r="263" spans="1:18" ht="15" customHeight="1">
      <c r="A263" s="962" t="s">
        <v>263</v>
      </c>
      <c r="B263" t="s">
        <v>321</v>
      </c>
      <c r="C263" t="s">
        <v>13</v>
      </c>
      <c r="D263" t="s">
        <v>11</v>
      </c>
      <c r="E263" t="s">
        <v>329</v>
      </c>
      <c r="F263" t="s">
        <v>477</v>
      </c>
      <c r="H263" t="s">
        <v>496</v>
      </c>
      <c r="I263" t="s">
        <v>353</v>
      </c>
      <c r="K263" t="s">
        <v>333</v>
      </c>
      <c r="L263" t="s">
        <v>497</v>
      </c>
      <c r="M263" t="s">
        <v>59</v>
      </c>
      <c r="N263" t="s">
        <v>335</v>
      </c>
      <c r="O263" t="s">
        <v>336</v>
      </c>
      <c r="P263" t="s">
        <v>337</v>
      </c>
      <c r="Q263">
        <v>4.0199999999999996</v>
      </c>
      <c r="R263">
        <v>0.1</v>
      </c>
    </row>
    <row r="264" spans="1:18" ht="15" customHeight="1">
      <c r="A264" s="962" t="s">
        <v>263</v>
      </c>
      <c r="B264" t="s">
        <v>294</v>
      </c>
      <c r="C264" t="s">
        <v>13</v>
      </c>
      <c r="D264" t="s">
        <v>11</v>
      </c>
      <c r="E264" t="s">
        <v>329</v>
      </c>
      <c r="F264" t="s">
        <v>477</v>
      </c>
      <c r="G264" t="s">
        <v>498</v>
      </c>
      <c r="I264" t="s">
        <v>358</v>
      </c>
      <c r="J264" t="s">
        <v>359</v>
      </c>
      <c r="K264" t="s">
        <v>333</v>
      </c>
      <c r="L264" t="s">
        <v>499</v>
      </c>
      <c r="M264" t="s">
        <v>64</v>
      </c>
      <c r="N264" t="s">
        <v>361</v>
      </c>
      <c r="O264" t="s">
        <v>336</v>
      </c>
      <c r="P264" t="s">
        <v>337</v>
      </c>
      <c r="Q264">
        <v>27.8</v>
      </c>
      <c r="R264">
        <v>0.1</v>
      </c>
    </row>
    <row r="265" spans="1:18" ht="15" customHeight="1">
      <c r="A265" s="962" t="s">
        <v>274</v>
      </c>
      <c r="B265" t="s">
        <v>283</v>
      </c>
      <c r="C265" t="s">
        <v>13</v>
      </c>
      <c r="D265" t="s">
        <v>11</v>
      </c>
      <c r="E265" t="s">
        <v>329</v>
      </c>
      <c r="F265" t="s">
        <v>477</v>
      </c>
      <c r="Q265">
        <v>0</v>
      </c>
      <c r="R265">
        <v>0</v>
      </c>
    </row>
    <row r="266" spans="1:18" ht="15" customHeight="1">
      <c r="A266" s="962" t="s">
        <v>277</v>
      </c>
      <c r="B266" t="s">
        <v>246</v>
      </c>
      <c r="C266" t="s">
        <v>13</v>
      </c>
      <c r="D266" t="s">
        <v>11</v>
      </c>
      <c r="E266" t="s">
        <v>329</v>
      </c>
      <c r="F266" t="s">
        <v>477</v>
      </c>
      <c r="G266" t="s">
        <v>500</v>
      </c>
      <c r="I266" t="s">
        <v>428</v>
      </c>
      <c r="K266" t="s">
        <v>333</v>
      </c>
      <c r="L266" t="s">
        <v>277</v>
      </c>
      <c r="M266" t="s">
        <v>65</v>
      </c>
      <c r="N266" t="s">
        <v>365</v>
      </c>
      <c r="O266" t="s">
        <v>336</v>
      </c>
      <c r="P266" t="s">
        <v>337</v>
      </c>
      <c r="Q266">
        <v>35.450000000000003</v>
      </c>
      <c r="R266">
        <v>0.1</v>
      </c>
    </row>
    <row r="267" spans="1:18" ht="15" customHeight="1">
      <c r="A267" s="962" t="s">
        <v>278</v>
      </c>
      <c r="B267" t="s">
        <v>252</v>
      </c>
      <c r="C267" t="s">
        <v>13</v>
      </c>
      <c r="D267" t="s">
        <v>11</v>
      </c>
      <c r="E267" t="s">
        <v>329</v>
      </c>
      <c r="F267" t="s">
        <v>477</v>
      </c>
      <c r="J267" t="s">
        <v>340</v>
      </c>
      <c r="L267" t="s">
        <v>252</v>
      </c>
      <c r="Q267">
        <v>0</v>
      </c>
      <c r="R267">
        <v>0</v>
      </c>
    </row>
    <row r="268" spans="1:18" ht="15" customHeight="1">
      <c r="A268" s="962" t="s">
        <v>278</v>
      </c>
      <c r="B268" t="s">
        <v>247</v>
      </c>
      <c r="C268" t="s">
        <v>13</v>
      </c>
      <c r="D268" t="s">
        <v>11</v>
      </c>
      <c r="E268" t="s">
        <v>329</v>
      </c>
      <c r="F268" t="s">
        <v>477</v>
      </c>
      <c r="Q268">
        <v>0</v>
      </c>
      <c r="R268">
        <v>0</v>
      </c>
    </row>
    <row r="269" spans="1:18" ht="15" customHeight="1">
      <c r="A269" s="962" t="s">
        <v>280</v>
      </c>
      <c r="B269" t="s">
        <v>257</v>
      </c>
      <c r="C269" t="s">
        <v>13</v>
      </c>
      <c r="D269" t="s">
        <v>11</v>
      </c>
      <c r="E269" t="s">
        <v>329</v>
      </c>
      <c r="F269" t="s">
        <v>477</v>
      </c>
      <c r="J269" t="s">
        <v>436</v>
      </c>
      <c r="Q269">
        <v>0</v>
      </c>
      <c r="R269">
        <v>0</v>
      </c>
    </row>
    <row r="270" spans="1:18" ht="15" customHeight="1">
      <c r="A270" s="962" t="s">
        <v>280</v>
      </c>
      <c r="B270" t="s">
        <v>259</v>
      </c>
      <c r="C270" t="s">
        <v>13</v>
      </c>
      <c r="D270" t="s">
        <v>11</v>
      </c>
      <c r="E270" t="s">
        <v>329</v>
      </c>
      <c r="F270" t="s">
        <v>477</v>
      </c>
      <c r="Q270">
        <v>0</v>
      </c>
      <c r="R270">
        <v>0</v>
      </c>
    </row>
    <row r="271" spans="1:18" ht="15" customHeight="1">
      <c r="A271" s="962" t="s">
        <v>281</v>
      </c>
      <c r="B271" t="s">
        <v>261</v>
      </c>
      <c r="C271" t="s">
        <v>13</v>
      </c>
      <c r="D271" t="s">
        <v>11</v>
      </c>
      <c r="E271" t="s">
        <v>329</v>
      </c>
      <c r="F271" t="s">
        <v>477</v>
      </c>
      <c r="G271" t="s">
        <v>501</v>
      </c>
      <c r="I271" t="s">
        <v>481</v>
      </c>
      <c r="K271" t="s">
        <v>333</v>
      </c>
      <c r="L271" t="s">
        <v>502</v>
      </c>
      <c r="M271" t="s">
        <v>64</v>
      </c>
      <c r="N271" t="s">
        <v>349</v>
      </c>
      <c r="O271" t="s">
        <v>336</v>
      </c>
      <c r="P271" t="s">
        <v>337</v>
      </c>
      <c r="Q271">
        <v>5.53</v>
      </c>
      <c r="R271">
        <v>0.1</v>
      </c>
    </row>
    <row r="272" spans="1:18" ht="15" customHeight="1">
      <c r="A272" s="962" t="s">
        <v>320</v>
      </c>
      <c r="B272" t="s">
        <v>246</v>
      </c>
      <c r="C272" t="s">
        <v>13</v>
      </c>
      <c r="D272" t="s">
        <v>11</v>
      </c>
      <c r="E272" t="s">
        <v>329</v>
      </c>
      <c r="F272" t="s">
        <v>477</v>
      </c>
      <c r="H272" t="s">
        <v>503</v>
      </c>
      <c r="I272" t="s">
        <v>353</v>
      </c>
      <c r="K272" t="s">
        <v>333</v>
      </c>
      <c r="L272" t="s">
        <v>504</v>
      </c>
      <c r="M272" t="s">
        <v>58</v>
      </c>
      <c r="N272" t="s">
        <v>335</v>
      </c>
      <c r="O272" t="s">
        <v>336</v>
      </c>
      <c r="P272" t="s">
        <v>337</v>
      </c>
      <c r="Q272">
        <v>2.29</v>
      </c>
      <c r="R272">
        <v>0.1</v>
      </c>
    </row>
    <row r="273" spans="1:18" ht="15" customHeight="1">
      <c r="A273" s="962" t="s">
        <v>320</v>
      </c>
      <c r="B273" t="s">
        <v>261</v>
      </c>
      <c r="C273" t="s">
        <v>13</v>
      </c>
      <c r="D273" t="s">
        <v>11</v>
      </c>
      <c r="E273" t="s">
        <v>329</v>
      </c>
      <c r="F273" t="s">
        <v>477</v>
      </c>
      <c r="H273" t="s">
        <v>505</v>
      </c>
      <c r="I273" t="s">
        <v>353</v>
      </c>
      <c r="K273" t="s">
        <v>333</v>
      </c>
      <c r="L273" t="s">
        <v>506</v>
      </c>
      <c r="M273" t="s">
        <v>59</v>
      </c>
      <c r="N273" t="s">
        <v>335</v>
      </c>
      <c r="O273" t="s">
        <v>336</v>
      </c>
      <c r="P273" t="s">
        <v>337</v>
      </c>
      <c r="Q273">
        <v>118.25</v>
      </c>
      <c r="R273">
        <v>0.1</v>
      </c>
    </row>
    <row r="274" spans="1:18" ht="15" customHeight="1">
      <c r="A274" s="962" t="s">
        <v>320</v>
      </c>
      <c r="B274" t="s">
        <v>262</v>
      </c>
      <c r="C274" t="s">
        <v>13</v>
      </c>
      <c r="D274" t="s">
        <v>11</v>
      </c>
      <c r="E274" t="s">
        <v>329</v>
      </c>
      <c r="F274" t="s">
        <v>477</v>
      </c>
      <c r="H274" t="s">
        <v>507</v>
      </c>
      <c r="I274" t="s">
        <v>353</v>
      </c>
      <c r="K274" t="s">
        <v>333</v>
      </c>
      <c r="L274" t="s">
        <v>508</v>
      </c>
      <c r="M274" t="s">
        <v>58</v>
      </c>
      <c r="N274" t="s">
        <v>335</v>
      </c>
      <c r="O274" t="s">
        <v>336</v>
      </c>
      <c r="P274" t="s">
        <v>337</v>
      </c>
      <c r="Q274">
        <v>9.24</v>
      </c>
      <c r="R274">
        <v>0.1</v>
      </c>
    </row>
    <row r="275" spans="1:18" ht="15" customHeight="1">
      <c r="A275" s="962" t="s">
        <v>320</v>
      </c>
      <c r="B275" t="s">
        <v>263</v>
      </c>
      <c r="C275" t="s">
        <v>13</v>
      </c>
      <c r="D275" t="s">
        <v>11</v>
      </c>
      <c r="E275" t="s">
        <v>329</v>
      </c>
      <c r="F275" t="s">
        <v>477</v>
      </c>
      <c r="H275" t="s">
        <v>509</v>
      </c>
      <c r="I275" t="s">
        <v>353</v>
      </c>
      <c r="K275" t="s">
        <v>333</v>
      </c>
      <c r="L275" t="s">
        <v>510</v>
      </c>
      <c r="M275" t="s">
        <v>59</v>
      </c>
      <c r="N275" t="s">
        <v>335</v>
      </c>
      <c r="O275" t="s">
        <v>336</v>
      </c>
      <c r="P275" t="s">
        <v>337</v>
      </c>
      <c r="Q275">
        <v>86.83</v>
      </c>
      <c r="R275">
        <v>0.1</v>
      </c>
    </row>
    <row r="276" spans="1:18" ht="15" customHeight="1">
      <c r="A276" s="962" t="s">
        <v>323</v>
      </c>
      <c r="B276" t="s">
        <v>247</v>
      </c>
      <c r="C276" t="s">
        <v>13</v>
      </c>
      <c r="D276" t="s">
        <v>11</v>
      </c>
      <c r="E276" t="s">
        <v>329</v>
      </c>
      <c r="F276" t="s">
        <v>477</v>
      </c>
      <c r="Q276">
        <v>0</v>
      </c>
      <c r="R276">
        <v>0</v>
      </c>
    </row>
    <row r="277" spans="1:18" ht="15" customHeight="1">
      <c r="A277" s="962" t="s">
        <v>323</v>
      </c>
      <c r="B277" t="s">
        <v>254</v>
      </c>
      <c r="C277" t="s">
        <v>13</v>
      </c>
      <c r="D277" t="s">
        <v>11</v>
      </c>
      <c r="E277" t="s">
        <v>329</v>
      </c>
      <c r="F277" t="s">
        <v>477</v>
      </c>
      <c r="Q277">
        <v>0</v>
      </c>
      <c r="R277">
        <v>0</v>
      </c>
    </row>
    <row r="278" spans="1:18" ht="15" customHeight="1">
      <c r="A278" s="962" t="s">
        <v>323</v>
      </c>
      <c r="B278" t="s">
        <v>263</v>
      </c>
      <c r="C278" t="s">
        <v>13</v>
      </c>
      <c r="D278" t="s">
        <v>11</v>
      </c>
      <c r="E278" t="s">
        <v>329</v>
      </c>
      <c r="F278" t="s">
        <v>477</v>
      </c>
      <c r="Q278">
        <v>0</v>
      </c>
      <c r="R278">
        <v>0</v>
      </c>
    </row>
    <row r="279" spans="1:18" ht="15" customHeight="1">
      <c r="A279" s="962" t="s">
        <v>244</v>
      </c>
      <c r="B279" t="s">
        <v>279</v>
      </c>
      <c r="C279" t="s">
        <v>13</v>
      </c>
      <c r="D279" t="s">
        <v>11</v>
      </c>
      <c r="E279" t="s">
        <v>511</v>
      </c>
      <c r="F279" t="s">
        <v>330</v>
      </c>
      <c r="G279" t="s">
        <v>512</v>
      </c>
      <c r="I279" t="s">
        <v>332</v>
      </c>
      <c r="K279" t="s">
        <v>333</v>
      </c>
      <c r="L279" t="s">
        <v>334</v>
      </c>
      <c r="M279" t="s">
        <v>50</v>
      </c>
      <c r="N279" t="s">
        <v>335</v>
      </c>
      <c r="O279" t="s">
        <v>336</v>
      </c>
      <c r="P279" t="s">
        <v>337</v>
      </c>
      <c r="Q279">
        <v>3469.08</v>
      </c>
      <c r="R279">
        <v>0.1</v>
      </c>
    </row>
    <row r="280" spans="1:18" ht="15" customHeight="1">
      <c r="A280" s="962" t="s">
        <v>247</v>
      </c>
      <c r="B280" t="s">
        <v>290</v>
      </c>
      <c r="C280" t="s">
        <v>13</v>
      </c>
      <c r="D280" t="s">
        <v>11</v>
      </c>
      <c r="E280" t="s">
        <v>511</v>
      </c>
      <c r="F280" t="s">
        <v>330</v>
      </c>
      <c r="J280" t="s">
        <v>338</v>
      </c>
      <c r="L280" t="s">
        <v>339</v>
      </c>
      <c r="Q280">
        <v>0</v>
      </c>
      <c r="R280">
        <v>0</v>
      </c>
    </row>
    <row r="281" spans="1:18" ht="15" customHeight="1">
      <c r="A281" s="962" t="s">
        <v>247</v>
      </c>
      <c r="B281" t="s">
        <v>324</v>
      </c>
      <c r="C281" t="s">
        <v>13</v>
      </c>
      <c r="D281" t="s">
        <v>11</v>
      </c>
      <c r="E281" t="s">
        <v>511</v>
      </c>
      <c r="F281" t="s">
        <v>330</v>
      </c>
      <c r="Q281">
        <v>0</v>
      </c>
      <c r="R281">
        <v>0</v>
      </c>
    </row>
    <row r="282" spans="1:18" ht="15" customHeight="1">
      <c r="A282" s="962" t="s">
        <v>249</v>
      </c>
      <c r="B282" t="s">
        <v>278</v>
      </c>
      <c r="C282" t="s">
        <v>13</v>
      </c>
      <c r="D282" t="s">
        <v>11</v>
      </c>
      <c r="E282" t="s">
        <v>511</v>
      </c>
      <c r="F282" t="s">
        <v>330</v>
      </c>
      <c r="J282" t="s">
        <v>340</v>
      </c>
      <c r="L282" t="s">
        <v>249</v>
      </c>
      <c r="Q282">
        <v>0</v>
      </c>
      <c r="R282">
        <v>0</v>
      </c>
    </row>
    <row r="283" spans="1:18" ht="15" customHeight="1">
      <c r="A283" s="962" t="s">
        <v>250</v>
      </c>
      <c r="B283" t="s">
        <v>279</v>
      </c>
      <c r="C283" t="s">
        <v>13</v>
      </c>
      <c r="D283" t="s">
        <v>11</v>
      </c>
      <c r="E283" t="s">
        <v>511</v>
      </c>
      <c r="F283" t="s">
        <v>330</v>
      </c>
      <c r="G283" t="s">
        <v>513</v>
      </c>
      <c r="I283" t="s">
        <v>332</v>
      </c>
      <c r="K283" t="s">
        <v>333</v>
      </c>
      <c r="L283" t="s">
        <v>250</v>
      </c>
      <c r="M283" t="s">
        <v>50</v>
      </c>
      <c r="N283" t="s">
        <v>335</v>
      </c>
      <c r="O283" t="s">
        <v>336</v>
      </c>
      <c r="P283" t="s">
        <v>337</v>
      </c>
      <c r="Q283">
        <v>191</v>
      </c>
      <c r="R283">
        <v>0.1</v>
      </c>
    </row>
    <row r="284" spans="1:18" ht="15" customHeight="1">
      <c r="A284" s="962" t="s">
        <v>254</v>
      </c>
      <c r="B284" t="s">
        <v>283</v>
      </c>
      <c r="C284" t="s">
        <v>13</v>
      </c>
      <c r="D284" t="s">
        <v>11</v>
      </c>
      <c r="E284" t="s">
        <v>511</v>
      </c>
      <c r="F284" t="s">
        <v>330</v>
      </c>
      <c r="J284" t="s">
        <v>342</v>
      </c>
      <c r="L284" t="s">
        <v>343</v>
      </c>
      <c r="Q284">
        <v>0</v>
      </c>
      <c r="R284">
        <v>0</v>
      </c>
    </row>
    <row r="285" spans="1:18" ht="15" customHeight="1">
      <c r="A285" s="962" t="s">
        <v>254</v>
      </c>
      <c r="B285" t="s">
        <v>289</v>
      </c>
      <c r="C285" t="s">
        <v>13</v>
      </c>
      <c r="D285" t="s">
        <v>11</v>
      </c>
      <c r="E285" t="s">
        <v>511</v>
      </c>
      <c r="F285" t="s">
        <v>330</v>
      </c>
      <c r="J285" t="s">
        <v>338</v>
      </c>
      <c r="L285" t="s">
        <v>344</v>
      </c>
      <c r="Q285">
        <v>0</v>
      </c>
      <c r="R285">
        <v>0</v>
      </c>
    </row>
    <row r="286" spans="1:18" ht="15" customHeight="1">
      <c r="A286" s="962" t="s">
        <v>254</v>
      </c>
      <c r="B286" t="s">
        <v>280</v>
      </c>
      <c r="C286" t="s">
        <v>13</v>
      </c>
      <c r="D286" t="s">
        <v>11</v>
      </c>
      <c r="E286" t="s">
        <v>511</v>
      </c>
      <c r="F286" t="s">
        <v>330</v>
      </c>
      <c r="G286" t="s">
        <v>514</v>
      </c>
      <c r="I286" t="s">
        <v>332</v>
      </c>
      <c r="K286" t="s">
        <v>333</v>
      </c>
      <c r="L286" t="s">
        <v>346</v>
      </c>
      <c r="M286" t="s">
        <v>50</v>
      </c>
      <c r="N286" t="s">
        <v>335</v>
      </c>
      <c r="O286" t="s">
        <v>336</v>
      </c>
      <c r="P286" t="s">
        <v>337</v>
      </c>
      <c r="Q286">
        <v>3893.66</v>
      </c>
      <c r="R286">
        <v>0.1</v>
      </c>
    </row>
    <row r="287" spans="1:18" ht="15" customHeight="1">
      <c r="A287" s="962" t="s">
        <v>254</v>
      </c>
      <c r="B287" t="s">
        <v>299</v>
      </c>
      <c r="C287" t="s">
        <v>13</v>
      </c>
      <c r="D287" t="s">
        <v>11</v>
      </c>
      <c r="E287" t="s">
        <v>511</v>
      </c>
      <c r="F287" t="s">
        <v>330</v>
      </c>
      <c r="G287" t="s">
        <v>515</v>
      </c>
      <c r="I287" t="s">
        <v>332</v>
      </c>
      <c r="K287" t="s">
        <v>333</v>
      </c>
      <c r="L287" t="s">
        <v>348</v>
      </c>
      <c r="M287" t="s">
        <v>50</v>
      </c>
      <c r="N287" t="s">
        <v>349</v>
      </c>
      <c r="O287" t="s">
        <v>336</v>
      </c>
      <c r="P287" t="s">
        <v>337</v>
      </c>
      <c r="Q287">
        <v>20.63</v>
      </c>
      <c r="R287">
        <v>0.1</v>
      </c>
    </row>
    <row r="288" spans="1:18" ht="15" customHeight="1">
      <c r="A288" s="962" t="s">
        <v>254</v>
      </c>
      <c r="B288" t="s">
        <v>284</v>
      </c>
      <c r="C288" t="s">
        <v>13</v>
      </c>
      <c r="D288" t="s">
        <v>11</v>
      </c>
      <c r="E288" t="s">
        <v>511</v>
      </c>
      <c r="F288" t="s">
        <v>330</v>
      </c>
      <c r="Q288">
        <v>0</v>
      </c>
      <c r="R288">
        <v>0</v>
      </c>
    </row>
    <row r="289" spans="1:18" ht="15" customHeight="1">
      <c r="A289" s="962" t="s">
        <v>254</v>
      </c>
      <c r="B289" t="s">
        <v>285</v>
      </c>
      <c r="C289" t="s">
        <v>13</v>
      </c>
      <c r="D289" t="s">
        <v>11</v>
      </c>
      <c r="E289" t="s">
        <v>511</v>
      </c>
      <c r="F289" t="s">
        <v>330</v>
      </c>
      <c r="Q289">
        <v>0</v>
      </c>
      <c r="R289">
        <v>0</v>
      </c>
    </row>
    <row r="290" spans="1:18" ht="15" customHeight="1">
      <c r="A290" s="962" t="s">
        <v>254</v>
      </c>
      <c r="B290" t="s">
        <v>286</v>
      </c>
      <c r="C290" t="s">
        <v>13</v>
      </c>
      <c r="D290" t="s">
        <v>11</v>
      </c>
      <c r="E290" t="s">
        <v>511</v>
      </c>
      <c r="F290" t="s">
        <v>330</v>
      </c>
      <c r="Q290">
        <v>0</v>
      </c>
      <c r="R290">
        <v>0</v>
      </c>
    </row>
    <row r="291" spans="1:18" ht="15" customHeight="1">
      <c r="A291" s="962" t="s">
        <v>254</v>
      </c>
      <c r="B291" t="s">
        <v>303</v>
      </c>
      <c r="C291" t="s">
        <v>13</v>
      </c>
      <c r="D291" t="s">
        <v>11</v>
      </c>
      <c r="E291" t="s">
        <v>511</v>
      </c>
      <c r="F291" t="s">
        <v>330</v>
      </c>
      <c r="Q291">
        <v>0</v>
      </c>
      <c r="R291">
        <v>0</v>
      </c>
    </row>
    <row r="292" spans="1:18" ht="15" customHeight="1">
      <c r="A292" s="962" t="s">
        <v>254</v>
      </c>
      <c r="B292" t="s">
        <v>319</v>
      </c>
      <c r="C292" t="s">
        <v>13</v>
      </c>
      <c r="D292" t="s">
        <v>11</v>
      </c>
      <c r="E292" t="s">
        <v>511</v>
      </c>
      <c r="F292" t="s">
        <v>330</v>
      </c>
      <c r="G292" t="s">
        <v>516</v>
      </c>
      <c r="I292" t="s">
        <v>332</v>
      </c>
      <c r="K292" t="s">
        <v>333</v>
      </c>
      <c r="L292" t="s">
        <v>351</v>
      </c>
      <c r="M292" t="s">
        <v>50</v>
      </c>
      <c r="N292" t="s">
        <v>349</v>
      </c>
      <c r="O292" t="s">
        <v>336</v>
      </c>
      <c r="P292" t="s">
        <v>337</v>
      </c>
      <c r="Q292">
        <v>5.1100000000000003</v>
      </c>
      <c r="R292">
        <v>0.1</v>
      </c>
    </row>
    <row r="293" spans="1:18" ht="15" customHeight="1">
      <c r="A293" s="962" t="s">
        <v>254</v>
      </c>
      <c r="B293" t="s">
        <v>321</v>
      </c>
      <c r="C293" t="s">
        <v>13</v>
      </c>
      <c r="D293" t="s">
        <v>11</v>
      </c>
      <c r="E293" t="s">
        <v>511</v>
      </c>
      <c r="F293" t="s">
        <v>330</v>
      </c>
      <c r="H293" t="s">
        <v>517</v>
      </c>
      <c r="I293" t="s">
        <v>353</v>
      </c>
      <c r="K293" t="s">
        <v>333</v>
      </c>
      <c r="L293" t="s">
        <v>354</v>
      </c>
      <c r="M293" t="s">
        <v>58</v>
      </c>
      <c r="N293" t="s">
        <v>335</v>
      </c>
      <c r="O293" t="s">
        <v>336</v>
      </c>
      <c r="P293" t="s">
        <v>337</v>
      </c>
      <c r="Q293">
        <v>1156.6400000000001</v>
      </c>
      <c r="R293">
        <v>0.1</v>
      </c>
    </row>
    <row r="294" spans="1:18" ht="15" customHeight="1">
      <c r="A294" s="962" t="s">
        <v>254</v>
      </c>
      <c r="B294" t="s">
        <v>324</v>
      </c>
      <c r="C294" t="s">
        <v>13</v>
      </c>
      <c r="D294" t="s">
        <v>11</v>
      </c>
      <c r="E294" t="s">
        <v>511</v>
      </c>
      <c r="F294" t="s">
        <v>330</v>
      </c>
      <c r="Q294">
        <v>0</v>
      </c>
      <c r="R294">
        <v>0</v>
      </c>
    </row>
    <row r="295" spans="1:18" ht="15" customHeight="1">
      <c r="A295" s="962" t="s">
        <v>257</v>
      </c>
      <c r="B295" t="s">
        <v>321</v>
      </c>
      <c r="C295" t="s">
        <v>13</v>
      </c>
      <c r="D295" t="s">
        <v>11</v>
      </c>
      <c r="E295" t="s">
        <v>511</v>
      </c>
      <c r="F295" t="s">
        <v>330</v>
      </c>
      <c r="H295" t="s">
        <v>518</v>
      </c>
      <c r="I295" t="s">
        <v>353</v>
      </c>
      <c r="K295" t="s">
        <v>333</v>
      </c>
      <c r="L295" t="s">
        <v>356</v>
      </c>
      <c r="M295" t="s">
        <v>59</v>
      </c>
      <c r="N295" t="s">
        <v>335</v>
      </c>
      <c r="O295" t="s">
        <v>336</v>
      </c>
      <c r="P295" t="s">
        <v>337</v>
      </c>
      <c r="Q295">
        <v>337.54</v>
      </c>
      <c r="R295">
        <v>0.1</v>
      </c>
    </row>
    <row r="296" spans="1:18" ht="15" customHeight="1">
      <c r="A296" s="962" t="s">
        <v>257</v>
      </c>
      <c r="B296" t="s">
        <v>294</v>
      </c>
      <c r="C296" t="s">
        <v>13</v>
      </c>
      <c r="D296" t="s">
        <v>11</v>
      </c>
      <c r="E296" t="s">
        <v>511</v>
      </c>
      <c r="F296" t="s">
        <v>330</v>
      </c>
      <c r="G296" t="s">
        <v>357</v>
      </c>
      <c r="I296" t="s">
        <v>358</v>
      </c>
      <c r="J296" t="s">
        <v>519</v>
      </c>
      <c r="K296" t="s">
        <v>333</v>
      </c>
      <c r="L296" t="s">
        <v>360</v>
      </c>
      <c r="M296" t="s">
        <v>63</v>
      </c>
      <c r="N296" t="s">
        <v>361</v>
      </c>
      <c r="O296" t="s">
        <v>336</v>
      </c>
      <c r="P296" t="s">
        <v>337</v>
      </c>
      <c r="Q296">
        <v>27.08</v>
      </c>
      <c r="R296">
        <v>0.1</v>
      </c>
    </row>
    <row r="297" spans="1:18" ht="15" customHeight="1">
      <c r="A297" s="962" t="s">
        <v>259</v>
      </c>
      <c r="B297" t="s">
        <v>321</v>
      </c>
      <c r="C297" t="s">
        <v>13</v>
      </c>
      <c r="D297" t="s">
        <v>11</v>
      </c>
      <c r="E297" t="s">
        <v>511</v>
      </c>
      <c r="F297" t="s">
        <v>330</v>
      </c>
      <c r="H297" t="s">
        <v>520</v>
      </c>
      <c r="I297" t="s">
        <v>353</v>
      </c>
      <c r="K297" t="s">
        <v>333</v>
      </c>
      <c r="L297" t="s">
        <v>363</v>
      </c>
      <c r="M297" t="s">
        <v>59</v>
      </c>
      <c r="N297" t="s">
        <v>335</v>
      </c>
      <c r="O297" t="s">
        <v>336</v>
      </c>
      <c r="P297" t="s">
        <v>337</v>
      </c>
      <c r="Q297">
        <v>509.6</v>
      </c>
      <c r="R297">
        <v>0.1</v>
      </c>
    </row>
    <row r="298" spans="1:18" ht="15" customHeight="1">
      <c r="A298" s="962" t="s">
        <v>274</v>
      </c>
      <c r="B298" t="s">
        <v>283</v>
      </c>
      <c r="C298" t="s">
        <v>13</v>
      </c>
      <c r="D298" t="s">
        <v>11</v>
      </c>
      <c r="E298" t="s">
        <v>511</v>
      </c>
      <c r="F298" t="s">
        <v>330</v>
      </c>
      <c r="Q298">
        <v>0</v>
      </c>
      <c r="R298">
        <v>0</v>
      </c>
    </row>
    <row r="299" spans="1:18" ht="15" customHeight="1">
      <c r="A299" s="962" t="s">
        <v>277</v>
      </c>
      <c r="B299" t="s">
        <v>244</v>
      </c>
      <c r="C299" t="s">
        <v>13</v>
      </c>
      <c r="D299" t="s">
        <v>11</v>
      </c>
      <c r="E299" t="s">
        <v>511</v>
      </c>
      <c r="F299" t="s">
        <v>330</v>
      </c>
      <c r="G299" t="s">
        <v>521</v>
      </c>
      <c r="I299" t="s">
        <v>332</v>
      </c>
      <c r="K299" t="s">
        <v>333</v>
      </c>
      <c r="L299" t="s">
        <v>277</v>
      </c>
      <c r="M299" t="s">
        <v>50</v>
      </c>
      <c r="N299" t="s">
        <v>365</v>
      </c>
      <c r="O299" t="s">
        <v>336</v>
      </c>
      <c r="P299" t="s">
        <v>337</v>
      </c>
      <c r="Q299">
        <v>3523.3</v>
      </c>
      <c r="R299">
        <v>0.1</v>
      </c>
    </row>
    <row r="300" spans="1:18" ht="15" customHeight="1">
      <c r="A300" s="962" t="s">
        <v>278</v>
      </c>
      <c r="B300" t="s">
        <v>252</v>
      </c>
      <c r="C300" t="s">
        <v>13</v>
      </c>
      <c r="D300" t="s">
        <v>11</v>
      </c>
      <c r="E300" t="s">
        <v>511</v>
      </c>
      <c r="F300" t="s">
        <v>330</v>
      </c>
      <c r="J300" t="s">
        <v>340</v>
      </c>
      <c r="L300" t="s">
        <v>252</v>
      </c>
      <c r="Q300">
        <v>0</v>
      </c>
      <c r="R300">
        <v>0</v>
      </c>
    </row>
    <row r="301" spans="1:18" ht="15" customHeight="1">
      <c r="A301" s="962" t="s">
        <v>278</v>
      </c>
      <c r="B301" t="s">
        <v>247</v>
      </c>
      <c r="C301" t="s">
        <v>13</v>
      </c>
      <c r="D301" t="s">
        <v>11</v>
      </c>
      <c r="E301" t="s">
        <v>511</v>
      </c>
      <c r="F301" t="s">
        <v>330</v>
      </c>
      <c r="G301" t="s">
        <v>522</v>
      </c>
      <c r="I301" t="s">
        <v>332</v>
      </c>
      <c r="K301" t="s">
        <v>333</v>
      </c>
      <c r="L301" t="s">
        <v>367</v>
      </c>
      <c r="M301" t="s">
        <v>50</v>
      </c>
      <c r="N301" t="s">
        <v>361</v>
      </c>
      <c r="O301" t="s">
        <v>336</v>
      </c>
      <c r="P301" t="s">
        <v>337</v>
      </c>
      <c r="Q301">
        <v>54.22</v>
      </c>
      <c r="R301">
        <v>0.1</v>
      </c>
    </row>
    <row r="302" spans="1:18" ht="15" customHeight="1">
      <c r="A302" s="962" t="s">
        <v>279</v>
      </c>
      <c r="B302" t="s">
        <v>253</v>
      </c>
      <c r="C302" t="s">
        <v>13</v>
      </c>
      <c r="D302" t="s">
        <v>11</v>
      </c>
      <c r="E302" t="s">
        <v>511</v>
      </c>
      <c r="F302" t="s">
        <v>330</v>
      </c>
      <c r="G302" t="s">
        <v>523</v>
      </c>
      <c r="I302" t="s">
        <v>332</v>
      </c>
      <c r="K302" t="s">
        <v>333</v>
      </c>
      <c r="L302" t="s">
        <v>253</v>
      </c>
      <c r="M302" t="s">
        <v>50</v>
      </c>
      <c r="N302" t="s">
        <v>335</v>
      </c>
      <c r="O302" t="s">
        <v>336</v>
      </c>
      <c r="P302" t="s">
        <v>337</v>
      </c>
      <c r="Q302">
        <v>145.63999999999999</v>
      </c>
      <c r="R302">
        <v>0.1</v>
      </c>
    </row>
    <row r="303" spans="1:18" ht="15" customHeight="1">
      <c r="A303" s="962" t="s">
        <v>320</v>
      </c>
      <c r="B303" t="s">
        <v>257</v>
      </c>
      <c r="C303" t="s">
        <v>13</v>
      </c>
      <c r="D303" t="s">
        <v>11</v>
      </c>
      <c r="E303" t="s">
        <v>511</v>
      </c>
      <c r="F303" t="s">
        <v>330</v>
      </c>
      <c r="H303" t="s">
        <v>524</v>
      </c>
      <c r="I303" t="s">
        <v>353</v>
      </c>
      <c r="K303" t="s">
        <v>333</v>
      </c>
      <c r="L303" t="s">
        <v>370</v>
      </c>
      <c r="M303" t="s">
        <v>59</v>
      </c>
      <c r="N303" t="s">
        <v>335</v>
      </c>
      <c r="O303" t="s">
        <v>336</v>
      </c>
      <c r="P303" t="s">
        <v>337</v>
      </c>
      <c r="Q303">
        <v>104.32</v>
      </c>
      <c r="R303">
        <v>0.1</v>
      </c>
    </row>
    <row r="304" spans="1:18" ht="15" customHeight="1">
      <c r="A304" s="962" t="s">
        <v>320</v>
      </c>
      <c r="B304" t="s">
        <v>259</v>
      </c>
      <c r="C304" t="s">
        <v>13</v>
      </c>
      <c r="D304" t="s">
        <v>11</v>
      </c>
      <c r="E304" t="s">
        <v>511</v>
      </c>
      <c r="F304" t="s">
        <v>330</v>
      </c>
      <c r="H304" t="s">
        <v>525</v>
      </c>
      <c r="I304" t="s">
        <v>353</v>
      </c>
      <c r="K304" t="s">
        <v>333</v>
      </c>
      <c r="L304" t="s">
        <v>372</v>
      </c>
      <c r="M304" t="s">
        <v>59</v>
      </c>
      <c r="N304" t="s">
        <v>335</v>
      </c>
      <c r="O304" t="s">
        <v>336</v>
      </c>
      <c r="P304" t="s">
        <v>337</v>
      </c>
      <c r="Q304">
        <v>526.16</v>
      </c>
      <c r="R304">
        <v>0.1</v>
      </c>
    </row>
    <row r="305" spans="1:18" ht="15" customHeight="1">
      <c r="A305" s="962" t="s">
        <v>320</v>
      </c>
      <c r="B305" t="s">
        <v>254</v>
      </c>
      <c r="C305" t="s">
        <v>13</v>
      </c>
      <c r="D305" t="s">
        <v>11</v>
      </c>
      <c r="E305" t="s">
        <v>511</v>
      </c>
      <c r="F305" t="s">
        <v>330</v>
      </c>
      <c r="H305" t="s">
        <v>526</v>
      </c>
      <c r="I305" t="s">
        <v>353</v>
      </c>
      <c r="K305" t="s">
        <v>333</v>
      </c>
      <c r="L305" t="s">
        <v>374</v>
      </c>
      <c r="M305" t="s">
        <v>58</v>
      </c>
      <c r="N305" t="s">
        <v>335</v>
      </c>
      <c r="O305" t="s">
        <v>336</v>
      </c>
      <c r="P305" t="s">
        <v>337</v>
      </c>
      <c r="Q305">
        <v>1607.38</v>
      </c>
      <c r="R305">
        <v>0.1</v>
      </c>
    </row>
    <row r="306" spans="1:18" ht="15" customHeight="1">
      <c r="A306" s="962" t="s">
        <v>323</v>
      </c>
      <c r="B306" t="s">
        <v>247</v>
      </c>
      <c r="C306" t="s">
        <v>13</v>
      </c>
      <c r="D306" t="s">
        <v>11</v>
      </c>
      <c r="E306" t="s">
        <v>511</v>
      </c>
      <c r="F306" t="s">
        <v>330</v>
      </c>
      <c r="Q306">
        <v>0</v>
      </c>
      <c r="R306">
        <v>0</v>
      </c>
    </row>
    <row r="307" spans="1:18" ht="15" customHeight="1">
      <c r="A307" s="962" t="s">
        <v>244</v>
      </c>
      <c r="B307" t="s">
        <v>279</v>
      </c>
      <c r="C307" t="s">
        <v>13</v>
      </c>
      <c r="D307" t="s">
        <v>11</v>
      </c>
      <c r="E307" t="s">
        <v>511</v>
      </c>
      <c r="F307" t="s">
        <v>375</v>
      </c>
      <c r="G307" t="s">
        <v>527</v>
      </c>
      <c r="I307" t="s">
        <v>332</v>
      </c>
      <c r="K307" t="s">
        <v>333</v>
      </c>
      <c r="L307" t="s">
        <v>334</v>
      </c>
      <c r="M307" t="s">
        <v>51</v>
      </c>
      <c r="N307" t="s">
        <v>335</v>
      </c>
      <c r="O307" t="s">
        <v>336</v>
      </c>
      <c r="P307" t="s">
        <v>337</v>
      </c>
      <c r="Q307">
        <v>1174.74</v>
      </c>
      <c r="R307">
        <v>0.1</v>
      </c>
    </row>
    <row r="308" spans="1:18" ht="15" customHeight="1">
      <c r="A308" s="962" t="s">
        <v>247</v>
      </c>
      <c r="B308" t="s">
        <v>290</v>
      </c>
      <c r="C308" t="s">
        <v>13</v>
      </c>
      <c r="D308" t="s">
        <v>11</v>
      </c>
      <c r="E308" t="s">
        <v>511</v>
      </c>
      <c r="F308" t="s">
        <v>375</v>
      </c>
      <c r="J308" t="s">
        <v>338</v>
      </c>
      <c r="L308" t="s">
        <v>339</v>
      </c>
      <c r="Q308">
        <v>0</v>
      </c>
      <c r="R308">
        <v>0</v>
      </c>
    </row>
    <row r="309" spans="1:18" ht="15" customHeight="1">
      <c r="A309" s="962" t="s">
        <v>247</v>
      </c>
      <c r="B309" t="s">
        <v>324</v>
      </c>
      <c r="C309" t="s">
        <v>13</v>
      </c>
      <c r="D309" t="s">
        <v>11</v>
      </c>
      <c r="E309" t="s">
        <v>511</v>
      </c>
      <c r="F309" t="s">
        <v>375</v>
      </c>
      <c r="Q309">
        <v>0</v>
      </c>
      <c r="R309">
        <v>0</v>
      </c>
    </row>
    <row r="310" spans="1:18" ht="15" customHeight="1">
      <c r="A310" s="962" t="s">
        <v>249</v>
      </c>
      <c r="B310" t="s">
        <v>278</v>
      </c>
      <c r="C310" t="s">
        <v>13</v>
      </c>
      <c r="D310" t="s">
        <v>11</v>
      </c>
      <c r="E310" t="s">
        <v>511</v>
      </c>
      <c r="F310" t="s">
        <v>375</v>
      </c>
      <c r="J310" t="s">
        <v>340</v>
      </c>
      <c r="L310" t="s">
        <v>249</v>
      </c>
      <c r="Q310">
        <v>0</v>
      </c>
      <c r="R310">
        <v>0</v>
      </c>
    </row>
    <row r="311" spans="1:18" ht="15" customHeight="1">
      <c r="A311" s="962" t="s">
        <v>250</v>
      </c>
      <c r="B311" t="s">
        <v>279</v>
      </c>
      <c r="C311" t="s">
        <v>13</v>
      </c>
      <c r="D311" t="s">
        <v>11</v>
      </c>
      <c r="E311" t="s">
        <v>511</v>
      </c>
      <c r="F311" t="s">
        <v>375</v>
      </c>
      <c r="G311" t="s">
        <v>528</v>
      </c>
      <c r="I311" t="s">
        <v>332</v>
      </c>
      <c r="K311" t="s">
        <v>333</v>
      </c>
      <c r="L311" t="s">
        <v>250</v>
      </c>
      <c r="M311" t="s">
        <v>51</v>
      </c>
      <c r="N311" t="s">
        <v>335</v>
      </c>
      <c r="O311" t="s">
        <v>336</v>
      </c>
      <c r="P311" t="s">
        <v>337</v>
      </c>
      <c r="Q311">
        <v>80</v>
      </c>
      <c r="R311">
        <v>0.1</v>
      </c>
    </row>
    <row r="312" spans="1:18" ht="15" customHeight="1">
      <c r="A312" s="962" t="s">
        <v>254</v>
      </c>
      <c r="B312" t="s">
        <v>283</v>
      </c>
      <c r="C312" t="s">
        <v>13</v>
      </c>
      <c r="D312" t="s">
        <v>11</v>
      </c>
      <c r="E312" t="s">
        <v>511</v>
      </c>
      <c r="F312" t="s">
        <v>375</v>
      </c>
      <c r="J312" t="s">
        <v>342</v>
      </c>
      <c r="L312" t="s">
        <v>343</v>
      </c>
      <c r="Q312">
        <v>0</v>
      </c>
      <c r="R312">
        <v>0</v>
      </c>
    </row>
    <row r="313" spans="1:18" ht="15" customHeight="1">
      <c r="A313" s="962" t="s">
        <v>254</v>
      </c>
      <c r="B313" t="s">
        <v>289</v>
      </c>
      <c r="C313" t="s">
        <v>13</v>
      </c>
      <c r="D313" t="s">
        <v>11</v>
      </c>
      <c r="E313" t="s">
        <v>511</v>
      </c>
      <c r="F313" t="s">
        <v>375</v>
      </c>
      <c r="G313" t="s">
        <v>378</v>
      </c>
      <c r="I313" t="s">
        <v>332</v>
      </c>
      <c r="J313" t="s">
        <v>379</v>
      </c>
      <c r="K313" t="s">
        <v>333</v>
      </c>
      <c r="L313" t="s">
        <v>344</v>
      </c>
      <c r="M313" t="s">
        <v>51</v>
      </c>
      <c r="N313" t="s">
        <v>349</v>
      </c>
      <c r="O313" t="s">
        <v>336</v>
      </c>
      <c r="P313" t="s">
        <v>337</v>
      </c>
      <c r="Q313">
        <v>10</v>
      </c>
      <c r="R313">
        <v>0.1</v>
      </c>
    </row>
    <row r="314" spans="1:18" ht="15" customHeight="1">
      <c r="A314" s="962" t="s">
        <v>254</v>
      </c>
      <c r="B314" t="s">
        <v>280</v>
      </c>
      <c r="C314" t="s">
        <v>13</v>
      </c>
      <c r="D314" t="s">
        <v>11</v>
      </c>
      <c r="E314" t="s">
        <v>511</v>
      </c>
      <c r="F314" t="s">
        <v>375</v>
      </c>
      <c r="G314" t="s">
        <v>529</v>
      </c>
      <c r="I314" t="s">
        <v>332</v>
      </c>
      <c r="K314" t="s">
        <v>333</v>
      </c>
      <c r="L314" t="s">
        <v>346</v>
      </c>
      <c r="M314" t="s">
        <v>51</v>
      </c>
      <c r="N314" t="s">
        <v>335</v>
      </c>
      <c r="O314" t="s">
        <v>336</v>
      </c>
      <c r="P314" t="s">
        <v>337</v>
      </c>
      <c r="Q314">
        <v>913.77</v>
      </c>
      <c r="R314">
        <v>0.1</v>
      </c>
    </row>
    <row r="315" spans="1:18" ht="15" customHeight="1">
      <c r="A315" s="962" t="s">
        <v>254</v>
      </c>
      <c r="B315" t="s">
        <v>299</v>
      </c>
      <c r="C315" t="s">
        <v>13</v>
      </c>
      <c r="D315" t="s">
        <v>11</v>
      </c>
      <c r="E315" t="s">
        <v>511</v>
      </c>
      <c r="F315" t="s">
        <v>375</v>
      </c>
      <c r="G315" t="s">
        <v>530</v>
      </c>
      <c r="I315" t="s">
        <v>332</v>
      </c>
      <c r="K315" t="s">
        <v>333</v>
      </c>
      <c r="L315" t="s">
        <v>348</v>
      </c>
      <c r="M315" t="s">
        <v>51</v>
      </c>
      <c r="N315" t="s">
        <v>349</v>
      </c>
      <c r="O315" t="s">
        <v>336</v>
      </c>
      <c r="P315" t="s">
        <v>337</v>
      </c>
      <c r="Q315">
        <v>12.17</v>
      </c>
      <c r="R315">
        <v>0.1</v>
      </c>
    </row>
    <row r="316" spans="1:18" ht="15" customHeight="1">
      <c r="A316" s="962" t="s">
        <v>254</v>
      </c>
      <c r="B316" t="s">
        <v>284</v>
      </c>
      <c r="C316" t="s">
        <v>13</v>
      </c>
      <c r="D316" t="s">
        <v>11</v>
      </c>
      <c r="E316" t="s">
        <v>511</v>
      </c>
      <c r="F316" t="s">
        <v>375</v>
      </c>
      <c r="Q316">
        <v>0</v>
      </c>
      <c r="R316">
        <v>0</v>
      </c>
    </row>
    <row r="317" spans="1:18" ht="15" customHeight="1">
      <c r="A317" s="962" t="s">
        <v>254</v>
      </c>
      <c r="B317" t="s">
        <v>285</v>
      </c>
      <c r="C317" t="s">
        <v>13</v>
      </c>
      <c r="D317" t="s">
        <v>11</v>
      </c>
      <c r="E317" t="s">
        <v>511</v>
      </c>
      <c r="F317" t="s">
        <v>375</v>
      </c>
      <c r="Q317">
        <v>0</v>
      </c>
      <c r="R317">
        <v>0</v>
      </c>
    </row>
    <row r="318" spans="1:18" ht="15" customHeight="1">
      <c r="A318" s="962" t="s">
        <v>254</v>
      </c>
      <c r="B318" t="s">
        <v>286</v>
      </c>
      <c r="C318" t="s">
        <v>13</v>
      </c>
      <c r="D318" t="s">
        <v>11</v>
      </c>
      <c r="E318" t="s">
        <v>511</v>
      </c>
      <c r="F318" t="s">
        <v>375</v>
      </c>
      <c r="Q318">
        <v>0</v>
      </c>
      <c r="R318">
        <v>0</v>
      </c>
    </row>
    <row r="319" spans="1:18" ht="15" customHeight="1">
      <c r="A319" s="962" t="s">
        <v>254</v>
      </c>
      <c r="B319" t="s">
        <v>303</v>
      </c>
      <c r="C319" t="s">
        <v>13</v>
      </c>
      <c r="D319" t="s">
        <v>11</v>
      </c>
      <c r="E319" t="s">
        <v>511</v>
      </c>
      <c r="F319" t="s">
        <v>375</v>
      </c>
      <c r="Q319">
        <v>0</v>
      </c>
      <c r="R319">
        <v>0</v>
      </c>
    </row>
    <row r="320" spans="1:18" ht="15" customHeight="1">
      <c r="A320" s="962" t="s">
        <v>254</v>
      </c>
      <c r="B320" t="s">
        <v>319</v>
      </c>
      <c r="C320" t="s">
        <v>13</v>
      </c>
      <c r="D320" t="s">
        <v>11</v>
      </c>
      <c r="E320" t="s">
        <v>511</v>
      </c>
      <c r="F320" t="s">
        <v>375</v>
      </c>
      <c r="G320" t="s">
        <v>531</v>
      </c>
      <c r="I320" t="s">
        <v>332</v>
      </c>
      <c r="K320" t="s">
        <v>333</v>
      </c>
      <c r="L320" t="s">
        <v>351</v>
      </c>
      <c r="M320" t="s">
        <v>51</v>
      </c>
      <c r="N320" t="s">
        <v>349</v>
      </c>
      <c r="O320" t="s">
        <v>336</v>
      </c>
      <c r="P320" t="s">
        <v>337</v>
      </c>
      <c r="Q320">
        <v>5.68</v>
      </c>
      <c r="R320">
        <v>0.1</v>
      </c>
    </row>
    <row r="321" spans="1:18" ht="15" customHeight="1">
      <c r="A321" s="962" t="s">
        <v>254</v>
      </c>
      <c r="B321" t="s">
        <v>321</v>
      </c>
      <c r="C321" t="s">
        <v>13</v>
      </c>
      <c r="D321" t="s">
        <v>11</v>
      </c>
      <c r="E321" t="s">
        <v>511</v>
      </c>
      <c r="F321" t="s">
        <v>375</v>
      </c>
      <c r="H321" t="s">
        <v>532</v>
      </c>
      <c r="I321" t="s">
        <v>353</v>
      </c>
      <c r="K321" t="s">
        <v>333</v>
      </c>
      <c r="L321" t="s">
        <v>354</v>
      </c>
      <c r="M321" t="s">
        <v>58</v>
      </c>
      <c r="N321" t="s">
        <v>335</v>
      </c>
      <c r="O321" t="s">
        <v>336</v>
      </c>
      <c r="P321" t="s">
        <v>337</v>
      </c>
      <c r="Q321">
        <v>476.1</v>
      </c>
      <c r="R321">
        <v>0.1</v>
      </c>
    </row>
    <row r="322" spans="1:18" ht="15" customHeight="1">
      <c r="A322" s="962" t="s">
        <v>257</v>
      </c>
      <c r="B322" t="s">
        <v>321</v>
      </c>
      <c r="C322" t="s">
        <v>13</v>
      </c>
      <c r="D322" t="s">
        <v>11</v>
      </c>
      <c r="E322" t="s">
        <v>511</v>
      </c>
      <c r="F322" t="s">
        <v>375</v>
      </c>
      <c r="H322" t="s">
        <v>533</v>
      </c>
      <c r="I322" t="s">
        <v>353</v>
      </c>
      <c r="K322" t="s">
        <v>333</v>
      </c>
      <c r="L322" t="s">
        <v>356</v>
      </c>
      <c r="M322" t="s">
        <v>59</v>
      </c>
      <c r="N322" t="s">
        <v>335</v>
      </c>
      <c r="O322" t="s">
        <v>336</v>
      </c>
      <c r="P322" t="s">
        <v>337</v>
      </c>
      <c r="Q322">
        <v>356.87</v>
      </c>
      <c r="R322">
        <v>0.1</v>
      </c>
    </row>
    <row r="323" spans="1:18" ht="15" customHeight="1">
      <c r="A323" s="962" t="s">
        <v>257</v>
      </c>
      <c r="B323" t="s">
        <v>294</v>
      </c>
      <c r="C323" t="s">
        <v>13</v>
      </c>
      <c r="D323" t="s">
        <v>11</v>
      </c>
      <c r="E323" t="s">
        <v>511</v>
      </c>
      <c r="F323" t="s">
        <v>375</v>
      </c>
      <c r="G323" t="s">
        <v>534</v>
      </c>
      <c r="I323" t="s">
        <v>358</v>
      </c>
      <c r="J323" t="s">
        <v>519</v>
      </c>
      <c r="K323" t="s">
        <v>333</v>
      </c>
      <c r="L323" t="s">
        <v>360</v>
      </c>
      <c r="M323" t="s">
        <v>63</v>
      </c>
      <c r="N323" t="s">
        <v>361</v>
      </c>
      <c r="O323" t="s">
        <v>336</v>
      </c>
      <c r="P323" t="s">
        <v>337</v>
      </c>
      <c r="Q323">
        <v>101.59</v>
      </c>
      <c r="R323">
        <v>0.1</v>
      </c>
    </row>
    <row r="324" spans="1:18" ht="15" customHeight="1">
      <c r="A324" s="962" t="s">
        <v>259</v>
      </c>
      <c r="B324" t="s">
        <v>321</v>
      </c>
      <c r="C324" t="s">
        <v>13</v>
      </c>
      <c r="D324" t="s">
        <v>11</v>
      </c>
      <c r="E324" t="s">
        <v>511</v>
      </c>
      <c r="F324" t="s">
        <v>375</v>
      </c>
      <c r="H324" t="s">
        <v>535</v>
      </c>
      <c r="I324" t="s">
        <v>353</v>
      </c>
      <c r="K324" t="s">
        <v>333</v>
      </c>
      <c r="L324" t="s">
        <v>363</v>
      </c>
      <c r="M324" t="s">
        <v>59</v>
      </c>
      <c r="N324" t="s">
        <v>335</v>
      </c>
      <c r="O324" t="s">
        <v>336</v>
      </c>
      <c r="P324" t="s">
        <v>337</v>
      </c>
      <c r="Q324">
        <v>105.27</v>
      </c>
      <c r="R324">
        <v>0.1</v>
      </c>
    </row>
    <row r="325" spans="1:18" ht="15" customHeight="1">
      <c r="A325" s="962" t="s">
        <v>274</v>
      </c>
      <c r="B325" t="s">
        <v>283</v>
      </c>
      <c r="C325" t="s">
        <v>13</v>
      </c>
      <c r="D325" t="s">
        <v>11</v>
      </c>
      <c r="E325" t="s">
        <v>511</v>
      </c>
      <c r="F325" t="s">
        <v>375</v>
      </c>
      <c r="Q325">
        <v>0</v>
      </c>
      <c r="R325">
        <v>0</v>
      </c>
    </row>
    <row r="326" spans="1:18" ht="15" customHeight="1">
      <c r="A326" s="962" t="s">
        <v>277</v>
      </c>
      <c r="B326" t="s">
        <v>244</v>
      </c>
      <c r="C326" t="s">
        <v>13</v>
      </c>
      <c r="D326" t="s">
        <v>11</v>
      </c>
      <c r="E326" t="s">
        <v>511</v>
      </c>
      <c r="F326" t="s">
        <v>375</v>
      </c>
      <c r="G326" t="s">
        <v>536</v>
      </c>
      <c r="I326" t="s">
        <v>332</v>
      </c>
      <c r="K326" t="s">
        <v>333</v>
      </c>
      <c r="L326" t="s">
        <v>277</v>
      </c>
      <c r="M326" t="s">
        <v>51</v>
      </c>
      <c r="N326" t="s">
        <v>365</v>
      </c>
      <c r="O326" t="s">
        <v>336</v>
      </c>
      <c r="P326" t="s">
        <v>337</v>
      </c>
      <c r="Q326">
        <v>1298.1400000000001</v>
      </c>
      <c r="R326">
        <v>0.1</v>
      </c>
    </row>
    <row r="327" spans="1:18" ht="15" customHeight="1">
      <c r="A327" s="962" t="s">
        <v>278</v>
      </c>
      <c r="B327" t="s">
        <v>252</v>
      </c>
      <c r="C327" t="s">
        <v>13</v>
      </c>
      <c r="D327" t="s">
        <v>11</v>
      </c>
      <c r="E327" t="s">
        <v>511</v>
      </c>
      <c r="F327" t="s">
        <v>375</v>
      </c>
      <c r="J327" t="s">
        <v>340</v>
      </c>
      <c r="L327" t="s">
        <v>252</v>
      </c>
      <c r="Q327">
        <v>0</v>
      </c>
      <c r="R327">
        <v>0</v>
      </c>
    </row>
    <row r="328" spans="1:18" ht="15" customHeight="1">
      <c r="A328" s="962" t="s">
        <v>278</v>
      </c>
      <c r="B328" t="s">
        <v>247</v>
      </c>
      <c r="C328" t="s">
        <v>13</v>
      </c>
      <c r="D328" t="s">
        <v>11</v>
      </c>
      <c r="E328" t="s">
        <v>511</v>
      </c>
      <c r="F328" t="s">
        <v>375</v>
      </c>
      <c r="G328" t="s">
        <v>537</v>
      </c>
      <c r="I328" t="s">
        <v>332</v>
      </c>
      <c r="K328" t="s">
        <v>333</v>
      </c>
      <c r="L328" t="s">
        <v>367</v>
      </c>
      <c r="M328" t="s">
        <v>51</v>
      </c>
      <c r="N328" t="s">
        <v>361</v>
      </c>
      <c r="O328" t="s">
        <v>336</v>
      </c>
      <c r="P328" t="s">
        <v>337</v>
      </c>
      <c r="Q328">
        <v>123.4</v>
      </c>
      <c r="R328">
        <v>0.1</v>
      </c>
    </row>
    <row r="329" spans="1:18" ht="15" customHeight="1">
      <c r="A329" s="962" t="s">
        <v>279</v>
      </c>
      <c r="B329" t="s">
        <v>253</v>
      </c>
      <c r="C329" t="s">
        <v>13</v>
      </c>
      <c r="D329" t="s">
        <v>11</v>
      </c>
      <c r="E329" t="s">
        <v>511</v>
      </c>
      <c r="F329" t="s">
        <v>375</v>
      </c>
      <c r="G329" t="s">
        <v>538</v>
      </c>
      <c r="I329" t="s">
        <v>332</v>
      </c>
      <c r="K329" t="s">
        <v>333</v>
      </c>
      <c r="L329" t="s">
        <v>253</v>
      </c>
      <c r="M329" t="s">
        <v>51</v>
      </c>
      <c r="N329" t="s">
        <v>335</v>
      </c>
      <c r="O329" t="s">
        <v>336</v>
      </c>
      <c r="P329" t="s">
        <v>337</v>
      </c>
      <c r="Q329">
        <v>117.8</v>
      </c>
      <c r="R329">
        <v>0.1</v>
      </c>
    </row>
    <row r="330" spans="1:18" ht="15" customHeight="1">
      <c r="A330" s="962" t="s">
        <v>320</v>
      </c>
      <c r="B330" t="s">
        <v>257</v>
      </c>
      <c r="C330" t="s">
        <v>13</v>
      </c>
      <c r="D330" t="s">
        <v>11</v>
      </c>
      <c r="E330" t="s">
        <v>511</v>
      </c>
      <c r="F330" t="s">
        <v>375</v>
      </c>
      <c r="H330" t="s">
        <v>539</v>
      </c>
      <c r="I330" t="s">
        <v>353</v>
      </c>
      <c r="K330" t="s">
        <v>333</v>
      </c>
      <c r="L330" t="s">
        <v>370</v>
      </c>
      <c r="M330" t="s">
        <v>59</v>
      </c>
      <c r="N330" t="s">
        <v>335</v>
      </c>
      <c r="O330" t="s">
        <v>336</v>
      </c>
      <c r="P330" t="s">
        <v>337</v>
      </c>
      <c r="Q330">
        <v>335.88</v>
      </c>
      <c r="R330">
        <v>0.1</v>
      </c>
    </row>
    <row r="331" spans="1:18" ht="15" customHeight="1">
      <c r="A331" s="962" t="s">
        <v>320</v>
      </c>
      <c r="B331" t="s">
        <v>259</v>
      </c>
      <c r="C331" t="s">
        <v>13</v>
      </c>
      <c r="D331" t="s">
        <v>11</v>
      </c>
      <c r="E331" t="s">
        <v>511</v>
      </c>
      <c r="F331" t="s">
        <v>375</v>
      </c>
      <c r="H331" t="s">
        <v>540</v>
      </c>
      <c r="I331" t="s">
        <v>353</v>
      </c>
      <c r="K331" t="s">
        <v>333</v>
      </c>
      <c r="L331" t="s">
        <v>372</v>
      </c>
      <c r="M331" t="s">
        <v>59</v>
      </c>
      <c r="N331" t="s">
        <v>335</v>
      </c>
      <c r="O331" t="s">
        <v>336</v>
      </c>
      <c r="P331" t="s">
        <v>337</v>
      </c>
      <c r="Q331">
        <v>985.75</v>
      </c>
      <c r="R331">
        <v>0.1</v>
      </c>
    </row>
    <row r="332" spans="1:18" ht="15" customHeight="1">
      <c r="A332" s="962" t="s">
        <v>320</v>
      </c>
      <c r="B332" t="s">
        <v>254</v>
      </c>
      <c r="C332" t="s">
        <v>13</v>
      </c>
      <c r="D332" t="s">
        <v>11</v>
      </c>
      <c r="E332" t="s">
        <v>511</v>
      </c>
      <c r="F332" t="s">
        <v>375</v>
      </c>
      <c r="H332" t="s">
        <v>541</v>
      </c>
      <c r="I332" t="s">
        <v>353</v>
      </c>
      <c r="K332" t="s">
        <v>333</v>
      </c>
      <c r="L332" t="s">
        <v>374</v>
      </c>
      <c r="M332" t="s">
        <v>58</v>
      </c>
      <c r="N332" t="s">
        <v>335</v>
      </c>
      <c r="O332" t="s">
        <v>336</v>
      </c>
      <c r="P332" t="s">
        <v>337</v>
      </c>
      <c r="Q332">
        <v>304.83999999999997</v>
      </c>
      <c r="R332">
        <v>0.1</v>
      </c>
    </row>
    <row r="333" spans="1:18" ht="15" customHeight="1">
      <c r="A333" s="962" t="s">
        <v>323</v>
      </c>
      <c r="B333" t="s">
        <v>247</v>
      </c>
      <c r="C333" t="s">
        <v>13</v>
      </c>
      <c r="D333" t="s">
        <v>11</v>
      </c>
      <c r="E333" t="s">
        <v>511</v>
      </c>
      <c r="F333" t="s">
        <v>375</v>
      </c>
      <c r="Q333">
        <v>0</v>
      </c>
      <c r="R333">
        <v>0</v>
      </c>
    </row>
    <row r="334" spans="1:18" ht="15" customHeight="1">
      <c r="A334" s="962" t="s">
        <v>323</v>
      </c>
      <c r="B334" t="s">
        <v>254</v>
      </c>
      <c r="C334" t="s">
        <v>13</v>
      </c>
      <c r="D334" t="s">
        <v>11</v>
      </c>
      <c r="E334" t="s">
        <v>511</v>
      </c>
      <c r="F334" t="s">
        <v>375</v>
      </c>
      <c r="Q334">
        <v>0</v>
      </c>
      <c r="R334">
        <v>0</v>
      </c>
    </row>
    <row r="335" spans="1:18" ht="15" customHeight="1">
      <c r="A335" s="962" t="s">
        <v>244</v>
      </c>
      <c r="B335" t="s">
        <v>279</v>
      </c>
      <c r="C335" t="s">
        <v>13</v>
      </c>
      <c r="D335" t="s">
        <v>11</v>
      </c>
      <c r="E335" t="s">
        <v>511</v>
      </c>
      <c r="F335" t="s">
        <v>392</v>
      </c>
      <c r="G335" t="s">
        <v>542</v>
      </c>
      <c r="I335" t="s">
        <v>332</v>
      </c>
      <c r="K335" t="s">
        <v>333</v>
      </c>
      <c r="L335" t="s">
        <v>334</v>
      </c>
      <c r="M335" t="s">
        <v>52</v>
      </c>
      <c r="N335" t="s">
        <v>335</v>
      </c>
      <c r="O335" t="s">
        <v>336</v>
      </c>
      <c r="P335" t="s">
        <v>337</v>
      </c>
      <c r="Q335">
        <v>361.92</v>
      </c>
      <c r="R335">
        <v>0.1</v>
      </c>
    </row>
    <row r="336" spans="1:18" ht="15" customHeight="1">
      <c r="A336" s="962" t="s">
        <v>247</v>
      </c>
      <c r="B336" t="s">
        <v>290</v>
      </c>
      <c r="C336" t="s">
        <v>13</v>
      </c>
      <c r="D336" t="s">
        <v>11</v>
      </c>
      <c r="E336" t="s">
        <v>511</v>
      </c>
      <c r="F336" t="s">
        <v>392</v>
      </c>
      <c r="J336" t="s">
        <v>338</v>
      </c>
      <c r="L336" t="s">
        <v>339</v>
      </c>
      <c r="Q336">
        <v>0</v>
      </c>
      <c r="R336">
        <v>0</v>
      </c>
    </row>
    <row r="337" spans="1:18" ht="15" customHeight="1">
      <c r="A337" s="962" t="s">
        <v>247</v>
      </c>
      <c r="B337" t="s">
        <v>324</v>
      </c>
      <c r="C337" t="s">
        <v>13</v>
      </c>
      <c r="D337" t="s">
        <v>11</v>
      </c>
      <c r="E337" t="s">
        <v>511</v>
      </c>
      <c r="F337" t="s">
        <v>392</v>
      </c>
      <c r="Q337">
        <v>0</v>
      </c>
      <c r="R337">
        <v>0</v>
      </c>
    </row>
    <row r="338" spans="1:18" ht="15" customHeight="1">
      <c r="A338" s="962" t="s">
        <v>249</v>
      </c>
      <c r="B338" t="s">
        <v>278</v>
      </c>
      <c r="C338" t="s">
        <v>13</v>
      </c>
      <c r="D338" t="s">
        <v>11</v>
      </c>
      <c r="E338" t="s">
        <v>511</v>
      </c>
      <c r="F338" t="s">
        <v>392</v>
      </c>
      <c r="J338" t="s">
        <v>340</v>
      </c>
      <c r="L338" t="s">
        <v>249</v>
      </c>
      <c r="Q338">
        <v>0</v>
      </c>
      <c r="R338">
        <v>0</v>
      </c>
    </row>
    <row r="339" spans="1:18" ht="15" customHeight="1">
      <c r="A339" s="962" t="s">
        <v>250</v>
      </c>
      <c r="B339" t="s">
        <v>279</v>
      </c>
      <c r="C339" t="s">
        <v>13</v>
      </c>
      <c r="D339" t="s">
        <v>11</v>
      </c>
      <c r="E339" t="s">
        <v>511</v>
      </c>
      <c r="F339" t="s">
        <v>392</v>
      </c>
      <c r="G339" t="s">
        <v>543</v>
      </c>
      <c r="I339" t="s">
        <v>332</v>
      </c>
      <c r="K339" t="s">
        <v>333</v>
      </c>
      <c r="L339" t="s">
        <v>250</v>
      </c>
      <c r="M339" t="s">
        <v>52</v>
      </c>
      <c r="N339" t="s">
        <v>335</v>
      </c>
      <c r="O339" t="s">
        <v>336</v>
      </c>
      <c r="P339" t="s">
        <v>337</v>
      </c>
      <c r="Q339">
        <v>92</v>
      </c>
      <c r="R339">
        <v>0.1</v>
      </c>
    </row>
    <row r="340" spans="1:18" ht="15" customHeight="1">
      <c r="A340" s="962" t="s">
        <v>254</v>
      </c>
      <c r="B340" t="s">
        <v>283</v>
      </c>
      <c r="C340" t="s">
        <v>13</v>
      </c>
      <c r="D340" t="s">
        <v>11</v>
      </c>
      <c r="E340" t="s">
        <v>511</v>
      </c>
      <c r="F340" t="s">
        <v>392</v>
      </c>
      <c r="J340" t="s">
        <v>342</v>
      </c>
      <c r="L340" t="s">
        <v>343</v>
      </c>
      <c r="Q340">
        <v>0</v>
      </c>
      <c r="R340">
        <v>0</v>
      </c>
    </row>
    <row r="341" spans="1:18" ht="15" customHeight="1">
      <c r="A341" s="962" t="s">
        <v>254</v>
      </c>
      <c r="B341" t="s">
        <v>290</v>
      </c>
      <c r="C341" t="s">
        <v>13</v>
      </c>
      <c r="D341" t="s">
        <v>11</v>
      </c>
      <c r="E341" t="s">
        <v>511</v>
      </c>
      <c r="F341" t="s">
        <v>392</v>
      </c>
      <c r="J341" t="s">
        <v>395</v>
      </c>
      <c r="Q341">
        <v>0</v>
      </c>
      <c r="R341">
        <v>0</v>
      </c>
    </row>
    <row r="342" spans="1:18" ht="15" customHeight="1">
      <c r="A342" s="962" t="s">
        <v>254</v>
      </c>
      <c r="B342" t="s">
        <v>292</v>
      </c>
      <c r="C342" t="s">
        <v>13</v>
      </c>
      <c r="D342" t="s">
        <v>11</v>
      </c>
      <c r="E342" t="s">
        <v>511</v>
      </c>
      <c r="F342" t="s">
        <v>392</v>
      </c>
      <c r="J342" t="s">
        <v>396</v>
      </c>
      <c r="Q342">
        <v>0</v>
      </c>
      <c r="R342">
        <v>0</v>
      </c>
    </row>
    <row r="343" spans="1:18" ht="15" customHeight="1">
      <c r="A343" s="962" t="s">
        <v>254</v>
      </c>
      <c r="B343" t="s">
        <v>294</v>
      </c>
      <c r="C343" t="s">
        <v>13</v>
      </c>
      <c r="D343" t="s">
        <v>11</v>
      </c>
      <c r="E343" t="s">
        <v>511</v>
      </c>
      <c r="F343" t="s">
        <v>392</v>
      </c>
      <c r="J343" t="s">
        <v>397</v>
      </c>
      <c r="Q343">
        <v>0</v>
      </c>
      <c r="R343">
        <v>0</v>
      </c>
    </row>
    <row r="344" spans="1:18" ht="15" customHeight="1">
      <c r="A344" s="962" t="s">
        <v>254</v>
      </c>
      <c r="B344" t="s">
        <v>295</v>
      </c>
      <c r="C344" t="s">
        <v>13</v>
      </c>
      <c r="D344" t="s">
        <v>11</v>
      </c>
      <c r="E344" t="s">
        <v>511</v>
      </c>
      <c r="F344" t="s">
        <v>392</v>
      </c>
      <c r="J344" t="s">
        <v>398</v>
      </c>
      <c r="Q344">
        <v>0</v>
      </c>
      <c r="R344">
        <v>0</v>
      </c>
    </row>
    <row r="345" spans="1:18" ht="15" customHeight="1">
      <c r="A345" s="962" t="s">
        <v>254</v>
      </c>
      <c r="B345" t="s">
        <v>280</v>
      </c>
      <c r="C345" t="s">
        <v>13</v>
      </c>
      <c r="D345" t="s">
        <v>11</v>
      </c>
      <c r="E345" t="s">
        <v>511</v>
      </c>
      <c r="F345" t="s">
        <v>392</v>
      </c>
      <c r="G345" t="s">
        <v>544</v>
      </c>
      <c r="I345" t="s">
        <v>332</v>
      </c>
      <c r="K345" t="s">
        <v>333</v>
      </c>
      <c r="L345" t="s">
        <v>346</v>
      </c>
      <c r="M345" t="s">
        <v>52</v>
      </c>
      <c r="N345" t="s">
        <v>335</v>
      </c>
      <c r="O345" t="s">
        <v>336</v>
      </c>
      <c r="P345" t="s">
        <v>337</v>
      </c>
      <c r="Q345">
        <v>669.83</v>
      </c>
      <c r="R345">
        <v>0.1</v>
      </c>
    </row>
    <row r="346" spans="1:18" ht="15" customHeight="1">
      <c r="A346" s="962" t="s">
        <v>254</v>
      </c>
      <c r="B346" t="s">
        <v>299</v>
      </c>
      <c r="C346" t="s">
        <v>13</v>
      </c>
      <c r="D346" t="s">
        <v>11</v>
      </c>
      <c r="E346" t="s">
        <v>511</v>
      </c>
      <c r="F346" t="s">
        <v>392</v>
      </c>
      <c r="G346" t="s">
        <v>545</v>
      </c>
      <c r="I346" t="s">
        <v>332</v>
      </c>
      <c r="J346" t="s">
        <v>401</v>
      </c>
      <c r="K346" t="s">
        <v>333</v>
      </c>
      <c r="L346" t="s">
        <v>348</v>
      </c>
      <c r="M346" t="s">
        <v>52</v>
      </c>
      <c r="N346" t="s">
        <v>349</v>
      </c>
      <c r="O346" t="s">
        <v>336</v>
      </c>
      <c r="P346" t="s">
        <v>337</v>
      </c>
      <c r="Q346">
        <v>155.33000000000001</v>
      </c>
      <c r="R346">
        <v>0.1</v>
      </c>
    </row>
    <row r="347" spans="1:18" ht="15" customHeight="1">
      <c r="A347" s="962" t="s">
        <v>254</v>
      </c>
      <c r="B347" t="s">
        <v>284</v>
      </c>
      <c r="C347" t="s">
        <v>13</v>
      </c>
      <c r="D347" t="s">
        <v>11</v>
      </c>
      <c r="E347" t="s">
        <v>511</v>
      </c>
      <c r="F347" t="s">
        <v>392</v>
      </c>
      <c r="Q347">
        <v>0</v>
      </c>
      <c r="R347">
        <v>0</v>
      </c>
    </row>
    <row r="348" spans="1:18" ht="15" customHeight="1">
      <c r="A348" s="962" t="s">
        <v>254</v>
      </c>
      <c r="B348" t="s">
        <v>285</v>
      </c>
      <c r="C348" t="s">
        <v>13</v>
      </c>
      <c r="D348" t="s">
        <v>11</v>
      </c>
      <c r="E348" t="s">
        <v>511</v>
      </c>
      <c r="F348" t="s">
        <v>392</v>
      </c>
      <c r="Q348">
        <v>0</v>
      </c>
      <c r="R348">
        <v>0</v>
      </c>
    </row>
    <row r="349" spans="1:18" ht="15" customHeight="1">
      <c r="A349" s="962" t="s">
        <v>254</v>
      </c>
      <c r="B349" t="s">
        <v>286</v>
      </c>
      <c r="C349" t="s">
        <v>13</v>
      </c>
      <c r="D349" t="s">
        <v>11</v>
      </c>
      <c r="E349" t="s">
        <v>511</v>
      </c>
      <c r="F349" t="s">
        <v>392</v>
      </c>
      <c r="Q349">
        <v>0</v>
      </c>
      <c r="R349">
        <v>0</v>
      </c>
    </row>
    <row r="350" spans="1:18" ht="15" customHeight="1">
      <c r="A350" s="962" t="s">
        <v>254</v>
      </c>
      <c r="B350" t="s">
        <v>303</v>
      </c>
      <c r="C350" t="s">
        <v>13</v>
      </c>
      <c r="D350" t="s">
        <v>11</v>
      </c>
      <c r="E350" t="s">
        <v>511</v>
      </c>
      <c r="F350" t="s">
        <v>392</v>
      </c>
      <c r="Q350">
        <v>0</v>
      </c>
      <c r="R350">
        <v>0</v>
      </c>
    </row>
    <row r="351" spans="1:18" ht="15" customHeight="1">
      <c r="A351" s="962" t="s">
        <v>254</v>
      </c>
      <c r="B351" t="s">
        <v>296</v>
      </c>
      <c r="C351" t="s">
        <v>13</v>
      </c>
      <c r="D351" t="s">
        <v>11</v>
      </c>
      <c r="E351" t="s">
        <v>511</v>
      </c>
      <c r="F351" t="s">
        <v>392</v>
      </c>
      <c r="G351" t="s">
        <v>546</v>
      </c>
      <c r="I351" t="s">
        <v>332</v>
      </c>
      <c r="K351" t="s">
        <v>333</v>
      </c>
      <c r="L351" t="s">
        <v>344</v>
      </c>
      <c r="M351" t="s">
        <v>52</v>
      </c>
      <c r="N351" t="s">
        <v>349</v>
      </c>
      <c r="O351" t="s">
        <v>336</v>
      </c>
      <c r="P351" t="s">
        <v>337</v>
      </c>
      <c r="Q351">
        <v>45</v>
      </c>
      <c r="R351">
        <v>0.1</v>
      </c>
    </row>
    <row r="352" spans="1:18" ht="15" customHeight="1">
      <c r="A352" s="962" t="s">
        <v>254</v>
      </c>
      <c r="B352" t="s">
        <v>319</v>
      </c>
      <c r="C352" t="s">
        <v>13</v>
      </c>
      <c r="D352" t="s">
        <v>11</v>
      </c>
      <c r="E352" t="s">
        <v>511</v>
      </c>
      <c r="F352" t="s">
        <v>392</v>
      </c>
      <c r="G352" t="s">
        <v>547</v>
      </c>
      <c r="I352" t="s">
        <v>332</v>
      </c>
      <c r="K352" t="s">
        <v>333</v>
      </c>
      <c r="L352" t="s">
        <v>351</v>
      </c>
      <c r="M352" t="s">
        <v>52</v>
      </c>
      <c r="N352" t="s">
        <v>349</v>
      </c>
      <c r="O352" t="s">
        <v>336</v>
      </c>
      <c r="P352" t="s">
        <v>337</v>
      </c>
      <c r="Q352">
        <v>8.61</v>
      </c>
      <c r="R352">
        <v>0.1</v>
      </c>
    </row>
    <row r="353" spans="1:18" ht="15" customHeight="1">
      <c r="A353" s="962" t="s">
        <v>254</v>
      </c>
      <c r="B353" t="s">
        <v>321</v>
      </c>
      <c r="C353" t="s">
        <v>13</v>
      </c>
      <c r="D353" t="s">
        <v>11</v>
      </c>
      <c r="E353" t="s">
        <v>511</v>
      </c>
      <c r="F353" t="s">
        <v>392</v>
      </c>
      <c r="H353" t="s">
        <v>548</v>
      </c>
      <c r="I353" t="s">
        <v>353</v>
      </c>
      <c r="K353" t="s">
        <v>333</v>
      </c>
      <c r="L353" t="s">
        <v>354</v>
      </c>
      <c r="M353" t="s">
        <v>58</v>
      </c>
      <c r="N353" t="s">
        <v>335</v>
      </c>
      <c r="O353" t="s">
        <v>336</v>
      </c>
      <c r="P353" t="s">
        <v>337</v>
      </c>
      <c r="Q353">
        <v>163.66999999999999</v>
      </c>
      <c r="R353">
        <v>0.1</v>
      </c>
    </row>
    <row r="354" spans="1:18" ht="15" customHeight="1">
      <c r="A354" s="962" t="s">
        <v>254</v>
      </c>
      <c r="B354" t="s">
        <v>324</v>
      </c>
      <c r="C354" t="s">
        <v>13</v>
      </c>
      <c r="D354" t="s">
        <v>11</v>
      </c>
      <c r="E354" t="s">
        <v>511</v>
      </c>
      <c r="F354" t="s">
        <v>392</v>
      </c>
      <c r="Q354">
        <v>0</v>
      </c>
      <c r="R354">
        <v>0</v>
      </c>
    </row>
    <row r="355" spans="1:18" ht="15" customHeight="1">
      <c r="A355" s="962" t="s">
        <v>257</v>
      </c>
      <c r="B355" t="s">
        <v>321</v>
      </c>
      <c r="C355" t="s">
        <v>13</v>
      </c>
      <c r="D355" t="s">
        <v>11</v>
      </c>
      <c r="E355" t="s">
        <v>511</v>
      </c>
      <c r="F355" t="s">
        <v>392</v>
      </c>
      <c r="H355" t="s">
        <v>549</v>
      </c>
      <c r="I355" t="s">
        <v>353</v>
      </c>
      <c r="K355" t="s">
        <v>333</v>
      </c>
      <c r="L355" t="s">
        <v>356</v>
      </c>
      <c r="M355" t="s">
        <v>59</v>
      </c>
      <c r="N355" t="s">
        <v>335</v>
      </c>
      <c r="O355" t="s">
        <v>336</v>
      </c>
      <c r="P355" t="s">
        <v>337</v>
      </c>
      <c r="Q355">
        <v>53.35</v>
      </c>
      <c r="R355">
        <v>0.1</v>
      </c>
    </row>
    <row r="356" spans="1:18" ht="15" customHeight="1">
      <c r="A356" s="962" t="s">
        <v>259</v>
      </c>
      <c r="B356" t="s">
        <v>321</v>
      </c>
      <c r="C356" t="s">
        <v>13</v>
      </c>
      <c r="D356" t="s">
        <v>11</v>
      </c>
      <c r="E356" t="s">
        <v>511</v>
      </c>
      <c r="F356" t="s">
        <v>392</v>
      </c>
      <c r="H356" t="s">
        <v>550</v>
      </c>
      <c r="I356" t="s">
        <v>353</v>
      </c>
      <c r="K356" t="s">
        <v>333</v>
      </c>
      <c r="L356" t="s">
        <v>363</v>
      </c>
      <c r="M356" t="s">
        <v>59</v>
      </c>
      <c r="N356" t="s">
        <v>335</v>
      </c>
      <c r="O356" t="s">
        <v>336</v>
      </c>
      <c r="P356" t="s">
        <v>337</v>
      </c>
      <c r="Q356">
        <v>61.58</v>
      </c>
      <c r="R356">
        <v>0.1</v>
      </c>
    </row>
    <row r="357" spans="1:18" ht="15" customHeight="1">
      <c r="A357" s="962" t="s">
        <v>274</v>
      </c>
      <c r="B357" t="s">
        <v>283</v>
      </c>
      <c r="C357" t="s">
        <v>13</v>
      </c>
      <c r="D357" t="s">
        <v>11</v>
      </c>
      <c r="E357" t="s">
        <v>511</v>
      </c>
      <c r="F357" t="s">
        <v>392</v>
      </c>
      <c r="Q357">
        <v>0</v>
      </c>
      <c r="R357">
        <v>0</v>
      </c>
    </row>
    <row r="358" spans="1:18" ht="15" customHeight="1">
      <c r="A358" s="962" t="s">
        <v>277</v>
      </c>
      <c r="B358" t="s">
        <v>244</v>
      </c>
      <c r="C358" t="s">
        <v>13</v>
      </c>
      <c r="D358" t="s">
        <v>11</v>
      </c>
      <c r="E358" t="s">
        <v>511</v>
      </c>
      <c r="F358" t="s">
        <v>392</v>
      </c>
      <c r="G358" t="s">
        <v>551</v>
      </c>
      <c r="I358" t="s">
        <v>332</v>
      </c>
      <c r="K358" t="s">
        <v>333</v>
      </c>
      <c r="L358" t="s">
        <v>277</v>
      </c>
      <c r="M358" t="s">
        <v>52</v>
      </c>
      <c r="N358" t="s">
        <v>365</v>
      </c>
      <c r="O358" t="s">
        <v>336</v>
      </c>
      <c r="P358" t="s">
        <v>337</v>
      </c>
      <c r="Q358">
        <v>428.53</v>
      </c>
      <c r="R358">
        <v>0.1</v>
      </c>
    </row>
    <row r="359" spans="1:18" ht="15" customHeight="1">
      <c r="A359" s="962" t="s">
        <v>278</v>
      </c>
      <c r="B359" t="s">
        <v>252</v>
      </c>
      <c r="C359" t="s">
        <v>13</v>
      </c>
      <c r="D359" t="s">
        <v>11</v>
      </c>
      <c r="E359" t="s">
        <v>511</v>
      </c>
      <c r="F359" t="s">
        <v>392</v>
      </c>
      <c r="J359" t="s">
        <v>340</v>
      </c>
      <c r="L359" t="s">
        <v>252</v>
      </c>
      <c r="Q359">
        <v>0</v>
      </c>
      <c r="R359">
        <v>0</v>
      </c>
    </row>
    <row r="360" spans="1:18" ht="15" customHeight="1">
      <c r="A360" s="962" t="s">
        <v>278</v>
      </c>
      <c r="B360" t="s">
        <v>247</v>
      </c>
      <c r="C360" t="s">
        <v>13</v>
      </c>
      <c r="D360" t="s">
        <v>11</v>
      </c>
      <c r="E360" t="s">
        <v>511</v>
      </c>
      <c r="F360" t="s">
        <v>392</v>
      </c>
      <c r="G360" t="s">
        <v>552</v>
      </c>
      <c r="I360" t="s">
        <v>332</v>
      </c>
      <c r="K360" t="s">
        <v>333</v>
      </c>
      <c r="L360" t="s">
        <v>367</v>
      </c>
      <c r="M360" t="s">
        <v>52</v>
      </c>
      <c r="N360" t="s">
        <v>361</v>
      </c>
      <c r="O360" t="s">
        <v>336</v>
      </c>
      <c r="P360" t="s">
        <v>337</v>
      </c>
      <c r="Q360">
        <v>66.62</v>
      </c>
      <c r="R360">
        <v>0.1</v>
      </c>
    </row>
    <row r="361" spans="1:18" ht="15" customHeight="1">
      <c r="A361" s="962" t="s">
        <v>279</v>
      </c>
      <c r="B361" t="s">
        <v>253</v>
      </c>
      <c r="C361" t="s">
        <v>13</v>
      </c>
      <c r="D361" t="s">
        <v>11</v>
      </c>
      <c r="E361" t="s">
        <v>511</v>
      </c>
      <c r="F361" t="s">
        <v>392</v>
      </c>
      <c r="G361" t="s">
        <v>553</v>
      </c>
      <c r="I361" t="s">
        <v>332</v>
      </c>
      <c r="K361" t="s">
        <v>333</v>
      </c>
      <c r="L361" t="s">
        <v>253</v>
      </c>
      <c r="M361" t="s">
        <v>52</v>
      </c>
      <c r="N361" t="s">
        <v>335</v>
      </c>
      <c r="O361" t="s">
        <v>336</v>
      </c>
      <c r="P361" t="s">
        <v>337</v>
      </c>
      <c r="Q361">
        <v>71.92</v>
      </c>
      <c r="R361">
        <v>0.1</v>
      </c>
    </row>
    <row r="362" spans="1:18" ht="15" customHeight="1">
      <c r="A362" s="962" t="s">
        <v>320</v>
      </c>
      <c r="B362" t="s">
        <v>257</v>
      </c>
      <c r="C362" t="s">
        <v>13</v>
      </c>
      <c r="D362" t="s">
        <v>11</v>
      </c>
      <c r="E362" t="s">
        <v>511</v>
      </c>
      <c r="F362" t="s">
        <v>392</v>
      </c>
      <c r="H362" t="s">
        <v>554</v>
      </c>
      <c r="I362" t="s">
        <v>353</v>
      </c>
      <c r="K362" t="s">
        <v>333</v>
      </c>
      <c r="L362" t="s">
        <v>370</v>
      </c>
      <c r="M362" t="s">
        <v>59</v>
      </c>
      <c r="N362" t="s">
        <v>335</v>
      </c>
      <c r="O362" t="s">
        <v>336</v>
      </c>
      <c r="P362" t="s">
        <v>337</v>
      </c>
      <c r="Q362">
        <v>66.38</v>
      </c>
      <c r="R362">
        <v>0.1</v>
      </c>
    </row>
    <row r="363" spans="1:18" ht="15" customHeight="1">
      <c r="A363" s="962" t="s">
        <v>320</v>
      </c>
      <c r="B363" t="s">
        <v>259</v>
      </c>
      <c r="C363" t="s">
        <v>13</v>
      </c>
      <c r="D363" t="s">
        <v>11</v>
      </c>
      <c r="E363" t="s">
        <v>511</v>
      </c>
      <c r="F363" t="s">
        <v>392</v>
      </c>
      <c r="H363" t="s">
        <v>555</v>
      </c>
      <c r="I363" t="s">
        <v>353</v>
      </c>
      <c r="K363" t="s">
        <v>333</v>
      </c>
      <c r="L363" t="s">
        <v>372</v>
      </c>
      <c r="M363" t="s">
        <v>59</v>
      </c>
      <c r="N363" t="s">
        <v>335</v>
      </c>
      <c r="O363" t="s">
        <v>336</v>
      </c>
      <c r="P363" t="s">
        <v>337</v>
      </c>
      <c r="Q363">
        <v>2925.55</v>
      </c>
      <c r="R363">
        <v>0.1</v>
      </c>
    </row>
    <row r="364" spans="1:18" ht="15" customHeight="1">
      <c r="A364" s="962" t="s">
        <v>320</v>
      </c>
      <c r="B364" t="s">
        <v>254</v>
      </c>
      <c r="C364" t="s">
        <v>13</v>
      </c>
      <c r="D364" t="s">
        <v>11</v>
      </c>
      <c r="E364" t="s">
        <v>511</v>
      </c>
      <c r="F364" t="s">
        <v>392</v>
      </c>
      <c r="H364" t="s">
        <v>556</v>
      </c>
      <c r="I364" t="s">
        <v>353</v>
      </c>
      <c r="K364" t="s">
        <v>333</v>
      </c>
      <c r="L364" t="s">
        <v>374</v>
      </c>
      <c r="M364" t="s">
        <v>58</v>
      </c>
      <c r="N364" t="s">
        <v>335</v>
      </c>
      <c r="O364" t="s">
        <v>336</v>
      </c>
      <c r="P364" t="s">
        <v>337</v>
      </c>
      <c r="Q364">
        <v>658.12</v>
      </c>
      <c r="R364">
        <v>0.1</v>
      </c>
    </row>
    <row r="365" spans="1:18" ht="15" customHeight="1">
      <c r="A365" s="962" t="s">
        <v>323</v>
      </c>
      <c r="B365" t="s">
        <v>247</v>
      </c>
      <c r="C365" t="s">
        <v>13</v>
      </c>
      <c r="D365" t="s">
        <v>11</v>
      </c>
      <c r="E365" t="s">
        <v>511</v>
      </c>
      <c r="F365" t="s">
        <v>392</v>
      </c>
      <c r="Q365">
        <v>0</v>
      </c>
      <c r="R365">
        <v>0</v>
      </c>
    </row>
    <row r="366" spans="1:18" ht="15" customHeight="1">
      <c r="A366" s="962" t="s">
        <v>244</v>
      </c>
      <c r="B366" t="s">
        <v>279</v>
      </c>
      <c r="C366" t="s">
        <v>13</v>
      </c>
      <c r="D366" t="s">
        <v>11</v>
      </c>
      <c r="E366" t="s">
        <v>511</v>
      </c>
      <c r="F366" t="s">
        <v>413</v>
      </c>
      <c r="G366" t="s">
        <v>557</v>
      </c>
      <c r="I366" t="s">
        <v>415</v>
      </c>
      <c r="K366" t="s">
        <v>333</v>
      </c>
      <c r="L366" t="s">
        <v>334</v>
      </c>
      <c r="M366" t="s">
        <v>67</v>
      </c>
      <c r="N366" t="s">
        <v>335</v>
      </c>
      <c r="O366" t="s">
        <v>336</v>
      </c>
      <c r="P366" t="s">
        <v>337</v>
      </c>
      <c r="Q366">
        <v>30.72</v>
      </c>
      <c r="R366">
        <v>0.1</v>
      </c>
    </row>
    <row r="367" spans="1:18" ht="15" customHeight="1">
      <c r="A367" s="962" t="s">
        <v>247</v>
      </c>
      <c r="B367" t="s">
        <v>290</v>
      </c>
      <c r="C367" t="s">
        <v>13</v>
      </c>
      <c r="D367" t="s">
        <v>11</v>
      </c>
      <c r="E367" t="s">
        <v>511</v>
      </c>
      <c r="F367" t="s">
        <v>413</v>
      </c>
      <c r="J367" t="s">
        <v>338</v>
      </c>
      <c r="L367" t="s">
        <v>339</v>
      </c>
      <c r="Q367">
        <v>0</v>
      </c>
      <c r="R367">
        <v>0</v>
      </c>
    </row>
    <row r="368" spans="1:18" ht="15" customHeight="1">
      <c r="A368" s="962" t="s">
        <v>247</v>
      </c>
      <c r="B368" t="s">
        <v>324</v>
      </c>
      <c r="C368" t="s">
        <v>13</v>
      </c>
      <c r="D368" t="s">
        <v>11</v>
      </c>
      <c r="E368" t="s">
        <v>511</v>
      </c>
      <c r="F368" t="s">
        <v>413</v>
      </c>
      <c r="Q368">
        <v>0</v>
      </c>
      <c r="R368">
        <v>0</v>
      </c>
    </row>
    <row r="369" spans="1:18" ht="15" customHeight="1">
      <c r="A369" s="962" t="s">
        <v>249</v>
      </c>
      <c r="B369" t="s">
        <v>278</v>
      </c>
      <c r="C369" t="s">
        <v>13</v>
      </c>
      <c r="D369" t="s">
        <v>11</v>
      </c>
      <c r="E369" t="s">
        <v>511</v>
      </c>
      <c r="F369" t="s">
        <v>413</v>
      </c>
      <c r="J369" t="s">
        <v>340</v>
      </c>
      <c r="L369" t="s">
        <v>249</v>
      </c>
      <c r="Q369">
        <v>0</v>
      </c>
      <c r="R369">
        <v>0</v>
      </c>
    </row>
    <row r="370" spans="1:18" ht="15" customHeight="1">
      <c r="A370" s="962" t="s">
        <v>250</v>
      </c>
      <c r="B370" t="s">
        <v>279</v>
      </c>
      <c r="C370" t="s">
        <v>13</v>
      </c>
      <c r="D370" t="s">
        <v>11</v>
      </c>
      <c r="E370" t="s">
        <v>511</v>
      </c>
      <c r="F370" t="s">
        <v>413</v>
      </c>
      <c r="G370" t="s">
        <v>558</v>
      </c>
      <c r="I370" t="s">
        <v>415</v>
      </c>
      <c r="K370" t="s">
        <v>333</v>
      </c>
      <c r="L370" t="s">
        <v>250</v>
      </c>
      <c r="M370" t="s">
        <v>67</v>
      </c>
      <c r="N370" t="s">
        <v>335</v>
      </c>
      <c r="O370" t="s">
        <v>336</v>
      </c>
      <c r="P370" t="s">
        <v>337</v>
      </c>
      <c r="Q370">
        <v>6.24</v>
      </c>
      <c r="R370">
        <v>0.1</v>
      </c>
    </row>
    <row r="371" spans="1:18" ht="15" customHeight="1">
      <c r="A371" s="962" t="s">
        <v>254</v>
      </c>
      <c r="B371" t="s">
        <v>283</v>
      </c>
      <c r="C371" t="s">
        <v>13</v>
      </c>
      <c r="D371" t="s">
        <v>11</v>
      </c>
      <c r="E371" t="s">
        <v>511</v>
      </c>
      <c r="F371" t="s">
        <v>413</v>
      </c>
      <c r="J371" t="s">
        <v>342</v>
      </c>
      <c r="L371" t="s">
        <v>343</v>
      </c>
      <c r="Q371">
        <v>0</v>
      </c>
      <c r="R371">
        <v>0</v>
      </c>
    </row>
    <row r="372" spans="1:18" ht="15" customHeight="1">
      <c r="A372" s="962" t="s">
        <v>254</v>
      </c>
      <c r="B372" t="s">
        <v>280</v>
      </c>
      <c r="C372" t="s">
        <v>13</v>
      </c>
      <c r="D372" t="s">
        <v>11</v>
      </c>
      <c r="E372" t="s">
        <v>511</v>
      </c>
      <c r="F372" t="s">
        <v>413</v>
      </c>
      <c r="G372" t="s">
        <v>559</v>
      </c>
      <c r="I372" t="s">
        <v>418</v>
      </c>
      <c r="J372" t="s">
        <v>560</v>
      </c>
      <c r="K372" t="s">
        <v>333</v>
      </c>
      <c r="L372" t="s">
        <v>346</v>
      </c>
      <c r="M372" t="s">
        <v>60</v>
      </c>
      <c r="N372" t="s">
        <v>349</v>
      </c>
      <c r="O372" t="s">
        <v>336</v>
      </c>
      <c r="P372" t="s">
        <v>337</v>
      </c>
      <c r="Q372">
        <v>25</v>
      </c>
      <c r="R372">
        <v>0.1</v>
      </c>
    </row>
    <row r="373" spans="1:18" ht="15" customHeight="1">
      <c r="A373" s="962" t="s">
        <v>254</v>
      </c>
      <c r="B373" t="s">
        <v>299</v>
      </c>
      <c r="C373" t="s">
        <v>13</v>
      </c>
      <c r="D373" t="s">
        <v>11</v>
      </c>
      <c r="E373" t="s">
        <v>511</v>
      </c>
      <c r="F373" t="s">
        <v>413</v>
      </c>
      <c r="G373" t="s">
        <v>561</v>
      </c>
      <c r="I373" t="s">
        <v>421</v>
      </c>
      <c r="J373" t="s">
        <v>422</v>
      </c>
      <c r="K373" t="s">
        <v>333</v>
      </c>
      <c r="L373" t="s">
        <v>348</v>
      </c>
      <c r="M373" t="s">
        <v>69</v>
      </c>
      <c r="N373" t="s">
        <v>349</v>
      </c>
      <c r="O373" t="s">
        <v>336</v>
      </c>
      <c r="P373" t="s">
        <v>337</v>
      </c>
      <c r="Q373">
        <v>4.1500000000000004</v>
      </c>
      <c r="R373">
        <v>0.1</v>
      </c>
    </row>
    <row r="374" spans="1:18" ht="15" customHeight="1">
      <c r="A374" s="962" t="s">
        <v>254</v>
      </c>
      <c r="B374" t="s">
        <v>284</v>
      </c>
      <c r="C374" t="s">
        <v>13</v>
      </c>
      <c r="D374" t="s">
        <v>11</v>
      </c>
      <c r="E374" t="s">
        <v>511</v>
      </c>
      <c r="F374" t="s">
        <v>413</v>
      </c>
      <c r="Q374">
        <v>0</v>
      </c>
      <c r="R374">
        <v>0</v>
      </c>
    </row>
    <row r="375" spans="1:18" ht="15" customHeight="1">
      <c r="A375" s="962" t="s">
        <v>254</v>
      </c>
      <c r="B375" t="s">
        <v>285</v>
      </c>
      <c r="C375" t="s">
        <v>13</v>
      </c>
      <c r="D375" t="s">
        <v>11</v>
      </c>
      <c r="E375" t="s">
        <v>511</v>
      </c>
      <c r="F375" t="s">
        <v>413</v>
      </c>
      <c r="Q375">
        <v>0</v>
      </c>
      <c r="R375">
        <v>0</v>
      </c>
    </row>
    <row r="376" spans="1:18" ht="15" customHeight="1">
      <c r="A376" s="962" t="s">
        <v>254</v>
      </c>
      <c r="B376" t="s">
        <v>286</v>
      </c>
      <c r="C376" t="s">
        <v>13</v>
      </c>
      <c r="D376" t="s">
        <v>11</v>
      </c>
      <c r="E376" t="s">
        <v>511</v>
      </c>
      <c r="F376" t="s">
        <v>413</v>
      </c>
      <c r="Q376">
        <v>0</v>
      </c>
      <c r="R376">
        <v>0</v>
      </c>
    </row>
    <row r="377" spans="1:18" ht="15" customHeight="1">
      <c r="A377" s="962" t="s">
        <v>254</v>
      </c>
      <c r="B377" t="s">
        <v>303</v>
      </c>
      <c r="C377" t="s">
        <v>13</v>
      </c>
      <c r="D377" t="s">
        <v>11</v>
      </c>
      <c r="E377" t="s">
        <v>511</v>
      </c>
      <c r="F377" t="s">
        <v>413</v>
      </c>
      <c r="Q377">
        <v>0</v>
      </c>
      <c r="R377">
        <v>0</v>
      </c>
    </row>
    <row r="378" spans="1:18" ht="15" customHeight="1">
      <c r="A378" s="962" t="s">
        <v>254</v>
      </c>
      <c r="B378" t="s">
        <v>319</v>
      </c>
      <c r="C378" t="s">
        <v>13</v>
      </c>
      <c r="D378" t="s">
        <v>11</v>
      </c>
      <c r="E378" t="s">
        <v>511</v>
      </c>
      <c r="F378" t="s">
        <v>413</v>
      </c>
      <c r="G378" t="s">
        <v>562</v>
      </c>
      <c r="I378" t="s">
        <v>415</v>
      </c>
      <c r="K378" t="s">
        <v>333</v>
      </c>
      <c r="L378" t="s">
        <v>351</v>
      </c>
      <c r="M378" t="s">
        <v>67</v>
      </c>
      <c r="N378" t="s">
        <v>349</v>
      </c>
      <c r="O378" t="s">
        <v>336</v>
      </c>
      <c r="P378" t="s">
        <v>337</v>
      </c>
      <c r="Q378">
        <v>1.86</v>
      </c>
      <c r="R378">
        <v>0.1</v>
      </c>
    </row>
    <row r="379" spans="1:18" ht="15" customHeight="1">
      <c r="A379" s="962" t="s">
        <v>254</v>
      </c>
      <c r="B379" t="s">
        <v>321</v>
      </c>
      <c r="C379" t="s">
        <v>13</v>
      </c>
      <c r="D379" t="s">
        <v>11</v>
      </c>
      <c r="E379" t="s">
        <v>511</v>
      </c>
      <c r="F379" t="s">
        <v>413</v>
      </c>
      <c r="H379" t="s">
        <v>563</v>
      </c>
      <c r="I379" t="s">
        <v>353</v>
      </c>
      <c r="K379" t="s">
        <v>333</v>
      </c>
      <c r="L379" t="s">
        <v>354</v>
      </c>
      <c r="M379" t="s">
        <v>58</v>
      </c>
      <c r="N379" t="s">
        <v>335</v>
      </c>
      <c r="O379" t="s">
        <v>336</v>
      </c>
      <c r="P379" t="s">
        <v>337</v>
      </c>
      <c r="Q379">
        <v>12.98</v>
      </c>
      <c r="R379">
        <v>0.1</v>
      </c>
    </row>
    <row r="380" spans="1:18" ht="15" customHeight="1">
      <c r="A380" s="962" t="s">
        <v>254</v>
      </c>
      <c r="B380" t="s">
        <v>324</v>
      </c>
      <c r="C380" t="s">
        <v>13</v>
      </c>
      <c r="D380" t="s">
        <v>11</v>
      </c>
      <c r="E380" t="s">
        <v>511</v>
      </c>
      <c r="F380" t="s">
        <v>413</v>
      </c>
      <c r="Q380">
        <v>0</v>
      </c>
      <c r="R380">
        <v>0</v>
      </c>
    </row>
    <row r="381" spans="1:18" ht="15" customHeight="1">
      <c r="A381" s="962" t="s">
        <v>257</v>
      </c>
      <c r="B381" t="s">
        <v>321</v>
      </c>
      <c r="C381" t="s">
        <v>13</v>
      </c>
      <c r="D381" t="s">
        <v>11</v>
      </c>
      <c r="E381" t="s">
        <v>511</v>
      </c>
      <c r="F381" t="s">
        <v>413</v>
      </c>
      <c r="H381" t="s">
        <v>564</v>
      </c>
      <c r="I381" t="s">
        <v>353</v>
      </c>
      <c r="K381" t="s">
        <v>333</v>
      </c>
      <c r="L381" t="s">
        <v>356</v>
      </c>
      <c r="M381" t="s">
        <v>59</v>
      </c>
      <c r="N381" t="s">
        <v>335</v>
      </c>
      <c r="O381" t="s">
        <v>336</v>
      </c>
      <c r="P381" t="s">
        <v>337</v>
      </c>
      <c r="Q381">
        <v>1.02</v>
      </c>
      <c r="R381">
        <v>0.1</v>
      </c>
    </row>
    <row r="382" spans="1:18" ht="15" customHeight="1">
      <c r="A382" s="962" t="s">
        <v>259</v>
      </c>
      <c r="B382" t="s">
        <v>321</v>
      </c>
      <c r="C382" t="s">
        <v>13</v>
      </c>
      <c r="D382" t="s">
        <v>11</v>
      </c>
      <c r="E382" t="s">
        <v>511</v>
      </c>
      <c r="F382" t="s">
        <v>413</v>
      </c>
      <c r="H382" t="s">
        <v>565</v>
      </c>
      <c r="I382" t="s">
        <v>353</v>
      </c>
      <c r="K382" t="s">
        <v>333</v>
      </c>
      <c r="L382" t="s">
        <v>363</v>
      </c>
      <c r="M382" t="s">
        <v>59</v>
      </c>
      <c r="N382" t="s">
        <v>335</v>
      </c>
      <c r="O382" t="s">
        <v>336</v>
      </c>
      <c r="P382" t="s">
        <v>337</v>
      </c>
      <c r="Q382">
        <v>0.9</v>
      </c>
      <c r="R382">
        <v>0.1</v>
      </c>
    </row>
    <row r="383" spans="1:18" ht="15" customHeight="1">
      <c r="A383" s="962" t="s">
        <v>274</v>
      </c>
      <c r="B383" t="s">
        <v>283</v>
      </c>
      <c r="C383" t="s">
        <v>13</v>
      </c>
      <c r="D383" t="s">
        <v>11</v>
      </c>
      <c r="E383" t="s">
        <v>511</v>
      </c>
      <c r="F383" t="s">
        <v>413</v>
      </c>
      <c r="Q383">
        <v>0</v>
      </c>
      <c r="R383">
        <v>0</v>
      </c>
    </row>
    <row r="384" spans="1:18" ht="15" customHeight="1">
      <c r="A384" s="962" t="s">
        <v>277</v>
      </c>
      <c r="B384" t="s">
        <v>244</v>
      </c>
      <c r="C384" t="s">
        <v>13</v>
      </c>
      <c r="D384" t="s">
        <v>11</v>
      </c>
      <c r="E384" t="s">
        <v>511</v>
      </c>
      <c r="F384" t="s">
        <v>413</v>
      </c>
      <c r="G384" t="s">
        <v>566</v>
      </c>
      <c r="I384" t="s">
        <v>428</v>
      </c>
      <c r="K384" t="s">
        <v>333</v>
      </c>
      <c r="L384" t="s">
        <v>277</v>
      </c>
      <c r="M384" t="s">
        <v>66</v>
      </c>
      <c r="N384" t="s">
        <v>365</v>
      </c>
      <c r="O384" t="s">
        <v>336</v>
      </c>
      <c r="P384" t="s">
        <v>337</v>
      </c>
      <c r="Q384">
        <v>45.53</v>
      </c>
      <c r="R384">
        <v>0.1</v>
      </c>
    </row>
    <row r="385" spans="1:18" ht="15" customHeight="1">
      <c r="A385" s="962" t="s">
        <v>278</v>
      </c>
      <c r="B385" t="s">
        <v>252</v>
      </c>
      <c r="C385" t="s">
        <v>13</v>
      </c>
      <c r="D385" t="s">
        <v>11</v>
      </c>
      <c r="E385" t="s">
        <v>511</v>
      </c>
      <c r="F385" t="s">
        <v>413</v>
      </c>
      <c r="J385" t="s">
        <v>340</v>
      </c>
      <c r="L385" t="s">
        <v>252</v>
      </c>
      <c r="Q385">
        <v>0</v>
      </c>
      <c r="R385">
        <v>0</v>
      </c>
    </row>
    <row r="386" spans="1:18" ht="15" customHeight="1">
      <c r="A386" s="962" t="s">
        <v>279</v>
      </c>
      <c r="B386" t="s">
        <v>253</v>
      </c>
      <c r="C386" t="s">
        <v>13</v>
      </c>
      <c r="D386" t="s">
        <v>11</v>
      </c>
      <c r="E386" t="s">
        <v>511</v>
      </c>
      <c r="F386" t="s">
        <v>413</v>
      </c>
      <c r="G386" t="s">
        <v>567</v>
      </c>
      <c r="I386" t="s">
        <v>415</v>
      </c>
      <c r="K386" t="s">
        <v>333</v>
      </c>
      <c r="L386" t="s">
        <v>253</v>
      </c>
      <c r="M386" t="s">
        <v>67</v>
      </c>
      <c r="N386" t="s">
        <v>335</v>
      </c>
      <c r="O386" t="s">
        <v>336</v>
      </c>
      <c r="P386" t="s">
        <v>337</v>
      </c>
      <c r="Q386">
        <v>4.22</v>
      </c>
      <c r="R386">
        <v>0.1</v>
      </c>
    </row>
    <row r="387" spans="1:18" ht="15" customHeight="1">
      <c r="A387" s="962" t="s">
        <v>320</v>
      </c>
      <c r="B387" t="s">
        <v>257</v>
      </c>
      <c r="C387" t="s">
        <v>13</v>
      </c>
      <c r="D387" t="s">
        <v>11</v>
      </c>
      <c r="E387" t="s">
        <v>511</v>
      </c>
      <c r="F387" t="s">
        <v>413</v>
      </c>
      <c r="H387" t="s">
        <v>568</v>
      </c>
      <c r="I387" t="s">
        <v>353</v>
      </c>
      <c r="K387" t="s">
        <v>333</v>
      </c>
      <c r="L387" t="s">
        <v>370</v>
      </c>
      <c r="M387" t="s">
        <v>59</v>
      </c>
      <c r="N387" t="s">
        <v>335</v>
      </c>
      <c r="O387" t="s">
        <v>336</v>
      </c>
      <c r="P387" t="s">
        <v>337</v>
      </c>
      <c r="Q387">
        <v>8.7799999999999994</v>
      </c>
      <c r="R387">
        <v>0.1</v>
      </c>
    </row>
    <row r="388" spans="1:18" ht="15" customHeight="1">
      <c r="A388" s="962" t="s">
        <v>320</v>
      </c>
      <c r="B388" t="s">
        <v>259</v>
      </c>
      <c r="C388" t="s">
        <v>13</v>
      </c>
      <c r="D388" t="s">
        <v>11</v>
      </c>
      <c r="E388" t="s">
        <v>511</v>
      </c>
      <c r="F388" t="s">
        <v>413</v>
      </c>
      <c r="H388" t="s">
        <v>431</v>
      </c>
      <c r="I388" t="s">
        <v>353</v>
      </c>
      <c r="K388" t="s">
        <v>333</v>
      </c>
      <c r="L388" t="s">
        <v>372</v>
      </c>
      <c r="M388" t="s">
        <v>59</v>
      </c>
      <c r="N388" t="s">
        <v>335</v>
      </c>
      <c r="O388" t="s">
        <v>336</v>
      </c>
      <c r="P388" t="s">
        <v>337</v>
      </c>
      <c r="Q388">
        <v>89.65</v>
      </c>
      <c r="R388">
        <v>0.1</v>
      </c>
    </row>
    <row r="389" spans="1:18" ht="15" customHeight="1">
      <c r="A389" s="962" t="s">
        <v>320</v>
      </c>
      <c r="B389" t="s">
        <v>254</v>
      </c>
      <c r="C389" t="s">
        <v>13</v>
      </c>
      <c r="D389" t="s">
        <v>11</v>
      </c>
      <c r="E389" t="s">
        <v>511</v>
      </c>
      <c r="F389" t="s">
        <v>413</v>
      </c>
      <c r="H389" t="s">
        <v>569</v>
      </c>
      <c r="I389" t="s">
        <v>353</v>
      </c>
      <c r="K389" t="s">
        <v>333</v>
      </c>
      <c r="L389" t="s">
        <v>374</v>
      </c>
      <c r="M389" t="s">
        <v>58</v>
      </c>
      <c r="N389" t="s">
        <v>335</v>
      </c>
      <c r="O389" t="s">
        <v>336</v>
      </c>
      <c r="P389" t="s">
        <v>337</v>
      </c>
      <c r="Q389">
        <v>34.94</v>
      </c>
      <c r="R389">
        <v>0.1</v>
      </c>
    </row>
    <row r="390" spans="1:18" ht="15" customHeight="1">
      <c r="A390" s="962" t="s">
        <v>323</v>
      </c>
      <c r="B390" t="s">
        <v>247</v>
      </c>
      <c r="C390" t="s">
        <v>13</v>
      </c>
      <c r="D390" t="s">
        <v>11</v>
      </c>
      <c r="E390" t="s">
        <v>511</v>
      </c>
      <c r="F390" t="s">
        <v>413</v>
      </c>
      <c r="Q390">
        <v>0</v>
      </c>
      <c r="R390">
        <v>0</v>
      </c>
    </row>
    <row r="391" spans="1:18" ht="15" customHeight="1">
      <c r="A391" s="962" t="s">
        <v>323</v>
      </c>
      <c r="B391" t="s">
        <v>254</v>
      </c>
      <c r="C391" t="s">
        <v>13</v>
      </c>
      <c r="D391" t="s">
        <v>11</v>
      </c>
      <c r="E391" t="s">
        <v>511</v>
      </c>
      <c r="F391" t="s">
        <v>413</v>
      </c>
      <c r="Q391">
        <v>0</v>
      </c>
      <c r="R391">
        <v>0</v>
      </c>
    </row>
    <row r="392" spans="1:18" ht="15" customHeight="1">
      <c r="A392" s="962" t="s">
        <v>244</v>
      </c>
      <c r="B392" t="s">
        <v>279</v>
      </c>
      <c r="C392" t="s">
        <v>13</v>
      </c>
      <c r="D392" t="s">
        <v>11</v>
      </c>
      <c r="E392" t="s">
        <v>511</v>
      </c>
      <c r="F392" t="s">
        <v>433</v>
      </c>
      <c r="G392" t="s">
        <v>570</v>
      </c>
      <c r="I392" t="s">
        <v>332</v>
      </c>
      <c r="K392" t="s">
        <v>333</v>
      </c>
      <c r="L392" t="s">
        <v>334</v>
      </c>
      <c r="M392" t="s">
        <v>53</v>
      </c>
      <c r="N392" t="s">
        <v>335</v>
      </c>
      <c r="O392" t="s">
        <v>336</v>
      </c>
      <c r="P392" t="s">
        <v>337</v>
      </c>
      <c r="Q392">
        <v>540.45000000000005</v>
      </c>
      <c r="R392">
        <v>0.1</v>
      </c>
    </row>
    <row r="393" spans="1:18" ht="15" customHeight="1">
      <c r="A393" s="962" t="s">
        <v>247</v>
      </c>
      <c r="B393" t="s">
        <v>290</v>
      </c>
      <c r="C393" t="s">
        <v>13</v>
      </c>
      <c r="D393" t="s">
        <v>11</v>
      </c>
      <c r="E393" t="s">
        <v>511</v>
      </c>
      <c r="F393" t="s">
        <v>433</v>
      </c>
      <c r="J393" t="s">
        <v>338</v>
      </c>
      <c r="L393" t="s">
        <v>339</v>
      </c>
      <c r="Q393">
        <v>0</v>
      </c>
      <c r="R393">
        <v>0</v>
      </c>
    </row>
    <row r="394" spans="1:18" ht="15" customHeight="1">
      <c r="A394" s="962" t="s">
        <v>247</v>
      </c>
      <c r="B394" t="s">
        <v>324</v>
      </c>
      <c r="C394" t="s">
        <v>13</v>
      </c>
      <c r="D394" t="s">
        <v>11</v>
      </c>
      <c r="E394" t="s">
        <v>511</v>
      </c>
      <c r="F394" t="s">
        <v>433</v>
      </c>
      <c r="Q394">
        <v>0</v>
      </c>
      <c r="R394">
        <v>0</v>
      </c>
    </row>
    <row r="395" spans="1:18" ht="15" customHeight="1">
      <c r="A395" s="962" t="s">
        <v>249</v>
      </c>
      <c r="B395" t="s">
        <v>278</v>
      </c>
      <c r="C395" t="s">
        <v>13</v>
      </c>
      <c r="D395" t="s">
        <v>11</v>
      </c>
      <c r="E395" t="s">
        <v>511</v>
      </c>
      <c r="F395" t="s">
        <v>433</v>
      </c>
      <c r="J395" t="s">
        <v>340</v>
      </c>
      <c r="L395" t="s">
        <v>249</v>
      </c>
      <c r="Q395">
        <v>0</v>
      </c>
      <c r="R395">
        <v>0</v>
      </c>
    </row>
    <row r="396" spans="1:18" ht="15" customHeight="1">
      <c r="A396" s="962" t="s">
        <v>250</v>
      </c>
      <c r="B396" t="s">
        <v>279</v>
      </c>
      <c r="C396" t="s">
        <v>13</v>
      </c>
      <c r="D396" t="s">
        <v>11</v>
      </c>
      <c r="E396" t="s">
        <v>511</v>
      </c>
      <c r="F396" t="s">
        <v>433</v>
      </c>
      <c r="G396" t="s">
        <v>571</v>
      </c>
      <c r="I396" t="s">
        <v>332</v>
      </c>
      <c r="K396" t="s">
        <v>333</v>
      </c>
      <c r="L396" t="s">
        <v>250</v>
      </c>
      <c r="M396" t="s">
        <v>53</v>
      </c>
      <c r="N396" t="s">
        <v>335</v>
      </c>
      <c r="O396" t="s">
        <v>336</v>
      </c>
      <c r="P396" t="s">
        <v>337</v>
      </c>
      <c r="Q396">
        <v>82</v>
      </c>
      <c r="R396">
        <v>0.1</v>
      </c>
    </row>
    <row r="397" spans="1:18" ht="15" customHeight="1">
      <c r="A397" s="962" t="s">
        <v>254</v>
      </c>
      <c r="B397" t="s">
        <v>289</v>
      </c>
      <c r="C397" t="s">
        <v>13</v>
      </c>
      <c r="D397" t="s">
        <v>11</v>
      </c>
      <c r="E397" t="s">
        <v>511</v>
      </c>
      <c r="F397" t="s">
        <v>433</v>
      </c>
      <c r="J397" t="s">
        <v>338</v>
      </c>
      <c r="L397" t="s">
        <v>344</v>
      </c>
      <c r="Q397">
        <v>0</v>
      </c>
      <c r="R397">
        <v>0</v>
      </c>
    </row>
    <row r="398" spans="1:18" ht="15" customHeight="1">
      <c r="A398" s="962" t="s">
        <v>254</v>
      </c>
      <c r="B398" t="s">
        <v>280</v>
      </c>
      <c r="C398" t="s">
        <v>13</v>
      </c>
      <c r="D398" t="s">
        <v>11</v>
      </c>
      <c r="E398" t="s">
        <v>511</v>
      </c>
      <c r="F398" t="s">
        <v>433</v>
      </c>
      <c r="J398" t="s">
        <v>436</v>
      </c>
      <c r="L398" t="s">
        <v>346</v>
      </c>
      <c r="Q398">
        <v>0</v>
      </c>
      <c r="R398">
        <v>0</v>
      </c>
    </row>
    <row r="399" spans="1:18" ht="15" customHeight="1">
      <c r="A399" s="962" t="s">
        <v>254</v>
      </c>
      <c r="B399" t="s">
        <v>299</v>
      </c>
      <c r="C399" t="s">
        <v>13</v>
      </c>
      <c r="D399" t="s">
        <v>11</v>
      </c>
      <c r="E399" t="s">
        <v>511</v>
      </c>
      <c r="F399" t="s">
        <v>433</v>
      </c>
      <c r="G399" t="s">
        <v>572</v>
      </c>
      <c r="I399" t="s">
        <v>332</v>
      </c>
      <c r="K399" t="s">
        <v>333</v>
      </c>
      <c r="L399" t="s">
        <v>348</v>
      </c>
      <c r="M399" t="s">
        <v>53</v>
      </c>
      <c r="N399" t="s">
        <v>349</v>
      </c>
      <c r="O399" t="s">
        <v>336</v>
      </c>
      <c r="P399" t="s">
        <v>337</v>
      </c>
      <c r="Q399">
        <v>100.43</v>
      </c>
      <c r="R399">
        <v>0.1</v>
      </c>
    </row>
    <row r="400" spans="1:18" ht="15" customHeight="1">
      <c r="A400" s="962" t="s">
        <v>254</v>
      </c>
      <c r="B400" t="s">
        <v>284</v>
      </c>
      <c r="C400" t="s">
        <v>13</v>
      </c>
      <c r="D400" t="s">
        <v>11</v>
      </c>
      <c r="E400" t="s">
        <v>511</v>
      </c>
      <c r="F400" t="s">
        <v>433</v>
      </c>
      <c r="G400" t="s">
        <v>573</v>
      </c>
      <c r="I400" t="s">
        <v>332</v>
      </c>
      <c r="K400" t="s">
        <v>333</v>
      </c>
      <c r="L400" t="s">
        <v>344</v>
      </c>
      <c r="M400" t="s">
        <v>53</v>
      </c>
      <c r="N400" t="s">
        <v>349</v>
      </c>
      <c r="O400" t="s">
        <v>336</v>
      </c>
      <c r="P400" t="s">
        <v>337</v>
      </c>
      <c r="Q400">
        <v>140</v>
      </c>
      <c r="R400">
        <v>0.1</v>
      </c>
    </row>
    <row r="401" spans="1:18" ht="15" customHeight="1">
      <c r="A401" s="962" t="s">
        <v>254</v>
      </c>
      <c r="B401" t="s">
        <v>285</v>
      </c>
      <c r="C401" t="s">
        <v>13</v>
      </c>
      <c r="D401" t="s">
        <v>11</v>
      </c>
      <c r="E401" t="s">
        <v>511</v>
      </c>
      <c r="F401" t="s">
        <v>433</v>
      </c>
      <c r="Q401">
        <v>0</v>
      </c>
      <c r="R401">
        <v>0</v>
      </c>
    </row>
    <row r="402" spans="1:18" ht="15" customHeight="1">
      <c r="A402" s="962" t="s">
        <v>254</v>
      </c>
      <c r="B402" t="s">
        <v>286</v>
      </c>
      <c r="C402" t="s">
        <v>13</v>
      </c>
      <c r="D402" t="s">
        <v>11</v>
      </c>
      <c r="E402" t="s">
        <v>511</v>
      </c>
      <c r="F402" t="s">
        <v>433</v>
      </c>
      <c r="Q402">
        <v>0</v>
      </c>
      <c r="R402">
        <v>0</v>
      </c>
    </row>
    <row r="403" spans="1:18" ht="15" customHeight="1">
      <c r="A403" s="962" t="s">
        <v>254</v>
      </c>
      <c r="B403" t="s">
        <v>303</v>
      </c>
      <c r="C403" t="s">
        <v>13</v>
      </c>
      <c r="D403" t="s">
        <v>11</v>
      </c>
      <c r="E403" t="s">
        <v>511</v>
      </c>
      <c r="F403" t="s">
        <v>433</v>
      </c>
      <c r="Q403">
        <v>0</v>
      </c>
      <c r="R403">
        <v>0</v>
      </c>
    </row>
    <row r="404" spans="1:18" ht="15" customHeight="1">
      <c r="A404" s="962" t="s">
        <v>254</v>
      </c>
      <c r="B404" t="s">
        <v>319</v>
      </c>
      <c r="C404" t="s">
        <v>13</v>
      </c>
      <c r="D404" t="s">
        <v>11</v>
      </c>
      <c r="E404" t="s">
        <v>511</v>
      </c>
      <c r="F404" t="s">
        <v>433</v>
      </c>
      <c r="G404" t="s">
        <v>574</v>
      </c>
      <c r="I404" t="s">
        <v>332</v>
      </c>
      <c r="K404" t="s">
        <v>333</v>
      </c>
      <c r="L404" t="s">
        <v>351</v>
      </c>
      <c r="M404" t="s">
        <v>53</v>
      </c>
      <c r="N404" t="s">
        <v>349</v>
      </c>
      <c r="O404" t="s">
        <v>336</v>
      </c>
      <c r="P404" t="s">
        <v>337</v>
      </c>
      <c r="Q404">
        <v>21.34</v>
      </c>
      <c r="R404">
        <v>0.1</v>
      </c>
    </row>
    <row r="405" spans="1:18" ht="15" customHeight="1">
      <c r="A405" s="962" t="s">
        <v>254</v>
      </c>
      <c r="B405" t="s">
        <v>321</v>
      </c>
      <c r="C405" t="s">
        <v>13</v>
      </c>
      <c r="D405" t="s">
        <v>11</v>
      </c>
      <c r="E405" t="s">
        <v>511</v>
      </c>
      <c r="F405" t="s">
        <v>433</v>
      </c>
      <c r="H405" t="s">
        <v>575</v>
      </c>
      <c r="I405" t="s">
        <v>353</v>
      </c>
      <c r="K405" t="s">
        <v>333</v>
      </c>
      <c r="L405" t="s">
        <v>354</v>
      </c>
      <c r="M405" t="s">
        <v>58</v>
      </c>
      <c r="N405" t="s">
        <v>335</v>
      </c>
      <c r="O405" t="s">
        <v>336</v>
      </c>
      <c r="P405" t="s">
        <v>337</v>
      </c>
      <c r="Q405">
        <v>274.58</v>
      </c>
      <c r="R405">
        <v>0.1</v>
      </c>
    </row>
    <row r="406" spans="1:18" ht="15" customHeight="1">
      <c r="A406" s="962" t="s">
        <v>274</v>
      </c>
      <c r="B406" t="s">
        <v>283</v>
      </c>
      <c r="C406" t="s">
        <v>13</v>
      </c>
      <c r="D406" t="s">
        <v>11</v>
      </c>
      <c r="E406" t="s">
        <v>511</v>
      </c>
      <c r="F406" t="s">
        <v>433</v>
      </c>
      <c r="Q406">
        <v>0</v>
      </c>
      <c r="R406">
        <v>0</v>
      </c>
    </row>
    <row r="407" spans="1:18" ht="15" customHeight="1">
      <c r="A407" s="962" t="s">
        <v>277</v>
      </c>
      <c r="B407" t="s">
        <v>244</v>
      </c>
      <c r="C407" t="s">
        <v>13</v>
      </c>
      <c r="D407" t="s">
        <v>11</v>
      </c>
      <c r="E407" t="s">
        <v>511</v>
      </c>
      <c r="F407" t="s">
        <v>433</v>
      </c>
      <c r="G407" t="s">
        <v>576</v>
      </c>
      <c r="I407" t="s">
        <v>428</v>
      </c>
      <c r="K407" t="s">
        <v>333</v>
      </c>
      <c r="L407" t="s">
        <v>442</v>
      </c>
      <c r="M407" t="s">
        <v>66</v>
      </c>
      <c r="N407" t="s">
        <v>365</v>
      </c>
      <c r="O407" t="s">
        <v>336</v>
      </c>
      <c r="P407" t="s">
        <v>337</v>
      </c>
      <c r="Q407">
        <v>594.91</v>
      </c>
      <c r="R407">
        <v>0.1</v>
      </c>
    </row>
    <row r="408" spans="1:18" ht="15" customHeight="1">
      <c r="A408" s="962" t="s">
        <v>278</v>
      </c>
      <c r="B408" t="s">
        <v>252</v>
      </c>
      <c r="C408" t="s">
        <v>13</v>
      </c>
      <c r="D408" t="s">
        <v>11</v>
      </c>
      <c r="E408" t="s">
        <v>511</v>
      </c>
      <c r="F408" t="s">
        <v>433</v>
      </c>
      <c r="J408" t="s">
        <v>340</v>
      </c>
      <c r="L408" t="s">
        <v>252</v>
      </c>
      <c r="Q408">
        <v>0</v>
      </c>
      <c r="R408">
        <v>0</v>
      </c>
    </row>
    <row r="409" spans="1:18" ht="15" customHeight="1">
      <c r="A409" s="962" t="s">
        <v>279</v>
      </c>
      <c r="B409" t="s">
        <v>253</v>
      </c>
      <c r="C409" t="s">
        <v>13</v>
      </c>
      <c r="D409" t="s">
        <v>11</v>
      </c>
      <c r="E409" t="s">
        <v>511</v>
      </c>
      <c r="F409" t="s">
        <v>433</v>
      </c>
      <c r="G409" t="s">
        <v>577</v>
      </c>
      <c r="I409" t="s">
        <v>332</v>
      </c>
      <c r="K409" t="s">
        <v>333</v>
      </c>
      <c r="L409" t="s">
        <v>253</v>
      </c>
      <c r="M409" t="s">
        <v>53</v>
      </c>
      <c r="N409" t="s">
        <v>335</v>
      </c>
      <c r="O409" t="s">
        <v>336</v>
      </c>
      <c r="P409" t="s">
        <v>337</v>
      </c>
      <c r="Q409">
        <v>53.1</v>
      </c>
      <c r="R409">
        <v>0.1</v>
      </c>
    </row>
    <row r="410" spans="1:18" ht="15" customHeight="1">
      <c r="A410" s="962" t="s">
        <v>280</v>
      </c>
      <c r="B410" t="s">
        <v>257</v>
      </c>
      <c r="C410" t="s">
        <v>13</v>
      </c>
      <c r="D410" t="s">
        <v>11</v>
      </c>
      <c r="E410" t="s">
        <v>511</v>
      </c>
      <c r="F410" t="s">
        <v>433</v>
      </c>
      <c r="J410" t="s">
        <v>436</v>
      </c>
      <c r="Q410">
        <v>0</v>
      </c>
      <c r="R410">
        <v>0</v>
      </c>
    </row>
    <row r="411" spans="1:18" ht="15" customHeight="1">
      <c r="A411" s="962" t="s">
        <v>280</v>
      </c>
      <c r="B411" t="s">
        <v>259</v>
      </c>
      <c r="C411" t="s">
        <v>13</v>
      </c>
      <c r="D411" t="s">
        <v>11</v>
      </c>
      <c r="E411" t="s">
        <v>511</v>
      </c>
      <c r="F411" t="s">
        <v>433</v>
      </c>
      <c r="Q411">
        <v>0</v>
      </c>
      <c r="R411">
        <v>0</v>
      </c>
    </row>
    <row r="412" spans="1:18" ht="15" customHeight="1">
      <c r="A412" s="962" t="s">
        <v>320</v>
      </c>
      <c r="B412" t="s">
        <v>254</v>
      </c>
      <c r="C412" t="s">
        <v>13</v>
      </c>
      <c r="D412" t="s">
        <v>11</v>
      </c>
      <c r="E412" t="s">
        <v>511</v>
      </c>
      <c r="F412" t="s">
        <v>433</v>
      </c>
      <c r="H412" t="s">
        <v>578</v>
      </c>
      <c r="I412" t="s">
        <v>353</v>
      </c>
      <c r="K412" t="s">
        <v>333</v>
      </c>
      <c r="L412" t="s">
        <v>374</v>
      </c>
      <c r="M412" t="s">
        <v>58</v>
      </c>
      <c r="N412" t="s">
        <v>335</v>
      </c>
      <c r="O412" t="s">
        <v>336</v>
      </c>
      <c r="P412" t="s">
        <v>337</v>
      </c>
      <c r="Q412">
        <v>18.829999999999998</v>
      </c>
      <c r="R412">
        <v>0.1</v>
      </c>
    </row>
    <row r="413" spans="1:18" ht="15" customHeight="1">
      <c r="A413" s="962" t="s">
        <v>323</v>
      </c>
      <c r="B413" t="s">
        <v>254</v>
      </c>
      <c r="C413" t="s">
        <v>13</v>
      </c>
      <c r="D413" t="s">
        <v>11</v>
      </c>
      <c r="E413" t="s">
        <v>511</v>
      </c>
      <c r="F413" t="s">
        <v>433</v>
      </c>
      <c r="Q413">
        <v>0</v>
      </c>
      <c r="R413">
        <v>0</v>
      </c>
    </row>
    <row r="414" spans="1:18" ht="15" customHeight="1">
      <c r="A414" s="962" t="s">
        <v>244</v>
      </c>
      <c r="B414" t="s">
        <v>279</v>
      </c>
      <c r="C414" t="s">
        <v>13</v>
      </c>
      <c r="D414" t="s">
        <v>11</v>
      </c>
      <c r="E414" t="s">
        <v>511</v>
      </c>
      <c r="F414" t="s">
        <v>445</v>
      </c>
      <c r="G414" t="s">
        <v>579</v>
      </c>
      <c r="I414" t="s">
        <v>332</v>
      </c>
      <c r="K414" t="s">
        <v>333</v>
      </c>
      <c r="L414" t="s">
        <v>334</v>
      </c>
      <c r="M414" t="s">
        <v>54</v>
      </c>
      <c r="N414" t="s">
        <v>335</v>
      </c>
      <c r="O414" t="s">
        <v>336</v>
      </c>
      <c r="P414" t="s">
        <v>337</v>
      </c>
      <c r="Q414">
        <v>96.17</v>
      </c>
      <c r="R414">
        <v>0.1</v>
      </c>
    </row>
    <row r="415" spans="1:18" ht="15" customHeight="1">
      <c r="A415" s="962" t="s">
        <v>247</v>
      </c>
      <c r="B415" t="s">
        <v>290</v>
      </c>
      <c r="C415" t="s">
        <v>13</v>
      </c>
      <c r="D415" t="s">
        <v>11</v>
      </c>
      <c r="E415" t="s">
        <v>511</v>
      </c>
      <c r="F415" t="s">
        <v>445</v>
      </c>
      <c r="J415" t="s">
        <v>338</v>
      </c>
      <c r="L415" t="s">
        <v>339</v>
      </c>
      <c r="Q415">
        <v>0</v>
      </c>
      <c r="R415">
        <v>0</v>
      </c>
    </row>
    <row r="416" spans="1:18" ht="15" customHeight="1">
      <c r="A416" s="962" t="s">
        <v>249</v>
      </c>
      <c r="B416" t="s">
        <v>278</v>
      </c>
      <c r="C416" t="s">
        <v>13</v>
      </c>
      <c r="D416" t="s">
        <v>11</v>
      </c>
      <c r="E416" t="s">
        <v>511</v>
      </c>
      <c r="F416" t="s">
        <v>445</v>
      </c>
      <c r="J416" t="s">
        <v>340</v>
      </c>
      <c r="L416" t="s">
        <v>249</v>
      </c>
      <c r="Q416">
        <v>0</v>
      </c>
      <c r="R416">
        <v>0</v>
      </c>
    </row>
    <row r="417" spans="1:18" ht="15" customHeight="1">
      <c r="A417" s="962" t="s">
        <v>250</v>
      </c>
      <c r="B417" t="s">
        <v>279</v>
      </c>
      <c r="C417" t="s">
        <v>13</v>
      </c>
      <c r="D417" t="s">
        <v>11</v>
      </c>
      <c r="E417" t="s">
        <v>511</v>
      </c>
      <c r="F417" t="s">
        <v>445</v>
      </c>
      <c r="G417" t="s">
        <v>580</v>
      </c>
      <c r="I417" t="s">
        <v>332</v>
      </c>
      <c r="K417" t="s">
        <v>333</v>
      </c>
      <c r="L417" t="s">
        <v>250</v>
      </c>
      <c r="M417" t="s">
        <v>54</v>
      </c>
      <c r="N417" t="s">
        <v>335</v>
      </c>
      <c r="O417" t="s">
        <v>336</v>
      </c>
      <c r="P417" t="s">
        <v>337</v>
      </c>
      <c r="Q417">
        <v>13</v>
      </c>
      <c r="R417">
        <v>0.1</v>
      </c>
    </row>
    <row r="418" spans="1:18" ht="15" customHeight="1">
      <c r="A418" s="962" t="s">
        <v>254</v>
      </c>
      <c r="B418" t="s">
        <v>283</v>
      </c>
      <c r="C418" t="s">
        <v>13</v>
      </c>
      <c r="D418" t="s">
        <v>11</v>
      </c>
      <c r="E418" t="s">
        <v>511</v>
      </c>
      <c r="F418" t="s">
        <v>445</v>
      </c>
      <c r="J418" t="s">
        <v>342</v>
      </c>
      <c r="L418" t="s">
        <v>343</v>
      </c>
      <c r="Q418">
        <v>0</v>
      </c>
      <c r="R418">
        <v>0</v>
      </c>
    </row>
    <row r="419" spans="1:18" ht="15" customHeight="1">
      <c r="A419" s="962" t="s">
        <v>254</v>
      </c>
      <c r="B419" t="s">
        <v>289</v>
      </c>
      <c r="C419" t="s">
        <v>13</v>
      </c>
      <c r="D419" t="s">
        <v>11</v>
      </c>
      <c r="E419" t="s">
        <v>511</v>
      </c>
      <c r="F419" t="s">
        <v>445</v>
      </c>
      <c r="J419" t="s">
        <v>338</v>
      </c>
      <c r="L419" t="s">
        <v>344</v>
      </c>
      <c r="Q419">
        <v>0</v>
      </c>
      <c r="R419">
        <v>0</v>
      </c>
    </row>
    <row r="420" spans="1:18" ht="15" customHeight="1">
      <c r="A420" s="962" t="s">
        <v>254</v>
      </c>
      <c r="B420" t="s">
        <v>280</v>
      </c>
      <c r="C420" t="s">
        <v>13</v>
      </c>
      <c r="D420" t="s">
        <v>11</v>
      </c>
      <c r="E420" t="s">
        <v>511</v>
      </c>
      <c r="F420" t="s">
        <v>445</v>
      </c>
      <c r="J420" t="s">
        <v>436</v>
      </c>
      <c r="L420" t="s">
        <v>346</v>
      </c>
      <c r="Q420">
        <v>0</v>
      </c>
      <c r="R420">
        <v>0</v>
      </c>
    </row>
    <row r="421" spans="1:18" ht="15" customHeight="1">
      <c r="A421" s="962" t="s">
        <v>254</v>
      </c>
      <c r="B421" t="s">
        <v>299</v>
      </c>
      <c r="C421" t="s">
        <v>13</v>
      </c>
      <c r="D421" t="s">
        <v>11</v>
      </c>
      <c r="E421" t="s">
        <v>511</v>
      </c>
      <c r="F421" t="s">
        <v>445</v>
      </c>
      <c r="G421" t="s">
        <v>581</v>
      </c>
      <c r="I421" t="s">
        <v>332</v>
      </c>
      <c r="K421" t="s">
        <v>333</v>
      </c>
      <c r="L421" t="s">
        <v>348</v>
      </c>
      <c r="M421" t="s">
        <v>54</v>
      </c>
      <c r="N421" t="s">
        <v>349</v>
      </c>
      <c r="O421" t="s">
        <v>336</v>
      </c>
      <c r="P421" t="s">
        <v>337</v>
      </c>
      <c r="Q421">
        <v>22.28</v>
      </c>
      <c r="R421">
        <v>0.1</v>
      </c>
    </row>
    <row r="422" spans="1:18" ht="15" customHeight="1">
      <c r="A422" s="962" t="s">
        <v>254</v>
      </c>
      <c r="B422" t="s">
        <v>284</v>
      </c>
      <c r="C422" t="s">
        <v>13</v>
      </c>
      <c r="D422" t="s">
        <v>11</v>
      </c>
      <c r="E422" t="s">
        <v>511</v>
      </c>
      <c r="F422" t="s">
        <v>445</v>
      </c>
      <c r="Q422">
        <v>0</v>
      </c>
      <c r="R422">
        <v>0</v>
      </c>
    </row>
    <row r="423" spans="1:18" ht="15" customHeight="1">
      <c r="A423" s="962" t="s">
        <v>254</v>
      </c>
      <c r="B423" t="s">
        <v>285</v>
      </c>
      <c r="C423" t="s">
        <v>13</v>
      </c>
      <c r="D423" t="s">
        <v>11</v>
      </c>
      <c r="E423" t="s">
        <v>511</v>
      </c>
      <c r="F423" t="s">
        <v>445</v>
      </c>
      <c r="G423" t="s">
        <v>582</v>
      </c>
      <c r="I423" t="s">
        <v>332</v>
      </c>
      <c r="K423" t="s">
        <v>333</v>
      </c>
      <c r="L423" t="s">
        <v>344</v>
      </c>
      <c r="M423" t="s">
        <v>54</v>
      </c>
      <c r="N423" t="s">
        <v>349</v>
      </c>
      <c r="O423" t="s">
        <v>336</v>
      </c>
      <c r="P423" t="s">
        <v>337</v>
      </c>
      <c r="Q423">
        <v>12</v>
      </c>
      <c r="R423">
        <v>0.1</v>
      </c>
    </row>
    <row r="424" spans="1:18" ht="15" customHeight="1">
      <c r="A424" s="962" t="s">
        <v>254</v>
      </c>
      <c r="B424" t="s">
        <v>286</v>
      </c>
      <c r="C424" t="s">
        <v>13</v>
      </c>
      <c r="D424" t="s">
        <v>11</v>
      </c>
      <c r="E424" t="s">
        <v>511</v>
      </c>
      <c r="F424" t="s">
        <v>445</v>
      </c>
      <c r="Q424">
        <v>0</v>
      </c>
      <c r="R424">
        <v>0</v>
      </c>
    </row>
    <row r="425" spans="1:18" ht="15" customHeight="1">
      <c r="A425" s="962" t="s">
        <v>254</v>
      </c>
      <c r="B425" t="s">
        <v>303</v>
      </c>
      <c r="C425" t="s">
        <v>13</v>
      </c>
      <c r="D425" t="s">
        <v>11</v>
      </c>
      <c r="E425" t="s">
        <v>511</v>
      </c>
      <c r="F425" t="s">
        <v>445</v>
      </c>
      <c r="G425" t="s">
        <v>449</v>
      </c>
      <c r="I425" t="s">
        <v>450</v>
      </c>
      <c r="J425" t="s">
        <v>451</v>
      </c>
      <c r="K425" t="s">
        <v>333</v>
      </c>
      <c r="L425" t="s">
        <v>452</v>
      </c>
      <c r="N425" t="s">
        <v>361</v>
      </c>
      <c r="O425" t="s">
        <v>336</v>
      </c>
      <c r="P425" t="s">
        <v>337</v>
      </c>
      <c r="Q425">
        <v>20</v>
      </c>
      <c r="R425">
        <v>0.1</v>
      </c>
    </row>
    <row r="426" spans="1:18" ht="15" customHeight="1">
      <c r="A426" s="962" t="s">
        <v>254</v>
      </c>
      <c r="B426" t="s">
        <v>319</v>
      </c>
      <c r="C426" t="s">
        <v>13</v>
      </c>
      <c r="D426" t="s">
        <v>11</v>
      </c>
      <c r="E426" t="s">
        <v>511</v>
      </c>
      <c r="F426" t="s">
        <v>445</v>
      </c>
      <c r="G426" t="s">
        <v>531</v>
      </c>
      <c r="I426" t="s">
        <v>332</v>
      </c>
      <c r="K426" t="s">
        <v>333</v>
      </c>
      <c r="L426" t="s">
        <v>351</v>
      </c>
      <c r="M426" t="s">
        <v>54</v>
      </c>
      <c r="N426" t="s">
        <v>349</v>
      </c>
      <c r="O426" t="s">
        <v>336</v>
      </c>
      <c r="P426" t="s">
        <v>337</v>
      </c>
      <c r="Q426">
        <v>6.34</v>
      </c>
      <c r="R426">
        <v>0.1</v>
      </c>
    </row>
    <row r="427" spans="1:18" ht="15" customHeight="1">
      <c r="A427" s="962" t="s">
        <v>254</v>
      </c>
      <c r="B427" t="s">
        <v>321</v>
      </c>
      <c r="C427" t="s">
        <v>13</v>
      </c>
      <c r="D427" t="s">
        <v>11</v>
      </c>
      <c r="E427" t="s">
        <v>511</v>
      </c>
      <c r="F427" t="s">
        <v>445</v>
      </c>
      <c r="H427" t="s">
        <v>583</v>
      </c>
      <c r="I427" t="s">
        <v>353</v>
      </c>
      <c r="K427" t="s">
        <v>333</v>
      </c>
      <c r="L427" t="s">
        <v>354</v>
      </c>
      <c r="M427" t="s">
        <v>58</v>
      </c>
      <c r="N427" t="s">
        <v>335</v>
      </c>
      <c r="O427" t="s">
        <v>336</v>
      </c>
      <c r="P427" t="s">
        <v>337</v>
      </c>
      <c r="Q427">
        <v>46.01</v>
      </c>
      <c r="R427">
        <v>0.1</v>
      </c>
    </row>
    <row r="428" spans="1:18" ht="15" customHeight="1">
      <c r="A428" s="962" t="s">
        <v>274</v>
      </c>
      <c r="B428" t="s">
        <v>283</v>
      </c>
      <c r="C428" t="s">
        <v>13</v>
      </c>
      <c r="D428" t="s">
        <v>11</v>
      </c>
      <c r="E428" t="s">
        <v>511</v>
      </c>
      <c r="F428" t="s">
        <v>445</v>
      </c>
      <c r="Q428">
        <v>0</v>
      </c>
      <c r="R428">
        <v>0</v>
      </c>
    </row>
    <row r="429" spans="1:18" ht="15" customHeight="1">
      <c r="A429" s="962" t="s">
        <v>277</v>
      </c>
      <c r="B429" t="s">
        <v>244</v>
      </c>
      <c r="C429" t="s">
        <v>13</v>
      </c>
      <c r="D429" t="s">
        <v>11</v>
      </c>
      <c r="E429" t="s">
        <v>511</v>
      </c>
      <c r="F429" t="s">
        <v>445</v>
      </c>
      <c r="G429" t="s">
        <v>584</v>
      </c>
      <c r="I429" t="s">
        <v>332</v>
      </c>
      <c r="K429" t="s">
        <v>333</v>
      </c>
      <c r="L429" t="s">
        <v>277</v>
      </c>
      <c r="M429" t="s">
        <v>54</v>
      </c>
      <c r="N429" t="s">
        <v>365</v>
      </c>
      <c r="O429" t="s">
        <v>336</v>
      </c>
      <c r="P429" t="s">
        <v>337</v>
      </c>
      <c r="Q429">
        <v>177.38</v>
      </c>
      <c r="R429">
        <v>0.1</v>
      </c>
    </row>
    <row r="430" spans="1:18" ht="15" customHeight="1">
      <c r="A430" s="962" t="s">
        <v>278</v>
      </c>
      <c r="B430" t="s">
        <v>252</v>
      </c>
      <c r="C430" t="s">
        <v>13</v>
      </c>
      <c r="D430" t="s">
        <v>11</v>
      </c>
      <c r="E430" t="s">
        <v>511</v>
      </c>
      <c r="F430" t="s">
        <v>445</v>
      </c>
      <c r="J430" t="s">
        <v>340</v>
      </c>
      <c r="L430" t="s">
        <v>252</v>
      </c>
      <c r="Q430">
        <v>0</v>
      </c>
      <c r="R430">
        <v>0</v>
      </c>
    </row>
    <row r="431" spans="1:18" ht="15" customHeight="1">
      <c r="A431" s="962" t="s">
        <v>278</v>
      </c>
      <c r="B431" t="s">
        <v>247</v>
      </c>
      <c r="C431" t="s">
        <v>13</v>
      </c>
      <c r="D431" t="s">
        <v>11</v>
      </c>
      <c r="E431" t="s">
        <v>511</v>
      </c>
      <c r="F431" t="s">
        <v>445</v>
      </c>
      <c r="G431" t="s">
        <v>585</v>
      </c>
      <c r="I431" t="s">
        <v>332</v>
      </c>
      <c r="K431" t="s">
        <v>333</v>
      </c>
      <c r="L431" t="s">
        <v>367</v>
      </c>
      <c r="M431" t="s">
        <v>54</v>
      </c>
      <c r="N431" t="s">
        <v>361</v>
      </c>
      <c r="O431" t="s">
        <v>336</v>
      </c>
      <c r="P431" t="s">
        <v>337</v>
      </c>
      <c r="Q431">
        <v>81.209999999999994</v>
      </c>
      <c r="R431">
        <v>0.1</v>
      </c>
    </row>
    <row r="432" spans="1:18" ht="15" customHeight="1">
      <c r="A432" s="962" t="s">
        <v>279</v>
      </c>
      <c r="B432" t="s">
        <v>253</v>
      </c>
      <c r="C432" t="s">
        <v>13</v>
      </c>
      <c r="D432" t="s">
        <v>11</v>
      </c>
      <c r="E432" t="s">
        <v>511</v>
      </c>
      <c r="F432" t="s">
        <v>445</v>
      </c>
      <c r="G432" t="s">
        <v>586</v>
      </c>
      <c r="I432" t="s">
        <v>332</v>
      </c>
      <c r="K432" t="s">
        <v>333</v>
      </c>
      <c r="L432" t="s">
        <v>253</v>
      </c>
      <c r="M432" t="s">
        <v>54</v>
      </c>
      <c r="N432" t="s">
        <v>335</v>
      </c>
      <c r="O432" t="s">
        <v>336</v>
      </c>
      <c r="P432" t="s">
        <v>337</v>
      </c>
      <c r="Q432">
        <v>13.88</v>
      </c>
      <c r="R432">
        <v>0.1</v>
      </c>
    </row>
    <row r="433" spans="1:18" ht="15" customHeight="1">
      <c r="A433" s="962" t="s">
        <v>280</v>
      </c>
      <c r="B433" t="s">
        <v>257</v>
      </c>
      <c r="C433" t="s">
        <v>13</v>
      </c>
      <c r="D433" t="s">
        <v>11</v>
      </c>
      <c r="E433" t="s">
        <v>511</v>
      </c>
      <c r="F433" t="s">
        <v>445</v>
      </c>
      <c r="J433" t="s">
        <v>436</v>
      </c>
      <c r="Q433">
        <v>0</v>
      </c>
      <c r="R433">
        <v>0</v>
      </c>
    </row>
    <row r="434" spans="1:18" ht="15" customHeight="1">
      <c r="A434" s="962" t="s">
        <v>280</v>
      </c>
      <c r="B434" t="s">
        <v>259</v>
      </c>
      <c r="C434" t="s">
        <v>13</v>
      </c>
      <c r="D434" t="s">
        <v>11</v>
      </c>
      <c r="E434" t="s">
        <v>511</v>
      </c>
      <c r="F434" t="s">
        <v>445</v>
      </c>
      <c r="Q434">
        <v>0</v>
      </c>
      <c r="R434">
        <v>0</v>
      </c>
    </row>
    <row r="435" spans="1:18" ht="15" customHeight="1">
      <c r="A435" s="962" t="s">
        <v>320</v>
      </c>
      <c r="B435" t="s">
        <v>254</v>
      </c>
      <c r="C435" t="s">
        <v>13</v>
      </c>
      <c r="D435" t="s">
        <v>11</v>
      </c>
      <c r="E435" t="s">
        <v>511</v>
      </c>
      <c r="F435" t="s">
        <v>445</v>
      </c>
      <c r="H435" t="s">
        <v>587</v>
      </c>
      <c r="I435" t="s">
        <v>353</v>
      </c>
      <c r="K435" t="s">
        <v>333</v>
      </c>
      <c r="L435" t="s">
        <v>374</v>
      </c>
      <c r="M435" t="s">
        <v>58</v>
      </c>
      <c r="N435" t="s">
        <v>335</v>
      </c>
      <c r="O435" t="s">
        <v>336</v>
      </c>
      <c r="P435" t="s">
        <v>337</v>
      </c>
      <c r="Q435">
        <v>30.36</v>
      </c>
      <c r="R435">
        <v>0.1</v>
      </c>
    </row>
    <row r="436" spans="1:18" ht="15" customHeight="1">
      <c r="A436" s="962" t="s">
        <v>323</v>
      </c>
      <c r="B436" t="s">
        <v>247</v>
      </c>
      <c r="C436" t="s">
        <v>13</v>
      </c>
      <c r="D436" t="s">
        <v>11</v>
      </c>
      <c r="E436" t="s">
        <v>511</v>
      </c>
      <c r="F436" t="s">
        <v>445</v>
      </c>
      <c r="Q436">
        <v>0</v>
      </c>
      <c r="R436">
        <v>0</v>
      </c>
    </row>
    <row r="437" spans="1:18" ht="15" customHeight="1">
      <c r="A437" s="962" t="s">
        <v>323</v>
      </c>
      <c r="B437" t="s">
        <v>254</v>
      </c>
      <c r="C437" t="s">
        <v>13</v>
      </c>
      <c r="D437" t="s">
        <v>11</v>
      </c>
      <c r="E437" t="s">
        <v>511</v>
      </c>
      <c r="F437" t="s">
        <v>445</v>
      </c>
      <c r="Q437">
        <v>0</v>
      </c>
      <c r="R437">
        <v>0</v>
      </c>
    </row>
    <row r="438" spans="1:18" ht="15" customHeight="1">
      <c r="A438" s="962" t="s">
        <v>244</v>
      </c>
      <c r="B438" t="s">
        <v>279</v>
      </c>
      <c r="C438" t="s">
        <v>13</v>
      </c>
      <c r="D438" t="s">
        <v>11</v>
      </c>
      <c r="E438" t="s">
        <v>511</v>
      </c>
      <c r="F438" t="s">
        <v>458</v>
      </c>
      <c r="G438" t="s">
        <v>588</v>
      </c>
      <c r="I438" t="s">
        <v>415</v>
      </c>
      <c r="K438" t="s">
        <v>333</v>
      </c>
      <c r="L438" t="s">
        <v>334</v>
      </c>
      <c r="M438" t="s">
        <v>68</v>
      </c>
      <c r="N438" t="s">
        <v>335</v>
      </c>
      <c r="O438" t="s">
        <v>336</v>
      </c>
      <c r="P438" t="s">
        <v>337</v>
      </c>
      <c r="Q438">
        <v>3.91</v>
      </c>
      <c r="R438">
        <v>0.1</v>
      </c>
    </row>
    <row r="439" spans="1:18" ht="15" customHeight="1">
      <c r="A439" s="962" t="s">
        <v>247</v>
      </c>
      <c r="B439" t="s">
        <v>290</v>
      </c>
      <c r="C439" t="s">
        <v>13</v>
      </c>
      <c r="D439" t="s">
        <v>11</v>
      </c>
      <c r="E439" t="s">
        <v>511</v>
      </c>
      <c r="F439" t="s">
        <v>458</v>
      </c>
      <c r="J439" t="s">
        <v>338</v>
      </c>
      <c r="L439" t="s">
        <v>339</v>
      </c>
      <c r="Q439">
        <v>0</v>
      </c>
      <c r="R439">
        <v>0</v>
      </c>
    </row>
    <row r="440" spans="1:18" ht="15" customHeight="1">
      <c r="A440" s="962" t="s">
        <v>247</v>
      </c>
      <c r="B440" t="s">
        <v>324</v>
      </c>
      <c r="C440" t="s">
        <v>13</v>
      </c>
      <c r="D440" t="s">
        <v>11</v>
      </c>
      <c r="E440" t="s">
        <v>511</v>
      </c>
      <c r="F440" t="s">
        <v>458</v>
      </c>
      <c r="Q440">
        <v>0</v>
      </c>
      <c r="R440">
        <v>0</v>
      </c>
    </row>
    <row r="441" spans="1:18" ht="15" customHeight="1">
      <c r="A441" s="962" t="s">
        <v>249</v>
      </c>
      <c r="B441" t="s">
        <v>278</v>
      </c>
      <c r="C441" t="s">
        <v>13</v>
      </c>
      <c r="D441" t="s">
        <v>11</v>
      </c>
      <c r="E441" t="s">
        <v>511</v>
      </c>
      <c r="F441" t="s">
        <v>458</v>
      </c>
      <c r="J441" t="s">
        <v>340</v>
      </c>
      <c r="L441" t="s">
        <v>249</v>
      </c>
      <c r="Q441">
        <v>0</v>
      </c>
      <c r="R441">
        <v>0</v>
      </c>
    </row>
    <row r="442" spans="1:18" ht="15" customHeight="1">
      <c r="A442" s="962" t="s">
        <v>250</v>
      </c>
      <c r="B442" t="s">
        <v>279</v>
      </c>
      <c r="C442" t="s">
        <v>13</v>
      </c>
      <c r="D442" t="s">
        <v>11</v>
      </c>
      <c r="E442" t="s">
        <v>511</v>
      </c>
      <c r="F442" t="s">
        <v>458</v>
      </c>
      <c r="G442" t="s">
        <v>589</v>
      </c>
      <c r="I442" t="s">
        <v>415</v>
      </c>
      <c r="K442" t="s">
        <v>333</v>
      </c>
      <c r="L442" t="s">
        <v>250</v>
      </c>
      <c r="M442" t="s">
        <v>68</v>
      </c>
      <c r="N442" t="s">
        <v>335</v>
      </c>
      <c r="O442" t="s">
        <v>336</v>
      </c>
      <c r="P442" t="s">
        <v>337</v>
      </c>
      <c r="Q442">
        <v>8.6300000000000008</v>
      </c>
      <c r="R442">
        <v>0.1</v>
      </c>
    </row>
    <row r="443" spans="1:18" ht="15" customHeight="1">
      <c r="A443" s="962" t="s">
        <v>254</v>
      </c>
      <c r="B443" t="s">
        <v>283</v>
      </c>
      <c r="C443" t="s">
        <v>13</v>
      </c>
      <c r="D443" t="s">
        <v>11</v>
      </c>
      <c r="E443" t="s">
        <v>511</v>
      </c>
      <c r="F443" t="s">
        <v>458</v>
      </c>
      <c r="J443" t="s">
        <v>342</v>
      </c>
      <c r="L443" t="s">
        <v>343</v>
      </c>
      <c r="Q443">
        <v>0</v>
      </c>
      <c r="R443">
        <v>0</v>
      </c>
    </row>
    <row r="444" spans="1:18" ht="15" customHeight="1">
      <c r="A444" s="962" t="s">
        <v>254</v>
      </c>
      <c r="B444" t="s">
        <v>289</v>
      </c>
      <c r="C444" t="s">
        <v>13</v>
      </c>
      <c r="D444" t="s">
        <v>11</v>
      </c>
      <c r="E444" t="s">
        <v>511</v>
      </c>
      <c r="F444" t="s">
        <v>458</v>
      </c>
      <c r="J444" t="s">
        <v>338</v>
      </c>
      <c r="L444" t="s">
        <v>344</v>
      </c>
      <c r="Q444">
        <v>0</v>
      </c>
      <c r="R444">
        <v>0</v>
      </c>
    </row>
    <row r="445" spans="1:18" ht="15" customHeight="1">
      <c r="A445" s="962" t="s">
        <v>254</v>
      </c>
      <c r="B445" t="s">
        <v>280</v>
      </c>
      <c r="C445" t="s">
        <v>13</v>
      </c>
      <c r="D445" t="s">
        <v>11</v>
      </c>
      <c r="E445" t="s">
        <v>511</v>
      </c>
      <c r="F445" t="s">
        <v>458</v>
      </c>
      <c r="J445" t="s">
        <v>436</v>
      </c>
      <c r="L445" t="s">
        <v>346</v>
      </c>
      <c r="Q445">
        <v>0</v>
      </c>
      <c r="R445">
        <v>0</v>
      </c>
    </row>
    <row r="446" spans="1:18" ht="15" customHeight="1">
      <c r="A446" s="962" t="s">
        <v>254</v>
      </c>
      <c r="B446" t="s">
        <v>299</v>
      </c>
      <c r="C446" t="s">
        <v>13</v>
      </c>
      <c r="D446" t="s">
        <v>11</v>
      </c>
      <c r="E446" t="s">
        <v>511</v>
      </c>
      <c r="F446" t="s">
        <v>458</v>
      </c>
      <c r="G446" t="s">
        <v>420</v>
      </c>
      <c r="I446" t="s">
        <v>421</v>
      </c>
      <c r="K446" t="s">
        <v>333</v>
      </c>
      <c r="L446" t="s">
        <v>348</v>
      </c>
      <c r="M446" t="s">
        <v>70</v>
      </c>
      <c r="N446" t="s">
        <v>349</v>
      </c>
      <c r="O446" t="s">
        <v>336</v>
      </c>
      <c r="P446" t="s">
        <v>337</v>
      </c>
      <c r="Q446">
        <v>0.34</v>
      </c>
      <c r="R446">
        <v>0.1</v>
      </c>
    </row>
    <row r="447" spans="1:18" ht="15" customHeight="1">
      <c r="A447" s="962" t="s">
        <v>254</v>
      </c>
      <c r="B447" t="s">
        <v>284</v>
      </c>
      <c r="C447" t="s">
        <v>13</v>
      </c>
      <c r="D447" t="s">
        <v>11</v>
      </c>
      <c r="E447" t="s">
        <v>511</v>
      </c>
      <c r="F447" t="s">
        <v>458</v>
      </c>
      <c r="Q447">
        <v>0</v>
      </c>
      <c r="R447">
        <v>0</v>
      </c>
    </row>
    <row r="448" spans="1:18" ht="15" customHeight="1">
      <c r="A448" s="962" t="s">
        <v>254</v>
      </c>
      <c r="B448" t="s">
        <v>285</v>
      </c>
      <c r="C448" t="s">
        <v>13</v>
      </c>
      <c r="D448" t="s">
        <v>11</v>
      </c>
      <c r="E448" t="s">
        <v>511</v>
      </c>
      <c r="F448" t="s">
        <v>458</v>
      </c>
      <c r="Q448">
        <v>0</v>
      </c>
      <c r="R448">
        <v>0</v>
      </c>
    </row>
    <row r="449" spans="1:18" ht="15" customHeight="1">
      <c r="A449" s="962" t="s">
        <v>254</v>
      </c>
      <c r="B449" t="s">
        <v>303</v>
      </c>
      <c r="C449" t="s">
        <v>13</v>
      </c>
      <c r="D449" t="s">
        <v>11</v>
      </c>
      <c r="E449" t="s">
        <v>511</v>
      </c>
      <c r="F449" t="s">
        <v>458</v>
      </c>
      <c r="Q449">
        <v>0</v>
      </c>
      <c r="R449">
        <v>0</v>
      </c>
    </row>
    <row r="450" spans="1:18" ht="15" customHeight="1">
      <c r="A450" s="962" t="s">
        <v>254</v>
      </c>
      <c r="B450" t="s">
        <v>319</v>
      </c>
      <c r="C450" t="s">
        <v>13</v>
      </c>
      <c r="D450" t="s">
        <v>11</v>
      </c>
      <c r="E450" t="s">
        <v>511</v>
      </c>
      <c r="F450" t="s">
        <v>458</v>
      </c>
      <c r="G450" t="s">
        <v>590</v>
      </c>
      <c r="I450" t="s">
        <v>415</v>
      </c>
      <c r="K450" t="s">
        <v>333</v>
      </c>
      <c r="L450" t="s">
        <v>351</v>
      </c>
      <c r="M450" t="s">
        <v>68</v>
      </c>
      <c r="N450" t="s">
        <v>349</v>
      </c>
      <c r="O450" t="s">
        <v>336</v>
      </c>
      <c r="P450" t="s">
        <v>337</v>
      </c>
      <c r="Q450">
        <v>0.22</v>
      </c>
      <c r="R450">
        <v>0.1</v>
      </c>
    </row>
    <row r="451" spans="1:18" ht="15" customHeight="1">
      <c r="A451" s="962" t="s">
        <v>254</v>
      </c>
      <c r="B451" t="s">
        <v>321</v>
      </c>
      <c r="C451" t="s">
        <v>13</v>
      </c>
      <c r="D451" t="s">
        <v>11</v>
      </c>
      <c r="E451" t="s">
        <v>511</v>
      </c>
      <c r="F451" t="s">
        <v>458</v>
      </c>
      <c r="H451" t="s">
        <v>461</v>
      </c>
      <c r="I451" t="s">
        <v>353</v>
      </c>
      <c r="J451" t="s">
        <v>462</v>
      </c>
      <c r="K451" t="s">
        <v>333</v>
      </c>
      <c r="L451" t="s">
        <v>354</v>
      </c>
      <c r="M451" t="s">
        <v>58</v>
      </c>
      <c r="N451" t="s">
        <v>349</v>
      </c>
      <c r="O451" t="s">
        <v>336</v>
      </c>
      <c r="P451" t="s">
        <v>337</v>
      </c>
      <c r="Q451">
        <v>0</v>
      </c>
      <c r="R451">
        <v>0</v>
      </c>
    </row>
    <row r="452" spans="1:18" ht="15" customHeight="1">
      <c r="A452" s="962" t="s">
        <v>254</v>
      </c>
      <c r="B452" t="s">
        <v>324</v>
      </c>
      <c r="C452" t="s">
        <v>13</v>
      </c>
      <c r="D452" t="s">
        <v>11</v>
      </c>
      <c r="E452" t="s">
        <v>511</v>
      </c>
      <c r="F452" t="s">
        <v>458</v>
      </c>
      <c r="Q452">
        <v>0</v>
      </c>
      <c r="R452">
        <v>0</v>
      </c>
    </row>
    <row r="453" spans="1:18" ht="15" customHeight="1">
      <c r="A453" s="962" t="s">
        <v>274</v>
      </c>
      <c r="B453" t="s">
        <v>283</v>
      </c>
      <c r="C453" t="s">
        <v>13</v>
      </c>
      <c r="D453" t="s">
        <v>11</v>
      </c>
      <c r="E453" t="s">
        <v>511</v>
      </c>
      <c r="F453" t="s">
        <v>458</v>
      </c>
      <c r="Q453">
        <v>0</v>
      </c>
      <c r="R453">
        <v>0</v>
      </c>
    </row>
    <row r="454" spans="1:18" ht="15" customHeight="1">
      <c r="A454" s="962" t="s">
        <v>277</v>
      </c>
      <c r="B454" t="s">
        <v>244</v>
      </c>
      <c r="C454" t="s">
        <v>13</v>
      </c>
      <c r="D454" t="s">
        <v>11</v>
      </c>
      <c r="E454" t="s">
        <v>511</v>
      </c>
      <c r="F454" t="s">
        <v>458</v>
      </c>
      <c r="G454" t="s">
        <v>591</v>
      </c>
      <c r="I454" t="s">
        <v>428</v>
      </c>
      <c r="K454" t="s">
        <v>333</v>
      </c>
      <c r="L454" t="s">
        <v>277</v>
      </c>
      <c r="M454" t="s">
        <v>66</v>
      </c>
      <c r="N454" t="s">
        <v>365</v>
      </c>
      <c r="O454" t="s">
        <v>336</v>
      </c>
      <c r="P454" t="s">
        <v>337</v>
      </c>
      <c r="Q454">
        <v>7.09</v>
      </c>
      <c r="R454">
        <v>0.1</v>
      </c>
    </row>
    <row r="455" spans="1:18" ht="15" customHeight="1">
      <c r="A455" s="962" t="s">
        <v>278</v>
      </c>
      <c r="B455" t="s">
        <v>252</v>
      </c>
      <c r="C455" t="s">
        <v>13</v>
      </c>
      <c r="D455" t="s">
        <v>11</v>
      </c>
      <c r="E455" t="s">
        <v>511</v>
      </c>
      <c r="F455" t="s">
        <v>458</v>
      </c>
      <c r="J455" t="s">
        <v>340</v>
      </c>
      <c r="L455" t="s">
        <v>252</v>
      </c>
      <c r="Q455">
        <v>0</v>
      </c>
      <c r="R455">
        <v>0</v>
      </c>
    </row>
    <row r="456" spans="1:18" ht="15" customHeight="1">
      <c r="A456" s="962" t="s">
        <v>279</v>
      </c>
      <c r="B456" t="s">
        <v>253</v>
      </c>
      <c r="C456" t="s">
        <v>13</v>
      </c>
      <c r="D456" t="s">
        <v>11</v>
      </c>
      <c r="E456" t="s">
        <v>511</v>
      </c>
      <c r="F456" t="s">
        <v>458</v>
      </c>
      <c r="G456" t="s">
        <v>592</v>
      </c>
      <c r="I456" t="s">
        <v>415</v>
      </c>
      <c r="K456" t="s">
        <v>333</v>
      </c>
      <c r="L456" t="s">
        <v>253</v>
      </c>
      <c r="M456" t="s">
        <v>68</v>
      </c>
      <c r="N456" t="s">
        <v>335</v>
      </c>
      <c r="O456" t="s">
        <v>336</v>
      </c>
      <c r="P456" t="s">
        <v>337</v>
      </c>
      <c r="Q456">
        <v>1.76</v>
      </c>
      <c r="R456">
        <v>0.1</v>
      </c>
    </row>
    <row r="457" spans="1:18" ht="15" customHeight="1">
      <c r="A457" s="962" t="s">
        <v>280</v>
      </c>
      <c r="B457" t="s">
        <v>257</v>
      </c>
      <c r="C457" t="s">
        <v>13</v>
      </c>
      <c r="D457" t="s">
        <v>11</v>
      </c>
      <c r="E457" t="s">
        <v>511</v>
      </c>
      <c r="F457" t="s">
        <v>458</v>
      </c>
      <c r="J457" t="s">
        <v>436</v>
      </c>
      <c r="Q457">
        <v>0</v>
      </c>
      <c r="R457">
        <v>0</v>
      </c>
    </row>
    <row r="458" spans="1:18" ht="15" customHeight="1">
      <c r="A458" s="962" t="s">
        <v>280</v>
      </c>
      <c r="B458" t="s">
        <v>259</v>
      </c>
      <c r="C458" t="s">
        <v>13</v>
      </c>
      <c r="D458" t="s">
        <v>11</v>
      </c>
      <c r="E458" t="s">
        <v>511</v>
      </c>
      <c r="F458" t="s">
        <v>458</v>
      </c>
      <c r="Q458">
        <v>0</v>
      </c>
      <c r="R458">
        <v>0</v>
      </c>
    </row>
    <row r="459" spans="1:18" ht="15" customHeight="1">
      <c r="A459" s="962" t="s">
        <v>320</v>
      </c>
      <c r="B459" t="s">
        <v>254</v>
      </c>
      <c r="C459" t="s">
        <v>13</v>
      </c>
      <c r="D459" t="s">
        <v>11</v>
      </c>
      <c r="E459" t="s">
        <v>511</v>
      </c>
      <c r="F459" t="s">
        <v>458</v>
      </c>
      <c r="H459" t="s">
        <v>465</v>
      </c>
      <c r="I459" t="s">
        <v>353</v>
      </c>
      <c r="J459" t="s">
        <v>462</v>
      </c>
      <c r="K459" t="s">
        <v>333</v>
      </c>
      <c r="L459" t="s">
        <v>374</v>
      </c>
      <c r="M459" t="s">
        <v>58</v>
      </c>
      <c r="N459" t="s">
        <v>349</v>
      </c>
      <c r="O459" t="s">
        <v>336</v>
      </c>
      <c r="P459" t="s">
        <v>337</v>
      </c>
      <c r="Q459">
        <v>0</v>
      </c>
      <c r="R459">
        <v>0</v>
      </c>
    </row>
    <row r="460" spans="1:18" ht="15" customHeight="1">
      <c r="A460" s="962" t="s">
        <v>323</v>
      </c>
      <c r="B460" t="s">
        <v>247</v>
      </c>
      <c r="C460" t="s">
        <v>13</v>
      </c>
      <c r="D460" t="s">
        <v>11</v>
      </c>
      <c r="E460" t="s">
        <v>511</v>
      </c>
      <c r="F460" t="s">
        <v>458</v>
      </c>
      <c r="Q460">
        <v>0</v>
      </c>
      <c r="R460">
        <v>0</v>
      </c>
    </row>
    <row r="461" spans="1:18" ht="15" customHeight="1">
      <c r="A461" s="962" t="s">
        <v>323</v>
      </c>
      <c r="B461" t="s">
        <v>254</v>
      </c>
      <c r="C461" t="s">
        <v>13</v>
      </c>
      <c r="D461" t="s">
        <v>11</v>
      </c>
      <c r="E461" t="s">
        <v>511</v>
      </c>
      <c r="F461" t="s">
        <v>458</v>
      </c>
      <c r="Q461">
        <v>0</v>
      </c>
      <c r="R461">
        <v>0</v>
      </c>
    </row>
    <row r="462" spans="1:18" ht="15" customHeight="1">
      <c r="A462" s="962" t="s">
        <v>247</v>
      </c>
      <c r="B462" t="s">
        <v>300</v>
      </c>
      <c r="C462" t="s">
        <v>13</v>
      </c>
      <c r="D462" t="s">
        <v>11</v>
      </c>
      <c r="E462" t="s">
        <v>511</v>
      </c>
      <c r="F462" t="s">
        <v>466</v>
      </c>
      <c r="J462" t="s">
        <v>467</v>
      </c>
      <c r="L462" t="s">
        <v>339</v>
      </c>
      <c r="Q462">
        <v>0</v>
      </c>
      <c r="R462">
        <v>0</v>
      </c>
    </row>
    <row r="463" spans="1:18" ht="15" customHeight="1">
      <c r="A463" s="962" t="s">
        <v>247</v>
      </c>
      <c r="B463" t="s">
        <v>324</v>
      </c>
      <c r="C463" t="s">
        <v>13</v>
      </c>
      <c r="D463" t="s">
        <v>11</v>
      </c>
      <c r="E463" t="s">
        <v>511</v>
      </c>
      <c r="F463" t="s">
        <v>466</v>
      </c>
      <c r="Q463">
        <v>0</v>
      </c>
      <c r="R463">
        <v>0</v>
      </c>
    </row>
    <row r="464" spans="1:18" ht="15" customHeight="1">
      <c r="A464" s="962" t="s">
        <v>249</v>
      </c>
      <c r="B464" t="s">
        <v>278</v>
      </c>
      <c r="C464" t="s">
        <v>13</v>
      </c>
      <c r="D464" t="s">
        <v>11</v>
      </c>
      <c r="E464" t="s">
        <v>511</v>
      </c>
      <c r="F464" t="s">
        <v>466</v>
      </c>
      <c r="J464" t="s">
        <v>340</v>
      </c>
      <c r="L464" t="s">
        <v>249</v>
      </c>
      <c r="Q464">
        <v>0</v>
      </c>
      <c r="R464">
        <v>0</v>
      </c>
    </row>
    <row r="465" spans="1:18" ht="15" customHeight="1">
      <c r="A465" s="962" t="s">
        <v>254</v>
      </c>
      <c r="B465" t="s">
        <v>289</v>
      </c>
      <c r="C465" t="s">
        <v>13</v>
      </c>
      <c r="D465" t="s">
        <v>11</v>
      </c>
      <c r="E465" t="s">
        <v>511</v>
      </c>
      <c r="F465" t="s">
        <v>466</v>
      </c>
      <c r="J465" t="s">
        <v>338</v>
      </c>
      <c r="L465" t="s">
        <v>344</v>
      </c>
      <c r="Q465">
        <v>0</v>
      </c>
      <c r="R465">
        <v>0</v>
      </c>
    </row>
    <row r="466" spans="1:18" ht="15" customHeight="1">
      <c r="A466" s="962" t="s">
        <v>254</v>
      </c>
      <c r="B466" t="s">
        <v>280</v>
      </c>
      <c r="C466" t="s">
        <v>13</v>
      </c>
      <c r="D466" t="s">
        <v>11</v>
      </c>
      <c r="E466" t="s">
        <v>511</v>
      </c>
      <c r="F466" t="s">
        <v>466</v>
      </c>
      <c r="J466" t="s">
        <v>436</v>
      </c>
      <c r="L466" t="s">
        <v>346</v>
      </c>
      <c r="Q466">
        <v>0</v>
      </c>
      <c r="R466">
        <v>0</v>
      </c>
    </row>
    <row r="467" spans="1:18" ht="15" customHeight="1">
      <c r="A467" s="962" t="s">
        <v>254</v>
      </c>
      <c r="B467" t="s">
        <v>299</v>
      </c>
      <c r="C467" t="s">
        <v>13</v>
      </c>
      <c r="D467" t="s">
        <v>11</v>
      </c>
      <c r="E467" t="s">
        <v>511</v>
      </c>
      <c r="F467" t="s">
        <v>466</v>
      </c>
      <c r="J467" t="s">
        <v>422</v>
      </c>
      <c r="Q467">
        <v>0</v>
      </c>
      <c r="R467">
        <v>0</v>
      </c>
    </row>
    <row r="468" spans="1:18" ht="15" customHeight="1">
      <c r="A468" s="962" t="s">
        <v>254</v>
      </c>
      <c r="B468" t="s">
        <v>284</v>
      </c>
      <c r="C468" t="s">
        <v>13</v>
      </c>
      <c r="D468" t="s">
        <v>11</v>
      </c>
      <c r="E468" t="s">
        <v>511</v>
      </c>
      <c r="F468" t="s">
        <v>466</v>
      </c>
      <c r="Q468">
        <v>0</v>
      </c>
      <c r="R468">
        <v>0</v>
      </c>
    </row>
    <row r="469" spans="1:18" ht="15" customHeight="1">
      <c r="A469" s="962" t="s">
        <v>254</v>
      </c>
      <c r="B469" t="s">
        <v>285</v>
      </c>
      <c r="C469" t="s">
        <v>13</v>
      </c>
      <c r="D469" t="s">
        <v>11</v>
      </c>
      <c r="E469" t="s">
        <v>511</v>
      </c>
      <c r="F469" t="s">
        <v>466</v>
      </c>
      <c r="Q469">
        <v>0</v>
      </c>
      <c r="R469">
        <v>0</v>
      </c>
    </row>
    <row r="470" spans="1:18" ht="15" customHeight="1">
      <c r="A470" s="962" t="s">
        <v>254</v>
      </c>
      <c r="B470" t="s">
        <v>286</v>
      </c>
      <c r="C470" t="s">
        <v>13</v>
      </c>
      <c r="D470" t="s">
        <v>11</v>
      </c>
      <c r="E470" t="s">
        <v>511</v>
      </c>
      <c r="F470" t="s">
        <v>466</v>
      </c>
      <c r="Q470">
        <v>0</v>
      </c>
      <c r="R470">
        <v>0</v>
      </c>
    </row>
    <row r="471" spans="1:18" ht="15" customHeight="1">
      <c r="A471" s="962" t="s">
        <v>254</v>
      </c>
      <c r="B471" t="s">
        <v>303</v>
      </c>
      <c r="C471" t="s">
        <v>13</v>
      </c>
      <c r="D471" t="s">
        <v>11</v>
      </c>
      <c r="E471" t="s">
        <v>511</v>
      </c>
      <c r="F471" t="s">
        <v>466</v>
      </c>
      <c r="Q471">
        <v>0</v>
      </c>
      <c r="R471">
        <v>0</v>
      </c>
    </row>
    <row r="472" spans="1:18" ht="15" customHeight="1">
      <c r="A472" s="962" t="s">
        <v>254</v>
      </c>
      <c r="B472" t="s">
        <v>321</v>
      </c>
      <c r="C472" t="s">
        <v>13</v>
      </c>
      <c r="D472" t="s">
        <v>11</v>
      </c>
      <c r="E472" t="s">
        <v>511</v>
      </c>
      <c r="F472" t="s">
        <v>466</v>
      </c>
      <c r="H472" t="s">
        <v>472</v>
      </c>
      <c r="I472" t="s">
        <v>353</v>
      </c>
      <c r="K472" t="s">
        <v>333</v>
      </c>
      <c r="L472" t="s">
        <v>354</v>
      </c>
      <c r="M472" t="s">
        <v>58</v>
      </c>
      <c r="N472" t="s">
        <v>335</v>
      </c>
      <c r="O472" t="s">
        <v>336</v>
      </c>
      <c r="P472" t="s">
        <v>337</v>
      </c>
      <c r="Q472">
        <v>6.04</v>
      </c>
      <c r="R472">
        <v>0.1</v>
      </c>
    </row>
    <row r="473" spans="1:18" ht="15" customHeight="1">
      <c r="A473" s="962" t="s">
        <v>254</v>
      </c>
      <c r="B473" t="s">
        <v>324</v>
      </c>
      <c r="C473" t="s">
        <v>13</v>
      </c>
      <c r="D473" t="s">
        <v>11</v>
      </c>
      <c r="E473" t="s">
        <v>511</v>
      </c>
      <c r="F473" t="s">
        <v>466</v>
      </c>
      <c r="Q473">
        <v>0</v>
      </c>
      <c r="R473">
        <v>0</v>
      </c>
    </row>
    <row r="474" spans="1:18" ht="15" customHeight="1">
      <c r="A474" s="962" t="s">
        <v>277</v>
      </c>
      <c r="B474" t="s">
        <v>244</v>
      </c>
      <c r="C474" t="s">
        <v>13</v>
      </c>
      <c r="D474" t="s">
        <v>11</v>
      </c>
      <c r="E474" t="s">
        <v>511</v>
      </c>
      <c r="F474" t="s">
        <v>466</v>
      </c>
      <c r="G474" t="s">
        <v>593</v>
      </c>
      <c r="I474" t="s">
        <v>428</v>
      </c>
      <c r="K474" t="s">
        <v>333</v>
      </c>
      <c r="L474" t="s">
        <v>277</v>
      </c>
      <c r="M474" t="s">
        <v>66</v>
      </c>
      <c r="N474" t="s">
        <v>365</v>
      </c>
      <c r="O474" t="s">
        <v>336</v>
      </c>
      <c r="P474" t="s">
        <v>337</v>
      </c>
      <c r="Q474">
        <v>48.37</v>
      </c>
      <c r="R474">
        <v>0.1</v>
      </c>
    </row>
    <row r="475" spans="1:18" ht="15" customHeight="1">
      <c r="A475" s="962" t="s">
        <v>278</v>
      </c>
      <c r="B475" t="s">
        <v>252</v>
      </c>
      <c r="C475" t="s">
        <v>13</v>
      </c>
      <c r="D475" t="s">
        <v>11</v>
      </c>
      <c r="E475" t="s">
        <v>511</v>
      </c>
      <c r="F475" t="s">
        <v>466</v>
      </c>
      <c r="J475" t="s">
        <v>340</v>
      </c>
      <c r="L475" t="s">
        <v>252</v>
      </c>
      <c r="Q475">
        <v>0</v>
      </c>
      <c r="R475">
        <v>0</v>
      </c>
    </row>
    <row r="476" spans="1:18" ht="15" customHeight="1">
      <c r="A476" s="962" t="s">
        <v>280</v>
      </c>
      <c r="B476" t="s">
        <v>257</v>
      </c>
      <c r="C476" t="s">
        <v>13</v>
      </c>
      <c r="D476" t="s">
        <v>11</v>
      </c>
      <c r="E476" t="s">
        <v>511</v>
      </c>
      <c r="F476" t="s">
        <v>466</v>
      </c>
      <c r="J476" t="s">
        <v>436</v>
      </c>
      <c r="Q476">
        <v>0</v>
      </c>
      <c r="R476">
        <v>0</v>
      </c>
    </row>
    <row r="477" spans="1:18" ht="15" customHeight="1">
      <c r="A477" s="962" t="s">
        <v>280</v>
      </c>
      <c r="B477" t="s">
        <v>259</v>
      </c>
      <c r="C477" t="s">
        <v>13</v>
      </c>
      <c r="D477" t="s">
        <v>11</v>
      </c>
      <c r="E477" t="s">
        <v>511</v>
      </c>
      <c r="F477" t="s">
        <v>466</v>
      </c>
      <c r="Q477">
        <v>0</v>
      </c>
      <c r="R477">
        <v>0</v>
      </c>
    </row>
    <row r="478" spans="1:18" ht="15" customHeight="1">
      <c r="A478" s="962" t="s">
        <v>320</v>
      </c>
      <c r="B478" t="s">
        <v>254</v>
      </c>
      <c r="C478" t="s">
        <v>13</v>
      </c>
      <c r="D478" t="s">
        <v>11</v>
      </c>
      <c r="E478" t="s">
        <v>511</v>
      </c>
      <c r="F478" t="s">
        <v>466</v>
      </c>
      <c r="H478" t="s">
        <v>594</v>
      </c>
      <c r="I478" t="s">
        <v>353</v>
      </c>
      <c r="K478" t="s">
        <v>333</v>
      </c>
      <c r="L478" t="s">
        <v>374</v>
      </c>
      <c r="M478" t="s">
        <v>58</v>
      </c>
      <c r="N478" t="s">
        <v>335</v>
      </c>
      <c r="O478" t="s">
        <v>336</v>
      </c>
      <c r="P478" t="s">
        <v>337</v>
      </c>
      <c r="Q478">
        <v>27.65</v>
      </c>
      <c r="R478">
        <v>0.1</v>
      </c>
    </row>
    <row r="479" spans="1:18" ht="15" customHeight="1">
      <c r="A479" s="962" t="s">
        <v>323</v>
      </c>
      <c r="B479" t="s">
        <v>247</v>
      </c>
      <c r="C479" t="s">
        <v>13</v>
      </c>
      <c r="D479" t="s">
        <v>11</v>
      </c>
      <c r="E479" t="s">
        <v>511</v>
      </c>
      <c r="F479" t="s">
        <v>466</v>
      </c>
      <c r="Q479">
        <v>0</v>
      </c>
      <c r="R479">
        <v>0</v>
      </c>
    </row>
    <row r="480" spans="1:18" ht="15" customHeight="1">
      <c r="A480" s="962" t="s">
        <v>323</v>
      </c>
      <c r="B480" t="s">
        <v>254</v>
      </c>
      <c r="C480" t="s">
        <v>13</v>
      </c>
      <c r="D480" t="s">
        <v>11</v>
      </c>
      <c r="E480" t="s">
        <v>511</v>
      </c>
      <c r="F480" t="s">
        <v>466</v>
      </c>
      <c r="Q480">
        <v>0</v>
      </c>
      <c r="R480">
        <v>0</v>
      </c>
    </row>
    <row r="481" spans="1:18" ht="15" customHeight="1">
      <c r="A481" s="962" t="s">
        <v>247</v>
      </c>
      <c r="B481" t="s">
        <v>300</v>
      </c>
      <c r="C481" t="s">
        <v>13</v>
      </c>
      <c r="D481" t="s">
        <v>11</v>
      </c>
      <c r="E481" t="s">
        <v>511</v>
      </c>
      <c r="F481" t="s">
        <v>471</v>
      </c>
      <c r="J481" t="s">
        <v>467</v>
      </c>
      <c r="L481" t="s">
        <v>339</v>
      </c>
      <c r="Q481">
        <v>0</v>
      </c>
      <c r="R481">
        <v>0</v>
      </c>
    </row>
    <row r="482" spans="1:18" ht="15" customHeight="1">
      <c r="A482" s="962" t="s">
        <v>247</v>
      </c>
      <c r="B482" t="s">
        <v>324</v>
      </c>
      <c r="C482" t="s">
        <v>13</v>
      </c>
      <c r="D482" t="s">
        <v>11</v>
      </c>
      <c r="E482" t="s">
        <v>511</v>
      </c>
      <c r="F482" t="s">
        <v>471</v>
      </c>
      <c r="Q482">
        <v>0</v>
      </c>
      <c r="R482">
        <v>0</v>
      </c>
    </row>
    <row r="483" spans="1:18" ht="15" customHeight="1">
      <c r="A483" s="962" t="s">
        <v>249</v>
      </c>
      <c r="B483" t="s">
        <v>278</v>
      </c>
      <c r="C483" t="s">
        <v>13</v>
      </c>
      <c r="D483" t="s">
        <v>11</v>
      </c>
      <c r="E483" t="s">
        <v>511</v>
      </c>
      <c r="F483" t="s">
        <v>471</v>
      </c>
      <c r="J483" t="s">
        <v>340</v>
      </c>
      <c r="L483" t="s">
        <v>249</v>
      </c>
      <c r="Q483">
        <v>0</v>
      </c>
      <c r="R483">
        <v>0</v>
      </c>
    </row>
    <row r="484" spans="1:18" ht="15" customHeight="1">
      <c r="A484" s="962" t="s">
        <v>254</v>
      </c>
      <c r="B484" t="s">
        <v>289</v>
      </c>
      <c r="C484" t="s">
        <v>13</v>
      </c>
      <c r="D484" t="s">
        <v>11</v>
      </c>
      <c r="E484" t="s">
        <v>511</v>
      </c>
      <c r="F484" t="s">
        <v>471</v>
      </c>
      <c r="J484" t="s">
        <v>338</v>
      </c>
      <c r="L484" t="s">
        <v>344</v>
      </c>
      <c r="Q484">
        <v>0</v>
      </c>
      <c r="R484">
        <v>0</v>
      </c>
    </row>
    <row r="485" spans="1:18" ht="15" customHeight="1">
      <c r="A485" s="962" t="s">
        <v>254</v>
      </c>
      <c r="B485" t="s">
        <v>280</v>
      </c>
      <c r="C485" t="s">
        <v>13</v>
      </c>
      <c r="D485" t="s">
        <v>11</v>
      </c>
      <c r="E485" t="s">
        <v>511</v>
      </c>
      <c r="F485" t="s">
        <v>471</v>
      </c>
      <c r="J485" t="s">
        <v>436</v>
      </c>
      <c r="L485" t="s">
        <v>346</v>
      </c>
      <c r="Q485">
        <v>0</v>
      </c>
      <c r="R485">
        <v>0</v>
      </c>
    </row>
    <row r="486" spans="1:18" ht="15" customHeight="1">
      <c r="A486" s="962" t="s">
        <v>254</v>
      </c>
      <c r="B486" t="s">
        <v>299</v>
      </c>
      <c r="C486" t="s">
        <v>13</v>
      </c>
      <c r="D486" t="s">
        <v>11</v>
      </c>
      <c r="E486" t="s">
        <v>511</v>
      </c>
      <c r="F486" t="s">
        <v>471</v>
      </c>
      <c r="J486" t="s">
        <v>422</v>
      </c>
      <c r="Q486">
        <v>0</v>
      </c>
      <c r="R486">
        <v>0</v>
      </c>
    </row>
    <row r="487" spans="1:18" ht="15" customHeight="1">
      <c r="A487" s="962" t="s">
        <v>254</v>
      </c>
      <c r="B487" t="s">
        <v>284</v>
      </c>
      <c r="C487" t="s">
        <v>13</v>
      </c>
      <c r="D487" t="s">
        <v>11</v>
      </c>
      <c r="E487" t="s">
        <v>511</v>
      </c>
      <c r="F487" t="s">
        <v>471</v>
      </c>
      <c r="Q487">
        <v>0</v>
      </c>
      <c r="R487">
        <v>0</v>
      </c>
    </row>
    <row r="488" spans="1:18" ht="15" customHeight="1">
      <c r="A488" s="962" t="s">
        <v>254</v>
      </c>
      <c r="B488" t="s">
        <v>285</v>
      </c>
      <c r="C488" t="s">
        <v>13</v>
      </c>
      <c r="D488" t="s">
        <v>11</v>
      </c>
      <c r="E488" t="s">
        <v>511</v>
      </c>
      <c r="F488" t="s">
        <v>471</v>
      </c>
      <c r="Q488">
        <v>0</v>
      </c>
      <c r="R488">
        <v>0</v>
      </c>
    </row>
    <row r="489" spans="1:18" ht="15" customHeight="1">
      <c r="A489" s="962" t="s">
        <v>254</v>
      </c>
      <c r="B489" t="s">
        <v>286</v>
      </c>
      <c r="C489" t="s">
        <v>13</v>
      </c>
      <c r="D489" t="s">
        <v>11</v>
      </c>
      <c r="E489" t="s">
        <v>511</v>
      </c>
      <c r="F489" t="s">
        <v>471</v>
      </c>
      <c r="Q489">
        <v>0</v>
      </c>
      <c r="R489">
        <v>0</v>
      </c>
    </row>
    <row r="490" spans="1:18" ht="15" customHeight="1">
      <c r="A490" s="962" t="s">
        <v>254</v>
      </c>
      <c r="B490" t="s">
        <v>303</v>
      </c>
      <c r="C490" t="s">
        <v>13</v>
      </c>
      <c r="D490" t="s">
        <v>11</v>
      </c>
      <c r="E490" t="s">
        <v>511</v>
      </c>
      <c r="F490" t="s">
        <v>471</v>
      </c>
      <c r="Q490">
        <v>0</v>
      </c>
      <c r="R490">
        <v>0</v>
      </c>
    </row>
    <row r="491" spans="1:18" ht="15" customHeight="1">
      <c r="A491" s="962" t="s">
        <v>254</v>
      </c>
      <c r="B491" t="s">
        <v>321</v>
      </c>
      <c r="C491" t="s">
        <v>13</v>
      </c>
      <c r="D491" t="s">
        <v>11</v>
      </c>
      <c r="E491" t="s">
        <v>511</v>
      </c>
      <c r="F491" t="s">
        <v>471</v>
      </c>
      <c r="H491" t="s">
        <v>595</v>
      </c>
      <c r="I491" t="s">
        <v>353</v>
      </c>
      <c r="K491" t="s">
        <v>333</v>
      </c>
      <c r="L491" t="s">
        <v>354</v>
      </c>
      <c r="M491" t="s">
        <v>58</v>
      </c>
      <c r="N491" t="s">
        <v>335</v>
      </c>
      <c r="O491" t="s">
        <v>336</v>
      </c>
      <c r="P491" t="s">
        <v>337</v>
      </c>
      <c r="Q491">
        <v>15.56</v>
      </c>
      <c r="R491">
        <v>0.1</v>
      </c>
    </row>
    <row r="492" spans="1:18" ht="15" customHeight="1">
      <c r="A492" s="962" t="s">
        <v>254</v>
      </c>
      <c r="B492" t="s">
        <v>324</v>
      </c>
      <c r="C492" t="s">
        <v>13</v>
      </c>
      <c r="D492" t="s">
        <v>11</v>
      </c>
      <c r="E492" t="s">
        <v>511</v>
      </c>
      <c r="F492" t="s">
        <v>471</v>
      </c>
      <c r="Q492">
        <v>0</v>
      </c>
      <c r="R492">
        <v>0</v>
      </c>
    </row>
    <row r="493" spans="1:18" ht="15" customHeight="1">
      <c r="A493" s="962" t="s">
        <v>277</v>
      </c>
      <c r="B493" t="s">
        <v>244</v>
      </c>
      <c r="C493" t="s">
        <v>13</v>
      </c>
      <c r="D493" t="s">
        <v>11</v>
      </c>
      <c r="E493" t="s">
        <v>511</v>
      </c>
      <c r="F493" t="s">
        <v>471</v>
      </c>
      <c r="G493" t="s">
        <v>596</v>
      </c>
      <c r="I493" t="s">
        <v>428</v>
      </c>
      <c r="K493" t="s">
        <v>333</v>
      </c>
      <c r="L493" t="s">
        <v>277</v>
      </c>
      <c r="M493" t="s">
        <v>66</v>
      </c>
      <c r="N493" t="s">
        <v>365</v>
      </c>
      <c r="O493" t="s">
        <v>336</v>
      </c>
      <c r="P493" t="s">
        <v>337</v>
      </c>
      <c r="Q493">
        <v>51.04</v>
      </c>
      <c r="R493">
        <v>0.1</v>
      </c>
    </row>
    <row r="494" spans="1:18" ht="15" customHeight="1">
      <c r="A494" s="962" t="s">
        <v>278</v>
      </c>
      <c r="B494" t="s">
        <v>252</v>
      </c>
      <c r="C494" t="s">
        <v>13</v>
      </c>
      <c r="D494" t="s">
        <v>11</v>
      </c>
      <c r="E494" t="s">
        <v>511</v>
      </c>
      <c r="F494" t="s">
        <v>471</v>
      </c>
      <c r="J494" t="s">
        <v>340</v>
      </c>
      <c r="L494" t="s">
        <v>252</v>
      </c>
      <c r="Q494">
        <v>0</v>
      </c>
      <c r="R494">
        <v>0</v>
      </c>
    </row>
    <row r="495" spans="1:18" ht="15" customHeight="1">
      <c r="A495" s="962" t="s">
        <v>280</v>
      </c>
      <c r="B495" t="s">
        <v>257</v>
      </c>
      <c r="C495" t="s">
        <v>13</v>
      </c>
      <c r="D495" t="s">
        <v>11</v>
      </c>
      <c r="E495" t="s">
        <v>511</v>
      </c>
      <c r="F495" t="s">
        <v>471</v>
      </c>
      <c r="J495" t="s">
        <v>436</v>
      </c>
      <c r="Q495">
        <v>0</v>
      </c>
      <c r="R495">
        <v>0</v>
      </c>
    </row>
    <row r="496" spans="1:18" ht="15" customHeight="1">
      <c r="A496" s="962" t="s">
        <v>280</v>
      </c>
      <c r="B496" t="s">
        <v>259</v>
      </c>
      <c r="C496" t="s">
        <v>13</v>
      </c>
      <c r="D496" t="s">
        <v>11</v>
      </c>
      <c r="E496" t="s">
        <v>511</v>
      </c>
      <c r="F496" t="s">
        <v>471</v>
      </c>
      <c r="Q496">
        <v>0</v>
      </c>
      <c r="R496">
        <v>0</v>
      </c>
    </row>
    <row r="497" spans="1:18" ht="15" customHeight="1">
      <c r="A497" s="962" t="s">
        <v>320</v>
      </c>
      <c r="B497" t="s">
        <v>254</v>
      </c>
      <c r="C497" t="s">
        <v>13</v>
      </c>
      <c r="D497" t="s">
        <v>11</v>
      </c>
      <c r="E497" t="s">
        <v>511</v>
      </c>
      <c r="F497" t="s">
        <v>471</v>
      </c>
      <c r="H497" t="s">
        <v>473</v>
      </c>
      <c r="I497" t="s">
        <v>353</v>
      </c>
      <c r="K497" t="s">
        <v>333</v>
      </c>
      <c r="L497" t="s">
        <v>374</v>
      </c>
      <c r="M497" t="s">
        <v>58</v>
      </c>
      <c r="N497" t="s">
        <v>335</v>
      </c>
      <c r="O497" t="s">
        <v>336</v>
      </c>
      <c r="P497" t="s">
        <v>337</v>
      </c>
      <c r="Q497">
        <v>7.03</v>
      </c>
      <c r="R497">
        <v>0.1</v>
      </c>
    </row>
    <row r="498" spans="1:18" ht="15" customHeight="1">
      <c r="A498" s="962" t="s">
        <v>323</v>
      </c>
      <c r="B498" t="s">
        <v>247</v>
      </c>
      <c r="C498" t="s">
        <v>13</v>
      </c>
      <c r="D498" t="s">
        <v>11</v>
      </c>
      <c r="E498" t="s">
        <v>511</v>
      </c>
      <c r="F498" t="s">
        <v>471</v>
      </c>
      <c r="Q498">
        <v>0</v>
      </c>
      <c r="R498">
        <v>0</v>
      </c>
    </row>
    <row r="499" spans="1:18" ht="15" customHeight="1">
      <c r="A499" s="962" t="s">
        <v>323</v>
      </c>
      <c r="B499" t="s">
        <v>254</v>
      </c>
      <c r="C499" t="s">
        <v>13</v>
      </c>
      <c r="D499" t="s">
        <v>11</v>
      </c>
      <c r="E499" t="s">
        <v>511</v>
      </c>
      <c r="F499" t="s">
        <v>471</v>
      </c>
      <c r="Q499">
        <v>0</v>
      </c>
      <c r="R499">
        <v>0</v>
      </c>
    </row>
    <row r="500" spans="1:18" ht="15" customHeight="1">
      <c r="A500" s="962" t="s">
        <v>247</v>
      </c>
      <c r="B500" t="s">
        <v>300</v>
      </c>
      <c r="C500" t="s">
        <v>13</v>
      </c>
      <c r="D500" t="s">
        <v>11</v>
      </c>
      <c r="E500" t="s">
        <v>511</v>
      </c>
      <c r="F500" t="s">
        <v>474</v>
      </c>
      <c r="J500" t="s">
        <v>467</v>
      </c>
      <c r="L500" t="s">
        <v>339</v>
      </c>
      <c r="Q500">
        <v>0</v>
      </c>
      <c r="R500">
        <v>0</v>
      </c>
    </row>
    <row r="501" spans="1:18" ht="15" customHeight="1">
      <c r="A501" s="962" t="s">
        <v>247</v>
      </c>
      <c r="B501" t="s">
        <v>324</v>
      </c>
      <c r="C501" t="s">
        <v>13</v>
      </c>
      <c r="D501" t="s">
        <v>11</v>
      </c>
      <c r="E501" t="s">
        <v>511</v>
      </c>
      <c r="F501" t="s">
        <v>474</v>
      </c>
      <c r="Q501">
        <v>0</v>
      </c>
      <c r="R501">
        <v>0</v>
      </c>
    </row>
    <row r="502" spans="1:18" ht="15" customHeight="1">
      <c r="A502" s="962" t="s">
        <v>249</v>
      </c>
      <c r="B502" t="s">
        <v>278</v>
      </c>
      <c r="C502" t="s">
        <v>13</v>
      </c>
      <c r="D502" t="s">
        <v>11</v>
      </c>
      <c r="E502" t="s">
        <v>511</v>
      </c>
      <c r="F502" t="s">
        <v>474</v>
      </c>
      <c r="J502" t="s">
        <v>340</v>
      </c>
      <c r="L502" t="s">
        <v>249</v>
      </c>
      <c r="Q502">
        <v>0</v>
      </c>
      <c r="R502">
        <v>0</v>
      </c>
    </row>
    <row r="503" spans="1:18" ht="15" customHeight="1">
      <c r="A503" s="962" t="s">
        <v>254</v>
      </c>
      <c r="B503" t="s">
        <v>289</v>
      </c>
      <c r="C503" t="s">
        <v>13</v>
      </c>
      <c r="D503" t="s">
        <v>11</v>
      </c>
      <c r="E503" t="s">
        <v>511</v>
      </c>
      <c r="F503" t="s">
        <v>474</v>
      </c>
      <c r="J503" t="s">
        <v>338</v>
      </c>
      <c r="L503" t="s">
        <v>344</v>
      </c>
      <c r="Q503">
        <v>0</v>
      </c>
      <c r="R503">
        <v>0</v>
      </c>
    </row>
    <row r="504" spans="1:18" ht="15" customHeight="1">
      <c r="A504" s="962" t="s">
        <v>254</v>
      </c>
      <c r="B504" t="s">
        <v>280</v>
      </c>
      <c r="C504" t="s">
        <v>13</v>
      </c>
      <c r="D504" t="s">
        <v>11</v>
      </c>
      <c r="E504" t="s">
        <v>511</v>
      </c>
      <c r="F504" t="s">
        <v>474</v>
      </c>
      <c r="J504" t="s">
        <v>436</v>
      </c>
      <c r="L504" t="s">
        <v>346</v>
      </c>
      <c r="Q504">
        <v>0</v>
      </c>
      <c r="R504">
        <v>0</v>
      </c>
    </row>
    <row r="505" spans="1:18" ht="15" customHeight="1">
      <c r="A505" s="962" t="s">
        <v>254</v>
      </c>
      <c r="B505" t="s">
        <v>299</v>
      </c>
      <c r="C505" t="s">
        <v>13</v>
      </c>
      <c r="D505" t="s">
        <v>11</v>
      </c>
      <c r="E505" t="s">
        <v>511</v>
      </c>
      <c r="F505" t="s">
        <v>474</v>
      </c>
      <c r="J505" t="s">
        <v>422</v>
      </c>
      <c r="Q505">
        <v>0</v>
      </c>
      <c r="R505">
        <v>0</v>
      </c>
    </row>
    <row r="506" spans="1:18" ht="15" customHeight="1">
      <c r="A506" s="962" t="s">
        <v>254</v>
      </c>
      <c r="B506" t="s">
        <v>284</v>
      </c>
      <c r="C506" t="s">
        <v>13</v>
      </c>
      <c r="D506" t="s">
        <v>11</v>
      </c>
      <c r="E506" t="s">
        <v>511</v>
      </c>
      <c r="F506" t="s">
        <v>474</v>
      </c>
      <c r="Q506">
        <v>0</v>
      </c>
      <c r="R506">
        <v>0</v>
      </c>
    </row>
    <row r="507" spans="1:18" ht="15" customHeight="1">
      <c r="A507" s="962" t="s">
        <v>254</v>
      </c>
      <c r="B507" t="s">
        <v>285</v>
      </c>
      <c r="C507" t="s">
        <v>13</v>
      </c>
      <c r="D507" t="s">
        <v>11</v>
      </c>
      <c r="E507" t="s">
        <v>511</v>
      </c>
      <c r="F507" t="s">
        <v>474</v>
      </c>
      <c r="Q507">
        <v>0</v>
      </c>
      <c r="R507">
        <v>0</v>
      </c>
    </row>
    <row r="508" spans="1:18" ht="15" customHeight="1">
      <c r="A508" s="962" t="s">
        <v>254</v>
      </c>
      <c r="B508" t="s">
        <v>286</v>
      </c>
      <c r="C508" t="s">
        <v>13</v>
      </c>
      <c r="D508" t="s">
        <v>11</v>
      </c>
      <c r="E508" t="s">
        <v>511</v>
      </c>
      <c r="F508" t="s">
        <v>474</v>
      </c>
      <c r="Q508">
        <v>0</v>
      </c>
      <c r="R508">
        <v>0</v>
      </c>
    </row>
    <row r="509" spans="1:18" ht="15" customHeight="1">
      <c r="A509" s="962" t="s">
        <v>254</v>
      </c>
      <c r="B509" t="s">
        <v>303</v>
      </c>
      <c r="C509" t="s">
        <v>13</v>
      </c>
      <c r="D509" t="s">
        <v>11</v>
      </c>
      <c r="E509" t="s">
        <v>511</v>
      </c>
      <c r="F509" t="s">
        <v>474</v>
      </c>
      <c r="Q509">
        <v>0</v>
      </c>
      <c r="R509">
        <v>0</v>
      </c>
    </row>
    <row r="510" spans="1:18" ht="15" customHeight="1">
      <c r="A510" s="962" t="s">
        <v>254</v>
      </c>
      <c r="B510" t="s">
        <v>321</v>
      </c>
      <c r="C510" t="s">
        <v>13</v>
      </c>
      <c r="D510" t="s">
        <v>11</v>
      </c>
      <c r="E510" t="s">
        <v>511</v>
      </c>
      <c r="F510" t="s">
        <v>474</v>
      </c>
      <c r="H510" t="s">
        <v>597</v>
      </c>
      <c r="I510" t="s">
        <v>353</v>
      </c>
      <c r="K510" t="s">
        <v>333</v>
      </c>
      <c r="L510" t="s">
        <v>354</v>
      </c>
      <c r="M510" t="s">
        <v>58</v>
      </c>
      <c r="N510" t="s">
        <v>335</v>
      </c>
      <c r="O510" t="s">
        <v>336</v>
      </c>
      <c r="P510" t="s">
        <v>337</v>
      </c>
      <c r="Q510">
        <v>8.33</v>
      </c>
      <c r="R510">
        <v>0.1</v>
      </c>
    </row>
    <row r="511" spans="1:18" ht="15" customHeight="1">
      <c r="A511" s="962" t="s">
        <v>254</v>
      </c>
      <c r="B511" t="s">
        <v>324</v>
      </c>
      <c r="C511" t="s">
        <v>13</v>
      </c>
      <c r="D511" t="s">
        <v>11</v>
      </c>
      <c r="E511" t="s">
        <v>511</v>
      </c>
      <c r="F511" t="s">
        <v>474</v>
      </c>
      <c r="Q511">
        <v>0</v>
      </c>
      <c r="R511">
        <v>0</v>
      </c>
    </row>
    <row r="512" spans="1:18" ht="15" customHeight="1">
      <c r="A512" s="962" t="s">
        <v>274</v>
      </c>
      <c r="B512" t="s">
        <v>283</v>
      </c>
      <c r="C512" t="s">
        <v>13</v>
      </c>
      <c r="D512" t="s">
        <v>11</v>
      </c>
      <c r="E512" t="s">
        <v>511</v>
      </c>
      <c r="F512" t="s">
        <v>474</v>
      </c>
      <c r="Q512">
        <v>0</v>
      </c>
      <c r="R512">
        <v>0</v>
      </c>
    </row>
    <row r="513" spans="1:18" ht="15" customHeight="1">
      <c r="A513" s="962" t="s">
        <v>277</v>
      </c>
      <c r="B513" t="s">
        <v>244</v>
      </c>
      <c r="C513" t="s">
        <v>13</v>
      </c>
      <c r="D513" t="s">
        <v>11</v>
      </c>
      <c r="E513" t="s">
        <v>511</v>
      </c>
      <c r="F513" t="s">
        <v>474</v>
      </c>
      <c r="G513" t="s">
        <v>463</v>
      </c>
      <c r="I513" t="s">
        <v>428</v>
      </c>
      <c r="K513" t="s">
        <v>333</v>
      </c>
      <c r="L513" t="s">
        <v>277</v>
      </c>
      <c r="M513" t="s">
        <v>66</v>
      </c>
      <c r="N513" t="s">
        <v>365</v>
      </c>
      <c r="O513" t="s">
        <v>336</v>
      </c>
      <c r="P513" t="s">
        <v>337</v>
      </c>
      <c r="Q513">
        <v>16.350000000000001</v>
      </c>
      <c r="R513">
        <v>0.1</v>
      </c>
    </row>
    <row r="514" spans="1:18" ht="15" customHeight="1">
      <c r="A514" s="962" t="s">
        <v>278</v>
      </c>
      <c r="B514" t="s">
        <v>252</v>
      </c>
      <c r="C514" t="s">
        <v>13</v>
      </c>
      <c r="D514" t="s">
        <v>11</v>
      </c>
      <c r="E514" t="s">
        <v>511</v>
      </c>
      <c r="F514" t="s">
        <v>474</v>
      </c>
      <c r="J514" t="s">
        <v>340</v>
      </c>
      <c r="L514" t="s">
        <v>252</v>
      </c>
      <c r="Q514">
        <v>0</v>
      </c>
      <c r="R514">
        <v>0</v>
      </c>
    </row>
    <row r="515" spans="1:18" ht="15" customHeight="1">
      <c r="A515" s="962" t="s">
        <v>280</v>
      </c>
      <c r="B515" t="s">
        <v>257</v>
      </c>
      <c r="C515" t="s">
        <v>13</v>
      </c>
      <c r="D515" t="s">
        <v>11</v>
      </c>
      <c r="E515" t="s">
        <v>511</v>
      </c>
      <c r="F515" t="s">
        <v>474</v>
      </c>
      <c r="J515" t="s">
        <v>436</v>
      </c>
      <c r="Q515">
        <v>0</v>
      </c>
      <c r="R515">
        <v>0</v>
      </c>
    </row>
    <row r="516" spans="1:18" ht="15" customHeight="1">
      <c r="A516" s="962" t="s">
        <v>280</v>
      </c>
      <c r="B516" t="s">
        <v>259</v>
      </c>
      <c r="C516" t="s">
        <v>13</v>
      </c>
      <c r="D516" t="s">
        <v>11</v>
      </c>
      <c r="E516" t="s">
        <v>511</v>
      </c>
      <c r="F516" t="s">
        <v>474</v>
      </c>
      <c r="Q516">
        <v>0</v>
      </c>
      <c r="R516">
        <v>0</v>
      </c>
    </row>
    <row r="517" spans="1:18" ht="15" customHeight="1">
      <c r="A517" s="962" t="s">
        <v>320</v>
      </c>
      <c r="B517" t="s">
        <v>254</v>
      </c>
      <c r="C517" t="s">
        <v>13</v>
      </c>
      <c r="D517" t="s">
        <v>11</v>
      </c>
      <c r="E517" t="s">
        <v>511</v>
      </c>
      <c r="F517" t="s">
        <v>474</v>
      </c>
      <c r="H517" t="s">
        <v>569</v>
      </c>
      <c r="I517" t="s">
        <v>353</v>
      </c>
      <c r="K517" t="s">
        <v>333</v>
      </c>
      <c r="L517" t="s">
        <v>374</v>
      </c>
      <c r="M517" t="s">
        <v>58</v>
      </c>
      <c r="N517" t="s">
        <v>335</v>
      </c>
      <c r="O517" t="s">
        <v>336</v>
      </c>
      <c r="P517" t="s">
        <v>337</v>
      </c>
      <c r="Q517">
        <v>35.24</v>
      </c>
      <c r="R517">
        <v>0.1</v>
      </c>
    </row>
    <row r="518" spans="1:18" ht="15" customHeight="1">
      <c r="A518" s="962" t="s">
        <v>323</v>
      </c>
      <c r="B518" t="s">
        <v>247</v>
      </c>
      <c r="C518" t="s">
        <v>13</v>
      </c>
      <c r="D518" t="s">
        <v>11</v>
      </c>
      <c r="E518" t="s">
        <v>511</v>
      </c>
      <c r="F518" t="s">
        <v>474</v>
      </c>
      <c r="Q518">
        <v>0</v>
      </c>
      <c r="R518">
        <v>0</v>
      </c>
    </row>
    <row r="519" spans="1:18" ht="15" customHeight="1">
      <c r="A519" s="962" t="s">
        <v>323</v>
      </c>
      <c r="B519" t="s">
        <v>254</v>
      </c>
      <c r="C519" t="s">
        <v>13</v>
      </c>
      <c r="D519" t="s">
        <v>11</v>
      </c>
      <c r="E519" t="s">
        <v>511</v>
      </c>
      <c r="F519" t="s">
        <v>474</v>
      </c>
      <c r="Q519">
        <v>0</v>
      </c>
      <c r="R519">
        <v>0</v>
      </c>
    </row>
    <row r="520" spans="1:18" ht="15" customHeight="1">
      <c r="A520" s="962" t="s">
        <v>246</v>
      </c>
      <c r="B520" t="s">
        <v>321</v>
      </c>
      <c r="C520" t="s">
        <v>13</v>
      </c>
      <c r="D520" t="s">
        <v>11</v>
      </c>
      <c r="E520" t="s">
        <v>511</v>
      </c>
      <c r="F520" t="s">
        <v>477</v>
      </c>
      <c r="H520" t="s">
        <v>478</v>
      </c>
      <c r="I520" t="s">
        <v>353</v>
      </c>
      <c r="K520" t="s">
        <v>333</v>
      </c>
      <c r="L520" t="s">
        <v>479</v>
      </c>
      <c r="M520" t="s">
        <v>58</v>
      </c>
      <c r="N520" t="s">
        <v>335</v>
      </c>
      <c r="O520" t="s">
        <v>336</v>
      </c>
      <c r="P520" t="s">
        <v>337</v>
      </c>
      <c r="Q520">
        <v>0.12</v>
      </c>
      <c r="R520">
        <v>0.1</v>
      </c>
    </row>
    <row r="521" spans="1:18" ht="15" customHeight="1">
      <c r="A521" s="962" t="s">
        <v>246</v>
      </c>
      <c r="B521" t="s">
        <v>281</v>
      </c>
      <c r="C521" t="s">
        <v>13</v>
      </c>
      <c r="D521" t="s">
        <v>11</v>
      </c>
      <c r="E521" t="s">
        <v>511</v>
      </c>
      <c r="F521" t="s">
        <v>477</v>
      </c>
      <c r="G521" t="s">
        <v>598</v>
      </c>
      <c r="I521" t="s">
        <v>481</v>
      </c>
      <c r="K521" t="s">
        <v>333</v>
      </c>
      <c r="L521" t="s">
        <v>482</v>
      </c>
      <c r="M521" t="s">
        <v>64</v>
      </c>
      <c r="N521" t="s">
        <v>349</v>
      </c>
      <c r="O521" t="s">
        <v>336</v>
      </c>
      <c r="P521" t="s">
        <v>337</v>
      </c>
      <c r="Q521">
        <v>22.04</v>
      </c>
      <c r="R521">
        <v>0.1</v>
      </c>
    </row>
    <row r="522" spans="1:18" ht="15" customHeight="1">
      <c r="A522" s="962" t="s">
        <v>246</v>
      </c>
      <c r="B522" t="s">
        <v>282</v>
      </c>
      <c r="C522" t="s">
        <v>13</v>
      </c>
      <c r="D522" t="s">
        <v>11</v>
      </c>
      <c r="E522" t="s">
        <v>511</v>
      </c>
      <c r="F522" t="s">
        <v>477</v>
      </c>
      <c r="G522" t="s">
        <v>599</v>
      </c>
      <c r="I522" t="s">
        <v>481</v>
      </c>
      <c r="K522" t="s">
        <v>333</v>
      </c>
      <c r="L522" t="s">
        <v>484</v>
      </c>
      <c r="M522" t="s">
        <v>64</v>
      </c>
      <c r="N522" t="s">
        <v>361</v>
      </c>
      <c r="O522" t="s">
        <v>336</v>
      </c>
      <c r="P522" t="s">
        <v>337</v>
      </c>
      <c r="Q522">
        <v>1.01</v>
      </c>
      <c r="R522">
        <v>0.1</v>
      </c>
    </row>
    <row r="523" spans="1:18" ht="15" customHeight="1">
      <c r="A523" s="962" t="s">
        <v>247</v>
      </c>
      <c r="B523" t="s">
        <v>300</v>
      </c>
      <c r="C523" t="s">
        <v>13</v>
      </c>
      <c r="D523" t="s">
        <v>11</v>
      </c>
      <c r="E523" t="s">
        <v>511</v>
      </c>
      <c r="F523" t="s">
        <v>477</v>
      </c>
      <c r="J523" t="s">
        <v>467</v>
      </c>
      <c r="L523" t="s">
        <v>339</v>
      </c>
      <c r="Q523">
        <v>0</v>
      </c>
      <c r="R523">
        <v>0</v>
      </c>
    </row>
    <row r="524" spans="1:18" ht="15" customHeight="1">
      <c r="A524" s="962" t="s">
        <v>247</v>
      </c>
      <c r="B524" t="s">
        <v>324</v>
      </c>
      <c r="C524" t="s">
        <v>13</v>
      </c>
      <c r="D524" t="s">
        <v>11</v>
      </c>
      <c r="E524" t="s">
        <v>511</v>
      </c>
      <c r="F524" t="s">
        <v>477</v>
      </c>
      <c r="Q524">
        <v>0</v>
      </c>
      <c r="R524">
        <v>0</v>
      </c>
    </row>
    <row r="525" spans="1:18" ht="15" customHeight="1">
      <c r="A525" s="962" t="s">
        <v>249</v>
      </c>
      <c r="B525" t="s">
        <v>278</v>
      </c>
      <c r="C525" t="s">
        <v>13</v>
      </c>
      <c r="D525" t="s">
        <v>11</v>
      </c>
      <c r="E525" t="s">
        <v>511</v>
      </c>
      <c r="F525" t="s">
        <v>477</v>
      </c>
      <c r="J525" t="s">
        <v>340</v>
      </c>
      <c r="L525" t="s">
        <v>249</v>
      </c>
      <c r="Q525">
        <v>0</v>
      </c>
      <c r="R525">
        <v>0</v>
      </c>
    </row>
    <row r="526" spans="1:18" ht="15" customHeight="1">
      <c r="A526" s="962" t="s">
        <v>254</v>
      </c>
      <c r="B526" t="s">
        <v>283</v>
      </c>
      <c r="C526" t="s">
        <v>13</v>
      </c>
      <c r="D526" t="s">
        <v>11</v>
      </c>
      <c r="E526" t="s">
        <v>511</v>
      </c>
      <c r="F526" t="s">
        <v>477</v>
      </c>
      <c r="J526" t="s">
        <v>342</v>
      </c>
      <c r="L526" t="s">
        <v>343</v>
      </c>
      <c r="Q526">
        <v>0</v>
      </c>
      <c r="R526">
        <v>0</v>
      </c>
    </row>
    <row r="527" spans="1:18" ht="15" customHeight="1">
      <c r="A527" s="962" t="s">
        <v>254</v>
      </c>
      <c r="B527" t="s">
        <v>289</v>
      </c>
      <c r="C527" t="s">
        <v>13</v>
      </c>
      <c r="D527" t="s">
        <v>11</v>
      </c>
      <c r="E527" t="s">
        <v>511</v>
      </c>
      <c r="F527" t="s">
        <v>477</v>
      </c>
      <c r="J527" t="s">
        <v>338</v>
      </c>
      <c r="L527" t="s">
        <v>344</v>
      </c>
      <c r="Q527">
        <v>0</v>
      </c>
      <c r="R527">
        <v>0</v>
      </c>
    </row>
    <row r="528" spans="1:18" ht="15" customHeight="1">
      <c r="A528" s="962" t="s">
        <v>254</v>
      </c>
      <c r="B528" t="s">
        <v>280</v>
      </c>
      <c r="C528" t="s">
        <v>13</v>
      </c>
      <c r="D528" t="s">
        <v>11</v>
      </c>
      <c r="E528" t="s">
        <v>511</v>
      </c>
      <c r="F528" t="s">
        <v>477</v>
      </c>
      <c r="J528" t="s">
        <v>436</v>
      </c>
      <c r="L528" t="s">
        <v>346</v>
      </c>
      <c r="Q528">
        <v>0</v>
      </c>
      <c r="R528">
        <v>0</v>
      </c>
    </row>
    <row r="529" spans="1:18" ht="15" customHeight="1">
      <c r="A529" s="962" t="s">
        <v>254</v>
      </c>
      <c r="B529" t="s">
        <v>284</v>
      </c>
      <c r="C529" t="s">
        <v>13</v>
      </c>
      <c r="D529" t="s">
        <v>11</v>
      </c>
      <c r="E529" t="s">
        <v>511</v>
      </c>
      <c r="F529" t="s">
        <v>477</v>
      </c>
      <c r="Q529">
        <v>0</v>
      </c>
      <c r="R529">
        <v>0</v>
      </c>
    </row>
    <row r="530" spans="1:18" ht="15" customHeight="1">
      <c r="A530" s="962" t="s">
        <v>254</v>
      </c>
      <c r="B530" t="s">
        <v>285</v>
      </c>
      <c r="C530" t="s">
        <v>13</v>
      </c>
      <c r="D530" t="s">
        <v>11</v>
      </c>
      <c r="E530" t="s">
        <v>511</v>
      </c>
      <c r="F530" t="s">
        <v>477</v>
      </c>
      <c r="Q530">
        <v>0</v>
      </c>
      <c r="R530">
        <v>0</v>
      </c>
    </row>
    <row r="531" spans="1:18" ht="15" customHeight="1">
      <c r="A531" s="962" t="s">
        <v>254</v>
      </c>
      <c r="B531" t="s">
        <v>286</v>
      </c>
      <c r="C531" t="s">
        <v>13</v>
      </c>
      <c r="D531" t="s">
        <v>11</v>
      </c>
      <c r="E531" t="s">
        <v>511</v>
      </c>
      <c r="F531" t="s">
        <v>477</v>
      </c>
      <c r="Q531">
        <v>0</v>
      </c>
      <c r="R531">
        <v>0</v>
      </c>
    </row>
    <row r="532" spans="1:18" ht="15" customHeight="1">
      <c r="A532" s="962" t="s">
        <v>254</v>
      </c>
      <c r="B532" t="s">
        <v>303</v>
      </c>
      <c r="C532" t="s">
        <v>13</v>
      </c>
      <c r="D532" t="s">
        <v>11</v>
      </c>
      <c r="E532" t="s">
        <v>511</v>
      </c>
      <c r="F532" t="s">
        <v>477</v>
      </c>
      <c r="Q532">
        <v>0</v>
      </c>
      <c r="R532">
        <v>0</v>
      </c>
    </row>
    <row r="533" spans="1:18" ht="15" customHeight="1">
      <c r="A533" s="962" t="s">
        <v>254</v>
      </c>
      <c r="B533" t="s">
        <v>324</v>
      </c>
      <c r="C533" t="s">
        <v>13</v>
      </c>
      <c r="D533" t="s">
        <v>11</v>
      </c>
      <c r="E533" t="s">
        <v>511</v>
      </c>
      <c r="F533" t="s">
        <v>477</v>
      </c>
      <c r="Q533">
        <v>0</v>
      </c>
      <c r="R533">
        <v>0</v>
      </c>
    </row>
    <row r="534" spans="1:18" ht="15" customHeight="1">
      <c r="A534" s="962" t="s">
        <v>261</v>
      </c>
      <c r="B534" t="s">
        <v>289</v>
      </c>
      <c r="C534" t="s">
        <v>13</v>
      </c>
      <c r="D534" t="s">
        <v>11</v>
      </c>
      <c r="E534" t="s">
        <v>511</v>
      </c>
      <c r="F534" t="s">
        <v>477</v>
      </c>
      <c r="G534" t="s">
        <v>600</v>
      </c>
      <c r="I534" t="s">
        <v>486</v>
      </c>
      <c r="J534" t="s">
        <v>519</v>
      </c>
      <c r="K534" t="s">
        <v>333</v>
      </c>
      <c r="L534" t="s">
        <v>487</v>
      </c>
      <c r="M534" t="s">
        <v>64</v>
      </c>
      <c r="N534" t="s">
        <v>361</v>
      </c>
      <c r="O534" t="s">
        <v>336</v>
      </c>
      <c r="P534" t="s">
        <v>337</v>
      </c>
      <c r="Q534">
        <v>113.56</v>
      </c>
      <c r="R534">
        <v>0.1</v>
      </c>
    </row>
    <row r="535" spans="1:18" ht="15" customHeight="1">
      <c r="A535" s="962" t="s">
        <v>261</v>
      </c>
      <c r="B535" t="s">
        <v>321</v>
      </c>
      <c r="C535" t="s">
        <v>13</v>
      </c>
      <c r="D535" t="s">
        <v>11</v>
      </c>
      <c r="E535" t="s">
        <v>511</v>
      </c>
      <c r="F535" t="s">
        <v>477</v>
      </c>
      <c r="H535" t="s">
        <v>488</v>
      </c>
      <c r="I535" t="s">
        <v>353</v>
      </c>
      <c r="K535" t="s">
        <v>333</v>
      </c>
      <c r="L535" t="s">
        <v>489</v>
      </c>
      <c r="M535" t="s">
        <v>59</v>
      </c>
      <c r="N535" t="s">
        <v>335</v>
      </c>
      <c r="O535" t="s">
        <v>336</v>
      </c>
      <c r="P535" t="s">
        <v>337</v>
      </c>
      <c r="Q535">
        <v>9.52</v>
      </c>
      <c r="R535">
        <v>0.1</v>
      </c>
    </row>
    <row r="536" spans="1:18" ht="15" customHeight="1">
      <c r="A536" s="962" t="s">
        <v>261</v>
      </c>
      <c r="B536" t="s">
        <v>294</v>
      </c>
      <c r="C536" t="s">
        <v>13</v>
      </c>
      <c r="D536" t="s">
        <v>11</v>
      </c>
      <c r="E536" t="s">
        <v>511</v>
      </c>
      <c r="F536" t="s">
        <v>477</v>
      </c>
      <c r="G536" t="s">
        <v>601</v>
      </c>
      <c r="I536" t="s">
        <v>358</v>
      </c>
      <c r="J536" t="s">
        <v>519</v>
      </c>
      <c r="K536" t="s">
        <v>333</v>
      </c>
      <c r="L536" t="s">
        <v>491</v>
      </c>
      <c r="M536" t="s">
        <v>64</v>
      </c>
      <c r="N536" t="s">
        <v>361</v>
      </c>
      <c r="O536" t="s">
        <v>336</v>
      </c>
      <c r="P536" t="s">
        <v>337</v>
      </c>
      <c r="Q536">
        <v>62.59</v>
      </c>
      <c r="R536">
        <v>0.1</v>
      </c>
    </row>
    <row r="537" spans="1:18" ht="15" customHeight="1">
      <c r="A537" s="962" t="s">
        <v>262</v>
      </c>
      <c r="B537" t="s">
        <v>321</v>
      </c>
      <c r="C537" t="s">
        <v>13</v>
      </c>
      <c r="D537" t="s">
        <v>11</v>
      </c>
      <c r="E537" t="s">
        <v>511</v>
      </c>
      <c r="F537" t="s">
        <v>477</v>
      </c>
      <c r="H537" t="s">
        <v>602</v>
      </c>
      <c r="I537" t="s">
        <v>353</v>
      </c>
      <c r="K537" t="s">
        <v>333</v>
      </c>
      <c r="L537" t="s">
        <v>493</v>
      </c>
      <c r="M537" t="s">
        <v>58</v>
      </c>
      <c r="N537" t="s">
        <v>335</v>
      </c>
      <c r="O537" t="s">
        <v>336</v>
      </c>
      <c r="P537" t="s">
        <v>337</v>
      </c>
      <c r="Q537">
        <v>0.76</v>
      </c>
      <c r="R537">
        <v>0.1</v>
      </c>
    </row>
    <row r="538" spans="1:18" ht="15" customHeight="1">
      <c r="A538" s="962" t="s">
        <v>263</v>
      </c>
      <c r="B538" t="s">
        <v>289</v>
      </c>
      <c r="C538" t="s">
        <v>13</v>
      </c>
      <c r="D538" t="s">
        <v>11</v>
      </c>
      <c r="E538" t="s">
        <v>511</v>
      </c>
      <c r="F538" t="s">
        <v>477</v>
      </c>
      <c r="G538" t="s">
        <v>603</v>
      </c>
      <c r="I538" t="s">
        <v>486</v>
      </c>
      <c r="J538" t="s">
        <v>519</v>
      </c>
      <c r="K538" t="s">
        <v>333</v>
      </c>
      <c r="L538" t="s">
        <v>495</v>
      </c>
      <c r="M538" t="s">
        <v>64</v>
      </c>
      <c r="N538" t="s">
        <v>361</v>
      </c>
      <c r="O538" t="s">
        <v>336</v>
      </c>
      <c r="P538" t="s">
        <v>337</v>
      </c>
      <c r="Q538">
        <v>86.58</v>
      </c>
      <c r="R538">
        <v>0.1</v>
      </c>
    </row>
    <row r="539" spans="1:18" ht="15" customHeight="1">
      <c r="A539" s="962" t="s">
        <v>263</v>
      </c>
      <c r="B539" t="s">
        <v>321</v>
      </c>
      <c r="C539" t="s">
        <v>13</v>
      </c>
      <c r="D539" t="s">
        <v>11</v>
      </c>
      <c r="E539" t="s">
        <v>511</v>
      </c>
      <c r="F539" t="s">
        <v>477</v>
      </c>
      <c r="H539" t="s">
        <v>604</v>
      </c>
      <c r="I539" t="s">
        <v>353</v>
      </c>
      <c r="K539" t="s">
        <v>333</v>
      </c>
      <c r="L539" t="s">
        <v>497</v>
      </c>
      <c r="M539" t="s">
        <v>59</v>
      </c>
      <c r="N539" t="s">
        <v>335</v>
      </c>
      <c r="O539" t="s">
        <v>336</v>
      </c>
      <c r="P539" t="s">
        <v>337</v>
      </c>
      <c r="Q539">
        <v>3.2</v>
      </c>
      <c r="R539">
        <v>0.1</v>
      </c>
    </row>
    <row r="540" spans="1:18" ht="15" customHeight="1">
      <c r="A540" s="962" t="s">
        <v>263</v>
      </c>
      <c r="B540" t="s">
        <v>294</v>
      </c>
      <c r="C540" t="s">
        <v>13</v>
      </c>
      <c r="D540" t="s">
        <v>11</v>
      </c>
      <c r="E540" t="s">
        <v>511</v>
      </c>
      <c r="F540" t="s">
        <v>477</v>
      </c>
      <c r="G540" t="s">
        <v>498</v>
      </c>
      <c r="I540" t="s">
        <v>358</v>
      </c>
      <c r="J540" t="s">
        <v>519</v>
      </c>
      <c r="K540" t="s">
        <v>333</v>
      </c>
      <c r="L540" t="s">
        <v>499</v>
      </c>
      <c r="M540" t="s">
        <v>64</v>
      </c>
      <c r="N540" t="s">
        <v>361</v>
      </c>
      <c r="O540" t="s">
        <v>336</v>
      </c>
      <c r="P540" t="s">
        <v>337</v>
      </c>
      <c r="Q540">
        <v>28.27</v>
      </c>
      <c r="R540">
        <v>0.1</v>
      </c>
    </row>
    <row r="541" spans="1:18" ht="15" customHeight="1">
      <c r="A541" s="962" t="s">
        <v>274</v>
      </c>
      <c r="B541" t="s">
        <v>283</v>
      </c>
      <c r="C541" t="s">
        <v>13</v>
      </c>
      <c r="D541" t="s">
        <v>11</v>
      </c>
      <c r="E541" t="s">
        <v>511</v>
      </c>
      <c r="F541" t="s">
        <v>477</v>
      </c>
      <c r="Q541">
        <v>0</v>
      </c>
      <c r="R541">
        <v>0</v>
      </c>
    </row>
    <row r="542" spans="1:18" ht="15" customHeight="1">
      <c r="A542" s="962" t="s">
        <v>277</v>
      </c>
      <c r="B542" t="s">
        <v>246</v>
      </c>
      <c r="C542" t="s">
        <v>13</v>
      </c>
      <c r="D542" t="s">
        <v>11</v>
      </c>
      <c r="E542" t="s">
        <v>511</v>
      </c>
      <c r="F542" t="s">
        <v>477</v>
      </c>
      <c r="G542" t="s">
        <v>605</v>
      </c>
      <c r="I542" t="s">
        <v>428</v>
      </c>
      <c r="K542" t="s">
        <v>333</v>
      </c>
      <c r="L542" t="s">
        <v>277</v>
      </c>
      <c r="M542" t="s">
        <v>65</v>
      </c>
      <c r="N542" t="s">
        <v>365</v>
      </c>
      <c r="O542" t="s">
        <v>336</v>
      </c>
      <c r="P542" t="s">
        <v>337</v>
      </c>
      <c r="Q542">
        <v>25.03</v>
      </c>
      <c r="R542">
        <v>0.1</v>
      </c>
    </row>
    <row r="543" spans="1:18" ht="15" customHeight="1">
      <c r="A543" s="962" t="s">
        <v>278</v>
      </c>
      <c r="B543" t="s">
        <v>252</v>
      </c>
      <c r="C543" t="s">
        <v>13</v>
      </c>
      <c r="D543" t="s">
        <v>11</v>
      </c>
      <c r="E543" t="s">
        <v>511</v>
      </c>
      <c r="F543" t="s">
        <v>477</v>
      </c>
      <c r="J543" t="s">
        <v>340</v>
      </c>
      <c r="L543" t="s">
        <v>252</v>
      </c>
      <c r="Q543">
        <v>0</v>
      </c>
      <c r="R543">
        <v>0</v>
      </c>
    </row>
    <row r="544" spans="1:18" ht="15" customHeight="1">
      <c r="A544" s="962" t="s">
        <v>278</v>
      </c>
      <c r="B544" t="s">
        <v>247</v>
      </c>
      <c r="C544" t="s">
        <v>13</v>
      </c>
      <c r="D544" t="s">
        <v>11</v>
      </c>
      <c r="E544" t="s">
        <v>511</v>
      </c>
      <c r="F544" t="s">
        <v>477</v>
      </c>
      <c r="Q544">
        <v>0</v>
      </c>
      <c r="R544">
        <v>0</v>
      </c>
    </row>
    <row r="545" spans="1:18" ht="15" customHeight="1">
      <c r="A545" s="962" t="s">
        <v>280</v>
      </c>
      <c r="B545" t="s">
        <v>257</v>
      </c>
      <c r="C545" t="s">
        <v>13</v>
      </c>
      <c r="D545" t="s">
        <v>11</v>
      </c>
      <c r="E545" t="s">
        <v>511</v>
      </c>
      <c r="F545" t="s">
        <v>477</v>
      </c>
      <c r="J545" t="s">
        <v>436</v>
      </c>
      <c r="Q545">
        <v>0</v>
      </c>
      <c r="R545">
        <v>0</v>
      </c>
    </row>
    <row r="546" spans="1:18" ht="15" customHeight="1">
      <c r="A546" s="962" t="s">
        <v>280</v>
      </c>
      <c r="B546" t="s">
        <v>259</v>
      </c>
      <c r="C546" t="s">
        <v>13</v>
      </c>
      <c r="D546" t="s">
        <v>11</v>
      </c>
      <c r="E546" t="s">
        <v>511</v>
      </c>
      <c r="F546" t="s">
        <v>477</v>
      </c>
      <c r="Q546">
        <v>0</v>
      </c>
      <c r="R546">
        <v>0</v>
      </c>
    </row>
    <row r="547" spans="1:18" ht="15" customHeight="1">
      <c r="A547" s="962" t="s">
        <v>281</v>
      </c>
      <c r="B547" t="s">
        <v>261</v>
      </c>
      <c r="C547" t="s">
        <v>13</v>
      </c>
      <c r="D547" t="s">
        <v>11</v>
      </c>
      <c r="E547" t="s">
        <v>511</v>
      </c>
      <c r="F547" t="s">
        <v>477</v>
      </c>
      <c r="G547" t="s">
        <v>606</v>
      </c>
      <c r="I547" t="s">
        <v>481</v>
      </c>
      <c r="K547" t="s">
        <v>333</v>
      </c>
      <c r="L547" t="s">
        <v>502</v>
      </c>
      <c r="M547" t="s">
        <v>64</v>
      </c>
      <c r="N547" t="s">
        <v>349</v>
      </c>
      <c r="O547" t="s">
        <v>336</v>
      </c>
      <c r="P547" t="s">
        <v>337</v>
      </c>
      <c r="Q547">
        <v>3.38</v>
      </c>
      <c r="R547">
        <v>0.1</v>
      </c>
    </row>
    <row r="548" spans="1:18" ht="15" customHeight="1">
      <c r="A548" s="962" t="s">
        <v>320</v>
      </c>
      <c r="B548" t="s">
        <v>246</v>
      </c>
      <c r="C548" t="s">
        <v>13</v>
      </c>
      <c r="D548" t="s">
        <v>11</v>
      </c>
      <c r="E548" t="s">
        <v>511</v>
      </c>
      <c r="F548" t="s">
        <v>477</v>
      </c>
      <c r="H548" t="s">
        <v>503</v>
      </c>
      <c r="I548" t="s">
        <v>353</v>
      </c>
      <c r="K548" t="s">
        <v>333</v>
      </c>
      <c r="L548" t="s">
        <v>504</v>
      </c>
      <c r="M548" t="s">
        <v>58</v>
      </c>
      <c r="N548" t="s">
        <v>335</v>
      </c>
      <c r="O548" t="s">
        <v>336</v>
      </c>
      <c r="P548" t="s">
        <v>337</v>
      </c>
      <c r="Q548">
        <v>1.58</v>
      </c>
      <c r="R548">
        <v>0.1</v>
      </c>
    </row>
    <row r="549" spans="1:18" ht="15" customHeight="1">
      <c r="A549" s="962" t="s">
        <v>320</v>
      </c>
      <c r="B549" t="s">
        <v>261</v>
      </c>
      <c r="C549" t="s">
        <v>13</v>
      </c>
      <c r="D549" t="s">
        <v>11</v>
      </c>
      <c r="E549" t="s">
        <v>511</v>
      </c>
      <c r="F549" t="s">
        <v>477</v>
      </c>
      <c r="H549" t="s">
        <v>607</v>
      </c>
      <c r="I549" t="s">
        <v>353</v>
      </c>
      <c r="K549" t="s">
        <v>333</v>
      </c>
      <c r="L549" t="s">
        <v>506</v>
      </c>
      <c r="M549" t="s">
        <v>59</v>
      </c>
      <c r="N549" t="s">
        <v>335</v>
      </c>
      <c r="O549" t="s">
        <v>336</v>
      </c>
      <c r="P549" t="s">
        <v>337</v>
      </c>
      <c r="Q549">
        <v>133.94999999999999</v>
      </c>
      <c r="R549">
        <v>0.1</v>
      </c>
    </row>
    <row r="550" spans="1:18" ht="15" customHeight="1">
      <c r="A550" s="962" t="s">
        <v>320</v>
      </c>
      <c r="B550" t="s">
        <v>262</v>
      </c>
      <c r="C550" t="s">
        <v>13</v>
      </c>
      <c r="D550" t="s">
        <v>11</v>
      </c>
      <c r="E550" t="s">
        <v>511</v>
      </c>
      <c r="F550" t="s">
        <v>477</v>
      </c>
      <c r="H550" t="s">
        <v>608</v>
      </c>
      <c r="I550" t="s">
        <v>353</v>
      </c>
      <c r="K550" t="s">
        <v>333</v>
      </c>
      <c r="L550" t="s">
        <v>508</v>
      </c>
      <c r="M550" t="s">
        <v>58</v>
      </c>
      <c r="N550" t="s">
        <v>335</v>
      </c>
      <c r="O550" t="s">
        <v>336</v>
      </c>
      <c r="P550" t="s">
        <v>337</v>
      </c>
      <c r="Q550">
        <v>24.6</v>
      </c>
      <c r="R550">
        <v>0.1</v>
      </c>
    </row>
    <row r="551" spans="1:18" ht="15" customHeight="1">
      <c r="A551" s="962" t="s">
        <v>320</v>
      </c>
      <c r="B551" t="s">
        <v>263</v>
      </c>
      <c r="C551" t="s">
        <v>13</v>
      </c>
      <c r="D551" t="s">
        <v>11</v>
      </c>
      <c r="E551" t="s">
        <v>511</v>
      </c>
      <c r="F551" t="s">
        <v>477</v>
      </c>
      <c r="H551" t="s">
        <v>609</v>
      </c>
      <c r="I551" t="s">
        <v>353</v>
      </c>
      <c r="K551" t="s">
        <v>333</v>
      </c>
      <c r="L551" t="s">
        <v>510</v>
      </c>
      <c r="M551" t="s">
        <v>59</v>
      </c>
      <c r="N551" t="s">
        <v>335</v>
      </c>
      <c r="O551" t="s">
        <v>336</v>
      </c>
      <c r="P551" t="s">
        <v>337</v>
      </c>
      <c r="Q551">
        <v>91.7</v>
      </c>
      <c r="R551">
        <v>0.1</v>
      </c>
    </row>
    <row r="552" spans="1:18" ht="15" customHeight="1">
      <c r="A552" s="962" t="s">
        <v>323</v>
      </c>
      <c r="B552" t="s">
        <v>247</v>
      </c>
      <c r="C552" t="s">
        <v>13</v>
      </c>
      <c r="D552" t="s">
        <v>11</v>
      </c>
      <c r="E552" t="s">
        <v>511</v>
      </c>
      <c r="F552" t="s">
        <v>477</v>
      </c>
      <c r="Q552">
        <v>0</v>
      </c>
      <c r="R552">
        <v>0</v>
      </c>
    </row>
    <row r="553" spans="1:18" ht="15" customHeight="1">
      <c r="A553" s="962" t="s">
        <v>323</v>
      </c>
      <c r="B553" t="s">
        <v>254</v>
      </c>
      <c r="C553" t="s">
        <v>13</v>
      </c>
      <c r="D553" t="s">
        <v>11</v>
      </c>
      <c r="E553" t="s">
        <v>511</v>
      </c>
      <c r="F553" t="s">
        <v>477</v>
      </c>
      <c r="Q553">
        <v>0</v>
      </c>
      <c r="R553">
        <v>0</v>
      </c>
    </row>
    <row r="554" spans="1:18" ht="15" customHeight="1">
      <c r="A554" s="962" t="s">
        <v>323</v>
      </c>
      <c r="B554" t="s">
        <v>246</v>
      </c>
      <c r="C554" t="s">
        <v>13</v>
      </c>
      <c r="D554" t="s">
        <v>11</v>
      </c>
      <c r="E554" t="s">
        <v>511</v>
      </c>
      <c r="F554" t="s">
        <v>477</v>
      </c>
      <c r="Q554">
        <v>0</v>
      </c>
      <c r="R554">
        <v>0</v>
      </c>
    </row>
    <row r="555" spans="1:18" ht="15" customHeight="1">
      <c r="A555" s="962" t="s">
        <v>323</v>
      </c>
      <c r="B555" t="s">
        <v>263</v>
      </c>
      <c r="C555" t="s">
        <v>13</v>
      </c>
      <c r="D555" t="s">
        <v>11</v>
      </c>
      <c r="E555" t="s">
        <v>511</v>
      </c>
      <c r="F555" t="s">
        <v>477</v>
      </c>
      <c r="Q555">
        <v>0</v>
      </c>
      <c r="R555">
        <v>0</v>
      </c>
    </row>
    <row r="556" spans="1:18" ht="15" customHeight="1">
      <c r="A556" s="962" t="s">
        <v>244</v>
      </c>
      <c r="B556" t="s">
        <v>279</v>
      </c>
      <c r="C556" t="s">
        <v>13</v>
      </c>
      <c r="D556" t="s">
        <v>11</v>
      </c>
      <c r="E556" t="s">
        <v>610</v>
      </c>
      <c r="F556" t="s">
        <v>330</v>
      </c>
      <c r="G556" t="s">
        <v>611</v>
      </c>
      <c r="I556" t="s">
        <v>332</v>
      </c>
      <c r="K556" t="s">
        <v>333</v>
      </c>
      <c r="L556" t="s">
        <v>334</v>
      </c>
      <c r="M556" t="s">
        <v>50</v>
      </c>
      <c r="N556" t="s">
        <v>335</v>
      </c>
      <c r="O556" t="s">
        <v>336</v>
      </c>
      <c r="P556" t="s">
        <v>337</v>
      </c>
      <c r="Q556">
        <v>4192.8500000000004</v>
      </c>
      <c r="R556">
        <v>0.1</v>
      </c>
    </row>
    <row r="557" spans="1:18" ht="15" customHeight="1">
      <c r="A557" s="962" t="s">
        <v>247</v>
      </c>
      <c r="B557" t="s">
        <v>290</v>
      </c>
      <c r="C557" t="s">
        <v>13</v>
      </c>
      <c r="D557" t="s">
        <v>11</v>
      </c>
      <c r="E557" t="s">
        <v>610</v>
      </c>
      <c r="F557" t="s">
        <v>330</v>
      </c>
      <c r="J557" t="s">
        <v>338</v>
      </c>
      <c r="L557" t="s">
        <v>339</v>
      </c>
      <c r="Q557">
        <v>0</v>
      </c>
      <c r="R557">
        <v>0</v>
      </c>
    </row>
    <row r="558" spans="1:18" ht="15" customHeight="1">
      <c r="A558" s="962" t="s">
        <v>247</v>
      </c>
      <c r="B558" t="s">
        <v>324</v>
      </c>
      <c r="C558" t="s">
        <v>13</v>
      </c>
      <c r="D558" t="s">
        <v>11</v>
      </c>
      <c r="E558" t="s">
        <v>610</v>
      </c>
      <c r="F558" t="s">
        <v>330</v>
      </c>
      <c r="Q558">
        <v>0</v>
      </c>
      <c r="R558">
        <v>0</v>
      </c>
    </row>
    <row r="559" spans="1:18" ht="15" customHeight="1">
      <c r="A559" s="962" t="s">
        <v>249</v>
      </c>
      <c r="B559" t="s">
        <v>278</v>
      </c>
      <c r="C559" t="s">
        <v>13</v>
      </c>
      <c r="D559" t="s">
        <v>11</v>
      </c>
      <c r="E559" t="s">
        <v>610</v>
      </c>
      <c r="F559" t="s">
        <v>330</v>
      </c>
      <c r="J559" t="s">
        <v>340</v>
      </c>
      <c r="L559" t="s">
        <v>249</v>
      </c>
      <c r="Q559">
        <v>0</v>
      </c>
      <c r="R559">
        <v>0</v>
      </c>
    </row>
    <row r="560" spans="1:18" ht="15" customHeight="1">
      <c r="A560" s="962" t="s">
        <v>250</v>
      </c>
      <c r="B560" t="s">
        <v>279</v>
      </c>
      <c r="C560" t="s">
        <v>13</v>
      </c>
      <c r="D560" t="s">
        <v>11</v>
      </c>
      <c r="E560" t="s">
        <v>610</v>
      </c>
      <c r="F560" t="s">
        <v>330</v>
      </c>
      <c r="G560" t="s">
        <v>612</v>
      </c>
      <c r="I560" t="s">
        <v>332</v>
      </c>
      <c r="K560" t="s">
        <v>333</v>
      </c>
      <c r="L560" t="s">
        <v>250</v>
      </c>
      <c r="M560" t="s">
        <v>50</v>
      </c>
      <c r="N560" t="s">
        <v>335</v>
      </c>
      <c r="O560" t="s">
        <v>336</v>
      </c>
      <c r="P560" t="s">
        <v>337</v>
      </c>
      <c r="Q560">
        <v>172.81</v>
      </c>
      <c r="R560">
        <v>0.1</v>
      </c>
    </row>
    <row r="561" spans="1:18" ht="15" customHeight="1">
      <c r="A561" s="962" t="s">
        <v>254</v>
      </c>
      <c r="B561" t="s">
        <v>283</v>
      </c>
      <c r="C561" t="s">
        <v>13</v>
      </c>
      <c r="D561" t="s">
        <v>11</v>
      </c>
      <c r="E561" t="s">
        <v>610</v>
      </c>
      <c r="F561" t="s">
        <v>330</v>
      </c>
      <c r="J561" t="s">
        <v>342</v>
      </c>
      <c r="L561" t="s">
        <v>343</v>
      </c>
      <c r="Q561">
        <v>0</v>
      </c>
      <c r="R561">
        <v>0</v>
      </c>
    </row>
    <row r="562" spans="1:18" ht="15" customHeight="1">
      <c r="A562" s="962" t="s">
        <v>254</v>
      </c>
      <c r="B562" t="s">
        <v>289</v>
      </c>
      <c r="C562" t="s">
        <v>13</v>
      </c>
      <c r="D562" t="s">
        <v>11</v>
      </c>
      <c r="E562" t="s">
        <v>610</v>
      </c>
      <c r="F562" t="s">
        <v>330</v>
      </c>
      <c r="J562" t="s">
        <v>338</v>
      </c>
      <c r="L562" t="s">
        <v>344</v>
      </c>
      <c r="Q562">
        <v>0</v>
      </c>
      <c r="R562">
        <v>0</v>
      </c>
    </row>
    <row r="563" spans="1:18" ht="15" customHeight="1">
      <c r="A563" s="962" t="s">
        <v>254</v>
      </c>
      <c r="B563" t="s">
        <v>280</v>
      </c>
      <c r="C563" t="s">
        <v>13</v>
      </c>
      <c r="D563" t="s">
        <v>11</v>
      </c>
      <c r="E563" t="s">
        <v>610</v>
      </c>
      <c r="F563" t="s">
        <v>330</v>
      </c>
      <c r="G563" t="s">
        <v>613</v>
      </c>
      <c r="I563" t="s">
        <v>332</v>
      </c>
      <c r="K563" t="s">
        <v>333</v>
      </c>
      <c r="L563" t="s">
        <v>346</v>
      </c>
      <c r="M563" t="s">
        <v>50</v>
      </c>
      <c r="N563" t="s">
        <v>335</v>
      </c>
      <c r="O563" t="s">
        <v>336</v>
      </c>
      <c r="P563" t="s">
        <v>337</v>
      </c>
      <c r="Q563">
        <v>4207.1099999999997</v>
      </c>
      <c r="R563">
        <v>0.1</v>
      </c>
    </row>
    <row r="564" spans="1:18" ht="15" customHeight="1">
      <c r="A564" s="962" t="s">
        <v>254</v>
      </c>
      <c r="B564" t="s">
        <v>299</v>
      </c>
      <c r="C564" t="s">
        <v>13</v>
      </c>
      <c r="D564" t="s">
        <v>11</v>
      </c>
      <c r="E564" t="s">
        <v>610</v>
      </c>
      <c r="F564" t="s">
        <v>330</v>
      </c>
      <c r="G564" t="s">
        <v>614</v>
      </c>
      <c r="I564" t="s">
        <v>332</v>
      </c>
      <c r="K564" t="s">
        <v>333</v>
      </c>
      <c r="L564" t="s">
        <v>348</v>
      </c>
      <c r="M564" t="s">
        <v>50</v>
      </c>
      <c r="N564" t="s">
        <v>349</v>
      </c>
      <c r="O564" t="s">
        <v>336</v>
      </c>
      <c r="P564" t="s">
        <v>337</v>
      </c>
      <c r="Q564">
        <v>19.03</v>
      </c>
      <c r="R564">
        <v>0.1</v>
      </c>
    </row>
    <row r="565" spans="1:18" ht="15" customHeight="1">
      <c r="A565" s="962" t="s">
        <v>254</v>
      </c>
      <c r="B565" t="s">
        <v>284</v>
      </c>
      <c r="C565" t="s">
        <v>13</v>
      </c>
      <c r="D565" t="s">
        <v>11</v>
      </c>
      <c r="E565" t="s">
        <v>610</v>
      </c>
      <c r="F565" t="s">
        <v>330</v>
      </c>
      <c r="Q565">
        <v>0</v>
      </c>
      <c r="R565">
        <v>0</v>
      </c>
    </row>
    <row r="566" spans="1:18" ht="15" customHeight="1">
      <c r="A566" s="962" t="s">
        <v>254</v>
      </c>
      <c r="B566" t="s">
        <v>285</v>
      </c>
      <c r="C566" t="s">
        <v>13</v>
      </c>
      <c r="D566" t="s">
        <v>11</v>
      </c>
      <c r="E566" t="s">
        <v>610</v>
      </c>
      <c r="F566" t="s">
        <v>330</v>
      </c>
      <c r="Q566">
        <v>0</v>
      </c>
      <c r="R566">
        <v>0</v>
      </c>
    </row>
    <row r="567" spans="1:18" ht="15" customHeight="1">
      <c r="A567" s="962" t="s">
        <v>254</v>
      </c>
      <c r="B567" t="s">
        <v>286</v>
      </c>
      <c r="C567" t="s">
        <v>13</v>
      </c>
      <c r="D567" t="s">
        <v>11</v>
      </c>
      <c r="E567" t="s">
        <v>610</v>
      </c>
      <c r="F567" t="s">
        <v>330</v>
      </c>
      <c r="Q567">
        <v>0</v>
      </c>
      <c r="R567">
        <v>0</v>
      </c>
    </row>
    <row r="568" spans="1:18" ht="15" customHeight="1">
      <c r="A568" s="962" t="s">
        <v>254</v>
      </c>
      <c r="B568" t="s">
        <v>303</v>
      </c>
      <c r="C568" t="s">
        <v>13</v>
      </c>
      <c r="D568" t="s">
        <v>11</v>
      </c>
      <c r="E568" t="s">
        <v>610</v>
      </c>
      <c r="F568" t="s">
        <v>330</v>
      </c>
      <c r="Q568">
        <v>0</v>
      </c>
      <c r="R568">
        <v>0</v>
      </c>
    </row>
    <row r="569" spans="1:18" ht="15" customHeight="1">
      <c r="A569" s="962" t="s">
        <v>254</v>
      </c>
      <c r="B569" t="s">
        <v>319</v>
      </c>
      <c r="C569" t="s">
        <v>13</v>
      </c>
      <c r="D569" t="s">
        <v>11</v>
      </c>
      <c r="E569" t="s">
        <v>610</v>
      </c>
      <c r="F569" t="s">
        <v>330</v>
      </c>
      <c r="G569" t="s">
        <v>516</v>
      </c>
      <c r="I569" t="s">
        <v>332</v>
      </c>
      <c r="K569" t="s">
        <v>333</v>
      </c>
      <c r="L569" t="s">
        <v>351</v>
      </c>
      <c r="M569" t="s">
        <v>50</v>
      </c>
      <c r="N569" t="s">
        <v>349</v>
      </c>
      <c r="O569" t="s">
        <v>336</v>
      </c>
      <c r="P569" t="s">
        <v>337</v>
      </c>
      <c r="Q569">
        <v>5.12</v>
      </c>
      <c r="R569">
        <v>0.1</v>
      </c>
    </row>
    <row r="570" spans="1:18" ht="15" customHeight="1">
      <c r="A570" s="962" t="s">
        <v>254</v>
      </c>
      <c r="B570" t="s">
        <v>321</v>
      </c>
      <c r="C570" t="s">
        <v>13</v>
      </c>
      <c r="D570" t="s">
        <v>11</v>
      </c>
      <c r="E570" t="s">
        <v>610</v>
      </c>
      <c r="F570" t="s">
        <v>330</v>
      </c>
      <c r="H570" t="s">
        <v>615</v>
      </c>
      <c r="I570" t="s">
        <v>353</v>
      </c>
      <c r="K570" t="s">
        <v>333</v>
      </c>
      <c r="L570" t="s">
        <v>354</v>
      </c>
      <c r="M570" t="s">
        <v>58</v>
      </c>
      <c r="N570" t="s">
        <v>335</v>
      </c>
      <c r="O570" t="s">
        <v>336</v>
      </c>
      <c r="P570" t="s">
        <v>337</v>
      </c>
      <c r="Q570">
        <v>1154.4100000000001</v>
      </c>
      <c r="R570">
        <v>0.1</v>
      </c>
    </row>
    <row r="571" spans="1:18" ht="15" customHeight="1">
      <c r="A571" s="962" t="s">
        <v>254</v>
      </c>
      <c r="B571" t="s">
        <v>324</v>
      </c>
      <c r="C571" t="s">
        <v>13</v>
      </c>
      <c r="D571" t="s">
        <v>11</v>
      </c>
      <c r="E571" t="s">
        <v>610</v>
      </c>
      <c r="F571" t="s">
        <v>330</v>
      </c>
      <c r="Q571">
        <v>0</v>
      </c>
      <c r="R571">
        <v>0</v>
      </c>
    </row>
    <row r="572" spans="1:18" ht="15" customHeight="1">
      <c r="A572" s="962" t="s">
        <v>257</v>
      </c>
      <c r="B572" t="s">
        <v>321</v>
      </c>
      <c r="C572" t="s">
        <v>13</v>
      </c>
      <c r="D572" t="s">
        <v>11</v>
      </c>
      <c r="E572" t="s">
        <v>610</v>
      </c>
      <c r="F572" t="s">
        <v>330</v>
      </c>
      <c r="H572" t="s">
        <v>616</v>
      </c>
      <c r="I572" t="s">
        <v>353</v>
      </c>
      <c r="K572" t="s">
        <v>333</v>
      </c>
      <c r="L572" t="s">
        <v>356</v>
      </c>
      <c r="M572" t="s">
        <v>59</v>
      </c>
      <c r="N572" t="s">
        <v>335</v>
      </c>
      <c r="O572" t="s">
        <v>336</v>
      </c>
      <c r="P572" t="s">
        <v>337</v>
      </c>
      <c r="Q572">
        <v>626.33000000000004</v>
      </c>
      <c r="R572">
        <v>0.1</v>
      </c>
    </row>
    <row r="573" spans="1:18" ht="15" customHeight="1">
      <c r="A573" s="962" t="s">
        <v>257</v>
      </c>
      <c r="B573" t="s">
        <v>294</v>
      </c>
      <c r="C573" t="s">
        <v>13</v>
      </c>
      <c r="D573" t="s">
        <v>11</v>
      </c>
      <c r="E573" t="s">
        <v>610</v>
      </c>
      <c r="F573" t="s">
        <v>330</v>
      </c>
      <c r="G573" t="s">
        <v>617</v>
      </c>
      <c r="I573" t="s">
        <v>358</v>
      </c>
      <c r="J573" t="s">
        <v>618</v>
      </c>
      <c r="K573" t="s">
        <v>333</v>
      </c>
      <c r="L573" t="s">
        <v>360</v>
      </c>
      <c r="M573" t="s">
        <v>63</v>
      </c>
      <c r="N573" t="s">
        <v>361</v>
      </c>
      <c r="O573" t="s">
        <v>336</v>
      </c>
      <c r="P573" t="s">
        <v>337</v>
      </c>
      <c r="Q573">
        <v>30.35</v>
      </c>
      <c r="R573">
        <v>0.1</v>
      </c>
    </row>
    <row r="574" spans="1:18" ht="15" customHeight="1">
      <c r="A574" s="962" t="s">
        <v>259</v>
      </c>
      <c r="B574" t="s">
        <v>321</v>
      </c>
      <c r="C574" t="s">
        <v>13</v>
      </c>
      <c r="D574" t="s">
        <v>11</v>
      </c>
      <c r="E574" t="s">
        <v>610</v>
      </c>
      <c r="F574" t="s">
        <v>330</v>
      </c>
      <c r="H574" t="s">
        <v>619</v>
      </c>
      <c r="I574" t="s">
        <v>353</v>
      </c>
      <c r="K574" t="s">
        <v>333</v>
      </c>
      <c r="L574" t="s">
        <v>363</v>
      </c>
      <c r="M574" t="s">
        <v>59</v>
      </c>
      <c r="N574" t="s">
        <v>335</v>
      </c>
      <c r="O574" t="s">
        <v>336</v>
      </c>
      <c r="P574" t="s">
        <v>337</v>
      </c>
      <c r="Q574">
        <v>376.7</v>
      </c>
      <c r="R574">
        <v>0.1</v>
      </c>
    </row>
    <row r="575" spans="1:18" ht="15" customHeight="1">
      <c r="A575" s="962" t="s">
        <v>274</v>
      </c>
      <c r="B575" t="s">
        <v>283</v>
      </c>
      <c r="C575" t="s">
        <v>13</v>
      </c>
      <c r="D575" t="s">
        <v>11</v>
      </c>
      <c r="E575" t="s">
        <v>610</v>
      </c>
      <c r="F575" t="s">
        <v>330</v>
      </c>
      <c r="Q575">
        <v>0</v>
      </c>
      <c r="R575">
        <v>0</v>
      </c>
    </row>
    <row r="576" spans="1:18" ht="15" customHeight="1">
      <c r="A576" s="962" t="s">
        <v>277</v>
      </c>
      <c r="B576" t="s">
        <v>244</v>
      </c>
      <c r="C576" t="s">
        <v>13</v>
      </c>
      <c r="D576" t="s">
        <v>11</v>
      </c>
      <c r="E576" t="s">
        <v>610</v>
      </c>
      <c r="F576" t="s">
        <v>330</v>
      </c>
      <c r="G576" t="s">
        <v>620</v>
      </c>
      <c r="I576" t="s">
        <v>332</v>
      </c>
      <c r="K576" t="s">
        <v>333</v>
      </c>
      <c r="L576" t="s">
        <v>277</v>
      </c>
      <c r="M576" t="s">
        <v>50</v>
      </c>
      <c r="N576" t="s">
        <v>365</v>
      </c>
      <c r="O576" t="s">
        <v>336</v>
      </c>
      <c r="P576" t="s">
        <v>337</v>
      </c>
      <c r="Q576">
        <v>4276.8900000000003</v>
      </c>
      <c r="R576">
        <v>0.1</v>
      </c>
    </row>
    <row r="577" spans="1:18" ht="15" customHeight="1">
      <c r="A577" s="962" t="s">
        <v>278</v>
      </c>
      <c r="B577" t="s">
        <v>252</v>
      </c>
      <c r="C577" t="s">
        <v>13</v>
      </c>
      <c r="D577" t="s">
        <v>11</v>
      </c>
      <c r="E577" t="s">
        <v>610</v>
      </c>
      <c r="F577" t="s">
        <v>330</v>
      </c>
      <c r="J577" t="s">
        <v>340</v>
      </c>
      <c r="L577" t="s">
        <v>252</v>
      </c>
      <c r="Q577">
        <v>0</v>
      </c>
      <c r="R577">
        <v>0</v>
      </c>
    </row>
    <row r="578" spans="1:18" ht="15" customHeight="1">
      <c r="A578" s="962" t="s">
        <v>278</v>
      </c>
      <c r="B578" t="s">
        <v>247</v>
      </c>
      <c r="C578" t="s">
        <v>13</v>
      </c>
      <c r="D578" t="s">
        <v>11</v>
      </c>
      <c r="E578" t="s">
        <v>610</v>
      </c>
      <c r="F578" t="s">
        <v>330</v>
      </c>
      <c r="G578" t="s">
        <v>621</v>
      </c>
      <c r="I578" t="s">
        <v>332</v>
      </c>
      <c r="K578" t="s">
        <v>333</v>
      </c>
      <c r="L578" t="s">
        <v>367</v>
      </c>
      <c r="M578" t="s">
        <v>50</v>
      </c>
      <c r="N578" t="s">
        <v>361</v>
      </c>
      <c r="O578" t="s">
        <v>336</v>
      </c>
      <c r="P578" t="s">
        <v>337</v>
      </c>
      <c r="Q578">
        <v>84</v>
      </c>
      <c r="R578">
        <v>0.1</v>
      </c>
    </row>
    <row r="579" spans="1:18" ht="15" customHeight="1">
      <c r="A579" s="962" t="s">
        <v>279</v>
      </c>
      <c r="B579" t="s">
        <v>253</v>
      </c>
      <c r="C579" t="s">
        <v>13</v>
      </c>
      <c r="D579" t="s">
        <v>11</v>
      </c>
      <c r="E579" t="s">
        <v>610</v>
      </c>
      <c r="F579" t="s">
        <v>330</v>
      </c>
      <c r="G579" t="s">
        <v>622</v>
      </c>
      <c r="I579" t="s">
        <v>332</v>
      </c>
      <c r="K579" t="s">
        <v>333</v>
      </c>
      <c r="L579" t="s">
        <v>253</v>
      </c>
      <c r="M579" t="s">
        <v>50</v>
      </c>
      <c r="N579" t="s">
        <v>335</v>
      </c>
      <c r="O579" t="s">
        <v>336</v>
      </c>
      <c r="P579" t="s">
        <v>337</v>
      </c>
      <c r="Q579">
        <v>224.56</v>
      </c>
      <c r="R579">
        <v>0.1</v>
      </c>
    </row>
    <row r="580" spans="1:18" ht="15" customHeight="1">
      <c r="A580" s="962" t="s">
        <v>320</v>
      </c>
      <c r="B580" t="s">
        <v>257</v>
      </c>
      <c r="C580" t="s">
        <v>13</v>
      </c>
      <c r="D580" t="s">
        <v>11</v>
      </c>
      <c r="E580" t="s">
        <v>610</v>
      </c>
      <c r="F580" t="s">
        <v>330</v>
      </c>
      <c r="H580" t="s">
        <v>623</v>
      </c>
      <c r="I580" t="s">
        <v>353</v>
      </c>
      <c r="K580" t="s">
        <v>333</v>
      </c>
      <c r="L580" t="s">
        <v>370</v>
      </c>
      <c r="M580" t="s">
        <v>59</v>
      </c>
      <c r="N580" t="s">
        <v>335</v>
      </c>
      <c r="O580" t="s">
        <v>336</v>
      </c>
      <c r="P580" t="s">
        <v>337</v>
      </c>
      <c r="Q580">
        <v>144.5</v>
      </c>
      <c r="R580">
        <v>0.1</v>
      </c>
    </row>
    <row r="581" spans="1:18" ht="15" customHeight="1">
      <c r="A581" s="962" t="s">
        <v>320</v>
      </c>
      <c r="B581" t="s">
        <v>259</v>
      </c>
      <c r="C581" t="s">
        <v>13</v>
      </c>
      <c r="D581" t="s">
        <v>11</v>
      </c>
      <c r="E581" t="s">
        <v>610</v>
      </c>
      <c r="F581" t="s">
        <v>330</v>
      </c>
      <c r="H581" t="s">
        <v>624</v>
      </c>
      <c r="I581" t="s">
        <v>353</v>
      </c>
      <c r="K581" t="s">
        <v>333</v>
      </c>
      <c r="L581" t="s">
        <v>372</v>
      </c>
      <c r="M581" t="s">
        <v>59</v>
      </c>
      <c r="N581" t="s">
        <v>335</v>
      </c>
      <c r="O581" t="s">
        <v>336</v>
      </c>
      <c r="P581" t="s">
        <v>337</v>
      </c>
      <c r="Q581">
        <v>683.59</v>
      </c>
      <c r="R581">
        <v>0.1</v>
      </c>
    </row>
    <row r="582" spans="1:18" ht="15" customHeight="1">
      <c r="A582" s="962" t="s">
        <v>320</v>
      </c>
      <c r="B582" t="s">
        <v>254</v>
      </c>
      <c r="C582" t="s">
        <v>13</v>
      </c>
      <c r="D582" t="s">
        <v>11</v>
      </c>
      <c r="E582" t="s">
        <v>610</v>
      </c>
      <c r="F582" t="s">
        <v>330</v>
      </c>
      <c r="H582" t="s">
        <v>625</v>
      </c>
      <c r="I582" t="s">
        <v>353</v>
      </c>
      <c r="K582" t="s">
        <v>333</v>
      </c>
      <c r="L582" t="s">
        <v>374</v>
      </c>
      <c r="M582" t="s">
        <v>58</v>
      </c>
      <c r="N582" t="s">
        <v>335</v>
      </c>
      <c r="O582" t="s">
        <v>336</v>
      </c>
      <c r="P582" t="s">
        <v>337</v>
      </c>
      <c r="Q582">
        <v>1285.79</v>
      </c>
      <c r="R582">
        <v>0.1</v>
      </c>
    </row>
    <row r="583" spans="1:18" ht="15" customHeight="1">
      <c r="A583" s="962" t="s">
        <v>323</v>
      </c>
      <c r="B583" t="s">
        <v>247</v>
      </c>
      <c r="C583" t="s">
        <v>13</v>
      </c>
      <c r="D583" t="s">
        <v>11</v>
      </c>
      <c r="E583" t="s">
        <v>610</v>
      </c>
      <c r="F583" t="s">
        <v>330</v>
      </c>
      <c r="Q583">
        <v>0</v>
      </c>
      <c r="R583">
        <v>0</v>
      </c>
    </row>
    <row r="584" spans="1:18" ht="15" customHeight="1">
      <c r="A584" s="962" t="s">
        <v>244</v>
      </c>
      <c r="B584" t="s">
        <v>279</v>
      </c>
      <c r="C584" t="s">
        <v>13</v>
      </c>
      <c r="D584" t="s">
        <v>11</v>
      </c>
      <c r="E584" t="s">
        <v>610</v>
      </c>
      <c r="F584" t="s">
        <v>375</v>
      </c>
      <c r="G584" t="s">
        <v>626</v>
      </c>
      <c r="I584" t="s">
        <v>332</v>
      </c>
      <c r="K584" t="s">
        <v>333</v>
      </c>
      <c r="L584" t="s">
        <v>334</v>
      </c>
      <c r="M584" t="s">
        <v>51</v>
      </c>
      <c r="N584" t="s">
        <v>335</v>
      </c>
      <c r="O584" t="s">
        <v>336</v>
      </c>
      <c r="P584" t="s">
        <v>337</v>
      </c>
      <c r="Q584">
        <v>1892.23</v>
      </c>
      <c r="R584">
        <v>0.1</v>
      </c>
    </row>
    <row r="585" spans="1:18" ht="15" customHeight="1">
      <c r="A585" s="962" t="s">
        <v>247</v>
      </c>
      <c r="B585" t="s">
        <v>290</v>
      </c>
      <c r="C585" t="s">
        <v>13</v>
      </c>
      <c r="D585" t="s">
        <v>11</v>
      </c>
      <c r="E585" t="s">
        <v>610</v>
      </c>
      <c r="F585" t="s">
        <v>375</v>
      </c>
      <c r="J585" t="s">
        <v>338</v>
      </c>
      <c r="L585" t="s">
        <v>339</v>
      </c>
      <c r="Q585">
        <v>0</v>
      </c>
      <c r="R585">
        <v>0</v>
      </c>
    </row>
    <row r="586" spans="1:18" ht="15" customHeight="1">
      <c r="A586" s="962" t="s">
        <v>247</v>
      </c>
      <c r="B586" t="s">
        <v>324</v>
      </c>
      <c r="C586" t="s">
        <v>13</v>
      </c>
      <c r="D586" t="s">
        <v>11</v>
      </c>
      <c r="E586" t="s">
        <v>610</v>
      </c>
      <c r="F586" t="s">
        <v>375</v>
      </c>
      <c r="Q586">
        <v>0</v>
      </c>
      <c r="R586">
        <v>0</v>
      </c>
    </row>
    <row r="587" spans="1:18" ht="15" customHeight="1">
      <c r="A587" s="962" t="s">
        <v>249</v>
      </c>
      <c r="B587" t="s">
        <v>278</v>
      </c>
      <c r="C587" t="s">
        <v>13</v>
      </c>
      <c r="D587" t="s">
        <v>11</v>
      </c>
      <c r="E587" t="s">
        <v>610</v>
      </c>
      <c r="F587" t="s">
        <v>375</v>
      </c>
      <c r="J587" t="s">
        <v>340</v>
      </c>
      <c r="L587" t="s">
        <v>249</v>
      </c>
      <c r="Q587">
        <v>0</v>
      </c>
      <c r="R587">
        <v>0</v>
      </c>
    </row>
    <row r="588" spans="1:18" ht="15" customHeight="1">
      <c r="A588" s="962" t="s">
        <v>250</v>
      </c>
      <c r="B588" t="s">
        <v>279</v>
      </c>
      <c r="C588" t="s">
        <v>13</v>
      </c>
      <c r="D588" t="s">
        <v>11</v>
      </c>
      <c r="E588" t="s">
        <v>610</v>
      </c>
      <c r="F588" t="s">
        <v>375</v>
      </c>
      <c r="G588" t="s">
        <v>627</v>
      </c>
      <c r="I588" t="s">
        <v>332</v>
      </c>
      <c r="K588" t="s">
        <v>333</v>
      </c>
      <c r="L588" t="s">
        <v>250</v>
      </c>
      <c r="M588" t="s">
        <v>51</v>
      </c>
      <c r="N588" t="s">
        <v>335</v>
      </c>
      <c r="O588" t="s">
        <v>336</v>
      </c>
      <c r="P588" t="s">
        <v>337</v>
      </c>
      <c r="Q588">
        <v>243.28</v>
      </c>
      <c r="R588">
        <v>0.1</v>
      </c>
    </row>
    <row r="589" spans="1:18" ht="15" customHeight="1">
      <c r="A589" s="962" t="s">
        <v>254</v>
      </c>
      <c r="B589" t="s">
        <v>283</v>
      </c>
      <c r="C589" t="s">
        <v>13</v>
      </c>
      <c r="D589" t="s">
        <v>11</v>
      </c>
      <c r="E589" t="s">
        <v>610</v>
      </c>
      <c r="F589" t="s">
        <v>375</v>
      </c>
      <c r="J589" t="s">
        <v>342</v>
      </c>
      <c r="L589" t="s">
        <v>343</v>
      </c>
      <c r="Q589">
        <v>0</v>
      </c>
      <c r="R589">
        <v>0</v>
      </c>
    </row>
    <row r="590" spans="1:18" ht="15" customHeight="1">
      <c r="A590" s="962" t="s">
        <v>254</v>
      </c>
      <c r="B590" t="s">
        <v>289</v>
      </c>
      <c r="C590" t="s">
        <v>13</v>
      </c>
      <c r="D590" t="s">
        <v>11</v>
      </c>
      <c r="E590" t="s">
        <v>610</v>
      </c>
      <c r="F590" t="s">
        <v>375</v>
      </c>
      <c r="G590" t="s">
        <v>378</v>
      </c>
      <c r="I590" t="s">
        <v>332</v>
      </c>
      <c r="J590" t="s">
        <v>379</v>
      </c>
      <c r="K590" t="s">
        <v>333</v>
      </c>
      <c r="L590" t="s">
        <v>344</v>
      </c>
      <c r="M590" t="s">
        <v>51</v>
      </c>
      <c r="N590" t="s">
        <v>349</v>
      </c>
      <c r="O590" t="s">
        <v>336</v>
      </c>
      <c r="P590" t="s">
        <v>337</v>
      </c>
      <c r="Q590">
        <v>10</v>
      </c>
      <c r="R590">
        <v>0.1</v>
      </c>
    </row>
    <row r="591" spans="1:18" ht="15" customHeight="1">
      <c r="A591" s="962" t="s">
        <v>254</v>
      </c>
      <c r="B591" t="s">
        <v>280</v>
      </c>
      <c r="C591" t="s">
        <v>13</v>
      </c>
      <c r="D591" t="s">
        <v>11</v>
      </c>
      <c r="E591" t="s">
        <v>610</v>
      </c>
      <c r="F591" t="s">
        <v>375</v>
      </c>
      <c r="G591" t="s">
        <v>628</v>
      </c>
      <c r="I591" t="s">
        <v>332</v>
      </c>
      <c r="K591" t="s">
        <v>333</v>
      </c>
      <c r="L591" t="s">
        <v>346</v>
      </c>
      <c r="M591" t="s">
        <v>51</v>
      </c>
      <c r="N591" t="s">
        <v>335</v>
      </c>
      <c r="O591" t="s">
        <v>336</v>
      </c>
      <c r="P591" t="s">
        <v>337</v>
      </c>
      <c r="Q591">
        <v>1491.39</v>
      </c>
      <c r="R591">
        <v>0.1</v>
      </c>
    </row>
    <row r="592" spans="1:18" ht="15" customHeight="1">
      <c r="A592" s="962" t="s">
        <v>254</v>
      </c>
      <c r="B592" t="s">
        <v>299</v>
      </c>
      <c r="C592" t="s">
        <v>13</v>
      </c>
      <c r="D592" t="s">
        <v>11</v>
      </c>
      <c r="E592" t="s">
        <v>610</v>
      </c>
      <c r="F592" t="s">
        <v>375</v>
      </c>
      <c r="G592" t="s">
        <v>629</v>
      </c>
      <c r="I592" t="s">
        <v>332</v>
      </c>
      <c r="K592" t="s">
        <v>333</v>
      </c>
      <c r="L592" t="s">
        <v>348</v>
      </c>
      <c r="M592" t="s">
        <v>51</v>
      </c>
      <c r="N592" t="s">
        <v>349</v>
      </c>
      <c r="O592" t="s">
        <v>336</v>
      </c>
      <c r="P592" t="s">
        <v>337</v>
      </c>
      <c r="Q592">
        <v>9.77</v>
      </c>
      <c r="R592">
        <v>0.1</v>
      </c>
    </row>
    <row r="593" spans="1:18" ht="15" customHeight="1">
      <c r="A593" s="962" t="s">
        <v>254</v>
      </c>
      <c r="B593" t="s">
        <v>284</v>
      </c>
      <c r="C593" t="s">
        <v>13</v>
      </c>
      <c r="D593" t="s">
        <v>11</v>
      </c>
      <c r="E593" t="s">
        <v>610</v>
      </c>
      <c r="F593" t="s">
        <v>375</v>
      </c>
      <c r="Q593">
        <v>0</v>
      </c>
      <c r="R593">
        <v>0</v>
      </c>
    </row>
    <row r="594" spans="1:18" ht="15" customHeight="1">
      <c r="A594" s="962" t="s">
        <v>254</v>
      </c>
      <c r="B594" t="s">
        <v>285</v>
      </c>
      <c r="C594" t="s">
        <v>13</v>
      </c>
      <c r="D594" t="s">
        <v>11</v>
      </c>
      <c r="E594" t="s">
        <v>610</v>
      </c>
      <c r="F594" t="s">
        <v>375</v>
      </c>
      <c r="Q594">
        <v>0</v>
      </c>
      <c r="R594">
        <v>0</v>
      </c>
    </row>
    <row r="595" spans="1:18" ht="15" customHeight="1">
      <c r="A595" s="962" t="s">
        <v>254</v>
      </c>
      <c r="B595" t="s">
        <v>286</v>
      </c>
      <c r="C595" t="s">
        <v>13</v>
      </c>
      <c r="D595" t="s">
        <v>11</v>
      </c>
      <c r="E595" t="s">
        <v>610</v>
      </c>
      <c r="F595" t="s">
        <v>375</v>
      </c>
      <c r="Q595">
        <v>0</v>
      </c>
      <c r="R595">
        <v>0</v>
      </c>
    </row>
    <row r="596" spans="1:18" ht="15" customHeight="1">
      <c r="A596" s="962" t="s">
        <v>254</v>
      </c>
      <c r="B596" t="s">
        <v>303</v>
      </c>
      <c r="C596" t="s">
        <v>13</v>
      </c>
      <c r="D596" t="s">
        <v>11</v>
      </c>
      <c r="E596" t="s">
        <v>610</v>
      </c>
      <c r="F596" t="s">
        <v>375</v>
      </c>
      <c r="Q596">
        <v>0</v>
      </c>
      <c r="R596">
        <v>0</v>
      </c>
    </row>
    <row r="597" spans="1:18" ht="15" customHeight="1">
      <c r="A597" s="962" t="s">
        <v>254</v>
      </c>
      <c r="B597" t="s">
        <v>319</v>
      </c>
      <c r="C597" t="s">
        <v>13</v>
      </c>
      <c r="D597" t="s">
        <v>11</v>
      </c>
      <c r="E597" t="s">
        <v>610</v>
      </c>
      <c r="F597" t="s">
        <v>375</v>
      </c>
      <c r="G597" t="s">
        <v>403</v>
      </c>
      <c r="I597" t="s">
        <v>332</v>
      </c>
      <c r="K597" t="s">
        <v>333</v>
      </c>
      <c r="L597" t="s">
        <v>351</v>
      </c>
      <c r="M597" t="s">
        <v>51</v>
      </c>
      <c r="N597" t="s">
        <v>349</v>
      </c>
      <c r="O597" t="s">
        <v>336</v>
      </c>
      <c r="P597" t="s">
        <v>337</v>
      </c>
      <c r="Q597">
        <v>8</v>
      </c>
      <c r="R597">
        <v>0.1</v>
      </c>
    </row>
    <row r="598" spans="1:18" ht="15" customHeight="1">
      <c r="A598" s="962" t="s">
        <v>254</v>
      </c>
      <c r="B598" t="s">
        <v>321</v>
      </c>
      <c r="C598" t="s">
        <v>13</v>
      </c>
      <c r="D598" t="s">
        <v>11</v>
      </c>
      <c r="E598" t="s">
        <v>610</v>
      </c>
      <c r="F598" t="s">
        <v>375</v>
      </c>
      <c r="H598" t="s">
        <v>630</v>
      </c>
      <c r="I598" t="s">
        <v>353</v>
      </c>
      <c r="K598" t="s">
        <v>333</v>
      </c>
      <c r="L598" t="s">
        <v>354</v>
      </c>
      <c r="M598" t="s">
        <v>58</v>
      </c>
      <c r="N598" t="s">
        <v>335</v>
      </c>
      <c r="O598" t="s">
        <v>336</v>
      </c>
      <c r="P598" t="s">
        <v>337</v>
      </c>
      <c r="Q598">
        <v>569.15</v>
      </c>
      <c r="R598">
        <v>0.1</v>
      </c>
    </row>
    <row r="599" spans="1:18" ht="15" customHeight="1">
      <c r="A599" s="962" t="s">
        <v>257</v>
      </c>
      <c r="B599" t="s">
        <v>321</v>
      </c>
      <c r="C599" t="s">
        <v>13</v>
      </c>
      <c r="D599" t="s">
        <v>11</v>
      </c>
      <c r="E599" t="s">
        <v>610</v>
      </c>
      <c r="F599" t="s">
        <v>375</v>
      </c>
      <c r="H599" t="s">
        <v>631</v>
      </c>
      <c r="I599" t="s">
        <v>353</v>
      </c>
      <c r="K599" t="s">
        <v>333</v>
      </c>
      <c r="L599" t="s">
        <v>356</v>
      </c>
      <c r="M599" t="s">
        <v>59</v>
      </c>
      <c r="N599" t="s">
        <v>335</v>
      </c>
      <c r="O599" t="s">
        <v>336</v>
      </c>
      <c r="P599" t="s">
        <v>337</v>
      </c>
      <c r="Q599">
        <v>491</v>
      </c>
      <c r="R599">
        <v>0.1</v>
      </c>
    </row>
    <row r="600" spans="1:18" ht="15" customHeight="1">
      <c r="A600" s="962" t="s">
        <v>257</v>
      </c>
      <c r="B600" t="s">
        <v>294</v>
      </c>
      <c r="C600" t="s">
        <v>13</v>
      </c>
      <c r="D600" t="s">
        <v>11</v>
      </c>
      <c r="E600" t="s">
        <v>610</v>
      </c>
      <c r="F600" t="s">
        <v>375</v>
      </c>
      <c r="G600" t="s">
        <v>632</v>
      </c>
      <c r="I600" t="s">
        <v>358</v>
      </c>
      <c r="J600" t="s">
        <v>618</v>
      </c>
      <c r="K600" t="s">
        <v>333</v>
      </c>
      <c r="L600" t="s">
        <v>360</v>
      </c>
      <c r="M600" t="s">
        <v>63</v>
      </c>
      <c r="N600" t="s">
        <v>361</v>
      </c>
      <c r="O600" t="s">
        <v>336</v>
      </c>
      <c r="P600" t="s">
        <v>337</v>
      </c>
      <c r="Q600">
        <v>88.55</v>
      </c>
      <c r="R600">
        <v>0.1</v>
      </c>
    </row>
    <row r="601" spans="1:18" ht="15" customHeight="1">
      <c r="A601" s="962" t="s">
        <v>259</v>
      </c>
      <c r="B601" t="s">
        <v>321</v>
      </c>
      <c r="C601" t="s">
        <v>13</v>
      </c>
      <c r="D601" t="s">
        <v>11</v>
      </c>
      <c r="E601" t="s">
        <v>610</v>
      </c>
      <c r="F601" t="s">
        <v>375</v>
      </c>
      <c r="H601" t="s">
        <v>633</v>
      </c>
      <c r="I601" t="s">
        <v>353</v>
      </c>
      <c r="K601" t="s">
        <v>333</v>
      </c>
      <c r="L601" t="s">
        <v>363</v>
      </c>
      <c r="M601" t="s">
        <v>59</v>
      </c>
      <c r="N601" t="s">
        <v>335</v>
      </c>
      <c r="O601" t="s">
        <v>336</v>
      </c>
      <c r="P601" t="s">
        <v>337</v>
      </c>
      <c r="Q601">
        <v>122.34</v>
      </c>
      <c r="R601">
        <v>0.1</v>
      </c>
    </row>
    <row r="602" spans="1:18" ht="15" customHeight="1">
      <c r="A602" s="962" t="s">
        <v>274</v>
      </c>
      <c r="B602" t="s">
        <v>283</v>
      </c>
      <c r="C602" t="s">
        <v>13</v>
      </c>
      <c r="D602" t="s">
        <v>11</v>
      </c>
      <c r="E602" t="s">
        <v>610</v>
      </c>
      <c r="F602" t="s">
        <v>375</v>
      </c>
      <c r="Q602">
        <v>0</v>
      </c>
      <c r="R602">
        <v>0</v>
      </c>
    </row>
    <row r="603" spans="1:18" ht="15" customHeight="1">
      <c r="A603" s="962" t="s">
        <v>277</v>
      </c>
      <c r="B603" t="s">
        <v>244</v>
      </c>
      <c r="C603" t="s">
        <v>13</v>
      </c>
      <c r="D603" t="s">
        <v>11</v>
      </c>
      <c r="E603" t="s">
        <v>610</v>
      </c>
      <c r="F603" t="s">
        <v>375</v>
      </c>
      <c r="G603" t="s">
        <v>634</v>
      </c>
      <c r="I603" t="s">
        <v>332</v>
      </c>
      <c r="K603" t="s">
        <v>333</v>
      </c>
      <c r="L603" t="s">
        <v>277</v>
      </c>
      <c r="M603" t="s">
        <v>51</v>
      </c>
      <c r="N603" t="s">
        <v>365</v>
      </c>
      <c r="O603" t="s">
        <v>336</v>
      </c>
      <c r="P603" t="s">
        <v>337</v>
      </c>
      <c r="Q603">
        <v>2061.4299999999998</v>
      </c>
      <c r="R603">
        <v>0.1</v>
      </c>
    </row>
    <row r="604" spans="1:18" ht="15" customHeight="1">
      <c r="A604" s="962" t="s">
        <v>278</v>
      </c>
      <c r="B604" t="s">
        <v>252</v>
      </c>
      <c r="C604" t="s">
        <v>13</v>
      </c>
      <c r="D604" t="s">
        <v>11</v>
      </c>
      <c r="E604" t="s">
        <v>610</v>
      </c>
      <c r="F604" t="s">
        <v>375</v>
      </c>
      <c r="J604" t="s">
        <v>340</v>
      </c>
      <c r="L604" t="s">
        <v>252</v>
      </c>
      <c r="Q604">
        <v>0</v>
      </c>
      <c r="R604">
        <v>0</v>
      </c>
    </row>
    <row r="605" spans="1:18" ht="15" customHeight="1">
      <c r="A605" s="962" t="s">
        <v>278</v>
      </c>
      <c r="B605" t="s">
        <v>247</v>
      </c>
      <c r="C605" t="s">
        <v>13</v>
      </c>
      <c r="D605" t="s">
        <v>11</v>
      </c>
      <c r="E605" t="s">
        <v>610</v>
      </c>
      <c r="F605" t="s">
        <v>375</v>
      </c>
      <c r="G605" t="s">
        <v>635</v>
      </c>
      <c r="I605" t="s">
        <v>332</v>
      </c>
      <c r="K605" t="s">
        <v>333</v>
      </c>
      <c r="L605" t="s">
        <v>367</v>
      </c>
      <c r="M605" t="s">
        <v>51</v>
      </c>
      <c r="N605" t="s">
        <v>361</v>
      </c>
      <c r="O605" t="s">
        <v>336</v>
      </c>
      <c r="P605" t="s">
        <v>337</v>
      </c>
      <c r="Q605">
        <v>169.2</v>
      </c>
      <c r="R605">
        <v>0.1</v>
      </c>
    </row>
    <row r="606" spans="1:18" ht="15" customHeight="1">
      <c r="A606" s="962" t="s">
        <v>279</v>
      </c>
      <c r="B606" t="s">
        <v>253</v>
      </c>
      <c r="C606" t="s">
        <v>13</v>
      </c>
      <c r="D606" t="s">
        <v>11</v>
      </c>
      <c r="E606" t="s">
        <v>610</v>
      </c>
      <c r="F606" t="s">
        <v>375</v>
      </c>
      <c r="G606" t="s">
        <v>636</v>
      </c>
      <c r="I606" t="s">
        <v>332</v>
      </c>
      <c r="K606" t="s">
        <v>333</v>
      </c>
      <c r="L606" t="s">
        <v>253</v>
      </c>
      <c r="M606" t="s">
        <v>51</v>
      </c>
      <c r="N606" t="s">
        <v>335</v>
      </c>
      <c r="O606" t="s">
        <v>336</v>
      </c>
      <c r="P606" t="s">
        <v>337</v>
      </c>
      <c r="Q606">
        <v>214.35</v>
      </c>
      <c r="R606">
        <v>0.1</v>
      </c>
    </row>
    <row r="607" spans="1:18" ht="15" customHeight="1">
      <c r="A607" s="962" t="s">
        <v>320</v>
      </c>
      <c r="B607" t="s">
        <v>257</v>
      </c>
      <c r="C607" t="s">
        <v>13</v>
      </c>
      <c r="D607" t="s">
        <v>11</v>
      </c>
      <c r="E607" t="s">
        <v>610</v>
      </c>
      <c r="F607" t="s">
        <v>375</v>
      </c>
      <c r="H607" t="s">
        <v>637</v>
      </c>
      <c r="I607" t="s">
        <v>353</v>
      </c>
      <c r="K607" t="s">
        <v>333</v>
      </c>
      <c r="L607" t="s">
        <v>370</v>
      </c>
      <c r="M607" t="s">
        <v>59</v>
      </c>
      <c r="N607" t="s">
        <v>335</v>
      </c>
      <c r="O607" t="s">
        <v>336</v>
      </c>
      <c r="P607" t="s">
        <v>337</v>
      </c>
      <c r="Q607">
        <v>407.75</v>
      </c>
      <c r="R607">
        <v>0.1</v>
      </c>
    </row>
    <row r="608" spans="1:18" ht="15" customHeight="1">
      <c r="A608" s="962" t="s">
        <v>320</v>
      </c>
      <c r="B608" t="s">
        <v>259</v>
      </c>
      <c r="C608" t="s">
        <v>13</v>
      </c>
      <c r="D608" t="s">
        <v>11</v>
      </c>
      <c r="E608" t="s">
        <v>610</v>
      </c>
      <c r="F608" t="s">
        <v>375</v>
      </c>
      <c r="H608" t="s">
        <v>638</v>
      </c>
      <c r="I608" t="s">
        <v>353</v>
      </c>
      <c r="K608" t="s">
        <v>333</v>
      </c>
      <c r="L608" t="s">
        <v>372</v>
      </c>
      <c r="M608" t="s">
        <v>59</v>
      </c>
      <c r="N608" t="s">
        <v>335</v>
      </c>
      <c r="O608" t="s">
        <v>336</v>
      </c>
      <c r="P608" t="s">
        <v>337</v>
      </c>
      <c r="Q608">
        <v>870.26</v>
      </c>
      <c r="R608">
        <v>0.1</v>
      </c>
    </row>
    <row r="609" spans="1:18" ht="15" customHeight="1">
      <c r="A609" s="962" t="s">
        <v>320</v>
      </c>
      <c r="B609" t="s">
        <v>254</v>
      </c>
      <c r="C609" t="s">
        <v>13</v>
      </c>
      <c r="D609" t="s">
        <v>11</v>
      </c>
      <c r="E609" t="s">
        <v>610</v>
      </c>
      <c r="F609" t="s">
        <v>375</v>
      </c>
      <c r="H609" t="s">
        <v>639</v>
      </c>
      <c r="I609" t="s">
        <v>353</v>
      </c>
      <c r="K609" t="s">
        <v>333</v>
      </c>
      <c r="L609" t="s">
        <v>374</v>
      </c>
      <c r="M609" t="s">
        <v>58</v>
      </c>
      <c r="N609" t="s">
        <v>335</v>
      </c>
      <c r="O609" t="s">
        <v>336</v>
      </c>
      <c r="P609" t="s">
        <v>337</v>
      </c>
      <c r="Q609">
        <v>203.89</v>
      </c>
      <c r="R609">
        <v>0.1</v>
      </c>
    </row>
    <row r="610" spans="1:18" ht="15" customHeight="1">
      <c r="A610" s="962" t="s">
        <v>323</v>
      </c>
      <c r="B610" t="s">
        <v>247</v>
      </c>
      <c r="C610" t="s">
        <v>13</v>
      </c>
      <c r="D610" t="s">
        <v>11</v>
      </c>
      <c r="E610" t="s">
        <v>610</v>
      </c>
      <c r="F610" t="s">
        <v>375</v>
      </c>
      <c r="Q610">
        <v>0</v>
      </c>
      <c r="R610">
        <v>0</v>
      </c>
    </row>
    <row r="611" spans="1:18" ht="15" customHeight="1">
      <c r="A611" s="962" t="s">
        <v>323</v>
      </c>
      <c r="B611" t="s">
        <v>254</v>
      </c>
      <c r="C611" t="s">
        <v>13</v>
      </c>
      <c r="D611" t="s">
        <v>11</v>
      </c>
      <c r="E611" t="s">
        <v>610</v>
      </c>
      <c r="F611" t="s">
        <v>375</v>
      </c>
      <c r="Q611">
        <v>0</v>
      </c>
      <c r="R611">
        <v>0</v>
      </c>
    </row>
    <row r="612" spans="1:18" ht="15" customHeight="1">
      <c r="A612" s="962" t="s">
        <v>244</v>
      </c>
      <c r="B612" t="s">
        <v>279</v>
      </c>
      <c r="C612" t="s">
        <v>13</v>
      </c>
      <c r="D612" t="s">
        <v>11</v>
      </c>
      <c r="E612" t="s">
        <v>610</v>
      </c>
      <c r="F612" t="s">
        <v>392</v>
      </c>
      <c r="G612" t="s">
        <v>640</v>
      </c>
      <c r="I612" t="s">
        <v>332</v>
      </c>
      <c r="K612" t="s">
        <v>333</v>
      </c>
      <c r="L612" t="s">
        <v>334</v>
      </c>
      <c r="M612" t="s">
        <v>52</v>
      </c>
      <c r="N612" t="s">
        <v>335</v>
      </c>
      <c r="O612" t="s">
        <v>336</v>
      </c>
      <c r="P612" t="s">
        <v>337</v>
      </c>
      <c r="Q612">
        <v>319.89999999999998</v>
      </c>
      <c r="R612">
        <v>0.1</v>
      </c>
    </row>
    <row r="613" spans="1:18" ht="15" customHeight="1">
      <c r="A613" s="962" t="s">
        <v>247</v>
      </c>
      <c r="B613" t="s">
        <v>290</v>
      </c>
      <c r="C613" t="s">
        <v>13</v>
      </c>
      <c r="D613" t="s">
        <v>11</v>
      </c>
      <c r="E613" t="s">
        <v>610</v>
      </c>
      <c r="F613" t="s">
        <v>392</v>
      </c>
      <c r="J613" t="s">
        <v>338</v>
      </c>
      <c r="L613" t="s">
        <v>339</v>
      </c>
      <c r="Q613">
        <v>0</v>
      </c>
      <c r="R613">
        <v>0</v>
      </c>
    </row>
    <row r="614" spans="1:18" ht="15" customHeight="1">
      <c r="A614" s="962" t="s">
        <v>247</v>
      </c>
      <c r="B614" t="s">
        <v>324</v>
      </c>
      <c r="C614" t="s">
        <v>13</v>
      </c>
      <c r="D614" t="s">
        <v>11</v>
      </c>
      <c r="E614" t="s">
        <v>610</v>
      </c>
      <c r="F614" t="s">
        <v>392</v>
      </c>
      <c r="Q614">
        <v>0</v>
      </c>
      <c r="R614">
        <v>0</v>
      </c>
    </row>
    <row r="615" spans="1:18" ht="15" customHeight="1">
      <c r="A615" s="962" t="s">
        <v>249</v>
      </c>
      <c r="B615" t="s">
        <v>278</v>
      </c>
      <c r="C615" t="s">
        <v>13</v>
      </c>
      <c r="D615" t="s">
        <v>11</v>
      </c>
      <c r="E615" t="s">
        <v>610</v>
      </c>
      <c r="F615" t="s">
        <v>392</v>
      </c>
      <c r="J615" t="s">
        <v>340</v>
      </c>
      <c r="L615" t="s">
        <v>249</v>
      </c>
      <c r="Q615">
        <v>0</v>
      </c>
      <c r="R615">
        <v>0</v>
      </c>
    </row>
    <row r="616" spans="1:18" ht="15" customHeight="1">
      <c r="A616" s="962" t="s">
        <v>250</v>
      </c>
      <c r="B616" t="s">
        <v>279</v>
      </c>
      <c r="C616" t="s">
        <v>13</v>
      </c>
      <c r="D616" t="s">
        <v>11</v>
      </c>
      <c r="E616" t="s">
        <v>610</v>
      </c>
      <c r="F616" t="s">
        <v>392</v>
      </c>
      <c r="G616" t="s">
        <v>641</v>
      </c>
      <c r="I616" t="s">
        <v>332</v>
      </c>
      <c r="K616" t="s">
        <v>333</v>
      </c>
      <c r="L616" t="s">
        <v>250</v>
      </c>
      <c r="M616" t="s">
        <v>52</v>
      </c>
      <c r="N616" t="s">
        <v>335</v>
      </c>
      <c r="O616" t="s">
        <v>336</v>
      </c>
      <c r="P616" t="s">
        <v>337</v>
      </c>
      <c r="Q616">
        <v>103.05</v>
      </c>
      <c r="R616">
        <v>0.1</v>
      </c>
    </row>
    <row r="617" spans="1:18" ht="15" customHeight="1">
      <c r="A617" s="962" t="s">
        <v>254</v>
      </c>
      <c r="B617" t="s">
        <v>283</v>
      </c>
      <c r="C617" t="s">
        <v>13</v>
      </c>
      <c r="D617" t="s">
        <v>11</v>
      </c>
      <c r="E617" t="s">
        <v>610</v>
      </c>
      <c r="F617" t="s">
        <v>392</v>
      </c>
      <c r="J617" t="s">
        <v>342</v>
      </c>
      <c r="L617" t="s">
        <v>343</v>
      </c>
      <c r="Q617">
        <v>0</v>
      </c>
      <c r="R617">
        <v>0</v>
      </c>
    </row>
    <row r="618" spans="1:18" ht="15" customHeight="1">
      <c r="A618" s="962" t="s">
        <v>254</v>
      </c>
      <c r="B618" t="s">
        <v>290</v>
      </c>
      <c r="C618" t="s">
        <v>13</v>
      </c>
      <c r="D618" t="s">
        <v>11</v>
      </c>
      <c r="E618" t="s">
        <v>610</v>
      </c>
      <c r="F618" t="s">
        <v>392</v>
      </c>
      <c r="J618" t="s">
        <v>395</v>
      </c>
      <c r="Q618">
        <v>0</v>
      </c>
      <c r="R618">
        <v>0</v>
      </c>
    </row>
    <row r="619" spans="1:18" ht="15" customHeight="1">
      <c r="A619" s="962" t="s">
        <v>254</v>
      </c>
      <c r="B619" t="s">
        <v>292</v>
      </c>
      <c r="C619" t="s">
        <v>13</v>
      </c>
      <c r="D619" t="s">
        <v>11</v>
      </c>
      <c r="E619" t="s">
        <v>610</v>
      </c>
      <c r="F619" t="s">
        <v>392</v>
      </c>
      <c r="J619" t="s">
        <v>396</v>
      </c>
      <c r="Q619">
        <v>0</v>
      </c>
      <c r="R619">
        <v>0</v>
      </c>
    </row>
    <row r="620" spans="1:18" ht="15" customHeight="1">
      <c r="A620" s="962" t="s">
        <v>254</v>
      </c>
      <c r="B620" t="s">
        <v>294</v>
      </c>
      <c r="C620" t="s">
        <v>13</v>
      </c>
      <c r="D620" t="s">
        <v>11</v>
      </c>
      <c r="E620" t="s">
        <v>610</v>
      </c>
      <c r="F620" t="s">
        <v>392</v>
      </c>
      <c r="J620" t="s">
        <v>397</v>
      </c>
      <c r="Q620">
        <v>0</v>
      </c>
      <c r="R620">
        <v>0</v>
      </c>
    </row>
    <row r="621" spans="1:18" ht="15" customHeight="1">
      <c r="A621" s="962" t="s">
        <v>254</v>
      </c>
      <c r="B621" t="s">
        <v>295</v>
      </c>
      <c r="C621" t="s">
        <v>13</v>
      </c>
      <c r="D621" t="s">
        <v>11</v>
      </c>
      <c r="E621" t="s">
        <v>610</v>
      </c>
      <c r="F621" t="s">
        <v>392</v>
      </c>
      <c r="J621" t="s">
        <v>398</v>
      </c>
      <c r="Q621">
        <v>0</v>
      </c>
      <c r="R621">
        <v>0</v>
      </c>
    </row>
    <row r="622" spans="1:18" ht="15" customHeight="1">
      <c r="A622" s="962" t="s">
        <v>254</v>
      </c>
      <c r="B622" t="s">
        <v>280</v>
      </c>
      <c r="C622" t="s">
        <v>13</v>
      </c>
      <c r="D622" t="s">
        <v>11</v>
      </c>
      <c r="E622" t="s">
        <v>610</v>
      </c>
      <c r="F622" t="s">
        <v>392</v>
      </c>
      <c r="G622" t="s">
        <v>642</v>
      </c>
      <c r="I622" t="s">
        <v>332</v>
      </c>
      <c r="K622" t="s">
        <v>333</v>
      </c>
      <c r="L622" t="s">
        <v>346</v>
      </c>
      <c r="M622" t="s">
        <v>52</v>
      </c>
      <c r="N622" t="s">
        <v>335</v>
      </c>
      <c r="O622" t="s">
        <v>336</v>
      </c>
      <c r="P622" t="s">
        <v>337</v>
      </c>
      <c r="Q622">
        <v>510</v>
      </c>
      <c r="R622">
        <v>0.1</v>
      </c>
    </row>
    <row r="623" spans="1:18" ht="15" customHeight="1">
      <c r="A623" s="962" t="s">
        <v>254</v>
      </c>
      <c r="B623" t="s">
        <v>299</v>
      </c>
      <c r="C623" t="s">
        <v>13</v>
      </c>
      <c r="D623" t="s">
        <v>11</v>
      </c>
      <c r="E623" t="s">
        <v>610</v>
      </c>
      <c r="F623" t="s">
        <v>392</v>
      </c>
      <c r="G623" t="s">
        <v>643</v>
      </c>
      <c r="I623" t="s">
        <v>332</v>
      </c>
      <c r="K623" t="s">
        <v>333</v>
      </c>
      <c r="L623" t="s">
        <v>348</v>
      </c>
      <c r="M623" t="s">
        <v>52</v>
      </c>
      <c r="N623" t="s">
        <v>349</v>
      </c>
      <c r="O623" t="s">
        <v>336</v>
      </c>
      <c r="P623" t="s">
        <v>337</v>
      </c>
      <c r="Q623">
        <v>77.650000000000006</v>
      </c>
      <c r="R623">
        <v>0.1</v>
      </c>
    </row>
    <row r="624" spans="1:18" ht="15" customHeight="1">
      <c r="A624" s="962" t="s">
        <v>254</v>
      </c>
      <c r="B624" t="s">
        <v>284</v>
      </c>
      <c r="C624" t="s">
        <v>13</v>
      </c>
      <c r="D624" t="s">
        <v>11</v>
      </c>
      <c r="E624" t="s">
        <v>610</v>
      </c>
      <c r="F624" t="s">
        <v>392</v>
      </c>
      <c r="Q624">
        <v>0</v>
      </c>
      <c r="R624">
        <v>0</v>
      </c>
    </row>
    <row r="625" spans="1:18" ht="15" customHeight="1">
      <c r="A625" s="962" t="s">
        <v>254</v>
      </c>
      <c r="B625" t="s">
        <v>285</v>
      </c>
      <c r="C625" t="s">
        <v>13</v>
      </c>
      <c r="D625" t="s">
        <v>11</v>
      </c>
      <c r="E625" t="s">
        <v>610</v>
      </c>
      <c r="F625" t="s">
        <v>392</v>
      </c>
      <c r="Q625">
        <v>0</v>
      </c>
      <c r="R625">
        <v>0</v>
      </c>
    </row>
    <row r="626" spans="1:18" ht="15" customHeight="1">
      <c r="A626" s="962" t="s">
        <v>254</v>
      </c>
      <c r="B626" t="s">
        <v>286</v>
      </c>
      <c r="C626" t="s">
        <v>13</v>
      </c>
      <c r="D626" t="s">
        <v>11</v>
      </c>
      <c r="E626" t="s">
        <v>610</v>
      </c>
      <c r="F626" t="s">
        <v>392</v>
      </c>
      <c r="Q626">
        <v>0</v>
      </c>
      <c r="R626">
        <v>0</v>
      </c>
    </row>
    <row r="627" spans="1:18" ht="15" customHeight="1">
      <c r="A627" s="962" t="s">
        <v>254</v>
      </c>
      <c r="B627" t="s">
        <v>303</v>
      </c>
      <c r="C627" t="s">
        <v>13</v>
      </c>
      <c r="D627" t="s">
        <v>11</v>
      </c>
      <c r="E627" t="s">
        <v>610</v>
      </c>
      <c r="F627" t="s">
        <v>392</v>
      </c>
      <c r="Q627">
        <v>0</v>
      </c>
      <c r="R627">
        <v>0</v>
      </c>
    </row>
    <row r="628" spans="1:18" ht="15" customHeight="1">
      <c r="A628" s="962" t="s">
        <v>254</v>
      </c>
      <c r="B628" t="s">
        <v>296</v>
      </c>
      <c r="C628" t="s">
        <v>13</v>
      </c>
      <c r="D628" t="s">
        <v>11</v>
      </c>
      <c r="E628" t="s">
        <v>610</v>
      </c>
      <c r="F628" t="s">
        <v>392</v>
      </c>
      <c r="G628" t="s">
        <v>546</v>
      </c>
      <c r="I628" t="s">
        <v>332</v>
      </c>
      <c r="K628" t="s">
        <v>333</v>
      </c>
      <c r="L628" t="s">
        <v>344</v>
      </c>
      <c r="M628" t="s">
        <v>52</v>
      </c>
      <c r="N628" t="s">
        <v>349</v>
      </c>
      <c r="O628" t="s">
        <v>336</v>
      </c>
      <c r="P628" t="s">
        <v>337</v>
      </c>
      <c r="Q628">
        <v>45</v>
      </c>
      <c r="R628">
        <v>0.1</v>
      </c>
    </row>
    <row r="629" spans="1:18" ht="15" customHeight="1">
      <c r="A629" s="962" t="s">
        <v>254</v>
      </c>
      <c r="B629" t="s">
        <v>319</v>
      </c>
      <c r="C629" t="s">
        <v>13</v>
      </c>
      <c r="D629" t="s">
        <v>11</v>
      </c>
      <c r="E629" t="s">
        <v>610</v>
      </c>
      <c r="F629" t="s">
        <v>392</v>
      </c>
      <c r="G629" t="s">
        <v>644</v>
      </c>
      <c r="I629" t="s">
        <v>332</v>
      </c>
      <c r="K629" t="s">
        <v>333</v>
      </c>
      <c r="L629" t="s">
        <v>351</v>
      </c>
      <c r="M629" t="s">
        <v>52</v>
      </c>
      <c r="N629" t="s">
        <v>349</v>
      </c>
      <c r="O629" t="s">
        <v>336</v>
      </c>
      <c r="P629" t="s">
        <v>337</v>
      </c>
      <c r="Q629">
        <v>12</v>
      </c>
      <c r="R629">
        <v>0.1</v>
      </c>
    </row>
    <row r="630" spans="1:18" ht="15" customHeight="1">
      <c r="A630" s="962" t="s">
        <v>254</v>
      </c>
      <c r="B630" t="s">
        <v>321</v>
      </c>
      <c r="C630" t="s">
        <v>13</v>
      </c>
      <c r="D630" t="s">
        <v>11</v>
      </c>
      <c r="E630" t="s">
        <v>610</v>
      </c>
      <c r="F630" t="s">
        <v>392</v>
      </c>
      <c r="H630" t="s">
        <v>645</v>
      </c>
      <c r="I630" t="s">
        <v>353</v>
      </c>
      <c r="K630" t="s">
        <v>333</v>
      </c>
      <c r="L630" t="s">
        <v>354</v>
      </c>
      <c r="M630" t="s">
        <v>58</v>
      </c>
      <c r="N630" t="s">
        <v>335</v>
      </c>
      <c r="O630" t="s">
        <v>336</v>
      </c>
      <c r="P630" t="s">
        <v>337</v>
      </c>
      <c r="Q630">
        <v>140.32</v>
      </c>
      <c r="R630">
        <v>0.1</v>
      </c>
    </row>
    <row r="631" spans="1:18" ht="15" customHeight="1">
      <c r="A631" s="962" t="s">
        <v>254</v>
      </c>
      <c r="B631" t="s">
        <v>324</v>
      </c>
      <c r="C631" t="s">
        <v>13</v>
      </c>
      <c r="D631" t="s">
        <v>11</v>
      </c>
      <c r="E631" t="s">
        <v>610</v>
      </c>
      <c r="F631" t="s">
        <v>392</v>
      </c>
      <c r="Q631">
        <v>0</v>
      </c>
      <c r="R631">
        <v>0</v>
      </c>
    </row>
    <row r="632" spans="1:18" ht="15" customHeight="1">
      <c r="A632" s="962" t="s">
        <v>257</v>
      </c>
      <c r="B632" t="s">
        <v>321</v>
      </c>
      <c r="C632" t="s">
        <v>13</v>
      </c>
      <c r="D632" t="s">
        <v>11</v>
      </c>
      <c r="E632" t="s">
        <v>610</v>
      </c>
      <c r="F632" t="s">
        <v>392</v>
      </c>
      <c r="H632" t="s">
        <v>646</v>
      </c>
      <c r="I632" t="s">
        <v>353</v>
      </c>
      <c r="K632" t="s">
        <v>333</v>
      </c>
      <c r="L632" t="s">
        <v>356</v>
      </c>
      <c r="M632" t="s">
        <v>59</v>
      </c>
      <c r="N632" t="s">
        <v>335</v>
      </c>
      <c r="O632" t="s">
        <v>336</v>
      </c>
      <c r="P632" t="s">
        <v>337</v>
      </c>
      <c r="Q632">
        <v>68.83</v>
      </c>
      <c r="R632">
        <v>0.1</v>
      </c>
    </row>
    <row r="633" spans="1:18" ht="15" customHeight="1">
      <c r="A633" s="962" t="s">
        <v>259</v>
      </c>
      <c r="B633" t="s">
        <v>321</v>
      </c>
      <c r="C633" t="s">
        <v>13</v>
      </c>
      <c r="D633" t="s">
        <v>11</v>
      </c>
      <c r="E633" t="s">
        <v>610</v>
      </c>
      <c r="F633" t="s">
        <v>392</v>
      </c>
      <c r="H633" t="s">
        <v>647</v>
      </c>
      <c r="I633" t="s">
        <v>353</v>
      </c>
      <c r="K633" t="s">
        <v>333</v>
      </c>
      <c r="L633" t="s">
        <v>363</v>
      </c>
      <c r="M633" t="s">
        <v>59</v>
      </c>
      <c r="N633" t="s">
        <v>335</v>
      </c>
      <c r="O633" t="s">
        <v>336</v>
      </c>
      <c r="P633" t="s">
        <v>337</v>
      </c>
      <c r="Q633">
        <v>57.48</v>
      </c>
      <c r="R633">
        <v>0.1</v>
      </c>
    </row>
    <row r="634" spans="1:18" ht="15" customHeight="1">
      <c r="A634" s="962" t="s">
        <v>274</v>
      </c>
      <c r="B634" t="s">
        <v>283</v>
      </c>
      <c r="C634" t="s">
        <v>13</v>
      </c>
      <c r="D634" t="s">
        <v>11</v>
      </c>
      <c r="E634" t="s">
        <v>610</v>
      </c>
      <c r="F634" t="s">
        <v>392</v>
      </c>
      <c r="Q634">
        <v>0</v>
      </c>
      <c r="R634">
        <v>0</v>
      </c>
    </row>
    <row r="635" spans="1:18" ht="15" customHeight="1">
      <c r="A635" s="962" t="s">
        <v>277</v>
      </c>
      <c r="B635" t="s">
        <v>244</v>
      </c>
      <c r="C635" t="s">
        <v>13</v>
      </c>
      <c r="D635" t="s">
        <v>11</v>
      </c>
      <c r="E635" t="s">
        <v>610</v>
      </c>
      <c r="F635" t="s">
        <v>392</v>
      </c>
      <c r="G635" t="s">
        <v>648</v>
      </c>
      <c r="I635" t="s">
        <v>332</v>
      </c>
      <c r="K635" t="s">
        <v>333</v>
      </c>
      <c r="L635" t="s">
        <v>277</v>
      </c>
      <c r="M635" t="s">
        <v>52</v>
      </c>
      <c r="N635" t="s">
        <v>365</v>
      </c>
      <c r="O635" t="s">
        <v>336</v>
      </c>
      <c r="P635" t="s">
        <v>337</v>
      </c>
      <c r="Q635">
        <v>387.82</v>
      </c>
      <c r="R635">
        <v>0.1</v>
      </c>
    </row>
    <row r="636" spans="1:18" ht="15" customHeight="1">
      <c r="A636" s="962" t="s">
        <v>278</v>
      </c>
      <c r="B636" t="s">
        <v>252</v>
      </c>
      <c r="C636" t="s">
        <v>13</v>
      </c>
      <c r="D636" t="s">
        <v>11</v>
      </c>
      <c r="E636" t="s">
        <v>610</v>
      </c>
      <c r="F636" t="s">
        <v>392</v>
      </c>
      <c r="J636" t="s">
        <v>340</v>
      </c>
      <c r="L636" t="s">
        <v>252</v>
      </c>
      <c r="Q636">
        <v>0</v>
      </c>
      <c r="R636">
        <v>0</v>
      </c>
    </row>
    <row r="637" spans="1:18" ht="15" customHeight="1">
      <c r="A637" s="962" t="s">
        <v>278</v>
      </c>
      <c r="B637" t="s">
        <v>247</v>
      </c>
      <c r="C637" t="s">
        <v>13</v>
      </c>
      <c r="D637" t="s">
        <v>11</v>
      </c>
      <c r="E637" t="s">
        <v>610</v>
      </c>
      <c r="F637" t="s">
        <v>392</v>
      </c>
      <c r="G637" t="s">
        <v>408</v>
      </c>
      <c r="I637" t="s">
        <v>332</v>
      </c>
      <c r="K637" t="s">
        <v>333</v>
      </c>
      <c r="L637" t="s">
        <v>367</v>
      </c>
      <c r="M637" t="s">
        <v>52</v>
      </c>
      <c r="N637" t="s">
        <v>361</v>
      </c>
      <c r="O637" t="s">
        <v>336</v>
      </c>
      <c r="P637" t="s">
        <v>337</v>
      </c>
      <c r="Q637">
        <v>67.930000000000007</v>
      </c>
      <c r="R637">
        <v>0.1</v>
      </c>
    </row>
    <row r="638" spans="1:18" ht="15" customHeight="1">
      <c r="A638" s="962" t="s">
        <v>279</v>
      </c>
      <c r="B638" t="s">
        <v>253</v>
      </c>
      <c r="C638" t="s">
        <v>13</v>
      </c>
      <c r="D638" t="s">
        <v>11</v>
      </c>
      <c r="E638" t="s">
        <v>610</v>
      </c>
      <c r="F638" t="s">
        <v>392</v>
      </c>
      <c r="G638" t="s">
        <v>443</v>
      </c>
      <c r="I638" t="s">
        <v>332</v>
      </c>
      <c r="K638" t="s">
        <v>333</v>
      </c>
      <c r="L638" t="s">
        <v>253</v>
      </c>
      <c r="M638" t="s">
        <v>52</v>
      </c>
      <c r="N638" t="s">
        <v>335</v>
      </c>
      <c r="O638" t="s">
        <v>336</v>
      </c>
      <c r="P638" t="s">
        <v>337</v>
      </c>
      <c r="Q638">
        <v>65.260000000000005</v>
      </c>
      <c r="R638">
        <v>0.1</v>
      </c>
    </row>
    <row r="639" spans="1:18" ht="15" customHeight="1">
      <c r="A639" s="962" t="s">
        <v>320</v>
      </c>
      <c r="B639" t="s">
        <v>257</v>
      </c>
      <c r="C639" t="s">
        <v>13</v>
      </c>
      <c r="D639" t="s">
        <v>11</v>
      </c>
      <c r="E639" t="s">
        <v>610</v>
      </c>
      <c r="F639" t="s">
        <v>392</v>
      </c>
      <c r="H639" t="s">
        <v>649</v>
      </c>
      <c r="I639" t="s">
        <v>353</v>
      </c>
      <c r="K639" t="s">
        <v>333</v>
      </c>
      <c r="L639" t="s">
        <v>370</v>
      </c>
      <c r="M639" t="s">
        <v>59</v>
      </c>
      <c r="N639" t="s">
        <v>335</v>
      </c>
      <c r="O639" t="s">
        <v>336</v>
      </c>
      <c r="P639" t="s">
        <v>337</v>
      </c>
      <c r="Q639">
        <v>64.08</v>
      </c>
      <c r="R639">
        <v>0.1</v>
      </c>
    </row>
    <row r="640" spans="1:18" ht="15" customHeight="1">
      <c r="A640" s="962" t="s">
        <v>320</v>
      </c>
      <c r="B640" t="s">
        <v>259</v>
      </c>
      <c r="C640" t="s">
        <v>13</v>
      </c>
      <c r="D640" t="s">
        <v>11</v>
      </c>
      <c r="E640" t="s">
        <v>610</v>
      </c>
      <c r="F640" t="s">
        <v>392</v>
      </c>
      <c r="H640" t="s">
        <v>650</v>
      </c>
      <c r="I640" t="s">
        <v>353</v>
      </c>
      <c r="K640" t="s">
        <v>333</v>
      </c>
      <c r="L640" t="s">
        <v>372</v>
      </c>
      <c r="M640" t="s">
        <v>59</v>
      </c>
      <c r="N640" t="s">
        <v>335</v>
      </c>
      <c r="O640" t="s">
        <v>336</v>
      </c>
      <c r="P640" t="s">
        <v>337</v>
      </c>
      <c r="Q640">
        <v>2780.38</v>
      </c>
      <c r="R640">
        <v>0.1</v>
      </c>
    </row>
    <row r="641" spans="1:18" ht="15" customHeight="1">
      <c r="A641" s="962" t="s">
        <v>320</v>
      </c>
      <c r="B641" t="s">
        <v>254</v>
      </c>
      <c r="C641" t="s">
        <v>13</v>
      </c>
      <c r="D641" t="s">
        <v>11</v>
      </c>
      <c r="E641" t="s">
        <v>610</v>
      </c>
      <c r="F641" t="s">
        <v>392</v>
      </c>
      <c r="H641" t="s">
        <v>651</v>
      </c>
      <c r="I641" t="s">
        <v>353</v>
      </c>
      <c r="K641" t="s">
        <v>333</v>
      </c>
      <c r="L641" t="s">
        <v>374</v>
      </c>
      <c r="M641" t="s">
        <v>58</v>
      </c>
      <c r="N641" t="s">
        <v>335</v>
      </c>
      <c r="O641" t="s">
        <v>336</v>
      </c>
      <c r="P641" t="s">
        <v>337</v>
      </c>
      <c r="Q641">
        <v>402.62</v>
      </c>
      <c r="R641">
        <v>0.1</v>
      </c>
    </row>
    <row r="642" spans="1:18" ht="15" customHeight="1">
      <c r="A642" s="962" t="s">
        <v>323</v>
      </c>
      <c r="B642" t="s">
        <v>247</v>
      </c>
      <c r="C642" t="s">
        <v>13</v>
      </c>
      <c r="D642" t="s">
        <v>11</v>
      </c>
      <c r="E642" t="s">
        <v>610</v>
      </c>
      <c r="F642" t="s">
        <v>392</v>
      </c>
      <c r="Q642">
        <v>0</v>
      </c>
      <c r="R642">
        <v>0</v>
      </c>
    </row>
    <row r="643" spans="1:18" ht="15" customHeight="1">
      <c r="A643" s="962" t="s">
        <v>244</v>
      </c>
      <c r="B643" t="s">
        <v>279</v>
      </c>
      <c r="C643" t="s">
        <v>13</v>
      </c>
      <c r="D643" t="s">
        <v>11</v>
      </c>
      <c r="E643" t="s">
        <v>610</v>
      </c>
      <c r="F643" t="s">
        <v>413</v>
      </c>
      <c r="G643" t="s">
        <v>652</v>
      </c>
      <c r="I643" t="s">
        <v>415</v>
      </c>
      <c r="K643" t="s">
        <v>333</v>
      </c>
      <c r="L643" t="s">
        <v>334</v>
      </c>
      <c r="M643" t="s">
        <v>67</v>
      </c>
      <c r="N643" t="s">
        <v>335</v>
      </c>
      <c r="O643" t="s">
        <v>336</v>
      </c>
      <c r="P643" t="s">
        <v>337</v>
      </c>
      <c r="Q643">
        <v>35.43</v>
      </c>
      <c r="R643">
        <v>0.1</v>
      </c>
    </row>
    <row r="644" spans="1:18" ht="15" customHeight="1">
      <c r="A644" s="962" t="s">
        <v>247</v>
      </c>
      <c r="B644" t="s">
        <v>290</v>
      </c>
      <c r="C644" t="s">
        <v>13</v>
      </c>
      <c r="D644" t="s">
        <v>11</v>
      </c>
      <c r="E644" t="s">
        <v>610</v>
      </c>
      <c r="F644" t="s">
        <v>413</v>
      </c>
      <c r="J644" t="s">
        <v>338</v>
      </c>
      <c r="L644" t="s">
        <v>339</v>
      </c>
      <c r="Q644">
        <v>0</v>
      </c>
      <c r="R644">
        <v>0</v>
      </c>
    </row>
    <row r="645" spans="1:18" ht="15" customHeight="1">
      <c r="A645" s="962" t="s">
        <v>247</v>
      </c>
      <c r="B645" t="s">
        <v>324</v>
      </c>
      <c r="C645" t="s">
        <v>13</v>
      </c>
      <c r="D645" t="s">
        <v>11</v>
      </c>
      <c r="E645" t="s">
        <v>610</v>
      </c>
      <c r="F645" t="s">
        <v>413</v>
      </c>
      <c r="Q645">
        <v>0</v>
      </c>
      <c r="R645">
        <v>0</v>
      </c>
    </row>
    <row r="646" spans="1:18" ht="15" customHeight="1">
      <c r="A646" s="962" t="s">
        <v>249</v>
      </c>
      <c r="B646" t="s">
        <v>278</v>
      </c>
      <c r="C646" t="s">
        <v>13</v>
      </c>
      <c r="D646" t="s">
        <v>11</v>
      </c>
      <c r="E646" t="s">
        <v>610</v>
      </c>
      <c r="F646" t="s">
        <v>413</v>
      </c>
      <c r="J646" t="s">
        <v>340</v>
      </c>
      <c r="L646" t="s">
        <v>249</v>
      </c>
      <c r="Q646">
        <v>0</v>
      </c>
      <c r="R646">
        <v>0</v>
      </c>
    </row>
    <row r="647" spans="1:18" ht="15" customHeight="1">
      <c r="A647" s="962" t="s">
        <v>250</v>
      </c>
      <c r="B647" t="s">
        <v>279</v>
      </c>
      <c r="C647" t="s">
        <v>13</v>
      </c>
      <c r="D647" t="s">
        <v>11</v>
      </c>
      <c r="E647" t="s">
        <v>610</v>
      </c>
      <c r="F647" t="s">
        <v>413</v>
      </c>
      <c r="G647" t="s">
        <v>558</v>
      </c>
      <c r="I647" t="s">
        <v>415</v>
      </c>
      <c r="K647" t="s">
        <v>333</v>
      </c>
      <c r="L647" t="s">
        <v>250</v>
      </c>
      <c r="M647" t="s">
        <v>67</v>
      </c>
      <c r="N647" t="s">
        <v>335</v>
      </c>
      <c r="O647" t="s">
        <v>336</v>
      </c>
      <c r="P647" t="s">
        <v>337</v>
      </c>
      <c r="Q647">
        <v>6.23</v>
      </c>
      <c r="R647">
        <v>0.1</v>
      </c>
    </row>
    <row r="648" spans="1:18" ht="15" customHeight="1">
      <c r="A648" s="962" t="s">
        <v>254</v>
      </c>
      <c r="B648" t="s">
        <v>283</v>
      </c>
      <c r="C648" t="s">
        <v>13</v>
      </c>
      <c r="D648" t="s">
        <v>11</v>
      </c>
      <c r="E648" t="s">
        <v>610</v>
      </c>
      <c r="F648" t="s">
        <v>413</v>
      </c>
      <c r="J648" t="s">
        <v>342</v>
      </c>
      <c r="L648" t="s">
        <v>343</v>
      </c>
      <c r="Q648">
        <v>0</v>
      </c>
      <c r="R648">
        <v>0</v>
      </c>
    </row>
    <row r="649" spans="1:18" ht="15" customHeight="1">
      <c r="A649" s="962" t="s">
        <v>254</v>
      </c>
      <c r="B649" t="s">
        <v>280</v>
      </c>
      <c r="C649" t="s">
        <v>13</v>
      </c>
      <c r="D649" t="s">
        <v>11</v>
      </c>
      <c r="E649" t="s">
        <v>610</v>
      </c>
      <c r="F649" t="s">
        <v>413</v>
      </c>
      <c r="G649" t="s">
        <v>653</v>
      </c>
      <c r="I649" t="s">
        <v>418</v>
      </c>
      <c r="J649" t="s">
        <v>654</v>
      </c>
      <c r="K649" t="s">
        <v>333</v>
      </c>
      <c r="L649" t="s">
        <v>346</v>
      </c>
      <c r="M649" t="s">
        <v>60</v>
      </c>
      <c r="N649" t="s">
        <v>349</v>
      </c>
      <c r="O649" t="s">
        <v>336</v>
      </c>
      <c r="P649" t="s">
        <v>337</v>
      </c>
      <c r="Q649">
        <v>31</v>
      </c>
      <c r="R649">
        <v>0.1</v>
      </c>
    </row>
    <row r="650" spans="1:18" ht="15" customHeight="1">
      <c r="A650" s="962" t="s">
        <v>254</v>
      </c>
      <c r="B650" t="s">
        <v>299</v>
      </c>
      <c r="C650" t="s">
        <v>13</v>
      </c>
      <c r="D650" t="s">
        <v>11</v>
      </c>
      <c r="E650" t="s">
        <v>610</v>
      </c>
      <c r="F650" t="s">
        <v>413</v>
      </c>
      <c r="G650" t="s">
        <v>655</v>
      </c>
      <c r="I650" t="s">
        <v>421</v>
      </c>
      <c r="J650" t="s">
        <v>422</v>
      </c>
      <c r="K650" t="s">
        <v>333</v>
      </c>
      <c r="L650" t="s">
        <v>348</v>
      </c>
      <c r="M650" t="s">
        <v>69</v>
      </c>
      <c r="N650" t="s">
        <v>349</v>
      </c>
      <c r="O650" t="s">
        <v>336</v>
      </c>
      <c r="P650" t="s">
        <v>337</v>
      </c>
      <c r="Q650">
        <v>5.94</v>
      </c>
      <c r="R650">
        <v>0.1</v>
      </c>
    </row>
    <row r="651" spans="1:18" ht="15" customHeight="1">
      <c r="A651" s="962" t="s">
        <v>254</v>
      </c>
      <c r="B651" t="s">
        <v>284</v>
      </c>
      <c r="C651" t="s">
        <v>13</v>
      </c>
      <c r="D651" t="s">
        <v>11</v>
      </c>
      <c r="E651" t="s">
        <v>610</v>
      </c>
      <c r="F651" t="s">
        <v>413</v>
      </c>
      <c r="Q651">
        <v>0</v>
      </c>
      <c r="R651">
        <v>0</v>
      </c>
    </row>
    <row r="652" spans="1:18" ht="15" customHeight="1">
      <c r="A652" s="962" t="s">
        <v>254</v>
      </c>
      <c r="B652" t="s">
        <v>285</v>
      </c>
      <c r="C652" t="s">
        <v>13</v>
      </c>
      <c r="D652" t="s">
        <v>11</v>
      </c>
      <c r="E652" t="s">
        <v>610</v>
      </c>
      <c r="F652" t="s">
        <v>413</v>
      </c>
      <c r="Q652">
        <v>0</v>
      </c>
      <c r="R652">
        <v>0</v>
      </c>
    </row>
    <row r="653" spans="1:18" ht="15" customHeight="1">
      <c r="A653" s="962" t="s">
        <v>254</v>
      </c>
      <c r="B653" t="s">
        <v>286</v>
      </c>
      <c r="C653" t="s">
        <v>13</v>
      </c>
      <c r="D653" t="s">
        <v>11</v>
      </c>
      <c r="E653" t="s">
        <v>610</v>
      </c>
      <c r="F653" t="s">
        <v>413</v>
      </c>
      <c r="Q653">
        <v>0</v>
      </c>
      <c r="R653">
        <v>0</v>
      </c>
    </row>
    <row r="654" spans="1:18" ht="15" customHeight="1">
      <c r="A654" s="962" t="s">
        <v>254</v>
      </c>
      <c r="B654" t="s">
        <v>303</v>
      </c>
      <c r="C654" t="s">
        <v>13</v>
      </c>
      <c r="D654" t="s">
        <v>11</v>
      </c>
      <c r="E654" t="s">
        <v>610</v>
      </c>
      <c r="F654" t="s">
        <v>413</v>
      </c>
      <c r="Q654">
        <v>0</v>
      </c>
      <c r="R654">
        <v>0</v>
      </c>
    </row>
    <row r="655" spans="1:18" ht="15" customHeight="1">
      <c r="A655" s="962" t="s">
        <v>254</v>
      </c>
      <c r="B655" t="s">
        <v>319</v>
      </c>
      <c r="C655" t="s">
        <v>13</v>
      </c>
      <c r="D655" t="s">
        <v>11</v>
      </c>
      <c r="E655" t="s">
        <v>610</v>
      </c>
      <c r="F655" t="s">
        <v>413</v>
      </c>
      <c r="G655" t="s">
        <v>423</v>
      </c>
      <c r="I655" t="s">
        <v>415</v>
      </c>
      <c r="K655" t="s">
        <v>333</v>
      </c>
      <c r="L655" t="s">
        <v>351</v>
      </c>
      <c r="M655" t="s">
        <v>67</v>
      </c>
      <c r="N655" t="s">
        <v>349</v>
      </c>
      <c r="O655" t="s">
        <v>336</v>
      </c>
      <c r="P655" t="s">
        <v>337</v>
      </c>
      <c r="Q655">
        <v>1.27</v>
      </c>
      <c r="R655">
        <v>0.1</v>
      </c>
    </row>
    <row r="656" spans="1:18" ht="15" customHeight="1">
      <c r="A656" s="962" t="s">
        <v>254</v>
      </c>
      <c r="B656" t="s">
        <v>321</v>
      </c>
      <c r="C656" t="s">
        <v>13</v>
      </c>
      <c r="D656" t="s">
        <v>11</v>
      </c>
      <c r="E656" t="s">
        <v>610</v>
      </c>
      <c r="F656" t="s">
        <v>413</v>
      </c>
      <c r="H656" t="s">
        <v>595</v>
      </c>
      <c r="I656" t="s">
        <v>353</v>
      </c>
      <c r="K656" t="s">
        <v>333</v>
      </c>
      <c r="L656" t="s">
        <v>354</v>
      </c>
      <c r="M656" t="s">
        <v>58</v>
      </c>
      <c r="N656" t="s">
        <v>335</v>
      </c>
      <c r="O656" t="s">
        <v>336</v>
      </c>
      <c r="P656" t="s">
        <v>337</v>
      </c>
      <c r="Q656">
        <v>15.69</v>
      </c>
      <c r="R656">
        <v>0.1</v>
      </c>
    </row>
    <row r="657" spans="1:18" ht="15" customHeight="1">
      <c r="A657" s="962" t="s">
        <v>254</v>
      </c>
      <c r="B657" t="s">
        <v>324</v>
      </c>
      <c r="C657" t="s">
        <v>13</v>
      </c>
      <c r="D657" t="s">
        <v>11</v>
      </c>
      <c r="E657" t="s">
        <v>610</v>
      </c>
      <c r="F657" t="s">
        <v>413</v>
      </c>
      <c r="Q657">
        <v>0</v>
      </c>
      <c r="R657">
        <v>0</v>
      </c>
    </row>
    <row r="658" spans="1:18" ht="15" customHeight="1">
      <c r="A658" s="962" t="s">
        <v>257</v>
      </c>
      <c r="B658" t="s">
        <v>321</v>
      </c>
      <c r="C658" t="s">
        <v>13</v>
      </c>
      <c r="D658" t="s">
        <v>11</v>
      </c>
      <c r="E658" t="s">
        <v>610</v>
      </c>
      <c r="F658" t="s">
        <v>413</v>
      </c>
      <c r="H658" t="s">
        <v>564</v>
      </c>
      <c r="I658" t="s">
        <v>353</v>
      </c>
      <c r="K658" t="s">
        <v>333</v>
      </c>
      <c r="L658" t="s">
        <v>356</v>
      </c>
      <c r="M658" t="s">
        <v>59</v>
      </c>
      <c r="N658" t="s">
        <v>335</v>
      </c>
      <c r="O658" t="s">
        <v>336</v>
      </c>
      <c r="P658" t="s">
        <v>337</v>
      </c>
      <c r="Q658">
        <v>0.62</v>
      </c>
      <c r="R658">
        <v>0.1</v>
      </c>
    </row>
    <row r="659" spans="1:18" ht="15" customHeight="1">
      <c r="A659" s="962" t="s">
        <v>259</v>
      </c>
      <c r="B659" t="s">
        <v>321</v>
      </c>
      <c r="C659" t="s">
        <v>13</v>
      </c>
      <c r="D659" t="s">
        <v>11</v>
      </c>
      <c r="E659" t="s">
        <v>610</v>
      </c>
      <c r="F659" t="s">
        <v>413</v>
      </c>
      <c r="H659" t="s">
        <v>565</v>
      </c>
      <c r="I659" t="s">
        <v>353</v>
      </c>
      <c r="K659" t="s">
        <v>333</v>
      </c>
      <c r="L659" t="s">
        <v>363</v>
      </c>
      <c r="M659" t="s">
        <v>59</v>
      </c>
      <c r="N659" t="s">
        <v>335</v>
      </c>
      <c r="O659" t="s">
        <v>336</v>
      </c>
      <c r="P659" t="s">
        <v>337</v>
      </c>
      <c r="Q659">
        <v>0.52</v>
      </c>
      <c r="R659">
        <v>0.1</v>
      </c>
    </row>
    <row r="660" spans="1:18" ht="15" customHeight="1">
      <c r="A660" s="962" t="s">
        <v>274</v>
      </c>
      <c r="B660" t="s">
        <v>283</v>
      </c>
      <c r="C660" t="s">
        <v>13</v>
      </c>
      <c r="D660" t="s">
        <v>11</v>
      </c>
      <c r="E660" t="s">
        <v>610</v>
      </c>
      <c r="F660" t="s">
        <v>413</v>
      </c>
      <c r="Q660">
        <v>0</v>
      </c>
      <c r="R660">
        <v>0</v>
      </c>
    </row>
    <row r="661" spans="1:18" ht="15" customHeight="1">
      <c r="A661" s="962" t="s">
        <v>277</v>
      </c>
      <c r="B661" t="s">
        <v>244</v>
      </c>
      <c r="C661" t="s">
        <v>13</v>
      </c>
      <c r="D661" t="s">
        <v>11</v>
      </c>
      <c r="E661" t="s">
        <v>610</v>
      </c>
      <c r="F661" t="s">
        <v>413</v>
      </c>
      <c r="G661" t="s">
        <v>656</v>
      </c>
      <c r="I661" t="s">
        <v>428</v>
      </c>
      <c r="K661" t="s">
        <v>333</v>
      </c>
      <c r="L661" t="s">
        <v>277</v>
      </c>
      <c r="M661" t="s">
        <v>66</v>
      </c>
      <c r="N661" t="s">
        <v>365</v>
      </c>
      <c r="O661" t="s">
        <v>336</v>
      </c>
      <c r="P661" t="s">
        <v>337</v>
      </c>
      <c r="Q661">
        <v>51.69</v>
      </c>
      <c r="R661">
        <v>0.1</v>
      </c>
    </row>
    <row r="662" spans="1:18" ht="15" customHeight="1">
      <c r="A662" s="962" t="s">
        <v>278</v>
      </c>
      <c r="B662" t="s">
        <v>252</v>
      </c>
      <c r="C662" t="s">
        <v>13</v>
      </c>
      <c r="D662" t="s">
        <v>11</v>
      </c>
      <c r="E662" t="s">
        <v>610</v>
      </c>
      <c r="F662" t="s">
        <v>413</v>
      </c>
      <c r="J662" t="s">
        <v>340</v>
      </c>
      <c r="L662" t="s">
        <v>252</v>
      </c>
      <c r="Q662">
        <v>0</v>
      </c>
      <c r="R662">
        <v>0</v>
      </c>
    </row>
    <row r="663" spans="1:18" ht="15" customHeight="1">
      <c r="A663" s="962" t="s">
        <v>279</v>
      </c>
      <c r="B663" t="s">
        <v>253</v>
      </c>
      <c r="C663" t="s">
        <v>13</v>
      </c>
      <c r="D663" t="s">
        <v>11</v>
      </c>
      <c r="E663" t="s">
        <v>610</v>
      </c>
      <c r="F663" t="s">
        <v>413</v>
      </c>
      <c r="G663" t="s">
        <v>657</v>
      </c>
      <c r="I663" t="s">
        <v>415</v>
      </c>
      <c r="K663" t="s">
        <v>333</v>
      </c>
      <c r="L663" t="s">
        <v>253</v>
      </c>
      <c r="M663" t="s">
        <v>67</v>
      </c>
      <c r="N663" t="s">
        <v>335</v>
      </c>
      <c r="O663" t="s">
        <v>336</v>
      </c>
      <c r="P663" t="s">
        <v>337</v>
      </c>
      <c r="Q663">
        <v>6.93</v>
      </c>
      <c r="R663">
        <v>0.1</v>
      </c>
    </row>
    <row r="664" spans="1:18" ht="15" customHeight="1">
      <c r="A664" s="962" t="s">
        <v>320</v>
      </c>
      <c r="B664" t="s">
        <v>257</v>
      </c>
      <c r="C664" t="s">
        <v>13</v>
      </c>
      <c r="D664" t="s">
        <v>11</v>
      </c>
      <c r="E664" t="s">
        <v>610</v>
      </c>
      <c r="F664" t="s">
        <v>413</v>
      </c>
      <c r="H664" t="s">
        <v>658</v>
      </c>
      <c r="I664" t="s">
        <v>353</v>
      </c>
      <c r="K664" t="s">
        <v>333</v>
      </c>
      <c r="L664" t="s">
        <v>370</v>
      </c>
      <c r="M664" t="s">
        <v>59</v>
      </c>
      <c r="N664" t="s">
        <v>335</v>
      </c>
      <c r="O664" t="s">
        <v>336</v>
      </c>
      <c r="P664" t="s">
        <v>337</v>
      </c>
      <c r="Q664">
        <v>6.26</v>
      </c>
      <c r="R664">
        <v>0.1</v>
      </c>
    </row>
    <row r="665" spans="1:18" ht="15" customHeight="1">
      <c r="A665" s="962" t="s">
        <v>320</v>
      </c>
      <c r="B665" t="s">
        <v>259</v>
      </c>
      <c r="C665" t="s">
        <v>13</v>
      </c>
      <c r="D665" t="s">
        <v>11</v>
      </c>
      <c r="E665" t="s">
        <v>610</v>
      </c>
      <c r="F665" t="s">
        <v>413</v>
      </c>
      <c r="H665" t="s">
        <v>659</v>
      </c>
      <c r="I665" t="s">
        <v>353</v>
      </c>
      <c r="K665" t="s">
        <v>333</v>
      </c>
      <c r="L665" t="s">
        <v>372</v>
      </c>
      <c r="M665" t="s">
        <v>59</v>
      </c>
      <c r="N665" t="s">
        <v>335</v>
      </c>
      <c r="O665" t="s">
        <v>336</v>
      </c>
      <c r="P665" t="s">
        <v>337</v>
      </c>
      <c r="Q665">
        <v>76.010000000000005</v>
      </c>
      <c r="R665">
        <v>0.1</v>
      </c>
    </row>
    <row r="666" spans="1:18" ht="15" customHeight="1">
      <c r="A666" s="962" t="s">
        <v>320</v>
      </c>
      <c r="B666" t="s">
        <v>254</v>
      </c>
      <c r="C666" t="s">
        <v>13</v>
      </c>
      <c r="D666" t="s">
        <v>11</v>
      </c>
      <c r="E666" t="s">
        <v>610</v>
      </c>
      <c r="F666" t="s">
        <v>413</v>
      </c>
      <c r="H666" t="s">
        <v>569</v>
      </c>
      <c r="I666" t="s">
        <v>353</v>
      </c>
      <c r="K666" t="s">
        <v>333</v>
      </c>
      <c r="L666" t="s">
        <v>374</v>
      </c>
      <c r="M666" t="s">
        <v>58</v>
      </c>
      <c r="N666" t="s">
        <v>335</v>
      </c>
      <c r="O666" t="s">
        <v>336</v>
      </c>
      <c r="P666" t="s">
        <v>337</v>
      </c>
      <c r="Q666">
        <v>34.869999999999997</v>
      </c>
      <c r="R666">
        <v>0.1</v>
      </c>
    </row>
    <row r="667" spans="1:18" ht="15" customHeight="1">
      <c r="A667" s="962" t="s">
        <v>323</v>
      </c>
      <c r="B667" t="s">
        <v>247</v>
      </c>
      <c r="C667" t="s">
        <v>13</v>
      </c>
      <c r="D667" t="s">
        <v>11</v>
      </c>
      <c r="E667" t="s">
        <v>610</v>
      </c>
      <c r="F667" t="s">
        <v>413</v>
      </c>
      <c r="Q667">
        <v>0</v>
      </c>
      <c r="R667">
        <v>0</v>
      </c>
    </row>
    <row r="668" spans="1:18" ht="15" customHeight="1">
      <c r="A668" s="962" t="s">
        <v>323</v>
      </c>
      <c r="B668" t="s">
        <v>254</v>
      </c>
      <c r="C668" t="s">
        <v>13</v>
      </c>
      <c r="D668" t="s">
        <v>11</v>
      </c>
      <c r="E668" t="s">
        <v>610</v>
      </c>
      <c r="F668" t="s">
        <v>413</v>
      </c>
      <c r="Q668">
        <v>0</v>
      </c>
      <c r="R668">
        <v>0</v>
      </c>
    </row>
    <row r="669" spans="1:18" ht="15" customHeight="1">
      <c r="A669" s="962" t="s">
        <v>244</v>
      </c>
      <c r="B669" t="s">
        <v>279</v>
      </c>
      <c r="C669" t="s">
        <v>13</v>
      </c>
      <c r="D669" t="s">
        <v>11</v>
      </c>
      <c r="E669" t="s">
        <v>610</v>
      </c>
      <c r="F669" t="s">
        <v>433</v>
      </c>
      <c r="G669" t="s">
        <v>660</v>
      </c>
      <c r="I669" t="s">
        <v>332</v>
      </c>
      <c r="K669" t="s">
        <v>333</v>
      </c>
      <c r="L669" t="s">
        <v>334</v>
      </c>
      <c r="M669" t="s">
        <v>53</v>
      </c>
      <c r="N669" t="s">
        <v>335</v>
      </c>
      <c r="O669" t="s">
        <v>336</v>
      </c>
      <c r="P669" t="s">
        <v>337</v>
      </c>
      <c r="Q669">
        <v>412.9</v>
      </c>
      <c r="R669">
        <v>0.1</v>
      </c>
    </row>
    <row r="670" spans="1:18" ht="15" customHeight="1">
      <c r="A670" s="962" t="s">
        <v>247</v>
      </c>
      <c r="B670" t="s">
        <v>300</v>
      </c>
      <c r="C670" t="s">
        <v>13</v>
      </c>
      <c r="D670" t="s">
        <v>11</v>
      </c>
      <c r="E670" t="s">
        <v>610</v>
      </c>
      <c r="F670" t="s">
        <v>433</v>
      </c>
      <c r="G670" t="s">
        <v>661</v>
      </c>
      <c r="I670" t="s">
        <v>662</v>
      </c>
      <c r="J670" t="s">
        <v>663</v>
      </c>
      <c r="K670" t="s">
        <v>333</v>
      </c>
      <c r="L670" t="s">
        <v>664</v>
      </c>
      <c r="M670" t="s">
        <v>665</v>
      </c>
      <c r="N670" t="s">
        <v>666</v>
      </c>
      <c r="O670" t="s">
        <v>667</v>
      </c>
      <c r="P670" t="s">
        <v>668</v>
      </c>
      <c r="Q670">
        <v>56</v>
      </c>
      <c r="R670">
        <v>0.1</v>
      </c>
    </row>
    <row r="671" spans="1:18" ht="15" customHeight="1">
      <c r="A671" s="962" t="s">
        <v>247</v>
      </c>
      <c r="B671" t="s">
        <v>290</v>
      </c>
      <c r="C671" t="s">
        <v>13</v>
      </c>
      <c r="D671" t="s">
        <v>11</v>
      </c>
      <c r="E671" t="s">
        <v>610</v>
      </c>
      <c r="F671" t="s">
        <v>433</v>
      </c>
      <c r="J671" t="s">
        <v>338</v>
      </c>
      <c r="L671" t="s">
        <v>339</v>
      </c>
      <c r="Q671">
        <v>0</v>
      </c>
      <c r="R671">
        <v>0</v>
      </c>
    </row>
    <row r="672" spans="1:18" ht="15" customHeight="1">
      <c r="A672" s="962" t="s">
        <v>247</v>
      </c>
      <c r="B672" t="s">
        <v>324</v>
      </c>
      <c r="C672" t="s">
        <v>13</v>
      </c>
      <c r="D672" t="s">
        <v>11</v>
      </c>
      <c r="E672" t="s">
        <v>610</v>
      </c>
      <c r="F672" t="s">
        <v>433</v>
      </c>
      <c r="Q672">
        <v>0</v>
      </c>
      <c r="R672">
        <v>0</v>
      </c>
    </row>
    <row r="673" spans="1:18" ht="15" customHeight="1">
      <c r="A673" s="962" t="s">
        <v>249</v>
      </c>
      <c r="B673" t="s">
        <v>278</v>
      </c>
      <c r="C673" t="s">
        <v>13</v>
      </c>
      <c r="D673" t="s">
        <v>11</v>
      </c>
      <c r="E673" t="s">
        <v>610</v>
      </c>
      <c r="F673" t="s">
        <v>433</v>
      </c>
      <c r="J673" t="s">
        <v>340</v>
      </c>
      <c r="L673" t="s">
        <v>249</v>
      </c>
      <c r="Q673">
        <v>0</v>
      </c>
      <c r="R673">
        <v>0</v>
      </c>
    </row>
    <row r="674" spans="1:18" ht="15" customHeight="1">
      <c r="A674" s="962" t="s">
        <v>250</v>
      </c>
      <c r="B674" t="s">
        <v>279</v>
      </c>
      <c r="C674" t="s">
        <v>13</v>
      </c>
      <c r="D674" t="s">
        <v>11</v>
      </c>
      <c r="E674" t="s">
        <v>610</v>
      </c>
      <c r="F674" t="s">
        <v>433</v>
      </c>
      <c r="G674" t="s">
        <v>669</v>
      </c>
      <c r="I674" t="s">
        <v>332</v>
      </c>
      <c r="K674" t="s">
        <v>333</v>
      </c>
      <c r="L674" t="s">
        <v>250</v>
      </c>
      <c r="M674" t="s">
        <v>53</v>
      </c>
      <c r="N674" t="s">
        <v>335</v>
      </c>
      <c r="O674" t="s">
        <v>336</v>
      </c>
      <c r="P674" t="s">
        <v>337</v>
      </c>
      <c r="Q674">
        <v>53.86</v>
      </c>
      <c r="R674">
        <v>0.1</v>
      </c>
    </row>
    <row r="675" spans="1:18" ht="15" customHeight="1">
      <c r="A675" s="962" t="s">
        <v>254</v>
      </c>
      <c r="B675" t="s">
        <v>289</v>
      </c>
      <c r="C675" t="s">
        <v>13</v>
      </c>
      <c r="D675" t="s">
        <v>11</v>
      </c>
      <c r="E675" t="s">
        <v>610</v>
      </c>
      <c r="F675" t="s">
        <v>433</v>
      </c>
      <c r="J675" t="s">
        <v>338</v>
      </c>
      <c r="L675" t="s">
        <v>344</v>
      </c>
      <c r="Q675">
        <v>0</v>
      </c>
      <c r="R675">
        <v>0</v>
      </c>
    </row>
    <row r="676" spans="1:18" ht="15" customHeight="1">
      <c r="A676" s="962" t="s">
        <v>254</v>
      </c>
      <c r="B676" t="s">
        <v>280</v>
      </c>
      <c r="C676" t="s">
        <v>13</v>
      </c>
      <c r="D676" t="s">
        <v>11</v>
      </c>
      <c r="E676" t="s">
        <v>610</v>
      </c>
      <c r="F676" t="s">
        <v>433</v>
      </c>
      <c r="J676" t="s">
        <v>436</v>
      </c>
      <c r="L676" t="s">
        <v>346</v>
      </c>
      <c r="Q676">
        <v>0</v>
      </c>
      <c r="R676">
        <v>0</v>
      </c>
    </row>
    <row r="677" spans="1:18" ht="15" customHeight="1">
      <c r="A677" s="962" t="s">
        <v>254</v>
      </c>
      <c r="B677" t="s">
        <v>299</v>
      </c>
      <c r="C677" t="s">
        <v>13</v>
      </c>
      <c r="D677" t="s">
        <v>11</v>
      </c>
      <c r="E677" t="s">
        <v>610</v>
      </c>
      <c r="F677" t="s">
        <v>433</v>
      </c>
      <c r="G677" t="s">
        <v>670</v>
      </c>
      <c r="I677" t="s">
        <v>332</v>
      </c>
      <c r="K677" t="s">
        <v>333</v>
      </c>
      <c r="L677" t="s">
        <v>348</v>
      </c>
      <c r="M677" t="s">
        <v>53</v>
      </c>
      <c r="N677" t="s">
        <v>349</v>
      </c>
      <c r="O677" t="s">
        <v>336</v>
      </c>
      <c r="P677" t="s">
        <v>337</v>
      </c>
      <c r="Q677">
        <v>83.64</v>
      </c>
      <c r="R677">
        <v>0.1</v>
      </c>
    </row>
    <row r="678" spans="1:18" ht="15" customHeight="1">
      <c r="A678" s="962" t="s">
        <v>254</v>
      </c>
      <c r="B678" t="s">
        <v>284</v>
      </c>
      <c r="C678" t="s">
        <v>13</v>
      </c>
      <c r="D678" t="s">
        <v>11</v>
      </c>
      <c r="E678" t="s">
        <v>610</v>
      </c>
      <c r="F678" t="s">
        <v>433</v>
      </c>
      <c r="G678" t="s">
        <v>573</v>
      </c>
      <c r="I678" t="s">
        <v>332</v>
      </c>
      <c r="K678" t="s">
        <v>333</v>
      </c>
      <c r="L678" t="s">
        <v>344</v>
      </c>
      <c r="M678" t="s">
        <v>53</v>
      </c>
      <c r="N678" t="s">
        <v>349</v>
      </c>
      <c r="O678" t="s">
        <v>336</v>
      </c>
      <c r="P678" t="s">
        <v>337</v>
      </c>
      <c r="Q678">
        <v>140</v>
      </c>
      <c r="R678">
        <v>0.1</v>
      </c>
    </row>
    <row r="679" spans="1:18" ht="15" customHeight="1">
      <c r="A679" s="962" t="s">
        <v>254</v>
      </c>
      <c r="B679" t="s">
        <v>285</v>
      </c>
      <c r="C679" t="s">
        <v>13</v>
      </c>
      <c r="D679" t="s">
        <v>11</v>
      </c>
      <c r="E679" t="s">
        <v>610</v>
      </c>
      <c r="F679" t="s">
        <v>433</v>
      </c>
      <c r="Q679">
        <v>0</v>
      </c>
      <c r="R679">
        <v>0</v>
      </c>
    </row>
    <row r="680" spans="1:18" ht="15" customHeight="1">
      <c r="A680" s="962" t="s">
        <v>254</v>
      </c>
      <c r="B680" t="s">
        <v>286</v>
      </c>
      <c r="C680" t="s">
        <v>13</v>
      </c>
      <c r="D680" t="s">
        <v>11</v>
      </c>
      <c r="E680" t="s">
        <v>610</v>
      </c>
      <c r="F680" t="s">
        <v>433</v>
      </c>
      <c r="Q680">
        <v>0</v>
      </c>
      <c r="R680">
        <v>0</v>
      </c>
    </row>
    <row r="681" spans="1:18" ht="15" customHeight="1">
      <c r="A681" s="962" t="s">
        <v>254</v>
      </c>
      <c r="B681" t="s">
        <v>303</v>
      </c>
      <c r="C681" t="s">
        <v>13</v>
      </c>
      <c r="D681" t="s">
        <v>11</v>
      </c>
      <c r="E681" t="s">
        <v>610</v>
      </c>
      <c r="F681" t="s">
        <v>433</v>
      </c>
      <c r="Q681">
        <v>0</v>
      </c>
      <c r="R681">
        <v>0</v>
      </c>
    </row>
    <row r="682" spans="1:18" ht="15" customHeight="1">
      <c r="A682" s="962" t="s">
        <v>254</v>
      </c>
      <c r="B682" t="s">
        <v>319</v>
      </c>
      <c r="C682" t="s">
        <v>13</v>
      </c>
      <c r="D682" t="s">
        <v>11</v>
      </c>
      <c r="E682" t="s">
        <v>610</v>
      </c>
      <c r="F682" t="s">
        <v>433</v>
      </c>
      <c r="G682" t="s">
        <v>671</v>
      </c>
      <c r="I682" t="s">
        <v>332</v>
      </c>
      <c r="K682" t="s">
        <v>333</v>
      </c>
      <c r="L682" t="s">
        <v>351</v>
      </c>
      <c r="M682" t="s">
        <v>53</v>
      </c>
      <c r="N682" t="s">
        <v>349</v>
      </c>
      <c r="O682" t="s">
        <v>336</v>
      </c>
      <c r="P682" t="s">
        <v>337</v>
      </c>
      <c r="Q682">
        <v>17.829999999999998</v>
      </c>
      <c r="R682">
        <v>0.1</v>
      </c>
    </row>
    <row r="683" spans="1:18" ht="15" customHeight="1">
      <c r="A683" s="962" t="s">
        <v>254</v>
      </c>
      <c r="B683" t="s">
        <v>321</v>
      </c>
      <c r="C683" t="s">
        <v>13</v>
      </c>
      <c r="D683" t="s">
        <v>11</v>
      </c>
      <c r="E683" t="s">
        <v>610</v>
      </c>
      <c r="F683" t="s">
        <v>433</v>
      </c>
      <c r="H683" t="s">
        <v>672</v>
      </c>
      <c r="I683" t="s">
        <v>332</v>
      </c>
      <c r="K683" t="s">
        <v>333</v>
      </c>
      <c r="L683" t="s">
        <v>354</v>
      </c>
      <c r="M683" t="s">
        <v>53</v>
      </c>
      <c r="N683" t="s">
        <v>335</v>
      </c>
      <c r="O683" t="s">
        <v>336</v>
      </c>
      <c r="P683" t="s">
        <v>337</v>
      </c>
      <c r="Q683">
        <v>219.45</v>
      </c>
      <c r="R683">
        <v>0.1</v>
      </c>
    </row>
    <row r="684" spans="1:18" ht="15" customHeight="1">
      <c r="A684" s="962" t="s">
        <v>254</v>
      </c>
      <c r="B684" t="s">
        <v>324</v>
      </c>
      <c r="C684" t="s">
        <v>13</v>
      </c>
      <c r="D684" t="s">
        <v>11</v>
      </c>
      <c r="E684" t="s">
        <v>610</v>
      </c>
      <c r="F684" t="s">
        <v>433</v>
      </c>
      <c r="Q684">
        <v>0</v>
      </c>
      <c r="R684">
        <v>0</v>
      </c>
    </row>
    <row r="685" spans="1:18" ht="15" customHeight="1">
      <c r="A685" s="962" t="s">
        <v>274</v>
      </c>
      <c r="B685" t="s">
        <v>283</v>
      </c>
      <c r="C685" t="s">
        <v>13</v>
      </c>
      <c r="D685" t="s">
        <v>11</v>
      </c>
      <c r="E685" t="s">
        <v>610</v>
      </c>
      <c r="F685" t="s">
        <v>433</v>
      </c>
      <c r="Q685">
        <v>0</v>
      </c>
      <c r="R685">
        <v>0</v>
      </c>
    </row>
    <row r="686" spans="1:18" ht="15" customHeight="1">
      <c r="A686" s="962" t="s">
        <v>277</v>
      </c>
      <c r="B686" t="s">
        <v>244</v>
      </c>
      <c r="C686" t="s">
        <v>13</v>
      </c>
      <c r="D686" t="s">
        <v>11</v>
      </c>
      <c r="E686" t="s">
        <v>610</v>
      </c>
      <c r="F686" t="s">
        <v>433</v>
      </c>
      <c r="G686" t="s">
        <v>673</v>
      </c>
      <c r="I686" t="s">
        <v>428</v>
      </c>
      <c r="K686" t="s">
        <v>333</v>
      </c>
      <c r="L686" t="s">
        <v>442</v>
      </c>
      <c r="M686" t="s">
        <v>66</v>
      </c>
      <c r="N686" t="s">
        <v>365</v>
      </c>
      <c r="O686" t="s">
        <v>336</v>
      </c>
      <c r="P686" t="s">
        <v>337</v>
      </c>
      <c r="Q686">
        <v>485.19</v>
      </c>
      <c r="R686">
        <v>0.1</v>
      </c>
    </row>
    <row r="687" spans="1:18" ht="15" customHeight="1">
      <c r="A687" s="962" t="s">
        <v>278</v>
      </c>
      <c r="B687" t="s">
        <v>252</v>
      </c>
      <c r="C687" t="s">
        <v>13</v>
      </c>
      <c r="D687" t="s">
        <v>11</v>
      </c>
      <c r="E687" t="s">
        <v>610</v>
      </c>
      <c r="F687" t="s">
        <v>433</v>
      </c>
      <c r="J687" t="s">
        <v>340</v>
      </c>
      <c r="L687" t="s">
        <v>252</v>
      </c>
      <c r="Q687">
        <v>0</v>
      </c>
      <c r="R687">
        <v>0</v>
      </c>
    </row>
    <row r="688" spans="1:18" ht="15" customHeight="1">
      <c r="A688" s="962" t="s">
        <v>279</v>
      </c>
      <c r="B688" t="s">
        <v>253</v>
      </c>
      <c r="C688" t="s">
        <v>13</v>
      </c>
      <c r="D688" t="s">
        <v>11</v>
      </c>
      <c r="E688" t="s">
        <v>610</v>
      </c>
      <c r="F688" t="s">
        <v>433</v>
      </c>
      <c r="G688" t="s">
        <v>674</v>
      </c>
      <c r="I688" t="s">
        <v>332</v>
      </c>
      <c r="K688" t="s">
        <v>333</v>
      </c>
      <c r="L688" t="s">
        <v>253</v>
      </c>
      <c r="M688" t="s">
        <v>53</v>
      </c>
      <c r="N688" t="s">
        <v>335</v>
      </c>
      <c r="O688" t="s">
        <v>336</v>
      </c>
      <c r="P688" t="s">
        <v>337</v>
      </c>
      <c r="Q688">
        <v>57.44</v>
      </c>
      <c r="R688">
        <v>0.1</v>
      </c>
    </row>
    <row r="689" spans="1:18" ht="15" customHeight="1">
      <c r="A689" s="962" t="s">
        <v>280</v>
      </c>
      <c r="B689" t="s">
        <v>257</v>
      </c>
      <c r="C689" t="s">
        <v>13</v>
      </c>
      <c r="D689" t="s">
        <v>11</v>
      </c>
      <c r="E689" t="s">
        <v>610</v>
      </c>
      <c r="F689" t="s">
        <v>433</v>
      </c>
      <c r="J689" t="s">
        <v>436</v>
      </c>
      <c r="Q689">
        <v>0</v>
      </c>
      <c r="R689">
        <v>0</v>
      </c>
    </row>
    <row r="690" spans="1:18" ht="15" customHeight="1">
      <c r="A690" s="962" t="s">
        <v>280</v>
      </c>
      <c r="B690" t="s">
        <v>259</v>
      </c>
      <c r="C690" t="s">
        <v>13</v>
      </c>
      <c r="D690" t="s">
        <v>11</v>
      </c>
      <c r="E690" t="s">
        <v>610</v>
      </c>
      <c r="F690" t="s">
        <v>433</v>
      </c>
      <c r="Q690">
        <v>0</v>
      </c>
      <c r="R690">
        <v>0</v>
      </c>
    </row>
    <row r="691" spans="1:18" ht="15" customHeight="1">
      <c r="A691" s="962" t="s">
        <v>320</v>
      </c>
      <c r="B691" t="s">
        <v>254</v>
      </c>
      <c r="C691" t="s">
        <v>13</v>
      </c>
      <c r="D691" t="s">
        <v>11</v>
      </c>
      <c r="E691" t="s">
        <v>610</v>
      </c>
      <c r="F691" t="s">
        <v>433</v>
      </c>
      <c r="H691" t="s">
        <v>675</v>
      </c>
      <c r="I691" t="s">
        <v>353</v>
      </c>
      <c r="K691" t="s">
        <v>333</v>
      </c>
      <c r="L691" t="s">
        <v>374</v>
      </c>
      <c r="M691" t="s">
        <v>58</v>
      </c>
      <c r="N691" t="s">
        <v>335</v>
      </c>
      <c r="O691" t="s">
        <v>336</v>
      </c>
      <c r="P691" t="s">
        <v>337</v>
      </c>
      <c r="Q691">
        <v>21.4</v>
      </c>
      <c r="R691">
        <v>0.1</v>
      </c>
    </row>
    <row r="692" spans="1:18" ht="15" customHeight="1">
      <c r="A692" s="962" t="s">
        <v>244</v>
      </c>
      <c r="B692" t="s">
        <v>279</v>
      </c>
      <c r="C692" t="s">
        <v>13</v>
      </c>
      <c r="D692" t="s">
        <v>11</v>
      </c>
      <c r="E692" t="s">
        <v>610</v>
      </c>
      <c r="F692" t="s">
        <v>445</v>
      </c>
      <c r="G692" t="s">
        <v>676</v>
      </c>
      <c r="I692" t="s">
        <v>332</v>
      </c>
      <c r="K692" t="s">
        <v>333</v>
      </c>
      <c r="L692" t="s">
        <v>334</v>
      </c>
      <c r="M692" t="s">
        <v>54</v>
      </c>
      <c r="N692" t="s">
        <v>335</v>
      </c>
      <c r="O692" t="s">
        <v>336</v>
      </c>
      <c r="P692" t="s">
        <v>337</v>
      </c>
      <c r="Q692">
        <v>146.30000000000001</v>
      </c>
      <c r="R692">
        <v>0.1</v>
      </c>
    </row>
    <row r="693" spans="1:18" ht="15" customHeight="1">
      <c r="A693" s="962" t="s">
        <v>247</v>
      </c>
      <c r="B693" t="s">
        <v>300</v>
      </c>
      <c r="C693" t="s">
        <v>13</v>
      </c>
      <c r="D693" t="s">
        <v>11</v>
      </c>
      <c r="E693" t="s">
        <v>610</v>
      </c>
      <c r="F693" t="s">
        <v>445</v>
      </c>
      <c r="G693" t="s">
        <v>677</v>
      </c>
      <c r="I693" t="s">
        <v>662</v>
      </c>
      <c r="J693" t="s">
        <v>663</v>
      </c>
      <c r="K693" t="s">
        <v>333</v>
      </c>
      <c r="L693" t="s">
        <v>664</v>
      </c>
      <c r="M693" t="s">
        <v>665</v>
      </c>
      <c r="N693" t="s">
        <v>666</v>
      </c>
      <c r="O693" t="s">
        <v>667</v>
      </c>
      <c r="P693" t="s">
        <v>668</v>
      </c>
      <c r="Q693">
        <v>29</v>
      </c>
      <c r="R693">
        <v>0.1</v>
      </c>
    </row>
    <row r="694" spans="1:18" ht="15" customHeight="1">
      <c r="A694" s="962" t="s">
        <v>247</v>
      </c>
      <c r="B694" t="s">
        <v>290</v>
      </c>
      <c r="C694" t="s">
        <v>13</v>
      </c>
      <c r="D694" t="s">
        <v>11</v>
      </c>
      <c r="E694" t="s">
        <v>610</v>
      </c>
      <c r="F694" t="s">
        <v>445</v>
      </c>
      <c r="J694" t="s">
        <v>338</v>
      </c>
      <c r="L694" t="s">
        <v>339</v>
      </c>
      <c r="Q694">
        <v>0</v>
      </c>
      <c r="R694">
        <v>0</v>
      </c>
    </row>
    <row r="695" spans="1:18" ht="15" customHeight="1">
      <c r="A695" s="962" t="s">
        <v>249</v>
      </c>
      <c r="B695" t="s">
        <v>278</v>
      </c>
      <c r="C695" t="s">
        <v>13</v>
      </c>
      <c r="D695" t="s">
        <v>11</v>
      </c>
      <c r="E695" t="s">
        <v>610</v>
      </c>
      <c r="F695" t="s">
        <v>445</v>
      </c>
      <c r="J695" t="s">
        <v>340</v>
      </c>
      <c r="L695" t="s">
        <v>249</v>
      </c>
      <c r="Q695">
        <v>0</v>
      </c>
      <c r="R695">
        <v>0</v>
      </c>
    </row>
    <row r="696" spans="1:18" ht="15" customHeight="1">
      <c r="A696" s="962" t="s">
        <v>250</v>
      </c>
      <c r="B696" t="s">
        <v>279</v>
      </c>
      <c r="C696" t="s">
        <v>13</v>
      </c>
      <c r="D696" t="s">
        <v>11</v>
      </c>
      <c r="E696" t="s">
        <v>610</v>
      </c>
      <c r="F696" t="s">
        <v>445</v>
      </c>
      <c r="G696" t="s">
        <v>678</v>
      </c>
      <c r="I696" t="s">
        <v>332</v>
      </c>
      <c r="K696" t="s">
        <v>333</v>
      </c>
      <c r="L696" t="s">
        <v>250</v>
      </c>
      <c r="M696" t="s">
        <v>54</v>
      </c>
      <c r="N696" t="s">
        <v>335</v>
      </c>
      <c r="O696" t="s">
        <v>336</v>
      </c>
      <c r="P696" t="s">
        <v>337</v>
      </c>
      <c r="Q696">
        <v>13.8</v>
      </c>
      <c r="R696">
        <v>0.1</v>
      </c>
    </row>
    <row r="697" spans="1:18" ht="15" customHeight="1">
      <c r="A697" s="962" t="s">
        <v>254</v>
      </c>
      <c r="B697" t="s">
        <v>283</v>
      </c>
      <c r="C697" t="s">
        <v>13</v>
      </c>
      <c r="D697" t="s">
        <v>11</v>
      </c>
      <c r="E697" t="s">
        <v>610</v>
      </c>
      <c r="F697" t="s">
        <v>445</v>
      </c>
      <c r="J697" t="s">
        <v>342</v>
      </c>
      <c r="L697" t="s">
        <v>343</v>
      </c>
      <c r="Q697">
        <v>0</v>
      </c>
      <c r="R697">
        <v>0</v>
      </c>
    </row>
    <row r="698" spans="1:18" ht="15" customHeight="1">
      <c r="A698" s="962" t="s">
        <v>254</v>
      </c>
      <c r="B698" t="s">
        <v>289</v>
      </c>
      <c r="C698" t="s">
        <v>13</v>
      </c>
      <c r="D698" t="s">
        <v>11</v>
      </c>
      <c r="E698" t="s">
        <v>610</v>
      </c>
      <c r="F698" t="s">
        <v>445</v>
      </c>
      <c r="J698" t="s">
        <v>338</v>
      </c>
      <c r="L698" t="s">
        <v>344</v>
      </c>
      <c r="Q698">
        <v>0</v>
      </c>
      <c r="R698">
        <v>0</v>
      </c>
    </row>
    <row r="699" spans="1:18" ht="15" customHeight="1">
      <c r="A699" s="962" t="s">
        <v>254</v>
      </c>
      <c r="B699" t="s">
        <v>280</v>
      </c>
      <c r="C699" t="s">
        <v>13</v>
      </c>
      <c r="D699" t="s">
        <v>11</v>
      </c>
      <c r="E699" t="s">
        <v>610</v>
      </c>
      <c r="F699" t="s">
        <v>445</v>
      </c>
      <c r="J699" t="s">
        <v>436</v>
      </c>
      <c r="L699" t="s">
        <v>346</v>
      </c>
      <c r="Q699">
        <v>0</v>
      </c>
      <c r="R699">
        <v>0</v>
      </c>
    </row>
    <row r="700" spans="1:18" ht="15" customHeight="1">
      <c r="A700" s="962" t="s">
        <v>254</v>
      </c>
      <c r="B700" t="s">
        <v>299</v>
      </c>
      <c r="C700" t="s">
        <v>13</v>
      </c>
      <c r="D700" t="s">
        <v>11</v>
      </c>
      <c r="E700" t="s">
        <v>610</v>
      </c>
      <c r="F700" t="s">
        <v>445</v>
      </c>
      <c r="G700" t="s">
        <v>679</v>
      </c>
      <c r="I700" t="s">
        <v>332</v>
      </c>
      <c r="K700" t="s">
        <v>333</v>
      </c>
      <c r="L700" t="s">
        <v>348</v>
      </c>
      <c r="M700" t="s">
        <v>54</v>
      </c>
      <c r="N700" t="s">
        <v>349</v>
      </c>
      <c r="O700" t="s">
        <v>336</v>
      </c>
      <c r="P700" t="s">
        <v>337</v>
      </c>
      <c r="Q700">
        <v>32.950000000000003</v>
      </c>
      <c r="R700">
        <v>0.1</v>
      </c>
    </row>
    <row r="701" spans="1:18" ht="15" customHeight="1">
      <c r="A701" s="962" t="s">
        <v>254</v>
      </c>
      <c r="B701" t="s">
        <v>284</v>
      </c>
      <c r="C701" t="s">
        <v>13</v>
      </c>
      <c r="D701" t="s">
        <v>11</v>
      </c>
      <c r="E701" t="s">
        <v>610</v>
      </c>
      <c r="F701" t="s">
        <v>445</v>
      </c>
      <c r="Q701">
        <v>0</v>
      </c>
      <c r="R701">
        <v>0</v>
      </c>
    </row>
    <row r="702" spans="1:18" ht="15" customHeight="1">
      <c r="A702" s="962" t="s">
        <v>254</v>
      </c>
      <c r="B702" t="s">
        <v>285</v>
      </c>
      <c r="C702" t="s">
        <v>13</v>
      </c>
      <c r="D702" t="s">
        <v>11</v>
      </c>
      <c r="E702" t="s">
        <v>610</v>
      </c>
      <c r="F702" t="s">
        <v>445</v>
      </c>
      <c r="G702" t="s">
        <v>378</v>
      </c>
      <c r="I702" t="s">
        <v>332</v>
      </c>
      <c r="K702" t="s">
        <v>333</v>
      </c>
      <c r="L702" t="s">
        <v>344</v>
      </c>
      <c r="M702" t="s">
        <v>54</v>
      </c>
      <c r="N702" t="s">
        <v>349</v>
      </c>
      <c r="O702" t="s">
        <v>336</v>
      </c>
      <c r="P702" t="s">
        <v>337</v>
      </c>
      <c r="Q702">
        <v>10</v>
      </c>
      <c r="R702">
        <v>0.1</v>
      </c>
    </row>
    <row r="703" spans="1:18" ht="15" customHeight="1">
      <c r="A703" s="962" t="s">
        <v>254</v>
      </c>
      <c r="B703" t="s">
        <v>286</v>
      </c>
      <c r="C703" t="s">
        <v>13</v>
      </c>
      <c r="D703" t="s">
        <v>11</v>
      </c>
      <c r="E703" t="s">
        <v>610</v>
      </c>
      <c r="F703" t="s">
        <v>445</v>
      </c>
      <c r="Q703">
        <v>0</v>
      </c>
      <c r="R703">
        <v>0</v>
      </c>
    </row>
    <row r="704" spans="1:18" ht="15" customHeight="1">
      <c r="A704" s="962" t="s">
        <v>254</v>
      </c>
      <c r="B704" t="s">
        <v>303</v>
      </c>
      <c r="C704" t="s">
        <v>13</v>
      </c>
      <c r="D704" t="s">
        <v>11</v>
      </c>
      <c r="E704" t="s">
        <v>610</v>
      </c>
      <c r="F704" t="s">
        <v>445</v>
      </c>
      <c r="G704" t="s">
        <v>449</v>
      </c>
      <c r="I704" t="s">
        <v>450</v>
      </c>
      <c r="J704" t="s">
        <v>451</v>
      </c>
      <c r="K704" t="s">
        <v>333</v>
      </c>
      <c r="L704" t="s">
        <v>452</v>
      </c>
      <c r="N704" t="s">
        <v>361</v>
      </c>
      <c r="O704" t="s">
        <v>336</v>
      </c>
      <c r="P704" t="s">
        <v>337</v>
      </c>
      <c r="Q704">
        <v>20</v>
      </c>
      <c r="R704">
        <v>0.1</v>
      </c>
    </row>
    <row r="705" spans="1:18" ht="15" customHeight="1">
      <c r="A705" s="962" t="s">
        <v>254</v>
      </c>
      <c r="B705" t="s">
        <v>319</v>
      </c>
      <c r="C705" t="s">
        <v>13</v>
      </c>
      <c r="D705" t="s">
        <v>11</v>
      </c>
      <c r="E705" t="s">
        <v>610</v>
      </c>
      <c r="F705" t="s">
        <v>445</v>
      </c>
      <c r="G705" t="s">
        <v>680</v>
      </c>
      <c r="I705" t="s">
        <v>332</v>
      </c>
      <c r="K705" t="s">
        <v>333</v>
      </c>
      <c r="L705" t="s">
        <v>351</v>
      </c>
      <c r="M705" t="s">
        <v>54</v>
      </c>
      <c r="N705" t="s">
        <v>349</v>
      </c>
      <c r="O705" t="s">
        <v>336</v>
      </c>
      <c r="P705" t="s">
        <v>337</v>
      </c>
      <c r="Q705">
        <v>7.34</v>
      </c>
      <c r="R705">
        <v>0.1</v>
      </c>
    </row>
    <row r="706" spans="1:18" ht="15" customHeight="1">
      <c r="A706" s="962" t="s">
        <v>254</v>
      </c>
      <c r="B706" t="s">
        <v>321</v>
      </c>
      <c r="C706" t="s">
        <v>13</v>
      </c>
      <c r="D706" t="s">
        <v>11</v>
      </c>
      <c r="E706" t="s">
        <v>610</v>
      </c>
      <c r="F706" t="s">
        <v>445</v>
      </c>
      <c r="H706" t="s">
        <v>681</v>
      </c>
      <c r="I706" t="s">
        <v>353</v>
      </c>
      <c r="K706" t="s">
        <v>333</v>
      </c>
      <c r="L706" t="s">
        <v>354</v>
      </c>
      <c r="M706" t="s">
        <v>58</v>
      </c>
      <c r="N706" t="s">
        <v>335</v>
      </c>
      <c r="O706" t="s">
        <v>336</v>
      </c>
      <c r="P706" t="s">
        <v>337</v>
      </c>
      <c r="Q706">
        <v>74.8</v>
      </c>
      <c r="R706">
        <v>0.1</v>
      </c>
    </row>
    <row r="707" spans="1:18" ht="15" customHeight="1">
      <c r="A707" s="962" t="s">
        <v>274</v>
      </c>
      <c r="B707" t="s">
        <v>283</v>
      </c>
      <c r="C707" t="s">
        <v>13</v>
      </c>
      <c r="D707" t="s">
        <v>11</v>
      </c>
      <c r="E707" t="s">
        <v>610</v>
      </c>
      <c r="F707" t="s">
        <v>445</v>
      </c>
      <c r="Q707">
        <v>0</v>
      </c>
      <c r="R707">
        <v>0</v>
      </c>
    </row>
    <row r="708" spans="1:18" ht="15" customHeight="1">
      <c r="A708" s="962" t="s">
        <v>277</v>
      </c>
      <c r="B708" t="s">
        <v>244</v>
      </c>
      <c r="C708" t="s">
        <v>13</v>
      </c>
      <c r="D708" t="s">
        <v>11</v>
      </c>
      <c r="E708" t="s">
        <v>610</v>
      </c>
      <c r="F708" t="s">
        <v>445</v>
      </c>
      <c r="G708" t="s">
        <v>682</v>
      </c>
      <c r="I708" t="s">
        <v>332</v>
      </c>
      <c r="K708" t="s">
        <v>333</v>
      </c>
      <c r="L708" t="s">
        <v>277</v>
      </c>
      <c r="M708" t="s">
        <v>54</v>
      </c>
      <c r="N708" t="s">
        <v>365</v>
      </c>
      <c r="O708" t="s">
        <v>336</v>
      </c>
      <c r="P708" t="s">
        <v>337</v>
      </c>
      <c r="Q708">
        <v>216.32</v>
      </c>
      <c r="R708">
        <v>0.1</v>
      </c>
    </row>
    <row r="709" spans="1:18" ht="15" customHeight="1">
      <c r="A709" s="962" t="s">
        <v>278</v>
      </c>
      <c r="B709" t="s">
        <v>252</v>
      </c>
      <c r="C709" t="s">
        <v>13</v>
      </c>
      <c r="D709" t="s">
        <v>11</v>
      </c>
      <c r="E709" t="s">
        <v>610</v>
      </c>
      <c r="F709" t="s">
        <v>445</v>
      </c>
      <c r="J709" t="s">
        <v>340</v>
      </c>
      <c r="L709" t="s">
        <v>252</v>
      </c>
      <c r="Q709">
        <v>0</v>
      </c>
      <c r="R709">
        <v>0</v>
      </c>
    </row>
    <row r="710" spans="1:18" ht="15" customHeight="1">
      <c r="A710" s="962" t="s">
        <v>278</v>
      </c>
      <c r="B710" t="s">
        <v>247</v>
      </c>
      <c r="C710" t="s">
        <v>13</v>
      </c>
      <c r="D710" t="s">
        <v>11</v>
      </c>
      <c r="E710" t="s">
        <v>610</v>
      </c>
      <c r="F710" t="s">
        <v>445</v>
      </c>
      <c r="G710" t="s">
        <v>683</v>
      </c>
      <c r="I710" t="s">
        <v>332</v>
      </c>
      <c r="K710" t="s">
        <v>333</v>
      </c>
      <c r="L710" t="s">
        <v>367</v>
      </c>
      <c r="M710" t="s">
        <v>54</v>
      </c>
      <c r="N710" t="s">
        <v>361</v>
      </c>
      <c r="O710" t="s">
        <v>336</v>
      </c>
      <c r="P710" t="s">
        <v>337</v>
      </c>
      <c r="Q710">
        <v>70.02</v>
      </c>
      <c r="R710">
        <v>0.1</v>
      </c>
    </row>
    <row r="711" spans="1:18" ht="15" customHeight="1">
      <c r="A711" s="962" t="s">
        <v>279</v>
      </c>
      <c r="B711" t="s">
        <v>253</v>
      </c>
      <c r="C711" t="s">
        <v>13</v>
      </c>
      <c r="D711" t="s">
        <v>11</v>
      </c>
      <c r="E711" t="s">
        <v>610</v>
      </c>
      <c r="F711" t="s">
        <v>445</v>
      </c>
      <c r="G711" t="s">
        <v>684</v>
      </c>
      <c r="I711" t="s">
        <v>332</v>
      </c>
      <c r="K711" t="s">
        <v>333</v>
      </c>
      <c r="L711" t="s">
        <v>253</v>
      </c>
      <c r="M711" t="s">
        <v>54</v>
      </c>
      <c r="N711" t="s">
        <v>335</v>
      </c>
      <c r="O711" t="s">
        <v>336</v>
      </c>
      <c r="P711" t="s">
        <v>337</v>
      </c>
      <c r="Q711">
        <v>18.489999999999998</v>
      </c>
      <c r="R711">
        <v>0.1</v>
      </c>
    </row>
    <row r="712" spans="1:18" ht="15" customHeight="1">
      <c r="A712" s="962" t="s">
        <v>280</v>
      </c>
      <c r="B712" t="s">
        <v>257</v>
      </c>
      <c r="C712" t="s">
        <v>13</v>
      </c>
      <c r="D712" t="s">
        <v>11</v>
      </c>
      <c r="E712" t="s">
        <v>610</v>
      </c>
      <c r="F712" t="s">
        <v>445</v>
      </c>
      <c r="J712" t="s">
        <v>436</v>
      </c>
      <c r="Q712">
        <v>0</v>
      </c>
      <c r="R712">
        <v>0</v>
      </c>
    </row>
    <row r="713" spans="1:18" ht="15" customHeight="1">
      <c r="A713" s="962" t="s">
        <v>280</v>
      </c>
      <c r="B713" t="s">
        <v>259</v>
      </c>
      <c r="C713" t="s">
        <v>13</v>
      </c>
      <c r="D713" t="s">
        <v>11</v>
      </c>
      <c r="E713" t="s">
        <v>610</v>
      </c>
      <c r="F713" t="s">
        <v>445</v>
      </c>
      <c r="Q713">
        <v>0</v>
      </c>
      <c r="R713">
        <v>0</v>
      </c>
    </row>
    <row r="714" spans="1:18" ht="15" customHeight="1">
      <c r="A714" s="962" t="s">
        <v>320</v>
      </c>
      <c r="B714" t="s">
        <v>254</v>
      </c>
      <c r="C714" t="s">
        <v>13</v>
      </c>
      <c r="D714" t="s">
        <v>11</v>
      </c>
      <c r="E714" t="s">
        <v>610</v>
      </c>
      <c r="F714" t="s">
        <v>445</v>
      </c>
      <c r="H714" t="s">
        <v>685</v>
      </c>
      <c r="I714" t="s">
        <v>353</v>
      </c>
      <c r="K714" t="s">
        <v>333</v>
      </c>
      <c r="L714" t="s">
        <v>374</v>
      </c>
      <c r="M714" t="s">
        <v>58</v>
      </c>
      <c r="N714" t="s">
        <v>335</v>
      </c>
      <c r="O714" t="s">
        <v>336</v>
      </c>
      <c r="P714" t="s">
        <v>337</v>
      </c>
      <c r="Q714">
        <v>36.39</v>
      </c>
      <c r="R714">
        <v>0.1</v>
      </c>
    </row>
    <row r="715" spans="1:18" ht="15" customHeight="1">
      <c r="A715" s="962" t="s">
        <v>323</v>
      </c>
      <c r="B715" t="s">
        <v>247</v>
      </c>
      <c r="C715" t="s">
        <v>13</v>
      </c>
      <c r="D715" t="s">
        <v>11</v>
      </c>
      <c r="E715" t="s">
        <v>610</v>
      </c>
      <c r="F715" t="s">
        <v>445</v>
      </c>
      <c r="Q715">
        <v>0</v>
      </c>
      <c r="R715">
        <v>0</v>
      </c>
    </row>
    <row r="716" spans="1:18" ht="15" customHeight="1">
      <c r="A716" s="962" t="s">
        <v>323</v>
      </c>
      <c r="B716" t="s">
        <v>254</v>
      </c>
      <c r="C716" t="s">
        <v>13</v>
      </c>
      <c r="D716" t="s">
        <v>11</v>
      </c>
      <c r="E716" t="s">
        <v>610</v>
      </c>
      <c r="F716" t="s">
        <v>445</v>
      </c>
      <c r="Q716">
        <v>0</v>
      </c>
      <c r="R716">
        <v>0</v>
      </c>
    </row>
    <row r="717" spans="1:18" ht="15" customHeight="1">
      <c r="A717" s="962" t="s">
        <v>244</v>
      </c>
      <c r="B717" t="s">
        <v>279</v>
      </c>
      <c r="C717" t="s">
        <v>13</v>
      </c>
      <c r="D717" t="s">
        <v>11</v>
      </c>
      <c r="E717" t="s">
        <v>610</v>
      </c>
      <c r="F717" t="s">
        <v>458</v>
      </c>
      <c r="G717" t="s">
        <v>686</v>
      </c>
      <c r="I717" t="s">
        <v>415</v>
      </c>
      <c r="K717" t="s">
        <v>333</v>
      </c>
      <c r="L717" t="s">
        <v>334</v>
      </c>
      <c r="M717" t="s">
        <v>68</v>
      </c>
      <c r="N717" t="s">
        <v>335</v>
      </c>
      <c r="O717" t="s">
        <v>336</v>
      </c>
      <c r="P717" t="s">
        <v>337</v>
      </c>
      <c r="Q717">
        <v>5.46</v>
      </c>
      <c r="R717">
        <v>0.1</v>
      </c>
    </row>
    <row r="718" spans="1:18" ht="15" customHeight="1">
      <c r="A718" s="962" t="s">
        <v>247</v>
      </c>
      <c r="B718" t="s">
        <v>290</v>
      </c>
      <c r="C718" t="s">
        <v>13</v>
      </c>
      <c r="D718" t="s">
        <v>11</v>
      </c>
      <c r="E718" t="s">
        <v>610</v>
      </c>
      <c r="F718" t="s">
        <v>458</v>
      </c>
      <c r="J718" t="s">
        <v>338</v>
      </c>
      <c r="L718" t="s">
        <v>339</v>
      </c>
      <c r="Q718">
        <v>0</v>
      </c>
      <c r="R718">
        <v>0</v>
      </c>
    </row>
    <row r="719" spans="1:18" ht="15" customHeight="1">
      <c r="A719" s="962" t="s">
        <v>247</v>
      </c>
      <c r="B719" t="s">
        <v>324</v>
      </c>
      <c r="C719" t="s">
        <v>13</v>
      </c>
      <c r="D719" t="s">
        <v>11</v>
      </c>
      <c r="E719" t="s">
        <v>610</v>
      </c>
      <c r="F719" t="s">
        <v>458</v>
      </c>
      <c r="Q719">
        <v>0</v>
      </c>
      <c r="R719">
        <v>0</v>
      </c>
    </row>
    <row r="720" spans="1:18" ht="15" customHeight="1">
      <c r="A720" s="962" t="s">
        <v>249</v>
      </c>
      <c r="B720" t="s">
        <v>278</v>
      </c>
      <c r="C720" t="s">
        <v>13</v>
      </c>
      <c r="D720" t="s">
        <v>11</v>
      </c>
      <c r="E720" t="s">
        <v>610</v>
      </c>
      <c r="F720" t="s">
        <v>458</v>
      </c>
      <c r="J720" t="s">
        <v>340</v>
      </c>
      <c r="L720" t="s">
        <v>249</v>
      </c>
      <c r="Q720">
        <v>0</v>
      </c>
      <c r="R720">
        <v>0</v>
      </c>
    </row>
    <row r="721" spans="1:18" ht="15" customHeight="1">
      <c r="A721" s="962" t="s">
        <v>250</v>
      </c>
      <c r="B721" t="s">
        <v>279</v>
      </c>
      <c r="C721" t="s">
        <v>13</v>
      </c>
      <c r="D721" t="s">
        <v>11</v>
      </c>
      <c r="E721" t="s">
        <v>610</v>
      </c>
      <c r="F721" t="s">
        <v>458</v>
      </c>
      <c r="G721" t="s">
        <v>416</v>
      </c>
      <c r="I721" t="s">
        <v>415</v>
      </c>
      <c r="K721" t="s">
        <v>333</v>
      </c>
      <c r="L721" t="s">
        <v>250</v>
      </c>
      <c r="M721" t="s">
        <v>68</v>
      </c>
      <c r="N721" t="s">
        <v>335</v>
      </c>
      <c r="O721" t="s">
        <v>336</v>
      </c>
      <c r="P721" t="s">
        <v>337</v>
      </c>
      <c r="Q721">
        <v>2.0699999999999998</v>
      </c>
      <c r="R721">
        <v>0.1</v>
      </c>
    </row>
    <row r="722" spans="1:18" ht="15" customHeight="1">
      <c r="A722" s="962" t="s">
        <v>254</v>
      </c>
      <c r="B722" t="s">
        <v>283</v>
      </c>
      <c r="C722" t="s">
        <v>13</v>
      </c>
      <c r="D722" t="s">
        <v>11</v>
      </c>
      <c r="E722" t="s">
        <v>610</v>
      </c>
      <c r="F722" t="s">
        <v>458</v>
      </c>
      <c r="J722" t="s">
        <v>342</v>
      </c>
      <c r="L722" t="s">
        <v>343</v>
      </c>
      <c r="Q722">
        <v>0</v>
      </c>
      <c r="R722">
        <v>0</v>
      </c>
    </row>
    <row r="723" spans="1:18" ht="15" customHeight="1">
      <c r="A723" s="962" t="s">
        <v>254</v>
      </c>
      <c r="B723" t="s">
        <v>289</v>
      </c>
      <c r="C723" t="s">
        <v>13</v>
      </c>
      <c r="D723" t="s">
        <v>11</v>
      </c>
      <c r="E723" t="s">
        <v>610</v>
      </c>
      <c r="F723" t="s">
        <v>458</v>
      </c>
      <c r="J723" t="s">
        <v>338</v>
      </c>
      <c r="L723" t="s">
        <v>344</v>
      </c>
      <c r="Q723">
        <v>0</v>
      </c>
      <c r="R723">
        <v>0</v>
      </c>
    </row>
    <row r="724" spans="1:18" ht="15" customHeight="1">
      <c r="A724" s="962" t="s">
        <v>254</v>
      </c>
      <c r="B724" t="s">
        <v>280</v>
      </c>
      <c r="C724" t="s">
        <v>13</v>
      </c>
      <c r="D724" t="s">
        <v>11</v>
      </c>
      <c r="E724" t="s">
        <v>610</v>
      </c>
      <c r="F724" t="s">
        <v>458</v>
      </c>
      <c r="J724" t="s">
        <v>436</v>
      </c>
      <c r="L724" t="s">
        <v>346</v>
      </c>
      <c r="Q724">
        <v>0</v>
      </c>
      <c r="R724">
        <v>0</v>
      </c>
    </row>
    <row r="725" spans="1:18" ht="15" customHeight="1">
      <c r="A725" s="962" t="s">
        <v>254</v>
      </c>
      <c r="B725" t="s">
        <v>299</v>
      </c>
      <c r="C725" t="s">
        <v>13</v>
      </c>
      <c r="D725" t="s">
        <v>11</v>
      </c>
      <c r="E725" t="s">
        <v>610</v>
      </c>
      <c r="F725" t="s">
        <v>458</v>
      </c>
      <c r="G725" t="s">
        <v>420</v>
      </c>
      <c r="I725" t="s">
        <v>421</v>
      </c>
      <c r="K725" t="s">
        <v>333</v>
      </c>
      <c r="L725" t="s">
        <v>348</v>
      </c>
      <c r="M725" t="s">
        <v>70</v>
      </c>
      <c r="N725" t="s">
        <v>349</v>
      </c>
      <c r="O725" t="s">
        <v>336</v>
      </c>
      <c r="P725" t="s">
        <v>337</v>
      </c>
      <c r="Q725">
        <v>0.14000000000000001</v>
      </c>
      <c r="R725">
        <v>0.1</v>
      </c>
    </row>
    <row r="726" spans="1:18" ht="15" customHeight="1">
      <c r="A726" s="962" t="s">
        <v>254</v>
      </c>
      <c r="B726" t="s">
        <v>284</v>
      </c>
      <c r="C726" t="s">
        <v>13</v>
      </c>
      <c r="D726" t="s">
        <v>11</v>
      </c>
      <c r="E726" t="s">
        <v>610</v>
      </c>
      <c r="F726" t="s">
        <v>458</v>
      </c>
      <c r="Q726">
        <v>0</v>
      </c>
      <c r="R726">
        <v>0</v>
      </c>
    </row>
    <row r="727" spans="1:18" ht="15" customHeight="1">
      <c r="A727" s="962" t="s">
        <v>254</v>
      </c>
      <c r="B727" t="s">
        <v>285</v>
      </c>
      <c r="C727" t="s">
        <v>13</v>
      </c>
      <c r="D727" t="s">
        <v>11</v>
      </c>
      <c r="E727" t="s">
        <v>610</v>
      </c>
      <c r="F727" t="s">
        <v>458</v>
      </c>
      <c r="Q727">
        <v>0</v>
      </c>
      <c r="R727">
        <v>0</v>
      </c>
    </row>
    <row r="728" spans="1:18" ht="15" customHeight="1">
      <c r="A728" s="962" t="s">
        <v>254</v>
      </c>
      <c r="B728" t="s">
        <v>303</v>
      </c>
      <c r="C728" t="s">
        <v>13</v>
      </c>
      <c r="D728" t="s">
        <v>11</v>
      </c>
      <c r="E728" t="s">
        <v>610</v>
      </c>
      <c r="F728" t="s">
        <v>458</v>
      </c>
      <c r="Q728">
        <v>0</v>
      </c>
      <c r="R728">
        <v>0</v>
      </c>
    </row>
    <row r="729" spans="1:18" ht="15" customHeight="1">
      <c r="A729" s="962" t="s">
        <v>254</v>
      </c>
      <c r="B729" t="s">
        <v>319</v>
      </c>
      <c r="C729" t="s">
        <v>13</v>
      </c>
      <c r="D729" t="s">
        <v>11</v>
      </c>
      <c r="E729" t="s">
        <v>610</v>
      </c>
      <c r="F729" t="s">
        <v>458</v>
      </c>
      <c r="G729" t="s">
        <v>590</v>
      </c>
      <c r="I729" t="s">
        <v>415</v>
      </c>
      <c r="K729" t="s">
        <v>333</v>
      </c>
      <c r="L729" t="s">
        <v>351</v>
      </c>
      <c r="M729" t="s">
        <v>68</v>
      </c>
      <c r="N729" t="s">
        <v>349</v>
      </c>
      <c r="O729" t="s">
        <v>336</v>
      </c>
      <c r="P729" t="s">
        <v>337</v>
      </c>
      <c r="Q729">
        <v>0.48</v>
      </c>
      <c r="R729">
        <v>0.1</v>
      </c>
    </row>
    <row r="730" spans="1:18" ht="15" customHeight="1">
      <c r="A730" s="962" t="s">
        <v>254</v>
      </c>
      <c r="B730" t="s">
        <v>321</v>
      </c>
      <c r="C730" t="s">
        <v>13</v>
      </c>
      <c r="D730" t="s">
        <v>11</v>
      </c>
      <c r="E730" t="s">
        <v>610</v>
      </c>
      <c r="F730" t="s">
        <v>458</v>
      </c>
      <c r="H730" t="s">
        <v>461</v>
      </c>
      <c r="I730" t="s">
        <v>353</v>
      </c>
      <c r="J730" t="s">
        <v>462</v>
      </c>
      <c r="K730" t="s">
        <v>333</v>
      </c>
      <c r="L730" t="s">
        <v>354</v>
      </c>
      <c r="M730" t="s">
        <v>58</v>
      </c>
      <c r="N730" t="s">
        <v>349</v>
      </c>
      <c r="O730" t="s">
        <v>336</v>
      </c>
      <c r="P730" t="s">
        <v>337</v>
      </c>
      <c r="Q730">
        <v>0</v>
      </c>
      <c r="R730">
        <v>0</v>
      </c>
    </row>
    <row r="731" spans="1:18" ht="15" customHeight="1">
      <c r="A731" s="962" t="s">
        <v>254</v>
      </c>
      <c r="B731" t="s">
        <v>324</v>
      </c>
      <c r="C731" t="s">
        <v>13</v>
      </c>
      <c r="D731" t="s">
        <v>11</v>
      </c>
      <c r="E731" t="s">
        <v>610</v>
      </c>
      <c r="F731" t="s">
        <v>458</v>
      </c>
      <c r="Q731">
        <v>0</v>
      </c>
      <c r="R731">
        <v>0</v>
      </c>
    </row>
    <row r="732" spans="1:18" ht="15" customHeight="1">
      <c r="A732" s="962" t="s">
        <v>274</v>
      </c>
      <c r="B732" t="s">
        <v>283</v>
      </c>
      <c r="C732" t="s">
        <v>13</v>
      </c>
      <c r="D732" t="s">
        <v>11</v>
      </c>
      <c r="E732" t="s">
        <v>610</v>
      </c>
      <c r="F732" t="s">
        <v>458</v>
      </c>
      <c r="Q732">
        <v>0</v>
      </c>
      <c r="R732">
        <v>0</v>
      </c>
    </row>
    <row r="733" spans="1:18" ht="15" customHeight="1">
      <c r="A733" s="962" t="s">
        <v>277</v>
      </c>
      <c r="B733" t="s">
        <v>244</v>
      </c>
      <c r="C733" t="s">
        <v>13</v>
      </c>
      <c r="D733" t="s">
        <v>11</v>
      </c>
      <c r="E733" t="s">
        <v>610</v>
      </c>
      <c r="F733" t="s">
        <v>458</v>
      </c>
      <c r="G733" t="s">
        <v>687</v>
      </c>
      <c r="I733" t="s">
        <v>428</v>
      </c>
      <c r="K733" t="s">
        <v>333</v>
      </c>
      <c r="L733" t="s">
        <v>277</v>
      </c>
      <c r="M733" t="s">
        <v>66</v>
      </c>
      <c r="N733" t="s">
        <v>365</v>
      </c>
      <c r="O733" t="s">
        <v>336</v>
      </c>
      <c r="P733" t="s">
        <v>337</v>
      </c>
      <c r="Q733">
        <v>10.87</v>
      </c>
      <c r="R733">
        <v>0.1</v>
      </c>
    </row>
    <row r="734" spans="1:18" ht="15" customHeight="1">
      <c r="A734" s="962" t="s">
        <v>278</v>
      </c>
      <c r="B734" t="s">
        <v>252</v>
      </c>
      <c r="C734" t="s">
        <v>13</v>
      </c>
      <c r="D734" t="s">
        <v>11</v>
      </c>
      <c r="E734" t="s">
        <v>610</v>
      </c>
      <c r="F734" t="s">
        <v>458</v>
      </c>
      <c r="J734" t="s">
        <v>340</v>
      </c>
      <c r="L734" t="s">
        <v>252</v>
      </c>
      <c r="Q734">
        <v>0</v>
      </c>
      <c r="R734">
        <v>0</v>
      </c>
    </row>
    <row r="735" spans="1:18" ht="15" customHeight="1">
      <c r="A735" s="962" t="s">
        <v>279</v>
      </c>
      <c r="B735" t="s">
        <v>253</v>
      </c>
      <c r="C735" t="s">
        <v>13</v>
      </c>
      <c r="D735" t="s">
        <v>11</v>
      </c>
      <c r="E735" t="s">
        <v>610</v>
      </c>
      <c r="F735" t="s">
        <v>458</v>
      </c>
      <c r="G735" t="s">
        <v>592</v>
      </c>
      <c r="I735" t="s">
        <v>415</v>
      </c>
      <c r="K735" t="s">
        <v>333</v>
      </c>
      <c r="L735" t="s">
        <v>253</v>
      </c>
      <c r="M735" t="s">
        <v>68</v>
      </c>
      <c r="N735" t="s">
        <v>335</v>
      </c>
      <c r="O735" t="s">
        <v>336</v>
      </c>
      <c r="P735" t="s">
        <v>337</v>
      </c>
      <c r="Q735">
        <v>2.16</v>
      </c>
      <c r="R735">
        <v>0.1</v>
      </c>
    </row>
    <row r="736" spans="1:18" ht="15" customHeight="1">
      <c r="A736" s="962" t="s">
        <v>280</v>
      </c>
      <c r="B736" t="s">
        <v>257</v>
      </c>
      <c r="C736" t="s">
        <v>13</v>
      </c>
      <c r="D736" t="s">
        <v>11</v>
      </c>
      <c r="E736" t="s">
        <v>610</v>
      </c>
      <c r="F736" t="s">
        <v>458</v>
      </c>
      <c r="J736" t="s">
        <v>436</v>
      </c>
      <c r="Q736">
        <v>0</v>
      </c>
      <c r="R736">
        <v>0</v>
      </c>
    </row>
    <row r="737" spans="1:18" ht="15" customHeight="1">
      <c r="A737" s="962" t="s">
        <v>280</v>
      </c>
      <c r="B737" t="s">
        <v>259</v>
      </c>
      <c r="C737" t="s">
        <v>13</v>
      </c>
      <c r="D737" t="s">
        <v>11</v>
      </c>
      <c r="E737" t="s">
        <v>610</v>
      </c>
      <c r="F737" t="s">
        <v>458</v>
      </c>
      <c r="Q737">
        <v>0</v>
      </c>
      <c r="R737">
        <v>0</v>
      </c>
    </row>
    <row r="738" spans="1:18" ht="15" customHeight="1">
      <c r="A738" s="962" t="s">
        <v>320</v>
      </c>
      <c r="B738" t="s">
        <v>254</v>
      </c>
      <c r="C738" t="s">
        <v>13</v>
      </c>
      <c r="D738" t="s">
        <v>11</v>
      </c>
      <c r="E738" t="s">
        <v>610</v>
      </c>
      <c r="F738" t="s">
        <v>458</v>
      </c>
      <c r="H738" t="s">
        <v>465</v>
      </c>
      <c r="I738" t="s">
        <v>353</v>
      </c>
      <c r="J738" t="s">
        <v>462</v>
      </c>
      <c r="K738" t="s">
        <v>333</v>
      </c>
      <c r="L738" t="s">
        <v>374</v>
      </c>
      <c r="M738" t="s">
        <v>58</v>
      </c>
      <c r="N738" t="s">
        <v>349</v>
      </c>
      <c r="O738" t="s">
        <v>336</v>
      </c>
      <c r="P738" t="s">
        <v>337</v>
      </c>
      <c r="Q738">
        <v>0</v>
      </c>
      <c r="R738">
        <v>0</v>
      </c>
    </row>
    <row r="739" spans="1:18" ht="15" customHeight="1">
      <c r="A739" s="962" t="s">
        <v>323</v>
      </c>
      <c r="B739" t="s">
        <v>247</v>
      </c>
      <c r="C739" t="s">
        <v>13</v>
      </c>
      <c r="D739" t="s">
        <v>11</v>
      </c>
      <c r="E739" t="s">
        <v>610</v>
      </c>
      <c r="F739" t="s">
        <v>458</v>
      </c>
      <c r="Q739">
        <v>0</v>
      </c>
      <c r="R739">
        <v>0</v>
      </c>
    </row>
    <row r="740" spans="1:18" ht="15" customHeight="1">
      <c r="A740" s="962" t="s">
        <v>323</v>
      </c>
      <c r="B740" t="s">
        <v>254</v>
      </c>
      <c r="C740" t="s">
        <v>13</v>
      </c>
      <c r="D740" t="s">
        <v>11</v>
      </c>
      <c r="E740" t="s">
        <v>610</v>
      </c>
      <c r="F740" t="s">
        <v>458</v>
      </c>
      <c r="Q740">
        <v>0</v>
      </c>
      <c r="R740">
        <v>0</v>
      </c>
    </row>
    <row r="741" spans="1:18" ht="15" customHeight="1">
      <c r="A741" s="962" t="s">
        <v>244</v>
      </c>
      <c r="B741" t="s">
        <v>279</v>
      </c>
      <c r="C741" t="s">
        <v>13</v>
      </c>
      <c r="D741" t="s">
        <v>11</v>
      </c>
      <c r="E741" t="s">
        <v>610</v>
      </c>
      <c r="F741" t="s">
        <v>466</v>
      </c>
      <c r="G741" t="s">
        <v>688</v>
      </c>
      <c r="I741" t="s">
        <v>415</v>
      </c>
      <c r="K741" t="s">
        <v>333</v>
      </c>
      <c r="L741" t="s">
        <v>334</v>
      </c>
      <c r="M741" t="s">
        <v>68</v>
      </c>
      <c r="N741" t="s">
        <v>335</v>
      </c>
      <c r="O741" t="s">
        <v>336</v>
      </c>
      <c r="P741" t="s">
        <v>337</v>
      </c>
      <c r="Q741">
        <v>15.65</v>
      </c>
      <c r="R741">
        <v>0.1</v>
      </c>
    </row>
    <row r="742" spans="1:18" ht="15" customHeight="1">
      <c r="A742" s="962" t="s">
        <v>247</v>
      </c>
      <c r="B742" t="s">
        <v>300</v>
      </c>
      <c r="C742" t="s">
        <v>13</v>
      </c>
      <c r="D742" t="s">
        <v>11</v>
      </c>
      <c r="E742" t="s">
        <v>610</v>
      </c>
      <c r="F742" t="s">
        <v>466</v>
      </c>
      <c r="J742" t="s">
        <v>467</v>
      </c>
      <c r="L742" t="s">
        <v>339</v>
      </c>
      <c r="Q742">
        <v>0</v>
      </c>
      <c r="R742">
        <v>0</v>
      </c>
    </row>
    <row r="743" spans="1:18" ht="15" customHeight="1">
      <c r="A743" s="962" t="s">
        <v>247</v>
      </c>
      <c r="B743" t="s">
        <v>324</v>
      </c>
      <c r="C743" t="s">
        <v>13</v>
      </c>
      <c r="D743" t="s">
        <v>11</v>
      </c>
      <c r="E743" t="s">
        <v>610</v>
      </c>
      <c r="F743" t="s">
        <v>466</v>
      </c>
      <c r="Q743">
        <v>0</v>
      </c>
      <c r="R743">
        <v>0</v>
      </c>
    </row>
    <row r="744" spans="1:18" ht="15" customHeight="1">
      <c r="A744" s="962" t="s">
        <v>249</v>
      </c>
      <c r="B744" t="s">
        <v>278</v>
      </c>
      <c r="C744" t="s">
        <v>13</v>
      </c>
      <c r="D744" t="s">
        <v>11</v>
      </c>
      <c r="E744" t="s">
        <v>610</v>
      </c>
      <c r="F744" t="s">
        <v>466</v>
      </c>
      <c r="J744" t="s">
        <v>340</v>
      </c>
      <c r="L744" t="s">
        <v>249</v>
      </c>
      <c r="Q744">
        <v>0</v>
      </c>
      <c r="R744">
        <v>0</v>
      </c>
    </row>
    <row r="745" spans="1:18" ht="15" customHeight="1">
      <c r="A745" s="962" t="s">
        <v>250</v>
      </c>
      <c r="B745" t="s">
        <v>279</v>
      </c>
      <c r="C745" t="s">
        <v>13</v>
      </c>
      <c r="D745" t="s">
        <v>11</v>
      </c>
      <c r="E745" t="s">
        <v>610</v>
      </c>
      <c r="F745" t="s">
        <v>466</v>
      </c>
      <c r="G745" t="s">
        <v>460</v>
      </c>
      <c r="I745" t="s">
        <v>415</v>
      </c>
      <c r="K745" t="s">
        <v>333</v>
      </c>
      <c r="L745" t="s">
        <v>250</v>
      </c>
      <c r="M745" t="s">
        <v>68</v>
      </c>
      <c r="N745" t="s">
        <v>335</v>
      </c>
      <c r="O745" t="s">
        <v>336</v>
      </c>
      <c r="P745" t="s">
        <v>337</v>
      </c>
      <c r="Q745">
        <v>2.67</v>
      </c>
      <c r="R745">
        <v>0.1</v>
      </c>
    </row>
    <row r="746" spans="1:18" ht="15" customHeight="1">
      <c r="A746" s="962" t="s">
        <v>254</v>
      </c>
      <c r="B746" t="s">
        <v>289</v>
      </c>
      <c r="C746" t="s">
        <v>13</v>
      </c>
      <c r="D746" t="s">
        <v>11</v>
      </c>
      <c r="E746" t="s">
        <v>610</v>
      </c>
      <c r="F746" t="s">
        <v>466</v>
      </c>
      <c r="J746" t="s">
        <v>338</v>
      </c>
      <c r="L746" t="s">
        <v>344</v>
      </c>
      <c r="Q746">
        <v>0</v>
      </c>
      <c r="R746">
        <v>0</v>
      </c>
    </row>
    <row r="747" spans="1:18" ht="15" customHeight="1">
      <c r="A747" s="962" t="s">
        <v>254</v>
      </c>
      <c r="B747" t="s">
        <v>280</v>
      </c>
      <c r="C747" t="s">
        <v>13</v>
      </c>
      <c r="D747" t="s">
        <v>11</v>
      </c>
      <c r="E747" t="s">
        <v>610</v>
      </c>
      <c r="F747" t="s">
        <v>466</v>
      </c>
      <c r="J747" t="s">
        <v>436</v>
      </c>
      <c r="L747" t="s">
        <v>346</v>
      </c>
      <c r="Q747">
        <v>0</v>
      </c>
      <c r="R747">
        <v>0</v>
      </c>
    </row>
    <row r="748" spans="1:18" ht="15" customHeight="1">
      <c r="A748" s="962" t="s">
        <v>254</v>
      </c>
      <c r="B748" t="s">
        <v>299</v>
      </c>
      <c r="C748" t="s">
        <v>13</v>
      </c>
      <c r="D748" t="s">
        <v>11</v>
      </c>
      <c r="E748" t="s">
        <v>610</v>
      </c>
      <c r="F748" t="s">
        <v>466</v>
      </c>
      <c r="J748" t="s">
        <v>422</v>
      </c>
      <c r="Q748">
        <v>0</v>
      </c>
      <c r="R748">
        <v>0</v>
      </c>
    </row>
    <row r="749" spans="1:18" ht="15" customHeight="1">
      <c r="A749" s="962" t="s">
        <v>254</v>
      </c>
      <c r="B749" t="s">
        <v>284</v>
      </c>
      <c r="C749" t="s">
        <v>13</v>
      </c>
      <c r="D749" t="s">
        <v>11</v>
      </c>
      <c r="E749" t="s">
        <v>610</v>
      </c>
      <c r="F749" t="s">
        <v>466</v>
      </c>
      <c r="Q749">
        <v>0</v>
      </c>
      <c r="R749">
        <v>0</v>
      </c>
    </row>
    <row r="750" spans="1:18" ht="15" customHeight="1">
      <c r="A750" s="962" t="s">
        <v>254</v>
      </c>
      <c r="B750" t="s">
        <v>285</v>
      </c>
      <c r="C750" t="s">
        <v>13</v>
      </c>
      <c r="D750" t="s">
        <v>11</v>
      </c>
      <c r="E750" t="s">
        <v>610</v>
      </c>
      <c r="F750" t="s">
        <v>466</v>
      </c>
      <c r="Q750">
        <v>0</v>
      </c>
      <c r="R750">
        <v>0</v>
      </c>
    </row>
    <row r="751" spans="1:18" ht="15" customHeight="1">
      <c r="A751" s="962" t="s">
        <v>254</v>
      </c>
      <c r="B751" t="s">
        <v>286</v>
      </c>
      <c r="C751" t="s">
        <v>13</v>
      </c>
      <c r="D751" t="s">
        <v>11</v>
      </c>
      <c r="E751" t="s">
        <v>610</v>
      </c>
      <c r="F751" t="s">
        <v>466</v>
      </c>
      <c r="Q751">
        <v>0</v>
      </c>
      <c r="R751">
        <v>0</v>
      </c>
    </row>
    <row r="752" spans="1:18" ht="15" customHeight="1">
      <c r="A752" s="962" t="s">
        <v>254</v>
      </c>
      <c r="B752" t="s">
        <v>303</v>
      </c>
      <c r="C752" t="s">
        <v>13</v>
      </c>
      <c r="D752" t="s">
        <v>11</v>
      </c>
      <c r="E752" t="s">
        <v>610</v>
      </c>
      <c r="F752" t="s">
        <v>466</v>
      </c>
      <c r="Q752">
        <v>0</v>
      </c>
      <c r="R752">
        <v>0</v>
      </c>
    </row>
    <row r="753" spans="1:18" ht="15" customHeight="1">
      <c r="A753" s="962" t="s">
        <v>254</v>
      </c>
      <c r="B753" t="s">
        <v>319</v>
      </c>
      <c r="C753" t="s">
        <v>13</v>
      </c>
      <c r="D753" t="s">
        <v>11</v>
      </c>
      <c r="E753" t="s">
        <v>610</v>
      </c>
      <c r="F753" t="s">
        <v>466</v>
      </c>
      <c r="G753" t="s">
        <v>562</v>
      </c>
      <c r="I753" t="s">
        <v>415</v>
      </c>
      <c r="K753" t="s">
        <v>333</v>
      </c>
      <c r="L753" t="s">
        <v>351</v>
      </c>
      <c r="M753" t="s">
        <v>68</v>
      </c>
      <c r="N753" t="s">
        <v>349</v>
      </c>
      <c r="O753" t="s">
        <v>336</v>
      </c>
      <c r="P753" t="s">
        <v>337</v>
      </c>
      <c r="Q753">
        <v>1.68</v>
      </c>
      <c r="R753">
        <v>0.1</v>
      </c>
    </row>
    <row r="754" spans="1:18" ht="15" customHeight="1">
      <c r="A754" s="962" t="s">
        <v>254</v>
      </c>
      <c r="B754" t="s">
        <v>321</v>
      </c>
      <c r="C754" t="s">
        <v>13</v>
      </c>
      <c r="D754" t="s">
        <v>11</v>
      </c>
      <c r="E754" t="s">
        <v>610</v>
      </c>
      <c r="F754" t="s">
        <v>466</v>
      </c>
      <c r="H754" t="s">
        <v>689</v>
      </c>
      <c r="I754" t="s">
        <v>353</v>
      </c>
      <c r="K754" t="s">
        <v>333</v>
      </c>
      <c r="L754" t="s">
        <v>354</v>
      </c>
      <c r="M754" t="s">
        <v>58</v>
      </c>
      <c r="N754" t="s">
        <v>335</v>
      </c>
      <c r="O754" t="s">
        <v>336</v>
      </c>
      <c r="P754" t="s">
        <v>337</v>
      </c>
      <c r="Q754">
        <v>3.82</v>
      </c>
      <c r="R754">
        <v>0.1</v>
      </c>
    </row>
    <row r="755" spans="1:18" ht="15" customHeight="1">
      <c r="A755" s="962" t="s">
        <v>265</v>
      </c>
      <c r="B755" t="s">
        <v>291</v>
      </c>
      <c r="C755" t="s">
        <v>13</v>
      </c>
      <c r="D755" t="s">
        <v>11</v>
      </c>
      <c r="E755" t="s">
        <v>610</v>
      </c>
      <c r="F755" t="s">
        <v>466</v>
      </c>
      <c r="G755" t="s">
        <v>690</v>
      </c>
      <c r="I755" t="s">
        <v>691</v>
      </c>
      <c r="J755" t="s">
        <v>692</v>
      </c>
      <c r="K755" t="s">
        <v>333</v>
      </c>
      <c r="L755" t="s">
        <v>693</v>
      </c>
      <c r="M755" t="s">
        <v>71</v>
      </c>
      <c r="N755" t="s">
        <v>361</v>
      </c>
      <c r="O755" t="s">
        <v>336</v>
      </c>
      <c r="P755" t="s">
        <v>337</v>
      </c>
      <c r="Q755">
        <v>16</v>
      </c>
      <c r="R755">
        <v>0.1</v>
      </c>
    </row>
    <row r="756" spans="1:18" ht="15" customHeight="1">
      <c r="A756" s="962" t="s">
        <v>265</v>
      </c>
      <c r="B756" t="s">
        <v>295</v>
      </c>
      <c r="C756" t="s">
        <v>13</v>
      </c>
      <c r="D756" t="s">
        <v>11</v>
      </c>
      <c r="E756" t="s">
        <v>610</v>
      </c>
      <c r="F756" t="s">
        <v>466</v>
      </c>
      <c r="G756" t="s">
        <v>694</v>
      </c>
      <c r="I756" t="s">
        <v>691</v>
      </c>
      <c r="J756" t="s">
        <v>695</v>
      </c>
      <c r="K756" t="s">
        <v>333</v>
      </c>
      <c r="L756" t="s">
        <v>696</v>
      </c>
      <c r="M756" t="s">
        <v>71</v>
      </c>
      <c r="N756" t="s">
        <v>361</v>
      </c>
      <c r="O756" t="s">
        <v>336</v>
      </c>
      <c r="P756" t="s">
        <v>337</v>
      </c>
      <c r="Q756">
        <v>3</v>
      </c>
      <c r="R756">
        <v>0.1</v>
      </c>
    </row>
    <row r="757" spans="1:18" ht="15" customHeight="1">
      <c r="A757" s="962" t="s">
        <v>265</v>
      </c>
      <c r="B757" t="s">
        <v>296</v>
      </c>
      <c r="C757" t="s">
        <v>13</v>
      </c>
      <c r="D757" t="s">
        <v>11</v>
      </c>
      <c r="E757" t="s">
        <v>610</v>
      </c>
      <c r="F757" t="s">
        <v>466</v>
      </c>
      <c r="G757" t="s">
        <v>697</v>
      </c>
      <c r="I757" t="s">
        <v>691</v>
      </c>
      <c r="J757" t="s">
        <v>698</v>
      </c>
      <c r="K757" t="s">
        <v>333</v>
      </c>
      <c r="L757" t="s">
        <v>699</v>
      </c>
      <c r="M757" t="s">
        <v>71</v>
      </c>
      <c r="N757" t="s">
        <v>361</v>
      </c>
      <c r="O757" t="s">
        <v>336</v>
      </c>
      <c r="P757" t="s">
        <v>337</v>
      </c>
      <c r="Q757">
        <v>0</v>
      </c>
      <c r="R757">
        <v>0</v>
      </c>
    </row>
    <row r="758" spans="1:18" ht="15" customHeight="1">
      <c r="A758" s="962" t="s">
        <v>266</v>
      </c>
      <c r="B758" t="s">
        <v>291</v>
      </c>
      <c r="C758" t="s">
        <v>13</v>
      </c>
      <c r="D758" t="s">
        <v>11</v>
      </c>
      <c r="E758" t="s">
        <v>610</v>
      </c>
      <c r="F758" t="s">
        <v>466</v>
      </c>
      <c r="G758" t="s">
        <v>700</v>
      </c>
      <c r="I758" t="s">
        <v>691</v>
      </c>
      <c r="J758" t="s">
        <v>692</v>
      </c>
      <c r="K758" t="s">
        <v>333</v>
      </c>
      <c r="L758" t="s">
        <v>701</v>
      </c>
      <c r="M758" t="s">
        <v>71</v>
      </c>
      <c r="N758" t="s">
        <v>361</v>
      </c>
      <c r="O758" t="s">
        <v>336</v>
      </c>
      <c r="P758" t="s">
        <v>337</v>
      </c>
      <c r="Q758">
        <v>36</v>
      </c>
      <c r="R758">
        <v>0.1</v>
      </c>
    </row>
    <row r="759" spans="1:18" ht="15" customHeight="1">
      <c r="A759" s="962" t="s">
        <v>266</v>
      </c>
      <c r="B759" t="s">
        <v>295</v>
      </c>
      <c r="C759" t="s">
        <v>13</v>
      </c>
      <c r="D759" t="s">
        <v>11</v>
      </c>
      <c r="E759" t="s">
        <v>610</v>
      </c>
      <c r="F759" t="s">
        <v>466</v>
      </c>
      <c r="G759" t="s">
        <v>702</v>
      </c>
      <c r="I759" t="s">
        <v>691</v>
      </c>
      <c r="J759" t="s">
        <v>695</v>
      </c>
      <c r="K759" t="s">
        <v>333</v>
      </c>
      <c r="L759" t="s">
        <v>703</v>
      </c>
      <c r="M759" t="s">
        <v>71</v>
      </c>
      <c r="N759" t="s">
        <v>361</v>
      </c>
      <c r="O759" t="s">
        <v>336</v>
      </c>
      <c r="P759" t="s">
        <v>337</v>
      </c>
      <c r="Q759">
        <v>4</v>
      </c>
      <c r="R759">
        <v>0.1</v>
      </c>
    </row>
    <row r="760" spans="1:18" ht="15" customHeight="1">
      <c r="A760" s="962" t="s">
        <v>266</v>
      </c>
      <c r="B760" t="s">
        <v>296</v>
      </c>
      <c r="C760" t="s">
        <v>13</v>
      </c>
      <c r="D760" t="s">
        <v>11</v>
      </c>
      <c r="E760" t="s">
        <v>610</v>
      </c>
      <c r="F760" t="s">
        <v>466</v>
      </c>
      <c r="G760" t="s">
        <v>704</v>
      </c>
      <c r="I760" t="s">
        <v>691</v>
      </c>
      <c r="J760" t="s">
        <v>698</v>
      </c>
      <c r="K760" t="s">
        <v>333</v>
      </c>
      <c r="L760" t="s">
        <v>705</v>
      </c>
      <c r="M760" t="s">
        <v>71</v>
      </c>
      <c r="N760" t="s">
        <v>361</v>
      </c>
      <c r="O760" t="s">
        <v>336</v>
      </c>
      <c r="P760" t="s">
        <v>337</v>
      </c>
      <c r="Q760">
        <v>0</v>
      </c>
      <c r="R760">
        <v>0</v>
      </c>
    </row>
    <row r="761" spans="1:18" ht="15" customHeight="1">
      <c r="A761" s="962" t="s">
        <v>274</v>
      </c>
      <c r="B761" t="s">
        <v>283</v>
      </c>
      <c r="C761" t="s">
        <v>13</v>
      </c>
      <c r="D761" t="s">
        <v>11</v>
      </c>
      <c r="E761" t="s">
        <v>610</v>
      </c>
      <c r="F761" t="s">
        <v>466</v>
      </c>
      <c r="G761" t="s">
        <v>706</v>
      </c>
      <c r="I761" t="s">
        <v>691</v>
      </c>
      <c r="K761" t="s">
        <v>333</v>
      </c>
      <c r="L761" t="s">
        <v>707</v>
      </c>
      <c r="M761" t="s">
        <v>71</v>
      </c>
      <c r="N761" t="s">
        <v>361</v>
      </c>
      <c r="O761" t="s">
        <v>336</v>
      </c>
      <c r="P761" t="s">
        <v>337</v>
      </c>
      <c r="Q761">
        <v>20</v>
      </c>
      <c r="R761">
        <v>0.1</v>
      </c>
    </row>
    <row r="762" spans="1:18" ht="15" customHeight="1">
      <c r="A762" s="962" t="s">
        <v>277</v>
      </c>
      <c r="B762" t="s">
        <v>244</v>
      </c>
      <c r="C762" t="s">
        <v>13</v>
      </c>
      <c r="D762" t="s">
        <v>11</v>
      </c>
      <c r="E762" t="s">
        <v>610</v>
      </c>
      <c r="F762" t="s">
        <v>466</v>
      </c>
      <c r="G762" t="s">
        <v>708</v>
      </c>
      <c r="I762" t="s">
        <v>428</v>
      </c>
      <c r="K762" t="s">
        <v>333</v>
      </c>
      <c r="L762" t="s">
        <v>277</v>
      </c>
      <c r="M762" t="s">
        <v>66</v>
      </c>
      <c r="N762" t="s">
        <v>365</v>
      </c>
      <c r="O762" t="s">
        <v>336</v>
      </c>
      <c r="P762" t="s">
        <v>337</v>
      </c>
      <c r="Q762">
        <v>32.96</v>
      </c>
      <c r="R762">
        <v>0.1</v>
      </c>
    </row>
    <row r="763" spans="1:18" ht="15" customHeight="1">
      <c r="A763" s="962" t="s">
        <v>278</v>
      </c>
      <c r="B763" t="s">
        <v>252</v>
      </c>
      <c r="C763" t="s">
        <v>13</v>
      </c>
      <c r="D763" t="s">
        <v>11</v>
      </c>
      <c r="E763" t="s">
        <v>610</v>
      </c>
      <c r="F763" t="s">
        <v>466</v>
      </c>
      <c r="J763" t="s">
        <v>340</v>
      </c>
      <c r="L763" t="s">
        <v>252</v>
      </c>
      <c r="Q763">
        <v>0</v>
      </c>
      <c r="R763">
        <v>0</v>
      </c>
    </row>
    <row r="764" spans="1:18" ht="15" customHeight="1">
      <c r="A764" s="962" t="s">
        <v>279</v>
      </c>
      <c r="B764" t="s">
        <v>253</v>
      </c>
      <c r="C764" t="s">
        <v>13</v>
      </c>
      <c r="D764" t="s">
        <v>11</v>
      </c>
      <c r="E764" t="s">
        <v>610</v>
      </c>
      <c r="F764" t="s">
        <v>466</v>
      </c>
      <c r="G764" t="s">
        <v>709</v>
      </c>
      <c r="I764" t="s">
        <v>415</v>
      </c>
      <c r="K764" t="s">
        <v>333</v>
      </c>
      <c r="L764" t="s">
        <v>253</v>
      </c>
      <c r="M764" t="s">
        <v>68</v>
      </c>
      <c r="N764" t="s">
        <v>335</v>
      </c>
      <c r="O764" t="s">
        <v>336</v>
      </c>
      <c r="P764" t="s">
        <v>337</v>
      </c>
      <c r="Q764">
        <v>3.4</v>
      </c>
      <c r="R764">
        <v>0.1</v>
      </c>
    </row>
    <row r="765" spans="1:18" ht="15" customHeight="1">
      <c r="A765" s="962" t="s">
        <v>280</v>
      </c>
      <c r="B765" t="s">
        <v>257</v>
      </c>
      <c r="C765" t="s">
        <v>13</v>
      </c>
      <c r="D765" t="s">
        <v>11</v>
      </c>
      <c r="E765" t="s">
        <v>610</v>
      </c>
      <c r="F765" t="s">
        <v>466</v>
      </c>
      <c r="J765" t="s">
        <v>436</v>
      </c>
      <c r="Q765">
        <v>0</v>
      </c>
      <c r="R765">
        <v>0</v>
      </c>
    </row>
    <row r="766" spans="1:18" ht="15" customHeight="1">
      <c r="A766" s="962" t="s">
        <v>280</v>
      </c>
      <c r="B766" t="s">
        <v>259</v>
      </c>
      <c r="C766" t="s">
        <v>13</v>
      </c>
      <c r="D766" t="s">
        <v>11</v>
      </c>
      <c r="E766" t="s">
        <v>610</v>
      </c>
      <c r="F766" t="s">
        <v>466</v>
      </c>
      <c r="Q766">
        <v>0</v>
      </c>
      <c r="R766">
        <v>0</v>
      </c>
    </row>
    <row r="767" spans="1:18" ht="15" customHeight="1">
      <c r="A767" s="962" t="s">
        <v>320</v>
      </c>
      <c r="B767" t="s">
        <v>254</v>
      </c>
      <c r="C767" t="s">
        <v>13</v>
      </c>
      <c r="D767" t="s">
        <v>11</v>
      </c>
      <c r="E767" t="s">
        <v>610</v>
      </c>
      <c r="F767" t="s">
        <v>466</v>
      </c>
      <c r="H767" t="s">
        <v>710</v>
      </c>
      <c r="I767" t="s">
        <v>353</v>
      </c>
      <c r="K767" t="s">
        <v>333</v>
      </c>
      <c r="L767" t="s">
        <v>374</v>
      </c>
      <c r="M767" t="s">
        <v>58</v>
      </c>
      <c r="N767" t="s">
        <v>335</v>
      </c>
      <c r="O767" t="s">
        <v>336</v>
      </c>
      <c r="P767" t="s">
        <v>337</v>
      </c>
      <c r="Q767">
        <v>37.82</v>
      </c>
      <c r="R767">
        <v>0.1</v>
      </c>
    </row>
    <row r="768" spans="1:18" ht="15" customHeight="1">
      <c r="A768" s="962" t="s">
        <v>323</v>
      </c>
      <c r="B768" t="s">
        <v>247</v>
      </c>
      <c r="C768" t="s">
        <v>13</v>
      </c>
      <c r="D768" t="s">
        <v>11</v>
      </c>
      <c r="E768" t="s">
        <v>610</v>
      </c>
      <c r="F768" t="s">
        <v>466</v>
      </c>
      <c r="Q768">
        <v>0</v>
      </c>
      <c r="R768">
        <v>0</v>
      </c>
    </row>
    <row r="769" spans="1:18" ht="15" customHeight="1">
      <c r="A769" s="962" t="s">
        <v>323</v>
      </c>
      <c r="B769" t="s">
        <v>254</v>
      </c>
      <c r="C769" t="s">
        <v>13</v>
      </c>
      <c r="D769" t="s">
        <v>11</v>
      </c>
      <c r="E769" t="s">
        <v>610</v>
      </c>
      <c r="F769" t="s">
        <v>466</v>
      </c>
      <c r="Q769">
        <v>0</v>
      </c>
      <c r="R769">
        <v>0</v>
      </c>
    </row>
    <row r="770" spans="1:18" ht="15" customHeight="1">
      <c r="A770" s="962" t="s">
        <v>244</v>
      </c>
      <c r="B770" t="s">
        <v>279</v>
      </c>
      <c r="C770" t="s">
        <v>13</v>
      </c>
      <c r="D770" t="s">
        <v>11</v>
      </c>
      <c r="E770" t="s">
        <v>610</v>
      </c>
      <c r="F770" t="s">
        <v>471</v>
      </c>
      <c r="G770" t="s">
        <v>711</v>
      </c>
      <c r="I770" t="s">
        <v>415</v>
      </c>
      <c r="K770" t="s">
        <v>333</v>
      </c>
      <c r="L770" t="s">
        <v>334</v>
      </c>
      <c r="M770" t="s">
        <v>68</v>
      </c>
      <c r="N770" t="s">
        <v>335</v>
      </c>
      <c r="O770" t="s">
        <v>336</v>
      </c>
      <c r="P770" t="s">
        <v>337</v>
      </c>
      <c r="Q770">
        <v>20</v>
      </c>
      <c r="R770">
        <v>0.1</v>
      </c>
    </row>
    <row r="771" spans="1:18" ht="15" customHeight="1">
      <c r="A771" s="962" t="s">
        <v>247</v>
      </c>
      <c r="B771" t="s">
        <v>300</v>
      </c>
      <c r="C771" t="s">
        <v>13</v>
      </c>
      <c r="D771" t="s">
        <v>11</v>
      </c>
      <c r="E771" t="s">
        <v>610</v>
      </c>
      <c r="F771" t="s">
        <v>471</v>
      </c>
      <c r="J771" t="s">
        <v>467</v>
      </c>
      <c r="L771" t="s">
        <v>339</v>
      </c>
      <c r="Q771">
        <v>0</v>
      </c>
      <c r="R771">
        <v>0</v>
      </c>
    </row>
    <row r="772" spans="1:18" ht="15" customHeight="1">
      <c r="A772" s="962" t="s">
        <v>247</v>
      </c>
      <c r="B772" t="s">
        <v>324</v>
      </c>
      <c r="C772" t="s">
        <v>13</v>
      </c>
      <c r="D772" t="s">
        <v>11</v>
      </c>
      <c r="E772" t="s">
        <v>610</v>
      </c>
      <c r="F772" t="s">
        <v>471</v>
      </c>
      <c r="Q772">
        <v>0</v>
      </c>
      <c r="R772">
        <v>0</v>
      </c>
    </row>
    <row r="773" spans="1:18" ht="15" customHeight="1">
      <c r="A773" s="962" t="s">
        <v>249</v>
      </c>
      <c r="B773" t="s">
        <v>278</v>
      </c>
      <c r="C773" t="s">
        <v>13</v>
      </c>
      <c r="D773" t="s">
        <v>11</v>
      </c>
      <c r="E773" t="s">
        <v>610</v>
      </c>
      <c r="F773" t="s">
        <v>471</v>
      </c>
      <c r="J773" t="s">
        <v>340</v>
      </c>
      <c r="L773" t="s">
        <v>249</v>
      </c>
      <c r="Q773">
        <v>0</v>
      </c>
      <c r="R773">
        <v>0</v>
      </c>
    </row>
    <row r="774" spans="1:18" ht="15" customHeight="1">
      <c r="A774" s="962" t="s">
        <v>250</v>
      </c>
      <c r="B774" t="s">
        <v>279</v>
      </c>
      <c r="C774" t="s">
        <v>13</v>
      </c>
      <c r="D774" t="s">
        <v>11</v>
      </c>
      <c r="E774" t="s">
        <v>610</v>
      </c>
      <c r="F774" t="s">
        <v>471</v>
      </c>
      <c r="G774" t="s">
        <v>460</v>
      </c>
      <c r="I774" t="s">
        <v>415</v>
      </c>
      <c r="K774" t="s">
        <v>333</v>
      </c>
      <c r="L774" t="s">
        <v>250</v>
      </c>
      <c r="M774" t="s">
        <v>68</v>
      </c>
      <c r="N774" t="s">
        <v>335</v>
      </c>
      <c r="O774" t="s">
        <v>336</v>
      </c>
      <c r="P774" t="s">
        <v>337</v>
      </c>
      <c r="Q774">
        <v>3.25</v>
      </c>
      <c r="R774">
        <v>0.1</v>
      </c>
    </row>
    <row r="775" spans="1:18" ht="15" customHeight="1">
      <c r="A775" s="962" t="s">
        <v>254</v>
      </c>
      <c r="B775" t="s">
        <v>289</v>
      </c>
      <c r="C775" t="s">
        <v>13</v>
      </c>
      <c r="D775" t="s">
        <v>11</v>
      </c>
      <c r="E775" t="s">
        <v>610</v>
      </c>
      <c r="F775" t="s">
        <v>471</v>
      </c>
      <c r="J775" t="s">
        <v>338</v>
      </c>
      <c r="L775" t="s">
        <v>344</v>
      </c>
      <c r="Q775">
        <v>0</v>
      </c>
      <c r="R775">
        <v>0</v>
      </c>
    </row>
    <row r="776" spans="1:18" ht="15" customHeight="1">
      <c r="A776" s="962" t="s">
        <v>254</v>
      </c>
      <c r="B776" t="s">
        <v>280</v>
      </c>
      <c r="C776" t="s">
        <v>13</v>
      </c>
      <c r="D776" t="s">
        <v>11</v>
      </c>
      <c r="E776" t="s">
        <v>610</v>
      </c>
      <c r="F776" t="s">
        <v>471</v>
      </c>
      <c r="J776" t="s">
        <v>436</v>
      </c>
      <c r="L776" t="s">
        <v>346</v>
      </c>
      <c r="Q776">
        <v>0</v>
      </c>
      <c r="R776">
        <v>0</v>
      </c>
    </row>
    <row r="777" spans="1:18" ht="15" customHeight="1">
      <c r="A777" s="962" t="s">
        <v>254</v>
      </c>
      <c r="B777" t="s">
        <v>299</v>
      </c>
      <c r="C777" t="s">
        <v>13</v>
      </c>
      <c r="D777" t="s">
        <v>11</v>
      </c>
      <c r="E777" t="s">
        <v>610</v>
      </c>
      <c r="F777" t="s">
        <v>471</v>
      </c>
      <c r="J777" t="s">
        <v>422</v>
      </c>
      <c r="Q777">
        <v>0</v>
      </c>
      <c r="R777">
        <v>0</v>
      </c>
    </row>
    <row r="778" spans="1:18" ht="15" customHeight="1">
      <c r="A778" s="962" t="s">
        <v>254</v>
      </c>
      <c r="B778" t="s">
        <v>284</v>
      </c>
      <c r="C778" t="s">
        <v>13</v>
      </c>
      <c r="D778" t="s">
        <v>11</v>
      </c>
      <c r="E778" t="s">
        <v>610</v>
      </c>
      <c r="F778" t="s">
        <v>471</v>
      </c>
      <c r="Q778">
        <v>0</v>
      </c>
      <c r="R778">
        <v>0</v>
      </c>
    </row>
    <row r="779" spans="1:18" ht="15" customHeight="1">
      <c r="A779" s="962" t="s">
        <v>254</v>
      </c>
      <c r="B779" t="s">
        <v>285</v>
      </c>
      <c r="C779" t="s">
        <v>13</v>
      </c>
      <c r="D779" t="s">
        <v>11</v>
      </c>
      <c r="E779" t="s">
        <v>610</v>
      </c>
      <c r="F779" t="s">
        <v>471</v>
      </c>
      <c r="Q779">
        <v>0</v>
      </c>
      <c r="R779">
        <v>0</v>
      </c>
    </row>
    <row r="780" spans="1:18" ht="15" customHeight="1">
      <c r="A780" s="962" t="s">
        <v>254</v>
      </c>
      <c r="B780" t="s">
        <v>286</v>
      </c>
      <c r="C780" t="s">
        <v>13</v>
      </c>
      <c r="D780" t="s">
        <v>11</v>
      </c>
      <c r="E780" t="s">
        <v>610</v>
      </c>
      <c r="F780" t="s">
        <v>471</v>
      </c>
      <c r="Q780">
        <v>0</v>
      </c>
      <c r="R780">
        <v>0</v>
      </c>
    </row>
    <row r="781" spans="1:18" ht="15" customHeight="1">
      <c r="A781" s="962" t="s">
        <v>254</v>
      </c>
      <c r="B781" t="s">
        <v>303</v>
      </c>
      <c r="C781" t="s">
        <v>13</v>
      </c>
      <c r="D781" t="s">
        <v>11</v>
      </c>
      <c r="E781" t="s">
        <v>610</v>
      </c>
      <c r="F781" t="s">
        <v>471</v>
      </c>
      <c r="Q781">
        <v>0</v>
      </c>
      <c r="R781">
        <v>0</v>
      </c>
    </row>
    <row r="782" spans="1:18" ht="15" customHeight="1">
      <c r="A782" s="962" t="s">
        <v>254</v>
      </c>
      <c r="B782" t="s">
        <v>319</v>
      </c>
      <c r="C782" t="s">
        <v>13</v>
      </c>
      <c r="D782" t="s">
        <v>11</v>
      </c>
      <c r="E782" t="s">
        <v>610</v>
      </c>
      <c r="F782" t="s">
        <v>471</v>
      </c>
      <c r="G782" t="s">
        <v>712</v>
      </c>
      <c r="I782" t="s">
        <v>415</v>
      </c>
      <c r="K782" t="s">
        <v>333</v>
      </c>
      <c r="L782" t="s">
        <v>351</v>
      </c>
      <c r="M782" t="s">
        <v>68</v>
      </c>
      <c r="N782" t="s">
        <v>349</v>
      </c>
      <c r="O782" t="s">
        <v>336</v>
      </c>
      <c r="P782" t="s">
        <v>337</v>
      </c>
      <c r="Q782">
        <v>5.38</v>
      </c>
      <c r="R782">
        <v>0.1</v>
      </c>
    </row>
    <row r="783" spans="1:18" ht="15" customHeight="1">
      <c r="A783" s="962" t="s">
        <v>254</v>
      </c>
      <c r="B783" t="s">
        <v>321</v>
      </c>
      <c r="C783" t="s">
        <v>13</v>
      </c>
      <c r="D783" t="s">
        <v>11</v>
      </c>
      <c r="E783" t="s">
        <v>610</v>
      </c>
      <c r="F783" t="s">
        <v>471</v>
      </c>
      <c r="H783" t="s">
        <v>713</v>
      </c>
      <c r="I783" t="s">
        <v>353</v>
      </c>
      <c r="K783" t="s">
        <v>333</v>
      </c>
      <c r="L783" t="s">
        <v>354</v>
      </c>
      <c r="M783" t="s">
        <v>58</v>
      </c>
      <c r="N783" t="s">
        <v>335</v>
      </c>
      <c r="O783" t="s">
        <v>336</v>
      </c>
      <c r="P783" t="s">
        <v>337</v>
      </c>
      <c r="Q783">
        <v>17.399999999999999</v>
      </c>
      <c r="R783">
        <v>0.1</v>
      </c>
    </row>
    <row r="784" spans="1:18" ht="15" customHeight="1">
      <c r="A784" s="962" t="s">
        <v>254</v>
      </c>
      <c r="B784" t="s">
        <v>324</v>
      </c>
      <c r="C784" t="s">
        <v>13</v>
      </c>
      <c r="D784" t="s">
        <v>11</v>
      </c>
      <c r="E784" t="s">
        <v>610</v>
      </c>
      <c r="F784" t="s">
        <v>471</v>
      </c>
      <c r="Q784">
        <v>0</v>
      </c>
      <c r="R784">
        <v>0</v>
      </c>
    </row>
    <row r="785" spans="1:18" ht="15" customHeight="1">
      <c r="A785" s="962" t="s">
        <v>265</v>
      </c>
      <c r="B785" t="s">
        <v>291</v>
      </c>
      <c r="C785" t="s">
        <v>13</v>
      </c>
      <c r="D785" t="s">
        <v>11</v>
      </c>
      <c r="E785" t="s">
        <v>610</v>
      </c>
      <c r="F785" t="s">
        <v>471</v>
      </c>
      <c r="G785" t="s">
        <v>714</v>
      </c>
      <c r="I785" t="s">
        <v>691</v>
      </c>
      <c r="J785" t="s">
        <v>692</v>
      </c>
      <c r="K785" t="s">
        <v>333</v>
      </c>
      <c r="L785" t="s">
        <v>693</v>
      </c>
      <c r="M785" t="s">
        <v>71</v>
      </c>
      <c r="N785" t="s">
        <v>361</v>
      </c>
      <c r="O785" t="s">
        <v>336</v>
      </c>
      <c r="P785" t="s">
        <v>337</v>
      </c>
      <c r="Q785">
        <v>1</v>
      </c>
      <c r="R785">
        <v>0.1</v>
      </c>
    </row>
    <row r="786" spans="1:18" ht="15" customHeight="1">
      <c r="A786" s="962" t="s">
        <v>265</v>
      </c>
      <c r="B786" t="s">
        <v>295</v>
      </c>
      <c r="C786" t="s">
        <v>13</v>
      </c>
      <c r="D786" t="s">
        <v>11</v>
      </c>
      <c r="E786" t="s">
        <v>610</v>
      </c>
      <c r="F786" t="s">
        <v>471</v>
      </c>
      <c r="G786" t="s">
        <v>715</v>
      </c>
      <c r="I786" t="s">
        <v>691</v>
      </c>
      <c r="J786" t="s">
        <v>695</v>
      </c>
      <c r="K786" t="s">
        <v>333</v>
      </c>
      <c r="L786" t="s">
        <v>696</v>
      </c>
      <c r="M786" t="s">
        <v>71</v>
      </c>
      <c r="N786" t="s">
        <v>361</v>
      </c>
      <c r="O786" t="s">
        <v>336</v>
      </c>
      <c r="P786" t="s">
        <v>337</v>
      </c>
      <c r="Q786">
        <v>0.2</v>
      </c>
      <c r="R786">
        <v>0.1</v>
      </c>
    </row>
    <row r="787" spans="1:18" ht="15" customHeight="1">
      <c r="A787" s="962" t="s">
        <v>265</v>
      </c>
      <c r="B787" t="s">
        <v>296</v>
      </c>
      <c r="C787" t="s">
        <v>13</v>
      </c>
      <c r="D787" t="s">
        <v>11</v>
      </c>
      <c r="E787" t="s">
        <v>610</v>
      </c>
      <c r="F787" t="s">
        <v>471</v>
      </c>
      <c r="G787" t="s">
        <v>697</v>
      </c>
      <c r="I787" t="s">
        <v>691</v>
      </c>
      <c r="J787" t="s">
        <v>698</v>
      </c>
      <c r="K787" t="s">
        <v>333</v>
      </c>
      <c r="L787" t="s">
        <v>699</v>
      </c>
      <c r="M787" t="s">
        <v>71</v>
      </c>
      <c r="N787" t="s">
        <v>361</v>
      </c>
      <c r="O787" t="s">
        <v>336</v>
      </c>
      <c r="P787" t="s">
        <v>337</v>
      </c>
      <c r="Q787">
        <v>0</v>
      </c>
      <c r="R787">
        <v>0</v>
      </c>
    </row>
    <row r="788" spans="1:18" ht="15" customHeight="1">
      <c r="A788" s="962" t="s">
        <v>266</v>
      </c>
      <c r="B788" t="s">
        <v>291</v>
      </c>
      <c r="C788" t="s">
        <v>13</v>
      </c>
      <c r="D788" t="s">
        <v>11</v>
      </c>
      <c r="E788" t="s">
        <v>610</v>
      </c>
      <c r="F788" t="s">
        <v>471</v>
      </c>
      <c r="G788" t="s">
        <v>716</v>
      </c>
      <c r="I788" t="s">
        <v>691</v>
      </c>
      <c r="J788" t="s">
        <v>692</v>
      </c>
      <c r="K788" t="s">
        <v>333</v>
      </c>
      <c r="L788" t="s">
        <v>701</v>
      </c>
      <c r="M788" t="s">
        <v>71</v>
      </c>
      <c r="N788" t="s">
        <v>361</v>
      </c>
      <c r="O788" t="s">
        <v>336</v>
      </c>
      <c r="P788" t="s">
        <v>337</v>
      </c>
      <c r="Q788">
        <v>29</v>
      </c>
      <c r="R788">
        <v>0.1</v>
      </c>
    </row>
    <row r="789" spans="1:18" ht="15" customHeight="1">
      <c r="A789" s="962" t="s">
        <v>266</v>
      </c>
      <c r="B789" t="s">
        <v>295</v>
      </c>
      <c r="C789" t="s">
        <v>13</v>
      </c>
      <c r="D789" t="s">
        <v>11</v>
      </c>
      <c r="E789" t="s">
        <v>610</v>
      </c>
      <c r="F789" t="s">
        <v>471</v>
      </c>
      <c r="G789" t="s">
        <v>702</v>
      </c>
      <c r="I789" t="s">
        <v>691</v>
      </c>
      <c r="J789" t="s">
        <v>695</v>
      </c>
      <c r="K789" t="s">
        <v>333</v>
      </c>
      <c r="L789" t="s">
        <v>703</v>
      </c>
      <c r="M789" t="s">
        <v>71</v>
      </c>
      <c r="N789" t="s">
        <v>361</v>
      </c>
      <c r="O789" t="s">
        <v>336</v>
      </c>
      <c r="P789" t="s">
        <v>337</v>
      </c>
      <c r="Q789">
        <v>4</v>
      </c>
      <c r="R789">
        <v>0.1</v>
      </c>
    </row>
    <row r="790" spans="1:18" ht="15" customHeight="1">
      <c r="A790" s="962" t="s">
        <v>266</v>
      </c>
      <c r="B790" t="s">
        <v>296</v>
      </c>
      <c r="C790" t="s">
        <v>13</v>
      </c>
      <c r="D790" t="s">
        <v>11</v>
      </c>
      <c r="E790" t="s">
        <v>610</v>
      </c>
      <c r="F790" t="s">
        <v>471</v>
      </c>
      <c r="G790" t="s">
        <v>704</v>
      </c>
      <c r="I790" t="s">
        <v>691</v>
      </c>
      <c r="J790" t="s">
        <v>698</v>
      </c>
      <c r="K790" t="s">
        <v>333</v>
      </c>
      <c r="L790" t="s">
        <v>705</v>
      </c>
      <c r="M790" t="s">
        <v>71</v>
      </c>
      <c r="N790" t="s">
        <v>361</v>
      </c>
      <c r="O790" t="s">
        <v>336</v>
      </c>
      <c r="P790" t="s">
        <v>337</v>
      </c>
      <c r="Q790">
        <v>0</v>
      </c>
      <c r="R790">
        <v>0</v>
      </c>
    </row>
    <row r="791" spans="1:18" ht="15" customHeight="1">
      <c r="A791" s="962" t="s">
        <v>274</v>
      </c>
      <c r="B791" t="s">
        <v>283</v>
      </c>
      <c r="C791" t="s">
        <v>13</v>
      </c>
      <c r="D791" t="s">
        <v>11</v>
      </c>
      <c r="E791" t="s">
        <v>610</v>
      </c>
      <c r="F791" t="s">
        <v>471</v>
      </c>
      <c r="G791" t="s">
        <v>717</v>
      </c>
      <c r="I791" t="s">
        <v>691</v>
      </c>
      <c r="K791" t="s">
        <v>333</v>
      </c>
      <c r="L791" t="s">
        <v>707</v>
      </c>
      <c r="M791" t="s">
        <v>71</v>
      </c>
      <c r="N791" t="s">
        <v>361</v>
      </c>
      <c r="O791" t="s">
        <v>336</v>
      </c>
      <c r="P791" t="s">
        <v>337</v>
      </c>
      <c r="Q791">
        <v>16.5</v>
      </c>
      <c r="R791">
        <v>0.1</v>
      </c>
    </row>
    <row r="792" spans="1:18" ht="15" customHeight="1">
      <c r="A792" s="962" t="s">
        <v>277</v>
      </c>
      <c r="B792" t="s">
        <v>244</v>
      </c>
      <c r="C792" t="s">
        <v>13</v>
      </c>
      <c r="D792" t="s">
        <v>11</v>
      </c>
      <c r="E792" t="s">
        <v>610</v>
      </c>
      <c r="F792" t="s">
        <v>471</v>
      </c>
      <c r="G792" t="s">
        <v>718</v>
      </c>
      <c r="I792" t="s">
        <v>428</v>
      </c>
      <c r="K792" t="s">
        <v>333</v>
      </c>
      <c r="L792" t="s">
        <v>277</v>
      </c>
      <c r="M792" t="s">
        <v>66</v>
      </c>
      <c r="N792" t="s">
        <v>365</v>
      </c>
      <c r="O792" t="s">
        <v>336</v>
      </c>
      <c r="P792" t="s">
        <v>337</v>
      </c>
      <c r="Q792">
        <v>44.39</v>
      </c>
      <c r="R792">
        <v>0.1</v>
      </c>
    </row>
    <row r="793" spans="1:18" ht="15" customHeight="1">
      <c r="A793" s="962" t="s">
        <v>278</v>
      </c>
      <c r="B793" t="s">
        <v>252</v>
      </c>
      <c r="C793" t="s">
        <v>13</v>
      </c>
      <c r="D793" t="s">
        <v>11</v>
      </c>
      <c r="E793" t="s">
        <v>610</v>
      </c>
      <c r="F793" t="s">
        <v>471</v>
      </c>
      <c r="J793" t="s">
        <v>340</v>
      </c>
      <c r="L793" t="s">
        <v>252</v>
      </c>
      <c r="Q793">
        <v>0</v>
      </c>
      <c r="R793">
        <v>0</v>
      </c>
    </row>
    <row r="794" spans="1:18" ht="15" customHeight="1">
      <c r="A794" s="962" t="s">
        <v>279</v>
      </c>
      <c r="B794" t="s">
        <v>253</v>
      </c>
      <c r="C794" t="s">
        <v>13</v>
      </c>
      <c r="D794" t="s">
        <v>11</v>
      </c>
      <c r="E794" t="s">
        <v>610</v>
      </c>
      <c r="F794" t="s">
        <v>471</v>
      </c>
      <c r="G794" t="s">
        <v>709</v>
      </c>
      <c r="I794" t="s">
        <v>415</v>
      </c>
      <c r="K794" t="s">
        <v>333</v>
      </c>
      <c r="L794" t="s">
        <v>253</v>
      </c>
      <c r="M794" t="s">
        <v>68</v>
      </c>
      <c r="N794" t="s">
        <v>335</v>
      </c>
      <c r="O794" t="s">
        <v>336</v>
      </c>
      <c r="P794" t="s">
        <v>337</v>
      </c>
      <c r="Q794">
        <v>2.81</v>
      </c>
      <c r="R794">
        <v>0.1</v>
      </c>
    </row>
    <row r="795" spans="1:18" ht="15" customHeight="1">
      <c r="A795" s="962" t="s">
        <v>280</v>
      </c>
      <c r="B795" t="s">
        <v>257</v>
      </c>
      <c r="C795" t="s">
        <v>13</v>
      </c>
      <c r="D795" t="s">
        <v>11</v>
      </c>
      <c r="E795" t="s">
        <v>610</v>
      </c>
      <c r="F795" t="s">
        <v>471</v>
      </c>
      <c r="J795" t="s">
        <v>436</v>
      </c>
      <c r="Q795">
        <v>0</v>
      </c>
      <c r="R795">
        <v>0</v>
      </c>
    </row>
    <row r="796" spans="1:18" ht="15" customHeight="1">
      <c r="A796" s="962" t="s">
        <v>280</v>
      </c>
      <c r="B796" t="s">
        <v>259</v>
      </c>
      <c r="C796" t="s">
        <v>13</v>
      </c>
      <c r="D796" t="s">
        <v>11</v>
      </c>
      <c r="E796" t="s">
        <v>610</v>
      </c>
      <c r="F796" t="s">
        <v>471</v>
      </c>
      <c r="Q796">
        <v>0</v>
      </c>
      <c r="R796">
        <v>0</v>
      </c>
    </row>
    <row r="797" spans="1:18" ht="15" customHeight="1">
      <c r="A797" s="962" t="s">
        <v>320</v>
      </c>
      <c r="B797" t="s">
        <v>254</v>
      </c>
      <c r="C797" t="s">
        <v>13</v>
      </c>
      <c r="D797" t="s">
        <v>11</v>
      </c>
      <c r="E797" t="s">
        <v>610</v>
      </c>
      <c r="F797" t="s">
        <v>471</v>
      </c>
      <c r="H797" t="s">
        <v>719</v>
      </c>
      <c r="I797" t="s">
        <v>353</v>
      </c>
      <c r="K797" t="s">
        <v>333</v>
      </c>
      <c r="L797" t="s">
        <v>374</v>
      </c>
      <c r="M797" t="s">
        <v>58</v>
      </c>
      <c r="N797" t="s">
        <v>335</v>
      </c>
      <c r="O797" t="s">
        <v>336</v>
      </c>
      <c r="P797" t="s">
        <v>337</v>
      </c>
      <c r="Q797">
        <v>13.05</v>
      </c>
      <c r="R797">
        <v>0.1</v>
      </c>
    </row>
    <row r="798" spans="1:18" ht="15" customHeight="1">
      <c r="A798" s="962" t="s">
        <v>323</v>
      </c>
      <c r="B798" t="s">
        <v>247</v>
      </c>
      <c r="C798" t="s">
        <v>13</v>
      </c>
      <c r="D798" t="s">
        <v>11</v>
      </c>
      <c r="E798" t="s">
        <v>610</v>
      </c>
      <c r="F798" t="s">
        <v>471</v>
      </c>
      <c r="Q798">
        <v>0</v>
      </c>
      <c r="R798">
        <v>0</v>
      </c>
    </row>
    <row r="799" spans="1:18" ht="15" customHeight="1">
      <c r="A799" s="962" t="s">
        <v>247</v>
      </c>
      <c r="B799" t="s">
        <v>300</v>
      </c>
      <c r="C799" t="s">
        <v>13</v>
      </c>
      <c r="D799" t="s">
        <v>11</v>
      </c>
      <c r="E799" t="s">
        <v>610</v>
      </c>
      <c r="F799" t="s">
        <v>474</v>
      </c>
      <c r="J799" t="s">
        <v>467</v>
      </c>
      <c r="L799" t="s">
        <v>339</v>
      </c>
      <c r="Q799">
        <v>0</v>
      </c>
      <c r="R799">
        <v>0</v>
      </c>
    </row>
    <row r="800" spans="1:18" ht="15" customHeight="1">
      <c r="A800" s="962" t="s">
        <v>247</v>
      </c>
      <c r="B800" t="s">
        <v>324</v>
      </c>
      <c r="C800" t="s">
        <v>13</v>
      </c>
      <c r="D800" t="s">
        <v>11</v>
      </c>
      <c r="E800" t="s">
        <v>610</v>
      </c>
      <c r="F800" t="s">
        <v>474</v>
      </c>
      <c r="Q800">
        <v>0</v>
      </c>
      <c r="R800">
        <v>0</v>
      </c>
    </row>
    <row r="801" spans="1:18" ht="15" customHeight="1">
      <c r="A801" s="962" t="s">
        <v>249</v>
      </c>
      <c r="B801" t="s">
        <v>278</v>
      </c>
      <c r="C801" t="s">
        <v>13</v>
      </c>
      <c r="D801" t="s">
        <v>11</v>
      </c>
      <c r="E801" t="s">
        <v>610</v>
      </c>
      <c r="F801" t="s">
        <v>474</v>
      </c>
      <c r="J801" t="s">
        <v>340</v>
      </c>
      <c r="L801" t="s">
        <v>249</v>
      </c>
      <c r="Q801">
        <v>0</v>
      </c>
      <c r="R801">
        <v>0</v>
      </c>
    </row>
    <row r="802" spans="1:18" ht="15" customHeight="1">
      <c r="A802" s="962" t="s">
        <v>254</v>
      </c>
      <c r="B802" t="s">
        <v>289</v>
      </c>
      <c r="C802" t="s">
        <v>13</v>
      </c>
      <c r="D802" t="s">
        <v>11</v>
      </c>
      <c r="E802" t="s">
        <v>610</v>
      </c>
      <c r="F802" t="s">
        <v>474</v>
      </c>
      <c r="J802" t="s">
        <v>338</v>
      </c>
      <c r="L802" t="s">
        <v>344</v>
      </c>
      <c r="Q802">
        <v>0</v>
      </c>
      <c r="R802">
        <v>0</v>
      </c>
    </row>
    <row r="803" spans="1:18" ht="15" customHeight="1">
      <c r="A803" s="962" t="s">
        <v>254</v>
      </c>
      <c r="B803" t="s">
        <v>280</v>
      </c>
      <c r="C803" t="s">
        <v>13</v>
      </c>
      <c r="D803" t="s">
        <v>11</v>
      </c>
      <c r="E803" t="s">
        <v>610</v>
      </c>
      <c r="F803" t="s">
        <v>474</v>
      </c>
      <c r="J803" t="s">
        <v>436</v>
      </c>
      <c r="L803" t="s">
        <v>346</v>
      </c>
      <c r="Q803">
        <v>0</v>
      </c>
      <c r="R803">
        <v>0</v>
      </c>
    </row>
    <row r="804" spans="1:18" ht="15" customHeight="1">
      <c r="A804" s="962" t="s">
        <v>254</v>
      </c>
      <c r="B804" t="s">
        <v>299</v>
      </c>
      <c r="C804" t="s">
        <v>13</v>
      </c>
      <c r="D804" t="s">
        <v>11</v>
      </c>
      <c r="E804" t="s">
        <v>610</v>
      </c>
      <c r="F804" t="s">
        <v>474</v>
      </c>
      <c r="J804" t="s">
        <v>422</v>
      </c>
      <c r="Q804">
        <v>0</v>
      </c>
      <c r="R804">
        <v>0</v>
      </c>
    </row>
    <row r="805" spans="1:18" ht="15" customHeight="1">
      <c r="A805" s="962" t="s">
        <v>254</v>
      </c>
      <c r="B805" t="s">
        <v>284</v>
      </c>
      <c r="C805" t="s">
        <v>13</v>
      </c>
      <c r="D805" t="s">
        <v>11</v>
      </c>
      <c r="E805" t="s">
        <v>610</v>
      </c>
      <c r="F805" t="s">
        <v>474</v>
      </c>
      <c r="Q805">
        <v>0</v>
      </c>
      <c r="R805">
        <v>0</v>
      </c>
    </row>
    <row r="806" spans="1:18" ht="15" customHeight="1">
      <c r="A806" s="962" t="s">
        <v>254</v>
      </c>
      <c r="B806" t="s">
        <v>285</v>
      </c>
      <c r="C806" t="s">
        <v>13</v>
      </c>
      <c r="D806" t="s">
        <v>11</v>
      </c>
      <c r="E806" t="s">
        <v>610</v>
      </c>
      <c r="F806" t="s">
        <v>474</v>
      </c>
      <c r="Q806">
        <v>0</v>
      </c>
      <c r="R806">
        <v>0</v>
      </c>
    </row>
    <row r="807" spans="1:18" ht="15" customHeight="1">
      <c r="A807" s="962" t="s">
        <v>254</v>
      </c>
      <c r="B807" t="s">
        <v>286</v>
      </c>
      <c r="C807" t="s">
        <v>13</v>
      </c>
      <c r="D807" t="s">
        <v>11</v>
      </c>
      <c r="E807" t="s">
        <v>610</v>
      </c>
      <c r="F807" t="s">
        <v>474</v>
      </c>
      <c r="Q807">
        <v>0</v>
      </c>
      <c r="R807">
        <v>0</v>
      </c>
    </row>
    <row r="808" spans="1:18" ht="15" customHeight="1">
      <c r="A808" s="962" t="s">
        <v>254</v>
      </c>
      <c r="B808" t="s">
        <v>303</v>
      </c>
      <c r="C808" t="s">
        <v>13</v>
      </c>
      <c r="D808" t="s">
        <v>11</v>
      </c>
      <c r="E808" t="s">
        <v>610</v>
      </c>
      <c r="F808" t="s">
        <v>474</v>
      </c>
      <c r="Q808">
        <v>0</v>
      </c>
      <c r="R808">
        <v>0</v>
      </c>
    </row>
    <row r="809" spans="1:18" ht="15" customHeight="1">
      <c r="A809" s="962" t="s">
        <v>254</v>
      </c>
      <c r="B809" t="s">
        <v>321</v>
      </c>
      <c r="C809" t="s">
        <v>13</v>
      </c>
      <c r="D809" t="s">
        <v>11</v>
      </c>
      <c r="E809" t="s">
        <v>610</v>
      </c>
      <c r="F809" t="s">
        <v>474</v>
      </c>
      <c r="H809" t="s">
        <v>597</v>
      </c>
      <c r="I809" t="s">
        <v>353</v>
      </c>
      <c r="K809" t="s">
        <v>333</v>
      </c>
      <c r="L809" t="s">
        <v>354</v>
      </c>
      <c r="M809" t="s">
        <v>58</v>
      </c>
      <c r="N809" t="s">
        <v>335</v>
      </c>
      <c r="O809" t="s">
        <v>336</v>
      </c>
      <c r="P809" t="s">
        <v>337</v>
      </c>
      <c r="Q809">
        <v>8</v>
      </c>
      <c r="R809">
        <v>0.1</v>
      </c>
    </row>
    <row r="810" spans="1:18" ht="15" customHeight="1">
      <c r="A810" s="962" t="s">
        <v>254</v>
      </c>
      <c r="B810" t="s">
        <v>324</v>
      </c>
      <c r="C810" t="s">
        <v>13</v>
      </c>
      <c r="D810" t="s">
        <v>11</v>
      </c>
      <c r="E810" t="s">
        <v>610</v>
      </c>
      <c r="F810" t="s">
        <v>474</v>
      </c>
      <c r="Q810">
        <v>0</v>
      </c>
      <c r="R810">
        <v>0</v>
      </c>
    </row>
    <row r="811" spans="1:18" ht="15" customHeight="1">
      <c r="A811" s="962" t="s">
        <v>274</v>
      </c>
      <c r="B811" t="s">
        <v>283</v>
      </c>
      <c r="C811" t="s">
        <v>13</v>
      </c>
      <c r="D811" t="s">
        <v>11</v>
      </c>
      <c r="E811" t="s">
        <v>610</v>
      </c>
      <c r="F811" t="s">
        <v>474</v>
      </c>
      <c r="Q811">
        <v>0</v>
      </c>
      <c r="R811">
        <v>0</v>
      </c>
    </row>
    <row r="812" spans="1:18" ht="15" customHeight="1">
      <c r="A812" s="962" t="s">
        <v>277</v>
      </c>
      <c r="B812" t="s">
        <v>244</v>
      </c>
      <c r="C812" t="s">
        <v>13</v>
      </c>
      <c r="D812" t="s">
        <v>11</v>
      </c>
      <c r="E812" t="s">
        <v>610</v>
      </c>
      <c r="F812" t="s">
        <v>474</v>
      </c>
      <c r="G812" t="s">
        <v>463</v>
      </c>
      <c r="I812" t="s">
        <v>428</v>
      </c>
      <c r="K812" t="s">
        <v>333</v>
      </c>
      <c r="L812" t="s">
        <v>277</v>
      </c>
      <c r="M812" t="s">
        <v>66</v>
      </c>
      <c r="N812" t="s">
        <v>365</v>
      </c>
      <c r="O812" t="s">
        <v>336</v>
      </c>
      <c r="P812" t="s">
        <v>337</v>
      </c>
      <c r="Q812">
        <v>16.170000000000002</v>
      </c>
      <c r="R812">
        <v>0.1</v>
      </c>
    </row>
    <row r="813" spans="1:18" ht="15" customHeight="1">
      <c r="A813" s="962" t="s">
        <v>278</v>
      </c>
      <c r="B813" t="s">
        <v>252</v>
      </c>
      <c r="C813" t="s">
        <v>13</v>
      </c>
      <c r="D813" t="s">
        <v>11</v>
      </c>
      <c r="E813" t="s">
        <v>610</v>
      </c>
      <c r="F813" t="s">
        <v>474</v>
      </c>
      <c r="J813" t="s">
        <v>340</v>
      </c>
      <c r="L813" t="s">
        <v>252</v>
      </c>
      <c r="Q813">
        <v>0</v>
      </c>
      <c r="R813">
        <v>0</v>
      </c>
    </row>
    <row r="814" spans="1:18" ht="15" customHeight="1">
      <c r="A814" s="962" t="s">
        <v>280</v>
      </c>
      <c r="B814" t="s">
        <v>257</v>
      </c>
      <c r="C814" t="s">
        <v>13</v>
      </c>
      <c r="D814" t="s">
        <v>11</v>
      </c>
      <c r="E814" t="s">
        <v>610</v>
      </c>
      <c r="F814" t="s">
        <v>474</v>
      </c>
      <c r="J814" t="s">
        <v>436</v>
      </c>
      <c r="Q814">
        <v>0</v>
      </c>
      <c r="R814">
        <v>0</v>
      </c>
    </row>
    <row r="815" spans="1:18" ht="15" customHeight="1">
      <c r="A815" s="962" t="s">
        <v>280</v>
      </c>
      <c r="B815" t="s">
        <v>259</v>
      </c>
      <c r="C815" t="s">
        <v>13</v>
      </c>
      <c r="D815" t="s">
        <v>11</v>
      </c>
      <c r="E815" t="s">
        <v>610</v>
      </c>
      <c r="F815" t="s">
        <v>474</v>
      </c>
      <c r="Q815">
        <v>0</v>
      </c>
      <c r="R815">
        <v>0</v>
      </c>
    </row>
    <row r="816" spans="1:18" ht="15" customHeight="1">
      <c r="A816" s="962" t="s">
        <v>320</v>
      </c>
      <c r="B816" t="s">
        <v>254</v>
      </c>
      <c r="C816" t="s">
        <v>13</v>
      </c>
      <c r="D816" t="s">
        <v>11</v>
      </c>
      <c r="E816" t="s">
        <v>610</v>
      </c>
      <c r="F816" t="s">
        <v>474</v>
      </c>
      <c r="H816" t="s">
        <v>476</v>
      </c>
      <c r="I816" t="s">
        <v>353</v>
      </c>
      <c r="K816" t="s">
        <v>333</v>
      </c>
      <c r="L816" t="s">
        <v>374</v>
      </c>
      <c r="M816" t="s">
        <v>58</v>
      </c>
      <c r="N816" t="s">
        <v>335</v>
      </c>
      <c r="O816" t="s">
        <v>336</v>
      </c>
      <c r="P816" t="s">
        <v>337</v>
      </c>
      <c r="Q816">
        <v>33.89</v>
      </c>
      <c r="R816">
        <v>0.1</v>
      </c>
    </row>
    <row r="817" spans="1:18" ht="15" customHeight="1">
      <c r="A817" s="962" t="s">
        <v>323</v>
      </c>
      <c r="B817" t="s">
        <v>247</v>
      </c>
      <c r="C817" t="s">
        <v>13</v>
      </c>
      <c r="D817" t="s">
        <v>11</v>
      </c>
      <c r="E817" t="s">
        <v>610</v>
      </c>
      <c r="F817" t="s">
        <v>474</v>
      </c>
      <c r="Q817">
        <v>0</v>
      </c>
      <c r="R817">
        <v>0</v>
      </c>
    </row>
    <row r="818" spans="1:18" ht="15" customHeight="1">
      <c r="A818" s="962" t="s">
        <v>323</v>
      </c>
      <c r="B818" t="s">
        <v>254</v>
      </c>
      <c r="C818" t="s">
        <v>13</v>
      </c>
      <c r="D818" t="s">
        <v>11</v>
      </c>
      <c r="E818" t="s">
        <v>610</v>
      </c>
      <c r="F818" t="s">
        <v>474</v>
      </c>
      <c r="Q818">
        <v>0</v>
      </c>
      <c r="R818">
        <v>0</v>
      </c>
    </row>
    <row r="819" spans="1:18" ht="15" customHeight="1">
      <c r="A819" s="962" t="s">
        <v>246</v>
      </c>
      <c r="B819" t="s">
        <v>321</v>
      </c>
      <c r="C819" t="s">
        <v>13</v>
      </c>
      <c r="D819" t="s">
        <v>11</v>
      </c>
      <c r="E819" t="s">
        <v>610</v>
      </c>
      <c r="F819" t="s">
        <v>477</v>
      </c>
      <c r="H819" t="s">
        <v>478</v>
      </c>
      <c r="I819" t="s">
        <v>353</v>
      </c>
      <c r="K819" t="s">
        <v>333</v>
      </c>
      <c r="L819" t="s">
        <v>479</v>
      </c>
      <c r="M819" t="s">
        <v>58</v>
      </c>
      <c r="N819" t="s">
        <v>335</v>
      </c>
      <c r="O819" t="s">
        <v>336</v>
      </c>
      <c r="P819" t="s">
        <v>337</v>
      </c>
      <c r="Q819">
        <v>0.22</v>
      </c>
      <c r="R819">
        <v>0.1</v>
      </c>
    </row>
    <row r="820" spans="1:18" ht="15" customHeight="1">
      <c r="A820" s="962" t="s">
        <v>246</v>
      </c>
      <c r="B820" t="s">
        <v>281</v>
      </c>
      <c r="C820" t="s">
        <v>13</v>
      </c>
      <c r="D820" t="s">
        <v>11</v>
      </c>
      <c r="E820" t="s">
        <v>610</v>
      </c>
      <c r="F820" t="s">
        <v>477</v>
      </c>
      <c r="G820" t="s">
        <v>720</v>
      </c>
      <c r="I820" t="s">
        <v>481</v>
      </c>
      <c r="K820" t="s">
        <v>333</v>
      </c>
      <c r="L820" t="s">
        <v>482</v>
      </c>
      <c r="M820" t="s">
        <v>64</v>
      </c>
      <c r="N820" t="s">
        <v>349</v>
      </c>
      <c r="O820" t="s">
        <v>336</v>
      </c>
      <c r="P820" t="s">
        <v>337</v>
      </c>
      <c r="Q820">
        <v>41</v>
      </c>
      <c r="R820">
        <v>0.1</v>
      </c>
    </row>
    <row r="821" spans="1:18" ht="15" customHeight="1">
      <c r="A821" s="962" t="s">
        <v>246</v>
      </c>
      <c r="B821" t="s">
        <v>282</v>
      </c>
      <c r="C821" t="s">
        <v>13</v>
      </c>
      <c r="D821" t="s">
        <v>11</v>
      </c>
      <c r="E821" t="s">
        <v>610</v>
      </c>
      <c r="F821" t="s">
        <v>477</v>
      </c>
      <c r="G821" t="s">
        <v>599</v>
      </c>
      <c r="I821" t="s">
        <v>481</v>
      </c>
      <c r="K821" t="s">
        <v>333</v>
      </c>
      <c r="L821" t="s">
        <v>484</v>
      </c>
      <c r="M821" t="s">
        <v>64</v>
      </c>
      <c r="N821" t="s">
        <v>361</v>
      </c>
      <c r="O821" t="s">
        <v>336</v>
      </c>
      <c r="P821" t="s">
        <v>337</v>
      </c>
      <c r="Q821">
        <v>0.9</v>
      </c>
      <c r="R821">
        <v>0.1</v>
      </c>
    </row>
    <row r="822" spans="1:18" ht="15" customHeight="1">
      <c r="A822" s="962" t="s">
        <v>246</v>
      </c>
      <c r="B822" t="s">
        <v>324</v>
      </c>
      <c r="C822" t="s">
        <v>13</v>
      </c>
      <c r="D822" t="s">
        <v>11</v>
      </c>
      <c r="E822" t="s">
        <v>610</v>
      </c>
      <c r="F822" t="s">
        <v>477</v>
      </c>
      <c r="Q822">
        <v>0</v>
      </c>
      <c r="R822">
        <v>0</v>
      </c>
    </row>
    <row r="823" spans="1:18" ht="15" customHeight="1">
      <c r="A823" s="962" t="s">
        <v>247</v>
      </c>
      <c r="B823" t="s">
        <v>300</v>
      </c>
      <c r="C823" t="s">
        <v>13</v>
      </c>
      <c r="D823" t="s">
        <v>11</v>
      </c>
      <c r="E823" t="s">
        <v>610</v>
      </c>
      <c r="F823" t="s">
        <v>477</v>
      </c>
      <c r="J823" t="s">
        <v>467</v>
      </c>
      <c r="L823" t="s">
        <v>339</v>
      </c>
      <c r="Q823">
        <v>0</v>
      </c>
      <c r="R823">
        <v>0</v>
      </c>
    </row>
    <row r="824" spans="1:18" ht="15" customHeight="1">
      <c r="A824" s="962" t="s">
        <v>247</v>
      </c>
      <c r="B824" t="s">
        <v>324</v>
      </c>
      <c r="C824" t="s">
        <v>13</v>
      </c>
      <c r="D824" t="s">
        <v>11</v>
      </c>
      <c r="E824" t="s">
        <v>610</v>
      </c>
      <c r="F824" t="s">
        <v>477</v>
      </c>
      <c r="Q824">
        <v>0</v>
      </c>
      <c r="R824">
        <v>0</v>
      </c>
    </row>
    <row r="825" spans="1:18" ht="15" customHeight="1">
      <c r="A825" s="962" t="s">
        <v>249</v>
      </c>
      <c r="B825" t="s">
        <v>278</v>
      </c>
      <c r="C825" t="s">
        <v>13</v>
      </c>
      <c r="D825" t="s">
        <v>11</v>
      </c>
      <c r="E825" t="s">
        <v>610</v>
      </c>
      <c r="F825" t="s">
        <v>477</v>
      </c>
      <c r="J825" t="s">
        <v>340</v>
      </c>
      <c r="L825" t="s">
        <v>249</v>
      </c>
      <c r="Q825">
        <v>0</v>
      </c>
      <c r="R825">
        <v>0</v>
      </c>
    </row>
    <row r="826" spans="1:18" ht="15" customHeight="1">
      <c r="A826" s="962" t="s">
        <v>254</v>
      </c>
      <c r="B826" t="s">
        <v>283</v>
      </c>
      <c r="C826" t="s">
        <v>13</v>
      </c>
      <c r="D826" t="s">
        <v>11</v>
      </c>
      <c r="E826" t="s">
        <v>610</v>
      </c>
      <c r="F826" t="s">
        <v>477</v>
      </c>
      <c r="J826" t="s">
        <v>342</v>
      </c>
      <c r="L826" t="s">
        <v>343</v>
      </c>
      <c r="Q826">
        <v>0</v>
      </c>
      <c r="R826">
        <v>0</v>
      </c>
    </row>
    <row r="827" spans="1:18" ht="15" customHeight="1">
      <c r="A827" s="962" t="s">
        <v>254</v>
      </c>
      <c r="B827" t="s">
        <v>289</v>
      </c>
      <c r="C827" t="s">
        <v>13</v>
      </c>
      <c r="D827" t="s">
        <v>11</v>
      </c>
      <c r="E827" t="s">
        <v>610</v>
      </c>
      <c r="F827" t="s">
        <v>477</v>
      </c>
      <c r="J827" t="s">
        <v>338</v>
      </c>
      <c r="L827" t="s">
        <v>344</v>
      </c>
      <c r="Q827">
        <v>0</v>
      </c>
      <c r="R827">
        <v>0</v>
      </c>
    </row>
    <row r="828" spans="1:18" ht="15" customHeight="1">
      <c r="A828" s="962" t="s">
        <v>254</v>
      </c>
      <c r="B828" t="s">
        <v>280</v>
      </c>
      <c r="C828" t="s">
        <v>13</v>
      </c>
      <c r="D828" t="s">
        <v>11</v>
      </c>
      <c r="E828" t="s">
        <v>610</v>
      </c>
      <c r="F828" t="s">
        <v>477</v>
      </c>
      <c r="J828" t="s">
        <v>436</v>
      </c>
      <c r="L828" t="s">
        <v>346</v>
      </c>
      <c r="Q828">
        <v>0</v>
      </c>
      <c r="R828">
        <v>0</v>
      </c>
    </row>
    <row r="829" spans="1:18" ht="15" customHeight="1">
      <c r="A829" s="962" t="s">
        <v>254</v>
      </c>
      <c r="B829" t="s">
        <v>284</v>
      </c>
      <c r="C829" t="s">
        <v>13</v>
      </c>
      <c r="D829" t="s">
        <v>11</v>
      </c>
      <c r="E829" t="s">
        <v>610</v>
      </c>
      <c r="F829" t="s">
        <v>477</v>
      </c>
      <c r="Q829">
        <v>0</v>
      </c>
      <c r="R829">
        <v>0</v>
      </c>
    </row>
    <row r="830" spans="1:18" ht="15" customHeight="1">
      <c r="A830" s="962" t="s">
        <v>254</v>
      </c>
      <c r="B830" t="s">
        <v>285</v>
      </c>
      <c r="C830" t="s">
        <v>13</v>
      </c>
      <c r="D830" t="s">
        <v>11</v>
      </c>
      <c r="E830" t="s">
        <v>610</v>
      </c>
      <c r="F830" t="s">
        <v>477</v>
      </c>
      <c r="Q830">
        <v>0</v>
      </c>
      <c r="R830">
        <v>0</v>
      </c>
    </row>
    <row r="831" spans="1:18" ht="15" customHeight="1">
      <c r="A831" s="962" t="s">
        <v>254</v>
      </c>
      <c r="B831" t="s">
        <v>286</v>
      </c>
      <c r="C831" t="s">
        <v>13</v>
      </c>
      <c r="D831" t="s">
        <v>11</v>
      </c>
      <c r="E831" t="s">
        <v>610</v>
      </c>
      <c r="F831" t="s">
        <v>477</v>
      </c>
      <c r="Q831">
        <v>0</v>
      </c>
      <c r="R831">
        <v>0</v>
      </c>
    </row>
    <row r="832" spans="1:18" ht="15" customHeight="1">
      <c r="A832" s="962" t="s">
        <v>254</v>
      </c>
      <c r="B832" t="s">
        <v>303</v>
      </c>
      <c r="C832" t="s">
        <v>13</v>
      </c>
      <c r="D832" t="s">
        <v>11</v>
      </c>
      <c r="E832" t="s">
        <v>610</v>
      </c>
      <c r="F832" t="s">
        <v>477</v>
      </c>
      <c r="Q832">
        <v>0</v>
      </c>
      <c r="R832">
        <v>0</v>
      </c>
    </row>
    <row r="833" spans="1:18" ht="15" customHeight="1">
      <c r="A833" s="962" t="s">
        <v>254</v>
      </c>
      <c r="B833" t="s">
        <v>324</v>
      </c>
      <c r="C833" t="s">
        <v>13</v>
      </c>
      <c r="D833" t="s">
        <v>11</v>
      </c>
      <c r="E833" t="s">
        <v>610</v>
      </c>
      <c r="F833" t="s">
        <v>477</v>
      </c>
      <c r="Q833">
        <v>0</v>
      </c>
      <c r="R833">
        <v>0</v>
      </c>
    </row>
    <row r="834" spans="1:18" ht="15" customHeight="1">
      <c r="A834" s="962" t="s">
        <v>261</v>
      </c>
      <c r="B834" t="s">
        <v>289</v>
      </c>
      <c r="C834" t="s">
        <v>13</v>
      </c>
      <c r="D834" t="s">
        <v>11</v>
      </c>
      <c r="E834" t="s">
        <v>610</v>
      </c>
      <c r="F834" t="s">
        <v>477</v>
      </c>
      <c r="G834" t="s">
        <v>721</v>
      </c>
      <c r="I834" t="s">
        <v>486</v>
      </c>
      <c r="J834" t="s">
        <v>618</v>
      </c>
      <c r="K834" t="s">
        <v>333</v>
      </c>
      <c r="L834" t="s">
        <v>487</v>
      </c>
      <c r="M834" t="s">
        <v>64</v>
      </c>
      <c r="N834" t="s">
        <v>361</v>
      </c>
      <c r="O834" t="s">
        <v>336</v>
      </c>
      <c r="P834" t="s">
        <v>337</v>
      </c>
      <c r="Q834">
        <v>99.8</v>
      </c>
      <c r="R834">
        <v>0.1</v>
      </c>
    </row>
    <row r="835" spans="1:18" ht="15" customHeight="1">
      <c r="A835" s="962" t="s">
        <v>261</v>
      </c>
      <c r="B835" t="s">
        <v>321</v>
      </c>
      <c r="C835" t="s">
        <v>13</v>
      </c>
      <c r="D835" t="s">
        <v>11</v>
      </c>
      <c r="E835" t="s">
        <v>610</v>
      </c>
      <c r="F835" t="s">
        <v>477</v>
      </c>
      <c r="H835" t="s">
        <v>722</v>
      </c>
      <c r="I835" t="s">
        <v>353</v>
      </c>
      <c r="K835" t="s">
        <v>333</v>
      </c>
      <c r="L835" t="s">
        <v>489</v>
      </c>
      <c r="M835" t="s">
        <v>59</v>
      </c>
      <c r="N835" t="s">
        <v>335</v>
      </c>
      <c r="O835" t="s">
        <v>336</v>
      </c>
      <c r="P835" t="s">
        <v>337</v>
      </c>
      <c r="Q835">
        <v>15.32</v>
      </c>
      <c r="R835">
        <v>0.1</v>
      </c>
    </row>
    <row r="836" spans="1:18" ht="15" customHeight="1">
      <c r="A836" s="962" t="s">
        <v>261</v>
      </c>
      <c r="B836" t="s">
        <v>294</v>
      </c>
      <c r="C836" t="s">
        <v>13</v>
      </c>
      <c r="D836" t="s">
        <v>11</v>
      </c>
      <c r="E836" t="s">
        <v>610</v>
      </c>
      <c r="F836" t="s">
        <v>477</v>
      </c>
      <c r="G836" t="s">
        <v>601</v>
      </c>
      <c r="I836" t="s">
        <v>358</v>
      </c>
      <c r="J836" t="s">
        <v>618</v>
      </c>
      <c r="K836" t="s">
        <v>333</v>
      </c>
      <c r="L836" t="s">
        <v>491</v>
      </c>
      <c r="M836" t="s">
        <v>64</v>
      </c>
      <c r="N836" t="s">
        <v>361</v>
      </c>
      <c r="O836" t="s">
        <v>336</v>
      </c>
      <c r="P836" t="s">
        <v>337</v>
      </c>
      <c r="Q836">
        <v>62.7</v>
      </c>
      <c r="R836">
        <v>0.1</v>
      </c>
    </row>
    <row r="837" spans="1:18" ht="15" customHeight="1">
      <c r="A837" s="962" t="s">
        <v>262</v>
      </c>
      <c r="B837" t="s">
        <v>321</v>
      </c>
      <c r="C837" t="s">
        <v>13</v>
      </c>
      <c r="D837" t="s">
        <v>11</v>
      </c>
      <c r="E837" t="s">
        <v>610</v>
      </c>
      <c r="F837" t="s">
        <v>477</v>
      </c>
      <c r="H837" t="s">
        <v>492</v>
      </c>
      <c r="I837" t="s">
        <v>353</v>
      </c>
      <c r="K837" t="s">
        <v>333</v>
      </c>
      <c r="L837" t="s">
        <v>493</v>
      </c>
      <c r="M837" t="s">
        <v>58</v>
      </c>
      <c r="N837" t="s">
        <v>335</v>
      </c>
      <c r="O837" t="s">
        <v>336</v>
      </c>
      <c r="P837" t="s">
        <v>337</v>
      </c>
      <c r="Q837">
        <v>0.02</v>
      </c>
      <c r="R837">
        <v>0.1</v>
      </c>
    </row>
    <row r="838" spans="1:18" ht="15" customHeight="1">
      <c r="A838" s="962" t="s">
        <v>263</v>
      </c>
      <c r="B838" t="s">
        <v>289</v>
      </c>
      <c r="C838" t="s">
        <v>13</v>
      </c>
      <c r="D838" t="s">
        <v>11</v>
      </c>
      <c r="E838" t="s">
        <v>610</v>
      </c>
      <c r="F838" t="s">
        <v>477</v>
      </c>
      <c r="G838" t="s">
        <v>723</v>
      </c>
      <c r="I838" t="s">
        <v>486</v>
      </c>
      <c r="J838" t="s">
        <v>618</v>
      </c>
      <c r="K838" t="s">
        <v>333</v>
      </c>
      <c r="L838" t="s">
        <v>495</v>
      </c>
      <c r="M838" t="s">
        <v>64</v>
      </c>
      <c r="N838" t="s">
        <v>361</v>
      </c>
      <c r="O838" t="s">
        <v>336</v>
      </c>
      <c r="P838" t="s">
        <v>337</v>
      </c>
      <c r="Q838">
        <v>90.91</v>
      </c>
      <c r="R838">
        <v>0.1</v>
      </c>
    </row>
    <row r="839" spans="1:18" ht="15" customHeight="1">
      <c r="A839" s="962" t="s">
        <v>263</v>
      </c>
      <c r="B839" t="s">
        <v>321</v>
      </c>
      <c r="C839" t="s">
        <v>13</v>
      </c>
      <c r="D839" t="s">
        <v>11</v>
      </c>
      <c r="E839" t="s">
        <v>610</v>
      </c>
      <c r="F839" t="s">
        <v>477</v>
      </c>
      <c r="H839" t="s">
        <v>604</v>
      </c>
      <c r="I839" t="s">
        <v>353</v>
      </c>
      <c r="K839" t="s">
        <v>333</v>
      </c>
      <c r="L839" t="s">
        <v>497</v>
      </c>
      <c r="M839" t="s">
        <v>59</v>
      </c>
      <c r="N839" t="s">
        <v>335</v>
      </c>
      <c r="O839" t="s">
        <v>336</v>
      </c>
      <c r="P839" t="s">
        <v>337</v>
      </c>
      <c r="Q839">
        <v>3.44</v>
      </c>
      <c r="R839">
        <v>0.1</v>
      </c>
    </row>
    <row r="840" spans="1:18" ht="15" customHeight="1">
      <c r="A840" s="962" t="s">
        <v>263</v>
      </c>
      <c r="B840" t="s">
        <v>294</v>
      </c>
      <c r="C840" t="s">
        <v>13</v>
      </c>
      <c r="D840" t="s">
        <v>11</v>
      </c>
      <c r="E840" t="s">
        <v>610</v>
      </c>
      <c r="F840" t="s">
        <v>477</v>
      </c>
      <c r="G840" t="s">
        <v>724</v>
      </c>
      <c r="I840" t="s">
        <v>358</v>
      </c>
      <c r="J840" t="s">
        <v>618</v>
      </c>
      <c r="K840" t="s">
        <v>333</v>
      </c>
      <c r="L840" t="s">
        <v>499</v>
      </c>
      <c r="M840" t="s">
        <v>64</v>
      </c>
      <c r="N840" t="s">
        <v>361</v>
      </c>
      <c r="O840" t="s">
        <v>336</v>
      </c>
      <c r="P840" t="s">
        <v>337</v>
      </c>
      <c r="Q840">
        <v>31.76</v>
      </c>
      <c r="R840">
        <v>0.1</v>
      </c>
    </row>
    <row r="841" spans="1:18" ht="15" customHeight="1">
      <c r="A841" s="962" t="s">
        <v>263</v>
      </c>
      <c r="B841" t="s">
        <v>324</v>
      </c>
      <c r="C841" t="s">
        <v>13</v>
      </c>
      <c r="D841" t="s">
        <v>11</v>
      </c>
      <c r="E841" t="s">
        <v>610</v>
      </c>
      <c r="F841" t="s">
        <v>477</v>
      </c>
      <c r="Q841">
        <v>0</v>
      </c>
      <c r="R841">
        <v>0</v>
      </c>
    </row>
    <row r="842" spans="1:18" ht="15" customHeight="1">
      <c r="A842" s="962" t="s">
        <v>274</v>
      </c>
      <c r="B842" t="s">
        <v>283</v>
      </c>
      <c r="C842" t="s">
        <v>13</v>
      </c>
      <c r="D842" t="s">
        <v>11</v>
      </c>
      <c r="E842" t="s">
        <v>610</v>
      </c>
      <c r="F842" t="s">
        <v>477</v>
      </c>
      <c r="Q842">
        <v>0</v>
      </c>
      <c r="R842">
        <v>0</v>
      </c>
    </row>
    <row r="843" spans="1:18" ht="15" customHeight="1">
      <c r="A843" s="962" t="s">
        <v>277</v>
      </c>
      <c r="B843" t="s">
        <v>246</v>
      </c>
      <c r="C843" t="s">
        <v>13</v>
      </c>
      <c r="D843" t="s">
        <v>11</v>
      </c>
      <c r="E843" t="s">
        <v>610</v>
      </c>
      <c r="F843" t="s">
        <v>477</v>
      </c>
      <c r="G843" t="s">
        <v>725</v>
      </c>
      <c r="I843" t="s">
        <v>428</v>
      </c>
      <c r="K843" t="s">
        <v>333</v>
      </c>
      <c r="L843" t="s">
        <v>277</v>
      </c>
      <c r="M843" t="s">
        <v>65</v>
      </c>
      <c r="N843" t="s">
        <v>365</v>
      </c>
      <c r="O843" t="s">
        <v>336</v>
      </c>
      <c r="P843" t="s">
        <v>337</v>
      </c>
      <c r="Q843">
        <v>29.74</v>
      </c>
      <c r="R843">
        <v>0.1</v>
      </c>
    </row>
    <row r="844" spans="1:18" ht="15" customHeight="1">
      <c r="A844" s="962" t="s">
        <v>278</v>
      </c>
      <c r="B844" t="s">
        <v>252</v>
      </c>
      <c r="C844" t="s">
        <v>13</v>
      </c>
      <c r="D844" t="s">
        <v>11</v>
      </c>
      <c r="E844" t="s">
        <v>610</v>
      </c>
      <c r="F844" t="s">
        <v>477</v>
      </c>
      <c r="J844" t="s">
        <v>340</v>
      </c>
      <c r="L844" t="s">
        <v>252</v>
      </c>
      <c r="Q844">
        <v>0</v>
      </c>
      <c r="R844">
        <v>0</v>
      </c>
    </row>
    <row r="845" spans="1:18" ht="15" customHeight="1">
      <c r="A845" s="962" t="s">
        <v>278</v>
      </c>
      <c r="B845" t="s">
        <v>247</v>
      </c>
      <c r="C845" t="s">
        <v>13</v>
      </c>
      <c r="D845" t="s">
        <v>11</v>
      </c>
      <c r="E845" t="s">
        <v>610</v>
      </c>
      <c r="F845" t="s">
        <v>477</v>
      </c>
      <c r="Q845">
        <v>0</v>
      </c>
      <c r="R845">
        <v>0</v>
      </c>
    </row>
    <row r="846" spans="1:18" ht="15" customHeight="1">
      <c r="A846" s="962" t="s">
        <v>280</v>
      </c>
      <c r="B846" t="s">
        <v>257</v>
      </c>
      <c r="C846" t="s">
        <v>13</v>
      </c>
      <c r="D846" t="s">
        <v>11</v>
      </c>
      <c r="E846" t="s">
        <v>610</v>
      </c>
      <c r="F846" t="s">
        <v>477</v>
      </c>
      <c r="J846" t="s">
        <v>436</v>
      </c>
      <c r="Q846">
        <v>0</v>
      </c>
      <c r="R846">
        <v>0</v>
      </c>
    </row>
    <row r="847" spans="1:18" ht="15" customHeight="1">
      <c r="A847" s="962" t="s">
        <v>280</v>
      </c>
      <c r="B847" t="s">
        <v>259</v>
      </c>
      <c r="C847" t="s">
        <v>13</v>
      </c>
      <c r="D847" t="s">
        <v>11</v>
      </c>
      <c r="E847" t="s">
        <v>610</v>
      </c>
      <c r="F847" t="s">
        <v>477</v>
      </c>
      <c r="Q847">
        <v>0</v>
      </c>
      <c r="R847">
        <v>0</v>
      </c>
    </row>
    <row r="848" spans="1:18" ht="15" customHeight="1">
      <c r="A848" s="962" t="s">
        <v>281</v>
      </c>
      <c r="B848" t="s">
        <v>261</v>
      </c>
      <c r="C848" t="s">
        <v>13</v>
      </c>
      <c r="D848" t="s">
        <v>11</v>
      </c>
      <c r="E848" t="s">
        <v>610</v>
      </c>
      <c r="F848" t="s">
        <v>477</v>
      </c>
      <c r="G848" t="s">
        <v>726</v>
      </c>
      <c r="I848" t="s">
        <v>481</v>
      </c>
      <c r="K848" t="s">
        <v>333</v>
      </c>
      <c r="L848" t="s">
        <v>502</v>
      </c>
      <c r="M848" t="s">
        <v>64</v>
      </c>
      <c r="N848" t="s">
        <v>349</v>
      </c>
      <c r="O848" t="s">
        <v>336</v>
      </c>
      <c r="P848" t="s">
        <v>337</v>
      </c>
      <c r="Q848">
        <v>6.62</v>
      </c>
      <c r="R848">
        <v>0.1</v>
      </c>
    </row>
    <row r="849" spans="1:18" ht="15" customHeight="1">
      <c r="A849" s="962" t="s">
        <v>320</v>
      </c>
      <c r="B849" t="s">
        <v>246</v>
      </c>
      <c r="C849" t="s">
        <v>13</v>
      </c>
      <c r="D849" t="s">
        <v>11</v>
      </c>
      <c r="E849" t="s">
        <v>610</v>
      </c>
      <c r="F849" t="s">
        <v>477</v>
      </c>
      <c r="H849" t="s">
        <v>503</v>
      </c>
      <c r="I849" t="s">
        <v>353</v>
      </c>
      <c r="K849" t="s">
        <v>333</v>
      </c>
      <c r="L849" t="s">
        <v>504</v>
      </c>
      <c r="M849" t="s">
        <v>58</v>
      </c>
      <c r="N849" t="s">
        <v>335</v>
      </c>
      <c r="O849" t="s">
        <v>336</v>
      </c>
      <c r="P849" t="s">
        <v>337</v>
      </c>
      <c r="Q849">
        <v>1.58</v>
      </c>
      <c r="R849">
        <v>0.1</v>
      </c>
    </row>
    <row r="850" spans="1:18" ht="15" customHeight="1">
      <c r="A850" s="962" t="s">
        <v>320</v>
      </c>
      <c r="B850" t="s">
        <v>261</v>
      </c>
      <c r="C850" t="s">
        <v>13</v>
      </c>
      <c r="D850" t="s">
        <v>11</v>
      </c>
      <c r="E850" t="s">
        <v>610</v>
      </c>
      <c r="F850" t="s">
        <v>477</v>
      </c>
      <c r="H850" t="s">
        <v>727</v>
      </c>
      <c r="I850" t="s">
        <v>353</v>
      </c>
      <c r="K850" t="s">
        <v>333</v>
      </c>
      <c r="L850" t="s">
        <v>506</v>
      </c>
      <c r="M850" t="s">
        <v>59</v>
      </c>
      <c r="N850" t="s">
        <v>335</v>
      </c>
      <c r="O850" t="s">
        <v>336</v>
      </c>
      <c r="P850" t="s">
        <v>337</v>
      </c>
      <c r="Q850">
        <v>119.13</v>
      </c>
      <c r="R850">
        <v>0.1</v>
      </c>
    </row>
    <row r="851" spans="1:18" ht="15" customHeight="1">
      <c r="A851" s="962" t="s">
        <v>320</v>
      </c>
      <c r="B851" t="s">
        <v>262</v>
      </c>
      <c r="C851" t="s">
        <v>13</v>
      </c>
      <c r="D851" t="s">
        <v>11</v>
      </c>
      <c r="E851" t="s">
        <v>610</v>
      </c>
      <c r="F851" t="s">
        <v>477</v>
      </c>
      <c r="H851" t="s">
        <v>728</v>
      </c>
      <c r="I851" t="s">
        <v>353</v>
      </c>
      <c r="K851" t="s">
        <v>333</v>
      </c>
      <c r="L851" t="s">
        <v>508</v>
      </c>
      <c r="M851" t="s">
        <v>58</v>
      </c>
      <c r="N851" t="s">
        <v>335</v>
      </c>
      <c r="O851" t="s">
        <v>336</v>
      </c>
      <c r="P851" t="s">
        <v>337</v>
      </c>
      <c r="Q851">
        <v>11.93</v>
      </c>
      <c r="R851">
        <v>0.1</v>
      </c>
    </row>
    <row r="852" spans="1:18" ht="15" customHeight="1">
      <c r="A852" s="962" t="s">
        <v>320</v>
      </c>
      <c r="B852" t="s">
        <v>263</v>
      </c>
      <c r="C852" t="s">
        <v>13</v>
      </c>
      <c r="D852" t="s">
        <v>11</v>
      </c>
      <c r="E852" t="s">
        <v>610</v>
      </c>
      <c r="F852" t="s">
        <v>477</v>
      </c>
      <c r="H852" t="s">
        <v>729</v>
      </c>
      <c r="I852" t="s">
        <v>353</v>
      </c>
      <c r="K852" t="s">
        <v>333</v>
      </c>
      <c r="L852" t="s">
        <v>510</v>
      </c>
      <c r="M852" t="s">
        <v>59</v>
      </c>
      <c r="N852" t="s">
        <v>335</v>
      </c>
      <c r="O852" t="s">
        <v>336</v>
      </c>
      <c r="P852" t="s">
        <v>337</v>
      </c>
      <c r="Q852">
        <v>88.89</v>
      </c>
      <c r="R852">
        <v>0.1</v>
      </c>
    </row>
    <row r="853" spans="1:18" ht="15" customHeight="1">
      <c r="A853" s="962" t="s">
        <v>323</v>
      </c>
      <c r="B853" t="s">
        <v>247</v>
      </c>
      <c r="C853" t="s">
        <v>13</v>
      </c>
      <c r="D853" t="s">
        <v>11</v>
      </c>
      <c r="E853" t="s">
        <v>610</v>
      </c>
      <c r="F853" t="s">
        <v>477</v>
      </c>
      <c r="Q853">
        <v>0</v>
      </c>
      <c r="R853">
        <v>0</v>
      </c>
    </row>
    <row r="854" spans="1:18" ht="15" customHeight="1">
      <c r="A854" s="962" t="s">
        <v>323</v>
      </c>
      <c r="B854" t="s">
        <v>254</v>
      </c>
      <c r="C854" t="s">
        <v>13</v>
      </c>
      <c r="D854" t="s">
        <v>11</v>
      </c>
      <c r="E854" t="s">
        <v>610</v>
      </c>
      <c r="F854" t="s">
        <v>477</v>
      </c>
      <c r="Q854">
        <v>0</v>
      </c>
      <c r="R854">
        <v>0</v>
      </c>
    </row>
  </sheetData>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92D050"/>
  </sheetPr>
  <dimension ref="A1:U17"/>
  <sheetViews>
    <sheetView workbookViewId="0">
      <pane xSplit="3" ySplit="1" topLeftCell="E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1" width="12.33203125" style="2" bestFit="1" customWidth="1"/>
    <col min="2" max="2" width="31.77734375" customWidth="1"/>
    <col min="3" max="3" width="34.88671875" bestFit="1" customWidth="1"/>
    <col min="4" max="4" width="10.44140625" bestFit="1" customWidth="1"/>
    <col min="5" max="6" width="19.109375" bestFit="1" customWidth="1"/>
    <col min="7" max="7" width="12.109375" style="2" customWidth="1"/>
    <col min="8" max="8" width="10.33203125" style="2" customWidth="1"/>
    <col min="9" max="9" width="12.109375" style="2" bestFit="1" customWidth="1"/>
    <col min="10" max="10" width="12.109375" style="2" customWidth="1"/>
    <col min="11" max="11" width="18.88671875" style="2" bestFit="1" customWidth="1"/>
    <col min="12" max="12" width="18.88671875" style="2" customWidth="1"/>
    <col min="13" max="15" width="20" customWidth="1"/>
    <col min="16" max="16" width="18.6640625" customWidth="1"/>
    <col min="17" max="19" width="21" customWidth="1"/>
    <col min="20" max="20" width="11.6640625" bestFit="1" customWidth="1"/>
    <col min="21" max="21" width="13.109375" customWidth="1"/>
  </cols>
  <sheetData>
    <row r="1" spans="1:21" ht="63.6" customHeight="1" thickBot="1">
      <c r="A1" s="4" t="s">
        <v>844</v>
      </c>
      <c r="B1" s="5" t="s">
        <v>325</v>
      </c>
      <c r="C1" s="5" t="s">
        <v>326</v>
      </c>
      <c r="D1" s="5" t="s">
        <v>845</v>
      </c>
      <c r="E1" s="5" t="s">
        <v>1024</v>
      </c>
      <c r="F1" s="5" t="s">
        <v>1025</v>
      </c>
      <c r="G1" s="6" t="str">
        <f>Etiquettes!$A$3</f>
        <v>Type de matière</v>
      </c>
      <c r="H1" s="6" t="str">
        <f>Etiquettes!$A$6</f>
        <v>Campagne</v>
      </c>
      <c r="I1" s="6" t="str">
        <f>Etiquettes!$A$5</f>
        <v>Territoire</v>
      </c>
      <c r="J1" s="6" t="str">
        <f>Etiquettes!$A$4</f>
        <v>Unité</v>
      </c>
      <c r="K1" s="6" t="str">
        <f>Etiquettes!$A$12</f>
        <v>Type de donnée collectée</v>
      </c>
      <c r="L1" s="6" t="str">
        <f>Etiquettes!$A$10</f>
        <v>Source</v>
      </c>
      <c r="M1" s="6" t="s">
        <v>218</v>
      </c>
      <c r="N1" s="6" t="str">
        <f>Etiquettes!$A$13</f>
        <v>Traduction</v>
      </c>
      <c r="O1" s="6" t="str">
        <f>Etiquettes!$A$11</f>
        <v>Hypothèse</v>
      </c>
      <c r="P1" s="6" t="str">
        <f>Etiquettes!$A$8</f>
        <v>Volume collecté, hors volume d'échange</v>
      </c>
      <c r="Q1" s="6" t="str">
        <f>Etiquettes!$A$15</f>
        <v>Incohérence données collectées</v>
      </c>
      <c r="R1" s="6" t="str">
        <f>Etiquettes!$A$16</f>
        <v>Fiabilité des données</v>
      </c>
      <c r="S1" s="6" t="str">
        <f>Etiquettes!$A$17</f>
        <v>Méthode</v>
      </c>
      <c r="T1" s="5" t="s">
        <v>730</v>
      </c>
      <c r="U1" s="7" t="s">
        <v>731</v>
      </c>
    </row>
    <row r="2" spans="1:21" ht="14.4" customHeight="1">
      <c r="A2" s="2">
        <f>'Contraintes         '!A14+1</f>
        <v>9477</v>
      </c>
      <c r="B2" t="str">
        <f>Produits!$B$14</f>
        <v>Tourteaux</v>
      </c>
      <c r="C2" t="str">
        <f>Secteurs!$B$12</f>
        <v>Débouchés</v>
      </c>
      <c r="D2" s="841">
        <f>'Usages tourteaux -TERRES UNIVIA'!E25</f>
        <v>0.83035548328671505</v>
      </c>
      <c r="G2" t="str">
        <f>Etiquettes!$C$3</f>
        <v>Matière première:Produit:Coproduit:Intrant externe:Rejet</v>
      </c>
      <c r="H2" s="8">
        <f>Etiquettes!$H$6</f>
        <v>0</v>
      </c>
      <c r="I2" s="865" t="str">
        <f>Etiquettes!$C$5</f>
        <v>France entière</v>
      </c>
      <c r="J2" t="str">
        <f>Etiquettes!$C$4</f>
        <v>kt</v>
      </c>
      <c r="P2" s="2"/>
      <c r="U2" s="985" t="s">
        <v>1563</v>
      </c>
    </row>
    <row r="3" spans="1:21">
      <c r="A3" s="2">
        <f>'Contraintes         '!A15+1</f>
        <v>9477</v>
      </c>
      <c r="B3" t="str">
        <f>Produits!$B$14</f>
        <v>Tourteaux</v>
      </c>
      <c r="C3" t="str">
        <f>Secteurs!$B$24</f>
        <v>FAB</v>
      </c>
      <c r="D3">
        <v>-1</v>
      </c>
      <c r="G3" t="str">
        <f>Etiquettes!$C$3</f>
        <v>Matière première:Produit:Coproduit:Intrant externe:Rejet</v>
      </c>
      <c r="H3" s="8">
        <f>Etiquettes!$H$6</f>
        <v>0</v>
      </c>
      <c r="I3" s="865" t="str">
        <f>Etiquettes!$C$5</f>
        <v>France entière</v>
      </c>
      <c r="J3" t="str">
        <f>Etiquettes!$C$4</f>
        <v>kt</v>
      </c>
      <c r="K3" s="10" t="s">
        <v>895</v>
      </c>
      <c r="L3" s="10" t="s">
        <v>894</v>
      </c>
      <c r="M3" s="54" t="s">
        <v>893</v>
      </c>
      <c r="N3" s="54" t="s">
        <v>75</v>
      </c>
      <c r="O3">
        <f>Etiquettes!$J$11</f>
        <v>0</v>
      </c>
      <c r="P3" t="str">
        <f>_xlfn.CONCAT(K3," = ",MROUND(D2*100,0.01)," % (",M3,")")</f>
        <v>Part de consommation de tourteaux en FAB = 83,04 % (ORIFLAAM)</v>
      </c>
      <c r="Q3">
        <f>Etiquettes!$K$15</f>
        <v>0</v>
      </c>
      <c r="R3" s="911" t="s">
        <v>851</v>
      </c>
      <c r="S3" s="911" t="s">
        <v>337</v>
      </c>
      <c r="U3" s="984"/>
    </row>
    <row r="4" spans="1:21">
      <c r="A4" s="2">
        <f t="shared" ref="A4:A17" si="0">A2+1</f>
        <v>9478</v>
      </c>
      <c r="B4" t="str">
        <f>Produits!$B$14</f>
        <v>Tourteaux</v>
      </c>
      <c r="C4" t="str">
        <f>Secteurs!$B$12</f>
        <v>Débouchés</v>
      </c>
      <c r="D4" s="841">
        <f>'Usages tourteaux -TERRES UNIVIA'!F25</f>
        <v>0.16964451671328554</v>
      </c>
      <c r="G4" t="str">
        <f>Etiquettes!$C$3</f>
        <v>Matière première:Produit:Coproduit:Intrant externe:Rejet</v>
      </c>
      <c r="H4" s="8">
        <f>Etiquettes!$H$6</f>
        <v>0</v>
      </c>
      <c r="I4" s="865" t="str">
        <f>Etiquettes!$C$5</f>
        <v>France entière</v>
      </c>
      <c r="J4" t="str">
        <f>Etiquettes!$C$4</f>
        <v>kt</v>
      </c>
      <c r="M4" s="10"/>
      <c r="P4" s="2"/>
      <c r="U4" s="984"/>
    </row>
    <row r="5" spans="1:21">
      <c r="A5" s="2">
        <f t="shared" si="0"/>
        <v>9478</v>
      </c>
      <c r="B5" t="str">
        <f>Produits!$B$14</f>
        <v>Tourteaux</v>
      </c>
      <c r="C5" t="str">
        <f>Secteurs!$B$25</f>
        <v>Hors FAB</v>
      </c>
      <c r="D5">
        <v>-1</v>
      </c>
      <c r="G5" t="str">
        <f>Etiquettes!$C$3</f>
        <v>Matière première:Produit:Coproduit:Intrant externe:Rejet</v>
      </c>
      <c r="H5" s="8">
        <f>Etiquettes!$H$6</f>
        <v>0</v>
      </c>
      <c r="I5" s="865" t="str">
        <f>Etiquettes!$C$5</f>
        <v>France entière</v>
      </c>
      <c r="J5" t="str">
        <f>Etiquettes!$C$4</f>
        <v>kt</v>
      </c>
      <c r="K5" s="10" t="s">
        <v>897</v>
      </c>
      <c r="L5" s="10" t="s">
        <v>894</v>
      </c>
      <c r="M5" s="54" t="s">
        <v>893</v>
      </c>
      <c r="N5" s="54" t="s">
        <v>75</v>
      </c>
      <c r="O5">
        <f>Etiquettes!$J$11</f>
        <v>0</v>
      </c>
      <c r="P5" t="str">
        <f>_xlfn.CONCAT(K5," = ",MROUND(D4*100,0.01)," % (",M5,")")</f>
        <v>Part de consommation de tourteaux en hors FAB = 16,96 % (ORIFLAAM)</v>
      </c>
      <c r="Q5">
        <f>Etiquettes!$K$15</f>
        <v>0</v>
      </c>
      <c r="R5" s="911" t="s">
        <v>851</v>
      </c>
      <c r="S5" s="911" t="s">
        <v>337</v>
      </c>
      <c r="U5" s="984"/>
    </row>
    <row r="6" spans="1:21">
      <c r="A6" s="2">
        <f t="shared" si="0"/>
        <v>9479</v>
      </c>
      <c r="B6" t="str">
        <f>Produits!$B$14</f>
        <v>Tourteaux</v>
      </c>
      <c r="C6" t="str">
        <f>Secteurs!$B$12</f>
        <v>Débouchés</v>
      </c>
      <c r="D6" s="841">
        <f>'Usages tourteaux -TERRES UNIVIA'!E27</f>
        <v>0.92595974268564174</v>
      </c>
      <c r="G6" t="str">
        <f>Etiquettes!$C$3</f>
        <v>Matière première:Produit:Coproduit:Intrant externe:Rejet</v>
      </c>
      <c r="H6" s="8">
        <f>Etiquettes!$I$6</f>
        <v>0</v>
      </c>
      <c r="I6" s="865" t="str">
        <f>Etiquettes!$C$5</f>
        <v>France entière</v>
      </c>
      <c r="J6" t="str">
        <f>Etiquettes!$C$4</f>
        <v>kt</v>
      </c>
      <c r="M6" s="10"/>
      <c r="P6" s="2"/>
      <c r="U6" s="984"/>
    </row>
    <row r="7" spans="1:21">
      <c r="A7" s="2">
        <f t="shared" si="0"/>
        <v>9479</v>
      </c>
      <c r="B7" t="str">
        <f>Produits!$B$14</f>
        <v>Tourteaux</v>
      </c>
      <c r="C7" t="str">
        <f>Secteurs!$B$24</f>
        <v>FAB</v>
      </c>
      <c r="D7">
        <v>-1</v>
      </c>
      <c r="G7" t="str">
        <f>Etiquettes!$C$3</f>
        <v>Matière première:Produit:Coproduit:Intrant externe:Rejet</v>
      </c>
      <c r="H7" s="8">
        <f>Etiquettes!$I$6</f>
        <v>0</v>
      </c>
      <c r="I7" s="865" t="str">
        <f>Etiquettes!$C$5</f>
        <v>France entière</v>
      </c>
      <c r="J7" t="str">
        <f>Etiquettes!$C$4</f>
        <v>kt</v>
      </c>
      <c r="K7" s="10" t="s">
        <v>895</v>
      </c>
      <c r="L7" s="10" t="s">
        <v>894</v>
      </c>
      <c r="M7" s="54" t="s">
        <v>893</v>
      </c>
      <c r="N7" s="54" t="s">
        <v>75</v>
      </c>
      <c r="O7">
        <f>Etiquettes!$J$11</f>
        <v>0</v>
      </c>
      <c r="P7" t="str">
        <f>_xlfn.CONCAT(K7," = ",MROUND(D6*100,0.01)," % (",M7,")")</f>
        <v>Part de consommation de tourteaux en FAB = 92,6 % (ORIFLAAM)</v>
      </c>
      <c r="Q7">
        <f>Etiquettes!$K$15</f>
        <v>0</v>
      </c>
      <c r="R7" s="911" t="s">
        <v>851</v>
      </c>
      <c r="S7" s="911" t="s">
        <v>337</v>
      </c>
      <c r="U7" s="984"/>
    </row>
    <row r="8" spans="1:21">
      <c r="A8" s="2">
        <f t="shared" si="0"/>
        <v>9480</v>
      </c>
      <c r="B8" t="str">
        <f>Produits!$B$14</f>
        <v>Tourteaux</v>
      </c>
      <c r="C8" t="str">
        <f>Secteurs!$B$12</f>
        <v>Débouchés</v>
      </c>
      <c r="D8" s="841">
        <f>'Usages tourteaux -TERRES UNIVIA'!F27</f>
        <v>7.4040257314358329E-2</v>
      </c>
      <c r="G8" t="str">
        <f>Etiquettes!$C$3</f>
        <v>Matière première:Produit:Coproduit:Intrant externe:Rejet</v>
      </c>
      <c r="H8" s="8">
        <f>Etiquettes!$I$6</f>
        <v>0</v>
      </c>
      <c r="I8" s="865" t="str">
        <f>Etiquettes!$C$5</f>
        <v>France entière</v>
      </c>
      <c r="J8" t="str">
        <f>Etiquettes!$C$4</f>
        <v>kt</v>
      </c>
      <c r="M8" s="10"/>
      <c r="P8" s="2"/>
      <c r="U8" s="984"/>
    </row>
    <row r="9" spans="1:21">
      <c r="A9" s="2">
        <f t="shared" si="0"/>
        <v>9480</v>
      </c>
      <c r="B9" t="str">
        <f>Produits!$B$14</f>
        <v>Tourteaux</v>
      </c>
      <c r="C9" t="str">
        <f>Secteurs!$B$25</f>
        <v>Hors FAB</v>
      </c>
      <c r="D9">
        <v>-1</v>
      </c>
      <c r="G9" t="str">
        <f>Etiquettes!$C$3</f>
        <v>Matière première:Produit:Coproduit:Intrant externe:Rejet</v>
      </c>
      <c r="H9" s="8">
        <f>Etiquettes!$I$6</f>
        <v>0</v>
      </c>
      <c r="I9" s="865" t="str">
        <f>Etiquettes!$C$5</f>
        <v>France entière</v>
      </c>
      <c r="J9" t="str">
        <f>Etiquettes!$C$4</f>
        <v>kt</v>
      </c>
      <c r="K9" s="10" t="s">
        <v>897</v>
      </c>
      <c r="L9" s="10" t="s">
        <v>894</v>
      </c>
      <c r="M9" s="54" t="s">
        <v>893</v>
      </c>
      <c r="N9" s="54" t="s">
        <v>75</v>
      </c>
      <c r="O9">
        <f>Etiquettes!$J$11</f>
        <v>0</v>
      </c>
      <c r="P9" t="str">
        <f>_xlfn.CONCAT(K9," = ",MROUND(D8*100,0.01)," % (",M9,")")</f>
        <v>Part de consommation de tourteaux en hors FAB = 7,4 % (ORIFLAAM)</v>
      </c>
      <c r="Q9">
        <f>Etiquettes!$K$15</f>
        <v>0</v>
      </c>
      <c r="R9" s="911" t="s">
        <v>851</v>
      </c>
      <c r="S9" s="911" t="s">
        <v>337</v>
      </c>
      <c r="U9" s="984"/>
    </row>
    <row r="10" spans="1:21">
      <c r="A10" s="2">
        <f t="shared" si="0"/>
        <v>9481</v>
      </c>
      <c r="B10" t="str">
        <f>Produits!$B$14</f>
        <v>Tourteaux</v>
      </c>
      <c r="C10" t="str">
        <f>Secteurs!$B$12</f>
        <v>Débouchés</v>
      </c>
      <c r="D10" s="841">
        <f>'Usages tourteaux -TERRES UNIVIA'!E26</f>
        <v>0.84323855651099544</v>
      </c>
      <c r="G10" t="str">
        <f>Etiquettes!$C$3</f>
        <v>Matière première:Produit:Coproduit:Intrant externe:Rejet</v>
      </c>
      <c r="H10" s="8">
        <f>Etiquettes!$J$6</f>
        <v>0</v>
      </c>
      <c r="I10" s="865" t="str">
        <f>Etiquettes!$C$5</f>
        <v>France entière</v>
      </c>
      <c r="J10" t="str">
        <f>Etiquettes!$C$4</f>
        <v>kt</v>
      </c>
      <c r="M10" s="10"/>
      <c r="U10" s="984"/>
    </row>
    <row r="11" spans="1:21">
      <c r="A11" s="2">
        <f t="shared" si="0"/>
        <v>9481</v>
      </c>
      <c r="B11" t="str">
        <f>Produits!$B$14</f>
        <v>Tourteaux</v>
      </c>
      <c r="C11" t="str">
        <f>Secteurs!$B$24</f>
        <v>FAB</v>
      </c>
      <c r="D11">
        <v>-1</v>
      </c>
      <c r="G11" t="str">
        <f>Etiquettes!$C$3</f>
        <v>Matière première:Produit:Coproduit:Intrant externe:Rejet</v>
      </c>
      <c r="H11" s="8">
        <f>Etiquettes!$J$6</f>
        <v>0</v>
      </c>
      <c r="I11" s="865" t="str">
        <f>Etiquettes!$C$5</f>
        <v>France entière</v>
      </c>
      <c r="J11" t="str">
        <f>Etiquettes!$C$4</f>
        <v>kt</v>
      </c>
      <c r="K11" s="10" t="s">
        <v>895</v>
      </c>
      <c r="L11" s="10" t="s">
        <v>894</v>
      </c>
      <c r="M11" s="54" t="s">
        <v>893</v>
      </c>
      <c r="N11" s="54" t="s">
        <v>75</v>
      </c>
      <c r="O11">
        <f>Etiquettes!$J$11</f>
        <v>0</v>
      </c>
      <c r="P11" t="str">
        <f>_xlfn.CONCAT(K11," = ",MROUND(D10*100,0.01)," % (",M11,")")</f>
        <v>Part de consommation de tourteaux en FAB = 84,32 % (ORIFLAAM)</v>
      </c>
      <c r="Q11">
        <f>Etiquettes!$K$15</f>
        <v>0</v>
      </c>
      <c r="R11" s="911" t="s">
        <v>851</v>
      </c>
      <c r="S11" s="911" t="s">
        <v>337</v>
      </c>
      <c r="U11" s="984"/>
    </row>
    <row r="12" spans="1:21">
      <c r="A12" s="2">
        <f t="shared" si="0"/>
        <v>9482</v>
      </c>
      <c r="B12" t="str">
        <f>Produits!$B$14</f>
        <v>Tourteaux</v>
      </c>
      <c r="C12" t="str">
        <f>Secteurs!$B$12</f>
        <v>Débouchés</v>
      </c>
      <c r="D12" s="841">
        <f>'Usages tourteaux -TERRES UNIVIA'!F26</f>
        <v>0.15676144348900489</v>
      </c>
      <c r="G12" t="str">
        <f>Etiquettes!$C$3</f>
        <v>Matière première:Produit:Coproduit:Intrant externe:Rejet</v>
      </c>
      <c r="H12" s="8">
        <f>Etiquettes!$J$6</f>
        <v>0</v>
      </c>
      <c r="I12" s="865" t="str">
        <f>Etiquettes!$C$5</f>
        <v>France entière</v>
      </c>
      <c r="J12" t="str">
        <f>Etiquettes!$C$4</f>
        <v>kt</v>
      </c>
      <c r="M12" s="10"/>
      <c r="U12" s="984"/>
    </row>
    <row r="13" spans="1:21">
      <c r="A13" s="2">
        <f t="shared" si="0"/>
        <v>9482</v>
      </c>
      <c r="B13" t="str">
        <f>Produits!$B$14</f>
        <v>Tourteaux</v>
      </c>
      <c r="C13" t="str">
        <f>Secteurs!$B$25</f>
        <v>Hors FAB</v>
      </c>
      <c r="D13">
        <v>-1</v>
      </c>
      <c r="G13" t="str">
        <f>Etiquettes!$C$3</f>
        <v>Matière première:Produit:Coproduit:Intrant externe:Rejet</v>
      </c>
      <c r="H13" s="8">
        <f>Etiquettes!$J$6</f>
        <v>0</v>
      </c>
      <c r="I13" s="865" t="str">
        <f>Etiquettes!$C$5</f>
        <v>France entière</v>
      </c>
      <c r="J13" t="str">
        <f>Etiquettes!$C$4</f>
        <v>kt</v>
      </c>
      <c r="K13" s="10" t="s">
        <v>897</v>
      </c>
      <c r="L13" s="10" t="s">
        <v>894</v>
      </c>
      <c r="M13" s="54" t="s">
        <v>893</v>
      </c>
      <c r="N13" s="54" t="s">
        <v>75</v>
      </c>
      <c r="O13">
        <f>Etiquettes!$J$11</f>
        <v>0</v>
      </c>
      <c r="P13" t="str">
        <f>_xlfn.CONCAT(K13," = ",MROUND(D12*100,0.01)," % (",M13,")")</f>
        <v>Part de consommation de tourteaux en hors FAB = 15,68 % (ORIFLAAM)</v>
      </c>
      <c r="Q13">
        <f>Etiquettes!$K$15</f>
        <v>0</v>
      </c>
      <c r="R13" s="911" t="s">
        <v>851</v>
      </c>
      <c r="S13" s="911" t="s">
        <v>337</v>
      </c>
      <c r="U13" s="984"/>
    </row>
    <row r="14" spans="1:21">
      <c r="A14" s="2">
        <f t="shared" si="0"/>
        <v>9483</v>
      </c>
      <c r="B14" t="str">
        <f>Produits!$B$14</f>
        <v>Tourteaux</v>
      </c>
      <c r="C14" t="str">
        <f>Secteurs!$B$12</f>
        <v>Débouchés</v>
      </c>
      <c r="D14" s="841">
        <f>'Usages tourteaux -TERRES UNIVIA'!E28</f>
        <v>0.97585740070603166</v>
      </c>
      <c r="G14" t="str">
        <f>Etiquettes!$C$3</f>
        <v>Matière première:Produit:Coproduit:Intrant externe:Rejet</v>
      </c>
      <c r="H14" s="8">
        <f>Etiquettes!$K$6</f>
        <v>0</v>
      </c>
      <c r="I14" s="865" t="str">
        <f>Etiquettes!$C$5</f>
        <v>France entière</v>
      </c>
      <c r="J14" t="str">
        <f>Etiquettes!$C$4</f>
        <v>kt</v>
      </c>
      <c r="M14" s="10"/>
      <c r="U14" s="984"/>
    </row>
    <row r="15" spans="1:21">
      <c r="A15" s="2">
        <f t="shared" si="0"/>
        <v>9483</v>
      </c>
      <c r="B15" t="str">
        <f>Produits!$B$14</f>
        <v>Tourteaux</v>
      </c>
      <c r="C15" t="str">
        <f>Secteurs!$B$24</f>
        <v>FAB</v>
      </c>
      <c r="D15">
        <v>-1</v>
      </c>
      <c r="G15" t="str">
        <f>Etiquettes!$C$3</f>
        <v>Matière première:Produit:Coproduit:Intrant externe:Rejet</v>
      </c>
      <c r="H15" s="8">
        <f>Etiquettes!$K$6</f>
        <v>0</v>
      </c>
      <c r="I15" s="865" t="str">
        <f>Etiquettes!$C$5</f>
        <v>France entière</v>
      </c>
      <c r="J15" t="str">
        <f>Etiquettes!$C$4</f>
        <v>kt</v>
      </c>
      <c r="K15" s="10" t="s">
        <v>895</v>
      </c>
      <c r="L15" s="10" t="s">
        <v>928</v>
      </c>
      <c r="M15" s="54" t="s">
        <v>893</v>
      </c>
      <c r="N15" s="54" t="s">
        <v>75</v>
      </c>
      <c r="O15">
        <f>Etiquettes!$J$11</f>
        <v>0</v>
      </c>
      <c r="P15" t="str">
        <f>_xlfn.CONCAT(K15," = ",MROUND(D14*100,0.01)," % (",M15,")")</f>
        <v>Part de consommation de tourteaux en FAB = 97,59 % (ORIFLAAM)</v>
      </c>
      <c r="Q15">
        <f>Etiquettes!$K$15</f>
        <v>0</v>
      </c>
      <c r="R15" s="911" t="s">
        <v>851</v>
      </c>
      <c r="S15" s="911" t="s">
        <v>337</v>
      </c>
      <c r="U15" s="984"/>
    </row>
    <row r="16" spans="1:21">
      <c r="A16" s="2">
        <f t="shared" si="0"/>
        <v>9484</v>
      </c>
      <c r="B16" t="str">
        <f>Produits!$B$14</f>
        <v>Tourteaux</v>
      </c>
      <c r="C16" t="str">
        <f>Secteurs!$B$12</f>
        <v>Débouchés</v>
      </c>
      <c r="D16" s="841">
        <f>'Usages tourteaux -TERRES UNIVIA'!F28</f>
        <v>2.4142599293968194E-2</v>
      </c>
      <c r="G16" t="str">
        <f>Etiquettes!$C$3</f>
        <v>Matière première:Produit:Coproduit:Intrant externe:Rejet</v>
      </c>
      <c r="H16" s="8">
        <f>Etiquettes!$K$6</f>
        <v>0</v>
      </c>
      <c r="I16" s="865" t="str">
        <f>Etiquettes!$C$5</f>
        <v>France entière</v>
      </c>
      <c r="J16" t="str">
        <f>Etiquettes!$C$4</f>
        <v>kt</v>
      </c>
      <c r="M16" s="10"/>
      <c r="U16" s="984"/>
    </row>
    <row r="17" spans="1:21">
      <c r="A17" s="2">
        <f t="shared" si="0"/>
        <v>9484</v>
      </c>
      <c r="B17" t="str">
        <f>Produits!$B$14</f>
        <v>Tourteaux</v>
      </c>
      <c r="C17" t="str">
        <f>Secteurs!$B$25</f>
        <v>Hors FAB</v>
      </c>
      <c r="D17">
        <v>-1</v>
      </c>
      <c r="G17" t="str">
        <f>Etiquettes!$C$3</f>
        <v>Matière première:Produit:Coproduit:Intrant externe:Rejet</v>
      </c>
      <c r="H17" s="8">
        <f>Etiquettes!$K$6</f>
        <v>0</v>
      </c>
      <c r="I17" s="865" t="str">
        <f>Etiquettes!$C$5</f>
        <v>France entière</v>
      </c>
      <c r="J17" t="str">
        <f>Etiquettes!$C$4</f>
        <v>kt</v>
      </c>
      <c r="K17" s="10" t="s">
        <v>897</v>
      </c>
      <c r="L17" s="10" t="s">
        <v>928</v>
      </c>
      <c r="M17" s="54" t="s">
        <v>893</v>
      </c>
      <c r="N17" s="54" t="s">
        <v>75</v>
      </c>
      <c r="O17">
        <f>Etiquettes!$J$11</f>
        <v>0</v>
      </c>
      <c r="P17" t="str">
        <f>_xlfn.CONCAT(K17," = ",MROUND(D16*100,0.01)," % (",M17,")")</f>
        <v>Part de consommation de tourteaux en hors FAB = 2,41 % (ORIFLAAM)</v>
      </c>
      <c r="Q17">
        <f>Etiquettes!$K$15</f>
        <v>0</v>
      </c>
      <c r="R17" s="911" t="s">
        <v>851</v>
      </c>
      <c r="S17" s="911" t="s">
        <v>337</v>
      </c>
      <c r="U17" s="984"/>
    </row>
  </sheetData>
  <mergeCells count="1">
    <mergeCell ref="U2:U17"/>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1"/>
  </sheetPr>
  <dimension ref="A1:Q9"/>
  <sheetViews>
    <sheetView workbookViewId="0">
      <pane xSplit="2" ySplit="1" topLeftCell="C2" activePane="bottomRight" state="frozen"/>
      <selection activeCell="O21" sqref="O21"/>
      <selection pane="topRight" activeCell="O21" sqref="O21"/>
      <selection pane="bottomLeft" activeCell="O21" sqref="O21"/>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8" customWidth="1"/>
    <col min="14" max="14" width="9.5546875" bestFit="1" customWidth="1"/>
  </cols>
  <sheetData>
    <row r="1" spans="1:17" ht="15" customHeight="1" thickBot="1">
      <c r="A1" s="4" t="s">
        <v>325</v>
      </c>
      <c r="B1" s="5" t="s">
        <v>326</v>
      </c>
      <c r="C1" s="5" t="s">
        <v>327</v>
      </c>
      <c r="D1" s="5" t="s">
        <v>328</v>
      </c>
      <c r="E1" t="str">
        <f t="array" ref="E1:Q9">_xlfn._xlws.FILTER('Contraintes          '!G1:S190,ISTEXT('Contraintes          '!O1:O190))</f>
        <v>Type de matière</v>
      </c>
      <c r="F1" t="str">
        <v>Campagne</v>
      </c>
      <c r="G1" t="str">
        <v>Territoire</v>
      </c>
      <c r="H1" t="str">
        <v>Unité</v>
      </c>
      <c r="I1" t="str">
        <v>Type de donnée collectée</v>
      </c>
      <c r="J1" t="str">
        <v>Source</v>
      </c>
      <c r="K1" t="str">
        <v>Source</v>
      </c>
      <c r="L1" t="str">
        <v>Traduction</v>
      </c>
      <c r="M1" t="str">
        <v>Hypothèse</v>
      </c>
      <c r="N1" t="str">
        <v>Volume collecté, hors volume d'échange</v>
      </c>
      <c r="O1" t="str">
        <v>Incohérence données collectées</v>
      </c>
      <c r="P1" t="str">
        <v>Fiabilité des données</v>
      </c>
      <c r="Q1" t="str">
        <v>Méthode</v>
      </c>
    </row>
    <row r="2" spans="1:17">
      <c r="A2" t="e" vm="1">
        <f t="array" ref="A2:B9">_xlfn._xlws.FILTER('Contraintes          '!B2:C190,ISTEXT('Contraintes          '!O2:O190))</f>
        <v>#VALUE!</v>
      </c>
      <c r="B2" t="e" vm="1">
        <v>#VALUE!</v>
      </c>
      <c r="E2" t="str">
        <v>Type de matière</v>
      </c>
      <c r="F2" t="str">
        <v>Campagne</v>
      </c>
      <c r="G2" t="str">
        <v>Territoire</v>
      </c>
      <c r="H2" t="str">
        <v>Unité</v>
      </c>
      <c r="I2" t="str">
        <v>Type de donnée collectée</v>
      </c>
      <c r="J2" t="str">
        <v>Source</v>
      </c>
      <c r="K2" t="str">
        <v>Source</v>
      </c>
      <c r="L2" t="str">
        <v>Traduction</v>
      </c>
      <c r="M2" t="str">
        <v>Hypothèse</v>
      </c>
      <c r="N2" t="str">
        <v>Volume collecté, hors volume d'échange</v>
      </c>
      <c r="O2" t="str">
        <v>Incohérence données collectées</v>
      </c>
      <c r="P2" t="str">
        <v>Fiabilité des données</v>
      </c>
      <c r="Q2" t="str">
        <v>Méthode</v>
      </c>
    </row>
    <row r="3" spans="1:17">
      <c r="A3" t="e" vm="1">
        <v>#VALUE!</v>
      </c>
      <c r="B3" t="e" vm="1">
        <v>#VALUE!</v>
      </c>
      <c r="E3" t="str">
        <v>Type de matière</v>
      </c>
      <c r="F3" t="str">
        <v>Campagne</v>
      </c>
      <c r="G3" t="str">
        <v>Territoire</v>
      </c>
      <c r="H3" t="str">
        <v>Unité</v>
      </c>
      <c r="I3" t="str">
        <v>Type de donnée collectée</v>
      </c>
      <c r="J3" t="str">
        <v>Source</v>
      </c>
      <c r="K3" t="str">
        <v>Source</v>
      </c>
      <c r="L3" t="str">
        <v>Traduction</v>
      </c>
      <c r="M3" t="str">
        <v>Hypothèse</v>
      </c>
      <c r="N3" t="str">
        <v>Volume collecté, hors volume d'échange</v>
      </c>
      <c r="O3" t="str">
        <v>Incohérence données collectées</v>
      </c>
      <c r="P3" t="str">
        <v>Fiabilité des données</v>
      </c>
      <c r="Q3" t="str">
        <v>Méthode</v>
      </c>
    </row>
    <row r="4" spans="1:17">
      <c r="A4" t="e" vm="1">
        <v>#VALUE!</v>
      </c>
      <c r="B4" t="e" vm="1">
        <v>#VALUE!</v>
      </c>
      <c r="E4" t="str">
        <v>Type de matière</v>
      </c>
      <c r="F4" t="str">
        <v>Campagne</v>
      </c>
      <c r="G4" t="str">
        <v>Territoire</v>
      </c>
      <c r="H4" t="str">
        <v>Unité</v>
      </c>
      <c r="I4" t="str">
        <v>Type de donnée collectée</v>
      </c>
      <c r="J4" t="str">
        <v>Source</v>
      </c>
      <c r="K4" t="str">
        <v>Source</v>
      </c>
      <c r="L4" t="str">
        <v>Traduction</v>
      </c>
      <c r="M4" t="str">
        <v>Hypothèse</v>
      </c>
      <c r="N4" t="str">
        <v>Volume collecté, hors volume d'échange</v>
      </c>
      <c r="O4" t="str">
        <v>Incohérence données collectées</v>
      </c>
      <c r="P4" t="str">
        <v>Fiabilité des données</v>
      </c>
      <c r="Q4" t="str">
        <v>Méthode</v>
      </c>
    </row>
    <row r="5" spans="1:17">
      <c r="A5" t="e" vm="1">
        <v>#VALUE!</v>
      </c>
      <c r="B5" t="e" vm="1">
        <v>#VALUE!</v>
      </c>
      <c r="E5" t="str">
        <v>Type de matière</v>
      </c>
      <c r="F5" t="str">
        <v>Campagne</v>
      </c>
      <c r="G5" t="str">
        <v>Territoire</v>
      </c>
      <c r="H5" t="str">
        <v>Unité</v>
      </c>
      <c r="I5" t="str">
        <v>Type de donnée collectée</v>
      </c>
      <c r="J5" t="str">
        <v>Source</v>
      </c>
      <c r="K5" t="str">
        <v>Source</v>
      </c>
      <c r="L5" t="str">
        <v>Traduction</v>
      </c>
      <c r="M5" t="str">
        <v>Hypothèse</v>
      </c>
      <c r="N5" t="str">
        <v>Volume collecté, hors volume d'échange</v>
      </c>
      <c r="O5" t="str">
        <v>Incohérence données collectées</v>
      </c>
      <c r="P5" t="str">
        <v>Fiabilité des données</v>
      </c>
      <c r="Q5" t="str">
        <v>Méthode</v>
      </c>
    </row>
    <row r="6" spans="1:17">
      <c r="A6" t="e" vm="1">
        <v>#VALUE!</v>
      </c>
      <c r="B6" t="e" vm="1">
        <v>#VALUE!</v>
      </c>
      <c r="E6" t="str">
        <v>Type de matière</v>
      </c>
      <c r="F6" t="str">
        <v>Campagne</v>
      </c>
      <c r="G6" t="str">
        <v>Territoire</v>
      </c>
      <c r="H6" t="str">
        <v>Unité</v>
      </c>
      <c r="I6" t="str">
        <v>Type de donnée collectée</v>
      </c>
      <c r="J6" t="str">
        <v>Source</v>
      </c>
      <c r="K6" t="str">
        <v>Source</v>
      </c>
      <c r="L6" t="str">
        <v>Traduction</v>
      </c>
      <c r="M6" t="str">
        <v>Hypothèse</v>
      </c>
      <c r="N6" t="str">
        <v>Volume collecté, hors volume d'échange</v>
      </c>
      <c r="O6" t="str">
        <v>Incohérence données collectées</v>
      </c>
      <c r="P6" t="str">
        <v>Fiabilité des données</v>
      </c>
      <c r="Q6" t="str">
        <v>Méthode</v>
      </c>
    </row>
    <row r="7" spans="1:17">
      <c r="A7" t="e" vm="1">
        <v>#VALUE!</v>
      </c>
      <c r="B7" t="e" vm="1">
        <v>#VALUE!</v>
      </c>
      <c r="E7" t="str">
        <v>Type de matière</v>
      </c>
      <c r="F7" t="str">
        <v>Campagne</v>
      </c>
      <c r="G7" t="str">
        <v>Territoire</v>
      </c>
      <c r="H7" t="str">
        <v>Unité</v>
      </c>
      <c r="I7" t="str">
        <v>Type de donnée collectée</v>
      </c>
      <c r="J7" t="str">
        <v>Source</v>
      </c>
      <c r="K7" t="str">
        <v>Source</v>
      </c>
      <c r="L7" t="str">
        <v>Traduction</v>
      </c>
      <c r="M7" t="str">
        <v>Hypothèse</v>
      </c>
      <c r="N7" t="str">
        <v>Volume collecté, hors volume d'échange</v>
      </c>
      <c r="O7" t="str">
        <v>Incohérence données collectées</v>
      </c>
      <c r="P7" t="str">
        <v>Fiabilité des données</v>
      </c>
      <c r="Q7" t="str">
        <v>Méthode</v>
      </c>
    </row>
    <row r="8" spans="1:17">
      <c r="A8" t="e" vm="1">
        <v>#VALUE!</v>
      </c>
      <c r="B8" t="e" vm="1">
        <v>#VALUE!</v>
      </c>
      <c r="E8" t="str">
        <v>Type de matière</v>
      </c>
      <c r="F8" t="str">
        <v>Campagne</v>
      </c>
      <c r="G8" t="str">
        <v>Territoire</v>
      </c>
      <c r="H8" t="str">
        <v>Unité</v>
      </c>
      <c r="I8" t="str">
        <v>Type de donnée collectée</v>
      </c>
      <c r="J8" t="str">
        <v>Source</v>
      </c>
      <c r="K8" t="str">
        <v>Source</v>
      </c>
      <c r="L8" t="str">
        <v>Traduction</v>
      </c>
      <c r="M8" t="str">
        <v>Hypothèse</v>
      </c>
      <c r="N8" t="str">
        <v>Volume collecté, hors volume d'échange</v>
      </c>
      <c r="O8" t="str">
        <v>Incohérence données collectées</v>
      </c>
      <c r="P8" t="str">
        <v>Fiabilité des données</v>
      </c>
      <c r="Q8" t="str">
        <v>Méthode</v>
      </c>
    </row>
    <row r="9" spans="1:17">
      <c r="A9" t="e" vm="1">
        <v>#VALUE!</v>
      </c>
      <c r="B9" t="e" vm="1">
        <v>#VALUE!</v>
      </c>
      <c r="E9" t="str">
        <v>Type de matière</v>
      </c>
      <c r="F9" t="str">
        <v>Campagne</v>
      </c>
      <c r="G9" t="str">
        <v>Territoire</v>
      </c>
      <c r="H9" t="str">
        <v>Unité</v>
      </c>
      <c r="I9" t="str">
        <v>Type de donnée collectée</v>
      </c>
      <c r="J9" t="str">
        <v>Source</v>
      </c>
      <c r="K9" t="str">
        <v>Source</v>
      </c>
      <c r="L9" t="str">
        <v>Traduction</v>
      </c>
      <c r="M9" t="str">
        <v>Hypothèse</v>
      </c>
      <c r="N9" t="str">
        <v>Volume collecté, hors volume d'échange</v>
      </c>
      <c r="O9" t="str">
        <v>Incohérence données collectées</v>
      </c>
      <c r="P9" t="str">
        <v>Fiabilité des données</v>
      </c>
      <c r="Q9" t="str">
        <v>Méthode</v>
      </c>
    </row>
  </sheetData>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000"/>
  </sheetPr>
  <dimension ref="A1:F28"/>
  <sheetViews>
    <sheetView workbookViewId="0">
      <selection activeCell="D28" sqref="D28:F28"/>
    </sheetView>
  </sheetViews>
  <sheetFormatPr baseColWidth="10" defaultRowHeight="14.4"/>
  <cols>
    <col min="1" max="1" width="23.33203125" customWidth="1"/>
  </cols>
  <sheetData>
    <row r="1" spans="1:6">
      <c r="A1" s="847" t="s">
        <v>1863</v>
      </c>
    </row>
    <row r="5" spans="1:6">
      <c r="B5" s="2" t="s">
        <v>1749</v>
      </c>
      <c r="C5" s="2" t="s">
        <v>1864</v>
      </c>
      <c r="D5" s="2" t="s">
        <v>1865</v>
      </c>
      <c r="E5" s="2"/>
      <c r="F5" s="2"/>
    </row>
    <row r="7" spans="1:6">
      <c r="A7" s="888" t="s">
        <v>1866</v>
      </c>
      <c r="B7" s="889">
        <v>6763</v>
      </c>
      <c r="C7" s="889">
        <v>5725</v>
      </c>
      <c r="D7" s="889">
        <v>1038</v>
      </c>
      <c r="E7" s="841">
        <f>C7/B7</f>
        <v>0.84651781753659616</v>
      </c>
      <c r="F7" s="841">
        <f>D7/B7</f>
        <v>0.15348218246340381</v>
      </c>
    </row>
    <row r="8" spans="1:6">
      <c r="A8" s="890" t="s">
        <v>1867</v>
      </c>
      <c r="B8" s="865">
        <v>2178</v>
      </c>
      <c r="C8" s="865">
        <v>1785</v>
      </c>
      <c r="D8" s="865">
        <v>393</v>
      </c>
      <c r="E8" s="896">
        <f>C8/B8</f>
        <v>0.81955922865013775</v>
      </c>
      <c r="F8" s="896">
        <f>D8/B8</f>
        <v>0.18044077134986225</v>
      </c>
    </row>
    <row r="9" spans="1:6">
      <c r="A9" s="890" t="s">
        <v>1868</v>
      </c>
      <c r="B9" s="865">
        <v>3336</v>
      </c>
      <c r="C9" s="865">
        <v>2727</v>
      </c>
      <c r="D9" s="865">
        <v>609</v>
      </c>
      <c r="E9" s="896">
        <f>C9/B9</f>
        <v>0.81744604316546765</v>
      </c>
      <c r="F9" s="896">
        <f>D9/B9</f>
        <v>0.18255395683453238</v>
      </c>
    </row>
    <row r="10" spans="1:6">
      <c r="A10" s="890" t="s">
        <v>1869</v>
      </c>
      <c r="B10" s="865">
        <v>1168</v>
      </c>
      <c r="C10" s="865">
        <v>1133</v>
      </c>
      <c r="D10" s="865">
        <v>35</v>
      </c>
      <c r="E10" s="896">
        <f>C10/B10</f>
        <v>0.97003424657534243</v>
      </c>
      <c r="F10" s="896">
        <f>D10/B10</f>
        <v>2.9965753424657533E-2</v>
      </c>
    </row>
    <row r="11" spans="1:6">
      <c r="A11" s="890" t="s">
        <v>1870</v>
      </c>
      <c r="B11" s="865">
        <v>81</v>
      </c>
      <c r="C11" s="865">
        <v>80</v>
      </c>
      <c r="D11" s="865">
        <v>1</v>
      </c>
      <c r="E11" s="896">
        <f>C11/B11</f>
        <v>0.98765432098765427</v>
      </c>
      <c r="F11" s="896">
        <f>D11/B11</f>
        <v>1.2345679012345678E-2</v>
      </c>
    </row>
    <row r="12" spans="1:6">
      <c r="A12" s="890"/>
      <c r="B12" s="865"/>
      <c r="C12" s="865"/>
      <c r="D12" s="865"/>
      <c r="E12" s="870"/>
      <c r="F12" s="870"/>
    </row>
    <row r="13" spans="1:6">
      <c r="A13" s="890"/>
      <c r="B13" s="865"/>
      <c r="C13" s="865"/>
      <c r="D13" s="865"/>
      <c r="E13" s="870"/>
      <c r="F13" s="870"/>
    </row>
    <row r="14" spans="1:6">
      <c r="A14" s="890"/>
      <c r="B14" s="865"/>
      <c r="C14" s="865"/>
      <c r="D14" s="865"/>
      <c r="E14" s="870"/>
      <c r="F14" s="870"/>
    </row>
    <row r="15" spans="1:6">
      <c r="A15" s="890"/>
      <c r="B15" s="865"/>
      <c r="C15" s="865"/>
      <c r="D15" s="865"/>
      <c r="E15" s="870"/>
      <c r="F15" s="870"/>
    </row>
    <row r="16" spans="1:6">
      <c r="A16" s="890"/>
      <c r="B16" s="865"/>
      <c r="C16" s="865"/>
      <c r="D16" s="865"/>
      <c r="E16" s="870"/>
      <c r="F16" s="870"/>
    </row>
    <row r="17" spans="1:6">
      <c r="A17" s="890"/>
      <c r="B17" s="865"/>
      <c r="C17" s="865"/>
      <c r="D17" s="865"/>
      <c r="E17" s="870"/>
      <c r="F17" s="870"/>
    </row>
    <row r="18" spans="1:6">
      <c r="A18" s="847" t="s">
        <v>1871</v>
      </c>
    </row>
    <row r="22" spans="1:6">
      <c r="B22" s="2" t="s">
        <v>1749</v>
      </c>
      <c r="C22" s="2" t="s">
        <v>1864</v>
      </c>
      <c r="D22" s="2" t="s">
        <v>1865</v>
      </c>
      <c r="E22" s="2"/>
      <c r="F22" s="2"/>
    </row>
    <row r="24" spans="1:6">
      <c r="A24" s="888" t="s">
        <v>1866</v>
      </c>
      <c r="B24" s="889">
        <v>6710.6513727886459</v>
      </c>
      <c r="C24" s="889">
        <v>5738.7333705644969</v>
      </c>
      <c r="D24" s="889">
        <v>971.918002224151</v>
      </c>
      <c r="E24" s="841">
        <f>C24/B24</f>
        <v>0.85516785953667218</v>
      </c>
      <c r="F24" s="841">
        <f>D24/B24</f>
        <v>0.14483214046332815</v>
      </c>
    </row>
    <row r="25" spans="1:6">
      <c r="A25" s="890" t="s">
        <v>1867</v>
      </c>
      <c r="B25" s="865">
        <v>2455.4299999846598</v>
      </c>
      <c r="C25" s="865">
        <v>2038.879764313961</v>
      </c>
      <c r="D25" s="865">
        <v>416.55023567070032</v>
      </c>
      <c r="E25" s="849">
        <f>C25/B25</f>
        <v>0.83035548328671505</v>
      </c>
      <c r="F25" s="849">
        <f>D25/B25</f>
        <v>0.16964451671328554</v>
      </c>
    </row>
    <row r="26" spans="1:6">
      <c r="A26" s="890" t="s">
        <v>1868</v>
      </c>
      <c r="B26" s="865">
        <v>2959.7713728024851</v>
      </c>
      <c r="C26" s="865">
        <v>2495.7933400045349</v>
      </c>
      <c r="D26" s="865">
        <v>463.97803279795119</v>
      </c>
      <c r="E26" s="849">
        <f>C26/B26</f>
        <v>0.84323855651099544</v>
      </c>
      <c r="F26" s="849">
        <f>D26/B26</f>
        <v>0.15676144348900489</v>
      </c>
    </row>
    <row r="27" spans="1:6">
      <c r="A27" s="890" t="s">
        <v>1869</v>
      </c>
      <c r="B27" s="865">
        <v>1204.7500000005391</v>
      </c>
      <c r="C27" s="865">
        <v>1115.5500000010261</v>
      </c>
      <c r="D27" s="865">
        <v>89.199999999513111</v>
      </c>
      <c r="E27" s="849">
        <f>C27/B27</f>
        <v>0.92595974268564174</v>
      </c>
      <c r="F27" s="849">
        <f>D27/B27</f>
        <v>7.4040257314358329E-2</v>
      </c>
    </row>
    <row r="28" spans="1:6">
      <c r="A28" s="890" t="s">
        <v>1870</v>
      </c>
      <c r="B28" s="865">
        <v>90.700000000961566</v>
      </c>
      <c r="C28" s="865">
        <v>88.510266244975426</v>
      </c>
      <c r="D28" s="865">
        <v>2.1897337559861301</v>
      </c>
      <c r="E28" s="849">
        <f>C28/B28</f>
        <v>0.97585740070603166</v>
      </c>
      <c r="F28" s="849">
        <f>D28/B28</f>
        <v>2.4142599293968194E-2</v>
      </c>
    </row>
  </sheetData>
  <pageMargins left="0.7" right="0.7" top="0.75" bottom="0.75" header="0.3" footer="0.3"/>
  <pageSetup paperSize="9" orientation="portrai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O47"/>
  <sheetViews>
    <sheetView workbookViewId="0">
      <selection activeCell="D28" sqref="D28:F28"/>
    </sheetView>
  </sheetViews>
  <sheetFormatPr baseColWidth="10" defaultRowHeight="14.4"/>
  <cols>
    <col min="1" max="1" width="11.5546875" style="23" customWidth="1"/>
    <col min="2" max="2" width="38.77734375" style="23" customWidth="1"/>
  </cols>
  <sheetData>
    <row r="1" spans="1:15" s="23" customFormat="1" ht="15" customHeight="1" thickBot="1">
      <c r="A1" s="1039" t="s">
        <v>973</v>
      </c>
      <c r="B1" s="1001"/>
    </row>
    <row r="2" spans="1:15" s="23" customFormat="1">
      <c r="A2" s="24" t="s">
        <v>24</v>
      </c>
      <c r="B2" s="25" t="s">
        <v>1872</v>
      </c>
    </row>
    <row r="3" spans="1:15" s="23" customFormat="1">
      <c r="A3" s="26" t="s">
        <v>975</v>
      </c>
      <c r="B3" s="27"/>
    </row>
    <row r="4" spans="1:15" s="23" customFormat="1">
      <c r="A4" s="26" t="s">
        <v>204</v>
      </c>
      <c r="B4" s="27" t="s">
        <v>976</v>
      </c>
    </row>
    <row r="5" spans="1:15" s="23" customFormat="1">
      <c r="A5" s="26" t="s">
        <v>202</v>
      </c>
      <c r="B5" s="27"/>
    </row>
    <row r="6" spans="1:15" s="23" customFormat="1">
      <c r="A6" s="26" t="s">
        <v>218</v>
      </c>
      <c r="B6" s="27" t="s">
        <v>1873</v>
      </c>
    </row>
    <row r="7" spans="1:15" s="23" customFormat="1" ht="15" customHeight="1" thickBot="1">
      <c r="A7" s="28" t="s">
        <v>978</v>
      </c>
      <c r="B7" s="29" t="s">
        <v>979</v>
      </c>
    </row>
    <row r="8" spans="1:15">
      <c r="C8" s="3" t="s">
        <v>218</v>
      </c>
      <c r="D8" s="3" t="s">
        <v>1874</v>
      </c>
    </row>
    <row r="10" spans="1:15">
      <c r="O10" s="3" t="s">
        <v>1875</v>
      </c>
    </row>
    <row r="11" spans="1:15">
      <c r="N11" s="3" t="s">
        <v>1876</v>
      </c>
      <c r="O11" s="30">
        <v>1.4999999999999999E-2</v>
      </c>
    </row>
    <row r="23" spans="3:4">
      <c r="C23" s="3" t="s">
        <v>218</v>
      </c>
      <c r="D23" s="3" t="s">
        <v>1877</v>
      </c>
    </row>
    <row r="47" spans="3:3">
      <c r="C47" t="s">
        <v>1878</v>
      </c>
    </row>
  </sheetData>
  <mergeCells count="1">
    <mergeCell ref="A1:B1"/>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E53"/>
  <sheetViews>
    <sheetView workbookViewId="0">
      <pane xSplit="2" ySplit="10" topLeftCell="C11"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8.88671875" defaultRowHeight="11.4" customHeight="1"/>
  <cols>
    <col min="1" max="1" width="14.88671875" style="39" customWidth="1"/>
    <col min="2" max="2" width="29.88671875" style="39" customWidth="1"/>
    <col min="3" max="5" width="10" style="39" customWidth="1"/>
    <col min="6" max="6" width="8.88671875" style="39" customWidth="1"/>
    <col min="7" max="16384" width="8.88671875" style="39"/>
  </cols>
  <sheetData>
    <row r="1" spans="1:5">
      <c r="A1" s="38" t="s">
        <v>1879</v>
      </c>
    </row>
    <row r="2" spans="1:5">
      <c r="A2" s="38" t="s">
        <v>1115</v>
      </c>
      <c r="B2" s="40" t="s">
        <v>1880</v>
      </c>
    </row>
    <row r="3" spans="1:5">
      <c r="A3" s="38" t="s">
        <v>1117</v>
      </c>
      <c r="B3" s="38" t="s">
        <v>1881</v>
      </c>
    </row>
    <row r="5" spans="1:5">
      <c r="A5" s="40" t="s">
        <v>1119</v>
      </c>
      <c r="C5" s="38" t="s">
        <v>1333</v>
      </c>
    </row>
    <row r="6" spans="1:5">
      <c r="A6" s="40" t="s">
        <v>1882</v>
      </c>
      <c r="C6" s="38" t="s">
        <v>976</v>
      </c>
    </row>
    <row r="7" spans="1:5">
      <c r="A7" s="40" t="s">
        <v>1125</v>
      </c>
      <c r="C7" s="38" t="s">
        <v>1883</v>
      </c>
    </row>
    <row r="9" spans="1:5">
      <c r="A9" s="1024" t="s">
        <v>1127</v>
      </c>
      <c r="B9" s="1023"/>
      <c r="C9" s="42" t="s">
        <v>1334</v>
      </c>
      <c r="D9" s="42" t="s">
        <v>1335</v>
      </c>
      <c r="E9" s="42" t="s">
        <v>1336</v>
      </c>
    </row>
    <row r="10" spans="1:5">
      <c r="A10" s="43" t="s">
        <v>1884</v>
      </c>
      <c r="B10" s="43" t="s">
        <v>1885</v>
      </c>
      <c r="C10" s="44"/>
      <c r="D10" s="44"/>
      <c r="E10" s="44"/>
    </row>
    <row r="11" spans="1:5">
      <c r="A11" s="45" t="s">
        <v>1886</v>
      </c>
      <c r="B11" s="45" t="s">
        <v>1887</v>
      </c>
      <c r="C11" s="46">
        <v>11323810</v>
      </c>
      <c r="D11" s="46">
        <v>12738000</v>
      </c>
      <c r="E11" s="46">
        <v>17290368</v>
      </c>
    </row>
    <row r="12" spans="1:5">
      <c r="A12" s="45" t="s">
        <v>1888</v>
      </c>
      <c r="B12" s="45" t="s">
        <v>1889</v>
      </c>
      <c r="C12" s="47" t="s">
        <v>1171</v>
      </c>
      <c r="D12" s="47" t="s">
        <v>1171</v>
      </c>
      <c r="E12" s="47" t="s">
        <v>1171</v>
      </c>
    </row>
    <row r="13" spans="1:5">
      <c r="A13" s="45" t="s">
        <v>1890</v>
      </c>
      <c r="B13" s="45" t="s">
        <v>1891</v>
      </c>
      <c r="C13" s="46" t="s">
        <v>1171</v>
      </c>
      <c r="D13" s="46" t="s">
        <v>1171</v>
      </c>
      <c r="E13" s="46">
        <v>16319</v>
      </c>
    </row>
    <row r="14" spans="1:5">
      <c r="A14" s="45" t="s">
        <v>1892</v>
      </c>
      <c r="B14" s="45" t="s">
        <v>1891</v>
      </c>
      <c r="C14" s="47" t="s">
        <v>1171</v>
      </c>
      <c r="D14" s="47" t="s">
        <v>1171</v>
      </c>
      <c r="E14" s="47" t="s">
        <v>1171</v>
      </c>
    </row>
    <row r="15" spans="1:5">
      <c r="A15" s="45" t="s">
        <v>1893</v>
      </c>
      <c r="B15" s="45" t="s">
        <v>1894</v>
      </c>
      <c r="C15" s="46" t="s">
        <v>1171</v>
      </c>
      <c r="D15" s="46">
        <v>0</v>
      </c>
      <c r="E15" s="46">
        <v>2554972</v>
      </c>
    </row>
    <row r="16" spans="1:5">
      <c r="A16" s="45" t="s">
        <v>1895</v>
      </c>
      <c r="B16" s="45" t="s">
        <v>1896</v>
      </c>
      <c r="C16" s="47" t="s">
        <v>1171</v>
      </c>
      <c r="D16" s="47">
        <v>0</v>
      </c>
      <c r="E16" s="47" t="s">
        <v>1171</v>
      </c>
    </row>
    <row r="17" spans="1:5">
      <c r="A17" s="45" t="s">
        <v>1897</v>
      </c>
      <c r="B17" s="45" t="s">
        <v>1898</v>
      </c>
      <c r="C17" s="46" t="s">
        <v>1171</v>
      </c>
      <c r="D17" s="46" t="s">
        <v>1171</v>
      </c>
      <c r="E17" s="46">
        <v>0</v>
      </c>
    </row>
    <row r="18" spans="1:5">
      <c r="A18" s="45" t="s">
        <v>1899</v>
      </c>
      <c r="B18" s="45" t="s">
        <v>1900</v>
      </c>
      <c r="C18" s="47" t="s">
        <v>1171</v>
      </c>
      <c r="D18" s="47">
        <v>444913000</v>
      </c>
      <c r="E18" s="47">
        <v>563797071</v>
      </c>
    </row>
    <row r="19" spans="1:5">
      <c r="A19" s="45" t="s">
        <v>1901</v>
      </c>
      <c r="B19" s="45" t="s">
        <v>1894</v>
      </c>
      <c r="C19" s="46" t="s">
        <v>1171</v>
      </c>
      <c r="D19" s="46" t="s">
        <v>1171</v>
      </c>
      <c r="E19" s="46" t="s">
        <v>1171</v>
      </c>
    </row>
    <row r="20" spans="1:5">
      <c r="A20" s="45" t="s">
        <v>1902</v>
      </c>
      <c r="B20" s="45" t="s">
        <v>1896</v>
      </c>
      <c r="C20" s="47">
        <v>0</v>
      </c>
      <c r="D20" s="47" t="s">
        <v>1171</v>
      </c>
      <c r="E20" s="47" t="s">
        <v>1171</v>
      </c>
    </row>
    <row r="21" spans="1:5">
      <c r="A21" s="45" t="s">
        <v>1903</v>
      </c>
      <c r="B21" s="45" t="s">
        <v>1900</v>
      </c>
      <c r="C21" s="46">
        <v>544580000</v>
      </c>
      <c r="D21" s="46" t="s">
        <v>1171</v>
      </c>
      <c r="E21" s="46" t="s">
        <v>1171</v>
      </c>
    </row>
    <row r="22" spans="1:5">
      <c r="A22" s="45" t="s">
        <v>1904</v>
      </c>
      <c r="B22" s="45" t="s">
        <v>1905</v>
      </c>
      <c r="C22" s="47" t="s">
        <v>1171</v>
      </c>
      <c r="D22" s="47">
        <v>531316000</v>
      </c>
      <c r="E22" s="47">
        <v>928476771</v>
      </c>
    </row>
    <row r="23" spans="1:5">
      <c r="A23" s="45" t="s">
        <v>1906</v>
      </c>
      <c r="B23" s="45" t="s">
        <v>1907</v>
      </c>
      <c r="C23" s="46">
        <v>0</v>
      </c>
      <c r="D23" s="46" t="s">
        <v>1171</v>
      </c>
      <c r="E23" s="46" t="s">
        <v>1171</v>
      </c>
    </row>
    <row r="24" spans="1:5">
      <c r="A24" s="45" t="s">
        <v>1908</v>
      </c>
      <c r="B24" s="45" t="s">
        <v>1909</v>
      </c>
      <c r="C24" s="47" t="s">
        <v>1171</v>
      </c>
      <c r="D24" s="47">
        <v>0</v>
      </c>
      <c r="E24" s="47" t="s">
        <v>1171</v>
      </c>
    </row>
    <row r="25" spans="1:5">
      <c r="A25" s="45" t="s">
        <v>1910</v>
      </c>
      <c r="B25" s="45" t="s">
        <v>1905</v>
      </c>
      <c r="C25" s="46">
        <v>592724000</v>
      </c>
      <c r="D25" s="46" t="s">
        <v>1171</v>
      </c>
      <c r="E25" s="46" t="s">
        <v>1171</v>
      </c>
    </row>
    <row r="26" spans="1:5">
      <c r="A26" s="45" t="s">
        <v>1911</v>
      </c>
      <c r="B26" s="45" t="s">
        <v>1909</v>
      </c>
      <c r="C26" s="47" t="s">
        <v>1171</v>
      </c>
      <c r="D26" s="47" t="s">
        <v>1171</v>
      </c>
      <c r="E26" s="47" t="s">
        <v>1171</v>
      </c>
    </row>
    <row r="27" spans="1:5">
      <c r="A27" s="45" t="s">
        <v>1912</v>
      </c>
      <c r="B27" s="45" t="s">
        <v>1913</v>
      </c>
      <c r="C27" s="46" t="s">
        <v>1171</v>
      </c>
      <c r="D27" s="46" t="s">
        <v>1171</v>
      </c>
      <c r="E27" s="46" t="s">
        <v>1171</v>
      </c>
    </row>
    <row r="28" spans="1:5">
      <c r="A28" s="45" t="s">
        <v>1914</v>
      </c>
      <c r="B28" s="45" t="s">
        <v>1915</v>
      </c>
      <c r="C28" s="47">
        <v>1724000</v>
      </c>
      <c r="D28" s="47" t="s">
        <v>1171</v>
      </c>
      <c r="E28" s="47" t="s">
        <v>1171</v>
      </c>
    </row>
    <row r="29" spans="1:5">
      <c r="A29" s="45" t="s">
        <v>1916</v>
      </c>
      <c r="B29" s="45" t="s">
        <v>1915</v>
      </c>
      <c r="C29" s="46" t="s">
        <v>1171</v>
      </c>
      <c r="D29" s="46" t="s">
        <v>1171</v>
      </c>
      <c r="E29" s="46" t="s">
        <v>1171</v>
      </c>
    </row>
    <row r="30" spans="1:5">
      <c r="A30" s="45" t="s">
        <v>1917</v>
      </c>
      <c r="B30" s="45" t="s">
        <v>1918</v>
      </c>
      <c r="C30" s="47" t="s">
        <v>1171</v>
      </c>
      <c r="D30" s="47" t="s">
        <v>1171</v>
      </c>
      <c r="E30" s="47">
        <v>339083472</v>
      </c>
    </row>
    <row r="31" spans="1:5">
      <c r="A31" s="45" t="s">
        <v>1919</v>
      </c>
      <c r="B31" s="45" t="s">
        <v>1920</v>
      </c>
      <c r="C31" s="46">
        <v>936861000</v>
      </c>
      <c r="D31" s="46">
        <v>587775000</v>
      </c>
      <c r="E31" s="46">
        <v>669887131</v>
      </c>
    </row>
    <row r="32" spans="1:5">
      <c r="A32" s="45" t="s">
        <v>1921</v>
      </c>
      <c r="B32" s="45" t="s">
        <v>1922</v>
      </c>
      <c r="C32" s="47">
        <v>2498365000</v>
      </c>
      <c r="D32" s="47">
        <v>2276641000</v>
      </c>
      <c r="E32" s="47">
        <v>2491518442</v>
      </c>
    </row>
    <row r="33" spans="1:5">
      <c r="A33" s="45" t="s">
        <v>1923</v>
      </c>
      <c r="B33" s="45" t="s">
        <v>1924</v>
      </c>
      <c r="C33" s="46">
        <v>104360000</v>
      </c>
      <c r="D33" s="46" t="s">
        <v>1171</v>
      </c>
      <c r="E33" s="46" t="s">
        <v>1171</v>
      </c>
    </row>
    <row r="34" spans="1:5">
      <c r="A34" s="45" t="s">
        <v>1925</v>
      </c>
      <c r="B34" s="45" t="s">
        <v>1926</v>
      </c>
      <c r="C34" s="47">
        <v>0</v>
      </c>
      <c r="D34" s="47">
        <v>0</v>
      </c>
      <c r="E34" s="47" t="s">
        <v>1171</v>
      </c>
    </row>
    <row r="35" spans="1:5">
      <c r="A35" s="45" t="s">
        <v>1927</v>
      </c>
      <c r="B35" s="45" t="s">
        <v>1928</v>
      </c>
      <c r="C35" s="46" t="s">
        <v>1171</v>
      </c>
      <c r="D35" s="46" t="s">
        <v>1171</v>
      </c>
      <c r="E35" s="46" t="s">
        <v>1171</v>
      </c>
    </row>
    <row r="36" spans="1:5">
      <c r="A36" s="45" t="s">
        <v>1929</v>
      </c>
      <c r="B36" s="45" t="s">
        <v>1930</v>
      </c>
      <c r="C36" s="47" t="s">
        <v>1171</v>
      </c>
      <c r="D36" s="47" t="s">
        <v>1171</v>
      </c>
      <c r="E36" s="47" t="s">
        <v>1171</v>
      </c>
    </row>
    <row r="37" spans="1:5">
      <c r="A37" s="45" t="s">
        <v>1931</v>
      </c>
      <c r="B37" s="45" t="s">
        <v>1932</v>
      </c>
      <c r="C37" s="46">
        <v>0</v>
      </c>
      <c r="D37" s="46">
        <v>0</v>
      </c>
      <c r="E37" s="46" t="s">
        <v>1171</v>
      </c>
    </row>
    <row r="38" spans="1:5">
      <c r="A38" s="45" t="s">
        <v>1933</v>
      </c>
      <c r="B38" s="45" t="s">
        <v>1934</v>
      </c>
      <c r="C38" s="47">
        <v>0</v>
      </c>
      <c r="D38" s="47" t="s">
        <v>1171</v>
      </c>
      <c r="E38" s="47" t="s">
        <v>1171</v>
      </c>
    </row>
    <row r="39" spans="1:5">
      <c r="A39" s="45" t="s">
        <v>1935</v>
      </c>
      <c r="B39" s="45" t="s">
        <v>1936</v>
      </c>
      <c r="C39" s="46" t="s">
        <v>1171</v>
      </c>
      <c r="D39" s="46" t="s">
        <v>1171</v>
      </c>
      <c r="E39" s="46" t="s">
        <v>1171</v>
      </c>
    </row>
    <row r="40" spans="1:5">
      <c r="A40" s="45" t="s">
        <v>1937</v>
      </c>
      <c r="B40" s="45" t="s">
        <v>1938</v>
      </c>
      <c r="C40" s="47">
        <v>255178000</v>
      </c>
      <c r="D40" s="47">
        <v>359048000</v>
      </c>
      <c r="E40" s="47">
        <v>454175447</v>
      </c>
    </row>
    <row r="41" spans="1:5">
      <c r="A41" s="45" t="s">
        <v>1939</v>
      </c>
      <c r="B41" s="45" t="s">
        <v>1940</v>
      </c>
      <c r="C41" s="46">
        <v>0</v>
      </c>
      <c r="D41" s="46">
        <v>0</v>
      </c>
      <c r="E41" s="46">
        <v>0</v>
      </c>
    </row>
    <row r="42" spans="1:5">
      <c r="A42" s="45" t="s">
        <v>1941</v>
      </c>
      <c r="B42" s="45" t="s">
        <v>1942</v>
      </c>
      <c r="C42" s="47">
        <v>256419000</v>
      </c>
      <c r="D42" s="47">
        <v>204664000</v>
      </c>
      <c r="E42" s="47">
        <v>253806257</v>
      </c>
    </row>
    <row r="43" spans="1:5">
      <c r="A43" s="45" t="s">
        <v>1943</v>
      </c>
      <c r="B43" s="45" t="s">
        <v>1944</v>
      </c>
      <c r="C43" s="46" t="s">
        <v>1171</v>
      </c>
      <c r="D43" s="46" t="s">
        <v>1171</v>
      </c>
      <c r="E43" s="46" t="s">
        <v>1171</v>
      </c>
    </row>
    <row r="44" spans="1:5">
      <c r="A44" s="45" t="s">
        <v>1945</v>
      </c>
      <c r="B44" s="45" t="s">
        <v>1946</v>
      </c>
      <c r="C44" s="47" t="s">
        <v>1171</v>
      </c>
      <c r="D44" s="47" t="s">
        <v>1171</v>
      </c>
      <c r="E44" s="47" t="s">
        <v>1171</v>
      </c>
    </row>
    <row r="45" spans="1:5">
      <c r="A45" s="45" t="s">
        <v>1947</v>
      </c>
      <c r="B45" s="45" t="s">
        <v>1948</v>
      </c>
      <c r="C45" s="46" t="s">
        <v>1171</v>
      </c>
      <c r="D45" s="46">
        <v>31445000</v>
      </c>
      <c r="E45" s="46">
        <v>32211960</v>
      </c>
    </row>
    <row r="46" spans="1:5">
      <c r="A46" s="45" t="s">
        <v>1949</v>
      </c>
      <c r="B46" s="45" t="s">
        <v>1950</v>
      </c>
      <c r="C46" s="47">
        <v>0</v>
      </c>
      <c r="D46" s="47">
        <v>0</v>
      </c>
      <c r="E46" s="47">
        <v>0</v>
      </c>
    </row>
    <row r="47" spans="1:5">
      <c r="A47" s="45" t="s">
        <v>1951</v>
      </c>
      <c r="B47" s="45" t="s">
        <v>1952</v>
      </c>
      <c r="C47" s="46">
        <v>0</v>
      </c>
      <c r="D47" s="46">
        <v>0</v>
      </c>
      <c r="E47" s="46">
        <v>0</v>
      </c>
    </row>
    <row r="48" spans="1:5">
      <c r="A48" s="45" t="s">
        <v>1953</v>
      </c>
      <c r="B48" s="45" t="s">
        <v>1954</v>
      </c>
      <c r="C48" s="47">
        <v>0</v>
      </c>
      <c r="D48" s="47">
        <v>0</v>
      </c>
      <c r="E48" s="47">
        <v>0</v>
      </c>
    </row>
    <row r="49" spans="1:5">
      <c r="A49" s="45" t="s">
        <v>1955</v>
      </c>
      <c r="B49" s="45" t="s">
        <v>1956</v>
      </c>
      <c r="C49" s="46" t="s">
        <v>1171</v>
      </c>
      <c r="D49" s="46" t="s">
        <v>1171</v>
      </c>
      <c r="E49" s="46" t="s">
        <v>1171</v>
      </c>
    </row>
    <row r="50" spans="1:5">
      <c r="A50" s="45" t="s">
        <v>1957</v>
      </c>
      <c r="B50" s="45" t="s">
        <v>1958</v>
      </c>
      <c r="C50" s="47">
        <v>2896427000</v>
      </c>
      <c r="D50" s="47">
        <v>2571047000</v>
      </c>
      <c r="E50" s="47">
        <v>1968423120</v>
      </c>
    </row>
    <row r="52" spans="1:5">
      <c r="A52" s="40" t="s">
        <v>1328</v>
      </c>
    </row>
    <row r="53" spans="1:5">
      <c r="A53" s="40" t="s">
        <v>1171</v>
      </c>
      <c r="B53" s="38" t="s">
        <v>1329</v>
      </c>
    </row>
  </sheetData>
  <mergeCells count="1">
    <mergeCell ref="A9:B9"/>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K364"/>
  <sheetViews>
    <sheetView topLeftCell="A161" workbookViewId="0">
      <selection activeCell="D28" sqref="D28:F28"/>
    </sheetView>
  </sheetViews>
  <sheetFormatPr baseColWidth="10" defaultRowHeight="14.4"/>
  <cols>
    <col min="9" max="9" width="12.21875" bestFit="1" customWidth="1"/>
    <col min="10" max="11" width="13.44140625" customWidth="1"/>
  </cols>
  <sheetData>
    <row r="1" spans="1:1">
      <c r="A1" t="s">
        <v>1959</v>
      </c>
    </row>
    <row r="26" spans="1:1">
      <c r="A26" t="s">
        <v>1960</v>
      </c>
    </row>
    <row r="64" spans="1:1">
      <c r="A64" t="s">
        <v>1961</v>
      </c>
    </row>
    <row r="83" spans="1:1">
      <c r="A83" t="s">
        <v>1548</v>
      </c>
    </row>
    <row r="102" spans="1:1">
      <c r="A102" t="s">
        <v>1962</v>
      </c>
    </row>
    <row r="124" spans="1:1">
      <c r="A124" t="s">
        <v>1549</v>
      </c>
    </row>
    <row r="142" spans="1:1">
      <c r="A142" t="s">
        <v>1963</v>
      </c>
    </row>
    <row r="165" spans="1:1">
      <c r="A165" t="s">
        <v>1964</v>
      </c>
    </row>
    <row r="198" spans="1:9">
      <c r="A198" t="s">
        <v>1965</v>
      </c>
      <c r="F198" t="s">
        <v>1966</v>
      </c>
    </row>
    <row r="201" spans="1:9">
      <c r="I201" t="s">
        <v>1967</v>
      </c>
    </row>
    <row r="202" spans="1:9">
      <c r="I202" t="s">
        <v>1968</v>
      </c>
    </row>
    <row r="203" spans="1:9">
      <c r="I203" t="s">
        <v>1969</v>
      </c>
    </row>
    <row r="204" spans="1:9">
      <c r="I204" t="s">
        <v>1970</v>
      </c>
    </row>
    <row r="209" spans="1:11">
      <c r="J209" s="863"/>
      <c r="K209" s="863"/>
    </row>
    <row r="210" spans="1:11">
      <c r="I210" s="863"/>
      <c r="J210" s="863"/>
      <c r="K210" s="863"/>
    </row>
    <row r="211" spans="1:11">
      <c r="I211" s="863"/>
      <c r="J211" s="863"/>
      <c r="K211" s="863"/>
    </row>
    <row r="222" spans="1:11">
      <c r="A222" t="s">
        <v>1971</v>
      </c>
    </row>
    <row r="254" spans="1:1">
      <c r="A254" t="s">
        <v>1972</v>
      </c>
    </row>
    <row r="267" spans="1:1">
      <c r="A267" t="s">
        <v>1973</v>
      </c>
    </row>
    <row r="302" spans="1:1">
      <c r="A302" t="s">
        <v>1974</v>
      </c>
    </row>
    <row r="328" spans="1:1">
      <c r="A328" t="s">
        <v>1975</v>
      </c>
    </row>
    <row r="364" spans="1:1">
      <c r="A364" t="s">
        <v>1976</v>
      </c>
    </row>
  </sheetData>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
  <sheetViews>
    <sheetView workbookViewId="0">
      <selection activeCell="D28" sqref="D28:F28"/>
    </sheetView>
  </sheetViews>
  <sheetFormatPr baseColWidth="10" defaultRowHeight="14.4"/>
  <sheetData/>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
  <sheetViews>
    <sheetView workbookViewId="0">
      <selection activeCell="D28" sqref="D28:F28"/>
    </sheetView>
  </sheetViews>
  <sheetFormatPr baseColWidth="10" defaultRowHeight="14.4"/>
  <sheetData/>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9" tint="-0.499984740745262"/>
  </sheetPr>
  <dimension ref="A1:T36"/>
  <sheetViews>
    <sheetView workbookViewId="0">
      <pane xSplit="2" ySplit="1" topLeftCell="C2" activePane="bottomRight" state="frozen"/>
      <selection activeCell="D28" sqref="D28:F28"/>
      <selection pane="topRight" activeCell="D28" sqref="D28:F28"/>
      <selection pane="bottomLeft" activeCell="D28" sqref="D28:F28"/>
      <selection pane="bottomRight" activeCell="D28" sqref="D28:F28"/>
    </sheetView>
  </sheetViews>
  <sheetFormatPr baseColWidth="10" defaultColWidth="9.109375" defaultRowHeight="14.4"/>
  <cols>
    <col min="1" max="2" width="21.21875" bestFit="1" customWidth="1"/>
    <col min="3" max="3" width="11" bestFit="1" customWidth="1"/>
    <col min="4" max="4" width="12.88671875" style="2" bestFit="1" customWidth="1"/>
    <col min="5" max="5" width="6.6640625" bestFit="1" customWidth="1"/>
    <col min="6" max="6" width="11.6640625" style="8" customWidth="1"/>
    <col min="7" max="7" width="12.109375" style="8" bestFit="1" customWidth="1"/>
    <col min="8" max="8" width="11" style="8" bestFit="1" customWidth="1"/>
    <col min="9" max="9" width="20.77734375" style="8" bestFit="1" customWidth="1"/>
    <col min="10" max="10" width="12.21875" style="8" bestFit="1" customWidth="1"/>
    <col min="11" max="11" width="33.21875" style="8" bestFit="1" customWidth="1"/>
    <col min="12" max="12" width="14.44140625" style="54" customWidth="1"/>
    <col min="13" max="13" width="14.44140625" style="8" customWidth="1"/>
    <col min="14" max="18" width="21" customWidth="1"/>
    <col min="19" max="19" width="12.33203125" customWidth="1"/>
    <col min="20" max="20" width="17.44140625" customWidth="1"/>
  </cols>
  <sheetData>
    <row r="1" spans="1:20"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Etiquettes!$A$14</f>
        <v>Onglet fichier Excel</v>
      </c>
      <c r="P1" s="6" t="str">
        <f>Etiquettes!$A$15</f>
        <v>Incohérence données collectées</v>
      </c>
      <c r="Q1" s="6" t="str">
        <f>Etiquettes!$A$16</f>
        <v>Fiabilité des données</v>
      </c>
      <c r="R1" s="6" t="str">
        <f>Etiquettes!$A$17</f>
        <v>Méthode</v>
      </c>
      <c r="S1" s="5" t="s">
        <v>730</v>
      </c>
      <c r="T1" s="7" t="s">
        <v>731</v>
      </c>
    </row>
    <row r="2" spans="1:20">
      <c r="A2" t="str">
        <f>Secteurs!$B$48</f>
        <v>Indéterminé - Approvisionnement</v>
      </c>
      <c r="B2" t="str">
        <f>Produits!$B$11</f>
        <v>Graines collectées</v>
      </c>
      <c r="E2" t="str">
        <f>Etiquettes!$C$3</f>
        <v>Matière première:Produit:Coproduit:Intrant externe:Rejet</v>
      </c>
      <c r="F2" s="8" t="s">
        <v>375</v>
      </c>
      <c r="G2" s="8">
        <f>Etiquettes!$H$5</f>
        <v>0</v>
      </c>
      <c r="H2" t="str">
        <f>Etiquettes!$C$4</f>
        <v>kt</v>
      </c>
      <c r="I2" s="54" t="s">
        <v>1977</v>
      </c>
      <c r="O2"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2">
        <f>Etiquettes!$J$15</f>
        <v>0</v>
      </c>
      <c r="Q2" s="39" t="s">
        <v>1978</v>
      </c>
      <c r="R2" s="39">
        <f>Etiquettes!$I$17</f>
        <v>0</v>
      </c>
    </row>
    <row r="3" spans="1:20">
      <c r="A3" t="str">
        <f>Produits!$B$11</f>
        <v>Graines collectées</v>
      </c>
      <c r="B3" t="str">
        <f>Secteurs!$B$49</f>
        <v>Indéterminé - Débouchés</v>
      </c>
      <c r="C3">
        <v>0</v>
      </c>
      <c r="E3" t="str">
        <f>Etiquettes!$C$3</f>
        <v>Matière première:Produit:Coproduit:Intrant externe:Rejet</v>
      </c>
      <c r="F3" s="8" t="s">
        <v>375</v>
      </c>
      <c r="G3" s="8">
        <f>Etiquettes!$H$5</f>
        <v>0</v>
      </c>
      <c r="H3" t="str">
        <f>Etiquettes!$C$4</f>
        <v>kt</v>
      </c>
      <c r="I3" s="54"/>
      <c r="J3" s="54"/>
    </row>
    <row r="4" spans="1:20">
      <c r="A4" t="str">
        <f>Produits!$B$11</f>
        <v>Graines collectées</v>
      </c>
      <c r="B4" t="str">
        <f>Secteurs!$B$49</f>
        <v>Indéterminé - Débouchés</v>
      </c>
      <c r="E4" t="str">
        <f>Etiquettes!$C$3</f>
        <v>Matière première:Produit:Coproduit:Intrant externe:Rejet</v>
      </c>
      <c r="F4" s="8" t="s">
        <v>375</v>
      </c>
      <c r="G4" s="8" t="s">
        <v>1979</v>
      </c>
      <c r="H4" t="str">
        <f>Etiquettes!$C$4</f>
        <v>kt</v>
      </c>
      <c r="I4" s="54" t="s">
        <v>1977</v>
      </c>
      <c r="O4"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4">
        <f>Etiquettes!$J$15</f>
        <v>0</v>
      </c>
      <c r="Q4" s="39" t="s">
        <v>1978</v>
      </c>
      <c r="R4" s="39">
        <f>Etiquettes!$I$17</f>
        <v>0</v>
      </c>
    </row>
    <row r="5" spans="1:20">
      <c r="A5" t="str">
        <f>Secteurs!$B$48</f>
        <v>Indéterminé - Approvisionnement</v>
      </c>
      <c r="B5" t="str">
        <f>Produits!$B$11</f>
        <v>Graines collectées</v>
      </c>
      <c r="C5">
        <v>0</v>
      </c>
      <c r="E5" t="str">
        <f>Etiquettes!$C$3</f>
        <v>Matière première:Produit:Coproduit:Intrant externe:Rejet</v>
      </c>
      <c r="F5" s="8" t="s">
        <v>375</v>
      </c>
      <c r="G5" s="8" t="s">
        <v>1979</v>
      </c>
      <c r="H5" t="str">
        <f>Etiquettes!$C$4</f>
        <v>kt</v>
      </c>
      <c r="S5" t="s">
        <v>1980</v>
      </c>
    </row>
    <row r="6" spans="1:20">
      <c r="A6" t="str">
        <f>Secteurs!$B$48</f>
        <v>Indéterminé - Approvisionnement</v>
      </c>
      <c r="B6" t="str">
        <f>Produits!$B$11</f>
        <v>Graines collectées</v>
      </c>
      <c r="E6" t="str">
        <f>Etiquettes!$C$3</f>
        <v>Matière première:Produit:Coproduit:Intrant externe:Rejet</v>
      </c>
      <c r="F6" s="8" t="s">
        <v>330</v>
      </c>
      <c r="G6" s="8" t="str">
        <f>Etiquettes!$C$5</f>
        <v>France entière</v>
      </c>
      <c r="H6" t="str">
        <f>Etiquettes!$C$4</f>
        <v>kt</v>
      </c>
      <c r="I6" s="54" t="s">
        <v>1977</v>
      </c>
      <c r="O6"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6">
        <f>Etiquettes!$J$15</f>
        <v>0</v>
      </c>
      <c r="Q6" s="39" t="s">
        <v>1978</v>
      </c>
      <c r="R6" s="39">
        <f>Etiquettes!$I$17</f>
        <v>0</v>
      </c>
    </row>
    <row r="7" spans="1:20">
      <c r="A7" t="str">
        <f>Produits!$B$11</f>
        <v>Graines collectées</v>
      </c>
      <c r="B7" t="str">
        <f>Secteurs!$B$49</f>
        <v>Indéterminé - Débouchés</v>
      </c>
      <c r="C7">
        <v>0</v>
      </c>
      <c r="E7" t="str">
        <f>Etiquettes!$C$3</f>
        <v>Matière première:Produit:Coproduit:Intrant externe:Rejet</v>
      </c>
      <c r="F7" s="8" t="s">
        <v>330</v>
      </c>
      <c r="G7" s="8" t="str">
        <f>Etiquettes!$C$5</f>
        <v>France entière</v>
      </c>
      <c r="H7" t="str">
        <f>Etiquettes!$C$4</f>
        <v>kt</v>
      </c>
    </row>
    <row r="8" spans="1:20">
      <c r="A8" t="str">
        <f>Secteurs!$B$48</f>
        <v>Indéterminé - Approvisionnement</v>
      </c>
      <c r="B8" t="str">
        <f>Produits!$B$11</f>
        <v>Graines collectées</v>
      </c>
      <c r="E8" t="str">
        <f>Etiquettes!$C$3</f>
        <v>Matière première:Produit:Coproduit:Intrant externe:Rejet</v>
      </c>
      <c r="F8" s="8">
        <f>Etiquettes!$J$6</f>
        <v>0</v>
      </c>
      <c r="G8" s="8" t="s">
        <v>1979</v>
      </c>
      <c r="H8" t="str">
        <f>Etiquettes!$C$4</f>
        <v>kt</v>
      </c>
      <c r="I8" s="54" t="s">
        <v>1977</v>
      </c>
      <c r="O8"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8">
        <f>Etiquettes!$J$15</f>
        <v>0</v>
      </c>
      <c r="Q8" s="39" t="s">
        <v>1978</v>
      </c>
      <c r="R8" s="39">
        <f>Etiquettes!$I$17</f>
        <v>0</v>
      </c>
    </row>
    <row r="9" spans="1:20">
      <c r="A9" t="str">
        <f>Produits!$B$11</f>
        <v>Graines collectées</v>
      </c>
      <c r="B9" t="str">
        <f>Secteurs!$B$49</f>
        <v>Indéterminé - Débouchés</v>
      </c>
      <c r="C9">
        <v>0</v>
      </c>
      <c r="E9" t="str">
        <f>Etiquettes!$C$3</f>
        <v>Matière première:Produit:Coproduit:Intrant externe:Rejet</v>
      </c>
      <c r="F9" s="8">
        <f>Etiquettes!$J$6</f>
        <v>0</v>
      </c>
      <c r="G9" s="8" t="s">
        <v>1979</v>
      </c>
      <c r="H9" t="str">
        <f>Etiquettes!$C$4</f>
        <v>kt</v>
      </c>
      <c r="I9" s="54"/>
      <c r="J9" s="54"/>
    </row>
    <row r="10" spans="1:20">
      <c r="A10" t="str">
        <f>Secteurs!$B$48</f>
        <v>Indéterminé - Approvisionnement</v>
      </c>
      <c r="B10" t="str">
        <f>Produits!$B$11</f>
        <v>Graines collectées</v>
      </c>
      <c r="C10">
        <v>0</v>
      </c>
      <c r="E10" t="str">
        <f>Etiquettes!$C$3</f>
        <v>Matière première:Produit:Coproduit:Intrant externe:Rejet</v>
      </c>
      <c r="F10" s="8">
        <f>Etiquettes!$J$6</f>
        <v>0</v>
      </c>
      <c r="G10" s="8">
        <f>Etiquettes!$H$5</f>
        <v>0</v>
      </c>
      <c r="H10" t="str">
        <f>Etiquettes!$C$4</f>
        <v>kt</v>
      </c>
      <c r="S10" t="s">
        <v>1980</v>
      </c>
    </row>
    <row r="11" spans="1:20">
      <c r="A11" t="str">
        <f>Secteurs!$B$48</f>
        <v>Indéterminé - Approvisionnement</v>
      </c>
      <c r="B11" t="str">
        <f>Produits!$B$11</f>
        <v>Graines collectées</v>
      </c>
      <c r="E11" t="str">
        <f>Etiquettes!$C$3</f>
        <v>Matière première:Produit:Coproduit:Intrant externe:Rejet</v>
      </c>
      <c r="F11" s="8">
        <f>Etiquettes!$L$6</f>
        <v>0</v>
      </c>
      <c r="G11" s="8" t="s">
        <v>1981</v>
      </c>
      <c r="H11" t="str">
        <f>Etiquettes!$C$4</f>
        <v>kt</v>
      </c>
      <c r="I11" s="54" t="s">
        <v>1977</v>
      </c>
      <c r="O11"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11">
        <f>Etiquettes!$J$15</f>
        <v>0</v>
      </c>
      <c r="Q11" s="39" t="s">
        <v>1978</v>
      </c>
      <c r="R11" s="39">
        <f>Etiquettes!$I$17</f>
        <v>0</v>
      </c>
    </row>
    <row r="12" spans="1:20">
      <c r="A12" t="str">
        <f>Produits!$B$11</f>
        <v>Graines collectées</v>
      </c>
      <c r="B12" t="str">
        <f>Secteurs!$B$49</f>
        <v>Indéterminé - Débouchés</v>
      </c>
      <c r="C12">
        <v>0</v>
      </c>
      <c r="E12" t="str">
        <f>Etiquettes!$C$3</f>
        <v>Matière première:Produit:Coproduit:Intrant externe:Rejet</v>
      </c>
      <c r="F12" s="8">
        <f>Etiquettes!$L$6</f>
        <v>0</v>
      </c>
      <c r="G12" s="8" t="s">
        <v>1981</v>
      </c>
      <c r="H12" t="str">
        <f>Etiquettes!$C$4</f>
        <v>kt</v>
      </c>
      <c r="I12" s="54"/>
      <c r="J12" s="54"/>
    </row>
    <row r="13" spans="1:20">
      <c r="A13" t="str">
        <f>Secteurs!$B$48</f>
        <v>Indéterminé - Approvisionnement</v>
      </c>
      <c r="B13" t="str">
        <f>Produits!$B$11</f>
        <v>Graines collectées</v>
      </c>
      <c r="C13">
        <v>0</v>
      </c>
      <c r="E13" t="str">
        <f>Etiquettes!$C$3</f>
        <v>Matière première:Produit:Coproduit:Intrant externe:Rejet</v>
      </c>
      <c r="F13" s="8">
        <f>Etiquettes!$L$6</f>
        <v>0</v>
      </c>
      <c r="G13" s="8" t="s">
        <v>511</v>
      </c>
      <c r="H13" t="str">
        <f>Etiquettes!$C$4</f>
        <v>kt</v>
      </c>
      <c r="S13" t="s">
        <v>1980</v>
      </c>
    </row>
    <row r="14" spans="1:20">
      <c r="A14" t="str">
        <f>Produits!$B$11</f>
        <v>Graines collectées</v>
      </c>
      <c r="B14" t="str">
        <f>Secteurs!$B$49</f>
        <v>Indéterminé - Débouchés</v>
      </c>
      <c r="E14" t="str">
        <f>Etiquettes!$C$3</f>
        <v>Matière première:Produit:Coproduit:Intrant externe:Rejet</v>
      </c>
      <c r="F14" s="8">
        <f>Etiquettes!$M$6</f>
        <v>0</v>
      </c>
      <c r="G14" s="8" t="str">
        <f>Etiquettes!$C$5</f>
        <v>France entière</v>
      </c>
      <c r="H14" t="str">
        <f>Etiquettes!$C$4</f>
        <v>kt</v>
      </c>
      <c r="I14" s="54" t="s">
        <v>1977</v>
      </c>
      <c r="O14"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14">
        <f>Etiquettes!$J$15</f>
        <v>0</v>
      </c>
      <c r="Q14" s="39" t="s">
        <v>1978</v>
      </c>
      <c r="R14" s="39">
        <f>Etiquettes!$I$17</f>
        <v>0</v>
      </c>
    </row>
    <row r="15" spans="1:20">
      <c r="A15" t="str">
        <f>Secteurs!$B$48</f>
        <v>Indéterminé - Approvisionnement</v>
      </c>
      <c r="B15" t="str">
        <f>Produits!$B$11</f>
        <v>Graines collectées</v>
      </c>
      <c r="C15">
        <v>0</v>
      </c>
      <c r="E15" t="str">
        <f>Etiquettes!$C$3</f>
        <v>Matière première:Produit:Coproduit:Intrant externe:Rejet</v>
      </c>
      <c r="F15" s="8">
        <f>Etiquettes!$M$6</f>
        <v>0</v>
      </c>
      <c r="G15" s="8" t="str">
        <f>Etiquettes!$C$5</f>
        <v>France entière</v>
      </c>
      <c r="H15" t="str">
        <f>Etiquettes!$C$4</f>
        <v>kt</v>
      </c>
    </row>
    <row r="16" spans="1:20">
      <c r="A16" t="str">
        <f>Produits!$B$11</f>
        <v>Graines collectées</v>
      </c>
      <c r="B16" t="str">
        <f>Secteurs!$B$49</f>
        <v>Indéterminé - Débouchés</v>
      </c>
      <c r="E16" t="str">
        <f>Etiquettes!$C$3</f>
        <v>Matière première:Produit:Coproduit:Intrant externe:Rejet</v>
      </c>
      <c r="F16" s="8">
        <f>Etiquettes!$O$6</f>
        <v>0</v>
      </c>
      <c r="G16" s="8">
        <f>Etiquettes!$J$5</f>
        <v>0</v>
      </c>
      <c r="H16" t="str">
        <f>Etiquettes!$C$4</f>
        <v>kt</v>
      </c>
      <c r="I16" s="54" t="s">
        <v>1977</v>
      </c>
      <c r="O16"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16">
        <f>Etiquettes!$K$15</f>
        <v>0</v>
      </c>
      <c r="Q16" s="39" t="s">
        <v>1978</v>
      </c>
      <c r="R16" s="39">
        <f>Etiquettes!$I$17</f>
        <v>0</v>
      </c>
    </row>
    <row r="17" spans="1:19">
      <c r="A17" t="str">
        <f>Produits!$B$11</f>
        <v>Graines collectées</v>
      </c>
      <c r="B17" t="str">
        <f>Secteurs!$B$49</f>
        <v>Indéterminé - Débouchés</v>
      </c>
      <c r="C17">
        <v>0</v>
      </c>
      <c r="E17" t="str">
        <f>Etiquettes!$C$3</f>
        <v>Matière première:Produit:Coproduit:Intrant externe:Rejet</v>
      </c>
      <c r="F17" s="8">
        <f>Etiquettes!$O$6</f>
        <v>0</v>
      </c>
      <c r="G17" s="8" t="s">
        <v>1655</v>
      </c>
      <c r="H17" t="str">
        <f>Etiquettes!$C$4</f>
        <v>kt</v>
      </c>
      <c r="S17" t="s">
        <v>1980</v>
      </c>
    </row>
    <row r="18" spans="1:19">
      <c r="A18" t="str">
        <f>Secteurs!$B$48</f>
        <v>Indéterminé - Approvisionnement</v>
      </c>
      <c r="B18" t="str">
        <f>Produits!$B$11</f>
        <v>Graines collectées</v>
      </c>
      <c r="C18">
        <v>0</v>
      </c>
      <c r="E18" t="str">
        <f>Etiquettes!$C$3</f>
        <v>Matière première:Produit:Coproduit:Intrant externe:Rejet</v>
      </c>
      <c r="F18" s="8">
        <f>Etiquettes!$O$6</f>
        <v>0</v>
      </c>
      <c r="G18" s="8" t="str">
        <f>Etiquettes!$C$5</f>
        <v>France entière</v>
      </c>
      <c r="H18" t="str">
        <f>Etiquettes!$C$4</f>
        <v>kt</v>
      </c>
    </row>
    <row r="19" spans="1:19">
      <c r="A19" t="str">
        <f>Secteurs!$B$48</f>
        <v>Indéterminé - Approvisionnement</v>
      </c>
      <c r="B19" t="str">
        <f>Produits!$B$11</f>
        <v>Graines collectées</v>
      </c>
      <c r="E19" t="str">
        <f>Etiquettes!$C$3</f>
        <v>Matière première:Produit:Coproduit:Intrant externe:Rejet</v>
      </c>
      <c r="F19" s="8">
        <f>Etiquettes!$P$6</f>
        <v>0</v>
      </c>
      <c r="G19" s="8">
        <f>Etiquettes!$J$5</f>
        <v>0</v>
      </c>
      <c r="H19" t="str">
        <f>Etiquettes!$C$4</f>
        <v>kt</v>
      </c>
      <c r="I19" s="54" t="s">
        <v>1977</v>
      </c>
      <c r="O19"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19">
        <f>Etiquettes!$K$15</f>
        <v>0</v>
      </c>
      <c r="Q19" s="39" t="s">
        <v>1978</v>
      </c>
      <c r="R19" s="39">
        <f>Etiquettes!$I$17</f>
        <v>0</v>
      </c>
    </row>
    <row r="20" spans="1:19">
      <c r="A20" t="str">
        <f>Secteurs!$B$48</f>
        <v>Indéterminé - Approvisionnement</v>
      </c>
      <c r="B20" t="str">
        <f>Produits!$B$11</f>
        <v>Graines collectées</v>
      </c>
      <c r="C20">
        <v>0</v>
      </c>
      <c r="E20" t="str">
        <f>Etiquettes!$C$3</f>
        <v>Matière première:Produit:Coproduit:Intrant externe:Rejet</v>
      </c>
      <c r="F20" s="8">
        <f>Etiquettes!$P$6</f>
        <v>0</v>
      </c>
      <c r="G20" s="8" t="s">
        <v>1655</v>
      </c>
      <c r="H20" t="str">
        <f>Etiquettes!$C$4</f>
        <v>kt</v>
      </c>
      <c r="S20" t="s">
        <v>1980</v>
      </c>
    </row>
    <row r="21" spans="1:19">
      <c r="A21" t="str">
        <f>Produits!$B$11</f>
        <v>Graines collectées</v>
      </c>
      <c r="B21" t="str">
        <f>Secteurs!$B$49</f>
        <v>Indéterminé - Débouchés</v>
      </c>
      <c r="C21">
        <v>0</v>
      </c>
      <c r="E21" t="str">
        <f>Etiquettes!$C$3</f>
        <v>Matière première:Produit:Coproduit:Intrant externe:Rejet</v>
      </c>
      <c r="F21" s="8">
        <f>Etiquettes!$P$6</f>
        <v>0</v>
      </c>
      <c r="G21" s="8" t="str">
        <f>Etiquettes!$C$5</f>
        <v>France entière</v>
      </c>
      <c r="H21" t="str">
        <f>Etiquettes!$C$4</f>
        <v>kt</v>
      </c>
    </row>
    <row r="22" spans="1:19">
      <c r="A22" t="str">
        <f>Secteurs!$B$48</f>
        <v>Indéterminé - Approvisionnement</v>
      </c>
      <c r="B22" t="str">
        <f>Produits!$B$11</f>
        <v>Graines collectées</v>
      </c>
      <c r="C22">
        <v>0</v>
      </c>
      <c r="E22" t="str">
        <f>Etiquettes!$C$3</f>
        <v>Matière première:Produit:Coproduit:Intrant externe:Rejet</v>
      </c>
      <c r="F22" s="8" t="s">
        <v>1982</v>
      </c>
      <c r="G22" s="8" t="str">
        <f>Etiquettes!$C$5</f>
        <v>France entière</v>
      </c>
      <c r="H22" t="str">
        <f>Etiquettes!$C$4</f>
        <v>kt</v>
      </c>
      <c r="S22" t="s">
        <v>1983</v>
      </c>
    </row>
    <row r="23" spans="1:19">
      <c r="A23" t="str">
        <f>Produits!$B$11</f>
        <v>Graines collectées</v>
      </c>
      <c r="B23" t="str">
        <f>Secteurs!$B$49</f>
        <v>Indéterminé - Débouchés</v>
      </c>
      <c r="C23">
        <v>0</v>
      </c>
      <c r="E23" t="str">
        <f>Etiquettes!$C$3</f>
        <v>Matière première:Produit:Coproduit:Intrant externe:Rejet</v>
      </c>
      <c r="F23" s="8" t="s">
        <v>1982</v>
      </c>
      <c r="G23" s="8" t="str">
        <f>Etiquettes!$C$5</f>
        <v>France entière</v>
      </c>
      <c r="H23" t="str">
        <f>Etiquettes!$C$4</f>
        <v>kt</v>
      </c>
      <c r="S23" t="s">
        <v>1983</v>
      </c>
    </row>
    <row r="24" spans="1:19">
      <c r="A24" t="str">
        <f>Secteurs!$B$48</f>
        <v>Indéterminé - Approvisionnement</v>
      </c>
      <c r="B24" t="str">
        <f>Produits!$B$3</f>
        <v>Olives</v>
      </c>
      <c r="E24" t="str">
        <f>Etiquettes!$C$3</f>
        <v>Matière première:Produit:Coproduit:Intrant externe:Rejet</v>
      </c>
      <c r="F24" s="8">
        <f>Etiquettes!$R$6</f>
        <v>0</v>
      </c>
      <c r="G24" s="8" t="s">
        <v>1981</v>
      </c>
      <c r="H24" t="str">
        <f>Etiquettes!$C$4</f>
        <v>kt</v>
      </c>
      <c r="I24" s="54" t="s">
        <v>1977</v>
      </c>
      <c r="O24"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24">
        <f>Etiquettes!$K$15</f>
        <v>0</v>
      </c>
      <c r="Q24" s="39" t="s">
        <v>1978</v>
      </c>
      <c r="R24" s="39">
        <f>Etiquettes!$I$17</f>
        <v>0</v>
      </c>
      <c r="S24" s="983" t="s">
        <v>1984</v>
      </c>
    </row>
    <row r="25" spans="1:19">
      <c r="A25" t="str">
        <f>Secteurs!$B$48</f>
        <v>Indéterminé - Approvisionnement</v>
      </c>
      <c r="B25" t="str">
        <f>Produits!$B$3</f>
        <v>Olives</v>
      </c>
      <c r="C25">
        <v>0</v>
      </c>
      <c r="E25" t="str">
        <f>Etiquettes!$C$3</f>
        <v>Matière première:Produit:Coproduit:Intrant externe:Rejet</v>
      </c>
      <c r="F25" s="8">
        <f>Etiquettes!$R$6</f>
        <v>0</v>
      </c>
      <c r="G25" s="8">
        <f>Etiquettes!$I$5</f>
        <v>0</v>
      </c>
      <c r="H25" t="str">
        <f>Etiquettes!$C$4</f>
        <v>kt</v>
      </c>
      <c r="S25" s="984"/>
    </row>
    <row r="26" spans="1:19">
      <c r="A26" t="str">
        <f>Produits!$B$3</f>
        <v>Olives</v>
      </c>
      <c r="B26" t="str">
        <f>Secteurs!$B$49</f>
        <v>Indéterminé - Débouchés</v>
      </c>
      <c r="E26" t="str">
        <f>Etiquettes!$C$3</f>
        <v>Matière première:Produit:Coproduit:Intrant externe:Rejet</v>
      </c>
      <c r="F26" s="8">
        <f>Etiquettes!$R$6</f>
        <v>0</v>
      </c>
      <c r="G26" s="8">
        <f>Etiquettes!$I$5</f>
        <v>0</v>
      </c>
      <c r="H26" t="str">
        <f>Etiquettes!$C$4</f>
        <v>kt</v>
      </c>
      <c r="I26" s="54" t="s">
        <v>1977</v>
      </c>
      <c r="O26"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26">
        <f>Etiquettes!$K$15</f>
        <v>0</v>
      </c>
      <c r="Q26" s="39" t="s">
        <v>1978</v>
      </c>
      <c r="R26" s="39">
        <f>Etiquettes!$I$17</f>
        <v>0</v>
      </c>
      <c r="S26" s="984"/>
    </row>
    <row r="27" spans="1:19">
      <c r="A27" t="str">
        <f>Produits!$B$3</f>
        <v>Olives</v>
      </c>
      <c r="B27" t="str">
        <f>Secteurs!$B$49</f>
        <v>Indéterminé - Débouchés</v>
      </c>
      <c r="C27">
        <v>0</v>
      </c>
      <c r="E27" t="str">
        <f>Etiquettes!$C$3</f>
        <v>Matière première:Produit:Coproduit:Intrant externe:Rejet</v>
      </c>
      <c r="F27" s="8">
        <f>Etiquettes!$R$6</f>
        <v>0</v>
      </c>
      <c r="G27" s="8" t="s">
        <v>1981</v>
      </c>
      <c r="H27" t="str">
        <f>Etiquettes!$C$4</f>
        <v>kt</v>
      </c>
      <c r="S27" s="984"/>
    </row>
    <row r="28" spans="1:19">
      <c r="A28" t="str">
        <f>Produits!$B$16</f>
        <v>Huile d'olive</v>
      </c>
      <c r="B28" t="str">
        <f>Secteurs!$B$49</f>
        <v>Indéterminé - Débouchés</v>
      </c>
      <c r="E28" t="str">
        <f>Etiquettes!$C$3</f>
        <v>Matière première:Produit:Coproduit:Intrant externe:Rejet</v>
      </c>
      <c r="F28" s="8">
        <f>Etiquettes!$R$6</f>
        <v>0</v>
      </c>
      <c r="G28" s="8" t="str">
        <f>Etiquettes!$C$5</f>
        <v>France entière</v>
      </c>
      <c r="H28" t="str">
        <f>Etiquettes!$C$4</f>
        <v>kt</v>
      </c>
      <c r="I28" s="54" t="s">
        <v>1977</v>
      </c>
      <c r="O28"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28">
        <f>Etiquettes!$L$15</f>
        <v>0</v>
      </c>
      <c r="Q28" s="39" t="s">
        <v>1978</v>
      </c>
      <c r="R28" s="39">
        <f>Etiquettes!$I$17</f>
        <v>0</v>
      </c>
    </row>
    <row r="29" spans="1:19">
      <c r="A29" t="str">
        <f>Produits!$B$18</f>
        <v>Olives de table</v>
      </c>
      <c r="B29" t="str">
        <f>Secteurs!$B$49</f>
        <v>Indéterminé - Débouchés</v>
      </c>
      <c r="E29" t="str">
        <f>Etiquettes!$C$3</f>
        <v>Matière première:Produit:Coproduit:Intrant externe:Rejet</v>
      </c>
      <c r="F29" s="8">
        <f>Etiquettes!$R$6</f>
        <v>0</v>
      </c>
      <c r="G29" s="8" t="s">
        <v>1655</v>
      </c>
      <c r="H29" t="str">
        <f>Etiquettes!$C$4</f>
        <v>kt</v>
      </c>
      <c r="I29" s="54" t="s">
        <v>1977</v>
      </c>
      <c r="O29"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29">
        <f>Etiquettes!$L$15</f>
        <v>0</v>
      </c>
      <c r="Q29" s="39" t="s">
        <v>1978</v>
      </c>
      <c r="R29" s="39">
        <f>Etiquettes!$I$17</f>
        <v>0</v>
      </c>
    </row>
    <row r="30" spans="1:19">
      <c r="A30" t="str">
        <f>Produits!$B$18</f>
        <v>Olives de table</v>
      </c>
      <c r="B30" t="str">
        <f>Secteurs!$B$49</f>
        <v>Indéterminé - Débouchés</v>
      </c>
      <c r="C30">
        <v>0</v>
      </c>
      <c r="E30" t="str">
        <f>Etiquettes!$C$3</f>
        <v>Matière première:Produit:Coproduit:Intrant externe:Rejet</v>
      </c>
      <c r="F30" s="8">
        <f>Etiquettes!$R$6</f>
        <v>0</v>
      </c>
      <c r="G30" s="8">
        <f>Etiquettes!$J$5</f>
        <v>0</v>
      </c>
      <c r="H30" t="str">
        <f>Etiquettes!$C$4</f>
        <v>kt</v>
      </c>
      <c r="S30" t="s">
        <v>1980</v>
      </c>
    </row>
    <row r="31" spans="1:19">
      <c r="A31" t="str">
        <f>Secteurs!$B$48</f>
        <v>Indéterminé - Approvisionnement</v>
      </c>
      <c r="B31" t="str">
        <f>Produits!$B$18</f>
        <v>Olives de table</v>
      </c>
      <c r="E31" t="str">
        <f>Etiquettes!$C$3</f>
        <v>Matière première:Produit:Coproduit:Intrant externe:Rejet</v>
      </c>
      <c r="F31" s="8">
        <f>Etiquettes!$R$6</f>
        <v>0</v>
      </c>
      <c r="G31" s="8">
        <f>Etiquettes!$J$5</f>
        <v>0</v>
      </c>
      <c r="H31" t="str">
        <f>Etiquettes!$C$4</f>
        <v>kt</v>
      </c>
      <c r="I31" s="54" t="s">
        <v>1977</v>
      </c>
      <c r="O31"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31">
        <f>Etiquettes!$L$15</f>
        <v>0</v>
      </c>
      <c r="Q31" s="39" t="s">
        <v>1978</v>
      </c>
      <c r="R31" s="39">
        <f>Etiquettes!$I$17</f>
        <v>0</v>
      </c>
    </row>
    <row r="32" spans="1:19">
      <c r="A32" t="str">
        <f>Secteurs!$B$48</f>
        <v>Indéterminé - Approvisionnement</v>
      </c>
      <c r="B32" t="str">
        <f>Produits!$B$18</f>
        <v>Olives de table</v>
      </c>
      <c r="C32">
        <v>0</v>
      </c>
      <c r="E32" t="str">
        <f>Etiquettes!$C$3</f>
        <v>Matière première:Produit:Coproduit:Intrant externe:Rejet</v>
      </c>
      <c r="F32" s="8">
        <f>Etiquettes!$R$6</f>
        <v>0</v>
      </c>
      <c r="G32" s="8" t="s">
        <v>1655</v>
      </c>
      <c r="H32" t="str">
        <f>Etiquettes!$C$4</f>
        <v>kt</v>
      </c>
      <c r="S32" t="s">
        <v>1980</v>
      </c>
    </row>
    <row r="33" spans="1:19">
      <c r="A33" t="str">
        <f>Secteurs!$B$48</f>
        <v>Indéterminé - Approvisionnement</v>
      </c>
      <c r="B33" t="str">
        <f>Produits!$B$4</f>
        <v>Graines autoconsommées</v>
      </c>
      <c r="E33" t="str">
        <f>Etiquettes!$C$3</f>
        <v>Matière première:Produit:Coproduit:Intrant externe:Rejet</v>
      </c>
      <c r="F33" s="8">
        <f>Etiquettes!$L$6</f>
        <v>0</v>
      </c>
      <c r="G33" s="865" t="str">
        <f>Etiquettes!$C$5</f>
        <v>France entière</v>
      </c>
      <c r="H33" t="str">
        <f>Etiquettes!$C$4</f>
        <v>kt</v>
      </c>
      <c r="I33" s="54" t="s">
        <v>1977</v>
      </c>
      <c r="O33"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33">
        <f>Etiquettes!$L$15</f>
        <v>0</v>
      </c>
      <c r="Q33" s="39" t="s">
        <v>1978</v>
      </c>
      <c r="R33" s="39">
        <f>Etiquettes!$I$17</f>
        <v>0</v>
      </c>
    </row>
    <row r="34" spans="1:19">
      <c r="A34" t="str">
        <f>Secteurs!$B$48</f>
        <v>Indéterminé - Approvisionnement</v>
      </c>
      <c r="B34" t="str">
        <f>Produits!$B$4</f>
        <v>Graines autoconsommées</v>
      </c>
      <c r="C34">
        <v>0</v>
      </c>
      <c r="E34" t="str">
        <f>Etiquettes!$C$3</f>
        <v>Matière première:Produit:Coproduit:Intrant externe:Rejet</v>
      </c>
      <c r="F34" s="8" t="s">
        <v>1985</v>
      </c>
      <c r="G34" s="865" t="str">
        <f>Etiquettes!$C$5</f>
        <v>France entière</v>
      </c>
      <c r="H34" t="str">
        <f>Etiquettes!$C$4</f>
        <v>kt</v>
      </c>
      <c r="S34" t="s">
        <v>1983</v>
      </c>
    </row>
    <row r="35" spans="1:19">
      <c r="A35" t="str">
        <f>Produits!$B$4</f>
        <v>Graines autoconsommées</v>
      </c>
      <c r="B35" t="str">
        <f>Secteurs!$B$49</f>
        <v>Indéterminé - Débouchés</v>
      </c>
      <c r="E35" t="str">
        <f>Etiquettes!$C$3</f>
        <v>Matière première:Produit:Coproduit:Intrant externe:Rejet</v>
      </c>
      <c r="F35" s="8">
        <f>Etiquettes!$M$6</f>
        <v>0</v>
      </c>
      <c r="G35" s="865" t="str">
        <f>Etiquettes!$C$5</f>
        <v>France entière</v>
      </c>
      <c r="H35" t="str">
        <f>Etiquettes!$C$4</f>
        <v>kt</v>
      </c>
      <c r="I35" s="54" t="s">
        <v>1977</v>
      </c>
      <c r="O35" t="str">
        <f>Etiquettes!$C$14</f>
        <v>Informations générales:SOMMAIRE:Lecture du fichier:Etiquettes:Produits:Secteurs:Données:Bilans Colza - FAM:BIlans Tournesol - FAM:Bilans Soja - FAM:Bilans Pois - FAM:Bilans Féverole - FAM:Contraintes:Issues de silo - ONRB:Pertes ferme - TERRES UNIVIA:Prétraitement semences fermière:Semences fermières - AGRESTE:Prétraitement échanges:Comext mensuel - EUROSTAT:Comext annuel - EUROSTAT:Huiles et tourteaux - FEDIOL:Usages tourteaux - ONRB:Biocarburants - CARBURE:Conso huile GMS -NIELSEN:Marché olive - AFIDOL, FAM:Récoltes olive - AGRESTE:Prétraitement récolte, collecte:Récoltes - AGRESTE:Collectes, stocks - FAM:Collectes, stocks protéa - FAM:FAB - FAM:FAB protéagineux - FAM:Prétraitement consommation:Consommation - OléoProtéines:Fab. ingrédients - Diverses:Rend. trituration-TERRES UNIVIA:Usages huiles - TERRES UNIVIA:Usages tourteaux -TERRES UNIVIA:Pertes - Diverses:Fabrication - PRODCOM:Transformation - TERRES UNIVIA:Alimentation animale - TERRES U:Collecte bio - TERRES UNIVIA</v>
      </c>
      <c r="P35">
        <f>Etiquettes!$L$15</f>
        <v>0</v>
      </c>
      <c r="Q35" s="39" t="s">
        <v>1978</v>
      </c>
      <c r="R35" s="39">
        <f>Etiquettes!$I$17</f>
        <v>0</v>
      </c>
    </row>
    <row r="36" spans="1:19">
      <c r="A36" t="str">
        <f>Produits!$B$4</f>
        <v>Graines autoconsommées</v>
      </c>
      <c r="B36" t="str">
        <f>Secteurs!$B$49</f>
        <v>Indéterminé - Débouchés</v>
      </c>
      <c r="C36">
        <v>0</v>
      </c>
      <c r="E36" t="str">
        <f>Etiquettes!$C$3</f>
        <v>Matière première:Produit:Coproduit:Intrant externe:Rejet</v>
      </c>
      <c r="F36" s="8" t="s">
        <v>1986</v>
      </c>
      <c r="G36" s="865" t="str">
        <f>Etiquettes!$C$5</f>
        <v>France entière</v>
      </c>
      <c r="H36" t="str">
        <f>Etiquettes!$C$4</f>
        <v>kt</v>
      </c>
      <c r="S36" t="s">
        <v>1983</v>
      </c>
    </row>
  </sheetData>
  <mergeCells count="1">
    <mergeCell ref="S24:S27"/>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002060"/>
  </sheetPr>
  <dimension ref="A1:S28"/>
  <sheetViews>
    <sheetView workbookViewId="0">
      <pane xSplit="2" ySplit="1" topLeftCell="C2" activePane="bottomRight" state="frozen"/>
      <selection activeCell="D35" sqref="D35"/>
      <selection pane="topRight" activeCell="D35" sqref="D35"/>
      <selection pane="bottomLeft" activeCell="D35" sqref="D35"/>
      <selection pane="bottomRight" activeCell="D35" sqref="D35"/>
    </sheetView>
  </sheetViews>
  <sheetFormatPr baseColWidth="10" defaultColWidth="9.109375" defaultRowHeight="14.4"/>
  <cols>
    <col min="1" max="2" width="21.21875" bestFit="1" customWidth="1"/>
    <col min="3" max="3" width="11"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20.77734375" style="8" bestFit="1"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tr">
        <f>Produits!$B$5</f>
        <v>Stock initial</v>
      </c>
      <c r="B2" t="str">
        <f>'Données '!B5</f>
        <v>OS</v>
      </c>
      <c r="E2" t="str">
        <f>'Données '!E5</f>
        <v>Matière première:Produit:Coproduit:Intrant externe:Rejet</v>
      </c>
      <c r="F2">
        <f>'Données '!F5</f>
        <v>0</v>
      </c>
      <c r="G2" s="865" t="str">
        <f>Etiquettes!$C$5</f>
        <v>France entière</v>
      </c>
      <c r="H2" t="str">
        <f>'Données '!H5</f>
        <v>kt</v>
      </c>
      <c r="I2" t="str">
        <f>'Données '!I5</f>
        <v>Stock initial collecteurs</v>
      </c>
      <c r="K2" t="str">
        <f>'Données '!K5</f>
        <v>Bilans par campagne - FranceAgriMer</v>
      </c>
      <c r="L2" t="str">
        <f>'Données '!L5</f>
        <v>Bilans Colza - FAM</v>
      </c>
      <c r="M2">
        <f>'Données '!M5</f>
        <v>0</v>
      </c>
      <c r="N2" t="str">
        <f>'Données '!N5</f>
        <v>Stock initial collecteurs = 61 Matière première:Produit:Coproduit:Intrant externe:Rejet (Bilans par campagne - FranceAgriMer)</v>
      </c>
      <c r="O2">
        <f>'Données '!O5</f>
        <v>0</v>
      </c>
      <c r="P2" t="str">
        <f>'Données '!P5</f>
        <v>Données collectées</v>
      </c>
      <c r="Q2">
        <f>'Données '!Q5</f>
        <v>0</v>
      </c>
      <c r="R2" s="844"/>
      <c r="S2" s="985" t="s">
        <v>1987</v>
      </c>
    </row>
    <row r="3" spans="1:19">
      <c r="A3" t="str">
        <f>'Données '!A6</f>
        <v>OS</v>
      </c>
      <c r="B3" t="str">
        <f>Produits!$B$8</f>
        <v>Stock final</v>
      </c>
      <c r="E3" t="str">
        <f>'Données '!E6</f>
        <v>Matière première:Produit:Coproduit:Intrant externe:Rejet</v>
      </c>
      <c r="F3">
        <f>'Données '!F6</f>
        <v>0</v>
      </c>
      <c r="G3" s="865" t="str">
        <f>Etiquettes!$C$5</f>
        <v>France entière</v>
      </c>
      <c r="H3" t="str">
        <f>'Données '!H6</f>
        <v>kt</v>
      </c>
      <c r="I3" t="str">
        <f>'Données '!I6</f>
        <v>Stock final collecteurs</v>
      </c>
      <c r="K3" t="str">
        <f>'Données '!K6</f>
        <v>Bilans par campagne - FranceAgriMer</v>
      </c>
      <c r="L3" t="str">
        <f>'Données '!L6</f>
        <v>Bilans Colza - FAM</v>
      </c>
      <c r="M3">
        <f>'Données '!M6</f>
        <v>0</v>
      </c>
      <c r="N3" t="str">
        <f>'Données '!N6</f>
        <v>Stock final collecteurs = 115 Matière première:Produit:Coproduit:Intrant externe:Rejet (Bilans par campagne - FranceAgriMer)</v>
      </c>
      <c r="O3">
        <f>'Données '!O6</f>
        <v>0</v>
      </c>
      <c r="P3" t="str">
        <f>'Données '!P6</f>
        <v>Données collectées</v>
      </c>
      <c r="Q3">
        <f>'Données '!Q6</f>
        <v>0</v>
      </c>
      <c r="S3" s="984"/>
    </row>
    <row r="4" spans="1:19">
      <c r="A4" t="str">
        <f>Produits!$B$5</f>
        <v>Stock initial</v>
      </c>
      <c r="B4" t="str">
        <f>'Données  '!B5</f>
        <v>OS</v>
      </c>
      <c r="E4" t="str">
        <f>'Données  '!E5</f>
        <v>Matière première:Produit:Coproduit:Intrant externe:Rejet</v>
      </c>
      <c r="F4">
        <f>'Données  '!F5</f>
        <v>0</v>
      </c>
      <c r="G4" s="865" t="str">
        <f>Etiquettes!$C$5</f>
        <v>France entière</v>
      </c>
      <c r="H4" t="str">
        <f>'Données  '!H5</f>
        <v>kt</v>
      </c>
      <c r="I4" t="str">
        <f>'Données  '!I5</f>
        <v>Stock initial collecteurs</v>
      </c>
      <c r="K4" t="str">
        <f>'Données  '!K5</f>
        <v>Bilans par campagne - FranceAgriMer</v>
      </c>
      <c r="L4" t="str">
        <f>'Données  '!L5</f>
        <v>BIlans Tournesol - FAM</v>
      </c>
      <c r="M4">
        <f>'Données  '!M5</f>
        <v>0</v>
      </c>
      <c r="N4" t="str">
        <f>'Données  '!N5</f>
        <v>Stock initial collecteurs = 79 Matière première:Produit:Coproduit:Intrant externe:Rejet (Bilans par campagne - FranceAgriMer)</v>
      </c>
      <c r="O4">
        <f>'Données  '!O5</f>
        <v>0</v>
      </c>
      <c r="P4" t="str">
        <f>'Données  '!P5</f>
        <v>Données collectées</v>
      </c>
      <c r="Q4">
        <f>'Données  '!Q5</f>
        <v>0</v>
      </c>
      <c r="S4" s="984"/>
    </row>
    <row r="5" spans="1:19">
      <c r="A5" t="str">
        <f>'Données  '!A6</f>
        <v>OS</v>
      </c>
      <c r="B5" t="str">
        <f>Produits!$B$8</f>
        <v>Stock final</v>
      </c>
      <c r="E5" t="str">
        <f>'Données  '!E6</f>
        <v>Matière première:Produit:Coproduit:Intrant externe:Rejet</v>
      </c>
      <c r="F5">
        <f>'Données  '!F6</f>
        <v>0</v>
      </c>
      <c r="G5" s="865" t="str">
        <f>Etiquettes!$C$5</f>
        <v>France entière</v>
      </c>
      <c r="H5" t="str">
        <f>'Données  '!H6</f>
        <v>kt</v>
      </c>
      <c r="I5" t="str">
        <f>'Données  '!I6</f>
        <v>Stock final collecteurs</v>
      </c>
      <c r="K5" t="str">
        <f>'Données  '!K6</f>
        <v>Bilans par campagne - FranceAgriMer</v>
      </c>
      <c r="L5" t="str">
        <f>'Données  '!L6</f>
        <v>BIlans Tournesol - FAM</v>
      </c>
      <c r="M5">
        <f>'Données  '!M6</f>
        <v>0</v>
      </c>
      <c r="N5" t="str">
        <f>'Données  '!N6</f>
        <v>Stock final collecteurs = 82 Matière première:Produit:Coproduit:Intrant externe:Rejet (Bilans par campagne - FranceAgriMer)</v>
      </c>
      <c r="O5">
        <f>'Données  '!O6</f>
        <v>0</v>
      </c>
      <c r="P5" t="str">
        <f>'Données  '!P6</f>
        <v>Données collectées</v>
      </c>
      <c r="Q5">
        <f>'Données  '!Q6</f>
        <v>0</v>
      </c>
      <c r="S5" s="984"/>
    </row>
    <row r="6" spans="1:19">
      <c r="A6" t="str">
        <f>Produits!$B$5</f>
        <v>Stock initial</v>
      </c>
      <c r="B6" t="str">
        <f>'Données   '!B5</f>
        <v>OS</v>
      </c>
      <c r="E6" t="str">
        <f>'Données   '!E5</f>
        <v>Matière première:Produit:Coproduit:Intrant externe:Rejet</v>
      </c>
      <c r="F6">
        <f>'Données   '!F5</f>
        <v>0</v>
      </c>
      <c r="G6" s="865" t="str">
        <f>Etiquettes!$C$5</f>
        <v>France entière</v>
      </c>
      <c r="H6" t="str">
        <f>'Données   '!H5</f>
        <v>kt</v>
      </c>
      <c r="I6" t="str">
        <f>'Données   '!I5</f>
        <v>Stock initial collecteurs</v>
      </c>
      <c r="K6" t="str">
        <f>'Données   '!K5</f>
        <v>Bilans par campagne - FranceAgriMer</v>
      </c>
      <c r="L6" t="str">
        <f>'Données   '!L5</f>
        <v>Bilans Soja - FAM</v>
      </c>
      <c r="M6">
        <f>'Données   '!M5</f>
        <v>0</v>
      </c>
      <c r="N6" t="str">
        <f>'Données   '!N5</f>
        <v>Stock initial collecteurs = 44 Matière première:Produit:Coproduit:Intrant externe:Rejet (Bilans par campagne - FranceAgriMer)</v>
      </c>
      <c r="O6">
        <f>'Données   '!O5</f>
        <v>0</v>
      </c>
      <c r="P6" t="str">
        <f>'Données   '!P5</f>
        <v>Données collectées</v>
      </c>
      <c r="Q6">
        <f>'Données   '!Q5</f>
        <v>0</v>
      </c>
      <c r="S6" s="984"/>
    </row>
    <row r="7" spans="1:19">
      <c r="A7" t="str">
        <f>'Données   '!A6</f>
        <v>OS</v>
      </c>
      <c r="B7" t="str">
        <f>Produits!$B$8</f>
        <v>Stock final</v>
      </c>
      <c r="E7" t="str">
        <f>'Données   '!E6</f>
        <v>Matière première:Produit:Coproduit:Intrant externe:Rejet</v>
      </c>
      <c r="F7">
        <f>'Données   '!F6</f>
        <v>0</v>
      </c>
      <c r="G7" s="865" t="str">
        <f>Etiquettes!$C$5</f>
        <v>France entière</v>
      </c>
      <c r="H7" t="str">
        <f>'Données   '!H6</f>
        <v>kt</v>
      </c>
      <c r="I7" t="str">
        <f>'Données   '!I6</f>
        <v>Stock final collecteurs</v>
      </c>
      <c r="K7" t="str">
        <f>'Données   '!K6</f>
        <v>Bilans par campagne - FranceAgriMer</v>
      </c>
      <c r="L7" t="str">
        <f>'Données   '!L6</f>
        <v>Bilans Soja - FAM</v>
      </c>
      <c r="M7">
        <f>'Données   '!M6</f>
        <v>0</v>
      </c>
      <c r="N7" t="str">
        <f>'Données   '!N6</f>
        <v>Stock final collecteurs = 41 Matière première:Produit:Coproduit:Intrant externe:Rejet (Bilans par campagne - FranceAgriMer)</v>
      </c>
      <c r="O7">
        <f>'Données   '!O6</f>
        <v>0</v>
      </c>
      <c r="P7" t="str">
        <f>'Données   '!P6</f>
        <v>Données collectées</v>
      </c>
      <c r="Q7">
        <f>'Données   '!Q6</f>
        <v>0</v>
      </c>
      <c r="S7" s="984"/>
    </row>
    <row r="8" spans="1:19">
      <c r="A8" t="str">
        <f>Produits!$B$5</f>
        <v>Stock initial</v>
      </c>
      <c r="B8" t="str">
        <f>'Données    '!B5</f>
        <v>OS</v>
      </c>
      <c r="E8" t="str">
        <f>'Données    '!E5</f>
        <v>Matière première:Produit:Coproduit:Intrant externe:Rejet</v>
      </c>
      <c r="F8">
        <f>'Données    '!F5</f>
        <v>0</v>
      </c>
      <c r="G8" s="865" t="str">
        <f>Etiquettes!$C$5</f>
        <v>France entière</v>
      </c>
      <c r="H8" t="str">
        <f>'Données    '!H5</f>
        <v>kt</v>
      </c>
      <c r="I8" t="str">
        <f>'Données    '!I5</f>
        <v>Stock initial collecteurs</v>
      </c>
      <c r="K8" t="str">
        <f>'Données    '!K5</f>
        <v>Bilans par campagne - FranceAgriMer</v>
      </c>
      <c r="L8" t="str">
        <f>'Données    '!L5</f>
        <v>Bilans Pois - FAM</v>
      </c>
      <c r="M8">
        <f>'Données    '!M5</f>
        <v>0</v>
      </c>
      <c r="N8" t="str">
        <f>'Données    '!N5</f>
        <v>Stock initial collecteurs = 57 Matière première:Produit:Coproduit:Intrant externe:Rejet (Bilans par campagne - FranceAgriMer)</v>
      </c>
      <c r="O8">
        <f>'Données    '!O5</f>
        <v>0</v>
      </c>
      <c r="P8" t="str">
        <f>'Données    '!P5</f>
        <v>Données collectées</v>
      </c>
      <c r="Q8">
        <f>'Données    '!Q5</f>
        <v>0</v>
      </c>
      <c r="S8" s="984"/>
    </row>
    <row r="9" spans="1:19">
      <c r="A9" t="str">
        <f>'Données    '!A6</f>
        <v>OS</v>
      </c>
      <c r="B9" t="str">
        <f>Produits!$B$8</f>
        <v>Stock final</v>
      </c>
      <c r="E9" t="str">
        <f>'Données    '!E6</f>
        <v>Matière première:Produit:Coproduit:Intrant externe:Rejet</v>
      </c>
      <c r="F9">
        <f>'Données    '!F6</f>
        <v>0</v>
      </c>
      <c r="G9" s="865" t="str">
        <f>Etiquettes!$C$5</f>
        <v>France entière</v>
      </c>
      <c r="H9" t="str">
        <f>'Données    '!H6</f>
        <v>kt</v>
      </c>
      <c r="I9" t="str">
        <f>'Données    '!I6</f>
        <v>Stock final collecteurs</v>
      </c>
      <c r="K9" t="str">
        <f>'Données    '!K6</f>
        <v>Bilans par campagne - FranceAgriMer</v>
      </c>
      <c r="L9" t="str">
        <f>'Données    '!L6</f>
        <v>Bilans Pois - FAM</v>
      </c>
      <c r="M9">
        <f>'Données    '!M6</f>
        <v>0</v>
      </c>
      <c r="N9" t="str">
        <f>'Données    '!N6</f>
        <v>Stock final collecteurs = 65 Matière première:Produit:Coproduit:Intrant externe:Rejet (Bilans par campagne - FranceAgriMer)</v>
      </c>
      <c r="O9">
        <f>'Données    '!O6</f>
        <v>0</v>
      </c>
      <c r="P9" t="str">
        <f>'Données    '!P6</f>
        <v>Données collectées</v>
      </c>
      <c r="Q9">
        <f>'Données    '!Q6</f>
        <v>0</v>
      </c>
      <c r="S9" s="984"/>
    </row>
    <row r="10" spans="1:19">
      <c r="A10" t="str">
        <f>Produits!$B$5</f>
        <v>Stock initial</v>
      </c>
      <c r="B10" t="str">
        <f>'Données     '!B5</f>
        <v>OS</v>
      </c>
      <c r="E10" t="str">
        <f>'Données     '!E5</f>
        <v>Matière première:Produit:Coproduit:Intrant externe:Rejet</v>
      </c>
      <c r="F10">
        <f>'Données     '!F5</f>
        <v>0</v>
      </c>
      <c r="G10" s="865" t="str">
        <f>Etiquettes!$C$5</f>
        <v>France entière</v>
      </c>
      <c r="H10" t="str">
        <f>'Données     '!H5</f>
        <v>kt</v>
      </c>
      <c r="I10" t="str">
        <f>'Données     '!I5</f>
        <v>Stock initial collecteurs</v>
      </c>
      <c r="K10" t="str">
        <f>'Données     '!K5</f>
        <v>Bilans par campagne - FranceAgriMer</v>
      </c>
      <c r="L10" t="str">
        <f>'Données     '!L5</f>
        <v>Bilans Féverole - FAM</v>
      </c>
      <c r="M10">
        <f>'Données     '!M5</f>
        <v>0</v>
      </c>
      <c r="N10" t="str">
        <f>'Données     '!N5</f>
        <v>Stock initial collecteurs = 34 Matière première:Produit:Coproduit:Intrant externe:Rejet (Bilans par campagne - FranceAgriMer)</v>
      </c>
      <c r="O10">
        <f>'Données     '!O5</f>
        <v>0</v>
      </c>
      <c r="P10" t="str">
        <f>'Données     '!P5</f>
        <v>Données collectées</v>
      </c>
      <c r="Q10">
        <f>'Données     '!Q5</f>
        <v>0</v>
      </c>
      <c r="S10" s="984"/>
    </row>
    <row r="11" spans="1:19">
      <c r="A11" t="str">
        <f>'Données     '!A6</f>
        <v>OS</v>
      </c>
      <c r="B11" t="str">
        <f>Produits!$B$8</f>
        <v>Stock final</v>
      </c>
      <c r="E11" t="str">
        <f>'Données     '!E6</f>
        <v>Matière première:Produit:Coproduit:Intrant externe:Rejet</v>
      </c>
      <c r="F11">
        <f>'Données     '!F6</f>
        <v>0</v>
      </c>
      <c r="G11" s="865" t="str">
        <f>Etiquettes!$C$5</f>
        <v>France entière</v>
      </c>
      <c r="H11" t="str">
        <f>'Données     '!H6</f>
        <v>kt</v>
      </c>
      <c r="I11" t="str">
        <f>'Données     '!I6</f>
        <v>Stock final collecteurs</v>
      </c>
      <c r="K11" t="str">
        <f>'Données     '!K6</f>
        <v>Bilans par campagne - FranceAgriMer</v>
      </c>
      <c r="L11" t="str">
        <f>'Données     '!L6</f>
        <v>Bilans Féverole - FAM</v>
      </c>
      <c r="M11">
        <f>'Données     '!M6</f>
        <v>0</v>
      </c>
      <c r="N11" t="str">
        <f>'Données     '!N6</f>
        <v>Stock final collecteurs = 59 Matière première:Produit:Coproduit:Intrant externe:Rejet (Bilans par campagne - FranceAgriMer)</v>
      </c>
      <c r="O11">
        <f>'Données     '!O6</f>
        <v>0</v>
      </c>
      <c r="P11" t="str">
        <f>'Données     '!P6</f>
        <v>Données collectées</v>
      </c>
      <c r="Q11">
        <f>'Données     '!Q6</f>
        <v>0</v>
      </c>
      <c r="S11" s="984"/>
    </row>
    <row r="12" spans="1:19">
      <c r="A12" t="str">
        <f>Produits!$B$5</f>
        <v>Stock initial</v>
      </c>
      <c r="B12" t="str">
        <f>'Données           '!B4</f>
        <v>OS</v>
      </c>
      <c r="E12" t="str">
        <f>'Données           '!E4</f>
        <v>Matière première:Produit:Coproduit:Intrant externe:Rejet</v>
      </c>
      <c r="F12">
        <f>'Données           '!F4</f>
        <v>0</v>
      </c>
      <c r="G12" s="865" t="str">
        <f>Etiquettes!$C$5</f>
        <v>France entière</v>
      </c>
      <c r="H12" t="str">
        <f>'Données           '!H4</f>
        <v>kt</v>
      </c>
      <c r="I12" t="str">
        <f>'Données           '!I4</f>
        <v>Stock initial collecteurs</v>
      </c>
      <c r="K12" t="str">
        <f>'Données           '!K4</f>
        <v>Collectes, stocks - FranceAgriMer</v>
      </c>
      <c r="L12" t="str">
        <f>'Données           '!L4</f>
        <v>Collectes, stocks - FAM</v>
      </c>
      <c r="M12">
        <f>'Données           '!M4</f>
        <v>0</v>
      </c>
      <c r="N12" t="str">
        <f>'Données           '!N4</f>
        <v>Stock initial collecteurs = 2 Matière première:Produit:Coproduit:Intrant externe:Rejet (Collectes, stocks - FranceAgriMer)</v>
      </c>
      <c r="O12">
        <f>'Données           '!O4</f>
        <v>0</v>
      </c>
      <c r="P12" t="str">
        <f>'Données           '!P4</f>
        <v>Données collectées</v>
      </c>
      <c r="Q12">
        <f>'Données           '!Q4</f>
        <v>0</v>
      </c>
      <c r="S12" s="984"/>
    </row>
    <row r="13" spans="1:19">
      <c r="A13" t="str">
        <f>'Données           '!A5</f>
        <v>OS</v>
      </c>
      <c r="B13" t="str">
        <f>Produits!$B$8</f>
        <v>Stock final</v>
      </c>
      <c r="E13" t="str">
        <f>'Données           '!E5</f>
        <v>Matière première:Produit:Coproduit:Intrant externe:Rejet</v>
      </c>
      <c r="F13">
        <f>'Données           '!F5</f>
        <v>0</v>
      </c>
      <c r="G13" s="865" t="str">
        <f>Etiquettes!$C$5</f>
        <v>France entière</v>
      </c>
      <c r="H13" t="str">
        <f>'Données           '!H5</f>
        <v>kt</v>
      </c>
      <c r="I13" t="str">
        <f>'Données           '!I5</f>
        <v>Stock final collecteurs</v>
      </c>
      <c r="K13" t="str">
        <f>'Données           '!K5</f>
        <v>Collectes, stocks - FranceAgriMer</v>
      </c>
      <c r="L13" t="str">
        <f>'Données           '!L5</f>
        <v>Collectes, stocks - FAM</v>
      </c>
      <c r="M13">
        <f>'Données           '!M5</f>
        <v>0</v>
      </c>
      <c r="N13" t="str">
        <f>'Données           '!N5</f>
        <v>Stock final collecteurs = 6 Matière première:Produit:Coproduit:Intrant externe:Rejet (Collectes, stocks - FranceAgriMer)</v>
      </c>
      <c r="O13">
        <f>'Données           '!O5</f>
        <v>0</v>
      </c>
      <c r="P13" t="str">
        <f>'Données           '!P5</f>
        <v>Données collectées</v>
      </c>
      <c r="Q13">
        <f>'Données           '!Q5</f>
        <v>0</v>
      </c>
      <c r="S13" s="984"/>
    </row>
    <row r="14" spans="1:19">
      <c r="A14" t="str">
        <f>Produits!$B$5</f>
        <v>Stock initial</v>
      </c>
      <c r="B14" t="str">
        <f>'Données           '!B22</f>
        <v>OS</v>
      </c>
      <c r="E14" t="str">
        <f>'Données           '!E22</f>
        <v>Matière première:Produit:Coproduit:Intrant externe:Rejet</v>
      </c>
      <c r="F14">
        <f>'Données           '!F22</f>
        <v>0</v>
      </c>
      <c r="G14" s="865" t="str">
        <f>Etiquettes!$C$5</f>
        <v>France entière</v>
      </c>
      <c r="H14" t="str">
        <f>'Données           '!H22</f>
        <v>kt</v>
      </c>
      <c r="I14" t="str">
        <f>'Données           '!I22</f>
        <v>Stock initial collecteurs</v>
      </c>
      <c r="K14" t="str">
        <f>'Données           '!K22</f>
        <v>Collectes, stocks - FranceAgriMer</v>
      </c>
      <c r="L14" t="str">
        <f>'Données           '!L22</f>
        <v>Collectes, stocks protéa - FAM</v>
      </c>
      <c r="M14">
        <f>'Données           '!M22</f>
        <v>0</v>
      </c>
      <c r="N14" t="str">
        <f>'Données           '!N22</f>
        <v>Stock initial collecteurs = 3 Matière première:Produit:Coproduit:Intrant externe:Rejet (Collectes, stocks - FranceAgriMer)</v>
      </c>
      <c r="O14">
        <f>'Données           '!O22</f>
        <v>0</v>
      </c>
      <c r="P14" t="str">
        <f>'Données           '!P22</f>
        <v>Données collectées</v>
      </c>
      <c r="Q14">
        <f>'Données           '!Q22</f>
        <v>0</v>
      </c>
      <c r="S14" s="984"/>
    </row>
    <row r="15" spans="1:19">
      <c r="A15" t="str">
        <f>'Données           '!A23</f>
        <v>OS</v>
      </c>
      <c r="B15" t="str">
        <f>Produits!$B$8</f>
        <v>Stock final</v>
      </c>
      <c r="E15" t="str">
        <f>'Données           '!E23</f>
        <v>Matière première:Produit:Coproduit:Intrant externe:Rejet</v>
      </c>
      <c r="F15">
        <f>'Données           '!F23</f>
        <v>0</v>
      </c>
      <c r="G15" s="865" t="str">
        <f>Etiquettes!$C$5</f>
        <v>France entière</v>
      </c>
      <c r="H15" t="str">
        <f>'Données           '!H23</f>
        <v>kt</v>
      </c>
      <c r="I15" t="str">
        <f>'Données           '!I23</f>
        <v>Stock final collecteurs</v>
      </c>
      <c r="K15" t="str">
        <f>'Données           '!K23</f>
        <v>Collectes, stocks - FranceAgriMer</v>
      </c>
      <c r="L15" t="str">
        <f>'Données           '!L23</f>
        <v>Collectes, stocks protéa - FAM</v>
      </c>
      <c r="M15">
        <f>'Données           '!M23</f>
        <v>0</v>
      </c>
      <c r="N15" t="str">
        <f>'Données           '!N23</f>
        <v>Stock final collecteurs = 11 Matière première:Produit:Coproduit:Intrant externe:Rejet (Collectes, stocks - FranceAgriMer)</v>
      </c>
      <c r="O15">
        <f>'Données           '!O23</f>
        <v>0</v>
      </c>
      <c r="P15" t="str">
        <f>'Données           '!P23</f>
        <v>Données collectées</v>
      </c>
      <c r="Q15">
        <f>'Données           '!Q23</f>
        <v>0</v>
      </c>
      <c r="S15" s="984"/>
    </row>
    <row r="16" spans="1:19">
      <c r="A16" t="str">
        <f>Produits!$B$5</f>
        <v>Stock initial</v>
      </c>
      <c r="B16" t="str">
        <f>'Données           '!B42</f>
        <v>OS</v>
      </c>
      <c r="E16" t="str">
        <f>'Données           '!E42</f>
        <v>Matière première:Produit:Coproduit:Intrant externe:Rejet</v>
      </c>
      <c r="F16">
        <f>'Données           '!F42</f>
        <v>0</v>
      </c>
      <c r="G16">
        <f>'Données           '!G42</f>
        <v>0</v>
      </c>
      <c r="H16" t="str">
        <f>'Données           '!H42</f>
        <v>kt</v>
      </c>
      <c r="I16" t="str">
        <f>'Données           '!I42</f>
        <v>Stock initial collecteurs</v>
      </c>
      <c r="K16" t="str">
        <f>'Données           '!K42</f>
        <v>Collectes, stocks - FranceAgriMer</v>
      </c>
      <c r="L16" t="str">
        <f>'Données           '!L42</f>
        <v>Collectes, stocks protéa - FAM</v>
      </c>
      <c r="M16">
        <f>'Données           '!M42</f>
        <v>0</v>
      </c>
      <c r="N16" t="str">
        <f>'Données           '!N42</f>
        <v>Stock initial collecteurs = 3 Matière première:Produit:Coproduit:Intrant externe:Rejet (Collectes, stocks - FranceAgriMer)</v>
      </c>
      <c r="O16">
        <f>'Données           '!O42</f>
        <v>0</v>
      </c>
      <c r="P16" t="str">
        <f>'Données           '!P42</f>
        <v>Données collectées</v>
      </c>
      <c r="Q16">
        <f>'Données           '!Q42</f>
        <v>0</v>
      </c>
      <c r="S16" s="984"/>
    </row>
    <row r="17" spans="1:19">
      <c r="A17" t="str">
        <f>'Données           '!A43</f>
        <v>OS</v>
      </c>
      <c r="B17" t="str">
        <f>Produits!$B$8</f>
        <v>Stock final</v>
      </c>
      <c r="E17" t="str">
        <f>'Données           '!E43</f>
        <v>Matière première:Produit:Coproduit:Intrant externe:Rejet</v>
      </c>
      <c r="F17">
        <f>'Données           '!F43</f>
        <v>0</v>
      </c>
      <c r="G17">
        <f>'Données           '!G43</f>
        <v>0</v>
      </c>
      <c r="H17" t="str">
        <f>'Données           '!H43</f>
        <v>kt</v>
      </c>
      <c r="I17" t="str">
        <f>'Données           '!I43</f>
        <v>Stock final collecteurs</v>
      </c>
      <c r="K17" t="str">
        <f>'Données           '!K43</f>
        <v>Collectes, stocks - FranceAgriMer</v>
      </c>
      <c r="L17" t="str">
        <f>'Données           '!L43</f>
        <v>Collectes, stocks protéa - FAM</v>
      </c>
      <c r="M17">
        <f>'Données           '!M43</f>
        <v>0</v>
      </c>
      <c r="N17" t="str">
        <f>'Données           '!N43</f>
        <v>Stock final collecteurs = 3 Matière première:Produit:Coproduit:Intrant externe:Rejet (Collectes, stocks - FranceAgriMer)</v>
      </c>
      <c r="O17">
        <f>'Données           '!O43</f>
        <v>0</v>
      </c>
      <c r="P17" t="str">
        <f>'Données           '!P43</f>
        <v>Données collectées</v>
      </c>
      <c r="Q17">
        <f>'Données           '!Q43</f>
        <v>0</v>
      </c>
      <c r="S17" s="984"/>
    </row>
    <row r="18" spans="1:19">
      <c r="A18" t="str">
        <f>Produits!$B$5</f>
        <v>Stock initial</v>
      </c>
      <c r="B18" t="str">
        <f>'Données           '!B49</f>
        <v>OS</v>
      </c>
      <c r="E18" t="str">
        <f>'Données           '!E49</f>
        <v>Matière première:Produit:Coproduit:Intrant externe:Rejet</v>
      </c>
      <c r="F18">
        <f>'Données           '!F49</f>
        <v>0</v>
      </c>
      <c r="G18">
        <f>'Données           '!G49</f>
        <v>0</v>
      </c>
      <c r="H18" t="str">
        <f>'Données           '!H49</f>
        <v>kt</v>
      </c>
      <c r="I18" t="str">
        <f>'Données           '!I49</f>
        <v>Stock initial collecteurs</v>
      </c>
      <c r="K18" t="str">
        <f>'Données           '!K49</f>
        <v>Collectes, stocks - FranceAgriMer</v>
      </c>
      <c r="L18" t="str">
        <f>'Données           '!L49</f>
        <v>Collectes, stocks protéa - FAM</v>
      </c>
      <c r="M18">
        <f>'Données           '!M49</f>
        <v>0</v>
      </c>
      <c r="N18" t="str">
        <f>'Données           '!N49</f>
        <v>Stock initial collecteurs = 3 Matière première:Produit:Coproduit:Intrant externe:Rejet (Collectes, stocks - FranceAgriMer)</v>
      </c>
      <c r="O18">
        <f>'Données           '!O49</f>
        <v>0</v>
      </c>
      <c r="P18" t="str">
        <f>'Données           '!P49</f>
        <v>Données collectées</v>
      </c>
      <c r="Q18">
        <f>'Données           '!Q49</f>
        <v>0</v>
      </c>
      <c r="S18" s="984"/>
    </row>
    <row r="19" spans="1:19">
      <c r="A19" t="str">
        <f>'Données           '!A50</f>
        <v>OS</v>
      </c>
      <c r="B19" t="str">
        <f>Produits!$B$8</f>
        <v>Stock final</v>
      </c>
      <c r="E19" t="str">
        <f>'Données           '!E50</f>
        <v>Matière première:Produit:Coproduit:Intrant externe:Rejet</v>
      </c>
      <c r="F19">
        <f>'Données           '!F50</f>
        <v>0</v>
      </c>
      <c r="G19">
        <f>'Données           '!G50</f>
        <v>0</v>
      </c>
      <c r="H19" t="str">
        <f>'Données           '!H50</f>
        <v>kt</v>
      </c>
      <c r="I19" t="str">
        <f>'Données           '!I50</f>
        <v>Stock final collecteurs</v>
      </c>
      <c r="K19" t="str">
        <f>'Données           '!K50</f>
        <v>Collectes, stocks - FranceAgriMer</v>
      </c>
      <c r="L19" t="str">
        <f>'Données           '!L50</f>
        <v>Collectes, stocks protéa - FAM</v>
      </c>
      <c r="M19">
        <f>'Données           '!M50</f>
        <v>0</v>
      </c>
      <c r="N19" t="str">
        <f>'Données           '!N50</f>
        <v>Stock final collecteurs = 3 Matière première:Produit:Coproduit:Intrant externe:Rejet (Collectes, stocks - FranceAgriMer)</v>
      </c>
      <c r="O19">
        <f>'Données           '!O50</f>
        <v>0</v>
      </c>
      <c r="P19" t="str">
        <f>'Données           '!P50</f>
        <v>Données collectées</v>
      </c>
      <c r="Q19">
        <f>'Données           '!Q50</f>
        <v>0</v>
      </c>
      <c r="S19" s="984"/>
    </row>
    <row r="20" spans="1:19">
      <c r="A20" t="str">
        <f>'Données '!A9</f>
        <v>Graines collectées</v>
      </c>
      <c r="B20" t="str">
        <f>Secteurs!$B$42</f>
        <v>Semences</v>
      </c>
      <c r="E20" t="str">
        <f>'Données '!E9</f>
        <v>Matière première:Produit:Coproduit:Intrant externe:Rejet</v>
      </c>
      <c r="F20">
        <f>'Données '!F9</f>
        <v>0</v>
      </c>
      <c r="G20" s="865" t="str">
        <f>Etiquettes!$C$5</f>
        <v>France entière</v>
      </c>
      <c r="H20" t="str">
        <f>'Données '!H9</f>
        <v>kt</v>
      </c>
      <c r="I20" t="str">
        <f>'Données '!I9</f>
        <v>Production de semences certifiées</v>
      </c>
      <c r="K20" t="str">
        <f>'Données '!K9</f>
        <v>Bilans par campagne - FranceAgriMer</v>
      </c>
      <c r="L20" t="str">
        <f>'Données '!L9</f>
        <v>Bilans Colza - FAM</v>
      </c>
      <c r="M20">
        <f>'Données '!M9</f>
        <v>0</v>
      </c>
      <c r="N20" t="str">
        <f>'Données '!N9</f>
        <v>Production de semences certifiées = 10 Matière première:Produit:Coproduit:Intrant externe:Rejet (Bilans par campagne - FranceAgriMer)</v>
      </c>
      <c r="O20">
        <f>'Données '!O9</f>
        <v>0</v>
      </c>
      <c r="P20" t="str">
        <f>'Données '!P9</f>
        <v>Données collectées</v>
      </c>
      <c r="Q20">
        <f>'Données '!Q9</f>
        <v>0</v>
      </c>
      <c r="S20" s="984"/>
    </row>
    <row r="21" spans="1:19">
      <c r="A21" t="str">
        <f>'Données  '!A10</f>
        <v>Graines collectées</v>
      </c>
      <c r="B21" t="str">
        <f>Secteurs!$B$42</f>
        <v>Semences</v>
      </c>
      <c r="E21" t="str">
        <f>'Données  '!E10</f>
        <v>Matière première:Produit:Coproduit:Intrant externe:Rejet</v>
      </c>
      <c r="F21">
        <f>'Données  '!F10</f>
        <v>0</v>
      </c>
      <c r="G21" s="865" t="str">
        <f>Etiquettes!$C$5</f>
        <v>France entière</v>
      </c>
      <c r="H21" t="str">
        <f>'Données  '!H10</f>
        <v>kt</v>
      </c>
      <c r="I21" t="str">
        <f>'Données  '!I10</f>
        <v>Production de semences certifiées</v>
      </c>
      <c r="K21" t="str">
        <f>'Données  '!K10</f>
        <v>Bilans par campagne - FranceAgriMer</v>
      </c>
      <c r="L21" t="str">
        <f>'Données  '!L10</f>
        <v>BIlans Tournesol - FAM</v>
      </c>
      <c r="M21">
        <f>'Données  '!M10</f>
        <v>0</v>
      </c>
      <c r="N21" t="str">
        <f>'Données  '!N10</f>
        <v>Production de semences certifiées = 10 Matière première:Produit:Coproduit:Intrant externe:Rejet (Bilans par campagne - FranceAgriMer)</v>
      </c>
      <c r="O21">
        <f>'Données  '!O10</f>
        <v>0</v>
      </c>
      <c r="P21" t="str">
        <f>'Données  '!P10</f>
        <v>Données collectées</v>
      </c>
      <c r="Q21">
        <f>'Données  '!Q10</f>
        <v>0</v>
      </c>
      <c r="S21" s="984"/>
    </row>
    <row r="22" spans="1:19">
      <c r="A22" t="str">
        <f>'Données   '!A10</f>
        <v>Graines collectées</v>
      </c>
      <c r="B22" t="str">
        <f>Secteurs!$B$42</f>
        <v>Semences</v>
      </c>
      <c r="E22" t="str">
        <f>'Données   '!E10</f>
        <v>Matière première:Produit:Coproduit:Intrant externe:Rejet</v>
      </c>
      <c r="F22">
        <f>'Données   '!F10</f>
        <v>0</v>
      </c>
      <c r="G22" s="865" t="str">
        <f>Etiquettes!$C$5</f>
        <v>France entière</v>
      </c>
      <c r="H22" t="str">
        <f>'Données   '!H10</f>
        <v>kt</v>
      </c>
      <c r="I22" t="str">
        <f>'Données   '!I10</f>
        <v>Production de semences certifiées</v>
      </c>
      <c r="K22" t="str">
        <f>'Données   '!K10</f>
        <v>Bilans par campagne - FranceAgriMer</v>
      </c>
      <c r="L22" t="str">
        <f>'Données   '!L10</f>
        <v>Bilans Soja - FAM</v>
      </c>
      <c r="M22">
        <f>'Données   '!M10</f>
        <v>0</v>
      </c>
      <c r="N22" t="str">
        <f>'Données   '!N10</f>
        <v>Production de semences certifiées = 8 Matière première:Produit:Coproduit:Intrant externe:Rejet (Bilans par campagne - FranceAgriMer)</v>
      </c>
      <c r="O22">
        <f>'Données   '!O10</f>
        <v>0</v>
      </c>
      <c r="P22" t="str">
        <f>'Données   '!P10</f>
        <v>Données collectées</v>
      </c>
      <c r="Q22">
        <f>'Données   '!Q10</f>
        <v>0</v>
      </c>
      <c r="S22" s="984"/>
    </row>
    <row r="23" spans="1:19">
      <c r="A23" t="str">
        <f>'Données    '!A9</f>
        <v>Graines collectées</v>
      </c>
      <c r="B23" t="str">
        <f>Secteurs!$B$42</f>
        <v>Semences</v>
      </c>
      <c r="E23" t="str">
        <f>'Données    '!E9</f>
        <v>Matière première:Produit:Coproduit:Intrant externe:Rejet</v>
      </c>
      <c r="F23">
        <f>'Données    '!F9</f>
        <v>0</v>
      </c>
      <c r="G23" s="865" t="str">
        <f>Etiquettes!$C$5</f>
        <v>France entière</v>
      </c>
      <c r="H23" t="str">
        <f>'Données    '!H9</f>
        <v>kt</v>
      </c>
      <c r="I23" t="str">
        <f>'Données    '!I9</f>
        <v>Production de semences certifiées</v>
      </c>
      <c r="K23" t="str">
        <f>'Données    '!K9</f>
        <v>Bilans par campagne - FranceAgriMer</v>
      </c>
      <c r="L23" t="str">
        <f>'Données    '!L9</f>
        <v>Bilans Pois - FAM</v>
      </c>
      <c r="M23">
        <f>'Données    '!M9</f>
        <v>0</v>
      </c>
      <c r="N23" t="str">
        <f>'Données    '!N9</f>
        <v>Production de semences certifiées = 25 Matière première:Produit:Coproduit:Intrant externe:Rejet (Bilans par campagne - FranceAgriMer)</v>
      </c>
      <c r="O23">
        <f>'Données    '!O9</f>
        <v>0</v>
      </c>
      <c r="P23" t="str">
        <f>'Données    '!P9</f>
        <v>Données collectées</v>
      </c>
      <c r="Q23">
        <f>'Données    '!Q9</f>
        <v>0</v>
      </c>
      <c r="S23" s="984"/>
    </row>
    <row r="24" spans="1:19">
      <c r="A24" t="str">
        <f>'Données     '!A9</f>
        <v>Graines collectées</v>
      </c>
      <c r="B24" t="str">
        <f>Secteurs!$B$42</f>
        <v>Semences</v>
      </c>
      <c r="E24" t="str">
        <f>'Données     '!E9</f>
        <v>Matière première:Produit:Coproduit:Intrant externe:Rejet</v>
      </c>
      <c r="F24">
        <f>'Données     '!F9</f>
        <v>0</v>
      </c>
      <c r="G24" s="865" t="str">
        <f>Etiquettes!$C$5</f>
        <v>France entière</v>
      </c>
      <c r="H24" t="str">
        <f>'Données     '!H9</f>
        <v>kt</v>
      </c>
      <c r="I24" t="str">
        <f>'Données     '!I9</f>
        <v>Production de semences certifiées</v>
      </c>
      <c r="K24" t="str">
        <f>'Données     '!K9</f>
        <v>Bilans par campagne - FranceAgriMer</v>
      </c>
      <c r="L24" t="str">
        <f>'Données     '!L9</f>
        <v>Bilans Féverole - FAM</v>
      </c>
      <c r="M24">
        <f>'Données     '!M9</f>
        <v>0</v>
      </c>
      <c r="N24" t="str">
        <f>'Données     '!N9</f>
        <v>Production de semences certifiées = 8 Matière première:Produit:Coproduit:Intrant externe:Rejet (Bilans par campagne - FranceAgriMer)</v>
      </c>
      <c r="O24">
        <f>'Données     '!O9</f>
        <v>0</v>
      </c>
      <c r="P24" t="str">
        <f>'Données     '!P9</f>
        <v>Données collectées</v>
      </c>
      <c r="Q24">
        <f>'Données     '!Q9</f>
        <v>0</v>
      </c>
      <c r="S24" s="984"/>
    </row>
    <row r="25" spans="1:19">
      <c r="A25" t="str">
        <f>'Données           '!A6</f>
        <v>Graines collectées</v>
      </c>
      <c r="B25" t="str">
        <f>Secteurs!$B$42</f>
        <v>Semences</v>
      </c>
      <c r="E25" t="str">
        <f>'Données           '!E6</f>
        <v>Matière première:Produit:Coproduit:Intrant externe:Rejet</v>
      </c>
      <c r="F25">
        <f>'Données           '!F6</f>
        <v>0</v>
      </c>
      <c r="G25" s="865" t="str">
        <f>Etiquettes!$C$5</f>
        <v>France entière</v>
      </c>
      <c r="H25" t="str">
        <f>'Données           '!H6</f>
        <v>kt</v>
      </c>
      <c r="I25" t="str">
        <f>'Données           '!I6</f>
        <v>Production de semences certifiées</v>
      </c>
      <c r="K25" t="str">
        <f>'Données           '!K6</f>
        <v>Collectes, stocks - FranceAgriMer</v>
      </c>
      <c r="L25" t="str">
        <f>'Données           '!L6</f>
        <v>Collectes, stocks - FAM</v>
      </c>
      <c r="M25">
        <f>'Données           '!M6</f>
        <v>0</v>
      </c>
      <c r="N25" t="str">
        <f>'Données           '!N6</f>
        <v>Production de semences certifiées = 1 Matière première:Produit:Coproduit:Intrant externe:Rejet (Collectes, stocks - FranceAgriMer)</v>
      </c>
      <c r="O25">
        <f>'Données           '!O6</f>
        <v>0</v>
      </c>
      <c r="P25" t="str">
        <f>'Données           '!P6</f>
        <v>Données collectées</v>
      </c>
      <c r="Q25">
        <f>'Données           '!Q6</f>
        <v>0</v>
      </c>
      <c r="S25" s="984"/>
    </row>
    <row r="26" spans="1:19">
      <c r="A26" t="str">
        <f>'Données           '!A24</f>
        <v>Graines collectées</v>
      </c>
      <c r="B26" t="str">
        <f>Secteurs!$B$42</f>
        <v>Semences</v>
      </c>
      <c r="E26" t="str">
        <f>'Données           '!E24</f>
        <v>Matière première:Produit:Coproduit:Intrant externe:Rejet</v>
      </c>
      <c r="F26">
        <f>'Données           '!F24</f>
        <v>0</v>
      </c>
      <c r="G26" s="865" t="str">
        <f>Etiquettes!$C$5</f>
        <v>France entière</v>
      </c>
      <c r="H26" t="str">
        <f>'Données           '!H24</f>
        <v>kt</v>
      </c>
      <c r="I26" t="str">
        <f>'Données           '!I24</f>
        <v>Production de semences certifiées</v>
      </c>
      <c r="K26" t="str">
        <f>'Données           '!K24</f>
        <v>Collectes, stocks - FranceAgriMer</v>
      </c>
      <c r="L26" t="str">
        <f>'Données           '!L24</f>
        <v>Collectes, stocks protéa - FAM</v>
      </c>
      <c r="M26">
        <f>'Données           '!M24</f>
        <v>0</v>
      </c>
      <c r="N26" t="str">
        <f>'Données           '!N24</f>
        <v>Production de semences certifiées = 1 Matière première:Produit:Coproduit:Intrant externe:Rejet (Collectes, stocks - FranceAgriMer)</v>
      </c>
      <c r="O26">
        <f>'Données           '!O24</f>
        <v>0</v>
      </c>
      <c r="P26" t="str">
        <f>'Données           '!P24</f>
        <v>Données collectées</v>
      </c>
      <c r="Q26">
        <f>'Données           '!Q24</f>
        <v>0</v>
      </c>
      <c r="S26" s="984"/>
    </row>
    <row r="27" spans="1:19">
      <c r="A27" t="str">
        <f>'Données           '!A44</f>
        <v>Graines collectées</v>
      </c>
      <c r="B27" t="str">
        <f>Secteurs!$B$42</f>
        <v>Semences</v>
      </c>
      <c r="E27" t="str">
        <f>'Données           '!E44</f>
        <v>Matière première:Produit:Coproduit:Intrant externe:Rejet</v>
      </c>
      <c r="F27">
        <f>'Données           '!F44</f>
        <v>0</v>
      </c>
      <c r="G27">
        <f>'Données           '!G44</f>
        <v>0</v>
      </c>
      <c r="H27" t="str">
        <f>'Données           '!H44</f>
        <v>kt</v>
      </c>
      <c r="I27" t="str">
        <f>'Données           '!I44</f>
        <v>Production de semences certifiées</v>
      </c>
      <c r="K27" t="str">
        <f>'Données           '!K44</f>
        <v>Collectes, stocks - FranceAgriMer</v>
      </c>
      <c r="L27" t="str">
        <f>'Données           '!L44</f>
        <v>Collectes, stocks protéa - FAM</v>
      </c>
      <c r="M27">
        <f>'Données           '!M44</f>
        <v>0</v>
      </c>
      <c r="N27" t="str">
        <f>'Données           '!N44</f>
        <v>Production de semences certifiées = 2 Matière première:Produit:Coproduit:Intrant externe:Rejet (Collectes, stocks - FranceAgriMer)</v>
      </c>
      <c r="O27">
        <f>'Données           '!O44</f>
        <v>0</v>
      </c>
      <c r="P27" t="str">
        <f>'Données           '!P44</f>
        <v>Données collectées</v>
      </c>
      <c r="Q27">
        <f>'Données           '!Q44</f>
        <v>0</v>
      </c>
      <c r="S27" s="984"/>
    </row>
    <row r="28" spans="1:19">
      <c r="A28" t="str">
        <f>'Données           '!A51</f>
        <v>Graines collectées</v>
      </c>
      <c r="B28" t="str">
        <f>Secteurs!$B$42</f>
        <v>Semences</v>
      </c>
      <c r="E28" t="str">
        <f>'Données           '!E51</f>
        <v>Matière première:Produit:Coproduit:Intrant externe:Rejet</v>
      </c>
      <c r="F28">
        <f>'Données           '!F51</f>
        <v>0</v>
      </c>
      <c r="G28">
        <f>'Données           '!G51</f>
        <v>0</v>
      </c>
      <c r="H28" t="str">
        <f>'Données           '!H51</f>
        <v>kt</v>
      </c>
      <c r="I28" t="str">
        <f>'Données           '!I51</f>
        <v>Production de semences certifiées</v>
      </c>
      <c r="K28" t="str">
        <f>'Données           '!K51</f>
        <v>Collectes, stocks - FranceAgriMer</v>
      </c>
      <c r="L28" t="str">
        <f>'Données           '!L51</f>
        <v>Collectes, stocks protéa - FAM</v>
      </c>
      <c r="M28">
        <f>'Données           '!M51</f>
        <v>0</v>
      </c>
      <c r="N28" t="str">
        <f>'Données           '!N51</f>
        <v>Production de semences certifiées = 5 Matière première:Produit:Coproduit:Intrant externe:Rejet (Collectes, stocks - FranceAgriMer)</v>
      </c>
      <c r="O28">
        <f>'Données           '!O51</f>
        <v>0</v>
      </c>
      <c r="P28" t="str">
        <f>'Données           '!P51</f>
        <v>Données collectées</v>
      </c>
      <c r="Q28">
        <f>'Données           '!Q51</f>
        <v>0</v>
      </c>
      <c r="S28" s="984"/>
    </row>
  </sheetData>
  <mergeCells count="1">
    <mergeCell ref="S2:S28"/>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499984740745262"/>
  </sheetPr>
  <dimension ref="A1:S29"/>
  <sheetViews>
    <sheetView workbookViewId="0">
      <pane xSplit="2" ySplit="1" topLeftCell="C2" activePane="bottomRight" state="frozen"/>
      <selection activeCell="P1" sqref="P1:Q1048576"/>
      <selection pane="topRight" activeCell="P1" sqref="P1:Q1048576"/>
      <selection pane="bottomLeft" activeCell="P1" sqref="P1:Q1048576"/>
      <selection pane="bottomRight" activeCell="P1" sqref="P1:Q1048576"/>
    </sheetView>
  </sheetViews>
  <sheetFormatPr baseColWidth="10" defaultColWidth="9.109375" defaultRowHeight="14.4"/>
  <cols>
    <col min="1" max="1" width="23.44140625" bestFit="1" customWidth="1"/>
    <col min="2" max="2" width="32.6640625" bestFit="1" customWidth="1"/>
    <col min="3" max="3" width="11"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30.21875" style="8" customWidth="1"/>
    <col min="10" max="10" width="12.21875" style="8" bestFit="1" customWidth="1"/>
    <col min="11" max="11" width="33.21875" style="8" bestFit="1" customWidth="1"/>
    <col min="12" max="12" width="14.44140625" style="54" customWidth="1"/>
    <col min="13" max="13" width="14.44140625" style="8" customWidth="1"/>
    <col min="14"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ht="14.4" customHeight="1">
      <c r="A2" t="str">
        <f>Produits!$B$4</f>
        <v>Graines autoconsommées</v>
      </c>
      <c r="B2" t="str">
        <f>Secteurs!$B$26</f>
        <v>FAF</v>
      </c>
      <c r="R2" s="983" t="str">
        <f>Secteurs!$B$25</f>
        <v>Hors FAB</v>
      </c>
      <c r="S2" s="985" t="s">
        <v>732</v>
      </c>
    </row>
    <row r="3" spans="1:19">
      <c r="A3" t="str">
        <f>Produits!$B$4</f>
        <v>Graines autoconsommées</v>
      </c>
      <c r="B3" t="str">
        <f>Secteurs!$B$27</f>
        <v>Direct élevage</v>
      </c>
      <c r="R3" s="984"/>
      <c r="S3" s="984"/>
    </row>
    <row r="4" spans="1:19">
      <c r="A4" t="str">
        <f>Produits!$B$17</f>
        <v>Grignons d'olive</v>
      </c>
      <c r="B4" t="str">
        <f>Secteurs!$B$24</f>
        <v>FAB</v>
      </c>
      <c r="R4" s="983" t="s">
        <v>297</v>
      </c>
      <c r="S4" s="984"/>
    </row>
    <row r="5" spans="1:19">
      <c r="A5" t="str">
        <f>Produits!$B$17</f>
        <v>Grignons d'olive</v>
      </c>
      <c r="B5" t="str">
        <f>Secteurs!$B$26</f>
        <v>FAF</v>
      </c>
      <c r="R5" s="984"/>
      <c r="S5" s="984"/>
    </row>
    <row r="6" spans="1:19">
      <c r="A6" t="str">
        <f>Produits!$B$17</f>
        <v>Grignons d'olive</v>
      </c>
      <c r="B6" t="str">
        <f>Secteurs!$B$27</f>
        <v>Direct élevage</v>
      </c>
      <c r="R6" s="984"/>
      <c r="S6" s="984"/>
    </row>
    <row r="7" spans="1:19">
      <c r="A7" t="str">
        <f>Produits!$B$17</f>
        <v>Grignons d'olive</v>
      </c>
      <c r="B7" t="str">
        <f>Secteurs!$B$28</f>
        <v>Petfood</v>
      </c>
      <c r="R7" s="984"/>
      <c r="S7" s="984"/>
    </row>
    <row r="8" spans="1:19">
      <c r="A8" t="s">
        <v>261</v>
      </c>
      <c r="B8" t="str">
        <f>Secteurs!$B$15</f>
        <v>Vente directe et autoconsommation</v>
      </c>
      <c r="R8" s="983" t="s">
        <v>289</v>
      </c>
      <c r="S8" s="984"/>
    </row>
    <row r="9" spans="1:19">
      <c r="A9" t="s">
        <v>261</v>
      </c>
      <c r="B9" t="str">
        <f>Secteurs!$B$17</f>
        <v>Circuits spécialisés</v>
      </c>
      <c r="R9" s="984"/>
      <c r="S9" s="984"/>
    </row>
    <row r="10" spans="1:19">
      <c r="A10" t="s">
        <v>261</v>
      </c>
      <c r="B10" t="str">
        <f>Secteurs!$B$20</f>
        <v>RHD</v>
      </c>
      <c r="R10" s="984"/>
      <c r="S10" s="984"/>
    </row>
    <row r="11" spans="1:19">
      <c r="A11" t="s">
        <v>261</v>
      </c>
      <c r="B11" t="str">
        <f>Secteurs!$B$21</f>
        <v>Autres IAA</v>
      </c>
      <c r="R11" s="984"/>
      <c r="S11" s="984"/>
    </row>
    <row r="12" spans="1:19">
      <c r="A12" t="s">
        <v>263</v>
      </c>
      <c r="B12" t="str">
        <f>Secteurs!$B$15</f>
        <v>Vente directe et autoconsommation</v>
      </c>
      <c r="R12" s="983" t="s">
        <v>289</v>
      </c>
      <c r="S12" s="984"/>
    </row>
    <row r="13" spans="1:19">
      <c r="A13" t="s">
        <v>263</v>
      </c>
      <c r="B13" t="str">
        <f>Secteurs!$B$17</f>
        <v>Circuits spécialisés</v>
      </c>
      <c r="R13" s="984"/>
      <c r="S13" s="984"/>
    </row>
    <row r="14" spans="1:19">
      <c r="A14" t="s">
        <v>263</v>
      </c>
      <c r="B14" t="str">
        <f>Secteurs!$B$20</f>
        <v>RHD</v>
      </c>
      <c r="R14" s="984"/>
      <c r="S14" s="984"/>
    </row>
    <row r="15" spans="1:19">
      <c r="A15" t="s">
        <v>263</v>
      </c>
      <c r="B15" t="str">
        <f>Secteurs!$B$21</f>
        <v>Autres IAA</v>
      </c>
      <c r="R15" s="984"/>
      <c r="S15" s="984"/>
    </row>
    <row r="16" spans="1:19">
      <c r="A16" t="str">
        <f>Produits!$B$14</f>
        <v>Tourteaux</v>
      </c>
      <c r="B16" t="str">
        <f>Secteurs!$B$25</f>
        <v>Hors FAB</v>
      </c>
      <c r="R16" t="s">
        <v>298</v>
      </c>
      <c r="S16" s="984"/>
    </row>
    <row r="17" spans="1:19" ht="14.4" customHeight="1">
      <c r="A17" t="str">
        <f>Produits!$B$11</f>
        <v>Graines collectées</v>
      </c>
      <c r="B17" t="str">
        <f>Secteurs!$B$15</f>
        <v>Vente directe et autoconsommation</v>
      </c>
      <c r="F17" s="8" t="s">
        <v>733</v>
      </c>
      <c r="R17" s="983" t="s">
        <v>289</v>
      </c>
      <c r="S17" s="984"/>
    </row>
    <row r="18" spans="1:19">
      <c r="A18" t="str">
        <f>Produits!$B$11</f>
        <v>Graines collectées</v>
      </c>
      <c r="B18" t="str">
        <f>Secteurs!$B$17</f>
        <v>Circuits spécialisés</v>
      </c>
      <c r="F18" s="8" t="s">
        <v>733</v>
      </c>
      <c r="R18" s="984"/>
      <c r="S18" s="984"/>
    </row>
    <row r="19" spans="1:19">
      <c r="A19" t="str">
        <f>Produits!$B$11</f>
        <v>Graines collectées</v>
      </c>
      <c r="B19" t="str">
        <f>Secteurs!$B$19</f>
        <v>GMS</v>
      </c>
      <c r="F19" s="8" t="s">
        <v>733</v>
      </c>
      <c r="R19" s="984"/>
      <c r="S19" s="984"/>
    </row>
    <row r="20" spans="1:19">
      <c r="A20" t="str">
        <f>Produits!$B$11</f>
        <v>Graines collectées</v>
      </c>
      <c r="B20" t="str">
        <f>Secteurs!$B$20</f>
        <v>RHD</v>
      </c>
      <c r="F20" s="8" t="s">
        <v>733</v>
      </c>
      <c r="R20" s="984"/>
      <c r="S20" s="984"/>
    </row>
    <row r="21" spans="1:19">
      <c r="A21" t="str">
        <f>Produits!$B$11</f>
        <v>Graines collectées</v>
      </c>
      <c r="B21" t="str">
        <f>Secteurs!$B$21</f>
        <v>Autres IAA</v>
      </c>
      <c r="F21" s="8" t="s">
        <v>733</v>
      </c>
      <c r="R21" s="984"/>
      <c r="S21" s="984"/>
    </row>
    <row r="22" spans="1:19">
      <c r="A22" t="str">
        <f>Produits!$B$26</f>
        <v>Sons</v>
      </c>
      <c r="B22" t="str">
        <f>Secteurs!$B$24</f>
        <v>FAB</v>
      </c>
      <c r="R22" s="983" t="s">
        <v>297</v>
      </c>
      <c r="S22" s="984"/>
    </row>
    <row r="23" spans="1:19">
      <c r="A23" t="str">
        <f>Produits!$B$26</f>
        <v>Sons</v>
      </c>
      <c r="B23" t="str">
        <f>Secteurs!$B$26</f>
        <v>FAF</v>
      </c>
      <c r="R23" s="984"/>
      <c r="S23" s="984"/>
    </row>
    <row r="24" spans="1:19">
      <c r="A24" t="str">
        <f>Produits!$B$26</f>
        <v>Sons</v>
      </c>
      <c r="B24" t="str">
        <f>Secteurs!$B$27</f>
        <v>Direct élevage</v>
      </c>
      <c r="R24" s="984"/>
      <c r="S24" s="984"/>
    </row>
    <row r="25" spans="1:19">
      <c r="A25" t="str">
        <f>Produits!$B$26</f>
        <v>Sons</v>
      </c>
      <c r="B25" t="str">
        <f>Secteurs!$B$28</f>
        <v>Petfood</v>
      </c>
      <c r="R25" s="984"/>
      <c r="S25" s="984"/>
    </row>
    <row r="26" spans="1:19">
      <c r="A26" t="str">
        <f>Produits!$B$20</f>
        <v>Légumes secs bruts</v>
      </c>
      <c r="B26" t="str">
        <f>Secteurs!$B$19</f>
        <v>GMS</v>
      </c>
      <c r="R26" s="983" t="str">
        <f>Produits!$B$19</f>
        <v>Produits alimentaires</v>
      </c>
    </row>
    <row r="27" spans="1:19">
      <c r="A27" t="str">
        <f>Produits!$B$21</f>
        <v>Légumes secs appertisés et surgelés</v>
      </c>
      <c r="B27" t="str">
        <f>Secteurs!$B$19</f>
        <v>GMS</v>
      </c>
      <c r="R27" s="984"/>
    </row>
    <row r="28" spans="1:19">
      <c r="A28" t="str">
        <f>Produits!$B$20</f>
        <v>Légumes secs bruts</v>
      </c>
      <c r="B28" t="str">
        <f>Secteurs!$B$17</f>
        <v>Circuits spécialisés</v>
      </c>
      <c r="R28" s="983" t="str">
        <f>Produits!$B$19</f>
        <v>Produits alimentaires</v>
      </c>
    </row>
    <row r="29" spans="1:19">
      <c r="A29" t="str">
        <f>Produits!$B$21</f>
        <v>Légumes secs appertisés et surgelés</v>
      </c>
      <c r="B29" t="str">
        <f>Secteurs!$B$17</f>
        <v>Circuits spécialisés</v>
      </c>
      <c r="R29" s="984"/>
    </row>
  </sheetData>
  <mergeCells count="9">
    <mergeCell ref="S2:S25"/>
    <mergeCell ref="R28:R29"/>
    <mergeCell ref="R2:R3"/>
    <mergeCell ref="R26:R27"/>
    <mergeCell ref="R17:R21"/>
    <mergeCell ref="R4:R7"/>
    <mergeCell ref="R22:R25"/>
    <mergeCell ref="R8:R11"/>
    <mergeCell ref="R12:R15"/>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002060"/>
  </sheetPr>
  <dimension ref="A1:S32"/>
  <sheetViews>
    <sheetView workbookViewId="0">
      <pane xSplit="2" ySplit="1" topLeftCell="C2" activePane="bottomRight" state="frozen"/>
      <selection activeCell="D35" sqref="D35"/>
      <selection pane="topRight" activeCell="D35" sqref="D35"/>
      <selection pane="bottomLeft" activeCell="D35" sqref="D35"/>
      <selection pane="bottomRight" activeCell="D35" sqref="D35"/>
    </sheetView>
  </sheetViews>
  <sheetFormatPr baseColWidth="10" defaultColWidth="9.109375" defaultRowHeight="14.4"/>
  <cols>
    <col min="1" max="2" width="38.33203125" bestFit="1" customWidth="1"/>
    <col min="3" max="3" width="14.33203125" customWidth="1"/>
    <col min="4" max="4" width="13.109375" customWidth="1"/>
    <col min="5" max="5" width="6.6640625" bestFit="1" customWidth="1"/>
    <col min="6" max="6" width="35.109375" customWidth="1"/>
    <col min="7" max="7" width="16.77734375" customWidth="1"/>
    <col min="8" max="8" width="9.5546875" customWidth="1"/>
    <col min="9" max="13" width="14.44140625" style="8" customWidth="1"/>
    <col min="14" max="14" width="16.5546875" customWidth="1"/>
    <col min="15" max="17" width="21" customWidth="1"/>
  </cols>
  <sheetData>
    <row r="1" spans="1:19" ht="63.6"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Etiquettes!$A$8</f>
        <v>Volume collecté, hors volume d'échange</v>
      </c>
      <c r="O1" s="6" t="str">
        <f>Etiquettes!$A$15</f>
        <v>Incohérence données collectées</v>
      </c>
      <c r="P1" s="6" t="str">
        <f>Etiquettes!$A$16</f>
        <v>Fiabilité des données</v>
      </c>
      <c r="Q1" s="6" t="str">
        <f>Etiquettes!$A$17</f>
        <v>Méthode</v>
      </c>
      <c r="R1" s="5" t="s">
        <v>730</v>
      </c>
      <c r="S1" s="7" t="s">
        <v>731</v>
      </c>
    </row>
    <row r="2" spans="1:19">
      <c r="A2" t="str">
        <f>Produits!$B$5</f>
        <v>Stock initial</v>
      </c>
      <c r="B2" t="str">
        <f>'Contraintes     '!C5</f>
        <v>OS</v>
      </c>
      <c r="E2" t="str">
        <f>'Contraintes     '!G5</f>
        <v>Matière première:Produit:Coproduit:Intrant externe:Rejet</v>
      </c>
      <c r="F2" t="str">
        <f>'Contraintes     '!H5</f>
        <v>Lentille:Pois chiche:Haricot sec</v>
      </c>
      <c r="G2" t="str">
        <f>'Contraintes     '!I5</f>
        <v>2015-16:2019-20</v>
      </c>
      <c r="H2" t="str">
        <f>'Contraintes     '!J5</f>
        <v>kt</v>
      </c>
      <c r="I2" t="str">
        <f>'Contraintes     '!K5</f>
        <v>Part du stock initial</v>
      </c>
      <c r="J2" t="str">
        <f>'Contraintes     '!L5</f>
        <v>10 % de la récolte est déstockée</v>
      </c>
      <c r="M2">
        <f>'Contraintes     '!O5</f>
        <v>0</v>
      </c>
      <c r="O2">
        <f>'Contraintes     '!Q5</f>
        <v>0</v>
      </c>
      <c r="P2" t="str">
        <f>'Contraintes     '!R5</f>
        <v>Données collectées:Données déterminées</v>
      </c>
      <c r="Q2" t="str">
        <f>'Contraintes     '!S5</f>
        <v>Donnée collectée (valeur du flux ou coefficient)</v>
      </c>
      <c r="S2" s="985" t="s">
        <v>1987</v>
      </c>
    </row>
    <row r="3" spans="1:19">
      <c r="A3" t="str">
        <f>'Contraintes     '!B7</f>
        <v>OS</v>
      </c>
      <c r="B3" t="str">
        <f>Produits!$B$8</f>
        <v>Stock final</v>
      </c>
      <c r="E3" t="str">
        <f>'Contraintes     '!G7</f>
        <v>Matière première:Produit:Coproduit:Intrant externe:Rejet</v>
      </c>
      <c r="F3" t="str">
        <f>'Contraintes     '!H7</f>
        <v>Lentille:Pois chiche:Haricot sec</v>
      </c>
      <c r="G3" t="str">
        <f>'Contraintes     '!I7</f>
        <v>2015-16:2019-20</v>
      </c>
      <c r="H3" t="str">
        <f>'Contraintes     '!J7</f>
        <v>kt</v>
      </c>
      <c r="I3" t="str">
        <f>'Contraintes     '!K7</f>
        <v>Part du stock final</v>
      </c>
      <c r="J3" t="str">
        <f>'Contraintes     '!L7</f>
        <v>10 % de la récolte est stockée</v>
      </c>
      <c r="M3">
        <f>'Contraintes     '!O7</f>
        <v>0</v>
      </c>
      <c r="O3">
        <f>'Contraintes     '!Q7</f>
        <v>0</v>
      </c>
      <c r="P3" t="str">
        <f>'Contraintes     '!R7</f>
        <v>Données collectées:Données déterminées</v>
      </c>
      <c r="Q3" t="str">
        <f>'Contraintes     '!S7</f>
        <v>Donnée collectée (valeur du flux ou coefficient)</v>
      </c>
      <c r="S3" s="984"/>
    </row>
    <row r="4" spans="1:19">
      <c r="A4" t="str">
        <f>Produits!$B$5</f>
        <v>Stock initial</v>
      </c>
      <c r="B4" t="str">
        <f>'Contraintes     '!C13</f>
        <v>OS</v>
      </c>
      <c r="E4" t="str">
        <f>'Contraintes     '!G13</f>
        <v>Matière première:Produit:Coproduit:Intrant externe:Rejet</v>
      </c>
      <c r="F4">
        <f>'Contraintes     '!H13</f>
        <v>0</v>
      </c>
      <c r="G4">
        <f>'Contraintes     '!I13</f>
        <v>0</v>
      </c>
      <c r="H4" t="str">
        <f>'Contraintes     '!J13</f>
        <v>kt</v>
      </c>
      <c r="I4" t="str">
        <f>'Contraintes     '!K13</f>
        <v>Part du stock initial</v>
      </c>
      <c r="J4" t="str">
        <f>'Contraintes     '!L13</f>
        <v>10 % de la récolte est déstockée</v>
      </c>
      <c r="M4">
        <f>'Contraintes     '!O13</f>
        <v>0</v>
      </c>
      <c r="O4">
        <f>'Contraintes     '!Q13</f>
        <v>0</v>
      </c>
      <c r="P4" t="str">
        <f>'Contraintes     '!R13</f>
        <v>Données collectées:Données déterminées</v>
      </c>
      <c r="Q4" t="str">
        <f>'Contraintes     '!S13</f>
        <v>Donnée collectée (valeur du flux ou coefficient)</v>
      </c>
      <c r="S4" s="984"/>
    </row>
    <row r="5" spans="1:19">
      <c r="A5" t="str">
        <f>'Contraintes     '!B15</f>
        <v>OS</v>
      </c>
      <c r="B5" t="str">
        <f>Produits!$B$8</f>
        <v>Stock final</v>
      </c>
      <c r="E5" t="str">
        <f>'Contraintes     '!G15</f>
        <v>Matière première:Produit:Coproduit:Intrant externe:Rejet</v>
      </c>
      <c r="F5">
        <f>'Contraintes     '!H15</f>
        <v>0</v>
      </c>
      <c r="G5">
        <f>'Contraintes     '!I15</f>
        <v>0</v>
      </c>
      <c r="H5" t="str">
        <f>'Contraintes     '!J15</f>
        <v>kt</v>
      </c>
      <c r="I5" t="str">
        <f>'Contraintes     '!K15</f>
        <v>Part du stock final</v>
      </c>
      <c r="J5" t="str">
        <f>'Contraintes     '!L15</f>
        <v>10 % de la récolte est stockée</v>
      </c>
      <c r="M5">
        <f>'Contraintes     '!O15</f>
        <v>0</v>
      </c>
      <c r="O5">
        <f>'Contraintes     '!Q15</f>
        <v>0</v>
      </c>
      <c r="P5" t="str">
        <f>'Contraintes     '!R15</f>
        <v>Données collectées:Données déterminées</v>
      </c>
      <c r="Q5" t="str">
        <f>'Contraintes     '!S15</f>
        <v>Donnée collectée (valeur du flux ou coefficient)</v>
      </c>
      <c r="S5" s="984"/>
    </row>
    <row r="6" spans="1:19">
      <c r="A6" t="str">
        <f>'Contraintes     '!B9</f>
        <v>Graines collectées</v>
      </c>
      <c r="B6" t="str">
        <f>Secteurs!$B$42</f>
        <v>Semences</v>
      </c>
      <c r="E6" t="str">
        <f>'Contraintes     '!G9</f>
        <v>Matière première:Produit:Coproduit:Intrant externe:Rejet</v>
      </c>
      <c r="F6" t="str">
        <f>'Contraintes     '!H9</f>
        <v>Lentille:Pois chiche:Haricot sec</v>
      </c>
      <c r="G6" t="str">
        <f>'Contraintes     '!I9</f>
        <v>2015-16:2019-20</v>
      </c>
      <c r="H6" t="str">
        <f>'Contraintes     '!J9</f>
        <v>kt</v>
      </c>
      <c r="I6" t="str">
        <f>'Contraintes     '!K9</f>
        <v>Part de la production de semences certifiées</v>
      </c>
      <c r="J6" t="str">
        <f>'Contraintes     '!L9</f>
        <v>10 % de la récolte sont des semences certifiées</v>
      </c>
      <c r="M6">
        <f>'Contraintes     '!O9</f>
        <v>0</v>
      </c>
      <c r="O6">
        <f>'Contraintes     '!Q9</f>
        <v>0</v>
      </c>
      <c r="P6" t="str">
        <f>'Contraintes     '!R9</f>
        <v>Données collectées:Données déterminées</v>
      </c>
      <c r="Q6" t="str">
        <f>'Contraintes     '!S9</f>
        <v>Donnée collectée (valeur du flux ou coefficient)</v>
      </c>
      <c r="S6" s="984"/>
    </row>
    <row r="7" spans="1:19">
      <c r="A7" t="str">
        <f>'Contraintes     '!B17</f>
        <v>Graines collectées</v>
      </c>
      <c r="B7" t="str">
        <f>Secteurs!$B$42</f>
        <v>Semences</v>
      </c>
      <c r="E7" t="str">
        <f>'Contraintes     '!G17</f>
        <v>Matière première:Produit:Coproduit:Intrant externe:Rejet</v>
      </c>
      <c r="F7">
        <f>'Contraintes     '!H17</f>
        <v>0</v>
      </c>
      <c r="G7">
        <f>'Contraintes     '!I17</f>
        <v>0</v>
      </c>
      <c r="H7" t="str">
        <f>'Contraintes     '!J17</f>
        <v>kt</v>
      </c>
      <c r="I7" t="str">
        <f>'Contraintes     '!K17</f>
        <v>Part de la production de semences certifiées</v>
      </c>
      <c r="J7" t="str">
        <f>'Contraintes     '!L17</f>
        <v>10 % de la récolte sont des semences certifiées</v>
      </c>
      <c r="M7">
        <f>'Contraintes     '!O17</f>
        <v>0</v>
      </c>
      <c r="O7">
        <f>'Contraintes     '!Q17</f>
        <v>0</v>
      </c>
      <c r="P7" t="str">
        <f>'Contraintes     '!R17</f>
        <v>Données collectées:Données déterminées</v>
      </c>
      <c r="Q7" t="str">
        <f>'Contraintes     '!S17</f>
        <v>Donnée collectée (valeur du flux ou coefficient)</v>
      </c>
      <c r="S7" s="984"/>
    </row>
    <row r="8" spans="1:19">
      <c r="A8" t="str">
        <f>'Contraintes  '!B3</f>
        <v>Graines autoconsommées</v>
      </c>
      <c r="B8" t="str">
        <f>Secteurs!$B$42</f>
        <v>Semences</v>
      </c>
      <c r="E8" t="str">
        <f>'Contraintes  '!G3</f>
        <v>Matière première:Produit:Coproduit:Intrant externe:Rejet</v>
      </c>
      <c r="F8" t="s">
        <v>1988</v>
      </c>
      <c r="G8" s="865" t="str">
        <f>Etiquettes!$C$5</f>
        <v>France entière</v>
      </c>
      <c r="H8" t="str">
        <f>'Contraintes  '!J3</f>
        <v>kt</v>
      </c>
      <c r="I8" t="str">
        <f>'Contraintes  '!K3</f>
        <v>Part de semences fermières (par rapport aux semences certifiées)</v>
      </c>
      <c r="K8" t="str">
        <f>'Contraintes  '!M3</f>
        <v>Enquête Pratiques culturales en grandes cultures - SSP</v>
      </c>
      <c r="L8" t="str">
        <f>'Contraintes  '!N3</f>
        <v>Semences fermières - AGRESTE</v>
      </c>
      <c r="M8">
        <f>'Contraintes  '!O3</f>
        <v>0</v>
      </c>
      <c r="O8">
        <f>'Contraintes  '!Q3</f>
        <v>0</v>
      </c>
      <c r="P8" t="str">
        <f>'Contraintes  '!R3</f>
        <v>Données collectées:Données déterminées</v>
      </c>
      <c r="Q8" t="str">
        <f>'Contraintes  '!S3</f>
        <v>Donnée collectée (valeur du flux ou coefficient)</v>
      </c>
      <c r="S8" s="984"/>
    </row>
    <row r="9" spans="1:19">
      <c r="A9" t="str">
        <f>'Contraintes  '!B39</f>
        <v>Graines autoconsommées</v>
      </c>
      <c r="B9" t="str">
        <f>Secteurs!$B$42</f>
        <v>Semences</v>
      </c>
      <c r="E9" t="str">
        <f>'Contraintes  '!G39</f>
        <v>Matière première:Produit:Coproduit:Intrant externe:Rejet</v>
      </c>
      <c r="F9" t="str">
        <f>'Contraintes  '!H39</f>
        <v>Lupin:Lentille:Pois chiche:Haricot sec</v>
      </c>
      <c r="G9" t="str">
        <f>'Contraintes  '!I39</f>
        <v>France entière</v>
      </c>
      <c r="H9" t="str">
        <f>'Contraintes  '!J39</f>
        <v>kt</v>
      </c>
      <c r="I9" t="str">
        <f>'Contraintes  '!K39</f>
        <v>Part de semences fermières (par rapport aux semences certifiées)</v>
      </c>
      <c r="J9" t="str">
        <f>'Contraintes  '!L39</f>
        <v>Autant de semences fermières que de semences certifiées sont produites</v>
      </c>
      <c r="M9">
        <f>'Contraintes  '!O39</f>
        <v>0</v>
      </c>
      <c r="O9">
        <f>'Contraintes  '!Q39</f>
        <v>0</v>
      </c>
      <c r="P9" t="str">
        <f>'Contraintes  '!R39</f>
        <v>Données collectées:Données déterminées</v>
      </c>
      <c r="Q9" t="str">
        <f>'Contraintes  '!S39</f>
        <v>Donnée collectée (valeur du flux ou coefficient)</v>
      </c>
      <c r="S9" s="984"/>
    </row>
    <row r="10" spans="1:19">
      <c r="A10" t="str">
        <f>'Contraintes    '!B9</f>
        <v>Tourteaux</v>
      </c>
      <c r="B10" t="str">
        <f>Secteurs!$B$25</f>
        <v>Hors FAB</v>
      </c>
      <c r="E10" t="str">
        <f>'Contraintes    '!G9</f>
        <v>Matière première:Produit:Coproduit:Intrant externe:Rejet</v>
      </c>
      <c r="F10" t="str">
        <f>'Contraintes    '!H9</f>
        <v>Tournesol:Soja</v>
      </c>
      <c r="G10">
        <f>'Contraintes    '!I9</f>
        <v>0</v>
      </c>
      <c r="H10" t="str">
        <f>'Contraintes    '!J9</f>
        <v>kt</v>
      </c>
      <c r="I10" t="str">
        <f>'Contraintes    '!K9</f>
        <v>Part de tourteaux consommés par les FAB</v>
      </c>
      <c r="K10" t="str">
        <f>'Contraintes    '!M9</f>
        <v>ONRB - FranceAgriMer</v>
      </c>
      <c r="L10" t="str">
        <f>'Contraintes    '!N9</f>
        <v>Usages tourteaux - ONRB</v>
      </c>
      <c r="M10">
        <f>'Contraintes    '!O9</f>
        <v>0</v>
      </c>
      <c r="O10">
        <f>'Contraintes    '!Q9</f>
        <v>0</v>
      </c>
      <c r="P10">
        <f>'Contraintes    '!R9</f>
        <v>0</v>
      </c>
      <c r="Q10">
        <f>'Contraintes    '!S9</f>
        <v>0</v>
      </c>
      <c r="S10" s="984"/>
    </row>
    <row r="11" spans="1:19">
      <c r="A11" t="str">
        <f>'Contraintes    '!B11</f>
        <v>Tourteaux</v>
      </c>
      <c r="B11" t="str">
        <f>Secteurs!$B$25</f>
        <v>Hors FAB</v>
      </c>
      <c r="E11" t="str">
        <f>'Contraintes    '!G11</f>
        <v>Matière première:Produit:Coproduit:Intrant externe:Rejet</v>
      </c>
      <c r="F11">
        <f>'Contraintes    '!H11</f>
        <v>0</v>
      </c>
      <c r="G11">
        <f>'Contraintes    '!I11</f>
        <v>0</v>
      </c>
      <c r="H11" t="str">
        <f>'Contraintes    '!J11</f>
        <v>kt</v>
      </c>
      <c r="I11" t="str">
        <f>'Contraintes    '!K11</f>
        <v>Part de tourteaux consommés par les FAB</v>
      </c>
      <c r="K11" t="str">
        <f>'Contraintes    '!M11</f>
        <v>ONRB - FranceAgriMer</v>
      </c>
      <c r="L11" t="str">
        <f>'Contraintes    '!N11</f>
        <v>Usages tourteaux - ONRB</v>
      </c>
      <c r="M11">
        <f>'Contraintes    '!O11</f>
        <v>0</v>
      </c>
      <c r="O11">
        <f>'Contraintes    '!Q11</f>
        <v>0</v>
      </c>
      <c r="P11">
        <f>'Contraintes    '!R11</f>
        <v>0</v>
      </c>
      <c r="Q11">
        <f>'Contraintes    '!S11</f>
        <v>0</v>
      </c>
      <c r="S11" s="984"/>
    </row>
    <row r="12" spans="1:19">
      <c r="A12" t="str">
        <f>'Contraintes    '!B13</f>
        <v>Tourteaux</v>
      </c>
      <c r="B12" t="str">
        <f>Secteurs!$B$25</f>
        <v>Hors FAB</v>
      </c>
      <c r="E12" t="str">
        <f>'Contraintes    '!G13</f>
        <v>Matière première:Produit:Coproduit:Intrant externe:Rejet</v>
      </c>
      <c r="F12">
        <f>'Contraintes    '!H13</f>
        <v>0</v>
      </c>
      <c r="G12">
        <f>'Contraintes    '!I13</f>
        <v>0</v>
      </c>
      <c r="H12" t="str">
        <f>'Contraintes    '!J13</f>
        <v>kt</v>
      </c>
      <c r="I12" t="str">
        <f>'Contraintes    '!K13</f>
        <v>Part de tourteaux consommés par les FAB</v>
      </c>
      <c r="J12" t="str">
        <f>'Contraintes    '!L13</f>
        <v>Mêmes usages que les tourteaux de tournesol et de soja</v>
      </c>
      <c r="K12" t="str">
        <f>'Contraintes    '!M13</f>
        <v>ONRB - FranceAgriMer</v>
      </c>
      <c r="L12" t="str">
        <f>'Contraintes    '!N13</f>
        <v>Usages tourteaux - ONRB</v>
      </c>
      <c r="M12">
        <f>'Contraintes    '!O13</f>
        <v>0</v>
      </c>
      <c r="O12">
        <f>'Contraintes    '!Q13</f>
        <v>0</v>
      </c>
      <c r="P12">
        <f>'Contraintes    '!R13</f>
        <v>0</v>
      </c>
      <c r="Q12">
        <f>'Contraintes    '!S13</f>
        <v>0</v>
      </c>
      <c r="S12" s="984"/>
    </row>
    <row r="13" spans="1:19">
      <c r="A13" t="str">
        <f>Contraintes!B9</f>
        <v>OS</v>
      </c>
      <c r="B13" t="str">
        <f>Secteurs!$B$25</f>
        <v>Hors FAB</v>
      </c>
      <c r="E13" t="str">
        <f>Contraintes!G9</f>
        <v>Colza</v>
      </c>
      <c r="F13">
        <f>Contraintes!H9</f>
        <v>0</v>
      </c>
      <c r="G13" t="str">
        <f>Contraintes!I9</f>
        <v>Ratio d'issues de silo = 1,7 % (ONRB - FranceAgriMer)</v>
      </c>
      <c r="H13" t="str">
        <f>Contraintes!J9</f>
        <v>ONRB - FranceAgriMer</v>
      </c>
      <c r="I13" t="str">
        <f>Contraintes!K9</f>
        <v>0</v>
      </c>
      <c r="K13" t="str">
        <f>Contraintes!M9</f>
        <v>Ratio d'issues de silo</v>
      </c>
      <c r="L13" t="str">
        <f>Contraintes!N9</f>
        <v>Issues de silo - ONRB</v>
      </c>
      <c r="M13">
        <f>Contraintes!O9</f>
        <v>0</v>
      </c>
      <c r="O13" t="str">
        <f>Contraintes!Q9</f>
        <v>Données collectées:Données déterminées</v>
      </c>
      <c r="P13" t="str">
        <f>Contraintes!R9</f>
        <v>Donnée collectée (valeur du flux ou coefficient)</v>
      </c>
      <c r="Q13">
        <f>Contraintes!S9</f>
        <v>7.7000000000000002E-3</v>
      </c>
      <c r="S13" s="984"/>
    </row>
    <row r="14" spans="1:19">
      <c r="A14" t="str">
        <f>Contraintes!B11</f>
        <v>OS</v>
      </c>
      <c r="B14" t="str">
        <f>Secteurs!$B$31</f>
        <v>Biomatériaux</v>
      </c>
      <c r="E14" t="str">
        <f>Contraintes!G11</f>
        <v>Colza</v>
      </c>
      <c r="F14">
        <f>Contraintes!H11</f>
        <v>0</v>
      </c>
      <c r="G14" t="str">
        <f>Contraintes!I11</f>
        <v>Ratio d'issues de silo = 1,7 % (ONRB - FranceAgriMer)</v>
      </c>
      <c r="H14" t="str">
        <f>Contraintes!J11</f>
        <v>ONRB - FranceAgriMer</v>
      </c>
      <c r="I14" t="str">
        <f>Contraintes!K11</f>
        <v>0</v>
      </c>
      <c r="K14" t="str">
        <f>Contraintes!M11</f>
        <v>Ratio d'issues de silo</v>
      </c>
      <c r="L14" t="str">
        <f>Contraintes!N11</f>
        <v>Issues de silo - ONRB</v>
      </c>
      <c r="M14">
        <f>Contraintes!O11</f>
        <v>0</v>
      </c>
      <c r="O14" t="str">
        <f>Contraintes!Q11</f>
        <v>Données collectées:Données déterminées</v>
      </c>
      <c r="P14" t="str">
        <f>Contraintes!R11</f>
        <v>Donnée collectée (valeur du flux ou coefficient)</v>
      </c>
      <c r="Q14">
        <f>Contraintes!S11</f>
        <v>0</v>
      </c>
      <c r="S14" s="984"/>
    </row>
    <row r="15" spans="1:19">
      <c r="A15" t="str">
        <f>Contraintes!B13</f>
        <v>Issues de silo</v>
      </c>
      <c r="B15" t="str">
        <f>Secteurs!$B$38</f>
        <v>Fertilisation</v>
      </c>
      <c r="E15" t="str">
        <f>Contraintes!G13</f>
        <v>Colza</v>
      </c>
      <c r="F15">
        <f>Contraintes!H13</f>
        <v>0</v>
      </c>
      <c r="G15" t="str">
        <f>Contraintes!I13</f>
        <v>Part d'issues de silo consommées comme autres biomatériaux = 0,77 % (ONRB - FranceAgriMer)</v>
      </c>
      <c r="H15" t="str">
        <f>Contraintes!J13</f>
        <v>ONRB - FranceAgriMer</v>
      </c>
      <c r="I15" t="str">
        <f>Contraintes!K13</f>
        <v>0</v>
      </c>
      <c r="K15" t="str">
        <f>Contraintes!M13</f>
        <v>Part d'issues de silo consommées comme autres biomatériaux</v>
      </c>
      <c r="L15" t="str">
        <f>Contraintes!N13</f>
        <v>Issues de silo - ONRB</v>
      </c>
      <c r="M15">
        <f>Contraintes!O13</f>
        <v>0</v>
      </c>
      <c r="O15" t="str">
        <f>Contraintes!Q13</f>
        <v>Données collectées:Données déterminées</v>
      </c>
      <c r="P15" t="str">
        <f>Contraintes!R13</f>
        <v>Donnée collectée (valeur du flux ou coefficient)</v>
      </c>
      <c r="Q15">
        <f>Contraintes!S13</f>
        <v>-1</v>
      </c>
      <c r="S15" s="984"/>
    </row>
    <row r="16" spans="1:19">
      <c r="A16" t="str">
        <f>Contraintes!B15</f>
        <v>OS</v>
      </c>
      <c r="B16" t="str">
        <f>Secteurs!$B$31</f>
        <v>Biomatériaux</v>
      </c>
      <c r="E16" t="str">
        <f>Contraintes!G15</f>
        <v>Colza</v>
      </c>
      <c r="F16">
        <f>Contraintes!H15</f>
        <v>0</v>
      </c>
      <c r="G16" t="str">
        <f>Contraintes!I15</f>
        <v>Ratio d'issues de silo = 1,7 % (ONRB - FranceAgriMer)</v>
      </c>
      <c r="H16" t="str">
        <f>Contraintes!J15</f>
        <v>ONRB - FranceAgriMer</v>
      </c>
      <c r="I16" t="str">
        <f>Contraintes!K15</f>
        <v>0</v>
      </c>
      <c r="K16" t="str">
        <f>Contraintes!M15</f>
        <v>Ratio d'issues de silo</v>
      </c>
      <c r="L16" t="str">
        <f>Contraintes!N15</f>
        <v>Issues de silo - ONRB</v>
      </c>
      <c r="M16">
        <f>Contraintes!O15</f>
        <v>0</v>
      </c>
      <c r="O16" t="str">
        <f>Contraintes!Q15</f>
        <v>Données collectées:Données déterminées</v>
      </c>
      <c r="P16" t="str">
        <f>Contraintes!R15</f>
        <v>Donnée collectée (valeur du flux ou coefficient)</v>
      </c>
      <c r="Q16">
        <f>Contraintes!S15</f>
        <v>0.40720000000000001</v>
      </c>
      <c r="S16" s="984"/>
    </row>
    <row r="17" spans="1:19">
      <c r="A17" t="str">
        <f>Contraintes!B17</f>
        <v>Issues de silo</v>
      </c>
      <c r="B17" t="str">
        <f>Secteurs!$B$34</f>
        <v>Energie</v>
      </c>
      <c r="E17" t="str">
        <f>Contraintes!G17</f>
        <v>Colza</v>
      </c>
      <c r="F17">
        <f>Contraintes!H17</f>
        <v>0</v>
      </c>
      <c r="G17" t="str">
        <f>Contraintes!I17</f>
        <v>Part d'issues de silo brûlées = 1,03 % (ONRB - FranceAgriMer)</v>
      </c>
      <c r="H17" t="str">
        <f>Contraintes!J17</f>
        <v>ONRB - FranceAgriMer</v>
      </c>
      <c r="I17" t="str">
        <f>Contraintes!K17</f>
        <v>0</v>
      </c>
      <c r="K17" t="str">
        <f>Contraintes!M17</f>
        <v>Part d'issues de silo brûlées</v>
      </c>
      <c r="L17" t="str">
        <f>Contraintes!N17</f>
        <v>Issues de silo - ONRB</v>
      </c>
      <c r="M17">
        <f>Contraintes!O17</f>
        <v>0</v>
      </c>
      <c r="O17" t="str">
        <f>Contraintes!Q17</f>
        <v>Données collectées:Données déterminées</v>
      </c>
      <c r="P17" t="str">
        <f>Contraintes!R17</f>
        <v>Donnée collectée (valeur du flux ou coefficient)</v>
      </c>
      <c r="Q17">
        <f>Contraintes!S17</f>
        <v>-1</v>
      </c>
      <c r="S17" s="984"/>
    </row>
    <row r="18" spans="1:19">
      <c r="A18" t="str">
        <f>Contraintes!B19</f>
        <v>Graines autoconsommées</v>
      </c>
      <c r="B18" t="str">
        <f>Secteurs!$B$34</f>
        <v>Energie</v>
      </c>
      <c r="E18" t="str">
        <f>Contraintes!G19</f>
        <v>Colza</v>
      </c>
      <c r="F18">
        <f>Contraintes!H19</f>
        <v>0</v>
      </c>
      <c r="G18" t="str">
        <f>Contraintes!I19</f>
        <v>Ratio de pertes à la ferme = 0,1 % (ORIFLAAM - Terres Univia)</v>
      </c>
      <c r="H18" t="str">
        <f>Contraintes!J19</f>
        <v>ORIFLAAM - Terres Univia</v>
      </c>
      <c r="I18" t="str">
        <f>Contraintes!K19</f>
        <v>0</v>
      </c>
      <c r="K18" t="str">
        <f>Contraintes!M19</f>
        <v>Ratio de pertes à la ferme</v>
      </c>
      <c r="L18" t="str">
        <f>Contraintes!N19</f>
        <v>Pertes ferme - TERRES UNIVIA</v>
      </c>
      <c r="M18">
        <f>Contraintes!O19</f>
        <v>0</v>
      </c>
      <c r="O18" t="str">
        <f>Contraintes!Q19</f>
        <v>Données collectées:Données déterminées</v>
      </c>
      <c r="P18" t="str">
        <f>Contraintes!R19</f>
        <v>Donnée collectée (valeur du flux ou coefficient)</v>
      </c>
      <c r="Q18">
        <f>Contraintes!S19</f>
        <v>-1</v>
      </c>
      <c r="S18" s="984"/>
    </row>
    <row r="19" spans="1:19">
      <c r="A19" t="str">
        <f>Contraintes!B23</f>
        <v>Trituration</v>
      </c>
      <c r="B19" t="str">
        <f>Secteurs!$B$25</f>
        <v>Hors FAB</v>
      </c>
      <c r="E19" t="str">
        <f>Contraintes!G23</f>
        <v>Colza</v>
      </c>
      <c r="F19">
        <f>Contraintes!H23</f>
        <v>0</v>
      </c>
      <c r="G19" t="str">
        <f>Contraintes!I23</f>
        <v>Rendement de production de tourteau = 55,8 % (Rapport méthodo Ademe calcul ACV - Terres Univia)</v>
      </c>
      <c r="H19" t="str">
        <f>Contraintes!J23</f>
        <v>Rapport méthodo Ademe calcul ACV - Terres Univia</v>
      </c>
      <c r="I19" t="str">
        <f>Contraintes!K23</f>
        <v>0</v>
      </c>
      <c r="J19" t="str">
        <f>Contraintes!L23</f>
        <v>Rendement</v>
      </c>
      <c r="K19" t="str">
        <f>Contraintes!M23</f>
        <v>Rendement de production de tourteau</v>
      </c>
      <c r="L19" t="str">
        <f>Contraintes!N23</f>
        <v>Rend. trituration-TERRES UNIVIA</v>
      </c>
      <c r="M19">
        <f>Contraintes!O23</f>
        <v>0</v>
      </c>
      <c r="O19" t="str">
        <f>Contraintes!Q23</f>
        <v>Données collectées:Données déterminées</v>
      </c>
      <c r="P19" t="str">
        <f>Contraintes!R23</f>
        <v>Donnée collectée (valeur du flux ou coefficient)</v>
      </c>
      <c r="Q19">
        <f>Contraintes!S23</f>
        <v>-1</v>
      </c>
      <c r="S19" s="984"/>
    </row>
    <row r="20" spans="1:19">
      <c r="A20" t="str">
        <f>Contraintes!B25</f>
        <v>Trituration</v>
      </c>
      <c r="B20" t="str">
        <f>Secteurs!$B$31</f>
        <v>Biomatériaux</v>
      </c>
      <c r="E20" t="str">
        <f>Contraintes!G25</f>
        <v>Colza</v>
      </c>
      <c r="F20">
        <f>Contraintes!H25</f>
        <v>0</v>
      </c>
      <c r="G20" t="str">
        <f>Contraintes!I25</f>
        <v>Rendement de production de coques (+ eau) = 1,8 % (Rapport méthodo Ademe calcul ACV - Terres Univia)</v>
      </c>
      <c r="H20" t="str">
        <f>Contraintes!J25</f>
        <v>Rapport méthodo Ademe calcul ACV - Terres Univia</v>
      </c>
      <c r="I20" t="str">
        <f>Contraintes!K25</f>
        <v>0</v>
      </c>
      <c r="J20" t="str">
        <f>Contraintes!L25</f>
        <v>Rendement</v>
      </c>
      <c r="K20" t="str">
        <f>Contraintes!M25</f>
        <v>Rendement de production de coques (+ eau)</v>
      </c>
      <c r="L20" t="str">
        <f>Contraintes!N25</f>
        <v>Rend. trituration-TERRES UNIVIA</v>
      </c>
      <c r="M20">
        <f>Contraintes!O25</f>
        <v>0</v>
      </c>
      <c r="O20" t="str">
        <f>Contraintes!Q25</f>
        <v>Données collectées:Données déterminées</v>
      </c>
      <c r="P20" t="str">
        <f>Contraintes!R25</f>
        <v>Donnée collectée (valeur du flux ou coefficient)</v>
      </c>
      <c r="Q20">
        <f>Contraintes!S25</f>
        <v>-1</v>
      </c>
      <c r="S20" s="984"/>
    </row>
    <row r="21" spans="1:19">
      <c r="A21" t="str">
        <f>Contraintes!B27</f>
        <v>Coques (+ eau)</v>
      </c>
      <c r="B21" t="str">
        <f>Secteurs!$B$38</f>
        <v>Fertilisation</v>
      </c>
      <c r="E21" t="str">
        <f>Contraintes!G27</f>
        <v>Colza</v>
      </c>
      <c r="F21">
        <f>Contraintes!H27</f>
        <v>0</v>
      </c>
      <c r="G21" t="str">
        <f>Contraintes!I27</f>
        <v>Part de la consommation des coques (+ eau) par les FAB = 100 % (Terres Univia)</v>
      </c>
      <c r="H21" t="str">
        <f>Contraintes!J27</f>
        <v>Terres Univia</v>
      </c>
      <c r="I21" t="str">
        <f>Contraintes!K27</f>
        <v>0</v>
      </c>
      <c r="J21" t="str">
        <f>Contraintes!L27</f>
        <v>Répartition</v>
      </c>
      <c r="K21" t="str">
        <f>Contraintes!M27</f>
        <v>Part de la consommation des coques (+ eau) par les FAB</v>
      </c>
      <c r="L21" t="str">
        <f>Contraintes!N27</f>
        <v>Rend. trituration-TERRES UNIVIA</v>
      </c>
      <c r="M21">
        <f>Contraintes!O27</f>
        <v>0</v>
      </c>
      <c r="O21" t="str">
        <f>Contraintes!Q27</f>
        <v>Données collectées:Données déterminées</v>
      </c>
      <c r="P21" t="str">
        <f>Contraintes!R27</f>
        <v>Donnée collectée (valeur du flux ou coefficient)</v>
      </c>
      <c r="Q21">
        <f>Contraintes!S27</f>
        <v>-1</v>
      </c>
      <c r="S21" s="984"/>
    </row>
    <row r="22" spans="1:19">
      <c r="A22" t="str">
        <f>Contraintes!B29</f>
        <v>Huile</v>
      </c>
      <c r="B22" t="str">
        <f>Secteurs!$B$31</f>
        <v>Biomatériaux</v>
      </c>
      <c r="E22" t="str">
        <f>Contraintes!G29</f>
        <v>Colza</v>
      </c>
      <c r="F22">
        <f>Contraintes!H29</f>
        <v>0</v>
      </c>
      <c r="G22" t="str">
        <f>Contraintes!I29</f>
        <v>Part de consommation d'huile en alimentation humaine = 36,8 % (Terres Univia)</v>
      </c>
      <c r="H22" t="str">
        <f>Contraintes!J29</f>
        <v>Terres Univia</v>
      </c>
      <c r="I22" t="str">
        <f>Contraintes!K29</f>
        <v>Même répartition des usages d'huile qu'en 2023</v>
      </c>
      <c r="J22" t="str">
        <f>Contraintes!L29</f>
        <v>Répartition</v>
      </c>
      <c r="K22" t="str">
        <f>Contraintes!M29</f>
        <v>Part de consommation d'huile en alimentation humaine</v>
      </c>
      <c r="L22" t="str">
        <f>Contraintes!N29</f>
        <v>Usages huiles - TERRES UNIVIA</v>
      </c>
      <c r="M22">
        <f>Contraintes!O29</f>
        <v>0</v>
      </c>
      <c r="O22" t="str">
        <f>Contraintes!Q29</f>
        <v>Données collectées:Données déterminées</v>
      </c>
      <c r="P22" t="str">
        <f>Contraintes!R29</f>
        <v>Donnée collectée (valeur du flux ou coefficient)</v>
      </c>
      <c r="Q22">
        <f>Contraintes!S29</f>
        <v>-1</v>
      </c>
      <c r="S22" s="984"/>
    </row>
    <row r="23" spans="1:19">
      <c r="A23" t="str">
        <f>Contraintes!B31</f>
        <v>Huile</v>
      </c>
      <c r="B23" t="str">
        <f>Secteurs!$B$34</f>
        <v>Energie</v>
      </c>
      <c r="E23" t="str">
        <f>Contraintes!G31</f>
        <v>Colza</v>
      </c>
      <c r="F23">
        <f>Contraintes!H31</f>
        <v>0</v>
      </c>
      <c r="G23">
        <f>Contraintes!I31</f>
        <v>0</v>
      </c>
      <c r="H23">
        <f>Contraintes!J31</f>
        <v>0</v>
      </c>
      <c r="I23">
        <f>Contraintes!K31</f>
        <v>0</v>
      </c>
      <c r="J23">
        <f>Contraintes!L31</f>
        <v>0</v>
      </c>
      <c r="K23">
        <f>Contraintes!M31</f>
        <v>0</v>
      </c>
      <c r="L23">
        <f>Contraintes!N31</f>
        <v>0</v>
      </c>
      <c r="M23">
        <f>Contraintes!O31</f>
        <v>0</v>
      </c>
      <c r="O23">
        <f>Contraintes!Q31</f>
        <v>0</v>
      </c>
      <c r="P23">
        <f>Contraintes!R31</f>
        <v>0</v>
      </c>
      <c r="Q23">
        <f>Contraintes!S31</f>
        <v>0.61123941493456502</v>
      </c>
      <c r="S23" s="984"/>
    </row>
    <row r="24" spans="1:19">
      <c r="A24" t="str">
        <f>Contraintes!B33</f>
        <v>Huile</v>
      </c>
      <c r="B24" t="str">
        <f>Secteurs!$B$34</f>
        <v>Energie</v>
      </c>
      <c r="E24" t="str">
        <f>Contraintes!G33</f>
        <v>Colza</v>
      </c>
      <c r="F24">
        <f>Contraintes!H33</f>
        <v>0</v>
      </c>
      <c r="G24" t="str">
        <f>Contraintes!I33</f>
        <v>Part de consommation d'huile pour des usages non-alimentaires = 2,08 % (Terres Univia)</v>
      </c>
      <c r="H24" t="str">
        <f>Contraintes!J33</f>
        <v>Terres Univia</v>
      </c>
      <c r="I24" t="str">
        <f>Contraintes!K33</f>
        <v>L'huile est consommée pour des usages techniques:Même répartition des usages d'huile qu'en 2023</v>
      </c>
      <c r="J24" t="str">
        <f>Contraintes!L33</f>
        <v>Répartition</v>
      </c>
      <c r="K24" t="str">
        <f>Contraintes!M33</f>
        <v>Part de consommation d'huile pour des usages non-alimentaires</v>
      </c>
      <c r="L24" t="str">
        <f>Contraintes!N33</f>
        <v>Usages huiles - TERRES UNIVIA</v>
      </c>
      <c r="M24">
        <f>Contraintes!O33</f>
        <v>0</v>
      </c>
      <c r="O24" t="str">
        <f>Contraintes!Q33</f>
        <v>Données collectées:Données déterminées</v>
      </c>
      <c r="P24" t="str">
        <f>Contraintes!R33</f>
        <v>Donnée collectée (valeur du flux ou coefficient)</v>
      </c>
      <c r="Q24">
        <f>Contraintes!S33</f>
        <v>-1</v>
      </c>
      <c r="S24" s="984"/>
    </row>
    <row r="25" spans="1:19">
      <c r="A25" t="str">
        <f>'Contraintes         '!B9</f>
        <v>Huile</v>
      </c>
      <c r="B25" t="str">
        <f>Secteurs!$B$34</f>
        <v>Energie</v>
      </c>
      <c r="E25" t="str">
        <f>'Contraintes         '!G9</f>
        <v>Matière première:Produit:Coproduit:Intrant externe:Rejet</v>
      </c>
      <c r="F25">
        <f>'Contraintes         '!H9</f>
        <v>0</v>
      </c>
      <c r="G25" t="str">
        <f>'Contraintes         '!I9</f>
        <v>France entière</v>
      </c>
      <c r="H25" t="str">
        <f>'Contraintes         '!J9</f>
        <v>kt</v>
      </c>
      <c r="I25" t="str">
        <f>'Contraintes         '!K9</f>
        <v>Part de consommation d'huile en biocarburants</v>
      </c>
      <c r="J25" t="str">
        <f>'Contraintes         '!L9</f>
        <v>Même répartition des usages d'huile qu'en 2023</v>
      </c>
      <c r="K25" t="str">
        <f>'Contraintes         '!M9</f>
        <v>Veille concurrentielle biocarburants - FranceAgriMer</v>
      </c>
      <c r="L25" t="str">
        <f>'Contraintes         '!N9</f>
        <v>Usages huiles - TERRES UNIVIA</v>
      </c>
      <c r="M25">
        <f>'Contraintes         '!O9</f>
        <v>0</v>
      </c>
      <c r="O25">
        <f>'Contraintes         '!Q9</f>
        <v>0</v>
      </c>
      <c r="P25" t="str">
        <f>'Contraintes         '!R9</f>
        <v>Données collectées:Données déterminées</v>
      </c>
      <c r="Q25" t="str">
        <f>'Contraintes         '!S9</f>
        <v>Donnée collectée (valeur du flux ou coefficient)</v>
      </c>
    </row>
    <row r="26" spans="1:19">
      <c r="A26" t="str">
        <f>'Contraintes         '!B13</f>
        <v>Huile</v>
      </c>
      <c r="B26" t="str">
        <f>Secteurs!$B$34</f>
        <v>Energie</v>
      </c>
      <c r="E26" t="str">
        <f>'Contraintes         '!G13</f>
        <v>Matière première:Produit:Coproduit:Intrant externe:Rejet</v>
      </c>
      <c r="F26">
        <f>'Contraintes         '!H13</f>
        <v>0</v>
      </c>
      <c r="G26" t="str">
        <f>'Contraintes         '!I13</f>
        <v>France entière</v>
      </c>
      <c r="H26" t="str">
        <f>'Contraintes         '!J13</f>
        <v>kt</v>
      </c>
      <c r="I26" t="str">
        <f>'Contraintes         '!K13</f>
        <v>Part de consommation d'huile en biocarburants</v>
      </c>
      <c r="J26" t="str">
        <f>'Contraintes         '!L13</f>
        <v>Même répartition des usages d'huile qu'en 2023</v>
      </c>
      <c r="K26" t="str">
        <f>'Contraintes         '!M13</f>
        <v>Veille concurrentielle biocarburants - FranceAgriMer</v>
      </c>
      <c r="L26" t="str">
        <f>'Contraintes         '!N13</f>
        <v>Usages huiles - TERRES UNIVIA</v>
      </c>
      <c r="M26">
        <f>'Contraintes         '!O13</f>
        <v>0</v>
      </c>
      <c r="O26">
        <f>'Contraintes         '!Q13</f>
        <v>0</v>
      </c>
      <c r="P26" t="str">
        <f>'Contraintes         '!R13</f>
        <v>Données collectées:Données déterminées</v>
      </c>
      <c r="Q26" t="str">
        <f>'Contraintes         '!S13</f>
        <v>Donnée collectée (valeur du flux ou coefficient)</v>
      </c>
    </row>
    <row r="27" spans="1:19">
      <c r="A27" t="str">
        <f>'Contraintes        '!B23</f>
        <v>Coques (+ eau)</v>
      </c>
      <c r="B27" t="str">
        <f>Secteurs!$B$34</f>
        <v>Energie</v>
      </c>
      <c r="E27" t="str">
        <f>'Contraintes        '!G23</f>
        <v>Matière première:Produit:Coproduit:Intrant externe:Rejet</v>
      </c>
      <c r="F27">
        <f>'Contraintes        '!H23</f>
        <v>0</v>
      </c>
      <c r="G27" t="str">
        <f>'Contraintes        '!I23</f>
        <v>France entière</v>
      </c>
      <c r="H27" t="str">
        <f>'Contraintes        '!J23</f>
        <v>kt</v>
      </c>
      <c r="I27" t="str">
        <f>'Contraintes        '!K23</f>
        <v>Part de la consommation des coques (+ eau) pour la combustion</v>
      </c>
      <c r="J27">
        <f>'Contraintes        '!L23</f>
        <v>0</v>
      </c>
      <c r="K27" t="str">
        <f>'Contraintes        '!M23</f>
        <v>Terres Univia</v>
      </c>
      <c r="L27" t="str">
        <f>'Contraintes        '!N23</f>
        <v>Rend. trituration-TERRES UNIVIA</v>
      </c>
      <c r="M27">
        <f>'Contraintes        '!O23</f>
        <v>0</v>
      </c>
      <c r="O27">
        <f>'Contraintes        '!Q23</f>
        <v>0</v>
      </c>
      <c r="P27" t="str">
        <f>'Contraintes        '!R23</f>
        <v>Données collectées:Données déterminées</v>
      </c>
      <c r="Q27" t="str">
        <f>'Contraintes        '!S23</f>
        <v>Donnée collectée (valeur du flux ou coefficient)</v>
      </c>
    </row>
    <row r="28" spans="1:19">
      <c r="A28" t="str">
        <f>'Contraintes         '!B3</f>
        <v>Huile</v>
      </c>
      <c r="B28" t="str">
        <f>Secteurs!$B$14</f>
        <v>Alimentation humaine</v>
      </c>
      <c r="E28" t="str">
        <f>'Contraintes         '!G3</f>
        <v>Matière première:Produit:Coproduit:Intrant externe:Rejet</v>
      </c>
      <c r="F28">
        <f>'Contraintes         '!H3</f>
        <v>0</v>
      </c>
      <c r="G28" t="str">
        <f>'Contraintes         '!I3</f>
        <v>France entière</v>
      </c>
      <c r="H28" t="str">
        <f>'Contraintes         '!J3</f>
        <v>kt</v>
      </c>
      <c r="I28" t="str">
        <f>'Contraintes         '!K3</f>
        <v>Part de consommation d'huile par les ménages</v>
      </c>
      <c r="J28" t="str">
        <f>'Contraintes         '!L3</f>
        <v>Même répartition des usages d'huile qu'en 2023</v>
      </c>
      <c r="K28" t="str">
        <f>'Contraintes         '!M3</f>
        <v>Terres Univia</v>
      </c>
      <c r="L28" t="str">
        <f>'Contraintes         '!N3</f>
        <v>Usages huiles - TERRES UNIVIA</v>
      </c>
      <c r="M28">
        <f>'Contraintes         '!O3</f>
        <v>0</v>
      </c>
      <c r="N28" t="str">
        <f>'Contraintes         '!P3</f>
        <v>Part de consommation d'huile par les ménages = 64,88 % (Terres Univia)</v>
      </c>
      <c r="O28">
        <f>'Contraintes         '!Q3</f>
        <v>0</v>
      </c>
      <c r="P28" t="str">
        <f>'Contraintes         '!R3</f>
        <v>Données collectées:Données déterminées</v>
      </c>
      <c r="Q28" t="str">
        <f>'Contraintes         '!S3</f>
        <v>Donnée collectée (valeur du flux ou coefficient)</v>
      </c>
    </row>
    <row r="29" spans="1:19">
      <c r="A29" t="str">
        <f>'Données   '!A27</f>
        <v>Graines collectées</v>
      </c>
      <c r="B29" t="str">
        <f>Secteurs!$B$14</f>
        <v>Alimentation humaine</v>
      </c>
      <c r="E29" t="str">
        <f>'Données   '!E27</f>
        <v>Matière première:Produit:Coproduit:Intrant externe:Rejet</v>
      </c>
      <c r="F29">
        <f>'Données   '!F27</f>
        <v>0</v>
      </c>
      <c r="G29" t="str">
        <f>'Contraintes         '!I4</f>
        <v>France entière</v>
      </c>
      <c r="H29" t="str">
        <f>'Données   '!H27</f>
        <v>kt</v>
      </c>
      <c r="I29" t="str">
        <f>'Données   '!I27</f>
        <v>Consommation de graines en alimentation humaine</v>
      </c>
      <c r="J29">
        <f>'Données   '!J27</f>
        <v>0</v>
      </c>
      <c r="K29" t="str">
        <f>'Données   '!K27</f>
        <v>Bilans par campagne - FranceAgriMer</v>
      </c>
      <c r="L29" t="str">
        <f>'Données   '!L27</f>
        <v>Bilans Soja - FAM</v>
      </c>
      <c r="M29">
        <f>'Données   '!M27</f>
        <v>0</v>
      </c>
      <c r="N29" t="str">
        <f>'Données   '!N27</f>
        <v>Consommation de graines en alimentation humaine = 45 Matière première:Produit:Coproduit:Intrant externe:Rejet (Bilans par campagne - FranceAgriMer)</v>
      </c>
      <c r="O29">
        <f>'Données   '!O27</f>
        <v>0</v>
      </c>
      <c r="P29" t="str">
        <f>'Données   '!P27</f>
        <v>Données collectées</v>
      </c>
      <c r="Q29">
        <f>'Données   '!Q27</f>
        <v>0</v>
      </c>
    </row>
    <row r="30" spans="1:19">
      <c r="A30" t="str">
        <f>Données!A9</f>
        <v>Graines collectées</v>
      </c>
      <c r="B30" t="str">
        <f>Secteurs!$B$14</f>
        <v>Alimentation humaine</v>
      </c>
      <c r="E30" t="str">
        <f>Données!E9</f>
        <v>2015-16</v>
      </c>
      <c r="F30" t="str">
        <f>Données!F9</f>
        <v>Colza</v>
      </c>
      <c r="G30" t="str">
        <f>Données!G9</f>
        <v>Consommation de graines par la Trituration = 4780 kt (Bilans par campagne - FranceAgriMer)</v>
      </c>
      <c r="H30">
        <f>Données!H9</f>
        <v>0</v>
      </c>
      <c r="I30" t="str">
        <f>Données!I9</f>
        <v>Bilans par campagne - FranceAgriMer</v>
      </c>
      <c r="J30">
        <f>Données!J9</f>
        <v>0</v>
      </c>
      <c r="K30" t="str">
        <f>Données!K9</f>
        <v>Volume</v>
      </c>
      <c r="L30" t="str">
        <f>Données!L9</f>
        <v>Consommation de graines par la Trituration</v>
      </c>
      <c r="M30" t="str">
        <f>Données!M9</f>
        <v>Bilans Colza - FAM</v>
      </c>
      <c r="N30" t="str">
        <f>Données!N9</f>
        <v>Robuste</v>
      </c>
      <c r="O30" t="str">
        <f>Données!O9</f>
        <v>Données collectées</v>
      </c>
      <c r="P30" t="str">
        <f>Données!P9</f>
        <v>Donnée collectée (valeur du flux ou coefficient)</v>
      </c>
      <c r="Q30">
        <f>Données!Q9</f>
        <v>4780</v>
      </c>
    </row>
    <row r="31" spans="1:19">
      <c r="A31" t="str">
        <f>'Données            '!A30</f>
        <v>Légumes secs bruts</v>
      </c>
      <c r="B31" t="str">
        <f>Secteurs!$B$14</f>
        <v>Alimentation humaine</v>
      </c>
      <c r="E31" t="str">
        <f>'Données            '!E30</f>
        <v>Matière première:Produit:Coproduit:Intrant externe:Rejet</v>
      </c>
      <c r="F31" t="str">
        <f>'Données            '!F30</f>
        <v>Lentille:Pois chiche</v>
      </c>
      <c r="G31">
        <f>'Données            '!G30</f>
        <v>0</v>
      </c>
      <c r="H31" t="str">
        <f>'Données            '!H30</f>
        <v>kt</v>
      </c>
      <c r="I31" t="str">
        <f>'Données            '!I30</f>
        <v>Consommation de LS bruts par les autres IAA</v>
      </c>
      <c r="J31" t="str">
        <f>'Données            '!J30</f>
        <v>Consommation par les autres IAA négligeable</v>
      </c>
      <c r="K31" t="str">
        <f>'Données            '!K30</f>
        <v>OléoProtéines - Terres Univia</v>
      </c>
      <c r="L31" t="str">
        <f>'Données            '!L30</f>
        <v>Consommation - OléoProtéines</v>
      </c>
      <c r="M31">
        <f>'Données            '!M30</f>
        <v>0</v>
      </c>
      <c r="N31" t="str">
        <f>'Données            '!N30</f>
        <v>Consommation de LS bruts par les autres IAA = 0 Matière première:Produit:Coproduit:Intrant externe:Rejet (OléoProtéines - Terres Univia)</v>
      </c>
      <c r="O31">
        <f>'Données            '!O30</f>
        <v>0</v>
      </c>
      <c r="P31" t="str">
        <f>'Données            '!P30</f>
        <v>Données collectées</v>
      </c>
      <c r="Q31">
        <f>'Données            '!Q30</f>
        <v>0</v>
      </c>
    </row>
    <row r="32" spans="1:19">
      <c r="A32" t="str">
        <f>'Données            '!A31</f>
        <v>Légumes secs appertisés et surgelés</v>
      </c>
      <c r="B32" t="str">
        <f>Secteurs!$B$14</f>
        <v>Alimentation humaine</v>
      </c>
      <c r="E32" t="str">
        <f>'Données            '!E31</f>
        <v>Matière première:Produit:Coproduit:Intrant externe:Rejet</v>
      </c>
      <c r="F32" t="str">
        <f>'Données            '!F31</f>
        <v>Lentille:Pois chiche</v>
      </c>
      <c r="G32">
        <f>'Données            '!G31</f>
        <v>0</v>
      </c>
      <c r="H32" t="str">
        <f>'Données            '!H31</f>
        <v>kt</v>
      </c>
      <c r="I32" t="str">
        <f>'Données            '!I31</f>
        <v>Consommation de LS appertisés et surgelés par les autres IAA</v>
      </c>
      <c r="J32" t="str">
        <f>'Données            '!J31</f>
        <v>Consommation par les autres IAA négligeable</v>
      </c>
      <c r="K32" t="str">
        <f>'Données            '!K31</f>
        <v>OléoProtéines - Terres Univia</v>
      </c>
      <c r="L32" t="str">
        <f>'Données            '!L31</f>
        <v>Consommation - OléoProtéines</v>
      </c>
      <c r="M32">
        <f>'Données            '!M31</f>
        <v>0</v>
      </c>
      <c r="N32" t="str">
        <f>'Données            '!N31</f>
        <v>Consommation de LS appertisés et surgelés par les autres IAA = 0 Matière première:Produit:Coproduit:Intrant externe:Rejet (OléoProtéines - Terres Univia)</v>
      </c>
      <c r="O32">
        <f>'Données            '!O31</f>
        <v>0</v>
      </c>
      <c r="P32" t="str">
        <f>'Données            '!P31</f>
        <v>Données collectées</v>
      </c>
      <c r="Q32">
        <f>'Données            '!Q31</f>
        <v>0</v>
      </c>
    </row>
  </sheetData>
  <mergeCells count="1">
    <mergeCell ref="S2:S24"/>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4F81BD"/>
  </sheetPr>
  <dimension ref="A1:AW59"/>
  <sheetViews>
    <sheetView workbookViewId="0"/>
  </sheetViews>
  <sheetFormatPr baseColWidth="10" defaultColWidth="8.88671875" defaultRowHeight="14.4"/>
  <cols>
    <col min="1" max="1" width="38" customWidth="1"/>
    <col min="2" max="49" width="3" customWidth="1"/>
  </cols>
  <sheetData>
    <row r="1" spans="1:49" ht="409.6" customHeight="1">
      <c r="A1" s="972"/>
      <c r="B1" s="973" t="s">
        <v>277</v>
      </c>
      <c r="C1" s="973" t="s">
        <v>278</v>
      </c>
      <c r="D1" s="973" t="s">
        <v>279</v>
      </c>
      <c r="E1" s="973" t="s">
        <v>280</v>
      </c>
      <c r="F1" s="973" t="s">
        <v>281</v>
      </c>
      <c r="G1" s="973" t="s">
        <v>282</v>
      </c>
      <c r="H1" s="973" t="s">
        <v>283</v>
      </c>
      <c r="I1" s="973" t="s">
        <v>284</v>
      </c>
      <c r="J1" s="973" t="s">
        <v>285</v>
      </c>
      <c r="K1" s="973" t="s">
        <v>286</v>
      </c>
      <c r="L1" s="973" t="s">
        <v>287</v>
      </c>
      <c r="M1" s="974" t="s">
        <v>288</v>
      </c>
      <c r="N1" s="975" t="s">
        <v>289</v>
      </c>
      <c r="O1" s="976" t="s">
        <v>290</v>
      </c>
      <c r="P1" s="976" t="s">
        <v>291</v>
      </c>
      <c r="Q1" s="977" t="s">
        <v>292</v>
      </c>
      <c r="R1" s="977" t="s">
        <v>293</v>
      </c>
      <c r="S1" s="978" t="s">
        <v>294</v>
      </c>
      <c r="T1" s="976" t="s">
        <v>295</v>
      </c>
      <c r="U1" s="976" t="s">
        <v>296</v>
      </c>
      <c r="V1" s="975" t="s">
        <v>297</v>
      </c>
      <c r="W1" s="976" t="s">
        <v>298</v>
      </c>
      <c r="X1" s="977" t="s">
        <v>299</v>
      </c>
      <c r="Y1" s="977" t="s">
        <v>300</v>
      </c>
      <c r="Z1" s="978" t="s">
        <v>301</v>
      </c>
      <c r="AA1" s="978" t="s">
        <v>302</v>
      </c>
      <c r="AB1" s="976" t="s">
        <v>303</v>
      </c>
      <c r="AC1" s="976" t="s">
        <v>304</v>
      </c>
      <c r="AD1" s="974" t="s">
        <v>305</v>
      </c>
      <c r="AE1" s="975" t="s">
        <v>306</v>
      </c>
      <c r="AF1" s="976" t="s">
        <v>307</v>
      </c>
      <c r="AG1" s="976" t="s">
        <v>308</v>
      </c>
      <c r="AH1" s="975" t="s">
        <v>309</v>
      </c>
      <c r="AI1" s="976" t="s">
        <v>310</v>
      </c>
      <c r="AJ1" s="976" t="s">
        <v>311</v>
      </c>
      <c r="AK1" s="976" t="s">
        <v>312</v>
      </c>
      <c r="AL1" s="975" t="s">
        <v>313</v>
      </c>
      <c r="AM1" s="976" t="s">
        <v>314</v>
      </c>
      <c r="AN1" s="976" t="s">
        <v>315</v>
      </c>
      <c r="AO1" s="975" t="s">
        <v>316</v>
      </c>
      <c r="AP1" s="975" t="s">
        <v>317</v>
      </c>
      <c r="AQ1" s="976" t="s">
        <v>318</v>
      </c>
      <c r="AR1" s="976" t="s">
        <v>319</v>
      </c>
      <c r="AS1" s="973" t="s">
        <v>320</v>
      </c>
      <c r="AT1" s="973" t="s">
        <v>321</v>
      </c>
      <c r="AU1" s="973" t="s">
        <v>322</v>
      </c>
      <c r="AV1" s="973" t="s">
        <v>323</v>
      </c>
      <c r="AW1" s="973" t="s">
        <v>324</v>
      </c>
    </row>
    <row r="2" spans="1:49" ht="15" customHeight="1">
      <c r="A2" s="979" t="s">
        <v>244</v>
      </c>
      <c r="B2" s="980" t="s">
        <v>1989</v>
      </c>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1"/>
      <c r="AM2" s="981"/>
      <c r="AN2" s="981"/>
      <c r="AO2" s="981"/>
      <c r="AP2" s="981"/>
      <c r="AQ2" s="981"/>
      <c r="AR2" s="981"/>
      <c r="AS2" s="981"/>
      <c r="AT2" s="981"/>
      <c r="AU2" s="981"/>
      <c r="AV2" s="981"/>
      <c r="AW2" s="981"/>
    </row>
    <row r="3" spans="1:49" ht="15" customHeight="1">
      <c r="A3" s="979" t="s">
        <v>246</v>
      </c>
      <c r="B3" s="980" t="s">
        <v>1989</v>
      </c>
      <c r="C3" s="981"/>
      <c r="D3" s="981"/>
      <c r="E3" s="981"/>
      <c r="F3" s="981"/>
      <c r="G3" s="981"/>
      <c r="H3" s="981"/>
      <c r="I3" s="981"/>
      <c r="J3" s="981"/>
      <c r="K3" s="981"/>
      <c r="L3" s="981"/>
      <c r="M3" s="981"/>
      <c r="N3" s="981"/>
      <c r="O3" s="981"/>
      <c r="P3" s="981"/>
      <c r="Q3" s="981"/>
      <c r="R3" s="981"/>
      <c r="S3" s="981"/>
      <c r="T3" s="981"/>
      <c r="U3" s="981"/>
      <c r="V3" s="981"/>
      <c r="W3" s="981"/>
      <c r="X3" s="981"/>
      <c r="Y3" s="981"/>
      <c r="Z3" s="981"/>
      <c r="AA3" s="981"/>
      <c r="AB3" s="981"/>
      <c r="AC3" s="981"/>
      <c r="AD3" s="981"/>
      <c r="AE3" s="981"/>
      <c r="AF3" s="981"/>
      <c r="AG3" s="981"/>
      <c r="AH3" s="981"/>
      <c r="AI3" s="981"/>
      <c r="AJ3" s="981"/>
      <c r="AK3" s="981"/>
      <c r="AL3" s="981"/>
      <c r="AM3" s="981"/>
      <c r="AN3" s="981"/>
      <c r="AO3" s="981"/>
      <c r="AP3" s="981"/>
      <c r="AQ3" s="981"/>
      <c r="AR3" s="981"/>
      <c r="AS3" s="980" t="s">
        <v>1989</v>
      </c>
      <c r="AT3" s="981"/>
      <c r="AU3" s="981"/>
      <c r="AV3" s="980" t="s">
        <v>1989</v>
      </c>
      <c r="AW3" s="981"/>
    </row>
    <row r="4" spans="1:49" ht="15" customHeight="1">
      <c r="A4" s="979" t="s">
        <v>247</v>
      </c>
      <c r="B4" s="981"/>
      <c r="C4" s="980" t="s">
        <v>1989</v>
      </c>
      <c r="D4" s="981"/>
      <c r="E4" s="981"/>
      <c r="F4" s="981"/>
      <c r="G4" s="981"/>
      <c r="H4" s="981"/>
      <c r="I4" s="981"/>
      <c r="J4" s="981"/>
      <c r="K4" s="981"/>
      <c r="L4" s="981"/>
      <c r="M4" s="981"/>
      <c r="N4" s="981"/>
      <c r="O4" s="981"/>
      <c r="P4" s="981"/>
      <c r="Q4" s="981"/>
      <c r="R4" s="981"/>
      <c r="S4" s="981"/>
      <c r="T4" s="981"/>
      <c r="U4" s="981"/>
      <c r="V4" s="981"/>
      <c r="W4" s="981"/>
      <c r="X4" s="981"/>
      <c r="Y4" s="981"/>
      <c r="Z4" s="981"/>
      <c r="AA4" s="981"/>
      <c r="AB4" s="981"/>
      <c r="AC4" s="981"/>
      <c r="AD4" s="981"/>
      <c r="AE4" s="981"/>
      <c r="AF4" s="981"/>
      <c r="AG4" s="981"/>
      <c r="AH4" s="981"/>
      <c r="AI4" s="981"/>
      <c r="AJ4" s="981"/>
      <c r="AK4" s="981"/>
      <c r="AL4" s="981"/>
      <c r="AM4" s="981"/>
      <c r="AN4" s="981"/>
      <c r="AO4" s="981"/>
      <c r="AP4" s="981"/>
      <c r="AQ4" s="981"/>
      <c r="AR4" s="981"/>
      <c r="AS4" s="981"/>
      <c r="AT4" s="981"/>
      <c r="AU4" s="981"/>
      <c r="AV4" s="980" t="s">
        <v>1989</v>
      </c>
      <c r="AW4" s="981"/>
    </row>
    <row r="5" spans="1:49" ht="15" customHeight="1">
      <c r="A5" s="979" t="s">
        <v>248</v>
      </c>
      <c r="B5" s="981"/>
      <c r="C5" s="981"/>
      <c r="D5" s="981"/>
      <c r="E5" s="981"/>
      <c r="F5" s="981"/>
      <c r="G5" s="981"/>
      <c r="H5" s="981"/>
      <c r="I5" s="981"/>
      <c r="J5" s="981"/>
      <c r="K5" s="981"/>
      <c r="L5" s="981"/>
      <c r="M5" s="981"/>
      <c r="N5" s="981"/>
      <c r="O5" s="981"/>
      <c r="P5" s="981"/>
      <c r="Q5" s="981"/>
      <c r="R5" s="981"/>
      <c r="S5" s="981"/>
      <c r="T5" s="981"/>
      <c r="U5" s="981"/>
      <c r="V5" s="981"/>
      <c r="W5" s="981"/>
      <c r="X5" s="981"/>
      <c r="Y5" s="981"/>
      <c r="Z5" s="981"/>
      <c r="AA5" s="981"/>
      <c r="AB5" s="981"/>
      <c r="AC5" s="981"/>
      <c r="AD5" s="981"/>
      <c r="AE5" s="981"/>
      <c r="AF5" s="981"/>
      <c r="AG5" s="981"/>
      <c r="AH5" s="981"/>
      <c r="AI5" s="981"/>
      <c r="AJ5" s="981"/>
      <c r="AK5" s="981"/>
      <c r="AL5" s="981"/>
      <c r="AM5" s="981"/>
      <c r="AN5" s="981"/>
      <c r="AO5" s="981"/>
      <c r="AP5" s="981"/>
      <c r="AQ5" s="981"/>
      <c r="AR5" s="981"/>
      <c r="AS5" s="981"/>
      <c r="AT5" s="981"/>
      <c r="AU5" s="981"/>
      <c r="AV5" s="981"/>
      <c r="AW5" s="981"/>
    </row>
    <row r="6" spans="1:49" ht="15" customHeight="1">
      <c r="A6" s="982" t="s">
        <v>249</v>
      </c>
      <c r="B6" s="981"/>
      <c r="C6" s="981"/>
      <c r="D6" s="981"/>
      <c r="E6" s="981"/>
      <c r="F6" s="981"/>
      <c r="G6" s="981"/>
      <c r="H6" s="981"/>
      <c r="I6" s="981"/>
      <c r="J6" s="981"/>
      <c r="K6" s="981"/>
      <c r="L6" s="981"/>
      <c r="M6" s="981"/>
      <c r="N6" s="981"/>
      <c r="O6" s="981"/>
      <c r="P6" s="981"/>
      <c r="Q6" s="981"/>
      <c r="R6" s="981"/>
      <c r="S6" s="981"/>
      <c r="T6" s="981"/>
      <c r="U6" s="981"/>
      <c r="V6" s="981"/>
      <c r="W6" s="981"/>
      <c r="X6" s="981"/>
      <c r="Y6" s="981"/>
      <c r="Z6" s="981"/>
      <c r="AA6" s="981"/>
      <c r="AB6" s="981"/>
      <c r="AC6" s="981"/>
      <c r="AD6" s="981"/>
      <c r="AE6" s="981"/>
      <c r="AF6" s="981"/>
      <c r="AG6" s="981"/>
      <c r="AH6" s="981"/>
      <c r="AI6" s="981"/>
      <c r="AJ6" s="981"/>
      <c r="AK6" s="981"/>
      <c r="AL6" s="981"/>
      <c r="AM6" s="981"/>
      <c r="AN6" s="981"/>
      <c r="AO6" s="981"/>
      <c r="AP6" s="981"/>
      <c r="AQ6" s="981"/>
      <c r="AR6" s="981"/>
      <c r="AS6" s="981"/>
      <c r="AT6" s="981"/>
      <c r="AU6" s="981"/>
      <c r="AV6" s="981"/>
      <c r="AW6" s="981"/>
    </row>
    <row r="7" spans="1:49" ht="15" customHeight="1">
      <c r="A7" s="982" t="s">
        <v>250</v>
      </c>
      <c r="B7" s="981"/>
      <c r="C7" s="981"/>
      <c r="D7" s="981"/>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c r="AL7" s="981"/>
      <c r="AM7" s="981"/>
      <c r="AN7" s="981"/>
      <c r="AO7" s="981"/>
      <c r="AP7" s="981"/>
      <c r="AQ7" s="981"/>
      <c r="AR7" s="981"/>
      <c r="AS7" s="981"/>
      <c r="AT7" s="981"/>
      <c r="AU7" s="981"/>
      <c r="AV7" s="981"/>
      <c r="AW7" s="981"/>
    </row>
    <row r="8" spans="1:49" ht="15" customHeight="1">
      <c r="A8" s="979" t="s">
        <v>251</v>
      </c>
      <c r="B8" s="981"/>
      <c r="C8" s="980" t="s">
        <v>1989</v>
      </c>
      <c r="D8" s="980" t="s">
        <v>1989</v>
      </c>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c r="AL8" s="981"/>
      <c r="AM8" s="981"/>
      <c r="AN8" s="981"/>
      <c r="AO8" s="981"/>
      <c r="AP8" s="981"/>
      <c r="AQ8" s="981"/>
      <c r="AR8" s="981"/>
      <c r="AS8" s="981"/>
      <c r="AT8" s="981"/>
      <c r="AU8" s="981"/>
      <c r="AV8" s="981"/>
      <c r="AW8" s="981"/>
    </row>
    <row r="9" spans="1:49" ht="15" customHeight="1">
      <c r="A9" s="982" t="s">
        <v>252</v>
      </c>
      <c r="B9" s="981"/>
      <c r="C9" s="980" t="s">
        <v>1989</v>
      </c>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c r="AL9" s="981"/>
      <c r="AM9" s="981"/>
      <c r="AN9" s="981"/>
      <c r="AO9" s="981"/>
      <c r="AP9" s="981"/>
      <c r="AQ9" s="981"/>
      <c r="AR9" s="981"/>
      <c r="AS9" s="981"/>
      <c r="AT9" s="981"/>
      <c r="AU9" s="981"/>
      <c r="AV9" s="981"/>
      <c r="AW9" s="981"/>
    </row>
    <row r="10" spans="1:49" ht="15" customHeight="1">
      <c r="A10" s="982" t="s">
        <v>253</v>
      </c>
      <c r="B10" s="981"/>
      <c r="C10" s="981"/>
      <c r="D10" s="980" t="s">
        <v>1989</v>
      </c>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c r="AL10" s="981"/>
      <c r="AM10" s="981"/>
      <c r="AN10" s="981"/>
      <c r="AO10" s="981"/>
      <c r="AP10" s="981"/>
      <c r="AQ10" s="981"/>
      <c r="AR10" s="981"/>
      <c r="AS10" s="981"/>
      <c r="AT10" s="981"/>
      <c r="AU10" s="981"/>
      <c r="AV10" s="981"/>
      <c r="AW10" s="981"/>
    </row>
    <row r="11" spans="1:49" ht="15" customHeight="1">
      <c r="A11" s="979" t="s">
        <v>254</v>
      </c>
      <c r="B11" s="981"/>
      <c r="C11" s="981"/>
      <c r="D11" s="980" t="s">
        <v>1989</v>
      </c>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c r="AL11" s="981"/>
      <c r="AM11" s="981"/>
      <c r="AN11" s="981"/>
      <c r="AO11" s="981"/>
      <c r="AP11" s="981"/>
      <c r="AQ11" s="981"/>
      <c r="AR11" s="981"/>
      <c r="AS11" s="980" t="s">
        <v>1989</v>
      </c>
      <c r="AT11" s="981"/>
      <c r="AU11" s="981"/>
      <c r="AV11" s="980" t="s">
        <v>1989</v>
      </c>
      <c r="AW11" s="981"/>
    </row>
    <row r="12" spans="1:49" ht="15" customHeight="1">
      <c r="A12" s="979" t="s">
        <v>255</v>
      </c>
      <c r="B12" s="981"/>
      <c r="C12" s="981"/>
      <c r="D12" s="980" t="s">
        <v>1989</v>
      </c>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c r="AU12" s="981"/>
      <c r="AV12" s="981"/>
      <c r="AW12" s="981"/>
    </row>
    <row r="13" spans="1:49" ht="15" customHeight="1">
      <c r="A13" s="979" t="s">
        <v>257</v>
      </c>
      <c r="B13" s="981"/>
      <c r="C13" s="981"/>
      <c r="D13" s="981"/>
      <c r="E13" s="980" t="s">
        <v>1989</v>
      </c>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0" t="s">
        <v>1989</v>
      </c>
      <c r="AT13" s="981"/>
      <c r="AU13" s="981"/>
      <c r="AV13" s="981"/>
      <c r="AW13" s="981"/>
    </row>
    <row r="14" spans="1:49" ht="15" customHeight="1">
      <c r="A14" s="979" t="s">
        <v>259</v>
      </c>
      <c r="B14" s="981"/>
      <c r="C14" s="981"/>
      <c r="D14" s="981"/>
      <c r="E14" s="980" t="s">
        <v>1989</v>
      </c>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c r="AL14" s="981"/>
      <c r="AM14" s="981"/>
      <c r="AN14" s="981"/>
      <c r="AO14" s="981"/>
      <c r="AP14" s="981"/>
      <c r="AQ14" s="981"/>
      <c r="AR14" s="981"/>
      <c r="AS14" s="980" t="s">
        <v>1989</v>
      </c>
      <c r="AT14" s="981"/>
      <c r="AU14" s="981"/>
      <c r="AV14" s="981"/>
      <c r="AW14" s="981"/>
    </row>
    <row r="15" spans="1:49" ht="15" customHeight="1">
      <c r="A15" s="979" t="s">
        <v>260</v>
      </c>
      <c r="B15" s="981"/>
      <c r="C15" s="981"/>
      <c r="D15" s="981"/>
      <c r="E15" s="980" t="s">
        <v>1989</v>
      </c>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c r="AL15" s="981"/>
      <c r="AM15" s="981"/>
      <c r="AN15" s="981"/>
      <c r="AO15" s="981"/>
      <c r="AP15" s="981"/>
      <c r="AQ15" s="981"/>
      <c r="AR15" s="981"/>
      <c r="AS15" s="981"/>
      <c r="AT15" s="981"/>
      <c r="AU15" s="981"/>
      <c r="AV15" s="981"/>
      <c r="AW15" s="981"/>
    </row>
    <row r="16" spans="1:49" ht="15" customHeight="1">
      <c r="A16" s="979" t="s">
        <v>261</v>
      </c>
      <c r="B16" s="981"/>
      <c r="C16" s="981"/>
      <c r="D16" s="981"/>
      <c r="E16" s="981"/>
      <c r="F16" s="980" t="s">
        <v>1989</v>
      </c>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c r="AL16" s="981"/>
      <c r="AM16" s="981"/>
      <c r="AN16" s="981"/>
      <c r="AO16" s="981"/>
      <c r="AP16" s="981"/>
      <c r="AQ16" s="981"/>
      <c r="AR16" s="981"/>
      <c r="AS16" s="980" t="s">
        <v>1989</v>
      </c>
      <c r="AT16" s="981"/>
      <c r="AU16" s="981"/>
      <c r="AV16" s="981"/>
      <c r="AW16" s="981"/>
    </row>
    <row r="17" spans="1:49" ht="15" customHeight="1">
      <c r="A17" s="979" t="s">
        <v>262</v>
      </c>
      <c r="B17" s="981"/>
      <c r="C17" s="981"/>
      <c r="D17" s="981"/>
      <c r="E17" s="981"/>
      <c r="F17" s="980" t="s">
        <v>1989</v>
      </c>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c r="AL17" s="981"/>
      <c r="AM17" s="981"/>
      <c r="AN17" s="981"/>
      <c r="AO17" s="981"/>
      <c r="AP17" s="981"/>
      <c r="AQ17" s="981"/>
      <c r="AR17" s="981"/>
      <c r="AS17" s="980" t="s">
        <v>1989</v>
      </c>
      <c r="AT17" s="981"/>
      <c r="AU17" s="981"/>
      <c r="AV17" s="981"/>
      <c r="AW17" s="981"/>
    </row>
    <row r="18" spans="1:49" ht="15" customHeight="1">
      <c r="A18" s="979" t="s">
        <v>263</v>
      </c>
      <c r="B18" s="981"/>
      <c r="C18" s="981"/>
      <c r="D18" s="981"/>
      <c r="E18" s="981"/>
      <c r="F18" s="981"/>
      <c r="G18" s="980" t="s">
        <v>1989</v>
      </c>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c r="AL18" s="981"/>
      <c r="AM18" s="981"/>
      <c r="AN18" s="981"/>
      <c r="AO18" s="981"/>
      <c r="AP18" s="981"/>
      <c r="AQ18" s="981"/>
      <c r="AR18" s="981"/>
      <c r="AS18" s="980" t="s">
        <v>1989</v>
      </c>
      <c r="AT18" s="981"/>
      <c r="AU18" s="981"/>
      <c r="AV18" s="980" t="s">
        <v>1989</v>
      </c>
      <c r="AW18" s="981"/>
    </row>
    <row r="19" spans="1:49" ht="15" customHeight="1">
      <c r="A19" s="979" t="s">
        <v>264</v>
      </c>
      <c r="B19" s="981"/>
      <c r="C19" s="981"/>
      <c r="D19" s="981"/>
      <c r="E19" s="981"/>
      <c r="F19" s="981"/>
      <c r="G19" s="981"/>
      <c r="H19" s="980" t="s">
        <v>1989</v>
      </c>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c r="AL19" s="981"/>
      <c r="AM19" s="981"/>
      <c r="AN19" s="981"/>
      <c r="AO19" s="981"/>
      <c r="AP19" s="981"/>
      <c r="AQ19" s="981"/>
      <c r="AR19" s="981"/>
      <c r="AS19" s="981"/>
      <c r="AT19" s="981"/>
      <c r="AU19" s="981"/>
      <c r="AV19" s="981"/>
      <c r="AW19" s="981"/>
    </row>
    <row r="20" spans="1:49" ht="15" customHeight="1">
      <c r="A20" s="982" t="s">
        <v>265</v>
      </c>
      <c r="B20" s="981"/>
      <c r="C20" s="981"/>
      <c r="D20" s="981"/>
      <c r="E20" s="981"/>
      <c r="F20" s="981"/>
      <c r="G20" s="981"/>
      <c r="H20" s="980" t="s">
        <v>1989</v>
      </c>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c r="AL20" s="981"/>
      <c r="AM20" s="981"/>
      <c r="AN20" s="981"/>
      <c r="AO20" s="981"/>
      <c r="AP20" s="981"/>
      <c r="AQ20" s="981"/>
      <c r="AR20" s="981"/>
      <c r="AS20" s="981"/>
      <c r="AT20" s="981"/>
      <c r="AU20" s="981"/>
      <c r="AV20" s="981"/>
      <c r="AW20" s="981"/>
    </row>
    <row r="21" spans="1:49" ht="15" customHeight="1">
      <c r="A21" s="982" t="s">
        <v>266</v>
      </c>
      <c r="B21" s="981"/>
      <c r="C21" s="981"/>
      <c r="D21" s="981"/>
      <c r="E21" s="981"/>
      <c r="F21" s="981"/>
      <c r="G21" s="981"/>
      <c r="H21" s="980" t="s">
        <v>1989</v>
      </c>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c r="AL21" s="981"/>
      <c r="AM21" s="981"/>
      <c r="AN21" s="981"/>
      <c r="AO21" s="981"/>
      <c r="AP21" s="981"/>
      <c r="AQ21" s="981"/>
      <c r="AR21" s="981"/>
      <c r="AS21" s="981"/>
      <c r="AT21" s="981"/>
      <c r="AU21" s="981"/>
      <c r="AV21" s="981"/>
      <c r="AW21" s="981"/>
    </row>
    <row r="22" spans="1:49" ht="15" customHeight="1">
      <c r="A22" s="979" t="s">
        <v>267</v>
      </c>
      <c r="B22" s="981"/>
      <c r="C22" s="981"/>
      <c r="D22" s="981"/>
      <c r="E22" s="981"/>
      <c r="F22" s="981"/>
      <c r="G22" s="981"/>
      <c r="H22" s="981"/>
      <c r="I22" s="980" t="s">
        <v>1989</v>
      </c>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c r="AU22" s="981"/>
      <c r="AV22" s="981"/>
      <c r="AW22" s="981"/>
    </row>
    <row r="23" spans="1:49" ht="15" customHeight="1">
      <c r="A23" s="979" t="s">
        <v>268</v>
      </c>
      <c r="B23" s="981"/>
      <c r="C23" s="981"/>
      <c r="D23" s="981"/>
      <c r="E23" s="981"/>
      <c r="F23" s="981"/>
      <c r="G23" s="981"/>
      <c r="H23" s="981"/>
      <c r="I23" s="980" t="s">
        <v>1989</v>
      </c>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c r="AU23" s="981"/>
      <c r="AV23" s="981"/>
      <c r="AW23" s="981"/>
    </row>
    <row r="24" spans="1:49" ht="15" customHeight="1">
      <c r="A24" s="979" t="s">
        <v>269</v>
      </c>
      <c r="B24" s="981"/>
      <c r="C24" s="981"/>
      <c r="D24" s="981"/>
      <c r="E24" s="981"/>
      <c r="F24" s="981"/>
      <c r="G24" s="981"/>
      <c r="H24" s="981"/>
      <c r="I24" s="980" t="s">
        <v>1989</v>
      </c>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c r="AL24" s="981"/>
      <c r="AM24" s="981"/>
      <c r="AN24" s="981"/>
      <c r="AO24" s="981"/>
      <c r="AP24" s="981"/>
      <c r="AQ24" s="981"/>
      <c r="AR24" s="981"/>
      <c r="AS24" s="981"/>
      <c r="AT24" s="981"/>
      <c r="AU24" s="981"/>
      <c r="AV24" s="981"/>
      <c r="AW24" s="981"/>
    </row>
    <row r="25" spans="1:49" ht="15" customHeight="1">
      <c r="A25" s="979" t="s">
        <v>270</v>
      </c>
      <c r="B25" s="981"/>
      <c r="C25" s="981"/>
      <c r="D25" s="981"/>
      <c r="E25" s="981"/>
      <c r="F25" s="981"/>
      <c r="G25" s="981"/>
      <c r="H25" s="981"/>
      <c r="I25" s="981"/>
      <c r="J25" s="980" t="s">
        <v>1989</v>
      </c>
      <c r="K25" s="981"/>
      <c r="L25" s="981"/>
      <c r="M25" s="981"/>
      <c r="N25" s="981"/>
      <c r="O25" s="981"/>
      <c r="P25" s="981"/>
      <c r="Q25" s="981"/>
      <c r="R25" s="981"/>
      <c r="S25" s="981"/>
      <c r="T25" s="981"/>
      <c r="U25" s="981"/>
      <c r="V25" s="981"/>
      <c r="W25" s="981"/>
      <c r="X25" s="981"/>
      <c r="Y25" s="981"/>
      <c r="Z25" s="981"/>
      <c r="AA25" s="981"/>
      <c r="AB25" s="981"/>
      <c r="AC25" s="981"/>
      <c r="AD25" s="981"/>
      <c r="AE25" s="981"/>
      <c r="AF25" s="981"/>
      <c r="AG25" s="981"/>
      <c r="AH25" s="981"/>
      <c r="AI25" s="981"/>
      <c r="AJ25" s="981"/>
      <c r="AK25" s="981"/>
      <c r="AL25" s="981"/>
      <c r="AM25" s="981"/>
      <c r="AN25" s="981"/>
      <c r="AO25" s="981"/>
      <c r="AP25" s="981"/>
      <c r="AQ25" s="981"/>
      <c r="AR25" s="981"/>
      <c r="AS25" s="981"/>
      <c r="AT25" s="981"/>
      <c r="AU25" s="981"/>
      <c r="AV25" s="981"/>
      <c r="AW25" s="981"/>
    </row>
    <row r="26" spans="1:49" ht="15" customHeight="1">
      <c r="A26" s="979" t="s">
        <v>271</v>
      </c>
      <c r="B26" s="981"/>
      <c r="C26" s="981"/>
      <c r="D26" s="981"/>
      <c r="E26" s="981"/>
      <c r="F26" s="981"/>
      <c r="G26" s="981"/>
      <c r="H26" s="981"/>
      <c r="I26" s="981"/>
      <c r="J26" s="980" t="s">
        <v>1989</v>
      </c>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c r="AL26" s="981"/>
      <c r="AM26" s="981"/>
      <c r="AN26" s="981"/>
      <c r="AO26" s="981"/>
      <c r="AP26" s="981"/>
      <c r="AQ26" s="981"/>
      <c r="AR26" s="981"/>
      <c r="AS26" s="981"/>
      <c r="AT26" s="981"/>
      <c r="AU26" s="981"/>
      <c r="AV26" s="981"/>
      <c r="AW26" s="981"/>
    </row>
    <row r="27" spans="1:49" ht="15" customHeight="1">
      <c r="A27" s="979" t="s">
        <v>272</v>
      </c>
      <c r="B27" s="981"/>
      <c r="C27" s="981"/>
      <c r="D27" s="981"/>
      <c r="E27" s="981"/>
      <c r="F27" s="981"/>
      <c r="G27" s="981"/>
      <c r="H27" s="981"/>
      <c r="I27" s="981"/>
      <c r="J27" s="981"/>
      <c r="K27" s="980" t="s">
        <v>1989</v>
      </c>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c r="AL27" s="981"/>
      <c r="AM27" s="981"/>
      <c r="AN27" s="981"/>
      <c r="AO27" s="981"/>
      <c r="AP27" s="981"/>
      <c r="AQ27" s="981"/>
      <c r="AR27" s="981"/>
      <c r="AS27" s="981"/>
      <c r="AT27" s="981"/>
      <c r="AU27" s="981"/>
      <c r="AV27" s="981"/>
      <c r="AW27" s="981"/>
    </row>
    <row r="28" spans="1:49" ht="15" customHeight="1">
      <c r="A28" s="979" t="s">
        <v>273</v>
      </c>
      <c r="B28" s="981"/>
      <c r="C28" s="981"/>
      <c r="D28" s="981"/>
      <c r="E28" s="981"/>
      <c r="F28" s="981"/>
      <c r="G28" s="981"/>
      <c r="H28" s="981"/>
      <c r="I28" s="981"/>
      <c r="J28" s="981"/>
      <c r="K28" s="980" t="s">
        <v>1989</v>
      </c>
      <c r="L28" s="981"/>
      <c r="M28" s="981"/>
      <c r="N28" s="981"/>
      <c r="O28" s="981"/>
      <c r="P28" s="981"/>
      <c r="Q28" s="981"/>
      <c r="R28" s="981"/>
      <c r="S28" s="981"/>
      <c r="T28" s="981"/>
      <c r="U28" s="981"/>
      <c r="V28" s="981"/>
      <c r="W28" s="981"/>
      <c r="X28" s="981"/>
      <c r="Y28" s="981"/>
      <c r="Z28" s="981"/>
      <c r="AA28" s="981"/>
      <c r="AB28" s="981"/>
      <c r="AC28" s="981"/>
      <c r="AD28" s="981"/>
      <c r="AE28" s="981"/>
      <c r="AF28" s="981"/>
      <c r="AG28" s="981"/>
      <c r="AH28" s="981"/>
      <c r="AI28" s="981"/>
      <c r="AJ28" s="981"/>
      <c r="AK28" s="981"/>
      <c r="AL28" s="981"/>
      <c r="AM28" s="981"/>
      <c r="AN28" s="981"/>
      <c r="AO28" s="981"/>
      <c r="AP28" s="981"/>
      <c r="AQ28" s="981"/>
      <c r="AR28" s="981"/>
      <c r="AS28" s="981"/>
      <c r="AT28" s="981"/>
      <c r="AU28" s="981"/>
      <c r="AV28" s="981"/>
      <c r="AW28" s="981"/>
    </row>
    <row r="29" spans="1:49" ht="15" customHeight="1">
      <c r="A29" s="979" t="s">
        <v>274</v>
      </c>
      <c r="B29" s="981"/>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c r="AU29" s="981"/>
      <c r="AV29" s="981"/>
      <c r="AW29" s="981"/>
    </row>
    <row r="30" spans="1:49" ht="15" customHeight="1">
      <c r="A30" s="981"/>
      <c r="B30" s="981"/>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c r="AU30" s="981"/>
      <c r="AV30" s="981"/>
      <c r="AW30" s="981"/>
    </row>
    <row r="31" spans="1:49" ht="409.6" customHeight="1">
      <c r="A31" s="981"/>
      <c r="B31" s="973" t="s">
        <v>277</v>
      </c>
      <c r="C31" s="973" t="s">
        <v>278</v>
      </c>
      <c r="D31" s="973" t="s">
        <v>279</v>
      </c>
      <c r="E31" s="973" t="s">
        <v>280</v>
      </c>
      <c r="F31" s="973" t="s">
        <v>281</v>
      </c>
      <c r="G31" s="973" t="s">
        <v>282</v>
      </c>
      <c r="H31" s="973" t="s">
        <v>283</v>
      </c>
      <c r="I31" s="973" t="s">
        <v>284</v>
      </c>
      <c r="J31" s="973" t="s">
        <v>285</v>
      </c>
      <c r="K31" s="973" t="s">
        <v>286</v>
      </c>
      <c r="L31" s="973" t="s">
        <v>287</v>
      </c>
      <c r="M31" s="974" t="s">
        <v>288</v>
      </c>
      <c r="N31" s="975" t="s">
        <v>289</v>
      </c>
      <c r="O31" s="976" t="s">
        <v>290</v>
      </c>
      <c r="P31" s="976" t="s">
        <v>291</v>
      </c>
      <c r="Q31" s="977" t="s">
        <v>292</v>
      </c>
      <c r="R31" s="977" t="s">
        <v>293</v>
      </c>
      <c r="S31" s="978" t="s">
        <v>294</v>
      </c>
      <c r="T31" s="976" t="s">
        <v>295</v>
      </c>
      <c r="U31" s="976" t="s">
        <v>296</v>
      </c>
      <c r="V31" s="975" t="s">
        <v>297</v>
      </c>
      <c r="W31" s="976" t="s">
        <v>298</v>
      </c>
      <c r="X31" s="977" t="s">
        <v>299</v>
      </c>
      <c r="Y31" s="977" t="s">
        <v>300</v>
      </c>
      <c r="Z31" s="978" t="s">
        <v>301</v>
      </c>
      <c r="AA31" s="978" t="s">
        <v>302</v>
      </c>
      <c r="AB31" s="976" t="s">
        <v>303</v>
      </c>
      <c r="AC31" s="976" t="s">
        <v>304</v>
      </c>
      <c r="AD31" s="974" t="s">
        <v>305</v>
      </c>
      <c r="AE31" s="975" t="s">
        <v>306</v>
      </c>
      <c r="AF31" s="976" t="s">
        <v>307</v>
      </c>
      <c r="AG31" s="976" t="s">
        <v>308</v>
      </c>
      <c r="AH31" s="975" t="s">
        <v>309</v>
      </c>
      <c r="AI31" s="976" t="s">
        <v>310</v>
      </c>
      <c r="AJ31" s="976" t="s">
        <v>311</v>
      </c>
      <c r="AK31" s="976" t="s">
        <v>312</v>
      </c>
      <c r="AL31" s="975" t="s">
        <v>313</v>
      </c>
      <c r="AM31" s="976" t="s">
        <v>314</v>
      </c>
      <c r="AN31" s="976" t="s">
        <v>315</v>
      </c>
      <c r="AO31" s="975" t="s">
        <v>316</v>
      </c>
      <c r="AP31" s="975" t="s">
        <v>317</v>
      </c>
      <c r="AQ31" s="976" t="s">
        <v>318</v>
      </c>
      <c r="AR31" s="976" t="s">
        <v>319</v>
      </c>
      <c r="AS31" s="973" t="s">
        <v>320</v>
      </c>
      <c r="AT31" s="973" t="s">
        <v>321</v>
      </c>
      <c r="AU31" s="973" t="s">
        <v>322</v>
      </c>
      <c r="AV31" s="973" t="s">
        <v>323</v>
      </c>
      <c r="AW31" s="973" t="s">
        <v>324</v>
      </c>
    </row>
    <row r="32" spans="1:49" ht="15" customHeight="1">
      <c r="A32" s="979" t="s">
        <v>244</v>
      </c>
      <c r="B32" s="981"/>
      <c r="C32" s="980" t="s">
        <v>1989</v>
      </c>
      <c r="D32" s="980" t="s">
        <v>1989</v>
      </c>
      <c r="E32" s="981"/>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981"/>
      <c r="AD32" s="981"/>
      <c r="AE32" s="981"/>
      <c r="AF32" s="981"/>
      <c r="AG32" s="981"/>
      <c r="AH32" s="981"/>
      <c r="AI32" s="981"/>
      <c r="AJ32" s="981"/>
      <c r="AK32" s="981"/>
      <c r="AL32" s="981"/>
      <c r="AM32" s="981"/>
      <c r="AN32" s="981"/>
      <c r="AO32" s="981"/>
      <c r="AP32" s="981"/>
      <c r="AQ32" s="981"/>
      <c r="AR32" s="981"/>
      <c r="AS32" s="981"/>
      <c r="AT32" s="981"/>
      <c r="AU32" s="981"/>
      <c r="AV32" s="981"/>
      <c r="AW32" s="981"/>
    </row>
    <row r="33" spans="1:49" ht="15" customHeight="1">
      <c r="A33" s="979" t="s">
        <v>246</v>
      </c>
      <c r="B33" s="981"/>
      <c r="C33" s="981"/>
      <c r="D33" s="981"/>
      <c r="E33" s="981"/>
      <c r="F33" s="980" t="s">
        <v>1989</v>
      </c>
      <c r="G33" s="980" t="s">
        <v>1989</v>
      </c>
      <c r="H33" s="981"/>
      <c r="I33" s="981"/>
      <c r="J33" s="981"/>
      <c r="K33" s="981"/>
      <c r="L33" s="981"/>
      <c r="M33" s="981"/>
      <c r="N33" s="981"/>
      <c r="O33" s="981"/>
      <c r="P33" s="981"/>
      <c r="Q33" s="981"/>
      <c r="R33" s="981"/>
      <c r="S33" s="981"/>
      <c r="T33" s="981"/>
      <c r="U33" s="981"/>
      <c r="V33" s="981"/>
      <c r="W33" s="981"/>
      <c r="X33" s="981"/>
      <c r="Y33" s="981"/>
      <c r="Z33" s="981"/>
      <c r="AA33" s="981"/>
      <c r="AB33" s="981"/>
      <c r="AC33" s="981"/>
      <c r="AD33" s="981"/>
      <c r="AE33" s="981"/>
      <c r="AF33" s="981"/>
      <c r="AG33" s="981"/>
      <c r="AH33" s="981"/>
      <c r="AI33" s="981"/>
      <c r="AJ33" s="981"/>
      <c r="AK33" s="981"/>
      <c r="AL33" s="981"/>
      <c r="AM33" s="981"/>
      <c r="AN33" s="981"/>
      <c r="AO33" s="981"/>
      <c r="AP33" s="981"/>
      <c r="AQ33" s="981"/>
      <c r="AR33" s="981"/>
      <c r="AS33" s="981"/>
      <c r="AT33" s="980" t="s">
        <v>1989</v>
      </c>
      <c r="AU33" s="981"/>
      <c r="AV33" s="981"/>
      <c r="AW33" s="980" t="s">
        <v>1989</v>
      </c>
    </row>
    <row r="34" spans="1:49" ht="15" customHeight="1">
      <c r="A34" s="979" t="s">
        <v>247</v>
      </c>
      <c r="B34" s="981"/>
      <c r="C34" s="981"/>
      <c r="D34" s="981"/>
      <c r="E34" s="981"/>
      <c r="F34" s="981"/>
      <c r="G34" s="981"/>
      <c r="H34" s="981"/>
      <c r="I34" s="981"/>
      <c r="J34" s="981"/>
      <c r="K34" s="981"/>
      <c r="L34" s="980" t="s">
        <v>1989</v>
      </c>
      <c r="M34" s="980" t="s">
        <v>1989</v>
      </c>
      <c r="N34" s="980" t="s">
        <v>1989</v>
      </c>
      <c r="O34" s="980" t="s">
        <v>1989</v>
      </c>
      <c r="P34" s="981"/>
      <c r="Q34" s="981"/>
      <c r="R34" s="981"/>
      <c r="S34" s="981"/>
      <c r="T34" s="981"/>
      <c r="U34" s="981"/>
      <c r="V34" s="980" t="s">
        <v>1989</v>
      </c>
      <c r="W34" s="980" t="s">
        <v>1989</v>
      </c>
      <c r="X34" s="981"/>
      <c r="Y34" s="980" t="s">
        <v>1989</v>
      </c>
      <c r="Z34" s="980" t="s">
        <v>1989</v>
      </c>
      <c r="AA34" s="980" t="s">
        <v>1989</v>
      </c>
      <c r="AB34" s="981"/>
      <c r="AC34" s="981"/>
      <c r="AD34" s="980" t="s">
        <v>1989</v>
      </c>
      <c r="AE34" s="981"/>
      <c r="AF34" s="981"/>
      <c r="AG34" s="981"/>
      <c r="AH34" s="981"/>
      <c r="AI34" s="981"/>
      <c r="AJ34" s="981"/>
      <c r="AK34" s="981"/>
      <c r="AL34" s="981"/>
      <c r="AM34" s="981"/>
      <c r="AN34" s="981"/>
      <c r="AO34" s="981"/>
      <c r="AP34" s="980" t="s">
        <v>1989</v>
      </c>
      <c r="AQ34" s="980" t="s">
        <v>1989</v>
      </c>
      <c r="AR34" s="981"/>
      <c r="AS34" s="981"/>
      <c r="AT34" s="981"/>
      <c r="AU34" s="980" t="s">
        <v>1989</v>
      </c>
      <c r="AV34" s="981"/>
      <c r="AW34" s="980" t="s">
        <v>1989</v>
      </c>
    </row>
    <row r="35" spans="1:49" ht="15" customHeight="1">
      <c r="A35" s="979" t="s">
        <v>248</v>
      </c>
      <c r="B35" s="981"/>
      <c r="C35" s="980" t="s">
        <v>1989</v>
      </c>
      <c r="D35" s="980" t="s">
        <v>1989</v>
      </c>
      <c r="E35" s="981"/>
      <c r="F35" s="981"/>
      <c r="G35" s="981"/>
      <c r="H35" s="981"/>
      <c r="I35" s="981"/>
      <c r="J35" s="981"/>
      <c r="K35" s="981"/>
      <c r="L35" s="981"/>
      <c r="M35" s="981"/>
      <c r="N35" s="981"/>
      <c r="O35" s="981"/>
      <c r="P35" s="981"/>
      <c r="Q35" s="981"/>
      <c r="R35" s="981"/>
      <c r="S35" s="981"/>
      <c r="T35" s="981"/>
      <c r="U35" s="981"/>
      <c r="V35" s="981"/>
      <c r="W35" s="981"/>
      <c r="X35" s="981"/>
      <c r="Y35" s="981"/>
      <c r="Z35" s="981"/>
      <c r="AA35" s="981"/>
      <c r="AB35" s="981"/>
      <c r="AC35" s="981"/>
      <c r="AD35" s="981"/>
      <c r="AE35" s="981"/>
      <c r="AF35" s="981"/>
      <c r="AG35" s="981"/>
      <c r="AH35" s="981"/>
      <c r="AI35" s="981"/>
      <c r="AJ35" s="981"/>
      <c r="AK35" s="981"/>
      <c r="AL35" s="981"/>
      <c r="AM35" s="981"/>
      <c r="AN35" s="981"/>
      <c r="AO35" s="981"/>
      <c r="AP35" s="981"/>
      <c r="AQ35" s="981"/>
      <c r="AR35" s="981"/>
      <c r="AS35" s="981"/>
      <c r="AT35" s="981"/>
      <c r="AU35" s="981"/>
      <c r="AV35" s="981"/>
      <c r="AW35" s="981"/>
    </row>
    <row r="36" spans="1:49" ht="15" customHeight="1">
      <c r="A36" s="982" t="s">
        <v>249</v>
      </c>
      <c r="B36" s="981"/>
      <c r="C36" s="980" t="s">
        <v>1989</v>
      </c>
      <c r="D36" s="981"/>
      <c r="E36" s="981"/>
      <c r="F36" s="981"/>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c r="AL36" s="981"/>
      <c r="AM36" s="981"/>
      <c r="AN36" s="981"/>
      <c r="AO36" s="981"/>
      <c r="AP36" s="981"/>
      <c r="AQ36" s="981"/>
      <c r="AR36" s="981"/>
      <c r="AS36" s="981"/>
      <c r="AT36" s="981"/>
      <c r="AU36" s="981"/>
      <c r="AV36" s="981"/>
      <c r="AW36" s="981"/>
    </row>
    <row r="37" spans="1:49" ht="15" customHeight="1">
      <c r="A37" s="982" t="s">
        <v>250</v>
      </c>
      <c r="B37" s="981"/>
      <c r="C37" s="981"/>
      <c r="D37" s="980" t="s">
        <v>1989</v>
      </c>
      <c r="E37" s="981"/>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c r="AL37" s="981"/>
      <c r="AM37" s="981"/>
      <c r="AN37" s="981"/>
      <c r="AO37" s="981"/>
      <c r="AP37" s="981"/>
      <c r="AQ37" s="981"/>
      <c r="AR37" s="981"/>
      <c r="AS37" s="981"/>
      <c r="AT37" s="981"/>
      <c r="AU37" s="981"/>
      <c r="AV37" s="981"/>
      <c r="AW37" s="981"/>
    </row>
    <row r="38" spans="1:49" ht="15" customHeight="1">
      <c r="A38" s="979" t="s">
        <v>251</v>
      </c>
      <c r="B38" s="981"/>
      <c r="C38" s="981"/>
      <c r="D38" s="981"/>
      <c r="E38" s="981"/>
      <c r="F38" s="981"/>
      <c r="G38" s="981"/>
      <c r="H38" s="981"/>
      <c r="I38" s="981"/>
      <c r="J38" s="981"/>
      <c r="K38" s="981"/>
      <c r="L38" s="981"/>
      <c r="M38" s="981"/>
      <c r="N38" s="981"/>
      <c r="O38" s="981"/>
      <c r="P38" s="981"/>
      <c r="Q38" s="981"/>
      <c r="R38" s="981"/>
      <c r="S38" s="981"/>
      <c r="T38" s="981"/>
      <c r="U38" s="981"/>
      <c r="V38" s="981"/>
      <c r="W38" s="981"/>
      <c r="X38" s="981"/>
      <c r="Y38" s="981"/>
      <c r="Z38" s="981"/>
      <c r="AA38" s="981"/>
      <c r="AB38" s="981"/>
      <c r="AC38" s="981"/>
      <c r="AD38" s="981"/>
      <c r="AE38" s="981"/>
      <c r="AF38" s="981"/>
      <c r="AG38" s="981"/>
      <c r="AH38" s="981"/>
      <c r="AI38" s="981"/>
      <c r="AJ38" s="981"/>
      <c r="AK38" s="981"/>
      <c r="AL38" s="981"/>
      <c r="AM38" s="981"/>
      <c r="AN38" s="981"/>
      <c r="AO38" s="981"/>
      <c r="AP38" s="981"/>
      <c r="AQ38" s="981"/>
      <c r="AR38" s="981"/>
      <c r="AS38" s="981"/>
      <c r="AT38" s="981"/>
      <c r="AU38" s="981"/>
      <c r="AV38" s="981"/>
      <c r="AW38" s="981"/>
    </row>
    <row r="39" spans="1:49" ht="15" customHeight="1">
      <c r="A39" s="982" t="s">
        <v>252</v>
      </c>
      <c r="B39" s="981"/>
      <c r="C39" s="981"/>
      <c r="D39" s="981"/>
      <c r="E39" s="981"/>
      <c r="F39" s="981"/>
      <c r="G39" s="981"/>
      <c r="H39" s="981"/>
      <c r="I39" s="981"/>
      <c r="J39" s="981"/>
      <c r="K39" s="981"/>
      <c r="L39" s="981"/>
      <c r="M39" s="981"/>
      <c r="N39" s="981"/>
      <c r="O39" s="981"/>
      <c r="P39" s="981"/>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c r="AU39" s="981"/>
      <c r="AV39" s="981"/>
      <c r="AW39" s="981"/>
    </row>
    <row r="40" spans="1:49" ht="15" customHeight="1">
      <c r="A40" s="982" t="s">
        <v>253</v>
      </c>
      <c r="B40" s="981"/>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c r="AU40" s="981"/>
      <c r="AV40" s="981"/>
      <c r="AW40" s="981"/>
    </row>
    <row r="41" spans="1:49" ht="15" customHeight="1">
      <c r="A41" s="979" t="s">
        <v>254</v>
      </c>
      <c r="B41" s="981"/>
      <c r="C41" s="981"/>
      <c r="D41" s="981"/>
      <c r="E41" s="980" t="s">
        <v>1989</v>
      </c>
      <c r="F41" s="981"/>
      <c r="G41" s="981"/>
      <c r="H41" s="980" t="s">
        <v>1989</v>
      </c>
      <c r="I41" s="980" t="s">
        <v>1989</v>
      </c>
      <c r="J41" s="980" t="s">
        <v>1989</v>
      </c>
      <c r="K41" s="980" t="s">
        <v>1989</v>
      </c>
      <c r="L41" s="980" t="s">
        <v>1989</v>
      </c>
      <c r="M41" s="980" t="s">
        <v>1989</v>
      </c>
      <c r="N41" s="980" t="s">
        <v>1989</v>
      </c>
      <c r="O41" s="980" t="s">
        <v>1989</v>
      </c>
      <c r="P41" s="980" t="s">
        <v>1989</v>
      </c>
      <c r="Q41" s="980" t="s">
        <v>1989</v>
      </c>
      <c r="R41" s="980" t="s">
        <v>1989</v>
      </c>
      <c r="S41" s="980" t="s">
        <v>1989</v>
      </c>
      <c r="T41" s="980" t="s">
        <v>1989</v>
      </c>
      <c r="U41" s="980" t="s">
        <v>1989</v>
      </c>
      <c r="V41" s="980" t="s">
        <v>1989</v>
      </c>
      <c r="W41" s="980" t="s">
        <v>1989</v>
      </c>
      <c r="X41" s="980" t="s">
        <v>1989</v>
      </c>
      <c r="Y41" s="981"/>
      <c r="Z41" s="981"/>
      <c r="AA41" s="981"/>
      <c r="AB41" s="980" t="s">
        <v>1989</v>
      </c>
      <c r="AC41" s="981"/>
      <c r="AD41" s="980" t="s">
        <v>1989</v>
      </c>
      <c r="AE41" s="981"/>
      <c r="AF41" s="981"/>
      <c r="AG41" s="981"/>
      <c r="AH41" s="981"/>
      <c r="AI41" s="981"/>
      <c r="AJ41" s="981"/>
      <c r="AK41" s="981"/>
      <c r="AL41" s="981"/>
      <c r="AM41" s="981"/>
      <c r="AN41" s="981"/>
      <c r="AO41" s="981"/>
      <c r="AP41" s="980" t="s">
        <v>1989</v>
      </c>
      <c r="AQ41" s="981"/>
      <c r="AR41" s="980" t="s">
        <v>1989</v>
      </c>
      <c r="AS41" s="981"/>
      <c r="AT41" s="980" t="s">
        <v>1989</v>
      </c>
      <c r="AU41" s="981"/>
      <c r="AV41" s="981"/>
      <c r="AW41" s="980" t="s">
        <v>1989</v>
      </c>
    </row>
    <row r="42" spans="1:49" ht="15" customHeight="1">
      <c r="A42" s="979" t="s">
        <v>255</v>
      </c>
      <c r="B42" s="981"/>
      <c r="C42" s="981"/>
      <c r="D42" s="981"/>
      <c r="E42" s="981"/>
      <c r="F42" s="981"/>
      <c r="G42" s="981"/>
      <c r="H42" s="981"/>
      <c r="I42" s="981"/>
      <c r="J42" s="981"/>
      <c r="K42" s="981"/>
      <c r="L42" s="980" t="s">
        <v>1989</v>
      </c>
      <c r="M42" s="980" t="s">
        <v>1989</v>
      </c>
      <c r="N42" s="981"/>
      <c r="O42" s="981"/>
      <c r="P42" s="981"/>
      <c r="Q42" s="981"/>
      <c r="R42" s="981"/>
      <c r="S42" s="981"/>
      <c r="T42" s="981"/>
      <c r="U42" s="981"/>
      <c r="V42" s="980" t="s">
        <v>1989</v>
      </c>
      <c r="W42" s="980" t="s">
        <v>1989</v>
      </c>
      <c r="X42" s="981"/>
      <c r="Y42" s="980" t="s">
        <v>1989</v>
      </c>
      <c r="Z42" s="980" t="s">
        <v>1989</v>
      </c>
      <c r="AA42" s="981"/>
      <c r="AB42" s="981"/>
      <c r="AC42" s="981"/>
      <c r="AD42" s="980" t="s">
        <v>1989</v>
      </c>
      <c r="AE42" s="980" t="s">
        <v>1989</v>
      </c>
      <c r="AF42" s="980" t="s">
        <v>1989</v>
      </c>
      <c r="AG42" s="980" t="s">
        <v>1989</v>
      </c>
      <c r="AH42" s="980" t="s">
        <v>1989</v>
      </c>
      <c r="AI42" s="981"/>
      <c r="AJ42" s="980" t="s">
        <v>1989</v>
      </c>
      <c r="AK42" s="980" t="s">
        <v>1989</v>
      </c>
      <c r="AL42" s="980" t="s">
        <v>1989</v>
      </c>
      <c r="AM42" s="981"/>
      <c r="AN42" s="980" t="s">
        <v>1989</v>
      </c>
      <c r="AO42" s="981"/>
      <c r="AP42" s="981"/>
      <c r="AQ42" s="981"/>
      <c r="AR42" s="981"/>
      <c r="AS42" s="981"/>
      <c r="AT42" s="981"/>
      <c r="AU42" s="980" t="s">
        <v>1989</v>
      </c>
      <c r="AV42" s="981"/>
      <c r="AW42" s="981"/>
    </row>
    <row r="43" spans="1:49" ht="15" customHeight="1">
      <c r="A43" s="979" t="s">
        <v>257</v>
      </c>
      <c r="B43" s="981"/>
      <c r="C43" s="981"/>
      <c r="D43" s="981"/>
      <c r="E43" s="981"/>
      <c r="F43" s="981"/>
      <c r="G43" s="981"/>
      <c r="H43" s="981"/>
      <c r="I43" s="981"/>
      <c r="J43" s="981"/>
      <c r="K43" s="981"/>
      <c r="L43" s="980" t="s">
        <v>1989</v>
      </c>
      <c r="M43" s="980" t="s">
        <v>1989</v>
      </c>
      <c r="N43" s="980" t="s">
        <v>1989</v>
      </c>
      <c r="O43" s="980" t="s">
        <v>1989</v>
      </c>
      <c r="P43" s="980" t="s">
        <v>1989</v>
      </c>
      <c r="Q43" s="980" t="s">
        <v>1989</v>
      </c>
      <c r="R43" s="980" t="s">
        <v>1989</v>
      </c>
      <c r="S43" s="980" t="s">
        <v>1989</v>
      </c>
      <c r="T43" s="980" t="s">
        <v>1989</v>
      </c>
      <c r="U43" s="980" t="s">
        <v>1989</v>
      </c>
      <c r="V43" s="981"/>
      <c r="W43" s="981"/>
      <c r="X43" s="981"/>
      <c r="Y43" s="981"/>
      <c r="Z43" s="981"/>
      <c r="AA43" s="981"/>
      <c r="AB43" s="981"/>
      <c r="AC43" s="981"/>
      <c r="AD43" s="980" t="s">
        <v>1989</v>
      </c>
      <c r="AE43" s="981"/>
      <c r="AF43" s="981"/>
      <c r="AG43" s="981"/>
      <c r="AH43" s="980" t="s">
        <v>1989</v>
      </c>
      <c r="AI43" s="980" t="s">
        <v>1989</v>
      </c>
      <c r="AJ43" s="981"/>
      <c r="AK43" s="981"/>
      <c r="AL43" s="981"/>
      <c r="AM43" s="981"/>
      <c r="AN43" s="981"/>
      <c r="AO43" s="980" t="s">
        <v>1989</v>
      </c>
      <c r="AP43" s="981"/>
      <c r="AQ43" s="981"/>
      <c r="AR43" s="981"/>
      <c r="AS43" s="981"/>
      <c r="AT43" s="980" t="s">
        <v>1989</v>
      </c>
      <c r="AU43" s="981"/>
      <c r="AV43" s="981"/>
      <c r="AW43" s="981"/>
    </row>
    <row r="44" spans="1:49" ht="15" customHeight="1">
      <c r="A44" s="979" t="s">
        <v>259</v>
      </c>
      <c r="B44" s="981"/>
      <c r="C44" s="981"/>
      <c r="D44" s="981"/>
      <c r="E44" s="981"/>
      <c r="F44" s="981"/>
      <c r="G44" s="981"/>
      <c r="H44" s="981"/>
      <c r="I44" s="981"/>
      <c r="J44" s="981"/>
      <c r="K44" s="981"/>
      <c r="L44" s="980" t="s">
        <v>1989</v>
      </c>
      <c r="M44" s="980" t="s">
        <v>1989</v>
      </c>
      <c r="N44" s="981"/>
      <c r="O44" s="981"/>
      <c r="P44" s="981"/>
      <c r="Q44" s="981"/>
      <c r="R44" s="981"/>
      <c r="S44" s="981"/>
      <c r="T44" s="981"/>
      <c r="U44" s="981"/>
      <c r="V44" s="980" t="s">
        <v>1989</v>
      </c>
      <c r="W44" s="980" t="s">
        <v>1989</v>
      </c>
      <c r="X44" s="980" t="s">
        <v>1989</v>
      </c>
      <c r="Y44" s="980" t="s">
        <v>1989</v>
      </c>
      <c r="Z44" s="980" t="s">
        <v>1989</v>
      </c>
      <c r="AA44" s="981"/>
      <c r="AB44" s="981"/>
      <c r="AC44" s="981"/>
      <c r="AD44" s="981"/>
      <c r="AE44" s="981"/>
      <c r="AF44" s="981"/>
      <c r="AG44" s="981"/>
      <c r="AH44" s="981"/>
      <c r="AI44" s="981"/>
      <c r="AJ44" s="981"/>
      <c r="AK44" s="981"/>
      <c r="AL44" s="981"/>
      <c r="AM44" s="981"/>
      <c r="AN44" s="981"/>
      <c r="AO44" s="981"/>
      <c r="AP44" s="981"/>
      <c r="AQ44" s="981"/>
      <c r="AR44" s="981"/>
      <c r="AS44" s="981"/>
      <c r="AT44" s="980" t="s">
        <v>1989</v>
      </c>
      <c r="AU44" s="981"/>
      <c r="AV44" s="981"/>
      <c r="AW44" s="981"/>
    </row>
    <row r="45" spans="1:49" ht="15" customHeight="1">
      <c r="A45" s="979" t="s">
        <v>260</v>
      </c>
      <c r="B45" s="981"/>
      <c r="C45" s="981"/>
      <c r="D45" s="981"/>
      <c r="E45" s="981"/>
      <c r="F45" s="981"/>
      <c r="G45" s="981"/>
      <c r="H45" s="981"/>
      <c r="I45" s="981"/>
      <c r="J45" s="981"/>
      <c r="K45" s="981"/>
      <c r="L45" s="980" t="s">
        <v>1989</v>
      </c>
      <c r="M45" s="980" t="s">
        <v>1989</v>
      </c>
      <c r="N45" s="981"/>
      <c r="O45" s="981"/>
      <c r="P45" s="981"/>
      <c r="Q45" s="981"/>
      <c r="R45" s="981"/>
      <c r="S45" s="981"/>
      <c r="T45" s="981"/>
      <c r="U45" s="981"/>
      <c r="V45" s="980" t="s">
        <v>1989</v>
      </c>
      <c r="W45" s="980" t="s">
        <v>1989</v>
      </c>
      <c r="X45" s="980" t="s">
        <v>1989</v>
      </c>
      <c r="Y45" s="981"/>
      <c r="Z45" s="981"/>
      <c r="AA45" s="981"/>
      <c r="AB45" s="981"/>
      <c r="AC45" s="981"/>
      <c r="AD45" s="980" t="s">
        <v>1989</v>
      </c>
      <c r="AE45" s="981"/>
      <c r="AF45" s="981"/>
      <c r="AG45" s="981"/>
      <c r="AH45" s="980" t="s">
        <v>1989</v>
      </c>
      <c r="AI45" s="981"/>
      <c r="AJ45" s="981"/>
      <c r="AK45" s="980" t="s">
        <v>1989</v>
      </c>
      <c r="AL45" s="981"/>
      <c r="AM45" s="981"/>
      <c r="AN45" s="981"/>
      <c r="AO45" s="981"/>
      <c r="AP45" s="981"/>
      <c r="AQ45" s="981"/>
      <c r="AR45" s="981"/>
      <c r="AS45" s="981"/>
      <c r="AT45" s="981"/>
      <c r="AU45" s="981"/>
      <c r="AV45" s="981"/>
      <c r="AW45" s="981"/>
    </row>
    <row r="46" spans="1:49" ht="15" customHeight="1">
      <c r="A46" s="979" t="s">
        <v>261</v>
      </c>
      <c r="B46" s="981"/>
      <c r="C46" s="981"/>
      <c r="D46" s="981"/>
      <c r="E46" s="981"/>
      <c r="F46" s="981"/>
      <c r="G46" s="981"/>
      <c r="H46" s="981"/>
      <c r="I46" s="981"/>
      <c r="J46" s="981"/>
      <c r="K46" s="981"/>
      <c r="L46" s="980" t="s">
        <v>1989</v>
      </c>
      <c r="M46" s="980" t="s">
        <v>1989</v>
      </c>
      <c r="N46" s="980" t="s">
        <v>1989</v>
      </c>
      <c r="O46" s="980" t="s">
        <v>1989</v>
      </c>
      <c r="P46" s="980" t="s">
        <v>1989</v>
      </c>
      <c r="Q46" s="980" t="s">
        <v>1989</v>
      </c>
      <c r="R46" s="980" t="s">
        <v>1989</v>
      </c>
      <c r="S46" s="980" t="s">
        <v>1989</v>
      </c>
      <c r="T46" s="980" t="s">
        <v>1989</v>
      </c>
      <c r="U46" s="980" t="s">
        <v>1989</v>
      </c>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0" t="s">
        <v>1989</v>
      </c>
      <c r="AU46" s="981"/>
      <c r="AV46" s="981"/>
      <c r="AW46" s="980" t="s">
        <v>1989</v>
      </c>
    </row>
    <row r="47" spans="1:49" ht="15" customHeight="1">
      <c r="A47" s="979" t="s">
        <v>262</v>
      </c>
      <c r="B47" s="981"/>
      <c r="C47" s="981"/>
      <c r="D47" s="981"/>
      <c r="E47" s="981"/>
      <c r="F47" s="981"/>
      <c r="G47" s="981"/>
      <c r="H47" s="981"/>
      <c r="I47" s="981"/>
      <c r="J47" s="981"/>
      <c r="K47" s="981"/>
      <c r="L47" s="980" t="s">
        <v>1989</v>
      </c>
      <c r="M47" s="980" t="s">
        <v>1989</v>
      </c>
      <c r="N47" s="981"/>
      <c r="O47" s="981"/>
      <c r="P47" s="981"/>
      <c r="Q47" s="981"/>
      <c r="R47" s="981"/>
      <c r="S47" s="981"/>
      <c r="T47" s="981"/>
      <c r="U47" s="981"/>
      <c r="V47" s="980" t="s">
        <v>1989</v>
      </c>
      <c r="W47" s="980" t="s">
        <v>1989</v>
      </c>
      <c r="X47" s="980" t="s">
        <v>1989</v>
      </c>
      <c r="Y47" s="980" t="s">
        <v>1989</v>
      </c>
      <c r="Z47" s="980" t="s">
        <v>1989</v>
      </c>
      <c r="AA47" s="980" t="s">
        <v>1989</v>
      </c>
      <c r="AB47" s="980" t="s">
        <v>1989</v>
      </c>
      <c r="AC47" s="981"/>
      <c r="AD47" s="981"/>
      <c r="AE47" s="981"/>
      <c r="AF47" s="981"/>
      <c r="AG47" s="981"/>
      <c r="AH47" s="981"/>
      <c r="AI47" s="981"/>
      <c r="AJ47" s="981"/>
      <c r="AK47" s="981"/>
      <c r="AL47" s="981"/>
      <c r="AM47" s="981"/>
      <c r="AN47" s="981"/>
      <c r="AO47" s="981"/>
      <c r="AP47" s="981"/>
      <c r="AQ47" s="981"/>
      <c r="AR47" s="981"/>
      <c r="AS47" s="981"/>
      <c r="AT47" s="980" t="s">
        <v>1989</v>
      </c>
      <c r="AU47" s="981"/>
      <c r="AV47" s="981"/>
      <c r="AW47" s="981"/>
    </row>
    <row r="48" spans="1:49" ht="15" customHeight="1">
      <c r="A48" s="979" t="s">
        <v>263</v>
      </c>
      <c r="B48" s="981"/>
      <c r="C48" s="981"/>
      <c r="D48" s="981"/>
      <c r="E48" s="981"/>
      <c r="F48" s="981"/>
      <c r="G48" s="981"/>
      <c r="H48" s="981"/>
      <c r="I48" s="981"/>
      <c r="J48" s="981"/>
      <c r="K48" s="981"/>
      <c r="L48" s="980" t="s">
        <v>1989</v>
      </c>
      <c r="M48" s="980" t="s">
        <v>1989</v>
      </c>
      <c r="N48" s="980" t="s">
        <v>1989</v>
      </c>
      <c r="O48" s="980" t="s">
        <v>1989</v>
      </c>
      <c r="P48" s="980" t="s">
        <v>1989</v>
      </c>
      <c r="Q48" s="980" t="s">
        <v>1989</v>
      </c>
      <c r="R48" s="980" t="s">
        <v>1989</v>
      </c>
      <c r="S48" s="980" t="s">
        <v>1989</v>
      </c>
      <c r="T48" s="980" t="s">
        <v>1989</v>
      </c>
      <c r="U48" s="980" t="s">
        <v>1989</v>
      </c>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0" t="s">
        <v>1989</v>
      </c>
      <c r="AU48" s="981"/>
      <c r="AV48" s="981"/>
      <c r="AW48" s="980" t="s">
        <v>1989</v>
      </c>
    </row>
    <row r="49" spans="1:49" ht="15" customHeight="1">
      <c r="A49" s="979" t="s">
        <v>264</v>
      </c>
      <c r="B49" s="981"/>
      <c r="C49" s="981"/>
      <c r="D49" s="981"/>
      <c r="E49" s="981"/>
      <c r="F49" s="981"/>
      <c r="G49" s="981"/>
      <c r="H49" s="981"/>
      <c r="I49" s="981"/>
      <c r="J49" s="981"/>
      <c r="K49" s="981"/>
      <c r="L49" s="980" t="s">
        <v>1989</v>
      </c>
      <c r="M49" s="980" t="s">
        <v>1989</v>
      </c>
      <c r="N49" s="980" t="s">
        <v>1989</v>
      </c>
      <c r="O49" s="981"/>
      <c r="P49" s="980" t="s">
        <v>1989</v>
      </c>
      <c r="Q49" s="980" t="s">
        <v>1989</v>
      </c>
      <c r="R49" s="980" t="s">
        <v>1989</v>
      </c>
      <c r="S49" s="980" t="s">
        <v>1989</v>
      </c>
      <c r="T49" s="980" t="s">
        <v>1989</v>
      </c>
      <c r="U49" s="980" t="s">
        <v>1989</v>
      </c>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c r="AU49" s="981"/>
      <c r="AV49" s="981"/>
      <c r="AW49" s="981"/>
    </row>
    <row r="50" spans="1:49" ht="15" customHeight="1">
      <c r="A50" s="982" t="s">
        <v>265</v>
      </c>
      <c r="B50" s="981"/>
      <c r="C50" s="981"/>
      <c r="D50" s="981"/>
      <c r="E50" s="981"/>
      <c r="F50" s="981"/>
      <c r="G50" s="981"/>
      <c r="H50" s="981"/>
      <c r="I50" s="981"/>
      <c r="J50" s="981"/>
      <c r="K50" s="981"/>
      <c r="L50" s="980" t="s">
        <v>1989</v>
      </c>
      <c r="M50" s="980" t="s">
        <v>1989</v>
      </c>
      <c r="N50" s="980" t="s">
        <v>1989</v>
      </c>
      <c r="O50" s="981"/>
      <c r="P50" s="980" t="s">
        <v>1989</v>
      </c>
      <c r="Q50" s="980" t="s">
        <v>1989</v>
      </c>
      <c r="R50" s="980" t="s">
        <v>1989</v>
      </c>
      <c r="S50" s="980" t="s">
        <v>1989</v>
      </c>
      <c r="T50" s="980" t="s">
        <v>1989</v>
      </c>
      <c r="U50" s="980" t="s">
        <v>1989</v>
      </c>
      <c r="V50" s="981"/>
      <c r="W50" s="981"/>
      <c r="X50" s="981"/>
      <c r="Y50" s="981"/>
      <c r="Z50" s="981"/>
      <c r="AA50" s="981"/>
      <c r="AB50" s="981"/>
      <c r="AC50" s="981"/>
      <c r="AD50" s="981"/>
      <c r="AE50" s="981"/>
      <c r="AF50" s="981"/>
      <c r="AG50" s="981"/>
      <c r="AH50" s="981"/>
      <c r="AI50" s="981"/>
      <c r="AJ50" s="981"/>
      <c r="AK50" s="981"/>
      <c r="AL50" s="981"/>
      <c r="AM50" s="981"/>
      <c r="AN50" s="981"/>
      <c r="AO50" s="981"/>
      <c r="AP50" s="981"/>
      <c r="AQ50" s="981"/>
      <c r="AR50" s="981"/>
      <c r="AS50" s="981"/>
      <c r="AT50" s="981"/>
      <c r="AU50" s="981"/>
      <c r="AV50" s="981"/>
      <c r="AW50" s="981"/>
    </row>
    <row r="51" spans="1:49" ht="15" customHeight="1">
      <c r="A51" s="982" t="s">
        <v>266</v>
      </c>
      <c r="B51" s="981"/>
      <c r="C51" s="981"/>
      <c r="D51" s="981"/>
      <c r="E51" s="981"/>
      <c r="F51" s="981"/>
      <c r="G51" s="981"/>
      <c r="H51" s="981"/>
      <c r="I51" s="981"/>
      <c r="J51" s="981"/>
      <c r="K51" s="981"/>
      <c r="L51" s="980" t="s">
        <v>1989</v>
      </c>
      <c r="M51" s="980" t="s">
        <v>1989</v>
      </c>
      <c r="N51" s="980" t="s">
        <v>1989</v>
      </c>
      <c r="O51" s="981"/>
      <c r="P51" s="980" t="s">
        <v>1989</v>
      </c>
      <c r="Q51" s="980" t="s">
        <v>1989</v>
      </c>
      <c r="R51" s="980" t="s">
        <v>1989</v>
      </c>
      <c r="S51" s="980" t="s">
        <v>1989</v>
      </c>
      <c r="T51" s="980" t="s">
        <v>1989</v>
      </c>
      <c r="U51" s="980" t="s">
        <v>1989</v>
      </c>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c r="AU51" s="981"/>
      <c r="AV51" s="981"/>
      <c r="AW51" s="981"/>
    </row>
    <row r="52" spans="1:49" ht="15" customHeight="1">
      <c r="A52" s="979" t="s">
        <v>267</v>
      </c>
      <c r="B52" s="981"/>
      <c r="C52" s="981"/>
      <c r="D52" s="981"/>
      <c r="E52" s="981"/>
      <c r="F52" s="981"/>
      <c r="G52" s="981"/>
      <c r="H52" s="981"/>
      <c r="I52" s="981"/>
      <c r="J52" s="981"/>
      <c r="K52" s="981"/>
      <c r="L52" s="980" t="s">
        <v>1989</v>
      </c>
      <c r="M52" s="980" t="s">
        <v>1989</v>
      </c>
      <c r="N52" s="980" t="s">
        <v>1989</v>
      </c>
      <c r="O52" s="981"/>
      <c r="P52" s="981"/>
      <c r="Q52" s="981"/>
      <c r="R52" s="981"/>
      <c r="S52" s="981"/>
      <c r="T52" s="981"/>
      <c r="U52" s="980" t="s">
        <v>1989</v>
      </c>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c r="AU52" s="981"/>
      <c r="AV52" s="981"/>
      <c r="AW52" s="981"/>
    </row>
    <row r="53" spans="1:49" ht="15" customHeight="1">
      <c r="A53" s="979" t="s">
        <v>268</v>
      </c>
      <c r="B53" s="981"/>
      <c r="C53" s="981"/>
      <c r="D53" s="981"/>
      <c r="E53" s="981"/>
      <c r="F53" s="981"/>
      <c r="G53" s="981"/>
      <c r="H53" s="981"/>
      <c r="I53" s="981"/>
      <c r="J53" s="981"/>
      <c r="K53" s="981"/>
      <c r="L53" s="980" t="s">
        <v>1989</v>
      </c>
      <c r="M53" s="980" t="s">
        <v>1989</v>
      </c>
      <c r="N53" s="980" t="s">
        <v>1989</v>
      </c>
      <c r="O53" s="981"/>
      <c r="P53" s="981"/>
      <c r="Q53" s="981"/>
      <c r="R53" s="981"/>
      <c r="S53" s="981"/>
      <c r="T53" s="981"/>
      <c r="U53" s="980" t="s">
        <v>1989</v>
      </c>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c r="AU53" s="981"/>
      <c r="AV53" s="981"/>
      <c r="AW53" s="981"/>
    </row>
    <row r="54" spans="1:49" ht="15" customHeight="1">
      <c r="A54" s="979" t="s">
        <v>269</v>
      </c>
      <c r="B54" s="981"/>
      <c r="C54" s="981"/>
      <c r="D54" s="981"/>
      <c r="E54" s="981"/>
      <c r="F54" s="981"/>
      <c r="G54" s="981"/>
      <c r="H54" s="981"/>
      <c r="I54" s="981"/>
      <c r="J54" s="981"/>
      <c r="K54" s="981"/>
      <c r="L54" s="980" t="s">
        <v>1989</v>
      </c>
      <c r="M54" s="980" t="s">
        <v>1989</v>
      </c>
      <c r="N54" s="980" t="s">
        <v>1989</v>
      </c>
      <c r="O54" s="981"/>
      <c r="P54" s="981"/>
      <c r="Q54" s="981"/>
      <c r="R54" s="981"/>
      <c r="S54" s="981"/>
      <c r="T54" s="981"/>
      <c r="U54" s="980" t="s">
        <v>1989</v>
      </c>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c r="AU54" s="981"/>
      <c r="AV54" s="981"/>
      <c r="AW54" s="981"/>
    </row>
    <row r="55" spans="1:49" ht="15" customHeight="1">
      <c r="A55" s="979" t="s">
        <v>270</v>
      </c>
      <c r="B55" s="981"/>
      <c r="C55" s="981"/>
      <c r="D55" s="981"/>
      <c r="E55" s="981"/>
      <c r="F55" s="981"/>
      <c r="G55" s="981"/>
      <c r="H55" s="981"/>
      <c r="I55" s="981"/>
      <c r="J55" s="981"/>
      <c r="K55" s="981"/>
      <c r="L55" s="980" t="s">
        <v>1989</v>
      </c>
      <c r="M55" s="980" t="s">
        <v>1989</v>
      </c>
      <c r="N55" s="980" t="s">
        <v>1989</v>
      </c>
      <c r="O55" s="981"/>
      <c r="P55" s="981"/>
      <c r="Q55" s="981"/>
      <c r="R55" s="981"/>
      <c r="S55" s="981"/>
      <c r="T55" s="981"/>
      <c r="U55" s="980" t="s">
        <v>1989</v>
      </c>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c r="AU55" s="981"/>
      <c r="AV55" s="981"/>
      <c r="AW55" s="981"/>
    </row>
    <row r="56" spans="1:49" ht="15" customHeight="1">
      <c r="A56" s="979" t="s">
        <v>271</v>
      </c>
      <c r="B56" s="981"/>
      <c r="C56" s="981"/>
      <c r="D56" s="981"/>
      <c r="E56" s="981"/>
      <c r="F56" s="981"/>
      <c r="G56" s="981"/>
      <c r="H56" s="981"/>
      <c r="I56" s="981"/>
      <c r="J56" s="981"/>
      <c r="K56" s="981"/>
      <c r="L56" s="980" t="s">
        <v>1989</v>
      </c>
      <c r="M56" s="980" t="s">
        <v>1989</v>
      </c>
      <c r="N56" s="981"/>
      <c r="O56" s="981"/>
      <c r="P56" s="981"/>
      <c r="Q56" s="981"/>
      <c r="R56" s="981"/>
      <c r="S56" s="981"/>
      <c r="T56" s="981"/>
      <c r="U56" s="981"/>
      <c r="V56" s="980" t="s">
        <v>1989</v>
      </c>
      <c r="W56" s="980" t="s">
        <v>1989</v>
      </c>
      <c r="X56" s="980" t="s">
        <v>1989</v>
      </c>
      <c r="Y56" s="980" t="s">
        <v>1989</v>
      </c>
      <c r="Z56" s="980" t="s">
        <v>1989</v>
      </c>
      <c r="AA56" s="980" t="s">
        <v>1989</v>
      </c>
      <c r="AB56" s="980" t="s">
        <v>1989</v>
      </c>
      <c r="AC56" s="981"/>
      <c r="AD56" s="981"/>
      <c r="AE56" s="981"/>
      <c r="AF56" s="981"/>
      <c r="AG56" s="981"/>
      <c r="AH56" s="981"/>
      <c r="AI56" s="981"/>
      <c r="AJ56" s="981"/>
      <c r="AK56" s="981"/>
      <c r="AL56" s="981"/>
      <c r="AM56" s="981"/>
      <c r="AN56" s="981"/>
      <c r="AO56" s="981"/>
      <c r="AP56" s="981"/>
      <c r="AQ56" s="981"/>
      <c r="AR56" s="981"/>
      <c r="AS56" s="981"/>
      <c r="AT56" s="981"/>
      <c r="AU56" s="981"/>
      <c r="AV56" s="981"/>
      <c r="AW56" s="981"/>
    </row>
    <row r="57" spans="1:49" ht="15" customHeight="1">
      <c r="A57" s="979" t="s">
        <v>272</v>
      </c>
      <c r="B57" s="981"/>
      <c r="C57" s="981"/>
      <c r="D57" s="981"/>
      <c r="E57" s="981"/>
      <c r="F57" s="981"/>
      <c r="G57" s="981"/>
      <c r="H57" s="981"/>
      <c r="I57" s="981"/>
      <c r="J57" s="981"/>
      <c r="K57" s="981"/>
      <c r="L57" s="980" t="s">
        <v>1989</v>
      </c>
      <c r="M57" s="980" t="s">
        <v>1989</v>
      </c>
      <c r="N57" s="980" t="s">
        <v>1989</v>
      </c>
      <c r="O57" s="981"/>
      <c r="P57" s="981"/>
      <c r="Q57" s="981"/>
      <c r="R57" s="981"/>
      <c r="S57" s="981"/>
      <c r="T57" s="981"/>
      <c r="U57" s="980" t="s">
        <v>1989</v>
      </c>
      <c r="V57" s="981"/>
      <c r="W57" s="981"/>
      <c r="X57" s="981"/>
      <c r="Y57" s="981"/>
      <c r="Z57" s="981"/>
      <c r="AA57" s="981"/>
      <c r="AB57" s="981"/>
      <c r="AC57" s="981"/>
      <c r="AD57" s="981"/>
      <c r="AE57" s="981"/>
      <c r="AF57" s="981"/>
      <c r="AG57" s="981"/>
      <c r="AH57" s="981"/>
      <c r="AI57" s="981"/>
      <c r="AJ57" s="981"/>
      <c r="AK57" s="981"/>
      <c r="AL57" s="981"/>
      <c r="AM57" s="981"/>
      <c r="AN57" s="981"/>
      <c r="AO57" s="981"/>
      <c r="AP57" s="981"/>
      <c r="AQ57" s="981"/>
      <c r="AR57" s="981"/>
      <c r="AS57" s="981"/>
      <c r="AT57" s="981"/>
      <c r="AU57" s="981"/>
      <c r="AV57" s="981"/>
      <c r="AW57" s="981"/>
    </row>
    <row r="58" spans="1:49" ht="15" customHeight="1">
      <c r="A58" s="979" t="s">
        <v>273</v>
      </c>
      <c r="B58" s="981"/>
      <c r="C58" s="981"/>
      <c r="D58" s="981"/>
      <c r="E58" s="981"/>
      <c r="F58" s="981"/>
      <c r="G58" s="981"/>
      <c r="H58" s="981"/>
      <c r="I58" s="981"/>
      <c r="J58" s="981"/>
      <c r="K58" s="981"/>
      <c r="L58" s="980" t="s">
        <v>1989</v>
      </c>
      <c r="M58" s="980" t="s">
        <v>1989</v>
      </c>
      <c r="N58" s="980" t="s">
        <v>1989</v>
      </c>
      <c r="O58" s="981"/>
      <c r="P58" s="981"/>
      <c r="Q58" s="981"/>
      <c r="R58" s="981"/>
      <c r="S58" s="981"/>
      <c r="T58" s="981"/>
      <c r="U58" s="980" t="s">
        <v>1989</v>
      </c>
      <c r="V58" s="981"/>
      <c r="W58" s="981"/>
      <c r="X58" s="981"/>
      <c r="Y58" s="981"/>
      <c r="Z58" s="981"/>
      <c r="AA58" s="981"/>
      <c r="AB58" s="981"/>
      <c r="AC58" s="981"/>
      <c r="AD58" s="981"/>
      <c r="AE58" s="981"/>
      <c r="AF58" s="981"/>
      <c r="AG58" s="981"/>
      <c r="AH58" s="981"/>
      <c r="AI58" s="981"/>
      <c r="AJ58" s="981"/>
      <c r="AK58" s="981"/>
      <c r="AL58" s="981"/>
      <c r="AM58" s="981"/>
      <c r="AN58" s="981"/>
      <c r="AO58" s="981"/>
      <c r="AP58" s="981"/>
      <c r="AQ58" s="981"/>
      <c r="AR58" s="981"/>
      <c r="AS58" s="981"/>
      <c r="AT58" s="981"/>
      <c r="AU58" s="981"/>
      <c r="AV58" s="981"/>
      <c r="AW58" s="981"/>
    </row>
    <row r="59" spans="1:49" ht="15" customHeight="1">
      <c r="A59" s="979" t="s">
        <v>274</v>
      </c>
      <c r="B59" s="981"/>
      <c r="C59" s="981"/>
      <c r="D59" s="981"/>
      <c r="E59" s="981"/>
      <c r="F59" s="981"/>
      <c r="G59" s="981"/>
      <c r="H59" s="980" t="s">
        <v>1989</v>
      </c>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row>
  </sheetData>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8064A2"/>
  </sheetPr>
  <dimension ref="A1:T7459"/>
  <sheetViews>
    <sheetView workbookViewId="0"/>
  </sheetViews>
  <sheetFormatPr baseColWidth="10" defaultColWidth="8.88671875" defaultRowHeight="14.4"/>
  <cols>
    <col min="1" max="1" width="44" customWidth="1"/>
    <col min="2" max="2" width="19" customWidth="1"/>
    <col min="3" max="3" width="13" customWidth="1"/>
    <col min="4" max="4" width="18" customWidth="1"/>
    <col min="5" max="5" width="16" customWidth="1"/>
    <col min="6" max="6" width="24" customWidth="1"/>
    <col min="7" max="7" width="46" customWidth="1"/>
    <col min="8" max="8" width="59" customWidth="1"/>
    <col min="9" max="9" width="14" customWidth="1"/>
    <col min="10" max="10" width="17" customWidth="1"/>
    <col min="11" max="11" width="32" customWidth="1"/>
    <col min="12" max="12" width="18" customWidth="1"/>
    <col min="13" max="13" width="28" customWidth="1"/>
    <col min="14" max="14" width="38" customWidth="1"/>
    <col min="15" max="15" width="29" customWidth="1"/>
    <col min="16" max="16" width="15" customWidth="1"/>
    <col min="17" max="17" width="29" customWidth="1"/>
    <col min="18" max="18" width="26" customWidth="1"/>
    <col min="19" max="20" width="24" customWidth="1"/>
  </cols>
  <sheetData>
    <row r="1" spans="1:20" ht="15" customHeight="1">
      <c r="A1" s="970" t="s">
        <v>325</v>
      </c>
      <c r="B1" s="970" t="s">
        <v>326</v>
      </c>
      <c r="C1" s="970" t="s">
        <v>202</v>
      </c>
      <c r="D1" s="970" t="s">
        <v>204</v>
      </c>
      <c r="E1" s="970" t="s">
        <v>206</v>
      </c>
      <c r="F1" s="970" t="s">
        <v>7</v>
      </c>
      <c r="G1" s="970" t="s">
        <v>213</v>
      </c>
      <c r="H1" s="970" t="s">
        <v>216</v>
      </c>
      <c r="I1" s="970" t="s">
        <v>218</v>
      </c>
      <c r="J1" s="970" t="s">
        <v>220</v>
      </c>
      <c r="K1" s="970" t="s">
        <v>222</v>
      </c>
      <c r="L1" s="970" t="s">
        <v>225</v>
      </c>
      <c r="M1" s="970" t="s">
        <v>227</v>
      </c>
      <c r="N1" s="970" t="s">
        <v>229</v>
      </c>
      <c r="O1" s="970" t="s">
        <v>232</v>
      </c>
      <c r="P1" s="970" t="s">
        <v>236</v>
      </c>
      <c r="Q1" s="970" t="s">
        <v>103</v>
      </c>
      <c r="R1" s="970" t="s">
        <v>1990</v>
      </c>
      <c r="S1" s="970" t="s">
        <v>1991</v>
      </c>
      <c r="T1" s="970" t="s">
        <v>1992</v>
      </c>
    </row>
    <row r="2" spans="1:20" ht="15" customHeight="1">
      <c r="A2" s="962" t="s">
        <v>244</v>
      </c>
      <c r="B2" t="s">
        <v>278</v>
      </c>
      <c r="C2" t="s">
        <v>13</v>
      </c>
      <c r="D2" t="s">
        <v>11</v>
      </c>
      <c r="E2" t="s">
        <v>329</v>
      </c>
      <c r="F2" t="s">
        <v>330</v>
      </c>
      <c r="O2" t="s">
        <v>361</v>
      </c>
      <c r="P2" t="s">
        <v>868</v>
      </c>
      <c r="Q2" t="s">
        <v>869</v>
      </c>
      <c r="R2">
        <v>128</v>
      </c>
    </row>
    <row r="3" spans="1:20" ht="15" customHeight="1">
      <c r="A3" s="962" t="s">
        <v>244</v>
      </c>
      <c r="B3" t="s">
        <v>279</v>
      </c>
      <c r="C3" t="s">
        <v>13</v>
      </c>
      <c r="D3" t="s">
        <v>11</v>
      </c>
      <c r="E3" t="s">
        <v>329</v>
      </c>
      <c r="F3" t="s">
        <v>330</v>
      </c>
      <c r="G3" t="s">
        <v>331</v>
      </c>
      <c r="I3" t="s">
        <v>332</v>
      </c>
      <c r="K3" t="s">
        <v>333</v>
      </c>
      <c r="L3" t="s">
        <v>334</v>
      </c>
      <c r="M3" t="s">
        <v>50</v>
      </c>
      <c r="O3" t="s">
        <v>335</v>
      </c>
      <c r="P3" t="s">
        <v>336</v>
      </c>
      <c r="Q3" t="s">
        <v>337</v>
      </c>
      <c r="R3">
        <v>5210</v>
      </c>
    </row>
    <row r="4" spans="1:20" ht="15" customHeight="1">
      <c r="A4" s="962" t="s">
        <v>246</v>
      </c>
      <c r="B4" t="s">
        <v>321</v>
      </c>
      <c r="C4" t="s">
        <v>13</v>
      </c>
      <c r="D4" t="s">
        <v>11</v>
      </c>
      <c r="E4" t="s">
        <v>329</v>
      </c>
      <c r="F4" t="s">
        <v>330</v>
      </c>
      <c r="R4">
        <v>0</v>
      </c>
      <c r="S4">
        <v>0</v>
      </c>
      <c r="T4">
        <v>500000000</v>
      </c>
    </row>
    <row r="5" spans="1:20" ht="15" customHeight="1">
      <c r="A5" s="962" t="s">
        <v>246</v>
      </c>
      <c r="B5" t="s">
        <v>281</v>
      </c>
      <c r="C5" t="s">
        <v>13</v>
      </c>
      <c r="D5" t="s">
        <v>11</v>
      </c>
      <c r="E5" t="s">
        <v>329</v>
      </c>
      <c r="F5" t="s">
        <v>330</v>
      </c>
      <c r="R5">
        <v>0</v>
      </c>
      <c r="S5">
        <v>0</v>
      </c>
      <c r="T5">
        <v>500000000</v>
      </c>
    </row>
    <row r="6" spans="1:20" ht="15" customHeight="1">
      <c r="A6" s="962" t="s">
        <v>246</v>
      </c>
      <c r="B6" t="s">
        <v>282</v>
      </c>
      <c r="C6" t="s">
        <v>13</v>
      </c>
      <c r="D6" t="s">
        <v>11</v>
      </c>
      <c r="E6" t="s">
        <v>329</v>
      </c>
      <c r="F6" t="s">
        <v>330</v>
      </c>
      <c r="R6">
        <v>0</v>
      </c>
      <c r="S6">
        <v>0</v>
      </c>
      <c r="T6">
        <v>500000000</v>
      </c>
    </row>
    <row r="7" spans="1:20" ht="15" customHeight="1">
      <c r="A7" s="962" t="s">
        <v>246</v>
      </c>
      <c r="B7" t="s">
        <v>324</v>
      </c>
      <c r="C7" t="s">
        <v>13</v>
      </c>
      <c r="D7" t="s">
        <v>11</v>
      </c>
      <c r="E7" t="s">
        <v>329</v>
      </c>
      <c r="F7" t="s">
        <v>330</v>
      </c>
      <c r="R7">
        <v>0</v>
      </c>
      <c r="S7">
        <v>0</v>
      </c>
      <c r="T7">
        <v>500000000</v>
      </c>
    </row>
    <row r="8" spans="1:20" ht="15" customHeight="1">
      <c r="A8" s="962" t="s">
        <v>247</v>
      </c>
      <c r="B8" t="s">
        <v>300</v>
      </c>
      <c r="C8" t="s">
        <v>13</v>
      </c>
      <c r="D8" t="s">
        <v>11</v>
      </c>
      <c r="E8" t="s">
        <v>329</v>
      </c>
      <c r="F8" t="s">
        <v>330</v>
      </c>
      <c r="J8" t="s">
        <v>663</v>
      </c>
      <c r="L8" t="s">
        <v>339</v>
      </c>
      <c r="O8" t="s">
        <v>882</v>
      </c>
      <c r="P8" t="s">
        <v>868</v>
      </c>
      <c r="Q8" t="s">
        <v>869</v>
      </c>
      <c r="R8">
        <v>126</v>
      </c>
    </row>
    <row r="9" spans="1:20" ht="15" customHeight="1">
      <c r="A9" s="962" t="s">
        <v>247</v>
      </c>
      <c r="B9" t="s">
        <v>290</v>
      </c>
      <c r="C9" t="s">
        <v>13</v>
      </c>
      <c r="D9" t="s">
        <v>11</v>
      </c>
      <c r="E9" t="s">
        <v>329</v>
      </c>
      <c r="F9" t="s">
        <v>330</v>
      </c>
      <c r="J9" t="s">
        <v>338</v>
      </c>
      <c r="L9" t="s">
        <v>339</v>
      </c>
      <c r="R9">
        <v>0</v>
      </c>
    </row>
    <row r="10" spans="1:20" ht="15" customHeight="1">
      <c r="A10" s="962" t="s">
        <v>247</v>
      </c>
      <c r="B10" t="s">
        <v>289</v>
      </c>
      <c r="C10" t="s">
        <v>13</v>
      </c>
      <c r="D10" t="s">
        <v>11</v>
      </c>
      <c r="E10" t="s">
        <v>329</v>
      </c>
      <c r="F10" t="s">
        <v>330</v>
      </c>
      <c r="R10">
        <v>0</v>
      </c>
    </row>
    <row r="11" spans="1:20" ht="15" customHeight="1">
      <c r="A11" s="962" t="s">
        <v>247</v>
      </c>
      <c r="B11" t="s">
        <v>288</v>
      </c>
      <c r="C11" t="s">
        <v>13</v>
      </c>
      <c r="D11" t="s">
        <v>11</v>
      </c>
      <c r="E11" t="s">
        <v>329</v>
      </c>
      <c r="F11" t="s">
        <v>330</v>
      </c>
      <c r="R11">
        <v>126</v>
      </c>
    </row>
    <row r="12" spans="1:20" ht="15" customHeight="1">
      <c r="A12" s="962" t="s">
        <v>247</v>
      </c>
      <c r="B12" t="s">
        <v>298</v>
      </c>
      <c r="C12" t="s">
        <v>13</v>
      </c>
      <c r="D12" t="s">
        <v>11</v>
      </c>
      <c r="E12" t="s">
        <v>329</v>
      </c>
      <c r="F12" t="s">
        <v>330</v>
      </c>
      <c r="R12">
        <v>126</v>
      </c>
    </row>
    <row r="13" spans="1:20" ht="15" customHeight="1">
      <c r="A13" s="962" t="s">
        <v>247</v>
      </c>
      <c r="B13" t="s">
        <v>297</v>
      </c>
      <c r="C13" t="s">
        <v>13</v>
      </c>
      <c r="D13" t="s">
        <v>11</v>
      </c>
      <c r="E13" t="s">
        <v>329</v>
      </c>
      <c r="F13" t="s">
        <v>330</v>
      </c>
      <c r="R13">
        <v>126</v>
      </c>
    </row>
    <row r="14" spans="1:20" ht="15" customHeight="1">
      <c r="A14" s="962" t="s">
        <v>247</v>
      </c>
      <c r="B14" t="s">
        <v>287</v>
      </c>
      <c r="C14" t="s">
        <v>13</v>
      </c>
      <c r="D14" t="s">
        <v>11</v>
      </c>
      <c r="E14" t="s">
        <v>329</v>
      </c>
      <c r="F14" t="s">
        <v>330</v>
      </c>
      <c r="R14">
        <v>128</v>
      </c>
    </row>
    <row r="15" spans="1:20" ht="15" customHeight="1">
      <c r="A15" s="962" t="s">
        <v>247</v>
      </c>
      <c r="B15" t="s">
        <v>301</v>
      </c>
      <c r="C15" t="s">
        <v>13</v>
      </c>
      <c r="D15" t="s">
        <v>11</v>
      </c>
      <c r="E15" t="s">
        <v>329</v>
      </c>
      <c r="F15" t="s">
        <v>330</v>
      </c>
      <c r="R15">
        <v>63.1</v>
      </c>
      <c r="S15">
        <v>0</v>
      </c>
      <c r="T15">
        <v>126</v>
      </c>
    </row>
    <row r="16" spans="1:20" ht="15" customHeight="1">
      <c r="A16" s="962" t="s">
        <v>247</v>
      </c>
      <c r="B16" t="s">
        <v>302</v>
      </c>
      <c r="C16" t="s">
        <v>13</v>
      </c>
      <c r="D16" t="s">
        <v>11</v>
      </c>
      <c r="E16" t="s">
        <v>329</v>
      </c>
      <c r="F16" t="s">
        <v>330</v>
      </c>
      <c r="R16">
        <v>63.1</v>
      </c>
      <c r="S16">
        <v>0</v>
      </c>
      <c r="T16">
        <v>126</v>
      </c>
    </row>
    <row r="17" spans="1:20" ht="15" customHeight="1">
      <c r="A17" s="962" t="s">
        <v>247</v>
      </c>
      <c r="B17" t="s">
        <v>322</v>
      </c>
      <c r="C17" t="s">
        <v>13</v>
      </c>
      <c r="D17" t="s">
        <v>11</v>
      </c>
      <c r="E17" t="s">
        <v>329</v>
      </c>
      <c r="F17" t="s">
        <v>330</v>
      </c>
      <c r="H17" t="s">
        <v>870</v>
      </c>
      <c r="I17" t="s">
        <v>450</v>
      </c>
      <c r="J17" t="s">
        <v>848</v>
      </c>
      <c r="K17" t="s">
        <v>854</v>
      </c>
      <c r="L17" t="s">
        <v>871</v>
      </c>
      <c r="M17" t="s">
        <v>56</v>
      </c>
      <c r="O17" t="s">
        <v>361</v>
      </c>
      <c r="P17" t="s">
        <v>851</v>
      </c>
      <c r="Q17" t="s">
        <v>337</v>
      </c>
      <c r="R17">
        <v>0.13</v>
      </c>
    </row>
    <row r="18" spans="1:20" ht="15" customHeight="1">
      <c r="A18" s="962" t="s">
        <v>247</v>
      </c>
      <c r="B18" t="s">
        <v>318</v>
      </c>
      <c r="C18" t="s">
        <v>13</v>
      </c>
      <c r="D18" t="s">
        <v>11</v>
      </c>
      <c r="E18" t="s">
        <v>329</v>
      </c>
      <c r="F18" t="s">
        <v>330</v>
      </c>
      <c r="H18" t="s">
        <v>846</v>
      </c>
      <c r="I18" t="s">
        <v>847</v>
      </c>
      <c r="J18" t="s">
        <v>848</v>
      </c>
      <c r="K18" t="s">
        <v>849</v>
      </c>
      <c r="L18" t="s">
        <v>850</v>
      </c>
      <c r="M18" t="s">
        <v>57</v>
      </c>
      <c r="O18" t="s">
        <v>361</v>
      </c>
      <c r="P18" t="s">
        <v>851</v>
      </c>
      <c r="Q18" t="s">
        <v>337</v>
      </c>
      <c r="R18">
        <v>2.0499999999999998</v>
      </c>
    </row>
    <row r="19" spans="1:20" ht="15" customHeight="1">
      <c r="A19" s="962" t="s">
        <v>247</v>
      </c>
      <c r="B19" t="s">
        <v>317</v>
      </c>
      <c r="C19" t="s">
        <v>13</v>
      </c>
      <c r="D19" t="s">
        <v>11</v>
      </c>
      <c r="E19" t="s">
        <v>329</v>
      </c>
      <c r="F19" t="s">
        <v>330</v>
      </c>
      <c r="I19" t="s">
        <v>847</v>
      </c>
      <c r="K19" t="s">
        <v>849</v>
      </c>
      <c r="L19" t="s">
        <v>850</v>
      </c>
      <c r="M19" t="s">
        <v>57</v>
      </c>
      <c r="O19" t="s">
        <v>361</v>
      </c>
      <c r="P19" t="s">
        <v>851</v>
      </c>
      <c r="Q19" t="s">
        <v>337</v>
      </c>
      <c r="R19">
        <v>2.0499999999999998</v>
      </c>
    </row>
    <row r="20" spans="1:20" ht="15" customHeight="1">
      <c r="A20" s="962" t="s">
        <v>247</v>
      </c>
      <c r="B20" t="s">
        <v>305</v>
      </c>
      <c r="C20" t="s">
        <v>13</v>
      </c>
      <c r="D20" t="s">
        <v>11</v>
      </c>
      <c r="E20" t="s">
        <v>329</v>
      </c>
      <c r="F20" t="s">
        <v>330</v>
      </c>
      <c r="R20">
        <v>2.0499999999999998</v>
      </c>
    </row>
    <row r="21" spans="1:20" ht="15" customHeight="1">
      <c r="A21" s="962" t="s">
        <v>247</v>
      </c>
      <c r="B21" t="s">
        <v>324</v>
      </c>
      <c r="C21" t="s">
        <v>13</v>
      </c>
      <c r="D21" t="s">
        <v>11</v>
      </c>
      <c r="E21" t="s">
        <v>329</v>
      </c>
      <c r="F21" t="s">
        <v>330</v>
      </c>
      <c r="R21">
        <v>0</v>
      </c>
    </row>
    <row r="22" spans="1:20" ht="15" customHeight="1">
      <c r="A22" s="962" t="s">
        <v>248</v>
      </c>
      <c r="B22" t="s">
        <v>278</v>
      </c>
      <c r="C22" t="s">
        <v>13</v>
      </c>
      <c r="D22" t="s">
        <v>11</v>
      </c>
      <c r="E22" t="s">
        <v>329</v>
      </c>
      <c r="F22" t="s">
        <v>330</v>
      </c>
      <c r="R22">
        <v>0</v>
      </c>
    </row>
    <row r="23" spans="1:20" ht="15" customHeight="1">
      <c r="A23" s="962" t="s">
        <v>248</v>
      </c>
      <c r="B23" t="s">
        <v>279</v>
      </c>
      <c r="C23" t="s">
        <v>13</v>
      </c>
      <c r="D23" t="s">
        <v>11</v>
      </c>
      <c r="E23" t="s">
        <v>329</v>
      </c>
      <c r="F23" t="s">
        <v>330</v>
      </c>
      <c r="G23" t="s">
        <v>341</v>
      </c>
      <c r="I23" t="s">
        <v>332</v>
      </c>
      <c r="K23" t="s">
        <v>333</v>
      </c>
      <c r="L23" t="s">
        <v>250</v>
      </c>
      <c r="M23" t="s">
        <v>50</v>
      </c>
      <c r="O23" t="s">
        <v>335</v>
      </c>
      <c r="P23" t="s">
        <v>336</v>
      </c>
      <c r="Q23" t="s">
        <v>337</v>
      </c>
      <c r="R23">
        <v>61.5</v>
      </c>
    </row>
    <row r="24" spans="1:20" ht="15" customHeight="1">
      <c r="A24" s="962" t="s">
        <v>249</v>
      </c>
      <c r="B24" t="s">
        <v>278</v>
      </c>
      <c r="C24" t="s">
        <v>13</v>
      </c>
      <c r="D24" t="s">
        <v>11</v>
      </c>
      <c r="E24" t="s">
        <v>329</v>
      </c>
      <c r="F24" t="s">
        <v>330</v>
      </c>
      <c r="J24" t="s">
        <v>340</v>
      </c>
      <c r="L24" t="s">
        <v>249</v>
      </c>
      <c r="R24">
        <v>0</v>
      </c>
    </row>
    <row r="25" spans="1:20" ht="15" customHeight="1">
      <c r="A25" s="962" t="s">
        <v>250</v>
      </c>
      <c r="B25" t="s">
        <v>279</v>
      </c>
      <c r="C25" t="s">
        <v>13</v>
      </c>
      <c r="D25" t="s">
        <v>11</v>
      </c>
      <c r="E25" t="s">
        <v>329</v>
      </c>
      <c r="F25" t="s">
        <v>330</v>
      </c>
      <c r="G25" t="s">
        <v>341</v>
      </c>
      <c r="I25" t="s">
        <v>332</v>
      </c>
      <c r="K25" t="s">
        <v>333</v>
      </c>
      <c r="L25" t="s">
        <v>250</v>
      </c>
      <c r="M25" t="s">
        <v>50</v>
      </c>
      <c r="O25" t="s">
        <v>335</v>
      </c>
      <c r="P25" t="s">
        <v>336</v>
      </c>
      <c r="Q25" t="s">
        <v>337</v>
      </c>
      <c r="R25">
        <v>61.5</v>
      </c>
    </row>
    <row r="26" spans="1:20" ht="15" customHeight="1">
      <c r="A26" s="962" t="s">
        <v>254</v>
      </c>
      <c r="B26" t="s">
        <v>283</v>
      </c>
      <c r="C26" t="s">
        <v>13</v>
      </c>
      <c r="D26" t="s">
        <v>11</v>
      </c>
      <c r="E26" t="s">
        <v>329</v>
      </c>
      <c r="F26" t="s">
        <v>330</v>
      </c>
      <c r="J26" t="s">
        <v>342</v>
      </c>
      <c r="L26" t="s">
        <v>343</v>
      </c>
      <c r="R26">
        <v>0</v>
      </c>
    </row>
    <row r="27" spans="1:20" ht="15" customHeight="1">
      <c r="A27" s="962" t="s">
        <v>254</v>
      </c>
      <c r="B27" t="s">
        <v>289</v>
      </c>
      <c r="C27" t="s">
        <v>13</v>
      </c>
      <c r="D27" t="s">
        <v>11</v>
      </c>
      <c r="E27" t="s">
        <v>329</v>
      </c>
      <c r="F27" t="s">
        <v>330</v>
      </c>
      <c r="J27" t="s">
        <v>338</v>
      </c>
      <c r="L27" t="s">
        <v>344</v>
      </c>
      <c r="R27">
        <v>0</v>
      </c>
    </row>
    <row r="28" spans="1:20" ht="15" customHeight="1">
      <c r="A28" s="962" t="s">
        <v>254</v>
      </c>
      <c r="B28" t="s">
        <v>290</v>
      </c>
      <c r="C28" t="s">
        <v>13</v>
      </c>
      <c r="D28" t="s">
        <v>11</v>
      </c>
      <c r="E28" t="s">
        <v>329</v>
      </c>
      <c r="F28" t="s">
        <v>330</v>
      </c>
      <c r="R28">
        <v>0</v>
      </c>
      <c r="S28">
        <v>0</v>
      </c>
      <c r="T28">
        <v>0</v>
      </c>
    </row>
    <row r="29" spans="1:20" ht="15" customHeight="1">
      <c r="A29" s="962" t="s">
        <v>254</v>
      </c>
      <c r="B29" t="s">
        <v>292</v>
      </c>
      <c r="C29" t="s">
        <v>13</v>
      </c>
      <c r="D29" t="s">
        <v>11</v>
      </c>
      <c r="E29" t="s">
        <v>329</v>
      </c>
      <c r="F29" t="s">
        <v>330</v>
      </c>
      <c r="R29">
        <v>0</v>
      </c>
      <c r="S29">
        <v>0</v>
      </c>
      <c r="T29">
        <v>0</v>
      </c>
    </row>
    <row r="30" spans="1:20" ht="15" customHeight="1">
      <c r="A30" s="962" t="s">
        <v>254</v>
      </c>
      <c r="B30" t="s">
        <v>294</v>
      </c>
      <c r="C30" t="s">
        <v>13</v>
      </c>
      <c r="D30" t="s">
        <v>11</v>
      </c>
      <c r="E30" t="s">
        <v>329</v>
      </c>
      <c r="F30" t="s">
        <v>330</v>
      </c>
      <c r="R30">
        <v>0</v>
      </c>
      <c r="S30">
        <v>0</v>
      </c>
      <c r="T30">
        <v>0</v>
      </c>
    </row>
    <row r="31" spans="1:20" ht="15" customHeight="1">
      <c r="A31" s="962" t="s">
        <v>254</v>
      </c>
      <c r="B31" t="s">
        <v>295</v>
      </c>
      <c r="C31" t="s">
        <v>13</v>
      </c>
      <c r="D31" t="s">
        <v>11</v>
      </c>
      <c r="E31" t="s">
        <v>329</v>
      </c>
      <c r="F31" t="s">
        <v>330</v>
      </c>
      <c r="R31">
        <v>0</v>
      </c>
      <c r="S31">
        <v>0</v>
      </c>
      <c r="T31">
        <v>0</v>
      </c>
    </row>
    <row r="32" spans="1:20" ht="15" customHeight="1">
      <c r="A32" s="962" t="s">
        <v>254</v>
      </c>
      <c r="B32" t="s">
        <v>280</v>
      </c>
      <c r="C32" t="s">
        <v>13</v>
      </c>
      <c r="D32" t="s">
        <v>11</v>
      </c>
      <c r="E32" t="s">
        <v>329</v>
      </c>
      <c r="F32" t="s">
        <v>330</v>
      </c>
      <c r="G32" t="s">
        <v>345</v>
      </c>
      <c r="I32" t="s">
        <v>332</v>
      </c>
      <c r="K32" t="s">
        <v>333</v>
      </c>
      <c r="L32" t="s">
        <v>346</v>
      </c>
      <c r="M32" t="s">
        <v>50</v>
      </c>
      <c r="O32" t="s">
        <v>335</v>
      </c>
      <c r="P32" t="s">
        <v>336</v>
      </c>
      <c r="Q32" t="s">
        <v>337</v>
      </c>
      <c r="R32">
        <v>4780</v>
      </c>
    </row>
    <row r="33" spans="1:20" ht="15" customHeight="1">
      <c r="A33" s="962" t="s">
        <v>254</v>
      </c>
      <c r="B33" t="s">
        <v>299</v>
      </c>
      <c r="C33" t="s">
        <v>13</v>
      </c>
      <c r="D33" t="s">
        <v>11</v>
      </c>
      <c r="E33" t="s">
        <v>329</v>
      </c>
      <c r="F33" t="s">
        <v>330</v>
      </c>
      <c r="G33" t="s">
        <v>347</v>
      </c>
      <c r="I33" t="s">
        <v>332</v>
      </c>
      <c r="K33" t="s">
        <v>333</v>
      </c>
      <c r="L33" t="s">
        <v>348</v>
      </c>
      <c r="M33" t="s">
        <v>50</v>
      </c>
      <c r="O33" t="s">
        <v>349</v>
      </c>
      <c r="P33" t="s">
        <v>336</v>
      </c>
      <c r="Q33" t="s">
        <v>337</v>
      </c>
      <c r="R33">
        <v>56.4</v>
      </c>
    </row>
    <row r="34" spans="1:20" ht="15" customHeight="1">
      <c r="A34" s="962" t="s">
        <v>254</v>
      </c>
      <c r="B34" t="s">
        <v>284</v>
      </c>
      <c r="C34" t="s">
        <v>13</v>
      </c>
      <c r="D34" t="s">
        <v>11</v>
      </c>
      <c r="E34" t="s">
        <v>329</v>
      </c>
      <c r="F34" t="s">
        <v>330</v>
      </c>
      <c r="R34">
        <v>0</v>
      </c>
    </row>
    <row r="35" spans="1:20" ht="15" customHeight="1">
      <c r="A35" s="962" t="s">
        <v>254</v>
      </c>
      <c r="B35" t="s">
        <v>285</v>
      </c>
      <c r="C35" t="s">
        <v>13</v>
      </c>
      <c r="D35" t="s">
        <v>11</v>
      </c>
      <c r="E35" t="s">
        <v>329</v>
      </c>
      <c r="F35" t="s">
        <v>330</v>
      </c>
      <c r="R35">
        <v>0</v>
      </c>
    </row>
    <row r="36" spans="1:20" ht="15" customHeight="1">
      <c r="A36" s="962" t="s">
        <v>254</v>
      </c>
      <c r="B36" t="s">
        <v>286</v>
      </c>
      <c r="C36" t="s">
        <v>13</v>
      </c>
      <c r="D36" t="s">
        <v>11</v>
      </c>
      <c r="E36" t="s">
        <v>329</v>
      </c>
      <c r="F36" t="s">
        <v>330</v>
      </c>
      <c r="R36">
        <v>0</v>
      </c>
    </row>
    <row r="37" spans="1:20" ht="15" customHeight="1">
      <c r="A37" s="962" t="s">
        <v>254</v>
      </c>
      <c r="B37" t="s">
        <v>303</v>
      </c>
      <c r="C37" t="s">
        <v>13</v>
      </c>
      <c r="D37" t="s">
        <v>11</v>
      </c>
      <c r="E37" t="s">
        <v>329</v>
      </c>
      <c r="F37" t="s">
        <v>330</v>
      </c>
      <c r="R37">
        <v>0</v>
      </c>
    </row>
    <row r="38" spans="1:20" ht="15" customHeight="1">
      <c r="A38" s="962" t="s">
        <v>254</v>
      </c>
      <c r="B38" t="s">
        <v>291</v>
      </c>
      <c r="C38" t="s">
        <v>13</v>
      </c>
      <c r="D38" t="s">
        <v>11</v>
      </c>
      <c r="E38" t="s">
        <v>329</v>
      </c>
      <c r="F38" t="s">
        <v>330</v>
      </c>
      <c r="R38">
        <v>0</v>
      </c>
      <c r="S38">
        <v>0</v>
      </c>
      <c r="T38">
        <v>0</v>
      </c>
    </row>
    <row r="39" spans="1:20" ht="15" customHeight="1">
      <c r="A39" s="962" t="s">
        <v>254</v>
      </c>
      <c r="B39" t="s">
        <v>293</v>
      </c>
      <c r="C39" t="s">
        <v>13</v>
      </c>
      <c r="D39" t="s">
        <v>11</v>
      </c>
      <c r="E39" t="s">
        <v>329</v>
      </c>
      <c r="F39" t="s">
        <v>330</v>
      </c>
      <c r="R39">
        <v>0</v>
      </c>
      <c r="S39">
        <v>0</v>
      </c>
      <c r="T39">
        <v>0</v>
      </c>
    </row>
    <row r="40" spans="1:20" ht="15" customHeight="1">
      <c r="A40" s="962" t="s">
        <v>254</v>
      </c>
      <c r="B40" t="s">
        <v>288</v>
      </c>
      <c r="C40" t="s">
        <v>13</v>
      </c>
      <c r="D40" t="s">
        <v>11</v>
      </c>
      <c r="E40" t="s">
        <v>329</v>
      </c>
      <c r="F40" t="s">
        <v>330</v>
      </c>
      <c r="R40">
        <v>56.4</v>
      </c>
    </row>
    <row r="41" spans="1:20" ht="15" customHeight="1">
      <c r="A41" s="962" t="s">
        <v>254</v>
      </c>
      <c r="B41" t="s">
        <v>298</v>
      </c>
      <c r="C41" t="s">
        <v>13</v>
      </c>
      <c r="D41" t="s">
        <v>11</v>
      </c>
      <c r="E41" t="s">
        <v>329</v>
      </c>
      <c r="F41" t="s">
        <v>330</v>
      </c>
      <c r="R41">
        <v>56.4</v>
      </c>
    </row>
    <row r="42" spans="1:20" ht="15" customHeight="1">
      <c r="A42" s="962" t="s">
        <v>254</v>
      </c>
      <c r="B42" t="s">
        <v>297</v>
      </c>
      <c r="C42" t="s">
        <v>13</v>
      </c>
      <c r="D42" t="s">
        <v>11</v>
      </c>
      <c r="E42" t="s">
        <v>329</v>
      </c>
      <c r="F42" t="s">
        <v>330</v>
      </c>
      <c r="R42">
        <v>56.4</v>
      </c>
    </row>
    <row r="43" spans="1:20" ht="15" customHeight="1">
      <c r="A43" s="962" t="s">
        <v>254</v>
      </c>
      <c r="B43" t="s">
        <v>287</v>
      </c>
      <c r="C43" t="s">
        <v>13</v>
      </c>
      <c r="D43" t="s">
        <v>11</v>
      </c>
      <c r="E43" t="s">
        <v>329</v>
      </c>
      <c r="F43" t="s">
        <v>330</v>
      </c>
      <c r="R43">
        <v>66.400000000000006</v>
      </c>
    </row>
    <row r="44" spans="1:20" ht="15" customHeight="1">
      <c r="A44" s="962" t="s">
        <v>254</v>
      </c>
      <c r="B44" t="s">
        <v>296</v>
      </c>
      <c r="C44" t="s">
        <v>13</v>
      </c>
      <c r="D44" t="s">
        <v>11</v>
      </c>
      <c r="E44" t="s">
        <v>329</v>
      </c>
      <c r="F44" t="s">
        <v>330</v>
      </c>
      <c r="R44">
        <v>0</v>
      </c>
      <c r="S44">
        <v>0</v>
      </c>
      <c r="T44">
        <v>0</v>
      </c>
    </row>
    <row r="45" spans="1:20" ht="15" customHeight="1">
      <c r="A45" s="962" t="s">
        <v>254</v>
      </c>
      <c r="B45" t="s">
        <v>319</v>
      </c>
      <c r="C45" t="s">
        <v>13</v>
      </c>
      <c r="D45" t="s">
        <v>11</v>
      </c>
      <c r="E45" t="s">
        <v>329</v>
      </c>
      <c r="F45" t="s">
        <v>330</v>
      </c>
      <c r="G45" t="s">
        <v>350</v>
      </c>
      <c r="I45" t="s">
        <v>332</v>
      </c>
      <c r="K45" t="s">
        <v>333</v>
      </c>
      <c r="L45" t="s">
        <v>351</v>
      </c>
      <c r="M45" t="s">
        <v>50</v>
      </c>
      <c r="O45" t="s">
        <v>349</v>
      </c>
      <c r="P45" t="s">
        <v>336</v>
      </c>
      <c r="Q45" t="s">
        <v>337</v>
      </c>
      <c r="R45">
        <v>10</v>
      </c>
    </row>
    <row r="46" spans="1:20" ht="15" customHeight="1">
      <c r="A46" s="962" t="s">
        <v>254</v>
      </c>
      <c r="B46" t="s">
        <v>317</v>
      </c>
      <c r="C46" t="s">
        <v>13</v>
      </c>
      <c r="D46" t="s">
        <v>11</v>
      </c>
      <c r="E46" t="s">
        <v>329</v>
      </c>
      <c r="F46" t="s">
        <v>330</v>
      </c>
      <c r="G46" t="s">
        <v>350</v>
      </c>
      <c r="I46" t="s">
        <v>332</v>
      </c>
      <c r="K46" t="s">
        <v>333</v>
      </c>
      <c r="L46" t="s">
        <v>351</v>
      </c>
      <c r="M46" t="s">
        <v>50</v>
      </c>
      <c r="O46" t="s">
        <v>349</v>
      </c>
      <c r="P46" t="s">
        <v>336</v>
      </c>
      <c r="Q46" t="s">
        <v>337</v>
      </c>
      <c r="R46">
        <v>10</v>
      </c>
    </row>
    <row r="47" spans="1:20" ht="15" customHeight="1">
      <c r="A47" s="962" t="s">
        <v>254</v>
      </c>
      <c r="B47" t="s">
        <v>305</v>
      </c>
      <c r="C47" t="s">
        <v>13</v>
      </c>
      <c r="D47" t="s">
        <v>11</v>
      </c>
      <c r="E47" t="s">
        <v>329</v>
      </c>
      <c r="F47" t="s">
        <v>330</v>
      </c>
      <c r="R47">
        <v>10</v>
      </c>
    </row>
    <row r="48" spans="1:20" ht="15" customHeight="1">
      <c r="A48" s="962" t="s">
        <v>254</v>
      </c>
      <c r="B48" t="s">
        <v>321</v>
      </c>
      <c r="C48" t="s">
        <v>13</v>
      </c>
      <c r="D48" t="s">
        <v>11</v>
      </c>
      <c r="E48" t="s">
        <v>329</v>
      </c>
      <c r="F48" t="s">
        <v>330</v>
      </c>
      <c r="H48" t="s">
        <v>352</v>
      </c>
      <c r="I48" t="s">
        <v>353</v>
      </c>
      <c r="K48" t="s">
        <v>333</v>
      </c>
      <c r="L48" t="s">
        <v>354</v>
      </c>
      <c r="M48" t="s">
        <v>58</v>
      </c>
      <c r="O48" t="s">
        <v>335</v>
      </c>
      <c r="P48" t="s">
        <v>336</v>
      </c>
      <c r="Q48" t="s">
        <v>337</v>
      </c>
      <c r="R48">
        <v>1510</v>
      </c>
    </row>
    <row r="49" spans="1:18" ht="15" customHeight="1">
      <c r="A49" s="962" t="s">
        <v>254</v>
      </c>
      <c r="B49" t="s">
        <v>324</v>
      </c>
      <c r="C49" t="s">
        <v>13</v>
      </c>
      <c r="D49" t="s">
        <v>11</v>
      </c>
      <c r="E49" t="s">
        <v>329</v>
      </c>
      <c r="F49" t="s">
        <v>330</v>
      </c>
      <c r="R49">
        <v>0</v>
      </c>
    </row>
    <row r="50" spans="1:18" ht="15" customHeight="1">
      <c r="A50" s="962" t="s">
        <v>255</v>
      </c>
      <c r="B50" t="s">
        <v>322</v>
      </c>
      <c r="C50" t="s">
        <v>13</v>
      </c>
      <c r="D50" t="s">
        <v>11</v>
      </c>
      <c r="E50" t="s">
        <v>329</v>
      </c>
      <c r="F50" t="s">
        <v>330</v>
      </c>
      <c r="H50" t="s">
        <v>848</v>
      </c>
      <c r="I50" t="s">
        <v>853</v>
      </c>
      <c r="J50" t="s">
        <v>848</v>
      </c>
      <c r="K50" t="s">
        <v>849</v>
      </c>
      <c r="L50" t="s">
        <v>1993</v>
      </c>
      <c r="M50" t="s">
        <v>55</v>
      </c>
      <c r="O50" t="s">
        <v>361</v>
      </c>
      <c r="P50" t="s">
        <v>667</v>
      </c>
      <c r="Q50" t="s">
        <v>668</v>
      </c>
      <c r="R50">
        <v>0.34</v>
      </c>
    </row>
    <row r="51" spans="1:18" ht="15" customHeight="1">
      <c r="A51" s="962" t="s">
        <v>255</v>
      </c>
      <c r="B51" t="s">
        <v>301</v>
      </c>
      <c r="C51" t="s">
        <v>13</v>
      </c>
      <c r="D51" t="s">
        <v>11</v>
      </c>
      <c r="E51" t="s">
        <v>329</v>
      </c>
      <c r="F51" t="s">
        <v>330</v>
      </c>
      <c r="H51" t="s">
        <v>856</v>
      </c>
      <c r="I51" t="s">
        <v>853</v>
      </c>
      <c r="J51" t="s">
        <v>848</v>
      </c>
      <c r="K51" t="s">
        <v>849</v>
      </c>
      <c r="L51" t="s">
        <v>857</v>
      </c>
      <c r="M51" t="s">
        <v>55</v>
      </c>
      <c r="O51" t="s">
        <v>361</v>
      </c>
      <c r="P51" t="s">
        <v>851</v>
      </c>
      <c r="Q51" t="s">
        <v>337</v>
      </c>
      <c r="R51">
        <v>49.9</v>
      </c>
    </row>
    <row r="52" spans="1:18" ht="15" customHeight="1">
      <c r="A52" s="962" t="s">
        <v>255</v>
      </c>
      <c r="B52" t="s">
        <v>307</v>
      </c>
      <c r="C52" t="s">
        <v>13</v>
      </c>
      <c r="D52" t="s">
        <v>11</v>
      </c>
      <c r="E52" t="s">
        <v>329</v>
      </c>
      <c r="F52" t="s">
        <v>330</v>
      </c>
      <c r="H52" t="s">
        <v>858</v>
      </c>
      <c r="I52" t="s">
        <v>853</v>
      </c>
      <c r="J52" t="s">
        <v>848</v>
      </c>
      <c r="K52" t="s">
        <v>849</v>
      </c>
      <c r="L52" t="s">
        <v>859</v>
      </c>
      <c r="M52" t="s">
        <v>55</v>
      </c>
      <c r="O52" t="s">
        <v>361</v>
      </c>
      <c r="P52" t="s">
        <v>851</v>
      </c>
      <c r="Q52" t="s">
        <v>337</v>
      </c>
      <c r="R52">
        <v>0.68</v>
      </c>
    </row>
    <row r="53" spans="1:18" ht="15" customHeight="1">
      <c r="A53" s="962" t="s">
        <v>255</v>
      </c>
      <c r="B53" t="s">
        <v>315</v>
      </c>
      <c r="C53" t="s">
        <v>13</v>
      </c>
      <c r="D53" t="s">
        <v>11</v>
      </c>
      <c r="E53" t="s">
        <v>329</v>
      </c>
      <c r="F53" t="s">
        <v>330</v>
      </c>
      <c r="H53" t="s">
        <v>860</v>
      </c>
      <c r="I53" t="s">
        <v>853</v>
      </c>
      <c r="J53" t="s">
        <v>848</v>
      </c>
      <c r="K53" t="s">
        <v>849</v>
      </c>
      <c r="L53" t="s">
        <v>861</v>
      </c>
      <c r="M53" t="s">
        <v>55</v>
      </c>
      <c r="O53" t="s">
        <v>361</v>
      </c>
      <c r="P53" t="s">
        <v>851</v>
      </c>
      <c r="Q53" t="s">
        <v>337</v>
      </c>
      <c r="R53">
        <v>0</v>
      </c>
    </row>
    <row r="54" spans="1:18" ht="15" customHeight="1">
      <c r="A54" s="962" t="s">
        <v>255</v>
      </c>
      <c r="B54" t="s">
        <v>308</v>
      </c>
      <c r="C54" t="s">
        <v>13</v>
      </c>
      <c r="D54" t="s">
        <v>11</v>
      </c>
      <c r="E54" t="s">
        <v>329</v>
      </c>
      <c r="F54" t="s">
        <v>330</v>
      </c>
      <c r="H54" t="s">
        <v>862</v>
      </c>
      <c r="I54" t="s">
        <v>853</v>
      </c>
      <c r="J54" t="s">
        <v>848</v>
      </c>
      <c r="K54" t="s">
        <v>849</v>
      </c>
      <c r="L54" t="s">
        <v>863</v>
      </c>
      <c r="M54" t="s">
        <v>55</v>
      </c>
      <c r="O54" t="s">
        <v>361</v>
      </c>
      <c r="P54" t="s">
        <v>851</v>
      </c>
      <c r="Q54" t="s">
        <v>337</v>
      </c>
      <c r="R54">
        <v>0.68</v>
      </c>
    </row>
    <row r="55" spans="1:18" ht="15" customHeight="1">
      <c r="A55" s="962" t="s">
        <v>255</v>
      </c>
      <c r="B55" t="s">
        <v>311</v>
      </c>
      <c r="C55" t="s">
        <v>13</v>
      </c>
      <c r="D55" t="s">
        <v>11</v>
      </c>
      <c r="E55" t="s">
        <v>329</v>
      </c>
      <c r="F55" t="s">
        <v>330</v>
      </c>
      <c r="H55" t="s">
        <v>864</v>
      </c>
      <c r="I55" t="s">
        <v>853</v>
      </c>
      <c r="J55" t="s">
        <v>848</v>
      </c>
      <c r="K55" t="s">
        <v>849</v>
      </c>
      <c r="L55" t="s">
        <v>865</v>
      </c>
      <c r="M55" t="s">
        <v>55</v>
      </c>
      <c r="O55" t="s">
        <v>361</v>
      </c>
      <c r="P55" t="s">
        <v>851</v>
      </c>
      <c r="Q55" t="s">
        <v>337</v>
      </c>
      <c r="R55">
        <v>36</v>
      </c>
    </row>
    <row r="56" spans="1:18" ht="15" customHeight="1">
      <c r="A56" s="962" t="s">
        <v>255</v>
      </c>
      <c r="B56" t="s">
        <v>312</v>
      </c>
      <c r="C56" t="s">
        <v>13</v>
      </c>
      <c r="D56" t="s">
        <v>11</v>
      </c>
      <c r="E56" t="s">
        <v>329</v>
      </c>
      <c r="F56" t="s">
        <v>330</v>
      </c>
      <c r="H56" t="s">
        <v>866</v>
      </c>
      <c r="I56" t="s">
        <v>853</v>
      </c>
      <c r="J56" t="s">
        <v>848</v>
      </c>
      <c r="K56" t="s">
        <v>849</v>
      </c>
      <c r="L56" t="s">
        <v>867</v>
      </c>
      <c r="M56" t="s">
        <v>55</v>
      </c>
      <c r="O56" t="s">
        <v>361</v>
      </c>
      <c r="P56" t="s">
        <v>851</v>
      </c>
      <c r="Q56" t="s">
        <v>337</v>
      </c>
      <c r="R56">
        <v>0.91</v>
      </c>
    </row>
    <row r="57" spans="1:18" ht="15" customHeight="1">
      <c r="A57" s="962" t="s">
        <v>255</v>
      </c>
      <c r="B57" t="s">
        <v>300</v>
      </c>
      <c r="C57" t="s">
        <v>13</v>
      </c>
      <c r="D57" t="s">
        <v>11</v>
      </c>
      <c r="E57" t="s">
        <v>329</v>
      </c>
      <c r="F57" t="s">
        <v>330</v>
      </c>
      <c r="I57" t="s">
        <v>853</v>
      </c>
      <c r="K57" t="s">
        <v>849</v>
      </c>
      <c r="L57" t="s">
        <v>857</v>
      </c>
      <c r="M57" t="s">
        <v>55</v>
      </c>
      <c r="O57" t="s">
        <v>361</v>
      </c>
      <c r="P57" t="s">
        <v>851</v>
      </c>
      <c r="Q57" t="s">
        <v>337</v>
      </c>
      <c r="R57">
        <v>49.9</v>
      </c>
    </row>
    <row r="58" spans="1:18" ht="15" customHeight="1">
      <c r="A58" s="962" t="s">
        <v>255</v>
      </c>
      <c r="B58" t="s">
        <v>298</v>
      </c>
      <c r="C58" t="s">
        <v>13</v>
      </c>
      <c r="D58" t="s">
        <v>11</v>
      </c>
      <c r="E58" t="s">
        <v>329</v>
      </c>
      <c r="F58" t="s">
        <v>330</v>
      </c>
      <c r="R58">
        <v>49.9</v>
      </c>
    </row>
    <row r="59" spans="1:18" ht="15" customHeight="1">
      <c r="A59" s="962" t="s">
        <v>255</v>
      </c>
      <c r="B59" t="s">
        <v>297</v>
      </c>
      <c r="C59" t="s">
        <v>13</v>
      </c>
      <c r="D59" t="s">
        <v>11</v>
      </c>
      <c r="E59" t="s">
        <v>329</v>
      </c>
      <c r="F59" t="s">
        <v>330</v>
      </c>
      <c r="R59">
        <v>49.9</v>
      </c>
    </row>
    <row r="60" spans="1:18" ht="15" customHeight="1">
      <c r="A60" s="962" t="s">
        <v>255</v>
      </c>
      <c r="B60" t="s">
        <v>288</v>
      </c>
      <c r="C60" t="s">
        <v>13</v>
      </c>
      <c r="D60" t="s">
        <v>11</v>
      </c>
      <c r="E60" t="s">
        <v>329</v>
      </c>
      <c r="F60" t="s">
        <v>330</v>
      </c>
      <c r="R60">
        <v>49.9</v>
      </c>
    </row>
    <row r="61" spans="1:18" ht="15" customHeight="1">
      <c r="A61" s="962" t="s">
        <v>255</v>
      </c>
      <c r="B61" t="s">
        <v>287</v>
      </c>
      <c r="C61" t="s">
        <v>13</v>
      </c>
      <c r="D61" t="s">
        <v>11</v>
      </c>
      <c r="E61" t="s">
        <v>329</v>
      </c>
      <c r="F61" t="s">
        <v>330</v>
      </c>
      <c r="R61">
        <v>88.2</v>
      </c>
    </row>
    <row r="62" spans="1:18" ht="15" customHeight="1">
      <c r="A62" s="962" t="s">
        <v>255</v>
      </c>
      <c r="B62" t="s">
        <v>306</v>
      </c>
      <c r="C62" t="s">
        <v>13</v>
      </c>
      <c r="D62" t="s">
        <v>11</v>
      </c>
      <c r="E62" t="s">
        <v>329</v>
      </c>
      <c r="F62" t="s">
        <v>330</v>
      </c>
      <c r="I62" t="s">
        <v>853</v>
      </c>
      <c r="K62" t="s">
        <v>849</v>
      </c>
      <c r="L62" t="s">
        <v>1994</v>
      </c>
      <c r="M62" t="s">
        <v>55</v>
      </c>
      <c r="O62" t="s">
        <v>361</v>
      </c>
      <c r="P62" t="s">
        <v>851</v>
      </c>
      <c r="Q62" t="s">
        <v>337</v>
      </c>
      <c r="R62">
        <v>1.36</v>
      </c>
    </row>
    <row r="63" spans="1:18" ht="15" customHeight="1">
      <c r="A63" s="962" t="s">
        <v>255</v>
      </c>
      <c r="B63" t="s">
        <v>305</v>
      </c>
      <c r="C63" t="s">
        <v>13</v>
      </c>
      <c r="D63" t="s">
        <v>11</v>
      </c>
      <c r="E63" t="s">
        <v>329</v>
      </c>
      <c r="F63" t="s">
        <v>330</v>
      </c>
      <c r="R63">
        <v>38.299999999999997</v>
      </c>
    </row>
    <row r="64" spans="1:18" ht="15" customHeight="1">
      <c r="A64" s="962" t="s">
        <v>255</v>
      </c>
      <c r="B64" t="s">
        <v>309</v>
      </c>
      <c r="C64" t="s">
        <v>13</v>
      </c>
      <c r="D64" t="s">
        <v>11</v>
      </c>
      <c r="E64" t="s">
        <v>329</v>
      </c>
      <c r="F64" t="s">
        <v>330</v>
      </c>
      <c r="I64" t="s">
        <v>853</v>
      </c>
      <c r="K64" t="s">
        <v>849</v>
      </c>
      <c r="L64" t="s">
        <v>1995</v>
      </c>
      <c r="M64" t="s">
        <v>55</v>
      </c>
      <c r="O64" t="s">
        <v>361</v>
      </c>
      <c r="P64" t="s">
        <v>851</v>
      </c>
      <c r="Q64" t="s">
        <v>337</v>
      </c>
      <c r="R64">
        <v>37</v>
      </c>
    </row>
    <row r="65" spans="1:20" ht="15" customHeight="1">
      <c r="A65" s="962" t="s">
        <v>255</v>
      </c>
      <c r="B65" t="s">
        <v>313</v>
      </c>
      <c r="C65" t="s">
        <v>13</v>
      </c>
      <c r="D65" t="s">
        <v>11</v>
      </c>
      <c r="E65" t="s">
        <v>329</v>
      </c>
      <c r="F65" t="s">
        <v>330</v>
      </c>
      <c r="I65" t="s">
        <v>853</v>
      </c>
      <c r="K65" t="s">
        <v>849</v>
      </c>
      <c r="L65" t="s">
        <v>861</v>
      </c>
      <c r="M65" t="s">
        <v>55</v>
      </c>
      <c r="O65" t="s">
        <v>361</v>
      </c>
      <c r="P65" t="s">
        <v>851</v>
      </c>
      <c r="Q65" t="s">
        <v>337</v>
      </c>
      <c r="R65">
        <v>0</v>
      </c>
    </row>
    <row r="66" spans="1:20" ht="15" customHeight="1">
      <c r="A66" s="962" t="s">
        <v>257</v>
      </c>
      <c r="B66" t="s">
        <v>290</v>
      </c>
      <c r="C66" t="s">
        <v>13</v>
      </c>
      <c r="D66" t="s">
        <v>11</v>
      </c>
      <c r="E66" t="s">
        <v>329</v>
      </c>
      <c r="F66" t="s">
        <v>330</v>
      </c>
      <c r="J66" t="s">
        <v>1996</v>
      </c>
      <c r="R66">
        <v>189</v>
      </c>
      <c r="S66">
        <v>0</v>
      </c>
      <c r="T66">
        <v>647</v>
      </c>
    </row>
    <row r="67" spans="1:20" ht="15" customHeight="1">
      <c r="A67" s="962" t="s">
        <v>257</v>
      </c>
      <c r="B67" t="s">
        <v>292</v>
      </c>
      <c r="C67" t="s">
        <v>13</v>
      </c>
      <c r="D67" t="s">
        <v>11</v>
      </c>
      <c r="E67" t="s">
        <v>329</v>
      </c>
      <c r="F67" t="s">
        <v>330</v>
      </c>
      <c r="J67" t="s">
        <v>1997</v>
      </c>
      <c r="R67">
        <v>81</v>
      </c>
      <c r="S67">
        <v>0</v>
      </c>
      <c r="T67">
        <v>647</v>
      </c>
    </row>
    <row r="68" spans="1:20" ht="15" customHeight="1">
      <c r="A68" s="962" t="s">
        <v>257</v>
      </c>
      <c r="B68" t="s">
        <v>295</v>
      </c>
      <c r="C68" t="s">
        <v>13</v>
      </c>
      <c r="D68" t="s">
        <v>11</v>
      </c>
      <c r="E68" t="s">
        <v>329</v>
      </c>
      <c r="F68" t="s">
        <v>330</v>
      </c>
      <c r="J68" t="s">
        <v>1998</v>
      </c>
      <c r="R68">
        <v>189</v>
      </c>
      <c r="S68">
        <v>0</v>
      </c>
      <c r="T68">
        <v>647</v>
      </c>
    </row>
    <row r="69" spans="1:20" ht="15" customHeight="1">
      <c r="A69" s="962" t="s">
        <v>257</v>
      </c>
      <c r="B69" t="s">
        <v>296</v>
      </c>
      <c r="C69" t="s">
        <v>13</v>
      </c>
      <c r="D69" t="s">
        <v>11</v>
      </c>
      <c r="E69" t="s">
        <v>329</v>
      </c>
      <c r="F69" t="s">
        <v>330</v>
      </c>
      <c r="J69" t="s">
        <v>1999</v>
      </c>
      <c r="R69">
        <v>189</v>
      </c>
      <c r="S69">
        <v>0</v>
      </c>
      <c r="T69">
        <v>647</v>
      </c>
    </row>
    <row r="70" spans="1:20" ht="15" customHeight="1">
      <c r="A70" s="962" t="s">
        <v>257</v>
      </c>
      <c r="B70" t="s">
        <v>316</v>
      </c>
      <c r="C70" t="s">
        <v>13</v>
      </c>
      <c r="D70" t="s">
        <v>11</v>
      </c>
      <c r="E70" t="s">
        <v>329</v>
      </c>
      <c r="F70" t="s">
        <v>330</v>
      </c>
      <c r="H70" t="s">
        <v>889</v>
      </c>
      <c r="I70" t="s">
        <v>880</v>
      </c>
      <c r="J70" t="s">
        <v>890</v>
      </c>
      <c r="K70" t="s">
        <v>849</v>
      </c>
      <c r="L70" t="s">
        <v>891</v>
      </c>
      <c r="M70" t="s">
        <v>74</v>
      </c>
      <c r="O70" t="s">
        <v>361</v>
      </c>
      <c r="P70" t="s">
        <v>851</v>
      </c>
      <c r="Q70" t="s">
        <v>337</v>
      </c>
      <c r="R70">
        <v>38.1</v>
      </c>
    </row>
    <row r="71" spans="1:20" ht="15" customHeight="1">
      <c r="A71" s="962" t="s">
        <v>257</v>
      </c>
      <c r="B71" t="s">
        <v>289</v>
      </c>
      <c r="C71" t="s">
        <v>13</v>
      </c>
      <c r="D71" t="s">
        <v>11</v>
      </c>
      <c r="E71" t="s">
        <v>329</v>
      </c>
      <c r="F71" t="s">
        <v>330</v>
      </c>
      <c r="H71" t="s">
        <v>883</v>
      </c>
      <c r="I71" t="s">
        <v>880</v>
      </c>
      <c r="J71" t="s">
        <v>884</v>
      </c>
      <c r="K71" t="s">
        <v>849</v>
      </c>
      <c r="L71" t="s">
        <v>885</v>
      </c>
      <c r="M71" t="s">
        <v>74</v>
      </c>
      <c r="O71" t="s">
        <v>361</v>
      </c>
      <c r="P71" t="s">
        <v>851</v>
      </c>
      <c r="Q71" t="s">
        <v>337</v>
      </c>
      <c r="R71">
        <v>674</v>
      </c>
    </row>
    <row r="72" spans="1:20" ht="15" customHeight="1">
      <c r="A72" s="962" t="s">
        <v>257</v>
      </c>
      <c r="B72" t="s">
        <v>309</v>
      </c>
      <c r="C72" t="s">
        <v>13</v>
      </c>
      <c r="D72" t="s">
        <v>11</v>
      </c>
      <c r="E72" t="s">
        <v>329</v>
      </c>
      <c r="F72" t="s">
        <v>330</v>
      </c>
      <c r="I72" t="s">
        <v>887</v>
      </c>
      <c r="J72" t="s">
        <v>884</v>
      </c>
      <c r="K72" t="s">
        <v>849</v>
      </c>
      <c r="L72" t="s">
        <v>888</v>
      </c>
      <c r="M72" t="s">
        <v>74</v>
      </c>
      <c r="O72" t="s">
        <v>361</v>
      </c>
      <c r="P72" t="s">
        <v>851</v>
      </c>
      <c r="Q72" t="s">
        <v>337</v>
      </c>
      <c r="R72">
        <v>1120</v>
      </c>
    </row>
    <row r="73" spans="1:20" ht="15" customHeight="1">
      <c r="A73" s="962" t="s">
        <v>257</v>
      </c>
      <c r="B73" t="s">
        <v>291</v>
      </c>
      <c r="C73" t="s">
        <v>13</v>
      </c>
      <c r="D73" t="s">
        <v>11</v>
      </c>
      <c r="E73" t="s">
        <v>329</v>
      </c>
      <c r="F73" t="s">
        <v>330</v>
      </c>
      <c r="R73">
        <v>108</v>
      </c>
      <c r="S73">
        <v>26.8</v>
      </c>
      <c r="T73">
        <v>673.8</v>
      </c>
    </row>
    <row r="74" spans="1:20" ht="15" customHeight="1">
      <c r="A74" s="962" t="s">
        <v>257</v>
      </c>
      <c r="B74" t="s">
        <v>288</v>
      </c>
      <c r="C74" t="s">
        <v>13</v>
      </c>
      <c r="D74" t="s">
        <v>11</v>
      </c>
      <c r="E74" t="s">
        <v>329</v>
      </c>
      <c r="F74" t="s">
        <v>330</v>
      </c>
      <c r="R74">
        <v>674</v>
      </c>
    </row>
    <row r="75" spans="1:20" ht="15" customHeight="1">
      <c r="A75" s="962" t="s">
        <v>257</v>
      </c>
      <c r="B75" t="s">
        <v>287</v>
      </c>
      <c r="C75" t="s">
        <v>13</v>
      </c>
      <c r="D75" t="s">
        <v>11</v>
      </c>
      <c r="E75" t="s">
        <v>329</v>
      </c>
      <c r="F75" t="s">
        <v>330</v>
      </c>
      <c r="R75">
        <v>1830</v>
      </c>
    </row>
    <row r="76" spans="1:20" ht="15" customHeight="1">
      <c r="A76" s="962" t="s">
        <v>257</v>
      </c>
      <c r="B76" t="s">
        <v>305</v>
      </c>
      <c r="C76" t="s">
        <v>13</v>
      </c>
      <c r="D76" t="s">
        <v>11</v>
      </c>
      <c r="E76" t="s">
        <v>329</v>
      </c>
      <c r="F76" t="s">
        <v>330</v>
      </c>
      <c r="R76">
        <v>1160</v>
      </c>
    </row>
    <row r="77" spans="1:20" ht="15" customHeight="1">
      <c r="A77" s="962" t="s">
        <v>257</v>
      </c>
      <c r="B77" t="s">
        <v>321</v>
      </c>
      <c r="C77" t="s">
        <v>13</v>
      </c>
      <c r="D77" t="s">
        <v>11</v>
      </c>
      <c r="E77" t="s">
        <v>329</v>
      </c>
      <c r="F77" t="s">
        <v>330</v>
      </c>
      <c r="H77" t="s">
        <v>355</v>
      </c>
      <c r="I77" t="s">
        <v>353</v>
      </c>
      <c r="K77" t="s">
        <v>333</v>
      </c>
      <c r="L77" t="s">
        <v>356</v>
      </c>
      <c r="M77" t="s">
        <v>59</v>
      </c>
      <c r="O77" t="s">
        <v>335</v>
      </c>
      <c r="P77" t="s">
        <v>336</v>
      </c>
      <c r="Q77" t="s">
        <v>337</v>
      </c>
      <c r="R77">
        <v>330</v>
      </c>
    </row>
    <row r="78" spans="1:20" ht="15" customHeight="1">
      <c r="A78" s="962" t="s">
        <v>257</v>
      </c>
      <c r="B78" t="s">
        <v>310</v>
      </c>
      <c r="C78" t="s">
        <v>13</v>
      </c>
      <c r="D78" t="s">
        <v>11</v>
      </c>
      <c r="E78" t="s">
        <v>329</v>
      </c>
      <c r="F78" t="s">
        <v>330</v>
      </c>
      <c r="H78" t="s">
        <v>886</v>
      </c>
      <c r="I78" t="s">
        <v>887</v>
      </c>
      <c r="J78" t="s">
        <v>884</v>
      </c>
      <c r="K78" t="s">
        <v>849</v>
      </c>
      <c r="L78" t="s">
        <v>888</v>
      </c>
      <c r="M78" t="s">
        <v>74</v>
      </c>
      <c r="O78" t="s">
        <v>361</v>
      </c>
      <c r="P78" t="s">
        <v>851</v>
      </c>
      <c r="Q78" t="s">
        <v>337</v>
      </c>
      <c r="R78">
        <v>1120</v>
      </c>
    </row>
    <row r="79" spans="1:20" ht="15" customHeight="1">
      <c r="A79" s="962" t="s">
        <v>257</v>
      </c>
      <c r="B79" t="s">
        <v>294</v>
      </c>
      <c r="C79" t="s">
        <v>13</v>
      </c>
      <c r="D79" t="s">
        <v>11</v>
      </c>
      <c r="E79" t="s">
        <v>329</v>
      </c>
      <c r="F79" t="s">
        <v>330</v>
      </c>
      <c r="G79" t="s">
        <v>357</v>
      </c>
      <c r="I79" t="s">
        <v>358</v>
      </c>
      <c r="J79" t="s">
        <v>359</v>
      </c>
      <c r="K79" t="s">
        <v>333</v>
      </c>
      <c r="L79" t="s">
        <v>360</v>
      </c>
      <c r="M79" t="s">
        <v>63</v>
      </c>
      <c r="O79" t="s">
        <v>361</v>
      </c>
      <c r="P79" t="s">
        <v>336</v>
      </c>
      <c r="Q79" t="s">
        <v>337</v>
      </c>
      <c r="R79">
        <v>26.8</v>
      </c>
    </row>
    <row r="80" spans="1:20" ht="15" customHeight="1">
      <c r="A80" s="962" t="s">
        <v>257</v>
      </c>
      <c r="B80" t="s">
        <v>293</v>
      </c>
      <c r="C80" t="s">
        <v>13</v>
      </c>
      <c r="D80" t="s">
        <v>11</v>
      </c>
      <c r="E80" t="s">
        <v>329</v>
      </c>
      <c r="F80" t="s">
        <v>330</v>
      </c>
      <c r="R80">
        <v>26.8</v>
      </c>
    </row>
    <row r="81" spans="1:18" ht="15" customHeight="1">
      <c r="A81" s="962" t="s">
        <v>259</v>
      </c>
      <c r="B81" t="s">
        <v>300</v>
      </c>
      <c r="C81" t="s">
        <v>13</v>
      </c>
      <c r="D81" t="s">
        <v>11</v>
      </c>
      <c r="E81" t="s">
        <v>329</v>
      </c>
      <c r="F81" t="s">
        <v>330</v>
      </c>
      <c r="H81" t="s">
        <v>896</v>
      </c>
      <c r="I81" t="s">
        <v>893</v>
      </c>
      <c r="J81" t="s">
        <v>894</v>
      </c>
      <c r="K81" t="s">
        <v>849</v>
      </c>
      <c r="L81" t="s">
        <v>897</v>
      </c>
      <c r="M81" t="s">
        <v>75</v>
      </c>
      <c r="O81" t="s">
        <v>361</v>
      </c>
      <c r="P81" t="s">
        <v>851</v>
      </c>
      <c r="Q81" t="s">
        <v>337</v>
      </c>
      <c r="R81">
        <v>443</v>
      </c>
    </row>
    <row r="82" spans="1:18" ht="15" customHeight="1">
      <c r="A82" s="962" t="s">
        <v>259</v>
      </c>
      <c r="B82" t="s">
        <v>298</v>
      </c>
      <c r="C82" t="s">
        <v>13</v>
      </c>
      <c r="D82" t="s">
        <v>11</v>
      </c>
      <c r="E82" t="s">
        <v>329</v>
      </c>
      <c r="F82" t="s">
        <v>330</v>
      </c>
      <c r="R82">
        <v>2610</v>
      </c>
    </row>
    <row r="83" spans="1:18" ht="15" customHeight="1">
      <c r="A83" s="962" t="s">
        <v>259</v>
      </c>
      <c r="B83" t="s">
        <v>297</v>
      </c>
      <c r="C83" t="s">
        <v>13</v>
      </c>
      <c r="D83" t="s">
        <v>11</v>
      </c>
      <c r="E83" t="s">
        <v>329</v>
      </c>
      <c r="F83" t="s">
        <v>330</v>
      </c>
      <c r="R83">
        <v>2610</v>
      </c>
    </row>
    <row r="84" spans="1:18" ht="15" customHeight="1">
      <c r="A84" s="962" t="s">
        <v>259</v>
      </c>
      <c r="B84" t="s">
        <v>288</v>
      </c>
      <c r="C84" t="s">
        <v>13</v>
      </c>
      <c r="D84" t="s">
        <v>11</v>
      </c>
      <c r="E84" t="s">
        <v>329</v>
      </c>
      <c r="F84" t="s">
        <v>330</v>
      </c>
      <c r="R84">
        <v>2610</v>
      </c>
    </row>
    <row r="85" spans="1:18" ht="15" customHeight="1">
      <c r="A85" s="962" t="s">
        <v>259</v>
      </c>
      <c r="B85" t="s">
        <v>287</v>
      </c>
      <c r="C85" t="s">
        <v>13</v>
      </c>
      <c r="D85" t="s">
        <v>11</v>
      </c>
      <c r="E85" t="s">
        <v>329</v>
      </c>
      <c r="F85" t="s">
        <v>330</v>
      </c>
      <c r="R85">
        <v>2610</v>
      </c>
    </row>
    <row r="86" spans="1:18" ht="15" customHeight="1">
      <c r="A86" s="962" t="s">
        <v>259</v>
      </c>
      <c r="B86" t="s">
        <v>321</v>
      </c>
      <c r="C86" t="s">
        <v>13</v>
      </c>
      <c r="D86" t="s">
        <v>11</v>
      </c>
      <c r="E86" t="s">
        <v>329</v>
      </c>
      <c r="F86" t="s">
        <v>330</v>
      </c>
      <c r="H86" t="s">
        <v>362</v>
      </c>
      <c r="I86" t="s">
        <v>353</v>
      </c>
      <c r="K86" t="s">
        <v>333</v>
      </c>
      <c r="L86" t="s">
        <v>363</v>
      </c>
      <c r="M86" t="s">
        <v>59</v>
      </c>
      <c r="O86" t="s">
        <v>335</v>
      </c>
      <c r="P86" t="s">
        <v>336</v>
      </c>
      <c r="Q86" t="s">
        <v>337</v>
      </c>
      <c r="R86">
        <v>552</v>
      </c>
    </row>
    <row r="87" spans="1:18" ht="15" customHeight="1">
      <c r="A87" s="962" t="s">
        <v>259</v>
      </c>
      <c r="B87" t="s">
        <v>299</v>
      </c>
      <c r="C87" t="s">
        <v>13</v>
      </c>
      <c r="D87" t="s">
        <v>11</v>
      </c>
      <c r="E87" t="s">
        <v>329</v>
      </c>
      <c r="F87" t="s">
        <v>330</v>
      </c>
      <c r="H87" t="s">
        <v>892</v>
      </c>
      <c r="I87" t="s">
        <v>893</v>
      </c>
      <c r="J87" t="s">
        <v>894</v>
      </c>
      <c r="K87" t="s">
        <v>849</v>
      </c>
      <c r="L87" t="s">
        <v>895</v>
      </c>
      <c r="M87" t="s">
        <v>75</v>
      </c>
      <c r="O87" t="s">
        <v>361</v>
      </c>
      <c r="P87" t="s">
        <v>851</v>
      </c>
      <c r="Q87" t="s">
        <v>337</v>
      </c>
      <c r="R87">
        <v>2170</v>
      </c>
    </row>
    <row r="88" spans="1:18" ht="15" customHeight="1">
      <c r="A88" s="962" t="s">
        <v>259</v>
      </c>
      <c r="B88" t="s">
        <v>301</v>
      </c>
      <c r="C88" t="s">
        <v>13</v>
      </c>
      <c r="D88" t="s">
        <v>11</v>
      </c>
      <c r="E88" t="s">
        <v>329</v>
      </c>
      <c r="F88" t="s">
        <v>330</v>
      </c>
      <c r="R88">
        <v>443</v>
      </c>
    </row>
    <row r="89" spans="1:18" ht="15" customHeight="1">
      <c r="A89" s="962" t="s">
        <v>260</v>
      </c>
      <c r="B89" t="s">
        <v>299</v>
      </c>
      <c r="C89" t="s">
        <v>13</v>
      </c>
      <c r="D89" t="s">
        <v>11</v>
      </c>
      <c r="E89" t="s">
        <v>329</v>
      </c>
      <c r="F89" t="s">
        <v>330</v>
      </c>
      <c r="H89" t="s">
        <v>879</v>
      </c>
      <c r="I89" t="s">
        <v>880</v>
      </c>
      <c r="J89" t="s">
        <v>848</v>
      </c>
      <c r="K89" t="s">
        <v>849</v>
      </c>
      <c r="L89" t="s">
        <v>881</v>
      </c>
      <c r="M89" t="s">
        <v>73</v>
      </c>
      <c r="O89" t="s">
        <v>882</v>
      </c>
      <c r="P89" t="s">
        <v>851</v>
      </c>
      <c r="Q89" t="s">
        <v>337</v>
      </c>
      <c r="R89">
        <v>86</v>
      </c>
    </row>
    <row r="90" spans="1:18" ht="15" customHeight="1">
      <c r="A90" s="962" t="s">
        <v>260</v>
      </c>
      <c r="B90" t="s">
        <v>312</v>
      </c>
      <c r="C90" t="s">
        <v>13</v>
      </c>
      <c r="D90" t="s">
        <v>11</v>
      </c>
      <c r="E90" t="s">
        <v>329</v>
      </c>
      <c r="F90" t="s">
        <v>330</v>
      </c>
      <c r="R90">
        <v>0</v>
      </c>
    </row>
    <row r="91" spans="1:18" ht="15" customHeight="1">
      <c r="A91" s="962" t="s">
        <v>260</v>
      </c>
      <c r="B91" t="s">
        <v>298</v>
      </c>
      <c r="C91" t="s">
        <v>13</v>
      </c>
      <c r="D91" t="s">
        <v>11</v>
      </c>
      <c r="E91" t="s">
        <v>329</v>
      </c>
      <c r="F91" t="s">
        <v>330</v>
      </c>
      <c r="R91">
        <v>86</v>
      </c>
    </row>
    <row r="92" spans="1:18" ht="15" customHeight="1">
      <c r="A92" s="962" t="s">
        <v>260</v>
      </c>
      <c r="B92" t="s">
        <v>297</v>
      </c>
      <c r="C92" t="s">
        <v>13</v>
      </c>
      <c r="D92" t="s">
        <v>11</v>
      </c>
      <c r="E92" t="s">
        <v>329</v>
      </c>
      <c r="F92" t="s">
        <v>330</v>
      </c>
      <c r="R92">
        <v>86</v>
      </c>
    </row>
    <row r="93" spans="1:18" ht="15" customHeight="1">
      <c r="A93" s="962" t="s">
        <v>260</v>
      </c>
      <c r="B93" t="s">
        <v>288</v>
      </c>
      <c r="C93" t="s">
        <v>13</v>
      </c>
      <c r="D93" t="s">
        <v>11</v>
      </c>
      <c r="E93" t="s">
        <v>329</v>
      </c>
      <c r="F93" t="s">
        <v>330</v>
      </c>
      <c r="R93">
        <v>86</v>
      </c>
    </row>
    <row r="94" spans="1:18" ht="15" customHeight="1">
      <c r="A94" s="962" t="s">
        <v>260</v>
      </c>
      <c r="B94" t="s">
        <v>287</v>
      </c>
      <c r="C94" t="s">
        <v>13</v>
      </c>
      <c r="D94" t="s">
        <v>11</v>
      </c>
      <c r="E94" t="s">
        <v>329</v>
      </c>
      <c r="F94" t="s">
        <v>330</v>
      </c>
      <c r="R94">
        <v>86</v>
      </c>
    </row>
    <row r="95" spans="1:18" ht="15" customHeight="1">
      <c r="A95" s="962" t="s">
        <v>260</v>
      </c>
      <c r="B95" t="s">
        <v>309</v>
      </c>
      <c r="C95" t="s">
        <v>13</v>
      </c>
      <c r="D95" t="s">
        <v>11</v>
      </c>
      <c r="E95" t="s">
        <v>329</v>
      </c>
      <c r="F95" t="s">
        <v>330</v>
      </c>
      <c r="R95">
        <v>0</v>
      </c>
    </row>
    <row r="96" spans="1:18" ht="15" customHeight="1">
      <c r="A96" s="962" t="s">
        <v>260</v>
      </c>
      <c r="B96" t="s">
        <v>305</v>
      </c>
      <c r="C96" t="s">
        <v>13</v>
      </c>
      <c r="D96" t="s">
        <v>11</v>
      </c>
      <c r="E96" t="s">
        <v>329</v>
      </c>
      <c r="F96" t="s">
        <v>330</v>
      </c>
      <c r="R96">
        <v>0</v>
      </c>
    </row>
    <row r="97" spans="1:20" ht="15" customHeight="1">
      <c r="A97" s="962" t="s">
        <v>261</v>
      </c>
      <c r="B97" t="s">
        <v>290</v>
      </c>
      <c r="C97" t="s">
        <v>13</v>
      </c>
      <c r="D97" t="s">
        <v>11</v>
      </c>
      <c r="E97" t="s">
        <v>329</v>
      </c>
      <c r="F97" t="s">
        <v>330</v>
      </c>
      <c r="R97">
        <v>0</v>
      </c>
      <c r="S97">
        <v>0</v>
      </c>
      <c r="T97">
        <v>500000000</v>
      </c>
    </row>
    <row r="98" spans="1:20" ht="15" customHeight="1">
      <c r="A98" s="962" t="s">
        <v>261</v>
      </c>
      <c r="B98" t="s">
        <v>292</v>
      </c>
      <c r="C98" t="s">
        <v>13</v>
      </c>
      <c r="D98" t="s">
        <v>11</v>
      </c>
      <c r="E98" t="s">
        <v>329</v>
      </c>
      <c r="F98" t="s">
        <v>330</v>
      </c>
      <c r="R98">
        <v>0</v>
      </c>
      <c r="S98">
        <v>0</v>
      </c>
      <c r="T98">
        <v>500000000</v>
      </c>
    </row>
    <row r="99" spans="1:20" ht="15" customHeight="1">
      <c r="A99" s="962" t="s">
        <v>261</v>
      </c>
      <c r="B99" t="s">
        <v>295</v>
      </c>
      <c r="C99" t="s">
        <v>13</v>
      </c>
      <c r="D99" t="s">
        <v>11</v>
      </c>
      <c r="E99" t="s">
        <v>329</v>
      </c>
      <c r="F99" t="s">
        <v>330</v>
      </c>
      <c r="R99">
        <v>0</v>
      </c>
      <c r="S99">
        <v>0</v>
      </c>
      <c r="T99">
        <v>500000000</v>
      </c>
    </row>
    <row r="100" spans="1:20" ht="15" customHeight="1">
      <c r="A100" s="962" t="s">
        <v>261</v>
      </c>
      <c r="B100" t="s">
        <v>296</v>
      </c>
      <c r="C100" t="s">
        <v>13</v>
      </c>
      <c r="D100" t="s">
        <v>11</v>
      </c>
      <c r="E100" t="s">
        <v>329</v>
      </c>
      <c r="F100" t="s">
        <v>330</v>
      </c>
      <c r="R100">
        <v>0</v>
      </c>
      <c r="S100">
        <v>0</v>
      </c>
      <c r="T100">
        <v>500000000</v>
      </c>
    </row>
    <row r="101" spans="1:20" ht="15" customHeight="1">
      <c r="A101" s="962" t="s">
        <v>261</v>
      </c>
      <c r="B101" t="s">
        <v>289</v>
      </c>
      <c r="C101" t="s">
        <v>13</v>
      </c>
      <c r="D101" t="s">
        <v>11</v>
      </c>
      <c r="E101" t="s">
        <v>329</v>
      </c>
      <c r="F101" t="s">
        <v>330</v>
      </c>
      <c r="R101">
        <v>0</v>
      </c>
      <c r="S101">
        <v>0</v>
      </c>
      <c r="T101">
        <v>500000000</v>
      </c>
    </row>
    <row r="102" spans="1:20" ht="15" customHeight="1">
      <c r="A102" s="962" t="s">
        <v>261</v>
      </c>
      <c r="B102" t="s">
        <v>291</v>
      </c>
      <c r="C102" t="s">
        <v>13</v>
      </c>
      <c r="D102" t="s">
        <v>11</v>
      </c>
      <c r="E102" t="s">
        <v>329</v>
      </c>
      <c r="F102" t="s">
        <v>330</v>
      </c>
      <c r="R102">
        <v>0</v>
      </c>
      <c r="S102">
        <v>0</v>
      </c>
      <c r="T102">
        <v>500000000</v>
      </c>
    </row>
    <row r="103" spans="1:20" ht="15" customHeight="1">
      <c r="A103" s="962" t="s">
        <v>261</v>
      </c>
      <c r="B103" t="s">
        <v>288</v>
      </c>
      <c r="C103" t="s">
        <v>13</v>
      </c>
      <c r="D103" t="s">
        <v>11</v>
      </c>
      <c r="E103" t="s">
        <v>329</v>
      </c>
      <c r="F103" t="s">
        <v>330</v>
      </c>
      <c r="R103">
        <v>0</v>
      </c>
      <c r="S103">
        <v>0</v>
      </c>
      <c r="T103">
        <v>500000000</v>
      </c>
    </row>
    <row r="104" spans="1:20" ht="15" customHeight="1">
      <c r="A104" s="962" t="s">
        <v>261</v>
      </c>
      <c r="B104" t="s">
        <v>287</v>
      </c>
      <c r="C104" t="s">
        <v>13</v>
      </c>
      <c r="D104" t="s">
        <v>11</v>
      </c>
      <c r="E104" t="s">
        <v>329</v>
      </c>
      <c r="F104" t="s">
        <v>330</v>
      </c>
      <c r="R104">
        <v>0</v>
      </c>
      <c r="S104">
        <v>0</v>
      </c>
      <c r="T104">
        <v>500000000</v>
      </c>
    </row>
    <row r="105" spans="1:20" ht="15" customHeight="1">
      <c r="A105" s="962" t="s">
        <v>261</v>
      </c>
      <c r="B105" t="s">
        <v>321</v>
      </c>
      <c r="C105" t="s">
        <v>13</v>
      </c>
      <c r="D105" t="s">
        <v>11</v>
      </c>
      <c r="E105" t="s">
        <v>329</v>
      </c>
      <c r="F105" t="s">
        <v>330</v>
      </c>
      <c r="R105">
        <v>0</v>
      </c>
      <c r="S105">
        <v>0</v>
      </c>
      <c r="T105">
        <v>500000000</v>
      </c>
    </row>
    <row r="106" spans="1:20" ht="15" customHeight="1">
      <c r="A106" s="962" t="s">
        <v>261</v>
      </c>
      <c r="B106" t="s">
        <v>294</v>
      </c>
      <c r="C106" t="s">
        <v>13</v>
      </c>
      <c r="D106" t="s">
        <v>11</v>
      </c>
      <c r="E106" t="s">
        <v>329</v>
      </c>
      <c r="F106" t="s">
        <v>330</v>
      </c>
      <c r="R106">
        <v>0</v>
      </c>
      <c r="S106">
        <v>0</v>
      </c>
      <c r="T106">
        <v>500000000</v>
      </c>
    </row>
    <row r="107" spans="1:20" ht="15" customHeight="1">
      <c r="A107" s="962" t="s">
        <v>261</v>
      </c>
      <c r="B107" t="s">
        <v>293</v>
      </c>
      <c r="C107" t="s">
        <v>13</v>
      </c>
      <c r="D107" t="s">
        <v>11</v>
      </c>
      <c r="E107" t="s">
        <v>329</v>
      </c>
      <c r="F107" t="s">
        <v>330</v>
      </c>
      <c r="R107">
        <v>0</v>
      </c>
      <c r="S107">
        <v>0</v>
      </c>
      <c r="T107">
        <v>500000000</v>
      </c>
    </row>
    <row r="108" spans="1:20" ht="15" customHeight="1">
      <c r="A108" s="962" t="s">
        <v>261</v>
      </c>
      <c r="B108" t="s">
        <v>324</v>
      </c>
      <c r="C108" t="s">
        <v>13</v>
      </c>
      <c r="D108" t="s">
        <v>11</v>
      </c>
      <c r="E108" t="s">
        <v>329</v>
      </c>
      <c r="F108" t="s">
        <v>330</v>
      </c>
      <c r="R108">
        <v>0</v>
      </c>
      <c r="S108">
        <v>0</v>
      </c>
      <c r="T108">
        <v>500000000</v>
      </c>
    </row>
    <row r="109" spans="1:20" ht="15" customHeight="1">
      <c r="A109" s="962" t="s">
        <v>262</v>
      </c>
      <c r="B109" t="s">
        <v>297</v>
      </c>
      <c r="C109" t="s">
        <v>13</v>
      </c>
      <c r="D109" t="s">
        <v>11</v>
      </c>
      <c r="E109" t="s">
        <v>329</v>
      </c>
      <c r="F109" t="s">
        <v>330</v>
      </c>
      <c r="J109" t="s">
        <v>2000</v>
      </c>
      <c r="L109" t="s">
        <v>2001</v>
      </c>
      <c r="O109" t="s">
        <v>882</v>
      </c>
      <c r="P109" t="s">
        <v>868</v>
      </c>
      <c r="Q109" t="s">
        <v>869</v>
      </c>
      <c r="R109">
        <v>0</v>
      </c>
      <c r="S109">
        <v>0</v>
      </c>
      <c r="T109">
        <v>500000000</v>
      </c>
    </row>
    <row r="110" spans="1:20" ht="15" customHeight="1">
      <c r="A110" s="962" t="s">
        <v>262</v>
      </c>
      <c r="B110" t="s">
        <v>288</v>
      </c>
      <c r="C110" t="s">
        <v>13</v>
      </c>
      <c r="D110" t="s">
        <v>11</v>
      </c>
      <c r="E110" t="s">
        <v>329</v>
      </c>
      <c r="F110" t="s">
        <v>330</v>
      </c>
      <c r="R110">
        <v>0</v>
      </c>
      <c r="S110">
        <v>0</v>
      </c>
      <c r="T110">
        <v>500000000</v>
      </c>
    </row>
    <row r="111" spans="1:20" ht="15" customHeight="1">
      <c r="A111" s="962" t="s">
        <v>262</v>
      </c>
      <c r="B111" t="s">
        <v>287</v>
      </c>
      <c r="C111" t="s">
        <v>13</v>
      </c>
      <c r="D111" t="s">
        <v>11</v>
      </c>
      <c r="E111" t="s">
        <v>329</v>
      </c>
      <c r="F111" t="s">
        <v>330</v>
      </c>
      <c r="R111">
        <v>0</v>
      </c>
      <c r="S111">
        <v>0</v>
      </c>
      <c r="T111">
        <v>500000000</v>
      </c>
    </row>
    <row r="112" spans="1:20" ht="15" customHeight="1">
      <c r="A112" s="962" t="s">
        <v>262</v>
      </c>
      <c r="B112" t="s">
        <v>299</v>
      </c>
      <c r="C112" t="s">
        <v>13</v>
      </c>
      <c r="D112" t="s">
        <v>11</v>
      </c>
      <c r="E112" t="s">
        <v>329</v>
      </c>
      <c r="F112" t="s">
        <v>330</v>
      </c>
      <c r="R112">
        <v>0</v>
      </c>
      <c r="S112">
        <v>0</v>
      </c>
      <c r="T112">
        <v>500000000</v>
      </c>
    </row>
    <row r="113" spans="1:20" ht="15" customHeight="1">
      <c r="A113" s="962" t="s">
        <v>262</v>
      </c>
      <c r="B113" t="s">
        <v>301</v>
      </c>
      <c r="C113" t="s">
        <v>13</v>
      </c>
      <c r="D113" t="s">
        <v>11</v>
      </c>
      <c r="E113" t="s">
        <v>329</v>
      </c>
      <c r="F113" t="s">
        <v>330</v>
      </c>
      <c r="R113">
        <v>0</v>
      </c>
      <c r="S113">
        <v>0</v>
      </c>
      <c r="T113">
        <v>500000000</v>
      </c>
    </row>
    <row r="114" spans="1:20" ht="15" customHeight="1">
      <c r="A114" s="962" t="s">
        <v>262</v>
      </c>
      <c r="B114" t="s">
        <v>302</v>
      </c>
      <c r="C114" t="s">
        <v>13</v>
      </c>
      <c r="D114" t="s">
        <v>11</v>
      </c>
      <c r="E114" t="s">
        <v>329</v>
      </c>
      <c r="F114" t="s">
        <v>330</v>
      </c>
      <c r="R114">
        <v>0</v>
      </c>
      <c r="S114">
        <v>0</v>
      </c>
      <c r="T114">
        <v>500000000</v>
      </c>
    </row>
    <row r="115" spans="1:20" ht="15" customHeight="1">
      <c r="A115" s="962" t="s">
        <v>262</v>
      </c>
      <c r="B115" t="s">
        <v>303</v>
      </c>
      <c r="C115" t="s">
        <v>13</v>
      </c>
      <c r="D115" t="s">
        <v>11</v>
      </c>
      <c r="E115" t="s">
        <v>329</v>
      </c>
      <c r="F115" t="s">
        <v>330</v>
      </c>
      <c r="R115">
        <v>0</v>
      </c>
      <c r="S115">
        <v>0</v>
      </c>
      <c r="T115">
        <v>500000000</v>
      </c>
    </row>
    <row r="116" spans="1:20" ht="15" customHeight="1">
      <c r="A116" s="962" t="s">
        <v>262</v>
      </c>
      <c r="B116" t="s">
        <v>298</v>
      </c>
      <c r="C116" t="s">
        <v>13</v>
      </c>
      <c r="D116" t="s">
        <v>11</v>
      </c>
      <c r="E116" t="s">
        <v>329</v>
      </c>
      <c r="F116" t="s">
        <v>330</v>
      </c>
      <c r="R116">
        <v>0</v>
      </c>
      <c r="S116">
        <v>0</v>
      </c>
      <c r="T116">
        <v>500000000</v>
      </c>
    </row>
    <row r="117" spans="1:20" ht="15" customHeight="1">
      <c r="A117" s="962" t="s">
        <v>262</v>
      </c>
      <c r="B117" t="s">
        <v>300</v>
      </c>
      <c r="C117" t="s">
        <v>13</v>
      </c>
      <c r="D117" t="s">
        <v>11</v>
      </c>
      <c r="E117" t="s">
        <v>329</v>
      </c>
      <c r="F117" t="s">
        <v>330</v>
      </c>
      <c r="R117">
        <v>0</v>
      </c>
      <c r="S117">
        <v>0</v>
      </c>
      <c r="T117">
        <v>500000000</v>
      </c>
    </row>
    <row r="118" spans="1:20" ht="15" customHeight="1">
      <c r="A118" s="962" t="s">
        <v>262</v>
      </c>
      <c r="B118" t="s">
        <v>321</v>
      </c>
      <c r="C118" t="s">
        <v>13</v>
      </c>
      <c r="D118" t="s">
        <v>11</v>
      </c>
      <c r="E118" t="s">
        <v>329</v>
      </c>
      <c r="F118" t="s">
        <v>330</v>
      </c>
      <c r="R118">
        <v>0</v>
      </c>
      <c r="S118">
        <v>0</v>
      </c>
      <c r="T118">
        <v>500000000</v>
      </c>
    </row>
    <row r="119" spans="1:20" ht="15" customHeight="1">
      <c r="A119" s="962" t="s">
        <v>263</v>
      </c>
      <c r="B119" t="s">
        <v>290</v>
      </c>
      <c r="C119" t="s">
        <v>13</v>
      </c>
      <c r="D119" t="s">
        <v>11</v>
      </c>
      <c r="E119" t="s">
        <v>329</v>
      </c>
      <c r="F119" t="s">
        <v>330</v>
      </c>
      <c r="R119">
        <v>0</v>
      </c>
      <c r="S119">
        <v>0</v>
      </c>
      <c r="T119">
        <v>500000000</v>
      </c>
    </row>
    <row r="120" spans="1:20" ht="15" customHeight="1">
      <c r="A120" s="962" t="s">
        <v>263</v>
      </c>
      <c r="B120" t="s">
        <v>292</v>
      </c>
      <c r="C120" t="s">
        <v>13</v>
      </c>
      <c r="D120" t="s">
        <v>11</v>
      </c>
      <c r="E120" t="s">
        <v>329</v>
      </c>
      <c r="F120" t="s">
        <v>330</v>
      </c>
      <c r="R120">
        <v>0</v>
      </c>
      <c r="S120">
        <v>0</v>
      </c>
      <c r="T120">
        <v>500000000</v>
      </c>
    </row>
    <row r="121" spans="1:20" ht="15" customHeight="1">
      <c r="A121" s="962" t="s">
        <v>263</v>
      </c>
      <c r="B121" t="s">
        <v>295</v>
      </c>
      <c r="C121" t="s">
        <v>13</v>
      </c>
      <c r="D121" t="s">
        <v>11</v>
      </c>
      <c r="E121" t="s">
        <v>329</v>
      </c>
      <c r="F121" t="s">
        <v>330</v>
      </c>
      <c r="R121">
        <v>0</v>
      </c>
      <c r="S121">
        <v>0</v>
      </c>
      <c r="T121">
        <v>500000000</v>
      </c>
    </row>
    <row r="122" spans="1:20" ht="15" customHeight="1">
      <c r="A122" s="962" t="s">
        <v>263</v>
      </c>
      <c r="B122" t="s">
        <v>296</v>
      </c>
      <c r="C122" t="s">
        <v>13</v>
      </c>
      <c r="D122" t="s">
        <v>11</v>
      </c>
      <c r="E122" t="s">
        <v>329</v>
      </c>
      <c r="F122" t="s">
        <v>330</v>
      </c>
      <c r="R122">
        <v>0</v>
      </c>
      <c r="S122">
        <v>0</v>
      </c>
      <c r="T122">
        <v>500000000</v>
      </c>
    </row>
    <row r="123" spans="1:20" ht="15" customHeight="1">
      <c r="A123" s="962" t="s">
        <v>263</v>
      </c>
      <c r="B123" t="s">
        <v>289</v>
      </c>
      <c r="C123" t="s">
        <v>13</v>
      </c>
      <c r="D123" t="s">
        <v>11</v>
      </c>
      <c r="E123" t="s">
        <v>329</v>
      </c>
      <c r="F123" t="s">
        <v>330</v>
      </c>
      <c r="R123">
        <v>0</v>
      </c>
      <c r="S123">
        <v>0</v>
      </c>
      <c r="T123">
        <v>500000000</v>
      </c>
    </row>
    <row r="124" spans="1:20" ht="15" customHeight="1">
      <c r="A124" s="962" t="s">
        <v>263</v>
      </c>
      <c r="B124" t="s">
        <v>291</v>
      </c>
      <c r="C124" t="s">
        <v>13</v>
      </c>
      <c r="D124" t="s">
        <v>11</v>
      </c>
      <c r="E124" t="s">
        <v>329</v>
      </c>
      <c r="F124" t="s">
        <v>330</v>
      </c>
      <c r="R124">
        <v>0</v>
      </c>
      <c r="S124">
        <v>0</v>
      </c>
      <c r="T124">
        <v>500000000</v>
      </c>
    </row>
    <row r="125" spans="1:20" ht="15" customHeight="1">
      <c r="A125" s="962" t="s">
        <v>263</v>
      </c>
      <c r="B125" t="s">
        <v>288</v>
      </c>
      <c r="C125" t="s">
        <v>13</v>
      </c>
      <c r="D125" t="s">
        <v>11</v>
      </c>
      <c r="E125" t="s">
        <v>329</v>
      </c>
      <c r="F125" t="s">
        <v>330</v>
      </c>
      <c r="R125">
        <v>0</v>
      </c>
      <c r="S125">
        <v>0</v>
      </c>
      <c r="T125">
        <v>500000000</v>
      </c>
    </row>
    <row r="126" spans="1:20" ht="15" customHeight="1">
      <c r="A126" s="962" t="s">
        <v>263</v>
      </c>
      <c r="B126" t="s">
        <v>287</v>
      </c>
      <c r="C126" t="s">
        <v>13</v>
      </c>
      <c r="D126" t="s">
        <v>11</v>
      </c>
      <c r="E126" t="s">
        <v>329</v>
      </c>
      <c r="F126" t="s">
        <v>330</v>
      </c>
      <c r="R126">
        <v>0</v>
      </c>
      <c r="S126">
        <v>0</v>
      </c>
      <c r="T126">
        <v>500000000</v>
      </c>
    </row>
    <row r="127" spans="1:20" ht="15" customHeight="1">
      <c r="A127" s="962" t="s">
        <v>263</v>
      </c>
      <c r="B127" t="s">
        <v>321</v>
      </c>
      <c r="C127" t="s">
        <v>13</v>
      </c>
      <c r="D127" t="s">
        <v>11</v>
      </c>
      <c r="E127" t="s">
        <v>329</v>
      </c>
      <c r="F127" t="s">
        <v>330</v>
      </c>
      <c r="R127">
        <v>0</v>
      </c>
      <c r="S127">
        <v>0</v>
      </c>
      <c r="T127">
        <v>500000000</v>
      </c>
    </row>
    <row r="128" spans="1:20" ht="15" customHeight="1">
      <c r="A128" s="962" t="s">
        <v>263</v>
      </c>
      <c r="B128" t="s">
        <v>294</v>
      </c>
      <c r="C128" t="s">
        <v>13</v>
      </c>
      <c r="D128" t="s">
        <v>11</v>
      </c>
      <c r="E128" t="s">
        <v>329</v>
      </c>
      <c r="F128" t="s">
        <v>330</v>
      </c>
      <c r="R128">
        <v>0</v>
      </c>
      <c r="S128">
        <v>0</v>
      </c>
      <c r="T128">
        <v>500000000</v>
      </c>
    </row>
    <row r="129" spans="1:20" ht="15" customHeight="1">
      <c r="A129" s="962" t="s">
        <v>263</v>
      </c>
      <c r="B129" t="s">
        <v>293</v>
      </c>
      <c r="C129" t="s">
        <v>13</v>
      </c>
      <c r="D129" t="s">
        <v>11</v>
      </c>
      <c r="E129" t="s">
        <v>329</v>
      </c>
      <c r="F129" t="s">
        <v>330</v>
      </c>
      <c r="R129">
        <v>0</v>
      </c>
      <c r="S129">
        <v>0</v>
      </c>
      <c r="T129">
        <v>500000000</v>
      </c>
    </row>
    <row r="130" spans="1:20" ht="15" customHeight="1">
      <c r="A130" s="962" t="s">
        <v>263</v>
      </c>
      <c r="B130" t="s">
        <v>324</v>
      </c>
      <c r="C130" t="s">
        <v>13</v>
      </c>
      <c r="D130" t="s">
        <v>11</v>
      </c>
      <c r="E130" t="s">
        <v>329</v>
      </c>
      <c r="F130" t="s">
        <v>330</v>
      </c>
      <c r="R130">
        <v>0</v>
      </c>
      <c r="S130">
        <v>0</v>
      </c>
      <c r="T130">
        <v>500000000</v>
      </c>
    </row>
    <row r="131" spans="1:20" ht="15" customHeight="1">
      <c r="A131" s="962" t="s">
        <v>264</v>
      </c>
      <c r="B131" t="s">
        <v>294</v>
      </c>
      <c r="C131" t="s">
        <v>13</v>
      </c>
      <c r="D131" t="s">
        <v>11</v>
      </c>
      <c r="E131" t="s">
        <v>329</v>
      </c>
      <c r="F131" t="s">
        <v>330</v>
      </c>
      <c r="R131">
        <v>0</v>
      </c>
      <c r="S131">
        <v>0</v>
      </c>
      <c r="T131">
        <v>0</v>
      </c>
    </row>
    <row r="132" spans="1:20" ht="15" customHeight="1">
      <c r="A132" s="962" t="s">
        <v>264</v>
      </c>
      <c r="B132" t="s">
        <v>292</v>
      </c>
      <c r="C132" t="s">
        <v>13</v>
      </c>
      <c r="D132" t="s">
        <v>11</v>
      </c>
      <c r="E132" t="s">
        <v>329</v>
      </c>
      <c r="F132" t="s">
        <v>330</v>
      </c>
      <c r="R132">
        <v>0</v>
      </c>
      <c r="S132">
        <v>0</v>
      </c>
      <c r="T132">
        <v>0</v>
      </c>
    </row>
    <row r="133" spans="1:20" ht="15" customHeight="1">
      <c r="A133" s="962" t="s">
        <v>264</v>
      </c>
      <c r="B133" t="s">
        <v>291</v>
      </c>
      <c r="C133" t="s">
        <v>13</v>
      </c>
      <c r="D133" t="s">
        <v>11</v>
      </c>
      <c r="E133" t="s">
        <v>329</v>
      </c>
      <c r="F133" t="s">
        <v>330</v>
      </c>
      <c r="R133">
        <v>0</v>
      </c>
      <c r="S133">
        <v>0</v>
      </c>
      <c r="T133">
        <v>0</v>
      </c>
    </row>
    <row r="134" spans="1:20" ht="15" customHeight="1">
      <c r="A134" s="962" t="s">
        <v>264</v>
      </c>
      <c r="B134" t="s">
        <v>293</v>
      </c>
      <c r="C134" t="s">
        <v>13</v>
      </c>
      <c r="D134" t="s">
        <v>11</v>
      </c>
      <c r="E134" t="s">
        <v>329</v>
      </c>
      <c r="F134" t="s">
        <v>330</v>
      </c>
      <c r="R134">
        <v>0</v>
      </c>
      <c r="S134">
        <v>0</v>
      </c>
      <c r="T134">
        <v>0</v>
      </c>
    </row>
    <row r="135" spans="1:20" ht="15" customHeight="1">
      <c r="A135" s="962" t="s">
        <v>264</v>
      </c>
      <c r="B135" t="s">
        <v>289</v>
      </c>
      <c r="C135" t="s">
        <v>13</v>
      </c>
      <c r="D135" t="s">
        <v>11</v>
      </c>
      <c r="E135" t="s">
        <v>329</v>
      </c>
      <c r="F135" t="s">
        <v>330</v>
      </c>
      <c r="R135">
        <v>0</v>
      </c>
    </row>
    <row r="136" spans="1:20" ht="15" customHeight="1">
      <c r="A136" s="962" t="s">
        <v>264</v>
      </c>
      <c r="B136" t="s">
        <v>288</v>
      </c>
      <c r="C136" t="s">
        <v>13</v>
      </c>
      <c r="D136" t="s">
        <v>11</v>
      </c>
      <c r="E136" t="s">
        <v>329</v>
      </c>
      <c r="F136" t="s">
        <v>330</v>
      </c>
      <c r="R136">
        <v>0</v>
      </c>
    </row>
    <row r="137" spans="1:20" ht="15" customHeight="1">
      <c r="A137" s="962" t="s">
        <v>264</v>
      </c>
      <c r="B137" t="s">
        <v>287</v>
      </c>
      <c r="C137" t="s">
        <v>13</v>
      </c>
      <c r="D137" t="s">
        <v>11</v>
      </c>
      <c r="E137" t="s">
        <v>329</v>
      </c>
      <c r="F137" t="s">
        <v>330</v>
      </c>
      <c r="R137">
        <v>0</v>
      </c>
    </row>
    <row r="138" spans="1:20" ht="15" customHeight="1">
      <c r="A138" s="962" t="s">
        <v>264</v>
      </c>
      <c r="B138" t="s">
        <v>295</v>
      </c>
      <c r="C138" t="s">
        <v>13</v>
      </c>
      <c r="D138" t="s">
        <v>11</v>
      </c>
      <c r="E138" t="s">
        <v>329</v>
      </c>
      <c r="F138" t="s">
        <v>330</v>
      </c>
      <c r="R138">
        <v>0</v>
      </c>
      <c r="S138">
        <v>0</v>
      </c>
      <c r="T138">
        <v>0</v>
      </c>
    </row>
    <row r="139" spans="1:20" ht="15" customHeight="1">
      <c r="A139" s="962" t="s">
        <v>264</v>
      </c>
      <c r="B139" t="s">
        <v>296</v>
      </c>
      <c r="C139" t="s">
        <v>13</v>
      </c>
      <c r="D139" t="s">
        <v>11</v>
      </c>
      <c r="E139" t="s">
        <v>329</v>
      </c>
      <c r="F139" t="s">
        <v>330</v>
      </c>
      <c r="R139">
        <v>0</v>
      </c>
      <c r="S139">
        <v>0</v>
      </c>
      <c r="T139">
        <v>0</v>
      </c>
    </row>
    <row r="140" spans="1:20" ht="15" customHeight="1">
      <c r="A140" s="962" t="s">
        <v>265</v>
      </c>
      <c r="B140" t="s">
        <v>294</v>
      </c>
      <c r="C140" t="s">
        <v>13</v>
      </c>
      <c r="D140" t="s">
        <v>11</v>
      </c>
      <c r="E140" t="s">
        <v>329</v>
      </c>
      <c r="F140" t="s">
        <v>330</v>
      </c>
      <c r="R140">
        <v>0</v>
      </c>
      <c r="S140">
        <v>0</v>
      </c>
      <c r="T140">
        <v>0</v>
      </c>
    </row>
    <row r="141" spans="1:20" ht="15" customHeight="1">
      <c r="A141" s="962" t="s">
        <v>265</v>
      </c>
      <c r="B141" t="s">
        <v>292</v>
      </c>
      <c r="C141" t="s">
        <v>13</v>
      </c>
      <c r="D141" t="s">
        <v>11</v>
      </c>
      <c r="E141" t="s">
        <v>329</v>
      </c>
      <c r="F141" t="s">
        <v>330</v>
      </c>
      <c r="R141">
        <v>0</v>
      </c>
      <c r="S141">
        <v>0</v>
      </c>
      <c r="T141">
        <v>0</v>
      </c>
    </row>
    <row r="142" spans="1:20" ht="15" customHeight="1">
      <c r="A142" s="962" t="s">
        <v>265</v>
      </c>
      <c r="B142" t="s">
        <v>291</v>
      </c>
      <c r="C142" t="s">
        <v>13</v>
      </c>
      <c r="D142" t="s">
        <v>11</v>
      </c>
      <c r="E142" t="s">
        <v>329</v>
      </c>
      <c r="F142" t="s">
        <v>330</v>
      </c>
      <c r="R142">
        <v>0</v>
      </c>
      <c r="S142">
        <v>0</v>
      </c>
      <c r="T142">
        <v>0</v>
      </c>
    </row>
    <row r="143" spans="1:20" ht="15" customHeight="1">
      <c r="A143" s="962" t="s">
        <v>265</v>
      </c>
      <c r="B143" t="s">
        <v>293</v>
      </c>
      <c r="C143" t="s">
        <v>13</v>
      </c>
      <c r="D143" t="s">
        <v>11</v>
      </c>
      <c r="E143" t="s">
        <v>329</v>
      </c>
      <c r="F143" t="s">
        <v>330</v>
      </c>
      <c r="R143">
        <v>0</v>
      </c>
      <c r="S143">
        <v>0</v>
      </c>
      <c r="T143">
        <v>0</v>
      </c>
    </row>
    <row r="144" spans="1:20" ht="15" customHeight="1">
      <c r="A144" s="962" t="s">
        <v>265</v>
      </c>
      <c r="B144" t="s">
        <v>289</v>
      </c>
      <c r="C144" t="s">
        <v>13</v>
      </c>
      <c r="D144" t="s">
        <v>11</v>
      </c>
      <c r="E144" t="s">
        <v>329</v>
      </c>
      <c r="F144" t="s">
        <v>330</v>
      </c>
      <c r="R144">
        <v>0</v>
      </c>
      <c r="S144">
        <v>0</v>
      </c>
      <c r="T144">
        <v>0</v>
      </c>
    </row>
    <row r="145" spans="1:20" ht="15" customHeight="1">
      <c r="A145" s="962" t="s">
        <v>265</v>
      </c>
      <c r="B145" t="s">
        <v>288</v>
      </c>
      <c r="C145" t="s">
        <v>13</v>
      </c>
      <c r="D145" t="s">
        <v>11</v>
      </c>
      <c r="E145" t="s">
        <v>329</v>
      </c>
      <c r="F145" t="s">
        <v>330</v>
      </c>
      <c r="R145">
        <v>0</v>
      </c>
      <c r="S145">
        <v>0</v>
      </c>
      <c r="T145">
        <v>0</v>
      </c>
    </row>
    <row r="146" spans="1:20" ht="15" customHeight="1">
      <c r="A146" s="962" t="s">
        <v>265</v>
      </c>
      <c r="B146" t="s">
        <v>287</v>
      </c>
      <c r="C146" t="s">
        <v>13</v>
      </c>
      <c r="D146" t="s">
        <v>11</v>
      </c>
      <c r="E146" t="s">
        <v>329</v>
      </c>
      <c r="F146" t="s">
        <v>330</v>
      </c>
      <c r="R146">
        <v>0</v>
      </c>
      <c r="S146">
        <v>0</v>
      </c>
      <c r="T146">
        <v>0</v>
      </c>
    </row>
    <row r="147" spans="1:20" ht="15" customHeight="1">
      <c r="A147" s="962" t="s">
        <v>265</v>
      </c>
      <c r="B147" t="s">
        <v>295</v>
      </c>
      <c r="C147" t="s">
        <v>13</v>
      </c>
      <c r="D147" t="s">
        <v>11</v>
      </c>
      <c r="E147" t="s">
        <v>329</v>
      </c>
      <c r="F147" t="s">
        <v>330</v>
      </c>
      <c r="R147">
        <v>0</v>
      </c>
      <c r="S147">
        <v>0</v>
      </c>
      <c r="T147">
        <v>0</v>
      </c>
    </row>
    <row r="148" spans="1:20" ht="15" customHeight="1">
      <c r="A148" s="962" t="s">
        <v>265</v>
      </c>
      <c r="B148" t="s">
        <v>296</v>
      </c>
      <c r="C148" t="s">
        <v>13</v>
      </c>
      <c r="D148" t="s">
        <v>11</v>
      </c>
      <c r="E148" t="s">
        <v>329</v>
      </c>
      <c r="F148" t="s">
        <v>330</v>
      </c>
      <c r="R148">
        <v>0</v>
      </c>
      <c r="S148">
        <v>0</v>
      </c>
      <c r="T148">
        <v>0</v>
      </c>
    </row>
    <row r="149" spans="1:20" ht="15" customHeight="1">
      <c r="A149" s="962" t="s">
        <v>266</v>
      </c>
      <c r="B149" t="s">
        <v>294</v>
      </c>
      <c r="C149" t="s">
        <v>13</v>
      </c>
      <c r="D149" t="s">
        <v>11</v>
      </c>
      <c r="E149" t="s">
        <v>329</v>
      </c>
      <c r="F149" t="s">
        <v>330</v>
      </c>
      <c r="R149">
        <v>0</v>
      </c>
      <c r="S149">
        <v>0</v>
      </c>
      <c r="T149">
        <v>0</v>
      </c>
    </row>
    <row r="150" spans="1:20" ht="15" customHeight="1">
      <c r="A150" s="962" t="s">
        <v>266</v>
      </c>
      <c r="B150" t="s">
        <v>292</v>
      </c>
      <c r="C150" t="s">
        <v>13</v>
      </c>
      <c r="D150" t="s">
        <v>11</v>
      </c>
      <c r="E150" t="s">
        <v>329</v>
      </c>
      <c r="F150" t="s">
        <v>330</v>
      </c>
      <c r="R150">
        <v>0</v>
      </c>
      <c r="S150">
        <v>0</v>
      </c>
      <c r="T150">
        <v>0</v>
      </c>
    </row>
    <row r="151" spans="1:20" ht="15" customHeight="1">
      <c r="A151" s="962" t="s">
        <v>266</v>
      </c>
      <c r="B151" t="s">
        <v>291</v>
      </c>
      <c r="C151" t="s">
        <v>13</v>
      </c>
      <c r="D151" t="s">
        <v>11</v>
      </c>
      <c r="E151" t="s">
        <v>329</v>
      </c>
      <c r="F151" t="s">
        <v>330</v>
      </c>
      <c r="R151">
        <v>0</v>
      </c>
      <c r="S151">
        <v>0</v>
      </c>
      <c r="T151">
        <v>0</v>
      </c>
    </row>
    <row r="152" spans="1:20" ht="15" customHeight="1">
      <c r="A152" s="962" t="s">
        <v>266</v>
      </c>
      <c r="B152" t="s">
        <v>293</v>
      </c>
      <c r="C152" t="s">
        <v>13</v>
      </c>
      <c r="D152" t="s">
        <v>11</v>
      </c>
      <c r="E152" t="s">
        <v>329</v>
      </c>
      <c r="F152" t="s">
        <v>330</v>
      </c>
      <c r="R152">
        <v>0</v>
      </c>
      <c r="S152">
        <v>0</v>
      </c>
      <c r="T152">
        <v>0</v>
      </c>
    </row>
    <row r="153" spans="1:20" ht="15" customHeight="1">
      <c r="A153" s="962" t="s">
        <v>266</v>
      </c>
      <c r="B153" t="s">
        <v>289</v>
      </c>
      <c r="C153" t="s">
        <v>13</v>
      </c>
      <c r="D153" t="s">
        <v>11</v>
      </c>
      <c r="E153" t="s">
        <v>329</v>
      </c>
      <c r="F153" t="s">
        <v>330</v>
      </c>
      <c r="R153">
        <v>0</v>
      </c>
      <c r="S153">
        <v>0</v>
      </c>
      <c r="T153">
        <v>0</v>
      </c>
    </row>
    <row r="154" spans="1:20" ht="15" customHeight="1">
      <c r="A154" s="962" t="s">
        <v>266</v>
      </c>
      <c r="B154" t="s">
        <v>288</v>
      </c>
      <c r="C154" t="s">
        <v>13</v>
      </c>
      <c r="D154" t="s">
        <v>11</v>
      </c>
      <c r="E154" t="s">
        <v>329</v>
      </c>
      <c r="F154" t="s">
        <v>330</v>
      </c>
      <c r="R154">
        <v>0</v>
      </c>
      <c r="S154">
        <v>0</v>
      </c>
      <c r="T154">
        <v>0</v>
      </c>
    </row>
    <row r="155" spans="1:20" ht="15" customHeight="1">
      <c r="A155" s="962" t="s">
        <v>266</v>
      </c>
      <c r="B155" t="s">
        <v>287</v>
      </c>
      <c r="C155" t="s">
        <v>13</v>
      </c>
      <c r="D155" t="s">
        <v>11</v>
      </c>
      <c r="E155" t="s">
        <v>329</v>
      </c>
      <c r="F155" t="s">
        <v>330</v>
      </c>
      <c r="R155">
        <v>0</v>
      </c>
      <c r="S155">
        <v>0</v>
      </c>
      <c r="T155">
        <v>0</v>
      </c>
    </row>
    <row r="156" spans="1:20" ht="15" customHeight="1">
      <c r="A156" s="962" t="s">
        <v>266</v>
      </c>
      <c r="B156" t="s">
        <v>295</v>
      </c>
      <c r="C156" t="s">
        <v>13</v>
      </c>
      <c r="D156" t="s">
        <v>11</v>
      </c>
      <c r="E156" t="s">
        <v>329</v>
      </c>
      <c r="F156" t="s">
        <v>330</v>
      </c>
      <c r="R156">
        <v>0</v>
      </c>
      <c r="S156">
        <v>0</v>
      </c>
      <c r="T156">
        <v>0</v>
      </c>
    </row>
    <row r="157" spans="1:20" ht="15" customHeight="1">
      <c r="A157" s="962" t="s">
        <v>266</v>
      </c>
      <c r="B157" t="s">
        <v>296</v>
      </c>
      <c r="C157" t="s">
        <v>13</v>
      </c>
      <c r="D157" t="s">
        <v>11</v>
      </c>
      <c r="E157" t="s">
        <v>329</v>
      </c>
      <c r="F157" t="s">
        <v>330</v>
      </c>
      <c r="R157">
        <v>0</v>
      </c>
      <c r="S157">
        <v>0</v>
      </c>
      <c r="T157">
        <v>0</v>
      </c>
    </row>
    <row r="158" spans="1:20" ht="15" customHeight="1">
      <c r="A158" s="962" t="s">
        <v>267</v>
      </c>
      <c r="B158" t="s">
        <v>296</v>
      </c>
      <c r="C158" t="s">
        <v>13</v>
      </c>
      <c r="D158" t="s">
        <v>11</v>
      </c>
      <c r="E158" t="s">
        <v>329</v>
      </c>
      <c r="F158" t="s">
        <v>330</v>
      </c>
      <c r="R158">
        <v>0</v>
      </c>
      <c r="S158">
        <v>0</v>
      </c>
      <c r="T158">
        <v>0</v>
      </c>
    </row>
    <row r="159" spans="1:20" ht="15" customHeight="1">
      <c r="A159" s="962" t="s">
        <v>267</v>
      </c>
      <c r="B159" t="s">
        <v>289</v>
      </c>
      <c r="C159" t="s">
        <v>13</v>
      </c>
      <c r="D159" t="s">
        <v>11</v>
      </c>
      <c r="E159" t="s">
        <v>329</v>
      </c>
      <c r="F159" t="s">
        <v>330</v>
      </c>
      <c r="R159">
        <v>0</v>
      </c>
      <c r="S159">
        <v>0</v>
      </c>
      <c r="T159">
        <v>0</v>
      </c>
    </row>
    <row r="160" spans="1:20" ht="15" customHeight="1">
      <c r="A160" s="962" t="s">
        <v>267</v>
      </c>
      <c r="B160" t="s">
        <v>288</v>
      </c>
      <c r="C160" t="s">
        <v>13</v>
      </c>
      <c r="D160" t="s">
        <v>11</v>
      </c>
      <c r="E160" t="s">
        <v>329</v>
      </c>
      <c r="F160" t="s">
        <v>330</v>
      </c>
      <c r="R160">
        <v>0</v>
      </c>
      <c r="S160">
        <v>0</v>
      </c>
      <c r="T160">
        <v>0</v>
      </c>
    </row>
    <row r="161" spans="1:20" ht="15" customHeight="1">
      <c r="A161" s="962" t="s">
        <v>267</v>
      </c>
      <c r="B161" t="s">
        <v>287</v>
      </c>
      <c r="C161" t="s">
        <v>13</v>
      </c>
      <c r="D161" t="s">
        <v>11</v>
      </c>
      <c r="E161" t="s">
        <v>329</v>
      </c>
      <c r="F161" t="s">
        <v>330</v>
      </c>
      <c r="R161">
        <v>0</v>
      </c>
      <c r="S161">
        <v>0</v>
      </c>
      <c r="T161">
        <v>0</v>
      </c>
    </row>
    <row r="162" spans="1:20" ht="15" customHeight="1">
      <c r="A162" s="962" t="s">
        <v>268</v>
      </c>
      <c r="B162" t="s">
        <v>296</v>
      </c>
      <c r="C162" t="s">
        <v>13</v>
      </c>
      <c r="D162" t="s">
        <v>11</v>
      </c>
      <c r="E162" t="s">
        <v>329</v>
      </c>
      <c r="F162" t="s">
        <v>330</v>
      </c>
      <c r="R162">
        <v>0</v>
      </c>
      <c r="S162">
        <v>0</v>
      </c>
      <c r="T162">
        <v>0</v>
      </c>
    </row>
    <row r="163" spans="1:20" ht="15" customHeight="1">
      <c r="A163" s="962" t="s">
        <v>268</v>
      </c>
      <c r="B163" t="s">
        <v>289</v>
      </c>
      <c r="C163" t="s">
        <v>13</v>
      </c>
      <c r="D163" t="s">
        <v>11</v>
      </c>
      <c r="E163" t="s">
        <v>329</v>
      </c>
      <c r="F163" t="s">
        <v>330</v>
      </c>
      <c r="R163">
        <v>0</v>
      </c>
      <c r="S163">
        <v>0</v>
      </c>
      <c r="T163">
        <v>0</v>
      </c>
    </row>
    <row r="164" spans="1:20" ht="15" customHeight="1">
      <c r="A164" s="962" t="s">
        <v>268</v>
      </c>
      <c r="B164" t="s">
        <v>288</v>
      </c>
      <c r="C164" t="s">
        <v>13</v>
      </c>
      <c r="D164" t="s">
        <v>11</v>
      </c>
      <c r="E164" t="s">
        <v>329</v>
      </c>
      <c r="F164" t="s">
        <v>330</v>
      </c>
      <c r="R164">
        <v>0</v>
      </c>
      <c r="S164">
        <v>0</v>
      </c>
      <c r="T164">
        <v>0</v>
      </c>
    </row>
    <row r="165" spans="1:20" ht="15" customHeight="1">
      <c r="A165" s="962" t="s">
        <v>268</v>
      </c>
      <c r="B165" t="s">
        <v>287</v>
      </c>
      <c r="C165" t="s">
        <v>13</v>
      </c>
      <c r="D165" t="s">
        <v>11</v>
      </c>
      <c r="E165" t="s">
        <v>329</v>
      </c>
      <c r="F165" t="s">
        <v>330</v>
      </c>
      <c r="R165">
        <v>0</v>
      </c>
      <c r="S165">
        <v>0</v>
      </c>
      <c r="T165">
        <v>0</v>
      </c>
    </row>
    <row r="166" spans="1:20" ht="15" customHeight="1">
      <c r="A166" s="962" t="s">
        <v>269</v>
      </c>
      <c r="B166" t="s">
        <v>296</v>
      </c>
      <c r="C166" t="s">
        <v>13</v>
      </c>
      <c r="D166" t="s">
        <v>11</v>
      </c>
      <c r="E166" t="s">
        <v>329</v>
      </c>
      <c r="F166" t="s">
        <v>330</v>
      </c>
      <c r="R166">
        <v>0</v>
      </c>
      <c r="S166">
        <v>0</v>
      </c>
      <c r="T166">
        <v>0</v>
      </c>
    </row>
    <row r="167" spans="1:20" ht="15" customHeight="1">
      <c r="A167" s="962" t="s">
        <v>269</v>
      </c>
      <c r="B167" t="s">
        <v>289</v>
      </c>
      <c r="C167" t="s">
        <v>13</v>
      </c>
      <c r="D167" t="s">
        <v>11</v>
      </c>
      <c r="E167" t="s">
        <v>329</v>
      </c>
      <c r="F167" t="s">
        <v>330</v>
      </c>
      <c r="R167">
        <v>0</v>
      </c>
      <c r="S167">
        <v>0</v>
      </c>
      <c r="T167">
        <v>0</v>
      </c>
    </row>
    <row r="168" spans="1:20" ht="15" customHeight="1">
      <c r="A168" s="962" t="s">
        <v>269</v>
      </c>
      <c r="B168" t="s">
        <v>288</v>
      </c>
      <c r="C168" t="s">
        <v>13</v>
      </c>
      <c r="D168" t="s">
        <v>11</v>
      </c>
      <c r="E168" t="s">
        <v>329</v>
      </c>
      <c r="F168" t="s">
        <v>330</v>
      </c>
      <c r="R168">
        <v>0</v>
      </c>
      <c r="S168">
        <v>0</v>
      </c>
      <c r="T168">
        <v>0</v>
      </c>
    </row>
    <row r="169" spans="1:20" ht="15" customHeight="1">
      <c r="A169" s="962" t="s">
        <v>269</v>
      </c>
      <c r="B169" t="s">
        <v>287</v>
      </c>
      <c r="C169" t="s">
        <v>13</v>
      </c>
      <c r="D169" t="s">
        <v>11</v>
      </c>
      <c r="E169" t="s">
        <v>329</v>
      </c>
      <c r="F169" t="s">
        <v>330</v>
      </c>
      <c r="R169">
        <v>0</v>
      </c>
      <c r="S169">
        <v>0</v>
      </c>
      <c r="T169">
        <v>0</v>
      </c>
    </row>
    <row r="170" spans="1:20" ht="15" customHeight="1">
      <c r="A170" s="962" t="s">
        <v>270</v>
      </c>
      <c r="B170" t="s">
        <v>296</v>
      </c>
      <c r="C170" t="s">
        <v>13</v>
      </c>
      <c r="D170" t="s">
        <v>11</v>
      </c>
      <c r="E170" t="s">
        <v>329</v>
      </c>
      <c r="F170" t="s">
        <v>330</v>
      </c>
      <c r="R170">
        <v>0</v>
      </c>
      <c r="S170">
        <v>0</v>
      </c>
      <c r="T170">
        <v>0</v>
      </c>
    </row>
    <row r="171" spans="1:20" ht="15" customHeight="1">
      <c r="A171" s="962" t="s">
        <v>270</v>
      </c>
      <c r="B171" t="s">
        <v>289</v>
      </c>
      <c r="C171" t="s">
        <v>13</v>
      </c>
      <c r="D171" t="s">
        <v>11</v>
      </c>
      <c r="E171" t="s">
        <v>329</v>
      </c>
      <c r="F171" t="s">
        <v>330</v>
      </c>
      <c r="R171">
        <v>0</v>
      </c>
      <c r="S171">
        <v>0</v>
      </c>
      <c r="T171">
        <v>0</v>
      </c>
    </row>
    <row r="172" spans="1:20" ht="15" customHeight="1">
      <c r="A172" s="962" t="s">
        <v>270</v>
      </c>
      <c r="B172" t="s">
        <v>288</v>
      </c>
      <c r="C172" t="s">
        <v>13</v>
      </c>
      <c r="D172" t="s">
        <v>11</v>
      </c>
      <c r="E172" t="s">
        <v>329</v>
      </c>
      <c r="F172" t="s">
        <v>330</v>
      </c>
      <c r="R172">
        <v>0</v>
      </c>
      <c r="S172">
        <v>0</v>
      </c>
      <c r="T172">
        <v>0</v>
      </c>
    </row>
    <row r="173" spans="1:20" ht="15" customHeight="1">
      <c r="A173" s="962" t="s">
        <v>270</v>
      </c>
      <c r="B173" t="s">
        <v>287</v>
      </c>
      <c r="C173" t="s">
        <v>13</v>
      </c>
      <c r="D173" t="s">
        <v>11</v>
      </c>
      <c r="E173" t="s">
        <v>329</v>
      </c>
      <c r="F173" t="s">
        <v>330</v>
      </c>
      <c r="R173">
        <v>0</v>
      </c>
      <c r="S173">
        <v>0</v>
      </c>
      <c r="T173">
        <v>0</v>
      </c>
    </row>
    <row r="174" spans="1:20" ht="15" customHeight="1">
      <c r="A174" s="962" t="s">
        <v>271</v>
      </c>
      <c r="B174" t="s">
        <v>297</v>
      </c>
      <c r="C174" t="s">
        <v>13</v>
      </c>
      <c r="D174" t="s">
        <v>11</v>
      </c>
      <c r="E174" t="s">
        <v>329</v>
      </c>
      <c r="F174" t="s">
        <v>330</v>
      </c>
      <c r="R174">
        <v>0</v>
      </c>
      <c r="S174">
        <v>0</v>
      </c>
      <c r="T174">
        <v>0</v>
      </c>
    </row>
    <row r="175" spans="1:20" ht="15" customHeight="1">
      <c r="A175" s="962" t="s">
        <v>271</v>
      </c>
      <c r="B175" t="s">
        <v>288</v>
      </c>
      <c r="C175" t="s">
        <v>13</v>
      </c>
      <c r="D175" t="s">
        <v>11</v>
      </c>
      <c r="E175" t="s">
        <v>329</v>
      </c>
      <c r="F175" t="s">
        <v>330</v>
      </c>
      <c r="R175">
        <v>0</v>
      </c>
      <c r="S175">
        <v>0</v>
      </c>
      <c r="T175">
        <v>0</v>
      </c>
    </row>
    <row r="176" spans="1:20" ht="15" customHeight="1">
      <c r="A176" s="962" t="s">
        <v>271</v>
      </c>
      <c r="B176" t="s">
        <v>287</v>
      </c>
      <c r="C176" t="s">
        <v>13</v>
      </c>
      <c r="D176" t="s">
        <v>11</v>
      </c>
      <c r="E176" t="s">
        <v>329</v>
      </c>
      <c r="F176" t="s">
        <v>330</v>
      </c>
      <c r="R176">
        <v>0</v>
      </c>
      <c r="S176">
        <v>0</v>
      </c>
      <c r="T176">
        <v>0</v>
      </c>
    </row>
    <row r="177" spans="1:20" ht="15" customHeight="1">
      <c r="A177" s="962" t="s">
        <v>271</v>
      </c>
      <c r="B177" t="s">
        <v>299</v>
      </c>
      <c r="C177" t="s">
        <v>13</v>
      </c>
      <c r="D177" t="s">
        <v>11</v>
      </c>
      <c r="E177" t="s">
        <v>329</v>
      </c>
      <c r="F177" t="s">
        <v>330</v>
      </c>
      <c r="R177">
        <v>0</v>
      </c>
      <c r="S177">
        <v>0</v>
      </c>
      <c r="T177">
        <v>0</v>
      </c>
    </row>
    <row r="178" spans="1:20" ht="15" customHeight="1">
      <c r="A178" s="962" t="s">
        <v>271</v>
      </c>
      <c r="B178" t="s">
        <v>301</v>
      </c>
      <c r="C178" t="s">
        <v>13</v>
      </c>
      <c r="D178" t="s">
        <v>11</v>
      </c>
      <c r="E178" t="s">
        <v>329</v>
      </c>
      <c r="F178" t="s">
        <v>330</v>
      </c>
      <c r="R178">
        <v>0</v>
      </c>
      <c r="S178">
        <v>0</v>
      </c>
      <c r="T178">
        <v>0</v>
      </c>
    </row>
    <row r="179" spans="1:20" ht="15" customHeight="1">
      <c r="A179" s="962" t="s">
        <v>271</v>
      </c>
      <c r="B179" t="s">
        <v>302</v>
      </c>
      <c r="C179" t="s">
        <v>13</v>
      </c>
      <c r="D179" t="s">
        <v>11</v>
      </c>
      <c r="E179" t="s">
        <v>329</v>
      </c>
      <c r="F179" t="s">
        <v>330</v>
      </c>
      <c r="R179">
        <v>0</v>
      </c>
      <c r="S179">
        <v>0</v>
      </c>
      <c r="T179">
        <v>0</v>
      </c>
    </row>
    <row r="180" spans="1:20" ht="15" customHeight="1">
      <c r="A180" s="962" t="s">
        <v>271</v>
      </c>
      <c r="B180" t="s">
        <v>303</v>
      </c>
      <c r="C180" t="s">
        <v>13</v>
      </c>
      <c r="D180" t="s">
        <v>11</v>
      </c>
      <c r="E180" t="s">
        <v>329</v>
      </c>
      <c r="F180" t="s">
        <v>330</v>
      </c>
      <c r="R180">
        <v>0</v>
      </c>
      <c r="S180">
        <v>0</v>
      </c>
      <c r="T180">
        <v>0</v>
      </c>
    </row>
    <row r="181" spans="1:20" ht="15" customHeight="1">
      <c r="A181" s="962" t="s">
        <v>271</v>
      </c>
      <c r="B181" t="s">
        <v>298</v>
      </c>
      <c r="C181" t="s">
        <v>13</v>
      </c>
      <c r="D181" t="s">
        <v>11</v>
      </c>
      <c r="E181" t="s">
        <v>329</v>
      </c>
      <c r="F181" t="s">
        <v>330</v>
      </c>
      <c r="R181">
        <v>0</v>
      </c>
      <c r="S181">
        <v>0</v>
      </c>
      <c r="T181">
        <v>0</v>
      </c>
    </row>
    <row r="182" spans="1:20" ht="15" customHeight="1">
      <c r="A182" s="962" t="s">
        <v>271</v>
      </c>
      <c r="B182" t="s">
        <v>300</v>
      </c>
      <c r="C182" t="s">
        <v>13</v>
      </c>
      <c r="D182" t="s">
        <v>11</v>
      </c>
      <c r="E182" t="s">
        <v>329</v>
      </c>
      <c r="F182" t="s">
        <v>330</v>
      </c>
      <c r="R182">
        <v>0</v>
      </c>
      <c r="S182">
        <v>0</v>
      </c>
      <c r="T182">
        <v>0</v>
      </c>
    </row>
    <row r="183" spans="1:20" ht="15" customHeight="1">
      <c r="A183" s="962" t="s">
        <v>272</v>
      </c>
      <c r="B183" t="s">
        <v>296</v>
      </c>
      <c r="C183" t="s">
        <v>13</v>
      </c>
      <c r="D183" t="s">
        <v>11</v>
      </c>
      <c r="E183" t="s">
        <v>329</v>
      </c>
      <c r="F183" t="s">
        <v>330</v>
      </c>
      <c r="R183">
        <v>0</v>
      </c>
      <c r="S183">
        <v>0</v>
      </c>
      <c r="T183">
        <v>0</v>
      </c>
    </row>
    <row r="184" spans="1:20" ht="15" customHeight="1">
      <c r="A184" s="962" t="s">
        <v>272</v>
      </c>
      <c r="B184" t="s">
        <v>289</v>
      </c>
      <c r="C184" t="s">
        <v>13</v>
      </c>
      <c r="D184" t="s">
        <v>11</v>
      </c>
      <c r="E184" t="s">
        <v>329</v>
      </c>
      <c r="F184" t="s">
        <v>330</v>
      </c>
      <c r="R184">
        <v>0</v>
      </c>
      <c r="S184">
        <v>0</v>
      </c>
      <c r="T184">
        <v>0</v>
      </c>
    </row>
    <row r="185" spans="1:20" ht="15" customHeight="1">
      <c r="A185" s="962" t="s">
        <v>272</v>
      </c>
      <c r="B185" t="s">
        <v>288</v>
      </c>
      <c r="C185" t="s">
        <v>13</v>
      </c>
      <c r="D185" t="s">
        <v>11</v>
      </c>
      <c r="E185" t="s">
        <v>329</v>
      </c>
      <c r="F185" t="s">
        <v>330</v>
      </c>
      <c r="R185">
        <v>0</v>
      </c>
      <c r="S185">
        <v>0</v>
      </c>
      <c r="T185">
        <v>0</v>
      </c>
    </row>
    <row r="186" spans="1:20" ht="15" customHeight="1">
      <c r="A186" s="962" t="s">
        <v>272</v>
      </c>
      <c r="B186" t="s">
        <v>287</v>
      </c>
      <c r="C186" t="s">
        <v>13</v>
      </c>
      <c r="D186" t="s">
        <v>11</v>
      </c>
      <c r="E186" t="s">
        <v>329</v>
      </c>
      <c r="F186" t="s">
        <v>330</v>
      </c>
      <c r="R186">
        <v>0</v>
      </c>
      <c r="S186">
        <v>0</v>
      </c>
      <c r="T186">
        <v>0</v>
      </c>
    </row>
    <row r="187" spans="1:20" ht="15" customHeight="1">
      <c r="A187" s="962" t="s">
        <v>273</v>
      </c>
      <c r="B187" t="s">
        <v>296</v>
      </c>
      <c r="C187" t="s">
        <v>13</v>
      </c>
      <c r="D187" t="s">
        <v>11</v>
      </c>
      <c r="E187" t="s">
        <v>329</v>
      </c>
      <c r="F187" t="s">
        <v>330</v>
      </c>
      <c r="R187">
        <v>0</v>
      </c>
      <c r="S187">
        <v>0</v>
      </c>
      <c r="T187">
        <v>0</v>
      </c>
    </row>
    <row r="188" spans="1:20" ht="15" customHeight="1">
      <c r="A188" s="962" t="s">
        <v>273</v>
      </c>
      <c r="B188" t="s">
        <v>289</v>
      </c>
      <c r="C188" t="s">
        <v>13</v>
      </c>
      <c r="D188" t="s">
        <v>11</v>
      </c>
      <c r="E188" t="s">
        <v>329</v>
      </c>
      <c r="F188" t="s">
        <v>330</v>
      </c>
      <c r="R188">
        <v>0</v>
      </c>
      <c r="S188">
        <v>0</v>
      </c>
      <c r="T188">
        <v>0</v>
      </c>
    </row>
    <row r="189" spans="1:20" ht="15" customHeight="1">
      <c r="A189" s="962" t="s">
        <v>273</v>
      </c>
      <c r="B189" t="s">
        <v>288</v>
      </c>
      <c r="C189" t="s">
        <v>13</v>
      </c>
      <c r="D189" t="s">
        <v>11</v>
      </c>
      <c r="E189" t="s">
        <v>329</v>
      </c>
      <c r="F189" t="s">
        <v>330</v>
      </c>
      <c r="R189">
        <v>0</v>
      </c>
      <c r="S189">
        <v>0</v>
      </c>
      <c r="T189">
        <v>0</v>
      </c>
    </row>
    <row r="190" spans="1:20" ht="15" customHeight="1">
      <c r="A190" s="962" t="s">
        <v>273</v>
      </c>
      <c r="B190" t="s">
        <v>287</v>
      </c>
      <c r="C190" t="s">
        <v>13</v>
      </c>
      <c r="D190" t="s">
        <v>11</v>
      </c>
      <c r="E190" t="s">
        <v>329</v>
      </c>
      <c r="F190" t="s">
        <v>330</v>
      </c>
      <c r="R190">
        <v>0</v>
      </c>
      <c r="S190">
        <v>0</v>
      </c>
      <c r="T190">
        <v>0</v>
      </c>
    </row>
    <row r="191" spans="1:20" ht="15" customHeight="1">
      <c r="A191" s="962" t="s">
        <v>274</v>
      </c>
      <c r="B191" t="s">
        <v>283</v>
      </c>
      <c r="C191" t="s">
        <v>13</v>
      </c>
      <c r="D191" t="s">
        <v>11</v>
      </c>
      <c r="E191" t="s">
        <v>329</v>
      </c>
      <c r="F191" t="s">
        <v>330</v>
      </c>
      <c r="R191">
        <v>0</v>
      </c>
    </row>
    <row r="192" spans="1:20" ht="15" customHeight="1">
      <c r="A192" s="962" t="s">
        <v>277</v>
      </c>
      <c r="B192" t="s">
        <v>246</v>
      </c>
      <c r="C192" t="s">
        <v>13</v>
      </c>
      <c r="D192" t="s">
        <v>11</v>
      </c>
      <c r="E192" t="s">
        <v>329</v>
      </c>
      <c r="F192" t="s">
        <v>330</v>
      </c>
      <c r="R192">
        <v>0</v>
      </c>
      <c r="S192">
        <v>0</v>
      </c>
      <c r="T192">
        <v>500000000</v>
      </c>
    </row>
    <row r="193" spans="1:20" ht="15" customHeight="1">
      <c r="A193" s="962" t="s">
        <v>277</v>
      </c>
      <c r="B193" t="s">
        <v>244</v>
      </c>
      <c r="C193" t="s">
        <v>13</v>
      </c>
      <c r="D193" t="s">
        <v>11</v>
      </c>
      <c r="E193" t="s">
        <v>329</v>
      </c>
      <c r="F193" t="s">
        <v>330</v>
      </c>
      <c r="G193" t="s">
        <v>364</v>
      </c>
      <c r="I193" t="s">
        <v>332</v>
      </c>
      <c r="K193" t="s">
        <v>333</v>
      </c>
      <c r="L193" t="s">
        <v>277</v>
      </c>
      <c r="M193" t="s">
        <v>50</v>
      </c>
      <c r="O193" t="s">
        <v>365</v>
      </c>
      <c r="P193" t="s">
        <v>336</v>
      </c>
      <c r="Q193" t="s">
        <v>337</v>
      </c>
      <c r="R193">
        <v>5330</v>
      </c>
    </row>
    <row r="194" spans="1:20" ht="15" customHeight="1">
      <c r="A194" s="962" t="s">
        <v>278</v>
      </c>
      <c r="B194" t="s">
        <v>252</v>
      </c>
      <c r="C194" t="s">
        <v>13</v>
      </c>
      <c r="D194" t="s">
        <v>11</v>
      </c>
      <c r="E194" t="s">
        <v>329</v>
      </c>
      <c r="F194" t="s">
        <v>330</v>
      </c>
      <c r="J194" t="s">
        <v>340</v>
      </c>
      <c r="L194" t="s">
        <v>252</v>
      </c>
      <c r="R194">
        <v>0</v>
      </c>
    </row>
    <row r="195" spans="1:20" ht="15" customHeight="1">
      <c r="A195" s="962" t="s">
        <v>278</v>
      </c>
      <c r="B195" t="s">
        <v>247</v>
      </c>
      <c r="C195" t="s">
        <v>13</v>
      </c>
      <c r="D195" t="s">
        <v>11</v>
      </c>
      <c r="E195" t="s">
        <v>329</v>
      </c>
      <c r="F195" t="s">
        <v>330</v>
      </c>
      <c r="G195" t="s">
        <v>366</v>
      </c>
      <c r="I195" t="s">
        <v>332</v>
      </c>
      <c r="K195" t="s">
        <v>333</v>
      </c>
      <c r="L195" t="s">
        <v>367</v>
      </c>
      <c r="M195" t="s">
        <v>50</v>
      </c>
      <c r="O195" t="s">
        <v>361</v>
      </c>
      <c r="P195" t="s">
        <v>336</v>
      </c>
      <c r="Q195" t="s">
        <v>337</v>
      </c>
      <c r="R195">
        <v>128</v>
      </c>
    </row>
    <row r="196" spans="1:20" ht="15" customHeight="1">
      <c r="A196" s="962" t="s">
        <v>278</v>
      </c>
      <c r="B196" t="s">
        <v>251</v>
      </c>
      <c r="C196" t="s">
        <v>13</v>
      </c>
      <c r="D196" t="s">
        <v>11</v>
      </c>
      <c r="E196" t="s">
        <v>329</v>
      </c>
      <c r="F196" t="s">
        <v>330</v>
      </c>
      <c r="R196">
        <v>0</v>
      </c>
    </row>
    <row r="197" spans="1:20" ht="15" customHeight="1">
      <c r="A197" s="962" t="s">
        <v>279</v>
      </c>
      <c r="B197" t="s">
        <v>254</v>
      </c>
      <c r="C197" t="s">
        <v>13</v>
      </c>
      <c r="D197" t="s">
        <v>11</v>
      </c>
      <c r="E197" t="s">
        <v>329</v>
      </c>
      <c r="F197" t="s">
        <v>330</v>
      </c>
      <c r="O197" t="s">
        <v>361</v>
      </c>
      <c r="P197" t="s">
        <v>868</v>
      </c>
      <c r="Q197" t="s">
        <v>869</v>
      </c>
      <c r="R197">
        <v>5060</v>
      </c>
    </row>
    <row r="198" spans="1:20" ht="15" customHeight="1">
      <c r="A198" s="962" t="s">
        <v>279</v>
      </c>
      <c r="B198" t="s">
        <v>253</v>
      </c>
      <c r="C198" t="s">
        <v>13</v>
      </c>
      <c r="D198" t="s">
        <v>11</v>
      </c>
      <c r="E198" t="s">
        <v>329</v>
      </c>
      <c r="F198" t="s">
        <v>330</v>
      </c>
      <c r="G198" t="s">
        <v>368</v>
      </c>
      <c r="I198" t="s">
        <v>332</v>
      </c>
      <c r="K198" t="s">
        <v>333</v>
      </c>
      <c r="L198" t="s">
        <v>253</v>
      </c>
      <c r="M198" t="s">
        <v>50</v>
      </c>
      <c r="O198" t="s">
        <v>335</v>
      </c>
      <c r="P198" t="s">
        <v>336</v>
      </c>
      <c r="Q198" t="s">
        <v>337</v>
      </c>
      <c r="R198">
        <v>115</v>
      </c>
    </row>
    <row r="199" spans="1:20" ht="15" customHeight="1">
      <c r="A199" s="962" t="s">
        <v>279</v>
      </c>
      <c r="B199" t="s">
        <v>251</v>
      </c>
      <c r="C199" t="s">
        <v>13</v>
      </c>
      <c r="D199" t="s">
        <v>11</v>
      </c>
      <c r="E199" t="s">
        <v>329</v>
      </c>
      <c r="F199" t="s">
        <v>330</v>
      </c>
      <c r="G199" t="s">
        <v>368</v>
      </c>
      <c r="I199" t="s">
        <v>332</v>
      </c>
      <c r="K199" t="s">
        <v>333</v>
      </c>
      <c r="L199" t="s">
        <v>253</v>
      </c>
      <c r="M199" t="s">
        <v>50</v>
      </c>
      <c r="O199" t="s">
        <v>335</v>
      </c>
      <c r="P199" t="s">
        <v>336</v>
      </c>
      <c r="Q199" t="s">
        <v>337</v>
      </c>
      <c r="R199">
        <v>115</v>
      </c>
    </row>
    <row r="200" spans="1:20" ht="15" customHeight="1">
      <c r="A200" s="962" t="s">
        <v>279</v>
      </c>
      <c r="B200" t="s">
        <v>255</v>
      </c>
      <c r="C200" t="s">
        <v>13</v>
      </c>
      <c r="D200" t="s">
        <v>11</v>
      </c>
      <c r="E200" t="s">
        <v>329</v>
      </c>
      <c r="F200" t="s">
        <v>330</v>
      </c>
      <c r="H200" t="s">
        <v>852</v>
      </c>
      <c r="I200" t="s">
        <v>853</v>
      </c>
      <c r="J200" t="s">
        <v>848</v>
      </c>
      <c r="K200" t="s">
        <v>854</v>
      </c>
      <c r="L200" t="s">
        <v>855</v>
      </c>
      <c r="M200" t="s">
        <v>55</v>
      </c>
      <c r="O200" t="s">
        <v>361</v>
      </c>
      <c r="P200" t="s">
        <v>851</v>
      </c>
      <c r="Q200" t="s">
        <v>337</v>
      </c>
      <c r="R200">
        <v>88.5</v>
      </c>
    </row>
    <row r="201" spans="1:20" ht="15" customHeight="1">
      <c r="A201" s="962" t="s">
        <v>280</v>
      </c>
      <c r="B201" t="s">
        <v>257</v>
      </c>
      <c r="C201" t="s">
        <v>13</v>
      </c>
      <c r="D201" t="s">
        <v>11</v>
      </c>
      <c r="E201" t="s">
        <v>329</v>
      </c>
      <c r="F201" t="s">
        <v>330</v>
      </c>
      <c r="H201" t="s">
        <v>872</v>
      </c>
      <c r="I201" t="s">
        <v>873</v>
      </c>
      <c r="J201" t="s">
        <v>848</v>
      </c>
      <c r="K201" t="s">
        <v>854</v>
      </c>
      <c r="L201" t="s">
        <v>874</v>
      </c>
      <c r="M201" t="s">
        <v>73</v>
      </c>
      <c r="O201" t="s">
        <v>349</v>
      </c>
      <c r="P201" t="s">
        <v>851</v>
      </c>
      <c r="Q201" t="s">
        <v>337</v>
      </c>
      <c r="R201">
        <v>2030</v>
      </c>
    </row>
    <row r="202" spans="1:20" ht="15" customHeight="1">
      <c r="A202" s="962" t="s">
        <v>280</v>
      </c>
      <c r="B202" t="s">
        <v>259</v>
      </c>
      <c r="C202" t="s">
        <v>13</v>
      </c>
      <c r="D202" t="s">
        <v>11</v>
      </c>
      <c r="E202" t="s">
        <v>329</v>
      </c>
      <c r="F202" t="s">
        <v>330</v>
      </c>
      <c r="H202" t="s">
        <v>875</v>
      </c>
      <c r="I202" t="s">
        <v>873</v>
      </c>
      <c r="J202" t="s">
        <v>848</v>
      </c>
      <c r="K202" t="s">
        <v>854</v>
      </c>
      <c r="L202" t="s">
        <v>876</v>
      </c>
      <c r="M202" t="s">
        <v>73</v>
      </c>
      <c r="O202" t="s">
        <v>349</v>
      </c>
      <c r="P202" t="s">
        <v>851</v>
      </c>
      <c r="Q202" t="s">
        <v>337</v>
      </c>
      <c r="R202">
        <v>2670</v>
      </c>
    </row>
    <row r="203" spans="1:20" ht="15" customHeight="1">
      <c r="A203" s="962" t="s">
        <v>280</v>
      </c>
      <c r="B203" t="s">
        <v>260</v>
      </c>
      <c r="C203" t="s">
        <v>13</v>
      </c>
      <c r="D203" t="s">
        <v>11</v>
      </c>
      <c r="E203" t="s">
        <v>329</v>
      </c>
      <c r="F203" t="s">
        <v>330</v>
      </c>
      <c r="H203" t="s">
        <v>877</v>
      </c>
      <c r="I203" t="s">
        <v>873</v>
      </c>
      <c r="J203" t="s">
        <v>848</v>
      </c>
      <c r="K203" t="s">
        <v>854</v>
      </c>
      <c r="L203" t="s">
        <v>878</v>
      </c>
      <c r="M203" t="s">
        <v>73</v>
      </c>
      <c r="O203" t="s">
        <v>349</v>
      </c>
      <c r="P203" t="s">
        <v>851</v>
      </c>
      <c r="Q203" t="s">
        <v>337</v>
      </c>
      <c r="R203">
        <v>86</v>
      </c>
    </row>
    <row r="204" spans="1:20" ht="15" customHeight="1">
      <c r="A204" s="962" t="s">
        <v>281</v>
      </c>
      <c r="B204" t="s">
        <v>262</v>
      </c>
      <c r="C204" t="s">
        <v>13</v>
      </c>
      <c r="D204" t="s">
        <v>11</v>
      </c>
      <c r="E204" t="s">
        <v>329</v>
      </c>
      <c r="F204" t="s">
        <v>330</v>
      </c>
      <c r="L204" t="s">
        <v>2002</v>
      </c>
      <c r="O204" t="s">
        <v>361</v>
      </c>
      <c r="P204" t="s">
        <v>868</v>
      </c>
      <c r="Q204" t="s">
        <v>869</v>
      </c>
      <c r="R204">
        <v>0</v>
      </c>
      <c r="S204">
        <v>0</v>
      </c>
      <c r="T204">
        <v>500000000</v>
      </c>
    </row>
    <row r="205" spans="1:20" ht="15" customHeight="1">
      <c r="A205" s="962" t="s">
        <v>281</v>
      </c>
      <c r="B205" t="s">
        <v>261</v>
      </c>
      <c r="C205" t="s">
        <v>13</v>
      </c>
      <c r="D205" t="s">
        <v>11</v>
      </c>
      <c r="E205" t="s">
        <v>329</v>
      </c>
      <c r="F205" t="s">
        <v>330</v>
      </c>
      <c r="R205">
        <v>0</v>
      </c>
      <c r="S205">
        <v>0</v>
      </c>
      <c r="T205">
        <v>500000000</v>
      </c>
    </row>
    <row r="206" spans="1:20" ht="15" customHeight="1">
      <c r="A206" s="962" t="s">
        <v>282</v>
      </c>
      <c r="B206" t="s">
        <v>263</v>
      </c>
      <c r="C206" t="s">
        <v>13</v>
      </c>
      <c r="D206" t="s">
        <v>11</v>
      </c>
      <c r="E206" t="s">
        <v>329</v>
      </c>
      <c r="F206" t="s">
        <v>330</v>
      </c>
      <c r="O206" t="s">
        <v>361</v>
      </c>
      <c r="P206" t="s">
        <v>868</v>
      </c>
      <c r="Q206" t="s">
        <v>869</v>
      </c>
      <c r="R206">
        <v>0</v>
      </c>
      <c r="S206">
        <v>0</v>
      </c>
      <c r="T206">
        <v>500000000</v>
      </c>
    </row>
    <row r="207" spans="1:20" ht="15" customHeight="1">
      <c r="A207" s="962" t="s">
        <v>283</v>
      </c>
      <c r="B207" t="s">
        <v>265</v>
      </c>
      <c r="C207" t="s">
        <v>13</v>
      </c>
      <c r="D207" t="s">
        <v>11</v>
      </c>
      <c r="E207" t="s">
        <v>329</v>
      </c>
      <c r="F207" t="s">
        <v>330</v>
      </c>
      <c r="O207" t="s">
        <v>361</v>
      </c>
      <c r="P207" t="s">
        <v>868</v>
      </c>
      <c r="Q207" t="s">
        <v>869</v>
      </c>
      <c r="R207">
        <v>0</v>
      </c>
      <c r="S207">
        <v>0</v>
      </c>
      <c r="T207">
        <v>0</v>
      </c>
    </row>
    <row r="208" spans="1:20" ht="15" customHeight="1">
      <c r="A208" s="962" t="s">
        <v>283</v>
      </c>
      <c r="B208" t="s">
        <v>266</v>
      </c>
      <c r="C208" t="s">
        <v>13</v>
      </c>
      <c r="D208" t="s">
        <v>11</v>
      </c>
      <c r="E208" t="s">
        <v>329</v>
      </c>
      <c r="F208" t="s">
        <v>330</v>
      </c>
      <c r="O208" t="s">
        <v>361</v>
      </c>
      <c r="P208" t="s">
        <v>868</v>
      </c>
      <c r="Q208" t="s">
        <v>869</v>
      </c>
      <c r="R208">
        <v>0</v>
      </c>
      <c r="S208">
        <v>0</v>
      </c>
      <c r="T208">
        <v>0</v>
      </c>
    </row>
    <row r="209" spans="1:20" ht="15" customHeight="1">
      <c r="A209" s="962" t="s">
        <v>283</v>
      </c>
      <c r="B209" t="s">
        <v>264</v>
      </c>
      <c r="C209" t="s">
        <v>13</v>
      </c>
      <c r="D209" t="s">
        <v>11</v>
      </c>
      <c r="E209" t="s">
        <v>329</v>
      </c>
      <c r="F209" t="s">
        <v>330</v>
      </c>
      <c r="R209">
        <v>0</v>
      </c>
    </row>
    <row r="210" spans="1:20" ht="15" customHeight="1">
      <c r="A210" s="962" t="s">
        <v>284</v>
      </c>
      <c r="B210" t="s">
        <v>269</v>
      </c>
      <c r="C210" t="s">
        <v>13</v>
      </c>
      <c r="D210" t="s">
        <v>11</v>
      </c>
      <c r="E210" t="s">
        <v>329</v>
      </c>
      <c r="F210" t="s">
        <v>330</v>
      </c>
      <c r="R210">
        <v>0</v>
      </c>
      <c r="S210">
        <v>0</v>
      </c>
      <c r="T210">
        <v>0</v>
      </c>
    </row>
    <row r="211" spans="1:20" ht="15" customHeight="1">
      <c r="A211" s="962" t="s">
        <v>284</v>
      </c>
      <c r="B211" t="s">
        <v>267</v>
      </c>
      <c r="C211" t="s">
        <v>13</v>
      </c>
      <c r="D211" t="s">
        <v>11</v>
      </c>
      <c r="E211" t="s">
        <v>329</v>
      </c>
      <c r="F211" t="s">
        <v>330</v>
      </c>
      <c r="R211">
        <v>0</v>
      </c>
      <c r="S211">
        <v>0</v>
      </c>
      <c r="T211">
        <v>0</v>
      </c>
    </row>
    <row r="212" spans="1:20" ht="15" customHeight="1">
      <c r="A212" s="962" t="s">
        <v>284</v>
      </c>
      <c r="B212" t="s">
        <v>268</v>
      </c>
      <c r="C212" t="s">
        <v>13</v>
      </c>
      <c r="D212" t="s">
        <v>11</v>
      </c>
      <c r="E212" t="s">
        <v>329</v>
      </c>
      <c r="F212" t="s">
        <v>330</v>
      </c>
      <c r="R212">
        <v>0</v>
      </c>
      <c r="S212">
        <v>0</v>
      </c>
      <c r="T212">
        <v>0</v>
      </c>
    </row>
    <row r="213" spans="1:20" ht="15" customHeight="1">
      <c r="A213" s="962" t="s">
        <v>285</v>
      </c>
      <c r="B213" t="s">
        <v>271</v>
      </c>
      <c r="C213" t="s">
        <v>13</v>
      </c>
      <c r="D213" t="s">
        <v>11</v>
      </c>
      <c r="E213" t="s">
        <v>329</v>
      </c>
      <c r="F213" t="s">
        <v>330</v>
      </c>
      <c r="R213">
        <v>0</v>
      </c>
      <c r="S213">
        <v>0</v>
      </c>
      <c r="T213">
        <v>0</v>
      </c>
    </row>
    <row r="214" spans="1:20" ht="15" customHeight="1">
      <c r="A214" s="962" t="s">
        <v>285</v>
      </c>
      <c r="B214" t="s">
        <v>270</v>
      </c>
      <c r="C214" t="s">
        <v>13</v>
      </c>
      <c r="D214" t="s">
        <v>11</v>
      </c>
      <c r="E214" t="s">
        <v>329</v>
      </c>
      <c r="F214" t="s">
        <v>330</v>
      </c>
      <c r="R214">
        <v>0</v>
      </c>
      <c r="S214">
        <v>0</v>
      </c>
      <c r="T214">
        <v>0</v>
      </c>
    </row>
    <row r="215" spans="1:20" ht="15" customHeight="1">
      <c r="A215" s="962" t="s">
        <v>286</v>
      </c>
      <c r="B215" t="s">
        <v>273</v>
      </c>
      <c r="C215" t="s">
        <v>13</v>
      </c>
      <c r="D215" t="s">
        <v>11</v>
      </c>
      <c r="E215" t="s">
        <v>329</v>
      </c>
      <c r="F215" t="s">
        <v>330</v>
      </c>
      <c r="R215">
        <v>0</v>
      </c>
      <c r="S215">
        <v>0</v>
      </c>
      <c r="T215">
        <v>0</v>
      </c>
    </row>
    <row r="216" spans="1:20" ht="15" customHeight="1">
      <c r="A216" s="962" t="s">
        <v>286</v>
      </c>
      <c r="B216" t="s">
        <v>272</v>
      </c>
      <c r="C216" t="s">
        <v>13</v>
      </c>
      <c r="D216" t="s">
        <v>11</v>
      </c>
      <c r="E216" t="s">
        <v>329</v>
      </c>
      <c r="F216" t="s">
        <v>330</v>
      </c>
      <c r="R216">
        <v>0</v>
      </c>
      <c r="S216">
        <v>0</v>
      </c>
      <c r="T216">
        <v>0</v>
      </c>
    </row>
    <row r="217" spans="1:20" ht="15" customHeight="1">
      <c r="A217" s="962" t="s">
        <v>320</v>
      </c>
      <c r="B217" t="s">
        <v>257</v>
      </c>
      <c r="C217" t="s">
        <v>13</v>
      </c>
      <c r="D217" t="s">
        <v>11</v>
      </c>
      <c r="E217" t="s">
        <v>329</v>
      </c>
      <c r="F217" t="s">
        <v>330</v>
      </c>
      <c r="H217" t="s">
        <v>369</v>
      </c>
      <c r="I217" t="s">
        <v>353</v>
      </c>
      <c r="K217" t="s">
        <v>333</v>
      </c>
      <c r="L217" t="s">
        <v>370</v>
      </c>
      <c r="M217" t="s">
        <v>59</v>
      </c>
      <c r="O217" t="s">
        <v>335</v>
      </c>
      <c r="P217" t="s">
        <v>336</v>
      </c>
      <c r="Q217" t="s">
        <v>337</v>
      </c>
      <c r="R217">
        <v>135</v>
      </c>
    </row>
    <row r="218" spans="1:20" ht="15" customHeight="1">
      <c r="A218" s="962" t="s">
        <v>320</v>
      </c>
      <c r="B218" t="s">
        <v>259</v>
      </c>
      <c r="C218" t="s">
        <v>13</v>
      </c>
      <c r="D218" t="s">
        <v>11</v>
      </c>
      <c r="E218" t="s">
        <v>329</v>
      </c>
      <c r="F218" t="s">
        <v>330</v>
      </c>
      <c r="H218" t="s">
        <v>371</v>
      </c>
      <c r="I218" t="s">
        <v>353</v>
      </c>
      <c r="K218" t="s">
        <v>333</v>
      </c>
      <c r="L218" t="s">
        <v>372</v>
      </c>
      <c r="M218" t="s">
        <v>59</v>
      </c>
      <c r="O218" t="s">
        <v>335</v>
      </c>
      <c r="P218" t="s">
        <v>336</v>
      </c>
      <c r="Q218" t="s">
        <v>337</v>
      </c>
      <c r="R218">
        <v>495</v>
      </c>
    </row>
    <row r="219" spans="1:20" ht="15" customHeight="1">
      <c r="A219" s="962" t="s">
        <v>320</v>
      </c>
      <c r="B219" t="s">
        <v>246</v>
      </c>
      <c r="C219" t="s">
        <v>13</v>
      </c>
      <c r="D219" t="s">
        <v>11</v>
      </c>
      <c r="E219" t="s">
        <v>329</v>
      </c>
      <c r="F219" t="s">
        <v>330</v>
      </c>
      <c r="R219">
        <v>0</v>
      </c>
      <c r="S219">
        <v>0</v>
      </c>
      <c r="T219">
        <v>500000000</v>
      </c>
    </row>
    <row r="220" spans="1:20" ht="15" customHeight="1">
      <c r="A220" s="962" t="s">
        <v>320</v>
      </c>
      <c r="B220" t="s">
        <v>261</v>
      </c>
      <c r="C220" t="s">
        <v>13</v>
      </c>
      <c r="D220" t="s">
        <v>11</v>
      </c>
      <c r="E220" t="s">
        <v>329</v>
      </c>
      <c r="F220" t="s">
        <v>330</v>
      </c>
      <c r="R220">
        <v>0</v>
      </c>
      <c r="S220">
        <v>0</v>
      </c>
      <c r="T220">
        <v>500000000</v>
      </c>
    </row>
    <row r="221" spans="1:20" ht="15" customHeight="1">
      <c r="A221" s="962" t="s">
        <v>320</v>
      </c>
      <c r="B221" t="s">
        <v>262</v>
      </c>
      <c r="C221" t="s">
        <v>13</v>
      </c>
      <c r="D221" t="s">
        <v>11</v>
      </c>
      <c r="E221" t="s">
        <v>329</v>
      </c>
      <c r="F221" t="s">
        <v>330</v>
      </c>
      <c r="R221">
        <v>0</v>
      </c>
      <c r="S221">
        <v>0</v>
      </c>
      <c r="T221">
        <v>500000000</v>
      </c>
    </row>
    <row r="222" spans="1:20" ht="15" customHeight="1">
      <c r="A222" s="962" t="s">
        <v>320</v>
      </c>
      <c r="B222" t="s">
        <v>263</v>
      </c>
      <c r="C222" t="s">
        <v>13</v>
      </c>
      <c r="D222" t="s">
        <v>11</v>
      </c>
      <c r="E222" t="s">
        <v>329</v>
      </c>
      <c r="F222" t="s">
        <v>330</v>
      </c>
      <c r="R222">
        <v>0</v>
      </c>
      <c r="S222">
        <v>0</v>
      </c>
      <c r="T222">
        <v>500000000</v>
      </c>
    </row>
    <row r="223" spans="1:20" ht="15" customHeight="1">
      <c r="A223" s="962" t="s">
        <v>320</v>
      </c>
      <c r="B223" t="s">
        <v>254</v>
      </c>
      <c r="C223" t="s">
        <v>13</v>
      </c>
      <c r="D223" t="s">
        <v>11</v>
      </c>
      <c r="E223" t="s">
        <v>329</v>
      </c>
      <c r="F223" t="s">
        <v>330</v>
      </c>
      <c r="H223" t="s">
        <v>373</v>
      </c>
      <c r="I223" t="s">
        <v>353</v>
      </c>
      <c r="K223" t="s">
        <v>333</v>
      </c>
      <c r="L223" t="s">
        <v>374</v>
      </c>
      <c r="M223" t="s">
        <v>58</v>
      </c>
      <c r="O223" t="s">
        <v>335</v>
      </c>
      <c r="P223" t="s">
        <v>336</v>
      </c>
      <c r="Q223" t="s">
        <v>337</v>
      </c>
      <c r="R223">
        <v>1220</v>
      </c>
    </row>
    <row r="224" spans="1:20" ht="15" customHeight="1">
      <c r="A224" s="962" t="s">
        <v>323</v>
      </c>
      <c r="B224" t="s">
        <v>247</v>
      </c>
      <c r="C224" t="s">
        <v>13</v>
      </c>
      <c r="D224" t="s">
        <v>11</v>
      </c>
      <c r="E224" t="s">
        <v>329</v>
      </c>
      <c r="F224" t="s">
        <v>330</v>
      </c>
      <c r="R224">
        <v>0</v>
      </c>
    </row>
    <row r="225" spans="1:20" ht="15" customHeight="1">
      <c r="A225" s="962" t="s">
        <v>323</v>
      </c>
      <c r="B225" t="s">
        <v>254</v>
      </c>
      <c r="C225" t="s">
        <v>13</v>
      </c>
      <c r="D225" t="s">
        <v>11</v>
      </c>
      <c r="E225" t="s">
        <v>329</v>
      </c>
      <c r="F225" t="s">
        <v>330</v>
      </c>
      <c r="L225" t="s">
        <v>1977</v>
      </c>
      <c r="N225" t="s">
        <v>230</v>
      </c>
      <c r="O225" t="s">
        <v>349</v>
      </c>
      <c r="P225" t="s">
        <v>1978</v>
      </c>
      <c r="Q225" t="s">
        <v>2003</v>
      </c>
      <c r="R225">
        <v>78.5</v>
      </c>
    </row>
    <row r="226" spans="1:20" ht="15" customHeight="1">
      <c r="A226" s="962" t="s">
        <v>323</v>
      </c>
      <c r="B226" t="s">
        <v>246</v>
      </c>
      <c r="C226" t="s">
        <v>13</v>
      </c>
      <c r="D226" t="s">
        <v>11</v>
      </c>
      <c r="E226" t="s">
        <v>329</v>
      </c>
      <c r="F226" t="s">
        <v>330</v>
      </c>
      <c r="R226">
        <v>0</v>
      </c>
      <c r="S226">
        <v>0</v>
      </c>
      <c r="T226">
        <v>500000000</v>
      </c>
    </row>
    <row r="227" spans="1:20" ht="15" customHeight="1">
      <c r="A227" s="962" t="s">
        <v>323</v>
      </c>
      <c r="B227" t="s">
        <v>263</v>
      </c>
      <c r="C227" t="s">
        <v>13</v>
      </c>
      <c r="D227" t="s">
        <v>11</v>
      </c>
      <c r="E227" t="s">
        <v>329</v>
      </c>
      <c r="F227" t="s">
        <v>330</v>
      </c>
      <c r="R227">
        <v>0</v>
      </c>
      <c r="S227">
        <v>0</v>
      </c>
      <c r="T227">
        <v>500000000</v>
      </c>
    </row>
    <row r="228" spans="1:20" ht="15" customHeight="1">
      <c r="A228" s="962" t="s">
        <v>244</v>
      </c>
      <c r="B228" t="s">
        <v>278</v>
      </c>
      <c r="C228" t="s">
        <v>13</v>
      </c>
      <c r="D228" t="s">
        <v>11</v>
      </c>
      <c r="E228" t="s">
        <v>329</v>
      </c>
      <c r="F228" t="s">
        <v>375</v>
      </c>
      <c r="O228" t="s">
        <v>361</v>
      </c>
      <c r="P228" t="s">
        <v>868</v>
      </c>
      <c r="Q228" t="s">
        <v>869</v>
      </c>
      <c r="R228">
        <v>63.3</v>
      </c>
    </row>
    <row r="229" spans="1:20" ht="15" customHeight="1">
      <c r="A229" s="962" t="s">
        <v>244</v>
      </c>
      <c r="B229" t="s">
        <v>279</v>
      </c>
      <c r="C229" t="s">
        <v>13</v>
      </c>
      <c r="D229" t="s">
        <v>11</v>
      </c>
      <c r="E229" t="s">
        <v>329</v>
      </c>
      <c r="F229" t="s">
        <v>375</v>
      </c>
      <c r="G229" t="s">
        <v>376</v>
      </c>
      <c r="I229" t="s">
        <v>332</v>
      </c>
      <c r="K229" t="s">
        <v>333</v>
      </c>
      <c r="L229" t="s">
        <v>334</v>
      </c>
      <c r="M229" t="s">
        <v>51</v>
      </c>
      <c r="O229" t="s">
        <v>335</v>
      </c>
      <c r="P229" t="s">
        <v>336</v>
      </c>
      <c r="Q229" t="s">
        <v>337</v>
      </c>
      <c r="R229">
        <v>1120</v>
      </c>
    </row>
    <row r="230" spans="1:20" ht="15" customHeight="1">
      <c r="A230" s="962" t="s">
        <v>246</v>
      </c>
      <c r="B230" t="s">
        <v>321</v>
      </c>
      <c r="C230" t="s">
        <v>13</v>
      </c>
      <c r="D230" t="s">
        <v>11</v>
      </c>
      <c r="E230" t="s">
        <v>329</v>
      </c>
      <c r="F230" t="s">
        <v>375</v>
      </c>
      <c r="R230">
        <v>0</v>
      </c>
      <c r="S230">
        <v>0</v>
      </c>
      <c r="T230">
        <v>500000000</v>
      </c>
    </row>
    <row r="231" spans="1:20" ht="15" customHeight="1">
      <c r="A231" s="962" t="s">
        <v>246</v>
      </c>
      <c r="B231" t="s">
        <v>281</v>
      </c>
      <c r="C231" t="s">
        <v>13</v>
      </c>
      <c r="D231" t="s">
        <v>11</v>
      </c>
      <c r="E231" t="s">
        <v>329</v>
      </c>
      <c r="F231" t="s">
        <v>375</v>
      </c>
      <c r="R231">
        <v>0</v>
      </c>
      <c r="S231">
        <v>0</v>
      </c>
      <c r="T231">
        <v>500000000</v>
      </c>
    </row>
    <row r="232" spans="1:20" ht="15" customHeight="1">
      <c r="A232" s="962" t="s">
        <v>246</v>
      </c>
      <c r="B232" t="s">
        <v>282</v>
      </c>
      <c r="C232" t="s">
        <v>13</v>
      </c>
      <c r="D232" t="s">
        <v>11</v>
      </c>
      <c r="E232" t="s">
        <v>329</v>
      </c>
      <c r="F232" t="s">
        <v>375</v>
      </c>
      <c r="R232">
        <v>0</v>
      </c>
      <c r="S232">
        <v>0</v>
      </c>
      <c r="T232">
        <v>500000000</v>
      </c>
    </row>
    <row r="233" spans="1:20" ht="15" customHeight="1">
      <c r="A233" s="962" t="s">
        <v>246</v>
      </c>
      <c r="B233" t="s">
        <v>324</v>
      </c>
      <c r="C233" t="s">
        <v>13</v>
      </c>
      <c r="D233" t="s">
        <v>11</v>
      </c>
      <c r="E233" t="s">
        <v>329</v>
      </c>
      <c r="F233" t="s">
        <v>375</v>
      </c>
      <c r="R233">
        <v>0</v>
      </c>
      <c r="S233">
        <v>0</v>
      </c>
      <c r="T233">
        <v>500000000</v>
      </c>
    </row>
    <row r="234" spans="1:20" ht="15" customHeight="1">
      <c r="A234" s="962" t="s">
        <v>247</v>
      </c>
      <c r="B234" t="s">
        <v>300</v>
      </c>
      <c r="C234" t="s">
        <v>13</v>
      </c>
      <c r="D234" t="s">
        <v>11</v>
      </c>
      <c r="E234" t="s">
        <v>329</v>
      </c>
      <c r="F234" t="s">
        <v>375</v>
      </c>
      <c r="J234" t="s">
        <v>663</v>
      </c>
      <c r="L234" t="s">
        <v>339</v>
      </c>
      <c r="O234" t="s">
        <v>882</v>
      </c>
      <c r="P234" t="s">
        <v>868</v>
      </c>
      <c r="Q234" t="s">
        <v>869</v>
      </c>
      <c r="R234">
        <v>63.2</v>
      </c>
    </row>
    <row r="235" spans="1:20" ht="15" customHeight="1">
      <c r="A235" s="962" t="s">
        <v>247</v>
      </c>
      <c r="B235" t="s">
        <v>290</v>
      </c>
      <c r="C235" t="s">
        <v>13</v>
      </c>
      <c r="D235" t="s">
        <v>11</v>
      </c>
      <c r="E235" t="s">
        <v>329</v>
      </c>
      <c r="F235" t="s">
        <v>375</v>
      </c>
      <c r="J235" t="s">
        <v>338</v>
      </c>
      <c r="L235" t="s">
        <v>339</v>
      </c>
      <c r="R235">
        <v>0</v>
      </c>
    </row>
    <row r="236" spans="1:20" ht="15" customHeight="1">
      <c r="A236" s="962" t="s">
        <v>247</v>
      </c>
      <c r="B236" t="s">
        <v>289</v>
      </c>
      <c r="C236" t="s">
        <v>13</v>
      </c>
      <c r="D236" t="s">
        <v>11</v>
      </c>
      <c r="E236" t="s">
        <v>329</v>
      </c>
      <c r="F236" t="s">
        <v>375</v>
      </c>
      <c r="R236">
        <v>0</v>
      </c>
    </row>
    <row r="237" spans="1:20" ht="15" customHeight="1">
      <c r="A237" s="962" t="s">
        <v>247</v>
      </c>
      <c r="B237" t="s">
        <v>288</v>
      </c>
      <c r="C237" t="s">
        <v>13</v>
      </c>
      <c r="D237" t="s">
        <v>11</v>
      </c>
      <c r="E237" t="s">
        <v>329</v>
      </c>
      <c r="F237" t="s">
        <v>375</v>
      </c>
      <c r="R237">
        <v>63.2</v>
      </c>
    </row>
    <row r="238" spans="1:20" ht="15" customHeight="1">
      <c r="A238" s="962" t="s">
        <v>247</v>
      </c>
      <c r="B238" t="s">
        <v>298</v>
      </c>
      <c r="C238" t="s">
        <v>13</v>
      </c>
      <c r="D238" t="s">
        <v>11</v>
      </c>
      <c r="E238" t="s">
        <v>329</v>
      </c>
      <c r="F238" t="s">
        <v>375</v>
      </c>
      <c r="R238">
        <v>63.2</v>
      </c>
    </row>
    <row r="239" spans="1:20" ht="15" customHeight="1">
      <c r="A239" s="962" t="s">
        <v>247</v>
      </c>
      <c r="B239" t="s">
        <v>297</v>
      </c>
      <c r="C239" t="s">
        <v>13</v>
      </c>
      <c r="D239" t="s">
        <v>11</v>
      </c>
      <c r="E239" t="s">
        <v>329</v>
      </c>
      <c r="F239" t="s">
        <v>375</v>
      </c>
      <c r="R239">
        <v>63.2</v>
      </c>
    </row>
    <row r="240" spans="1:20" ht="15" customHeight="1">
      <c r="A240" s="962" t="s">
        <v>247</v>
      </c>
      <c r="B240" t="s">
        <v>287</v>
      </c>
      <c r="C240" t="s">
        <v>13</v>
      </c>
      <c r="D240" t="s">
        <v>11</v>
      </c>
      <c r="E240" t="s">
        <v>329</v>
      </c>
      <c r="F240" t="s">
        <v>375</v>
      </c>
      <c r="R240">
        <v>63.3</v>
      </c>
    </row>
    <row r="241" spans="1:20" ht="15" customHeight="1">
      <c r="A241" s="962" t="s">
        <v>247</v>
      </c>
      <c r="B241" t="s">
        <v>301</v>
      </c>
      <c r="C241" t="s">
        <v>13</v>
      </c>
      <c r="D241" t="s">
        <v>11</v>
      </c>
      <c r="E241" t="s">
        <v>329</v>
      </c>
      <c r="F241" t="s">
        <v>375</v>
      </c>
      <c r="R241">
        <v>31.6</v>
      </c>
      <c r="S241">
        <v>0</v>
      </c>
      <c r="T241">
        <v>63.2</v>
      </c>
    </row>
    <row r="242" spans="1:20" ht="15" customHeight="1">
      <c r="A242" s="962" t="s">
        <v>247</v>
      </c>
      <c r="B242" t="s">
        <v>302</v>
      </c>
      <c r="C242" t="s">
        <v>13</v>
      </c>
      <c r="D242" t="s">
        <v>11</v>
      </c>
      <c r="E242" t="s">
        <v>329</v>
      </c>
      <c r="F242" t="s">
        <v>375</v>
      </c>
      <c r="R242">
        <v>31.6</v>
      </c>
      <c r="S242">
        <v>0</v>
      </c>
      <c r="T242">
        <v>63.2</v>
      </c>
    </row>
    <row r="243" spans="1:20" ht="15" customHeight="1">
      <c r="A243" s="962" t="s">
        <v>247</v>
      </c>
      <c r="B243" t="s">
        <v>322</v>
      </c>
      <c r="C243" t="s">
        <v>13</v>
      </c>
      <c r="D243" t="s">
        <v>11</v>
      </c>
      <c r="E243" t="s">
        <v>329</v>
      </c>
      <c r="F243" t="s">
        <v>375</v>
      </c>
      <c r="H243" t="s">
        <v>870</v>
      </c>
      <c r="I243" t="s">
        <v>450</v>
      </c>
      <c r="J243" t="s">
        <v>848</v>
      </c>
      <c r="K243" t="s">
        <v>854</v>
      </c>
      <c r="L243" t="s">
        <v>871</v>
      </c>
      <c r="M243" t="s">
        <v>56</v>
      </c>
      <c r="O243" t="s">
        <v>361</v>
      </c>
      <c r="P243" t="s">
        <v>851</v>
      </c>
      <c r="Q243" t="s">
        <v>337</v>
      </c>
      <c r="R243">
        <v>0.06</v>
      </c>
    </row>
    <row r="244" spans="1:20" ht="15" customHeight="1">
      <c r="A244" s="962" t="s">
        <v>247</v>
      </c>
      <c r="B244" t="s">
        <v>318</v>
      </c>
      <c r="C244" t="s">
        <v>13</v>
      </c>
      <c r="D244" t="s">
        <v>11</v>
      </c>
      <c r="E244" t="s">
        <v>329</v>
      </c>
      <c r="F244" t="s">
        <v>375</v>
      </c>
      <c r="H244" t="s">
        <v>898</v>
      </c>
      <c r="I244" t="s">
        <v>847</v>
      </c>
      <c r="J244" t="s">
        <v>848</v>
      </c>
      <c r="K244" t="s">
        <v>849</v>
      </c>
      <c r="L244" t="s">
        <v>850</v>
      </c>
      <c r="M244" t="s">
        <v>57</v>
      </c>
      <c r="O244" t="s">
        <v>361</v>
      </c>
      <c r="P244" t="s">
        <v>851</v>
      </c>
      <c r="Q244" t="s">
        <v>337</v>
      </c>
      <c r="R244">
        <v>7.0000000000000007E-2</v>
      </c>
    </row>
    <row r="245" spans="1:20" ht="15" customHeight="1">
      <c r="A245" s="962" t="s">
        <v>247</v>
      </c>
      <c r="B245" t="s">
        <v>317</v>
      </c>
      <c r="C245" t="s">
        <v>13</v>
      </c>
      <c r="D245" t="s">
        <v>11</v>
      </c>
      <c r="E245" t="s">
        <v>329</v>
      </c>
      <c r="F245" t="s">
        <v>375</v>
      </c>
      <c r="I245" t="s">
        <v>847</v>
      </c>
      <c r="K245" t="s">
        <v>849</v>
      </c>
      <c r="L245" t="s">
        <v>850</v>
      </c>
      <c r="M245" t="s">
        <v>57</v>
      </c>
      <c r="O245" t="s">
        <v>361</v>
      </c>
      <c r="P245" t="s">
        <v>851</v>
      </c>
      <c r="Q245" t="s">
        <v>337</v>
      </c>
      <c r="R245">
        <v>7.0000000000000007E-2</v>
      </c>
    </row>
    <row r="246" spans="1:20" ht="15" customHeight="1">
      <c r="A246" s="962" t="s">
        <v>247</v>
      </c>
      <c r="B246" t="s">
        <v>305</v>
      </c>
      <c r="C246" t="s">
        <v>13</v>
      </c>
      <c r="D246" t="s">
        <v>11</v>
      </c>
      <c r="E246" t="s">
        <v>329</v>
      </c>
      <c r="F246" t="s">
        <v>375</v>
      </c>
      <c r="R246">
        <v>7.0000000000000007E-2</v>
      </c>
    </row>
    <row r="247" spans="1:20" ht="15" customHeight="1">
      <c r="A247" s="962" t="s">
        <v>247</v>
      </c>
      <c r="B247" t="s">
        <v>324</v>
      </c>
      <c r="C247" t="s">
        <v>13</v>
      </c>
      <c r="D247" t="s">
        <v>11</v>
      </c>
      <c r="E247" t="s">
        <v>329</v>
      </c>
      <c r="F247" t="s">
        <v>375</v>
      </c>
      <c r="R247">
        <v>0</v>
      </c>
    </row>
    <row r="248" spans="1:20" ht="15" customHeight="1">
      <c r="A248" s="962" t="s">
        <v>248</v>
      </c>
      <c r="B248" t="s">
        <v>278</v>
      </c>
      <c r="C248" t="s">
        <v>13</v>
      </c>
      <c r="D248" t="s">
        <v>11</v>
      </c>
      <c r="E248" t="s">
        <v>329</v>
      </c>
      <c r="F248" t="s">
        <v>375</v>
      </c>
      <c r="R248">
        <v>0</v>
      </c>
    </row>
    <row r="249" spans="1:20" ht="15" customHeight="1">
      <c r="A249" s="962" t="s">
        <v>248</v>
      </c>
      <c r="B249" t="s">
        <v>279</v>
      </c>
      <c r="C249" t="s">
        <v>13</v>
      </c>
      <c r="D249" t="s">
        <v>11</v>
      </c>
      <c r="E249" t="s">
        <v>329</v>
      </c>
      <c r="F249" t="s">
        <v>375</v>
      </c>
      <c r="G249" t="s">
        <v>377</v>
      </c>
      <c r="I249" t="s">
        <v>332</v>
      </c>
      <c r="K249" t="s">
        <v>333</v>
      </c>
      <c r="L249" t="s">
        <v>250</v>
      </c>
      <c r="M249" t="s">
        <v>51</v>
      </c>
      <c r="O249" t="s">
        <v>335</v>
      </c>
      <c r="P249" t="s">
        <v>336</v>
      </c>
      <c r="Q249" t="s">
        <v>337</v>
      </c>
      <c r="R249">
        <v>79</v>
      </c>
    </row>
    <row r="250" spans="1:20" ht="15" customHeight="1">
      <c r="A250" s="962" t="s">
        <v>249</v>
      </c>
      <c r="B250" t="s">
        <v>278</v>
      </c>
      <c r="C250" t="s">
        <v>13</v>
      </c>
      <c r="D250" t="s">
        <v>11</v>
      </c>
      <c r="E250" t="s">
        <v>329</v>
      </c>
      <c r="F250" t="s">
        <v>375</v>
      </c>
      <c r="J250" t="s">
        <v>340</v>
      </c>
      <c r="L250" t="s">
        <v>249</v>
      </c>
      <c r="R250">
        <v>0</v>
      </c>
    </row>
    <row r="251" spans="1:20" ht="15" customHeight="1">
      <c r="A251" s="962" t="s">
        <v>250</v>
      </c>
      <c r="B251" t="s">
        <v>279</v>
      </c>
      <c r="C251" t="s">
        <v>13</v>
      </c>
      <c r="D251" t="s">
        <v>11</v>
      </c>
      <c r="E251" t="s">
        <v>329</v>
      </c>
      <c r="F251" t="s">
        <v>375</v>
      </c>
      <c r="G251" t="s">
        <v>377</v>
      </c>
      <c r="I251" t="s">
        <v>332</v>
      </c>
      <c r="K251" t="s">
        <v>333</v>
      </c>
      <c r="L251" t="s">
        <v>250</v>
      </c>
      <c r="M251" t="s">
        <v>51</v>
      </c>
      <c r="O251" t="s">
        <v>335</v>
      </c>
      <c r="P251" t="s">
        <v>336</v>
      </c>
      <c r="Q251" t="s">
        <v>337</v>
      </c>
      <c r="R251">
        <v>79</v>
      </c>
    </row>
    <row r="252" spans="1:20" ht="15" customHeight="1">
      <c r="A252" s="962" t="s">
        <v>254</v>
      </c>
      <c r="B252" t="s">
        <v>283</v>
      </c>
      <c r="C252" t="s">
        <v>13</v>
      </c>
      <c r="D252" t="s">
        <v>11</v>
      </c>
      <c r="E252" t="s">
        <v>329</v>
      </c>
      <c r="F252" t="s">
        <v>375</v>
      </c>
      <c r="J252" t="s">
        <v>342</v>
      </c>
      <c r="L252" t="s">
        <v>343</v>
      </c>
      <c r="R252">
        <v>0</v>
      </c>
    </row>
    <row r="253" spans="1:20" ht="15" customHeight="1">
      <c r="A253" s="962" t="s">
        <v>254</v>
      </c>
      <c r="B253" t="s">
        <v>289</v>
      </c>
      <c r="C253" t="s">
        <v>13</v>
      </c>
      <c r="D253" t="s">
        <v>11</v>
      </c>
      <c r="E253" t="s">
        <v>329</v>
      </c>
      <c r="F253" t="s">
        <v>375</v>
      </c>
      <c r="G253" t="s">
        <v>378</v>
      </c>
      <c r="I253" t="s">
        <v>332</v>
      </c>
      <c r="J253" t="s">
        <v>379</v>
      </c>
      <c r="K253" t="s">
        <v>333</v>
      </c>
      <c r="L253" t="s">
        <v>344</v>
      </c>
      <c r="M253" t="s">
        <v>51</v>
      </c>
      <c r="O253" t="s">
        <v>349</v>
      </c>
      <c r="P253" t="s">
        <v>336</v>
      </c>
      <c r="Q253" t="s">
        <v>337</v>
      </c>
      <c r="R253">
        <v>10</v>
      </c>
    </row>
    <row r="254" spans="1:20" ht="15" customHeight="1">
      <c r="A254" s="962" t="s">
        <v>254</v>
      </c>
      <c r="B254" t="s">
        <v>290</v>
      </c>
      <c r="C254" t="s">
        <v>13</v>
      </c>
      <c r="D254" t="s">
        <v>11</v>
      </c>
      <c r="E254" t="s">
        <v>329</v>
      </c>
      <c r="F254" t="s">
        <v>375</v>
      </c>
      <c r="R254">
        <v>2.78</v>
      </c>
      <c r="S254">
        <v>0</v>
      </c>
      <c r="T254">
        <v>10</v>
      </c>
    </row>
    <row r="255" spans="1:20" ht="15" customHeight="1">
      <c r="A255" s="962" t="s">
        <v>254</v>
      </c>
      <c r="B255" t="s">
        <v>292</v>
      </c>
      <c r="C255" t="s">
        <v>13</v>
      </c>
      <c r="D255" t="s">
        <v>11</v>
      </c>
      <c r="E255" t="s">
        <v>329</v>
      </c>
      <c r="F255" t="s">
        <v>375</v>
      </c>
      <c r="R255">
        <v>1.1100000000000001</v>
      </c>
      <c r="S255">
        <v>0</v>
      </c>
      <c r="T255">
        <v>10</v>
      </c>
    </row>
    <row r="256" spans="1:20" ht="15" customHeight="1">
      <c r="A256" s="962" t="s">
        <v>254</v>
      </c>
      <c r="B256" t="s">
        <v>294</v>
      </c>
      <c r="C256" t="s">
        <v>13</v>
      </c>
      <c r="D256" t="s">
        <v>11</v>
      </c>
      <c r="E256" t="s">
        <v>329</v>
      </c>
      <c r="F256" t="s">
        <v>375</v>
      </c>
      <c r="R256">
        <v>0.56000000000000005</v>
      </c>
      <c r="S256">
        <v>0</v>
      </c>
      <c r="T256">
        <v>10</v>
      </c>
    </row>
    <row r="257" spans="1:20" ht="15" customHeight="1">
      <c r="A257" s="962" t="s">
        <v>254</v>
      </c>
      <c r="B257" t="s">
        <v>295</v>
      </c>
      <c r="C257" t="s">
        <v>13</v>
      </c>
      <c r="D257" t="s">
        <v>11</v>
      </c>
      <c r="E257" t="s">
        <v>329</v>
      </c>
      <c r="F257" t="s">
        <v>375</v>
      </c>
      <c r="R257">
        <v>2.78</v>
      </c>
      <c r="S257">
        <v>0</v>
      </c>
      <c r="T257">
        <v>10</v>
      </c>
    </row>
    <row r="258" spans="1:20" ht="15" customHeight="1">
      <c r="A258" s="962" t="s">
        <v>254</v>
      </c>
      <c r="B258" t="s">
        <v>280</v>
      </c>
      <c r="C258" t="s">
        <v>13</v>
      </c>
      <c r="D258" t="s">
        <v>11</v>
      </c>
      <c r="E258" t="s">
        <v>329</v>
      </c>
      <c r="F258" t="s">
        <v>375</v>
      </c>
      <c r="G258" t="s">
        <v>380</v>
      </c>
      <c r="I258" t="s">
        <v>332</v>
      </c>
      <c r="K258" t="s">
        <v>333</v>
      </c>
      <c r="L258" t="s">
        <v>346</v>
      </c>
      <c r="M258" t="s">
        <v>51</v>
      </c>
      <c r="O258" t="s">
        <v>335</v>
      </c>
      <c r="P258" t="s">
        <v>336</v>
      </c>
      <c r="Q258" t="s">
        <v>337</v>
      </c>
      <c r="R258">
        <v>1080</v>
      </c>
    </row>
    <row r="259" spans="1:20" ht="15" customHeight="1">
      <c r="A259" s="962" t="s">
        <v>254</v>
      </c>
      <c r="B259" t="s">
        <v>299</v>
      </c>
      <c r="C259" t="s">
        <v>13</v>
      </c>
      <c r="D259" t="s">
        <v>11</v>
      </c>
      <c r="E259" t="s">
        <v>329</v>
      </c>
      <c r="F259" t="s">
        <v>375</v>
      </c>
      <c r="G259" t="s">
        <v>381</v>
      </c>
      <c r="I259" t="s">
        <v>332</v>
      </c>
      <c r="K259" t="s">
        <v>333</v>
      </c>
      <c r="L259" t="s">
        <v>348</v>
      </c>
      <c r="M259" t="s">
        <v>51</v>
      </c>
      <c r="O259" t="s">
        <v>349</v>
      </c>
      <c r="P259" t="s">
        <v>336</v>
      </c>
      <c r="Q259" t="s">
        <v>337</v>
      </c>
      <c r="R259">
        <v>6.73</v>
      </c>
    </row>
    <row r="260" spans="1:20" ht="15" customHeight="1">
      <c r="A260" s="962" t="s">
        <v>254</v>
      </c>
      <c r="B260" t="s">
        <v>284</v>
      </c>
      <c r="C260" t="s">
        <v>13</v>
      </c>
      <c r="D260" t="s">
        <v>11</v>
      </c>
      <c r="E260" t="s">
        <v>329</v>
      </c>
      <c r="F260" t="s">
        <v>375</v>
      </c>
      <c r="R260">
        <v>0</v>
      </c>
    </row>
    <row r="261" spans="1:20" ht="15" customHeight="1">
      <c r="A261" s="962" t="s">
        <v>254</v>
      </c>
      <c r="B261" t="s">
        <v>285</v>
      </c>
      <c r="C261" t="s">
        <v>13</v>
      </c>
      <c r="D261" t="s">
        <v>11</v>
      </c>
      <c r="E261" t="s">
        <v>329</v>
      </c>
      <c r="F261" t="s">
        <v>375</v>
      </c>
      <c r="R261">
        <v>0</v>
      </c>
    </row>
    <row r="262" spans="1:20" ht="15" customHeight="1">
      <c r="A262" s="962" t="s">
        <v>254</v>
      </c>
      <c r="B262" t="s">
        <v>286</v>
      </c>
      <c r="C262" t="s">
        <v>13</v>
      </c>
      <c r="D262" t="s">
        <v>11</v>
      </c>
      <c r="E262" t="s">
        <v>329</v>
      </c>
      <c r="F262" t="s">
        <v>375</v>
      </c>
      <c r="R262">
        <v>0</v>
      </c>
    </row>
    <row r="263" spans="1:20" ht="15" customHeight="1">
      <c r="A263" s="962" t="s">
        <v>254</v>
      </c>
      <c r="B263" t="s">
        <v>303</v>
      </c>
      <c r="C263" t="s">
        <v>13</v>
      </c>
      <c r="D263" t="s">
        <v>11</v>
      </c>
      <c r="E263" t="s">
        <v>329</v>
      </c>
      <c r="F263" t="s">
        <v>375</v>
      </c>
      <c r="R263">
        <v>0</v>
      </c>
    </row>
    <row r="264" spans="1:20" ht="15" customHeight="1">
      <c r="A264" s="962" t="s">
        <v>254</v>
      </c>
      <c r="B264" t="s">
        <v>291</v>
      </c>
      <c r="C264" t="s">
        <v>13</v>
      </c>
      <c r="D264" t="s">
        <v>11</v>
      </c>
      <c r="E264" t="s">
        <v>329</v>
      </c>
      <c r="F264" t="s">
        <v>375</v>
      </c>
      <c r="R264">
        <v>1.67</v>
      </c>
      <c r="S264">
        <v>0</v>
      </c>
      <c r="T264">
        <v>10</v>
      </c>
    </row>
    <row r="265" spans="1:20" ht="15" customHeight="1">
      <c r="A265" s="962" t="s">
        <v>254</v>
      </c>
      <c r="B265" t="s">
        <v>293</v>
      </c>
      <c r="C265" t="s">
        <v>13</v>
      </c>
      <c r="D265" t="s">
        <v>11</v>
      </c>
      <c r="E265" t="s">
        <v>329</v>
      </c>
      <c r="F265" t="s">
        <v>375</v>
      </c>
      <c r="R265">
        <v>0.56000000000000005</v>
      </c>
      <c r="S265">
        <v>0</v>
      </c>
      <c r="T265">
        <v>10</v>
      </c>
    </row>
    <row r="266" spans="1:20" ht="15" customHeight="1">
      <c r="A266" s="962" t="s">
        <v>254</v>
      </c>
      <c r="B266" t="s">
        <v>288</v>
      </c>
      <c r="C266" t="s">
        <v>13</v>
      </c>
      <c r="D266" t="s">
        <v>11</v>
      </c>
      <c r="E266" t="s">
        <v>329</v>
      </c>
      <c r="F266" t="s">
        <v>375</v>
      </c>
      <c r="R266">
        <v>16.7</v>
      </c>
    </row>
    <row r="267" spans="1:20" ht="15" customHeight="1">
      <c r="A267" s="962" t="s">
        <v>254</v>
      </c>
      <c r="B267" t="s">
        <v>298</v>
      </c>
      <c r="C267" t="s">
        <v>13</v>
      </c>
      <c r="D267" t="s">
        <v>11</v>
      </c>
      <c r="E267" t="s">
        <v>329</v>
      </c>
      <c r="F267" t="s">
        <v>375</v>
      </c>
      <c r="R267">
        <v>6.73</v>
      </c>
    </row>
    <row r="268" spans="1:20" ht="15" customHeight="1">
      <c r="A268" s="962" t="s">
        <v>254</v>
      </c>
      <c r="B268" t="s">
        <v>297</v>
      </c>
      <c r="C268" t="s">
        <v>13</v>
      </c>
      <c r="D268" t="s">
        <v>11</v>
      </c>
      <c r="E268" t="s">
        <v>329</v>
      </c>
      <c r="F268" t="s">
        <v>375</v>
      </c>
      <c r="R268">
        <v>6.73</v>
      </c>
    </row>
    <row r="269" spans="1:20" ht="15" customHeight="1">
      <c r="A269" s="962" t="s">
        <v>254</v>
      </c>
      <c r="B269" t="s">
        <v>287</v>
      </c>
      <c r="C269" t="s">
        <v>13</v>
      </c>
      <c r="D269" t="s">
        <v>11</v>
      </c>
      <c r="E269" t="s">
        <v>329</v>
      </c>
      <c r="F269" t="s">
        <v>375</v>
      </c>
      <c r="R269">
        <v>26.7</v>
      </c>
    </row>
    <row r="270" spans="1:20" ht="15" customHeight="1">
      <c r="A270" s="962" t="s">
        <v>254</v>
      </c>
      <c r="B270" t="s">
        <v>296</v>
      </c>
      <c r="C270" t="s">
        <v>13</v>
      </c>
      <c r="D270" t="s">
        <v>11</v>
      </c>
      <c r="E270" t="s">
        <v>329</v>
      </c>
      <c r="F270" t="s">
        <v>375</v>
      </c>
      <c r="R270">
        <v>2.78</v>
      </c>
      <c r="S270">
        <v>0</v>
      </c>
      <c r="T270">
        <v>10</v>
      </c>
    </row>
    <row r="271" spans="1:20" ht="15" customHeight="1">
      <c r="A271" s="962" t="s">
        <v>254</v>
      </c>
      <c r="B271" t="s">
        <v>319</v>
      </c>
      <c r="C271" t="s">
        <v>13</v>
      </c>
      <c r="D271" t="s">
        <v>11</v>
      </c>
      <c r="E271" t="s">
        <v>329</v>
      </c>
      <c r="F271" t="s">
        <v>375</v>
      </c>
      <c r="G271" t="s">
        <v>350</v>
      </c>
      <c r="I271" t="s">
        <v>332</v>
      </c>
      <c r="K271" t="s">
        <v>333</v>
      </c>
      <c r="L271" t="s">
        <v>351</v>
      </c>
      <c r="M271" t="s">
        <v>51</v>
      </c>
      <c r="O271" t="s">
        <v>349</v>
      </c>
      <c r="P271" t="s">
        <v>336</v>
      </c>
      <c r="Q271" t="s">
        <v>337</v>
      </c>
      <c r="R271">
        <v>10</v>
      </c>
    </row>
    <row r="272" spans="1:20" ht="15" customHeight="1">
      <c r="A272" s="962" t="s">
        <v>254</v>
      </c>
      <c r="B272" t="s">
        <v>317</v>
      </c>
      <c r="C272" t="s">
        <v>13</v>
      </c>
      <c r="D272" t="s">
        <v>11</v>
      </c>
      <c r="E272" t="s">
        <v>329</v>
      </c>
      <c r="F272" t="s">
        <v>375</v>
      </c>
      <c r="G272" t="s">
        <v>350</v>
      </c>
      <c r="I272" t="s">
        <v>332</v>
      </c>
      <c r="K272" t="s">
        <v>333</v>
      </c>
      <c r="L272" t="s">
        <v>351</v>
      </c>
      <c r="M272" t="s">
        <v>51</v>
      </c>
      <c r="O272" t="s">
        <v>349</v>
      </c>
      <c r="P272" t="s">
        <v>336</v>
      </c>
      <c r="Q272" t="s">
        <v>337</v>
      </c>
      <c r="R272">
        <v>10</v>
      </c>
    </row>
    <row r="273" spans="1:18" ht="15" customHeight="1">
      <c r="A273" s="962" t="s">
        <v>254</v>
      </c>
      <c r="B273" t="s">
        <v>305</v>
      </c>
      <c r="C273" t="s">
        <v>13</v>
      </c>
      <c r="D273" t="s">
        <v>11</v>
      </c>
      <c r="E273" t="s">
        <v>329</v>
      </c>
      <c r="F273" t="s">
        <v>375</v>
      </c>
      <c r="R273">
        <v>10</v>
      </c>
    </row>
    <row r="274" spans="1:18" ht="15" customHeight="1">
      <c r="A274" s="962" t="s">
        <v>254</v>
      </c>
      <c r="B274" t="s">
        <v>321</v>
      </c>
      <c r="C274" t="s">
        <v>13</v>
      </c>
      <c r="D274" t="s">
        <v>11</v>
      </c>
      <c r="E274" t="s">
        <v>329</v>
      </c>
      <c r="F274" t="s">
        <v>375</v>
      </c>
      <c r="H274" t="s">
        <v>382</v>
      </c>
      <c r="I274" t="s">
        <v>353</v>
      </c>
      <c r="K274" t="s">
        <v>333</v>
      </c>
      <c r="L274" t="s">
        <v>354</v>
      </c>
      <c r="M274" t="s">
        <v>58</v>
      </c>
      <c r="O274" t="s">
        <v>335</v>
      </c>
      <c r="P274" t="s">
        <v>336</v>
      </c>
      <c r="Q274" t="s">
        <v>337</v>
      </c>
      <c r="R274">
        <v>328</v>
      </c>
    </row>
    <row r="275" spans="1:18" ht="15" customHeight="1">
      <c r="A275" s="962" t="s">
        <v>254</v>
      </c>
      <c r="B275" t="s">
        <v>324</v>
      </c>
      <c r="C275" t="s">
        <v>13</v>
      </c>
      <c r="D275" t="s">
        <v>11</v>
      </c>
      <c r="E275" t="s">
        <v>329</v>
      </c>
      <c r="F275" t="s">
        <v>375</v>
      </c>
      <c r="R275">
        <v>0</v>
      </c>
    </row>
    <row r="276" spans="1:18" ht="15" customHeight="1">
      <c r="A276" s="962" t="s">
        <v>255</v>
      </c>
      <c r="B276" t="s">
        <v>322</v>
      </c>
      <c r="C276" t="s">
        <v>13</v>
      </c>
      <c r="D276" t="s">
        <v>11</v>
      </c>
      <c r="E276" t="s">
        <v>329</v>
      </c>
      <c r="F276" t="s">
        <v>375</v>
      </c>
      <c r="H276" t="s">
        <v>848</v>
      </c>
      <c r="I276" t="s">
        <v>853</v>
      </c>
      <c r="J276" t="s">
        <v>848</v>
      </c>
      <c r="K276" t="s">
        <v>849</v>
      </c>
      <c r="L276" t="s">
        <v>1993</v>
      </c>
      <c r="M276" t="s">
        <v>55</v>
      </c>
      <c r="O276" t="s">
        <v>361</v>
      </c>
      <c r="P276" t="s">
        <v>667</v>
      </c>
      <c r="Q276" t="s">
        <v>668</v>
      </c>
      <c r="R276">
        <v>7.0000000000000007E-2</v>
      </c>
    </row>
    <row r="277" spans="1:18" ht="15" customHeight="1">
      <c r="A277" s="962" t="s">
        <v>255</v>
      </c>
      <c r="B277" t="s">
        <v>301</v>
      </c>
      <c r="C277" t="s">
        <v>13</v>
      </c>
      <c r="D277" t="s">
        <v>11</v>
      </c>
      <c r="E277" t="s">
        <v>329</v>
      </c>
      <c r="F277" t="s">
        <v>375</v>
      </c>
      <c r="H277" t="s">
        <v>856</v>
      </c>
      <c r="I277" t="s">
        <v>853</v>
      </c>
      <c r="J277" t="s">
        <v>848</v>
      </c>
      <c r="K277" t="s">
        <v>849</v>
      </c>
      <c r="L277" t="s">
        <v>857</v>
      </c>
      <c r="M277" t="s">
        <v>55</v>
      </c>
      <c r="O277" t="s">
        <v>361</v>
      </c>
      <c r="P277" t="s">
        <v>851</v>
      </c>
      <c r="Q277" t="s">
        <v>337</v>
      </c>
      <c r="R277">
        <v>10.8</v>
      </c>
    </row>
    <row r="278" spans="1:18" ht="15" customHeight="1">
      <c r="A278" s="962" t="s">
        <v>255</v>
      </c>
      <c r="B278" t="s">
        <v>307</v>
      </c>
      <c r="C278" t="s">
        <v>13</v>
      </c>
      <c r="D278" t="s">
        <v>11</v>
      </c>
      <c r="E278" t="s">
        <v>329</v>
      </c>
      <c r="F278" t="s">
        <v>375</v>
      </c>
      <c r="H278" t="s">
        <v>858</v>
      </c>
      <c r="I278" t="s">
        <v>853</v>
      </c>
      <c r="J278" t="s">
        <v>848</v>
      </c>
      <c r="K278" t="s">
        <v>849</v>
      </c>
      <c r="L278" t="s">
        <v>859</v>
      </c>
      <c r="M278" t="s">
        <v>55</v>
      </c>
      <c r="O278" t="s">
        <v>361</v>
      </c>
      <c r="P278" t="s">
        <v>851</v>
      </c>
      <c r="Q278" t="s">
        <v>337</v>
      </c>
      <c r="R278">
        <v>0.15</v>
      </c>
    </row>
    <row r="279" spans="1:18" ht="15" customHeight="1">
      <c r="A279" s="962" t="s">
        <v>255</v>
      </c>
      <c r="B279" t="s">
        <v>315</v>
      </c>
      <c r="C279" t="s">
        <v>13</v>
      </c>
      <c r="D279" t="s">
        <v>11</v>
      </c>
      <c r="E279" t="s">
        <v>329</v>
      </c>
      <c r="F279" t="s">
        <v>375</v>
      </c>
      <c r="H279" t="s">
        <v>860</v>
      </c>
      <c r="I279" t="s">
        <v>853</v>
      </c>
      <c r="J279" t="s">
        <v>848</v>
      </c>
      <c r="K279" t="s">
        <v>849</v>
      </c>
      <c r="L279" t="s">
        <v>861</v>
      </c>
      <c r="M279" t="s">
        <v>55</v>
      </c>
      <c r="O279" t="s">
        <v>361</v>
      </c>
      <c r="P279" t="s">
        <v>851</v>
      </c>
      <c r="Q279" t="s">
        <v>337</v>
      </c>
      <c r="R279">
        <v>0</v>
      </c>
    </row>
    <row r="280" spans="1:18" ht="15" customHeight="1">
      <c r="A280" s="962" t="s">
        <v>255</v>
      </c>
      <c r="B280" t="s">
        <v>308</v>
      </c>
      <c r="C280" t="s">
        <v>13</v>
      </c>
      <c r="D280" t="s">
        <v>11</v>
      </c>
      <c r="E280" t="s">
        <v>329</v>
      </c>
      <c r="F280" t="s">
        <v>375</v>
      </c>
      <c r="H280" t="s">
        <v>862</v>
      </c>
      <c r="I280" t="s">
        <v>853</v>
      </c>
      <c r="J280" t="s">
        <v>848</v>
      </c>
      <c r="K280" t="s">
        <v>849</v>
      </c>
      <c r="L280" t="s">
        <v>863</v>
      </c>
      <c r="M280" t="s">
        <v>55</v>
      </c>
      <c r="O280" t="s">
        <v>361</v>
      </c>
      <c r="P280" t="s">
        <v>851</v>
      </c>
      <c r="Q280" t="s">
        <v>337</v>
      </c>
      <c r="R280">
        <v>0.15</v>
      </c>
    </row>
    <row r="281" spans="1:18" ht="15" customHeight="1">
      <c r="A281" s="962" t="s">
        <v>255</v>
      </c>
      <c r="B281" t="s">
        <v>311</v>
      </c>
      <c r="C281" t="s">
        <v>13</v>
      </c>
      <c r="D281" t="s">
        <v>11</v>
      </c>
      <c r="E281" t="s">
        <v>329</v>
      </c>
      <c r="F281" t="s">
        <v>375</v>
      </c>
      <c r="H281" t="s">
        <v>864</v>
      </c>
      <c r="I281" t="s">
        <v>853</v>
      </c>
      <c r="J281" t="s">
        <v>848</v>
      </c>
      <c r="K281" t="s">
        <v>849</v>
      </c>
      <c r="L281" t="s">
        <v>865</v>
      </c>
      <c r="M281" t="s">
        <v>55</v>
      </c>
      <c r="O281" t="s">
        <v>361</v>
      </c>
      <c r="P281" t="s">
        <v>851</v>
      </c>
      <c r="Q281" t="s">
        <v>337</v>
      </c>
      <c r="R281">
        <v>7.78</v>
      </c>
    </row>
    <row r="282" spans="1:18" ht="15" customHeight="1">
      <c r="A282" s="962" t="s">
        <v>255</v>
      </c>
      <c r="B282" t="s">
        <v>312</v>
      </c>
      <c r="C282" t="s">
        <v>13</v>
      </c>
      <c r="D282" t="s">
        <v>11</v>
      </c>
      <c r="E282" t="s">
        <v>329</v>
      </c>
      <c r="F282" t="s">
        <v>375</v>
      </c>
      <c r="H282" t="s">
        <v>866</v>
      </c>
      <c r="I282" t="s">
        <v>853</v>
      </c>
      <c r="J282" t="s">
        <v>848</v>
      </c>
      <c r="K282" t="s">
        <v>849</v>
      </c>
      <c r="L282" t="s">
        <v>867</v>
      </c>
      <c r="M282" t="s">
        <v>55</v>
      </c>
      <c r="O282" t="s">
        <v>361</v>
      </c>
      <c r="P282" t="s">
        <v>851</v>
      </c>
      <c r="Q282" t="s">
        <v>337</v>
      </c>
      <c r="R282">
        <v>0.2</v>
      </c>
    </row>
    <row r="283" spans="1:18" ht="15" customHeight="1">
      <c r="A283" s="962" t="s">
        <v>255</v>
      </c>
      <c r="B283" t="s">
        <v>300</v>
      </c>
      <c r="C283" t="s">
        <v>13</v>
      </c>
      <c r="D283" t="s">
        <v>11</v>
      </c>
      <c r="E283" t="s">
        <v>329</v>
      </c>
      <c r="F283" t="s">
        <v>375</v>
      </c>
      <c r="I283" t="s">
        <v>853</v>
      </c>
      <c r="K283" t="s">
        <v>849</v>
      </c>
      <c r="L283" t="s">
        <v>857</v>
      </c>
      <c r="M283" t="s">
        <v>55</v>
      </c>
      <c r="O283" t="s">
        <v>361</v>
      </c>
      <c r="P283" t="s">
        <v>851</v>
      </c>
      <c r="Q283" t="s">
        <v>337</v>
      </c>
      <c r="R283">
        <v>10.8</v>
      </c>
    </row>
    <row r="284" spans="1:18" ht="15" customHeight="1">
      <c r="A284" s="962" t="s">
        <v>255</v>
      </c>
      <c r="B284" t="s">
        <v>298</v>
      </c>
      <c r="C284" t="s">
        <v>13</v>
      </c>
      <c r="D284" t="s">
        <v>11</v>
      </c>
      <c r="E284" t="s">
        <v>329</v>
      </c>
      <c r="F284" t="s">
        <v>375</v>
      </c>
      <c r="R284">
        <v>10.8</v>
      </c>
    </row>
    <row r="285" spans="1:18" ht="15" customHeight="1">
      <c r="A285" s="962" t="s">
        <v>255</v>
      </c>
      <c r="B285" t="s">
        <v>297</v>
      </c>
      <c r="C285" t="s">
        <v>13</v>
      </c>
      <c r="D285" t="s">
        <v>11</v>
      </c>
      <c r="E285" t="s">
        <v>329</v>
      </c>
      <c r="F285" t="s">
        <v>375</v>
      </c>
      <c r="R285">
        <v>10.8</v>
      </c>
    </row>
    <row r="286" spans="1:18" ht="15" customHeight="1">
      <c r="A286" s="962" t="s">
        <v>255</v>
      </c>
      <c r="B286" t="s">
        <v>288</v>
      </c>
      <c r="C286" t="s">
        <v>13</v>
      </c>
      <c r="D286" t="s">
        <v>11</v>
      </c>
      <c r="E286" t="s">
        <v>329</v>
      </c>
      <c r="F286" t="s">
        <v>375</v>
      </c>
      <c r="R286">
        <v>10.8</v>
      </c>
    </row>
    <row r="287" spans="1:18" ht="15" customHeight="1">
      <c r="A287" s="962" t="s">
        <v>255</v>
      </c>
      <c r="B287" t="s">
        <v>287</v>
      </c>
      <c r="C287" t="s">
        <v>13</v>
      </c>
      <c r="D287" t="s">
        <v>11</v>
      </c>
      <c r="E287" t="s">
        <v>329</v>
      </c>
      <c r="F287" t="s">
        <v>375</v>
      </c>
      <c r="R287">
        <v>19</v>
      </c>
    </row>
    <row r="288" spans="1:18" ht="15" customHeight="1">
      <c r="A288" s="962" t="s">
        <v>255</v>
      </c>
      <c r="B288" t="s">
        <v>306</v>
      </c>
      <c r="C288" t="s">
        <v>13</v>
      </c>
      <c r="D288" t="s">
        <v>11</v>
      </c>
      <c r="E288" t="s">
        <v>329</v>
      </c>
      <c r="F288" t="s">
        <v>375</v>
      </c>
      <c r="I288" t="s">
        <v>853</v>
      </c>
      <c r="K288" t="s">
        <v>849</v>
      </c>
      <c r="L288" t="s">
        <v>1994</v>
      </c>
      <c r="M288" t="s">
        <v>55</v>
      </c>
      <c r="O288" t="s">
        <v>361</v>
      </c>
      <c r="P288" t="s">
        <v>851</v>
      </c>
      <c r="Q288" t="s">
        <v>337</v>
      </c>
      <c r="R288">
        <v>0.28999999999999998</v>
      </c>
    </row>
    <row r="289" spans="1:20" ht="15" customHeight="1">
      <c r="A289" s="962" t="s">
        <v>255</v>
      </c>
      <c r="B289" t="s">
        <v>305</v>
      </c>
      <c r="C289" t="s">
        <v>13</v>
      </c>
      <c r="D289" t="s">
        <v>11</v>
      </c>
      <c r="E289" t="s">
        <v>329</v>
      </c>
      <c r="F289" t="s">
        <v>375</v>
      </c>
      <c r="R289">
        <v>8.27</v>
      </c>
    </row>
    <row r="290" spans="1:20" ht="15" customHeight="1">
      <c r="A290" s="962" t="s">
        <v>255</v>
      </c>
      <c r="B290" t="s">
        <v>309</v>
      </c>
      <c r="C290" t="s">
        <v>13</v>
      </c>
      <c r="D290" t="s">
        <v>11</v>
      </c>
      <c r="E290" t="s">
        <v>329</v>
      </c>
      <c r="F290" t="s">
        <v>375</v>
      </c>
      <c r="I290" t="s">
        <v>853</v>
      </c>
      <c r="K290" t="s">
        <v>849</v>
      </c>
      <c r="L290" t="s">
        <v>1995</v>
      </c>
      <c r="M290" t="s">
        <v>55</v>
      </c>
      <c r="O290" t="s">
        <v>361</v>
      </c>
      <c r="P290" t="s">
        <v>851</v>
      </c>
      <c r="Q290" t="s">
        <v>337</v>
      </c>
      <c r="R290">
        <v>7.97</v>
      </c>
    </row>
    <row r="291" spans="1:20" ht="15" customHeight="1">
      <c r="A291" s="962" t="s">
        <v>255</v>
      </c>
      <c r="B291" t="s">
        <v>313</v>
      </c>
      <c r="C291" t="s">
        <v>13</v>
      </c>
      <c r="D291" t="s">
        <v>11</v>
      </c>
      <c r="E291" t="s">
        <v>329</v>
      </c>
      <c r="F291" t="s">
        <v>375</v>
      </c>
      <c r="I291" t="s">
        <v>853</v>
      </c>
      <c r="K291" t="s">
        <v>849</v>
      </c>
      <c r="L291" t="s">
        <v>861</v>
      </c>
      <c r="M291" t="s">
        <v>55</v>
      </c>
      <c r="O291" t="s">
        <v>361</v>
      </c>
      <c r="P291" t="s">
        <v>851</v>
      </c>
      <c r="Q291" t="s">
        <v>337</v>
      </c>
      <c r="R291">
        <v>0</v>
      </c>
    </row>
    <row r="292" spans="1:20" ht="15" customHeight="1">
      <c r="A292" s="962" t="s">
        <v>257</v>
      </c>
      <c r="B292" t="s">
        <v>290</v>
      </c>
      <c r="C292" t="s">
        <v>13</v>
      </c>
      <c r="D292" t="s">
        <v>11</v>
      </c>
      <c r="E292" t="s">
        <v>329</v>
      </c>
      <c r="F292" t="s">
        <v>375</v>
      </c>
      <c r="J292" t="s">
        <v>1996</v>
      </c>
      <c r="R292">
        <v>0</v>
      </c>
      <c r="S292">
        <v>0</v>
      </c>
      <c r="T292">
        <v>0</v>
      </c>
    </row>
    <row r="293" spans="1:20" ht="15" customHeight="1">
      <c r="A293" s="962" t="s">
        <v>257</v>
      </c>
      <c r="B293" t="s">
        <v>292</v>
      </c>
      <c r="C293" t="s">
        <v>13</v>
      </c>
      <c r="D293" t="s">
        <v>11</v>
      </c>
      <c r="E293" t="s">
        <v>329</v>
      </c>
      <c r="F293" t="s">
        <v>375</v>
      </c>
      <c r="J293" t="s">
        <v>1997</v>
      </c>
      <c r="R293">
        <v>158</v>
      </c>
    </row>
    <row r="294" spans="1:20" ht="15" customHeight="1">
      <c r="A294" s="962" t="s">
        <v>257</v>
      </c>
      <c r="B294" t="s">
        <v>295</v>
      </c>
      <c r="C294" t="s">
        <v>13</v>
      </c>
      <c r="D294" t="s">
        <v>11</v>
      </c>
      <c r="E294" t="s">
        <v>329</v>
      </c>
      <c r="F294" t="s">
        <v>375</v>
      </c>
      <c r="J294" t="s">
        <v>1998</v>
      </c>
      <c r="R294">
        <v>0</v>
      </c>
      <c r="S294">
        <v>0</v>
      </c>
      <c r="T294">
        <v>0</v>
      </c>
    </row>
    <row r="295" spans="1:20" ht="15" customHeight="1">
      <c r="A295" s="962" t="s">
        <v>257</v>
      </c>
      <c r="B295" t="s">
        <v>296</v>
      </c>
      <c r="C295" t="s">
        <v>13</v>
      </c>
      <c r="D295" t="s">
        <v>11</v>
      </c>
      <c r="E295" t="s">
        <v>329</v>
      </c>
      <c r="F295" t="s">
        <v>375</v>
      </c>
      <c r="H295" t="s">
        <v>906</v>
      </c>
      <c r="I295" t="s">
        <v>880</v>
      </c>
      <c r="J295" t="s">
        <v>907</v>
      </c>
      <c r="K295" t="s">
        <v>849</v>
      </c>
      <c r="L295" t="s">
        <v>908</v>
      </c>
      <c r="M295" t="s">
        <v>74</v>
      </c>
      <c r="O295" t="s">
        <v>361</v>
      </c>
      <c r="P295" t="s">
        <v>851</v>
      </c>
      <c r="Q295" t="s">
        <v>337</v>
      </c>
      <c r="R295">
        <v>93.3</v>
      </c>
    </row>
    <row r="296" spans="1:20" ht="15" customHeight="1">
      <c r="A296" s="962" t="s">
        <v>257</v>
      </c>
      <c r="B296" t="s">
        <v>316</v>
      </c>
      <c r="C296" t="s">
        <v>13</v>
      </c>
      <c r="D296" t="s">
        <v>11</v>
      </c>
      <c r="E296" t="s">
        <v>329</v>
      </c>
      <c r="F296" t="s">
        <v>375</v>
      </c>
      <c r="H296" t="s">
        <v>909</v>
      </c>
      <c r="I296" t="s">
        <v>880</v>
      </c>
      <c r="J296" t="s">
        <v>890</v>
      </c>
      <c r="K296" t="s">
        <v>849</v>
      </c>
      <c r="L296" t="s">
        <v>910</v>
      </c>
      <c r="M296" t="s">
        <v>74</v>
      </c>
      <c r="O296" t="s">
        <v>361</v>
      </c>
      <c r="P296" t="s">
        <v>851</v>
      </c>
      <c r="Q296" t="s">
        <v>337</v>
      </c>
      <c r="R296">
        <v>34.1</v>
      </c>
    </row>
    <row r="297" spans="1:20" ht="15" customHeight="1">
      <c r="A297" s="962" t="s">
        <v>257</v>
      </c>
      <c r="B297" t="s">
        <v>289</v>
      </c>
      <c r="C297" t="s">
        <v>13</v>
      </c>
      <c r="D297" t="s">
        <v>11</v>
      </c>
      <c r="E297" t="s">
        <v>329</v>
      </c>
      <c r="F297" t="s">
        <v>375</v>
      </c>
      <c r="H297" t="s">
        <v>904</v>
      </c>
      <c r="I297" t="s">
        <v>880</v>
      </c>
      <c r="J297" t="s">
        <v>884</v>
      </c>
      <c r="K297" t="s">
        <v>849</v>
      </c>
      <c r="L297" t="s">
        <v>905</v>
      </c>
      <c r="M297" t="s">
        <v>74</v>
      </c>
      <c r="O297" t="s">
        <v>361</v>
      </c>
      <c r="P297" t="s">
        <v>851</v>
      </c>
      <c r="Q297" t="s">
        <v>337</v>
      </c>
      <c r="R297">
        <v>371</v>
      </c>
    </row>
    <row r="298" spans="1:20" ht="15" customHeight="1">
      <c r="A298" s="962" t="s">
        <v>257</v>
      </c>
      <c r="B298" t="s">
        <v>309</v>
      </c>
      <c r="C298" t="s">
        <v>13</v>
      </c>
      <c r="D298" t="s">
        <v>11</v>
      </c>
      <c r="E298" t="s">
        <v>329</v>
      </c>
      <c r="F298" t="s">
        <v>375</v>
      </c>
      <c r="I298" t="s">
        <v>887</v>
      </c>
      <c r="J298" t="s">
        <v>884</v>
      </c>
      <c r="K298" t="s">
        <v>849</v>
      </c>
      <c r="L298" t="s">
        <v>888</v>
      </c>
      <c r="M298" t="s">
        <v>74</v>
      </c>
      <c r="O298" t="s">
        <v>361</v>
      </c>
      <c r="P298" t="s">
        <v>851</v>
      </c>
      <c r="Q298" t="s">
        <v>337</v>
      </c>
      <c r="R298">
        <v>23</v>
      </c>
    </row>
    <row r="299" spans="1:20" ht="15" customHeight="1">
      <c r="A299" s="962" t="s">
        <v>257</v>
      </c>
      <c r="B299" t="s">
        <v>291</v>
      </c>
      <c r="C299" t="s">
        <v>13</v>
      </c>
      <c r="D299" t="s">
        <v>11</v>
      </c>
      <c r="E299" t="s">
        <v>329</v>
      </c>
      <c r="F299" t="s">
        <v>375</v>
      </c>
      <c r="H299" t="s">
        <v>904</v>
      </c>
      <c r="I299" t="s">
        <v>880</v>
      </c>
      <c r="J299" t="s">
        <v>884</v>
      </c>
      <c r="K299" t="s">
        <v>849</v>
      </c>
      <c r="L299" t="s">
        <v>905</v>
      </c>
      <c r="M299" t="s">
        <v>74</v>
      </c>
      <c r="O299" t="s">
        <v>361</v>
      </c>
      <c r="P299" t="s">
        <v>851</v>
      </c>
      <c r="Q299" t="s">
        <v>337</v>
      </c>
      <c r="R299">
        <v>278</v>
      </c>
    </row>
    <row r="300" spans="1:20" ht="15" customHeight="1">
      <c r="A300" s="962" t="s">
        <v>257</v>
      </c>
      <c r="B300" t="s">
        <v>288</v>
      </c>
      <c r="C300" t="s">
        <v>13</v>
      </c>
      <c r="D300" t="s">
        <v>11</v>
      </c>
      <c r="E300" t="s">
        <v>329</v>
      </c>
      <c r="F300" t="s">
        <v>375</v>
      </c>
      <c r="R300">
        <v>371</v>
      </c>
    </row>
    <row r="301" spans="1:20" ht="15" customHeight="1">
      <c r="A301" s="962" t="s">
        <v>257</v>
      </c>
      <c r="B301" t="s">
        <v>287</v>
      </c>
      <c r="C301" t="s">
        <v>13</v>
      </c>
      <c r="D301" t="s">
        <v>11</v>
      </c>
      <c r="E301" t="s">
        <v>329</v>
      </c>
      <c r="F301" t="s">
        <v>375</v>
      </c>
      <c r="R301">
        <v>428</v>
      </c>
    </row>
    <row r="302" spans="1:20" ht="15" customHeight="1">
      <c r="A302" s="962" t="s">
        <v>257</v>
      </c>
      <c r="B302" t="s">
        <v>305</v>
      </c>
      <c r="C302" t="s">
        <v>13</v>
      </c>
      <c r="D302" t="s">
        <v>11</v>
      </c>
      <c r="E302" t="s">
        <v>329</v>
      </c>
      <c r="F302" t="s">
        <v>375</v>
      </c>
      <c r="R302">
        <v>57</v>
      </c>
    </row>
    <row r="303" spans="1:20" ht="15" customHeight="1">
      <c r="A303" s="962" t="s">
        <v>257</v>
      </c>
      <c r="B303" t="s">
        <v>321</v>
      </c>
      <c r="C303" t="s">
        <v>13</v>
      </c>
      <c r="D303" t="s">
        <v>11</v>
      </c>
      <c r="E303" t="s">
        <v>329</v>
      </c>
      <c r="F303" t="s">
        <v>375</v>
      </c>
      <c r="H303" t="s">
        <v>383</v>
      </c>
      <c r="I303" t="s">
        <v>353</v>
      </c>
      <c r="K303" t="s">
        <v>333</v>
      </c>
      <c r="L303" t="s">
        <v>356</v>
      </c>
      <c r="M303" t="s">
        <v>59</v>
      </c>
      <c r="O303" t="s">
        <v>335</v>
      </c>
      <c r="P303" t="s">
        <v>336</v>
      </c>
      <c r="Q303" t="s">
        <v>337</v>
      </c>
      <c r="R303">
        <v>319</v>
      </c>
    </row>
    <row r="304" spans="1:20" ht="15" customHeight="1">
      <c r="A304" s="962" t="s">
        <v>257</v>
      </c>
      <c r="B304" t="s">
        <v>310</v>
      </c>
      <c r="C304" t="s">
        <v>13</v>
      </c>
      <c r="D304" t="s">
        <v>11</v>
      </c>
      <c r="E304" t="s">
        <v>329</v>
      </c>
      <c r="F304" t="s">
        <v>375</v>
      </c>
      <c r="H304" t="s">
        <v>911</v>
      </c>
      <c r="I304" t="s">
        <v>887</v>
      </c>
      <c r="J304" t="s">
        <v>884</v>
      </c>
      <c r="K304" t="s">
        <v>849</v>
      </c>
      <c r="L304" t="s">
        <v>888</v>
      </c>
      <c r="M304" t="s">
        <v>74</v>
      </c>
      <c r="O304" t="s">
        <v>361</v>
      </c>
      <c r="P304" t="s">
        <v>851</v>
      </c>
      <c r="Q304" t="s">
        <v>337</v>
      </c>
      <c r="R304">
        <v>23</v>
      </c>
    </row>
    <row r="305" spans="1:18" ht="15" customHeight="1">
      <c r="A305" s="962" t="s">
        <v>257</v>
      </c>
      <c r="B305" t="s">
        <v>294</v>
      </c>
      <c r="C305" t="s">
        <v>13</v>
      </c>
      <c r="D305" t="s">
        <v>11</v>
      </c>
      <c r="E305" t="s">
        <v>329</v>
      </c>
      <c r="F305" t="s">
        <v>375</v>
      </c>
      <c r="G305" t="s">
        <v>384</v>
      </c>
      <c r="I305" t="s">
        <v>358</v>
      </c>
      <c r="J305" t="s">
        <v>359</v>
      </c>
      <c r="K305" t="s">
        <v>333</v>
      </c>
      <c r="L305" t="s">
        <v>360</v>
      </c>
      <c r="M305" t="s">
        <v>63</v>
      </c>
      <c r="O305" t="s">
        <v>361</v>
      </c>
      <c r="P305" t="s">
        <v>336</v>
      </c>
      <c r="Q305" t="s">
        <v>337</v>
      </c>
      <c r="R305">
        <v>120</v>
      </c>
    </row>
    <row r="306" spans="1:18" ht="15" customHeight="1">
      <c r="A306" s="962" t="s">
        <v>257</v>
      </c>
      <c r="B306" t="s">
        <v>293</v>
      </c>
      <c r="C306" t="s">
        <v>13</v>
      </c>
      <c r="D306" t="s">
        <v>11</v>
      </c>
      <c r="E306" t="s">
        <v>329</v>
      </c>
      <c r="F306" t="s">
        <v>375</v>
      </c>
      <c r="R306">
        <v>120</v>
      </c>
    </row>
    <row r="307" spans="1:18" ht="15" customHeight="1">
      <c r="A307" s="962" t="s">
        <v>259</v>
      </c>
      <c r="B307" t="s">
        <v>300</v>
      </c>
      <c r="C307" t="s">
        <v>13</v>
      </c>
      <c r="D307" t="s">
        <v>11</v>
      </c>
      <c r="E307" t="s">
        <v>329</v>
      </c>
      <c r="F307" t="s">
        <v>375</v>
      </c>
      <c r="H307" t="s">
        <v>913</v>
      </c>
      <c r="I307" t="s">
        <v>893</v>
      </c>
      <c r="J307" t="s">
        <v>894</v>
      </c>
      <c r="K307" t="s">
        <v>849</v>
      </c>
      <c r="L307" t="s">
        <v>897</v>
      </c>
      <c r="M307" t="s">
        <v>75</v>
      </c>
      <c r="O307" t="s">
        <v>361</v>
      </c>
      <c r="P307" t="s">
        <v>851</v>
      </c>
      <c r="Q307" t="s">
        <v>337</v>
      </c>
      <c r="R307">
        <v>105</v>
      </c>
    </row>
    <row r="308" spans="1:18" ht="15" customHeight="1">
      <c r="A308" s="962" t="s">
        <v>259</v>
      </c>
      <c r="B308" t="s">
        <v>298</v>
      </c>
      <c r="C308" t="s">
        <v>13</v>
      </c>
      <c r="D308" t="s">
        <v>11</v>
      </c>
      <c r="E308" t="s">
        <v>329</v>
      </c>
      <c r="F308" t="s">
        <v>375</v>
      </c>
      <c r="R308">
        <v>1410</v>
      </c>
    </row>
    <row r="309" spans="1:18" ht="15" customHeight="1">
      <c r="A309" s="962" t="s">
        <v>259</v>
      </c>
      <c r="B309" t="s">
        <v>297</v>
      </c>
      <c r="C309" t="s">
        <v>13</v>
      </c>
      <c r="D309" t="s">
        <v>11</v>
      </c>
      <c r="E309" t="s">
        <v>329</v>
      </c>
      <c r="F309" t="s">
        <v>375</v>
      </c>
      <c r="R309">
        <v>1410</v>
      </c>
    </row>
    <row r="310" spans="1:18" ht="15" customHeight="1">
      <c r="A310" s="962" t="s">
        <v>259</v>
      </c>
      <c r="B310" t="s">
        <v>288</v>
      </c>
      <c r="C310" t="s">
        <v>13</v>
      </c>
      <c r="D310" t="s">
        <v>11</v>
      </c>
      <c r="E310" t="s">
        <v>329</v>
      </c>
      <c r="F310" t="s">
        <v>375</v>
      </c>
      <c r="R310">
        <v>1410</v>
      </c>
    </row>
    <row r="311" spans="1:18" ht="15" customHeight="1">
      <c r="A311" s="962" t="s">
        <v>259</v>
      </c>
      <c r="B311" t="s">
        <v>287</v>
      </c>
      <c r="C311" t="s">
        <v>13</v>
      </c>
      <c r="D311" t="s">
        <v>11</v>
      </c>
      <c r="E311" t="s">
        <v>329</v>
      </c>
      <c r="F311" t="s">
        <v>375</v>
      </c>
      <c r="R311">
        <v>1410</v>
      </c>
    </row>
    <row r="312" spans="1:18" ht="15" customHeight="1">
      <c r="A312" s="962" t="s">
        <v>259</v>
      </c>
      <c r="B312" t="s">
        <v>321</v>
      </c>
      <c r="C312" t="s">
        <v>13</v>
      </c>
      <c r="D312" t="s">
        <v>11</v>
      </c>
      <c r="E312" t="s">
        <v>329</v>
      </c>
      <c r="F312" t="s">
        <v>375</v>
      </c>
      <c r="H312" t="s">
        <v>385</v>
      </c>
      <c r="I312" t="s">
        <v>353</v>
      </c>
      <c r="K312" t="s">
        <v>333</v>
      </c>
      <c r="L312" t="s">
        <v>363</v>
      </c>
      <c r="M312" t="s">
        <v>59</v>
      </c>
      <c r="O312" t="s">
        <v>335</v>
      </c>
      <c r="P312" t="s">
        <v>336</v>
      </c>
      <c r="Q312" t="s">
        <v>337</v>
      </c>
      <c r="R312">
        <v>53.5</v>
      </c>
    </row>
    <row r="313" spans="1:18" ht="15" customHeight="1">
      <c r="A313" s="962" t="s">
        <v>259</v>
      </c>
      <c r="B313" t="s">
        <v>299</v>
      </c>
      <c r="C313" t="s">
        <v>13</v>
      </c>
      <c r="D313" t="s">
        <v>11</v>
      </c>
      <c r="E313" t="s">
        <v>329</v>
      </c>
      <c r="F313" t="s">
        <v>375</v>
      </c>
      <c r="H313" t="s">
        <v>912</v>
      </c>
      <c r="I313" t="s">
        <v>893</v>
      </c>
      <c r="J313" t="s">
        <v>894</v>
      </c>
      <c r="K313" t="s">
        <v>849</v>
      </c>
      <c r="L313" t="s">
        <v>895</v>
      </c>
      <c r="M313" t="s">
        <v>75</v>
      </c>
      <c r="O313" t="s">
        <v>361</v>
      </c>
      <c r="P313" t="s">
        <v>851</v>
      </c>
      <c r="Q313" t="s">
        <v>337</v>
      </c>
      <c r="R313">
        <v>1310</v>
      </c>
    </row>
    <row r="314" spans="1:18" ht="15" customHeight="1">
      <c r="A314" s="962" t="s">
        <v>259</v>
      </c>
      <c r="B314" t="s">
        <v>301</v>
      </c>
      <c r="C314" t="s">
        <v>13</v>
      </c>
      <c r="D314" t="s">
        <v>11</v>
      </c>
      <c r="E314" t="s">
        <v>329</v>
      </c>
      <c r="F314" t="s">
        <v>375</v>
      </c>
      <c r="R314">
        <v>105</v>
      </c>
    </row>
    <row r="315" spans="1:18" ht="15" customHeight="1">
      <c r="A315" s="962" t="s">
        <v>260</v>
      </c>
      <c r="B315" t="s">
        <v>299</v>
      </c>
      <c r="C315" t="s">
        <v>13</v>
      </c>
      <c r="D315" t="s">
        <v>11</v>
      </c>
      <c r="E315" t="s">
        <v>329</v>
      </c>
      <c r="F315" t="s">
        <v>375</v>
      </c>
      <c r="R315">
        <v>0</v>
      </c>
    </row>
    <row r="316" spans="1:18" ht="15" customHeight="1">
      <c r="A316" s="962" t="s">
        <v>260</v>
      </c>
      <c r="B316" t="s">
        <v>312</v>
      </c>
      <c r="C316" t="s">
        <v>13</v>
      </c>
      <c r="D316" t="s">
        <v>11</v>
      </c>
      <c r="E316" t="s">
        <v>329</v>
      </c>
      <c r="F316" t="s">
        <v>375</v>
      </c>
      <c r="H316" t="s">
        <v>902</v>
      </c>
      <c r="I316" t="s">
        <v>880</v>
      </c>
      <c r="J316" t="s">
        <v>848</v>
      </c>
      <c r="K316" t="s">
        <v>849</v>
      </c>
      <c r="L316" t="s">
        <v>903</v>
      </c>
      <c r="M316" t="s">
        <v>73</v>
      </c>
      <c r="O316" t="s">
        <v>882</v>
      </c>
      <c r="P316" t="s">
        <v>851</v>
      </c>
      <c r="Q316" t="s">
        <v>337</v>
      </c>
      <c r="R316">
        <v>18.399999999999999</v>
      </c>
    </row>
    <row r="317" spans="1:18" ht="15" customHeight="1">
      <c r="A317" s="962" t="s">
        <v>260</v>
      </c>
      <c r="B317" t="s">
        <v>298</v>
      </c>
      <c r="C317" t="s">
        <v>13</v>
      </c>
      <c r="D317" t="s">
        <v>11</v>
      </c>
      <c r="E317" t="s">
        <v>329</v>
      </c>
      <c r="F317" t="s">
        <v>375</v>
      </c>
      <c r="R317">
        <v>0</v>
      </c>
    </row>
    <row r="318" spans="1:18" ht="15" customHeight="1">
      <c r="A318" s="962" t="s">
        <v>260</v>
      </c>
      <c r="B318" t="s">
        <v>297</v>
      </c>
      <c r="C318" t="s">
        <v>13</v>
      </c>
      <c r="D318" t="s">
        <v>11</v>
      </c>
      <c r="E318" t="s">
        <v>329</v>
      </c>
      <c r="F318" t="s">
        <v>375</v>
      </c>
      <c r="R318">
        <v>0</v>
      </c>
    </row>
    <row r="319" spans="1:18" ht="15" customHeight="1">
      <c r="A319" s="962" t="s">
        <v>260</v>
      </c>
      <c r="B319" t="s">
        <v>288</v>
      </c>
      <c r="C319" t="s">
        <v>13</v>
      </c>
      <c r="D319" t="s">
        <v>11</v>
      </c>
      <c r="E319" t="s">
        <v>329</v>
      </c>
      <c r="F319" t="s">
        <v>375</v>
      </c>
      <c r="R319">
        <v>0</v>
      </c>
    </row>
    <row r="320" spans="1:18" ht="15" customHeight="1">
      <c r="A320" s="962" t="s">
        <v>260</v>
      </c>
      <c r="B320" t="s">
        <v>287</v>
      </c>
      <c r="C320" t="s">
        <v>13</v>
      </c>
      <c r="D320" t="s">
        <v>11</v>
      </c>
      <c r="E320" t="s">
        <v>329</v>
      </c>
      <c r="F320" t="s">
        <v>375</v>
      </c>
      <c r="R320">
        <v>18.399999999999999</v>
      </c>
    </row>
    <row r="321" spans="1:20" ht="15" customHeight="1">
      <c r="A321" s="962" t="s">
        <v>260</v>
      </c>
      <c r="B321" t="s">
        <v>309</v>
      </c>
      <c r="C321" t="s">
        <v>13</v>
      </c>
      <c r="D321" t="s">
        <v>11</v>
      </c>
      <c r="E321" t="s">
        <v>329</v>
      </c>
      <c r="F321" t="s">
        <v>375</v>
      </c>
      <c r="I321" t="s">
        <v>880</v>
      </c>
      <c r="J321" t="s">
        <v>848</v>
      </c>
      <c r="K321" t="s">
        <v>849</v>
      </c>
      <c r="L321" t="s">
        <v>903</v>
      </c>
      <c r="M321" t="s">
        <v>73</v>
      </c>
      <c r="O321" t="s">
        <v>882</v>
      </c>
      <c r="P321" t="s">
        <v>851</v>
      </c>
      <c r="Q321" t="s">
        <v>337</v>
      </c>
      <c r="R321">
        <v>18.399999999999999</v>
      </c>
    </row>
    <row r="322" spans="1:20" ht="15" customHeight="1">
      <c r="A322" s="962" t="s">
        <v>260</v>
      </c>
      <c r="B322" t="s">
        <v>305</v>
      </c>
      <c r="C322" t="s">
        <v>13</v>
      </c>
      <c r="D322" t="s">
        <v>11</v>
      </c>
      <c r="E322" t="s">
        <v>329</v>
      </c>
      <c r="F322" t="s">
        <v>375</v>
      </c>
      <c r="R322">
        <v>18.399999999999999</v>
      </c>
    </row>
    <row r="323" spans="1:20" ht="15" customHeight="1">
      <c r="A323" s="962" t="s">
        <v>261</v>
      </c>
      <c r="B323" t="s">
        <v>290</v>
      </c>
      <c r="C323" t="s">
        <v>13</v>
      </c>
      <c r="D323" t="s">
        <v>11</v>
      </c>
      <c r="E323" t="s">
        <v>329</v>
      </c>
      <c r="F323" t="s">
        <v>375</v>
      </c>
      <c r="R323">
        <v>0</v>
      </c>
      <c r="S323">
        <v>0</v>
      </c>
      <c r="T323">
        <v>500000000</v>
      </c>
    </row>
    <row r="324" spans="1:20" ht="15" customHeight="1">
      <c r="A324" s="962" t="s">
        <v>261</v>
      </c>
      <c r="B324" t="s">
        <v>292</v>
      </c>
      <c r="C324" t="s">
        <v>13</v>
      </c>
      <c r="D324" t="s">
        <v>11</v>
      </c>
      <c r="E324" t="s">
        <v>329</v>
      </c>
      <c r="F324" t="s">
        <v>375</v>
      </c>
      <c r="R324">
        <v>0</v>
      </c>
      <c r="S324">
        <v>0</v>
      </c>
      <c r="T324">
        <v>500000000</v>
      </c>
    </row>
    <row r="325" spans="1:20" ht="15" customHeight="1">
      <c r="A325" s="962" t="s">
        <v>261</v>
      </c>
      <c r="B325" t="s">
        <v>295</v>
      </c>
      <c r="C325" t="s">
        <v>13</v>
      </c>
      <c r="D325" t="s">
        <v>11</v>
      </c>
      <c r="E325" t="s">
        <v>329</v>
      </c>
      <c r="F325" t="s">
        <v>375</v>
      </c>
      <c r="R325">
        <v>0</v>
      </c>
      <c r="S325">
        <v>0</v>
      </c>
      <c r="T325">
        <v>500000000</v>
      </c>
    </row>
    <row r="326" spans="1:20" ht="15" customHeight="1">
      <c r="A326" s="962" t="s">
        <v>261</v>
      </c>
      <c r="B326" t="s">
        <v>296</v>
      </c>
      <c r="C326" t="s">
        <v>13</v>
      </c>
      <c r="D326" t="s">
        <v>11</v>
      </c>
      <c r="E326" t="s">
        <v>329</v>
      </c>
      <c r="F326" t="s">
        <v>375</v>
      </c>
      <c r="R326">
        <v>0</v>
      </c>
      <c r="S326">
        <v>0</v>
      </c>
      <c r="T326">
        <v>500000000</v>
      </c>
    </row>
    <row r="327" spans="1:20" ht="15" customHeight="1">
      <c r="A327" s="962" t="s">
        <v>261</v>
      </c>
      <c r="B327" t="s">
        <v>289</v>
      </c>
      <c r="C327" t="s">
        <v>13</v>
      </c>
      <c r="D327" t="s">
        <v>11</v>
      </c>
      <c r="E327" t="s">
        <v>329</v>
      </c>
      <c r="F327" t="s">
        <v>375</v>
      </c>
      <c r="R327">
        <v>0</v>
      </c>
      <c r="S327">
        <v>0</v>
      </c>
      <c r="T327">
        <v>500000000</v>
      </c>
    </row>
    <row r="328" spans="1:20" ht="15" customHeight="1">
      <c r="A328" s="962" t="s">
        <v>261</v>
      </c>
      <c r="B328" t="s">
        <v>291</v>
      </c>
      <c r="C328" t="s">
        <v>13</v>
      </c>
      <c r="D328" t="s">
        <v>11</v>
      </c>
      <c r="E328" t="s">
        <v>329</v>
      </c>
      <c r="F328" t="s">
        <v>375</v>
      </c>
      <c r="R328">
        <v>0</v>
      </c>
      <c r="S328">
        <v>0</v>
      </c>
      <c r="T328">
        <v>500000000</v>
      </c>
    </row>
    <row r="329" spans="1:20" ht="15" customHeight="1">
      <c r="A329" s="962" t="s">
        <v>261</v>
      </c>
      <c r="B329" t="s">
        <v>288</v>
      </c>
      <c r="C329" t="s">
        <v>13</v>
      </c>
      <c r="D329" t="s">
        <v>11</v>
      </c>
      <c r="E329" t="s">
        <v>329</v>
      </c>
      <c r="F329" t="s">
        <v>375</v>
      </c>
      <c r="R329">
        <v>0</v>
      </c>
      <c r="S329">
        <v>0</v>
      </c>
      <c r="T329">
        <v>500000000</v>
      </c>
    </row>
    <row r="330" spans="1:20" ht="15" customHeight="1">
      <c r="A330" s="962" t="s">
        <v>261</v>
      </c>
      <c r="B330" t="s">
        <v>287</v>
      </c>
      <c r="C330" t="s">
        <v>13</v>
      </c>
      <c r="D330" t="s">
        <v>11</v>
      </c>
      <c r="E330" t="s">
        <v>329</v>
      </c>
      <c r="F330" t="s">
        <v>375</v>
      </c>
      <c r="R330">
        <v>0</v>
      </c>
      <c r="S330">
        <v>0</v>
      </c>
      <c r="T330">
        <v>500000000</v>
      </c>
    </row>
    <row r="331" spans="1:20" ht="15" customHeight="1">
      <c r="A331" s="962" t="s">
        <v>261</v>
      </c>
      <c r="B331" t="s">
        <v>321</v>
      </c>
      <c r="C331" t="s">
        <v>13</v>
      </c>
      <c r="D331" t="s">
        <v>11</v>
      </c>
      <c r="E331" t="s">
        <v>329</v>
      </c>
      <c r="F331" t="s">
        <v>375</v>
      </c>
      <c r="R331">
        <v>0</v>
      </c>
      <c r="S331">
        <v>0</v>
      </c>
      <c r="T331">
        <v>500000000</v>
      </c>
    </row>
    <row r="332" spans="1:20" ht="15" customHeight="1">
      <c r="A332" s="962" t="s">
        <v>261</v>
      </c>
      <c r="B332" t="s">
        <v>294</v>
      </c>
      <c r="C332" t="s">
        <v>13</v>
      </c>
      <c r="D332" t="s">
        <v>11</v>
      </c>
      <c r="E332" t="s">
        <v>329</v>
      </c>
      <c r="F332" t="s">
        <v>375</v>
      </c>
      <c r="R332">
        <v>0</v>
      </c>
      <c r="S332">
        <v>0</v>
      </c>
      <c r="T332">
        <v>500000000</v>
      </c>
    </row>
    <row r="333" spans="1:20" ht="15" customHeight="1">
      <c r="A333" s="962" t="s">
        <v>261</v>
      </c>
      <c r="B333" t="s">
        <v>293</v>
      </c>
      <c r="C333" t="s">
        <v>13</v>
      </c>
      <c r="D333" t="s">
        <v>11</v>
      </c>
      <c r="E333" t="s">
        <v>329</v>
      </c>
      <c r="F333" t="s">
        <v>375</v>
      </c>
      <c r="R333">
        <v>0</v>
      </c>
      <c r="S333">
        <v>0</v>
      </c>
      <c r="T333">
        <v>500000000</v>
      </c>
    </row>
    <row r="334" spans="1:20" ht="15" customHeight="1">
      <c r="A334" s="962" t="s">
        <v>261</v>
      </c>
      <c r="B334" t="s">
        <v>324</v>
      </c>
      <c r="C334" t="s">
        <v>13</v>
      </c>
      <c r="D334" t="s">
        <v>11</v>
      </c>
      <c r="E334" t="s">
        <v>329</v>
      </c>
      <c r="F334" t="s">
        <v>375</v>
      </c>
      <c r="R334">
        <v>0</v>
      </c>
      <c r="S334">
        <v>0</v>
      </c>
      <c r="T334">
        <v>500000000</v>
      </c>
    </row>
    <row r="335" spans="1:20" ht="15" customHeight="1">
      <c r="A335" s="962" t="s">
        <v>262</v>
      </c>
      <c r="B335" t="s">
        <v>297</v>
      </c>
      <c r="C335" t="s">
        <v>13</v>
      </c>
      <c r="D335" t="s">
        <v>11</v>
      </c>
      <c r="E335" t="s">
        <v>329</v>
      </c>
      <c r="F335" t="s">
        <v>375</v>
      </c>
      <c r="J335" t="s">
        <v>2000</v>
      </c>
      <c r="L335" t="s">
        <v>2001</v>
      </c>
      <c r="O335" t="s">
        <v>882</v>
      </c>
      <c r="P335" t="s">
        <v>868</v>
      </c>
      <c r="Q335" t="s">
        <v>869</v>
      </c>
      <c r="R335">
        <v>0</v>
      </c>
      <c r="S335">
        <v>0</v>
      </c>
      <c r="T335">
        <v>500000000</v>
      </c>
    </row>
    <row r="336" spans="1:20" ht="15" customHeight="1">
      <c r="A336" s="962" t="s">
        <v>262</v>
      </c>
      <c r="B336" t="s">
        <v>288</v>
      </c>
      <c r="C336" t="s">
        <v>13</v>
      </c>
      <c r="D336" t="s">
        <v>11</v>
      </c>
      <c r="E336" t="s">
        <v>329</v>
      </c>
      <c r="F336" t="s">
        <v>375</v>
      </c>
      <c r="R336">
        <v>0</v>
      </c>
      <c r="S336">
        <v>0</v>
      </c>
      <c r="T336">
        <v>500000000</v>
      </c>
    </row>
    <row r="337" spans="1:20" ht="15" customHeight="1">
      <c r="A337" s="962" t="s">
        <v>262</v>
      </c>
      <c r="B337" t="s">
        <v>287</v>
      </c>
      <c r="C337" t="s">
        <v>13</v>
      </c>
      <c r="D337" t="s">
        <v>11</v>
      </c>
      <c r="E337" t="s">
        <v>329</v>
      </c>
      <c r="F337" t="s">
        <v>375</v>
      </c>
      <c r="R337">
        <v>0</v>
      </c>
      <c r="S337">
        <v>0</v>
      </c>
      <c r="T337">
        <v>500000000</v>
      </c>
    </row>
    <row r="338" spans="1:20" ht="15" customHeight="1">
      <c r="A338" s="962" t="s">
        <v>262</v>
      </c>
      <c r="B338" t="s">
        <v>299</v>
      </c>
      <c r="C338" t="s">
        <v>13</v>
      </c>
      <c r="D338" t="s">
        <v>11</v>
      </c>
      <c r="E338" t="s">
        <v>329</v>
      </c>
      <c r="F338" t="s">
        <v>375</v>
      </c>
      <c r="R338">
        <v>0</v>
      </c>
      <c r="S338">
        <v>0</v>
      </c>
      <c r="T338">
        <v>500000000</v>
      </c>
    </row>
    <row r="339" spans="1:20" ht="15" customHeight="1">
      <c r="A339" s="962" t="s">
        <v>262</v>
      </c>
      <c r="B339" t="s">
        <v>301</v>
      </c>
      <c r="C339" t="s">
        <v>13</v>
      </c>
      <c r="D339" t="s">
        <v>11</v>
      </c>
      <c r="E339" t="s">
        <v>329</v>
      </c>
      <c r="F339" t="s">
        <v>375</v>
      </c>
      <c r="R339">
        <v>0</v>
      </c>
      <c r="S339">
        <v>0</v>
      </c>
      <c r="T339">
        <v>500000000</v>
      </c>
    </row>
    <row r="340" spans="1:20" ht="15" customHeight="1">
      <c r="A340" s="962" t="s">
        <v>262</v>
      </c>
      <c r="B340" t="s">
        <v>302</v>
      </c>
      <c r="C340" t="s">
        <v>13</v>
      </c>
      <c r="D340" t="s">
        <v>11</v>
      </c>
      <c r="E340" t="s">
        <v>329</v>
      </c>
      <c r="F340" t="s">
        <v>375</v>
      </c>
      <c r="R340">
        <v>0</v>
      </c>
      <c r="S340">
        <v>0</v>
      </c>
      <c r="T340">
        <v>500000000</v>
      </c>
    </row>
    <row r="341" spans="1:20" ht="15" customHeight="1">
      <c r="A341" s="962" t="s">
        <v>262</v>
      </c>
      <c r="B341" t="s">
        <v>303</v>
      </c>
      <c r="C341" t="s">
        <v>13</v>
      </c>
      <c r="D341" t="s">
        <v>11</v>
      </c>
      <c r="E341" t="s">
        <v>329</v>
      </c>
      <c r="F341" t="s">
        <v>375</v>
      </c>
      <c r="R341">
        <v>0</v>
      </c>
      <c r="S341">
        <v>0</v>
      </c>
      <c r="T341">
        <v>500000000</v>
      </c>
    </row>
    <row r="342" spans="1:20" ht="15" customHeight="1">
      <c r="A342" s="962" t="s">
        <v>262</v>
      </c>
      <c r="B342" t="s">
        <v>298</v>
      </c>
      <c r="C342" t="s">
        <v>13</v>
      </c>
      <c r="D342" t="s">
        <v>11</v>
      </c>
      <c r="E342" t="s">
        <v>329</v>
      </c>
      <c r="F342" t="s">
        <v>375</v>
      </c>
      <c r="R342">
        <v>0</v>
      </c>
      <c r="S342">
        <v>0</v>
      </c>
      <c r="T342">
        <v>500000000</v>
      </c>
    </row>
    <row r="343" spans="1:20" ht="15" customHeight="1">
      <c r="A343" s="962" t="s">
        <v>262</v>
      </c>
      <c r="B343" t="s">
        <v>300</v>
      </c>
      <c r="C343" t="s">
        <v>13</v>
      </c>
      <c r="D343" t="s">
        <v>11</v>
      </c>
      <c r="E343" t="s">
        <v>329</v>
      </c>
      <c r="F343" t="s">
        <v>375</v>
      </c>
      <c r="R343">
        <v>0</v>
      </c>
      <c r="S343">
        <v>0</v>
      </c>
      <c r="T343">
        <v>500000000</v>
      </c>
    </row>
    <row r="344" spans="1:20" ht="15" customHeight="1">
      <c r="A344" s="962" t="s">
        <v>262</v>
      </c>
      <c r="B344" t="s">
        <v>321</v>
      </c>
      <c r="C344" t="s">
        <v>13</v>
      </c>
      <c r="D344" t="s">
        <v>11</v>
      </c>
      <c r="E344" t="s">
        <v>329</v>
      </c>
      <c r="F344" t="s">
        <v>375</v>
      </c>
      <c r="R344">
        <v>0</v>
      </c>
      <c r="S344">
        <v>0</v>
      </c>
      <c r="T344">
        <v>500000000</v>
      </c>
    </row>
    <row r="345" spans="1:20" ht="15" customHeight="1">
      <c r="A345" s="962" t="s">
        <v>263</v>
      </c>
      <c r="B345" t="s">
        <v>290</v>
      </c>
      <c r="C345" t="s">
        <v>13</v>
      </c>
      <c r="D345" t="s">
        <v>11</v>
      </c>
      <c r="E345" t="s">
        <v>329</v>
      </c>
      <c r="F345" t="s">
        <v>375</v>
      </c>
      <c r="R345">
        <v>0</v>
      </c>
      <c r="S345">
        <v>0</v>
      </c>
      <c r="T345">
        <v>500000000</v>
      </c>
    </row>
    <row r="346" spans="1:20" ht="15" customHeight="1">
      <c r="A346" s="962" t="s">
        <v>263</v>
      </c>
      <c r="B346" t="s">
        <v>292</v>
      </c>
      <c r="C346" t="s">
        <v>13</v>
      </c>
      <c r="D346" t="s">
        <v>11</v>
      </c>
      <c r="E346" t="s">
        <v>329</v>
      </c>
      <c r="F346" t="s">
        <v>375</v>
      </c>
      <c r="R346">
        <v>0</v>
      </c>
      <c r="S346">
        <v>0</v>
      </c>
      <c r="T346">
        <v>500000000</v>
      </c>
    </row>
    <row r="347" spans="1:20" ht="15" customHeight="1">
      <c r="A347" s="962" t="s">
        <v>263</v>
      </c>
      <c r="B347" t="s">
        <v>295</v>
      </c>
      <c r="C347" t="s">
        <v>13</v>
      </c>
      <c r="D347" t="s">
        <v>11</v>
      </c>
      <c r="E347" t="s">
        <v>329</v>
      </c>
      <c r="F347" t="s">
        <v>375</v>
      </c>
      <c r="R347">
        <v>0</v>
      </c>
      <c r="S347">
        <v>0</v>
      </c>
      <c r="T347">
        <v>500000000</v>
      </c>
    </row>
    <row r="348" spans="1:20" ht="15" customHeight="1">
      <c r="A348" s="962" t="s">
        <v>263</v>
      </c>
      <c r="B348" t="s">
        <v>296</v>
      </c>
      <c r="C348" t="s">
        <v>13</v>
      </c>
      <c r="D348" t="s">
        <v>11</v>
      </c>
      <c r="E348" t="s">
        <v>329</v>
      </c>
      <c r="F348" t="s">
        <v>375</v>
      </c>
      <c r="R348">
        <v>0</v>
      </c>
      <c r="S348">
        <v>0</v>
      </c>
      <c r="T348">
        <v>500000000</v>
      </c>
    </row>
    <row r="349" spans="1:20" ht="15" customHeight="1">
      <c r="A349" s="962" t="s">
        <v>263</v>
      </c>
      <c r="B349" t="s">
        <v>289</v>
      </c>
      <c r="C349" t="s">
        <v>13</v>
      </c>
      <c r="D349" t="s">
        <v>11</v>
      </c>
      <c r="E349" t="s">
        <v>329</v>
      </c>
      <c r="F349" t="s">
        <v>375</v>
      </c>
      <c r="R349">
        <v>0</v>
      </c>
      <c r="S349">
        <v>0</v>
      </c>
      <c r="T349">
        <v>500000000</v>
      </c>
    </row>
    <row r="350" spans="1:20" ht="15" customHeight="1">
      <c r="A350" s="962" t="s">
        <v>263</v>
      </c>
      <c r="B350" t="s">
        <v>291</v>
      </c>
      <c r="C350" t="s">
        <v>13</v>
      </c>
      <c r="D350" t="s">
        <v>11</v>
      </c>
      <c r="E350" t="s">
        <v>329</v>
      </c>
      <c r="F350" t="s">
        <v>375</v>
      </c>
      <c r="R350">
        <v>0</v>
      </c>
      <c r="S350">
        <v>0</v>
      </c>
      <c r="T350">
        <v>500000000</v>
      </c>
    </row>
    <row r="351" spans="1:20" ht="15" customHeight="1">
      <c r="A351" s="962" t="s">
        <v>263</v>
      </c>
      <c r="B351" t="s">
        <v>288</v>
      </c>
      <c r="C351" t="s">
        <v>13</v>
      </c>
      <c r="D351" t="s">
        <v>11</v>
      </c>
      <c r="E351" t="s">
        <v>329</v>
      </c>
      <c r="F351" t="s">
        <v>375</v>
      </c>
      <c r="R351">
        <v>0</v>
      </c>
      <c r="S351">
        <v>0</v>
      </c>
      <c r="T351">
        <v>500000000</v>
      </c>
    </row>
    <row r="352" spans="1:20" ht="15" customHeight="1">
      <c r="A352" s="962" t="s">
        <v>263</v>
      </c>
      <c r="B352" t="s">
        <v>287</v>
      </c>
      <c r="C352" t="s">
        <v>13</v>
      </c>
      <c r="D352" t="s">
        <v>11</v>
      </c>
      <c r="E352" t="s">
        <v>329</v>
      </c>
      <c r="F352" t="s">
        <v>375</v>
      </c>
      <c r="R352">
        <v>0</v>
      </c>
      <c r="S352">
        <v>0</v>
      </c>
      <c r="T352">
        <v>500000000</v>
      </c>
    </row>
    <row r="353" spans="1:20" ht="15" customHeight="1">
      <c r="A353" s="962" t="s">
        <v>263</v>
      </c>
      <c r="B353" t="s">
        <v>321</v>
      </c>
      <c r="C353" t="s">
        <v>13</v>
      </c>
      <c r="D353" t="s">
        <v>11</v>
      </c>
      <c r="E353" t="s">
        <v>329</v>
      </c>
      <c r="F353" t="s">
        <v>375</v>
      </c>
      <c r="R353">
        <v>0</v>
      </c>
      <c r="S353">
        <v>0</v>
      </c>
      <c r="T353">
        <v>500000000</v>
      </c>
    </row>
    <row r="354" spans="1:20" ht="15" customHeight="1">
      <c r="A354" s="962" t="s">
        <v>263</v>
      </c>
      <c r="B354" t="s">
        <v>294</v>
      </c>
      <c r="C354" t="s">
        <v>13</v>
      </c>
      <c r="D354" t="s">
        <v>11</v>
      </c>
      <c r="E354" t="s">
        <v>329</v>
      </c>
      <c r="F354" t="s">
        <v>375</v>
      </c>
      <c r="R354">
        <v>0</v>
      </c>
      <c r="S354">
        <v>0</v>
      </c>
      <c r="T354">
        <v>500000000</v>
      </c>
    </row>
    <row r="355" spans="1:20" ht="15" customHeight="1">
      <c r="A355" s="962" t="s">
        <v>263</v>
      </c>
      <c r="B355" t="s">
        <v>293</v>
      </c>
      <c r="C355" t="s">
        <v>13</v>
      </c>
      <c r="D355" t="s">
        <v>11</v>
      </c>
      <c r="E355" t="s">
        <v>329</v>
      </c>
      <c r="F355" t="s">
        <v>375</v>
      </c>
      <c r="R355">
        <v>0</v>
      </c>
      <c r="S355">
        <v>0</v>
      </c>
      <c r="T355">
        <v>500000000</v>
      </c>
    </row>
    <row r="356" spans="1:20" ht="15" customHeight="1">
      <c r="A356" s="962" t="s">
        <v>263</v>
      </c>
      <c r="B356" t="s">
        <v>324</v>
      </c>
      <c r="C356" t="s">
        <v>13</v>
      </c>
      <c r="D356" t="s">
        <v>11</v>
      </c>
      <c r="E356" t="s">
        <v>329</v>
      </c>
      <c r="F356" t="s">
        <v>375</v>
      </c>
      <c r="R356">
        <v>0</v>
      </c>
      <c r="S356">
        <v>0</v>
      </c>
      <c r="T356">
        <v>500000000</v>
      </c>
    </row>
    <row r="357" spans="1:20" ht="15" customHeight="1">
      <c r="A357" s="962" t="s">
        <v>264</v>
      </c>
      <c r="B357" t="s">
        <v>294</v>
      </c>
      <c r="C357" t="s">
        <v>13</v>
      </c>
      <c r="D357" t="s">
        <v>11</v>
      </c>
      <c r="E357" t="s">
        <v>329</v>
      </c>
      <c r="F357" t="s">
        <v>375</v>
      </c>
      <c r="R357">
        <v>0</v>
      </c>
      <c r="S357">
        <v>0</v>
      </c>
      <c r="T357">
        <v>0</v>
      </c>
    </row>
    <row r="358" spans="1:20" ht="15" customHeight="1">
      <c r="A358" s="962" t="s">
        <v>264</v>
      </c>
      <c r="B358" t="s">
        <v>292</v>
      </c>
      <c r="C358" t="s">
        <v>13</v>
      </c>
      <c r="D358" t="s">
        <v>11</v>
      </c>
      <c r="E358" t="s">
        <v>329</v>
      </c>
      <c r="F358" t="s">
        <v>375</v>
      </c>
      <c r="R358">
        <v>0</v>
      </c>
      <c r="S358">
        <v>0</v>
      </c>
      <c r="T358">
        <v>0</v>
      </c>
    </row>
    <row r="359" spans="1:20" ht="15" customHeight="1">
      <c r="A359" s="962" t="s">
        <v>264</v>
      </c>
      <c r="B359" t="s">
        <v>291</v>
      </c>
      <c r="C359" t="s">
        <v>13</v>
      </c>
      <c r="D359" t="s">
        <v>11</v>
      </c>
      <c r="E359" t="s">
        <v>329</v>
      </c>
      <c r="F359" t="s">
        <v>375</v>
      </c>
      <c r="R359">
        <v>0</v>
      </c>
      <c r="S359">
        <v>0</v>
      </c>
      <c r="T359">
        <v>0</v>
      </c>
    </row>
    <row r="360" spans="1:20" ht="15" customHeight="1">
      <c r="A360" s="962" t="s">
        <v>264</v>
      </c>
      <c r="B360" t="s">
        <v>293</v>
      </c>
      <c r="C360" t="s">
        <v>13</v>
      </c>
      <c r="D360" t="s">
        <v>11</v>
      </c>
      <c r="E360" t="s">
        <v>329</v>
      </c>
      <c r="F360" t="s">
        <v>375</v>
      </c>
      <c r="R360">
        <v>0</v>
      </c>
      <c r="S360">
        <v>0</v>
      </c>
      <c r="T360">
        <v>0</v>
      </c>
    </row>
    <row r="361" spans="1:20" ht="15" customHeight="1">
      <c r="A361" s="962" t="s">
        <v>264</v>
      </c>
      <c r="B361" t="s">
        <v>289</v>
      </c>
      <c r="C361" t="s">
        <v>13</v>
      </c>
      <c r="D361" t="s">
        <v>11</v>
      </c>
      <c r="E361" t="s">
        <v>329</v>
      </c>
      <c r="F361" t="s">
        <v>375</v>
      </c>
      <c r="R361">
        <v>0</v>
      </c>
    </row>
    <row r="362" spans="1:20" ht="15" customHeight="1">
      <c r="A362" s="962" t="s">
        <v>264</v>
      </c>
      <c r="B362" t="s">
        <v>288</v>
      </c>
      <c r="C362" t="s">
        <v>13</v>
      </c>
      <c r="D362" t="s">
        <v>11</v>
      </c>
      <c r="E362" t="s">
        <v>329</v>
      </c>
      <c r="F362" t="s">
        <v>375</v>
      </c>
      <c r="R362">
        <v>0</v>
      </c>
    </row>
    <row r="363" spans="1:20" ht="15" customHeight="1">
      <c r="A363" s="962" t="s">
        <v>264</v>
      </c>
      <c r="B363" t="s">
        <v>287</v>
      </c>
      <c r="C363" t="s">
        <v>13</v>
      </c>
      <c r="D363" t="s">
        <v>11</v>
      </c>
      <c r="E363" t="s">
        <v>329</v>
      </c>
      <c r="F363" t="s">
        <v>375</v>
      </c>
      <c r="R363">
        <v>0</v>
      </c>
    </row>
    <row r="364" spans="1:20" ht="15" customHeight="1">
      <c r="A364" s="962" t="s">
        <v>264</v>
      </c>
      <c r="B364" t="s">
        <v>295</v>
      </c>
      <c r="C364" t="s">
        <v>13</v>
      </c>
      <c r="D364" t="s">
        <v>11</v>
      </c>
      <c r="E364" t="s">
        <v>329</v>
      </c>
      <c r="F364" t="s">
        <v>375</v>
      </c>
      <c r="R364">
        <v>0</v>
      </c>
      <c r="S364">
        <v>0</v>
      </c>
      <c r="T364">
        <v>0</v>
      </c>
    </row>
    <row r="365" spans="1:20" ht="15" customHeight="1">
      <c r="A365" s="962" t="s">
        <v>264</v>
      </c>
      <c r="B365" t="s">
        <v>296</v>
      </c>
      <c r="C365" t="s">
        <v>13</v>
      </c>
      <c r="D365" t="s">
        <v>11</v>
      </c>
      <c r="E365" t="s">
        <v>329</v>
      </c>
      <c r="F365" t="s">
        <v>375</v>
      </c>
      <c r="R365">
        <v>0</v>
      </c>
      <c r="S365">
        <v>0</v>
      </c>
      <c r="T365">
        <v>0</v>
      </c>
    </row>
    <row r="366" spans="1:20" ht="15" customHeight="1">
      <c r="A366" s="962" t="s">
        <v>265</v>
      </c>
      <c r="B366" t="s">
        <v>294</v>
      </c>
      <c r="C366" t="s">
        <v>13</v>
      </c>
      <c r="D366" t="s">
        <v>11</v>
      </c>
      <c r="E366" t="s">
        <v>329</v>
      </c>
      <c r="F366" t="s">
        <v>375</v>
      </c>
      <c r="R366">
        <v>0</v>
      </c>
      <c r="S366">
        <v>0</v>
      </c>
      <c r="T366">
        <v>0</v>
      </c>
    </row>
    <row r="367" spans="1:20" ht="15" customHeight="1">
      <c r="A367" s="962" t="s">
        <v>265</v>
      </c>
      <c r="B367" t="s">
        <v>292</v>
      </c>
      <c r="C367" t="s">
        <v>13</v>
      </c>
      <c r="D367" t="s">
        <v>11</v>
      </c>
      <c r="E367" t="s">
        <v>329</v>
      </c>
      <c r="F367" t="s">
        <v>375</v>
      </c>
      <c r="R367">
        <v>0</v>
      </c>
      <c r="S367">
        <v>0</v>
      </c>
      <c r="T367">
        <v>0</v>
      </c>
    </row>
    <row r="368" spans="1:20" ht="15" customHeight="1">
      <c r="A368" s="962" t="s">
        <v>265</v>
      </c>
      <c r="B368" t="s">
        <v>291</v>
      </c>
      <c r="C368" t="s">
        <v>13</v>
      </c>
      <c r="D368" t="s">
        <v>11</v>
      </c>
      <c r="E368" t="s">
        <v>329</v>
      </c>
      <c r="F368" t="s">
        <v>375</v>
      </c>
      <c r="R368">
        <v>0</v>
      </c>
      <c r="S368">
        <v>0</v>
      </c>
      <c r="T368">
        <v>0</v>
      </c>
    </row>
    <row r="369" spans="1:20" ht="15" customHeight="1">
      <c r="A369" s="962" t="s">
        <v>265</v>
      </c>
      <c r="B369" t="s">
        <v>293</v>
      </c>
      <c r="C369" t="s">
        <v>13</v>
      </c>
      <c r="D369" t="s">
        <v>11</v>
      </c>
      <c r="E369" t="s">
        <v>329</v>
      </c>
      <c r="F369" t="s">
        <v>375</v>
      </c>
      <c r="R369">
        <v>0</v>
      </c>
      <c r="S369">
        <v>0</v>
      </c>
      <c r="T369">
        <v>0</v>
      </c>
    </row>
    <row r="370" spans="1:20" ht="15" customHeight="1">
      <c r="A370" s="962" t="s">
        <v>265</v>
      </c>
      <c r="B370" t="s">
        <v>289</v>
      </c>
      <c r="C370" t="s">
        <v>13</v>
      </c>
      <c r="D370" t="s">
        <v>11</v>
      </c>
      <c r="E370" t="s">
        <v>329</v>
      </c>
      <c r="F370" t="s">
        <v>375</v>
      </c>
      <c r="R370">
        <v>0</v>
      </c>
      <c r="S370">
        <v>0</v>
      </c>
      <c r="T370">
        <v>0</v>
      </c>
    </row>
    <row r="371" spans="1:20" ht="15" customHeight="1">
      <c r="A371" s="962" t="s">
        <v>265</v>
      </c>
      <c r="B371" t="s">
        <v>288</v>
      </c>
      <c r="C371" t="s">
        <v>13</v>
      </c>
      <c r="D371" t="s">
        <v>11</v>
      </c>
      <c r="E371" t="s">
        <v>329</v>
      </c>
      <c r="F371" t="s">
        <v>375</v>
      </c>
      <c r="R371">
        <v>0</v>
      </c>
      <c r="S371">
        <v>0</v>
      </c>
      <c r="T371">
        <v>0</v>
      </c>
    </row>
    <row r="372" spans="1:20" ht="15" customHeight="1">
      <c r="A372" s="962" t="s">
        <v>265</v>
      </c>
      <c r="B372" t="s">
        <v>287</v>
      </c>
      <c r="C372" t="s">
        <v>13</v>
      </c>
      <c r="D372" t="s">
        <v>11</v>
      </c>
      <c r="E372" t="s">
        <v>329</v>
      </c>
      <c r="F372" t="s">
        <v>375</v>
      </c>
      <c r="R372">
        <v>0</v>
      </c>
      <c r="S372">
        <v>0</v>
      </c>
      <c r="T372">
        <v>0</v>
      </c>
    </row>
    <row r="373" spans="1:20" ht="15" customHeight="1">
      <c r="A373" s="962" t="s">
        <v>265</v>
      </c>
      <c r="B373" t="s">
        <v>295</v>
      </c>
      <c r="C373" t="s">
        <v>13</v>
      </c>
      <c r="D373" t="s">
        <v>11</v>
      </c>
      <c r="E373" t="s">
        <v>329</v>
      </c>
      <c r="F373" t="s">
        <v>375</v>
      </c>
      <c r="R373">
        <v>0</v>
      </c>
      <c r="S373">
        <v>0</v>
      </c>
      <c r="T373">
        <v>0</v>
      </c>
    </row>
    <row r="374" spans="1:20" ht="15" customHeight="1">
      <c r="A374" s="962" t="s">
        <v>265</v>
      </c>
      <c r="B374" t="s">
        <v>296</v>
      </c>
      <c r="C374" t="s">
        <v>13</v>
      </c>
      <c r="D374" t="s">
        <v>11</v>
      </c>
      <c r="E374" t="s">
        <v>329</v>
      </c>
      <c r="F374" t="s">
        <v>375</v>
      </c>
      <c r="R374">
        <v>0</v>
      </c>
      <c r="S374">
        <v>0</v>
      </c>
      <c r="T374">
        <v>0</v>
      </c>
    </row>
    <row r="375" spans="1:20" ht="15" customHeight="1">
      <c r="A375" s="962" t="s">
        <v>266</v>
      </c>
      <c r="B375" t="s">
        <v>294</v>
      </c>
      <c r="C375" t="s">
        <v>13</v>
      </c>
      <c r="D375" t="s">
        <v>11</v>
      </c>
      <c r="E375" t="s">
        <v>329</v>
      </c>
      <c r="F375" t="s">
        <v>375</v>
      </c>
      <c r="R375">
        <v>0</v>
      </c>
      <c r="S375">
        <v>0</v>
      </c>
      <c r="T375">
        <v>0</v>
      </c>
    </row>
    <row r="376" spans="1:20" ht="15" customHeight="1">
      <c r="A376" s="962" t="s">
        <v>266</v>
      </c>
      <c r="B376" t="s">
        <v>292</v>
      </c>
      <c r="C376" t="s">
        <v>13</v>
      </c>
      <c r="D376" t="s">
        <v>11</v>
      </c>
      <c r="E376" t="s">
        <v>329</v>
      </c>
      <c r="F376" t="s">
        <v>375</v>
      </c>
      <c r="R376">
        <v>0</v>
      </c>
      <c r="S376">
        <v>0</v>
      </c>
      <c r="T376">
        <v>0</v>
      </c>
    </row>
    <row r="377" spans="1:20" ht="15" customHeight="1">
      <c r="A377" s="962" t="s">
        <v>266</v>
      </c>
      <c r="B377" t="s">
        <v>291</v>
      </c>
      <c r="C377" t="s">
        <v>13</v>
      </c>
      <c r="D377" t="s">
        <v>11</v>
      </c>
      <c r="E377" t="s">
        <v>329</v>
      </c>
      <c r="F377" t="s">
        <v>375</v>
      </c>
      <c r="R377">
        <v>0</v>
      </c>
      <c r="S377">
        <v>0</v>
      </c>
      <c r="T377">
        <v>0</v>
      </c>
    </row>
    <row r="378" spans="1:20" ht="15" customHeight="1">
      <c r="A378" s="962" t="s">
        <v>266</v>
      </c>
      <c r="B378" t="s">
        <v>293</v>
      </c>
      <c r="C378" t="s">
        <v>13</v>
      </c>
      <c r="D378" t="s">
        <v>11</v>
      </c>
      <c r="E378" t="s">
        <v>329</v>
      </c>
      <c r="F378" t="s">
        <v>375</v>
      </c>
      <c r="R378">
        <v>0</v>
      </c>
      <c r="S378">
        <v>0</v>
      </c>
      <c r="T378">
        <v>0</v>
      </c>
    </row>
    <row r="379" spans="1:20" ht="15" customHeight="1">
      <c r="A379" s="962" t="s">
        <v>266</v>
      </c>
      <c r="B379" t="s">
        <v>289</v>
      </c>
      <c r="C379" t="s">
        <v>13</v>
      </c>
      <c r="D379" t="s">
        <v>11</v>
      </c>
      <c r="E379" t="s">
        <v>329</v>
      </c>
      <c r="F379" t="s">
        <v>375</v>
      </c>
      <c r="R379">
        <v>0</v>
      </c>
      <c r="S379">
        <v>0</v>
      </c>
      <c r="T379">
        <v>0</v>
      </c>
    </row>
    <row r="380" spans="1:20" ht="15" customHeight="1">
      <c r="A380" s="962" t="s">
        <v>266</v>
      </c>
      <c r="B380" t="s">
        <v>288</v>
      </c>
      <c r="C380" t="s">
        <v>13</v>
      </c>
      <c r="D380" t="s">
        <v>11</v>
      </c>
      <c r="E380" t="s">
        <v>329</v>
      </c>
      <c r="F380" t="s">
        <v>375</v>
      </c>
      <c r="R380">
        <v>0</v>
      </c>
      <c r="S380">
        <v>0</v>
      </c>
      <c r="T380">
        <v>0</v>
      </c>
    </row>
    <row r="381" spans="1:20" ht="15" customHeight="1">
      <c r="A381" s="962" t="s">
        <v>266</v>
      </c>
      <c r="B381" t="s">
        <v>287</v>
      </c>
      <c r="C381" t="s">
        <v>13</v>
      </c>
      <c r="D381" t="s">
        <v>11</v>
      </c>
      <c r="E381" t="s">
        <v>329</v>
      </c>
      <c r="F381" t="s">
        <v>375</v>
      </c>
      <c r="R381">
        <v>0</v>
      </c>
      <c r="S381">
        <v>0</v>
      </c>
      <c r="T381">
        <v>0</v>
      </c>
    </row>
    <row r="382" spans="1:20" ht="15" customHeight="1">
      <c r="A382" s="962" t="s">
        <v>266</v>
      </c>
      <c r="B382" t="s">
        <v>295</v>
      </c>
      <c r="C382" t="s">
        <v>13</v>
      </c>
      <c r="D382" t="s">
        <v>11</v>
      </c>
      <c r="E382" t="s">
        <v>329</v>
      </c>
      <c r="F382" t="s">
        <v>375</v>
      </c>
      <c r="R382">
        <v>0</v>
      </c>
      <c r="S382">
        <v>0</v>
      </c>
      <c r="T382">
        <v>0</v>
      </c>
    </row>
    <row r="383" spans="1:20" ht="15" customHeight="1">
      <c r="A383" s="962" t="s">
        <v>266</v>
      </c>
      <c r="B383" t="s">
        <v>296</v>
      </c>
      <c r="C383" t="s">
        <v>13</v>
      </c>
      <c r="D383" t="s">
        <v>11</v>
      </c>
      <c r="E383" t="s">
        <v>329</v>
      </c>
      <c r="F383" t="s">
        <v>375</v>
      </c>
      <c r="R383">
        <v>0</v>
      </c>
      <c r="S383">
        <v>0</v>
      </c>
      <c r="T383">
        <v>0</v>
      </c>
    </row>
    <row r="384" spans="1:20" ht="15" customHeight="1">
      <c r="A384" s="962" t="s">
        <v>267</v>
      </c>
      <c r="B384" t="s">
        <v>296</v>
      </c>
      <c r="C384" t="s">
        <v>13</v>
      </c>
      <c r="D384" t="s">
        <v>11</v>
      </c>
      <c r="E384" t="s">
        <v>329</v>
      </c>
      <c r="F384" t="s">
        <v>375</v>
      </c>
      <c r="R384">
        <v>0</v>
      </c>
      <c r="S384">
        <v>0</v>
      </c>
      <c r="T384">
        <v>0</v>
      </c>
    </row>
    <row r="385" spans="1:20" ht="15" customHeight="1">
      <c r="A385" s="962" t="s">
        <v>267</v>
      </c>
      <c r="B385" t="s">
        <v>289</v>
      </c>
      <c r="C385" t="s">
        <v>13</v>
      </c>
      <c r="D385" t="s">
        <v>11</v>
      </c>
      <c r="E385" t="s">
        <v>329</v>
      </c>
      <c r="F385" t="s">
        <v>375</v>
      </c>
      <c r="R385">
        <v>0</v>
      </c>
      <c r="S385">
        <v>0</v>
      </c>
      <c r="T385">
        <v>0</v>
      </c>
    </row>
    <row r="386" spans="1:20" ht="15" customHeight="1">
      <c r="A386" s="962" t="s">
        <v>267</v>
      </c>
      <c r="B386" t="s">
        <v>288</v>
      </c>
      <c r="C386" t="s">
        <v>13</v>
      </c>
      <c r="D386" t="s">
        <v>11</v>
      </c>
      <c r="E386" t="s">
        <v>329</v>
      </c>
      <c r="F386" t="s">
        <v>375</v>
      </c>
      <c r="R386">
        <v>0</v>
      </c>
      <c r="S386">
        <v>0</v>
      </c>
      <c r="T386">
        <v>0</v>
      </c>
    </row>
    <row r="387" spans="1:20" ht="15" customHeight="1">
      <c r="A387" s="962" t="s">
        <v>267</v>
      </c>
      <c r="B387" t="s">
        <v>287</v>
      </c>
      <c r="C387" t="s">
        <v>13</v>
      </c>
      <c r="D387" t="s">
        <v>11</v>
      </c>
      <c r="E387" t="s">
        <v>329</v>
      </c>
      <c r="F387" t="s">
        <v>375</v>
      </c>
      <c r="R387">
        <v>0</v>
      </c>
      <c r="S387">
        <v>0</v>
      </c>
      <c r="T387">
        <v>0</v>
      </c>
    </row>
    <row r="388" spans="1:20" ht="15" customHeight="1">
      <c r="A388" s="962" t="s">
        <v>268</v>
      </c>
      <c r="B388" t="s">
        <v>296</v>
      </c>
      <c r="C388" t="s">
        <v>13</v>
      </c>
      <c r="D388" t="s">
        <v>11</v>
      </c>
      <c r="E388" t="s">
        <v>329</v>
      </c>
      <c r="F388" t="s">
        <v>375</v>
      </c>
      <c r="R388">
        <v>0</v>
      </c>
      <c r="S388">
        <v>0</v>
      </c>
      <c r="T388">
        <v>0</v>
      </c>
    </row>
    <row r="389" spans="1:20" ht="15" customHeight="1">
      <c r="A389" s="962" t="s">
        <v>268</v>
      </c>
      <c r="B389" t="s">
        <v>289</v>
      </c>
      <c r="C389" t="s">
        <v>13</v>
      </c>
      <c r="D389" t="s">
        <v>11</v>
      </c>
      <c r="E389" t="s">
        <v>329</v>
      </c>
      <c r="F389" t="s">
        <v>375</v>
      </c>
      <c r="R389">
        <v>0</v>
      </c>
      <c r="S389">
        <v>0</v>
      </c>
      <c r="T389">
        <v>0</v>
      </c>
    </row>
    <row r="390" spans="1:20" ht="15" customHeight="1">
      <c r="A390" s="962" t="s">
        <v>268</v>
      </c>
      <c r="B390" t="s">
        <v>288</v>
      </c>
      <c r="C390" t="s">
        <v>13</v>
      </c>
      <c r="D390" t="s">
        <v>11</v>
      </c>
      <c r="E390" t="s">
        <v>329</v>
      </c>
      <c r="F390" t="s">
        <v>375</v>
      </c>
      <c r="R390">
        <v>0</v>
      </c>
      <c r="S390">
        <v>0</v>
      </c>
      <c r="T390">
        <v>0</v>
      </c>
    </row>
    <row r="391" spans="1:20" ht="15" customHeight="1">
      <c r="A391" s="962" t="s">
        <v>268</v>
      </c>
      <c r="B391" t="s">
        <v>287</v>
      </c>
      <c r="C391" t="s">
        <v>13</v>
      </c>
      <c r="D391" t="s">
        <v>11</v>
      </c>
      <c r="E391" t="s">
        <v>329</v>
      </c>
      <c r="F391" t="s">
        <v>375</v>
      </c>
      <c r="R391">
        <v>0</v>
      </c>
      <c r="S391">
        <v>0</v>
      </c>
      <c r="T391">
        <v>0</v>
      </c>
    </row>
    <row r="392" spans="1:20" ht="15" customHeight="1">
      <c r="A392" s="962" t="s">
        <v>269</v>
      </c>
      <c r="B392" t="s">
        <v>296</v>
      </c>
      <c r="C392" t="s">
        <v>13</v>
      </c>
      <c r="D392" t="s">
        <v>11</v>
      </c>
      <c r="E392" t="s">
        <v>329</v>
      </c>
      <c r="F392" t="s">
        <v>375</v>
      </c>
      <c r="R392">
        <v>0</v>
      </c>
      <c r="S392">
        <v>0</v>
      </c>
      <c r="T392">
        <v>0</v>
      </c>
    </row>
    <row r="393" spans="1:20" ht="15" customHeight="1">
      <c r="A393" s="962" t="s">
        <v>269</v>
      </c>
      <c r="B393" t="s">
        <v>289</v>
      </c>
      <c r="C393" t="s">
        <v>13</v>
      </c>
      <c r="D393" t="s">
        <v>11</v>
      </c>
      <c r="E393" t="s">
        <v>329</v>
      </c>
      <c r="F393" t="s">
        <v>375</v>
      </c>
      <c r="R393">
        <v>0</v>
      </c>
      <c r="S393">
        <v>0</v>
      </c>
      <c r="T393">
        <v>0</v>
      </c>
    </row>
    <row r="394" spans="1:20" ht="15" customHeight="1">
      <c r="A394" s="962" t="s">
        <v>269</v>
      </c>
      <c r="B394" t="s">
        <v>288</v>
      </c>
      <c r="C394" t="s">
        <v>13</v>
      </c>
      <c r="D394" t="s">
        <v>11</v>
      </c>
      <c r="E394" t="s">
        <v>329</v>
      </c>
      <c r="F394" t="s">
        <v>375</v>
      </c>
      <c r="R394">
        <v>0</v>
      </c>
      <c r="S394">
        <v>0</v>
      </c>
      <c r="T394">
        <v>0</v>
      </c>
    </row>
    <row r="395" spans="1:20" ht="15" customHeight="1">
      <c r="A395" s="962" t="s">
        <v>269</v>
      </c>
      <c r="B395" t="s">
        <v>287</v>
      </c>
      <c r="C395" t="s">
        <v>13</v>
      </c>
      <c r="D395" t="s">
        <v>11</v>
      </c>
      <c r="E395" t="s">
        <v>329</v>
      </c>
      <c r="F395" t="s">
        <v>375</v>
      </c>
      <c r="R395">
        <v>0</v>
      </c>
      <c r="S395">
        <v>0</v>
      </c>
      <c r="T395">
        <v>0</v>
      </c>
    </row>
    <row r="396" spans="1:20" ht="15" customHeight="1">
      <c r="A396" s="962" t="s">
        <v>270</v>
      </c>
      <c r="B396" t="s">
        <v>296</v>
      </c>
      <c r="C396" t="s">
        <v>13</v>
      </c>
      <c r="D396" t="s">
        <v>11</v>
      </c>
      <c r="E396" t="s">
        <v>329</v>
      </c>
      <c r="F396" t="s">
        <v>375</v>
      </c>
      <c r="R396">
        <v>0</v>
      </c>
      <c r="S396">
        <v>0</v>
      </c>
      <c r="T396">
        <v>0</v>
      </c>
    </row>
    <row r="397" spans="1:20" ht="15" customHeight="1">
      <c r="A397" s="962" t="s">
        <v>270</v>
      </c>
      <c r="B397" t="s">
        <v>289</v>
      </c>
      <c r="C397" t="s">
        <v>13</v>
      </c>
      <c r="D397" t="s">
        <v>11</v>
      </c>
      <c r="E397" t="s">
        <v>329</v>
      </c>
      <c r="F397" t="s">
        <v>375</v>
      </c>
      <c r="R397">
        <v>0</v>
      </c>
      <c r="S397">
        <v>0</v>
      </c>
      <c r="T397">
        <v>0</v>
      </c>
    </row>
    <row r="398" spans="1:20" ht="15" customHeight="1">
      <c r="A398" s="962" t="s">
        <v>270</v>
      </c>
      <c r="B398" t="s">
        <v>288</v>
      </c>
      <c r="C398" t="s">
        <v>13</v>
      </c>
      <c r="D398" t="s">
        <v>11</v>
      </c>
      <c r="E398" t="s">
        <v>329</v>
      </c>
      <c r="F398" t="s">
        <v>375</v>
      </c>
      <c r="R398">
        <v>0</v>
      </c>
      <c r="S398">
        <v>0</v>
      </c>
      <c r="T398">
        <v>0</v>
      </c>
    </row>
    <row r="399" spans="1:20" ht="15" customHeight="1">
      <c r="A399" s="962" t="s">
        <v>270</v>
      </c>
      <c r="B399" t="s">
        <v>287</v>
      </c>
      <c r="C399" t="s">
        <v>13</v>
      </c>
      <c r="D399" t="s">
        <v>11</v>
      </c>
      <c r="E399" t="s">
        <v>329</v>
      </c>
      <c r="F399" t="s">
        <v>375</v>
      </c>
      <c r="R399">
        <v>0</v>
      </c>
      <c r="S399">
        <v>0</v>
      </c>
      <c r="T399">
        <v>0</v>
      </c>
    </row>
    <row r="400" spans="1:20" ht="15" customHeight="1">
      <c r="A400" s="962" t="s">
        <v>271</v>
      </c>
      <c r="B400" t="s">
        <v>297</v>
      </c>
      <c r="C400" t="s">
        <v>13</v>
      </c>
      <c r="D400" t="s">
        <v>11</v>
      </c>
      <c r="E400" t="s">
        <v>329</v>
      </c>
      <c r="F400" t="s">
        <v>375</v>
      </c>
      <c r="R400">
        <v>0</v>
      </c>
      <c r="S400">
        <v>0</v>
      </c>
      <c r="T400">
        <v>0</v>
      </c>
    </row>
    <row r="401" spans="1:20" ht="15" customHeight="1">
      <c r="A401" s="962" t="s">
        <v>271</v>
      </c>
      <c r="B401" t="s">
        <v>288</v>
      </c>
      <c r="C401" t="s">
        <v>13</v>
      </c>
      <c r="D401" t="s">
        <v>11</v>
      </c>
      <c r="E401" t="s">
        <v>329</v>
      </c>
      <c r="F401" t="s">
        <v>375</v>
      </c>
      <c r="R401">
        <v>0</v>
      </c>
      <c r="S401">
        <v>0</v>
      </c>
      <c r="T401">
        <v>0</v>
      </c>
    </row>
    <row r="402" spans="1:20" ht="15" customHeight="1">
      <c r="A402" s="962" t="s">
        <v>271</v>
      </c>
      <c r="B402" t="s">
        <v>287</v>
      </c>
      <c r="C402" t="s">
        <v>13</v>
      </c>
      <c r="D402" t="s">
        <v>11</v>
      </c>
      <c r="E402" t="s">
        <v>329</v>
      </c>
      <c r="F402" t="s">
        <v>375</v>
      </c>
      <c r="R402">
        <v>0</v>
      </c>
      <c r="S402">
        <v>0</v>
      </c>
      <c r="T402">
        <v>0</v>
      </c>
    </row>
    <row r="403" spans="1:20" ht="15" customHeight="1">
      <c r="A403" s="962" t="s">
        <v>271</v>
      </c>
      <c r="B403" t="s">
        <v>299</v>
      </c>
      <c r="C403" t="s">
        <v>13</v>
      </c>
      <c r="D403" t="s">
        <v>11</v>
      </c>
      <c r="E403" t="s">
        <v>329</v>
      </c>
      <c r="F403" t="s">
        <v>375</v>
      </c>
      <c r="R403">
        <v>0</v>
      </c>
      <c r="S403">
        <v>0</v>
      </c>
      <c r="T403">
        <v>0</v>
      </c>
    </row>
    <row r="404" spans="1:20" ht="15" customHeight="1">
      <c r="A404" s="962" t="s">
        <v>271</v>
      </c>
      <c r="B404" t="s">
        <v>301</v>
      </c>
      <c r="C404" t="s">
        <v>13</v>
      </c>
      <c r="D404" t="s">
        <v>11</v>
      </c>
      <c r="E404" t="s">
        <v>329</v>
      </c>
      <c r="F404" t="s">
        <v>375</v>
      </c>
      <c r="R404">
        <v>0</v>
      </c>
      <c r="S404">
        <v>0</v>
      </c>
      <c r="T404">
        <v>0</v>
      </c>
    </row>
    <row r="405" spans="1:20" ht="15" customHeight="1">
      <c r="A405" s="962" t="s">
        <v>271</v>
      </c>
      <c r="B405" t="s">
        <v>302</v>
      </c>
      <c r="C405" t="s">
        <v>13</v>
      </c>
      <c r="D405" t="s">
        <v>11</v>
      </c>
      <c r="E405" t="s">
        <v>329</v>
      </c>
      <c r="F405" t="s">
        <v>375</v>
      </c>
      <c r="R405">
        <v>0</v>
      </c>
      <c r="S405">
        <v>0</v>
      </c>
      <c r="T405">
        <v>0</v>
      </c>
    </row>
    <row r="406" spans="1:20" ht="15" customHeight="1">
      <c r="A406" s="962" t="s">
        <v>271</v>
      </c>
      <c r="B406" t="s">
        <v>303</v>
      </c>
      <c r="C406" t="s">
        <v>13</v>
      </c>
      <c r="D406" t="s">
        <v>11</v>
      </c>
      <c r="E406" t="s">
        <v>329</v>
      </c>
      <c r="F406" t="s">
        <v>375</v>
      </c>
      <c r="R406">
        <v>0</v>
      </c>
      <c r="S406">
        <v>0</v>
      </c>
      <c r="T406">
        <v>0</v>
      </c>
    </row>
    <row r="407" spans="1:20" ht="15" customHeight="1">
      <c r="A407" s="962" t="s">
        <v>271</v>
      </c>
      <c r="B407" t="s">
        <v>298</v>
      </c>
      <c r="C407" t="s">
        <v>13</v>
      </c>
      <c r="D407" t="s">
        <v>11</v>
      </c>
      <c r="E407" t="s">
        <v>329</v>
      </c>
      <c r="F407" t="s">
        <v>375</v>
      </c>
      <c r="R407">
        <v>0</v>
      </c>
      <c r="S407">
        <v>0</v>
      </c>
      <c r="T407">
        <v>0</v>
      </c>
    </row>
    <row r="408" spans="1:20" ht="15" customHeight="1">
      <c r="A408" s="962" t="s">
        <v>271</v>
      </c>
      <c r="B408" t="s">
        <v>300</v>
      </c>
      <c r="C408" t="s">
        <v>13</v>
      </c>
      <c r="D408" t="s">
        <v>11</v>
      </c>
      <c r="E408" t="s">
        <v>329</v>
      </c>
      <c r="F408" t="s">
        <v>375</v>
      </c>
      <c r="R408">
        <v>0</v>
      </c>
      <c r="S408">
        <v>0</v>
      </c>
      <c r="T408">
        <v>0</v>
      </c>
    </row>
    <row r="409" spans="1:20" ht="15" customHeight="1">
      <c r="A409" s="962" t="s">
        <v>272</v>
      </c>
      <c r="B409" t="s">
        <v>296</v>
      </c>
      <c r="C409" t="s">
        <v>13</v>
      </c>
      <c r="D409" t="s">
        <v>11</v>
      </c>
      <c r="E409" t="s">
        <v>329</v>
      </c>
      <c r="F409" t="s">
        <v>375</v>
      </c>
      <c r="R409">
        <v>0</v>
      </c>
      <c r="S409">
        <v>0</v>
      </c>
      <c r="T409">
        <v>0</v>
      </c>
    </row>
    <row r="410" spans="1:20" ht="15" customHeight="1">
      <c r="A410" s="962" t="s">
        <v>272</v>
      </c>
      <c r="B410" t="s">
        <v>289</v>
      </c>
      <c r="C410" t="s">
        <v>13</v>
      </c>
      <c r="D410" t="s">
        <v>11</v>
      </c>
      <c r="E410" t="s">
        <v>329</v>
      </c>
      <c r="F410" t="s">
        <v>375</v>
      </c>
      <c r="R410">
        <v>0</v>
      </c>
      <c r="S410">
        <v>0</v>
      </c>
      <c r="T410">
        <v>0</v>
      </c>
    </row>
    <row r="411" spans="1:20" ht="15" customHeight="1">
      <c r="A411" s="962" t="s">
        <v>272</v>
      </c>
      <c r="B411" t="s">
        <v>288</v>
      </c>
      <c r="C411" t="s">
        <v>13</v>
      </c>
      <c r="D411" t="s">
        <v>11</v>
      </c>
      <c r="E411" t="s">
        <v>329</v>
      </c>
      <c r="F411" t="s">
        <v>375</v>
      </c>
      <c r="R411">
        <v>0</v>
      </c>
      <c r="S411">
        <v>0</v>
      </c>
      <c r="T411">
        <v>0</v>
      </c>
    </row>
    <row r="412" spans="1:20" ht="15" customHeight="1">
      <c r="A412" s="962" t="s">
        <v>272</v>
      </c>
      <c r="B412" t="s">
        <v>287</v>
      </c>
      <c r="C412" t="s">
        <v>13</v>
      </c>
      <c r="D412" t="s">
        <v>11</v>
      </c>
      <c r="E412" t="s">
        <v>329</v>
      </c>
      <c r="F412" t="s">
        <v>375</v>
      </c>
      <c r="R412">
        <v>0</v>
      </c>
      <c r="S412">
        <v>0</v>
      </c>
      <c r="T412">
        <v>0</v>
      </c>
    </row>
    <row r="413" spans="1:20" ht="15" customHeight="1">
      <c r="A413" s="962" t="s">
        <v>273</v>
      </c>
      <c r="B413" t="s">
        <v>296</v>
      </c>
      <c r="C413" t="s">
        <v>13</v>
      </c>
      <c r="D413" t="s">
        <v>11</v>
      </c>
      <c r="E413" t="s">
        <v>329</v>
      </c>
      <c r="F413" t="s">
        <v>375</v>
      </c>
      <c r="R413">
        <v>0</v>
      </c>
      <c r="S413">
        <v>0</v>
      </c>
      <c r="T413">
        <v>0</v>
      </c>
    </row>
    <row r="414" spans="1:20" ht="15" customHeight="1">
      <c r="A414" s="962" t="s">
        <v>273</v>
      </c>
      <c r="B414" t="s">
        <v>289</v>
      </c>
      <c r="C414" t="s">
        <v>13</v>
      </c>
      <c r="D414" t="s">
        <v>11</v>
      </c>
      <c r="E414" t="s">
        <v>329</v>
      </c>
      <c r="F414" t="s">
        <v>375</v>
      </c>
      <c r="R414">
        <v>0</v>
      </c>
      <c r="S414">
        <v>0</v>
      </c>
      <c r="T414">
        <v>0</v>
      </c>
    </row>
    <row r="415" spans="1:20" ht="15" customHeight="1">
      <c r="A415" s="962" t="s">
        <v>273</v>
      </c>
      <c r="B415" t="s">
        <v>288</v>
      </c>
      <c r="C415" t="s">
        <v>13</v>
      </c>
      <c r="D415" t="s">
        <v>11</v>
      </c>
      <c r="E415" t="s">
        <v>329</v>
      </c>
      <c r="F415" t="s">
        <v>375</v>
      </c>
      <c r="R415">
        <v>0</v>
      </c>
      <c r="S415">
        <v>0</v>
      </c>
      <c r="T415">
        <v>0</v>
      </c>
    </row>
    <row r="416" spans="1:20" ht="15" customHeight="1">
      <c r="A416" s="962" t="s">
        <v>273</v>
      </c>
      <c r="B416" t="s">
        <v>287</v>
      </c>
      <c r="C416" t="s">
        <v>13</v>
      </c>
      <c r="D416" t="s">
        <v>11</v>
      </c>
      <c r="E416" t="s">
        <v>329</v>
      </c>
      <c r="F416" t="s">
        <v>375</v>
      </c>
      <c r="R416">
        <v>0</v>
      </c>
      <c r="S416">
        <v>0</v>
      </c>
      <c r="T416">
        <v>0</v>
      </c>
    </row>
    <row r="417" spans="1:20" ht="15" customHeight="1">
      <c r="A417" s="962" t="s">
        <v>274</v>
      </c>
      <c r="B417" t="s">
        <v>283</v>
      </c>
      <c r="C417" t="s">
        <v>13</v>
      </c>
      <c r="D417" t="s">
        <v>11</v>
      </c>
      <c r="E417" t="s">
        <v>329</v>
      </c>
      <c r="F417" t="s">
        <v>375</v>
      </c>
      <c r="R417">
        <v>0</v>
      </c>
    </row>
    <row r="418" spans="1:20" ht="15" customHeight="1">
      <c r="A418" s="962" t="s">
        <v>277</v>
      </c>
      <c r="B418" t="s">
        <v>246</v>
      </c>
      <c r="C418" t="s">
        <v>13</v>
      </c>
      <c r="D418" t="s">
        <v>11</v>
      </c>
      <c r="E418" t="s">
        <v>329</v>
      </c>
      <c r="F418" t="s">
        <v>375</v>
      </c>
      <c r="R418">
        <v>0</v>
      </c>
      <c r="S418">
        <v>0</v>
      </c>
      <c r="T418">
        <v>500000000</v>
      </c>
    </row>
    <row r="419" spans="1:20" ht="15" customHeight="1">
      <c r="A419" s="962" t="s">
        <v>277</v>
      </c>
      <c r="B419" t="s">
        <v>244</v>
      </c>
      <c r="C419" t="s">
        <v>13</v>
      </c>
      <c r="D419" t="s">
        <v>11</v>
      </c>
      <c r="E419" t="s">
        <v>329</v>
      </c>
      <c r="F419" t="s">
        <v>375</v>
      </c>
      <c r="G419" t="s">
        <v>386</v>
      </c>
      <c r="I419" t="s">
        <v>332</v>
      </c>
      <c r="K419" t="s">
        <v>333</v>
      </c>
      <c r="L419" t="s">
        <v>277</v>
      </c>
      <c r="M419" t="s">
        <v>51</v>
      </c>
      <c r="O419" t="s">
        <v>365</v>
      </c>
      <c r="P419" t="s">
        <v>336</v>
      </c>
      <c r="Q419" t="s">
        <v>337</v>
      </c>
      <c r="R419">
        <v>1190</v>
      </c>
    </row>
    <row r="420" spans="1:20" ht="15" customHeight="1">
      <c r="A420" s="962" t="s">
        <v>278</v>
      </c>
      <c r="B420" t="s">
        <v>252</v>
      </c>
      <c r="C420" t="s">
        <v>13</v>
      </c>
      <c r="D420" t="s">
        <v>11</v>
      </c>
      <c r="E420" t="s">
        <v>329</v>
      </c>
      <c r="F420" t="s">
        <v>375</v>
      </c>
      <c r="J420" t="s">
        <v>340</v>
      </c>
      <c r="L420" t="s">
        <v>252</v>
      </c>
      <c r="R420">
        <v>0</v>
      </c>
    </row>
    <row r="421" spans="1:20" ht="15" customHeight="1">
      <c r="A421" s="962" t="s">
        <v>278</v>
      </c>
      <c r="B421" t="s">
        <v>247</v>
      </c>
      <c r="C421" t="s">
        <v>13</v>
      </c>
      <c r="D421" t="s">
        <v>11</v>
      </c>
      <c r="E421" t="s">
        <v>329</v>
      </c>
      <c r="F421" t="s">
        <v>375</v>
      </c>
      <c r="G421" t="s">
        <v>387</v>
      </c>
      <c r="I421" t="s">
        <v>332</v>
      </c>
      <c r="K421" t="s">
        <v>333</v>
      </c>
      <c r="L421" t="s">
        <v>367</v>
      </c>
      <c r="M421" t="s">
        <v>51</v>
      </c>
      <c r="O421" t="s">
        <v>361</v>
      </c>
      <c r="P421" t="s">
        <v>336</v>
      </c>
      <c r="Q421" t="s">
        <v>337</v>
      </c>
      <c r="R421">
        <v>63.3</v>
      </c>
    </row>
    <row r="422" spans="1:20" ht="15" customHeight="1">
      <c r="A422" s="962" t="s">
        <v>278</v>
      </c>
      <c r="B422" t="s">
        <v>251</v>
      </c>
      <c r="C422" t="s">
        <v>13</v>
      </c>
      <c r="D422" t="s">
        <v>11</v>
      </c>
      <c r="E422" t="s">
        <v>329</v>
      </c>
      <c r="F422" t="s">
        <v>375</v>
      </c>
      <c r="R422">
        <v>0</v>
      </c>
    </row>
    <row r="423" spans="1:20" ht="15" customHeight="1">
      <c r="A423" s="962" t="s">
        <v>279</v>
      </c>
      <c r="B423" t="s">
        <v>254</v>
      </c>
      <c r="C423" t="s">
        <v>13</v>
      </c>
      <c r="D423" t="s">
        <v>11</v>
      </c>
      <c r="E423" t="s">
        <v>329</v>
      </c>
      <c r="F423" t="s">
        <v>375</v>
      </c>
      <c r="O423" t="s">
        <v>361</v>
      </c>
      <c r="P423" t="s">
        <v>868</v>
      </c>
      <c r="Q423" t="s">
        <v>869</v>
      </c>
      <c r="R423">
        <v>1100</v>
      </c>
    </row>
    <row r="424" spans="1:20" ht="15" customHeight="1">
      <c r="A424" s="962" t="s">
        <v>279</v>
      </c>
      <c r="B424" t="s">
        <v>253</v>
      </c>
      <c r="C424" t="s">
        <v>13</v>
      </c>
      <c r="D424" t="s">
        <v>11</v>
      </c>
      <c r="E424" t="s">
        <v>329</v>
      </c>
      <c r="F424" t="s">
        <v>375</v>
      </c>
      <c r="G424" t="s">
        <v>388</v>
      </c>
      <c r="I424" t="s">
        <v>332</v>
      </c>
      <c r="K424" t="s">
        <v>333</v>
      </c>
      <c r="L424" t="s">
        <v>253</v>
      </c>
      <c r="M424" t="s">
        <v>51</v>
      </c>
      <c r="O424" t="s">
        <v>335</v>
      </c>
      <c r="P424" t="s">
        <v>336</v>
      </c>
      <c r="Q424" t="s">
        <v>337</v>
      </c>
      <c r="R424">
        <v>82.2</v>
      </c>
    </row>
    <row r="425" spans="1:20" ht="15" customHeight="1">
      <c r="A425" s="962" t="s">
        <v>279</v>
      </c>
      <c r="B425" t="s">
        <v>251</v>
      </c>
      <c r="C425" t="s">
        <v>13</v>
      </c>
      <c r="D425" t="s">
        <v>11</v>
      </c>
      <c r="E425" t="s">
        <v>329</v>
      </c>
      <c r="F425" t="s">
        <v>375</v>
      </c>
      <c r="G425" t="s">
        <v>388</v>
      </c>
      <c r="I425" t="s">
        <v>332</v>
      </c>
      <c r="K425" t="s">
        <v>333</v>
      </c>
      <c r="L425" t="s">
        <v>253</v>
      </c>
      <c r="M425" t="s">
        <v>51</v>
      </c>
      <c r="O425" t="s">
        <v>335</v>
      </c>
      <c r="P425" t="s">
        <v>336</v>
      </c>
      <c r="Q425" t="s">
        <v>337</v>
      </c>
      <c r="R425">
        <v>82.2</v>
      </c>
    </row>
    <row r="426" spans="1:20" ht="15" customHeight="1">
      <c r="A426" s="962" t="s">
        <v>279</v>
      </c>
      <c r="B426" t="s">
        <v>255</v>
      </c>
      <c r="C426" t="s">
        <v>13</v>
      </c>
      <c r="D426" t="s">
        <v>11</v>
      </c>
      <c r="E426" t="s">
        <v>329</v>
      </c>
      <c r="F426" t="s">
        <v>375</v>
      </c>
      <c r="H426" t="s">
        <v>852</v>
      </c>
      <c r="I426" t="s">
        <v>853</v>
      </c>
      <c r="J426" t="s">
        <v>848</v>
      </c>
      <c r="K426" t="s">
        <v>854</v>
      </c>
      <c r="L426" t="s">
        <v>855</v>
      </c>
      <c r="M426" t="s">
        <v>55</v>
      </c>
      <c r="O426" t="s">
        <v>361</v>
      </c>
      <c r="P426" t="s">
        <v>851</v>
      </c>
      <c r="Q426" t="s">
        <v>337</v>
      </c>
      <c r="R426">
        <v>19.100000000000001</v>
      </c>
    </row>
    <row r="427" spans="1:20" ht="15" customHeight="1">
      <c r="A427" s="962" t="s">
        <v>280</v>
      </c>
      <c r="B427" t="s">
        <v>257</v>
      </c>
      <c r="C427" t="s">
        <v>13</v>
      </c>
      <c r="D427" t="s">
        <v>11</v>
      </c>
      <c r="E427" t="s">
        <v>329</v>
      </c>
      <c r="F427" t="s">
        <v>375</v>
      </c>
      <c r="H427" t="s">
        <v>899</v>
      </c>
      <c r="I427" t="s">
        <v>873</v>
      </c>
      <c r="J427" t="s">
        <v>848</v>
      </c>
      <c r="K427" t="s">
        <v>854</v>
      </c>
      <c r="L427" t="s">
        <v>874</v>
      </c>
      <c r="M427" t="s">
        <v>73</v>
      </c>
      <c r="O427" t="s">
        <v>349</v>
      </c>
      <c r="P427" t="s">
        <v>851</v>
      </c>
      <c r="Q427" t="s">
        <v>337</v>
      </c>
      <c r="R427">
        <v>478</v>
      </c>
    </row>
    <row r="428" spans="1:20" ht="15" customHeight="1">
      <c r="A428" s="962" t="s">
        <v>280</v>
      </c>
      <c r="B428" t="s">
        <v>259</v>
      </c>
      <c r="C428" t="s">
        <v>13</v>
      </c>
      <c r="D428" t="s">
        <v>11</v>
      </c>
      <c r="E428" t="s">
        <v>329</v>
      </c>
      <c r="F428" t="s">
        <v>375</v>
      </c>
      <c r="H428" t="s">
        <v>900</v>
      </c>
      <c r="I428" t="s">
        <v>873</v>
      </c>
      <c r="J428" t="s">
        <v>848</v>
      </c>
      <c r="K428" t="s">
        <v>854</v>
      </c>
      <c r="L428" t="s">
        <v>876</v>
      </c>
      <c r="M428" t="s">
        <v>73</v>
      </c>
      <c r="O428" t="s">
        <v>349</v>
      </c>
      <c r="P428" t="s">
        <v>851</v>
      </c>
      <c r="Q428" t="s">
        <v>337</v>
      </c>
      <c r="R428">
        <v>583</v>
      </c>
    </row>
    <row r="429" spans="1:20" ht="15" customHeight="1">
      <c r="A429" s="962" t="s">
        <v>280</v>
      </c>
      <c r="B429" t="s">
        <v>260</v>
      </c>
      <c r="C429" t="s">
        <v>13</v>
      </c>
      <c r="D429" t="s">
        <v>11</v>
      </c>
      <c r="E429" t="s">
        <v>329</v>
      </c>
      <c r="F429" t="s">
        <v>375</v>
      </c>
      <c r="H429" t="s">
        <v>901</v>
      </c>
      <c r="I429" t="s">
        <v>873</v>
      </c>
      <c r="J429" t="s">
        <v>848</v>
      </c>
      <c r="K429" t="s">
        <v>854</v>
      </c>
      <c r="L429" t="s">
        <v>878</v>
      </c>
      <c r="M429" t="s">
        <v>73</v>
      </c>
      <c r="O429" t="s">
        <v>349</v>
      </c>
      <c r="P429" t="s">
        <v>851</v>
      </c>
      <c r="Q429" t="s">
        <v>337</v>
      </c>
      <c r="R429">
        <v>18.399999999999999</v>
      </c>
    </row>
    <row r="430" spans="1:20" ht="15" customHeight="1">
      <c r="A430" s="962" t="s">
        <v>281</v>
      </c>
      <c r="B430" t="s">
        <v>262</v>
      </c>
      <c r="C430" t="s">
        <v>13</v>
      </c>
      <c r="D430" t="s">
        <v>11</v>
      </c>
      <c r="E430" t="s">
        <v>329</v>
      </c>
      <c r="F430" t="s">
        <v>375</v>
      </c>
      <c r="L430" t="s">
        <v>2002</v>
      </c>
      <c r="O430" t="s">
        <v>361</v>
      </c>
      <c r="P430" t="s">
        <v>868</v>
      </c>
      <c r="Q430" t="s">
        <v>869</v>
      </c>
      <c r="R430">
        <v>0</v>
      </c>
      <c r="S430">
        <v>0</v>
      </c>
      <c r="T430">
        <v>500000000</v>
      </c>
    </row>
    <row r="431" spans="1:20" ht="15" customHeight="1">
      <c r="A431" s="962" t="s">
        <v>281</v>
      </c>
      <c r="B431" t="s">
        <v>261</v>
      </c>
      <c r="C431" t="s">
        <v>13</v>
      </c>
      <c r="D431" t="s">
        <v>11</v>
      </c>
      <c r="E431" t="s">
        <v>329</v>
      </c>
      <c r="F431" t="s">
        <v>375</v>
      </c>
      <c r="R431">
        <v>0</v>
      </c>
      <c r="S431">
        <v>0</v>
      </c>
      <c r="T431">
        <v>500000000</v>
      </c>
    </row>
    <row r="432" spans="1:20" ht="15" customHeight="1">
      <c r="A432" s="962" t="s">
        <v>282</v>
      </c>
      <c r="B432" t="s">
        <v>263</v>
      </c>
      <c r="C432" t="s">
        <v>13</v>
      </c>
      <c r="D432" t="s">
        <v>11</v>
      </c>
      <c r="E432" t="s">
        <v>329</v>
      </c>
      <c r="F432" t="s">
        <v>375</v>
      </c>
      <c r="O432" t="s">
        <v>361</v>
      </c>
      <c r="P432" t="s">
        <v>868</v>
      </c>
      <c r="Q432" t="s">
        <v>869</v>
      </c>
      <c r="R432">
        <v>0</v>
      </c>
      <c r="S432">
        <v>0</v>
      </c>
      <c r="T432">
        <v>500000000</v>
      </c>
    </row>
    <row r="433" spans="1:20" ht="15" customHeight="1">
      <c r="A433" s="962" t="s">
        <v>283</v>
      </c>
      <c r="B433" t="s">
        <v>265</v>
      </c>
      <c r="C433" t="s">
        <v>13</v>
      </c>
      <c r="D433" t="s">
        <v>11</v>
      </c>
      <c r="E433" t="s">
        <v>329</v>
      </c>
      <c r="F433" t="s">
        <v>375</v>
      </c>
      <c r="O433" t="s">
        <v>361</v>
      </c>
      <c r="P433" t="s">
        <v>868</v>
      </c>
      <c r="Q433" t="s">
        <v>869</v>
      </c>
      <c r="R433">
        <v>0</v>
      </c>
      <c r="S433">
        <v>0</v>
      </c>
      <c r="T433">
        <v>0</v>
      </c>
    </row>
    <row r="434" spans="1:20" ht="15" customHeight="1">
      <c r="A434" s="962" t="s">
        <v>283</v>
      </c>
      <c r="B434" t="s">
        <v>266</v>
      </c>
      <c r="C434" t="s">
        <v>13</v>
      </c>
      <c r="D434" t="s">
        <v>11</v>
      </c>
      <c r="E434" t="s">
        <v>329</v>
      </c>
      <c r="F434" t="s">
        <v>375</v>
      </c>
      <c r="O434" t="s">
        <v>361</v>
      </c>
      <c r="P434" t="s">
        <v>868</v>
      </c>
      <c r="Q434" t="s">
        <v>869</v>
      </c>
      <c r="R434">
        <v>0</v>
      </c>
      <c r="S434">
        <v>0</v>
      </c>
      <c r="T434">
        <v>0</v>
      </c>
    </row>
    <row r="435" spans="1:20" ht="15" customHeight="1">
      <c r="A435" s="962" t="s">
        <v>283</v>
      </c>
      <c r="B435" t="s">
        <v>264</v>
      </c>
      <c r="C435" t="s">
        <v>13</v>
      </c>
      <c r="D435" t="s">
        <v>11</v>
      </c>
      <c r="E435" t="s">
        <v>329</v>
      </c>
      <c r="F435" t="s">
        <v>375</v>
      </c>
      <c r="R435">
        <v>0</v>
      </c>
    </row>
    <row r="436" spans="1:20" ht="15" customHeight="1">
      <c r="A436" s="962" t="s">
        <v>284</v>
      </c>
      <c r="B436" t="s">
        <v>269</v>
      </c>
      <c r="C436" t="s">
        <v>13</v>
      </c>
      <c r="D436" t="s">
        <v>11</v>
      </c>
      <c r="E436" t="s">
        <v>329</v>
      </c>
      <c r="F436" t="s">
        <v>375</v>
      </c>
      <c r="R436">
        <v>0</v>
      </c>
      <c r="S436">
        <v>0</v>
      </c>
      <c r="T436">
        <v>0</v>
      </c>
    </row>
    <row r="437" spans="1:20" ht="15" customHeight="1">
      <c r="A437" s="962" t="s">
        <v>284</v>
      </c>
      <c r="B437" t="s">
        <v>267</v>
      </c>
      <c r="C437" t="s">
        <v>13</v>
      </c>
      <c r="D437" t="s">
        <v>11</v>
      </c>
      <c r="E437" t="s">
        <v>329</v>
      </c>
      <c r="F437" t="s">
        <v>375</v>
      </c>
      <c r="R437">
        <v>0</v>
      </c>
      <c r="S437">
        <v>0</v>
      </c>
      <c r="T437">
        <v>0</v>
      </c>
    </row>
    <row r="438" spans="1:20" ht="15" customHeight="1">
      <c r="A438" s="962" t="s">
        <v>284</v>
      </c>
      <c r="B438" t="s">
        <v>268</v>
      </c>
      <c r="C438" t="s">
        <v>13</v>
      </c>
      <c r="D438" t="s">
        <v>11</v>
      </c>
      <c r="E438" t="s">
        <v>329</v>
      </c>
      <c r="F438" t="s">
        <v>375</v>
      </c>
      <c r="R438">
        <v>0</v>
      </c>
      <c r="S438">
        <v>0</v>
      </c>
      <c r="T438">
        <v>0</v>
      </c>
    </row>
    <row r="439" spans="1:20" ht="15" customHeight="1">
      <c r="A439" s="962" t="s">
        <v>285</v>
      </c>
      <c r="B439" t="s">
        <v>271</v>
      </c>
      <c r="C439" t="s">
        <v>13</v>
      </c>
      <c r="D439" t="s">
        <v>11</v>
      </c>
      <c r="E439" t="s">
        <v>329</v>
      </c>
      <c r="F439" t="s">
        <v>375</v>
      </c>
      <c r="R439">
        <v>0</v>
      </c>
      <c r="S439">
        <v>0</v>
      </c>
      <c r="T439">
        <v>0</v>
      </c>
    </row>
    <row r="440" spans="1:20" ht="15" customHeight="1">
      <c r="A440" s="962" t="s">
        <v>285</v>
      </c>
      <c r="B440" t="s">
        <v>270</v>
      </c>
      <c r="C440" t="s">
        <v>13</v>
      </c>
      <c r="D440" t="s">
        <v>11</v>
      </c>
      <c r="E440" t="s">
        <v>329</v>
      </c>
      <c r="F440" t="s">
        <v>375</v>
      </c>
      <c r="R440">
        <v>0</v>
      </c>
      <c r="S440">
        <v>0</v>
      </c>
      <c r="T440">
        <v>0</v>
      </c>
    </row>
    <row r="441" spans="1:20" ht="15" customHeight="1">
      <c r="A441" s="962" t="s">
        <v>286</v>
      </c>
      <c r="B441" t="s">
        <v>273</v>
      </c>
      <c r="C441" t="s">
        <v>13</v>
      </c>
      <c r="D441" t="s">
        <v>11</v>
      </c>
      <c r="E441" t="s">
        <v>329</v>
      </c>
      <c r="F441" t="s">
        <v>375</v>
      </c>
      <c r="R441">
        <v>0</v>
      </c>
      <c r="S441">
        <v>0</v>
      </c>
      <c r="T441">
        <v>0</v>
      </c>
    </row>
    <row r="442" spans="1:20" ht="15" customHeight="1">
      <c r="A442" s="962" t="s">
        <v>286</v>
      </c>
      <c r="B442" t="s">
        <v>272</v>
      </c>
      <c r="C442" t="s">
        <v>13</v>
      </c>
      <c r="D442" t="s">
        <v>11</v>
      </c>
      <c r="E442" t="s">
        <v>329</v>
      </c>
      <c r="F442" t="s">
        <v>375</v>
      </c>
      <c r="R442">
        <v>0</v>
      </c>
      <c r="S442">
        <v>0</v>
      </c>
      <c r="T442">
        <v>0</v>
      </c>
    </row>
    <row r="443" spans="1:20" ht="15" customHeight="1">
      <c r="A443" s="962" t="s">
        <v>320</v>
      </c>
      <c r="B443" t="s">
        <v>257</v>
      </c>
      <c r="C443" t="s">
        <v>13</v>
      </c>
      <c r="D443" t="s">
        <v>11</v>
      </c>
      <c r="E443" t="s">
        <v>329</v>
      </c>
      <c r="F443" t="s">
        <v>375</v>
      </c>
      <c r="H443" t="s">
        <v>389</v>
      </c>
      <c r="I443" t="s">
        <v>353</v>
      </c>
      <c r="K443" t="s">
        <v>333</v>
      </c>
      <c r="L443" t="s">
        <v>370</v>
      </c>
      <c r="M443" t="s">
        <v>59</v>
      </c>
      <c r="O443" t="s">
        <v>335</v>
      </c>
      <c r="P443" t="s">
        <v>336</v>
      </c>
      <c r="Q443" t="s">
        <v>337</v>
      </c>
      <c r="R443">
        <v>268</v>
      </c>
    </row>
    <row r="444" spans="1:20" ht="15" customHeight="1">
      <c r="A444" s="962" t="s">
        <v>320</v>
      </c>
      <c r="B444" t="s">
        <v>259</v>
      </c>
      <c r="C444" t="s">
        <v>13</v>
      </c>
      <c r="D444" t="s">
        <v>11</v>
      </c>
      <c r="E444" t="s">
        <v>329</v>
      </c>
      <c r="F444" t="s">
        <v>375</v>
      </c>
      <c r="H444" t="s">
        <v>390</v>
      </c>
      <c r="I444" t="s">
        <v>353</v>
      </c>
      <c r="K444" t="s">
        <v>333</v>
      </c>
      <c r="L444" t="s">
        <v>372</v>
      </c>
      <c r="M444" t="s">
        <v>59</v>
      </c>
      <c r="O444" t="s">
        <v>335</v>
      </c>
      <c r="P444" t="s">
        <v>336</v>
      </c>
      <c r="Q444" t="s">
        <v>337</v>
      </c>
      <c r="R444">
        <v>882</v>
      </c>
    </row>
    <row r="445" spans="1:20" ht="15" customHeight="1">
      <c r="A445" s="962" t="s">
        <v>320</v>
      </c>
      <c r="B445" t="s">
        <v>246</v>
      </c>
      <c r="C445" t="s">
        <v>13</v>
      </c>
      <c r="D445" t="s">
        <v>11</v>
      </c>
      <c r="E445" t="s">
        <v>329</v>
      </c>
      <c r="F445" t="s">
        <v>375</v>
      </c>
      <c r="R445">
        <v>0</v>
      </c>
      <c r="S445">
        <v>0</v>
      </c>
      <c r="T445">
        <v>500000000</v>
      </c>
    </row>
    <row r="446" spans="1:20" ht="15" customHeight="1">
      <c r="A446" s="962" t="s">
        <v>320</v>
      </c>
      <c r="B446" t="s">
        <v>261</v>
      </c>
      <c r="C446" t="s">
        <v>13</v>
      </c>
      <c r="D446" t="s">
        <v>11</v>
      </c>
      <c r="E446" t="s">
        <v>329</v>
      </c>
      <c r="F446" t="s">
        <v>375</v>
      </c>
      <c r="R446">
        <v>0</v>
      </c>
      <c r="S446">
        <v>0</v>
      </c>
      <c r="T446">
        <v>500000000</v>
      </c>
    </row>
    <row r="447" spans="1:20" ht="15" customHeight="1">
      <c r="A447" s="962" t="s">
        <v>320</v>
      </c>
      <c r="B447" t="s">
        <v>262</v>
      </c>
      <c r="C447" t="s">
        <v>13</v>
      </c>
      <c r="D447" t="s">
        <v>11</v>
      </c>
      <c r="E447" t="s">
        <v>329</v>
      </c>
      <c r="F447" t="s">
        <v>375</v>
      </c>
      <c r="R447">
        <v>0</v>
      </c>
      <c r="S447">
        <v>0</v>
      </c>
      <c r="T447">
        <v>500000000</v>
      </c>
    </row>
    <row r="448" spans="1:20" ht="15" customHeight="1">
      <c r="A448" s="962" t="s">
        <v>320</v>
      </c>
      <c r="B448" t="s">
        <v>263</v>
      </c>
      <c r="C448" t="s">
        <v>13</v>
      </c>
      <c r="D448" t="s">
        <v>11</v>
      </c>
      <c r="E448" t="s">
        <v>329</v>
      </c>
      <c r="F448" t="s">
        <v>375</v>
      </c>
      <c r="R448">
        <v>0</v>
      </c>
      <c r="S448">
        <v>0</v>
      </c>
      <c r="T448">
        <v>500000000</v>
      </c>
    </row>
    <row r="449" spans="1:20" ht="15" customHeight="1">
      <c r="A449" s="962" t="s">
        <v>320</v>
      </c>
      <c r="B449" t="s">
        <v>254</v>
      </c>
      <c r="C449" t="s">
        <v>13</v>
      </c>
      <c r="D449" t="s">
        <v>11</v>
      </c>
      <c r="E449" t="s">
        <v>329</v>
      </c>
      <c r="F449" t="s">
        <v>375</v>
      </c>
      <c r="H449" t="s">
        <v>391</v>
      </c>
      <c r="I449" t="s">
        <v>353</v>
      </c>
      <c r="K449" t="s">
        <v>333</v>
      </c>
      <c r="L449" t="s">
        <v>374</v>
      </c>
      <c r="M449" t="s">
        <v>58</v>
      </c>
      <c r="O449" t="s">
        <v>335</v>
      </c>
      <c r="P449" t="s">
        <v>336</v>
      </c>
      <c r="Q449" t="s">
        <v>337</v>
      </c>
      <c r="R449">
        <v>236</v>
      </c>
    </row>
    <row r="450" spans="1:20" ht="15" customHeight="1">
      <c r="A450" s="962" t="s">
        <v>323</v>
      </c>
      <c r="B450" t="s">
        <v>247</v>
      </c>
      <c r="C450" t="s">
        <v>13</v>
      </c>
      <c r="D450" t="s">
        <v>11</v>
      </c>
      <c r="E450" t="s">
        <v>329</v>
      </c>
      <c r="F450" t="s">
        <v>375</v>
      </c>
      <c r="R450">
        <v>0</v>
      </c>
    </row>
    <row r="451" spans="1:20" ht="15" customHeight="1">
      <c r="A451" s="962" t="s">
        <v>323</v>
      </c>
      <c r="B451" t="s">
        <v>254</v>
      </c>
      <c r="C451" t="s">
        <v>13</v>
      </c>
      <c r="D451" t="s">
        <v>11</v>
      </c>
      <c r="E451" t="s">
        <v>329</v>
      </c>
      <c r="F451" t="s">
        <v>375</v>
      </c>
      <c r="L451" t="s">
        <v>1977</v>
      </c>
      <c r="N451" t="s">
        <v>230</v>
      </c>
      <c r="O451" t="s">
        <v>349</v>
      </c>
      <c r="P451" t="s">
        <v>1978</v>
      </c>
      <c r="Q451" t="s">
        <v>2003</v>
      </c>
      <c r="R451">
        <v>97.8</v>
      </c>
    </row>
    <row r="452" spans="1:20" ht="15" customHeight="1">
      <c r="A452" s="962" t="s">
        <v>323</v>
      </c>
      <c r="B452" t="s">
        <v>246</v>
      </c>
      <c r="C452" t="s">
        <v>13</v>
      </c>
      <c r="D452" t="s">
        <v>11</v>
      </c>
      <c r="E452" t="s">
        <v>329</v>
      </c>
      <c r="F452" t="s">
        <v>375</v>
      </c>
      <c r="R452">
        <v>0</v>
      </c>
      <c r="S452">
        <v>0</v>
      </c>
      <c r="T452">
        <v>500000000</v>
      </c>
    </row>
    <row r="453" spans="1:20" ht="15" customHeight="1">
      <c r="A453" s="962" t="s">
        <v>323</v>
      </c>
      <c r="B453" t="s">
        <v>263</v>
      </c>
      <c r="C453" t="s">
        <v>13</v>
      </c>
      <c r="D453" t="s">
        <v>11</v>
      </c>
      <c r="E453" t="s">
        <v>329</v>
      </c>
      <c r="F453" t="s">
        <v>375</v>
      </c>
      <c r="R453">
        <v>0</v>
      </c>
      <c r="S453">
        <v>0</v>
      </c>
      <c r="T453">
        <v>500000000</v>
      </c>
    </row>
    <row r="454" spans="1:20" ht="15" customHeight="1">
      <c r="A454" s="962" t="s">
        <v>244</v>
      </c>
      <c r="B454" t="s">
        <v>278</v>
      </c>
      <c r="C454" t="s">
        <v>13</v>
      </c>
      <c r="D454" t="s">
        <v>11</v>
      </c>
      <c r="E454" t="s">
        <v>329</v>
      </c>
      <c r="F454" t="s">
        <v>392</v>
      </c>
      <c r="O454" t="s">
        <v>361</v>
      </c>
      <c r="P454" t="s">
        <v>868</v>
      </c>
      <c r="Q454" t="s">
        <v>869</v>
      </c>
      <c r="R454">
        <v>67.8</v>
      </c>
    </row>
    <row r="455" spans="1:20" ht="15" customHeight="1">
      <c r="A455" s="962" t="s">
        <v>244</v>
      </c>
      <c r="B455" t="s">
        <v>279</v>
      </c>
      <c r="C455" t="s">
        <v>13</v>
      </c>
      <c r="D455" t="s">
        <v>11</v>
      </c>
      <c r="E455" t="s">
        <v>329</v>
      </c>
      <c r="F455" t="s">
        <v>392</v>
      </c>
      <c r="G455" t="s">
        <v>393</v>
      </c>
      <c r="I455" t="s">
        <v>332</v>
      </c>
      <c r="K455" t="s">
        <v>333</v>
      </c>
      <c r="L455" t="s">
        <v>334</v>
      </c>
      <c r="M455" t="s">
        <v>52</v>
      </c>
      <c r="O455" t="s">
        <v>335</v>
      </c>
      <c r="P455" t="s">
        <v>336</v>
      </c>
      <c r="Q455" t="s">
        <v>337</v>
      </c>
      <c r="R455">
        <v>269</v>
      </c>
    </row>
    <row r="456" spans="1:20" ht="15" customHeight="1">
      <c r="A456" s="962" t="s">
        <v>246</v>
      </c>
      <c r="B456" t="s">
        <v>321</v>
      </c>
      <c r="C456" t="s">
        <v>13</v>
      </c>
      <c r="D456" t="s">
        <v>11</v>
      </c>
      <c r="E456" t="s">
        <v>329</v>
      </c>
      <c r="F456" t="s">
        <v>392</v>
      </c>
      <c r="R456">
        <v>0</v>
      </c>
      <c r="S456">
        <v>0</v>
      </c>
      <c r="T456">
        <v>500000000</v>
      </c>
    </row>
    <row r="457" spans="1:20" ht="15" customHeight="1">
      <c r="A457" s="962" t="s">
        <v>246</v>
      </c>
      <c r="B457" t="s">
        <v>281</v>
      </c>
      <c r="C457" t="s">
        <v>13</v>
      </c>
      <c r="D457" t="s">
        <v>11</v>
      </c>
      <c r="E457" t="s">
        <v>329</v>
      </c>
      <c r="F457" t="s">
        <v>392</v>
      </c>
      <c r="R457">
        <v>0</v>
      </c>
      <c r="S457">
        <v>0</v>
      </c>
      <c r="T457">
        <v>500000000</v>
      </c>
    </row>
    <row r="458" spans="1:20" ht="15" customHeight="1">
      <c r="A458" s="962" t="s">
        <v>246</v>
      </c>
      <c r="B458" t="s">
        <v>282</v>
      </c>
      <c r="C458" t="s">
        <v>13</v>
      </c>
      <c r="D458" t="s">
        <v>11</v>
      </c>
      <c r="E458" t="s">
        <v>329</v>
      </c>
      <c r="F458" t="s">
        <v>392</v>
      </c>
      <c r="R458">
        <v>0</v>
      </c>
      <c r="S458">
        <v>0</v>
      </c>
      <c r="T458">
        <v>500000000</v>
      </c>
    </row>
    <row r="459" spans="1:20" ht="15" customHeight="1">
      <c r="A459" s="962" t="s">
        <v>246</v>
      </c>
      <c r="B459" t="s">
        <v>324</v>
      </c>
      <c r="C459" t="s">
        <v>13</v>
      </c>
      <c r="D459" t="s">
        <v>11</v>
      </c>
      <c r="E459" t="s">
        <v>329</v>
      </c>
      <c r="F459" t="s">
        <v>392</v>
      </c>
      <c r="R459">
        <v>0</v>
      </c>
      <c r="S459">
        <v>0</v>
      </c>
      <c r="T459">
        <v>500000000</v>
      </c>
    </row>
    <row r="460" spans="1:20" ht="15" customHeight="1">
      <c r="A460" s="962" t="s">
        <v>247</v>
      </c>
      <c r="B460" t="s">
        <v>300</v>
      </c>
      <c r="C460" t="s">
        <v>13</v>
      </c>
      <c r="D460" t="s">
        <v>11</v>
      </c>
      <c r="E460" t="s">
        <v>329</v>
      </c>
      <c r="F460" t="s">
        <v>392</v>
      </c>
      <c r="J460" t="s">
        <v>663</v>
      </c>
      <c r="L460" t="s">
        <v>339</v>
      </c>
      <c r="O460" t="s">
        <v>882</v>
      </c>
      <c r="P460" t="s">
        <v>868</v>
      </c>
      <c r="Q460" t="s">
        <v>869</v>
      </c>
      <c r="R460">
        <v>52</v>
      </c>
    </row>
    <row r="461" spans="1:20" ht="15" customHeight="1">
      <c r="A461" s="962" t="s">
        <v>247</v>
      </c>
      <c r="B461" t="s">
        <v>290</v>
      </c>
      <c r="C461" t="s">
        <v>13</v>
      </c>
      <c r="D461" t="s">
        <v>11</v>
      </c>
      <c r="E461" t="s">
        <v>329</v>
      </c>
      <c r="F461" t="s">
        <v>392</v>
      </c>
      <c r="J461" t="s">
        <v>338</v>
      </c>
      <c r="L461" t="s">
        <v>339</v>
      </c>
      <c r="R461">
        <v>0</v>
      </c>
    </row>
    <row r="462" spans="1:20" ht="15" customHeight="1">
      <c r="A462" s="962" t="s">
        <v>247</v>
      </c>
      <c r="B462" t="s">
        <v>289</v>
      </c>
      <c r="C462" t="s">
        <v>13</v>
      </c>
      <c r="D462" t="s">
        <v>11</v>
      </c>
      <c r="E462" t="s">
        <v>329</v>
      </c>
      <c r="F462" t="s">
        <v>392</v>
      </c>
      <c r="R462">
        <v>0</v>
      </c>
    </row>
    <row r="463" spans="1:20" ht="15" customHeight="1">
      <c r="A463" s="962" t="s">
        <v>247</v>
      </c>
      <c r="B463" t="s">
        <v>288</v>
      </c>
      <c r="C463" t="s">
        <v>13</v>
      </c>
      <c r="D463" t="s">
        <v>11</v>
      </c>
      <c r="E463" t="s">
        <v>329</v>
      </c>
      <c r="F463" t="s">
        <v>392</v>
      </c>
      <c r="R463">
        <v>52</v>
      </c>
    </row>
    <row r="464" spans="1:20" ht="15" customHeight="1">
      <c r="A464" s="962" t="s">
        <v>247</v>
      </c>
      <c r="B464" t="s">
        <v>298</v>
      </c>
      <c r="C464" t="s">
        <v>13</v>
      </c>
      <c r="D464" t="s">
        <v>11</v>
      </c>
      <c r="E464" t="s">
        <v>329</v>
      </c>
      <c r="F464" t="s">
        <v>392</v>
      </c>
      <c r="R464">
        <v>52</v>
      </c>
    </row>
    <row r="465" spans="1:20" ht="15" customHeight="1">
      <c r="A465" s="962" t="s">
        <v>247</v>
      </c>
      <c r="B465" t="s">
        <v>297</v>
      </c>
      <c r="C465" t="s">
        <v>13</v>
      </c>
      <c r="D465" t="s">
        <v>11</v>
      </c>
      <c r="E465" t="s">
        <v>329</v>
      </c>
      <c r="F465" t="s">
        <v>392</v>
      </c>
      <c r="R465">
        <v>52</v>
      </c>
    </row>
    <row r="466" spans="1:20" ht="15" customHeight="1">
      <c r="A466" s="962" t="s">
        <v>247</v>
      </c>
      <c r="B466" t="s">
        <v>287</v>
      </c>
      <c r="C466" t="s">
        <v>13</v>
      </c>
      <c r="D466" t="s">
        <v>11</v>
      </c>
      <c r="E466" t="s">
        <v>329</v>
      </c>
      <c r="F466" t="s">
        <v>392</v>
      </c>
      <c r="R466">
        <v>66.400000000000006</v>
      </c>
    </row>
    <row r="467" spans="1:20" ht="15" customHeight="1">
      <c r="A467" s="962" t="s">
        <v>247</v>
      </c>
      <c r="B467" t="s">
        <v>301</v>
      </c>
      <c r="C467" t="s">
        <v>13</v>
      </c>
      <c r="D467" t="s">
        <v>11</v>
      </c>
      <c r="E467" t="s">
        <v>329</v>
      </c>
      <c r="F467" t="s">
        <v>392</v>
      </c>
      <c r="R467">
        <v>26</v>
      </c>
      <c r="S467">
        <v>0</v>
      </c>
      <c r="T467">
        <v>52</v>
      </c>
    </row>
    <row r="468" spans="1:20" ht="15" customHeight="1">
      <c r="A468" s="962" t="s">
        <v>247</v>
      </c>
      <c r="B468" t="s">
        <v>302</v>
      </c>
      <c r="C468" t="s">
        <v>13</v>
      </c>
      <c r="D468" t="s">
        <v>11</v>
      </c>
      <c r="E468" t="s">
        <v>329</v>
      </c>
      <c r="F468" t="s">
        <v>392</v>
      </c>
      <c r="R468">
        <v>26</v>
      </c>
      <c r="S468">
        <v>0</v>
      </c>
      <c r="T468">
        <v>52</v>
      </c>
    </row>
    <row r="469" spans="1:20" ht="15" customHeight="1">
      <c r="A469" s="962" t="s">
        <v>247</v>
      </c>
      <c r="B469" t="s">
        <v>322</v>
      </c>
      <c r="C469" t="s">
        <v>13</v>
      </c>
      <c r="D469" t="s">
        <v>11</v>
      </c>
      <c r="E469" t="s">
        <v>329</v>
      </c>
      <c r="F469" t="s">
        <v>392</v>
      </c>
      <c r="H469" t="s">
        <v>915</v>
      </c>
      <c r="I469" t="s">
        <v>450</v>
      </c>
      <c r="J469" t="s">
        <v>848</v>
      </c>
      <c r="K469" t="s">
        <v>854</v>
      </c>
      <c r="L469" t="s">
        <v>871</v>
      </c>
      <c r="M469" t="s">
        <v>56</v>
      </c>
      <c r="O469" t="s">
        <v>361</v>
      </c>
      <c r="P469" t="s">
        <v>851</v>
      </c>
      <c r="Q469" t="s">
        <v>337</v>
      </c>
      <c r="R469">
        <v>1.36</v>
      </c>
    </row>
    <row r="470" spans="1:20" ht="15" customHeight="1">
      <c r="A470" s="962" t="s">
        <v>247</v>
      </c>
      <c r="B470" t="s">
        <v>318</v>
      </c>
      <c r="C470" t="s">
        <v>13</v>
      </c>
      <c r="D470" t="s">
        <v>11</v>
      </c>
      <c r="E470" t="s">
        <v>329</v>
      </c>
      <c r="F470" t="s">
        <v>392</v>
      </c>
      <c r="H470" t="s">
        <v>914</v>
      </c>
      <c r="I470" t="s">
        <v>847</v>
      </c>
      <c r="J470" t="s">
        <v>848</v>
      </c>
      <c r="K470" t="s">
        <v>849</v>
      </c>
      <c r="L470" t="s">
        <v>850</v>
      </c>
      <c r="M470" t="s">
        <v>57</v>
      </c>
      <c r="O470" t="s">
        <v>361</v>
      </c>
      <c r="P470" t="s">
        <v>851</v>
      </c>
      <c r="Q470" t="s">
        <v>337</v>
      </c>
      <c r="R470">
        <v>14.4</v>
      </c>
    </row>
    <row r="471" spans="1:20" ht="15" customHeight="1">
      <c r="A471" s="962" t="s">
        <v>247</v>
      </c>
      <c r="B471" t="s">
        <v>317</v>
      </c>
      <c r="C471" t="s">
        <v>13</v>
      </c>
      <c r="D471" t="s">
        <v>11</v>
      </c>
      <c r="E471" t="s">
        <v>329</v>
      </c>
      <c r="F471" t="s">
        <v>392</v>
      </c>
      <c r="I471" t="s">
        <v>847</v>
      </c>
      <c r="K471" t="s">
        <v>849</v>
      </c>
      <c r="L471" t="s">
        <v>850</v>
      </c>
      <c r="M471" t="s">
        <v>57</v>
      </c>
      <c r="O471" t="s">
        <v>361</v>
      </c>
      <c r="P471" t="s">
        <v>851</v>
      </c>
      <c r="Q471" t="s">
        <v>337</v>
      </c>
      <c r="R471">
        <v>14.4</v>
      </c>
    </row>
    <row r="472" spans="1:20" ht="15" customHeight="1">
      <c r="A472" s="962" t="s">
        <v>247</v>
      </c>
      <c r="B472" t="s">
        <v>305</v>
      </c>
      <c r="C472" t="s">
        <v>13</v>
      </c>
      <c r="D472" t="s">
        <v>11</v>
      </c>
      <c r="E472" t="s">
        <v>329</v>
      </c>
      <c r="F472" t="s">
        <v>392</v>
      </c>
      <c r="R472">
        <v>14.4</v>
      </c>
    </row>
    <row r="473" spans="1:20" ht="15" customHeight="1">
      <c r="A473" s="962" t="s">
        <v>247</v>
      </c>
      <c r="B473" t="s">
        <v>324</v>
      </c>
      <c r="C473" t="s">
        <v>13</v>
      </c>
      <c r="D473" t="s">
        <v>11</v>
      </c>
      <c r="E473" t="s">
        <v>329</v>
      </c>
      <c r="F473" t="s">
        <v>392</v>
      </c>
      <c r="R473">
        <v>0</v>
      </c>
    </row>
    <row r="474" spans="1:20" ht="15" customHeight="1">
      <c r="A474" s="962" t="s">
        <v>248</v>
      </c>
      <c r="B474" t="s">
        <v>278</v>
      </c>
      <c r="C474" t="s">
        <v>13</v>
      </c>
      <c r="D474" t="s">
        <v>11</v>
      </c>
      <c r="E474" t="s">
        <v>329</v>
      </c>
      <c r="F474" t="s">
        <v>392</v>
      </c>
      <c r="R474">
        <v>0</v>
      </c>
    </row>
    <row r="475" spans="1:20" ht="15" customHeight="1">
      <c r="A475" s="962" t="s">
        <v>248</v>
      </c>
      <c r="B475" t="s">
        <v>279</v>
      </c>
      <c r="C475" t="s">
        <v>13</v>
      </c>
      <c r="D475" t="s">
        <v>11</v>
      </c>
      <c r="E475" t="s">
        <v>329</v>
      </c>
      <c r="F475" t="s">
        <v>392</v>
      </c>
      <c r="G475" t="s">
        <v>394</v>
      </c>
      <c r="I475" t="s">
        <v>332</v>
      </c>
      <c r="K475" t="s">
        <v>333</v>
      </c>
      <c r="L475" t="s">
        <v>250</v>
      </c>
      <c r="M475" t="s">
        <v>52</v>
      </c>
      <c r="O475" t="s">
        <v>335</v>
      </c>
      <c r="P475" t="s">
        <v>336</v>
      </c>
      <c r="Q475" t="s">
        <v>337</v>
      </c>
      <c r="R475">
        <v>43.9</v>
      </c>
    </row>
    <row r="476" spans="1:20" ht="15" customHeight="1">
      <c r="A476" s="962" t="s">
        <v>249</v>
      </c>
      <c r="B476" t="s">
        <v>278</v>
      </c>
      <c r="C476" t="s">
        <v>13</v>
      </c>
      <c r="D476" t="s">
        <v>11</v>
      </c>
      <c r="E476" t="s">
        <v>329</v>
      </c>
      <c r="F476" t="s">
        <v>392</v>
      </c>
      <c r="J476" t="s">
        <v>340</v>
      </c>
      <c r="L476" t="s">
        <v>249</v>
      </c>
      <c r="R476">
        <v>0</v>
      </c>
    </row>
    <row r="477" spans="1:20" ht="15" customHeight="1">
      <c r="A477" s="962" t="s">
        <v>250</v>
      </c>
      <c r="B477" t="s">
        <v>279</v>
      </c>
      <c r="C477" t="s">
        <v>13</v>
      </c>
      <c r="D477" t="s">
        <v>11</v>
      </c>
      <c r="E477" t="s">
        <v>329</v>
      </c>
      <c r="F477" t="s">
        <v>392</v>
      </c>
      <c r="G477" t="s">
        <v>394</v>
      </c>
      <c r="I477" t="s">
        <v>332</v>
      </c>
      <c r="K477" t="s">
        <v>333</v>
      </c>
      <c r="L477" t="s">
        <v>250</v>
      </c>
      <c r="M477" t="s">
        <v>52</v>
      </c>
      <c r="O477" t="s">
        <v>335</v>
      </c>
      <c r="P477" t="s">
        <v>336</v>
      </c>
      <c r="Q477" t="s">
        <v>337</v>
      </c>
      <c r="R477">
        <v>43.9</v>
      </c>
    </row>
    <row r="478" spans="1:20" ht="15" customHeight="1">
      <c r="A478" s="962" t="s">
        <v>254</v>
      </c>
      <c r="B478" t="s">
        <v>283</v>
      </c>
      <c r="C478" t="s">
        <v>13</v>
      </c>
      <c r="D478" t="s">
        <v>11</v>
      </c>
      <c r="E478" t="s">
        <v>329</v>
      </c>
      <c r="F478" t="s">
        <v>392</v>
      </c>
      <c r="J478" t="s">
        <v>342</v>
      </c>
      <c r="L478" t="s">
        <v>343</v>
      </c>
      <c r="R478">
        <v>0</v>
      </c>
    </row>
    <row r="479" spans="1:20" ht="15" customHeight="1">
      <c r="A479" s="962" t="s">
        <v>254</v>
      </c>
      <c r="B479" t="s">
        <v>289</v>
      </c>
      <c r="C479" t="s">
        <v>13</v>
      </c>
      <c r="D479" t="s">
        <v>11</v>
      </c>
      <c r="E479" t="s">
        <v>329</v>
      </c>
      <c r="F479" t="s">
        <v>392</v>
      </c>
      <c r="H479" t="s">
        <v>546</v>
      </c>
      <c r="I479" t="s">
        <v>332</v>
      </c>
      <c r="J479" t="s">
        <v>848</v>
      </c>
      <c r="K479" t="s">
        <v>333</v>
      </c>
      <c r="L479" t="s">
        <v>344</v>
      </c>
      <c r="M479" t="s">
        <v>52</v>
      </c>
      <c r="O479" t="s">
        <v>349</v>
      </c>
      <c r="P479" t="s">
        <v>336</v>
      </c>
      <c r="Q479" t="s">
        <v>337</v>
      </c>
      <c r="R479">
        <v>50</v>
      </c>
    </row>
    <row r="480" spans="1:20" ht="15" customHeight="1">
      <c r="A480" s="962" t="s">
        <v>254</v>
      </c>
      <c r="B480" t="s">
        <v>290</v>
      </c>
      <c r="C480" t="s">
        <v>13</v>
      </c>
      <c r="D480" t="s">
        <v>11</v>
      </c>
      <c r="E480" t="s">
        <v>329</v>
      </c>
      <c r="F480" t="s">
        <v>392</v>
      </c>
      <c r="J480" t="s">
        <v>395</v>
      </c>
      <c r="R480">
        <v>0</v>
      </c>
    </row>
    <row r="481" spans="1:18" ht="15" customHeight="1">
      <c r="A481" s="962" t="s">
        <v>254</v>
      </c>
      <c r="B481" t="s">
        <v>292</v>
      </c>
      <c r="C481" t="s">
        <v>13</v>
      </c>
      <c r="D481" t="s">
        <v>11</v>
      </c>
      <c r="E481" t="s">
        <v>329</v>
      </c>
      <c r="F481" t="s">
        <v>392</v>
      </c>
      <c r="J481" t="s">
        <v>396</v>
      </c>
      <c r="R481">
        <v>0</v>
      </c>
    </row>
    <row r="482" spans="1:18" ht="15" customHeight="1">
      <c r="A482" s="962" t="s">
        <v>254</v>
      </c>
      <c r="B482" t="s">
        <v>294</v>
      </c>
      <c r="C482" t="s">
        <v>13</v>
      </c>
      <c r="D482" t="s">
        <v>11</v>
      </c>
      <c r="E482" t="s">
        <v>329</v>
      </c>
      <c r="F482" t="s">
        <v>392</v>
      </c>
      <c r="J482" t="s">
        <v>397</v>
      </c>
      <c r="R482">
        <v>0</v>
      </c>
    </row>
    <row r="483" spans="1:18" ht="15" customHeight="1">
      <c r="A483" s="962" t="s">
        <v>254</v>
      </c>
      <c r="B483" t="s">
        <v>295</v>
      </c>
      <c r="C483" t="s">
        <v>13</v>
      </c>
      <c r="D483" t="s">
        <v>11</v>
      </c>
      <c r="E483" t="s">
        <v>329</v>
      </c>
      <c r="F483" t="s">
        <v>392</v>
      </c>
      <c r="J483" t="s">
        <v>398</v>
      </c>
      <c r="R483">
        <v>0</v>
      </c>
    </row>
    <row r="484" spans="1:18" ht="15" customHeight="1">
      <c r="A484" s="962" t="s">
        <v>254</v>
      </c>
      <c r="B484" t="s">
        <v>280</v>
      </c>
      <c r="C484" t="s">
        <v>13</v>
      </c>
      <c r="D484" t="s">
        <v>11</v>
      </c>
      <c r="E484" t="s">
        <v>329</v>
      </c>
      <c r="F484" t="s">
        <v>392</v>
      </c>
      <c r="G484" t="s">
        <v>399</v>
      </c>
      <c r="I484" t="s">
        <v>332</v>
      </c>
      <c r="K484" t="s">
        <v>333</v>
      </c>
      <c r="L484" t="s">
        <v>346</v>
      </c>
      <c r="M484" t="s">
        <v>52</v>
      </c>
      <c r="O484" t="s">
        <v>335</v>
      </c>
      <c r="P484" t="s">
        <v>336</v>
      </c>
      <c r="Q484" t="s">
        <v>337</v>
      </c>
      <c r="R484">
        <v>678</v>
      </c>
    </row>
    <row r="485" spans="1:18" ht="15" customHeight="1">
      <c r="A485" s="962" t="s">
        <v>254</v>
      </c>
      <c r="B485" t="s">
        <v>299</v>
      </c>
      <c r="C485" t="s">
        <v>13</v>
      </c>
      <c r="D485" t="s">
        <v>11</v>
      </c>
      <c r="E485" t="s">
        <v>329</v>
      </c>
      <c r="F485" t="s">
        <v>392</v>
      </c>
      <c r="G485" t="s">
        <v>400</v>
      </c>
      <c r="I485" t="s">
        <v>332</v>
      </c>
      <c r="J485" t="s">
        <v>401</v>
      </c>
      <c r="K485" t="s">
        <v>333</v>
      </c>
      <c r="L485" t="s">
        <v>348</v>
      </c>
      <c r="M485" t="s">
        <v>52</v>
      </c>
      <c r="O485" t="s">
        <v>349</v>
      </c>
      <c r="P485" t="s">
        <v>336</v>
      </c>
      <c r="Q485" t="s">
        <v>337</v>
      </c>
      <c r="R485">
        <v>150</v>
      </c>
    </row>
    <row r="486" spans="1:18" ht="15" customHeight="1">
      <c r="A486" s="962" t="s">
        <v>254</v>
      </c>
      <c r="B486" t="s">
        <v>284</v>
      </c>
      <c r="C486" t="s">
        <v>13</v>
      </c>
      <c r="D486" t="s">
        <v>11</v>
      </c>
      <c r="E486" t="s">
        <v>329</v>
      </c>
      <c r="F486" t="s">
        <v>392</v>
      </c>
      <c r="R486">
        <v>0</v>
      </c>
    </row>
    <row r="487" spans="1:18" ht="15" customHeight="1">
      <c r="A487" s="962" t="s">
        <v>254</v>
      </c>
      <c r="B487" t="s">
        <v>285</v>
      </c>
      <c r="C487" t="s">
        <v>13</v>
      </c>
      <c r="D487" t="s">
        <v>11</v>
      </c>
      <c r="E487" t="s">
        <v>329</v>
      </c>
      <c r="F487" t="s">
        <v>392</v>
      </c>
      <c r="R487">
        <v>0</v>
      </c>
    </row>
    <row r="488" spans="1:18" ht="15" customHeight="1">
      <c r="A488" s="962" t="s">
        <v>254</v>
      </c>
      <c r="B488" t="s">
        <v>286</v>
      </c>
      <c r="C488" t="s">
        <v>13</v>
      </c>
      <c r="D488" t="s">
        <v>11</v>
      </c>
      <c r="E488" t="s">
        <v>329</v>
      </c>
      <c r="F488" t="s">
        <v>392</v>
      </c>
      <c r="R488">
        <v>0</v>
      </c>
    </row>
    <row r="489" spans="1:18" ht="15" customHeight="1">
      <c r="A489" s="962" t="s">
        <v>254</v>
      </c>
      <c r="B489" t="s">
        <v>303</v>
      </c>
      <c r="C489" t="s">
        <v>13</v>
      </c>
      <c r="D489" t="s">
        <v>11</v>
      </c>
      <c r="E489" t="s">
        <v>329</v>
      </c>
      <c r="F489" t="s">
        <v>392</v>
      </c>
      <c r="R489">
        <v>0</v>
      </c>
    </row>
    <row r="490" spans="1:18" ht="15" customHeight="1">
      <c r="A490" s="962" t="s">
        <v>254</v>
      </c>
      <c r="B490" t="s">
        <v>291</v>
      </c>
      <c r="C490" t="s">
        <v>13</v>
      </c>
      <c r="D490" t="s">
        <v>11</v>
      </c>
      <c r="E490" t="s">
        <v>329</v>
      </c>
      <c r="F490" t="s">
        <v>392</v>
      </c>
      <c r="R490">
        <v>0</v>
      </c>
    </row>
    <row r="491" spans="1:18" ht="15" customHeight="1">
      <c r="A491" s="962" t="s">
        <v>254</v>
      </c>
      <c r="B491" t="s">
        <v>293</v>
      </c>
      <c r="C491" t="s">
        <v>13</v>
      </c>
      <c r="D491" t="s">
        <v>11</v>
      </c>
      <c r="E491" t="s">
        <v>329</v>
      </c>
      <c r="F491" t="s">
        <v>392</v>
      </c>
      <c r="R491">
        <v>0</v>
      </c>
    </row>
    <row r="492" spans="1:18" ht="15" customHeight="1">
      <c r="A492" s="962" t="s">
        <v>254</v>
      </c>
      <c r="B492" t="s">
        <v>288</v>
      </c>
      <c r="C492" t="s">
        <v>13</v>
      </c>
      <c r="D492" t="s">
        <v>11</v>
      </c>
      <c r="E492" t="s">
        <v>329</v>
      </c>
      <c r="F492" t="s">
        <v>392</v>
      </c>
      <c r="R492">
        <v>200</v>
      </c>
    </row>
    <row r="493" spans="1:18" ht="15" customHeight="1">
      <c r="A493" s="962" t="s">
        <v>254</v>
      </c>
      <c r="B493" t="s">
        <v>298</v>
      </c>
      <c r="C493" t="s">
        <v>13</v>
      </c>
      <c r="D493" t="s">
        <v>11</v>
      </c>
      <c r="E493" t="s">
        <v>329</v>
      </c>
      <c r="F493" t="s">
        <v>392</v>
      </c>
      <c r="R493">
        <v>150</v>
      </c>
    </row>
    <row r="494" spans="1:18" ht="15" customHeight="1">
      <c r="A494" s="962" t="s">
        <v>254</v>
      </c>
      <c r="B494" t="s">
        <v>297</v>
      </c>
      <c r="C494" t="s">
        <v>13</v>
      </c>
      <c r="D494" t="s">
        <v>11</v>
      </c>
      <c r="E494" t="s">
        <v>329</v>
      </c>
      <c r="F494" t="s">
        <v>392</v>
      </c>
      <c r="R494">
        <v>150</v>
      </c>
    </row>
    <row r="495" spans="1:18" ht="15" customHeight="1">
      <c r="A495" s="962" t="s">
        <v>254</v>
      </c>
      <c r="B495" t="s">
        <v>287</v>
      </c>
      <c r="C495" t="s">
        <v>13</v>
      </c>
      <c r="D495" t="s">
        <v>11</v>
      </c>
      <c r="E495" t="s">
        <v>329</v>
      </c>
      <c r="F495" t="s">
        <v>392</v>
      </c>
      <c r="R495">
        <v>208</v>
      </c>
    </row>
    <row r="496" spans="1:18" ht="15" customHeight="1">
      <c r="A496" s="962" t="s">
        <v>254</v>
      </c>
      <c r="B496" t="s">
        <v>296</v>
      </c>
      <c r="C496" t="s">
        <v>13</v>
      </c>
      <c r="D496" t="s">
        <v>11</v>
      </c>
      <c r="E496" t="s">
        <v>329</v>
      </c>
      <c r="F496" t="s">
        <v>392</v>
      </c>
      <c r="G496" t="s">
        <v>402</v>
      </c>
      <c r="I496" t="s">
        <v>332</v>
      </c>
      <c r="K496" t="s">
        <v>333</v>
      </c>
      <c r="L496" t="s">
        <v>344</v>
      </c>
      <c r="M496" t="s">
        <v>52</v>
      </c>
      <c r="O496" t="s">
        <v>349</v>
      </c>
      <c r="P496" t="s">
        <v>336</v>
      </c>
      <c r="Q496" t="s">
        <v>337</v>
      </c>
      <c r="R496">
        <v>50</v>
      </c>
    </row>
    <row r="497" spans="1:18" ht="15" customHeight="1">
      <c r="A497" s="962" t="s">
        <v>254</v>
      </c>
      <c r="B497" t="s">
        <v>319</v>
      </c>
      <c r="C497" t="s">
        <v>13</v>
      </c>
      <c r="D497" t="s">
        <v>11</v>
      </c>
      <c r="E497" t="s">
        <v>329</v>
      </c>
      <c r="F497" t="s">
        <v>392</v>
      </c>
      <c r="G497" t="s">
        <v>403</v>
      </c>
      <c r="I497" t="s">
        <v>332</v>
      </c>
      <c r="K497" t="s">
        <v>333</v>
      </c>
      <c r="L497" t="s">
        <v>351</v>
      </c>
      <c r="M497" t="s">
        <v>52</v>
      </c>
      <c r="O497" t="s">
        <v>349</v>
      </c>
      <c r="P497" t="s">
        <v>336</v>
      </c>
      <c r="Q497" t="s">
        <v>337</v>
      </c>
      <c r="R497">
        <v>8</v>
      </c>
    </row>
    <row r="498" spans="1:18" ht="15" customHeight="1">
      <c r="A498" s="962" t="s">
        <v>254</v>
      </c>
      <c r="B498" t="s">
        <v>317</v>
      </c>
      <c r="C498" t="s">
        <v>13</v>
      </c>
      <c r="D498" t="s">
        <v>11</v>
      </c>
      <c r="E498" t="s">
        <v>329</v>
      </c>
      <c r="F498" t="s">
        <v>392</v>
      </c>
      <c r="G498" t="s">
        <v>403</v>
      </c>
      <c r="I498" t="s">
        <v>332</v>
      </c>
      <c r="K498" t="s">
        <v>333</v>
      </c>
      <c r="L498" t="s">
        <v>351</v>
      </c>
      <c r="M498" t="s">
        <v>52</v>
      </c>
      <c r="O498" t="s">
        <v>349</v>
      </c>
      <c r="P498" t="s">
        <v>336</v>
      </c>
      <c r="Q498" t="s">
        <v>337</v>
      </c>
      <c r="R498">
        <v>8</v>
      </c>
    </row>
    <row r="499" spans="1:18" ht="15" customHeight="1">
      <c r="A499" s="962" t="s">
        <v>254</v>
      </c>
      <c r="B499" t="s">
        <v>305</v>
      </c>
      <c r="C499" t="s">
        <v>13</v>
      </c>
      <c r="D499" t="s">
        <v>11</v>
      </c>
      <c r="E499" t="s">
        <v>329</v>
      </c>
      <c r="F499" t="s">
        <v>392</v>
      </c>
      <c r="R499">
        <v>8</v>
      </c>
    </row>
    <row r="500" spans="1:18" ht="15" customHeight="1">
      <c r="A500" s="962" t="s">
        <v>254</v>
      </c>
      <c r="B500" t="s">
        <v>321</v>
      </c>
      <c r="C500" t="s">
        <v>13</v>
      </c>
      <c r="D500" t="s">
        <v>11</v>
      </c>
      <c r="E500" t="s">
        <v>329</v>
      </c>
      <c r="F500" t="s">
        <v>392</v>
      </c>
      <c r="H500" t="s">
        <v>404</v>
      </c>
      <c r="I500" t="s">
        <v>353</v>
      </c>
      <c r="K500" t="s">
        <v>333</v>
      </c>
      <c r="L500" t="s">
        <v>354</v>
      </c>
      <c r="M500" t="s">
        <v>58</v>
      </c>
      <c r="O500" t="s">
        <v>335</v>
      </c>
      <c r="P500" t="s">
        <v>336</v>
      </c>
      <c r="Q500" t="s">
        <v>337</v>
      </c>
      <c r="R500">
        <v>96</v>
      </c>
    </row>
    <row r="501" spans="1:18" ht="15" customHeight="1">
      <c r="A501" s="962" t="s">
        <v>254</v>
      </c>
      <c r="B501" t="s">
        <v>324</v>
      </c>
      <c r="C501" t="s">
        <v>13</v>
      </c>
      <c r="D501" t="s">
        <v>11</v>
      </c>
      <c r="E501" t="s">
        <v>329</v>
      </c>
      <c r="F501" t="s">
        <v>392</v>
      </c>
      <c r="R501">
        <v>135</v>
      </c>
    </row>
    <row r="502" spans="1:18" ht="15" customHeight="1">
      <c r="A502" s="962" t="s">
        <v>255</v>
      </c>
      <c r="B502" t="s">
        <v>322</v>
      </c>
      <c r="C502" t="s">
        <v>13</v>
      </c>
      <c r="D502" t="s">
        <v>11</v>
      </c>
      <c r="E502" t="s">
        <v>329</v>
      </c>
      <c r="F502" t="s">
        <v>392</v>
      </c>
      <c r="H502" t="s">
        <v>848</v>
      </c>
      <c r="I502" t="s">
        <v>853</v>
      </c>
      <c r="J502" t="s">
        <v>848</v>
      </c>
      <c r="K502" t="s">
        <v>849</v>
      </c>
      <c r="L502" t="s">
        <v>1993</v>
      </c>
      <c r="M502" t="s">
        <v>55</v>
      </c>
      <c r="O502" t="s">
        <v>361</v>
      </c>
      <c r="P502" t="s">
        <v>667</v>
      </c>
      <c r="Q502" t="s">
        <v>668</v>
      </c>
      <c r="R502">
        <v>0.02</v>
      </c>
    </row>
    <row r="503" spans="1:18" ht="15" customHeight="1">
      <c r="A503" s="962" t="s">
        <v>255</v>
      </c>
      <c r="B503" t="s">
        <v>301</v>
      </c>
      <c r="C503" t="s">
        <v>13</v>
      </c>
      <c r="D503" t="s">
        <v>11</v>
      </c>
      <c r="E503" t="s">
        <v>329</v>
      </c>
      <c r="F503" t="s">
        <v>392</v>
      </c>
      <c r="H503" t="s">
        <v>856</v>
      </c>
      <c r="I503" t="s">
        <v>853</v>
      </c>
      <c r="J503" t="s">
        <v>848</v>
      </c>
      <c r="K503" t="s">
        <v>849</v>
      </c>
      <c r="L503" t="s">
        <v>857</v>
      </c>
      <c r="M503" t="s">
        <v>55</v>
      </c>
      <c r="O503" t="s">
        <v>361</v>
      </c>
      <c r="P503" t="s">
        <v>851</v>
      </c>
      <c r="Q503" t="s">
        <v>337</v>
      </c>
      <c r="R503">
        <v>2.58</v>
      </c>
    </row>
    <row r="504" spans="1:18" ht="15" customHeight="1">
      <c r="A504" s="962" t="s">
        <v>255</v>
      </c>
      <c r="B504" t="s">
        <v>307</v>
      </c>
      <c r="C504" t="s">
        <v>13</v>
      </c>
      <c r="D504" t="s">
        <v>11</v>
      </c>
      <c r="E504" t="s">
        <v>329</v>
      </c>
      <c r="F504" t="s">
        <v>392</v>
      </c>
      <c r="H504" t="s">
        <v>858</v>
      </c>
      <c r="I504" t="s">
        <v>853</v>
      </c>
      <c r="J504" t="s">
        <v>848</v>
      </c>
      <c r="K504" t="s">
        <v>849</v>
      </c>
      <c r="L504" t="s">
        <v>859</v>
      </c>
      <c r="M504" t="s">
        <v>55</v>
      </c>
      <c r="O504" t="s">
        <v>361</v>
      </c>
      <c r="P504" t="s">
        <v>851</v>
      </c>
      <c r="Q504" t="s">
        <v>337</v>
      </c>
      <c r="R504">
        <v>0.04</v>
      </c>
    </row>
    <row r="505" spans="1:18" ht="15" customHeight="1">
      <c r="A505" s="962" t="s">
        <v>255</v>
      </c>
      <c r="B505" t="s">
        <v>315</v>
      </c>
      <c r="C505" t="s">
        <v>13</v>
      </c>
      <c r="D505" t="s">
        <v>11</v>
      </c>
      <c r="E505" t="s">
        <v>329</v>
      </c>
      <c r="F505" t="s">
        <v>392</v>
      </c>
      <c r="H505" t="s">
        <v>860</v>
      </c>
      <c r="I505" t="s">
        <v>853</v>
      </c>
      <c r="J505" t="s">
        <v>848</v>
      </c>
      <c r="K505" t="s">
        <v>849</v>
      </c>
      <c r="L505" t="s">
        <v>861</v>
      </c>
      <c r="M505" t="s">
        <v>55</v>
      </c>
      <c r="O505" t="s">
        <v>361</v>
      </c>
      <c r="P505" t="s">
        <v>851</v>
      </c>
      <c r="Q505" t="s">
        <v>337</v>
      </c>
      <c r="R505">
        <v>0</v>
      </c>
    </row>
    <row r="506" spans="1:18" ht="15" customHeight="1">
      <c r="A506" s="962" t="s">
        <v>255</v>
      </c>
      <c r="B506" t="s">
        <v>308</v>
      </c>
      <c r="C506" t="s">
        <v>13</v>
      </c>
      <c r="D506" t="s">
        <v>11</v>
      </c>
      <c r="E506" t="s">
        <v>329</v>
      </c>
      <c r="F506" t="s">
        <v>392</v>
      </c>
      <c r="H506" t="s">
        <v>862</v>
      </c>
      <c r="I506" t="s">
        <v>853</v>
      </c>
      <c r="J506" t="s">
        <v>848</v>
      </c>
      <c r="K506" t="s">
        <v>849</v>
      </c>
      <c r="L506" t="s">
        <v>863</v>
      </c>
      <c r="M506" t="s">
        <v>55</v>
      </c>
      <c r="O506" t="s">
        <v>361</v>
      </c>
      <c r="P506" t="s">
        <v>851</v>
      </c>
      <c r="Q506" t="s">
        <v>337</v>
      </c>
      <c r="R506">
        <v>0.04</v>
      </c>
    </row>
    <row r="507" spans="1:18" ht="15" customHeight="1">
      <c r="A507" s="962" t="s">
        <v>255</v>
      </c>
      <c r="B507" t="s">
        <v>311</v>
      </c>
      <c r="C507" t="s">
        <v>13</v>
      </c>
      <c r="D507" t="s">
        <v>11</v>
      </c>
      <c r="E507" t="s">
        <v>329</v>
      </c>
      <c r="F507" t="s">
        <v>392</v>
      </c>
      <c r="H507" t="s">
        <v>864</v>
      </c>
      <c r="I507" t="s">
        <v>853</v>
      </c>
      <c r="J507" t="s">
        <v>848</v>
      </c>
      <c r="K507" t="s">
        <v>849</v>
      </c>
      <c r="L507" t="s">
        <v>865</v>
      </c>
      <c r="M507" t="s">
        <v>55</v>
      </c>
      <c r="O507" t="s">
        <v>361</v>
      </c>
      <c r="P507" t="s">
        <v>851</v>
      </c>
      <c r="Q507" t="s">
        <v>337</v>
      </c>
      <c r="R507">
        <v>1.86</v>
      </c>
    </row>
    <row r="508" spans="1:18" ht="15" customHeight="1">
      <c r="A508" s="962" t="s">
        <v>255</v>
      </c>
      <c r="B508" t="s">
        <v>312</v>
      </c>
      <c r="C508" t="s">
        <v>13</v>
      </c>
      <c r="D508" t="s">
        <v>11</v>
      </c>
      <c r="E508" t="s">
        <v>329</v>
      </c>
      <c r="F508" t="s">
        <v>392</v>
      </c>
      <c r="H508" t="s">
        <v>866</v>
      </c>
      <c r="I508" t="s">
        <v>853</v>
      </c>
      <c r="J508" t="s">
        <v>848</v>
      </c>
      <c r="K508" t="s">
        <v>849</v>
      </c>
      <c r="L508" t="s">
        <v>867</v>
      </c>
      <c r="M508" t="s">
        <v>55</v>
      </c>
      <c r="O508" t="s">
        <v>361</v>
      </c>
      <c r="P508" t="s">
        <v>851</v>
      </c>
      <c r="Q508" t="s">
        <v>337</v>
      </c>
      <c r="R508">
        <v>0.05</v>
      </c>
    </row>
    <row r="509" spans="1:18" ht="15" customHeight="1">
      <c r="A509" s="962" t="s">
        <v>255</v>
      </c>
      <c r="B509" t="s">
        <v>300</v>
      </c>
      <c r="C509" t="s">
        <v>13</v>
      </c>
      <c r="D509" t="s">
        <v>11</v>
      </c>
      <c r="E509" t="s">
        <v>329</v>
      </c>
      <c r="F509" t="s">
        <v>392</v>
      </c>
      <c r="I509" t="s">
        <v>853</v>
      </c>
      <c r="K509" t="s">
        <v>849</v>
      </c>
      <c r="L509" t="s">
        <v>857</v>
      </c>
      <c r="M509" t="s">
        <v>55</v>
      </c>
      <c r="O509" t="s">
        <v>361</v>
      </c>
      <c r="P509" t="s">
        <v>851</v>
      </c>
      <c r="Q509" t="s">
        <v>337</v>
      </c>
      <c r="R509">
        <v>2.58</v>
      </c>
    </row>
    <row r="510" spans="1:18" ht="15" customHeight="1">
      <c r="A510" s="962" t="s">
        <v>255</v>
      </c>
      <c r="B510" t="s">
        <v>298</v>
      </c>
      <c r="C510" t="s">
        <v>13</v>
      </c>
      <c r="D510" t="s">
        <v>11</v>
      </c>
      <c r="E510" t="s">
        <v>329</v>
      </c>
      <c r="F510" t="s">
        <v>392</v>
      </c>
      <c r="R510">
        <v>2.58</v>
      </c>
    </row>
    <row r="511" spans="1:18" ht="15" customHeight="1">
      <c r="A511" s="962" t="s">
        <v>255</v>
      </c>
      <c r="B511" t="s">
        <v>297</v>
      </c>
      <c r="C511" t="s">
        <v>13</v>
      </c>
      <c r="D511" t="s">
        <v>11</v>
      </c>
      <c r="E511" t="s">
        <v>329</v>
      </c>
      <c r="F511" t="s">
        <v>392</v>
      </c>
      <c r="R511">
        <v>2.58</v>
      </c>
    </row>
    <row r="512" spans="1:18" ht="15" customHeight="1">
      <c r="A512" s="962" t="s">
        <v>255</v>
      </c>
      <c r="B512" t="s">
        <v>288</v>
      </c>
      <c r="C512" t="s">
        <v>13</v>
      </c>
      <c r="D512" t="s">
        <v>11</v>
      </c>
      <c r="E512" t="s">
        <v>329</v>
      </c>
      <c r="F512" t="s">
        <v>392</v>
      </c>
      <c r="R512">
        <v>2.58</v>
      </c>
    </row>
    <row r="513" spans="1:20" ht="15" customHeight="1">
      <c r="A513" s="962" t="s">
        <v>255</v>
      </c>
      <c r="B513" t="s">
        <v>287</v>
      </c>
      <c r="C513" t="s">
        <v>13</v>
      </c>
      <c r="D513" t="s">
        <v>11</v>
      </c>
      <c r="E513" t="s">
        <v>329</v>
      </c>
      <c r="F513" t="s">
        <v>392</v>
      </c>
      <c r="R513">
        <v>4.5599999999999996</v>
      </c>
    </row>
    <row r="514" spans="1:20" ht="15" customHeight="1">
      <c r="A514" s="962" t="s">
        <v>255</v>
      </c>
      <c r="B514" t="s">
        <v>306</v>
      </c>
      <c r="C514" t="s">
        <v>13</v>
      </c>
      <c r="D514" t="s">
        <v>11</v>
      </c>
      <c r="E514" t="s">
        <v>329</v>
      </c>
      <c r="F514" t="s">
        <v>392</v>
      </c>
      <c r="I514" t="s">
        <v>853</v>
      </c>
      <c r="K514" t="s">
        <v>849</v>
      </c>
      <c r="L514" t="s">
        <v>1994</v>
      </c>
      <c r="M514" t="s">
        <v>55</v>
      </c>
      <c r="O514" t="s">
        <v>361</v>
      </c>
      <c r="P514" t="s">
        <v>851</v>
      </c>
      <c r="Q514" t="s">
        <v>337</v>
      </c>
      <c r="R514">
        <v>7.0000000000000007E-2</v>
      </c>
    </row>
    <row r="515" spans="1:20" ht="15" customHeight="1">
      <c r="A515" s="962" t="s">
        <v>255</v>
      </c>
      <c r="B515" t="s">
        <v>305</v>
      </c>
      <c r="C515" t="s">
        <v>13</v>
      </c>
      <c r="D515" t="s">
        <v>11</v>
      </c>
      <c r="E515" t="s">
        <v>329</v>
      </c>
      <c r="F515" t="s">
        <v>392</v>
      </c>
      <c r="R515">
        <v>1.98</v>
      </c>
    </row>
    <row r="516" spans="1:20" ht="15" customHeight="1">
      <c r="A516" s="962" t="s">
        <v>255</v>
      </c>
      <c r="B516" t="s">
        <v>309</v>
      </c>
      <c r="C516" t="s">
        <v>13</v>
      </c>
      <c r="D516" t="s">
        <v>11</v>
      </c>
      <c r="E516" t="s">
        <v>329</v>
      </c>
      <c r="F516" t="s">
        <v>392</v>
      </c>
      <c r="I516" t="s">
        <v>853</v>
      </c>
      <c r="K516" t="s">
        <v>849</v>
      </c>
      <c r="L516" t="s">
        <v>1995</v>
      </c>
      <c r="M516" t="s">
        <v>55</v>
      </c>
      <c r="O516" t="s">
        <v>361</v>
      </c>
      <c r="P516" t="s">
        <v>851</v>
      </c>
      <c r="Q516" t="s">
        <v>337</v>
      </c>
      <c r="R516">
        <v>1.91</v>
      </c>
    </row>
    <row r="517" spans="1:20" ht="15" customHeight="1">
      <c r="A517" s="962" t="s">
        <v>255</v>
      </c>
      <c r="B517" t="s">
        <v>313</v>
      </c>
      <c r="C517" t="s">
        <v>13</v>
      </c>
      <c r="D517" t="s">
        <v>11</v>
      </c>
      <c r="E517" t="s">
        <v>329</v>
      </c>
      <c r="F517" t="s">
        <v>392</v>
      </c>
      <c r="I517" t="s">
        <v>853</v>
      </c>
      <c r="K517" t="s">
        <v>849</v>
      </c>
      <c r="L517" t="s">
        <v>861</v>
      </c>
      <c r="M517" t="s">
        <v>55</v>
      </c>
      <c r="O517" t="s">
        <v>361</v>
      </c>
      <c r="P517" t="s">
        <v>851</v>
      </c>
      <c r="Q517" t="s">
        <v>337</v>
      </c>
      <c r="R517">
        <v>0</v>
      </c>
    </row>
    <row r="518" spans="1:20" ht="15" customHeight="1">
      <c r="A518" s="962" t="s">
        <v>257</v>
      </c>
      <c r="B518" t="s">
        <v>290</v>
      </c>
      <c r="C518" t="s">
        <v>13</v>
      </c>
      <c r="D518" t="s">
        <v>11</v>
      </c>
      <c r="E518" t="s">
        <v>329</v>
      </c>
      <c r="F518" t="s">
        <v>392</v>
      </c>
      <c r="J518" t="s">
        <v>1996</v>
      </c>
      <c r="R518">
        <v>9.2200000000000006</v>
      </c>
      <c r="S518">
        <v>0</v>
      </c>
      <c r="T518">
        <v>78.5</v>
      </c>
    </row>
    <row r="519" spans="1:20" ht="15" customHeight="1">
      <c r="A519" s="962" t="s">
        <v>257</v>
      </c>
      <c r="B519" t="s">
        <v>292</v>
      </c>
      <c r="C519" t="s">
        <v>13</v>
      </c>
      <c r="D519" t="s">
        <v>11</v>
      </c>
      <c r="E519" t="s">
        <v>329</v>
      </c>
      <c r="F519" t="s">
        <v>392</v>
      </c>
      <c r="J519" t="s">
        <v>1997</v>
      </c>
      <c r="R519">
        <v>3.69</v>
      </c>
      <c r="S519">
        <v>0</v>
      </c>
      <c r="T519">
        <v>78.5</v>
      </c>
    </row>
    <row r="520" spans="1:20" ht="15" customHeight="1">
      <c r="A520" s="962" t="s">
        <v>257</v>
      </c>
      <c r="B520" t="s">
        <v>295</v>
      </c>
      <c r="C520" t="s">
        <v>13</v>
      </c>
      <c r="D520" t="s">
        <v>11</v>
      </c>
      <c r="E520" t="s">
        <v>329</v>
      </c>
      <c r="F520" t="s">
        <v>392</v>
      </c>
      <c r="J520" t="s">
        <v>1998</v>
      </c>
      <c r="R520">
        <v>9.2200000000000006</v>
      </c>
      <c r="S520">
        <v>0</v>
      </c>
      <c r="T520">
        <v>78.5</v>
      </c>
    </row>
    <row r="521" spans="1:20" ht="15" customHeight="1">
      <c r="A521" s="962" t="s">
        <v>257</v>
      </c>
      <c r="B521" t="s">
        <v>296</v>
      </c>
      <c r="C521" t="s">
        <v>13</v>
      </c>
      <c r="D521" t="s">
        <v>11</v>
      </c>
      <c r="E521" t="s">
        <v>329</v>
      </c>
      <c r="F521" t="s">
        <v>392</v>
      </c>
      <c r="J521" t="s">
        <v>1999</v>
      </c>
      <c r="R521">
        <v>9.2200000000000006</v>
      </c>
      <c r="S521">
        <v>0</v>
      </c>
      <c r="T521">
        <v>78.5</v>
      </c>
    </row>
    <row r="522" spans="1:20" ht="15" customHeight="1">
      <c r="A522" s="962" t="s">
        <v>257</v>
      </c>
      <c r="B522" t="s">
        <v>316</v>
      </c>
      <c r="C522" t="s">
        <v>13</v>
      </c>
      <c r="D522" t="s">
        <v>11</v>
      </c>
      <c r="E522" t="s">
        <v>329</v>
      </c>
      <c r="F522" t="s">
        <v>392</v>
      </c>
      <c r="J522" t="s">
        <v>2004</v>
      </c>
      <c r="O522" t="s">
        <v>882</v>
      </c>
      <c r="P522" t="s">
        <v>2005</v>
      </c>
      <c r="Q522" t="s">
        <v>2006</v>
      </c>
      <c r="R522">
        <v>30.2</v>
      </c>
      <c r="S522">
        <v>0</v>
      </c>
      <c r="T522">
        <v>78.5</v>
      </c>
    </row>
    <row r="523" spans="1:20" ht="15" customHeight="1">
      <c r="A523" s="962" t="s">
        <v>257</v>
      </c>
      <c r="B523" t="s">
        <v>289</v>
      </c>
      <c r="C523" t="s">
        <v>13</v>
      </c>
      <c r="D523" t="s">
        <v>11</v>
      </c>
      <c r="E523" t="s">
        <v>329</v>
      </c>
      <c r="F523" t="s">
        <v>392</v>
      </c>
      <c r="O523" t="s">
        <v>882</v>
      </c>
      <c r="P523" t="s">
        <v>2005</v>
      </c>
      <c r="Q523" t="s">
        <v>2006</v>
      </c>
      <c r="R523">
        <v>33.200000000000003</v>
      </c>
      <c r="S523">
        <v>0</v>
      </c>
      <c r="T523">
        <v>78.5</v>
      </c>
    </row>
    <row r="524" spans="1:20" ht="15" customHeight="1">
      <c r="A524" s="962" t="s">
        <v>257</v>
      </c>
      <c r="B524" t="s">
        <v>309</v>
      </c>
      <c r="C524" t="s">
        <v>13</v>
      </c>
      <c r="D524" t="s">
        <v>11</v>
      </c>
      <c r="E524" t="s">
        <v>329</v>
      </c>
      <c r="F524" t="s">
        <v>392</v>
      </c>
      <c r="O524" t="s">
        <v>882</v>
      </c>
      <c r="P524" t="s">
        <v>2005</v>
      </c>
      <c r="Q524" t="s">
        <v>2006</v>
      </c>
      <c r="R524">
        <v>15.1</v>
      </c>
      <c r="S524">
        <v>0</v>
      </c>
      <c r="T524">
        <v>78.5</v>
      </c>
    </row>
    <row r="525" spans="1:20" ht="15" customHeight="1">
      <c r="A525" s="962" t="s">
        <v>257</v>
      </c>
      <c r="B525" t="s">
        <v>291</v>
      </c>
      <c r="C525" t="s">
        <v>13</v>
      </c>
      <c r="D525" t="s">
        <v>11</v>
      </c>
      <c r="E525" t="s">
        <v>329</v>
      </c>
      <c r="F525" t="s">
        <v>392</v>
      </c>
      <c r="R525">
        <v>5.53</v>
      </c>
      <c r="S525">
        <v>0</v>
      </c>
      <c r="T525">
        <v>78.5</v>
      </c>
    </row>
    <row r="526" spans="1:20" ht="15" customHeight="1">
      <c r="A526" s="962" t="s">
        <v>257</v>
      </c>
      <c r="B526" t="s">
        <v>288</v>
      </c>
      <c r="C526" t="s">
        <v>13</v>
      </c>
      <c r="D526" t="s">
        <v>11</v>
      </c>
      <c r="E526" t="s">
        <v>329</v>
      </c>
      <c r="F526" t="s">
        <v>392</v>
      </c>
      <c r="R526">
        <v>33.200000000000003</v>
      </c>
      <c r="S526">
        <v>0</v>
      </c>
      <c r="T526">
        <v>78.5</v>
      </c>
    </row>
    <row r="527" spans="1:20" ht="15" customHeight="1">
      <c r="A527" s="962" t="s">
        <v>257</v>
      </c>
      <c r="B527" t="s">
        <v>287</v>
      </c>
      <c r="C527" t="s">
        <v>13</v>
      </c>
      <c r="D527" t="s">
        <v>11</v>
      </c>
      <c r="E527" t="s">
        <v>329</v>
      </c>
      <c r="F527" t="s">
        <v>392</v>
      </c>
      <c r="R527">
        <v>78.5</v>
      </c>
    </row>
    <row r="528" spans="1:20" ht="15" customHeight="1">
      <c r="A528" s="962" t="s">
        <v>257</v>
      </c>
      <c r="B528" t="s">
        <v>305</v>
      </c>
      <c r="C528" t="s">
        <v>13</v>
      </c>
      <c r="D528" t="s">
        <v>11</v>
      </c>
      <c r="E528" t="s">
        <v>329</v>
      </c>
      <c r="F528" t="s">
        <v>392</v>
      </c>
      <c r="R528">
        <v>45.4</v>
      </c>
      <c r="S528">
        <v>0</v>
      </c>
      <c r="T528">
        <v>78.5</v>
      </c>
    </row>
    <row r="529" spans="1:20" ht="15" customHeight="1">
      <c r="A529" s="962" t="s">
        <v>257</v>
      </c>
      <c r="B529" t="s">
        <v>321</v>
      </c>
      <c r="C529" t="s">
        <v>13</v>
      </c>
      <c r="D529" t="s">
        <v>11</v>
      </c>
      <c r="E529" t="s">
        <v>329</v>
      </c>
      <c r="F529" t="s">
        <v>392</v>
      </c>
      <c r="H529" t="s">
        <v>405</v>
      </c>
      <c r="I529" t="s">
        <v>353</v>
      </c>
      <c r="K529" t="s">
        <v>333</v>
      </c>
      <c r="L529" t="s">
        <v>356</v>
      </c>
      <c r="M529" t="s">
        <v>59</v>
      </c>
      <c r="O529" t="s">
        <v>335</v>
      </c>
      <c r="P529" t="s">
        <v>336</v>
      </c>
      <c r="Q529" t="s">
        <v>337</v>
      </c>
      <c r="R529">
        <v>133</v>
      </c>
    </row>
    <row r="530" spans="1:20" ht="15" customHeight="1">
      <c r="A530" s="962" t="s">
        <v>257</v>
      </c>
      <c r="B530" t="s">
        <v>310</v>
      </c>
      <c r="C530" t="s">
        <v>13</v>
      </c>
      <c r="D530" t="s">
        <v>11</v>
      </c>
      <c r="E530" t="s">
        <v>329</v>
      </c>
      <c r="F530" t="s">
        <v>392</v>
      </c>
      <c r="R530">
        <v>15.1</v>
      </c>
      <c r="S530">
        <v>0</v>
      </c>
      <c r="T530">
        <v>78.5</v>
      </c>
    </row>
    <row r="531" spans="1:20" ht="15" customHeight="1">
      <c r="A531" s="962" t="s">
        <v>257</v>
      </c>
      <c r="B531" t="s">
        <v>294</v>
      </c>
      <c r="C531" t="s">
        <v>13</v>
      </c>
      <c r="D531" t="s">
        <v>11</v>
      </c>
      <c r="E531" t="s">
        <v>329</v>
      </c>
      <c r="F531" t="s">
        <v>392</v>
      </c>
      <c r="R531">
        <v>1.84</v>
      </c>
      <c r="S531">
        <v>0</v>
      </c>
      <c r="T531">
        <v>78.5</v>
      </c>
    </row>
    <row r="532" spans="1:20" ht="15" customHeight="1">
      <c r="A532" s="962" t="s">
        <v>257</v>
      </c>
      <c r="B532" t="s">
        <v>293</v>
      </c>
      <c r="C532" t="s">
        <v>13</v>
      </c>
      <c r="D532" t="s">
        <v>11</v>
      </c>
      <c r="E532" t="s">
        <v>329</v>
      </c>
      <c r="F532" t="s">
        <v>392</v>
      </c>
      <c r="R532">
        <v>1.84</v>
      </c>
      <c r="S532">
        <v>0</v>
      </c>
      <c r="T532">
        <v>78.5</v>
      </c>
    </row>
    <row r="533" spans="1:20" ht="15" customHeight="1">
      <c r="A533" s="962" t="s">
        <v>259</v>
      </c>
      <c r="B533" t="s">
        <v>300</v>
      </c>
      <c r="C533" t="s">
        <v>13</v>
      </c>
      <c r="D533" t="s">
        <v>11</v>
      </c>
      <c r="E533" t="s">
        <v>329</v>
      </c>
      <c r="F533" t="s">
        <v>392</v>
      </c>
      <c r="H533" t="s">
        <v>919</v>
      </c>
      <c r="I533" t="s">
        <v>893</v>
      </c>
      <c r="J533" t="s">
        <v>894</v>
      </c>
      <c r="K533" t="s">
        <v>849</v>
      </c>
      <c r="L533" t="s">
        <v>897</v>
      </c>
      <c r="M533" t="s">
        <v>75</v>
      </c>
      <c r="O533" t="s">
        <v>361</v>
      </c>
      <c r="P533" t="s">
        <v>851</v>
      </c>
      <c r="Q533" t="s">
        <v>337</v>
      </c>
      <c r="R533">
        <v>619</v>
      </c>
    </row>
    <row r="534" spans="1:20" ht="15" customHeight="1">
      <c r="A534" s="962" t="s">
        <v>259</v>
      </c>
      <c r="B534" t="s">
        <v>298</v>
      </c>
      <c r="C534" t="s">
        <v>13</v>
      </c>
      <c r="D534" t="s">
        <v>11</v>
      </c>
      <c r="E534" t="s">
        <v>329</v>
      </c>
      <c r="F534" t="s">
        <v>392</v>
      </c>
      <c r="R534">
        <v>3950</v>
      </c>
    </row>
    <row r="535" spans="1:20" ht="15" customHeight="1">
      <c r="A535" s="962" t="s">
        <v>259</v>
      </c>
      <c r="B535" t="s">
        <v>297</v>
      </c>
      <c r="C535" t="s">
        <v>13</v>
      </c>
      <c r="D535" t="s">
        <v>11</v>
      </c>
      <c r="E535" t="s">
        <v>329</v>
      </c>
      <c r="F535" t="s">
        <v>392</v>
      </c>
      <c r="R535">
        <v>3950</v>
      </c>
    </row>
    <row r="536" spans="1:20" ht="15" customHeight="1">
      <c r="A536" s="962" t="s">
        <v>259</v>
      </c>
      <c r="B536" t="s">
        <v>288</v>
      </c>
      <c r="C536" t="s">
        <v>13</v>
      </c>
      <c r="D536" t="s">
        <v>11</v>
      </c>
      <c r="E536" t="s">
        <v>329</v>
      </c>
      <c r="F536" t="s">
        <v>392</v>
      </c>
      <c r="R536">
        <v>3950</v>
      </c>
    </row>
    <row r="537" spans="1:20" ht="15" customHeight="1">
      <c r="A537" s="962" t="s">
        <v>259</v>
      </c>
      <c r="B537" t="s">
        <v>287</v>
      </c>
      <c r="C537" t="s">
        <v>13</v>
      </c>
      <c r="D537" t="s">
        <v>11</v>
      </c>
      <c r="E537" t="s">
        <v>329</v>
      </c>
      <c r="F537" t="s">
        <v>392</v>
      </c>
      <c r="R537">
        <v>3950</v>
      </c>
    </row>
    <row r="538" spans="1:20" ht="15" customHeight="1">
      <c r="A538" s="962" t="s">
        <v>259</v>
      </c>
      <c r="B538" t="s">
        <v>321</v>
      </c>
      <c r="C538" t="s">
        <v>13</v>
      </c>
      <c r="D538" t="s">
        <v>11</v>
      </c>
      <c r="E538" t="s">
        <v>329</v>
      </c>
      <c r="F538" t="s">
        <v>392</v>
      </c>
      <c r="H538" t="s">
        <v>406</v>
      </c>
      <c r="I538" t="s">
        <v>353</v>
      </c>
      <c r="K538" t="s">
        <v>333</v>
      </c>
      <c r="L538" t="s">
        <v>363</v>
      </c>
      <c r="M538" t="s">
        <v>59</v>
      </c>
      <c r="O538" t="s">
        <v>335</v>
      </c>
      <c r="P538" t="s">
        <v>336</v>
      </c>
      <c r="Q538" t="s">
        <v>337</v>
      </c>
      <c r="R538">
        <v>19.2</v>
      </c>
    </row>
    <row r="539" spans="1:20" ht="15" customHeight="1">
      <c r="A539" s="962" t="s">
        <v>259</v>
      </c>
      <c r="B539" t="s">
        <v>299</v>
      </c>
      <c r="C539" t="s">
        <v>13</v>
      </c>
      <c r="D539" t="s">
        <v>11</v>
      </c>
      <c r="E539" t="s">
        <v>329</v>
      </c>
      <c r="F539" t="s">
        <v>392</v>
      </c>
      <c r="H539" t="s">
        <v>918</v>
      </c>
      <c r="I539" t="s">
        <v>893</v>
      </c>
      <c r="J539" t="s">
        <v>894</v>
      </c>
      <c r="K539" t="s">
        <v>849</v>
      </c>
      <c r="L539" t="s">
        <v>895</v>
      </c>
      <c r="M539" t="s">
        <v>75</v>
      </c>
      <c r="O539" t="s">
        <v>361</v>
      </c>
      <c r="P539" t="s">
        <v>851</v>
      </c>
      <c r="Q539" t="s">
        <v>337</v>
      </c>
      <c r="R539">
        <v>3330</v>
      </c>
    </row>
    <row r="540" spans="1:20" ht="15" customHeight="1">
      <c r="A540" s="962" t="s">
        <v>259</v>
      </c>
      <c r="B540" t="s">
        <v>301</v>
      </c>
      <c r="C540" t="s">
        <v>13</v>
      </c>
      <c r="D540" t="s">
        <v>11</v>
      </c>
      <c r="E540" t="s">
        <v>329</v>
      </c>
      <c r="F540" t="s">
        <v>392</v>
      </c>
      <c r="R540">
        <v>619</v>
      </c>
    </row>
    <row r="541" spans="1:20" ht="15" customHeight="1">
      <c r="A541" s="962" t="s">
        <v>260</v>
      </c>
      <c r="B541" t="s">
        <v>299</v>
      </c>
      <c r="C541" t="s">
        <v>13</v>
      </c>
      <c r="D541" t="s">
        <v>11</v>
      </c>
      <c r="E541" t="s">
        <v>329</v>
      </c>
      <c r="F541" t="s">
        <v>392</v>
      </c>
      <c r="H541" t="s">
        <v>879</v>
      </c>
      <c r="I541" t="s">
        <v>880</v>
      </c>
      <c r="J541" t="s">
        <v>848</v>
      </c>
      <c r="K541" t="s">
        <v>849</v>
      </c>
      <c r="L541" t="s">
        <v>881</v>
      </c>
      <c r="M541" t="s">
        <v>73</v>
      </c>
      <c r="O541" t="s">
        <v>882</v>
      </c>
      <c r="P541" t="s">
        <v>851</v>
      </c>
      <c r="Q541" t="s">
        <v>337</v>
      </c>
      <c r="R541">
        <v>12.2</v>
      </c>
    </row>
    <row r="542" spans="1:20" ht="15" customHeight="1">
      <c r="A542" s="962" t="s">
        <v>260</v>
      </c>
      <c r="B542" t="s">
        <v>312</v>
      </c>
      <c r="C542" t="s">
        <v>13</v>
      </c>
      <c r="D542" t="s">
        <v>11</v>
      </c>
      <c r="E542" t="s">
        <v>329</v>
      </c>
      <c r="F542" t="s">
        <v>392</v>
      </c>
      <c r="R542">
        <v>0</v>
      </c>
    </row>
    <row r="543" spans="1:20" ht="15" customHeight="1">
      <c r="A543" s="962" t="s">
        <v>260</v>
      </c>
      <c r="B543" t="s">
        <v>298</v>
      </c>
      <c r="C543" t="s">
        <v>13</v>
      </c>
      <c r="D543" t="s">
        <v>11</v>
      </c>
      <c r="E543" t="s">
        <v>329</v>
      </c>
      <c r="F543" t="s">
        <v>392</v>
      </c>
      <c r="R543">
        <v>12.2</v>
      </c>
    </row>
    <row r="544" spans="1:20" ht="15" customHeight="1">
      <c r="A544" s="962" t="s">
        <v>260</v>
      </c>
      <c r="B544" t="s">
        <v>297</v>
      </c>
      <c r="C544" t="s">
        <v>13</v>
      </c>
      <c r="D544" t="s">
        <v>11</v>
      </c>
      <c r="E544" t="s">
        <v>329</v>
      </c>
      <c r="F544" t="s">
        <v>392</v>
      </c>
      <c r="R544">
        <v>12.2</v>
      </c>
    </row>
    <row r="545" spans="1:20" ht="15" customHeight="1">
      <c r="A545" s="962" t="s">
        <v>260</v>
      </c>
      <c r="B545" t="s">
        <v>288</v>
      </c>
      <c r="C545" t="s">
        <v>13</v>
      </c>
      <c r="D545" t="s">
        <v>11</v>
      </c>
      <c r="E545" t="s">
        <v>329</v>
      </c>
      <c r="F545" t="s">
        <v>392</v>
      </c>
      <c r="R545">
        <v>12.2</v>
      </c>
    </row>
    <row r="546" spans="1:20" ht="15" customHeight="1">
      <c r="A546" s="962" t="s">
        <v>260</v>
      </c>
      <c r="B546" t="s">
        <v>287</v>
      </c>
      <c r="C546" t="s">
        <v>13</v>
      </c>
      <c r="D546" t="s">
        <v>11</v>
      </c>
      <c r="E546" t="s">
        <v>329</v>
      </c>
      <c r="F546" t="s">
        <v>392</v>
      </c>
      <c r="R546">
        <v>12.2</v>
      </c>
    </row>
    <row r="547" spans="1:20" ht="15" customHeight="1">
      <c r="A547" s="962" t="s">
        <v>260</v>
      </c>
      <c r="B547" t="s">
        <v>309</v>
      </c>
      <c r="C547" t="s">
        <v>13</v>
      </c>
      <c r="D547" t="s">
        <v>11</v>
      </c>
      <c r="E547" t="s">
        <v>329</v>
      </c>
      <c r="F547" t="s">
        <v>392</v>
      </c>
      <c r="R547">
        <v>0</v>
      </c>
    </row>
    <row r="548" spans="1:20" ht="15" customHeight="1">
      <c r="A548" s="962" t="s">
        <v>260</v>
      </c>
      <c r="B548" t="s">
        <v>305</v>
      </c>
      <c r="C548" t="s">
        <v>13</v>
      </c>
      <c r="D548" t="s">
        <v>11</v>
      </c>
      <c r="E548" t="s">
        <v>329</v>
      </c>
      <c r="F548" t="s">
        <v>392</v>
      </c>
      <c r="R548">
        <v>0</v>
      </c>
    </row>
    <row r="549" spans="1:20" ht="15" customHeight="1">
      <c r="A549" s="962" t="s">
        <v>261</v>
      </c>
      <c r="B549" t="s">
        <v>290</v>
      </c>
      <c r="C549" t="s">
        <v>13</v>
      </c>
      <c r="D549" t="s">
        <v>11</v>
      </c>
      <c r="E549" t="s">
        <v>329</v>
      </c>
      <c r="F549" t="s">
        <v>392</v>
      </c>
      <c r="R549">
        <v>0</v>
      </c>
      <c r="S549">
        <v>0</v>
      </c>
      <c r="T549">
        <v>500000000</v>
      </c>
    </row>
    <row r="550" spans="1:20" ht="15" customHeight="1">
      <c r="A550" s="962" t="s">
        <v>261</v>
      </c>
      <c r="B550" t="s">
        <v>292</v>
      </c>
      <c r="C550" t="s">
        <v>13</v>
      </c>
      <c r="D550" t="s">
        <v>11</v>
      </c>
      <c r="E550" t="s">
        <v>329</v>
      </c>
      <c r="F550" t="s">
        <v>392</v>
      </c>
      <c r="R550">
        <v>0</v>
      </c>
      <c r="S550">
        <v>0</v>
      </c>
      <c r="T550">
        <v>500000000</v>
      </c>
    </row>
    <row r="551" spans="1:20" ht="15" customHeight="1">
      <c r="A551" s="962" t="s">
        <v>261</v>
      </c>
      <c r="B551" t="s">
        <v>295</v>
      </c>
      <c r="C551" t="s">
        <v>13</v>
      </c>
      <c r="D551" t="s">
        <v>11</v>
      </c>
      <c r="E551" t="s">
        <v>329</v>
      </c>
      <c r="F551" t="s">
        <v>392</v>
      </c>
      <c r="R551">
        <v>0</v>
      </c>
      <c r="S551">
        <v>0</v>
      </c>
      <c r="T551">
        <v>500000000</v>
      </c>
    </row>
    <row r="552" spans="1:20" ht="15" customHeight="1">
      <c r="A552" s="962" t="s">
        <v>261</v>
      </c>
      <c r="B552" t="s">
        <v>296</v>
      </c>
      <c r="C552" t="s">
        <v>13</v>
      </c>
      <c r="D552" t="s">
        <v>11</v>
      </c>
      <c r="E552" t="s">
        <v>329</v>
      </c>
      <c r="F552" t="s">
        <v>392</v>
      </c>
      <c r="R552">
        <v>0</v>
      </c>
      <c r="S552">
        <v>0</v>
      </c>
      <c r="T552">
        <v>500000000</v>
      </c>
    </row>
    <row r="553" spans="1:20" ht="15" customHeight="1">
      <c r="A553" s="962" t="s">
        <v>261</v>
      </c>
      <c r="B553" t="s">
        <v>289</v>
      </c>
      <c r="C553" t="s">
        <v>13</v>
      </c>
      <c r="D553" t="s">
        <v>11</v>
      </c>
      <c r="E553" t="s">
        <v>329</v>
      </c>
      <c r="F553" t="s">
        <v>392</v>
      </c>
      <c r="R553">
        <v>0</v>
      </c>
      <c r="S553">
        <v>0</v>
      </c>
      <c r="T553">
        <v>500000000</v>
      </c>
    </row>
    <row r="554" spans="1:20" ht="15" customHeight="1">
      <c r="A554" s="962" t="s">
        <v>261</v>
      </c>
      <c r="B554" t="s">
        <v>291</v>
      </c>
      <c r="C554" t="s">
        <v>13</v>
      </c>
      <c r="D554" t="s">
        <v>11</v>
      </c>
      <c r="E554" t="s">
        <v>329</v>
      </c>
      <c r="F554" t="s">
        <v>392</v>
      </c>
      <c r="R554">
        <v>0</v>
      </c>
      <c r="S554">
        <v>0</v>
      </c>
      <c r="T554">
        <v>500000000</v>
      </c>
    </row>
    <row r="555" spans="1:20" ht="15" customHeight="1">
      <c r="A555" s="962" t="s">
        <v>261</v>
      </c>
      <c r="B555" t="s">
        <v>288</v>
      </c>
      <c r="C555" t="s">
        <v>13</v>
      </c>
      <c r="D555" t="s">
        <v>11</v>
      </c>
      <c r="E555" t="s">
        <v>329</v>
      </c>
      <c r="F555" t="s">
        <v>392</v>
      </c>
      <c r="R555">
        <v>0</v>
      </c>
      <c r="S555">
        <v>0</v>
      </c>
      <c r="T555">
        <v>500000000</v>
      </c>
    </row>
    <row r="556" spans="1:20" ht="15" customHeight="1">
      <c r="A556" s="962" t="s">
        <v>261</v>
      </c>
      <c r="B556" t="s">
        <v>287</v>
      </c>
      <c r="C556" t="s">
        <v>13</v>
      </c>
      <c r="D556" t="s">
        <v>11</v>
      </c>
      <c r="E556" t="s">
        <v>329</v>
      </c>
      <c r="F556" t="s">
        <v>392</v>
      </c>
      <c r="R556">
        <v>0</v>
      </c>
      <c r="S556">
        <v>0</v>
      </c>
      <c r="T556">
        <v>500000000</v>
      </c>
    </row>
    <row r="557" spans="1:20" ht="15" customHeight="1">
      <c r="A557" s="962" t="s">
        <v>261</v>
      </c>
      <c r="B557" t="s">
        <v>321</v>
      </c>
      <c r="C557" t="s">
        <v>13</v>
      </c>
      <c r="D557" t="s">
        <v>11</v>
      </c>
      <c r="E557" t="s">
        <v>329</v>
      </c>
      <c r="F557" t="s">
        <v>392</v>
      </c>
      <c r="R557">
        <v>0</v>
      </c>
      <c r="S557">
        <v>0</v>
      </c>
      <c r="T557">
        <v>500000000</v>
      </c>
    </row>
    <row r="558" spans="1:20" ht="15" customHeight="1">
      <c r="A558" s="962" t="s">
        <v>261</v>
      </c>
      <c r="B558" t="s">
        <v>294</v>
      </c>
      <c r="C558" t="s">
        <v>13</v>
      </c>
      <c r="D558" t="s">
        <v>11</v>
      </c>
      <c r="E558" t="s">
        <v>329</v>
      </c>
      <c r="F558" t="s">
        <v>392</v>
      </c>
      <c r="R558">
        <v>0</v>
      </c>
      <c r="S558">
        <v>0</v>
      </c>
      <c r="T558">
        <v>500000000</v>
      </c>
    </row>
    <row r="559" spans="1:20" ht="15" customHeight="1">
      <c r="A559" s="962" t="s">
        <v>261</v>
      </c>
      <c r="B559" t="s">
        <v>293</v>
      </c>
      <c r="C559" t="s">
        <v>13</v>
      </c>
      <c r="D559" t="s">
        <v>11</v>
      </c>
      <c r="E559" t="s">
        <v>329</v>
      </c>
      <c r="F559" t="s">
        <v>392</v>
      </c>
      <c r="R559">
        <v>0</v>
      </c>
      <c r="S559">
        <v>0</v>
      </c>
      <c r="T559">
        <v>500000000</v>
      </c>
    </row>
    <row r="560" spans="1:20" ht="15" customHeight="1">
      <c r="A560" s="962" t="s">
        <v>261</v>
      </c>
      <c r="B560" t="s">
        <v>324</v>
      </c>
      <c r="C560" t="s">
        <v>13</v>
      </c>
      <c r="D560" t="s">
        <v>11</v>
      </c>
      <c r="E560" t="s">
        <v>329</v>
      </c>
      <c r="F560" t="s">
        <v>392</v>
      </c>
      <c r="R560">
        <v>0</v>
      </c>
      <c r="S560">
        <v>0</v>
      </c>
      <c r="T560">
        <v>500000000</v>
      </c>
    </row>
    <row r="561" spans="1:20" ht="15" customHeight="1">
      <c r="A561" s="962" t="s">
        <v>262</v>
      </c>
      <c r="B561" t="s">
        <v>297</v>
      </c>
      <c r="C561" t="s">
        <v>13</v>
      </c>
      <c r="D561" t="s">
        <v>11</v>
      </c>
      <c r="E561" t="s">
        <v>329</v>
      </c>
      <c r="F561" t="s">
        <v>392</v>
      </c>
      <c r="J561" t="s">
        <v>2000</v>
      </c>
      <c r="L561" t="s">
        <v>2001</v>
      </c>
      <c r="O561" t="s">
        <v>882</v>
      </c>
      <c r="P561" t="s">
        <v>868</v>
      </c>
      <c r="Q561" t="s">
        <v>869</v>
      </c>
      <c r="R561">
        <v>0</v>
      </c>
      <c r="S561">
        <v>0</v>
      </c>
      <c r="T561">
        <v>500000000</v>
      </c>
    </row>
    <row r="562" spans="1:20" ht="15" customHeight="1">
      <c r="A562" s="962" t="s">
        <v>262</v>
      </c>
      <c r="B562" t="s">
        <v>288</v>
      </c>
      <c r="C562" t="s">
        <v>13</v>
      </c>
      <c r="D562" t="s">
        <v>11</v>
      </c>
      <c r="E562" t="s">
        <v>329</v>
      </c>
      <c r="F562" t="s">
        <v>392</v>
      </c>
      <c r="R562">
        <v>0</v>
      </c>
      <c r="S562">
        <v>0</v>
      </c>
      <c r="T562">
        <v>500000000</v>
      </c>
    </row>
    <row r="563" spans="1:20" ht="15" customHeight="1">
      <c r="A563" s="962" t="s">
        <v>262</v>
      </c>
      <c r="B563" t="s">
        <v>287</v>
      </c>
      <c r="C563" t="s">
        <v>13</v>
      </c>
      <c r="D563" t="s">
        <v>11</v>
      </c>
      <c r="E563" t="s">
        <v>329</v>
      </c>
      <c r="F563" t="s">
        <v>392</v>
      </c>
      <c r="R563">
        <v>0</v>
      </c>
      <c r="S563">
        <v>0</v>
      </c>
      <c r="T563">
        <v>500000000</v>
      </c>
    </row>
    <row r="564" spans="1:20" ht="15" customHeight="1">
      <c r="A564" s="962" t="s">
        <v>262</v>
      </c>
      <c r="B564" t="s">
        <v>299</v>
      </c>
      <c r="C564" t="s">
        <v>13</v>
      </c>
      <c r="D564" t="s">
        <v>11</v>
      </c>
      <c r="E564" t="s">
        <v>329</v>
      </c>
      <c r="F564" t="s">
        <v>392</v>
      </c>
      <c r="R564">
        <v>0</v>
      </c>
      <c r="S564">
        <v>0</v>
      </c>
      <c r="T564">
        <v>500000000</v>
      </c>
    </row>
    <row r="565" spans="1:20" ht="15" customHeight="1">
      <c r="A565" s="962" t="s">
        <v>262</v>
      </c>
      <c r="B565" t="s">
        <v>301</v>
      </c>
      <c r="C565" t="s">
        <v>13</v>
      </c>
      <c r="D565" t="s">
        <v>11</v>
      </c>
      <c r="E565" t="s">
        <v>329</v>
      </c>
      <c r="F565" t="s">
        <v>392</v>
      </c>
      <c r="R565">
        <v>0</v>
      </c>
      <c r="S565">
        <v>0</v>
      </c>
      <c r="T565">
        <v>500000000</v>
      </c>
    </row>
    <row r="566" spans="1:20" ht="15" customHeight="1">
      <c r="A566" s="962" t="s">
        <v>262</v>
      </c>
      <c r="B566" t="s">
        <v>302</v>
      </c>
      <c r="C566" t="s">
        <v>13</v>
      </c>
      <c r="D566" t="s">
        <v>11</v>
      </c>
      <c r="E566" t="s">
        <v>329</v>
      </c>
      <c r="F566" t="s">
        <v>392</v>
      </c>
      <c r="R566">
        <v>0</v>
      </c>
      <c r="S566">
        <v>0</v>
      </c>
      <c r="T566">
        <v>500000000</v>
      </c>
    </row>
    <row r="567" spans="1:20" ht="15" customHeight="1">
      <c r="A567" s="962" t="s">
        <v>262</v>
      </c>
      <c r="B567" t="s">
        <v>303</v>
      </c>
      <c r="C567" t="s">
        <v>13</v>
      </c>
      <c r="D567" t="s">
        <v>11</v>
      </c>
      <c r="E567" t="s">
        <v>329</v>
      </c>
      <c r="F567" t="s">
        <v>392</v>
      </c>
      <c r="R567">
        <v>0</v>
      </c>
      <c r="S567">
        <v>0</v>
      </c>
      <c r="T567">
        <v>500000000</v>
      </c>
    </row>
    <row r="568" spans="1:20" ht="15" customHeight="1">
      <c r="A568" s="962" t="s">
        <v>262</v>
      </c>
      <c r="B568" t="s">
        <v>298</v>
      </c>
      <c r="C568" t="s">
        <v>13</v>
      </c>
      <c r="D568" t="s">
        <v>11</v>
      </c>
      <c r="E568" t="s">
        <v>329</v>
      </c>
      <c r="F568" t="s">
        <v>392</v>
      </c>
      <c r="R568">
        <v>0</v>
      </c>
      <c r="S568">
        <v>0</v>
      </c>
      <c r="T568">
        <v>500000000</v>
      </c>
    </row>
    <row r="569" spans="1:20" ht="15" customHeight="1">
      <c r="A569" s="962" t="s">
        <v>262</v>
      </c>
      <c r="B569" t="s">
        <v>300</v>
      </c>
      <c r="C569" t="s">
        <v>13</v>
      </c>
      <c r="D569" t="s">
        <v>11</v>
      </c>
      <c r="E569" t="s">
        <v>329</v>
      </c>
      <c r="F569" t="s">
        <v>392</v>
      </c>
      <c r="R569">
        <v>0</v>
      </c>
      <c r="S569">
        <v>0</v>
      </c>
      <c r="T569">
        <v>500000000</v>
      </c>
    </row>
    <row r="570" spans="1:20" ht="15" customHeight="1">
      <c r="A570" s="962" t="s">
        <v>262</v>
      </c>
      <c r="B570" t="s">
        <v>321</v>
      </c>
      <c r="C570" t="s">
        <v>13</v>
      </c>
      <c r="D570" t="s">
        <v>11</v>
      </c>
      <c r="E570" t="s">
        <v>329</v>
      </c>
      <c r="F570" t="s">
        <v>392</v>
      </c>
      <c r="R570">
        <v>0</v>
      </c>
      <c r="S570">
        <v>0</v>
      </c>
      <c r="T570">
        <v>500000000</v>
      </c>
    </row>
    <row r="571" spans="1:20" ht="15" customHeight="1">
      <c r="A571" s="962" t="s">
        <v>263</v>
      </c>
      <c r="B571" t="s">
        <v>290</v>
      </c>
      <c r="C571" t="s">
        <v>13</v>
      </c>
      <c r="D571" t="s">
        <v>11</v>
      </c>
      <c r="E571" t="s">
        <v>329</v>
      </c>
      <c r="F571" t="s">
        <v>392</v>
      </c>
      <c r="R571">
        <v>0</v>
      </c>
      <c r="S571">
        <v>0</v>
      </c>
      <c r="T571">
        <v>500000000</v>
      </c>
    </row>
    <row r="572" spans="1:20" ht="15" customHeight="1">
      <c r="A572" s="962" t="s">
        <v>263</v>
      </c>
      <c r="B572" t="s">
        <v>292</v>
      </c>
      <c r="C572" t="s">
        <v>13</v>
      </c>
      <c r="D572" t="s">
        <v>11</v>
      </c>
      <c r="E572" t="s">
        <v>329</v>
      </c>
      <c r="F572" t="s">
        <v>392</v>
      </c>
      <c r="R572">
        <v>0</v>
      </c>
      <c r="S572">
        <v>0</v>
      </c>
      <c r="T572">
        <v>500000000</v>
      </c>
    </row>
    <row r="573" spans="1:20" ht="15" customHeight="1">
      <c r="A573" s="962" t="s">
        <v>263</v>
      </c>
      <c r="B573" t="s">
        <v>295</v>
      </c>
      <c r="C573" t="s">
        <v>13</v>
      </c>
      <c r="D573" t="s">
        <v>11</v>
      </c>
      <c r="E573" t="s">
        <v>329</v>
      </c>
      <c r="F573" t="s">
        <v>392</v>
      </c>
      <c r="R573">
        <v>0</v>
      </c>
      <c r="S573">
        <v>0</v>
      </c>
      <c r="T573">
        <v>500000000</v>
      </c>
    </row>
    <row r="574" spans="1:20" ht="15" customHeight="1">
      <c r="A574" s="962" t="s">
        <v>263</v>
      </c>
      <c r="B574" t="s">
        <v>296</v>
      </c>
      <c r="C574" t="s">
        <v>13</v>
      </c>
      <c r="D574" t="s">
        <v>11</v>
      </c>
      <c r="E574" t="s">
        <v>329</v>
      </c>
      <c r="F574" t="s">
        <v>392</v>
      </c>
      <c r="R574">
        <v>0</v>
      </c>
      <c r="S574">
        <v>0</v>
      </c>
      <c r="T574">
        <v>500000000</v>
      </c>
    </row>
    <row r="575" spans="1:20" ht="15" customHeight="1">
      <c r="A575" s="962" t="s">
        <v>263</v>
      </c>
      <c r="B575" t="s">
        <v>289</v>
      </c>
      <c r="C575" t="s">
        <v>13</v>
      </c>
      <c r="D575" t="s">
        <v>11</v>
      </c>
      <c r="E575" t="s">
        <v>329</v>
      </c>
      <c r="F575" t="s">
        <v>392</v>
      </c>
      <c r="R575">
        <v>0</v>
      </c>
      <c r="S575">
        <v>0</v>
      </c>
      <c r="T575">
        <v>500000000</v>
      </c>
    </row>
    <row r="576" spans="1:20" ht="15" customHeight="1">
      <c r="A576" s="962" t="s">
        <v>263</v>
      </c>
      <c r="B576" t="s">
        <v>291</v>
      </c>
      <c r="C576" t="s">
        <v>13</v>
      </c>
      <c r="D576" t="s">
        <v>11</v>
      </c>
      <c r="E576" t="s">
        <v>329</v>
      </c>
      <c r="F576" t="s">
        <v>392</v>
      </c>
      <c r="R576">
        <v>0</v>
      </c>
      <c r="S576">
        <v>0</v>
      </c>
      <c r="T576">
        <v>500000000</v>
      </c>
    </row>
    <row r="577" spans="1:20" ht="15" customHeight="1">
      <c r="A577" s="962" t="s">
        <v>263</v>
      </c>
      <c r="B577" t="s">
        <v>288</v>
      </c>
      <c r="C577" t="s">
        <v>13</v>
      </c>
      <c r="D577" t="s">
        <v>11</v>
      </c>
      <c r="E577" t="s">
        <v>329</v>
      </c>
      <c r="F577" t="s">
        <v>392</v>
      </c>
      <c r="R577">
        <v>0</v>
      </c>
      <c r="S577">
        <v>0</v>
      </c>
      <c r="T577">
        <v>500000000</v>
      </c>
    </row>
    <row r="578" spans="1:20" ht="15" customHeight="1">
      <c r="A578" s="962" t="s">
        <v>263</v>
      </c>
      <c r="B578" t="s">
        <v>287</v>
      </c>
      <c r="C578" t="s">
        <v>13</v>
      </c>
      <c r="D578" t="s">
        <v>11</v>
      </c>
      <c r="E578" t="s">
        <v>329</v>
      </c>
      <c r="F578" t="s">
        <v>392</v>
      </c>
      <c r="R578">
        <v>0</v>
      </c>
      <c r="S578">
        <v>0</v>
      </c>
      <c r="T578">
        <v>500000000</v>
      </c>
    </row>
    <row r="579" spans="1:20" ht="15" customHeight="1">
      <c r="A579" s="962" t="s">
        <v>263</v>
      </c>
      <c r="B579" t="s">
        <v>321</v>
      </c>
      <c r="C579" t="s">
        <v>13</v>
      </c>
      <c r="D579" t="s">
        <v>11</v>
      </c>
      <c r="E579" t="s">
        <v>329</v>
      </c>
      <c r="F579" t="s">
        <v>392</v>
      </c>
      <c r="R579">
        <v>0</v>
      </c>
      <c r="S579">
        <v>0</v>
      </c>
      <c r="T579">
        <v>500000000</v>
      </c>
    </row>
    <row r="580" spans="1:20" ht="15" customHeight="1">
      <c r="A580" s="962" t="s">
        <v>263</v>
      </c>
      <c r="B580" t="s">
        <v>294</v>
      </c>
      <c r="C580" t="s">
        <v>13</v>
      </c>
      <c r="D580" t="s">
        <v>11</v>
      </c>
      <c r="E580" t="s">
        <v>329</v>
      </c>
      <c r="F580" t="s">
        <v>392</v>
      </c>
      <c r="R580">
        <v>0</v>
      </c>
      <c r="S580">
        <v>0</v>
      </c>
      <c r="T580">
        <v>500000000</v>
      </c>
    </row>
    <row r="581" spans="1:20" ht="15" customHeight="1">
      <c r="A581" s="962" t="s">
        <v>263</v>
      </c>
      <c r="B581" t="s">
        <v>293</v>
      </c>
      <c r="C581" t="s">
        <v>13</v>
      </c>
      <c r="D581" t="s">
        <v>11</v>
      </c>
      <c r="E581" t="s">
        <v>329</v>
      </c>
      <c r="F581" t="s">
        <v>392</v>
      </c>
      <c r="R581">
        <v>0</v>
      </c>
      <c r="S581">
        <v>0</v>
      </c>
      <c r="T581">
        <v>500000000</v>
      </c>
    </row>
    <row r="582" spans="1:20" ht="15" customHeight="1">
      <c r="A582" s="962" t="s">
        <v>263</v>
      </c>
      <c r="B582" t="s">
        <v>324</v>
      </c>
      <c r="C582" t="s">
        <v>13</v>
      </c>
      <c r="D582" t="s">
        <v>11</v>
      </c>
      <c r="E582" t="s">
        <v>329</v>
      </c>
      <c r="F582" t="s">
        <v>392</v>
      </c>
      <c r="R582">
        <v>0</v>
      </c>
      <c r="S582">
        <v>0</v>
      </c>
      <c r="T582">
        <v>500000000</v>
      </c>
    </row>
    <row r="583" spans="1:20" ht="15" customHeight="1">
      <c r="A583" s="962" t="s">
        <v>264</v>
      </c>
      <c r="B583" t="s">
        <v>294</v>
      </c>
      <c r="C583" t="s">
        <v>13</v>
      </c>
      <c r="D583" t="s">
        <v>11</v>
      </c>
      <c r="E583" t="s">
        <v>329</v>
      </c>
      <c r="F583" t="s">
        <v>392</v>
      </c>
      <c r="R583">
        <v>0</v>
      </c>
      <c r="S583">
        <v>0</v>
      </c>
      <c r="T583">
        <v>0</v>
      </c>
    </row>
    <row r="584" spans="1:20" ht="15" customHeight="1">
      <c r="A584" s="962" t="s">
        <v>264</v>
      </c>
      <c r="B584" t="s">
        <v>292</v>
      </c>
      <c r="C584" t="s">
        <v>13</v>
      </c>
      <c r="D584" t="s">
        <v>11</v>
      </c>
      <c r="E584" t="s">
        <v>329</v>
      </c>
      <c r="F584" t="s">
        <v>392</v>
      </c>
      <c r="R584">
        <v>0</v>
      </c>
      <c r="S584">
        <v>0</v>
      </c>
      <c r="T584">
        <v>0</v>
      </c>
    </row>
    <row r="585" spans="1:20" ht="15" customHeight="1">
      <c r="A585" s="962" t="s">
        <v>264</v>
      </c>
      <c r="B585" t="s">
        <v>291</v>
      </c>
      <c r="C585" t="s">
        <v>13</v>
      </c>
      <c r="D585" t="s">
        <v>11</v>
      </c>
      <c r="E585" t="s">
        <v>329</v>
      </c>
      <c r="F585" t="s">
        <v>392</v>
      </c>
      <c r="R585">
        <v>0</v>
      </c>
      <c r="S585">
        <v>0</v>
      </c>
      <c r="T585">
        <v>0</v>
      </c>
    </row>
    <row r="586" spans="1:20" ht="15" customHeight="1">
      <c r="A586" s="962" t="s">
        <v>264</v>
      </c>
      <c r="B586" t="s">
        <v>293</v>
      </c>
      <c r="C586" t="s">
        <v>13</v>
      </c>
      <c r="D586" t="s">
        <v>11</v>
      </c>
      <c r="E586" t="s">
        <v>329</v>
      </c>
      <c r="F586" t="s">
        <v>392</v>
      </c>
      <c r="R586">
        <v>0</v>
      </c>
      <c r="S586">
        <v>0</v>
      </c>
      <c r="T586">
        <v>0</v>
      </c>
    </row>
    <row r="587" spans="1:20" ht="15" customHeight="1">
      <c r="A587" s="962" t="s">
        <v>264</v>
      </c>
      <c r="B587" t="s">
        <v>289</v>
      </c>
      <c r="C587" t="s">
        <v>13</v>
      </c>
      <c r="D587" t="s">
        <v>11</v>
      </c>
      <c r="E587" t="s">
        <v>329</v>
      </c>
      <c r="F587" t="s">
        <v>392</v>
      </c>
      <c r="R587">
        <v>0</v>
      </c>
    </row>
    <row r="588" spans="1:20" ht="15" customHeight="1">
      <c r="A588" s="962" t="s">
        <v>264</v>
      </c>
      <c r="B588" t="s">
        <v>288</v>
      </c>
      <c r="C588" t="s">
        <v>13</v>
      </c>
      <c r="D588" t="s">
        <v>11</v>
      </c>
      <c r="E588" t="s">
        <v>329</v>
      </c>
      <c r="F588" t="s">
        <v>392</v>
      </c>
      <c r="R588">
        <v>0</v>
      </c>
    </row>
    <row r="589" spans="1:20" ht="15" customHeight="1">
      <c r="A589" s="962" t="s">
        <v>264</v>
      </c>
      <c r="B589" t="s">
        <v>287</v>
      </c>
      <c r="C589" t="s">
        <v>13</v>
      </c>
      <c r="D589" t="s">
        <v>11</v>
      </c>
      <c r="E589" t="s">
        <v>329</v>
      </c>
      <c r="F589" t="s">
        <v>392</v>
      </c>
      <c r="R589">
        <v>0</v>
      </c>
    </row>
    <row r="590" spans="1:20" ht="15" customHeight="1">
      <c r="A590" s="962" t="s">
        <v>264</v>
      </c>
      <c r="B590" t="s">
        <v>295</v>
      </c>
      <c r="C590" t="s">
        <v>13</v>
      </c>
      <c r="D590" t="s">
        <v>11</v>
      </c>
      <c r="E590" t="s">
        <v>329</v>
      </c>
      <c r="F590" t="s">
        <v>392</v>
      </c>
      <c r="R590">
        <v>0</v>
      </c>
      <c r="S590">
        <v>0</v>
      </c>
      <c r="T590">
        <v>0</v>
      </c>
    </row>
    <row r="591" spans="1:20" ht="15" customHeight="1">
      <c r="A591" s="962" t="s">
        <v>264</v>
      </c>
      <c r="B591" t="s">
        <v>296</v>
      </c>
      <c r="C591" t="s">
        <v>13</v>
      </c>
      <c r="D591" t="s">
        <v>11</v>
      </c>
      <c r="E591" t="s">
        <v>329</v>
      </c>
      <c r="F591" t="s">
        <v>392</v>
      </c>
      <c r="R591">
        <v>0</v>
      </c>
      <c r="S591">
        <v>0</v>
      </c>
      <c r="T591">
        <v>0</v>
      </c>
    </row>
    <row r="592" spans="1:20" ht="15" customHeight="1">
      <c r="A592" s="962" t="s">
        <v>265</v>
      </c>
      <c r="B592" t="s">
        <v>294</v>
      </c>
      <c r="C592" t="s">
        <v>13</v>
      </c>
      <c r="D592" t="s">
        <v>11</v>
      </c>
      <c r="E592" t="s">
        <v>329</v>
      </c>
      <c r="F592" t="s">
        <v>392</v>
      </c>
      <c r="R592">
        <v>0</v>
      </c>
      <c r="S592">
        <v>0</v>
      </c>
      <c r="T592">
        <v>0</v>
      </c>
    </row>
    <row r="593" spans="1:20" ht="15" customHeight="1">
      <c r="A593" s="962" t="s">
        <v>265</v>
      </c>
      <c r="B593" t="s">
        <v>292</v>
      </c>
      <c r="C593" t="s">
        <v>13</v>
      </c>
      <c r="D593" t="s">
        <v>11</v>
      </c>
      <c r="E593" t="s">
        <v>329</v>
      </c>
      <c r="F593" t="s">
        <v>392</v>
      </c>
      <c r="R593">
        <v>0</v>
      </c>
      <c r="S593">
        <v>0</v>
      </c>
      <c r="T593">
        <v>0</v>
      </c>
    </row>
    <row r="594" spans="1:20" ht="15" customHeight="1">
      <c r="A594" s="962" t="s">
        <v>265</v>
      </c>
      <c r="B594" t="s">
        <v>291</v>
      </c>
      <c r="C594" t="s">
        <v>13</v>
      </c>
      <c r="D594" t="s">
        <v>11</v>
      </c>
      <c r="E594" t="s">
        <v>329</v>
      </c>
      <c r="F594" t="s">
        <v>392</v>
      </c>
      <c r="R594">
        <v>0</v>
      </c>
      <c r="S594">
        <v>0</v>
      </c>
      <c r="T594">
        <v>0</v>
      </c>
    </row>
    <row r="595" spans="1:20" ht="15" customHeight="1">
      <c r="A595" s="962" t="s">
        <v>265</v>
      </c>
      <c r="B595" t="s">
        <v>293</v>
      </c>
      <c r="C595" t="s">
        <v>13</v>
      </c>
      <c r="D595" t="s">
        <v>11</v>
      </c>
      <c r="E595" t="s">
        <v>329</v>
      </c>
      <c r="F595" t="s">
        <v>392</v>
      </c>
      <c r="R595">
        <v>0</v>
      </c>
      <c r="S595">
        <v>0</v>
      </c>
      <c r="T595">
        <v>0</v>
      </c>
    </row>
    <row r="596" spans="1:20" ht="15" customHeight="1">
      <c r="A596" s="962" t="s">
        <v>265</v>
      </c>
      <c r="B596" t="s">
        <v>289</v>
      </c>
      <c r="C596" t="s">
        <v>13</v>
      </c>
      <c r="D596" t="s">
        <v>11</v>
      </c>
      <c r="E596" t="s">
        <v>329</v>
      </c>
      <c r="F596" t="s">
        <v>392</v>
      </c>
      <c r="R596">
        <v>0</v>
      </c>
      <c r="S596">
        <v>0</v>
      </c>
      <c r="T596">
        <v>0</v>
      </c>
    </row>
    <row r="597" spans="1:20" ht="15" customHeight="1">
      <c r="A597" s="962" t="s">
        <v>265</v>
      </c>
      <c r="B597" t="s">
        <v>288</v>
      </c>
      <c r="C597" t="s">
        <v>13</v>
      </c>
      <c r="D597" t="s">
        <v>11</v>
      </c>
      <c r="E597" t="s">
        <v>329</v>
      </c>
      <c r="F597" t="s">
        <v>392</v>
      </c>
      <c r="R597">
        <v>0</v>
      </c>
      <c r="S597">
        <v>0</v>
      </c>
      <c r="T597">
        <v>0</v>
      </c>
    </row>
    <row r="598" spans="1:20" ht="15" customHeight="1">
      <c r="A598" s="962" t="s">
        <v>265</v>
      </c>
      <c r="B598" t="s">
        <v>287</v>
      </c>
      <c r="C598" t="s">
        <v>13</v>
      </c>
      <c r="D598" t="s">
        <v>11</v>
      </c>
      <c r="E598" t="s">
        <v>329</v>
      </c>
      <c r="F598" t="s">
        <v>392</v>
      </c>
      <c r="R598">
        <v>0</v>
      </c>
      <c r="S598">
        <v>0</v>
      </c>
      <c r="T598">
        <v>0</v>
      </c>
    </row>
    <row r="599" spans="1:20" ht="15" customHeight="1">
      <c r="A599" s="962" t="s">
        <v>265</v>
      </c>
      <c r="B599" t="s">
        <v>295</v>
      </c>
      <c r="C599" t="s">
        <v>13</v>
      </c>
      <c r="D599" t="s">
        <v>11</v>
      </c>
      <c r="E599" t="s">
        <v>329</v>
      </c>
      <c r="F599" t="s">
        <v>392</v>
      </c>
      <c r="R599">
        <v>0</v>
      </c>
      <c r="S599">
        <v>0</v>
      </c>
      <c r="T599">
        <v>0</v>
      </c>
    </row>
    <row r="600" spans="1:20" ht="15" customHeight="1">
      <c r="A600" s="962" t="s">
        <v>265</v>
      </c>
      <c r="B600" t="s">
        <v>296</v>
      </c>
      <c r="C600" t="s">
        <v>13</v>
      </c>
      <c r="D600" t="s">
        <v>11</v>
      </c>
      <c r="E600" t="s">
        <v>329</v>
      </c>
      <c r="F600" t="s">
        <v>392</v>
      </c>
      <c r="R600">
        <v>0</v>
      </c>
      <c r="S600">
        <v>0</v>
      </c>
      <c r="T600">
        <v>0</v>
      </c>
    </row>
    <row r="601" spans="1:20" ht="15" customHeight="1">
      <c r="A601" s="962" t="s">
        <v>266</v>
      </c>
      <c r="B601" t="s">
        <v>294</v>
      </c>
      <c r="C601" t="s">
        <v>13</v>
      </c>
      <c r="D601" t="s">
        <v>11</v>
      </c>
      <c r="E601" t="s">
        <v>329</v>
      </c>
      <c r="F601" t="s">
        <v>392</v>
      </c>
      <c r="R601">
        <v>0</v>
      </c>
      <c r="S601">
        <v>0</v>
      </c>
      <c r="T601">
        <v>0</v>
      </c>
    </row>
    <row r="602" spans="1:20" ht="15" customHeight="1">
      <c r="A602" s="962" t="s">
        <v>266</v>
      </c>
      <c r="B602" t="s">
        <v>292</v>
      </c>
      <c r="C602" t="s">
        <v>13</v>
      </c>
      <c r="D602" t="s">
        <v>11</v>
      </c>
      <c r="E602" t="s">
        <v>329</v>
      </c>
      <c r="F602" t="s">
        <v>392</v>
      </c>
      <c r="R602">
        <v>0</v>
      </c>
      <c r="S602">
        <v>0</v>
      </c>
      <c r="T602">
        <v>0</v>
      </c>
    </row>
    <row r="603" spans="1:20" ht="15" customHeight="1">
      <c r="A603" s="962" t="s">
        <v>266</v>
      </c>
      <c r="B603" t="s">
        <v>291</v>
      </c>
      <c r="C603" t="s">
        <v>13</v>
      </c>
      <c r="D603" t="s">
        <v>11</v>
      </c>
      <c r="E603" t="s">
        <v>329</v>
      </c>
      <c r="F603" t="s">
        <v>392</v>
      </c>
      <c r="R603">
        <v>0</v>
      </c>
      <c r="S603">
        <v>0</v>
      </c>
      <c r="T603">
        <v>0</v>
      </c>
    </row>
    <row r="604" spans="1:20" ht="15" customHeight="1">
      <c r="A604" s="962" t="s">
        <v>266</v>
      </c>
      <c r="B604" t="s">
        <v>293</v>
      </c>
      <c r="C604" t="s">
        <v>13</v>
      </c>
      <c r="D604" t="s">
        <v>11</v>
      </c>
      <c r="E604" t="s">
        <v>329</v>
      </c>
      <c r="F604" t="s">
        <v>392</v>
      </c>
      <c r="R604">
        <v>0</v>
      </c>
      <c r="S604">
        <v>0</v>
      </c>
      <c r="T604">
        <v>0</v>
      </c>
    </row>
    <row r="605" spans="1:20" ht="15" customHeight="1">
      <c r="A605" s="962" t="s">
        <v>266</v>
      </c>
      <c r="B605" t="s">
        <v>289</v>
      </c>
      <c r="C605" t="s">
        <v>13</v>
      </c>
      <c r="D605" t="s">
        <v>11</v>
      </c>
      <c r="E605" t="s">
        <v>329</v>
      </c>
      <c r="F605" t="s">
        <v>392</v>
      </c>
      <c r="R605">
        <v>0</v>
      </c>
      <c r="S605">
        <v>0</v>
      </c>
      <c r="T605">
        <v>0</v>
      </c>
    </row>
    <row r="606" spans="1:20" ht="15" customHeight="1">
      <c r="A606" s="962" t="s">
        <v>266</v>
      </c>
      <c r="B606" t="s">
        <v>288</v>
      </c>
      <c r="C606" t="s">
        <v>13</v>
      </c>
      <c r="D606" t="s">
        <v>11</v>
      </c>
      <c r="E606" t="s">
        <v>329</v>
      </c>
      <c r="F606" t="s">
        <v>392</v>
      </c>
      <c r="R606">
        <v>0</v>
      </c>
      <c r="S606">
        <v>0</v>
      </c>
      <c r="T606">
        <v>0</v>
      </c>
    </row>
    <row r="607" spans="1:20" ht="15" customHeight="1">
      <c r="A607" s="962" t="s">
        <v>266</v>
      </c>
      <c r="B607" t="s">
        <v>287</v>
      </c>
      <c r="C607" t="s">
        <v>13</v>
      </c>
      <c r="D607" t="s">
        <v>11</v>
      </c>
      <c r="E607" t="s">
        <v>329</v>
      </c>
      <c r="F607" t="s">
        <v>392</v>
      </c>
      <c r="R607">
        <v>0</v>
      </c>
      <c r="S607">
        <v>0</v>
      </c>
      <c r="T607">
        <v>0</v>
      </c>
    </row>
    <row r="608" spans="1:20" ht="15" customHeight="1">
      <c r="A608" s="962" t="s">
        <v>266</v>
      </c>
      <c r="B608" t="s">
        <v>295</v>
      </c>
      <c r="C608" t="s">
        <v>13</v>
      </c>
      <c r="D608" t="s">
        <v>11</v>
      </c>
      <c r="E608" t="s">
        <v>329</v>
      </c>
      <c r="F608" t="s">
        <v>392</v>
      </c>
      <c r="R608">
        <v>0</v>
      </c>
      <c r="S608">
        <v>0</v>
      </c>
      <c r="T608">
        <v>0</v>
      </c>
    </row>
    <row r="609" spans="1:20" ht="15" customHeight="1">
      <c r="A609" s="962" t="s">
        <v>266</v>
      </c>
      <c r="B609" t="s">
        <v>296</v>
      </c>
      <c r="C609" t="s">
        <v>13</v>
      </c>
      <c r="D609" t="s">
        <v>11</v>
      </c>
      <c r="E609" t="s">
        <v>329</v>
      </c>
      <c r="F609" t="s">
        <v>392</v>
      </c>
      <c r="R609">
        <v>0</v>
      </c>
      <c r="S609">
        <v>0</v>
      </c>
      <c r="T609">
        <v>0</v>
      </c>
    </row>
    <row r="610" spans="1:20" ht="15" customHeight="1">
      <c r="A610" s="962" t="s">
        <v>267</v>
      </c>
      <c r="B610" t="s">
        <v>296</v>
      </c>
      <c r="C610" t="s">
        <v>13</v>
      </c>
      <c r="D610" t="s">
        <v>11</v>
      </c>
      <c r="E610" t="s">
        <v>329</v>
      </c>
      <c r="F610" t="s">
        <v>392</v>
      </c>
      <c r="R610">
        <v>0</v>
      </c>
      <c r="S610">
        <v>0</v>
      </c>
      <c r="T610">
        <v>0</v>
      </c>
    </row>
    <row r="611" spans="1:20" ht="15" customHeight="1">
      <c r="A611" s="962" t="s">
        <v>267</v>
      </c>
      <c r="B611" t="s">
        <v>289</v>
      </c>
      <c r="C611" t="s">
        <v>13</v>
      </c>
      <c r="D611" t="s">
        <v>11</v>
      </c>
      <c r="E611" t="s">
        <v>329</v>
      </c>
      <c r="F611" t="s">
        <v>392</v>
      </c>
      <c r="R611">
        <v>0</v>
      </c>
      <c r="S611">
        <v>0</v>
      </c>
      <c r="T611">
        <v>0</v>
      </c>
    </row>
    <row r="612" spans="1:20" ht="15" customHeight="1">
      <c r="A612" s="962" t="s">
        <v>267</v>
      </c>
      <c r="B612" t="s">
        <v>288</v>
      </c>
      <c r="C612" t="s">
        <v>13</v>
      </c>
      <c r="D612" t="s">
        <v>11</v>
      </c>
      <c r="E612" t="s">
        <v>329</v>
      </c>
      <c r="F612" t="s">
        <v>392</v>
      </c>
      <c r="R612">
        <v>0</v>
      </c>
      <c r="S612">
        <v>0</v>
      </c>
      <c r="T612">
        <v>0</v>
      </c>
    </row>
    <row r="613" spans="1:20" ht="15" customHeight="1">
      <c r="A613" s="962" t="s">
        <v>267</v>
      </c>
      <c r="B613" t="s">
        <v>287</v>
      </c>
      <c r="C613" t="s">
        <v>13</v>
      </c>
      <c r="D613" t="s">
        <v>11</v>
      </c>
      <c r="E613" t="s">
        <v>329</v>
      </c>
      <c r="F613" t="s">
        <v>392</v>
      </c>
      <c r="R613">
        <v>0</v>
      </c>
      <c r="S613">
        <v>0</v>
      </c>
      <c r="T613">
        <v>0</v>
      </c>
    </row>
    <row r="614" spans="1:20" ht="15" customHeight="1">
      <c r="A614" s="962" t="s">
        <v>268</v>
      </c>
      <c r="B614" t="s">
        <v>296</v>
      </c>
      <c r="C614" t="s">
        <v>13</v>
      </c>
      <c r="D614" t="s">
        <v>11</v>
      </c>
      <c r="E614" t="s">
        <v>329</v>
      </c>
      <c r="F614" t="s">
        <v>392</v>
      </c>
      <c r="R614">
        <v>0</v>
      </c>
      <c r="S614">
        <v>0</v>
      </c>
      <c r="T614">
        <v>0</v>
      </c>
    </row>
    <row r="615" spans="1:20" ht="15" customHeight="1">
      <c r="A615" s="962" t="s">
        <v>268</v>
      </c>
      <c r="B615" t="s">
        <v>289</v>
      </c>
      <c r="C615" t="s">
        <v>13</v>
      </c>
      <c r="D615" t="s">
        <v>11</v>
      </c>
      <c r="E615" t="s">
        <v>329</v>
      </c>
      <c r="F615" t="s">
        <v>392</v>
      </c>
      <c r="R615">
        <v>0</v>
      </c>
      <c r="S615">
        <v>0</v>
      </c>
      <c r="T615">
        <v>0</v>
      </c>
    </row>
    <row r="616" spans="1:20" ht="15" customHeight="1">
      <c r="A616" s="962" t="s">
        <v>268</v>
      </c>
      <c r="B616" t="s">
        <v>288</v>
      </c>
      <c r="C616" t="s">
        <v>13</v>
      </c>
      <c r="D616" t="s">
        <v>11</v>
      </c>
      <c r="E616" t="s">
        <v>329</v>
      </c>
      <c r="F616" t="s">
        <v>392</v>
      </c>
      <c r="R616">
        <v>0</v>
      </c>
      <c r="S616">
        <v>0</v>
      </c>
      <c r="T616">
        <v>0</v>
      </c>
    </row>
    <row r="617" spans="1:20" ht="15" customHeight="1">
      <c r="A617" s="962" t="s">
        <v>268</v>
      </c>
      <c r="B617" t="s">
        <v>287</v>
      </c>
      <c r="C617" t="s">
        <v>13</v>
      </c>
      <c r="D617" t="s">
        <v>11</v>
      </c>
      <c r="E617" t="s">
        <v>329</v>
      </c>
      <c r="F617" t="s">
        <v>392</v>
      </c>
      <c r="R617">
        <v>0</v>
      </c>
      <c r="S617">
        <v>0</v>
      </c>
      <c r="T617">
        <v>0</v>
      </c>
    </row>
    <row r="618" spans="1:20" ht="15" customHeight="1">
      <c r="A618" s="962" t="s">
        <v>269</v>
      </c>
      <c r="B618" t="s">
        <v>296</v>
      </c>
      <c r="C618" t="s">
        <v>13</v>
      </c>
      <c r="D618" t="s">
        <v>11</v>
      </c>
      <c r="E618" t="s">
        <v>329</v>
      </c>
      <c r="F618" t="s">
        <v>392</v>
      </c>
      <c r="R618">
        <v>0</v>
      </c>
      <c r="S618">
        <v>0</v>
      </c>
      <c r="T618">
        <v>0</v>
      </c>
    </row>
    <row r="619" spans="1:20" ht="15" customHeight="1">
      <c r="A619" s="962" t="s">
        <v>269</v>
      </c>
      <c r="B619" t="s">
        <v>289</v>
      </c>
      <c r="C619" t="s">
        <v>13</v>
      </c>
      <c r="D619" t="s">
        <v>11</v>
      </c>
      <c r="E619" t="s">
        <v>329</v>
      </c>
      <c r="F619" t="s">
        <v>392</v>
      </c>
      <c r="R619">
        <v>0</v>
      </c>
      <c r="S619">
        <v>0</v>
      </c>
      <c r="T619">
        <v>0</v>
      </c>
    </row>
    <row r="620" spans="1:20" ht="15" customHeight="1">
      <c r="A620" s="962" t="s">
        <v>269</v>
      </c>
      <c r="B620" t="s">
        <v>288</v>
      </c>
      <c r="C620" t="s">
        <v>13</v>
      </c>
      <c r="D620" t="s">
        <v>11</v>
      </c>
      <c r="E620" t="s">
        <v>329</v>
      </c>
      <c r="F620" t="s">
        <v>392</v>
      </c>
      <c r="R620">
        <v>0</v>
      </c>
      <c r="S620">
        <v>0</v>
      </c>
      <c r="T620">
        <v>0</v>
      </c>
    </row>
    <row r="621" spans="1:20" ht="15" customHeight="1">
      <c r="A621" s="962" t="s">
        <v>269</v>
      </c>
      <c r="B621" t="s">
        <v>287</v>
      </c>
      <c r="C621" t="s">
        <v>13</v>
      </c>
      <c r="D621" t="s">
        <v>11</v>
      </c>
      <c r="E621" t="s">
        <v>329</v>
      </c>
      <c r="F621" t="s">
        <v>392</v>
      </c>
      <c r="R621">
        <v>0</v>
      </c>
      <c r="S621">
        <v>0</v>
      </c>
      <c r="T621">
        <v>0</v>
      </c>
    </row>
    <row r="622" spans="1:20" ht="15" customHeight="1">
      <c r="A622" s="962" t="s">
        <v>270</v>
      </c>
      <c r="B622" t="s">
        <v>296</v>
      </c>
      <c r="C622" t="s">
        <v>13</v>
      </c>
      <c r="D622" t="s">
        <v>11</v>
      </c>
      <c r="E622" t="s">
        <v>329</v>
      </c>
      <c r="F622" t="s">
        <v>392</v>
      </c>
      <c r="R622">
        <v>0</v>
      </c>
      <c r="S622">
        <v>0</v>
      </c>
      <c r="T622">
        <v>0</v>
      </c>
    </row>
    <row r="623" spans="1:20" ht="15" customHeight="1">
      <c r="A623" s="962" t="s">
        <v>270</v>
      </c>
      <c r="B623" t="s">
        <v>289</v>
      </c>
      <c r="C623" t="s">
        <v>13</v>
      </c>
      <c r="D623" t="s">
        <v>11</v>
      </c>
      <c r="E623" t="s">
        <v>329</v>
      </c>
      <c r="F623" t="s">
        <v>392</v>
      </c>
      <c r="R623">
        <v>0</v>
      </c>
      <c r="S623">
        <v>0</v>
      </c>
      <c r="T623">
        <v>0</v>
      </c>
    </row>
    <row r="624" spans="1:20" ht="15" customHeight="1">
      <c r="A624" s="962" t="s">
        <v>270</v>
      </c>
      <c r="B624" t="s">
        <v>288</v>
      </c>
      <c r="C624" t="s">
        <v>13</v>
      </c>
      <c r="D624" t="s">
        <v>11</v>
      </c>
      <c r="E624" t="s">
        <v>329</v>
      </c>
      <c r="F624" t="s">
        <v>392</v>
      </c>
      <c r="R624">
        <v>0</v>
      </c>
      <c r="S624">
        <v>0</v>
      </c>
      <c r="T624">
        <v>0</v>
      </c>
    </row>
    <row r="625" spans="1:20" ht="15" customHeight="1">
      <c r="A625" s="962" t="s">
        <v>270</v>
      </c>
      <c r="B625" t="s">
        <v>287</v>
      </c>
      <c r="C625" t="s">
        <v>13</v>
      </c>
      <c r="D625" t="s">
        <v>11</v>
      </c>
      <c r="E625" t="s">
        <v>329</v>
      </c>
      <c r="F625" t="s">
        <v>392</v>
      </c>
      <c r="R625">
        <v>0</v>
      </c>
      <c r="S625">
        <v>0</v>
      </c>
      <c r="T625">
        <v>0</v>
      </c>
    </row>
    <row r="626" spans="1:20" ht="15" customHeight="1">
      <c r="A626" s="962" t="s">
        <v>271</v>
      </c>
      <c r="B626" t="s">
        <v>297</v>
      </c>
      <c r="C626" t="s">
        <v>13</v>
      </c>
      <c r="D626" t="s">
        <v>11</v>
      </c>
      <c r="E626" t="s">
        <v>329</v>
      </c>
      <c r="F626" t="s">
        <v>392</v>
      </c>
      <c r="R626">
        <v>0</v>
      </c>
      <c r="S626">
        <v>0</v>
      </c>
      <c r="T626">
        <v>0</v>
      </c>
    </row>
    <row r="627" spans="1:20" ht="15" customHeight="1">
      <c r="A627" s="962" t="s">
        <v>271</v>
      </c>
      <c r="B627" t="s">
        <v>288</v>
      </c>
      <c r="C627" t="s">
        <v>13</v>
      </c>
      <c r="D627" t="s">
        <v>11</v>
      </c>
      <c r="E627" t="s">
        <v>329</v>
      </c>
      <c r="F627" t="s">
        <v>392</v>
      </c>
      <c r="R627">
        <v>0</v>
      </c>
      <c r="S627">
        <v>0</v>
      </c>
      <c r="T627">
        <v>0</v>
      </c>
    </row>
    <row r="628" spans="1:20" ht="15" customHeight="1">
      <c r="A628" s="962" t="s">
        <v>271</v>
      </c>
      <c r="B628" t="s">
        <v>287</v>
      </c>
      <c r="C628" t="s">
        <v>13</v>
      </c>
      <c r="D628" t="s">
        <v>11</v>
      </c>
      <c r="E628" t="s">
        <v>329</v>
      </c>
      <c r="F628" t="s">
        <v>392</v>
      </c>
      <c r="R628">
        <v>0</v>
      </c>
      <c r="S628">
        <v>0</v>
      </c>
      <c r="T628">
        <v>0</v>
      </c>
    </row>
    <row r="629" spans="1:20" ht="15" customHeight="1">
      <c r="A629" s="962" t="s">
        <v>271</v>
      </c>
      <c r="B629" t="s">
        <v>299</v>
      </c>
      <c r="C629" t="s">
        <v>13</v>
      </c>
      <c r="D629" t="s">
        <v>11</v>
      </c>
      <c r="E629" t="s">
        <v>329</v>
      </c>
      <c r="F629" t="s">
        <v>392</v>
      </c>
      <c r="R629">
        <v>0</v>
      </c>
      <c r="S629">
        <v>0</v>
      </c>
      <c r="T629">
        <v>0</v>
      </c>
    </row>
    <row r="630" spans="1:20" ht="15" customHeight="1">
      <c r="A630" s="962" t="s">
        <v>271</v>
      </c>
      <c r="B630" t="s">
        <v>301</v>
      </c>
      <c r="C630" t="s">
        <v>13</v>
      </c>
      <c r="D630" t="s">
        <v>11</v>
      </c>
      <c r="E630" t="s">
        <v>329</v>
      </c>
      <c r="F630" t="s">
        <v>392</v>
      </c>
      <c r="R630">
        <v>0</v>
      </c>
      <c r="S630">
        <v>0</v>
      </c>
      <c r="T630">
        <v>0</v>
      </c>
    </row>
    <row r="631" spans="1:20" ht="15" customHeight="1">
      <c r="A631" s="962" t="s">
        <v>271</v>
      </c>
      <c r="B631" t="s">
        <v>302</v>
      </c>
      <c r="C631" t="s">
        <v>13</v>
      </c>
      <c r="D631" t="s">
        <v>11</v>
      </c>
      <c r="E631" t="s">
        <v>329</v>
      </c>
      <c r="F631" t="s">
        <v>392</v>
      </c>
      <c r="R631">
        <v>0</v>
      </c>
      <c r="S631">
        <v>0</v>
      </c>
      <c r="T631">
        <v>0</v>
      </c>
    </row>
    <row r="632" spans="1:20" ht="15" customHeight="1">
      <c r="A632" s="962" t="s">
        <v>271</v>
      </c>
      <c r="B632" t="s">
        <v>303</v>
      </c>
      <c r="C632" t="s">
        <v>13</v>
      </c>
      <c r="D632" t="s">
        <v>11</v>
      </c>
      <c r="E632" t="s">
        <v>329</v>
      </c>
      <c r="F632" t="s">
        <v>392</v>
      </c>
      <c r="R632">
        <v>0</v>
      </c>
      <c r="S632">
        <v>0</v>
      </c>
      <c r="T632">
        <v>0</v>
      </c>
    </row>
    <row r="633" spans="1:20" ht="15" customHeight="1">
      <c r="A633" s="962" t="s">
        <v>271</v>
      </c>
      <c r="B633" t="s">
        <v>298</v>
      </c>
      <c r="C633" t="s">
        <v>13</v>
      </c>
      <c r="D633" t="s">
        <v>11</v>
      </c>
      <c r="E633" t="s">
        <v>329</v>
      </c>
      <c r="F633" t="s">
        <v>392</v>
      </c>
      <c r="R633">
        <v>0</v>
      </c>
      <c r="S633">
        <v>0</v>
      </c>
      <c r="T633">
        <v>0</v>
      </c>
    </row>
    <row r="634" spans="1:20" ht="15" customHeight="1">
      <c r="A634" s="962" t="s">
        <v>271</v>
      </c>
      <c r="B634" t="s">
        <v>300</v>
      </c>
      <c r="C634" t="s">
        <v>13</v>
      </c>
      <c r="D634" t="s">
        <v>11</v>
      </c>
      <c r="E634" t="s">
        <v>329</v>
      </c>
      <c r="F634" t="s">
        <v>392</v>
      </c>
      <c r="R634">
        <v>0</v>
      </c>
      <c r="S634">
        <v>0</v>
      </c>
      <c r="T634">
        <v>0</v>
      </c>
    </row>
    <row r="635" spans="1:20" ht="15" customHeight="1">
      <c r="A635" s="962" t="s">
        <v>272</v>
      </c>
      <c r="B635" t="s">
        <v>296</v>
      </c>
      <c r="C635" t="s">
        <v>13</v>
      </c>
      <c r="D635" t="s">
        <v>11</v>
      </c>
      <c r="E635" t="s">
        <v>329</v>
      </c>
      <c r="F635" t="s">
        <v>392</v>
      </c>
      <c r="R635">
        <v>0</v>
      </c>
      <c r="S635">
        <v>0</v>
      </c>
      <c r="T635">
        <v>0</v>
      </c>
    </row>
    <row r="636" spans="1:20" ht="15" customHeight="1">
      <c r="A636" s="962" t="s">
        <v>272</v>
      </c>
      <c r="B636" t="s">
        <v>289</v>
      </c>
      <c r="C636" t="s">
        <v>13</v>
      </c>
      <c r="D636" t="s">
        <v>11</v>
      </c>
      <c r="E636" t="s">
        <v>329</v>
      </c>
      <c r="F636" t="s">
        <v>392</v>
      </c>
      <c r="R636">
        <v>0</v>
      </c>
      <c r="S636">
        <v>0</v>
      </c>
      <c r="T636">
        <v>0</v>
      </c>
    </row>
    <row r="637" spans="1:20" ht="15" customHeight="1">
      <c r="A637" s="962" t="s">
        <v>272</v>
      </c>
      <c r="B637" t="s">
        <v>288</v>
      </c>
      <c r="C637" t="s">
        <v>13</v>
      </c>
      <c r="D637" t="s">
        <v>11</v>
      </c>
      <c r="E637" t="s">
        <v>329</v>
      </c>
      <c r="F637" t="s">
        <v>392</v>
      </c>
      <c r="R637">
        <v>0</v>
      </c>
      <c r="S637">
        <v>0</v>
      </c>
      <c r="T637">
        <v>0</v>
      </c>
    </row>
    <row r="638" spans="1:20" ht="15" customHeight="1">
      <c r="A638" s="962" t="s">
        <v>272</v>
      </c>
      <c r="B638" t="s">
        <v>287</v>
      </c>
      <c r="C638" t="s">
        <v>13</v>
      </c>
      <c r="D638" t="s">
        <v>11</v>
      </c>
      <c r="E638" t="s">
        <v>329</v>
      </c>
      <c r="F638" t="s">
        <v>392</v>
      </c>
      <c r="R638">
        <v>0</v>
      </c>
      <c r="S638">
        <v>0</v>
      </c>
      <c r="T638">
        <v>0</v>
      </c>
    </row>
    <row r="639" spans="1:20" ht="15" customHeight="1">
      <c r="A639" s="962" t="s">
        <v>273</v>
      </c>
      <c r="B639" t="s">
        <v>296</v>
      </c>
      <c r="C639" t="s">
        <v>13</v>
      </c>
      <c r="D639" t="s">
        <v>11</v>
      </c>
      <c r="E639" t="s">
        <v>329</v>
      </c>
      <c r="F639" t="s">
        <v>392</v>
      </c>
      <c r="R639">
        <v>0</v>
      </c>
      <c r="S639">
        <v>0</v>
      </c>
      <c r="T639">
        <v>0</v>
      </c>
    </row>
    <row r="640" spans="1:20" ht="15" customHeight="1">
      <c r="A640" s="962" t="s">
        <v>273</v>
      </c>
      <c r="B640" t="s">
        <v>289</v>
      </c>
      <c r="C640" t="s">
        <v>13</v>
      </c>
      <c r="D640" t="s">
        <v>11</v>
      </c>
      <c r="E640" t="s">
        <v>329</v>
      </c>
      <c r="F640" t="s">
        <v>392</v>
      </c>
      <c r="R640">
        <v>0</v>
      </c>
      <c r="S640">
        <v>0</v>
      </c>
      <c r="T640">
        <v>0</v>
      </c>
    </row>
    <row r="641" spans="1:20" ht="15" customHeight="1">
      <c r="A641" s="962" t="s">
        <v>273</v>
      </c>
      <c r="B641" t="s">
        <v>288</v>
      </c>
      <c r="C641" t="s">
        <v>13</v>
      </c>
      <c r="D641" t="s">
        <v>11</v>
      </c>
      <c r="E641" t="s">
        <v>329</v>
      </c>
      <c r="F641" t="s">
        <v>392</v>
      </c>
      <c r="R641">
        <v>0</v>
      </c>
      <c r="S641">
        <v>0</v>
      </c>
      <c r="T641">
        <v>0</v>
      </c>
    </row>
    <row r="642" spans="1:20" ht="15" customHeight="1">
      <c r="A642" s="962" t="s">
        <v>273</v>
      </c>
      <c r="B642" t="s">
        <v>287</v>
      </c>
      <c r="C642" t="s">
        <v>13</v>
      </c>
      <c r="D642" t="s">
        <v>11</v>
      </c>
      <c r="E642" t="s">
        <v>329</v>
      </c>
      <c r="F642" t="s">
        <v>392</v>
      </c>
      <c r="R642">
        <v>0</v>
      </c>
      <c r="S642">
        <v>0</v>
      </c>
      <c r="T642">
        <v>0</v>
      </c>
    </row>
    <row r="643" spans="1:20" ht="15" customHeight="1">
      <c r="A643" s="962" t="s">
        <v>274</v>
      </c>
      <c r="B643" t="s">
        <v>283</v>
      </c>
      <c r="C643" t="s">
        <v>13</v>
      </c>
      <c r="D643" t="s">
        <v>11</v>
      </c>
      <c r="E643" t="s">
        <v>329</v>
      </c>
      <c r="F643" t="s">
        <v>392</v>
      </c>
      <c r="R643">
        <v>0</v>
      </c>
    </row>
    <row r="644" spans="1:20" ht="15" customHeight="1">
      <c r="A644" s="962" t="s">
        <v>277</v>
      </c>
      <c r="B644" t="s">
        <v>246</v>
      </c>
      <c r="C644" t="s">
        <v>13</v>
      </c>
      <c r="D644" t="s">
        <v>11</v>
      </c>
      <c r="E644" t="s">
        <v>329</v>
      </c>
      <c r="F644" t="s">
        <v>392</v>
      </c>
      <c r="R644">
        <v>0</v>
      </c>
      <c r="S644">
        <v>0</v>
      </c>
      <c r="T644">
        <v>500000000</v>
      </c>
    </row>
    <row r="645" spans="1:20" ht="15" customHeight="1">
      <c r="A645" s="962" t="s">
        <v>277</v>
      </c>
      <c r="B645" t="s">
        <v>244</v>
      </c>
      <c r="C645" t="s">
        <v>13</v>
      </c>
      <c r="D645" t="s">
        <v>11</v>
      </c>
      <c r="E645" t="s">
        <v>329</v>
      </c>
      <c r="F645" t="s">
        <v>392</v>
      </c>
      <c r="G645" t="s">
        <v>407</v>
      </c>
      <c r="I645" t="s">
        <v>332</v>
      </c>
      <c r="K645" t="s">
        <v>333</v>
      </c>
      <c r="L645" t="s">
        <v>277</v>
      </c>
      <c r="M645" t="s">
        <v>52</v>
      </c>
      <c r="O645" t="s">
        <v>365</v>
      </c>
      <c r="P645" t="s">
        <v>336</v>
      </c>
      <c r="Q645" t="s">
        <v>337</v>
      </c>
      <c r="R645">
        <v>337</v>
      </c>
    </row>
    <row r="646" spans="1:20" ht="15" customHeight="1">
      <c r="A646" s="962" t="s">
        <v>278</v>
      </c>
      <c r="B646" t="s">
        <v>252</v>
      </c>
      <c r="C646" t="s">
        <v>13</v>
      </c>
      <c r="D646" t="s">
        <v>11</v>
      </c>
      <c r="E646" t="s">
        <v>329</v>
      </c>
      <c r="F646" t="s">
        <v>392</v>
      </c>
      <c r="J646" t="s">
        <v>340</v>
      </c>
      <c r="L646" t="s">
        <v>252</v>
      </c>
      <c r="R646">
        <v>0</v>
      </c>
    </row>
    <row r="647" spans="1:20" ht="15" customHeight="1">
      <c r="A647" s="962" t="s">
        <v>278</v>
      </c>
      <c r="B647" t="s">
        <v>247</v>
      </c>
      <c r="C647" t="s">
        <v>13</v>
      </c>
      <c r="D647" t="s">
        <v>11</v>
      </c>
      <c r="E647" t="s">
        <v>329</v>
      </c>
      <c r="F647" t="s">
        <v>392</v>
      </c>
      <c r="G647" t="s">
        <v>408</v>
      </c>
      <c r="I647" t="s">
        <v>332</v>
      </c>
      <c r="K647" t="s">
        <v>333</v>
      </c>
      <c r="L647" t="s">
        <v>367</v>
      </c>
      <c r="M647" t="s">
        <v>52</v>
      </c>
      <c r="O647" t="s">
        <v>361</v>
      </c>
      <c r="P647" t="s">
        <v>336</v>
      </c>
      <c r="Q647" t="s">
        <v>337</v>
      </c>
      <c r="R647">
        <v>67.8</v>
      </c>
    </row>
    <row r="648" spans="1:20" ht="15" customHeight="1">
      <c r="A648" s="962" t="s">
        <v>278</v>
      </c>
      <c r="B648" t="s">
        <v>251</v>
      </c>
      <c r="C648" t="s">
        <v>13</v>
      </c>
      <c r="D648" t="s">
        <v>11</v>
      </c>
      <c r="E648" t="s">
        <v>329</v>
      </c>
      <c r="F648" t="s">
        <v>392</v>
      </c>
      <c r="R648">
        <v>0</v>
      </c>
    </row>
    <row r="649" spans="1:20" ht="15" customHeight="1">
      <c r="A649" s="962" t="s">
        <v>279</v>
      </c>
      <c r="B649" t="s">
        <v>254</v>
      </c>
      <c r="C649" t="s">
        <v>13</v>
      </c>
      <c r="D649" t="s">
        <v>11</v>
      </c>
      <c r="E649" t="s">
        <v>329</v>
      </c>
      <c r="F649" t="s">
        <v>392</v>
      </c>
      <c r="O649" t="s">
        <v>361</v>
      </c>
      <c r="P649" t="s">
        <v>868</v>
      </c>
      <c r="Q649" t="s">
        <v>869</v>
      </c>
      <c r="R649">
        <v>268</v>
      </c>
    </row>
    <row r="650" spans="1:20" ht="15" customHeight="1">
      <c r="A650" s="962" t="s">
        <v>279</v>
      </c>
      <c r="B650" t="s">
        <v>253</v>
      </c>
      <c r="C650" t="s">
        <v>13</v>
      </c>
      <c r="D650" t="s">
        <v>11</v>
      </c>
      <c r="E650" t="s">
        <v>329</v>
      </c>
      <c r="F650" t="s">
        <v>392</v>
      </c>
      <c r="G650" t="s">
        <v>409</v>
      </c>
      <c r="I650" t="s">
        <v>332</v>
      </c>
      <c r="K650" t="s">
        <v>333</v>
      </c>
      <c r="L650" t="s">
        <v>253</v>
      </c>
      <c r="M650" t="s">
        <v>52</v>
      </c>
      <c r="O650" t="s">
        <v>335</v>
      </c>
      <c r="P650" t="s">
        <v>336</v>
      </c>
      <c r="Q650" t="s">
        <v>337</v>
      </c>
      <c r="R650">
        <v>40.6</v>
      </c>
    </row>
    <row r="651" spans="1:20" ht="15" customHeight="1">
      <c r="A651" s="962" t="s">
        <v>279</v>
      </c>
      <c r="B651" t="s">
        <v>251</v>
      </c>
      <c r="C651" t="s">
        <v>13</v>
      </c>
      <c r="D651" t="s">
        <v>11</v>
      </c>
      <c r="E651" t="s">
        <v>329</v>
      </c>
      <c r="F651" t="s">
        <v>392</v>
      </c>
      <c r="G651" t="s">
        <v>409</v>
      </c>
      <c r="I651" t="s">
        <v>332</v>
      </c>
      <c r="K651" t="s">
        <v>333</v>
      </c>
      <c r="L651" t="s">
        <v>253</v>
      </c>
      <c r="M651" t="s">
        <v>52</v>
      </c>
      <c r="O651" t="s">
        <v>335</v>
      </c>
      <c r="P651" t="s">
        <v>336</v>
      </c>
      <c r="Q651" t="s">
        <v>337</v>
      </c>
      <c r="R651">
        <v>40.6</v>
      </c>
    </row>
    <row r="652" spans="1:20" ht="15" customHeight="1">
      <c r="A652" s="962" t="s">
        <v>279</v>
      </c>
      <c r="B652" t="s">
        <v>255</v>
      </c>
      <c r="C652" t="s">
        <v>13</v>
      </c>
      <c r="D652" t="s">
        <v>11</v>
      </c>
      <c r="E652" t="s">
        <v>329</v>
      </c>
      <c r="F652" t="s">
        <v>392</v>
      </c>
      <c r="H652" t="s">
        <v>852</v>
      </c>
      <c r="I652" t="s">
        <v>853</v>
      </c>
      <c r="J652" t="s">
        <v>848</v>
      </c>
      <c r="K652" t="s">
        <v>854</v>
      </c>
      <c r="L652" t="s">
        <v>855</v>
      </c>
      <c r="M652" t="s">
        <v>55</v>
      </c>
      <c r="O652" t="s">
        <v>361</v>
      </c>
      <c r="P652" t="s">
        <v>851</v>
      </c>
      <c r="Q652" t="s">
        <v>337</v>
      </c>
      <c r="R652">
        <v>4.58</v>
      </c>
    </row>
    <row r="653" spans="1:20" ht="15" customHeight="1">
      <c r="A653" s="962" t="s">
        <v>280</v>
      </c>
      <c r="B653" t="s">
        <v>257</v>
      </c>
      <c r="C653" t="s">
        <v>13</v>
      </c>
      <c r="D653" t="s">
        <v>11</v>
      </c>
      <c r="E653" t="s">
        <v>329</v>
      </c>
      <c r="F653" t="s">
        <v>392</v>
      </c>
      <c r="H653" t="s">
        <v>916</v>
      </c>
      <c r="I653" t="s">
        <v>873</v>
      </c>
      <c r="J653" t="s">
        <v>848</v>
      </c>
      <c r="K653" t="s">
        <v>854</v>
      </c>
      <c r="L653" t="s">
        <v>874</v>
      </c>
      <c r="M653" t="s">
        <v>73</v>
      </c>
      <c r="O653" t="s">
        <v>349</v>
      </c>
      <c r="P653" t="s">
        <v>851</v>
      </c>
      <c r="Q653" t="s">
        <v>337</v>
      </c>
      <c r="R653">
        <v>127</v>
      </c>
    </row>
    <row r="654" spans="1:20" ht="15" customHeight="1">
      <c r="A654" s="962" t="s">
        <v>280</v>
      </c>
      <c r="B654" t="s">
        <v>259</v>
      </c>
      <c r="C654" t="s">
        <v>13</v>
      </c>
      <c r="D654" t="s">
        <v>11</v>
      </c>
      <c r="E654" t="s">
        <v>329</v>
      </c>
      <c r="F654" t="s">
        <v>392</v>
      </c>
      <c r="H654" t="s">
        <v>917</v>
      </c>
      <c r="I654" t="s">
        <v>873</v>
      </c>
      <c r="J654" t="s">
        <v>848</v>
      </c>
      <c r="K654" t="s">
        <v>854</v>
      </c>
      <c r="L654" t="s">
        <v>876</v>
      </c>
      <c r="M654" t="s">
        <v>73</v>
      </c>
      <c r="O654" t="s">
        <v>349</v>
      </c>
      <c r="P654" t="s">
        <v>851</v>
      </c>
      <c r="Q654" t="s">
        <v>337</v>
      </c>
      <c r="R654">
        <v>538</v>
      </c>
    </row>
    <row r="655" spans="1:20" ht="15" customHeight="1">
      <c r="A655" s="962" t="s">
        <v>280</v>
      </c>
      <c r="B655" t="s">
        <v>260</v>
      </c>
      <c r="C655" t="s">
        <v>13</v>
      </c>
      <c r="D655" t="s">
        <v>11</v>
      </c>
      <c r="E655" t="s">
        <v>329</v>
      </c>
      <c r="F655" t="s">
        <v>392</v>
      </c>
      <c r="H655" t="s">
        <v>877</v>
      </c>
      <c r="I655" t="s">
        <v>873</v>
      </c>
      <c r="J655" t="s">
        <v>848</v>
      </c>
      <c r="K655" t="s">
        <v>854</v>
      </c>
      <c r="L655" t="s">
        <v>878</v>
      </c>
      <c r="M655" t="s">
        <v>73</v>
      </c>
      <c r="O655" t="s">
        <v>349</v>
      </c>
      <c r="P655" t="s">
        <v>851</v>
      </c>
      <c r="Q655" t="s">
        <v>337</v>
      </c>
      <c r="R655">
        <v>12.2</v>
      </c>
    </row>
    <row r="656" spans="1:20" ht="15" customHeight="1">
      <c r="A656" s="962" t="s">
        <v>281</v>
      </c>
      <c r="B656" t="s">
        <v>262</v>
      </c>
      <c r="C656" t="s">
        <v>13</v>
      </c>
      <c r="D656" t="s">
        <v>11</v>
      </c>
      <c r="E656" t="s">
        <v>329</v>
      </c>
      <c r="F656" t="s">
        <v>392</v>
      </c>
      <c r="L656" t="s">
        <v>2002</v>
      </c>
      <c r="O656" t="s">
        <v>361</v>
      </c>
      <c r="P656" t="s">
        <v>868</v>
      </c>
      <c r="Q656" t="s">
        <v>869</v>
      </c>
      <c r="R656">
        <v>0</v>
      </c>
      <c r="S656">
        <v>0</v>
      </c>
      <c r="T656">
        <v>500000000</v>
      </c>
    </row>
    <row r="657" spans="1:20" ht="15" customHeight="1">
      <c r="A657" s="962" t="s">
        <v>281</v>
      </c>
      <c r="B657" t="s">
        <v>261</v>
      </c>
      <c r="C657" t="s">
        <v>13</v>
      </c>
      <c r="D657" t="s">
        <v>11</v>
      </c>
      <c r="E657" t="s">
        <v>329</v>
      </c>
      <c r="F657" t="s">
        <v>392</v>
      </c>
      <c r="R657">
        <v>0</v>
      </c>
      <c r="S657">
        <v>0</v>
      </c>
      <c r="T657">
        <v>500000000</v>
      </c>
    </row>
    <row r="658" spans="1:20" ht="15" customHeight="1">
      <c r="A658" s="962" t="s">
        <v>282</v>
      </c>
      <c r="B658" t="s">
        <v>263</v>
      </c>
      <c r="C658" t="s">
        <v>13</v>
      </c>
      <c r="D658" t="s">
        <v>11</v>
      </c>
      <c r="E658" t="s">
        <v>329</v>
      </c>
      <c r="F658" t="s">
        <v>392</v>
      </c>
      <c r="O658" t="s">
        <v>361</v>
      </c>
      <c r="P658" t="s">
        <v>868</v>
      </c>
      <c r="Q658" t="s">
        <v>869</v>
      </c>
      <c r="R658">
        <v>0</v>
      </c>
      <c r="S658">
        <v>0</v>
      </c>
      <c r="T658">
        <v>500000000</v>
      </c>
    </row>
    <row r="659" spans="1:20" ht="15" customHeight="1">
      <c r="A659" s="962" t="s">
        <v>283</v>
      </c>
      <c r="B659" t="s">
        <v>265</v>
      </c>
      <c r="C659" t="s">
        <v>13</v>
      </c>
      <c r="D659" t="s">
        <v>11</v>
      </c>
      <c r="E659" t="s">
        <v>329</v>
      </c>
      <c r="F659" t="s">
        <v>392</v>
      </c>
      <c r="O659" t="s">
        <v>361</v>
      </c>
      <c r="P659" t="s">
        <v>868</v>
      </c>
      <c r="Q659" t="s">
        <v>869</v>
      </c>
      <c r="R659">
        <v>0</v>
      </c>
      <c r="S659">
        <v>0</v>
      </c>
      <c r="T659">
        <v>0</v>
      </c>
    </row>
    <row r="660" spans="1:20" ht="15" customHeight="1">
      <c r="A660" s="962" t="s">
        <v>283</v>
      </c>
      <c r="B660" t="s">
        <v>266</v>
      </c>
      <c r="C660" t="s">
        <v>13</v>
      </c>
      <c r="D660" t="s">
        <v>11</v>
      </c>
      <c r="E660" t="s">
        <v>329</v>
      </c>
      <c r="F660" t="s">
        <v>392</v>
      </c>
      <c r="O660" t="s">
        <v>361</v>
      </c>
      <c r="P660" t="s">
        <v>868</v>
      </c>
      <c r="Q660" t="s">
        <v>869</v>
      </c>
      <c r="R660">
        <v>0</v>
      </c>
      <c r="S660">
        <v>0</v>
      </c>
      <c r="T660">
        <v>0</v>
      </c>
    </row>
    <row r="661" spans="1:20" ht="15" customHeight="1">
      <c r="A661" s="962" t="s">
        <v>283</v>
      </c>
      <c r="B661" t="s">
        <v>264</v>
      </c>
      <c r="C661" t="s">
        <v>13</v>
      </c>
      <c r="D661" t="s">
        <v>11</v>
      </c>
      <c r="E661" t="s">
        <v>329</v>
      </c>
      <c r="F661" t="s">
        <v>392</v>
      </c>
      <c r="R661">
        <v>0</v>
      </c>
    </row>
    <row r="662" spans="1:20" ht="15" customHeight="1">
      <c r="A662" s="962" t="s">
        <v>284</v>
      </c>
      <c r="B662" t="s">
        <v>269</v>
      </c>
      <c r="C662" t="s">
        <v>13</v>
      </c>
      <c r="D662" t="s">
        <v>11</v>
      </c>
      <c r="E662" t="s">
        <v>329</v>
      </c>
      <c r="F662" t="s">
        <v>392</v>
      </c>
      <c r="R662">
        <v>0</v>
      </c>
      <c r="S662">
        <v>0</v>
      </c>
      <c r="T662">
        <v>0</v>
      </c>
    </row>
    <row r="663" spans="1:20" ht="15" customHeight="1">
      <c r="A663" s="962" t="s">
        <v>284</v>
      </c>
      <c r="B663" t="s">
        <v>267</v>
      </c>
      <c r="C663" t="s">
        <v>13</v>
      </c>
      <c r="D663" t="s">
        <v>11</v>
      </c>
      <c r="E663" t="s">
        <v>329</v>
      </c>
      <c r="F663" t="s">
        <v>392</v>
      </c>
      <c r="R663">
        <v>0</v>
      </c>
      <c r="S663">
        <v>0</v>
      </c>
      <c r="T663">
        <v>0</v>
      </c>
    </row>
    <row r="664" spans="1:20" ht="15" customHeight="1">
      <c r="A664" s="962" t="s">
        <v>284</v>
      </c>
      <c r="B664" t="s">
        <v>268</v>
      </c>
      <c r="C664" t="s">
        <v>13</v>
      </c>
      <c r="D664" t="s">
        <v>11</v>
      </c>
      <c r="E664" t="s">
        <v>329</v>
      </c>
      <c r="F664" t="s">
        <v>392</v>
      </c>
      <c r="R664">
        <v>0</v>
      </c>
      <c r="S664">
        <v>0</v>
      </c>
      <c r="T664">
        <v>0</v>
      </c>
    </row>
    <row r="665" spans="1:20" ht="15" customHeight="1">
      <c r="A665" s="962" t="s">
        <v>285</v>
      </c>
      <c r="B665" t="s">
        <v>271</v>
      </c>
      <c r="C665" t="s">
        <v>13</v>
      </c>
      <c r="D665" t="s">
        <v>11</v>
      </c>
      <c r="E665" t="s">
        <v>329</v>
      </c>
      <c r="F665" t="s">
        <v>392</v>
      </c>
      <c r="R665">
        <v>0</v>
      </c>
      <c r="S665">
        <v>0</v>
      </c>
      <c r="T665">
        <v>0</v>
      </c>
    </row>
    <row r="666" spans="1:20" ht="15" customHeight="1">
      <c r="A666" s="962" t="s">
        <v>285</v>
      </c>
      <c r="B666" t="s">
        <v>270</v>
      </c>
      <c r="C666" t="s">
        <v>13</v>
      </c>
      <c r="D666" t="s">
        <v>11</v>
      </c>
      <c r="E666" t="s">
        <v>329</v>
      </c>
      <c r="F666" t="s">
        <v>392</v>
      </c>
      <c r="R666">
        <v>0</v>
      </c>
      <c r="S666">
        <v>0</v>
      </c>
      <c r="T666">
        <v>0</v>
      </c>
    </row>
    <row r="667" spans="1:20" ht="15" customHeight="1">
      <c r="A667" s="962" t="s">
        <v>286</v>
      </c>
      <c r="B667" t="s">
        <v>273</v>
      </c>
      <c r="C667" t="s">
        <v>13</v>
      </c>
      <c r="D667" t="s">
        <v>11</v>
      </c>
      <c r="E667" t="s">
        <v>329</v>
      </c>
      <c r="F667" t="s">
        <v>392</v>
      </c>
      <c r="R667">
        <v>0</v>
      </c>
      <c r="S667">
        <v>0</v>
      </c>
      <c r="T667">
        <v>0</v>
      </c>
    </row>
    <row r="668" spans="1:20" ht="15" customHeight="1">
      <c r="A668" s="962" t="s">
        <v>286</v>
      </c>
      <c r="B668" t="s">
        <v>272</v>
      </c>
      <c r="C668" t="s">
        <v>13</v>
      </c>
      <c r="D668" t="s">
        <v>11</v>
      </c>
      <c r="E668" t="s">
        <v>329</v>
      </c>
      <c r="F668" t="s">
        <v>392</v>
      </c>
      <c r="R668">
        <v>0</v>
      </c>
      <c r="S668">
        <v>0</v>
      </c>
      <c r="T668">
        <v>0</v>
      </c>
    </row>
    <row r="669" spans="1:20" ht="15" customHeight="1">
      <c r="A669" s="962" t="s">
        <v>320</v>
      </c>
      <c r="B669" t="s">
        <v>257</v>
      </c>
      <c r="C669" t="s">
        <v>13</v>
      </c>
      <c r="D669" t="s">
        <v>11</v>
      </c>
      <c r="E669" t="s">
        <v>329</v>
      </c>
      <c r="F669" t="s">
        <v>392</v>
      </c>
      <c r="H669" t="s">
        <v>410</v>
      </c>
      <c r="I669" t="s">
        <v>353</v>
      </c>
      <c r="K669" t="s">
        <v>333</v>
      </c>
      <c r="L669" t="s">
        <v>370</v>
      </c>
      <c r="M669" t="s">
        <v>59</v>
      </c>
      <c r="O669" t="s">
        <v>335</v>
      </c>
      <c r="P669" t="s">
        <v>336</v>
      </c>
      <c r="Q669" t="s">
        <v>337</v>
      </c>
      <c r="R669">
        <v>83.9</v>
      </c>
    </row>
    <row r="670" spans="1:20" ht="15" customHeight="1">
      <c r="A670" s="962" t="s">
        <v>320</v>
      </c>
      <c r="B670" t="s">
        <v>259</v>
      </c>
      <c r="C670" t="s">
        <v>13</v>
      </c>
      <c r="D670" t="s">
        <v>11</v>
      </c>
      <c r="E670" t="s">
        <v>329</v>
      </c>
      <c r="F670" t="s">
        <v>392</v>
      </c>
      <c r="H670" t="s">
        <v>411</v>
      </c>
      <c r="I670" t="s">
        <v>353</v>
      </c>
      <c r="K670" t="s">
        <v>333</v>
      </c>
      <c r="L670" t="s">
        <v>372</v>
      </c>
      <c r="M670" t="s">
        <v>59</v>
      </c>
      <c r="O670" t="s">
        <v>335</v>
      </c>
      <c r="P670" t="s">
        <v>336</v>
      </c>
      <c r="Q670" t="s">
        <v>337</v>
      </c>
      <c r="R670">
        <v>3430</v>
      </c>
    </row>
    <row r="671" spans="1:20" ht="15" customHeight="1">
      <c r="A671" s="962" t="s">
        <v>320</v>
      </c>
      <c r="B671" t="s">
        <v>246</v>
      </c>
      <c r="C671" t="s">
        <v>13</v>
      </c>
      <c r="D671" t="s">
        <v>11</v>
      </c>
      <c r="E671" t="s">
        <v>329</v>
      </c>
      <c r="F671" t="s">
        <v>392</v>
      </c>
      <c r="R671">
        <v>0</v>
      </c>
      <c r="S671">
        <v>0</v>
      </c>
      <c r="T671">
        <v>500000000</v>
      </c>
    </row>
    <row r="672" spans="1:20" ht="15" customHeight="1">
      <c r="A672" s="962" t="s">
        <v>320</v>
      </c>
      <c r="B672" t="s">
        <v>261</v>
      </c>
      <c r="C672" t="s">
        <v>13</v>
      </c>
      <c r="D672" t="s">
        <v>11</v>
      </c>
      <c r="E672" t="s">
        <v>329</v>
      </c>
      <c r="F672" t="s">
        <v>392</v>
      </c>
      <c r="R672">
        <v>0</v>
      </c>
      <c r="S672">
        <v>0</v>
      </c>
      <c r="T672">
        <v>500000000</v>
      </c>
    </row>
    <row r="673" spans="1:20" ht="15" customHeight="1">
      <c r="A673" s="962" t="s">
        <v>320</v>
      </c>
      <c r="B673" t="s">
        <v>262</v>
      </c>
      <c r="C673" t="s">
        <v>13</v>
      </c>
      <c r="D673" t="s">
        <v>11</v>
      </c>
      <c r="E673" t="s">
        <v>329</v>
      </c>
      <c r="F673" t="s">
        <v>392</v>
      </c>
      <c r="R673">
        <v>0</v>
      </c>
      <c r="S673">
        <v>0</v>
      </c>
      <c r="T673">
        <v>500000000</v>
      </c>
    </row>
    <row r="674" spans="1:20" ht="15" customHeight="1">
      <c r="A674" s="962" t="s">
        <v>320</v>
      </c>
      <c r="B674" t="s">
        <v>263</v>
      </c>
      <c r="C674" t="s">
        <v>13</v>
      </c>
      <c r="D674" t="s">
        <v>11</v>
      </c>
      <c r="E674" t="s">
        <v>329</v>
      </c>
      <c r="F674" t="s">
        <v>392</v>
      </c>
      <c r="R674">
        <v>0</v>
      </c>
      <c r="S674">
        <v>0</v>
      </c>
      <c r="T674">
        <v>500000000</v>
      </c>
    </row>
    <row r="675" spans="1:20" ht="15" customHeight="1">
      <c r="A675" s="962" t="s">
        <v>320</v>
      </c>
      <c r="B675" t="s">
        <v>254</v>
      </c>
      <c r="C675" t="s">
        <v>13</v>
      </c>
      <c r="D675" t="s">
        <v>11</v>
      </c>
      <c r="E675" t="s">
        <v>329</v>
      </c>
      <c r="F675" t="s">
        <v>392</v>
      </c>
      <c r="H675" t="s">
        <v>412</v>
      </c>
      <c r="I675" t="s">
        <v>353</v>
      </c>
      <c r="K675" t="s">
        <v>333</v>
      </c>
      <c r="L675" t="s">
        <v>374</v>
      </c>
      <c r="M675" t="s">
        <v>58</v>
      </c>
      <c r="O675" t="s">
        <v>335</v>
      </c>
      <c r="P675" t="s">
        <v>336</v>
      </c>
      <c r="Q675" t="s">
        <v>337</v>
      </c>
      <c r="R675">
        <v>848</v>
      </c>
    </row>
    <row r="676" spans="1:20" ht="15" customHeight="1">
      <c r="A676" s="962" t="s">
        <v>323</v>
      </c>
      <c r="B676" t="s">
        <v>247</v>
      </c>
      <c r="C676" t="s">
        <v>13</v>
      </c>
      <c r="D676" t="s">
        <v>11</v>
      </c>
      <c r="E676" t="s">
        <v>329</v>
      </c>
      <c r="F676" t="s">
        <v>392</v>
      </c>
      <c r="R676">
        <v>0</v>
      </c>
    </row>
    <row r="677" spans="1:20" ht="15" customHeight="1">
      <c r="A677" s="962" t="s">
        <v>323</v>
      </c>
      <c r="B677" t="s">
        <v>254</v>
      </c>
      <c r="C677" t="s">
        <v>13</v>
      </c>
      <c r="D677" t="s">
        <v>11</v>
      </c>
      <c r="E677" t="s">
        <v>329</v>
      </c>
      <c r="F677" t="s">
        <v>392</v>
      </c>
      <c r="R677">
        <v>0</v>
      </c>
    </row>
    <row r="678" spans="1:20" ht="15" customHeight="1">
      <c r="A678" s="962" t="s">
        <v>323</v>
      </c>
      <c r="B678" t="s">
        <v>246</v>
      </c>
      <c r="C678" t="s">
        <v>13</v>
      </c>
      <c r="D678" t="s">
        <v>11</v>
      </c>
      <c r="E678" t="s">
        <v>329</v>
      </c>
      <c r="F678" t="s">
        <v>392</v>
      </c>
      <c r="R678">
        <v>0</v>
      </c>
      <c r="S678">
        <v>0</v>
      </c>
      <c r="T678">
        <v>500000000</v>
      </c>
    </row>
    <row r="679" spans="1:20" ht="15" customHeight="1">
      <c r="A679" s="962" t="s">
        <v>323</v>
      </c>
      <c r="B679" t="s">
        <v>263</v>
      </c>
      <c r="C679" t="s">
        <v>13</v>
      </c>
      <c r="D679" t="s">
        <v>11</v>
      </c>
      <c r="E679" t="s">
        <v>329</v>
      </c>
      <c r="F679" t="s">
        <v>392</v>
      </c>
      <c r="R679">
        <v>0</v>
      </c>
      <c r="S679">
        <v>0</v>
      </c>
      <c r="T679">
        <v>500000000</v>
      </c>
    </row>
    <row r="680" spans="1:20" ht="15" customHeight="1">
      <c r="A680" s="962" t="s">
        <v>244</v>
      </c>
      <c r="B680" t="s">
        <v>278</v>
      </c>
      <c r="C680" t="s">
        <v>13</v>
      </c>
      <c r="D680" t="s">
        <v>11</v>
      </c>
      <c r="E680" t="s">
        <v>329</v>
      </c>
      <c r="F680" t="s">
        <v>413</v>
      </c>
      <c r="O680" t="s">
        <v>361</v>
      </c>
      <c r="P680" t="s">
        <v>868</v>
      </c>
      <c r="Q680" t="s">
        <v>869</v>
      </c>
      <c r="R680">
        <v>10.1</v>
      </c>
    </row>
    <row r="681" spans="1:20" ht="15" customHeight="1">
      <c r="A681" s="962" t="s">
        <v>244</v>
      </c>
      <c r="B681" t="s">
        <v>279</v>
      </c>
      <c r="C681" t="s">
        <v>13</v>
      </c>
      <c r="D681" t="s">
        <v>11</v>
      </c>
      <c r="E681" t="s">
        <v>329</v>
      </c>
      <c r="F681" t="s">
        <v>413</v>
      </c>
      <c r="G681" t="s">
        <v>414</v>
      </c>
      <c r="I681" t="s">
        <v>415</v>
      </c>
      <c r="K681" t="s">
        <v>333</v>
      </c>
      <c r="L681" t="s">
        <v>334</v>
      </c>
      <c r="M681" t="s">
        <v>67</v>
      </c>
      <c r="O681" t="s">
        <v>335</v>
      </c>
      <c r="P681" t="s">
        <v>336</v>
      </c>
      <c r="Q681" t="s">
        <v>337</v>
      </c>
      <c r="R681">
        <v>32.5</v>
      </c>
    </row>
    <row r="682" spans="1:20" ht="15" customHeight="1">
      <c r="A682" s="962" t="s">
        <v>246</v>
      </c>
      <c r="B682" t="s">
        <v>321</v>
      </c>
      <c r="C682" t="s">
        <v>13</v>
      </c>
      <c r="D682" t="s">
        <v>11</v>
      </c>
      <c r="E682" t="s">
        <v>329</v>
      </c>
      <c r="F682" t="s">
        <v>413</v>
      </c>
      <c r="R682">
        <v>0</v>
      </c>
      <c r="S682">
        <v>0</v>
      </c>
      <c r="T682">
        <v>500000000</v>
      </c>
    </row>
    <row r="683" spans="1:20" ht="15" customHeight="1">
      <c r="A683" s="962" t="s">
        <v>246</v>
      </c>
      <c r="B683" t="s">
        <v>281</v>
      </c>
      <c r="C683" t="s">
        <v>13</v>
      </c>
      <c r="D683" t="s">
        <v>11</v>
      </c>
      <c r="E683" t="s">
        <v>329</v>
      </c>
      <c r="F683" t="s">
        <v>413</v>
      </c>
      <c r="R683">
        <v>0</v>
      </c>
      <c r="S683">
        <v>0</v>
      </c>
      <c r="T683">
        <v>500000000</v>
      </c>
    </row>
    <row r="684" spans="1:20" ht="15" customHeight="1">
      <c r="A684" s="962" t="s">
        <v>246</v>
      </c>
      <c r="B684" t="s">
        <v>282</v>
      </c>
      <c r="C684" t="s">
        <v>13</v>
      </c>
      <c r="D684" t="s">
        <v>11</v>
      </c>
      <c r="E684" t="s">
        <v>329</v>
      </c>
      <c r="F684" t="s">
        <v>413</v>
      </c>
      <c r="R684">
        <v>0</v>
      </c>
      <c r="S684">
        <v>0</v>
      </c>
      <c r="T684">
        <v>500000000</v>
      </c>
    </row>
    <row r="685" spans="1:20" ht="15" customHeight="1">
      <c r="A685" s="962" t="s">
        <v>246</v>
      </c>
      <c r="B685" t="s">
        <v>324</v>
      </c>
      <c r="C685" t="s">
        <v>13</v>
      </c>
      <c r="D685" t="s">
        <v>11</v>
      </c>
      <c r="E685" t="s">
        <v>329</v>
      </c>
      <c r="F685" t="s">
        <v>413</v>
      </c>
      <c r="R685">
        <v>0</v>
      </c>
      <c r="S685">
        <v>0</v>
      </c>
      <c r="T685">
        <v>500000000</v>
      </c>
    </row>
    <row r="686" spans="1:20" ht="15" customHeight="1">
      <c r="A686" s="962" t="s">
        <v>247</v>
      </c>
      <c r="B686" t="s">
        <v>300</v>
      </c>
      <c r="C686" t="s">
        <v>13</v>
      </c>
      <c r="D686" t="s">
        <v>11</v>
      </c>
      <c r="E686" t="s">
        <v>329</v>
      </c>
      <c r="F686" t="s">
        <v>413</v>
      </c>
      <c r="J686" t="s">
        <v>663</v>
      </c>
      <c r="L686" t="s">
        <v>339</v>
      </c>
      <c r="O686" t="s">
        <v>882</v>
      </c>
      <c r="P686" t="s">
        <v>868</v>
      </c>
      <c r="Q686" t="s">
        <v>869</v>
      </c>
      <c r="R686">
        <v>8.09</v>
      </c>
    </row>
    <row r="687" spans="1:20" ht="15" customHeight="1">
      <c r="A687" s="962" t="s">
        <v>247</v>
      </c>
      <c r="B687" t="s">
        <v>290</v>
      </c>
      <c r="C687" t="s">
        <v>13</v>
      </c>
      <c r="D687" t="s">
        <v>11</v>
      </c>
      <c r="E687" t="s">
        <v>329</v>
      </c>
      <c r="F687" t="s">
        <v>413</v>
      </c>
      <c r="J687" t="s">
        <v>338</v>
      </c>
      <c r="L687" t="s">
        <v>339</v>
      </c>
      <c r="R687">
        <v>0</v>
      </c>
    </row>
    <row r="688" spans="1:20" ht="15" customHeight="1">
      <c r="A688" s="962" t="s">
        <v>247</v>
      </c>
      <c r="B688" t="s">
        <v>289</v>
      </c>
      <c r="C688" t="s">
        <v>13</v>
      </c>
      <c r="D688" t="s">
        <v>11</v>
      </c>
      <c r="E688" t="s">
        <v>329</v>
      </c>
      <c r="F688" t="s">
        <v>413</v>
      </c>
      <c r="R688">
        <v>0</v>
      </c>
    </row>
    <row r="689" spans="1:20" ht="15" customHeight="1">
      <c r="A689" s="962" t="s">
        <v>247</v>
      </c>
      <c r="B689" t="s">
        <v>288</v>
      </c>
      <c r="C689" t="s">
        <v>13</v>
      </c>
      <c r="D689" t="s">
        <v>11</v>
      </c>
      <c r="E689" t="s">
        <v>329</v>
      </c>
      <c r="F689" t="s">
        <v>413</v>
      </c>
      <c r="R689">
        <v>8.09</v>
      </c>
    </row>
    <row r="690" spans="1:20" ht="15" customHeight="1">
      <c r="A690" s="962" t="s">
        <v>247</v>
      </c>
      <c r="B690" t="s">
        <v>298</v>
      </c>
      <c r="C690" t="s">
        <v>13</v>
      </c>
      <c r="D690" t="s">
        <v>11</v>
      </c>
      <c r="E690" t="s">
        <v>329</v>
      </c>
      <c r="F690" t="s">
        <v>413</v>
      </c>
      <c r="R690">
        <v>8.09</v>
      </c>
    </row>
    <row r="691" spans="1:20" ht="15" customHeight="1">
      <c r="A691" s="962" t="s">
        <v>247</v>
      </c>
      <c r="B691" t="s">
        <v>297</v>
      </c>
      <c r="C691" t="s">
        <v>13</v>
      </c>
      <c r="D691" t="s">
        <v>11</v>
      </c>
      <c r="E691" t="s">
        <v>329</v>
      </c>
      <c r="F691" t="s">
        <v>413</v>
      </c>
      <c r="R691">
        <v>8.09</v>
      </c>
    </row>
    <row r="692" spans="1:20" ht="15" customHeight="1">
      <c r="A692" s="962" t="s">
        <v>247</v>
      </c>
      <c r="B692" t="s">
        <v>287</v>
      </c>
      <c r="C692" t="s">
        <v>13</v>
      </c>
      <c r="D692" t="s">
        <v>11</v>
      </c>
      <c r="E692" t="s">
        <v>329</v>
      </c>
      <c r="F692" t="s">
        <v>413</v>
      </c>
      <c r="R692">
        <v>10.1</v>
      </c>
    </row>
    <row r="693" spans="1:20" ht="15" customHeight="1">
      <c r="A693" s="962" t="s">
        <v>247</v>
      </c>
      <c r="B693" t="s">
        <v>301</v>
      </c>
      <c r="C693" t="s">
        <v>13</v>
      </c>
      <c r="D693" t="s">
        <v>11</v>
      </c>
      <c r="E693" t="s">
        <v>329</v>
      </c>
      <c r="F693" t="s">
        <v>413</v>
      </c>
      <c r="R693">
        <v>4.05</v>
      </c>
      <c r="S693">
        <v>0</v>
      </c>
      <c r="T693">
        <v>8.09</v>
      </c>
    </row>
    <row r="694" spans="1:20" ht="15" customHeight="1">
      <c r="A694" s="962" t="s">
        <v>247</v>
      </c>
      <c r="B694" t="s">
        <v>302</v>
      </c>
      <c r="C694" t="s">
        <v>13</v>
      </c>
      <c r="D694" t="s">
        <v>11</v>
      </c>
      <c r="E694" t="s">
        <v>329</v>
      </c>
      <c r="F694" t="s">
        <v>413</v>
      </c>
      <c r="R694">
        <v>4.05</v>
      </c>
      <c r="S694">
        <v>0</v>
      </c>
      <c r="T694">
        <v>8.09</v>
      </c>
    </row>
    <row r="695" spans="1:20" ht="15" customHeight="1">
      <c r="A695" s="962" t="s">
        <v>247</v>
      </c>
      <c r="B695" t="s">
        <v>322</v>
      </c>
      <c r="C695" t="s">
        <v>13</v>
      </c>
      <c r="D695" t="s">
        <v>11</v>
      </c>
      <c r="E695" t="s">
        <v>329</v>
      </c>
      <c r="F695" t="s">
        <v>413</v>
      </c>
      <c r="H695" t="s">
        <v>870</v>
      </c>
      <c r="I695" t="s">
        <v>450</v>
      </c>
      <c r="J695" t="s">
        <v>921</v>
      </c>
      <c r="K695" t="s">
        <v>854</v>
      </c>
      <c r="L695" t="s">
        <v>871</v>
      </c>
      <c r="M695" t="s">
        <v>56</v>
      </c>
      <c r="O695" t="s">
        <v>361</v>
      </c>
      <c r="P695" t="s">
        <v>851</v>
      </c>
      <c r="Q695" t="s">
        <v>337</v>
      </c>
      <c r="R695">
        <v>0.01</v>
      </c>
    </row>
    <row r="696" spans="1:20" ht="15" customHeight="1">
      <c r="A696" s="962" t="s">
        <v>247</v>
      </c>
      <c r="B696" t="s">
        <v>318</v>
      </c>
      <c r="C696" t="s">
        <v>13</v>
      </c>
      <c r="D696" t="s">
        <v>11</v>
      </c>
      <c r="E696" t="s">
        <v>329</v>
      </c>
      <c r="F696" t="s">
        <v>413</v>
      </c>
      <c r="H696" t="s">
        <v>920</v>
      </c>
      <c r="I696" t="s">
        <v>847</v>
      </c>
      <c r="J696" t="s">
        <v>848</v>
      </c>
      <c r="K696" t="s">
        <v>849</v>
      </c>
      <c r="L696" t="s">
        <v>850</v>
      </c>
      <c r="M696" t="s">
        <v>57</v>
      </c>
      <c r="O696" t="s">
        <v>361</v>
      </c>
      <c r="P696" t="s">
        <v>851</v>
      </c>
      <c r="Q696" t="s">
        <v>337</v>
      </c>
      <c r="R696">
        <v>1.99</v>
      </c>
    </row>
    <row r="697" spans="1:20" ht="15" customHeight="1">
      <c r="A697" s="962" t="s">
        <v>247</v>
      </c>
      <c r="B697" t="s">
        <v>317</v>
      </c>
      <c r="C697" t="s">
        <v>13</v>
      </c>
      <c r="D697" t="s">
        <v>11</v>
      </c>
      <c r="E697" t="s">
        <v>329</v>
      </c>
      <c r="F697" t="s">
        <v>413</v>
      </c>
      <c r="I697" t="s">
        <v>847</v>
      </c>
      <c r="K697" t="s">
        <v>849</v>
      </c>
      <c r="L697" t="s">
        <v>850</v>
      </c>
      <c r="M697" t="s">
        <v>57</v>
      </c>
      <c r="O697" t="s">
        <v>361</v>
      </c>
      <c r="P697" t="s">
        <v>851</v>
      </c>
      <c r="Q697" t="s">
        <v>337</v>
      </c>
      <c r="R697">
        <v>1.99</v>
      </c>
    </row>
    <row r="698" spans="1:20" ht="15" customHeight="1">
      <c r="A698" s="962" t="s">
        <v>247</v>
      </c>
      <c r="B698" t="s">
        <v>305</v>
      </c>
      <c r="C698" t="s">
        <v>13</v>
      </c>
      <c r="D698" t="s">
        <v>11</v>
      </c>
      <c r="E698" t="s">
        <v>329</v>
      </c>
      <c r="F698" t="s">
        <v>413</v>
      </c>
      <c r="R698">
        <v>1.99</v>
      </c>
    </row>
    <row r="699" spans="1:20" ht="15" customHeight="1">
      <c r="A699" s="962" t="s">
        <v>247</v>
      </c>
      <c r="B699" t="s">
        <v>324</v>
      </c>
      <c r="C699" t="s">
        <v>13</v>
      </c>
      <c r="D699" t="s">
        <v>11</v>
      </c>
      <c r="E699" t="s">
        <v>329</v>
      </c>
      <c r="F699" t="s">
        <v>413</v>
      </c>
      <c r="R699">
        <v>0</v>
      </c>
    </row>
    <row r="700" spans="1:20" ht="15" customHeight="1">
      <c r="A700" s="962" t="s">
        <v>248</v>
      </c>
      <c r="B700" t="s">
        <v>278</v>
      </c>
      <c r="C700" t="s">
        <v>13</v>
      </c>
      <c r="D700" t="s">
        <v>11</v>
      </c>
      <c r="E700" t="s">
        <v>329</v>
      </c>
      <c r="F700" t="s">
        <v>413</v>
      </c>
      <c r="R700">
        <v>0</v>
      </c>
    </row>
    <row r="701" spans="1:20" ht="15" customHeight="1">
      <c r="A701" s="962" t="s">
        <v>248</v>
      </c>
      <c r="B701" t="s">
        <v>279</v>
      </c>
      <c r="C701" t="s">
        <v>13</v>
      </c>
      <c r="D701" t="s">
        <v>11</v>
      </c>
      <c r="E701" t="s">
        <v>329</v>
      </c>
      <c r="F701" t="s">
        <v>413</v>
      </c>
      <c r="G701" t="s">
        <v>416</v>
      </c>
      <c r="I701" t="s">
        <v>415</v>
      </c>
      <c r="K701" t="s">
        <v>333</v>
      </c>
      <c r="L701" t="s">
        <v>250</v>
      </c>
      <c r="M701" t="s">
        <v>67</v>
      </c>
      <c r="O701" t="s">
        <v>335</v>
      </c>
      <c r="P701" t="s">
        <v>336</v>
      </c>
      <c r="Q701" t="s">
        <v>337</v>
      </c>
      <c r="R701">
        <v>1.67</v>
      </c>
    </row>
    <row r="702" spans="1:20" ht="15" customHeight="1">
      <c r="A702" s="962" t="s">
        <v>249</v>
      </c>
      <c r="B702" t="s">
        <v>278</v>
      </c>
      <c r="C702" t="s">
        <v>13</v>
      </c>
      <c r="D702" t="s">
        <v>11</v>
      </c>
      <c r="E702" t="s">
        <v>329</v>
      </c>
      <c r="F702" t="s">
        <v>413</v>
      </c>
      <c r="J702" t="s">
        <v>340</v>
      </c>
      <c r="L702" t="s">
        <v>249</v>
      </c>
      <c r="R702">
        <v>0</v>
      </c>
    </row>
    <row r="703" spans="1:20" ht="15" customHeight="1">
      <c r="A703" s="962" t="s">
        <v>250</v>
      </c>
      <c r="B703" t="s">
        <v>279</v>
      </c>
      <c r="C703" t="s">
        <v>13</v>
      </c>
      <c r="D703" t="s">
        <v>11</v>
      </c>
      <c r="E703" t="s">
        <v>329</v>
      </c>
      <c r="F703" t="s">
        <v>413</v>
      </c>
      <c r="G703" t="s">
        <v>416</v>
      </c>
      <c r="I703" t="s">
        <v>415</v>
      </c>
      <c r="K703" t="s">
        <v>333</v>
      </c>
      <c r="L703" t="s">
        <v>250</v>
      </c>
      <c r="M703" t="s">
        <v>67</v>
      </c>
      <c r="O703" t="s">
        <v>335</v>
      </c>
      <c r="P703" t="s">
        <v>336</v>
      </c>
      <c r="Q703" t="s">
        <v>337</v>
      </c>
      <c r="R703">
        <v>1.67</v>
      </c>
    </row>
    <row r="704" spans="1:20" ht="15" customHeight="1">
      <c r="A704" s="962" t="s">
        <v>254</v>
      </c>
      <c r="B704" t="s">
        <v>283</v>
      </c>
      <c r="C704" t="s">
        <v>13</v>
      </c>
      <c r="D704" t="s">
        <v>11</v>
      </c>
      <c r="E704" t="s">
        <v>329</v>
      </c>
      <c r="F704" t="s">
        <v>413</v>
      </c>
      <c r="J704" t="s">
        <v>342</v>
      </c>
      <c r="L704" t="s">
        <v>343</v>
      </c>
      <c r="R704">
        <v>0</v>
      </c>
    </row>
    <row r="705" spans="1:20" ht="15" customHeight="1">
      <c r="A705" s="962" t="s">
        <v>254</v>
      </c>
      <c r="B705" t="s">
        <v>289</v>
      </c>
      <c r="C705" t="s">
        <v>13</v>
      </c>
      <c r="D705" t="s">
        <v>11</v>
      </c>
      <c r="E705" t="s">
        <v>329</v>
      </c>
      <c r="F705" t="s">
        <v>413</v>
      </c>
      <c r="O705" t="s">
        <v>361</v>
      </c>
      <c r="P705" t="s">
        <v>868</v>
      </c>
      <c r="Q705" t="s">
        <v>869</v>
      </c>
      <c r="R705">
        <v>29.4</v>
      </c>
    </row>
    <row r="706" spans="1:20" ht="15" customHeight="1">
      <c r="A706" s="962" t="s">
        <v>254</v>
      </c>
      <c r="B706" t="s">
        <v>290</v>
      </c>
      <c r="C706" t="s">
        <v>13</v>
      </c>
      <c r="D706" t="s">
        <v>11</v>
      </c>
      <c r="E706" t="s">
        <v>329</v>
      </c>
      <c r="F706" t="s">
        <v>413</v>
      </c>
      <c r="R706">
        <v>8.17</v>
      </c>
      <c r="S706">
        <v>0</v>
      </c>
      <c r="T706">
        <v>29.4</v>
      </c>
    </row>
    <row r="707" spans="1:20" ht="15" customHeight="1">
      <c r="A707" s="962" t="s">
        <v>254</v>
      </c>
      <c r="B707" t="s">
        <v>292</v>
      </c>
      <c r="C707" t="s">
        <v>13</v>
      </c>
      <c r="D707" t="s">
        <v>11</v>
      </c>
      <c r="E707" t="s">
        <v>329</v>
      </c>
      <c r="F707" t="s">
        <v>413</v>
      </c>
      <c r="R707">
        <v>3.27</v>
      </c>
      <c r="S707">
        <v>0</v>
      </c>
      <c r="T707">
        <v>29.4</v>
      </c>
    </row>
    <row r="708" spans="1:20" ht="15" customHeight="1">
      <c r="A708" s="962" t="s">
        <v>254</v>
      </c>
      <c r="B708" t="s">
        <v>294</v>
      </c>
      <c r="C708" t="s">
        <v>13</v>
      </c>
      <c r="D708" t="s">
        <v>11</v>
      </c>
      <c r="E708" t="s">
        <v>329</v>
      </c>
      <c r="F708" t="s">
        <v>413</v>
      </c>
      <c r="R708">
        <v>1.63</v>
      </c>
      <c r="S708">
        <v>0</v>
      </c>
      <c r="T708">
        <v>29.4</v>
      </c>
    </row>
    <row r="709" spans="1:20" ht="15" customHeight="1">
      <c r="A709" s="962" t="s">
        <v>254</v>
      </c>
      <c r="B709" t="s">
        <v>295</v>
      </c>
      <c r="C709" t="s">
        <v>13</v>
      </c>
      <c r="D709" t="s">
        <v>11</v>
      </c>
      <c r="E709" t="s">
        <v>329</v>
      </c>
      <c r="F709" t="s">
        <v>413</v>
      </c>
      <c r="R709">
        <v>8.17</v>
      </c>
      <c r="S709">
        <v>0</v>
      </c>
      <c r="T709">
        <v>29.4</v>
      </c>
    </row>
    <row r="710" spans="1:20" ht="15" customHeight="1">
      <c r="A710" s="962" t="s">
        <v>254</v>
      </c>
      <c r="B710" t="s">
        <v>280</v>
      </c>
      <c r="C710" t="s">
        <v>13</v>
      </c>
      <c r="D710" t="s">
        <v>11</v>
      </c>
      <c r="E710" t="s">
        <v>329</v>
      </c>
      <c r="F710" t="s">
        <v>413</v>
      </c>
      <c r="G710" t="s">
        <v>417</v>
      </c>
      <c r="I710" t="s">
        <v>418</v>
      </c>
      <c r="J710" t="s">
        <v>419</v>
      </c>
      <c r="K710" t="s">
        <v>333</v>
      </c>
      <c r="L710" t="s">
        <v>346</v>
      </c>
      <c r="M710" t="s">
        <v>60</v>
      </c>
      <c r="O710" t="s">
        <v>349</v>
      </c>
      <c r="P710" t="s">
        <v>336</v>
      </c>
      <c r="Q710" t="s">
        <v>337</v>
      </c>
      <c r="R710">
        <v>12</v>
      </c>
    </row>
    <row r="711" spans="1:20" ht="15" customHeight="1">
      <c r="A711" s="962" t="s">
        <v>254</v>
      </c>
      <c r="B711" t="s">
        <v>299</v>
      </c>
      <c r="C711" t="s">
        <v>13</v>
      </c>
      <c r="D711" t="s">
        <v>11</v>
      </c>
      <c r="E711" t="s">
        <v>329</v>
      </c>
      <c r="F711" t="s">
        <v>413</v>
      </c>
      <c r="G711" t="s">
        <v>420</v>
      </c>
      <c r="I711" t="s">
        <v>421</v>
      </c>
      <c r="J711" t="s">
        <v>422</v>
      </c>
      <c r="K711" t="s">
        <v>333</v>
      </c>
      <c r="L711" t="s">
        <v>348</v>
      </c>
      <c r="M711" t="s">
        <v>69</v>
      </c>
      <c r="O711" t="s">
        <v>349</v>
      </c>
      <c r="P711" t="s">
        <v>336</v>
      </c>
      <c r="Q711" t="s">
        <v>337</v>
      </c>
      <c r="R711">
        <v>0.44</v>
      </c>
    </row>
    <row r="712" spans="1:20" ht="15" customHeight="1">
      <c r="A712" s="962" t="s">
        <v>254</v>
      </c>
      <c r="B712" t="s">
        <v>284</v>
      </c>
      <c r="C712" t="s">
        <v>13</v>
      </c>
      <c r="D712" t="s">
        <v>11</v>
      </c>
      <c r="E712" t="s">
        <v>329</v>
      </c>
      <c r="F712" t="s">
        <v>413</v>
      </c>
      <c r="R712">
        <v>0</v>
      </c>
    </row>
    <row r="713" spans="1:20" ht="15" customHeight="1">
      <c r="A713" s="962" t="s">
        <v>254</v>
      </c>
      <c r="B713" t="s">
        <v>285</v>
      </c>
      <c r="C713" t="s">
        <v>13</v>
      </c>
      <c r="D713" t="s">
        <v>11</v>
      </c>
      <c r="E713" t="s">
        <v>329</v>
      </c>
      <c r="F713" t="s">
        <v>413</v>
      </c>
      <c r="R713">
        <v>0</v>
      </c>
    </row>
    <row r="714" spans="1:20" ht="15" customHeight="1">
      <c r="A714" s="962" t="s">
        <v>254</v>
      </c>
      <c r="B714" t="s">
        <v>286</v>
      </c>
      <c r="C714" t="s">
        <v>13</v>
      </c>
      <c r="D714" t="s">
        <v>11</v>
      </c>
      <c r="E714" t="s">
        <v>329</v>
      </c>
      <c r="F714" t="s">
        <v>413</v>
      </c>
      <c r="R714">
        <v>0</v>
      </c>
    </row>
    <row r="715" spans="1:20" ht="15" customHeight="1">
      <c r="A715" s="962" t="s">
        <v>254</v>
      </c>
      <c r="B715" t="s">
        <v>303</v>
      </c>
      <c r="C715" t="s">
        <v>13</v>
      </c>
      <c r="D715" t="s">
        <v>11</v>
      </c>
      <c r="E715" t="s">
        <v>329</v>
      </c>
      <c r="F715" t="s">
        <v>413</v>
      </c>
      <c r="R715">
        <v>0</v>
      </c>
    </row>
    <row r="716" spans="1:20" ht="15" customHeight="1">
      <c r="A716" s="962" t="s">
        <v>254</v>
      </c>
      <c r="B716" t="s">
        <v>291</v>
      </c>
      <c r="C716" t="s">
        <v>13</v>
      </c>
      <c r="D716" t="s">
        <v>11</v>
      </c>
      <c r="E716" t="s">
        <v>329</v>
      </c>
      <c r="F716" t="s">
        <v>413</v>
      </c>
      <c r="R716">
        <v>4.9000000000000004</v>
      </c>
      <c r="S716">
        <v>0</v>
      </c>
      <c r="T716">
        <v>29.4</v>
      </c>
    </row>
    <row r="717" spans="1:20" ht="15" customHeight="1">
      <c r="A717" s="962" t="s">
        <v>254</v>
      </c>
      <c r="B717" t="s">
        <v>293</v>
      </c>
      <c r="C717" t="s">
        <v>13</v>
      </c>
      <c r="D717" t="s">
        <v>11</v>
      </c>
      <c r="E717" t="s">
        <v>329</v>
      </c>
      <c r="F717" t="s">
        <v>413</v>
      </c>
      <c r="R717">
        <v>1.63</v>
      </c>
      <c r="S717">
        <v>0</v>
      </c>
      <c r="T717">
        <v>29.4</v>
      </c>
    </row>
    <row r="718" spans="1:20" ht="15" customHeight="1">
      <c r="A718" s="962" t="s">
        <v>254</v>
      </c>
      <c r="B718" t="s">
        <v>288</v>
      </c>
      <c r="C718" t="s">
        <v>13</v>
      </c>
      <c r="D718" t="s">
        <v>11</v>
      </c>
      <c r="E718" t="s">
        <v>329</v>
      </c>
      <c r="F718" t="s">
        <v>413</v>
      </c>
      <c r="R718">
        <v>29.9</v>
      </c>
    </row>
    <row r="719" spans="1:20" ht="15" customHeight="1">
      <c r="A719" s="962" t="s">
        <v>254</v>
      </c>
      <c r="B719" t="s">
        <v>298</v>
      </c>
      <c r="C719" t="s">
        <v>13</v>
      </c>
      <c r="D719" t="s">
        <v>11</v>
      </c>
      <c r="E719" t="s">
        <v>329</v>
      </c>
      <c r="F719" t="s">
        <v>413</v>
      </c>
      <c r="R719">
        <v>0.44</v>
      </c>
    </row>
    <row r="720" spans="1:20" ht="15" customHeight="1">
      <c r="A720" s="962" t="s">
        <v>254</v>
      </c>
      <c r="B720" t="s">
        <v>297</v>
      </c>
      <c r="C720" t="s">
        <v>13</v>
      </c>
      <c r="D720" t="s">
        <v>11</v>
      </c>
      <c r="E720" t="s">
        <v>329</v>
      </c>
      <c r="F720" t="s">
        <v>413</v>
      </c>
      <c r="R720">
        <v>0.44</v>
      </c>
    </row>
    <row r="721" spans="1:20" ht="15" customHeight="1">
      <c r="A721" s="962" t="s">
        <v>254</v>
      </c>
      <c r="B721" t="s">
        <v>287</v>
      </c>
      <c r="C721" t="s">
        <v>13</v>
      </c>
      <c r="D721" t="s">
        <v>11</v>
      </c>
      <c r="E721" t="s">
        <v>329</v>
      </c>
      <c r="F721" t="s">
        <v>413</v>
      </c>
      <c r="R721">
        <v>31.2</v>
      </c>
    </row>
    <row r="722" spans="1:20" ht="15" customHeight="1">
      <c r="A722" s="962" t="s">
        <v>254</v>
      </c>
      <c r="B722" t="s">
        <v>296</v>
      </c>
      <c r="C722" t="s">
        <v>13</v>
      </c>
      <c r="D722" t="s">
        <v>11</v>
      </c>
      <c r="E722" t="s">
        <v>329</v>
      </c>
      <c r="F722" t="s">
        <v>413</v>
      </c>
      <c r="R722">
        <v>8.17</v>
      </c>
      <c r="S722">
        <v>0</v>
      </c>
      <c r="T722">
        <v>29.4</v>
      </c>
    </row>
    <row r="723" spans="1:20" ht="15" customHeight="1">
      <c r="A723" s="962" t="s">
        <v>254</v>
      </c>
      <c r="B723" t="s">
        <v>319</v>
      </c>
      <c r="C723" t="s">
        <v>13</v>
      </c>
      <c r="D723" t="s">
        <v>11</v>
      </c>
      <c r="E723" t="s">
        <v>329</v>
      </c>
      <c r="F723" t="s">
        <v>413</v>
      </c>
      <c r="G723" t="s">
        <v>423</v>
      </c>
      <c r="I723" t="s">
        <v>415</v>
      </c>
      <c r="K723" t="s">
        <v>333</v>
      </c>
      <c r="L723" t="s">
        <v>351</v>
      </c>
      <c r="M723" t="s">
        <v>67</v>
      </c>
      <c r="O723" t="s">
        <v>349</v>
      </c>
      <c r="P723" t="s">
        <v>336</v>
      </c>
      <c r="Q723" t="s">
        <v>337</v>
      </c>
      <c r="R723">
        <v>1.39</v>
      </c>
    </row>
    <row r="724" spans="1:20" ht="15" customHeight="1">
      <c r="A724" s="962" t="s">
        <v>254</v>
      </c>
      <c r="B724" t="s">
        <v>317</v>
      </c>
      <c r="C724" t="s">
        <v>13</v>
      </c>
      <c r="D724" t="s">
        <v>11</v>
      </c>
      <c r="E724" t="s">
        <v>329</v>
      </c>
      <c r="F724" t="s">
        <v>413</v>
      </c>
      <c r="G724" t="s">
        <v>423</v>
      </c>
      <c r="I724" t="s">
        <v>415</v>
      </c>
      <c r="K724" t="s">
        <v>333</v>
      </c>
      <c r="L724" t="s">
        <v>351</v>
      </c>
      <c r="M724" t="s">
        <v>67</v>
      </c>
      <c r="O724" t="s">
        <v>349</v>
      </c>
      <c r="P724" t="s">
        <v>336</v>
      </c>
      <c r="Q724" t="s">
        <v>337</v>
      </c>
      <c r="R724">
        <v>1.39</v>
      </c>
    </row>
    <row r="725" spans="1:20" ht="15" customHeight="1">
      <c r="A725" s="962" t="s">
        <v>254</v>
      </c>
      <c r="B725" t="s">
        <v>305</v>
      </c>
      <c r="C725" t="s">
        <v>13</v>
      </c>
      <c r="D725" t="s">
        <v>11</v>
      </c>
      <c r="E725" t="s">
        <v>329</v>
      </c>
      <c r="F725" t="s">
        <v>413</v>
      </c>
      <c r="R725">
        <v>1.39</v>
      </c>
    </row>
    <row r="726" spans="1:20" ht="15" customHeight="1">
      <c r="A726" s="962" t="s">
        <v>254</v>
      </c>
      <c r="B726" t="s">
        <v>321</v>
      </c>
      <c r="C726" t="s">
        <v>13</v>
      </c>
      <c r="D726" t="s">
        <v>11</v>
      </c>
      <c r="E726" t="s">
        <v>329</v>
      </c>
      <c r="F726" t="s">
        <v>413</v>
      </c>
      <c r="H726" t="s">
        <v>424</v>
      </c>
      <c r="I726" t="s">
        <v>353</v>
      </c>
      <c r="K726" t="s">
        <v>333</v>
      </c>
      <c r="L726" t="s">
        <v>354</v>
      </c>
      <c r="M726" t="s">
        <v>58</v>
      </c>
      <c r="O726" t="s">
        <v>335</v>
      </c>
      <c r="P726" t="s">
        <v>336</v>
      </c>
      <c r="Q726" t="s">
        <v>337</v>
      </c>
      <c r="R726">
        <v>9.75</v>
      </c>
    </row>
    <row r="727" spans="1:20" ht="15" customHeight="1">
      <c r="A727" s="962" t="s">
        <v>254</v>
      </c>
      <c r="B727" t="s">
        <v>324</v>
      </c>
      <c r="C727" t="s">
        <v>13</v>
      </c>
      <c r="D727" t="s">
        <v>11</v>
      </c>
      <c r="E727" t="s">
        <v>329</v>
      </c>
      <c r="F727" t="s">
        <v>413</v>
      </c>
      <c r="R727">
        <v>0</v>
      </c>
    </row>
    <row r="728" spans="1:20" ht="15" customHeight="1">
      <c r="A728" s="962" t="s">
        <v>255</v>
      </c>
      <c r="B728" t="s">
        <v>322</v>
      </c>
      <c r="C728" t="s">
        <v>13</v>
      </c>
      <c r="D728" t="s">
        <v>11</v>
      </c>
      <c r="E728" t="s">
        <v>329</v>
      </c>
      <c r="F728" t="s">
        <v>413</v>
      </c>
      <c r="H728" t="s">
        <v>848</v>
      </c>
      <c r="I728" t="s">
        <v>853</v>
      </c>
      <c r="J728" t="s">
        <v>848</v>
      </c>
      <c r="K728" t="s">
        <v>849</v>
      </c>
      <c r="L728" t="s">
        <v>1993</v>
      </c>
      <c r="M728" t="s">
        <v>55</v>
      </c>
      <c r="O728" t="s">
        <v>361</v>
      </c>
      <c r="P728" t="s">
        <v>667</v>
      </c>
      <c r="Q728" t="s">
        <v>668</v>
      </c>
      <c r="R728">
        <v>0</v>
      </c>
    </row>
    <row r="729" spans="1:20" ht="15" customHeight="1">
      <c r="A729" s="962" t="s">
        <v>255</v>
      </c>
      <c r="B729" t="s">
        <v>301</v>
      </c>
      <c r="C729" t="s">
        <v>13</v>
      </c>
      <c r="D729" t="s">
        <v>11</v>
      </c>
      <c r="E729" t="s">
        <v>329</v>
      </c>
      <c r="F729" t="s">
        <v>413</v>
      </c>
      <c r="H729" t="s">
        <v>856</v>
      </c>
      <c r="I729" t="s">
        <v>853</v>
      </c>
      <c r="J729" t="s">
        <v>848</v>
      </c>
      <c r="K729" t="s">
        <v>849</v>
      </c>
      <c r="L729" t="s">
        <v>857</v>
      </c>
      <c r="M729" t="s">
        <v>55</v>
      </c>
      <c r="O729" t="s">
        <v>361</v>
      </c>
      <c r="P729" t="s">
        <v>851</v>
      </c>
      <c r="Q729" t="s">
        <v>337</v>
      </c>
      <c r="R729">
        <v>0.31</v>
      </c>
    </row>
    <row r="730" spans="1:20" ht="15" customHeight="1">
      <c r="A730" s="962" t="s">
        <v>255</v>
      </c>
      <c r="B730" t="s">
        <v>307</v>
      </c>
      <c r="C730" t="s">
        <v>13</v>
      </c>
      <c r="D730" t="s">
        <v>11</v>
      </c>
      <c r="E730" t="s">
        <v>329</v>
      </c>
      <c r="F730" t="s">
        <v>413</v>
      </c>
      <c r="H730" t="s">
        <v>858</v>
      </c>
      <c r="I730" t="s">
        <v>853</v>
      </c>
      <c r="J730" t="s">
        <v>848</v>
      </c>
      <c r="K730" t="s">
        <v>849</v>
      </c>
      <c r="L730" t="s">
        <v>859</v>
      </c>
      <c r="M730" t="s">
        <v>55</v>
      </c>
      <c r="O730" t="s">
        <v>361</v>
      </c>
      <c r="P730" t="s">
        <v>851</v>
      </c>
      <c r="Q730" t="s">
        <v>337</v>
      </c>
      <c r="R730">
        <v>0</v>
      </c>
    </row>
    <row r="731" spans="1:20" ht="15" customHeight="1">
      <c r="A731" s="962" t="s">
        <v>255</v>
      </c>
      <c r="B731" t="s">
        <v>315</v>
      </c>
      <c r="C731" t="s">
        <v>13</v>
      </c>
      <c r="D731" t="s">
        <v>11</v>
      </c>
      <c r="E731" t="s">
        <v>329</v>
      </c>
      <c r="F731" t="s">
        <v>413</v>
      </c>
      <c r="H731" t="s">
        <v>860</v>
      </c>
      <c r="I731" t="s">
        <v>853</v>
      </c>
      <c r="J731" t="s">
        <v>848</v>
      </c>
      <c r="K731" t="s">
        <v>849</v>
      </c>
      <c r="L731" t="s">
        <v>861</v>
      </c>
      <c r="M731" t="s">
        <v>55</v>
      </c>
      <c r="O731" t="s">
        <v>361</v>
      </c>
      <c r="P731" t="s">
        <v>851</v>
      </c>
      <c r="Q731" t="s">
        <v>337</v>
      </c>
      <c r="R731">
        <v>0</v>
      </c>
    </row>
    <row r="732" spans="1:20" ht="15" customHeight="1">
      <c r="A732" s="962" t="s">
        <v>255</v>
      </c>
      <c r="B732" t="s">
        <v>308</v>
      </c>
      <c r="C732" t="s">
        <v>13</v>
      </c>
      <c r="D732" t="s">
        <v>11</v>
      </c>
      <c r="E732" t="s">
        <v>329</v>
      </c>
      <c r="F732" t="s">
        <v>413</v>
      </c>
      <c r="H732" t="s">
        <v>862</v>
      </c>
      <c r="I732" t="s">
        <v>853</v>
      </c>
      <c r="J732" t="s">
        <v>848</v>
      </c>
      <c r="K732" t="s">
        <v>849</v>
      </c>
      <c r="L732" t="s">
        <v>863</v>
      </c>
      <c r="M732" t="s">
        <v>55</v>
      </c>
      <c r="O732" t="s">
        <v>361</v>
      </c>
      <c r="P732" t="s">
        <v>851</v>
      </c>
      <c r="Q732" t="s">
        <v>337</v>
      </c>
      <c r="R732">
        <v>0</v>
      </c>
    </row>
    <row r="733" spans="1:20" ht="15" customHeight="1">
      <c r="A733" s="962" t="s">
        <v>255</v>
      </c>
      <c r="B733" t="s">
        <v>311</v>
      </c>
      <c r="C733" t="s">
        <v>13</v>
      </c>
      <c r="D733" t="s">
        <v>11</v>
      </c>
      <c r="E733" t="s">
        <v>329</v>
      </c>
      <c r="F733" t="s">
        <v>413</v>
      </c>
      <c r="H733" t="s">
        <v>864</v>
      </c>
      <c r="I733" t="s">
        <v>853</v>
      </c>
      <c r="J733" t="s">
        <v>848</v>
      </c>
      <c r="K733" t="s">
        <v>849</v>
      </c>
      <c r="L733" t="s">
        <v>865</v>
      </c>
      <c r="M733" t="s">
        <v>55</v>
      </c>
      <c r="O733" t="s">
        <v>361</v>
      </c>
      <c r="P733" t="s">
        <v>851</v>
      </c>
      <c r="Q733" t="s">
        <v>337</v>
      </c>
      <c r="R733">
        <v>0.22</v>
      </c>
    </row>
    <row r="734" spans="1:20" ht="15" customHeight="1">
      <c r="A734" s="962" t="s">
        <v>255</v>
      </c>
      <c r="B734" t="s">
        <v>312</v>
      </c>
      <c r="C734" t="s">
        <v>13</v>
      </c>
      <c r="D734" t="s">
        <v>11</v>
      </c>
      <c r="E734" t="s">
        <v>329</v>
      </c>
      <c r="F734" t="s">
        <v>413</v>
      </c>
      <c r="H734" t="s">
        <v>866</v>
      </c>
      <c r="I734" t="s">
        <v>853</v>
      </c>
      <c r="J734" t="s">
        <v>848</v>
      </c>
      <c r="K734" t="s">
        <v>849</v>
      </c>
      <c r="L734" t="s">
        <v>867</v>
      </c>
      <c r="M734" t="s">
        <v>55</v>
      </c>
      <c r="O734" t="s">
        <v>361</v>
      </c>
      <c r="P734" t="s">
        <v>851</v>
      </c>
      <c r="Q734" t="s">
        <v>337</v>
      </c>
      <c r="R734">
        <v>0.01</v>
      </c>
    </row>
    <row r="735" spans="1:20" ht="15" customHeight="1">
      <c r="A735" s="962" t="s">
        <v>255</v>
      </c>
      <c r="B735" t="s">
        <v>300</v>
      </c>
      <c r="C735" t="s">
        <v>13</v>
      </c>
      <c r="D735" t="s">
        <v>11</v>
      </c>
      <c r="E735" t="s">
        <v>329</v>
      </c>
      <c r="F735" t="s">
        <v>413</v>
      </c>
      <c r="I735" t="s">
        <v>853</v>
      </c>
      <c r="K735" t="s">
        <v>849</v>
      </c>
      <c r="L735" t="s">
        <v>857</v>
      </c>
      <c r="M735" t="s">
        <v>55</v>
      </c>
      <c r="O735" t="s">
        <v>361</v>
      </c>
      <c r="P735" t="s">
        <v>851</v>
      </c>
      <c r="Q735" t="s">
        <v>337</v>
      </c>
      <c r="R735">
        <v>0.31</v>
      </c>
    </row>
    <row r="736" spans="1:20" ht="15" customHeight="1">
      <c r="A736" s="962" t="s">
        <v>255</v>
      </c>
      <c r="B736" t="s">
        <v>298</v>
      </c>
      <c r="C736" t="s">
        <v>13</v>
      </c>
      <c r="D736" t="s">
        <v>11</v>
      </c>
      <c r="E736" t="s">
        <v>329</v>
      </c>
      <c r="F736" t="s">
        <v>413</v>
      </c>
      <c r="R736">
        <v>0.31</v>
      </c>
    </row>
    <row r="737" spans="1:20" ht="15" customHeight="1">
      <c r="A737" s="962" t="s">
        <v>255</v>
      </c>
      <c r="B737" t="s">
        <v>297</v>
      </c>
      <c r="C737" t="s">
        <v>13</v>
      </c>
      <c r="D737" t="s">
        <v>11</v>
      </c>
      <c r="E737" t="s">
        <v>329</v>
      </c>
      <c r="F737" t="s">
        <v>413</v>
      </c>
      <c r="R737">
        <v>0.31</v>
      </c>
    </row>
    <row r="738" spans="1:20" ht="15" customHeight="1">
      <c r="A738" s="962" t="s">
        <v>255</v>
      </c>
      <c r="B738" t="s">
        <v>288</v>
      </c>
      <c r="C738" t="s">
        <v>13</v>
      </c>
      <c r="D738" t="s">
        <v>11</v>
      </c>
      <c r="E738" t="s">
        <v>329</v>
      </c>
      <c r="F738" t="s">
        <v>413</v>
      </c>
      <c r="R738">
        <v>0.31</v>
      </c>
    </row>
    <row r="739" spans="1:20" ht="15" customHeight="1">
      <c r="A739" s="962" t="s">
        <v>255</v>
      </c>
      <c r="B739" t="s">
        <v>287</v>
      </c>
      <c r="C739" t="s">
        <v>13</v>
      </c>
      <c r="D739" t="s">
        <v>11</v>
      </c>
      <c r="E739" t="s">
        <v>329</v>
      </c>
      <c r="F739" t="s">
        <v>413</v>
      </c>
      <c r="R739">
        <v>0.55000000000000004</v>
      </c>
    </row>
    <row r="740" spans="1:20" ht="15" customHeight="1">
      <c r="A740" s="962" t="s">
        <v>255</v>
      </c>
      <c r="B740" t="s">
        <v>306</v>
      </c>
      <c r="C740" t="s">
        <v>13</v>
      </c>
      <c r="D740" t="s">
        <v>11</v>
      </c>
      <c r="E740" t="s">
        <v>329</v>
      </c>
      <c r="F740" t="s">
        <v>413</v>
      </c>
      <c r="I740" t="s">
        <v>853</v>
      </c>
      <c r="K740" t="s">
        <v>849</v>
      </c>
      <c r="L740" t="s">
        <v>1994</v>
      </c>
      <c r="M740" t="s">
        <v>55</v>
      </c>
      <c r="O740" t="s">
        <v>361</v>
      </c>
      <c r="P740" t="s">
        <v>851</v>
      </c>
      <c r="Q740" t="s">
        <v>337</v>
      </c>
      <c r="R740">
        <v>0.01</v>
      </c>
    </row>
    <row r="741" spans="1:20" ht="15" customHeight="1">
      <c r="A741" s="962" t="s">
        <v>255</v>
      </c>
      <c r="B741" t="s">
        <v>305</v>
      </c>
      <c r="C741" t="s">
        <v>13</v>
      </c>
      <c r="D741" t="s">
        <v>11</v>
      </c>
      <c r="E741" t="s">
        <v>329</v>
      </c>
      <c r="F741" t="s">
        <v>413</v>
      </c>
      <c r="R741">
        <v>0.24</v>
      </c>
    </row>
    <row r="742" spans="1:20" ht="15" customHeight="1">
      <c r="A742" s="962" t="s">
        <v>255</v>
      </c>
      <c r="B742" t="s">
        <v>309</v>
      </c>
      <c r="C742" t="s">
        <v>13</v>
      </c>
      <c r="D742" t="s">
        <v>11</v>
      </c>
      <c r="E742" t="s">
        <v>329</v>
      </c>
      <c r="F742" t="s">
        <v>413</v>
      </c>
      <c r="I742" t="s">
        <v>853</v>
      </c>
      <c r="K742" t="s">
        <v>849</v>
      </c>
      <c r="L742" t="s">
        <v>1995</v>
      </c>
      <c r="M742" t="s">
        <v>55</v>
      </c>
      <c r="O742" t="s">
        <v>361</v>
      </c>
      <c r="P742" t="s">
        <v>851</v>
      </c>
      <c r="Q742" t="s">
        <v>337</v>
      </c>
      <c r="R742">
        <v>0.23</v>
      </c>
    </row>
    <row r="743" spans="1:20" ht="15" customHeight="1">
      <c r="A743" s="962" t="s">
        <v>255</v>
      </c>
      <c r="B743" t="s">
        <v>313</v>
      </c>
      <c r="C743" t="s">
        <v>13</v>
      </c>
      <c r="D743" t="s">
        <v>11</v>
      </c>
      <c r="E743" t="s">
        <v>329</v>
      </c>
      <c r="F743" t="s">
        <v>413</v>
      </c>
      <c r="I743" t="s">
        <v>853</v>
      </c>
      <c r="K743" t="s">
        <v>849</v>
      </c>
      <c r="L743" t="s">
        <v>861</v>
      </c>
      <c r="M743" t="s">
        <v>55</v>
      </c>
      <c r="O743" t="s">
        <v>361</v>
      </c>
      <c r="P743" t="s">
        <v>851</v>
      </c>
      <c r="Q743" t="s">
        <v>337</v>
      </c>
      <c r="R743">
        <v>0</v>
      </c>
    </row>
    <row r="744" spans="1:20" ht="15" customHeight="1">
      <c r="A744" s="962" t="s">
        <v>257</v>
      </c>
      <c r="B744" t="s">
        <v>290</v>
      </c>
      <c r="C744" t="s">
        <v>13</v>
      </c>
      <c r="D744" t="s">
        <v>11</v>
      </c>
      <c r="E744" t="s">
        <v>329</v>
      </c>
      <c r="F744" t="s">
        <v>413</v>
      </c>
      <c r="J744" t="s">
        <v>1996</v>
      </c>
      <c r="R744">
        <v>0.94</v>
      </c>
      <c r="S744">
        <v>0</v>
      </c>
      <c r="T744">
        <v>8.01</v>
      </c>
    </row>
    <row r="745" spans="1:20" ht="15" customHeight="1">
      <c r="A745" s="962" t="s">
        <v>257</v>
      </c>
      <c r="B745" t="s">
        <v>292</v>
      </c>
      <c r="C745" t="s">
        <v>13</v>
      </c>
      <c r="D745" t="s">
        <v>11</v>
      </c>
      <c r="E745" t="s">
        <v>329</v>
      </c>
      <c r="F745" t="s">
        <v>413</v>
      </c>
      <c r="J745" t="s">
        <v>1997</v>
      </c>
      <c r="R745">
        <v>0.38</v>
      </c>
      <c r="S745">
        <v>0</v>
      </c>
      <c r="T745">
        <v>8.01</v>
      </c>
    </row>
    <row r="746" spans="1:20" ht="15" customHeight="1">
      <c r="A746" s="962" t="s">
        <v>257</v>
      </c>
      <c r="B746" t="s">
        <v>295</v>
      </c>
      <c r="C746" t="s">
        <v>13</v>
      </c>
      <c r="D746" t="s">
        <v>11</v>
      </c>
      <c r="E746" t="s">
        <v>329</v>
      </c>
      <c r="F746" t="s">
        <v>413</v>
      </c>
      <c r="J746" t="s">
        <v>1998</v>
      </c>
      <c r="R746">
        <v>0.94</v>
      </c>
      <c r="S746">
        <v>0</v>
      </c>
      <c r="T746">
        <v>8.01</v>
      </c>
    </row>
    <row r="747" spans="1:20" ht="15" customHeight="1">
      <c r="A747" s="962" t="s">
        <v>257</v>
      </c>
      <c r="B747" t="s">
        <v>296</v>
      </c>
      <c r="C747" t="s">
        <v>13</v>
      </c>
      <c r="D747" t="s">
        <v>11</v>
      </c>
      <c r="E747" t="s">
        <v>329</v>
      </c>
      <c r="F747" t="s">
        <v>413</v>
      </c>
      <c r="J747" t="s">
        <v>1999</v>
      </c>
      <c r="R747">
        <v>0.94</v>
      </c>
      <c r="S747">
        <v>0</v>
      </c>
      <c r="T747">
        <v>8.01</v>
      </c>
    </row>
    <row r="748" spans="1:20" ht="15" customHeight="1">
      <c r="A748" s="962" t="s">
        <v>257</v>
      </c>
      <c r="B748" t="s">
        <v>316</v>
      </c>
      <c r="C748" t="s">
        <v>13</v>
      </c>
      <c r="D748" t="s">
        <v>11</v>
      </c>
      <c r="E748" t="s">
        <v>329</v>
      </c>
      <c r="F748" t="s">
        <v>413</v>
      </c>
      <c r="J748" t="s">
        <v>2004</v>
      </c>
      <c r="O748" t="s">
        <v>882</v>
      </c>
      <c r="P748" t="s">
        <v>2005</v>
      </c>
      <c r="Q748" t="s">
        <v>2006</v>
      </c>
      <c r="R748">
        <v>3.08</v>
      </c>
      <c r="S748">
        <v>0</v>
      </c>
      <c r="T748">
        <v>8.01</v>
      </c>
    </row>
    <row r="749" spans="1:20" ht="15" customHeight="1">
      <c r="A749" s="962" t="s">
        <v>257</v>
      </c>
      <c r="B749" t="s">
        <v>289</v>
      </c>
      <c r="C749" t="s">
        <v>13</v>
      </c>
      <c r="D749" t="s">
        <v>11</v>
      </c>
      <c r="E749" t="s">
        <v>329</v>
      </c>
      <c r="F749" t="s">
        <v>413</v>
      </c>
      <c r="O749" t="s">
        <v>882</v>
      </c>
      <c r="P749" t="s">
        <v>2005</v>
      </c>
      <c r="Q749" t="s">
        <v>2006</v>
      </c>
      <c r="R749">
        <v>3.39</v>
      </c>
      <c r="S749">
        <v>0</v>
      </c>
      <c r="T749">
        <v>8.01</v>
      </c>
    </row>
    <row r="750" spans="1:20" ht="15" customHeight="1">
      <c r="A750" s="962" t="s">
        <v>257</v>
      </c>
      <c r="B750" t="s">
        <v>309</v>
      </c>
      <c r="C750" t="s">
        <v>13</v>
      </c>
      <c r="D750" t="s">
        <v>11</v>
      </c>
      <c r="E750" t="s">
        <v>329</v>
      </c>
      <c r="F750" t="s">
        <v>413</v>
      </c>
      <c r="O750" t="s">
        <v>882</v>
      </c>
      <c r="P750" t="s">
        <v>2005</v>
      </c>
      <c r="Q750" t="s">
        <v>2006</v>
      </c>
      <c r="R750">
        <v>1.54</v>
      </c>
      <c r="S750">
        <v>0</v>
      </c>
      <c r="T750">
        <v>8.01</v>
      </c>
    </row>
    <row r="751" spans="1:20" ht="15" customHeight="1">
      <c r="A751" s="962" t="s">
        <v>257</v>
      </c>
      <c r="B751" t="s">
        <v>291</v>
      </c>
      <c r="C751" t="s">
        <v>13</v>
      </c>
      <c r="D751" t="s">
        <v>11</v>
      </c>
      <c r="E751" t="s">
        <v>329</v>
      </c>
      <c r="F751" t="s">
        <v>413</v>
      </c>
      <c r="R751">
        <v>0.56000000000000005</v>
      </c>
      <c r="S751">
        <v>0</v>
      </c>
      <c r="T751">
        <v>8.01</v>
      </c>
    </row>
    <row r="752" spans="1:20" ht="15" customHeight="1">
      <c r="A752" s="962" t="s">
        <v>257</v>
      </c>
      <c r="B752" t="s">
        <v>288</v>
      </c>
      <c r="C752" t="s">
        <v>13</v>
      </c>
      <c r="D752" t="s">
        <v>11</v>
      </c>
      <c r="E752" t="s">
        <v>329</v>
      </c>
      <c r="F752" t="s">
        <v>413</v>
      </c>
      <c r="R752">
        <v>3.39</v>
      </c>
      <c r="S752">
        <v>0</v>
      </c>
      <c r="T752">
        <v>8.01</v>
      </c>
    </row>
    <row r="753" spans="1:20" ht="15" customHeight="1">
      <c r="A753" s="962" t="s">
        <v>257</v>
      </c>
      <c r="B753" t="s">
        <v>287</v>
      </c>
      <c r="C753" t="s">
        <v>13</v>
      </c>
      <c r="D753" t="s">
        <v>11</v>
      </c>
      <c r="E753" t="s">
        <v>329</v>
      </c>
      <c r="F753" t="s">
        <v>413</v>
      </c>
      <c r="R753">
        <v>8.01</v>
      </c>
    </row>
    <row r="754" spans="1:20" ht="15" customHeight="1">
      <c r="A754" s="962" t="s">
        <v>257</v>
      </c>
      <c r="B754" t="s">
        <v>305</v>
      </c>
      <c r="C754" t="s">
        <v>13</v>
      </c>
      <c r="D754" t="s">
        <v>11</v>
      </c>
      <c r="E754" t="s">
        <v>329</v>
      </c>
      <c r="F754" t="s">
        <v>413</v>
      </c>
      <c r="R754">
        <v>4.63</v>
      </c>
      <c r="S754">
        <v>0</v>
      </c>
      <c r="T754">
        <v>8.01</v>
      </c>
    </row>
    <row r="755" spans="1:20" ht="15" customHeight="1">
      <c r="A755" s="962" t="s">
        <v>257</v>
      </c>
      <c r="B755" t="s">
        <v>321</v>
      </c>
      <c r="C755" t="s">
        <v>13</v>
      </c>
      <c r="D755" t="s">
        <v>11</v>
      </c>
      <c r="E755" t="s">
        <v>329</v>
      </c>
      <c r="F755" t="s">
        <v>413</v>
      </c>
      <c r="H755" t="s">
        <v>425</v>
      </c>
      <c r="I755" t="s">
        <v>353</v>
      </c>
      <c r="K755" t="s">
        <v>333</v>
      </c>
      <c r="L755" t="s">
        <v>356</v>
      </c>
      <c r="M755" t="s">
        <v>59</v>
      </c>
      <c r="O755" t="s">
        <v>335</v>
      </c>
      <c r="P755" t="s">
        <v>336</v>
      </c>
      <c r="Q755" t="s">
        <v>337</v>
      </c>
      <c r="R755">
        <v>0.45</v>
      </c>
    </row>
    <row r="756" spans="1:20" ht="15" customHeight="1">
      <c r="A756" s="962" t="s">
        <v>257</v>
      </c>
      <c r="B756" t="s">
        <v>310</v>
      </c>
      <c r="C756" t="s">
        <v>13</v>
      </c>
      <c r="D756" t="s">
        <v>11</v>
      </c>
      <c r="E756" t="s">
        <v>329</v>
      </c>
      <c r="F756" t="s">
        <v>413</v>
      </c>
      <c r="R756">
        <v>1.54</v>
      </c>
      <c r="S756">
        <v>0</v>
      </c>
      <c r="T756">
        <v>8.01</v>
      </c>
    </row>
    <row r="757" spans="1:20" ht="15" customHeight="1">
      <c r="A757" s="962" t="s">
        <v>257</v>
      </c>
      <c r="B757" t="s">
        <v>294</v>
      </c>
      <c r="C757" t="s">
        <v>13</v>
      </c>
      <c r="D757" t="s">
        <v>11</v>
      </c>
      <c r="E757" t="s">
        <v>329</v>
      </c>
      <c r="F757" t="s">
        <v>413</v>
      </c>
      <c r="R757">
        <v>0.19</v>
      </c>
      <c r="S757">
        <v>0</v>
      </c>
      <c r="T757">
        <v>8.01</v>
      </c>
    </row>
    <row r="758" spans="1:20" ht="15" customHeight="1">
      <c r="A758" s="962" t="s">
        <v>257</v>
      </c>
      <c r="B758" t="s">
        <v>293</v>
      </c>
      <c r="C758" t="s">
        <v>13</v>
      </c>
      <c r="D758" t="s">
        <v>11</v>
      </c>
      <c r="E758" t="s">
        <v>329</v>
      </c>
      <c r="F758" t="s">
        <v>413</v>
      </c>
      <c r="R758">
        <v>0.19</v>
      </c>
      <c r="S758">
        <v>0</v>
      </c>
      <c r="T758">
        <v>8.01</v>
      </c>
    </row>
    <row r="759" spans="1:20" ht="15" customHeight="1">
      <c r="A759" s="962" t="s">
        <v>259</v>
      </c>
      <c r="B759" t="s">
        <v>300</v>
      </c>
      <c r="C759" t="s">
        <v>13</v>
      </c>
      <c r="D759" t="s">
        <v>11</v>
      </c>
      <c r="E759" t="s">
        <v>329</v>
      </c>
      <c r="F759" t="s">
        <v>413</v>
      </c>
      <c r="H759" t="s">
        <v>929</v>
      </c>
      <c r="I759" t="s">
        <v>893</v>
      </c>
      <c r="J759" t="s">
        <v>928</v>
      </c>
      <c r="K759" t="s">
        <v>849</v>
      </c>
      <c r="L759" t="s">
        <v>897</v>
      </c>
      <c r="M759" t="s">
        <v>75</v>
      </c>
      <c r="O759" t="s">
        <v>361</v>
      </c>
      <c r="P759" t="s">
        <v>851</v>
      </c>
      <c r="Q759" t="s">
        <v>337</v>
      </c>
      <c r="R759">
        <v>2.36</v>
      </c>
    </row>
    <row r="760" spans="1:20" ht="15" customHeight="1">
      <c r="A760" s="962" t="s">
        <v>259</v>
      </c>
      <c r="B760" t="s">
        <v>298</v>
      </c>
      <c r="C760" t="s">
        <v>13</v>
      </c>
      <c r="D760" t="s">
        <v>11</v>
      </c>
      <c r="E760" t="s">
        <v>329</v>
      </c>
      <c r="F760" t="s">
        <v>413</v>
      </c>
      <c r="R760">
        <v>97.8</v>
      </c>
    </row>
    <row r="761" spans="1:20" ht="15" customHeight="1">
      <c r="A761" s="962" t="s">
        <v>259</v>
      </c>
      <c r="B761" t="s">
        <v>297</v>
      </c>
      <c r="C761" t="s">
        <v>13</v>
      </c>
      <c r="D761" t="s">
        <v>11</v>
      </c>
      <c r="E761" t="s">
        <v>329</v>
      </c>
      <c r="F761" t="s">
        <v>413</v>
      </c>
      <c r="R761">
        <v>97.8</v>
      </c>
    </row>
    <row r="762" spans="1:20" ht="15" customHeight="1">
      <c r="A762" s="962" t="s">
        <v>259</v>
      </c>
      <c r="B762" t="s">
        <v>288</v>
      </c>
      <c r="C762" t="s">
        <v>13</v>
      </c>
      <c r="D762" t="s">
        <v>11</v>
      </c>
      <c r="E762" t="s">
        <v>329</v>
      </c>
      <c r="F762" t="s">
        <v>413</v>
      </c>
      <c r="R762">
        <v>97.8</v>
      </c>
    </row>
    <row r="763" spans="1:20" ht="15" customHeight="1">
      <c r="A763" s="962" t="s">
        <v>259</v>
      </c>
      <c r="B763" t="s">
        <v>287</v>
      </c>
      <c r="C763" t="s">
        <v>13</v>
      </c>
      <c r="D763" t="s">
        <v>11</v>
      </c>
      <c r="E763" t="s">
        <v>329</v>
      </c>
      <c r="F763" t="s">
        <v>413</v>
      </c>
      <c r="R763">
        <v>97.8</v>
      </c>
    </row>
    <row r="764" spans="1:20" ht="15" customHeight="1">
      <c r="A764" s="962" t="s">
        <v>259</v>
      </c>
      <c r="B764" t="s">
        <v>321</v>
      </c>
      <c r="C764" t="s">
        <v>13</v>
      </c>
      <c r="D764" t="s">
        <v>11</v>
      </c>
      <c r="E764" t="s">
        <v>329</v>
      </c>
      <c r="F764" t="s">
        <v>413</v>
      </c>
      <c r="H764" t="s">
        <v>426</v>
      </c>
      <c r="I764" t="s">
        <v>353</v>
      </c>
      <c r="K764" t="s">
        <v>333</v>
      </c>
      <c r="L764" t="s">
        <v>363</v>
      </c>
      <c r="M764" t="s">
        <v>59</v>
      </c>
      <c r="O764" t="s">
        <v>335</v>
      </c>
      <c r="P764" t="s">
        <v>336</v>
      </c>
      <c r="Q764" t="s">
        <v>337</v>
      </c>
      <c r="R764">
        <v>0.03</v>
      </c>
    </row>
    <row r="765" spans="1:20" ht="15" customHeight="1">
      <c r="A765" s="962" t="s">
        <v>259</v>
      </c>
      <c r="B765" t="s">
        <v>299</v>
      </c>
      <c r="C765" t="s">
        <v>13</v>
      </c>
      <c r="D765" t="s">
        <v>11</v>
      </c>
      <c r="E765" t="s">
        <v>329</v>
      </c>
      <c r="F765" t="s">
        <v>413</v>
      </c>
      <c r="H765" t="s">
        <v>927</v>
      </c>
      <c r="I765" t="s">
        <v>893</v>
      </c>
      <c r="J765" t="s">
        <v>928</v>
      </c>
      <c r="K765" t="s">
        <v>849</v>
      </c>
      <c r="L765" t="s">
        <v>895</v>
      </c>
      <c r="M765" t="s">
        <v>75</v>
      </c>
      <c r="O765" t="s">
        <v>361</v>
      </c>
      <c r="P765" t="s">
        <v>851</v>
      </c>
      <c r="Q765" t="s">
        <v>337</v>
      </c>
      <c r="R765">
        <v>95.4</v>
      </c>
    </row>
    <row r="766" spans="1:20" ht="15" customHeight="1">
      <c r="A766" s="962" t="s">
        <v>259</v>
      </c>
      <c r="B766" t="s">
        <v>301</v>
      </c>
      <c r="C766" t="s">
        <v>13</v>
      </c>
      <c r="D766" t="s">
        <v>11</v>
      </c>
      <c r="E766" t="s">
        <v>329</v>
      </c>
      <c r="F766" t="s">
        <v>413</v>
      </c>
      <c r="R766">
        <v>2.36</v>
      </c>
    </row>
    <row r="767" spans="1:20" ht="15" customHeight="1">
      <c r="A767" s="962" t="s">
        <v>260</v>
      </c>
      <c r="B767" t="s">
        <v>299</v>
      </c>
      <c r="C767" t="s">
        <v>13</v>
      </c>
      <c r="D767" t="s">
        <v>11</v>
      </c>
      <c r="E767" t="s">
        <v>329</v>
      </c>
      <c r="F767" t="s">
        <v>413</v>
      </c>
      <c r="R767">
        <v>0</v>
      </c>
      <c r="S767">
        <v>0</v>
      </c>
      <c r="T767">
        <v>0</v>
      </c>
    </row>
    <row r="768" spans="1:20" ht="15" customHeight="1">
      <c r="A768" s="962" t="s">
        <v>260</v>
      </c>
      <c r="B768" t="s">
        <v>312</v>
      </c>
      <c r="C768" t="s">
        <v>13</v>
      </c>
      <c r="D768" t="s">
        <v>11</v>
      </c>
      <c r="E768" t="s">
        <v>329</v>
      </c>
      <c r="F768" t="s">
        <v>413</v>
      </c>
      <c r="R768">
        <v>0</v>
      </c>
      <c r="S768">
        <v>0</v>
      </c>
      <c r="T768">
        <v>0</v>
      </c>
    </row>
    <row r="769" spans="1:20" ht="15" customHeight="1">
      <c r="A769" s="962" t="s">
        <v>260</v>
      </c>
      <c r="B769" t="s">
        <v>298</v>
      </c>
      <c r="C769" t="s">
        <v>13</v>
      </c>
      <c r="D769" t="s">
        <v>11</v>
      </c>
      <c r="E769" t="s">
        <v>329</v>
      </c>
      <c r="F769" t="s">
        <v>413</v>
      </c>
      <c r="R769">
        <v>0</v>
      </c>
      <c r="S769">
        <v>0</v>
      </c>
      <c r="T769">
        <v>0</v>
      </c>
    </row>
    <row r="770" spans="1:20" ht="15" customHeight="1">
      <c r="A770" s="962" t="s">
        <v>260</v>
      </c>
      <c r="B770" t="s">
        <v>297</v>
      </c>
      <c r="C770" t="s">
        <v>13</v>
      </c>
      <c r="D770" t="s">
        <v>11</v>
      </c>
      <c r="E770" t="s">
        <v>329</v>
      </c>
      <c r="F770" t="s">
        <v>413</v>
      </c>
      <c r="R770">
        <v>0</v>
      </c>
      <c r="S770">
        <v>0</v>
      </c>
      <c r="T770">
        <v>0</v>
      </c>
    </row>
    <row r="771" spans="1:20" ht="15" customHeight="1">
      <c r="A771" s="962" t="s">
        <v>260</v>
      </c>
      <c r="B771" t="s">
        <v>288</v>
      </c>
      <c r="C771" t="s">
        <v>13</v>
      </c>
      <c r="D771" t="s">
        <v>11</v>
      </c>
      <c r="E771" t="s">
        <v>329</v>
      </c>
      <c r="F771" t="s">
        <v>413</v>
      </c>
      <c r="R771">
        <v>0</v>
      </c>
      <c r="S771">
        <v>0</v>
      </c>
      <c r="T771">
        <v>0</v>
      </c>
    </row>
    <row r="772" spans="1:20" ht="15" customHeight="1">
      <c r="A772" s="962" t="s">
        <v>260</v>
      </c>
      <c r="B772" t="s">
        <v>287</v>
      </c>
      <c r="C772" t="s">
        <v>13</v>
      </c>
      <c r="D772" t="s">
        <v>11</v>
      </c>
      <c r="E772" t="s">
        <v>329</v>
      </c>
      <c r="F772" t="s">
        <v>413</v>
      </c>
      <c r="R772">
        <v>0</v>
      </c>
    </row>
    <row r="773" spans="1:20" ht="15" customHeight="1">
      <c r="A773" s="962" t="s">
        <v>260</v>
      </c>
      <c r="B773" t="s">
        <v>309</v>
      </c>
      <c r="C773" t="s">
        <v>13</v>
      </c>
      <c r="D773" t="s">
        <v>11</v>
      </c>
      <c r="E773" t="s">
        <v>329</v>
      </c>
      <c r="F773" t="s">
        <v>413</v>
      </c>
      <c r="R773">
        <v>0</v>
      </c>
      <c r="S773">
        <v>0</v>
      </c>
      <c r="T773">
        <v>0</v>
      </c>
    </row>
    <row r="774" spans="1:20" ht="15" customHeight="1">
      <c r="A774" s="962" t="s">
        <v>260</v>
      </c>
      <c r="B774" t="s">
        <v>305</v>
      </c>
      <c r="C774" t="s">
        <v>13</v>
      </c>
      <c r="D774" t="s">
        <v>11</v>
      </c>
      <c r="E774" t="s">
        <v>329</v>
      </c>
      <c r="F774" t="s">
        <v>413</v>
      </c>
      <c r="R774">
        <v>0</v>
      </c>
      <c r="S774">
        <v>0</v>
      </c>
      <c r="T774">
        <v>0</v>
      </c>
    </row>
    <row r="775" spans="1:20" ht="15" customHeight="1">
      <c r="A775" s="962" t="s">
        <v>261</v>
      </c>
      <c r="B775" t="s">
        <v>290</v>
      </c>
      <c r="C775" t="s">
        <v>13</v>
      </c>
      <c r="D775" t="s">
        <v>11</v>
      </c>
      <c r="E775" t="s">
        <v>329</v>
      </c>
      <c r="F775" t="s">
        <v>413</v>
      </c>
      <c r="R775">
        <v>0</v>
      </c>
      <c r="S775">
        <v>0</v>
      </c>
      <c r="T775">
        <v>500000000</v>
      </c>
    </row>
    <row r="776" spans="1:20" ht="15" customHeight="1">
      <c r="A776" s="962" t="s">
        <v>261</v>
      </c>
      <c r="B776" t="s">
        <v>292</v>
      </c>
      <c r="C776" t="s">
        <v>13</v>
      </c>
      <c r="D776" t="s">
        <v>11</v>
      </c>
      <c r="E776" t="s">
        <v>329</v>
      </c>
      <c r="F776" t="s">
        <v>413</v>
      </c>
      <c r="R776">
        <v>0</v>
      </c>
      <c r="S776">
        <v>0</v>
      </c>
      <c r="T776">
        <v>500000000</v>
      </c>
    </row>
    <row r="777" spans="1:20" ht="15" customHeight="1">
      <c r="A777" s="962" t="s">
        <v>261</v>
      </c>
      <c r="B777" t="s">
        <v>295</v>
      </c>
      <c r="C777" t="s">
        <v>13</v>
      </c>
      <c r="D777" t="s">
        <v>11</v>
      </c>
      <c r="E777" t="s">
        <v>329</v>
      </c>
      <c r="F777" t="s">
        <v>413</v>
      </c>
      <c r="R777">
        <v>0</v>
      </c>
      <c r="S777">
        <v>0</v>
      </c>
      <c r="T777">
        <v>500000000</v>
      </c>
    </row>
    <row r="778" spans="1:20" ht="15" customHeight="1">
      <c r="A778" s="962" t="s">
        <v>261</v>
      </c>
      <c r="B778" t="s">
        <v>296</v>
      </c>
      <c r="C778" t="s">
        <v>13</v>
      </c>
      <c r="D778" t="s">
        <v>11</v>
      </c>
      <c r="E778" t="s">
        <v>329</v>
      </c>
      <c r="F778" t="s">
        <v>413</v>
      </c>
      <c r="R778">
        <v>0</v>
      </c>
      <c r="S778">
        <v>0</v>
      </c>
      <c r="T778">
        <v>500000000</v>
      </c>
    </row>
    <row r="779" spans="1:20" ht="15" customHeight="1">
      <c r="A779" s="962" t="s">
        <v>261</v>
      </c>
      <c r="B779" t="s">
        <v>289</v>
      </c>
      <c r="C779" t="s">
        <v>13</v>
      </c>
      <c r="D779" t="s">
        <v>11</v>
      </c>
      <c r="E779" t="s">
        <v>329</v>
      </c>
      <c r="F779" t="s">
        <v>413</v>
      </c>
      <c r="R779">
        <v>0</v>
      </c>
      <c r="S779">
        <v>0</v>
      </c>
      <c r="T779">
        <v>500000000</v>
      </c>
    </row>
    <row r="780" spans="1:20" ht="15" customHeight="1">
      <c r="A780" s="962" t="s">
        <v>261</v>
      </c>
      <c r="B780" t="s">
        <v>291</v>
      </c>
      <c r="C780" t="s">
        <v>13</v>
      </c>
      <c r="D780" t="s">
        <v>11</v>
      </c>
      <c r="E780" t="s">
        <v>329</v>
      </c>
      <c r="F780" t="s">
        <v>413</v>
      </c>
      <c r="R780">
        <v>0</v>
      </c>
      <c r="S780">
        <v>0</v>
      </c>
      <c r="T780">
        <v>500000000</v>
      </c>
    </row>
    <row r="781" spans="1:20" ht="15" customHeight="1">
      <c r="A781" s="962" t="s">
        <v>261</v>
      </c>
      <c r="B781" t="s">
        <v>288</v>
      </c>
      <c r="C781" t="s">
        <v>13</v>
      </c>
      <c r="D781" t="s">
        <v>11</v>
      </c>
      <c r="E781" t="s">
        <v>329</v>
      </c>
      <c r="F781" t="s">
        <v>413</v>
      </c>
      <c r="R781">
        <v>0</v>
      </c>
      <c r="S781">
        <v>0</v>
      </c>
      <c r="T781">
        <v>500000000</v>
      </c>
    </row>
    <row r="782" spans="1:20" ht="15" customHeight="1">
      <c r="A782" s="962" t="s">
        <v>261</v>
      </c>
      <c r="B782" t="s">
        <v>287</v>
      </c>
      <c r="C782" t="s">
        <v>13</v>
      </c>
      <c r="D782" t="s">
        <v>11</v>
      </c>
      <c r="E782" t="s">
        <v>329</v>
      </c>
      <c r="F782" t="s">
        <v>413</v>
      </c>
      <c r="R782">
        <v>0</v>
      </c>
      <c r="S782">
        <v>0</v>
      </c>
      <c r="T782">
        <v>500000000</v>
      </c>
    </row>
    <row r="783" spans="1:20" ht="15" customHeight="1">
      <c r="A783" s="962" t="s">
        <v>261</v>
      </c>
      <c r="B783" t="s">
        <v>321</v>
      </c>
      <c r="C783" t="s">
        <v>13</v>
      </c>
      <c r="D783" t="s">
        <v>11</v>
      </c>
      <c r="E783" t="s">
        <v>329</v>
      </c>
      <c r="F783" t="s">
        <v>413</v>
      </c>
      <c r="R783">
        <v>0</v>
      </c>
      <c r="S783">
        <v>0</v>
      </c>
      <c r="T783">
        <v>500000000</v>
      </c>
    </row>
    <row r="784" spans="1:20" ht="15" customHeight="1">
      <c r="A784" s="962" t="s">
        <v>261</v>
      </c>
      <c r="B784" t="s">
        <v>294</v>
      </c>
      <c r="C784" t="s">
        <v>13</v>
      </c>
      <c r="D784" t="s">
        <v>11</v>
      </c>
      <c r="E784" t="s">
        <v>329</v>
      </c>
      <c r="F784" t="s">
        <v>413</v>
      </c>
      <c r="R784">
        <v>0</v>
      </c>
      <c r="S784">
        <v>0</v>
      </c>
      <c r="T784">
        <v>500000000</v>
      </c>
    </row>
    <row r="785" spans="1:20" ht="15" customHeight="1">
      <c r="A785" s="962" t="s">
        <v>261</v>
      </c>
      <c r="B785" t="s">
        <v>293</v>
      </c>
      <c r="C785" t="s">
        <v>13</v>
      </c>
      <c r="D785" t="s">
        <v>11</v>
      </c>
      <c r="E785" t="s">
        <v>329</v>
      </c>
      <c r="F785" t="s">
        <v>413</v>
      </c>
      <c r="R785">
        <v>0</v>
      </c>
      <c r="S785">
        <v>0</v>
      </c>
      <c r="T785">
        <v>500000000</v>
      </c>
    </row>
    <row r="786" spans="1:20" ht="15" customHeight="1">
      <c r="A786" s="962" t="s">
        <v>261</v>
      </c>
      <c r="B786" t="s">
        <v>324</v>
      </c>
      <c r="C786" t="s">
        <v>13</v>
      </c>
      <c r="D786" t="s">
        <v>11</v>
      </c>
      <c r="E786" t="s">
        <v>329</v>
      </c>
      <c r="F786" t="s">
        <v>413</v>
      </c>
      <c r="R786">
        <v>0</v>
      </c>
      <c r="S786">
        <v>0</v>
      </c>
      <c r="T786">
        <v>500000000</v>
      </c>
    </row>
    <row r="787" spans="1:20" ht="15" customHeight="1">
      <c r="A787" s="962" t="s">
        <v>262</v>
      </c>
      <c r="B787" t="s">
        <v>297</v>
      </c>
      <c r="C787" t="s">
        <v>13</v>
      </c>
      <c r="D787" t="s">
        <v>11</v>
      </c>
      <c r="E787" t="s">
        <v>329</v>
      </c>
      <c r="F787" t="s">
        <v>413</v>
      </c>
      <c r="J787" t="s">
        <v>2000</v>
      </c>
      <c r="L787" t="s">
        <v>2001</v>
      </c>
      <c r="O787" t="s">
        <v>882</v>
      </c>
      <c r="P787" t="s">
        <v>868</v>
      </c>
      <c r="Q787" t="s">
        <v>869</v>
      </c>
      <c r="R787">
        <v>0</v>
      </c>
      <c r="S787">
        <v>0</v>
      </c>
      <c r="T787">
        <v>500000000</v>
      </c>
    </row>
    <row r="788" spans="1:20" ht="15" customHeight="1">
      <c r="A788" s="962" t="s">
        <v>262</v>
      </c>
      <c r="B788" t="s">
        <v>288</v>
      </c>
      <c r="C788" t="s">
        <v>13</v>
      </c>
      <c r="D788" t="s">
        <v>11</v>
      </c>
      <c r="E788" t="s">
        <v>329</v>
      </c>
      <c r="F788" t="s">
        <v>413</v>
      </c>
      <c r="R788">
        <v>0</v>
      </c>
      <c r="S788">
        <v>0</v>
      </c>
      <c r="T788">
        <v>500000000</v>
      </c>
    </row>
    <row r="789" spans="1:20" ht="15" customHeight="1">
      <c r="A789" s="962" t="s">
        <v>262</v>
      </c>
      <c r="B789" t="s">
        <v>287</v>
      </c>
      <c r="C789" t="s">
        <v>13</v>
      </c>
      <c r="D789" t="s">
        <v>11</v>
      </c>
      <c r="E789" t="s">
        <v>329</v>
      </c>
      <c r="F789" t="s">
        <v>413</v>
      </c>
      <c r="R789">
        <v>0</v>
      </c>
      <c r="S789">
        <v>0</v>
      </c>
      <c r="T789">
        <v>500000000</v>
      </c>
    </row>
    <row r="790" spans="1:20" ht="15" customHeight="1">
      <c r="A790" s="962" t="s">
        <v>262</v>
      </c>
      <c r="B790" t="s">
        <v>299</v>
      </c>
      <c r="C790" t="s">
        <v>13</v>
      </c>
      <c r="D790" t="s">
        <v>11</v>
      </c>
      <c r="E790" t="s">
        <v>329</v>
      </c>
      <c r="F790" t="s">
        <v>413</v>
      </c>
      <c r="R790">
        <v>0</v>
      </c>
      <c r="S790">
        <v>0</v>
      </c>
      <c r="T790">
        <v>500000000</v>
      </c>
    </row>
    <row r="791" spans="1:20" ht="15" customHeight="1">
      <c r="A791" s="962" t="s">
        <v>262</v>
      </c>
      <c r="B791" t="s">
        <v>301</v>
      </c>
      <c r="C791" t="s">
        <v>13</v>
      </c>
      <c r="D791" t="s">
        <v>11</v>
      </c>
      <c r="E791" t="s">
        <v>329</v>
      </c>
      <c r="F791" t="s">
        <v>413</v>
      </c>
      <c r="R791">
        <v>0</v>
      </c>
      <c r="S791">
        <v>0</v>
      </c>
      <c r="T791">
        <v>500000000</v>
      </c>
    </row>
    <row r="792" spans="1:20" ht="15" customHeight="1">
      <c r="A792" s="962" t="s">
        <v>262</v>
      </c>
      <c r="B792" t="s">
        <v>302</v>
      </c>
      <c r="C792" t="s">
        <v>13</v>
      </c>
      <c r="D792" t="s">
        <v>11</v>
      </c>
      <c r="E792" t="s">
        <v>329</v>
      </c>
      <c r="F792" t="s">
        <v>413</v>
      </c>
      <c r="R792">
        <v>0</v>
      </c>
      <c r="S792">
        <v>0</v>
      </c>
      <c r="T792">
        <v>500000000</v>
      </c>
    </row>
    <row r="793" spans="1:20" ht="15" customHeight="1">
      <c r="A793" s="962" t="s">
        <v>262</v>
      </c>
      <c r="B793" t="s">
        <v>303</v>
      </c>
      <c r="C793" t="s">
        <v>13</v>
      </c>
      <c r="D793" t="s">
        <v>11</v>
      </c>
      <c r="E793" t="s">
        <v>329</v>
      </c>
      <c r="F793" t="s">
        <v>413</v>
      </c>
      <c r="R793">
        <v>0</v>
      </c>
      <c r="S793">
        <v>0</v>
      </c>
      <c r="T793">
        <v>500000000</v>
      </c>
    </row>
    <row r="794" spans="1:20" ht="15" customHeight="1">
      <c r="A794" s="962" t="s">
        <v>262</v>
      </c>
      <c r="B794" t="s">
        <v>298</v>
      </c>
      <c r="C794" t="s">
        <v>13</v>
      </c>
      <c r="D794" t="s">
        <v>11</v>
      </c>
      <c r="E794" t="s">
        <v>329</v>
      </c>
      <c r="F794" t="s">
        <v>413</v>
      </c>
      <c r="R794">
        <v>0</v>
      </c>
      <c r="S794">
        <v>0</v>
      </c>
      <c r="T794">
        <v>500000000</v>
      </c>
    </row>
    <row r="795" spans="1:20" ht="15" customHeight="1">
      <c r="A795" s="962" t="s">
        <v>262</v>
      </c>
      <c r="B795" t="s">
        <v>300</v>
      </c>
      <c r="C795" t="s">
        <v>13</v>
      </c>
      <c r="D795" t="s">
        <v>11</v>
      </c>
      <c r="E795" t="s">
        <v>329</v>
      </c>
      <c r="F795" t="s">
        <v>413</v>
      </c>
      <c r="R795">
        <v>0</v>
      </c>
      <c r="S795">
        <v>0</v>
      </c>
      <c r="T795">
        <v>500000000</v>
      </c>
    </row>
    <row r="796" spans="1:20" ht="15" customHeight="1">
      <c r="A796" s="962" t="s">
        <v>262</v>
      </c>
      <c r="B796" t="s">
        <v>321</v>
      </c>
      <c r="C796" t="s">
        <v>13</v>
      </c>
      <c r="D796" t="s">
        <v>11</v>
      </c>
      <c r="E796" t="s">
        <v>329</v>
      </c>
      <c r="F796" t="s">
        <v>413</v>
      </c>
      <c r="R796">
        <v>0</v>
      </c>
      <c r="S796">
        <v>0</v>
      </c>
      <c r="T796">
        <v>500000000</v>
      </c>
    </row>
    <row r="797" spans="1:20" ht="15" customHeight="1">
      <c r="A797" s="962" t="s">
        <v>263</v>
      </c>
      <c r="B797" t="s">
        <v>290</v>
      </c>
      <c r="C797" t="s">
        <v>13</v>
      </c>
      <c r="D797" t="s">
        <v>11</v>
      </c>
      <c r="E797" t="s">
        <v>329</v>
      </c>
      <c r="F797" t="s">
        <v>413</v>
      </c>
      <c r="R797">
        <v>0</v>
      </c>
      <c r="S797">
        <v>0</v>
      </c>
      <c r="T797">
        <v>500000000</v>
      </c>
    </row>
    <row r="798" spans="1:20" ht="15" customHeight="1">
      <c r="A798" s="962" t="s">
        <v>263</v>
      </c>
      <c r="B798" t="s">
        <v>292</v>
      </c>
      <c r="C798" t="s">
        <v>13</v>
      </c>
      <c r="D798" t="s">
        <v>11</v>
      </c>
      <c r="E798" t="s">
        <v>329</v>
      </c>
      <c r="F798" t="s">
        <v>413</v>
      </c>
      <c r="R798">
        <v>0</v>
      </c>
      <c r="S798">
        <v>0</v>
      </c>
      <c r="T798">
        <v>500000000</v>
      </c>
    </row>
    <row r="799" spans="1:20" ht="15" customHeight="1">
      <c r="A799" s="962" t="s">
        <v>263</v>
      </c>
      <c r="B799" t="s">
        <v>295</v>
      </c>
      <c r="C799" t="s">
        <v>13</v>
      </c>
      <c r="D799" t="s">
        <v>11</v>
      </c>
      <c r="E799" t="s">
        <v>329</v>
      </c>
      <c r="F799" t="s">
        <v>413</v>
      </c>
      <c r="R799">
        <v>0</v>
      </c>
      <c r="S799">
        <v>0</v>
      </c>
      <c r="T799">
        <v>500000000</v>
      </c>
    </row>
    <row r="800" spans="1:20" ht="15" customHeight="1">
      <c r="A800" s="962" t="s">
        <v>263</v>
      </c>
      <c r="B800" t="s">
        <v>296</v>
      </c>
      <c r="C800" t="s">
        <v>13</v>
      </c>
      <c r="D800" t="s">
        <v>11</v>
      </c>
      <c r="E800" t="s">
        <v>329</v>
      </c>
      <c r="F800" t="s">
        <v>413</v>
      </c>
      <c r="R800">
        <v>0</v>
      </c>
      <c r="S800">
        <v>0</v>
      </c>
      <c r="T800">
        <v>500000000</v>
      </c>
    </row>
    <row r="801" spans="1:20" ht="15" customHeight="1">
      <c r="A801" s="962" t="s">
        <v>263</v>
      </c>
      <c r="B801" t="s">
        <v>289</v>
      </c>
      <c r="C801" t="s">
        <v>13</v>
      </c>
      <c r="D801" t="s">
        <v>11</v>
      </c>
      <c r="E801" t="s">
        <v>329</v>
      </c>
      <c r="F801" t="s">
        <v>413</v>
      </c>
      <c r="R801">
        <v>0</v>
      </c>
      <c r="S801">
        <v>0</v>
      </c>
      <c r="T801">
        <v>500000000</v>
      </c>
    </row>
    <row r="802" spans="1:20" ht="15" customHeight="1">
      <c r="A802" s="962" t="s">
        <v>263</v>
      </c>
      <c r="B802" t="s">
        <v>291</v>
      </c>
      <c r="C802" t="s">
        <v>13</v>
      </c>
      <c r="D802" t="s">
        <v>11</v>
      </c>
      <c r="E802" t="s">
        <v>329</v>
      </c>
      <c r="F802" t="s">
        <v>413</v>
      </c>
      <c r="R802">
        <v>0</v>
      </c>
      <c r="S802">
        <v>0</v>
      </c>
      <c r="T802">
        <v>500000000</v>
      </c>
    </row>
    <row r="803" spans="1:20" ht="15" customHeight="1">
      <c r="A803" s="962" t="s">
        <v>263</v>
      </c>
      <c r="B803" t="s">
        <v>288</v>
      </c>
      <c r="C803" t="s">
        <v>13</v>
      </c>
      <c r="D803" t="s">
        <v>11</v>
      </c>
      <c r="E803" t="s">
        <v>329</v>
      </c>
      <c r="F803" t="s">
        <v>413</v>
      </c>
      <c r="R803">
        <v>0</v>
      </c>
      <c r="S803">
        <v>0</v>
      </c>
      <c r="T803">
        <v>500000000</v>
      </c>
    </row>
    <row r="804" spans="1:20" ht="15" customHeight="1">
      <c r="A804" s="962" t="s">
        <v>263</v>
      </c>
      <c r="B804" t="s">
        <v>287</v>
      </c>
      <c r="C804" t="s">
        <v>13</v>
      </c>
      <c r="D804" t="s">
        <v>11</v>
      </c>
      <c r="E804" t="s">
        <v>329</v>
      </c>
      <c r="F804" t="s">
        <v>413</v>
      </c>
      <c r="R804">
        <v>0</v>
      </c>
      <c r="S804">
        <v>0</v>
      </c>
      <c r="T804">
        <v>500000000</v>
      </c>
    </row>
    <row r="805" spans="1:20" ht="15" customHeight="1">
      <c r="A805" s="962" t="s">
        <v>263</v>
      </c>
      <c r="B805" t="s">
        <v>321</v>
      </c>
      <c r="C805" t="s">
        <v>13</v>
      </c>
      <c r="D805" t="s">
        <v>11</v>
      </c>
      <c r="E805" t="s">
        <v>329</v>
      </c>
      <c r="F805" t="s">
        <v>413</v>
      </c>
      <c r="R805">
        <v>0</v>
      </c>
      <c r="S805">
        <v>0</v>
      </c>
      <c r="T805">
        <v>500000000</v>
      </c>
    </row>
    <row r="806" spans="1:20" ht="15" customHeight="1">
      <c r="A806" s="962" t="s">
        <v>263</v>
      </c>
      <c r="B806" t="s">
        <v>294</v>
      </c>
      <c r="C806" t="s">
        <v>13</v>
      </c>
      <c r="D806" t="s">
        <v>11</v>
      </c>
      <c r="E806" t="s">
        <v>329</v>
      </c>
      <c r="F806" t="s">
        <v>413</v>
      </c>
      <c r="R806">
        <v>0</v>
      </c>
      <c r="S806">
        <v>0</v>
      </c>
      <c r="T806">
        <v>500000000</v>
      </c>
    </row>
    <row r="807" spans="1:20" ht="15" customHeight="1">
      <c r="A807" s="962" t="s">
        <v>263</v>
      </c>
      <c r="B807" t="s">
        <v>293</v>
      </c>
      <c r="C807" t="s">
        <v>13</v>
      </c>
      <c r="D807" t="s">
        <v>11</v>
      </c>
      <c r="E807" t="s">
        <v>329</v>
      </c>
      <c r="F807" t="s">
        <v>413</v>
      </c>
      <c r="R807">
        <v>0</v>
      </c>
      <c r="S807">
        <v>0</v>
      </c>
      <c r="T807">
        <v>500000000</v>
      </c>
    </row>
    <row r="808" spans="1:20" ht="15" customHeight="1">
      <c r="A808" s="962" t="s">
        <v>263</v>
      </c>
      <c r="B808" t="s">
        <v>324</v>
      </c>
      <c r="C808" t="s">
        <v>13</v>
      </c>
      <c r="D808" t="s">
        <v>11</v>
      </c>
      <c r="E808" t="s">
        <v>329</v>
      </c>
      <c r="F808" t="s">
        <v>413</v>
      </c>
      <c r="R808">
        <v>0</v>
      </c>
      <c r="S808">
        <v>0</v>
      </c>
      <c r="T808">
        <v>500000000</v>
      </c>
    </row>
    <row r="809" spans="1:20" ht="15" customHeight="1">
      <c r="A809" s="962" t="s">
        <v>264</v>
      </c>
      <c r="B809" t="s">
        <v>294</v>
      </c>
      <c r="C809" t="s">
        <v>13</v>
      </c>
      <c r="D809" t="s">
        <v>11</v>
      </c>
      <c r="E809" t="s">
        <v>329</v>
      </c>
      <c r="F809" t="s">
        <v>413</v>
      </c>
      <c r="R809">
        <v>0</v>
      </c>
      <c r="S809">
        <v>0</v>
      </c>
      <c r="T809">
        <v>0</v>
      </c>
    </row>
    <row r="810" spans="1:20" ht="15" customHeight="1">
      <c r="A810" s="962" t="s">
        <v>264</v>
      </c>
      <c r="B810" t="s">
        <v>292</v>
      </c>
      <c r="C810" t="s">
        <v>13</v>
      </c>
      <c r="D810" t="s">
        <v>11</v>
      </c>
      <c r="E810" t="s">
        <v>329</v>
      </c>
      <c r="F810" t="s">
        <v>413</v>
      </c>
      <c r="R810">
        <v>0</v>
      </c>
      <c r="S810">
        <v>0</v>
      </c>
      <c r="T810">
        <v>0</v>
      </c>
    </row>
    <row r="811" spans="1:20" ht="15" customHeight="1">
      <c r="A811" s="962" t="s">
        <v>264</v>
      </c>
      <c r="B811" t="s">
        <v>291</v>
      </c>
      <c r="C811" t="s">
        <v>13</v>
      </c>
      <c r="D811" t="s">
        <v>11</v>
      </c>
      <c r="E811" t="s">
        <v>329</v>
      </c>
      <c r="F811" t="s">
        <v>413</v>
      </c>
      <c r="R811">
        <v>0</v>
      </c>
      <c r="S811">
        <v>0</v>
      </c>
      <c r="T811">
        <v>0</v>
      </c>
    </row>
    <row r="812" spans="1:20" ht="15" customHeight="1">
      <c r="A812" s="962" t="s">
        <v>264</v>
      </c>
      <c r="B812" t="s">
        <v>293</v>
      </c>
      <c r="C812" t="s">
        <v>13</v>
      </c>
      <c r="D812" t="s">
        <v>11</v>
      </c>
      <c r="E812" t="s">
        <v>329</v>
      </c>
      <c r="F812" t="s">
        <v>413</v>
      </c>
      <c r="R812">
        <v>0</v>
      </c>
      <c r="S812">
        <v>0</v>
      </c>
      <c r="T812">
        <v>0</v>
      </c>
    </row>
    <row r="813" spans="1:20" ht="15" customHeight="1">
      <c r="A813" s="962" t="s">
        <v>264</v>
      </c>
      <c r="B813" t="s">
        <v>289</v>
      </c>
      <c r="C813" t="s">
        <v>13</v>
      </c>
      <c r="D813" t="s">
        <v>11</v>
      </c>
      <c r="E813" t="s">
        <v>329</v>
      </c>
      <c r="F813" t="s">
        <v>413</v>
      </c>
      <c r="R813">
        <v>0</v>
      </c>
    </row>
    <row r="814" spans="1:20" ht="15" customHeight="1">
      <c r="A814" s="962" t="s">
        <v>264</v>
      </c>
      <c r="B814" t="s">
        <v>288</v>
      </c>
      <c r="C814" t="s">
        <v>13</v>
      </c>
      <c r="D814" t="s">
        <v>11</v>
      </c>
      <c r="E814" t="s">
        <v>329</v>
      </c>
      <c r="F814" t="s">
        <v>413</v>
      </c>
      <c r="R814">
        <v>0</v>
      </c>
    </row>
    <row r="815" spans="1:20" ht="15" customHeight="1">
      <c r="A815" s="962" t="s">
        <v>264</v>
      </c>
      <c r="B815" t="s">
        <v>287</v>
      </c>
      <c r="C815" t="s">
        <v>13</v>
      </c>
      <c r="D815" t="s">
        <v>11</v>
      </c>
      <c r="E815" t="s">
        <v>329</v>
      </c>
      <c r="F815" t="s">
        <v>413</v>
      </c>
      <c r="R815">
        <v>0</v>
      </c>
    </row>
    <row r="816" spans="1:20" ht="15" customHeight="1">
      <c r="A816" s="962" t="s">
        <v>264</v>
      </c>
      <c r="B816" t="s">
        <v>295</v>
      </c>
      <c r="C816" t="s">
        <v>13</v>
      </c>
      <c r="D816" t="s">
        <v>11</v>
      </c>
      <c r="E816" t="s">
        <v>329</v>
      </c>
      <c r="F816" t="s">
        <v>413</v>
      </c>
      <c r="R816">
        <v>0</v>
      </c>
      <c r="S816">
        <v>0</v>
      </c>
      <c r="T816">
        <v>0</v>
      </c>
    </row>
    <row r="817" spans="1:20" ht="15" customHeight="1">
      <c r="A817" s="962" t="s">
        <v>264</v>
      </c>
      <c r="B817" t="s">
        <v>296</v>
      </c>
      <c r="C817" t="s">
        <v>13</v>
      </c>
      <c r="D817" t="s">
        <v>11</v>
      </c>
      <c r="E817" t="s">
        <v>329</v>
      </c>
      <c r="F817" t="s">
        <v>413</v>
      </c>
      <c r="R817">
        <v>0</v>
      </c>
      <c r="S817">
        <v>0</v>
      </c>
      <c r="T817">
        <v>0</v>
      </c>
    </row>
    <row r="818" spans="1:20" ht="15" customHeight="1">
      <c r="A818" s="962" t="s">
        <v>265</v>
      </c>
      <c r="B818" t="s">
        <v>294</v>
      </c>
      <c r="C818" t="s">
        <v>13</v>
      </c>
      <c r="D818" t="s">
        <v>11</v>
      </c>
      <c r="E818" t="s">
        <v>329</v>
      </c>
      <c r="F818" t="s">
        <v>413</v>
      </c>
      <c r="R818">
        <v>0</v>
      </c>
      <c r="S818">
        <v>0</v>
      </c>
      <c r="T818">
        <v>0</v>
      </c>
    </row>
    <row r="819" spans="1:20" ht="15" customHeight="1">
      <c r="A819" s="962" t="s">
        <v>265</v>
      </c>
      <c r="B819" t="s">
        <v>292</v>
      </c>
      <c r="C819" t="s">
        <v>13</v>
      </c>
      <c r="D819" t="s">
        <v>11</v>
      </c>
      <c r="E819" t="s">
        <v>329</v>
      </c>
      <c r="F819" t="s">
        <v>413</v>
      </c>
      <c r="R819">
        <v>0</v>
      </c>
      <c r="S819">
        <v>0</v>
      </c>
      <c r="T819">
        <v>0</v>
      </c>
    </row>
    <row r="820" spans="1:20" ht="15" customHeight="1">
      <c r="A820" s="962" t="s">
        <v>265</v>
      </c>
      <c r="B820" t="s">
        <v>291</v>
      </c>
      <c r="C820" t="s">
        <v>13</v>
      </c>
      <c r="D820" t="s">
        <v>11</v>
      </c>
      <c r="E820" t="s">
        <v>329</v>
      </c>
      <c r="F820" t="s">
        <v>413</v>
      </c>
      <c r="R820">
        <v>0</v>
      </c>
      <c r="S820">
        <v>0</v>
      </c>
      <c r="T820">
        <v>0</v>
      </c>
    </row>
    <row r="821" spans="1:20" ht="15" customHeight="1">
      <c r="A821" s="962" t="s">
        <v>265</v>
      </c>
      <c r="B821" t="s">
        <v>293</v>
      </c>
      <c r="C821" t="s">
        <v>13</v>
      </c>
      <c r="D821" t="s">
        <v>11</v>
      </c>
      <c r="E821" t="s">
        <v>329</v>
      </c>
      <c r="F821" t="s">
        <v>413</v>
      </c>
      <c r="R821">
        <v>0</v>
      </c>
      <c r="S821">
        <v>0</v>
      </c>
      <c r="T821">
        <v>0</v>
      </c>
    </row>
    <row r="822" spans="1:20" ht="15" customHeight="1">
      <c r="A822" s="962" t="s">
        <v>265</v>
      </c>
      <c r="B822" t="s">
        <v>289</v>
      </c>
      <c r="C822" t="s">
        <v>13</v>
      </c>
      <c r="D822" t="s">
        <v>11</v>
      </c>
      <c r="E822" t="s">
        <v>329</v>
      </c>
      <c r="F822" t="s">
        <v>413</v>
      </c>
      <c r="R822">
        <v>0</v>
      </c>
      <c r="S822">
        <v>0</v>
      </c>
      <c r="T822">
        <v>0</v>
      </c>
    </row>
    <row r="823" spans="1:20" ht="15" customHeight="1">
      <c r="A823" s="962" t="s">
        <v>265</v>
      </c>
      <c r="B823" t="s">
        <v>288</v>
      </c>
      <c r="C823" t="s">
        <v>13</v>
      </c>
      <c r="D823" t="s">
        <v>11</v>
      </c>
      <c r="E823" t="s">
        <v>329</v>
      </c>
      <c r="F823" t="s">
        <v>413</v>
      </c>
      <c r="R823">
        <v>0</v>
      </c>
      <c r="S823">
        <v>0</v>
      </c>
      <c r="T823">
        <v>0</v>
      </c>
    </row>
    <row r="824" spans="1:20" ht="15" customHeight="1">
      <c r="A824" s="962" t="s">
        <v>265</v>
      </c>
      <c r="B824" t="s">
        <v>287</v>
      </c>
      <c r="C824" t="s">
        <v>13</v>
      </c>
      <c r="D824" t="s">
        <v>11</v>
      </c>
      <c r="E824" t="s">
        <v>329</v>
      </c>
      <c r="F824" t="s">
        <v>413</v>
      </c>
      <c r="R824">
        <v>0</v>
      </c>
      <c r="S824">
        <v>0</v>
      </c>
      <c r="T824">
        <v>0</v>
      </c>
    </row>
    <row r="825" spans="1:20" ht="15" customHeight="1">
      <c r="A825" s="962" t="s">
        <v>265</v>
      </c>
      <c r="B825" t="s">
        <v>295</v>
      </c>
      <c r="C825" t="s">
        <v>13</v>
      </c>
      <c r="D825" t="s">
        <v>11</v>
      </c>
      <c r="E825" t="s">
        <v>329</v>
      </c>
      <c r="F825" t="s">
        <v>413</v>
      </c>
      <c r="R825">
        <v>0</v>
      </c>
      <c r="S825">
        <v>0</v>
      </c>
      <c r="T825">
        <v>0</v>
      </c>
    </row>
    <row r="826" spans="1:20" ht="15" customHeight="1">
      <c r="A826" s="962" t="s">
        <v>265</v>
      </c>
      <c r="B826" t="s">
        <v>296</v>
      </c>
      <c r="C826" t="s">
        <v>13</v>
      </c>
      <c r="D826" t="s">
        <v>11</v>
      </c>
      <c r="E826" t="s">
        <v>329</v>
      </c>
      <c r="F826" t="s">
        <v>413</v>
      </c>
      <c r="R826">
        <v>0</v>
      </c>
      <c r="S826">
        <v>0</v>
      </c>
      <c r="T826">
        <v>0</v>
      </c>
    </row>
    <row r="827" spans="1:20" ht="15" customHeight="1">
      <c r="A827" s="962" t="s">
        <v>266</v>
      </c>
      <c r="B827" t="s">
        <v>294</v>
      </c>
      <c r="C827" t="s">
        <v>13</v>
      </c>
      <c r="D827" t="s">
        <v>11</v>
      </c>
      <c r="E827" t="s">
        <v>329</v>
      </c>
      <c r="F827" t="s">
        <v>413</v>
      </c>
      <c r="R827">
        <v>0</v>
      </c>
      <c r="S827">
        <v>0</v>
      </c>
      <c r="T827">
        <v>0</v>
      </c>
    </row>
    <row r="828" spans="1:20" ht="15" customHeight="1">
      <c r="A828" s="962" t="s">
        <v>266</v>
      </c>
      <c r="B828" t="s">
        <v>292</v>
      </c>
      <c r="C828" t="s">
        <v>13</v>
      </c>
      <c r="D828" t="s">
        <v>11</v>
      </c>
      <c r="E828" t="s">
        <v>329</v>
      </c>
      <c r="F828" t="s">
        <v>413</v>
      </c>
      <c r="R828">
        <v>0</v>
      </c>
      <c r="S828">
        <v>0</v>
      </c>
      <c r="T828">
        <v>0</v>
      </c>
    </row>
    <row r="829" spans="1:20" ht="15" customHeight="1">
      <c r="A829" s="962" t="s">
        <v>266</v>
      </c>
      <c r="B829" t="s">
        <v>291</v>
      </c>
      <c r="C829" t="s">
        <v>13</v>
      </c>
      <c r="D829" t="s">
        <v>11</v>
      </c>
      <c r="E829" t="s">
        <v>329</v>
      </c>
      <c r="F829" t="s">
        <v>413</v>
      </c>
      <c r="R829">
        <v>0</v>
      </c>
      <c r="S829">
        <v>0</v>
      </c>
      <c r="T829">
        <v>0</v>
      </c>
    </row>
    <row r="830" spans="1:20" ht="15" customHeight="1">
      <c r="A830" s="962" t="s">
        <v>266</v>
      </c>
      <c r="B830" t="s">
        <v>293</v>
      </c>
      <c r="C830" t="s">
        <v>13</v>
      </c>
      <c r="D830" t="s">
        <v>11</v>
      </c>
      <c r="E830" t="s">
        <v>329</v>
      </c>
      <c r="F830" t="s">
        <v>413</v>
      </c>
      <c r="R830">
        <v>0</v>
      </c>
      <c r="S830">
        <v>0</v>
      </c>
      <c r="T830">
        <v>0</v>
      </c>
    </row>
    <row r="831" spans="1:20" ht="15" customHeight="1">
      <c r="A831" s="962" t="s">
        <v>266</v>
      </c>
      <c r="B831" t="s">
        <v>289</v>
      </c>
      <c r="C831" t="s">
        <v>13</v>
      </c>
      <c r="D831" t="s">
        <v>11</v>
      </c>
      <c r="E831" t="s">
        <v>329</v>
      </c>
      <c r="F831" t="s">
        <v>413</v>
      </c>
      <c r="R831">
        <v>0</v>
      </c>
      <c r="S831">
        <v>0</v>
      </c>
      <c r="T831">
        <v>0</v>
      </c>
    </row>
    <row r="832" spans="1:20" ht="15" customHeight="1">
      <c r="A832" s="962" t="s">
        <v>266</v>
      </c>
      <c r="B832" t="s">
        <v>288</v>
      </c>
      <c r="C832" t="s">
        <v>13</v>
      </c>
      <c r="D832" t="s">
        <v>11</v>
      </c>
      <c r="E832" t="s">
        <v>329</v>
      </c>
      <c r="F832" t="s">
        <v>413</v>
      </c>
      <c r="R832">
        <v>0</v>
      </c>
      <c r="S832">
        <v>0</v>
      </c>
      <c r="T832">
        <v>0</v>
      </c>
    </row>
    <row r="833" spans="1:20" ht="15" customHeight="1">
      <c r="A833" s="962" t="s">
        <v>266</v>
      </c>
      <c r="B833" t="s">
        <v>287</v>
      </c>
      <c r="C833" t="s">
        <v>13</v>
      </c>
      <c r="D833" t="s">
        <v>11</v>
      </c>
      <c r="E833" t="s">
        <v>329</v>
      </c>
      <c r="F833" t="s">
        <v>413</v>
      </c>
      <c r="R833">
        <v>0</v>
      </c>
      <c r="S833">
        <v>0</v>
      </c>
      <c r="T833">
        <v>0</v>
      </c>
    </row>
    <row r="834" spans="1:20" ht="15" customHeight="1">
      <c r="A834" s="962" t="s">
        <v>266</v>
      </c>
      <c r="B834" t="s">
        <v>295</v>
      </c>
      <c r="C834" t="s">
        <v>13</v>
      </c>
      <c r="D834" t="s">
        <v>11</v>
      </c>
      <c r="E834" t="s">
        <v>329</v>
      </c>
      <c r="F834" t="s">
        <v>413</v>
      </c>
      <c r="R834">
        <v>0</v>
      </c>
      <c r="S834">
        <v>0</v>
      </c>
      <c r="T834">
        <v>0</v>
      </c>
    </row>
    <row r="835" spans="1:20" ht="15" customHeight="1">
      <c r="A835" s="962" t="s">
        <v>266</v>
      </c>
      <c r="B835" t="s">
        <v>296</v>
      </c>
      <c r="C835" t="s">
        <v>13</v>
      </c>
      <c r="D835" t="s">
        <v>11</v>
      </c>
      <c r="E835" t="s">
        <v>329</v>
      </c>
      <c r="F835" t="s">
        <v>413</v>
      </c>
      <c r="R835">
        <v>0</v>
      </c>
      <c r="S835">
        <v>0</v>
      </c>
      <c r="T835">
        <v>0</v>
      </c>
    </row>
    <row r="836" spans="1:20" ht="15" customHeight="1">
      <c r="A836" s="962" t="s">
        <v>267</v>
      </c>
      <c r="B836" t="s">
        <v>296</v>
      </c>
      <c r="C836" t="s">
        <v>13</v>
      </c>
      <c r="D836" t="s">
        <v>11</v>
      </c>
      <c r="E836" t="s">
        <v>329</v>
      </c>
      <c r="F836" t="s">
        <v>413</v>
      </c>
      <c r="R836">
        <v>0</v>
      </c>
      <c r="S836">
        <v>0</v>
      </c>
      <c r="T836">
        <v>0</v>
      </c>
    </row>
    <row r="837" spans="1:20" ht="15" customHeight="1">
      <c r="A837" s="962" t="s">
        <v>267</v>
      </c>
      <c r="B837" t="s">
        <v>289</v>
      </c>
      <c r="C837" t="s">
        <v>13</v>
      </c>
      <c r="D837" t="s">
        <v>11</v>
      </c>
      <c r="E837" t="s">
        <v>329</v>
      </c>
      <c r="F837" t="s">
        <v>413</v>
      </c>
      <c r="R837">
        <v>0</v>
      </c>
      <c r="S837">
        <v>0</v>
      </c>
      <c r="T837">
        <v>0</v>
      </c>
    </row>
    <row r="838" spans="1:20" ht="15" customHeight="1">
      <c r="A838" s="962" t="s">
        <v>267</v>
      </c>
      <c r="B838" t="s">
        <v>288</v>
      </c>
      <c r="C838" t="s">
        <v>13</v>
      </c>
      <c r="D838" t="s">
        <v>11</v>
      </c>
      <c r="E838" t="s">
        <v>329</v>
      </c>
      <c r="F838" t="s">
        <v>413</v>
      </c>
      <c r="R838">
        <v>0</v>
      </c>
      <c r="S838">
        <v>0</v>
      </c>
      <c r="T838">
        <v>0</v>
      </c>
    </row>
    <row r="839" spans="1:20" ht="15" customHeight="1">
      <c r="A839" s="962" t="s">
        <v>267</v>
      </c>
      <c r="B839" t="s">
        <v>287</v>
      </c>
      <c r="C839" t="s">
        <v>13</v>
      </c>
      <c r="D839" t="s">
        <v>11</v>
      </c>
      <c r="E839" t="s">
        <v>329</v>
      </c>
      <c r="F839" t="s">
        <v>413</v>
      </c>
      <c r="R839">
        <v>0</v>
      </c>
      <c r="S839">
        <v>0</v>
      </c>
      <c r="T839">
        <v>0</v>
      </c>
    </row>
    <row r="840" spans="1:20" ht="15" customHeight="1">
      <c r="A840" s="962" t="s">
        <v>268</v>
      </c>
      <c r="B840" t="s">
        <v>296</v>
      </c>
      <c r="C840" t="s">
        <v>13</v>
      </c>
      <c r="D840" t="s">
        <v>11</v>
      </c>
      <c r="E840" t="s">
        <v>329</v>
      </c>
      <c r="F840" t="s">
        <v>413</v>
      </c>
      <c r="R840">
        <v>0</v>
      </c>
      <c r="S840">
        <v>0</v>
      </c>
      <c r="T840">
        <v>0</v>
      </c>
    </row>
    <row r="841" spans="1:20" ht="15" customHeight="1">
      <c r="A841" s="962" t="s">
        <v>268</v>
      </c>
      <c r="B841" t="s">
        <v>289</v>
      </c>
      <c r="C841" t="s">
        <v>13</v>
      </c>
      <c r="D841" t="s">
        <v>11</v>
      </c>
      <c r="E841" t="s">
        <v>329</v>
      </c>
      <c r="F841" t="s">
        <v>413</v>
      </c>
      <c r="R841">
        <v>0</v>
      </c>
      <c r="S841">
        <v>0</v>
      </c>
      <c r="T841">
        <v>0</v>
      </c>
    </row>
    <row r="842" spans="1:20" ht="15" customHeight="1">
      <c r="A842" s="962" t="s">
        <v>268</v>
      </c>
      <c r="B842" t="s">
        <v>288</v>
      </c>
      <c r="C842" t="s">
        <v>13</v>
      </c>
      <c r="D842" t="s">
        <v>11</v>
      </c>
      <c r="E842" t="s">
        <v>329</v>
      </c>
      <c r="F842" t="s">
        <v>413</v>
      </c>
      <c r="R842">
        <v>0</v>
      </c>
      <c r="S842">
        <v>0</v>
      </c>
      <c r="T842">
        <v>0</v>
      </c>
    </row>
    <row r="843" spans="1:20" ht="15" customHeight="1">
      <c r="A843" s="962" t="s">
        <v>268</v>
      </c>
      <c r="B843" t="s">
        <v>287</v>
      </c>
      <c r="C843" t="s">
        <v>13</v>
      </c>
      <c r="D843" t="s">
        <v>11</v>
      </c>
      <c r="E843" t="s">
        <v>329</v>
      </c>
      <c r="F843" t="s">
        <v>413</v>
      </c>
      <c r="R843">
        <v>0</v>
      </c>
      <c r="S843">
        <v>0</v>
      </c>
      <c r="T843">
        <v>0</v>
      </c>
    </row>
    <row r="844" spans="1:20" ht="15" customHeight="1">
      <c r="A844" s="962" t="s">
        <v>269</v>
      </c>
      <c r="B844" t="s">
        <v>296</v>
      </c>
      <c r="C844" t="s">
        <v>13</v>
      </c>
      <c r="D844" t="s">
        <v>11</v>
      </c>
      <c r="E844" t="s">
        <v>329</v>
      </c>
      <c r="F844" t="s">
        <v>413</v>
      </c>
      <c r="R844">
        <v>0</v>
      </c>
      <c r="S844">
        <v>0</v>
      </c>
      <c r="T844">
        <v>0</v>
      </c>
    </row>
    <row r="845" spans="1:20" ht="15" customHeight="1">
      <c r="A845" s="962" t="s">
        <v>269</v>
      </c>
      <c r="B845" t="s">
        <v>289</v>
      </c>
      <c r="C845" t="s">
        <v>13</v>
      </c>
      <c r="D845" t="s">
        <v>11</v>
      </c>
      <c r="E845" t="s">
        <v>329</v>
      </c>
      <c r="F845" t="s">
        <v>413</v>
      </c>
      <c r="R845">
        <v>0</v>
      </c>
      <c r="S845">
        <v>0</v>
      </c>
      <c r="T845">
        <v>0</v>
      </c>
    </row>
    <row r="846" spans="1:20" ht="15" customHeight="1">
      <c r="A846" s="962" t="s">
        <v>269</v>
      </c>
      <c r="B846" t="s">
        <v>288</v>
      </c>
      <c r="C846" t="s">
        <v>13</v>
      </c>
      <c r="D846" t="s">
        <v>11</v>
      </c>
      <c r="E846" t="s">
        <v>329</v>
      </c>
      <c r="F846" t="s">
        <v>413</v>
      </c>
      <c r="R846">
        <v>0</v>
      </c>
      <c r="S846">
        <v>0</v>
      </c>
      <c r="T846">
        <v>0</v>
      </c>
    </row>
    <row r="847" spans="1:20" ht="15" customHeight="1">
      <c r="A847" s="962" t="s">
        <v>269</v>
      </c>
      <c r="B847" t="s">
        <v>287</v>
      </c>
      <c r="C847" t="s">
        <v>13</v>
      </c>
      <c r="D847" t="s">
        <v>11</v>
      </c>
      <c r="E847" t="s">
        <v>329</v>
      </c>
      <c r="F847" t="s">
        <v>413</v>
      </c>
      <c r="R847">
        <v>0</v>
      </c>
      <c r="S847">
        <v>0</v>
      </c>
      <c r="T847">
        <v>0</v>
      </c>
    </row>
    <row r="848" spans="1:20" ht="15" customHeight="1">
      <c r="A848" s="962" t="s">
        <v>270</v>
      </c>
      <c r="B848" t="s">
        <v>296</v>
      </c>
      <c r="C848" t="s">
        <v>13</v>
      </c>
      <c r="D848" t="s">
        <v>11</v>
      </c>
      <c r="E848" t="s">
        <v>329</v>
      </c>
      <c r="F848" t="s">
        <v>413</v>
      </c>
      <c r="R848">
        <v>0</v>
      </c>
      <c r="S848">
        <v>0</v>
      </c>
      <c r="T848">
        <v>0</v>
      </c>
    </row>
    <row r="849" spans="1:20" ht="15" customHeight="1">
      <c r="A849" s="962" t="s">
        <v>270</v>
      </c>
      <c r="B849" t="s">
        <v>289</v>
      </c>
      <c r="C849" t="s">
        <v>13</v>
      </c>
      <c r="D849" t="s">
        <v>11</v>
      </c>
      <c r="E849" t="s">
        <v>329</v>
      </c>
      <c r="F849" t="s">
        <v>413</v>
      </c>
      <c r="R849">
        <v>0</v>
      </c>
      <c r="S849">
        <v>0</v>
      </c>
      <c r="T849">
        <v>0</v>
      </c>
    </row>
    <row r="850" spans="1:20" ht="15" customHeight="1">
      <c r="A850" s="962" t="s">
        <v>270</v>
      </c>
      <c r="B850" t="s">
        <v>288</v>
      </c>
      <c r="C850" t="s">
        <v>13</v>
      </c>
      <c r="D850" t="s">
        <v>11</v>
      </c>
      <c r="E850" t="s">
        <v>329</v>
      </c>
      <c r="F850" t="s">
        <v>413</v>
      </c>
      <c r="R850">
        <v>0</v>
      </c>
      <c r="S850">
        <v>0</v>
      </c>
      <c r="T850">
        <v>0</v>
      </c>
    </row>
    <row r="851" spans="1:20" ht="15" customHeight="1">
      <c r="A851" s="962" t="s">
        <v>270</v>
      </c>
      <c r="B851" t="s">
        <v>287</v>
      </c>
      <c r="C851" t="s">
        <v>13</v>
      </c>
      <c r="D851" t="s">
        <v>11</v>
      </c>
      <c r="E851" t="s">
        <v>329</v>
      </c>
      <c r="F851" t="s">
        <v>413</v>
      </c>
      <c r="R851">
        <v>0</v>
      </c>
      <c r="S851">
        <v>0</v>
      </c>
      <c r="T851">
        <v>0</v>
      </c>
    </row>
    <row r="852" spans="1:20" ht="15" customHeight="1">
      <c r="A852" s="962" t="s">
        <v>271</v>
      </c>
      <c r="B852" t="s">
        <v>297</v>
      </c>
      <c r="C852" t="s">
        <v>13</v>
      </c>
      <c r="D852" t="s">
        <v>11</v>
      </c>
      <c r="E852" t="s">
        <v>329</v>
      </c>
      <c r="F852" t="s">
        <v>413</v>
      </c>
      <c r="R852">
        <v>0</v>
      </c>
      <c r="S852">
        <v>0</v>
      </c>
      <c r="T852">
        <v>0</v>
      </c>
    </row>
    <row r="853" spans="1:20" ht="15" customHeight="1">
      <c r="A853" s="962" t="s">
        <v>271</v>
      </c>
      <c r="B853" t="s">
        <v>288</v>
      </c>
      <c r="C853" t="s">
        <v>13</v>
      </c>
      <c r="D853" t="s">
        <v>11</v>
      </c>
      <c r="E853" t="s">
        <v>329</v>
      </c>
      <c r="F853" t="s">
        <v>413</v>
      </c>
      <c r="R853">
        <v>0</v>
      </c>
      <c r="S853">
        <v>0</v>
      </c>
      <c r="T853">
        <v>0</v>
      </c>
    </row>
    <row r="854" spans="1:20" ht="15" customHeight="1">
      <c r="A854" s="962" t="s">
        <v>271</v>
      </c>
      <c r="B854" t="s">
        <v>287</v>
      </c>
      <c r="C854" t="s">
        <v>13</v>
      </c>
      <c r="D854" t="s">
        <v>11</v>
      </c>
      <c r="E854" t="s">
        <v>329</v>
      </c>
      <c r="F854" t="s">
        <v>413</v>
      </c>
      <c r="R854">
        <v>0</v>
      </c>
      <c r="S854">
        <v>0</v>
      </c>
      <c r="T854">
        <v>0</v>
      </c>
    </row>
    <row r="855" spans="1:20" ht="15" customHeight="1">
      <c r="A855" s="962" t="s">
        <v>271</v>
      </c>
      <c r="B855" t="s">
        <v>299</v>
      </c>
      <c r="C855" t="s">
        <v>13</v>
      </c>
      <c r="D855" t="s">
        <v>11</v>
      </c>
      <c r="E855" t="s">
        <v>329</v>
      </c>
      <c r="F855" t="s">
        <v>413</v>
      </c>
      <c r="R855">
        <v>0</v>
      </c>
      <c r="S855">
        <v>0</v>
      </c>
      <c r="T855">
        <v>0</v>
      </c>
    </row>
    <row r="856" spans="1:20" ht="15" customHeight="1">
      <c r="A856" s="962" t="s">
        <v>271</v>
      </c>
      <c r="B856" t="s">
        <v>301</v>
      </c>
      <c r="C856" t="s">
        <v>13</v>
      </c>
      <c r="D856" t="s">
        <v>11</v>
      </c>
      <c r="E856" t="s">
        <v>329</v>
      </c>
      <c r="F856" t="s">
        <v>413</v>
      </c>
      <c r="R856">
        <v>0</v>
      </c>
      <c r="S856">
        <v>0</v>
      </c>
      <c r="T856">
        <v>0</v>
      </c>
    </row>
    <row r="857" spans="1:20" ht="15" customHeight="1">
      <c r="A857" s="962" t="s">
        <v>271</v>
      </c>
      <c r="B857" t="s">
        <v>302</v>
      </c>
      <c r="C857" t="s">
        <v>13</v>
      </c>
      <c r="D857" t="s">
        <v>11</v>
      </c>
      <c r="E857" t="s">
        <v>329</v>
      </c>
      <c r="F857" t="s">
        <v>413</v>
      </c>
      <c r="R857">
        <v>0</v>
      </c>
      <c r="S857">
        <v>0</v>
      </c>
      <c r="T857">
        <v>0</v>
      </c>
    </row>
    <row r="858" spans="1:20" ht="15" customHeight="1">
      <c r="A858" s="962" t="s">
        <v>271</v>
      </c>
      <c r="B858" t="s">
        <v>303</v>
      </c>
      <c r="C858" t="s">
        <v>13</v>
      </c>
      <c r="D858" t="s">
        <v>11</v>
      </c>
      <c r="E858" t="s">
        <v>329</v>
      </c>
      <c r="F858" t="s">
        <v>413</v>
      </c>
      <c r="R858">
        <v>0</v>
      </c>
      <c r="S858">
        <v>0</v>
      </c>
      <c r="T858">
        <v>0</v>
      </c>
    </row>
    <row r="859" spans="1:20" ht="15" customHeight="1">
      <c r="A859" s="962" t="s">
        <v>271</v>
      </c>
      <c r="B859" t="s">
        <v>298</v>
      </c>
      <c r="C859" t="s">
        <v>13</v>
      </c>
      <c r="D859" t="s">
        <v>11</v>
      </c>
      <c r="E859" t="s">
        <v>329</v>
      </c>
      <c r="F859" t="s">
        <v>413</v>
      </c>
      <c r="R859">
        <v>0</v>
      </c>
      <c r="S859">
        <v>0</v>
      </c>
      <c r="T859">
        <v>0</v>
      </c>
    </row>
    <row r="860" spans="1:20" ht="15" customHeight="1">
      <c r="A860" s="962" t="s">
        <v>271</v>
      </c>
      <c r="B860" t="s">
        <v>300</v>
      </c>
      <c r="C860" t="s">
        <v>13</v>
      </c>
      <c r="D860" t="s">
        <v>11</v>
      </c>
      <c r="E860" t="s">
        <v>329</v>
      </c>
      <c r="F860" t="s">
        <v>413</v>
      </c>
      <c r="R860">
        <v>0</v>
      </c>
      <c r="S860">
        <v>0</v>
      </c>
      <c r="T860">
        <v>0</v>
      </c>
    </row>
    <row r="861" spans="1:20" ht="15" customHeight="1">
      <c r="A861" s="962" t="s">
        <v>272</v>
      </c>
      <c r="B861" t="s">
        <v>296</v>
      </c>
      <c r="C861" t="s">
        <v>13</v>
      </c>
      <c r="D861" t="s">
        <v>11</v>
      </c>
      <c r="E861" t="s">
        <v>329</v>
      </c>
      <c r="F861" t="s">
        <v>413</v>
      </c>
      <c r="R861">
        <v>0</v>
      </c>
      <c r="S861">
        <v>0</v>
      </c>
      <c r="T861">
        <v>0</v>
      </c>
    </row>
    <row r="862" spans="1:20" ht="15" customHeight="1">
      <c r="A862" s="962" t="s">
        <v>272</v>
      </c>
      <c r="B862" t="s">
        <v>289</v>
      </c>
      <c r="C862" t="s">
        <v>13</v>
      </c>
      <c r="D862" t="s">
        <v>11</v>
      </c>
      <c r="E862" t="s">
        <v>329</v>
      </c>
      <c r="F862" t="s">
        <v>413</v>
      </c>
      <c r="R862">
        <v>0</v>
      </c>
      <c r="S862">
        <v>0</v>
      </c>
      <c r="T862">
        <v>0</v>
      </c>
    </row>
    <row r="863" spans="1:20" ht="15" customHeight="1">
      <c r="A863" s="962" t="s">
        <v>272</v>
      </c>
      <c r="B863" t="s">
        <v>288</v>
      </c>
      <c r="C863" t="s">
        <v>13</v>
      </c>
      <c r="D863" t="s">
        <v>11</v>
      </c>
      <c r="E863" t="s">
        <v>329</v>
      </c>
      <c r="F863" t="s">
        <v>413</v>
      </c>
      <c r="R863">
        <v>0</v>
      </c>
      <c r="S863">
        <v>0</v>
      </c>
      <c r="T863">
        <v>0</v>
      </c>
    </row>
    <row r="864" spans="1:20" ht="15" customHeight="1">
      <c r="A864" s="962" t="s">
        <v>272</v>
      </c>
      <c r="B864" t="s">
        <v>287</v>
      </c>
      <c r="C864" t="s">
        <v>13</v>
      </c>
      <c r="D864" t="s">
        <v>11</v>
      </c>
      <c r="E864" t="s">
        <v>329</v>
      </c>
      <c r="F864" t="s">
        <v>413</v>
      </c>
      <c r="R864">
        <v>0</v>
      </c>
      <c r="S864">
        <v>0</v>
      </c>
      <c r="T864">
        <v>0</v>
      </c>
    </row>
    <row r="865" spans="1:20" ht="15" customHeight="1">
      <c r="A865" s="962" t="s">
        <v>273</v>
      </c>
      <c r="B865" t="s">
        <v>296</v>
      </c>
      <c r="C865" t="s">
        <v>13</v>
      </c>
      <c r="D865" t="s">
        <v>11</v>
      </c>
      <c r="E865" t="s">
        <v>329</v>
      </c>
      <c r="F865" t="s">
        <v>413</v>
      </c>
      <c r="R865">
        <v>0</v>
      </c>
      <c r="S865">
        <v>0</v>
      </c>
      <c r="T865">
        <v>0</v>
      </c>
    </row>
    <row r="866" spans="1:20" ht="15" customHeight="1">
      <c r="A866" s="962" t="s">
        <v>273</v>
      </c>
      <c r="B866" t="s">
        <v>289</v>
      </c>
      <c r="C866" t="s">
        <v>13</v>
      </c>
      <c r="D866" t="s">
        <v>11</v>
      </c>
      <c r="E866" t="s">
        <v>329</v>
      </c>
      <c r="F866" t="s">
        <v>413</v>
      </c>
      <c r="R866">
        <v>0</v>
      </c>
      <c r="S866">
        <v>0</v>
      </c>
      <c r="T866">
        <v>0</v>
      </c>
    </row>
    <row r="867" spans="1:20" ht="15" customHeight="1">
      <c r="A867" s="962" t="s">
        <v>273</v>
      </c>
      <c r="B867" t="s">
        <v>288</v>
      </c>
      <c r="C867" t="s">
        <v>13</v>
      </c>
      <c r="D867" t="s">
        <v>11</v>
      </c>
      <c r="E867" t="s">
        <v>329</v>
      </c>
      <c r="F867" t="s">
        <v>413</v>
      </c>
      <c r="R867">
        <v>0</v>
      </c>
      <c r="S867">
        <v>0</v>
      </c>
      <c r="T867">
        <v>0</v>
      </c>
    </row>
    <row r="868" spans="1:20" ht="15" customHeight="1">
      <c r="A868" s="962" t="s">
        <v>273</v>
      </c>
      <c r="B868" t="s">
        <v>287</v>
      </c>
      <c r="C868" t="s">
        <v>13</v>
      </c>
      <c r="D868" t="s">
        <v>11</v>
      </c>
      <c r="E868" t="s">
        <v>329</v>
      </c>
      <c r="F868" t="s">
        <v>413</v>
      </c>
      <c r="R868">
        <v>0</v>
      </c>
      <c r="S868">
        <v>0</v>
      </c>
      <c r="T868">
        <v>0</v>
      </c>
    </row>
    <row r="869" spans="1:20" ht="15" customHeight="1">
      <c r="A869" s="962" t="s">
        <v>274</v>
      </c>
      <c r="B869" t="s">
        <v>283</v>
      </c>
      <c r="C869" t="s">
        <v>13</v>
      </c>
      <c r="D869" t="s">
        <v>11</v>
      </c>
      <c r="E869" t="s">
        <v>329</v>
      </c>
      <c r="F869" t="s">
        <v>413</v>
      </c>
      <c r="R869">
        <v>0</v>
      </c>
    </row>
    <row r="870" spans="1:20" ht="15" customHeight="1">
      <c r="A870" s="962" t="s">
        <v>277</v>
      </c>
      <c r="B870" t="s">
        <v>246</v>
      </c>
      <c r="C870" t="s">
        <v>13</v>
      </c>
      <c r="D870" t="s">
        <v>11</v>
      </c>
      <c r="E870" t="s">
        <v>329</v>
      </c>
      <c r="F870" t="s">
        <v>413</v>
      </c>
      <c r="R870">
        <v>0</v>
      </c>
      <c r="S870">
        <v>0</v>
      </c>
      <c r="T870">
        <v>500000000</v>
      </c>
    </row>
    <row r="871" spans="1:20" ht="15" customHeight="1">
      <c r="A871" s="962" t="s">
        <v>277</v>
      </c>
      <c r="B871" t="s">
        <v>244</v>
      </c>
      <c r="C871" t="s">
        <v>13</v>
      </c>
      <c r="D871" t="s">
        <v>11</v>
      </c>
      <c r="E871" t="s">
        <v>329</v>
      </c>
      <c r="F871" t="s">
        <v>413</v>
      </c>
      <c r="G871" t="s">
        <v>427</v>
      </c>
      <c r="I871" t="s">
        <v>428</v>
      </c>
      <c r="K871" t="s">
        <v>333</v>
      </c>
      <c r="L871" t="s">
        <v>277</v>
      </c>
      <c r="M871" t="s">
        <v>66</v>
      </c>
      <c r="O871" t="s">
        <v>365</v>
      </c>
      <c r="P871" t="s">
        <v>336</v>
      </c>
      <c r="Q871" t="s">
        <v>337</v>
      </c>
      <c r="R871">
        <v>42.6</v>
      </c>
    </row>
    <row r="872" spans="1:20" ht="15" customHeight="1">
      <c r="A872" s="962" t="s">
        <v>278</v>
      </c>
      <c r="B872" t="s">
        <v>252</v>
      </c>
      <c r="C872" t="s">
        <v>13</v>
      </c>
      <c r="D872" t="s">
        <v>11</v>
      </c>
      <c r="E872" t="s">
        <v>329</v>
      </c>
      <c r="F872" t="s">
        <v>413</v>
      </c>
      <c r="J872" t="s">
        <v>340</v>
      </c>
      <c r="L872" t="s">
        <v>252</v>
      </c>
      <c r="R872">
        <v>0</v>
      </c>
    </row>
    <row r="873" spans="1:20" ht="15" customHeight="1">
      <c r="A873" s="962" t="s">
        <v>278</v>
      </c>
      <c r="B873" t="s">
        <v>247</v>
      </c>
      <c r="C873" t="s">
        <v>13</v>
      </c>
      <c r="D873" t="s">
        <v>11</v>
      </c>
      <c r="E873" t="s">
        <v>329</v>
      </c>
      <c r="F873" t="s">
        <v>413</v>
      </c>
      <c r="O873" t="s">
        <v>361</v>
      </c>
      <c r="P873" t="s">
        <v>868</v>
      </c>
      <c r="Q873" t="s">
        <v>869</v>
      </c>
      <c r="R873">
        <v>10.1</v>
      </c>
    </row>
    <row r="874" spans="1:20" ht="15" customHeight="1">
      <c r="A874" s="962" t="s">
        <v>278</v>
      </c>
      <c r="B874" t="s">
        <v>251</v>
      </c>
      <c r="C874" t="s">
        <v>13</v>
      </c>
      <c r="D874" t="s">
        <v>11</v>
      </c>
      <c r="E874" t="s">
        <v>329</v>
      </c>
      <c r="F874" t="s">
        <v>413</v>
      </c>
      <c r="R874">
        <v>0</v>
      </c>
    </row>
    <row r="875" spans="1:20" ht="15" customHeight="1">
      <c r="A875" s="962" t="s">
        <v>279</v>
      </c>
      <c r="B875" t="s">
        <v>254</v>
      </c>
      <c r="C875" t="s">
        <v>13</v>
      </c>
      <c r="D875" t="s">
        <v>11</v>
      </c>
      <c r="E875" t="s">
        <v>329</v>
      </c>
      <c r="F875" t="s">
        <v>413</v>
      </c>
      <c r="O875" t="s">
        <v>361</v>
      </c>
      <c r="P875" t="s">
        <v>868</v>
      </c>
      <c r="Q875" t="s">
        <v>869</v>
      </c>
      <c r="R875">
        <v>28</v>
      </c>
    </row>
    <row r="876" spans="1:20" ht="15" customHeight="1">
      <c r="A876" s="962" t="s">
        <v>279</v>
      </c>
      <c r="B876" t="s">
        <v>253</v>
      </c>
      <c r="C876" t="s">
        <v>13</v>
      </c>
      <c r="D876" t="s">
        <v>11</v>
      </c>
      <c r="E876" t="s">
        <v>329</v>
      </c>
      <c r="F876" t="s">
        <v>413</v>
      </c>
      <c r="G876" t="s">
        <v>429</v>
      </c>
      <c r="I876" t="s">
        <v>415</v>
      </c>
      <c r="K876" t="s">
        <v>333</v>
      </c>
      <c r="L876" t="s">
        <v>253</v>
      </c>
      <c r="M876" t="s">
        <v>67</v>
      </c>
      <c r="O876" t="s">
        <v>335</v>
      </c>
      <c r="P876" t="s">
        <v>336</v>
      </c>
      <c r="Q876" t="s">
        <v>337</v>
      </c>
      <c r="R876">
        <v>5.64</v>
      </c>
    </row>
    <row r="877" spans="1:20" ht="15" customHeight="1">
      <c r="A877" s="962" t="s">
        <v>279</v>
      </c>
      <c r="B877" t="s">
        <v>251</v>
      </c>
      <c r="C877" t="s">
        <v>13</v>
      </c>
      <c r="D877" t="s">
        <v>11</v>
      </c>
      <c r="E877" t="s">
        <v>329</v>
      </c>
      <c r="F877" t="s">
        <v>413</v>
      </c>
      <c r="G877" t="s">
        <v>429</v>
      </c>
      <c r="I877" t="s">
        <v>415</v>
      </c>
      <c r="K877" t="s">
        <v>333</v>
      </c>
      <c r="L877" t="s">
        <v>253</v>
      </c>
      <c r="M877" t="s">
        <v>67</v>
      </c>
      <c r="O877" t="s">
        <v>335</v>
      </c>
      <c r="P877" t="s">
        <v>336</v>
      </c>
      <c r="Q877" t="s">
        <v>337</v>
      </c>
      <c r="R877">
        <v>5.64</v>
      </c>
    </row>
    <row r="878" spans="1:20" ht="15" customHeight="1">
      <c r="A878" s="962" t="s">
        <v>279</v>
      </c>
      <c r="B878" t="s">
        <v>255</v>
      </c>
      <c r="C878" t="s">
        <v>13</v>
      </c>
      <c r="D878" t="s">
        <v>11</v>
      </c>
      <c r="E878" t="s">
        <v>329</v>
      </c>
      <c r="F878" t="s">
        <v>413</v>
      </c>
      <c r="H878" t="s">
        <v>852</v>
      </c>
      <c r="I878" t="s">
        <v>853</v>
      </c>
      <c r="J878" t="s">
        <v>848</v>
      </c>
      <c r="K878" t="s">
        <v>854</v>
      </c>
      <c r="L878" t="s">
        <v>855</v>
      </c>
      <c r="M878" t="s">
        <v>55</v>
      </c>
      <c r="O878" t="s">
        <v>361</v>
      </c>
      <c r="P878" t="s">
        <v>851</v>
      </c>
      <c r="Q878" t="s">
        <v>337</v>
      </c>
      <c r="R878">
        <v>0.55000000000000004</v>
      </c>
    </row>
    <row r="879" spans="1:20" ht="15" customHeight="1">
      <c r="A879" s="962" t="s">
        <v>280</v>
      </c>
      <c r="B879" t="s">
        <v>257</v>
      </c>
      <c r="C879" t="s">
        <v>13</v>
      </c>
      <c r="D879" t="s">
        <v>11</v>
      </c>
      <c r="E879" t="s">
        <v>329</v>
      </c>
      <c r="F879" t="s">
        <v>413</v>
      </c>
      <c r="H879" t="s">
        <v>922</v>
      </c>
      <c r="I879" t="s">
        <v>418</v>
      </c>
      <c r="J879" t="s">
        <v>923</v>
      </c>
      <c r="K879" t="s">
        <v>854</v>
      </c>
      <c r="L879" t="s">
        <v>924</v>
      </c>
      <c r="M879" t="s">
        <v>60</v>
      </c>
      <c r="O879" t="s">
        <v>361</v>
      </c>
      <c r="P879" t="s">
        <v>851</v>
      </c>
      <c r="Q879" t="s">
        <v>337</v>
      </c>
      <c r="R879">
        <v>4.3600000000000003</v>
      </c>
    </row>
    <row r="880" spans="1:20" ht="15" customHeight="1">
      <c r="A880" s="962" t="s">
        <v>280</v>
      </c>
      <c r="B880" t="s">
        <v>259</v>
      </c>
      <c r="C880" t="s">
        <v>13</v>
      </c>
      <c r="D880" t="s">
        <v>11</v>
      </c>
      <c r="E880" t="s">
        <v>329</v>
      </c>
      <c r="F880" t="s">
        <v>413</v>
      </c>
      <c r="H880" t="s">
        <v>925</v>
      </c>
      <c r="I880" t="s">
        <v>418</v>
      </c>
      <c r="J880" t="s">
        <v>923</v>
      </c>
      <c r="K880" t="s">
        <v>854</v>
      </c>
      <c r="L880" t="s">
        <v>926</v>
      </c>
      <c r="M880" t="s">
        <v>60</v>
      </c>
      <c r="O880" t="s">
        <v>361</v>
      </c>
      <c r="P880" t="s">
        <v>851</v>
      </c>
      <c r="Q880" t="s">
        <v>337</v>
      </c>
      <c r="R880">
        <v>7.64</v>
      </c>
    </row>
    <row r="881" spans="1:20" ht="15" customHeight="1">
      <c r="A881" s="962" t="s">
        <v>280</v>
      </c>
      <c r="B881" t="s">
        <v>260</v>
      </c>
      <c r="C881" t="s">
        <v>13</v>
      </c>
      <c r="D881" t="s">
        <v>11</v>
      </c>
      <c r="E881" t="s">
        <v>329</v>
      </c>
      <c r="F881" t="s">
        <v>413</v>
      </c>
      <c r="R881">
        <v>0</v>
      </c>
    </row>
    <row r="882" spans="1:20" ht="15" customHeight="1">
      <c r="A882" s="962" t="s">
        <v>281</v>
      </c>
      <c r="B882" t="s">
        <v>262</v>
      </c>
      <c r="C882" t="s">
        <v>13</v>
      </c>
      <c r="D882" t="s">
        <v>11</v>
      </c>
      <c r="E882" t="s">
        <v>329</v>
      </c>
      <c r="F882" t="s">
        <v>413</v>
      </c>
      <c r="L882" t="s">
        <v>2002</v>
      </c>
      <c r="O882" t="s">
        <v>361</v>
      </c>
      <c r="P882" t="s">
        <v>868</v>
      </c>
      <c r="Q882" t="s">
        <v>869</v>
      </c>
      <c r="R882">
        <v>0</v>
      </c>
      <c r="S882">
        <v>0</v>
      </c>
      <c r="T882">
        <v>500000000</v>
      </c>
    </row>
    <row r="883" spans="1:20" ht="15" customHeight="1">
      <c r="A883" s="962" t="s">
        <v>281</v>
      </c>
      <c r="B883" t="s">
        <v>261</v>
      </c>
      <c r="C883" t="s">
        <v>13</v>
      </c>
      <c r="D883" t="s">
        <v>11</v>
      </c>
      <c r="E883" t="s">
        <v>329</v>
      </c>
      <c r="F883" t="s">
        <v>413</v>
      </c>
      <c r="R883">
        <v>0</v>
      </c>
      <c r="S883">
        <v>0</v>
      </c>
      <c r="T883">
        <v>500000000</v>
      </c>
    </row>
    <row r="884" spans="1:20" ht="15" customHeight="1">
      <c r="A884" s="962" t="s">
        <v>282</v>
      </c>
      <c r="B884" t="s">
        <v>263</v>
      </c>
      <c r="C884" t="s">
        <v>13</v>
      </c>
      <c r="D884" t="s">
        <v>11</v>
      </c>
      <c r="E884" t="s">
        <v>329</v>
      </c>
      <c r="F884" t="s">
        <v>413</v>
      </c>
      <c r="O884" t="s">
        <v>361</v>
      </c>
      <c r="P884" t="s">
        <v>868</v>
      </c>
      <c r="Q884" t="s">
        <v>869</v>
      </c>
      <c r="R884">
        <v>0</v>
      </c>
      <c r="S884">
        <v>0</v>
      </c>
      <c r="T884">
        <v>500000000</v>
      </c>
    </row>
    <row r="885" spans="1:20" ht="15" customHeight="1">
      <c r="A885" s="962" t="s">
        <v>283</v>
      </c>
      <c r="B885" t="s">
        <v>265</v>
      </c>
      <c r="C885" t="s">
        <v>13</v>
      </c>
      <c r="D885" t="s">
        <v>11</v>
      </c>
      <c r="E885" t="s">
        <v>329</v>
      </c>
      <c r="F885" t="s">
        <v>413</v>
      </c>
      <c r="O885" t="s">
        <v>361</v>
      </c>
      <c r="P885" t="s">
        <v>868</v>
      </c>
      <c r="Q885" t="s">
        <v>869</v>
      </c>
      <c r="R885">
        <v>0</v>
      </c>
      <c r="S885">
        <v>0</v>
      </c>
      <c r="T885">
        <v>0</v>
      </c>
    </row>
    <row r="886" spans="1:20" ht="15" customHeight="1">
      <c r="A886" s="962" t="s">
        <v>283</v>
      </c>
      <c r="B886" t="s">
        <v>266</v>
      </c>
      <c r="C886" t="s">
        <v>13</v>
      </c>
      <c r="D886" t="s">
        <v>11</v>
      </c>
      <c r="E886" t="s">
        <v>329</v>
      </c>
      <c r="F886" t="s">
        <v>413</v>
      </c>
      <c r="O886" t="s">
        <v>361</v>
      </c>
      <c r="P886" t="s">
        <v>868</v>
      </c>
      <c r="Q886" t="s">
        <v>869</v>
      </c>
      <c r="R886">
        <v>0</v>
      </c>
      <c r="S886">
        <v>0</v>
      </c>
      <c r="T886">
        <v>0</v>
      </c>
    </row>
    <row r="887" spans="1:20" ht="15" customHeight="1">
      <c r="A887" s="962" t="s">
        <v>283</v>
      </c>
      <c r="B887" t="s">
        <v>264</v>
      </c>
      <c r="C887" t="s">
        <v>13</v>
      </c>
      <c r="D887" t="s">
        <v>11</v>
      </c>
      <c r="E887" t="s">
        <v>329</v>
      </c>
      <c r="F887" t="s">
        <v>413</v>
      </c>
      <c r="R887">
        <v>0</v>
      </c>
    </row>
    <row r="888" spans="1:20" ht="15" customHeight="1">
      <c r="A888" s="962" t="s">
        <v>284</v>
      </c>
      <c r="B888" t="s">
        <v>269</v>
      </c>
      <c r="C888" t="s">
        <v>13</v>
      </c>
      <c r="D888" t="s">
        <v>11</v>
      </c>
      <c r="E888" t="s">
        <v>329</v>
      </c>
      <c r="F888" t="s">
        <v>413</v>
      </c>
      <c r="R888">
        <v>0</v>
      </c>
      <c r="S888">
        <v>0</v>
      </c>
      <c r="T888">
        <v>0</v>
      </c>
    </row>
    <row r="889" spans="1:20" ht="15" customHeight="1">
      <c r="A889" s="962" t="s">
        <v>284</v>
      </c>
      <c r="B889" t="s">
        <v>267</v>
      </c>
      <c r="C889" t="s">
        <v>13</v>
      </c>
      <c r="D889" t="s">
        <v>11</v>
      </c>
      <c r="E889" t="s">
        <v>329</v>
      </c>
      <c r="F889" t="s">
        <v>413</v>
      </c>
      <c r="R889">
        <v>0</v>
      </c>
      <c r="S889">
        <v>0</v>
      </c>
      <c r="T889">
        <v>0</v>
      </c>
    </row>
    <row r="890" spans="1:20" ht="15" customHeight="1">
      <c r="A890" s="962" t="s">
        <v>284</v>
      </c>
      <c r="B890" t="s">
        <v>268</v>
      </c>
      <c r="C890" t="s">
        <v>13</v>
      </c>
      <c r="D890" t="s">
        <v>11</v>
      </c>
      <c r="E890" t="s">
        <v>329</v>
      </c>
      <c r="F890" t="s">
        <v>413</v>
      </c>
      <c r="R890">
        <v>0</v>
      </c>
      <c r="S890">
        <v>0</v>
      </c>
      <c r="T890">
        <v>0</v>
      </c>
    </row>
    <row r="891" spans="1:20" ht="15" customHeight="1">
      <c r="A891" s="962" t="s">
        <v>285</v>
      </c>
      <c r="B891" t="s">
        <v>271</v>
      </c>
      <c r="C891" t="s">
        <v>13</v>
      </c>
      <c r="D891" t="s">
        <v>11</v>
      </c>
      <c r="E891" t="s">
        <v>329</v>
      </c>
      <c r="F891" t="s">
        <v>413</v>
      </c>
      <c r="R891">
        <v>0</v>
      </c>
      <c r="S891">
        <v>0</v>
      </c>
      <c r="T891">
        <v>0</v>
      </c>
    </row>
    <row r="892" spans="1:20" ht="15" customHeight="1">
      <c r="A892" s="962" t="s">
        <v>285</v>
      </c>
      <c r="B892" t="s">
        <v>270</v>
      </c>
      <c r="C892" t="s">
        <v>13</v>
      </c>
      <c r="D892" t="s">
        <v>11</v>
      </c>
      <c r="E892" t="s">
        <v>329</v>
      </c>
      <c r="F892" t="s">
        <v>413</v>
      </c>
      <c r="R892">
        <v>0</v>
      </c>
      <c r="S892">
        <v>0</v>
      </c>
      <c r="T892">
        <v>0</v>
      </c>
    </row>
    <row r="893" spans="1:20" ht="15" customHeight="1">
      <c r="A893" s="962" t="s">
        <v>286</v>
      </c>
      <c r="B893" t="s">
        <v>273</v>
      </c>
      <c r="C893" t="s">
        <v>13</v>
      </c>
      <c r="D893" t="s">
        <v>11</v>
      </c>
      <c r="E893" t="s">
        <v>329</v>
      </c>
      <c r="F893" t="s">
        <v>413</v>
      </c>
      <c r="R893">
        <v>0</v>
      </c>
      <c r="S893">
        <v>0</v>
      </c>
      <c r="T893">
        <v>0</v>
      </c>
    </row>
    <row r="894" spans="1:20" ht="15" customHeight="1">
      <c r="A894" s="962" t="s">
        <v>286</v>
      </c>
      <c r="B894" t="s">
        <v>272</v>
      </c>
      <c r="C894" t="s">
        <v>13</v>
      </c>
      <c r="D894" t="s">
        <v>11</v>
      </c>
      <c r="E894" t="s">
        <v>329</v>
      </c>
      <c r="F894" t="s">
        <v>413</v>
      </c>
      <c r="R894">
        <v>0</v>
      </c>
      <c r="S894">
        <v>0</v>
      </c>
      <c r="T894">
        <v>0</v>
      </c>
    </row>
    <row r="895" spans="1:20" ht="15" customHeight="1">
      <c r="A895" s="962" t="s">
        <v>320</v>
      </c>
      <c r="B895" t="s">
        <v>257</v>
      </c>
      <c r="C895" t="s">
        <v>13</v>
      </c>
      <c r="D895" t="s">
        <v>11</v>
      </c>
      <c r="E895" t="s">
        <v>329</v>
      </c>
      <c r="F895" t="s">
        <v>413</v>
      </c>
      <c r="H895" t="s">
        <v>430</v>
      </c>
      <c r="I895" t="s">
        <v>353</v>
      </c>
      <c r="K895" t="s">
        <v>333</v>
      </c>
      <c r="L895" t="s">
        <v>370</v>
      </c>
      <c r="M895" t="s">
        <v>59</v>
      </c>
      <c r="O895" t="s">
        <v>335</v>
      </c>
      <c r="P895" t="s">
        <v>336</v>
      </c>
      <c r="Q895" t="s">
        <v>337</v>
      </c>
      <c r="R895">
        <v>4.1100000000000003</v>
      </c>
    </row>
    <row r="896" spans="1:20" ht="15" customHeight="1">
      <c r="A896" s="962" t="s">
        <v>320</v>
      </c>
      <c r="B896" t="s">
        <v>259</v>
      </c>
      <c r="C896" t="s">
        <v>13</v>
      </c>
      <c r="D896" t="s">
        <v>11</v>
      </c>
      <c r="E896" t="s">
        <v>329</v>
      </c>
      <c r="F896" t="s">
        <v>413</v>
      </c>
      <c r="H896" t="s">
        <v>431</v>
      </c>
      <c r="I896" t="s">
        <v>353</v>
      </c>
      <c r="K896" t="s">
        <v>333</v>
      </c>
      <c r="L896" t="s">
        <v>372</v>
      </c>
      <c r="M896" t="s">
        <v>59</v>
      </c>
      <c r="O896" t="s">
        <v>335</v>
      </c>
      <c r="P896" t="s">
        <v>336</v>
      </c>
      <c r="Q896" t="s">
        <v>337</v>
      </c>
      <c r="R896">
        <v>90.2</v>
      </c>
    </row>
    <row r="897" spans="1:20" ht="15" customHeight="1">
      <c r="A897" s="962" t="s">
        <v>320</v>
      </c>
      <c r="B897" t="s">
        <v>246</v>
      </c>
      <c r="C897" t="s">
        <v>13</v>
      </c>
      <c r="D897" t="s">
        <v>11</v>
      </c>
      <c r="E897" t="s">
        <v>329</v>
      </c>
      <c r="F897" t="s">
        <v>413</v>
      </c>
      <c r="R897">
        <v>0</v>
      </c>
      <c r="S897">
        <v>0</v>
      </c>
      <c r="T897">
        <v>500000000</v>
      </c>
    </row>
    <row r="898" spans="1:20" ht="15" customHeight="1">
      <c r="A898" s="962" t="s">
        <v>320</v>
      </c>
      <c r="B898" t="s">
        <v>261</v>
      </c>
      <c r="C898" t="s">
        <v>13</v>
      </c>
      <c r="D898" t="s">
        <v>11</v>
      </c>
      <c r="E898" t="s">
        <v>329</v>
      </c>
      <c r="F898" t="s">
        <v>413</v>
      </c>
      <c r="R898">
        <v>0</v>
      </c>
      <c r="S898">
        <v>0</v>
      </c>
      <c r="T898">
        <v>500000000</v>
      </c>
    </row>
    <row r="899" spans="1:20" ht="15" customHeight="1">
      <c r="A899" s="962" t="s">
        <v>320</v>
      </c>
      <c r="B899" t="s">
        <v>262</v>
      </c>
      <c r="C899" t="s">
        <v>13</v>
      </c>
      <c r="D899" t="s">
        <v>11</v>
      </c>
      <c r="E899" t="s">
        <v>329</v>
      </c>
      <c r="F899" t="s">
        <v>413</v>
      </c>
      <c r="R899">
        <v>0</v>
      </c>
      <c r="S899">
        <v>0</v>
      </c>
      <c r="T899">
        <v>500000000</v>
      </c>
    </row>
    <row r="900" spans="1:20" ht="15" customHeight="1">
      <c r="A900" s="962" t="s">
        <v>320</v>
      </c>
      <c r="B900" t="s">
        <v>263</v>
      </c>
      <c r="C900" t="s">
        <v>13</v>
      </c>
      <c r="D900" t="s">
        <v>11</v>
      </c>
      <c r="E900" t="s">
        <v>329</v>
      </c>
      <c r="F900" t="s">
        <v>413</v>
      </c>
      <c r="R900">
        <v>0</v>
      </c>
      <c r="S900">
        <v>0</v>
      </c>
      <c r="T900">
        <v>500000000</v>
      </c>
    </row>
    <row r="901" spans="1:20" ht="15" customHeight="1">
      <c r="A901" s="962" t="s">
        <v>320</v>
      </c>
      <c r="B901" t="s">
        <v>254</v>
      </c>
      <c r="C901" t="s">
        <v>13</v>
      </c>
      <c r="D901" t="s">
        <v>11</v>
      </c>
      <c r="E901" t="s">
        <v>329</v>
      </c>
      <c r="F901" t="s">
        <v>413</v>
      </c>
      <c r="H901" t="s">
        <v>432</v>
      </c>
      <c r="I901" t="s">
        <v>353</v>
      </c>
      <c r="K901" t="s">
        <v>333</v>
      </c>
      <c r="L901" t="s">
        <v>374</v>
      </c>
      <c r="M901" t="s">
        <v>58</v>
      </c>
      <c r="O901" t="s">
        <v>335</v>
      </c>
      <c r="P901" t="s">
        <v>336</v>
      </c>
      <c r="Q901" t="s">
        <v>337</v>
      </c>
      <c r="R901">
        <v>25</v>
      </c>
    </row>
    <row r="902" spans="1:20" ht="15" customHeight="1">
      <c r="A902" s="962" t="s">
        <v>323</v>
      </c>
      <c r="B902" t="s">
        <v>247</v>
      </c>
      <c r="C902" t="s">
        <v>13</v>
      </c>
      <c r="D902" t="s">
        <v>11</v>
      </c>
      <c r="E902" t="s">
        <v>329</v>
      </c>
      <c r="F902" t="s">
        <v>413</v>
      </c>
      <c r="R902">
        <v>0</v>
      </c>
    </row>
    <row r="903" spans="1:20" ht="15" customHeight="1">
      <c r="A903" s="962" t="s">
        <v>323</v>
      </c>
      <c r="B903" t="s">
        <v>254</v>
      </c>
      <c r="C903" t="s">
        <v>13</v>
      </c>
      <c r="D903" t="s">
        <v>11</v>
      </c>
      <c r="E903" t="s">
        <v>329</v>
      </c>
      <c r="F903" t="s">
        <v>413</v>
      </c>
      <c r="R903">
        <v>0</v>
      </c>
    </row>
    <row r="904" spans="1:20" ht="15" customHeight="1">
      <c r="A904" s="962" t="s">
        <v>323</v>
      </c>
      <c r="B904" t="s">
        <v>246</v>
      </c>
      <c r="C904" t="s">
        <v>13</v>
      </c>
      <c r="D904" t="s">
        <v>11</v>
      </c>
      <c r="E904" t="s">
        <v>329</v>
      </c>
      <c r="F904" t="s">
        <v>413</v>
      </c>
      <c r="R904">
        <v>0</v>
      </c>
      <c r="S904">
        <v>0</v>
      </c>
      <c r="T904">
        <v>500000000</v>
      </c>
    </row>
    <row r="905" spans="1:20" ht="15" customHeight="1">
      <c r="A905" s="962" t="s">
        <v>323</v>
      </c>
      <c r="B905" t="s">
        <v>263</v>
      </c>
      <c r="C905" t="s">
        <v>13</v>
      </c>
      <c r="D905" t="s">
        <v>11</v>
      </c>
      <c r="E905" t="s">
        <v>329</v>
      </c>
      <c r="F905" t="s">
        <v>413</v>
      </c>
      <c r="R905">
        <v>0</v>
      </c>
      <c r="S905">
        <v>0</v>
      </c>
      <c r="T905">
        <v>500000000</v>
      </c>
    </row>
    <row r="906" spans="1:20" ht="15" customHeight="1">
      <c r="A906" s="962" t="s">
        <v>244</v>
      </c>
      <c r="B906" t="s">
        <v>278</v>
      </c>
      <c r="C906" t="s">
        <v>13</v>
      </c>
      <c r="D906" t="s">
        <v>11</v>
      </c>
      <c r="E906" t="s">
        <v>329</v>
      </c>
      <c r="F906" t="s">
        <v>433</v>
      </c>
      <c r="O906" t="s">
        <v>361</v>
      </c>
      <c r="P906" t="s">
        <v>868</v>
      </c>
      <c r="Q906" t="s">
        <v>869</v>
      </c>
      <c r="R906">
        <v>50.8</v>
      </c>
    </row>
    <row r="907" spans="1:20" ht="15" customHeight="1">
      <c r="A907" s="962" t="s">
        <v>244</v>
      </c>
      <c r="B907" t="s">
        <v>279</v>
      </c>
      <c r="C907" t="s">
        <v>13</v>
      </c>
      <c r="D907" t="s">
        <v>11</v>
      </c>
      <c r="E907" t="s">
        <v>329</v>
      </c>
      <c r="F907" t="s">
        <v>433</v>
      </c>
      <c r="G907" t="s">
        <v>434</v>
      </c>
      <c r="I907" t="s">
        <v>332</v>
      </c>
      <c r="K907" t="s">
        <v>333</v>
      </c>
      <c r="L907" t="s">
        <v>334</v>
      </c>
      <c r="M907" t="s">
        <v>53</v>
      </c>
      <c r="O907" t="s">
        <v>335</v>
      </c>
      <c r="P907" t="s">
        <v>336</v>
      </c>
      <c r="Q907" t="s">
        <v>337</v>
      </c>
      <c r="R907">
        <v>507</v>
      </c>
    </row>
    <row r="908" spans="1:20" ht="15" customHeight="1">
      <c r="A908" s="962" t="s">
        <v>246</v>
      </c>
      <c r="B908" t="s">
        <v>321</v>
      </c>
      <c r="C908" t="s">
        <v>13</v>
      </c>
      <c r="D908" t="s">
        <v>11</v>
      </c>
      <c r="E908" t="s">
        <v>329</v>
      </c>
      <c r="F908" t="s">
        <v>433</v>
      </c>
      <c r="R908">
        <v>0</v>
      </c>
      <c r="S908">
        <v>0</v>
      </c>
      <c r="T908">
        <v>500000000</v>
      </c>
    </row>
    <row r="909" spans="1:20" ht="15" customHeight="1">
      <c r="A909" s="962" t="s">
        <v>246</v>
      </c>
      <c r="B909" t="s">
        <v>281</v>
      </c>
      <c r="C909" t="s">
        <v>13</v>
      </c>
      <c r="D909" t="s">
        <v>11</v>
      </c>
      <c r="E909" t="s">
        <v>329</v>
      </c>
      <c r="F909" t="s">
        <v>433</v>
      </c>
      <c r="R909">
        <v>0</v>
      </c>
      <c r="S909">
        <v>0</v>
      </c>
      <c r="T909">
        <v>500000000</v>
      </c>
    </row>
    <row r="910" spans="1:20" ht="15" customHeight="1">
      <c r="A910" s="962" t="s">
        <v>246</v>
      </c>
      <c r="B910" t="s">
        <v>282</v>
      </c>
      <c r="C910" t="s">
        <v>13</v>
      </c>
      <c r="D910" t="s">
        <v>11</v>
      </c>
      <c r="E910" t="s">
        <v>329</v>
      </c>
      <c r="F910" t="s">
        <v>433</v>
      </c>
      <c r="R910">
        <v>0</v>
      </c>
      <c r="S910">
        <v>0</v>
      </c>
      <c r="T910">
        <v>500000000</v>
      </c>
    </row>
    <row r="911" spans="1:20" ht="15" customHeight="1">
      <c r="A911" s="962" t="s">
        <v>246</v>
      </c>
      <c r="B911" t="s">
        <v>324</v>
      </c>
      <c r="C911" t="s">
        <v>13</v>
      </c>
      <c r="D911" t="s">
        <v>11</v>
      </c>
      <c r="E911" t="s">
        <v>329</v>
      </c>
      <c r="F911" t="s">
        <v>433</v>
      </c>
      <c r="R911">
        <v>0</v>
      </c>
      <c r="S911">
        <v>0</v>
      </c>
      <c r="T911">
        <v>500000000</v>
      </c>
    </row>
    <row r="912" spans="1:20" ht="15" customHeight="1">
      <c r="A912" s="962" t="s">
        <v>247</v>
      </c>
      <c r="B912" t="s">
        <v>300</v>
      </c>
      <c r="C912" t="s">
        <v>13</v>
      </c>
      <c r="D912" t="s">
        <v>11</v>
      </c>
      <c r="E912" t="s">
        <v>329</v>
      </c>
      <c r="F912" t="s">
        <v>433</v>
      </c>
      <c r="J912" t="s">
        <v>663</v>
      </c>
      <c r="L912" t="s">
        <v>339</v>
      </c>
      <c r="O912" t="s">
        <v>882</v>
      </c>
      <c r="P912" t="s">
        <v>868</v>
      </c>
      <c r="Q912" t="s">
        <v>869</v>
      </c>
      <c r="R912">
        <v>21.5</v>
      </c>
    </row>
    <row r="913" spans="1:20" ht="15" customHeight="1">
      <c r="A913" s="962" t="s">
        <v>247</v>
      </c>
      <c r="B913" t="s">
        <v>290</v>
      </c>
      <c r="C913" t="s">
        <v>13</v>
      </c>
      <c r="D913" t="s">
        <v>11</v>
      </c>
      <c r="E913" t="s">
        <v>329</v>
      </c>
      <c r="F913" t="s">
        <v>433</v>
      </c>
      <c r="J913" t="s">
        <v>338</v>
      </c>
      <c r="L913" t="s">
        <v>339</v>
      </c>
      <c r="R913">
        <v>0</v>
      </c>
    </row>
    <row r="914" spans="1:20" ht="15" customHeight="1">
      <c r="A914" s="962" t="s">
        <v>247</v>
      </c>
      <c r="B914" t="s">
        <v>289</v>
      </c>
      <c r="C914" t="s">
        <v>13</v>
      </c>
      <c r="D914" t="s">
        <v>11</v>
      </c>
      <c r="E914" t="s">
        <v>329</v>
      </c>
      <c r="F914" t="s">
        <v>433</v>
      </c>
      <c r="R914">
        <v>0</v>
      </c>
    </row>
    <row r="915" spans="1:20" ht="15" customHeight="1">
      <c r="A915" s="962" t="s">
        <v>247</v>
      </c>
      <c r="B915" t="s">
        <v>288</v>
      </c>
      <c r="C915" t="s">
        <v>13</v>
      </c>
      <c r="D915" t="s">
        <v>11</v>
      </c>
      <c r="E915" t="s">
        <v>329</v>
      </c>
      <c r="F915" t="s">
        <v>433</v>
      </c>
      <c r="R915">
        <v>21.5</v>
      </c>
    </row>
    <row r="916" spans="1:20" ht="15" customHeight="1">
      <c r="A916" s="962" t="s">
        <v>247</v>
      </c>
      <c r="B916" t="s">
        <v>298</v>
      </c>
      <c r="C916" t="s">
        <v>13</v>
      </c>
      <c r="D916" t="s">
        <v>11</v>
      </c>
      <c r="E916" t="s">
        <v>329</v>
      </c>
      <c r="F916" t="s">
        <v>433</v>
      </c>
      <c r="R916">
        <v>21.5</v>
      </c>
    </row>
    <row r="917" spans="1:20" ht="15" customHeight="1">
      <c r="A917" s="962" t="s">
        <v>247</v>
      </c>
      <c r="B917" t="s">
        <v>297</v>
      </c>
      <c r="C917" t="s">
        <v>13</v>
      </c>
      <c r="D917" t="s">
        <v>11</v>
      </c>
      <c r="E917" t="s">
        <v>329</v>
      </c>
      <c r="F917" t="s">
        <v>433</v>
      </c>
      <c r="R917">
        <v>21.5</v>
      </c>
    </row>
    <row r="918" spans="1:20" ht="15" customHeight="1">
      <c r="A918" s="962" t="s">
        <v>247</v>
      </c>
      <c r="B918" t="s">
        <v>287</v>
      </c>
      <c r="C918" t="s">
        <v>13</v>
      </c>
      <c r="D918" t="s">
        <v>11</v>
      </c>
      <c r="E918" t="s">
        <v>329</v>
      </c>
      <c r="F918" t="s">
        <v>433</v>
      </c>
      <c r="R918">
        <v>59</v>
      </c>
    </row>
    <row r="919" spans="1:20" ht="15" customHeight="1">
      <c r="A919" s="962" t="s">
        <v>247</v>
      </c>
      <c r="B919" t="s">
        <v>301</v>
      </c>
      <c r="C919" t="s">
        <v>13</v>
      </c>
      <c r="D919" t="s">
        <v>11</v>
      </c>
      <c r="E919" t="s">
        <v>329</v>
      </c>
      <c r="F919" t="s">
        <v>433</v>
      </c>
      <c r="R919">
        <v>10.8</v>
      </c>
      <c r="S919">
        <v>0</v>
      </c>
      <c r="T919">
        <v>21.5</v>
      </c>
    </row>
    <row r="920" spans="1:20" ht="15" customHeight="1">
      <c r="A920" s="962" t="s">
        <v>247</v>
      </c>
      <c r="B920" t="s">
        <v>302</v>
      </c>
      <c r="C920" t="s">
        <v>13</v>
      </c>
      <c r="D920" t="s">
        <v>11</v>
      </c>
      <c r="E920" t="s">
        <v>329</v>
      </c>
      <c r="F920" t="s">
        <v>433</v>
      </c>
      <c r="R920">
        <v>10.8</v>
      </c>
      <c r="S920">
        <v>0</v>
      </c>
      <c r="T920">
        <v>21.5</v>
      </c>
    </row>
    <row r="921" spans="1:20" ht="15" customHeight="1">
      <c r="A921" s="962" t="s">
        <v>247</v>
      </c>
      <c r="B921" t="s">
        <v>322</v>
      </c>
      <c r="C921" t="s">
        <v>13</v>
      </c>
      <c r="D921" t="s">
        <v>11</v>
      </c>
      <c r="E921" t="s">
        <v>329</v>
      </c>
      <c r="F921" t="s">
        <v>433</v>
      </c>
      <c r="H921" t="s">
        <v>915</v>
      </c>
      <c r="I921" t="s">
        <v>450</v>
      </c>
      <c r="J921" t="s">
        <v>848</v>
      </c>
      <c r="K921" t="s">
        <v>854</v>
      </c>
      <c r="L921" t="s">
        <v>871</v>
      </c>
      <c r="M921" t="s">
        <v>56</v>
      </c>
      <c r="O921" t="s">
        <v>361</v>
      </c>
      <c r="P921" t="s">
        <v>851</v>
      </c>
      <c r="Q921" t="s">
        <v>337</v>
      </c>
      <c r="R921">
        <v>1.02</v>
      </c>
    </row>
    <row r="922" spans="1:20" ht="15" customHeight="1">
      <c r="A922" s="962" t="s">
        <v>247</v>
      </c>
      <c r="B922" t="s">
        <v>318</v>
      </c>
      <c r="C922" t="s">
        <v>13</v>
      </c>
      <c r="D922" t="s">
        <v>11</v>
      </c>
      <c r="E922" t="s">
        <v>329</v>
      </c>
      <c r="F922" t="s">
        <v>433</v>
      </c>
      <c r="H922" t="s">
        <v>930</v>
      </c>
      <c r="I922" t="s">
        <v>662</v>
      </c>
      <c r="J922" t="s">
        <v>848</v>
      </c>
      <c r="K922" t="s">
        <v>849</v>
      </c>
      <c r="L922" t="s">
        <v>850</v>
      </c>
      <c r="M922" t="s">
        <v>57</v>
      </c>
      <c r="O922" t="s">
        <v>361</v>
      </c>
      <c r="P922" t="s">
        <v>851</v>
      </c>
      <c r="Q922" t="s">
        <v>337</v>
      </c>
      <c r="R922">
        <v>37.5</v>
      </c>
    </row>
    <row r="923" spans="1:20" ht="15" customHeight="1">
      <c r="A923" s="962" t="s">
        <v>247</v>
      </c>
      <c r="B923" t="s">
        <v>317</v>
      </c>
      <c r="C923" t="s">
        <v>13</v>
      </c>
      <c r="D923" t="s">
        <v>11</v>
      </c>
      <c r="E923" t="s">
        <v>329</v>
      </c>
      <c r="F923" t="s">
        <v>433</v>
      </c>
      <c r="I923" t="s">
        <v>847</v>
      </c>
      <c r="K923" t="s">
        <v>849</v>
      </c>
      <c r="L923" t="s">
        <v>850</v>
      </c>
      <c r="M923" t="s">
        <v>57</v>
      </c>
      <c r="O923" t="s">
        <v>361</v>
      </c>
      <c r="P923" t="s">
        <v>851</v>
      </c>
      <c r="Q923" t="s">
        <v>337</v>
      </c>
      <c r="R923">
        <v>37.5</v>
      </c>
    </row>
    <row r="924" spans="1:20" ht="15" customHeight="1">
      <c r="A924" s="962" t="s">
        <v>247</v>
      </c>
      <c r="B924" t="s">
        <v>305</v>
      </c>
      <c r="C924" t="s">
        <v>13</v>
      </c>
      <c r="D924" t="s">
        <v>11</v>
      </c>
      <c r="E924" t="s">
        <v>329</v>
      </c>
      <c r="F924" t="s">
        <v>433</v>
      </c>
      <c r="R924">
        <v>37.5</v>
      </c>
    </row>
    <row r="925" spans="1:20" ht="15" customHeight="1">
      <c r="A925" s="962" t="s">
        <v>247</v>
      </c>
      <c r="B925" t="s">
        <v>324</v>
      </c>
      <c r="C925" t="s">
        <v>13</v>
      </c>
      <c r="D925" t="s">
        <v>11</v>
      </c>
      <c r="E925" t="s">
        <v>329</v>
      </c>
      <c r="F925" t="s">
        <v>433</v>
      </c>
      <c r="R925">
        <v>0</v>
      </c>
    </row>
    <row r="926" spans="1:20" ht="15" customHeight="1">
      <c r="A926" s="962" t="s">
        <v>248</v>
      </c>
      <c r="B926" t="s">
        <v>278</v>
      </c>
      <c r="C926" t="s">
        <v>13</v>
      </c>
      <c r="D926" t="s">
        <v>11</v>
      </c>
      <c r="E926" t="s">
        <v>329</v>
      </c>
      <c r="F926" t="s">
        <v>433</v>
      </c>
      <c r="R926">
        <v>0</v>
      </c>
    </row>
    <row r="927" spans="1:20" ht="15" customHeight="1">
      <c r="A927" s="962" t="s">
        <v>248</v>
      </c>
      <c r="B927" t="s">
        <v>279</v>
      </c>
      <c r="C927" t="s">
        <v>13</v>
      </c>
      <c r="D927" t="s">
        <v>11</v>
      </c>
      <c r="E927" t="s">
        <v>329</v>
      </c>
      <c r="F927" t="s">
        <v>433</v>
      </c>
      <c r="G927" t="s">
        <v>435</v>
      </c>
      <c r="I927" t="s">
        <v>332</v>
      </c>
      <c r="K927" t="s">
        <v>333</v>
      </c>
      <c r="L927" t="s">
        <v>250</v>
      </c>
      <c r="M927" t="s">
        <v>53</v>
      </c>
      <c r="O927" t="s">
        <v>335</v>
      </c>
      <c r="P927" t="s">
        <v>336</v>
      </c>
      <c r="Q927" t="s">
        <v>337</v>
      </c>
      <c r="R927">
        <v>57</v>
      </c>
    </row>
    <row r="928" spans="1:20" ht="15" customHeight="1">
      <c r="A928" s="962" t="s">
        <v>249</v>
      </c>
      <c r="B928" t="s">
        <v>278</v>
      </c>
      <c r="C928" t="s">
        <v>13</v>
      </c>
      <c r="D928" t="s">
        <v>11</v>
      </c>
      <c r="E928" t="s">
        <v>329</v>
      </c>
      <c r="F928" t="s">
        <v>433</v>
      </c>
      <c r="J928" t="s">
        <v>340</v>
      </c>
      <c r="L928" t="s">
        <v>249</v>
      </c>
      <c r="R928">
        <v>0</v>
      </c>
    </row>
    <row r="929" spans="1:20" ht="15" customHeight="1">
      <c r="A929" s="962" t="s">
        <v>250</v>
      </c>
      <c r="B929" t="s">
        <v>279</v>
      </c>
      <c r="C929" t="s">
        <v>13</v>
      </c>
      <c r="D929" t="s">
        <v>11</v>
      </c>
      <c r="E929" t="s">
        <v>329</v>
      </c>
      <c r="F929" t="s">
        <v>433</v>
      </c>
      <c r="G929" t="s">
        <v>435</v>
      </c>
      <c r="I929" t="s">
        <v>332</v>
      </c>
      <c r="K929" t="s">
        <v>333</v>
      </c>
      <c r="L929" t="s">
        <v>250</v>
      </c>
      <c r="M929" t="s">
        <v>53</v>
      </c>
      <c r="O929" t="s">
        <v>335</v>
      </c>
      <c r="P929" t="s">
        <v>336</v>
      </c>
      <c r="Q929" t="s">
        <v>337</v>
      </c>
      <c r="R929">
        <v>57</v>
      </c>
    </row>
    <row r="930" spans="1:20" ht="15" customHeight="1">
      <c r="A930" s="962" t="s">
        <v>254</v>
      </c>
      <c r="B930" t="s">
        <v>283</v>
      </c>
      <c r="C930" t="s">
        <v>13</v>
      </c>
      <c r="D930" t="s">
        <v>11</v>
      </c>
      <c r="E930" t="s">
        <v>329</v>
      </c>
      <c r="F930" t="s">
        <v>433</v>
      </c>
      <c r="J930" t="s">
        <v>2007</v>
      </c>
      <c r="L930" t="s">
        <v>343</v>
      </c>
      <c r="O930" t="s">
        <v>361</v>
      </c>
      <c r="P930" t="s">
        <v>868</v>
      </c>
      <c r="Q930" t="s">
        <v>869</v>
      </c>
      <c r="R930">
        <v>14.2</v>
      </c>
      <c r="S930">
        <v>0</v>
      </c>
      <c r="T930">
        <v>500000000</v>
      </c>
    </row>
    <row r="931" spans="1:20" ht="15" customHeight="1">
      <c r="A931" s="962" t="s">
        <v>254</v>
      </c>
      <c r="B931" t="s">
        <v>289</v>
      </c>
      <c r="C931" t="s">
        <v>13</v>
      </c>
      <c r="D931" t="s">
        <v>11</v>
      </c>
      <c r="E931" t="s">
        <v>329</v>
      </c>
      <c r="F931" t="s">
        <v>433</v>
      </c>
      <c r="J931" t="s">
        <v>338</v>
      </c>
      <c r="L931" t="s">
        <v>344</v>
      </c>
      <c r="R931">
        <v>0</v>
      </c>
    </row>
    <row r="932" spans="1:20" ht="15" customHeight="1">
      <c r="A932" s="962" t="s">
        <v>254</v>
      </c>
      <c r="B932" t="s">
        <v>290</v>
      </c>
      <c r="C932" t="s">
        <v>13</v>
      </c>
      <c r="D932" t="s">
        <v>11</v>
      </c>
      <c r="E932" t="s">
        <v>329</v>
      </c>
      <c r="F932" t="s">
        <v>433</v>
      </c>
      <c r="R932">
        <v>0</v>
      </c>
      <c r="S932">
        <v>0</v>
      </c>
      <c r="T932">
        <v>0</v>
      </c>
    </row>
    <row r="933" spans="1:20" ht="15" customHeight="1">
      <c r="A933" s="962" t="s">
        <v>254</v>
      </c>
      <c r="B933" t="s">
        <v>292</v>
      </c>
      <c r="C933" t="s">
        <v>13</v>
      </c>
      <c r="D933" t="s">
        <v>11</v>
      </c>
      <c r="E933" t="s">
        <v>329</v>
      </c>
      <c r="F933" t="s">
        <v>433</v>
      </c>
      <c r="R933">
        <v>0</v>
      </c>
      <c r="S933">
        <v>0</v>
      </c>
      <c r="T933">
        <v>0</v>
      </c>
    </row>
    <row r="934" spans="1:20" ht="15" customHeight="1">
      <c r="A934" s="962" t="s">
        <v>254</v>
      </c>
      <c r="B934" t="s">
        <v>294</v>
      </c>
      <c r="C934" t="s">
        <v>13</v>
      </c>
      <c r="D934" t="s">
        <v>11</v>
      </c>
      <c r="E934" t="s">
        <v>329</v>
      </c>
      <c r="F934" t="s">
        <v>433</v>
      </c>
      <c r="R934">
        <v>0</v>
      </c>
      <c r="S934">
        <v>0</v>
      </c>
      <c r="T934">
        <v>0</v>
      </c>
    </row>
    <row r="935" spans="1:20" ht="15" customHeight="1">
      <c r="A935" s="962" t="s">
        <v>254</v>
      </c>
      <c r="B935" t="s">
        <v>295</v>
      </c>
      <c r="C935" t="s">
        <v>13</v>
      </c>
      <c r="D935" t="s">
        <v>11</v>
      </c>
      <c r="E935" t="s">
        <v>329</v>
      </c>
      <c r="F935" t="s">
        <v>433</v>
      </c>
      <c r="R935">
        <v>0</v>
      </c>
      <c r="S935">
        <v>0</v>
      </c>
      <c r="T935">
        <v>0</v>
      </c>
    </row>
    <row r="936" spans="1:20" ht="15" customHeight="1">
      <c r="A936" s="962" t="s">
        <v>254</v>
      </c>
      <c r="B936" t="s">
        <v>280</v>
      </c>
      <c r="C936" t="s">
        <v>13</v>
      </c>
      <c r="D936" t="s">
        <v>11</v>
      </c>
      <c r="E936" t="s">
        <v>329</v>
      </c>
      <c r="F936" t="s">
        <v>433</v>
      </c>
      <c r="J936" t="s">
        <v>436</v>
      </c>
      <c r="L936" t="s">
        <v>346</v>
      </c>
      <c r="R936">
        <v>0</v>
      </c>
    </row>
    <row r="937" spans="1:20" ht="15" customHeight="1">
      <c r="A937" s="962" t="s">
        <v>254</v>
      </c>
      <c r="B937" t="s">
        <v>299</v>
      </c>
      <c r="C937" t="s">
        <v>13</v>
      </c>
      <c r="D937" t="s">
        <v>11</v>
      </c>
      <c r="E937" t="s">
        <v>329</v>
      </c>
      <c r="F937" t="s">
        <v>433</v>
      </c>
      <c r="G937" t="s">
        <v>437</v>
      </c>
      <c r="I937" t="s">
        <v>332</v>
      </c>
      <c r="K937" t="s">
        <v>333</v>
      </c>
      <c r="L937" t="s">
        <v>348</v>
      </c>
      <c r="M937" t="s">
        <v>53</v>
      </c>
      <c r="O937" t="s">
        <v>349</v>
      </c>
      <c r="P937" t="s">
        <v>336</v>
      </c>
      <c r="Q937" t="s">
        <v>337</v>
      </c>
      <c r="R937">
        <v>26.9</v>
      </c>
    </row>
    <row r="938" spans="1:20" ht="15" customHeight="1">
      <c r="A938" s="962" t="s">
        <v>254</v>
      </c>
      <c r="B938" t="s">
        <v>284</v>
      </c>
      <c r="C938" t="s">
        <v>13</v>
      </c>
      <c r="D938" t="s">
        <v>11</v>
      </c>
      <c r="E938" t="s">
        <v>329</v>
      </c>
      <c r="F938" t="s">
        <v>433</v>
      </c>
      <c r="G938" t="s">
        <v>438</v>
      </c>
      <c r="I938" t="s">
        <v>332</v>
      </c>
      <c r="K938" t="s">
        <v>333</v>
      </c>
      <c r="L938" t="s">
        <v>344</v>
      </c>
      <c r="M938" t="s">
        <v>53</v>
      </c>
      <c r="O938" t="s">
        <v>349</v>
      </c>
      <c r="P938" t="s">
        <v>336</v>
      </c>
      <c r="Q938" t="s">
        <v>337</v>
      </c>
      <c r="R938">
        <v>120</v>
      </c>
    </row>
    <row r="939" spans="1:20" ht="15" customHeight="1">
      <c r="A939" s="962" t="s">
        <v>254</v>
      </c>
      <c r="B939" t="s">
        <v>285</v>
      </c>
      <c r="C939" t="s">
        <v>13</v>
      </c>
      <c r="D939" t="s">
        <v>11</v>
      </c>
      <c r="E939" t="s">
        <v>329</v>
      </c>
      <c r="F939" t="s">
        <v>433</v>
      </c>
      <c r="R939">
        <v>0</v>
      </c>
    </row>
    <row r="940" spans="1:20" ht="15" customHeight="1">
      <c r="A940" s="962" t="s">
        <v>254</v>
      </c>
      <c r="B940" t="s">
        <v>286</v>
      </c>
      <c r="C940" t="s">
        <v>13</v>
      </c>
      <c r="D940" t="s">
        <v>11</v>
      </c>
      <c r="E940" t="s">
        <v>329</v>
      </c>
      <c r="F940" t="s">
        <v>433</v>
      </c>
      <c r="R940">
        <v>0</v>
      </c>
    </row>
    <row r="941" spans="1:20" ht="15" customHeight="1">
      <c r="A941" s="962" t="s">
        <v>254</v>
      </c>
      <c r="B941" t="s">
        <v>303</v>
      </c>
      <c r="C941" t="s">
        <v>13</v>
      </c>
      <c r="D941" t="s">
        <v>11</v>
      </c>
      <c r="E941" t="s">
        <v>329</v>
      </c>
      <c r="F941" t="s">
        <v>433</v>
      </c>
      <c r="R941">
        <v>0</v>
      </c>
    </row>
    <row r="942" spans="1:20" ht="15" customHeight="1">
      <c r="A942" s="962" t="s">
        <v>254</v>
      </c>
      <c r="B942" t="s">
        <v>291</v>
      </c>
      <c r="C942" t="s">
        <v>13</v>
      </c>
      <c r="D942" t="s">
        <v>11</v>
      </c>
      <c r="E942" t="s">
        <v>329</v>
      </c>
      <c r="F942" t="s">
        <v>433</v>
      </c>
      <c r="R942">
        <v>0</v>
      </c>
      <c r="S942">
        <v>0</v>
      </c>
      <c r="T942">
        <v>0</v>
      </c>
    </row>
    <row r="943" spans="1:20" ht="15" customHeight="1">
      <c r="A943" s="962" t="s">
        <v>254</v>
      </c>
      <c r="B943" t="s">
        <v>293</v>
      </c>
      <c r="C943" t="s">
        <v>13</v>
      </c>
      <c r="D943" t="s">
        <v>11</v>
      </c>
      <c r="E943" t="s">
        <v>329</v>
      </c>
      <c r="F943" t="s">
        <v>433</v>
      </c>
      <c r="R943">
        <v>0</v>
      </c>
      <c r="S943">
        <v>0</v>
      </c>
      <c r="T943">
        <v>0</v>
      </c>
    </row>
    <row r="944" spans="1:20" ht="15" customHeight="1">
      <c r="A944" s="962" t="s">
        <v>254</v>
      </c>
      <c r="B944" t="s">
        <v>288</v>
      </c>
      <c r="C944" t="s">
        <v>13</v>
      </c>
      <c r="D944" t="s">
        <v>11</v>
      </c>
      <c r="E944" t="s">
        <v>329</v>
      </c>
      <c r="F944" t="s">
        <v>433</v>
      </c>
      <c r="R944">
        <v>26.9</v>
      </c>
    </row>
    <row r="945" spans="1:20" ht="15" customHeight="1">
      <c r="A945" s="962" t="s">
        <v>254</v>
      </c>
      <c r="B945" t="s">
        <v>298</v>
      </c>
      <c r="C945" t="s">
        <v>13</v>
      </c>
      <c r="D945" t="s">
        <v>11</v>
      </c>
      <c r="E945" t="s">
        <v>329</v>
      </c>
      <c r="F945" t="s">
        <v>433</v>
      </c>
      <c r="R945">
        <v>26.9</v>
      </c>
    </row>
    <row r="946" spans="1:20" ht="15" customHeight="1">
      <c r="A946" s="962" t="s">
        <v>254</v>
      </c>
      <c r="B946" t="s">
        <v>297</v>
      </c>
      <c r="C946" t="s">
        <v>13</v>
      </c>
      <c r="D946" t="s">
        <v>11</v>
      </c>
      <c r="E946" t="s">
        <v>329</v>
      </c>
      <c r="F946" t="s">
        <v>433</v>
      </c>
      <c r="R946">
        <v>26.9</v>
      </c>
    </row>
    <row r="947" spans="1:20" ht="15" customHeight="1">
      <c r="A947" s="962" t="s">
        <v>254</v>
      </c>
      <c r="B947" t="s">
        <v>287</v>
      </c>
      <c r="C947" t="s">
        <v>13</v>
      </c>
      <c r="D947" t="s">
        <v>11</v>
      </c>
      <c r="E947" t="s">
        <v>329</v>
      </c>
      <c r="F947" t="s">
        <v>433</v>
      </c>
      <c r="R947">
        <v>51.9</v>
      </c>
    </row>
    <row r="948" spans="1:20" ht="15" customHeight="1">
      <c r="A948" s="962" t="s">
        <v>254</v>
      </c>
      <c r="B948" t="s">
        <v>296</v>
      </c>
      <c r="C948" t="s">
        <v>13</v>
      </c>
      <c r="D948" t="s">
        <v>11</v>
      </c>
      <c r="E948" t="s">
        <v>329</v>
      </c>
      <c r="F948" t="s">
        <v>433</v>
      </c>
      <c r="R948">
        <v>0</v>
      </c>
      <c r="S948">
        <v>0</v>
      </c>
      <c r="T948">
        <v>0</v>
      </c>
    </row>
    <row r="949" spans="1:20" ht="15" customHeight="1">
      <c r="A949" s="962" t="s">
        <v>254</v>
      </c>
      <c r="B949" t="s">
        <v>319</v>
      </c>
      <c r="C949" t="s">
        <v>13</v>
      </c>
      <c r="D949" t="s">
        <v>11</v>
      </c>
      <c r="E949" t="s">
        <v>329</v>
      </c>
      <c r="F949" t="s">
        <v>433</v>
      </c>
      <c r="G949" t="s">
        <v>439</v>
      </c>
      <c r="I949" t="s">
        <v>332</v>
      </c>
      <c r="K949" t="s">
        <v>333</v>
      </c>
      <c r="L949" t="s">
        <v>351</v>
      </c>
      <c r="M949" t="s">
        <v>53</v>
      </c>
      <c r="O949" t="s">
        <v>349</v>
      </c>
      <c r="P949" t="s">
        <v>336</v>
      </c>
      <c r="Q949" t="s">
        <v>337</v>
      </c>
      <c r="R949">
        <v>25</v>
      </c>
    </row>
    <row r="950" spans="1:20" ht="15" customHeight="1">
      <c r="A950" s="962" t="s">
        <v>254</v>
      </c>
      <c r="B950" t="s">
        <v>317</v>
      </c>
      <c r="C950" t="s">
        <v>13</v>
      </c>
      <c r="D950" t="s">
        <v>11</v>
      </c>
      <c r="E950" t="s">
        <v>329</v>
      </c>
      <c r="F950" t="s">
        <v>433</v>
      </c>
      <c r="G950" t="s">
        <v>439</v>
      </c>
      <c r="I950" t="s">
        <v>332</v>
      </c>
      <c r="K950" t="s">
        <v>333</v>
      </c>
      <c r="L950" t="s">
        <v>351</v>
      </c>
      <c r="M950" t="s">
        <v>53</v>
      </c>
      <c r="O950" t="s">
        <v>349</v>
      </c>
      <c r="P950" t="s">
        <v>336</v>
      </c>
      <c r="Q950" t="s">
        <v>337</v>
      </c>
      <c r="R950">
        <v>25</v>
      </c>
    </row>
    <row r="951" spans="1:20" ht="15" customHeight="1">
      <c r="A951" s="962" t="s">
        <v>254</v>
      </c>
      <c r="B951" t="s">
        <v>305</v>
      </c>
      <c r="C951" t="s">
        <v>13</v>
      </c>
      <c r="D951" t="s">
        <v>11</v>
      </c>
      <c r="E951" t="s">
        <v>329</v>
      </c>
      <c r="F951" t="s">
        <v>433</v>
      </c>
      <c r="R951">
        <v>25</v>
      </c>
    </row>
    <row r="952" spans="1:20" ht="15" customHeight="1">
      <c r="A952" s="962" t="s">
        <v>254</v>
      </c>
      <c r="B952" t="s">
        <v>321</v>
      </c>
      <c r="C952" t="s">
        <v>13</v>
      </c>
      <c r="D952" t="s">
        <v>11</v>
      </c>
      <c r="E952" t="s">
        <v>329</v>
      </c>
      <c r="F952" t="s">
        <v>433</v>
      </c>
      <c r="H952" t="s">
        <v>440</v>
      </c>
      <c r="I952" t="s">
        <v>353</v>
      </c>
      <c r="K952" t="s">
        <v>333</v>
      </c>
      <c r="L952" t="s">
        <v>354</v>
      </c>
      <c r="M952" t="s">
        <v>58</v>
      </c>
      <c r="O952" t="s">
        <v>335</v>
      </c>
      <c r="P952" t="s">
        <v>336</v>
      </c>
      <c r="Q952" t="s">
        <v>337</v>
      </c>
      <c r="R952">
        <v>334</v>
      </c>
    </row>
    <row r="953" spans="1:20" ht="15" customHeight="1">
      <c r="A953" s="962" t="s">
        <v>254</v>
      </c>
      <c r="B953" t="s">
        <v>324</v>
      </c>
      <c r="C953" t="s">
        <v>13</v>
      </c>
      <c r="D953" t="s">
        <v>11</v>
      </c>
      <c r="E953" t="s">
        <v>329</v>
      </c>
      <c r="F953" t="s">
        <v>433</v>
      </c>
      <c r="R953">
        <v>0</v>
      </c>
    </row>
    <row r="954" spans="1:20" ht="15" customHeight="1">
      <c r="A954" s="962" t="s">
        <v>255</v>
      </c>
      <c r="B954" t="s">
        <v>322</v>
      </c>
      <c r="C954" t="s">
        <v>13</v>
      </c>
      <c r="D954" t="s">
        <v>11</v>
      </c>
      <c r="E954" t="s">
        <v>329</v>
      </c>
      <c r="F954" t="s">
        <v>433</v>
      </c>
      <c r="H954" t="s">
        <v>848</v>
      </c>
      <c r="I954" t="s">
        <v>853</v>
      </c>
      <c r="J954" t="s">
        <v>848</v>
      </c>
      <c r="K954" t="s">
        <v>849</v>
      </c>
      <c r="L954" t="s">
        <v>1993</v>
      </c>
      <c r="M954" t="s">
        <v>55</v>
      </c>
      <c r="O954" t="s">
        <v>361</v>
      </c>
      <c r="P954" t="s">
        <v>667</v>
      </c>
      <c r="Q954" t="s">
        <v>668</v>
      </c>
      <c r="R954">
        <v>0.02</v>
      </c>
    </row>
    <row r="955" spans="1:20" ht="15" customHeight="1">
      <c r="A955" s="962" t="s">
        <v>255</v>
      </c>
      <c r="B955" t="s">
        <v>301</v>
      </c>
      <c r="C955" t="s">
        <v>13</v>
      </c>
      <c r="D955" t="s">
        <v>11</v>
      </c>
      <c r="E955" t="s">
        <v>329</v>
      </c>
      <c r="F955" t="s">
        <v>433</v>
      </c>
      <c r="H955" t="s">
        <v>856</v>
      </c>
      <c r="I955" t="s">
        <v>853</v>
      </c>
      <c r="J955" t="s">
        <v>848</v>
      </c>
      <c r="K955" t="s">
        <v>849</v>
      </c>
      <c r="L955" t="s">
        <v>857</v>
      </c>
      <c r="M955" t="s">
        <v>55</v>
      </c>
      <c r="O955" t="s">
        <v>361</v>
      </c>
      <c r="P955" t="s">
        <v>851</v>
      </c>
      <c r="Q955" t="s">
        <v>337</v>
      </c>
      <c r="R955">
        <v>2.85</v>
      </c>
    </row>
    <row r="956" spans="1:20" ht="15" customHeight="1">
      <c r="A956" s="962" t="s">
        <v>255</v>
      </c>
      <c r="B956" t="s">
        <v>307</v>
      </c>
      <c r="C956" t="s">
        <v>13</v>
      </c>
      <c r="D956" t="s">
        <v>11</v>
      </c>
      <c r="E956" t="s">
        <v>329</v>
      </c>
      <c r="F956" t="s">
        <v>433</v>
      </c>
      <c r="H956" t="s">
        <v>858</v>
      </c>
      <c r="I956" t="s">
        <v>853</v>
      </c>
      <c r="J956" t="s">
        <v>848</v>
      </c>
      <c r="K956" t="s">
        <v>849</v>
      </c>
      <c r="L956" t="s">
        <v>859</v>
      </c>
      <c r="M956" t="s">
        <v>55</v>
      </c>
      <c r="O956" t="s">
        <v>361</v>
      </c>
      <c r="P956" t="s">
        <v>851</v>
      </c>
      <c r="Q956" t="s">
        <v>337</v>
      </c>
      <c r="R956">
        <v>0.04</v>
      </c>
    </row>
    <row r="957" spans="1:20" ht="15" customHeight="1">
      <c r="A957" s="962" t="s">
        <v>255</v>
      </c>
      <c r="B957" t="s">
        <v>315</v>
      </c>
      <c r="C957" t="s">
        <v>13</v>
      </c>
      <c r="D957" t="s">
        <v>11</v>
      </c>
      <c r="E957" t="s">
        <v>329</v>
      </c>
      <c r="F957" t="s">
        <v>433</v>
      </c>
      <c r="H957" t="s">
        <v>860</v>
      </c>
      <c r="I957" t="s">
        <v>853</v>
      </c>
      <c r="J957" t="s">
        <v>848</v>
      </c>
      <c r="K957" t="s">
        <v>849</v>
      </c>
      <c r="L957" t="s">
        <v>861</v>
      </c>
      <c r="M957" t="s">
        <v>55</v>
      </c>
      <c r="O957" t="s">
        <v>361</v>
      </c>
      <c r="P957" t="s">
        <v>851</v>
      </c>
      <c r="Q957" t="s">
        <v>337</v>
      </c>
      <c r="R957">
        <v>0</v>
      </c>
    </row>
    <row r="958" spans="1:20" ht="15" customHeight="1">
      <c r="A958" s="962" t="s">
        <v>255</v>
      </c>
      <c r="B958" t="s">
        <v>308</v>
      </c>
      <c r="C958" t="s">
        <v>13</v>
      </c>
      <c r="D958" t="s">
        <v>11</v>
      </c>
      <c r="E958" t="s">
        <v>329</v>
      </c>
      <c r="F958" t="s">
        <v>433</v>
      </c>
      <c r="H958" t="s">
        <v>862</v>
      </c>
      <c r="I958" t="s">
        <v>853</v>
      </c>
      <c r="J958" t="s">
        <v>848</v>
      </c>
      <c r="K958" t="s">
        <v>849</v>
      </c>
      <c r="L958" t="s">
        <v>863</v>
      </c>
      <c r="M958" t="s">
        <v>55</v>
      </c>
      <c r="O958" t="s">
        <v>361</v>
      </c>
      <c r="P958" t="s">
        <v>851</v>
      </c>
      <c r="Q958" t="s">
        <v>337</v>
      </c>
      <c r="R958">
        <v>0.04</v>
      </c>
    </row>
    <row r="959" spans="1:20" ht="15" customHeight="1">
      <c r="A959" s="962" t="s">
        <v>255</v>
      </c>
      <c r="B959" t="s">
        <v>311</v>
      </c>
      <c r="C959" t="s">
        <v>13</v>
      </c>
      <c r="D959" t="s">
        <v>11</v>
      </c>
      <c r="E959" t="s">
        <v>329</v>
      </c>
      <c r="F959" t="s">
        <v>433</v>
      </c>
      <c r="H959" t="s">
        <v>864</v>
      </c>
      <c r="I959" t="s">
        <v>853</v>
      </c>
      <c r="J959" t="s">
        <v>848</v>
      </c>
      <c r="K959" t="s">
        <v>849</v>
      </c>
      <c r="L959" t="s">
        <v>865</v>
      </c>
      <c r="M959" t="s">
        <v>55</v>
      </c>
      <c r="O959" t="s">
        <v>361</v>
      </c>
      <c r="P959" t="s">
        <v>851</v>
      </c>
      <c r="Q959" t="s">
        <v>337</v>
      </c>
      <c r="R959">
        <v>2.06</v>
      </c>
    </row>
    <row r="960" spans="1:20" ht="15" customHeight="1">
      <c r="A960" s="962" t="s">
        <v>255</v>
      </c>
      <c r="B960" t="s">
        <v>312</v>
      </c>
      <c r="C960" t="s">
        <v>13</v>
      </c>
      <c r="D960" t="s">
        <v>11</v>
      </c>
      <c r="E960" t="s">
        <v>329</v>
      </c>
      <c r="F960" t="s">
        <v>433</v>
      </c>
      <c r="H960" t="s">
        <v>866</v>
      </c>
      <c r="I960" t="s">
        <v>853</v>
      </c>
      <c r="J960" t="s">
        <v>848</v>
      </c>
      <c r="K960" t="s">
        <v>849</v>
      </c>
      <c r="L960" t="s">
        <v>867</v>
      </c>
      <c r="M960" t="s">
        <v>55</v>
      </c>
      <c r="O960" t="s">
        <v>361</v>
      </c>
      <c r="P960" t="s">
        <v>851</v>
      </c>
      <c r="Q960" t="s">
        <v>337</v>
      </c>
      <c r="R960">
        <v>0.05</v>
      </c>
    </row>
    <row r="961" spans="1:20" ht="15" customHeight="1">
      <c r="A961" s="962" t="s">
        <v>255</v>
      </c>
      <c r="B961" t="s">
        <v>300</v>
      </c>
      <c r="C961" t="s">
        <v>13</v>
      </c>
      <c r="D961" t="s">
        <v>11</v>
      </c>
      <c r="E961" t="s">
        <v>329</v>
      </c>
      <c r="F961" t="s">
        <v>433</v>
      </c>
      <c r="I961" t="s">
        <v>853</v>
      </c>
      <c r="K961" t="s">
        <v>849</v>
      </c>
      <c r="L961" t="s">
        <v>857</v>
      </c>
      <c r="M961" t="s">
        <v>55</v>
      </c>
      <c r="O961" t="s">
        <v>361</v>
      </c>
      <c r="P961" t="s">
        <v>851</v>
      </c>
      <c r="Q961" t="s">
        <v>337</v>
      </c>
      <c r="R961">
        <v>2.85</v>
      </c>
    </row>
    <row r="962" spans="1:20" ht="15" customHeight="1">
      <c r="A962" s="962" t="s">
        <v>255</v>
      </c>
      <c r="B962" t="s">
        <v>298</v>
      </c>
      <c r="C962" t="s">
        <v>13</v>
      </c>
      <c r="D962" t="s">
        <v>11</v>
      </c>
      <c r="E962" t="s">
        <v>329</v>
      </c>
      <c r="F962" t="s">
        <v>433</v>
      </c>
      <c r="R962">
        <v>2.85</v>
      </c>
    </row>
    <row r="963" spans="1:20" ht="15" customHeight="1">
      <c r="A963" s="962" t="s">
        <v>255</v>
      </c>
      <c r="B963" t="s">
        <v>297</v>
      </c>
      <c r="C963" t="s">
        <v>13</v>
      </c>
      <c r="D963" t="s">
        <v>11</v>
      </c>
      <c r="E963" t="s">
        <v>329</v>
      </c>
      <c r="F963" t="s">
        <v>433</v>
      </c>
      <c r="R963">
        <v>2.85</v>
      </c>
    </row>
    <row r="964" spans="1:20" ht="15" customHeight="1">
      <c r="A964" s="962" t="s">
        <v>255</v>
      </c>
      <c r="B964" t="s">
        <v>288</v>
      </c>
      <c r="C964" t="s">
        <v>13</v>
      </c>
      <c r="D964" t="s">
        <v>11</v>
      </c>
      <c r="E964" t="s">
        <v>329</v>
      </c>
      <c r="F964" t="s">
        <v>433</v>
      </c>
      <c r="R964">
        <v>2.85</v>
      </c>
    </row>
    <row r="965" spans="1:20" ht="15" customHeight="1">
      <c r="A965" s="962" t="s">
        <v>255</v>
      </c>
      <c r="B965" t="s">
        <v>287</v>
      </c>
      <c r="C965" t="s">
        <v>13</v>
      </c>
      <c r="D965" t="s">
        <v>11</v>
      </c>
      <c r="E965" t="s">
        <v>329</v>
      </c>
      <c r="F965" t="s">
        <v>433</v>
      </c>
      <c r="R965">
        <v>5.05</v>
      </c>
    </row>
    <row r="966" spans="1:20" ht="15" customHeight="1">
      <c r="A966" s="962" t="s">
        <v>255</v>
      </c>
      <c r="B966" t="s">
        <v>306</v>
      </c>
      <c r="C966" t="s">
        <v>13</v>
      </c>
      <c r="D966" t="s">
        <v>11</v>
      </c>
      <c r="E966" t="s">
        <v>329</v>
      </c>
      <c r="F966" t="s">
        <v>433</v>
      </c>
      <c r="I966" t="s">
        <v>853</v>
      </c>
      <c r="K966" t="s">
        <v>849</v>
      </c>
      <c r="L966" t="s">
        <v>1994</v>
      </c>
      <c r="M966" t="s">
        <v>55</v>
      </c>
      <c r="O966" t="s">
        <v>361</v>
      </c>
      <c r="P966" t="s">
        <v>851</v>
      </c>
      <c r="Q966" t="s">
        <v>337</v>
      </c>
      <c r="R966">
        <v>0.08</v>
      </c>
    </row>
    <row r="967" spans="1:20" ht="15" customHeight="1">
      <c r="A967" s="962" t="s">
        <v>255</v>
      </c>
      <c r="B967" t="s">
        <v>305</v>
      </c>
      <c r="C967" t="s">
        <v>13</v>
      </c>
      <c r="D967" t="s">
        <v>11</v>
      </c>
      <c r="E967" t="s">
        <v>329</v>
      </c>
      <c r="F967" t="s">
        <v>433</v>
      </c>
      <c r="R967">
        <v>2.19</v>
      </c>
    </row>
    <row r="968" spans="1:20" ht="15" customHeight="1">
      <c r="A968" s="962" t="s">
        <v>255</v>
      </c>
      <c r="B968" t="s">
        <v>309</v>
      </c>
      <c r="C968" t="s">
        <v>13</v>
      </c>
      <c r="D968" t="s">
        <v>11</v>
      </c>
      <c r="E968" t="s">
        <v>329</v>
      </c>
      <c r="F968" t="s">
        <v>433</v>
      </c>
      <c r="I968" t="s">
        <v>853</v>
      </c>
      <c r="K968" t="s">
        <v>849</v>
      </c>
      <c r="L968" t="s">
        <v>1995</v>
      </c>
      <c r="M968" t="s">
        <v>55</v>
      </c>
      <c r="O968" t="s">
        <v>361</v>
      </c>
      <c r="P968" t="s">
        <v>851</v>
      </c>
      <c r="Q968" t="s">
        <v>337</v>
      </c>
      <c r="R968">
        <v>2.11</v>
      </c>
    </row>
    <row r="969" spans="1:20" ht="15" customHeight="1">
      <c r="A969" s="962" t="s">
        <v>255</v>
      </c>
      <c r="B969" t="s">
        <v>313</v>
      </c>
      <c r="C969" t="s">
        <v>13</v>
      </c>
      <c r="D969" t="s">
        <v>11</v>
      </c>
      <c r="E969" t="s">
        <v>329</v>
      </c>
      <c r="F969" t="s">
        <v>433</v>
      </c>
      <c r="I969" t="s">
        <v>853</v>
      </c>
      <c r="K969" t="s">
        <v>849</v>
      </c>
      <c r="L969" t="s">
        <v>861</v>
      </c>
      <c r="M969" t="s">
        <v>55</v>
      </c>
      <c r="O969" t="s">
        <v>361</v>
      </c>
      <c r="P969" t="s">
        <v>851</v>
      </c>
      <c r="Q969" t="s">
        <v>337</v>
      </c>
      <c r="R969">
        <v>0</v>
      </c>
    </row>
    <row r="970" spans="1:20" ht="15" customHeight="1">
      <c r="A970" s="962" t="s">
        <v>257</v>
      </c>
      <c r="B970" t="s">
        <v>290</v>
      </c>
      <c r="C970" t="s">
        <v>13</v>
      </c>
      <c r="D970" t="s">
        <v>11</v>
      </c>
      <c r="E970" t="s">
        <v>329</v>
      </c>
      <c r="F970" t="s">
        <v>433</v>
      </c>
      <c r="J970" t="s">
        <v>1996</v>
      </c>
      <c r="R970">
        <v>0</v>
      </c>
      <c r="S970">
        <v>0</v>
      </c>
      <c r="T970">
        <v>500000000</v>
      </c>
    </row>
    <row r="971" spans="1:20" ht="15" customHeight="1">
      <c r="A971" s="962" t="s">
        <v>257</v>
      </c>
      <c r="B971" t="s">
        <v>292</v>
      </c>
      <c r="C971" t="s">
        <v>13</v>
      </c>
      <c r="D971" t="s">
        <v>11</v>
      </c>
      <c r="E971" t="s">
        <v>329</v>
      </c>
      <c r="F971" t="s">
        <v>433</v>
      </c>
      <c r="J971" t="s">
        <v>1997</v>
      </c>
      <c r="R971">
        <v>0</v>
      </c>
      <c r="S971">
        <v>0</v>
      </c>
      <c r="T971">
        <v>500000000</v>
      </c>
    </row>
    <row r="972" spans="1:20" ht="15" customHeight="1">
      <c r="A972" s="962" t="s">
        <v>257</v>
      </c>
      <c r="B972" t="s">
        <v>295</v>
      </c>
      <c r="C972" t="s">
        <v>13</v>
      </c>
      <c r="D972" t="s">
        <v>11</v>
      </c>
      <c r="E972" t="s">
        <v>329</v>
      </c>
      <c r="F972" t="s">
        <v>433</v>
      </c>
      <c r="J972" t="s">
        <v>1998</v>
      </c>
      <c r="R972">
        <v>0</v>
      </c>
      <c r="S972">
        <v>0</v>
      </c>
      <c r="T972">
        <v>500000000</v>
      </c>
    </row>
    <row r="973" spans="1:20" ht="15" customHeight="1">
      <c r="A973" s="962" t="s">
        <v>257</v>
      </c>
      <c r="B973" t="s">
        <v>296</v>
      </c>
      <c r="C973" t="s">
        <v>13</v>
      </c>
      <c r="D973" t="s">
        <v>11</v>
      </c>
      <c r="E973" t="s">
        <v>329</v>
      </c>
      <c r="F973" t="s">
        <v>433</v>
      </c>
      <c r="J973" t="s">
        <v>1999</v>
      </c>
      <c r="R973">
        <v>0</v>
      </c>
      <c r="S973">
        <v>0</v>
      </c>
      <c r="T973">
        <v>500000000</v>
      </c>
    </row>
    <row r="974" spans="1:20" ht="15" customHeight="1">
      <c r="A974" s="962" t="s">
        <v>257</v>
      </c>
      <c r="B974" t="s">
        <v>316</v>
      </c>
      <c r="C974" t="s">
        <v>13</v>
      </c>
      <c r="D974" t="s">
        <v>11</v>
      </c>
      <c r="E974" t="s">
        <v>329</v>
      </c>
      <c r="F974" t="s">
        <v>433</v>
      </c>
      <c r="J974" t="s">
        <v>2004</v>
      </c>
      <c r="R974">
        <v>0</v>
      </c>
      <c r="S974">
        <v>0</v>
      </c>
      <c r="T974">
        <v>500000000</v>
      </c>
    </row>
    <row r="975" spans="1:20" ht="15" customHeight="1">
      <c r="A975" s="962" t="s">
        <v>257</v>
      </c>
      <c r="B975" t="s">
        <v>289</v>
      </c>
      <c r="C975" t="s">
        <v>13</v>
      </c>
      <c r="D975" t="s">
        <v>11</v>
      </c>
      <c r="E975" t="s">
        <v>329</v>
      </c>
      <c r="F975" t="s">
        <v>433</v>
      </c>
      <c r="R975">
        <v>0</v>
      </c>
      <c r="S975">
        <v>0</v>
      </c>
      <c r="T975">
        <v>500000000</v>
      </c>
    </row>
    <row r="976" spans="1:20" ht="15" customHeight="1">
      <c r="A976" s="962" t="s">
        <v>257</v>
      </c>
      <c r="B976" t="s">
        <v>309</v>
      </c>
      <c r="C976" t="s">
        <v>13</v>
      </c>
      <c r="D976" t="s">
        <v>11</v>
      </c>
      <c r="E976" t="s">
        <v>329</v>
      </c>
      <c r="F976" t="s">
        <v>433</v>
      </c>
      <c r="R976">
        <v>0</v>
      </c>
      <c r="S976">
        <v>0</v>
      </c>
      <c r="T976">
        <v>500000000</v>
      </c>
    </row>
    <row r="977" spans="1:20" ht="15" customHeight="1">
      <c r="A977" s="962" t="s">
        <v>257</v>
      </c>
      <c r="B977" t="s">
        <v>291</v>
      </c>
      <c r="C977" t="s">
        <v>13</v>
      </c>
      <c r="D977" t="s">
        <v>11</v>
      </c>
      <c r="E977" t="s">
        <v>329</v>
      </c>
      <c r="F977" t="s">
        <v>433</v>
      </c>
      <c r="R977">
        <v>0</v>
      </c>
      <c r="S977">
        <v>0</v>
      </c>
      <c r="T977">
        <v>500000000</v>
      </c>
    </row>
    <row r="978" spans="1:20" ht="15" customHeight="1">
      <c r="A978" s="962" t="s">
        <v>257</v>
      </c>
      <c r="B978" t="s">
        <v>288</v>
      </c>
      <c r="C978" t="s">
        <v>13</v>
      </c>
      <c r="D978" t="s">
        <v>11</v>
      </c>
      <c r="E978" t="s">
        <v>329</v>
      </c>
      <c r="F978" t="s">
        <v>433</v>
      </c>
      <c r="R978">
        <v>0</v>
      </c>
      <c r="S978">
        <v>0</v>
      </c>
      <c r="T978">
        <v>500000000</v>
      </c>
    </row>
    <row r="979" spans="1:20" ht="15" customHeight="1">
      <c r="A979" s="962" t="s">
        <v>257</v>
      </c>
      <c r="B979" t="s">
        <v>287</v>
      </c>
      <c r="C979" t="s">
        <v>13</v>
      </c>
      <c r="D979" t="s">
        <v>11</v>
      </c>
      <c r="E979" t="s">
        <v>329</v>
      </c>
      <c r="F979" t="s">
        <v>433</v>
      </c>
      <c r="R979">
        <v>0</v>
      </c>
      <c r="S979">
        <v>0</v>
      </c>
      <c r="T979">
        <v>500000000</v>
      </c>
    </row>
    <row r="980" spans="1:20" ht="15" customHeight="1">
      <c r="A980" s="962" t="s">
        <v>257</v>
      </c>
      <c r="B980" t="s">
        <v>305</v>
      </c>
      <c r="C980" t="s">
        <v>13</v>
      </c>
      <c r="D980" t="s">
        <v>11</v>
      </c>
      <c r="E980" t="s">
        <v>329</v>
      </c>
      <c r="F980" t="s">
        <v>433</v>
      </c>
      <c r="R980">
        <v>0</v>
      </c>
      <c r="S980">
        <v>0</v>
      </c>
      <c r="T980">
        <v>500000000</v>
      </c>
    </row>
    <row r="981" spans="1:20" ht="15" customHeight="1">
      <c r="A981" s="962" t="s">
        <v>257</v>
      </c>
      <c r="B981" t="s">
        <v>321</v>
      </c>
      <c r="C981" t="s">
        <v>13</v>
      </c>
      <c r="D981" t="s">
        <v>11</v>
      </c>
      <c r="E981" t="s">
        <v>329</v>
      </c>
      <c r="F981" t="s">
        <v>433</v>
      </c>
      <c r="R981">
        <v>0</v>
      </c>
      <c r="S981">
        <v>0</v>
      </c>
      <c r="T981">
        <v>500000000</v>
      </c>
    </row>
    <row r="982" spans="1:20" ht="15" customHeight="1">
      <c r="A982" s="962" t="s">
        <v>257</v>
      </c>
      <c r="B982" t="s">
        <v>310</v>
      </c>
      <c r="C982" t="s">
        <v>13</v>
      </c>
      <c r="D982" t="s">
        <v>11</v>
      </c>
      <c r="E982" t="s">
        <v>329</v>
      </c>
      <c r="F982" t="s">
        <v>433</v>
      </c>
      <c r="R982">
        <v>0</v>
      </c>
      <c r="S982">
        <v>0</v>
      </c>
      <c r="T982">
        <v>500000000</v>
      </c>
    </row>
    <row r="983" spans="1:20" ht="15" customHeight="1">
      <c r="A983" s="962" t="s">
        <v>257</v>
      </c>
      <c r="B983" t="s">
        <v>294</v>
      </c>
      <c r="C983" t="s">
        <v>13</v>
      </c>
      <c r="D983" t="s">
        <v>11</v>
      </c>
      <c r="E983" t="s">
        <v>329</v>
      </c>
      <c r="F983" t="s">
        <v>433</v>
      </c>
      <c r="R983">
        <v>0</v>
      </c>
      <c r="S983">
        <v>0</v>
      </c>
      <c r="T983">
        <v>500000000</v>
      </c>
    </row>
    <row r="984" spans="1:20" ht="15" customHeight="1">
      <c r="A984" s="962" t="s">
        <v>257</v>
      </c>
      <c r="B984" t="s">
        <v>293</v>
      </c>
      <c r="C984" t="s">
        <v>13</v>
      </c>
      <c r="D984" t="s">
        <v>11</v>
      </c>
      <c r="E984" t="s">
        <v>329</v>
      </c>
      <c r="F984" t="s">
        <v>433</v>
      </c>
      <c r="R984">
        <v>0</v>
      </c>
      <c r="S984">
        <v>0</v>
      </c>
      <c r="T984">
        <v>500000000</v>
      </c>
    </row>
    <row r="985" spans="1:20" ht="15" customHeight="1">
      <c r="A985" s="962" t="s">
        <v>259</v>
      </c>
      <c r="B985" t="s">
        <v>300</v>
      </c>
      <c r="C985" t="s">
        <v>13</v>
      </c>
      <c r="D985" t="s">
        <v>11</v>
      </c>
      <c r="E985" t="s">
        <v>329</v>
      </c>
      <c r="F985" t="s">
        <v>433</v>
      </c>
      <c r="R985">
        <v>0</v>
      </c>
      <c r="S985">
        <v>0</v>
      </c>
      <c r="T985">
        <v>500000000</v>
      </c>
    </row>
    <row r="986" spans="1:20" ht="15" customHeight="1">
      <c r="A986" s="962" t="s">
        <v>259</v>
      </c>
      <c r="B986" t="s">
        <v>298</v>
      </c>
      <c r="C986" t="s">
        <v>13</v>
      </c>
      <c r="D986" t="s">
        <v>11</v>
      </c>
      <c r="E986" t="s">
        <v>329</v>
      </c>
      <c r="F986" t="s">
        <v>433</v>
      </c>
      <c r="R986">
        <v>0</v>
      </c>
      <c r="S986">
        <v>0</v>
      </c>
      <c r="T986">
        <v>500000000</v>
      </c>
    </row>
    <row r="987" spans="1:20" ht="15" customHeight="1">
      <c r="A987" s="962" t="s">
        <v>259</v>
      </c>
      <c r="B987" t="s">
        <v>297</v>
      </c>
      <c r="C987" t="s">
        <v>13</v>
      </c>
      <c r="D987" t="s">
        <v>11</v>
      </c>
      <c r="E987" t="s">
        <v>329</v>
      </c>
      <c r="F987" t="s">
        <v>433</v>
      </c>
      <c r="R987">
        <v>0</v>
      </c>
      <c r="S987">
        <v>0</v>
      </c>
      <c r="T987">
        <v>500000000</v>
      </c>
    </row>
    <row r="988" spans="1:20" ht="15" customHeight="1">
      <c r="A988" s="962" t="s">
        <v>259</v>
      </c>
      <c r="B988" t="s">
        <v>288</v>
      </c>
      <c r="C988" t="s">
        <v>13</v>
      </c>
      <c r="D988" t="s">
        <v>11</v>
      </c>
      <c r="E988" t="s">
        <v>329</v>
      </c>
      <c r="F988" t="s">
        <v>433</v>
      </c>
      <c r="R988">
        <v>0</v>
      </c>
      <c r="S988">
        <v>0</v>
      </c>
      <c r="T988">
        <v>500000000</v>
      </c>
    </row>
    <row r="989" spans="1:20" ht="15" customHeight="1">
      <c r="A989" s="962" t="s">
        <v>259</v>
      </c>
      <c r="B989" t="s">
        <v>287</v>
      </c>
      <c r="C989" t="s">
        <v>13</v>
      </c>
      <c r="D989" t="s">
        <v>11</v>
      </c>
      <c r="E989" t="s">
        <v>329</v>
      </c>
      <c r="F989" t="s">
        <v>433</v>
      </c>
      <c r="R989">
        <v>0</v>
      </c>
      <c r="S989">
        <v>0</v>
      </c>
      <c r="T989">
        <v>500000000</v>
      </c>
    </row>
    <row r="990" spans="1:20" ht="15" customHeight="1">
      <c r="A990" s="962" t="s">
        <v>259</v>
      </c>
      <c r="B990" t="s">
        <v>321</v>
      </c>
      <c r="C990" t="s">
        <v>13</v>
      </c>
      <c r="D990" t="s">
        <v>11</v>
      </c>
      <c r="E990" t="s">
        <v>329</v>
      </c>
      <c r="F990" t="s">
        <v>433</v>
      </c>
      <c r="R990">
        <v>0</v>
      </c>
      <c r="S990">
        <v>0</v>
      </c>
      <c r="T990">
        <v>500000000</v>
      </c>
    </row>
    <row r="991" spans="1:20" ht="15" customHeight="1">
      <c r="A991" s="962" t="s">
        <v>259</v>
      </c>
      <c r="B991" t="s">
        <v>299</v>
      </c>
      <c r="C991" t="s">
        <v>13</v>
      </c>
      <c r="D991" t="s">
        <v>11</v>
      </c>
      <c r="E991" t="s">
        <v>329</v>
      </c>
      <c r="F991" t="s">
        <v>433</v>
      </c>
      <c r="R991">
        <v>0</v>
      </c>
      <c r="S991">
        <v>0</v>
      </c>
      <c r="T991">
        <v>500000000</v>
      </c>
    </row>
    <row r="992" spans="1:20" ht="15" customHeight="1">
      <c r="A992" s="962" t="s">
        <v>259</v>
      </c>
      <c r="B992" t="s">
        <v>301</v>
      </c>
      <c r="C992" t="s">
        <v>13</v>
      </c>
      <c r="D992" t="s">
        <v>11</v>
      </c>
      <c r="E992" t="s">
        <v>329</v>
      </c>
      <c r="F992" t="s">
        <v>433</v>
      </c>
      <c r="R992">
        <v>0</v>
      </c>
      <c r="S992">
        <v>0</v>
      </c>
      <c r="T992">
        <v>500000000</v>
      </c>
    </row>
    <row r="993" spans="1:20" ht="15" customHeight="1">
      <c r="A993" s="962" t="s">
        <v>260</v>
      </c>
      <c r="B993" t="s">
        <v>299</v>
      </c>
      <c r="C993" t="s">
        <v>13</v>
      </c>
      <c r="D993" t="s">
        <v>11</v>
      </c>
      <c r="E993" t="s">
        <v>329</v>
      </c>
      <c r="F993" t="s">
        <v>433</v>
      </c>
      <c r="R993">
        <v>0</v>
      </c>
      <c r="S993">
        <v>0</v>
      </c>
      <c r="T993">
        <v>0</v>
      </c>
    </row>
    <row r="994" spans="1:20" ht="15" customHeight="1">
      <c r="A994" s="962" t="s">
        <v>260</v>
      </c>
      <c r="B994" t="s">
        <v>312</v>
      </c>
      <c r="C994" t="s">
        <v>13</v>
      </c>
      <c r="D994" t="s">
        <v>11</v>
      </c>
      <c r="E994" t="s">
        <v>329</v>
      </c>
      <c r="F994" t="s">
        <v>433</v>
      </c>
      <c r="R994">
        <v>0</v>
      </c>
      <c r="S994">
        <v>0</v>
      </c>
      <c r="T994">
        <v>0</v>
      </c>
    </row>
    <row r="995" spans="1:20" ht="15" customHeight="1">
      <c r="A995" s="962" t="s">
        <v>260</v>
      </c>
      <c r="B995" t="s">
        <v>298</v>
      </c>
      <c r="C995" t="s">
        <v>13</v>
      </c>
      <c r="D995" t="s">
        <v>11</v>
      </c>
      <c r="E995" t="s">
        <v>329</v>
      </c>
      <c r="F995" t="s">
        <v>433</v>
      </c>
      <c r="R995">
        <v>0</v>
      </c>
      <c r="S995">
        <v>0</v>
      </c>
      <c r="T995">
        <v>0</v>
      </c>
    </row>
    <row r="996" spans="1:20" ht="15" customHeight="1">
      <c r="A996" s="962" t="s">
        <v>260</v>
      </c>
      <c r="B996" t="s">
        <v>297</v>
      </c>
      <c r="C996" t="s">
        <v>13</v>
      </c>
      <c r="D996" t="s">
        <v>11</v>
      </c>
      <c r="E996" t="s">
        <v>329</v>
      </c>
      <c r="F996" t="s">
        <v>433</v>
      </c>
      <c r="R996">
        <v>0</v>
      </c>
      <c r="S996">
        <v>0</v>
      </c>
      <c r="T996">
        <v>0</v>
      </c>
    </row>
    <row r="997" spans="1:20" ht="15" customHeight="1">
      <c r="A997" s="962" t="s">
        <v>260</v>
      </c>
      <c r="B997" t="s">
        <v>288</v>
      </c>
      <c r="C997" t="s">
        <v>13</v>
      </c>
      <c r="D997" t="s">
        <v>11</v>
      </c>
      <c r="E997" t="s">
        <v>329</v>
      </c>
      <c r="F997" t="s">
        <v>433</v>
      </c>
      <c r="R997">
        <v>0</v>
      </c>
      <c r="S997">
        <v>0</v>
      </c>
      <c r="T997">
        <v>0</v>
      </c>
    </row>
    <row r="998" spans="1:20" ht="15" customHeight="1">
      <c r="A998" s="962" t="s">
        <v>260</v>
      </c>
      <c r="B998" t="s">
        <v>287</v>
      </c>
      <c r="C998" t="s">
        <v>13</v>
      </c>
      <c r="D998" t="s">
        <v>11</v>
      </c>
      <c r="E998" t="s">
        <v>329</v>
      </c>
      <c r="F998" t="s">
        <v>433</v>
      </c>
      <c r="R998">
        <v>0</v>
      </c>
    </row>
    <row r="999" spans="1:20" ht="15" customHeight="1">
      <c r="A999" s="962" t="s">
        <v>260</v>
      </c>
      <c r="B999" t="s">
        <v>309</v>
      </c>
      <c r="C999" t="s">
        <v>13</v>
      </c>
      <c r="D999" t="s">
        <v>11</v>
      </c>
      <c r="E999" t="s">
        <v>329</v>
      </c>
      <c r="F999" t="s">
        <v>433</v>
      </c>
      <c r="R999">
        <v>0</v>
      </c>
      <c r="S999">
        <v>0</v>
      </c>
      <c r="T999">
        <v>0</v>
      </c>
    </row>
    <row r="1000" spans="1:20" ht="15" customHeight="1">
      <c r="A1000" s="962" t="s">
        <v>260</v>
      </c>
      <c r="B1000" t="s">
        <v>305</v>
      </c>
      <c r="C1000" t="s">
        <v>13</v>
      </c>
      <c r="D1000" t="s">
        <v>11</v>
      </c>
      <c r="E1000" t="s">
        <v>329</v>
      </c>
      <c r="F1000" t="s">
        <v>433</v>
      </c>
      <c r="R1000">
        <v>0</v>
      </c>
      <c r="S1000">
        <v>0</v>
      </c>
      <c r="T1000">
        <v>0</v>
      </c>
    </row>
    <row r="1001" spans="1:20" ht="15" customHeight="1">
      <c r="A1001" s="962" t="s">
        <v>261</v>
      </c>
      <c r="B1001" t="s">
        <v>290</v>
      </c>
      <c r="C1001" t="s">
        <v>13</v>
      </c>
      <c r="D1001" t="s">
        <v>11</v>
      </c>
      <c r="E1001" t="s">
        <v>329</v>
      </c>
      <c r="F1001" t="s">
        <v>433</v>
      </c>
      <c r="R1001">
        <v>0</v>
      </c>
      <c r="S1001">
        <v>0</v>
      </c>
      <c r="T1001">
        <v>500000000</v>
      </c>
    </row>
    <row r="1002" spans="1:20" ht="15" customHeight="1">
      <c r="A1002" s="962" t="s">
        <v>261</v>
      </c>
      <c r="B1002" t="s">
        <v>292</v>
      </c>
      <c r="C1002" t="s">
        <v>13</v>
      </c>
      <c r="D1002" t="s">
        <v>11</v>
      </c>
      <c r="E1002" t="s">
        <v>329</v>
      </c>
      <c r="F1002" t="s">
        <v>433</v>
      </c>
      <c r="R1002">
        <v>0</v>
      </c>
      <c r="S1002">
        <v>0</v>
      </c>
      <c r="T1002">
        <v>500000000</v>
      </c>
    </row>
    <row r="1003" spans="1:20" ht="15" customHeight="1">
      <c r="A1003" s="962" t="s">
        <v>261</v>
      </c>
      <c r="B1003" t="s">
        <v>295</v>
      </c>
      <c r="C1003" t="s">
        <v>13</v>
      </c>
      <c r="D1003" t="s">
        <v>11</v>
      </c>
      <c r="E1003" t="s">
        <v>329</v>
      </c>
      <c r="F1003" t="s">
        <v>433</v>
      </c>
      <c r="R1003">
        <v>0</v>
      </c>
      <c r="S1003">
        <v>0</v>
      </c>
      <c r="T1003">
        <v>500000000</v>
      </c>
    </row>
    <row r="1004" spans="1:20" ht="15" customHeight="1">
      <c r="A1004" s="962" t="s">
        <v>261</v>
      </c>
      <c r="B1004" t="s">
        <v>296</v>
      </c>
      <c r="C1004" t="s">
        <v>13</v>
      </c>
      <c r="D1004" t="s">
        <v>11</v>
      </c>
      <c r="E1004" t="s">
        <v>329</v>
      </c>
      <c r="F1004" t="s">
        <v>433</v>
      </c>
      <c r="R1004">
        <v>0</v>
      </c>
      <c r="S1004">
        <v>0</v>
      </c>
      <c r="T1004">
        <v>500000000</v>
      </c>
    </row>
    <row r="1005" spans="1:20" ht="15" customHeight="1">
      <c r="A1005" s="962" t="s">
        <v>261</v>
      </c>
      <c r="B1005" t="s">
        <v>289</v>
      </c>
      <c r="C1005" t="s">
        <v>13</v>
      </c>
      <c r="D1005" t="s">
        <v>11</v>
      </c>
      <c r="E1005" t="s">
        <v>329</v>
      </c>
      <c r="F1005" t="s">
        <v>433</v>
      </c>
      <c r="R1005">
        <v>0</v>
      </c>
      <c r="S1005">
        <v>0</v>
      </c>
      <c r="T1005">
        <v>500000000</v>
      </c>
    </row>
    <row r="1006" spans="1:20" ht="15" customHeight="1">
      <c r="A1006" s="962" t="s">
        <v>261</v>
      </c>
      <c r="B1006" t="s">
        <v>291</v>
      </c>
      <c r="C1006" t="s">
        <v>13</v>
      </c>
      <c r="D1006" t="s">
        <v>11</v>
      </c>
      <c r="E1006" t="s">
        <v>329</v>
      </c>
      <c r="F1006" t="s">
        <v>433</v>
      </c>
      <c r="R1006">
        <v>0</v>
      </c>
      <c r="S1006">
        <v>0</v>
      </c>
      <c r="T1006">
        <v>500000000</v>
      </c>
    </row>
    <row r="1007" spans="1:20" ht="15" customHeight="1">
      <c r="A1007" s="962" t="s">
        <v>261</v>
      </c>
      <c r="B1007" t="s">
        <v>288</v>
      </c>
      <c r="C1007" t="s">
        <v>13</v>
      </c>
      <c r="D1007" t="s">
        <v>11</v>
      </c>
      <c r="E1007" t="s">
        <v>329</v>
      </c>
      <c r="F1007" t="s">
        <v>433</v>
      </c>
      <c r="R1007">
        <v>0</v>
      </c>
      <c r="S1007">
        <v>0</v>
      </c>
      <c r="T1007">
        <v>500000000</v>
      </c>
    </row>
    <row r="1008" spans="1:20" ht="15" customHeight="1">
      <c r="A1008" s="962" t="s">
        <v>261</v>
      </c>
      <c r="B1008" t="s">
        <v>287</v>
      </c>
      <c r="C1008" t="s">
        <v>13</v>
      </c>
      <c r="D1008" t="s">
        <v>11</v>
      </c>
      <c r="E1008" t="s">
        <v>329</v>
      </c>
      <c r="F1008" t="s">
        <v>433</v>
      </c>
      <c r="R1008">
        <v>0</v>
      </c>
      <c r="S1008">
        <v>0</v>
      </c>
      <c r="T1008">
        <v>500000000</v>
      </c>
    </row>
    <row r="1009" spans="1:20" ht="15" customHeight="1">
      <c r="A1009" s="962" t="s">
        <v>261</v>
      </c>
      <c r="B1009" t="s">
        <v>321</v>
      </c>
      <c r="C1009" t="s">
        <v>13</v>
      </c>
      <c r="D1009" t="s">
        <v>11</v>
      </c>
      <c r="E1009" t="s">
        <v>329</v>
      </c>
      <c r="F1009" t="s">
        <v>433</v>
      </c>
      <c r="R1009">
        <v>0</v>
      </c>
      <c r="S1009">
        <v>0</v>
      </c>
      <c r="T1009">
        <v>500000000</v>
      </c>
    </row>
    <row r="1010" spans="1:20" ht="15" customHeight="1">
      <c r="A1010" s="962" t="s">
        <v>261</v>
      </c>
      <c r="B1010" t="s">
        <v>294</v>
      </c>
      <c r="C1010" t="s">
        <v>13</v>
      </c>
      <c r="D1010" t="s">
        <v>11</v>
      </c>
      <c r="E1010" t="s">
        <v>329</v>
      </c>
      <c r="F1010" t="s">
        <v>433</v>
      </c>
      <c r="R1010">
        <v>0</v>
      </c>
      <c r="S1010">
        <v>0</v>
      </c>
      <c r="T1010">
        <v>500000000</v>
      </c>
    </row>
    <row r="1011" spans="1:20" ht="15" customHeight="1">
      <c r="A1011" s="962" t="s">
        <v>261</v>
      </c>
      <c r="B1011" t="s">
        <v>293</v>
      </c>
      <c r="C1011" t="s">
        <v>13</v>
      </c>
      <c r="D1011" t="s">
        <v>11</v>
      </c>
      <c r="E1011" t="s">
        <v>329</v>
      </c>
      <c r="F1011" t="s">
        <v>433</v>
      </c>
      <c r="R1011">
        <v>0</v>
      </c>
      <c r="S1011">
        <v>0</v>
      </c>
      <c r="T1011">
        <v>500000000</v>
      </c>
    </row>
    <row r="1012" spans="1:20" ht="15" customHeight="1">
      <c r="A1012" s="962" t="s">
        <v>261</v>
      </c>
      <c r="B1012" t="s">
        <v>324</v>
      </c>
      <c r="C1012" t="s">
        <v>13</v>
      </c>
      <c r="D1012" t="s">
        <v>11</v>
      </c>
      <c r="E1012" t="s">
        <v>329</v>
      </c>
      <c r="F1012" t="s">
        <v>433</v>
      </c>
      <c r="R1012">
        <v>0</v>
      </c>
      <c r="S1012">
        <v>0</v>
      </c>
      <c r="T1012">
        <v>500000000</v>
      </c>
    </row>
    <row r="1013" spans="1:20" ht="15" customHeight="1">
      <c r="A1013" s="962" t="s">
        <v>262</v>
      </c>
      <c r="B1013" t="s">
        <v>297</v>
      </c>
      <c r="C1013" t="s">
        <v>13</v>
      </c>
      <c r="D1013" t="s">
        <v>11</v>
      </c>
      <c r="E1013" t="s">
        <v>329</v>
      </c>
      <c r="F1013" t="s">
        <v>433</v>
      </c>
      <c r="J1013" t="s">
        <v>2000</v>
      </c>
      <c r="L1013" t="s">
        <v>2001</v>
      </c>
      <c r="O1013" t="s">
        <v>882</v>
      </c>
      <c r="P1013" t="s">
        <v>868</v>
      </c>
      <c r="Q1013" t="s">
        <v>869</v>
      </c>
      <c r="R1013">
        <v>0</v>
      </c>
      <c r="S1013">
        <v>0</v>
      </c>
      <c r="T1013">
        <v>500000000</v>
      </c>
    </row>
    <row r="1014" spans="1:20" ht="15" customHeight="1">
      <c r="A1014" s="962" t="s">
        <v>262</v>
      </c>
      <c r="B1014" t="s">
        <v>288</v>
      </c>
      <c r="C1014" t="s">
        <v>13</v>
      </c>
      <c r="D1014" t="s">
        <v>11</v>
      </c>
      <c r="E1014" t="s">
        <v>329</v>
      </c>
      <c r="F1014" t="s">
        <v>433</v>
      </c>
      <c r="R1014">
        <v>0</v>
      </c>
      <c r="S1014">
        <v>0</v>
      </c>
      <c r="T1014">
        <v>500000000</v>
      </c>
    </row>
    <row r="1015" spans="1:20" ht="15" customHeight="1">
      <c r="A1015" s="962" t="s">
        <v>262</v>
      </c>
      <c r="B1015" t="s">
        <v>287</v>
      </c>
      <c r="C1015" t="s">
        <v>13</v>
      </c>
      <c r="D1015" t="s">
        <v>11</v>
      </c>
      <c r="E1015" t="s">
        <v>329</v>
      </c>
      <c r="F1015" t="s">
        <v>433</v>
      </c>
      <c r="R1015">
        <v>0</v>
      </c>
      <c r="S1015">
        <v>0</v>
      </c>
      <c r="T1015">
        <v>500000000</v>
      </c>
    </row>
    <row r="1016" spans="1:20" ht="15" customHeight="1">
      <c r="A1016" s="962" t="s">
        <v>262</v>
      </c>
      <c r="B1016" t="s">
        <v>299</v>
      </c>
      <c r="C1016" t="s">
        <v>13</v>
      </c>
      <c r="D1016" t="s">
        <v>11</v>
      </c>
      <c r="E1016" t="s">
        <v>329</v>
      </c>
      <c r="F1016" t="s">
        <v>433</v>
      </c>
      <c r="R1016">
        <v>0</v>
      </c>
      <c r="S1016">
        <v>0</v>
      </c>
      <c r="T1016">
        <v>500000000</v>
      </c>
    </row>
    <row r="1017" spans="1:20" ht="15" customHeight="1">
      <c r="A1017" s="962" t="s">
        <v>262</v>
      </c>
      <c r="B1017" t="s">
        <v>301</v>
      </c>
      <c r="C1017" t="s">
        <v>13</v>
      </c>
      <c r="D1017" t="s">
        <v>11</v>
      </c>
      <c r="E1017" t="s">
        <v>329</v>
      </c>
      <c r="F1017" t="s">
        <v>433</v>
      </c>
      <c r="R1017">
        <v>0</v>
      </c>
      <c r="S1017">
        <v>0</v>
      </c>
      <c r="T1017">
        <v>500000000</v>
      </c>
    </row>
    <row r="1018" spans="1:20" ht="15" customHeight="1">
      <c r="A1018" s="962" t="s">
        <v>262</v>
      </c>
      <c r="B1018" t="s">
        <v>302</v>
      </c>
      <c r="C1018" t="s">
        <v>13</v>
      </c>
      <c r="D1018" t="s">
        <v>11</v>
      </c>
      <c r="E1018" t="s">
        <v>329</v>
      </c>
      <c r="F1018" t="s">
        <v>433</v>
      </c>
      <c r="R1018">
        <v>0</v>
      </c>
      <c r="S1018">
        <v>0</v>
      </c>
      <c r="T1018">
        <v>500000000</v>
      </c>
    </row>
    <row r="1019" spans="1:20" ht="15" customHeight="1">
      <c r="A1019" s="962" t="s">
        <v>262</v>
      </c>
      <c r="B1019" t="s">
        <v>303</v>
      </c>
      <c r="C1019" t="s">
        <v>13</v>
      </c>
      <c r="D1019" t="s">
        <v>11</v>
      </c>
      <c r="E1019" t="s">
        <v>329</v>
      </c>
      <c r="F1019" t="s">
        <v>433</v>
      </c>
      <c r="R1019">
        <v>0</v>
      </c>
      <c r="S1019">
        <v>0</v>
      </c>
      <c r="T1019">
        <v>500000000</v>
      </c>
    </row>
    <row r="1020" spans="1:20" ht="15" customHeight="1">
      <c r="A1020" s="962" t="s">
        <v>262</v>
      </c>
      <c r="B1020" t="s">
        <v>298</v>
      </c>
      <c r="C1020" t="s">
        <v>13</v>
      </c>
      <c r="D1020" t="s">
        <v>11</v>
      </c>
      <c r="E1020" t="s">
        <v>329</v>
      </c>
      <c r="F1020" t="s">
        <v>433</v>
      </c>
      <c r="R1020">
        <v>0</v>
      </c>
      <c r="S1020">
        <v>0</v>
      </c>
      <c r="T1020">
        <v>500000000</v>
      </c>
    </row>
    <row r="1021" spans="1:20" ht="15" customHeight="1">
      <c r="A1021" s="962" t="s">
        <v>262</v>
      </c>
      <c r="B1021" t="s">
        <v>300</v>
      </c>
      <c r="C1021" t="s">
        <v>13</v>
      </c>
      <c r="D1021" t="s">
        <v>11</v>
      </c>
      <c r="E1021" t="s">
        <v>329</v>
      </c>
      <c r="F1021" t="s">
        <v>433</v>
      </c>
      <c r="R1021">
        <v>0</v>
      </c>
      <c r="S1021">
        <v>0</v>
      </c>
      <c r="T1021">
        <v>500000000</v>
      </c>
    </row>
    <row r="1022" spans="1:20" ht="15" customHeight="1">
      <c r="A1022" s="962" t="s">
        <v>262</v>
      </c>
      <c r="B1022" t="s">
        <v>321</v>
      </c>
      <c r="C1022" t="s">
        <v>13</v>
      </c>
      <c r="D1022" t="s">
        <v>11</v>
      </c>
      <c r="E1022" t="s">
        <v>329</v>
      </c>
      <c r="F1022" t="s">
        <v>433</v>
      </c>
      <c r="R1022">
        <v>0</v>
      </c>
      <c r="S1022">
        <v>0</v>
      </c>
      <c r="T1022">
        <v>500000000</v>
      </c>
    </row>
    <row r="1023" spans="1:20" ht="15" customHeight="1">
      <c r="A1023" s="962" t="s">
        <v>263</v>
      </c>
      <c r="B1023" t="s">
        <v>290</v>
      </c>
      <c r="C1023" t="s">
        <v>13</v>
      </c>
      <c r="D1023" t="s">
        <v>11</v>
      </c>
      <c r="E1023" t="s">
        <v>329</v>
      </c>
      <c r="F1023" t="s">
        <v>433</v>
      </c>
      <c r="R1023">
        <v>0</v>
      </c>
      <c r="S1023">
        <v>0</v>
      </c>
      <c r="T1023">
        <v>500000000</v>
      </c>
    </row>
    <row r="1024" spans="1:20" ht="15" customHeight="1">
      <c r="A1024" s="962" t="s">
        <v>263</v>
      </c>
      <c r="B1024" t="s">
        <v>292</v>
      </c>
      <c r="C1024" t="s">
        <v>13</v>
      </c>
      <c r="D1024" t="s">
        <v>11</v>
      </c>
      <c r="E1024" t="s">
        <v>329</v>
      </c>
      <c r="F1024" t="s">
        <v>433</v>
      </c>
      <c r="R1024">
        <v>0</v>
      </c>
      <c r="S1024">
        <v>0</v>
      </c>
      <c r="T1024">
        <v>500000000</v>
      </c>
    </row>
    <row r="1025" spans="1:20" ht="15" customHeight="1">
      <c r="A1025" s="962" t="s">
        <v>263</v>
      </c>
      <c r="B1025" t="s">
        <v>295</v>
      </c>
      <c r="C1025" t="s">
        <v>13</v>
      </c>
      <c r="D1025" t="s">
        <v>11</v>
      </c>
      <c r="E1025" t="s">
        <v>329</v>
      </c>
      <c r="F1025" t="s">
        <v>433</v>
      </c>
      <c r="R1025">
        <v>0</v>
      </c>
      <c r="S1025">
        <v>0</v>
      </c>
      <c r="T1025">
        <v>500000000</v>
      </c>
    </row>
    <row r="1026" spans="1:20" ht="15" customHeight="1">
      <c r="A1026" s="962" t="s">
        <v>263</v>
      </c>
      <c r="B1026" t="s">
        <v>296</v>
      </c>
      <c r="C1026" t="s">
        <v>13</v>
      </c>
      <c r="D1026" t="s">
        <v>11</v>
      </c>
      <c r="E1026" t="s">
        <v>329</v>
      </c>
      <c r="F1026" t="s">
        <v>433</v>
      </c>
      <c r="R1026">
        <v>0</v>
      </c>
      <c r="S1026">
        <v>0</v>
      </c>
      <c r="T1026">
        <v>500000000</v>
      </c>
    </row>
    <row r="1027" spans="1:20" ht="15" customHeight="1">
      <c r="A1027" s="962" t="s">
        <v>263</v>
      </c>
      <c r="B1027" t="s">
        <v>289</v>
      </c>
      <c r="C1027" t="s">
        <v>13</v>
      </c>
      <c r="D1027" t="s">
        <v>11</v>
      </c>
      <c r="E1027" t="s">
        <v>329</v>
      </c>
      <c r="F1027" t="s">
        <v>433</v>
      </c>
      <c r="R1027">
        <v>0</v>
      </c>
      <c r="S1027">
        <v>0</v>
      </c>
      <c r="T1027">
        <v>500000000</v>
      </c>
    </row>
    <row r="1028" spans="1:20" ht="15" customHeight="1">
      <c r="A1028" s="962" t="s">
        <v>263</v>
      </c>
      <c r="B1028" t="s">
        <v>291</v>
      </c>
      <c r="C1028" t="s">
        <v>13</v>
      </c>
      <c r="D1028" t="s">
        <v>11</v>
      </c>
      <c r="E1028" t="s">
        <v>329</v>
      </c>
      <c r="F1028" t="s">
        <v>433</v>
      </c>
      <c r="R1028">
        <v>0</v>
      </c>
      <c r="S1028">
        <v>0</v>
      </c>
      <c r="T1028">
        <v>500000000</v>
      </c>
    </row>
    <row r="1029" spans="1:20" ht="15" customHeight="1">
      <c r="A1029" s="962" t="s">
        <v>263</v>
      </c>
      <c r="B1029" t="s">
        <v>288</v>
      </c>
      <c r="C1029" t="s">
        <v>13</v>
      </c>
      <c r="D1029" t="s">
        <v>11</v>
      </c>
      <c r="E1029" t="s">
        <v>329</v>
      </c>
      <c r="F1029" t="s">
        <v>433</v>
      </c>
      <c r="R1029">
        <v>0</v>
      </c>
      <c r="S1029">
        <v>0</v>
      </c>
      <c r="T1029">
        <v>500000000</v>
      </c>
    </row>
    <row r="1030" spans="1:20" ht="15" customHeight="1">
      <c r="A1030" s="962" t="s">
        <v>263</v>
      </c>
      <c r="B1030" t="s">
        <v>287</v>
      </c>
      <c r="C1030" t="s">
        <v>13</v>
      </c>
      <c r="D1030" t="s">
        <v>11</v>
      </c>
      <c r="E1030" t="s">
        <v>329</v>
      </c>
      <c r="F1030" t="s">
        <v>433</v>
      </c>
      <c r="R1030">
        <v>0</v>
      </c>
      <c r="S1030">
        <v>0</v>
      </c>
      <c r="T1030">
        <v>500000000</v>
      </c>
    </row>
    <row r="1031" spans="1:20" ht="15" customHeight="1">
      <c r="A1031" s="962" t="s">
        <v>263</v>
      </c>
      <c r="B1031" t="s">
        <v>321</v>
      </c>
      <c r="C1031" t="s">
        <v>13</v>
      </c>
      <c r="D1031" t="s">
        <v>11</v>
      </c>
      <c r="E1031" t="s">
        <v>329</v>
      </c>
      <c r="F1031" t="s">
        <v>433</v>
      </c>
      <c r="R1031">
        <v>0</v>
      </c>
      <c r="S1031">
        <v>0</v>
      </c>
      <c r="T1031">
        <v>500000000</v>
      </c>
    </row>
    <row r="1032" spans="1:20" ht="15" customHeight="1">
      <c r="A1032" s="962" t="s">
        <v>263</v>
      </c>
      <c r="B1032" t="s">
        <v>294</v>
      </c>
      <c r="C1032" t="s">
        <v>13</v>
      </c>
      <c r="D1032" t="s">
        <v>11</v>
      </c>
      <c r="E1032" t="s">
        <v>329</v>
      </c>
      <c r="F1032" t="s">
        <v>433</v>
      </c>
      <c r="R1032">
        <v>0</v>
      </c>
      <c r="S1032">
        <v>0</v>
      </c>
      <c r="T1032">
        <v>500000000</v>
      </c>
    </row>
    <row r="1033" spans="1:20" ht="15" customHeight="1">
      <c r="A1033" s="962" t="s">
        <v>263</v>
      </c>
      <c r="B1033" t="s">
        <v>293</v>
      </c>
      <c r="C1033" t="s">
        <v>13</v>
      </c>
      <c r="D1033" t="s">
        <v>11</v>
      </c>
      <c r="E1033" t="s">
        <v>329</v>
      </c>
      <c r="F1033" t="s">
        <v>433</v>
      </c>
      <c r="R1033">
        <v>0</v>
      </c>
      <c r="S1033">
        <v>0</v>
      </c>
      <c r="T1033">
        <v>500000000</v>
      </c>
    </row>
    <row r="1034" spans="1:20" ht="15" customHeight="1">
      <c r="A1034" s="962" t="s">
        <v>263</v>
      </c>
      <c r="B1034" t="s">
        <v>324</v>
      </c>
      <c r="C1034" t="s">
        <v>13</v>
      </c>
      <c r="D1034" t="s">
        <v>11</v>
      </c>
      <c r="E1034" t="s">
        <v>329</v>
      </c>
      <c r="F1034" t="s">
        <v>433</v>
      </c>
      <c r="R1034">
        <v>0</v>
      </c>
      <c r="S1034">
        <v>0</v>
      </c>
      <c r="T1034">
        <v>500000000</v>
      </c>
    </row>
    <row r="1035" spans="1:20" ht="15" customHeight="1">
      <c r="A1035" s="962" t="s">
        <v>264</v>
      </c>
      <c r="B1035" t="s">
        <v>294</v>
      </c>
      <c r="C1035" t="s">
        <v>13</v>
      </c>
      <c r="D1035" t="s">
        <v>11</v>
      </c>
      <c r="E1035" t="s">
        <v>329</v>
      </c>
      <c r="F1035" t="s">
        <v>433</v>
      </c>
      <c r="R1035">
        <v>1.1000000000000001</v>
      </c>
      <c r="S1035">
        <v>0</v>
      </c>
      <c r="T1035">
        <v>500000000</v>
      </c>
    </row>
    <row r="1036" spans="1:20" ht="15" customHeight="1">
      <c r="A1036" s="962" t="s">
        <v>264</v>
      </c>
      <c r="B1036" t="s">
        <v>292</v>
      </c>
      <c r="C1036" t="s">
        <v>13</v>
      </c>
      <c r="D1036" t="s">
        <v>11</v>
      </c>
      <c r="E1036" t="s">
        <v>329</v>
      </c>
      <c r="F1036" t="s">
        <v>433</v>
      </c>
      <c r="R1036">
        <v>2.19</v>
      </c>
      <c r="S1036">
        <v>0</v>
      </c>
      <c r="T1036">
        <v>500000000</v>
      </c>
    </row>
    <row r="1037" spans="1:20" ht="15" customHeight="1">
      <c r="A1037" s="962" t="s">
        <v>264</v>
      </c>
      <c r="B1037" t="s">
        <v>291</v>
      </c>
      <c r="C1037" t="s">
        <v>13</v>
      </c>
      <c r="D1037" t="s">
        <v>11</v>
      </c>
      <c r="E1037" t="s">
        <v>329</v>
      </c>
      <c r="F1037" t="s">
        <v>433</v>
      </c>
      <c r="R1037">
        <v>3.29</v>
      </c>
      <c r="S1037">
        <v>0</v>
      </c>
      <c r="T1037">
        <v>500000000</v>
      </c>
    </row>
    <row r="1038" spans="1:20" ht="15" customHeight="1">
      <c r="A1038" s="962" t="s">
        <v>264</v>
      </c>
      <c r="B1038" t="s">
        <v>293</v>
      </c>
      <c r="C1038" t="s">
        <v>13</v>
      </c>
      <c r="D1038" t="s">
        <v>11</v>
      </c>
      <c r="E1038" t="s">
        <v>329</v>
      </c>
      <c r="F1038" t="s">
        <v>433</v>
      </c>
      <c r="R1038">
        <v>1.1000000000000001</v>
      </c>
      <c r="S1038">
        <v>0</v>
      </c>
      <c r="T1038">
        <v>500000000</v>
      </c>
    </row>
    <row r="1039" spans="1:20" ht="15" customHeight="1">
      <c r="A1039" s="962" t="s">
        <v>264</v>
      </c>
      <c r="B1039" t="s">
        <v>289</v>
      </c>
      <c r="C1039" t="s">
        <v>13</v>
      </c>
      <c r="D1039" t="s">
        <v>11</v>
      </c>
      <c r="E1039" t="s">
        <v>329</v>
      </c>
      <c r="F1039" t="s">
        <v>433</v>
      </c>
      <c r="R1039">
        <v>14.2</v>
      </c>
      <c r="S1039">
        <v>0</v>
      </c>
      <c r="T1039">
        <v>500000000</v>
      </c>
    </row>
    <row r="1040" spans="1:20" ht="15" customHeight="1">
      <c r="A1040" s="962" t="s">
        <v>264</v>
      </c>
      <c r="B1040" t="s">
        <v>288</v>
      </c>
      <c r="C1040" t="s">
        <v>13</v>
      </c>
      <c r="D1040" t="s">
        <v>11</v>
      </c>
      <c r="E1040" t="s">
        <v>329</v>
      </c>
      <c r="F1040" t="s">
        <v>433</v>
      </c>
      <c r="R1040">
        <v>14.2</v>
      </c>
      <c r="S1040">
        <v>0</v>
      </c>
      <c r="T1040">
        <v>500000000</v>
      </c>
    </row>
    <row r="1041" spans="1:20" ht="15" customHeight="1">
      <c r="A1041" s="962" t="s">
        <v>264</v>
      </c>
      <c r="B1041" t="s">
        <v>287</v>
      </c>
      <c r="C1041" t="s">
        <v>13</v>
      </c>
      <c r="D1041" t="s">
        <v>11</v>
      </c>
      <c r="E1041" t="s">
        <v>329</v>
      </c>
      <c r="F1041" t="s">
        <v>433</v>
      </c>
      <c r="R1041">
        <v>14.2</v>
      </c>
      <c r="S1041">
        <v>0</v>
      </c>
      <c r="T1041">
        <v>500000000</v>
      </c>
    </row>
    <row r="1042" spans="1:20" ht="15" customHeight="1">
      <c r="A1042" s="962" t="s">
        <v>264</v>
      </c>
      <c r="B1042" t="s">
        <v>295</v>
      </c>
      <c r="C1042" t="s">
        <v>13</v>
      </c>
      <c r="D1042" t="s">
        <v>11</v>
      </c>
      <c r="E1042" t="s">
        <v>329</v>
      </c>
      <c r="F1042" t="s">
        <v>433</v>
      </c>
      <c r="R1042">
        <v>5.48</v>
      </c>
      <c r="S1042">
        <v>0</v>
      </c>
      <c r="T1042">
        <v>500000000</v>
      </c>
    </row>
    <row r="1043" spans="1:20" ht="15" customHeight="1">
      <c r="A1043" s="962" t="s">
        <v>264</v>
      </c>
      <c r="B1043" t="s">
        <v>296</v>
      </c>
      <c r="C1043" t="s">
        <v>13</v>
      </c>
      <c r="D1043" t="s">
        <v>11</v>
      </c>
      <c r="E1043" t="s">
        <v>329</v>
      </c>
      <c r="F1043" t="s">
        <v>433</v>
      </c>
      <c r="R1043">
        <v>5.48</v>
      </c>
      <c r="S1043">
        <v>0</v>
      </c>
      <c r="T1043">
        <v>500000000</v>
      </c>
    </row>
    <row r="1044" spans="1:20" ht="15" customHeight="1">
      <c r="A1044" s="962" t="s">
        <v>265</v>
      </c>
      <c r="B1044" t="s">
        <v>294</v>
      </c>
      <c r="C1044" t="s">
        <v>13</v>
      </c>
      <c r="D1044" t="s">
        <v>11</v>
      </c>
      <c r="E1044" t="s">
        <v>329</v>
      </c>
      <c r="F1044" t="s">
        <v>433</v>
      </c>
      <c r="R1044">
        <v>0.55000000000000004</v>
      </c>
      <c r="S1044">
        <v>0</v>
      </c>
      <c r="T1044">
        <v>500000000</v>
      </c>
    </row>
    <row r="1045" spans="1:20" ht="15" customHeight="1">
      <c r="A1045" s="962" t="s">
        <v>265</v>
      </c>
      <c r="B1045" t="s">
        <v>292</v>
      </c>
      <c r="C1045" t="s">
        <v>13</v>
      </c>
      <c r="D1045" t="s">
        <v>11</v>
      </c>
      <c r="E1045" t="s">
        <v>329</v>
      </c>
      <c r="F1045" t="s">
        <v>433</v>
      </c>
      <c r="R1045">
        <v>1.1000000000000001</v>
      </c>
      <c r="S1045">
        <v>0</v>
      </c>
      <c r="T1045">
        <v>500000000</v>
      </c>
    </row>
    <row r="1046" spans="1:20" ht="15" customHeight="1">
      <c r="A1046" s="962" t="s">
        <v>265</v>
      </c>
      <c r="B1046" t="s">
        <v>291</v>
      </c>
      <c r="C1046" t="s">
        <v>13</v>
      </c>
      <c r="D1046" t="s">
        <v>11</v>
      </c>
      <c r="E1046" t="s">
        <v>329</v>
      </c>
      <c r="F1046" t="s">
        <v>433</v>
      </c>
      <c r="R1046">
        <v>1.64</v>
      </c>
      <c r="S1046">
        <v>0</v>
      </c>
      <c r="T1046">
        <v>500000000</v>
      </c>
    </row>
    <row r="1047" spans="1:20" ht="15" customHeight="1">
      <c r="A1047" s="962" t="s">
        <v>265</v>
      </c>
      <c r="B1047" t="s">
        <v>293</v>
      </c>
      <c r="C1047" t="s">
        <v>13</v>
      </c>
      <c r="D1047" t="s">
        <v>11</v>
      </c>
      <c r="E1047" t="s">
        <v>329</v>
      </c>
      <c r="F1047" t="s">
        <v>433</v>
      </c>
      <c r="R1047">
        <v>0.55000000000000004</v>
      </c>
      <c r="S1047">
        <v>0</v>
      </c>
      <c r="T1047">
        <v>500000000</v>
      </c>
    </row>
    <row r="1048" spans="1:20" ht="15" customHeight="1">
      <c r="A1048" s="962" t="s">
        <v>265</v>
      </c>
      <c r="B1048" t="s">
        <v>289</v>
      </c>
      <c r="C1048" t="s">
        <v>13</v>
      </c>
      <c r="D1048" t="s">
        <v>11</v>
      </c>
      <c r="E1048" t="s">
        <v>329</v>
      </c>
      <c r="F1048" t="s">
        <v>433</v>
      </c>
      <c r="R1048">
        <v>7.12</v>
      </c>
      <c r="S1048">
        <v>0</v>
      </c>
      <c r="T1048">
        <v>500000000</v>
      </c>
    </row>
    <row r="1049" spans="1:20" ht="15" customHeight="1">
      <c r="A1049" s="962" t="s">
        <v>265</v>
      </c>
      <c r="B1049" t="s">
        <v>288</v>
      </c>
      <c r="C1049" t="s">
        <v>13</v>
      </c>
      <c r="D1049" t="s">
        <v>11</v>
      </c>
      <c r="E1049" t="s">
        <v>329</v>
      </c>
      <c r="F1049" t="s">
        <v>433</v>
      </c>
      <c r="R1049">
        <v>7.12</v>
      </c>
      <c r="S1049">
        <v>0</v>
      </c>
      <c r="T1049">
        <v>500000000</v>
      </c>
    </row>
    <row r="1050" spans="1:20" ht="15" customHeight="1">
      <c r="A1050" s="962" t="s">
        <v>265</v>
      </c>
      <c r="B1050" t="s">
        <v>287</v>
      </c>
      <c r="C1050" t="s">
        <v>13</v>
      </c>
      <c r="D1050" t="s">
        <v>11</v>
      </c>
      <c r="E1050" t="s">
        <v>329</v>
      </c>
      <c r="F1050" t="s">
        <v>433</v>
      </c>
      <c r="R1050">
        <v>7.12</v>
      </c>
      <c r="S1050">
        <v>0</v>
      </c>
      <c r="T1050">
        <v>500000000</v>
      </c>
    </row>
    <row r="1051" spans="1:20" ht="15" customHeight="1">
      <c r="A1051" s="962" t="s">
        <v>265</v>
      </c>
      <c r="B1051" t="s">
        <v>295</v>
      </c>
      <c r="C1051" t="s">
        <v>13</v>
      </c>
      <c r="D1051" t="s">
        <v>11</v>
      </c>
      <c r="E1051" t="s">
        <v>329</v>
      </c>
      <c r="F1051" t="s">
        <v>433</v>
      </c>
      <c r="R1051">
        <v>2.74</v>
      </c>
      <c r="S1051">
        <v>0</v>
      </c>
      <c r="T1051">
        <v>500000000</v>
      </c>
    </row>
    <row r="1052" spans="1:20" ht="15" customHeight="1">
      <c r="A1052" s="962" t="s">
        <v>265</v>
      </c>
      <c r="B1052" t="s">
        <v>296</v>
      </c>
      <c r="C1052" t="s">
        <v>13</v>
      </c>
      <c r="D1052" t="s">
        <v>11</v>
      </c>
      <c r="E1052" t="s">
        <v>329</v>
      </c>
      <c r="F1052" t="s">
        <v>433</v>
      </c>
      <c r="R1052">
        <v>2.74</v>
      </c>
      <c r="S1052">
        <v>0</v>
      </c>
      <c r="T1052">
        <v>500000000</v>
      </c>
    </row>
    <row r="1053" spans="1:20" ht="15" customHeight="1">
      <c r="A1053" s="962" t="s">
        <v>266</v>
      </c>
      <c r="B1053" t="s">
        <v>294</v>
      </c>
      <c r="C1053" t="s">
        <v>13</v>
      </c>
      <c r="D1053" t="s">
        <v>11</v>
      </c>
      <c r="E1053" t="s">
        <v>329</v>
      </c>
      <c r="F1053" t="s">
        <v>433</v>
      </c>
      <c r="R1053">
        <v>0.55000000000000004</v>
      </c>
      <c r="S1053">
        <v>0</v>
      </c>
      <c r="T1053">
        <v>500000000</v>
      </c>
    </row>
    <row r="1054" spans="1:20" ht="15" customHeight="1">
      <c r="A1054" s="962" t="s">
        <v>266</v>
      </c>
      <c r="B1054" t="s">
        <v>292</v>
      </c>
      <c r="C1054" t="s">
        <v>13</v>
      </c>
      <c r="D1054" t="s">
        <v>11</v>
      </c>
      <c r="E1054" t="s">
        <v>329</v>
      </c>
      <c r="F1054" t="s">
        <v>433</v>
      </c>
      <c r="R1054">
        <v>1.1000000000000001</v>
      </c>
      <c r="S1054">
        <v>0</v>
      </c>
      <c r="T1054">
        <v>500000000</v>
      </c>
    </row>
    <row r="1055" spans="1:20" ht="15" customHeight="1">
      <c r="A1055" s="962" t="s">
        <v>266</v>
      </c>
      <c r="B1055" t="s">
        <v>291</v>
      </c>
      <c r="C1055" t="s">
        <v>13</v>
      </c>
      <c r="D1055" t="s">
        <v>11</v>
      </c>
      <c r="E1055" t="s">
        <v>329</v>
      </c>
      <c r="F1055" t="s">
        <v>433</v>
      </c>
      <c r="R1055">
        <v>1.64</v>
      </c>
      <c r="S1055">
        <v>0</v>
      </c>
      <c r="T1055">
        <v>500000000</v>
      </c>
    </row>
    <row r="1056" spans="1:20" ht="15" customHeight="1">
      <c r="A1056" s="962" t="s">
        <v>266</v>
      </c>
      <c r="B1056" t="s">
        <v>293</v>
      </c>
      <c r="C1056" t="s">
        <v>13</v>
      </c>
      <c r="D1056" t="s">
        <v>11</v>
      </c>
      <c r="E1056" t="s">
        <v>329</v>
      </c>
      <c r="F1056" t="s">
        <v>433</v>
      </c>
      <c r="R1056">
        <v>0.55000000000000004</v>
      </c>
      <c r="S1056">
        <v>0</v>
      </c>
      <c r="T1056">
        <v>500000000</v>
      </c>
    </row>
    <row r="1057" spans="1:20" ht="15" customHeight="1">
      <c r="A1057" s="962" t="s">
        <v>266</v>
      </c>
      <c r="B1057" t="s">
        <v>289</v>
      </c>
      <c r="C1057" t="s">
        <v>13</v>
      </c>
      <c r="D1057" t="s">
        <v>11</v>
      </c>
      <c r="E1057" t="s">
        <v>329</v>
      </c>
      <c r="F1057" t="s">
        <v>433</v>
      </c>
      <c r="R1057">
        <v>7.12</v>
      </c>
      <c r="S1057">
        <v>0</v>
      </c>
      <c r="T1057">
        <v>500000000</v>
      </c>
    </row>
    <row r="1058" spans="1:20" ht="15" customHeight="1">
      <c r="A1058" s="962" t="s">
        <v>266</v>
      </c>
      <c r="B1058" t="s">
        <v>288</v>
      </c>
      <c r="C1058" t="s">
        <v>13</v>
      </c>
      <c r="D1058" t="s">
        <v>11</v>
      </c>
      <c r="E1058" t="s">
        <v>329</v>
      </c>
      <c r="F1058" t="s">
        <v>433</v>
      </c>
      <c r="R1058">
        <v>7.12</v>
      </c>
      <c r="S1058">
        <v>0</v>
      </c>
      <c r="T1058">
        <v>500000000</v>
      </c>
    </row>
    <row r="1059" spans="1:20" ht="15" customHeight="1">
      <c r="A1059" s="962" t="s">
        <v>266</v>
      </c>
      <c r="B1059" t="s">
        <v>287</v>
      </c>
      <c r="C1059" t="s">
        <v>13</v>
      </c>
      <c r="D1059" t="s">
        <v>11</v>
      </c>
      <c r="E1059" t="s">
        <v>329</v>
      </c>
      <c r="F1059" t="s">
        <v>433</v>
      </c>
      <c r="R1059">
        <v>7.12</v>
      </c>
      <c r="S1059">
        <v>0</v>
      </c>
      <c r="T1059">
        <v>500000000</v>
      </c>
    </row>
    <row r="1060" spans="1:20" ht="15" customHeight="1">
      <c r="A1060" s="962" t="s">
        <v>266</v>
      </c>
      <c r="B1060" t="s">
        <v>295</v>
      </c>
      <c r="C1060" t="s">
        <v>13</v>
      </c>
      <c r="D1060" t="s">
        <v>11</v>
      </c>
      <c r="E1060" t="s">
        <v>329</v>
      </c>
      <c r="F1060" t="s">
        <v>433</v>
      </c>
      <c r="R1060">
        <v>2.74</v>
      </c>
      <c r="S1060">
        <v>0</v>
      </c>
      <c r="T1060">
        <v>500000000</v>
      </c>
    </row>
    <row r="1061" spans="1:20" ht="15" customHeight="1">
      <c r="A1061" s="962" t="s">
        <v>266</v>
      </c>
      <c r="B1061" t="s">
        <v>296</v>
      </c>
      <c r="C1061" t="s">
        <v>13</v>
      </c>
      <c r="D1061" t="s">
        <v>11</v>
      </c>
      <c r="E1061" t="s">
        <v>329</v>
      </c>
      <c r="F1061" t="s">
        <v>433</v>
      </c>
      <c r="R1061">
        <v>2.74</v>
      </c>
      <c r="S1061">
        <v>0</v>
      </c>
      <c r="T1061">
        <v>500000000</v>
      </c>
    </row>
    <row r="1062" spans="1:20" ht="15" customHeight="1">
      <c r="A1062" s="962" t="s">
        <v>267</v>
      </c>
      <c r="B1062" t="s">
        <v>296</v>
      </c>
      <c r="C1062" t="s">
        <v>13</v>
      </c>
      <c r="D1062" t="s">
        <v>11</v>
      </c>
      <c r="E1062" t="s">
        <v>329</v>
      </c>
      <c r="F1062" t="s">
        <v>433</v>
      </c>
      <c r="O1062" t="s">
        <v>882</v>
      </c>
      <c r="P1062" t="s">
        <v>2005</v>
      </c>
      <c r="Q1062" t="s">
        <v>2006</v>
      </c>
      <c r="R1062">
        <v>48</v>
      </c>
    </row>
    <row r="1063" spans="1:20" ht="15" customHeight="1">
      <c r="A1063" s="962" t="s">
        <v>267</v>
      </c>
      <c r="B1063" t="s">
        <v>289</v>
      </c>
      <c r="C1063" t="s">
        <v>13</v>
      </c>
      <c r="D1063" t="s">
        <v>11</v>
      </c>
      <c r="E1063" t="s">
        <v>329</v>
      </c>
      <c r="F1063" t="s">
        <v>433</v>
      </c>
      <c r="R1063">
        <v>48</v>
      </c>
    </row>
    <row r="1064" spans="1:20" ht="15" customHeight="1">
      <c r="A1064" s="962" t="s">
        <v>267</v>
      </c>
      <c r="B1064" t="s">
        <v>288</v>
      </c>
      <c r="C1064" t="s">
        <v>13</v>
      </c>
      <c r="D1064" t="s">
        <v>11</v>
      </c>
      <c r="E1064" t="s">
        <v>329</v>
      </c>
      <c r="F1064" t="s">
        <v>433</v>
      </c>
      <c r="R1064">
        <v>48</v>
      </c>
    </row>
    <row r="1065" spans="1:20" ht="15" customHeight="1">
      <c r="A1065" s="962" t="s">
        <v>267</v>
      </c>
      <c r="B1065" t="s">
        <v>287</v>
      </c>
      <c r="C1065" t="s">
        <v>13</v>
      </c>
      <c r="D1065" t="s">
        <v>11</v>
      </c>
      <c r="E1065" t="s">
        <v>329</v>
      </c>
      <c r="F1065" t="s">
        <v>433</v>
      </c>
      <c r="R1065">
        <v>48</v>
      </c>
    </row>
    <row r="1066" spans="1:20" ht="15" customHeight="1">
      <c r="A1066" s="962" t="s">
        <v>268</v>
      </c>
      <c r="B1066" t="s">
        <v>296</v>
      </c>
      <c r="C1066" t="s">
        <v>13</v>
      </c>
      <c r="D1066" t="s">
        <v>11</v>
      </c>
      <c r="E1066" t="s">
        <v>329</v>
      </c>
      <c r="F1066" t="s">
        <v>433</v>
      </c>
      <c r="O1066" t="s">
        <v>882</v>
      </c>
      <c r="P1066" t="s">
        <v>2005</v>
      </c>
      <c r="Q1066" t="s">
        <v>2006</v>
      </c>
      <c r="R1066">
        <v>20.399999999999999</v>
      </c>
    </row>
    <row r="1067" spans="1:20" ht="15" customHeight="1">
      <c r="A1067" s="962" t="s">
        <v>268</v>
      </c>
      <c r="B1067" t="s">
        <v>289</v>
      </c>
      <c r="C1067" t="s">
        <v>13</v>
      </c>
      <c r="D1067" t="s">
        <v>11</v>
      </c>
      <c r="E1067" t="s">
        <v>329</v>
      </c>
      <c r="F1067" t="s">
        <v>433</v>
      </c>
      <c r="R1067">
        <v>20.399999999999999</v>
      </c>
    </row>
    <row r="1068" spans="1:20" ht="15" customHeight="1">
      <c r="A1068" s="962" t="s">
        <v>268</v>
      </c>
      <c r="B1068" t="s">
        <v>288</v>
      </c>
      <c r="C1068" t="s">
        <v>13</v>
      </c>
      <c r="D1068" t="s">
        <v>11</v>
      </c>
      <c r="E1068" t="s">
        <v>329</v>
      </c>
      <c r="F1068" t="s">
        <v>433</v>
      </c>
      <c r="R1068">
        <v>20.399999999999999</v>
      </c>
    </row>
    <row r="1069" spans="1:20" ht="15" customHeight="1">
      <c r="A1069" s="962" t="s">
        <v>268</v>
      </c>
      <c r="B1069" t="s">
        <v>287</v>
      </c>
      <c r="C1069" t="s">
        <v>13</v>
      </c>
      <c r="D1069" t="s">
        <v>11</v>
      </c>
      <c r="E1069" t="s">
        <v>329</v>
      </c>
      <c r="F1069" t="s">
        <v>433</v>
      </c>
      <c r="R1069">
        <v>20.399999999999999</v>
      </c>
    </row>
    <row r="1070" spans="1:20" ht="15" customHeight="1">
      <c r="A1070" s="962" t="s">
        <v>269</v>
      </c>
      <c r="B1070" t="s">
        <v>296</v>
      </c>
      <c r="C1070" t="s">
        <v>13</v>
      </c>
      <c r="D1070" t="s">
        <v>11</v>
      </c>
      <c r="E1070" t="s">
        <v>329</v>
      </c>
      <c r="F1070" t="s">
        <v>433</v>
      </c>
      <c r="O1070" t="s">
        <v>882</v>
      </c>
      <c r="P1070" t="s">
        <v>2005</v>
      </c>
      <c r="Q1070" t="s">
        <v>2006</v>
      </c>
      <c r="R1070">
        <v>51.6</v>
      </c>
    </row>
    <row r="1071" spans="1:20" ht="15" customHeight="1">
      <c r="A1071" s="962" t="s">
        <v>269</v>
      </c>
      <c r="B1071" t="s">
        <v>289</v>
      </c>
      <c r="C1071" t="s">
        <v>13</v>
      </c>
      <c r="D1071" t="s">
        <v>11</v>
      </c>
      <c r="E1071" t="s">
        <v>329</v>
      </c>
      <c r="F1071" t="s">
        <v>433</v>
      </c>
      <c r="R1071">
        <v>51.6</v>
      </c>
    </row>
    <row r="1072" spans="1:20" ht="15" customHeight="1">
      <c r="A1072" s="962" t="s">
        <v>269</v>
      </c>
      <c r="B1072" t="s">
        <v>288</v>
      </c>
      <c r="C1072" t="s">
        <v>13</v>
      </c>
      <c r="D1072" t="s">
        <v>11</v>
      </c>
      <c r="E1072" t="s">
        <v>329</v>
      </c>
      <c r="F1072" t="s">
        <v>433</v>
      </c>
      <c r="R1072">
        <v>51.6</v>
      </c>
    </row>
    <row r="1073" spans="1:20" ht="15" customHeight="1">
      <c r="A1073" s="962" t="s">
        <v>269</v>
      </c>
      <c r="B1073" t="s">
        <v>287</v>
      </c>
      <c r="C1073" t="s">
        <v>13</v>
      </c>
      <c r="D1073" t="s">
        <v>11</v>
      </c>
      <c r="E1073" t="s">
        <v>329</v>
      </c>
      <c r="F1073" t="s">
        <v>433</v>
      </c>
      <c r="R1073">
        <v>51.6</v>
      </c>
    </row>
    <row r="1074" spans="1:20" ht="15" customHeight="1">
      <c r="A1074" s="962" t="s">
        <v>270</v>
      </c>
      <c r="B1074" t="s">
        <v>296</v>
      </c>
      <c r="C1074" t="s">
        <v>13</v>
      </c>
      <c r="D1074" t="s">
        <v>11</v>
      </c>
      <c r="E1074" t="s">
        <v>329</v>
      </c>
      <c r="F1074" t="s">
        <v>433</v>
      </c>
      <c r="R1074">
        <v>0</v>
      </c>
      <c r="S1074">
        <v>0</v>
      </c>
      <c r="T1074">
        <v>0</v>
      </c>
    </row>
    <row r="1075" spans="1:20" ht="15" customHeight="1">
      <c r="A1075" s="962" t="s">
        <v>270</v>
      </c>
      <c r="B1075" t="s">
        <v>289</v>
      </c>
      <c r="C1075" t="s">
        <v>13</v>
      </c>
      <c r="D1075" t="s">
        <v>11</v>
      </c>
      <c r="E1075" t="s">
        <v>329</v>
      </c>
      <c r="F1075" t="s">
        <v>433</v>
      </c>
      <c r="R1075">
        <v>0</v>
      </c>
      <c r="S1075">
        <v>0</v>
      </c>
      <c r="T1075">
        <v>0</v>
      </c>
    </row>
    <row r="1076" spans="1:20" ht="15" customHeight="1">
      <c r="A1076" s="962" t="s">
        <v>270</v>
      </c>
      <c r="B1076" t="s">
        <v>288</v>
      </c>
      <c r="C1076" t="s">
        <v>13</v>
      </c>
      <c r="D1076" t="s">
        <v>11</v>
      </c>
      <c r="E1076" t="s">
        <v>329</v>
      </c>
      <c r="F1076" t="s">
        <v>433</v>
      </c>
      <c r="R1076">
        <v>0</v>
      </c>
      <c r="S1076">
        <v>0</v>
      </c>
      <c r="T1076">
        <v>0</v>
      </c>
    </row>
    <row r="1077" spans="1:20" ht="15" customHeight="1">
      <c r="A1077" s="962" t="s">
        <v>270</v>
      </c>
      <c r="B1077" t="s">
        <v>287</v>
      </c>
      <c r="C1077" t="s">
        <v>13</v>
      </c>
      <c r="D1077" t="s">
        <v>11</v>
      </c>
      <c r="E1077" t="s">
        <v>329</v>
      </c>
      <c r="F1077" t="s">
        <v>433</v>
      </c>
      <c r="R1077">
        <v>0</v>
      </c>
      <c r="S1077">
        <v>0</v>
      </c>
      <c r="T1077">
        <v>0</v>
      </c>
    </row>
    <row r="1078" spans="1:20" ht="15" customHeight="1">
      <c r="A1078" s="962" t="s">
        <v>271</v>
      </c>
      <c r="B1078" t="s">
        <v>297</v>
      </c>
      <c r="C1078" t="s">
        <v>13</v>
      </c>
      <c r="D1078" t="s">
        <v>11</v>
      </c>
      <c r="E1078" t="s">
        <v>329</v>
      </c>
      <c r="F1078" t="s">
        <v>433</v>
      </c>
      <c r="R1078">
        <v>0</v>
      </c>
      <c r="S1078">
        <v>0</v>
      </c>
      <c r="T1078">
        <v>0</v>
      </c>
    </row>
    <row r="1079" spans="1:20" ht="15" customHeight="1">
      <c r="A1079" s="962" t="s">
        <v>271</v>
      </c>
      <c r="B1079" t="s">
        <v>288</v>
      </c>
      <c r="C1079" t="s">
        <v>13</v>
      </c>
      <c r="D1079" t="s">
        <v>11</v>
      </c>
      <c r="E1079" t="s">
        <v>329</v>
      </c>
      <c r="F1079" t="s">
        <v>433</v>
      </c>
      <c r="R1079">
        <v>0</v>
      </c>
      <c r="S1079">
        <v>0</v>
      </c>
      <c r="T1079">
        <v>0</v>
      </c>
    </row>
    <row r="1080" spans="1:20" ht="15" customHeight="1">
      <c r="A1080" s="962" t="s">
        <v>271</v>
      </c>
      <c r="B1080" t="s">
        <v>287</v>
      </c>
      <c r="C1080" t="s">
        <v>13</v>
      </c>
      <c r="D1080" t="s">
        <v>11</v>
      </c>
      <c r="E1080" t="s">
        <v>329</v>
      </c>
      <c r="F1080" t="s">
        <v>433</v>
      </c>
      <c r="R1080">
        <v>0</v>
      </c>
      <c r="S1080">
        <v>0</v>
      </c>
      <c r="T1080">
        <v>0</v>
      </c>
    </row>
    <row r="1081" spans="1:20" ht="15" customHeight="1">
      <c r="A1081" s="962" t="s">
        <v>271</v>
      </c>
      <c r="B1081" t="s">
        <v>299</v>
      </c>
      <c r="C1081" t="s">
        <v>13</v>
      </c>
      <c r="D1081" t="s">
        <v>11</v>
      </c>
      <c r="E1081" t="s">
        <v>329</v>
      </c>
      <c r="F1081" t="s">
        <v>433</v>
      </c>
      <c r="R1081">
        <v>0</v>
      </c>
      <c r="S1081">
        <v>0</v>
      </c>
      <c r="T1081">
        <v>0</v>
      </c>
    </row>
    <row r="1082" spans="1:20" ht="15" customHeight="1">
      <c r="A1082" s="962" t="s">
        <v>271</v>
      </c>
      <c r="B1082" t="s">
        <v>301</v>
      </c>
      <c r="C1082" t="s">
        <v>13</v>
      </c>
      <c r="D1082" t="s">
        <v>11</v>
      </c>
      <c r="E1082" t="s">
        <v>329</v>
      </c>
      <c r="F1082" t="s">
        <v>433</v>
      </c>
      <c r="R1082">
        <v>0</v>
      </c>
      <c r="S1082">
        <v>0</v>
      </c>
      <c r="T1082">
        <v>0</v>
      </c>
    </row>
    <row r="1083" spans="1:20" ht="15" customHeight="1">
      <c r="A1083" s="962" t="s">
        <v>271</v>
      </c>
      <c r="B1083" t="s">
        <v>302</v>
      </c>
      <c r="C1083" t="s">
        <v>13</v>
      </c>
      <c r="D1083" t="s">
        <v>11</v>
      </c>
      <c r="E1083" t="s">
        <v>329</v>
      </c>
      <c r="F1083" t="s">
        <v>433</v>
      </c>
      <c r="R1083">
        <v>0</v>
      </c>
      <c r="S1083">
        <v>0</v>
      </c>
      <c r="T1083">
        <v>0</v>
      </c>
    </row>
    <row r="1084" spans="1:20" ht="15" customHeight="1">
      <c r="A1084" s="962" t="s">
        <v>271</v>
      </c>
      <c r="B1084" t="s">
        <v>303</v>
      </c>
      <c r="C1084" t="s">
        <v>13</v>
      </c>
      <c r="D1084" t="s">
        <v>11</v>
      </c>
      <c r="E1084" t="s">
        <v>329</v>
      </c>
      <c r="F1084" t="s">
        <v>433</v>
      </c>
      <c r="R1084">
        <v>0</v>
      </c>
      <c r="S1084">
        <v>0</v>
      </c>
      <c r="T1084">
        <v>0</v>
      </c>
    </row>
    <row r="1085" spans="1:20" ht="15" customHeight="1">
      <c r="A1085" s="962" t="s">
        <v>271</v>
      </c>
      <c r="B1085" t="s">
        <v>298</v>
      </c>
      <c r="C1085" t="s">
        <v>13</v>
      </c>
      <c r="D1085" t="s">
        <v>11</v>
      </c>
      <c r="E1085" t="s">
        <v>329</v>
      </c>
      <c r="F1085" t="s">
        <v>433</v>
      </c>
      <c r="R1085">
        <v>0</v>
      </c>
      <c r="S1085">
        <v>0</v>
      </c>
      <c r="T1085">
        <v>0</v>
      </c>
    </row>
    <row r="1086" spans="1:20" ht="15" customHeight="1">
      <c r="A1086" s="962" t="s">
        <v>271</v>
      </c>
      <c r="B1086" t="s">
        <v>300</v>
      </c>
      <c r="C1086" t="s">
        <v>13</v>
      </c>
      <c r="D1086" t="s">
        <v>11</v>
      </c>
      <c r="E1086" t="s">
        <v>329</v>
      </c>
      <c r="F1086" t="s">
        <v>433</v>
      </c>
      <c r="R1086">
        <v>0</v>
      </c>
      <c r="S1086">
        <v>0</v>
      </c>
      <c r="T1086">
        <v>0</v>
      </c>
    </row>
    <row r="1087" spans="1:20" ht="15" customHeight="1">
      <c r="A1087" s="962" t="s">
        <v>272</v>
      </c>
      <c r="B1087" t="s">
        <v>296</v>
      </c>
      <c r="C1087" t="s">
        <v>13</v>
      </c>
      <c r="D1087" t="s">
        <v>11</v>
      </c>
      <c r="E1087" t="s">
        <v>329</v>
      </c>
      <c r="F1087" t="s">
        <v>433</v>
      </c>
      <c r="R1087">
        <v>0</v>
      </c>
      <c r="S1087">
        <v>0</v>
      </c>
      <c r="T1087">
        <v>0</v>
      </c>
    </row>
    <row r="1088" spans="1:20" ht="15" customHeight="1">
      <c r="A1088" s="962" t="s">
        <v>272</v>
      </c>
      <c r="B1088" t="s">
        <v>289</v>
      </c>
      <c r="C1088" t="s">
        <v>13</v>
      </c>
      <c r="D1088" t="s">
        <v>11</v>
      </c>
      <c r="E1088" t="s">
        <v>329</v>
      </c>
      <c r="F1088" t="s">
        <v>433</v>
      </c>
      <c r="R1088">
        <v>0</v>
      </c>
      <c r="S1088">
        <v>0</v>
      </c>
      <c r="T1088">
        <v>0</v>
      </c>
    </row>
    <row r="1089" spans="1:20" ht="15" customHeight="1">
      <c r="A1089" s="962" t="s">
        <v>272</v>
      </c>
      <c r="B1089" t="s">
        <v>288</v>
      </c>
      <c r="C1089" t="s">
        <v>13</v>
      </c>
      <c r="D1089" t="s">
        <v>11</v>
      </c>
      <c r="E1089" t="s">
        <v>329</v>
      </c>
      <c r="F1089" t="s">
        <v>433</v>
      </c>
      <c r="R1089">
        <v>0</v>
      </c>
      <c r="S1089">
        <v>0</v>
      </c>
      <c r="T1089">
        <v>0</v>
      </c>
    </row>
    <row r="1090" spans="1:20" ht="15" customHeight="1">
      <c r="A1090" s="962" t="s">
        <v>272</v>
      </c>
      <c r="B1090" t="s">
        <v>287</v>
      </c>
      <c r="C1090" t="s">
        <v>13</v>
      </c>
      <c r="D1090" t="s">
        <v>11</v>
      </c>
      <c r="E1090" t="s">
        <v>329</v>
      </c>
      <c r="F1090" t="s">
        <v>433</v>
      </c>
      <c r="R1090">
        <v>0</v>
      </c>
      <c r="S1090">
        <v>0</v>
      </c>
      <c r="T1090">
        <v>0</v>
      </c>
    </row>
    <row r="1091" spans="1:20" ht="15" customHeight="1">
      <c r="A1091" s="962" t="s">
        <v>273</v>
      </c>
      <c r="B1091" t="s">
        <v>296</v>
      </c>
      <c r="C1091" t="s">
        <v>13</v>
      </c>
      <c r="D1091" t="s">
        <v>11</v>
      </c>
      <c r="E1091" t="s">
        <v>329</v>
      </c>
      <c r="F1091" t="s">
        <v>433</v>
      </c>
      <c r="R1091">
        <v>0</v>
      </c>
      <c r="S1091">
        <v>0</v>
      </c>
      <c r="T1091">
        <v>0</v>
      </c>
    </row>
    <row r="1092" spans="1:20" ht="15" customHeight="1">
      <c r="A1092" s="962" t="s">
        <v>273</v>
      </c>
      <c r="B1092" t="s">
        <v>289</v>
      </c>
      <c r="C1092" t="s">
        <v>13</v>
      </c>
      <c r="D1092" t="s">
        <v>11</v>
      </c>
      <c r="E1092" t="s">
        <v>329</v>
      </c>
      <c r="F1092" t="s">
        <v>433</v>
      </c>
      <c r="R1092">
        <v>0</v>
      </c>
      <c r="S1092">
        <v>0</v>
      </c>
      <c r="T1092">
        <v>0</v>
      </c>
    </row>
    <row r="1093" spans="1:20" ht="15" customHeight="1">
      <c r="A1093" s="962" t="s">
        <v>273</v>
      </c>
      <c r="B1093" t="s">
        <v>288</v>
      </c>
      <c r="C1093" t="s">
        <v>13</v>
      </c>
      <c r="D1093" t="s">
        <v>11</v>
      </c>
      <c r="E1093" t="s">
        <v>329</v>
      </c>
      <c r="F1093" t="s">
        <v>433</v>
      </c>
      <c r="R1093">
        <v>0</v>
      </c>
      <c r="S1093">
        <v>0</v>
      </c>
      <c r="T1093">
        <v>0</v>
      </c>
    </row>
    <row r="1094" spans="1:20" ht="15" customHeight="1">
      <c r="A1094" s="962" t="s">
        <v>273</v>
      </c>
      <c r="B1094" t="s">
        <v>287</v>
      </c>
      <c r="C1094" t="s">
        <v>13</v>
      </c>
      <c r="D1094" t="s">
        <v>11</v>
      </c>
      <c r="E1094" t="s">
        <v>329</v>
      </c>
      <c r="F1094" t="s">
        <v>433</v>
      </c>
      <c r="R1094">
        <v>0</v>
      </c>
      <c r="S1094">
        <v>0</v>
      </c>
      <c r="T1094">
        <v>0</v>
      </c>
    </row>
    <row r="1095" spans="1:20" ht="15" customHeight="1">
      <c r="A1095" s="962" t="s">
        <v>274</v>
      </c>
      <c r="B1095" t="s">
        <v>283</v>
      </c>
      <c r="C1095" t="s">
        <v>13</v>
      </c>
      <c r="D1095" t="s">
        <v>11</v>
      </c>
      <c r="E1095" t="s">
        <v>329</v>
      </c>
      <c r="F1095" t="s">
        <v>433</v>
      </c>
      <c r="R1095">
        <v>0</v>
      </c>
    </row>
    <row r="1096" spans="1:20" ht="15" customHeight="1">
      <c r="A1096" s="962" t="s">
        <v>277</v>
      </c>
      <c r="B1096" t="s">
        <v>246</v>
      </c>
      <c r="C1096" t="s">
        <v>13</v>
      </c>
      <c r="D1096" t="s">
        <v>11</v>
      </c>
      <c r="E1096" t="s">
        <v>329</v>
      </c>
      <c r="F1096" t="s">
        <v>433</v>
      </c>
      <c r="R1096">
        <v>0</v>
      </c>
      <c r="S1096">
        <v>0</v>
      </c>
      <c r="T1096">
        <v>500000000</v>
      </c>
    </row>
    <row r="1097" spans="1:20" ht="15" customHeight="1">
      <c r="A1097" s="962" t="s">
        <v>277</v>
      </c>
      <c r="B1097" t="s">
        <v>244</v>
      </c>
      <c r="C1097" t="s">
        <v>13</v>
      </c>
      <c r="D1097" t="s">
        <v>11</v>
      </c>
      <c r="E1097" t="s">
        <v>329</v>
      </c>
      <c r="F1097" t="s">
        <v>433</v>
      </c>
      <c r="G1097" t="s">
        <v>441</v>
      </c>
      <c r="I1097" t="s">
        <v>428</v>
      </c>
      <c r="K1097" t="s">
        <v>333</v>
      </c>
      <c r="L1097" t="s">
        <v>442</v>
      </c>
      <c r="M1097" t="s">
        <v>66</v>
      </c>
      <c r="O1097" t="s">
        <v>365</v>
      </c>
      <c r="P1097" t="s">
        <v>336</v>
      </c>
      <c r="Q1097" t="s">
        <v>337</v>
      </c>
      <c r="R1097">
        <v>557</v>
      </c>
    </row>
    <row r="1098" spans="1:20" ht="15" customHeight="1">
      <c r="A1098" s="962" t="s">
        <v>278</v>
      </c>
      <c r="B1098" t="s">
        <v>252</v>
      </c>
      <c r="C1098" t="s">
        <v>13</v>
      </c>
      <c r="D1098" t="s">
        <v>11</v>
      </c>
      <c r="E1098" t="s">
        <v>329</v>
      </c>
      <c r="F1098" t="s">
        <v>433</v>
      </c>
      <c r="J1098" t="s">
        <v>340</v>
      </c>
      <c r="L1098" t="s">
        <v>252</v>
      </c>
      <c r="R1098">
        <v>0</v>
      </c>
    </row>
    <row r="1099" spans="1:20" ht="15" customHeight="1">
      <c r="A1099" s="962" t="s">
        <v>278</v>
      </c>
      <c r="B1099" t="s">
        <v>247</v>
      </c>
      <c r="C1099" t="s">
        <v>13</v>
      </c>
      <c r="D1099" t="s">
        <v>11</v>
      </c>
      <c r="E1099" t="s">
        <v>329</v>
      </c>
      <c r="F1099" t="s">
        <v>433</v>
      </c>
      <c r="L1099" t="s">
        <v>367</v>
      </c>
      <c r="O1099" t="s">
        <v>361</v>
      </c>
      <c r="P1099" t="s">
        <v>336</v>
      </c>
      <c r="Q1099" t="s">
        <v>337</v>
      </c>
      <c r="R1099">
        <v>50.8</v>
      </c>
    </row>
    <row r="1100" spans="1:20" ht="15" customHeight="1">
      <c r="A1100" s="962" t="s">
        <v>278</v>
      </c>
      <c r="B1100" t="s">
        <v>251</v>
      </c>
      <c r="C1100" t="s">
        <v>13</v>
      </c>
      <c r="D1100" t="s">
        <v>11</v>
      </c>
      <c r="E1100" t="s">
        <v>329</v>
      </c>
      <c r="F1100" t="s">
        <v>433</v>
      </c>
      <c r="R1100">
        <v>0</v>
      </c>
    </row>
    <row r="1101" spans="1:20" ht="15" customHeight="1">
      <c r="A1101" s="962" t="s">
        <v>279</v>
      </c>
      <c r="B1101" t="s">
        <v>254</v>
      </c>
      <c r="C1101" t="s">
        <v>13</v>
      </c>
      <c r="D1101" t="s">
        <v>11</v>
      </c>
      <c r="E1101" t="s">
        <v>329</v>
      </c>
      <c r="F1101" t="s">
        <v>433</v>
      </c>
      <c r="O1101" t="s">
        <v>361</v>
      </c>
      <c r="P1101" t="s">
        <v>868</v>
      </c>
      <c r="Q1101" t="s">
        <v>869</v>
      </c>
      <c r="R1101">
        <v>493</v>
      </c>
    </row>
    <row r="1102" spans="1:20" ht="15" customHeight="1">
      <c r="A1102" s="962" t="s">
        <v>279</v>
      </c>
      <c r="B1102" t="s">
        <v>253</v>
      </c>
      <c r="C1102" t="s">
        <v>13</v>
      </c>
      <c r="D1102" t="s">
        <v>11</v>
      </c>
      <c r="E1102" t="s">
        <v>329</v>
      </c>
      <c r="F1102" t="s">
        <v>433</v>
      </c>
      <c r="G1102" t="s">
        <v>443</v>
      </c>
      <c r="I1102" t="s">
        <v>332</v>
      </c>
      <c r="K1102" t="s">
        <v>333</v>
      </c>
      <c r="L1102" t="s">
        <v>253</v>
      </c>
      <c r="M1102" t="s">
        <v>53</v>
      </c>
      <c r="O1102" t="s">
        <v>335</v>
      </c>
      <c r="P1102" t="s">
        <v>336</v>
      </c>
      <c r="Q1102" t="s">
        <v>337</v>
      </c>
      <c r="R1102">
        <v>65.099999999999994</v>
      </c>
    </row>
    <row r="1103" spans="1:20" ht="15" customHeight="1">
      <c r="A1103" s="962" t="s">
        <v>279</v>
      </c>
      <c r="B1103" t="s">
        <v>251</v>
      </c>
      <c r="C1103" t="s">
        <v>13</v>
      </c>
      <c r="D1103" t="s">
        <v>11</v>
      </c>
      <c r="E1103" t="s">
        <v>329</v>
      </c>
      <c r="F1103" t="s">
        <v>433</v>
      </c>
      <c r="G1103" t="s">
        <v>443</v>
      </c>
      <c r="I1103" t="s">
        <v>332</v>
      </c>
      <c r="K1103" t="s">
        <v>333</v>
      </c>
      <c r="L1103" t="s">
        <v>253</v>
      </c>
      <c r="M1103" t="s">
        <v>53</v>
      </c>
      <c r="O1103" t="s">
        <v>335</v>
      </c>
      <c r="P1103" t="s">
        <v>336</v>
      </c>
      <c r="Q1103" t="s">
        <v>337</v>
      </c>
      <c r="R1103">
        <v>65.099999999999994</v>
      </c>
    </row>
    <row r="1104" spans="1:20" ht="15" customHeight="1">
      <c r="A1104" s="962" t="s">
        <v>279</v>
      </c>
      <c r="B1104" t="s">
        <v>255</v>
      </c>
      <c r="C1104" t="s">
        <v>13</v>
      </c>
      <c r="D1104" t="s">
        <v>11</v>
      </c>
      <c r="E1104" t="s">
        <v>329</v>
      </c>
      <c r="F1104" t="s">
        <v>433</v>
      </c>
      <c r="H1104" t="s">
        <v>931</v>
      </c>
      <c r="I1104" t="s">
        <v>853</v>
      </c>
      <c r="J1104" t="s">
        <v>848</v>
      </c>
      <c r="K1104" t="s">
        <v>854</v>
      </c>
      <c r="L1104" t="s">
        <v>855</v>
      </c>
      <c r="M1104" t="s">
        <v>55</v>
      </c>
      <c r="O1104" t="s">
        <v>361</v>
      </c>
      <c r="P1104" t="s">
        <v>851</v>
      </c>
      <c r="Q1104" t="s">
        <v>337</v>
      </c>
      <c r="R1104">
        <v>5.07</v>
      </c>
    </row>
    <row r="1105" spans="1:20" ht="15" customHeight="1">
      <c r="A1105" s="962" t="s">
        <v>280</v>
      </c>
      <c r="B1105" t="s">
        <v>257</v>
      </c>
      <c r="C1105" t="s">
        <v>13</v>
      </c>
      <c r="D1105" t="s">
        <v>11</v>
      </c>
      <c r="E1105" t="s">
        <v>329</v>
      </c>
      <c r="F1105" t="s">
        <v>433</v>
      </c>
      <c r="J1105" t="s">
        <v>436</v>
      </c>
      <c r="R1105">
        <v>0</v>
      </c>
    </row>
    <row r="1106" spans="1:20" ht="15" customHeight="1">
      <c r="A1106" s="962" t="s">
        <v>280</v>
      </c>
      <c r="B1106" t="s">
        <v>259</v>
      </c>
      <c r="C1106" t="s">
        <v>13</v>
      </c>
      <c r="D1106" t="s">
        <v>11</v>
      </c>
      <c r="E1106" t="s">
        <v>329</v>
      </c>
      <c r="F1106" t="s">
        <v>433</v>
      </c>
      <c r="R1106">
        <v>0</v>
      </c>
    </row>
    <row r="1107" spans="1:20" ht="15" customHeight="1">
      <c r="A1107" s="962" t="s">
        <v>280</v>
      </c>
      <c r="B1107" t="s">
        <v>260</v>
      </c>
      <c r="C1107" t="s">
        <v>13</v>
      </c>
      <c r="D1107" t="s">
        <v>11</v>
      </c>
      <c r="E1107" t="s">
        <v>329</v>
      </c>
      <c r="F1107" t="s">
        <v>433</v>
      </c>
      <c r="R1107">
        <v>0</v>
      </c>
    </row>
    <row r="1108" spans="1:20" ht="15" customHeight="1">
      <c r="A1108" s="962" t="s">
        <v>281</v>
      </c>
      <c r="B1108" t="s">
        <v>262</v>
      </c>
      <c r="C1108" t="s">
        <v>13</v>
      </c>
      <c r="D1108" t="s">
        <v>11</v>
      </c>
      <c r="E1108" t="s">
        <v>329</v>
      </c>
      <c r="F1108" t="s">
        <v>433</v>
      </c>
      <c r="L1108" t="s">
        <v>2002</v>
      </c>
      <c r="O1108" t="s">
        <v>361</v>
      </c>
      <c r="P1108" t="s">
        <v>868</v>
      </c>
      <c r="Q1108" t="s">
        <v>869</v>
      </c>
      <c r="R1108">
        <v>0</v>
      </c>
      <c r="S1108">
        <v>0</v>
      </c>
      <c r="T1108">
        <v>500000000</v>
      </c>
    </row>
    <row r="1109" spans="1:20" ht="15" customHeight="1">
      <c r="A1109" s="962" t="s">
        <v>281</v>
      </c>
      <c r="B1109" t="s">
        <v>261</v>
      </c>
      <c r="C1109" t="s">
        <v>13</v>
      </c>
      <c r="D1109" t="s">
        <v>11</v>
      </c>
      <c r="E1109" t="s">
        <v>329</v>
      </c>
      <c r="F1109" t="s">
        <v>433</v>
      </c>
      <c r="R1109">
        <v>0</v>
      </c>
      <c r="S1109">
        <v>0</v>
      </c>
      <c r="T1109">
        <v>500000000</v>
      </c>
    </row>
    <row r="1110" spans="1:20" ht="15" customHeight="1">
      <c r="A1110" s="962" t="s">
        <v>282</v>
      </c>
      <c r="B1110" t="s">
        <v>263</v>
      </c>
      <c r="C1110" t="s">
        <v>13</v>
      </c>
      <c r="D1110" t="s">
        <v>11</v>
      </c>
      <c r="E1110" t="s">
        <v>329</v>
      </c>
      <c r="F1110" t="s">
        <v>433</v>
      </c>
      <c r="O1110" t="s">
        <v>361</v>
      </c>
      <c r="P1110" t="s">
        <v>868</v>
      </c>
      <c r="Q1110" t="s">
        <v>869</v>
      </c>
      <c r="R1110">
        <v>0</v>
      </c>
      <c r="S1110">
        <v>0</v>
      </c>
      <c r="T1110">
        <v>500000000</v>
      </c>
    </row>
    <row r="1111" spans="1:20" ht="15" customHeight="1">
      <c r="A1111" s="962" t="s">
        <v>283</v>
      </c>
      <c r="B1111" t="s">
        <v>265</v>
      </c>
      <c r="C1111" t="s">
        <v>13</v>
      </c>
      <c r="D1111" t="s">
        <v>11</v>
      </c>
      <c r="E1111" t="s">
        <v>329</v>
      </c>
      <c r="F1111" t="s">
        <v>433</v>
      </c>
      <c r="O1111" t="s">
        <v>361</v>
      </c>
      <c r="P1111" t="s">
        <v>868</v>
      </c>
      <c r="Q1111" t="s">
        <v>869</v>
      </c>
      <c r="R1111">
        <v>7.12</v>
      </c>
      <c r="S1111">
        <v>0</v>
      </c>
      <c r="T1111">
        <v>500000000</v>
      </c>
    </row>
    <row r="1112" spans="1:20" ht="15" customHeight="1">
      <c r="A1112" s="962" t="s">
        <v>283</v>
      </c>
      <c r="B1112" t="s">
        <v>266</v>
      </c>
      <c r="C1112" t="s">
        <v>13</v>
      </c>
      <c r="D1112" t="s">
        <v>11</v>
      </c>
      <c r="E1112" t="s">
        <v>329</v>
      </c>
      <c r="F1112" t="s">
        <v>433</v>
      </c>
      <c r="O1112" t="s">
        <v>361</v>
      </c>
      <c r="P1112" t="s">
        <v>868</v>
      </c>
      <c r="Q1112" t="s">
        <v>869</v>
      </c>
      <c r="R1112">
        <v>7.12</v>
      </c>
      <c r="S1112">
        <v>0</v>
      </c>
      <c r="T1112">
        <v>500000000</v>
      </c>
    </row>
    <row r="1113" spans="1:20" ht="15" customHeight="1">
      <c r="A1113" s="962" t="s">
        <v>283</v>
      </c>
      <c r="B1113" t="s">
        <v>264</v>
      </c>
      <c r="C1113" t="s">
        <v>13</v>
      </c>
      <c r="D1113" t="s">
        <v>11</v>
      </c>
      <c r="E1113" t="s">
        <v>329</v>
      </c>
      <c r="F1113" t="s">
        <v>433</v>
      </c>
      <c r="R1113">
        <v>14.2</v>
      </c>
      <c r="S1113">
        <v>0</v>
      </c>
      <c r="T1113">
        <v>500000000</v>
      </c>
    </row>
    <row r="1114" spans="1:20" ht="15" customHeight="1">
      <c r="A1114" s="962" t="s">
        <v>284</v>
      </c>
      <c r="B1114" t="s">
        <v>269</v>
      </c>
      <c r="C1114" t="s">
        <v>13</v>
      </c>
      <c r="D1114" t="s">
        <v>11</v>
      </c>
      <c r="E1114" t="s">
        <v>329</v>
      </c>
      <c r="F1114" t="s">
        <v>433</v>
      </c>
      <c r="L1114" t="s">
        <v>2008</v>
      </c>
      <c r="O1114" t="s">
        <v>882</v>
      </c>
      <c r="P1114" t="s">
        <v>2005</v>
      </c>
      <c r="Q1114" t="s">
        <v>2006</v>
      </c>
      <c r="R1114">
        <v>51.6</v>
      </c>
    </row>
    <row r="1115" spans="1:20" ht="15" customHeight="1">
      <c r="A1115" s="962" t="s">
        <v>284</v>
      </c>
      <c r="B1115" t="s">
        <v>267</v>
      </c>
      <c r="C1115" t="s">
        <v>13</v>
      </c>
      <c r="D1115" t="s">
        <v>11</v>
      </c>
      <c r="E1115" t="s">
        <v>329</v>
      </c>
      <c r="F1115" t="s">
        <v>433</v>
      </c>
      <c r="H1115" t="s">
        <v>938</v>
      </c>
      <c r="I1115" t="s">
        <v>939</v>
      </c>
      <c r="J1115" t="s">
        <v>848</v>
      </c>
      <c r="K1115" t="s">
        <v>854</v>
      </c>
      <c r="L1115" t="s">
        <v>940</v>
      </c>
      <c r="M1115" t="s">
        <v>72</v>
      </c>
      <c r="O1115" t="s">
        <v>361</v>
      </c>
      <c r="P1115" t="s">
        <v>851</v>
      </c>
      <c r="Q1115" t="s">
        <v>337</v>
      </c>
      <c r="R1115">
        <v>48</v>
      </c>
    </row>
    <row r="1116" spans="1:20" ht="15" customHeight="1">
      <c r="A1116" s="962" t="s">
        <v>284</v>
      </c>
      <c r="B1116" t="s">
        <v>268</v>
      </c>
      <c r="C1116" t="s">
        <v>13</v>
      </c>
      <c r="D1116" t="s">
        <v>11</v>
      </c>
      <c r="E1116" t="s">
        <v>329</v>
      </c>
      <c r="F1116" t="s">
        <v>433</v>
      </c>
      <c r="H1116" t="s">
        <v>941</v>
      </c>
      <c r="I1116" t="s">
        <v>942</v>
      </c>
      <c r="J1116" t="s">
        <v>848</v>
      </c>
      <c r="K1116" t="s">
        <v>854</v>
      </c>
      <c r="L1116" t="s">
        <v>943</v>
      </c>
      <c r="M1116" t="s">
        <v>72</v>
      </c>
      <c r="O1116" t="s">
        <v>882</v>
      </c>
      <c r="P1116" t="s">
        <v>851</v>
      </c>
      <c r="Q1116" t="s">
        <v>337</v>
      </c>
      <c r="R1116">
        <v>20.399999999999999</v>
      </c>
    </row>
    <row r="1117" spans="1:20" ht="15" customHeight="1">
      <c r="A1117" s="962" t="s">
        <v>285</v>
      </c>
      <c r="B1117" t="s">
        <v>271</v>
      </c>
      <c r="C1117" t="s">
        <v>13</v>
      </c>
      <c r="D1117" t="s">
        <v>11</v>
      </c>
      <c r="E1117" t="s">
        <v>329</v>
      </c>
      <c r="F1117" t="s">
        <v>433</v>
      </c>
      <c r="R1117">
        <v>0</v>
      </c>
      <c r="S1117">
        <v>0</v>
      </c>
      <c r="T1117">
        <v>0</v>
      </c>
    </row>
    <row r="1118" spans="1:20" ht="15" customHeight="1">
      <c r="A1118" s="962" t="s">
        <v>285</v>
      </c>
      <c r="B1118" t="s">
        <v>270</v>
      </c>
      <c r="C1118" t="s">
        <v>13</v>
      </c>
      <c r="D1118" t="s">
        <v>11</v>
      </c>
      <c r="E1118" t="s">
        <v>329</v>
      </c>
      <c r="F1118" t="s">
        <v>433</v>
      </c>
      <c r="R1118">
        <v>0</v>
      </c>
      <c r="S1118">
        <v>0</v>
      </c>
      <c r="T1118">
        <v>0</v>
      </c>
    </row>
    <row r="1119" spans="1:20" ht="15" customHeight="1">
      <c r="A1119" s="962" t="s">
        <v>286</v>
      </c>
      <c r="B1119" t="s">
        <v>273</v>
      </c>
      <c r="C1119" t="s">
        <v>13</v>
      </c>
      <c r="D1119" t="s">
        <v>11</v>
      </c>
      <c r="E1119" t="s">
        <v>329</v>
      </c>
      <c r="F1119" t="s">
        <v>433</v>
      </c>
      <c r="R1119">
        <v>0</v>
      </c>
      <c r="S1119">
        <v>0</v>
      </c>
      <c r="T1119">
        <v>0</v>
      </c>
    </row>
    <row r="1120" spans="1:20" ht="15" customHeight="1">
      <c r="A1120" s="962" t="s">
        <v>286</v>
      </c>
      <c r="B1120" t="s">
        <v>272</v>
      </c>
      <c r="C1120" t="s">
        <v>13</v>
      </c>
      <c r="D1120" t="s">
        <v>11</v>
      </c>
      <c r="E1120" t="s">
        <v>329</v>
      </c>
      <c r="F1120" t="s">
        <v>433</v>
      </c>
      <c r="R1120">
        <v>0</v>
      </c>
      <c r="S1120">
        <v>0</v>
      </c>
      <c r="T1120">
        <v>0</v>
      </c>
    </row>
    <row r="1121" spans="1:20" ht="15" customHeight="1">
      <c r="A1121" s="962" t="s">
        <v>320</v>
      </c>
      <c r="B1121" t="s">
        <v>257</v>
      </c>
      <c r="C1121" t="s">
        <v>13</v>
      </c>
      <c r="D1121" t="s">
        <v>11</v>
      </c>
      <c r="E1121" t="s">
        <v>329</v>
      </c>
      <c r="F1121" t="s">
        <v>433</v>
      </c>
      <c r="R1121">
        <v>0</v>
      </c>
      <c r="S1121">
        <v>0</v>
      </c>
      <c r="T1121">
        <v>500000000</v>
      </c>
    </row>
    <row r="1122" spans="1:20" ht="15" customHeight="1">
      <c r="A1122" s="962" t="s">
        <v>320</v>
      </c>
      <c r="B1122" t="s">
        <v>259</v>
      </c>
      <c r="C1122" t="s">
        <v>13</v>
      </c>
      <c r="D1122" t="s">
        <v>11</v>
      </c>
      <c r="E1122" t="s">
        <v>329</v>
      </c>
      <c r="F1122" t="s">
        <v>433</v>
      </c>
      <c r="R1122">
        <v>0</v>
      </c>
      <c r="S1122">
        <v>0</v>
      </c>
      <c r="T1122">
        <v>500000000</v>
      </c>
    </row>
    <row r="1123" spans="1:20" ht="15" customHeight="1">
      <c r="A1123" s="962" t="s">
        <v>320</v>
      </c>
      <c r="B1123" t="s">
        <v>246</v>
      </c>
      <c r="C1123" t="s">
        <v>13</v>
      </c>
      <c r="D1123" t="s">
        <v>11</v>
      </c>
      <c r="E1123" t="s">
        <v>329</v>
      </c>
      <c r="F1123" t="s">
        <v>433</v>
      </c>
      <c r="R1123">
        <v>0</v>
      </c>
      <c r="S1123">
        <v>0</v>
      </c>
      <c r="T1123">
        <v>500000000</v>
      </c>
    </row>
    <row r="1124" spans="1:20" ht="15" customHeight="1">
      <c r="A1124" s="962" t="s">
        <v>320</v>
      </c>
      <c r="B1124" t="s">
        <v>261</v>
      </c>
      <c r="C1124" t="s">
        <v>13</v>
      </c>
      <c r="D1124" t="s">
        <v>11</v>
      </c>
      <c r="E1124" t="s">
        <v>329</v>
      </c>
      <c r="F1124" t="s">
        <v>433</v>
      </c>
      <c r="R1124">
        <v>0</v>
      </c>
      <c r="S1124">
        <v>0</v>
      </c>
      <c r="T1124">
        <v>500000000</v>
      </c>
    </row>
    <row r="1125" spans="1:20" ht="15" customHeight="1">
      <c r="A1125" s="962" t="s">
        <v>320</v>
      </c>
      <c r="B1125" t="s">
        <v>262</v>
      </c>
      <c r="C1125" t="s">
        <v>13</v>
      </c>
      <c r="D1125" t="s">
        <v>11</v>
      </c>
      <c r="E1125" t="s">
        <v>329</v>
      </c>
      <c r="F1125" t="s">
        <v>433</v>
      </c>
      <c r="R1125">
        <v>0</v>
      </c>
      <c r="S1125">
        <v>0</v>
      </c>
      <c r="T1125">
        <v>500000000</v>
      </c>
    </row>
    <row r="1126" spans="1:20" ht="15" customHeight="1">
      <c r="A1126" s="962" t="s">
        <v>320</v>
      </c>
      <c r="B1126" t="s">
        <v>263</v>
      </c>
      <c r="C1126" t="s">
        <v>13</v>
      </c>
      <c r="D1126" t="s">
        <v>11</v>
      </c>
      <c r="E1126" t="s">
        <v>329</v>
      </c>
      <c r="F1126" t="s">
        <v>433</v>
      </c>
      <c r="R1126">
        <v>0</v>
      </c>
      <c r="S1126">
        <v>0</v>
      </c>
      <c r="T1126">
        <v>500000000</v>
      </c>
    </row>
    <row r="1127" spans="1:20" ht="15" customHeight="1">
      <c r="A1127" s="962" t="s">
        <v>320</v>
      </c>
      <c r="B1127" t="s">
        <v>254</v>
      </c>
      <c r="C1127" t="s">
        <v>13</v>
      </c>
      <c r="D1127" t="s">
        <v>11</v>
      </c>
      <c r="E1127" t="s">
        <v>329</v>
      </c>
      <c r="F1127" t="s">
        <v>433</v>
      </c>
      <c r="H1127" t="s">
        <v>444</v>
      </c>
      <c r="I1127" t="s">
        <v>353</v>
      </c>
      <c r="K1127" t="s">
        <v>333</v>
      </c>
      <c r="L1127" t="s">
        <v>374</v>
      </c>
      <c r="M1127" t="s">
        <v>58</v>
      </c>
      <c r="O1127" t="s">
        <v>335</v>
      </c>
      <c r="P1127" t="s">
        <v>336</v>
      </c>
      <c r="Q1127" t="s">
        <v>337</v>
      </c>
      <c r="R1127">
        <v>9.2899999999999991</v>
      </c>
    </row>
    <row r="1128" spans="1:20" ht="15" customHeight="1">
      <c r="A1128" s="962" t="s">
        <v>323</v>
      </c>
      <c r="B1128" t="s">
        <v>247</v>
      </c>
      <c r="C1128" t="s">
        <v>13</v>
      </c>
      <c r="D1128" t="s">
        <v>11</v>
      </c>
      <c r="E1128" t="s">
        <v>329</v>
      </c>
      <c r="F1128" t="s">
        <v>433</v>
      </c>
      <c r="H1128" t="s">
        <v>932</v>
      </c>
      <c r="I1128" t="s">
        <v>848</v>
      </c>
      <c r="J1128" t="s">
        <v>933</v>
      </c>
      <c r="K1128" t="s">
        <v>849</v>
      </c>
      <c r="L1128" t="s">
        <v>934</v>
      </c>
      <c r="M1128" t="s">
        <v>848</v>
      </c>
      <c r="N1128" t="s">
        <v>230</v>
      </c>
      <c r="O1128" t="s">
        <v>882</v>
      </c>
      <c r="P1128" t="s">
        <v>935</v>
      </c>
      <c r="Q1128" t="s">
        <v>936</v>
      </c>
      <c r="R1128">
        <v>9.18</v>
      </c>
    </row>
    <row r="1129" spans="1:20" ht="15" customHeight="1">
      <c r="A1129" s="962" t="s">
        <v>323</v>
      </c>
      <c r="B1129" t="s">
        <v>254</v>
      </c>
      <c r="C1129" t="s">
        <v>13</v>
      </c>
      <c r="D1129" t="s">
        <v>11</v>
      </c>
      <c r="E1129" t="s">
        <v>329</v>
      </c>
      <c r="F1129" t="s">
        <v>433</v>
      </c>
      <c r="L1129" t="s">
        <v>1977</v>
      </c>
      <c r="N1129" t="s">
        <v>230</v>
      </c>
      <c r="O1129" t="s">
        <v>349</v>
      </c>
      <c r="P1129" t="s">
        <v>1978</v>
      </c>
      <c r="Q1129" t="s">
        <v>2003</v>
      </c>
      <c r="R1129">
        <v>17.100000000000001</v>
      </c>
      <c r="S1129">
        <v>2.86</v>
      </c>
      <c r="T1129">
        <v>500000000</v>
      </c>
    </row>
    <row r="1130" spans="1:20" ht="15" customHeight="1">
      <c r="A1130" s="962" t="s">
        <v>323</v>
      </c>
      <c r="B1130" t="s">
        <v>246</v>
      </c>
      <c r="C1130" t="s">
        <v>13</v>
      </c>
      <c r="D1130" t="s">
        <v>11</v>
      </c>
      <c r="E1130" t="s">
        <v>329</v>
      </c>
      <c r="F1130" t="s">
        <v>433</v>
      </c>
      <c r="R1130">
        <v>0</v>
      </c>
      <c r="S1130">
        <v>0</v>
      </c>
      <c r="T1130">
        <v>500000000</v>
      </c>
    </row>
    <row r="1131" spans="1:20" ht="15" customHeight="1">
      <c r="A1131" s="962" t="s">
        <v>323</v>
      </c>
      <c r="B1131" t="s">
        <v>263</v>
      </c>
      <c r="C1131" t="s">
        <v>13</v>
      </c>
      <c r="D1131" t="s">
        <v>11</v>
      </c>
      <c r="E1131" t="s">
        <v>329</v>
      </c>
      <c r="F1131" t="s">
        <v>433</v>
      </c>
      <c r="R1131">
        <v>0</v>
      </c>
      <c r="S1131">
        <v>0</v>
      </c>
      <c r="T1131">
        <v>500000000</v>
      </c>
    </row>
    <row r="1132" spans="1:20" ht="15" customHeight="1">
      <c r="A1132" s="962" t="s">
        <v>244</v>
      </c>
      <c r="B1132" t="s">
        <v>278</v>
      </c>
      <c r="C1132" t="s">
        <v>13</v>
      </c>
      <c r="D1132" t="s">
        <v>11</v>
      </c>
      <c r="E1132" t="s">
        <v>329</v>
      </c>
      <c r="F1132" t="s">
        <v>445</v>
      </c>
      <c r="O1132" t="s">
        <v>361</v>
      </c>
      <c r="P1132" t="s">
        <v>868</v>
      </c>
      <c r="Q1132" t="s">
        <v>869</v>
      </c>
      <c r="R1132">
        <v>62</v>
      </c>
    </row>
    <row r="1133" spans="1:20" ht="15" customHeight="1">
      <c r="A1133" s="962" t="s">
        <v>244</v>
      </c>
      <c r="B1133" t="s">
        <v>279</v>
      </c>
      <c r="C1133" t="s">
        <v>13</v>
      </c>
      <c r="D1133" t="s">
        <v>11</v>
      </c>
      <c r="E1133" t="s">
        <v>329</v>
      </c>
      <c r="F1133" t="s">
        <v>445</v>
      </c>
      <c r="G1133" t="s">
        <v>446</v>
      </c>
      <c r="I1133" t="s">
        <v>332</v>
      </c>
      <c r="K1133" t="s">
        <v>333</v>
      </c>
      <c r="L1133" t="s">
        <v>334</v>
      </c>
      <c r="M1133" t="s">
        <v>54</v>
      </c>
      <c r="O1133" t="s">
        <v>335</v>
      </c>
      <c r="P1133" t="s">
        <v>336</v>
      </c>
      <c r="Q1133" t="s">
        <v>337</v>
      </c>
      <c r="R1133">
        <v>191</v>
      </c>
    </row>
    <row r="1134" spans="1:20" ht="15" customHeight="1">
      <c r="A1134" s="962" t="s">
        <v>246</v>
      </c>
      <c r="B1134" t="s">
        <v>321</v>
      </c>
      <c r="C1134" t="s">
        <v>13</v>
      </c>
      <c r="D1134" t="s">
        <v>11</v>
      </c>
      <c r="E1134" t="s">
        <v>329</v>
      </c>
      <c r="F1134" t="s">
        <v>445</v>
      </c>
      <c r="R1134">
        <v>0</v>
      </c>
      <c r="S1134">
        <v>0</v>
      </c>
      <c r="T1134">
        <v>500000000</v>
      </c>
    </row>
    <row r="1135" spans="1:20" ht="15" customHeight="1">
      <c r="A1135" s="962" t="s">
        <v>246</v>
      </c>
      <c r="B1135" t="s">
        <v>281</v>
      </c>
      <c r="C1135" t="s">
        <v>13</v>
      </c>
      <c r="D1135" t="s">
        <v>11</v>
      </c>
      <c r="E1135" t="s">
        <v>329</v>
      </c>
      <c r="F1135" t="s">
        <v>445</v>
      </c>
      <c r="R1135">
        <v>0</v>
      </c>
      <c r="S1135">
        <v>0</v>
      </c>
      <c r="T1135">
        <v>500000000</v>
      </c>
    </row>
    <row r="1136" spans="1:20" ht="15" customHeight="1">
      <c r="A1136" s="962" t="s">
        <v>246</v>
      </c>
      <c r="B1136" t="s">
        <v>282</v>
      </c>
      <c r="C1136" t="s">
        <v>13</v>
      </c>
      <c r="D1136" t="s">
        <v>11</v>
      </c>
      <c r="E1136" t="s">
        <v>329</v>
      </c>
      <c r="F1136" t="s">
        <v>445</v>
      </c>
      <c r="R1136">
        <v>0</v>
      </c>
      <c r="S1136">
        <v>0</v>
      </c>
      <c r="T1136">
        <v>500000000</v>
      </c>
    </row>
    <row r="1137" spans="1:20" ht="15" customHeight="1">
      <c r="A1137" s="962" t="s">
        <v>246</v>
      </c>
      <c r="B1137" t="s">
        <v>324</v>
      </c>
      <c r="C1137" t="s">
        <v>13</v>
      </c>
      <c r="D1137" t="s">
        <v>11</v>
      </c>
      <c r="E1137" t="s">
        <v>329</v>
      </c>
      <c r="F1137" t="s">
        <v>445</v>
      </c>
      <c r="R1137">
        <v>0</v>
      </c>
      <c r="S1137">
        <v>0</v>
      </c>
      <c r="T1137">
        <v>500000000</v>
      </c>
    </row>
    <row r="1138" spans="1:20" ht="15" customHeight="1">
      <c r="A1138" s="962" t="s">
        <v>247</v>
      </c>
      <c r="B1138" t="s">
        <v>300</v>
      </c>
      <c r="C1138" t="s">
        <v>13</v>
      </c>
      <c r="D1138" t="s">
        <v>11</v>
      </c>
      <c r="E1138" t="s">
        <v>329</v>
      </c>
      <c r="F1138" t="s">
        <v>445</v>
      </c>
      <c r="J1138" t="s">
        <v>663</v>
      </c>
      <c r="L1138" t="s">
        <v>339</v>
      </c>
      <c r="O1138" t="s">
        <v>882</v>
      </c>
      <c r="P1138" t="s">
        <v>868</v>
      </c>
      <c r="Q1138" t="s">
        <v>869</v>
      </c>
      <c r="R1138">
        <v>17.600000000000001</v>
      </c>
    </row>
    <row r="1139" spans="1:20" ht="15" customHeight="1">
      <c r="A1139" s="962" t="s">
        <v>247</v>
      </c>
      <c r="B1139" t="s">
        <v>290</v>
      </c>
      <c r="C1139" t="s">
        <v>13</v>
      </c>
      <c r="D1139" t="s">
        <v>11</v>
      </c>
      <c r="E1139" t="s">
        <v>329</v>
      </c>
      <c r="F1139" t="s">
        <v>445</v>
      </c>
      <c r="J1139" t="s">
        <v>338</v>
      </c>
      <c r="L1139" t="s">
        <v>339</v>
      </c>
      <c r="R1139">
        <v>0</v>
      </c>
    </row>
    <row r="1140" spans="1:20" ht="15" customHeight="1">
      <c r="A1140" s="962" t="s">
        <v>247</v>
      </c>
      <c r="B1140" t="s">
        <v>289</v>
      </c>
      <c r="C1140" t="s">
        <v>13</v>
      </c>
      <c r="D1140" t="s">
        <v>11</v>
      </c>
      <c r="E1140" t="s">
        <v>329</v>
      </c>
      <c r="F1140" t="s">
        <v>445</v>
      </c>
      <c r="R1140">
        <v>0</v>
      </c>
    </row>
    <row r="1141" spans="1:20" ht="15" customHeight="1">
      <c r="A1141" s="962" t="s">
        <v>247</v>
      </c>
      <c r="B1141" t="s">
        <v>288</v>
      </c>
      <c r="C1141" t="s">
        <v>13</v>
      </c>
      <c r="D1141" t="s">
        <v>11</v>
      </c>
      <c r="E1141" t="s">
        <v>329</v>
      </c>
      <c r="F1141" t="s">
        <v>445</v>
      </c>
      <c r="R1141">
        <v>17.600000000000001</v>
      </c>
    </row>
    <row r="1142" spans="1:20" ht="15" customHeight="1">
      <c r="A1142" s="962" t="s">
        <v>247</v>
      </c>
      <c r="B1142" t="s">
        <v>298</v>
      </c>
      <c r="C1142" t="s">
        <v>13</v>
      </c>
      <c r="D1142" t="s">
        <v>11</v>
      </c>
      <c r="E1142" t="s">
        <v>329</v>
      </c>
      <c r="F1142" t="s">
        <v>445</v>
      </c>
      <c r="R1142">
        <v>17.600000000000001</v>
      </c>
    </row>
    <row r="1143" spans="1:20" ht="15" customHeight="1">
      <c r="A1143" s="962" t="s">
        <v>247</v>
      </c>
      <c r="B1143" t="s">
        <v>297</v>
      </c>
      <c r="C1143" t="s">
        <v>13</v>
      </c>
      <c r="D1143" t="s">
        <v>11</v>
      </c>
      <c r="E1143" t="s">
        <v>329</v>
      </c>
      <c r="F1143" t="s">
        <v>445</v>
      </c>
      <c r="R1143">
        <v>17.600000000000001</v>
      </c>
    </row>
    <row r="1144" spans="1:20" ht="15" customHeight="1">
      <c r="A1144" s="962" t="s">
        <v>247</v>
      </c>
      <c r="B1144" t="s">
        <v>287</v>
      </c>
      <c r="C1144" t="s">
        <v>13</v>
      </c>
      <c r="D1144" t="s">
        <v>11</v>
      </c>
      <c r="E1144" t="s">
        <v>329</v>
      </c>
      <c r="F1144" t="s">
        <v>445</v>
      </c>
      <c r="R1144">
        <v>51.9</v>
      </c>
    </row>
    <row r="1145" spans="1:20" ht="15" customHeight="1">
      <c r="A1145" s="962" t="s">
        <v>247</v>
      </c>
      <c r="B1145" t="s">
        <v>301</v>
      </c>
      <c r="C1145" t="s">
        <v>13</v>
      </c>
      <c r="D1145" t="s">
        <v>11</v>
      </c>
      <c r="E1145" t="s">
        <v>329</v>
      </c>
      <c r="F1145" t="s">
        <v>445</v>
      </c>
      <c r="R1145">
        <v>8.82</v>
      </c>
      <c r="S1145">
        <v>0</v>
      </c>
      <c r="T1145">
        <v>17.600000000000001</v>
      </c>
    </row>
    <row r="1146" spans="1:20" ht="15" customHeight="1">
      <c r="A1146" s="962" t="s">
        <v>247</v>
      </c>
      <c r="B1146" t="s">
        <v>302</v>
      </c>
      <c r="C1146" t="s">
        <v>13</v>
      </c>
      <c r="D1146" t="s">
        <v>11</v>
      </c>
      <c r="E1146" t="s">
        <v>329</v>
      </c>
      <c r="F1146" t="s">
        <v>445</v>
      </c>
      <c r="R1146">
        <v>8.82</v>
      </c>
      <c r="S1146">
        <v>0</v>
      </c>
      <c r="T1146">
        <v>17.600000000000001</v>
      </c>
    </row>
    <row r="1147" spans="1:20" ht="15" customHeight="1">
      <c r="A1147" s="962" t="s">
        <v>247</v>
      </c>
      <c r="B1147" t="s">
        <v>322</v>
      </c>
      <c r="C1147" t="s">
        <v>13</v>
      </c>
      <c r="D1147" t="s">
        <v>11</v>
      </c>
      <c r="E1147" t="s">
        <v>329</v>
      </c>
      <c r="F1147" t="s">
        <v>445</v>
      </c>
      <c r="H1147" t="s">
        <v>915</v>
      </c>
      <c r="I1147" t="s">
        <v>450</v>
      </c>
      <c r="J1147" t="s">
        <v>848</v>
      </c>
      <c r="K1147" t="s">
        <v>854</v>
      </c>
      <c r="L1147" t="s">
        <v>871</v>
      </c>
      <c r="M1147" t="s">
        <v>56</v>
      </c>
      <c r="O1147" t="s">
        <v>361</v>
      </c>
      <c r="P1147" t="s">
        <v>851</v>
      </c>
      <c r="Q1147" t="s">
        <v>337</v>
      </c>
      <c r="R1147">
        <v>1.24</v>
      </c>
    </row>
    <row r="1148" spans="1:20" ht="15" customHeight="1">
      <c r="A1148" s="962" t="s">
        <v>247</v>
      </c>
      <c r="B1148" t="s">
        <v>318</v>
      </c>
      <c r="C1148" t="s">
        <v>13</v>
      </c>
      <c r="D1148" t="s">
        <v>11</v>
      </c>
      <c r="E1148" t="s">
        <v>329</v>
      </c>
      <c r="F1148" t="s">
        <v>445</v>
      </c>
      <c r="H1148" t="s">
        <v>944</v>
      </c>
      <c r="I1148" t="s">
        <v>662</v>
      </c>
      <c r="J1148" t="s">
        <v>848</v>
      </c>
      <c r="K1148" t="s">
        <v>849</v>
      </c>
      <c r="L1148" t="s">
        <v>850</v>
      </c>
      <c r="M1148" t="s">
        <v>57</v>
      </c>
      <c r="O1148" t="s">
        <v>361</v>
      </c>
      <c r="P1148" t="s">
        <v>851</v>
      </c>
      <c r="Q1148" t="s">
        <v>337</v>
      </c>
      <c r="R1148">
        <v>34.299999999999997</v>
      </c>
    </row>
    <row r="1149" spans="1:20" ht="15" customHeight="1">
      <c r="A1149" s="962" t="s">
        <v>247</v>
      </c>
      <c r="B1149" t="s">
        <v>317</v>
      </c>
      <c r="C1149" t="s">
        <v>13</v>
      </c>
      <c r="D1149" t="s">
        <v>11</v>
      </c>
      <c r="E1149" t="s">
        <v>329</v>
      </c>
      <c r="F1149" t="s">
        <v>445</v>
      </c>
      <c r="I1149" t="s">
        <v>847</v>
      </c>
      <c r="K1149" t="s">
        <v>849</v>
      </c>
      <c r="L1149" t="s">
        <v>850</v>
      </c>
      <c r="M1149" t="s">
        <v>57</v>
      </c>
      <c r="O1149" t="s">
        <v>361</v>
      </c>
      <c r="P1149" t="s">
        <v>851</v>
      </c>
      <c r="Q1149" t="s">
        <v>337</v>
      </c>
      <c r="R1149">
        <v>34.299999999999997</v>
      </c>
    </row>
    <row r="1150" spans="1:20" ht="15" customHeight="1">
      <c r="A1150" s="962" t="s">
        <v>247</v>
      </c>
      <c r="B1150" t="s">
        <v>305</v>
      </c>
      <c r="C1150" t="s">
        <v>13</v>
      </c>
      <c r="D1150" t="s">
        <v>11</v>
      </c>
      <c r="E1150" t="s">
        <v>329</v>
      </c>
      <c r="F1150" t="s">
        <v>445</v>
      </c>
      <c r="R1150">
        <v>34.299999999999997</v>
      </c>
    </row>
    <row r="1151" spans="1:20" ht="15" customHeight="1">
      <c r="A1151" s="962" t="s">
        <v>247</v>
      </c>
      <c r="B1151" t="s">
        <v>324</v>
      </c>
      <c r="C1151" t="s">
        <v>13</v>
      </c>
      <c r="D1151" t="s">
        <v>11</v>
      </c>
      <c r="E1151" t="s">
        <v>329</v>
      </c>
      <c r="F1151" t="s">
        <v>445</v>
      </c>
      <c r="H1151" t="s">
        <v>945</v>
      </c>
      <c r="I1151" t="s">
        <v>848</v>
      </c>
      <c r="J1151" t="s">
        <v>933</v>
      </c>
      <c r="K1151" t="s">
        <v>849</v>
      </c>
      <c r="L1151" t="s">
        <v>934</v>
      </c>
      <c r="M1151" t="s">
        <v>848</v>
      </c>
      <c r="N1151" t="s">
        <v>230</v>
      </c>
      <c r="O1151" t="s">
        <v>882</v>
      </c>
      <c r="P1151" t="s">
        <v>935</v>
      </c>
      <c r="Q1151" t="s">
        <v>936</v>
      </c>
      <c r="R1151">
        <v>8.86</v>
      </c>
    </row>
    <row r="1152" spans="1:20" ht="15" customHeight="1">
      <c r="A1152" s="962" t="s">
        <v>248</v>
      </c>
      <c r="B1152" t="s">
        <v>278</v>
      </c>
      <c r="C1152" t="s">
        <v>13</v>
      </c>
      <c r="D1152" t="s">
        <v>11</v>
      </c>
      <c r="E1152" t="s">
        <v>329</v>
      </c>
      <c r="F1152" t="s">
        <v>445</v>
      </c>
      <c r="R1152">
        <v>0</v>
      </c>
    </row>
    <row r="1153" spans="1:20" ht="15" customHeight="1">
      <c r="A1153" s="962" t="s">
        <v>248</v>
      </c>
      <c r="B1153" t="s">
        <v>279</v>
      </c>
      <c r="C1153" t="s">
        <v>13</v>
      </c>
      <c r="D1153" t="s">
        <v>11</v>
      </c>
      <c r="E1153" t="s">
        <v>329</v>
      </c>
      <c r="F1153" t="s">
        <v>445</v>
      </c>
      <c r="G1153" t="s">
        <v>447</v>
      </c>
      <c r="I1153" t="s">
        <v>332</v>
      </c>
      <c r="K1153" t="s">
        <v>333</v>
      </c>
      <c r="L1153" t="s">
        <v>250</v>
      </c>
      <c r="M1153" t="s">
        <v>54</v>
      </c>
      <c r="O1153" t="s">
        <v>335</v>
      </c>
      <c r="P1153" t="s">
        <v>336</v>
      </c>
      <c r="Q1153" t="s">
        <v>337</v>
      </c>
      <c r="R1153">
        <v>33.700000000000003</v>
      </c>
    </row>
    <row r="1154" spans="1:20" ht="15" customHeight="1">
      <c r="A1154" s="962" t="s">
        <v>249</v>
      </c>
      <c r="B1154" t="s">
        <v>278</v>
      </c>
      <c r="C1154" t="s">
        <v>13</v>
      </c>
      <c r="D1154" t="s">
        <v>11</v>
      </c>
      <c r="E1154" t="s">
        <v>329</v>
      </c>
      <c r="F1154" t="s">
        <v>445</v>
      </c>
      <c r="J1154" t="s">
        <v>340</v>
      </c>
      <c r="L1154" t="s">
        <v>249</v>
      </c>
      <c r="R1154">
        <v>0</v>
      </c>
    </row>
    <row r="1155" spans="1:20" ht="15" customHeight="1">
      <c r="A1155" s="962" t="s">
        <v>250</v>
      </c>
      <c r="B1155" t="s">
        <v>279</v>
      </c>
      <c r="C1155" t="s">
        <v>13</v>
      </c>
      <c r="D1155" t="s">
        <v>11</v>
      </c>
      <c r="E1155" t="s">
        <v>329</v>
      </c>
      <c r="F1155" t="s">
        <v>445</v>
      </c>
      <c r="G1155" t="s">
        <v>447</v>
      </c>
      <c r="I1155" t="s">
        <v>332</v>
      </c>
      <c r="K1155" t="s">
        <v>333</v>
      </c>
      <c r="L1155" t="s">
        <v>250</v>
      </c>
      <c r="M1155" t="s">
        <v>54</v>
      </c>
      <c r="O1155" t="s">
        <v>335</v>
      </c>
      <c r="P1155" t="s">
        <v>336</v>
      </c>
      <c r="Q1155" t="s">
        <v>337</v>
      </c>
      <c r="R1155">
        <v>33.700000000000003</v>
      </c>
    </row>
    <row r="1156" spans="1:20" ht="15" customHeight="1">
      <c r="A1156" s="962" t="s">
        <v>254</v>
      </c>
      <c r="B1156" t="s">
        <v>283</v>
      </c>
      <c r="C1156" t="s">
        <v>13</v>
      </c>
      <c r="D1156" t="s">
        <v>11</v>
      </c>
      <c r="E1156" t="s">
        <v>329</v>
      </c>
      <c r="F1156" t="s">
        <v>445</v>
      </c>
      <c r="J1156" t="s">
        <v>342</v>
      </c>
      <c r="L1156" t="s">
        <v>343</v>
      </c>
      <c r="R1156">
        <v>0</v>
      </c>
    </row>
    <row r="1157" spans="1:20" ht="15" customHeight="1">
      <c r="A1157" s="962" t="s">
        <v>254</v>
      </c>
      <c r="B1157" t="s">
        <v>289</v>
      </c>
      <c r="C1157" t="s">
        <v>13</v>
      </c>
      <c r="D1157" t="s">
        <v>11</v>
      </c>
      <c r="E1157" t="s">
        <v>329</v>
      </c>
      <c r="F1157" t="s">
        <v>445</v>
      </c>
      <c r="J1157" t="s">
        <v>338</v>
      </c>
      <c r="L1157" t="s">
        <v>344</v>
      </c>
      <c r="R1157">
        <v>0</v>
      </c>
    </row>
    <row r="1158" spans="1:20" ht="15" customHeight="1">
      <c r="A1158" s="962" t="s">
        <v>254</v>
      </c>
      <c r="B1158" t="s">
        <v>290</v>
      </c>
      <c r="C1158" t="s">
        <v>13</v>
      </c>
      <c r="D1158" t="s">
        <v>11</v>
      </c>
      <c r="E1158" t="s">
        <v>329</v>
      </c>
      <c r="F1158" t="s">
        <v>445</v>
      </c>
      <c r="R1158">
        <v>0</v>
      </c>
      <c r="S1158">
        <v>0</v>
      </c>
      <c r="T1158">
        <v>0</v>
      </c>
    </row>
    <row r="1159" spans="1:20" ht="15" customHeight="1">
      <c r="A1159" s="962" t="s">
        <v>254</v>
      </c>
      <c r="B1159" t="s">
        <v>292</v>
      </c>
      <c r="C1159" t="s">
        <v>13</v>
      </c>
      <c r="D1159" t="s">
        <v>11</v>
      </c>
      <c r="E1159" t="s">
        <v>329</v>
      </c>
      <c r="F1159" t="s">
        <v>445</v>
      </c>
      <c r="R1159">
        <v>0</v>
      </c>
      <c r="S1159">
        <v>0</v>
      </c>
      <c r="T1159">
        <v>0</v>
      </c>
    </row>
    <row r="1160" spans="1:20" ht="15" customHeight="1">
      <c r="A1160" s="962" t="s">
        <v>254</v>
      </c>
      <c r="B1160" t="s">
        <v>294</v>
      </c>
      <c r="C1160" t="s">
        <v>13</v>
      </c>
      <c r="D1160" t="s">
        <v>11</v>
      </c>
      <c r="E1160" t="s">
        <v>329</v>
      </c>
      <c r="F1160" t="s">
        <v>445</v>
      </c>
      <c r="R1160">
        <v>0</v>
      </c>
      <c r="S1160">
        <v>0</v>
      </c>
      <c r="T1160">
        <v>0</v>
      </c>
    </row>
    <row r="1161" spans="1:20" ht="15" customHeight="1">
      <c r="A1161" s="962" t="s">
        <v>254</v>
      </c>
      <c r="B1161" t="s">
        <v>295</v>
      </c>
      <c r="C1161" t="s">
        <v>13</v>
      </c>
      <c r="D1161" t="s">
        <v>11</v>
      </c>
      <c r="E1161" t="s">
        <v>329</v>
      </c>
      <c r="F1161" t="s">
        <v>445</v>
      </c>
      <c r="R1161">
        <v>0</v>
      </c>
      <c r="S1161">
        <v>0</v>
      </c>
      <c r="T1161">
        <v>0</v>
      </c>
    </row>
    <row r="1162" spans="1:20" ht="15" customHeight="1">
      <c r="A1162" s="962" t="s">
        <v>254</v>
      </c>
      <c r="B1162" t="s">
        <v>280</v>
      </c>
      <c r="C1162" t="s">
        <v>13</v>
      </c>
      <c r="D1162" t="s">
        <v>11</v>
      </c>
      <c r="E1162" t="s">
        <v>329</v>
      </c>
      <c r="F1162" t="s">
        <v>445</v>
      </c>
      <c r="J1162" t="s">
        <v>436</v>
      </c>
      <c r="L1162" t="s">
        <v>346</v>
      </c>
      <c r="R1162">
        <v>0</v>
      </c>
    </row>
    <row r="1163" spans="1:20" ht="15" customHeight="1">
      <c r="A1163" s="962" t="s">
        <v>254</v>
      </c>
      <c r="B1163" t="s">
        <v>299</v>
      </c>
      <c r="C1163" t="s">
        <v>13</v>
      </c>
      <c r="D1163" t="s">
        <v>11</v>
      </c>
      <c r="E1163" t="s">
        <v>329</v>
      </c>
      <c r="F1163" t="s">
        <v>445</v>
      </c>
      <c r="G1163" t="s">
        <v>448</v>
      </c>
      <c r="I1163" t="s">
        <v>332</v>
      </c>
      <c r="K1163" t="s">
        <v>333</v>
      </c>
      <c r="L1163" t="s">
        <v>348</v>
      </c>
      <c r="M1163" t="s">
        <v>54</v>
      </c>
      <c r="O1163" t="s">
        <v>349</v>
      </c>
      <c r="P1163" t="s">
        <v>336</v>
      </c>
      <c r="Q1163" t="s">
        <v>337</v>
      </c>
      <c r="R1163">
        <v>29.3</v>
      </c>
    </row>
    <row r="1164" spans="1:20" ht="15" customHeight="1">
      <c r="A1164" s="962" t="s">
        <v>254</v>
      </c>
      <c r="B1164" t="s">
        <v>284</v>
      </c>
      <c r="C1164" t="s">
        <v>13</v>
      </c>
      <c r="D1164" t="s">
        <v>11</v>
      </c>
      <c r="E1164" t="s">
        <v>329</v>
      </c>
      <c r="F1164" t="s">
        <v>445</v>
      </c>
      <c r="R1164">
        <v>0</v>
      </c>
    </row>
    <row r="1165" spans="1:20" ht="15" customHeight="1">
      <c r="A1165" s="962" t="s">
        <v>254</v>
      </c>
      <c r="B1165" t="s">
        <v>285</v>
      </c>
      <c r="C1165" t="s">
        <v>13</v>
      </c>
      <c r="D1165" t="s">
        <v>11</v>
      </c>
      <c r="E1165" t="s">
        <v>329</v>
      </c>
      <c r="F1165" t="s">
        <v>445</v>
      </c>
      <c r="G1165" t="s">
        <v>378</v>
      </c>
      <c r="I1165" t="s">
        <v>332</v>
      </c>
      <c r="K1165" t="s">
        <v>333</v>
      </c>
      <c r="L1165" t="s">
        <v>344</v>
      </c>
      <c r="M1165" t="s">
        <v>54</v>
      </c>
      <c r="O1165" t="s">
        <v>349</v>
      </c>
      <c r="P1165" t="s">
        <v>336</v>
      </c>
      <c r="Q1165" t="s">
        <v>337</v>
      </c>
      <c r="R1165">
        <v>10</v>
      </c>
    </row>
    <row r="1166" spans="1:20" ht="15" customHeight="1">
      <c r="A1166" s="962" t="s">
        <v>254</v>
      </c>
      <c r="B1166" t="s">
        <v>286</v>
      </c>
      <c r="C1166" t="s">
        <v>13</v>
      </c>
      <c r="D1166" t="s">
        <v>11</v>
      </c>
      <c r="E1166" t="s">
        <v>329</v>
      </c>
      <c r="F1166" t="s">
        <v>445</v>
      </c>
      <c r="R1166">
        <v>0</v>
      </c>
    </row>
    <row r="1167" spans="1:20" ht="15" customHeight="1">
      <c r="A1167" s="962" t="s">
        <v>254</v>
      </c>
      <c r="B1167" t="s">
        <v>303</v>
      </c>
      <c r="C1167" t="s">
        <v>13</v>
      </c>
      <c r="D1167" t="s">
        <v>11</v>
      </c>
      <c r="E1167" t="s">
        <v>329</v>
      </c>
      <c r="F1167" t="s">
        <v>445</v>
      </c>
      <c r="G1167" t="s">
        <v>449</v>
      </c>
      <c r="I1167" t="s">
        <v>450</v>
      </c>
      <c r="J1167" t="s">
        <v>451</v>
      </c>
      <c r="K1167" t="s">
        <v>333</v>
      </c>
      <c r="L1167" t="s">
        <v>452</v>
      </c>
      <c r="O1167" t="s">
        <v>361</v>
      </c>
      <c r="P1167" t="s">
        <v>336</v>
      </c>
      <c r="Q1167" t="s">
        <v>337</v>
      </c>
      <c r="R1167">
        <v>20</v>
      </c>
    </row>
    <row r="1168" spans="1:20" ht="15" customHeight="1">
      <c r="A1168" s="962" t="s">
        <v>254</v>
      </c>
      <c r="B1168" t="s">
        <v>291</v>
      </c>
      <c r="C1168" t="s">
        <v>13</v>
      </c>
      <c r="D1168" t="s">
        <v>11</v>
      </c>
      <c r="E1168" t="s">
        <v>329</v>
      </c>
      <c r="F1168" t="s">
        <v>445</v>
      </c>
      <c r="R1168">
        <v>0</v>
      </c>
      <c r="S1168">
        <v>0</v>
      </c>
      <c r="T1168">
        <v>0</v>
      </c>
    </row>
    <row r="1169" spans="1:20" ht="15" customHeight="1">
      <c r="A1169" s="962" t="s">
        <v>254</v>
      </c>
      <c r="B1169" t="s">
        <v>293</v>
      </c>
      <c r="C1169" t="s">
        <v>13</v>
      </c>
      <c r="D1169" t="s">
        <v>11</v>
      </c>
      <c r="E1169" t="s">
        <v>329</v>
      </c>
      <c r="F1169" t="s">
        <v>445</v>
      </c>
      <c r="R1169">
        <v>0</v>
      </c>
      <c r="S1169">
        <v>0</v>
      </c>
      <c r="T1169">
        <v>0</v>
      </c>
    </row>
    <row r="1170" spans="1:20" ht="15" customHeight="1">
      <c r="A1170" s="962" t="s">
        <v>254</v>
      </c>
      <c r="B1170" t="s">
        <v>288</v>
      </c>
      <c r="C1170" t="s">
        <v>13</v>
      </c>
      <c r="D1170" t="s">
        <v>11</v>
      </c>
      <c r="E1170" t="s">
        <v>329</v>
      </c>
      <c r="F1170" t="s">
        <v>445</v>
      </c>
      <c r="R1170">
        <v>49.3</v>
      </c>
    </row>
    <row r="1171" spans="1:20" ht="15" customHeight="1">
      <c r="A1171" s="962" t="s">
        <v>254</v>
      </c>
      <c r="B1171" t="s">
        <v>298</v>
      </c>
      <c r="C1171" t="s">
        <v>13</v>
      </c>
      <c r="D1171" t="s">
        <v>11</v>
      </c>
      <c r="E1171" t="s">
        <v>329</v>
      </c>
      <c r="F1171" t="s">
        <v>445</v>
      </c>
      <c r="R1171">
        <v>29.3</v>
      </c>
    </row>
    <row r="1172" spans="1:20" ht="15" customHeight="1">
      <c r="A1172" s="962" t="s">
        <v>254</v>
      </c>
      <c r="B1172" t="s">
        <v>297</v>
      </c>
      <c r="C1172" t="s">
        <v>13</v>
      </c>
      <c r="D1172" t="s">
        <v>11</v>
      </c>
      <c r="E1172" t="s">
        <v>329</v>
      </c>
      <c r="F1172" t="s">
        <v>445</v>
      </c>
      <c r="R1172">
        <v>49.3</v>
      </c>
    </row>
    <row r="1173" spans="1:20" ht="15" customHeight="1">
      <c r="A1173" s="962" t="s">
        <v>254</v>
      </c>
      <c r="B1173" t="s">
        <v>287</v>
      </c>
      <c r="C1173" t="s">
        <v>13</v>
      </c>
      <c r="D1173" t="s">
        <v>11</v>
      </c>
      <c r="E1173" t="s">
        <v>329</v>
      </c>
      <c r="F1173" t="s">
        <v>445</v>
      </c>
      <c r="R1173">
        <v>57.3</v>
      </c>
    </row>
    <row r="1174" spans="1:20" ht="15" customHeight="1">
      <c r="A1174" s="962" t="s">
        <v>254</v>
      </c>
      <c r="B1174" t="s">
        <v>296</v>
      </c>
      <c r="C1174" t="s">
        <v>13</v>
      </c>
      <c r="D1174" t="s">
        <v>11</v>
      </c>
      <c r="E1174" t="s">
        <v>329</v>
      </c>
      <c r="F1174" t="s">
        <v>445</v>
      </c>
      <c r="R1174">
        <v>0</v>
      </c>
      <c r="S1174">
        <v>0</v>
      </c>
      <c r="T1174">
        <v>0</v>
      </c>
    </row>
    <row r="1175" spans="1:20" ht="15" customHeight="1">
      <c r="A1175" s="962" t="s">
        <v>254</v>
      </c>
      <c r="B1175" t="s">
        <v>319</v>
      </c>
      <c r="C1175" t="s">
        <v>13</v>
      </c>
      <c r="D1175" t="s">
        <v>11</v>
      </c>
      <c r="E1175" t="s">
        <v>329</v>
      </c>
      <c r="F1175" t="s">
        <v>445</v>
      </c>
      <c r="G1175" t="s">
        <v>403</v>
      </c>
      <c r="I1175" t="s">
        <v>332</v>
      </c>
      <c r="K1175" t="s">
        <v>333</v>
      </c>
      <c r="L1175" t="s">
        <v>351</v>
      </c>
      <c r="M1175" t="s">
        <v>54</v>
      </c>
      <c r="O1175" t="s">
        <v>349</v>
      </c>
      <c r="P1175" t="s">
        <v>336</v>
      </c>
      <c r="Q1175" t="s">
        <v>337</v>
      </c>
      <c r="R1175">
        <v>8</v>
      </c>
    </row>
    <row r="1176" spans="1:20" ht="15" customHeight="1">
      <c r="A1176" s="962" t="s">
        <v>254</v>
      </c>
      <c r="B1176" t="s">
        <v>317</v>
      </c>
      <c r="C1176" t="s">
        <v>13</v>
      </c>
      <c r="D1176" t="s">
        <v>11</v>
      </c>
      <c r="E1176" t="s">
        <v>329</v>
      </c>
      <c r="F1176" t="s">
        <v>445</v>
      </c>
      <c r="G1176" t="s">
        <v>403</v>
      </c>
      <c r="I1176" t="s">
        <v>332</v>
      </c>
      <c r="K1176" t="s">
        <v>333</v>
      </c>
      <c r="L1176" t="s">
        <v>351</v>
      </c>
      <c r="M1176" t="s">
        <v>54</v>
      </c>
      <c r="O1176" t="s">
        <v>349</v>
      </c>
      <c r="P1176" t="s">
        <v>336</v>
      </c>
      <c r="Q1176" t="s">
        <v>337</v>
      </c>
      <c r="R1176">
        <v>8</v>
      </c>
    </row>
    <row r="1177" spans="1:20" ht="15" customHeight="1">
      <c r="A1177" s="962" t="s">
        <v>254</v>
      </c>
      <c r="B1177" t="s">
        <v>305</v>
      </c>
      <c r="C1177" t="s">
        <v>13</v>
      </c>
      <c r="D1177" t="s">
        <v>11</v>
      </c>
      <c r="E1177" t="s">
        <v>329</v>
      </c>
      <c r="F1177" t="s">
        <v>445</v>
      </c>
      <c r="R1177">
        <v>8</v>
      </c>
    </row>
    <row r="1178" spans="1:20" ht="15" customHeight="1">
      <c r="A1178" s="962" t="s">
        <v>254</v>
      </c>
      <c r="B1178" t="s">
        <v>321</v>
      </c>
      <c r="C1178" t="s">
        <v>13</v>
      </c>
      <c r="D1178" t="s">
        <v>11</v>
      </c>
      <c r="E1178" t="s">
        <v>329</v>
      </c>
      <c r="F1178" t="s">
        <v>445</v>
      </c>
      <c r="H1178" t="s">
        <v>453</v>
      </c>
      <c r="I1178" t="s">
        <v>353</v>
      </c>
      <c r="K1178" t="s">
        <v>333</v>
      </c>
      <c r="L1178" t="s">
        <v>354</v>
      </c>
      <c r="M1178" t="s">
        <v>58</v>
      </c>
      <c r="O1178" t="s">
        <v>335</v>
      </c>
      <c r="P1178" t="s">
        <v>336</v>
      </c>
      <c r="Q1178" t="s">
        <v>337</v>
      </c>
      <c r="R1178">
        <v>92.8</v>
      </c>
    </row>
    <row r="1179" spans="1:20" ht="15" customHeight="1">
      <c r="A1179" s="962" t="s">
        <v>254</v>
      </c>
      <c r="B1179" t="s">
        <v>324</v>
      </c>
      <c r="C1179" t="s">
        <v>13</v>
      </c>
      <c r="D1179" t="s">
        <v>11</v>
      </c>
      <c r="E1179" t="s">
        <v>329</v>
      </c>
      <c r="F1179" t="s">
        <v>445</v>
      </c>
      <c r="L1179" t="s">
        <v>1977</v>
      </c>
      <c r="N1179" t="s">
        <v>230</v>
      </c>
      <c r="O1179" t="s">
        <v>349</v>
      </c>
      <c r="P1179" t="s">
        <v>1978</v>
      </c>
      <c r="Q1179" t="s">
        <v>2003</v>
      </c>
      <c r="R1179">
        <v>18.7</v>
      </c>
    </row>
    <row r="1180" spans="1:20" ht="15" customHeight="1">
      <c r="A1180" s="962" t="s">
        <v>255</v>
      </c>
      <c r="B1180" t="s">
        <v>322</v>
      </c>
      <c r="C1180" t="s">
        <v>13</v>
      </c>
      <c r="D1180" t="s">
        <v>11</v>
      </c>
      <c r="E1180" t="s">
        <v>329</v>
      </c>
      <c r="F1180" t="s">
        <v>445</v>
      </c>
      <c r="H1180" t="s">
        <v>848</v>
      </c>
      <c r="I1180" t="s">
        <v>853</v>
      </c>
      <c r="J1180" t="s">
        <v>848</v>
      </c>
      <c r="K1180" t="s">
        <v>849</v>
      </c>
      <c r="L1180" t="s">
        <v>1993</v>
      </c>
      <c r="M1180" t="s">
        <v>55</v>
      </c>
      <c r="O1180" t="s">
        <v>361</v>
      </c>
      <c r="P1180" t="s">
        <v>667</v>
      </c>
      <c r="Q1180" t="s">
        <v>668</v>
      </c>
      <c r="R1180">
        <v>0.01</v>
      </c>
    </row>
    <row r="1181" spans="1:20" ht="15" customHeight="1">
      <c r="A1181" s="962" t="s">
        <v>255</v>
      </c>
      <c r="B1181" t="s">
        <v>301</v>
      </c>
      <c r="C1181" t="s">
        <v>13</v>
      </c>
      <c r="D1181" t="s">
        <v>11</v>
      </c>
      <c r="E1181" t="s">
        <v>329</v>
      </c>
      <c r="F1181" t="s">
        <v>445</v>
      </c>
      <c r="H1181" t="s">
        <v>856</v>
      </c>
      <c r="I1181" t="s">
        <v>853</v>
      </c>
      <c r="J1181" t="s">
        <v>848</v>
      </c>
      <c r="K1181" t="s">
        <v>849</v>
      </c>
      <c r="L1181" t="s">
        <v>857</v>
      </c>
      <c r="M1181" t="s">
        <v>55</v>
      </c>
      <c r="O1181" t="s">
        <v>361</v>
      </c>
      <c r="P1181" t="s">
        <v>851</v>
      </c>
      <c r="Q1181" t="s">
        <v>337</v>
      </c>
      <c r="R1181">
        <v>1.08</v>
      </c>
    </row>
    <row r="1182" spans="1:20" ht="15" customHeight="1">
      <c r="A1182" s="962" t="s">
        <v>255</v>
      </c>
      <c r="B1182" t="s">
        <v>307</v>
      </c>
      <c r="C1182" t="s">
        <v>13</v>
      </c>
      <c r="D1182" t="s">
        <v>11</v>
      </c>
      <c r="E1182" t="s">
        <v>329</v>
      </c>
      <c r="F1182" t="s">
        <v>445</v>
      </c>
      <c r="H1182" t="s">
        <v>858</v>
      </c>
      <c r="I1182" t="s">
        <v>853</v>
      </c>
      <c r="J1182" t="s">
        <v>848</v>
      </c>
      <c r="K1182" t="s">
        <v>849</v>
      </c>
      <c r="L1182" t="s">
        <v>859</v>
      </c>
      <c r="M1182" t="s">
        <v>55</v>
      </c>
      <c r="O1182" t="s">
        <v>361</v>
      </c>
      <c r="P1182" t="s">
        <v>851</v>
      </c>
      <c r="Q1182" t="s">
        <v>337</v>
      </c>
      <c r="R1182">
        <v>0.01</v>
      </c>
    </row>
    <row r="1183" spans="1:20" ht="15" customHeight="1">
      <c r="A1183" s="962" t="s">
        <v>255</v>
      </c>
      <c r="B1183" t="s">
        <v>315</v>
      </c>
      <c r="C1183" t="s">
        <v>13</v>
      </c>
      <c r="D1183" t="s">
        <v>11</v>
      </c>
      <c r="E1183" t="s">
        <v>329</v>
      </c>
      <c r="F1183" t="s">
        <v>445</v>
      </c>
      <c r="H1183" t="s">
        <v>860</v>
      </c>
      <c r="I1183" t="s">
        <v>853</v>
      </c>
      <c r="J1183" t="s">
        <v>848</v>
      </c>
      <c r="K1183" t="s">
        <v>849</v>
      </c>
      <c r="L1183" t="s">
        <v>861</v>
      </c>
      <c r="M1183" t="s">
        <v>55</v>
      </c>
      <c r="O1183" t="s">
        <v>361</v>
      </c>
      <c r="P1183" t="s">
        <v>851</v>
      </c>
      <c r="Q1183" t="s">
        <v>337</v>
      </c>
      <c r="R1183">
        <v>0</v>
      </c>
    </row>
    <row r="1184" spans="1:20" ht="15" customHeight="1">
      <c r="A1184" s="962" t="s">
        <v>255</v>
      </c>
      <c r="B1184" t="s">
        <v>308</v>
      </c>
      <c r="C1184" t="s">
        <v>13</v>
      </c>
      <c r="D1184" t="s">
        <v>11</v>
      </c>
      <c r="E1184" t="s">
        <v>329</v>
      </c>
      <c r="F1184" t="s">
        <v>445</v>
      </c>
      <c r="H1184" t="s">
        <v>862</v>
      </c>
      <c r="I1184" t="s">
        <v>853</v>
      </c>
      <c r="J1184" t="s">
        <v>848</v>
      </c>
      <c r="K1184" t="s">
        <v>849</v>
      </c>
      <c r="L1184" t="s">
        <v>863</v>
      </c>
      <c r="M1184" t="s">
        <v>55</v>
      </c>
      <c r="O1184" t="s">
        <v>361</v>
      </c>
      <c r="P1184" t="s">
        <v>851</v>
      </c>
      <c r="Q1184" t="s">
        <v>337</v>
      </c>
      <c r="R1184">
        <v>0.01</v>
      </c>
    </row>
    <row r="1185" spans="1:20" ht="15" customHeight="1">
      <c r="A1185" s="962" t="s">
        <v>255</v>
      </c>
      <c r="B1185" t="s">
        <v>311</v>
      </c>
      <c r="C1185" t="s">
        <v>13</v>
      </c>
      <c r="D1185" t="s">
        <v>11</v>
      </c>
      <c r="E1185" t="s">
        <v>329</v>
      </c>
      <c r="F1185" t="s">
        <v>445</v>
      </c>
      <c r="H1185" t="s">
        <v>864</v>
      </c>
      <c r="I1185" t="s">
        <v>853</v>
      </c>
      <c r="J1185" t="s">
        <v>848</v>
      </c>
      <c r="K1185" t="s">
        <v>849</v>
      </c>
      <c r="L1185" t="s">
        <v>865</v>
      </c>
      <c r="M1185" t="s">
        <v>55</v>
      </c>
      <c r="O1185" t="s">
        <v>361</v>
      </c>
      <c r="P1185" t="s">
        <v>851</v>
      </c>
      <c r="Q1185" t="s">
        <v>337</v>
      </c>
      <c r="R1185">
        <v>0.78</v>
      </c>
    </row>
    <row r="1186" spans="1:20" ht="15" customHeight="1">
      <c r="A1186" s="962" t="s">
        <v>255</v>
      </c>
      <c r="B1186" t="s">
        <v>312</v>
      </c>
      <c r="C1186" t="s">
        <v>13</v>
      </c>
      <c r="D1186" t="s">
        <v>11</v>
      </c>
      <c r="E1186" t="s">
        <v>329</v>
      </c>
      <c r="F1186" t="s">
        <v>445</v>
      </c>
      <c r="H1186" t="s">
        <v>866</v>
      </c>
      <c r="I1186" t="s">
        <v>853</v>
      </c>
      <c r="J1186" t="s">
        <v>848</v>
      </c>
      <c r="K1186" t="s">
        <v>849</v>
      </c>
      <c r="L1186" t="s">
        <v>867</v>
      </c>
      <c r="M1186" t="s">
        <v>55</v>
      </c>
      <c r="O1186" t="s">
        <v>361</v>
      </c>
      <c r="P1186" t="s">
        <v>851</v>
      </c>
      <c r="Q1186" t="s">
        <v>337</v>
      </c>
      <c r="R1186">
        <v>0.02</v>
      </c>
    </row>
    <row r="1187" spans="1:20" ht="15" customHeight="1">
      <c r="A1187" s="962" t="s">
        <v>255</v>
      </c>
      <c r="B1187" t="s">
        <v>300</v>
      </c>
      <c r="C1187" t="s">
        <v>13</v>
      </c>
      <c r="D1187" t="s">
        <v>11</v>
      </c>
      <c r="E1187" t="s">
        <v>329</v>
      </c>
      <c r="F1187" t="s">
        <v>445</v>
      </c>
      <c r="I1187" t="s">
        <v>853</v>
      </c>
      <c r="K1187" t="s">
        <v>849</v>
      </c>
      <c r="L1187" t="s">
        <v>857</v>
      </c>
      <c r="M1187" t="s">
        <v>55</v>
      </c>
      <c r="O1187" t="s">
        <v>361</v>
      </c>
      <c r="P1187" t="s">
        <v>851</v>
      </c>
      <c r="Q1187" t="s">
        <v>337</v>
      </c>
      <c r="R1187">
        <v>1.08</v>
      </c>
    </row>
    <row r="1188" spans="1:20" ht="15" customHeight="1">
      <c r="A1188" s="962" t="s">
        <v>255</v>
      </c>
      <c r="B1188" t="s">
        <v>298</v>
      </c>
      <c r="C1188" t="s">
        <v>13</v>
      </c>
      <c r="D1188" t="s">
        <v>11</v>
      </c>
      <c r="E1188" t="s">
        <v>329</v>
      </c>
      <c r="F1188" t="s">
        <v>445</v>
      </c>
      <c r="R1188">
        <v>1.08</v>
      </c>
    </row>
    <row r="1189" spans="1:20" ht="15" customHeight="1">
      <c r="A1189" s="962" t="s">
        <v>255</v>
      </c>
      <c r="B1189" t="s">
        <v>297</v>
      </c>
      <c r="C1189" t="s">
        <v>13</v>
      </c>
      <c r="D1189" t="s">
        <v>11</v>
      </c>
      <c r="E1189" t="s">
        <v>329</v>
      </c>
      <c r="F1189" t="s">
        <v>445</v>
      </c>
      <c r="R1189">
        <v>1.08</v>
      </c>
    </row>
    <row r="1190" spans="1:20" ht="15" customHeight="1">
      <c r="A1190" s="962" t="s">
        <v>255</v>
      </c>
      <c r="B1190" t="s">
        <v>288</v>
      </c>
      <c r="C1190" t="s">
        <v>13</v>
      </c>
      <c r="D1190" t="s">
        <v>11</v>
      </c>
      <c r="E1190" t="s">
        <v>329</v>
      </c>
      <c r="F1190" t="s">
        <v>445</v>
      </c>
      <c r="R1190">
        <v>1.08</v>
      </c>
    </row>
    <row r="1191" spans="1:20" ht="15" customHeight="1">
      <c r="A1191" s="962" t="s">
        <v>255</v>
      </c>
      <c r="B1191" t="s">
        <v>287</v>
      </c>
      <c r="C1191" t="s">
        <v>13</v>
      </c>
      <c r="D1191" t="s">
        <v>11</v>
      </c>
      <c r="E1191" t="s">
        <v>329</v>
      </c>
      <c r="F1191" t="s">
        <v>445</v>
      </c>
      <c r="R1191">
        <v>1.9</v>
      </c>
    </row>
    <row r="1192" spans="1:20" ht="15" customHeight="1">
      <c r="A1192" s="962" t="s">
        <v>255</v>
      </c>
      <c r="B1192" t="s">
        <v>306</v>
      </c>
      <c r="C1192" t="s">
        <v>13</v>
      </c>
      <c r="D1192" t="s">
        <v>11</v>
      </c>
      <c r="E1192" t="s">
        <v>329</v>
      </c>
      <c r="F1192" t="s">
        <v>445</v>
      </c>
      <c r="I1192" t="s">
        <v>853</v>
      </c>
      <c r="K1192" t="s">
        <v>849</v>
      </c>
      <c r="L1192" t="s">
        <v>1994</v>
      </c>
      <c r="M1192" t="s">
        <v>55</v>
      </c>
      <c r="O1192" t="s">
        <v>361</v>
      </c>
      <c r="P1192" t="s">
        <v>851</v>
      </c>
      <c r="Q1192" t="s">
        <v>337</v>
      </c>
      <c r="R1192">
        <v>0.03</v>
      </c>
    </row>
    <row r="1193" spans="1:20" ht="15" customHeight="1">
      <c r="A1193" s="962" t="s">
        <v>255</v>
      </c>
      <c r="B1193" t="s">
        <v>305</v>
      </c>
      <c r="C1193" t="s">
        <v>13</v>
      </c>
      <c r="D1193" t="s">
        <v>11</v>
      </c>
      <c r="E1193" t="s">
        <v>329</v>
      </c>
      <c r="F1193" t="s">
        <v>445</v>
      </c>
      <c r="R1193">
        <v>0.83</v>
      </c>
    </row>
    <row r="1194" spans="1:20" ht="15" customHeight="1">
      <c r="A1194" s="962" t="s">
        <v>255</v>
      </c>
      <c r="B1194" t="s">
        <v>309</v>
      </c>
      <c r="C1194" t="s">
        <v>13</v>
      </c>
      <c r="D1194" t="s">
        <v>11</v>
      </c>
      <c r="E1194" t="s">
        <v>329</v>
      </c>
      <c r="F1194" t="s">
        <v>445</v>
      </c>
      <c r="I1194" t="s">
        <v>853</v>
      </c>
      <c r="K1194" t="s">
        <v>849</v>
      </c>
      <c r="L1194" t="s">
        <v>1995</v>
      </c>
      <c r="M1194" t="s">
        <v>55</v>
      </c>
      <c r="O1194" t="s">
        <v>361</v>
      </c>
      <c r="P1194" t="s">
        <v>851</v>
      </c>
      <c r="Q1194" t="s">
        <v>337</v>
      </c>
      <c r="R1194">
        <v>0.8</v>
      </c>
    </row>
    <row r="1195" spans="1:20" ht="15" customHeight="1">
      <c r="A1195" s="962" t="s">
        <v>255</v>
      </c>
      <c r="B1195" t="s">
        <v>313</v>
      </c>
      <c r="C1195" t="s">
        <v>13</v>
      </c>
      <c r="D1195" t="s">
        <v>11</v>
      </c>
      <c r="E1195" t="s">
        <v>329</v>
      </c>
      <c r="F1195" t="s">
        <v>445</v>
      </c>
      <c r="I1195" t="s">
        <v>853</v>
      </c>
      <c r="K1195" t="s">
        <v>849</v>
      </c>
      <c r="L1195" t="s">
        <v>861</v>
      </c>
      <c r="M1195" t="s">
        <v>55</v>
      </c>
      <c r="O1195" t="s">
        <v>361</v>
      </c>
      <c r="P1195" t="s">
        <v>851</v>
      </c>
      <c r="Q1195" t="s">
        <v>337</v>
      </c>
      <c r="R1195">
        <v>0</v>
      </c>
    </row>
    <row r="1196" spans="1:20" ht="15" customHeight="1">
      <c r="A1196" s="962" t="s">
        <v>257</v>
      </c>
      <c r="B1196" t="s">
        <v>290</v>
      </c>
      <c r="C1196" t="s">
        <v>13</v>
      </c>
      <c r="D1196" t="s">
        <v>11</v>
      </c>
      <c r="E1196" t="s">
        <v>329</v>
      </c>
      <c r="F1196" t="s">
        <v>445</v>
      </c>
      <c r="J1196" t="s">
        <v>1996</v>
      </c>
      <c r="R1196">
        <v>0</v>
      </c>
      <c r="S1196">
        <v>0</v>
      </c>
      <c r="T1196">
        <v>500000000</v>
      </c>
    </row>
    <row r="1197" spans="1:20" ht="15" customHeight="1">
      <c r="A1197" s="962" t="s">
        <v>257</v>
      </c>
      <c r="B1197" t="s">
        <v>292</v>
      </c>
      <c r="C1197" t="s">
        <v>13</v>
      </c>
      <c r="D1197" t="s">
        <v>11</v>
      </c>
      <c r="E1197" t="s">
        <v>329</v>
      </c>
      <c r="F1197" t="s">
        <v>445</v>
      </c>
      <c r="J1197" t="s">
        <v>1997</v>
      </c>
      <c r="R1197">
        <v>0</v>
      </c>
      <c r="S1197">
        <v>0</v>
      </c>
      <c r="T1197">
        <v>500000000</v>
      </c>
    </row>
    <row r="1198" spans="1:20" ht="15" customHeight="1">
      <c r="A1198" s="962" t="s">
        <v>257</v>
      </c>
      <c r="B1198" t="s">
        <v>295</v>
      </c>
      <c r="C1198" t="s">
        <v>13</v>
      </c>
      <c r="D1198" t="s">
        <v>11</v>
      </c>
      <c r="E1198" t="s">
        <v>329</v>
      </c>
      <c r="F1198" t="s">
        <v>445</v>
      </c>
      <c r="J1198" t="s">
        <v>1998</v>
      </c>
      <c r="R1198">
        <v>0</v>
      </c>
      <c r="S1198">
        <v>0</v>
      </c>
      <c r="T1198">
        <v>500000000</v>
      </c>
    </row>
    <row r="1199" spans="1:20" ht="15" customHeight="1">
      <c r="A1199" s="962" t="s">
        <v>257</v>
      </c>
      <c r="B1199" t="s">
        <v>296</v>
      </c>
      <c r="C1199" t="s">
        <v>13</v>
      </c>
      <c r="D1199" t="s">
        <v>11</v>
      </c>
      <c r="E1199" t="s">
        <v>329</v>
      </c>
      <c r="F1199" t="s">
        <v>445</v>
      </c>
      <c r="J1199" t="s">
        <v>1999</v>
      </c>
      <c r="R1199">
        <v>0</v>
      </c>
      <c r="S1199">
        <v>0</v>
      </c>
      <c r="T1199">
        <v>500000000</v>
      </c>
    </row>
    <row r="1200" spans="1:20" ht="15" customHeight="1">
      <c r="A1200" s="962" t="s">
        <v>257</v>
      </c>
      <c r="B1200" t="s">
        <v>316</v>
      </c>
      <c r="C1200" t="s">
        <v>13</v>
      </c>
      <c r="D1200" t="s">
        <v>11</v>
      </c>
      <c r="E1200" t="s">
        <v>329</v>
      </c>
      <c r="F1200" t="s">
        <v>445</v>
      </c>
      <c r="J1200" t="s">
        <v>2004</v>
      </c>
      <c r="R1200">
        <v>0</v>
      </c>
      <c r="S1200">
        <v>0</v>
      </c>
      <c r="T1200">
        <v>500000000</v>
      </c>
    </row>
    <row r="1201" spans="1:20" ht="15" customHeight="1">
      <c r="A1201" s="962" t="s">
        <v>257</v>
      </c>
      <c r="B1201" t="s">
        <v>289</v>
      </c>
      <c r="C1201" t="s">
        <v>13</v>
      </c>
      <c r="D1201" t="s">
        <v>11</v>
      </c>
      <c r="E1201" t="s">
        <v>329</v>
      </c>
      <c r="F1201" t="s">
        <v>445</v>
      </c>
      <c r="R1201">
        <v>0</v>
      </c>
      <c r="S1201">
        <v>0</v>
      </c>
      <c r="T1201">
        <v>500000000</v>
      </c>
    </row>
    <row r="1202" spans="1:20" ht="15" customHeight="1">
      <c r="A1202" s="962" t="s">
        <v>257</v>
      </c>
      <c r="B1202" t="s">
        <v>309</v>
      </c>
      <c r="C1202" t="s">
        <v>13</v>
      </c>
      <c r="D1202" t="s">
        <v>11</v>
      </c>
      <c r="E1202" t="s">
        <v>329</v>
      </c>
      <c r="F1202" t="s">
        <v>445</v>
      </c>
      <c r="R1202">
        <v>0</v>
      </c>
      <c r="S1202">
        <v>0</v>
      </c>
      <c r="T1202">
        <v>500000000</v>
      </c>
    </row>
    <row r="1203" spans="1:20" ht="15" customHeight="1">
      <c r="A1203" s="962" t="s">
        <v>257</v>
      </c>
      <c r="B1203" t="s">
        <v>291</v>
      </c>
      <c r="C1203" t="s">
        <v>13</v>
      </c>
      <c r="D1203" t="s">
        <v>11</v>
      </c>
      <c r="E1203" t="s">
        <v>329</v>
      </c>
      <c r="F1203" t="s">
        <v>445</v>
      </c>
      <c r="R1203">
        <v>0</v>
      </c>
      <c r="S1203">
        <v>0</v>
      </c>
      <c r="T1203">
        <v>500000000</v>
      </c>
    </row>
    <row r="1204" spans="1:20" ht="15" customHeight="1">
      <c r="A1204" s="962" t="s">
        <v>257</v>
      </c>
      <c r="B1204" t="s">
        <v>288</v>
      </c>
      <c r="C1204" t="s">
        <v>13</v>
      </c>
      <c r="D1204" t="s">
        <v>11</v>
      </c>
      <c r="E1204" t="s">
        <v>329</v>
      </c>
      <c r="F1204" t="s">
        <v>445</v>
      </c>
      <c r="R1204">
        <v>0</v>
      </c>
      <c r="S1204">
        <v>0</v>
      </c>
      <c r="T1204">
        <v>500000000</v>
      </c>
    </row>
    <row r="1205" spans="1:20" ht="15" customHeight="1">
      <c r="A1205" s="962" t="s">
        <v>257</v>
      </c>
      <c r="B1205" t="s">
        <v>287</v>
      </c>
      <c r="C1205" t="s">
        <v>13</v>
      </c>
      <c r="D1205" t="s">
        <v>11</v>
      </c>
      <c r="E1205" t="s">
        <v>329</v>
      </c>
      <c r="F1205" t="s">
        <v>445</v>
      </c>
      <c r="R1205">
        <v>0</v>
      </c>
      <c r="S1205">
        <v>0</v>
      </c>
      <c r="T1205">
        <v>500000000</v>
      </c>
    </row>
    <row r="1206" spans="1:20" ht="15" customHeight="1">
      <c r="A1206" s="962" t="s">
        <v>257</v>
      </c>
      <c r="B1206" t="s">
        <v>305</v>
      </c>
      <c r="C1206" t="s">
        <v>13</v>
      </c>
      <c r="D1206" t="s">
        <v>11</v>
      </c>
      <c r="E1206" t="s">
        <v>329</v>
      </c>
      <c r="F1206" t="s">
        <v>445</v>
      </c>
      <c r="R1206">
        <v>0</v>
      </c>
      <c r="S1206">
        <v>0</v>
      </c>
      <c r="T1206">
        <v>500000000</v>
      </c>
    </row>
    <row r="1207" spans="1:20" ht="15" customHeight="1">
      <c r="A1207" s="962" t="s">
        <v>257</v>
      </c>
      <c r="B1207" t="s">
        <v>321</v>
      </c>
      <c r="C1207" t="s">
        <v>13</v>
      </c>
      <c r="D1207" t="s">
        <v>11</v>
      </c>
      <c r="E1207" t="s">
        <v>329</v>
      </c>
      <c r="F1207" t="s">
        <v>445</v>
      </c>
      <c r="R1207">
        <v>0</v>
      </c>
      <c r="S1207">
        <v>0</v>
      </c>
      <c r="T1207">
        <v>500000000</v>
      </c>
    </row>
    <row r="1208" spans="1:20" ht="15" customHeight="1">
      <c r="A1208" s="962" t="s">
        <v>257</v>
      </c>
      <c r="B1208" t="s">
        <v>310</v>
      </c>
      <c r="C1208" t="s">
        <v>13</v>
      </c>
      <c r="D1208" t="s">
        <v>11</v>
      </c>
      <c r="E1208" t="s">
        <v>329</v>
      </c>
      <c r="F1208" t="s">
        <v>445</v>
      </c>
      <c r="R1208">
        <v>0</v>
      </c>
      <c r="S1208">
        <v>0</v>
      </c>
      <c r="T1208">
        <v>500000000</v>
      </c>
    </row>
    <row r="1209" spans="1:20" ht="15" customHeight="1">
      <c r="A1209" s="962" t="s">
        <v>257</v>
      </c>
      <c r="B1209" t="s">
        <v>294</v>
      </c>
      <c r="C1209" t="s">
        <v>13</v>
      </c>
      <c r="D1209" t="s">
        <v>11</v>
      </c>
      <c r="E1209" t="s">
        <v>329</v>
      </c>
      <c r="F1209" t="s">
        <v>445</v>
      </c>
      <c r="R1209">
        <v>0</v>
      </c>
      <c r="S1209">
        <v>0</v>
      </c>
      <c r="T1209">
        <v>500000000</v>
      </c>
    </row>
    <row r="1210" spans="1:20" ht="15" customHeight="1">
      <c r="A1210" s="962" t="s">
        <v>257</v>
      </c>
      <c r="B1210" t="s">
        <v>293</v>
      </c>
      <c r="C1210" t="s">
        <v>13</v>
      </c>
      <c r="D1210" t="s">
        <v>11</v>
      </c>
      <c r="E1210" t="s">
        <v>329</v>
      </c>
      <c r="F1210" t="s">
        <v>445</v>
      </c>
      <c r="R1210">
        <v>0</v>
      </c>
      <c r="S1210">
        <v>0</v>
      </c>
      <c r="T1210">
        <v>500000000</v>
      </c>
    </row>
    <row r="1211" spans="1:20" ht="15" customHeight="1">
      <c r="A1211" s="962" t="s">
        <v>259</v>
      </c>
      <c r="B1211" t="s">
        <v>300</v>
      </c>
      <c r="C1211" t="s">
        <v>13</v>
      </c>
      <c r="D1211" t="s">
        <v>11</v>
      </c>
      <c r="E1211" t="s">
        <v>329</v>
      </c>
      <c r="F1211" t="s">
        <v>445</v>
      </c>
      <c r="R1211">
        <v>0</v>
      </c>
      <c r="S1211">
        <v>0</v>
      </c>
      <c r="T1211">
        <v>500000000</v>
      </c>
    </row>
    <row r="1212" spans="1:20" ht="15" customHeight="1">
      <c r="A1212" s="962" t="s">
        <v>259</v>
      </c>
      <c r="B1212" t="s">
        <v>298</v>
      </c>
      <c r="C1212" t="s">
        <v>13</v>
      </c>
      <c r="D1212" t="s">
        <v>11</v>
      </c>
      <c r="E1212" t="s">
        <v>329</v>
      </c>
      <c r="F1212" t="s">
        <v>445</v>
      </c>
      <c r="R1212">
        <v>0</v>
      </c>
      <c r="S1212">
        <v>0</v>
      </c>
      <c r="T1212">
        <v>500000000</v>
      </c>
    </row>
    <row r="1213" spans="1:20" ht="15" customHeight="1">
      <c r="A1213" s="962" t="s">
        <v>259</v>
      </c>
      <c r="B1213" t="s">
        <v>297</v>
      </c>
      <c r="C1213" t="s">
        <v>13</v>
      </c>
      <c r="D1213" t="s">
        <v>11</v>
      </c>
      <c r="E1213" t="s">
        <v>329</v>
      </c>
      <c r="F1213" t="s">
        <v>445</v>
      </c>
      <c r="R1213">
        <v>0</v>
      </c>
      <c r="S1213">
        <v>0</v>
      </c>
      <c r="T1213">
        <v>500000000</v>
      </c>
    </row>
    <row r="1214" spans="1:20" ht="15" customHeight="1">
      <c r="A1214" s="962" t="s">
        <v>259</v>
      </c>
      <c r="B1214" t="s">
        <v>288</v>
      </c>
      <c r="C1214" t="s">
        <v>13</v>
      </c>
      <c r="D1214" t="s">
        <v>11</v>
      </c>
      <c r="E1214" t="s">
        <v>329</v>
      </c>
      <c r="F1214" t="s">
        <v>445</v>
      </c>
      <c r="R1214">
        <v>0</v>
      </c>
      <c r="S1214">
        <v>0</v>
      </c>
      <c r="T1214">
        <v>500000000</v>
      </c>
    </row>
    <row r="1215" spans="1:20" ht="15" customHeight="1">
      <c r="A1215" s="962" t="s">
        <v>259</v>
      </c>
      <c r="B1215" t="s">
        <v>287</v>
      </c>
      <c r="C1215" t="s">
        <v>13</v>
      </c>
      <c r="D1215" t="s">
        <v>11</v>
      </c>
      <c r="E1215" t="s">
        <v>329</v>
      </c>
      <c r="F1215" t="s">
        <v>445</v>
      </c>
      <c r="R1215">
        <v>0</v>
      </c>
      <c r="S1215">
        <v>0</v>
      </c>
      <c r="T1215">
        <v>500000000</v>
      </c>
    </row>
    <row r="1216" spans="1:20" ht="15" customHeight="1">
      <c r="A1216" s="962" t="s">
        <v>259</v>
      </c>
      <c r="B1216" t="s">
        <v>321</v>
      </c>
      <c r="C1216" t="s">
        <v>13</v>
      </c>
      <c r="D1216" t="s">
        <v>11</v>
      </c>
      <c r="E1216" t="s">
        <v>329</v>
      </c>
      <c r="F1216" t="s">
        <v>445</v>
      </c>
      <c r="R1216">
        <v>0</v>
      </c>
      <c r="S1216">
        <v>0</v>
      </c>
      <c r="T1216">
        <v>500000000</v>
      </c>
    </row>
    <row r="1217" spans="1:20" ht="15" customHeight="1">
      <c r="A1217" s="962" t="s">
        <v>259</v>
      </c>
      <c r="B1217" t="s">
        <v>299</v>
      </c>
      <c r="C1217" t="s">
        <v>13</v>
      </c>
      <c r="D1217" t="s">
        <v>11</v>
      </c>
      <c r="E1217" t="s">
        <v>329</v>
      </c>
      <c r="F1217" t="s">
        <v>445</v>
      </c>
      <c r="R1217">
        <v>0</v>
      </c>
      <c r="S1217">
        <v>0</v>
      </c>
      <c r="T1217">
        <v>500000000</v>
      </c>
    </row>
    <row r="1218" spans="1:20" ht="15" customHeight="1">
      <c r="A1218" s="962" t="s">
        <v>259</v>
      </c>
      <c r="B1218" t="s">
        <v>301</v>
      </c>
      <c r="C1218" t="s">
        <v>13</v>
      </c>
      <c r="D1218" t="s">
        <v>11</v>
      </c>
      <c r="E1218" t="s">
        <v>329</v>
      </c>
      <c r="F1218" t="s">
        <v>445</v>
      </c>
      <c r="R1218">
        <v>0</v>
      </c>
      <c r="S1218">
        <v>0</v>
      </c>
      <c r="T1218">
        <v>500000000</v>
      </c>
    </row>
    <row r="1219" spans="1:20" ht="15" customHeight="1">
      <c r="A1219" s="962" t="s">
        <v>260</v>
      </c>
      <c r="B1219" t="s">
        <v>299</v>
      </c>
      <c r="C1219" t="s">
        <v>13</v>
      </c>
      <c r="D1219" t="s">
        <v>11</v>
      </c>
      <c r="E1219" t="s">
        <v>329</v>
      </c>
      <c r="F1219" t="s">
        <v>445</v>
      </c>
      <c r="R1219">
        <v>0</v>
      </c>
      <c r="S1219">
        <v>0</v>
      </c>
      <c r="T1219">
        <v>0</v>
      </c>
    </row>
    <row r="1220" spans="1:20" ht="15" customHeight="1">
      <c r="A1220" s="962" t="s">
        <v>260</v>
      </c>
      <c r="B1220" t="s">
        <v>312</v>
      </c>
      <c r="C1220" t="s">
        <v>13</v>
      </c>
      <c r="D1220" t="s">
        <v>11</v>
      </c>
      <c r="E1220" t="s">
        <v>329</v>
      </c>
      <c r="F1220" t="s">
        <v>445</v>
      </c>
      <c r="R1220">
        <v>0</v>
      </c>
      <c r="S1220">
        <v>0</v>
      </c>
      <c r="T1220">
        <v>0</v>
      </c>
    </row>
    <row r="1221" spans="1:20" ht="15" customHeight="1">
      <c r="A1221" s="962" t="s">
        <v>260</v>
      </c>
      <c r="B1221" t="s">
        <v>298</v>
      </c>
      <c r="C1221" t="s">
        <v>13</v>
      </c>
      <c r="D1221" t="s">
        <v>11</v>
      </c>
      <c r="E1221" t="s">
        <v>329</v>
      </c>
      <c r="F1221" t="s">
        <v>445</v>
      </c>
      <c r="R1221">
        <v>0</v>
      </c>
      <c r="S1221">
        <v>0</v>
      </c>
      <c r="T1221">
        <v>0</v>
      </c>
    </row>
    <row r="1222" spans="1:20" ht="15" customHeight="1">
      <c r="A1222" s="962" t="s">
        <v>260</v>
      </c>
      <c r="B1222" t="s">
        <v>297</v>
      </c>
      <c r="C1222" t="s">
        <v>13</v>
      </c>
      <c r="D1222" t="s">
        <v>11</v>
      </c>
      <c r="E1222" t="s">
        <v>329</v>
      </c>
      <c r="F1222" t="s">
        <v>445</v>
      </c>
      <c r="R1222">
        <v>0</v>
      </c>
      <c r="S1222">
        <v>0</v>
      </c>
      <c r="T1222">
        <v>0</v>
      </c>
    </row>
    <row r="1223" spans="1:20" ht="15" customHeight="1">
      <c r="A1223" s="962" t="s">
        <v>260</v>
      </c>
      <c r="B1223" t="s">
        <v>288</v>
      </c>
      <c r="C1223" t="s">
        <v>13</v>
      </c>
      <c r="D1223" t="s">
        <v>11</v>
      </c>
      <c r="E1223" t="s">
        <v>329</v>
      </c>
      <c r="F1223" t="s">
        <v>445</v>
      </c>
      <c r="R1223">
        <v>0</v>
      </c>
      <c r="S1223">
        <v>0</v>
      </c>
      <c r="T1223">
        <v>0</v>
      </c>
    </row>
    <row r="1224" spans="1:20" ht="15" customHeight="1">
      <c r="A1224" s="962" t="s">
        <v>260</v>
      </c>
      <c r="B1224" t="s">
        <v>287</v>
      </c>
      <c r="C1224" t="s">
        <v>13</v>
      </c>
      <c r="D1224" t="s">
        <v>11</v>
      </c>
      <c r="E1224" t="s">
        <v>329</v>
      </c>
      <c r="F1224" t="s">
        <v>445</v>
      </c>
      <c r="R1224">
        <v>0</v>
      </c>
    </row>
    <row r="1225" spans="1:20" ht="15" customHeight="1">
      <c r="A1225" s="962" t="s">
        <v>260</v>
      </c>
      <c r="B1225" t="s">
        <v>309</v>
      </c>
      <c r="C1225" t="s">
        <v>13</v>
      </c>
      <c r="D1225" t="s">
        <v>11</v>
      </c>
      <c r="E1225" t="s">
        <v>329</v>
      </c>
      <c r="F1225" t="s">
        <v>445</v>
      </c>
      <c r="R1225">
        <v>0</v>
      </c>
      <c r="S1225">
        <v>0</v>
      </c>
      <c r="T1225">
        <v>0</v>
      </c>
    </row>
    <row r="1226" spans="1:20" ht="15" customHeight="1">
      <c r="A1226" s="962" t="s">
        <v>260</v>
      </c>
      <c r="B1226" t="s">
        <v>305</v>
      </c>
      <c r="C1226" t="s">
        <v>13</v>
      </c>
      <c r="D1226" t="s">
        <v>11</v>
      </c>
      <c r="E1226" t="s">
        <v>329</v>
      </c>
      <c r="F1226" t="s">
        <v>445</v>
      </c>
      <c r="R1226">
        <v>0</v>
      </c>
      <c r="S1226">
        <v>0</v>
      </c>
      <c r="T1226">
        <v>0</v>
      </c>
    </row>
    <row r="1227" spans="1:20" ht="15" customHeight="1">
      <c r="A1227" s="962" t="s">
        <v>261</v>
      </c>
      <c r="B1227" t="s">
        <v>290</v>
      </c>
      <c r="C1227" t="s">
        <v>13</v>
      </c>
      <c r="D1227" t="s">
        <v>11</v>
      </c>
      <c r="E1227" t="s">
        <v>329</v>
      </c>
      <c r="F1227" t="s">
        <v>445</v>
      </c>
      <c r="R1227">
        <v>0</v>
      </c>
      <c r="S1227">
        <v>0</v>
      </c>
      <c r="T1227">
        <v>500000000</v>
      </c>
    </row>
    <row r="1228" spans="1:20" ht="15" customHeight="1">
      <c r="A1228" s="962" t="s">
        <v>261</v>
      </c>
      <c r="B1228" t="s">
        <v>292</v>
      </c>
      <c r="C1228" t="s">
        <v>13</v>
      </c>
      <c r="D1228" t="s">
        <v>11</v>
      </c>
      <c r="E1228" t="s">
        <v>329</v>
      </c>
      <c r="F1228" t="s">
        <v>445</v>
      </c>
      <c r="R1228">
        <v>0</v>
      </c>
      <c r="S1228">
        <v>0</v>
      </c>
      <c r="T1228">
        <v>500000000</v>
      </c>
    </row>
    <row r="1229" spans="1:20" ht="15" customHeight="1">
      <c r="A1229" s="962" t="s">
        <v>261</v>
      </c>
      <c r="B1229" t="s">
        <v>295</v>
      </c>
      <c r="C1229" t="s">
        <v>13</v>
      </c>
      <c r="D1229" t="s">
        <v>11</v>
      </c>
      <c r="E1229" t="s">
        <v>329</v>
      </c>
      <c r="F1229" t="s">
        <v>445</v>
      </c>
      <c r="R1229">
        <v>0</v>
      </c>
      <c r="S1229">
        <v>0</v>
      </c>
      <c r="T1229">
        <v>500000000</v>
      </c>
    </row>
    <row r="1230" spans="1:20" ht="15" customHeight="1">
      <c r="A1230" s="962" t="s">
        <v>261</v>
      </c>
      <c r="B1230" t="s">
        <v>296</v>
      </c>
      <c r="C1230" t="s">
        <v>13</v>
      </c>
      <c r="D1230" t="s">
        <v>11</v>
      </c>
      <c r="E1230" t="s">
        <v>329</v>
      </c>
      <c r="F1230" t="s">
        <v>445</v>
      </c>
      <c r="R1230">
        <v>0</v>
      </c>
      <c r="S1230">
        <v>0</v>
      </c>
      <c r="T1230">
        <v>500000000</v>
      </c>
    </row>
    <row r="1231" spans="1:20" ht="15" customHeight="1">
      <c r="A1231" s="962" t="s">
        <v>261</v>
      </c>
      <c r="B1231" t="s">
        <v>289</v>
      </c>
      <c r="C1231" t="s">
        <v>13</v>
      </c>
      <c r="D1231" t="s">
        <v>11</v>
      </c>
      <c r="E1231" t="s">
        <v>329</v>
      </c>
      <c r="F1231" t="s">
        <v>445</v>
      </c>
      <c r="R1231">
        <v>0</v>
      </c>
      <c r="S1231">
        <v>0</v>
      </c>
      <c r="T1231">
        <v>500000000</v>
      </c>
    </row>
    <row r="1232" spans="1:20" ht="15" customHeight="1">
      <c r="A1232" s="962" t="s">
        <v>261</v>
      </c>
      <c r="B1232" t="s">
        <v>291</v>
      </c>
      <c r="C1232" t="s">
        <v>13</v>
      </c>
      <c r="D1232" t="s">
        <v>11</v>
      </c>
      <c r="E1232" t="s">
        <v>329</v>
      </c>
      <c r="F1232" t="s">
        <v>445</v>
      </c>
      <c r="R1232">
        <v>0</v>
      </c>
      <c r="S1232">
        <v>0</v>
      </c>
      <c r="T1232">
        <v>500000000</v>
      </c>
    </row>
    <row r="1233" spans="1:20" ht="15" customHeight="1">
      <c r="A1233" s="962" t="s">
        <v>261</v>
      </c>
      <c r="B1233" t="s">
        <v>288</v>
      </c>
      <c r="C1233" t="s">
        <v>13</v>
      </c>
      <c r="D1233" t="s">
        <v>11</v>
      </c>
      <c r="E1233" t="s">
        <v>329</v>
      </c>
      <c r="F1233" t="s">
        <v>445</v>
      </c>
      <c r="R1233">
        <v>0</v>
      </c>
      <c r="S1233">
        <v>0</v>
      </c>
      <c r="T1233">
        <v>500000000</v>
      </c>
    </row>
    <row r="1234" spans="1:20" ht="15" customHeight="1">
      <c r="A1234" s="962" t="s">
        <v>261</v>
      </c>
      <c r="B1234" t="s">
        <v>287</v>
      </c>
      <c r="C1234" t="s">
        <v>13</v>
      </c>
      <c r="D1234" t="s">
        <v>11</v>
      </c>
      <c r="E1234" t="s">
        <v>329</v>
      </c>
      <c r="F1234" t="s">
        <v>445</v>
      </c>
      <c r="R1234">
        <v>0</v>
      </c>
      <c r="S1234">
        <v>0</v>
      </c>
      <c r="T1234">
        <v>500000000</v>
      </c>
    </row>
    <row r="1235" spans="1:20" ht="15" customHeight="1">
      <c r="A1235" s="962" t="s">
        <v>261</v>
      </c>
      <c r="B1235" t="s">
        <v>321</v>
      </c>
      <c r="C1235" t="s">
        <v>13</v>
      </c>
      <c r="D1235" t="s">
        <v>11</v>
      </c>
      <c r="E1235" t="s">
        <v>329</v>
      </c>
      <c r="F1235" t="s">
        <v>445</v>
      </c>
      <c r="R1235">
        <v>0</v>
      </c>
      <c r="S1235">
        <v>0</v>
      </c>
      <c r="T1235">
        <v>500000000</v>
      </c>
    </row>
    <row r="1236" spans="1:20" ht="15" customHeight="1">
      <c r="A1236" s="962" t="s">
        <v>261</v>
      </c>
      <c r="B1236" t="s">
        <v>294</v>
      </c>
      <c r="C1236" t="s">
        <v>13</v>
      </c>
      <c r="D1236" t="s">
        <v>11</v>
      </c>
      <c r="E1236" t="s">
        <v>329</v>
      </c>
      <c r="F1236" t="s">
        <v>445</v>
      </c>
      <c r="R1236">
        <v>0</v>
      </c>
      <c r="S1236">
        <v>0</v>
      </c>
      <c r="T1236">
        <v>500000000</v>
      </c>
    </row>
    <row r="1237" spans="1:20" ht="15" customHeight="1">
      <c r="A1237" s="962" t="s">
        <v>261</v>
      </c>
      <c r="B1237" t="s">
        <v>293</v>
      </c>
      <c r="C1237" t="s">
        <v>13</v>
      </c>
      <c r="D1237" t="s">
        <v>11</v>
      </c>
      <c r="E1237" t="s">
        <v>329</v>
      </c>
      <c r="F1237" t="s">
        <v>445</v>
      </c>
      <c r="R1237">
        <v>0</v>
      </c>
      <c r="S1237">
        <v>0</v>
      </c>
      <c r="T1237">
        <v>500000000</v>
      </c>
    </row>
    <row r="1238" spans="1:20" ht="15" customHeight="1">
      <c r="A1238" s="962" t="s">
        <v>261</v>
      </c>
      <c r="B1238" t="s">
        <v>324</v>
      </c>
      <c r="C1238" t="s">
        <v>13</v>
      </c>
      <c r="D1238" t="s">
        <v>11</v>
      </c>
      <c r="E1238" t="s">
        <v>329</v>
      </c>
      <c r="F1238" t="s">
        <v>445</v>
      </c>
      <c r="R1238">
        <v>0</v>
      </c>
      <c r="S1238">
        <v>0</v>
      </c>
      <c r="T1238">
        <v>500000000</v>
      </c>
    </row>
    <row r="1239" spans="1:20" ht="15" customHeight="1">
      <c r="A1239" s="962" t="s">
        <v>262</v>
      </c>
      <c r="B1239" t="s">
        <v>297</v>
      </c>
      <c r="C1239" t="s">
        <v>13</v>
      </c>
      <c r="D1239" t="s">
        <v>11</v>
      </c>
      <c r="E1239" t="s">
        <v>329</v>
      </c>
      <c r="F1239" t="s">
        <v>445</v>
      </c>
      <c r="J1239" t="s">
        <v>2000</v>
      </c>
      <c r="L1239" t="s">
        <v>2001</v>
      </c>
      <c r="O1239" t="s">
        <v>882</v>
      </c>
      <c r="P1239" t="s">
        <v>868</v>
      </c>
      <c r="Q1239" t="s">
        <v>869</v>
      </c>
      <c r="R1239">
        <v>0</v>
      </c>
      <c r="S1239">
        <v>0</v>
      </c>
      <c r="T1239">
        <v>500000000</v>
      </c>
    </row>
    <row r="1240" spans="1:20" ht="15" customHeight="1">
      <c r="A1240" s="962" t="s">
        <v>262</v>
      </c>
      <c r="B1240" t="s">
        <v>288</v>
      </c>
      <c r="C1240" t="s">
        <v>13</v>
      </c>
      <c r="D1240" t="s">
        <v>11</v>
      </c>
      <c r="E1240" t="s">
        <v>329</v>
      </c>
      <c r="F1240" t="s">
        <v>445</v>
      </c>
      <c r="R1240">
        <v>0</v>
      </c>
      <c r="S1240">
        <v>0</v>
      </c>
      <c r="T1240">
        <v>500000000</v>
      </c>
    </row>
    <row r="1241" spans="1:20" ht="15" customHeight="1">
      <c r="A1241" s="962" t="s">
        <v>262</v>
      </c>
      <c r="B1241" t="s">
        <v>287</v>
      </c>
      <c r="C1241" t="s">
        <v>13</v>
      </c>
      <c r="D1241" t="s">
        <v>11</v>
      </c>
      <c r="E1241" t="s">
        <v>329</v>
      </c>
      <c r="F1241" t="s">
        <v>445</v>
      </c>
      <c r="R1241">
        <v>0</v>
      </c>
      <c r="S1241">
        <v>0</v>
      </c>
      <c r="T1241">
        <v>500000000</v>
      </c>
    </row>
    <row r="1242" spans="1:20" ht="15" customHeight="1">
      <c r="A1242" s="962" t="s">
        <v>262</v>
      </c>
      <c r="B1242" t="s">
        <v>299</v>
      </c>
      <c r="C1242" t="s">
        <v>13</v>
      </c>
      <c r="D1242" t="s">
        <v>11</v>
      </c>
      <c r="E1242" t="s">
        <v>329</v>
      </c>
      <c r="F1242" t="s">
        <v>445</v>
      </c>
      <c r="R1242">
        <v>0</v>
      </c>
      <c r="S1242">
        <v>0</v>
      </c>
      <c r="T1242">
        <v>500000000</v>
      </c>
    </row>
    <row r="1243" spans="1:20" ht="15" customHeight="1">
      <c r="A1243" s="962" t="s">
        <v>262</v>
      </c>
      <c r="B1243" t="s">
        <v>301</v>
      </c>
      <c r="C1243" t="s">
        <v>13</v>
      </c>
      <c r="D1243" t="s">
        <v>11</v>
      </c>
      <c r="E1243" t="s">
        <v>329</v>
      </c>
      <c r="F1243" t="s">
        <v>445</v>
      </c>
      <c r="R1243">
        <v>0</v>
      </c>
      <c r="S1243">
        <v>0</v>
      </c>
      <c r="T1243">
        <v>500000000</v>
      </c>
    </row>
    <row r="1244" spans="1:20" ht="15" customHeight="1">
      <c r="A1244" s="962" t="s">
        <v>262</v>
      </c>
      <c r="B1244" t="s">
        <v>302</v>
      </c>
      <c r="C1244" t="s">
        <v>13</v>
      </c>
      <c r="D1244" t="s">
        <v>11</v>
      </c>
      <c r="E1244" t="s">
        <v>329</v>
      </c>
      <c r="F1244" t="s">
        <v>445</v>
      </c>
      <c r="R1244">
        <v>0</v>
      </c>
      <c r="S1244">
        <v>0</v>
      </c>
      <c r="T1244">
        <v>500000000</v>
      </c>
    </row>
    <row r="1245" spans="1:20" ht="15" customHeight="1">
      <c r="A1245" s="962" t="s">
        <v>262</v>
      </c>
      <c r="B1245" t="s">
        <v>303</v>
      </c>
      <c r="C1245" t="s">
        <v>13</v>
      </c>
      <c r="D1245" t="s">
        <v>11</v>
      </c>
      <c r="E1245" t="s">
        <v>329</v>
      </c>
      <c r="F1245" t="s">
        <v>445</v>
      </c>
      <c r="R1245">
        <v>0</v>
      </c>
      <c r="S1245">
        <v>0</v>
      </c>
      <c r="T1245">
        <v>500000000</v>
      </c>
    </row>
    <row r="1246" spans="1:20" ht="15" customHeight="1">
      <c r="A1246" s="962" t="s">
        <v>262</v>
      </c>
      <c r="B1246" t="s">
        <v>298</v>
      </c>
      <c r="C1246" t="s">
        <v>13</v>
      </c>
      <c r="D1246" t="s">
        <v>11</v>
      </c>
      <c r="E1246" t="s">
        <v>329</v>
      </c>
      <c r="F1246" t="s">
        <v>445</v>
      </c>
      <c r="R1246">
        <v>0</v>
      </c>
      <c r="S1246">
        <v>0</v>
      </c>
      <c r="T1246">
        <v>500000000</v>
      </c>
    </row>
    <row r="1247" spans="1:20" ht="15" customHeight="1">
      <c r="A1247" s="962" t="s">
        <v>262</v>
      </c>
      <c r="B1247" t="s">
        <v>300</v>
      </c>
      <c r="C1247" t="s">
        <v>13</v>
      </c>
      <c r="D1247" t="s">
        <v>11</v>
      </c>
      <c r="E1247" t="s">
        <v>329</v>
      </c>
      <c r="F1247" t="s">
        <v>445</v>
      </c>
      <c r="R1247">
        <v>0</v>
      </c>
      <c r="S1247">
        <v>0</v>
      </c>
      <c r="T1247">
        <v>500000000</v>
      </c>
    </row>
    <row r="1248" spans="1:20" ht="15" customHeight="1">
      <c r="A1248" s="962" t="s">
        <v>262</v>
      </c>
      <c r="B1248" t="s">
        <v>321</v>
      </c>
      <c r="C1248" t="s">
        <v>13</v>
      </c>
      <c r="D1248" t="s">
        <v>11</v>
      </c>
      <c r="E1248" t="s">
        <v>329</v>
      </c>
      <c r="F1248" t="s">
        <v>445</v>
      </c>
      <c r="R1248">
        <v>0</v>
      </c>
      <c r="S1248">
        <v>0</v>
      </c>
      <c r="T1248">
        <v>500000000</v>
      </c>
    </row>
    <row r="1249" spans="1:20" ht="15" customHeight="1">
      <c r="A1249" s="962" t="s">
        <v>263</v>
      </c>
      <c r="B1249" t="s">
        <v>290</v>
      </c>
      <c r="C1249" t="s">
        <v>13</v>
      </c>
      <c r="D1249" t="s">
        <v>11</v>
      </c>
      <c r="E1249" t="s">
        <v>329</v>
      </c>
      <c r="F1249" t="s">
        <v>445</v>
      </c>
      <c r="R1249">
        <v>0</v>
      </c>
      <c r="S1249">
        <v>0</v>
      </c>
      <c r="T1249">
        <v>500000000</v>
      </c>
    </row>
    <row r="1250" spans="1:20" ht="15" customHeight="1">
      <c r="A1250" s="962" t="s">
        <v>263</v>
      </c>
      <c r="B1250" t="s">
        <v>292</v>
      </c>
      <c r="C1250" t="s">
        <v>13</v>
      </c>
      <c r="D1250" t="s">
        <v>11</v>
      </c>
      <c r="E1250" t="s">
        <v>329</v>
      </c>
      <c r="F1250" t="s">
        <v>445</v>
      </c>
      <c r="R1250">
        <v>0</v>
      </c>
      <c r="S1250">
        <v>0</v>
      </c>
      <c r="T1250">
        <v>500000000</v>
      </c>
    </row>
    <row r="1251" spans="1:20" ht="15" customHeight="1">
      <c r="A1251" s="962" t="s">
        <v>263</v>
      </c>
      <c r="B1251" t="s">
        <v>295</v>
      </c>
      <c r="C1251" t="s">
        <v>13</v>
      </c>
      <c r="D1251" t="s">
        <v>11</v>
      </c>
      <c r="E1251" t="s">
        <v>329</v>
      </c>
      <c r="F1251" t="s">
        <v>445</v>
      </c>
      <c r="R1251">
        <v>0</v>
      </c>
      <c r="S1251">
        <v>0</v>
      </c>
      <c r="T1251">
        <v>500000000</v>
      </c>
    </row>
    <row r="1252" spans="1:20" ht="15" customHeight="1">
      <c r="A1252" s="962" t="s">
        <v>263</v>
      </c>
      <c r="B1252" t="s">
        <v>296</v>
      </c>
      <c r="C1252" t="s">
        <v>13</v>
      </c>
      <c r="D1252" t="s">
        <v>11</v>
      </c>
      <c r="E1252" t="s">
        <v>329</v>
      </c>
      <c r="F1252" t="s">
        <v>445</v>
      </c>
      <c r="R1252">
        <v>0</v>
      </c>
      <c r="S1252">
        <v>0</v>
      </c>
      <c r="T1252">
        <v>500000000</v>
      </c>
    </row>
    <row r="1253" spans="1:20" ht="15" customHeight="1">
      <c r="A1253" s="962" t="s">
        <v>263</v>
      </c>
      <c r="B1253" t="s">
        <v>289</v>
      </c>
      <c r="C1253" t="s">
        <v>13</v>
      </c>
      <c r="D1253" t="s">
        <v>11</v>
      </c>
      <c r="E1253" t="s">
        <v>329</v>
      </c>
      <c r="F1253" t="s">
        <v>445</v>
      </c>
      <c r="R1253">
        <v>0</v>
      </c>
      <c r="S1253">
        <v>0</v>
      </c>
      <c r="T1253">
        <v>500000000</v>
      </c>
    </row>
    <row r="1254" spans="1:20" ht="15" customHeight="1">
      <c r="A1254" s="962" t="s">
        <v>263</v>
      </c>
      <c r="B1254" t="s">
        <v>291</v>
      </c>
      <c r="C1254" t="s">
        <v>13</v>
      </c>
      <c r="D1254" t="s">
        <v>11</v>
      </c>
      <c r="E1254" t="s">
        <v>329</v>
      </c>
      <c r="F1254" t="s">
        <v>445</v>
      </c>
      <c r="R1254">
        <v>0</v>
      </c>
      <c r="S1254">
        <v>0</v>
      </c>
      <c r="T1254">
        <v>500000000</v>
      </c>
    </row>
    <row r="1255" spans="1:20" ht="15" customHeight="1">
      <c r="A1255" s="962" t="s">
        <v>263</v>
      </c>
      <c r="B1255" t="s">
        <v>288</v>
      </c>
      <c r="C1255" t="s">
        <v>13</v>
      </c>
      <c r="D1255" t="s">
        <v>11</v>
      </c>
      <c r="E1255" t="s">
        <v>329</v>
      </c>
      <c r="F1255" t="s">
        <v>445</v>
      </c>
      <c r="R1255">
        <v>0</v>
      </c>
      <c r="S1255">
        <v>0</v>
      </c>
      <c r="T1255">
        <v>500000000</v>
      </c>
    </row>
    <row r="1256" spans="1:20" ht="15" customHeight="1">
      <c r="A1256" s="962" t="s">
        <v>263</v>
      </c>
      <c r="B1256" t="s">
        <v>287</v>
      </c>
      <c r="C1256" t="s">
        <v>13</v>
      </c>
      <c r="D1256" t="s">
        <v>11</v>
      </c>
      <c r="E1256" t="s">
        <v>329</v>
      </c>
      <c r="F1256" t="s">
        <v>445</v>
      </c>
      <c r="R1256">
        <v>0</v>
      </c>
      <c r="S1256">
        <v>0</v>
      </c>
      <c r="T1256">
        <v>500000000</v>
      </c>
    </row>
    <row r="1257" spans="1:20" ht="15" customHeight="1">
      <c r="A1257" s="962" t="s">
        <v>263</v>
      </c>
      <c r="B1257" t="s">
        <v>321</v>
      </c>
      <c r="C1257" t="s">
        <v>13</v>
      </c>
      <c r="D1257" t="s">
        <v>11</v>
      </c>
      <c r="E1257" t="s">
        <v>329</v>
      </c>
      <c r="F1257" t="s">
        <v>445</v>
      </c>
      <c r="R1257">
        <v>0</v>
      </c>
      <c r="S1257">
        <v>0</v>
      </c>
      <c r="T1257">
        <v>500000000</v>
      </c>
    </row>
    <row r="1258" spans="1:20" ht="15" customHeight="1">
      <c r="A1258" s="962" t="s">
        <v>263</v>
      </c>
      <c r="B1258" t="s">
        <v>294</v>
      </c>
      <c r="C1258" t="s">
        <v>13</v>
      </c>
      <c r="D1258" t="s">
        <v>11</v>
      </c>
      <c r="E1258" t="s">
        <v>329</v>
      </c>
      <c r="F1258" t="s">
        <v>445</v>
      </c>
      <c r="R1258">
        <v>0</v>
      </c>
      <c r="S1258">
        <v>0</v>
      </c>
      <c r="T1258">
        <v>500000000</v>
      </c>
    </row>
    <row r="1259" spans="1:20" ht="15" customHeight="1">
      <c r="A1259" s="962" t="s">
        <v>263</v>
      </c>
      <c r="B1259" t="s">
        <v>293</v>
      </c>
      <c r="C1259" t="s">
        <v>13</v>
      </c>
      <c r="D1259" t="s">
        <v>11</v>
      </c>
      <c r="E1259" t="s">
        <v>329</v>
      </c>
      <c r="F1259" t="s">
        <v>445</v>
      </c>
      <c r="R1259">
        <v>0</v>
      </c>
      <c r="S1259">
        <v>0</v>
      </c>
      <c r="T1259">
        <v>500000000</v>
      </c>
    </row>
    <row r="1260" spans="1:20" ht="15" customHeight="1">
      <c r="A1260" s="962" t="s">
        <v>263</v>
      </c>
      <c r="B1260" t="s">
        <v>324</v>
      </c>
      <c r="C1260" t="s">
        <v>13</v>
      </c>
      <c r="D1260" t="s">
        <v>11</v>
      </c>
      <c r="E1260" t="s">
        <v>329</v>
      </c>
      <c r="F1260" t="s">
        <v>445</v>
      </c>
      <c r="R1260">
        <v>0</v>
      </c>
      <c r="S1260">
        <v>0</v>
      </c>
      <c r="T1260">
        <v>500000000</v>
      </c>
    </row>
    <row r="1261" spans="1:20" ht="15" customHeight="1">
      <c r="A1261" s="962" t="s">
        <v>264</v>
      </c>
      <c r="B1261" t="s">
        <v>294</v>
      </c>
      <c r="C1261" t="s">
        <v>13</v>
      </c>
      <c r="D1261" t="s">
        <v>11</v>
      </c>
      <c r="E1261" t="s">
        <v>329</v>
      </c>
      <c r="F1261" t="s">
        <v>445</v>
      </c>
      <c r="R1261">
        <v>0</v>
      </c>
      <c r="S1261">
        <v>0</v>
      </c>
      <c r="T1261">
        <v>0</v>
      </c>
    </row>
    <row r="1262" spans="1:20" ht="15" customHeight="1">
      <c r="A1262" s="962" t="s">
        <v>264</v>
      </c>
      <c r="B1262" t="s">
        <v>292</v>
      </c>
      <c r="C1262" t="s">
        <v>13</v>
      </c>
      <c r="D1262" t="s">
        <v>11</v>
      </c>
      <c r="E1262" t="s">
        <v>329</v>
      </c>
      <c r="F1262" t="s">
        <v>445</v>
      </c>
      <c r="R1262">
        <v>0</v>
      </c>
      <c r="S1262">
        <v>0</v>
      </c>
      <c r="T1262">
        <v>0</v>
      </c>
    </row>
    <row r="1263" spans="1:20" ht="15" customHeight="1">
      <c r="A1263" s="962" t="s">
        <v>264</v>
      </c>
      <c r="B1263" t="s">
        <v>291</v>
      </c>
      <c r="C1263" t="s">
        <v>13</v>
      </c>
      <c r="D1263" t="s">
        <v>11</v>
      </c>
      <c r="E1263" t="s">
        <v>329</v>
      </c>
      <c r="F1263" t="s">
        <v>445</v>
      </c>
      <c r="R1263">
        <v>0</v>
      </c>
      <c r="S1263">
        <v>0</v>
      </c>
      <c r="T1263">
        <v>0</v>
      </c>
    </row>
    <row r="1264" spans="1:20" ht="15" customHeight="1">
      <c r="A1264" s="962" t="s">
        <v>264</v>
      </c>
      <c r="B1264" t="s">
        <v>293</v>
      </c>
      <c r="C1264" t="s">
        <v>13</v>
      </c>
      <c r="D1264" t="s">
        <v>11</v>
      </c>
      <c r="E1264" t="s">
        <v>329</v>
      </c>
      <c r="F1264" t="s">
        <v>445</v>
      </c>
      <c r="R1264">
        <v>0</v>
      </c>
      <c r="S1264">
        <v>0</v>
      </c>
      <c r="T1264">
        <v>0</v>
      </c>
    </row>
    <row r="1265" spans="1:20" ht="15" customHeight="1">
      <c r="A1265" s="962" t="s">
        <v>264</v>
      </c>
      <c r="B1265" t="s">
        <v>289</v>
      </c>
      <c r="C1265" t="s">
        <v>13</v>
      </c>
      <c r="D1265" t="s">
        <v>11</v>
      </c>
      <c r="E1265" t="s">
        <v>329</v>
      </c>
      <c r="F1265" t="s">
        <v>445</v>
      </c>
      <c r="R1265">
        <v>0</v>
      </c>
    </row>
    <row r="1266" spans="1:20" ht="15" customHeight="1">
      <c r="A1266" s="962" t="s">
        <v>264</v>
      </c>
      <c r="B1266" t="s">
        <v>288</v>
      </c>
      <c r="C1266" t="s">
        <v>13</v>
      </c>
      <c r="D1266" t="s">
        <v>11</v>
      </c>
      <c r="E1266" t="s">
        <v>329</v>
      </c>
      <c r="F1266" t="s">
        <v>445</v>
      </c>
      <c r="R1266">
        <v>0</v>
      </c>
    </row>
    <row r="1267" spans="1:20" ht="15" customHeight="1">
      <c r="A1267" s="962" t="s">
        <v>264</v>
      </c>
      <c r="B1267" t="s">
        <v>287</v>
      </c>
      <c r="C1267" t="s">
        <v>13</v>
      </c>
      <c r="D1267" t="s">
        <v>11</v>
      </c>
      <c r="E1267" t="s">
        <v>329</v>
      </c>
      <c r="F1267" t="s">
        <v>445</v>
      </c>
      <c r="R1267">
        <v>0</v>
      </c>
    </row>
    <row r="1268" spans="1:20" ht="15" customHeight="1">
      <c r="A1268" s="962" t="s">
        <v>264</v>
      </c>
      <c r="B1268" t="s">
        <v>295</v>
      </c>
      <c r="C1268" t="s">
        <v>13</v>
      </c>
      <c r="D1268" t="s">
        <v>11</v>
      </c>
      <c r="E1268" t="s">
        <v>329</v>
      </c>
      <c r="F1268" t="s">
        <v>445</v>
      </c>
      <c r="R1268">
        <v>0</v>
      </c>
      <c r="S1268">
        <v>0</v>
      </c>
      <c r="T1268">
        <v>0</v>
      </c>
    </row>
    <row r="1269" spans="1:20" ht="15" customHeight="1">
      <c r="A1269" s="962" t="s">
        <v>264</v>
      </c>
      <c r="B1269" t="s">
        <v>296</v>
      </c>
      <c r="C1269" t="s">
        <v>13</v>
      </c>
      <c r="D1269" t="s">
        <v>11</v>
      </c>
      <c r="E1269" t="s">
        <v>329</v>
      </c>
      <c r="F1269" t="s">
        <v>445</v>
      </c>
      <c r="R1269">
        <v>0</v>
      </c>
      <c r="S1269">
        <v>0</v>
      </c>
      <c r="T1269">
        <v>0</v>
      </c>
    </row>
    <row r="1270" spans="1:20" ht="15" customHeight="1">
      <c r="A1270" s="962" t="s">
        <v>265</v>
      </c>
      <c r="B1270" t="s">
        <v>294</v>
      </c>
      <c r="C1270" t="s">
        <v>13</v>
      </c>
      <c r="D1270" t="s">
        <v>11</v>
      </c>
      <c r="E1270" t="s">
        <v>329</v>
      </c>
      <c r="F1270" t="s">
        <v>445</v>
      </c>
      <c r="R1270">
        <v>0</v>
      </c>
      <c r="S1270">
        <v>0</v>
      </c>
      <c r="T1270">
        <v>0</v>
      </c>
    </row>
    <row r="1271" spans="1:20" ht="15" customHeight="1">
      <c r="A1271" s="962" t="s">
        <v>265</v>
      </c>
      <c r="B1271" t="s">
        <v>292</v>
      </c>
      <c r="C1271" t="s">
        <v>13</v>
      </c>
      <c r="D1271" t="s">
        <v>11</v>
      </c>
      <c r="E1271" t="s">
        <v>329</v>
      </c>
      <c r="F1271" t="s">
        <v>445</v>
      </c>
      <c r="R1271">
        <v>0</v>
      </c>
      <c r="S1271">
        <v>0</v>
      </c>
      <c r="T1271">
        <v>0</v>
      </c>
    </row>
    <row r="1272" spans="1:20" ht="15" customHeight="1">
      <c r="A1272" s="962" t="s">
        <v>265</v>
      </c>
      <c r="B1272" t="s">
        <v>291</v>
      </c>
      <c r="C1272" t="s">
        <v>13</v>
      </c>
      <c r="D1272" t="s">
        <v>11</v>
      </c>
      <c r="E1272" t="s">
        <v>329</v>
      </c>
      <c r="F1272" t="s">
        <v>445</v>
      </c>
      <c r="R1272">
        <v>0</v>
      </c>
      <c r="S1272">
        <v>0</v>
      </c>
      <c r="T1272">
        <v>0</v>
      </c>
    </row>
    <row r="1273" spans="1:20" ht="15" customHeight="1">
      <c r="A1273" s="962" t="s">
        <v>265</v>
      </c>
      <c r="B1273" t="s">
        <v>293</v>
      </c>
      <c r="C1273" t="s">
        <v>13</v>
      </c>
      <c r="D1273" t="s">
        <v>11</v>
      </c>
      <c r="E1273" t="s">
        <v>329</v>
      </c>
      <c r="F1273" t="s">
        <v>445</v>
      </c>
      <c r="R1273">
        <v>0</v>
      </c>
      <c r="S1273">
        <v>0</v>
      </c>
      <c r="T1273">
        <v>0</v>
      </c>
    </row>
    <row r="1274" spans="1:20" ht="15" customHeight="1">
      <c r="A1274" s="962" t="s">
        <v>265</v>
      </c>
      <c r="B1274" t="s">
        <v>289</v>
      </c>
      <c r="C1274" t="s">
        <v>13</v>
      </c>
      <c r="D1274" t="s">
        <v>11</v>
      </c>
      <c r="E1274" t="s">
        <v>329</v>
      </c>
      <c r="F1274" t="s">
        <v>445</v>
      </c>
      <c r="R1274">
        <v>0</v>
      </c>
      <c r="S1274">
        <v>0</v>
      </c>
      <c r="T1274">
        <v>0</v>
      </c>
    </row>
    <row r="1275" spans="1:20" ht="15" customHeight="1">
      <c r="A1275" s="962" t="s">
        <v>265</v>
      </c>
      <c r="B1275" t="s">
        <v>288</v>
      </c>
      <c r="C1275" t="s">
        <v>13</v>
      </c>
      <c r="D1275" t="s">
        <v>11</v>
      </c>
      <c r="E1275" t="s">
        <v>329</v>
      </c>
      <c r="F1275" t="s">
        <v>445</v>
      </c>
      <c r="R1275">
        <v>0</v>
      </c>
      <c r="S1275">
        <v>0</v>
      </c>
      <c r="T1275">
        <v>0</v>
      </c>
    </row>
    <row r="1276" spans="1:20" ht="15" customHeight="1">
      <c r="A1276" s="962" t="s">
        <v>265</v>
      </c>
      <c r="B1276" t="s">
        <v>287</v>
      </c>
      <c r="C1276" t="s">
        <v>13</v>
      </c>
      <c r="D1276" t="s">
        <v>11</v>
      </c>
      <c r="E1276" t="s">
        <v>329</v>
      </c>
      <c r="F1276" t="s">
        <v>445</v>
      </c>
      <c r="R1276">
        <v>0</v>
      </c>
      <c r="S1276">
        <v>0</v>
      </c>
      <c r="T1276">
        <v>0</v>
      </c>
    </row>
    <row r="1277" spans="1:20" ht="15" customHeight="1">
      <c r="A1277" s="962" t="s">
        <v>265</v>
      </c>
      <c r="B1277" t="s">
        <v>295</v>
      </c>
      <c r="C1277" t="s">
        <v>13</v>
      </c>
      <c r="D1277" t="s">
        <v>11</v>
      </c>
      <c r="E1277" t="s">
        <v>329</v>
      </c>
      <c r="F1277" t="s">
        <v>445</v>
      </c>
      <c r="R1277">
        <v>0</v>
      </c>
      <c r="S1277">
        <v>0</v>
      </c>
      <c r="T1277">
        <v>0</v>
      </c>
    </row>
    <row r="1278" spans="1:20" ht="15" customHeight="1">
      <c r="A1278" s="962" t="s">
        <v>265</v>
      </c>
      <c r="B1278" t="s">
        <v>296</v>
      </c>
      <c r="C1278" t="s">
        <v>13</v>
      </c>
      <c r="D1278" t="s">
        <v>11</v>
      </c>
      <c r="E1278" t="s">
        <v>329</v>
      </c>
      <c r="F1278" t="s">
        <v>445</v>
      </c>
      <c r="R1278">
        <v>0</v>
      </c>
      <c r="S1278">
        <v>0</v>
      </c>
      <c r="T1278">
        <v>0</v>
      </c>
    </row>
    <row r="1279" spans="1:20" ht="15" customHeight="1">
      <c r="A1279" s="962" t="s">
        <v>266</v>
      </c>
      <c r="B1279" t="s">
        <v>294</v>
      </c>
      <c r="C1279" t="s">
        <v>13</v>
      </c>
      <c r="D1279" t="s">
        <v>11</v>
      </c>
      <c r="E1279" t="s">
        <v>329</v>
      </c>
      <c r="F1279" t="s">
        <v>445</v>
      </c>
      <c r="R1279">
        <v>0</v>
      </c>
      <c r="S1279">
        <v>0</v>
      </c>
      <c r="T1279">
        <v>0</v>
      </c>
    </row>
    <row r="1280" spans="1:20" ht="15" customHeight="1">
      <c r="A1280" s="962" t="s">
        <v>266</v>
      </c>
      <c r="B1280" t="s">
        <v>292</v>
      </c>
      <c r="C1280" t="s">
        <v>13</v>
      </c>
      <c r="D1280" t="s">
        <v>11</v>
      </c>
      <c r="E1280" t="s">
        <v>329</v>
      </c>
      <c r="F1280" t="s">
        <v>445</v>
      </c>
      <c r="R1280">
        <v>0</v>
      </c>
      <c r="S1280">
        <v>0</v>
      </c>
      <c r="T1280">
        <v>0</v>
      </c>
    </row>
    <row r="1281" spans="1:20" ht="15" customHeight="1">
      <c r="A1281" s="962" t="s">
        <v>266</v>
      </c>
      <c r="B1281" t="s">
        <v>291</v>
      </c>
      <c r="C1281" t="s">
        <v>13</v>
      </c>
      <c r="D1281" t="s">
        <v>11</v>
      </c>
      <c r="E1281" t="s">
        <v>329</v>
      </c>
      <c r="F1281" t="s">
        <v>445</v>
      </c>
      <c r="R1281">
        <v>0</v>
      </c>
      <c r="S1281">
        <v>0</v>
      </c>
      <c r="T1281">
        <v>0</v>
      </c>
    </row>
    <row r="1282" spans="1:20" ht="15" customHeight="1">
      <c r="A1282" s="962" t="s">
        <v>266</v>
      </c>
      <c r="B1282" t="s">
        <v>293</v>
      </c>
      <c r="C1282" t="s">
        <v>13</v>
      </c>
      <c r="D1282" t="s">
        <v>11</v>
      </c>
      <c r="E1282" t="s">
        <v>329</v>
      </c>
      <c r="F1282" t="s">
        <v>445</v>
      </c>
      <c r="R1282">
        <v>0</v>
      </c>
      <c r="S1282">
        <v>0</v>
      </c>
      <c r="T1282">
        <v>0</v>
      </c>
    </row>
    <row r="1283" spans="1:20" ht="15" customHeight="1">
      <c r="A1283" s="962" t="s">
        <v>266</v>
      </c>
      <c r="B1283" t="s">
        <v>289</v>
      </c>
      <c r="C1283" t="s">
        <v>13</v>
      </c>
      <c r="D1283" t="s">
        <v>11</v>
      </c>
      <c r="E1283" t="s">
        <v>329</v>
      </c>
      <c r="F1283" t="s">
        <v>445</v>
      </c>
      <c r="R1283">
        <v>0</v>
      </c>
      <c r="S1283">
        <v>0</v>
      </c>
      <c r="T1283">
        <v>0</v>
      </c>
    </row>
    <row r="1284" spans="1:20" ht="15" customHeight="1">
      <c r="A1284" s="962" t="s">
        <v>266</v>
      </c>
      <c r="B1284" t="s">
        <v>288</v>
      </c>
      <c r="C1284" t="s">
        <v>13</v>
      </c>
      <c r="D1284" t="s">
        <v>11</v>
      </c>
      <c r="E1284" t="s">
        <v>329</v>
      </c>
      <c r="F1284" t="s">
        <v>445</v>
      </c>
      <c r="R1284">
        <v>0</v>
      </c>
      <c r="S1284">
        <v>0</v>
      </c>
      <c r="T1284">
        <v>0</v>
      </c>
    </row>
    <row r="1285" spans="1:20" ht="15" customHeight="1">
      <c r="A1285" s="962" t="s">
        <v>266</v>
      </c>
      <c r="B1285" t="s">
        <v>287</v>
      </c>
      <c r="C1285" t="s">
        <v>13</v>
      </c>
      <c r="D1285" t="s">
        <v>11</v>
      </c>
      <c r="E1285" t="s">
        <v>329</v>
      </c>
      <c r="F1285" t="s">
        <v>445</v>
      </c>
      <c r="R1285">
        <v>0</v>
      </c>
      <c r="S1285">
        <v>0</v>
      </c>
      <c r="T1285">
        <v>0</v>
      </c>
    </row>
    <row r="1286" spans="1:20" ht="15" customHeight="1">
      <c r="A1286" s="962" t="s">
        <v>266</v>
      </c>
      <c r="B1286" t="s">
        <v>295</v>
      </c>
      <c r="C1286" t="s">
        <v>13</v>
      </c>
      <c r="D1286" t="s">
        <v>11</v>
      </c>
      <c r="E1286" t="s">
        <v>329</v>
      </c>
      <c r="F1286" t="s">
        <v>445</v>
      </c>
      <c r="R1286">
        <v>0</v>
      </c>
      <c r="S1286">
        <v>0</v>
      </c>
      <c r="T1286">
        <v>0</v>
      </c>
    </row>
    <row r="1287" spans="1:20" ht="15" customHeight="1">
      <c r="A1287" s="962" t="s">
        <v>266</v>
      </c>
      <c r="B1287" t="s">
        <v>296</v>
      </c>
      <c r="C1287" t="s">
        <v>13</v>
      </c>
      <c r="D1287" t="s">
        <v>11</v>
      </c>
      <c r="E1287" t="s">
        <v>329</v>
      </c>
      <c r="F1287" t="s">
        <v>445</v>
      </c>
      <c r="R1287">
        <v>0</v>
      </c>
      <c r="S1287">
        <v>0</v>
      </c>
      <c r="T1287">
        <v>0</v>
      </c>
    </row>
    <row r="1288" spans="1:20" ht="15" customHeight="1">
      <c r="A1288" s="962" t="s">
        <v>267</v>
      </c>
      <c r="B1288" t="s">
        <v>296</v>
      </c>
      <c r="C1288" t="s">
        <v>13</v>
      </c>
      <c r="D1288" t="s">
        <v>11</v>
      </c>
      <c r="E1288" t="s">
        <v>329</v>
      </c>
      <c r="F1288" t="s">
        <v>445</v>
      </c>
      <c r="R1288">
        <v>0</v>
      </c>
      <c r="S1288">
        <v>0</v>
      </c>
      <c r="T1288">
        <v>0</v>
      </c>
    </row>
    <row r="1289" spans="1:20" ht="15" customHeight="1">
      <c r="A1289" s="962" t="s">
        <v>267</v>
      </c>
      <c r="B1289" t="s">
        <v>289</v>
      </c>
      <c r="C1289" t="s">
        <v>13</v>
      </c>
      <c r="D1289" t="s">
        <v>11</v>
      </c>
      <c r="E1289" t="s">
        <v>329</v>
      </c>
      <c r="F1289" t="s">
        <v>445</v>
      </c>
      <c r="R1289">
        <v>0</v>
      </c>
      <c r="S1289">
        <v>0</v>
      </c>
      <c r="T1289">
        <v>0</v>
      </c>
    </row>
    <row r="1290" spans="1:20" ht="15" customHeight="1">
      <c r="A1290" s="962" t="s">
        <v>267</v>
      </c>
      <c r="B1290" t="s">
        <v>288</v>
      </c>
      <c r="C1290" t="s">
        <v>13</v>
      </c>
      <c r="D1290" t="s">
        <v>11</v>
      </c>
      <c r="E1290" t="s">
        <v>329</v>
      </c>
      <c r="F1290" t="s">
        <v>445</v>
      </c>
      <c r="R1290">
        <v>0</v>
      </c>
      <c r="S1290">
        <v>0</v>
      </c>
      <c r="T1290">
        <v>0</v>
      </c>
    </row>
    <row r="1291" spans="1:20" ht="15" customHeight="1">
      <c r="A1291" s="962" t="s">
        <v>267</v>
      </c>
      <c r="B1291" t="s">
        <v>287</v>
      </c>
      <c r="C1291" t="s">
        <v>13</v>
      </c>
      <c r="D1291" t="s">
        <v>11</v>
      </c>
      <c r="E1291" t="s">
        <v>329</v>
      </c>
      <c r="F1291" t="s">
        <v>445</v>
      </c>
      <c r="R1291">
        <v>0</v>
      </c>
      <c r="S1291">
        <v>0</v>
      </c>
      <c r="T1291">
        <v>0</v>
      </c>
    </row>
    <row r="1292" spans="1:20" ht="15" customHeight="1">
      <c r="A1292" s="962" t="s">
        <v>268</v>
      </c>
      <c r="B1292" t="s">
        <v>296</v>
      </c>
      <c r="C1292" t="s">
        <v>13</v>
      </c>
      <c r="D1292" t="s">
        <v>11</v>
      </c>
      <c r="E1292" t="s">
        <v>329</v>
      </c>
      <c r="F1292" t="s">
        <v>445</v>
      </c>
      <c r="R1292">
        <v>0</v>
      </c>
      <c r="S1292">
        <v>0</v>
      </c>
      <c r="T1292">
        <v>0</v>
      </c>
    </row>
    <row r="1293" spans="1:20" ht="15" customHeight="1">
      <c r="A1293" s="962" t="s">
        <v>268</v>
      </c>
      <c r="B1293" t="s">
        <v>289</v>
      </c>
      <c r="C1293" t="s">
        <v>13</v>
      </c>
      <c r="D1293" t="s">
        <v>11</v>
      </c>
      <c r="E1293" t="s">
        <v>329</v>
      </c>
      <c r="F1293" t="s">
        <v>445</v>
      </c>
      <c r="R1293">
        <v>0</v>
      </c>
      <c r="S1293">
        <v>0</v>
      </c>
      <c r="T1293">
        <v>0</v>
      </c>
    </row>
    <row r="1294" spans="1:20" ht="15" customHeight="1">
      <c r="A1294" s="962" t="s">
        <v>268</v>
      </c>
      <c r="B1294" t="s">
        <v>288</v>
      </c>
      <c r="C1294" t="s">
        <v>13</v>
      </c>
      <c r="D1294" t="s">
        <v>11</v>
      </c>
      <c r="E1294" t="s">
        <v>329</v>
      </c>
      <c r="F1294" t="s">
        <v>445</v>
      </c>
      <c r="R1294">
        <v>0</v>
      </c>
      <c r="S1294">
        <v>0</v>
      </c>
      <c r="T1294">
        <v>0</v>
      </c>
    </row>
    <row r="1295" spans="1:20" ht="15" customHeight="1">
      <c r="A1295" s="962" t="s">
        <v>268</v>
      </c>
      <c r="B1295" t="s">
        <v>287</v>
      </c>
      <c r="C1295" t="s">
        <v>13</v>
      </c>
      <c r="D1295" t="s">
        <v>11</v>
      </c>
      <c r="E1295" t="s">
        <v>329</v>
      </c>
      <c r="F1295" t="s">
        <v>445</v>
      </c>
      <c r="R1295">
        <v>0</v>
      </c>
      <c r="S1295">
        <v>0</v>
      </c>
      <c r="T1295">
        <v>0</v>
      </c>
    </row>
    <row r="1296" spans="1:20" ht="15" customHeight="1">
      <c r="A1296" s="962" t="s">
        <v>269</v>
      </c>
      <c r="B1296" t="s">
        <v>296</v>
      </c>
      <c r="C1296" t="s">
        <v>13</v>
      </c>
      <c r="D1296" t="s">
        <v>11</v>
      </c>
      <c r="E1296" t="s">
        <v>329</v>
      </c>
      <c r="F1296" t="s">
        <v>445</v>
      </c>
      <c r="R1296">
        <v>0</v>
      </c>
      <c r="S1296">
        <v>0</v>
      </c>
      <c r="T1296">
        <v>0</v>
      </c>
    </row>
    <row r="1297" spans="1:20" ht="15" customHeight="1">
      <c r="A1297" s="962" t="s">
        <v>269</v>
      </c>
      <c r="B1297" t="s">
        <v>289</v>
      </c>
      <c r="C1297" t="s">
        <v>13</v>
      </c>
      <c r="D1297" t="s">
        <v>11</v>
      </c>
      <c r="E1297" t="s">
        <v>329</v>
      </c>
      <c r="F1297" t="s">
        <v>445</v>
      </c>
      <c r="R1297">
        <v>0</v>
      </c>
      <c r="S1297">
        <v>0</v>
      </c>
      <c r="T1297">
        <v>0</v>
      </c>
    </row>
    <row r="1298" spans="1:20" ht="15" customHeight="1">
      <c r="A1298" s="962" t="s">
        <v>269</v>
      </c>
      <c r="B1298" t="s">
        <v>288</v>
      </c>
      <c r="C1298" t="s">
        <v>13</v>
      </c>
      <c r="D1298" t="s">
        <v>11</v>
      </c>
      <c r="E1298" t="s">
        <v>329</v>
      </c>
      <c r="F1298" t="s">
        <v>445</v>
      </c>
      <c r="R1298">
        <v>0</v>
      </c>
      <c r="S1298">
        <v>0</v>
      </c>
      <c r="T1298">
        <v>0</v>
      </c>
    </row>
    <row r="1299" spans="1:20" ht="15" customHeight="1">
      <c r="A1299" s="962" t="s">
        <v>269</v>
      </c>
      <c r="B1299" t="s">
        <v>287</v>
      </c>
      <c r="C1299" t="s">
        <v>13</v>
      </c>
      <c r="D1299" t="s">
        <v>11</v>
      </c>
      <c r="E1299" t="s">
        <v>329</v>
      </c>
      <c r="F1299" t="s">
        <v>445</v>
      </c>
      <c r="R1299">
        <v>0</v>
      </c>
      <c r="S1299">
        <v>0</v>
      </c>
      <c r="T1299">
        <v>0</v>
      </c>
    </row>
    <row r="1300" spans="1:20" ht="15" customHeight="1">
      <c r="A1300" s="962" t="s">
        <v>270</v>
      </c>
      <c r="B1300" t="s">
        <v>296</v>
      </c>
      <c r="C1300" t="s">
        <v>13</v>
      </c>
      <c r="D1300" t="s">
        <v>11</v>
      </c>
      <c r="E1300" t="s">
        <v>329</v>
      </c>
      <c r="F1300" t="s">
        <v>445</v>
      </c>
      <c r="O1300" t="s">
        <v>882</v>
      </c>
      <c r="P1300" t="s">
        <v>2005</v>
      </c>
      <c r="Q1300" t="s">
        <v>2006</v>
      </c>
      <c r="R1300">
        <v>7.69</v>
      </c>
    </row>
    <row r="1301" spans="1:20" ht="15" customHeight="1">
      <c r="A1301" s="962" t="s">
        <v>270</v>
      </c>
      <c r="B1301" t="s">
        <v>289</v>
      </c>
      <c r="C1301" t="s">
        <v>13</v>
      </c>
      <c r="D1301" t="s">
        <v>11</v>
      </c>
      <c r="E1301" t="s">
        <v>329</v>
      </c>
      <c r="F1301" t="s">
        <v>445</v>
      </c>
      <c r="R1301">
        <v>7.69</v>
      </c>
    </row>
    <row r="1302" spans="1:20" ht="15" customHeight="1">
      <c r="A1302" s="962" t="s">
        <v>270</v>
      </c>
      <c r="B1302" t="s">
        <v>288</v>
      </c>
      <c r="C1302" t="s">
        <v>13</v>
      </c>
      <c r="D1302" t="s">
        <v>11</v>
      </c>
      <c r="E1302" t="s">
        <v>329</v>
      </c>
      <c r="F1302" t="s">
        <v>445</v>
      </c>
      <c r="R1302">
        <v>7.69</v>
      </c>
    </row>
    <row r="1303" spans="1:20" ht="15" customHeight="1">
      <c r="A1303" s="962" t="s">
        <v>270</v>
      </c>
      <c r="B1303" t="s">
        <v>287</v>
      </c>
      <c r="C1303" t="s">
        <v>13</v>
      </c>
      <c r="D1303" t="s">
        <v>11</v>
      </c>
      <c r="E1303" t="s">
        <v>329</v>
      </c>
      <c r="F1303" t="s">
        <v>445</v>
      </c>
      <c r="R1303">
        <v>7.69</v>
      </c>
    </row>
    <row r="1304" spans="1:20" ht="15" customHeight="1">
      <c r="A1304" s="962" t="s">
        <v>271</v>
      </c>
      <c r="B1304" t="s">
        <v>297</v>
      </c>
      <c r="C1304" t="s">
        <v>13</v>
      </c>
      <c r="D1304" t="s">
        <v>11</v>
      </c>
      <c r="E1304" t="s">
        <v>329</v>
      </c>
      <c r="F1304" t="s">
        <v>445</v>
      </c>
      <c r="O1304" t="s">
        <v>882</v>
      </c>
      <c r="P1304" t="s">
        <v>2005</v>
      </c>
      <c r="Q1304" t="s">
        <v>2006</v>
      </c>
      <c r="R1304">
        <v>2.31</v>
      </c>
    </row>
    <row r="1305" spans="1:20" ht="15" customHeight="1">
      <c r="A1305" s="962" t="s">
        <v>271</v>
      </c>
      <c r="B1305" t="s">
        <v>288</v>
      </c>
      <c r="C1305" t="s">
        <v>13</v>
      </c>
      <c r="D1305" t="s">
        <v>11</v>
      </c>
      <c r="E1305" t="s">
        <v>329</v>
      </c>
      <c r="F1305" t="s">
        <v>445</v>
      </c>
      <c r="R1305">
        <v>2.31</v>
      </c>
    </row>
    <row r="1306" spans="1:20" ht="15" customHeight="1">
      <c r="A1306" s="962" t="s">
        <v>271</v>
      </c>
      <c r="B1306" t="s">
        <v>287</v>
      </c>
      <c r="C1306" t="s">
        <v>13</v>
      </c>
      <c r="D1306" t="s">
        <v>11</v>
      </c>
      <c r="E1306" t="s">
        <v>329</v>
      </c>
      <c r="F1306" t="s">
        <v>445</v>
      </c>
      <c r="R1306">
        <v>2.31</v>
      </c>
    </row>
    <row r="1307" spans="1:20" ht="15" customHeight="1">
      <c r="A1307" s="962" t="s">
        <v>271</v>
      </c>
      <c r="B1307" t="s">
        <v>299</v>
      </c>
      <c r="C1307" t="s">
        <v>13</v>
      </c>
      <c r="D1307" t="s">
        <v>11</v>
      </c>
      <c r="E1307" t="s">
        <v>329</v>
      </c>
      <c r="F1307" t="s">
        <v>445</v>
      </c>
      <c r="R1307">
        <v>0.53</v>
      </c>
      <c r="S1307">
        <v>0</v>
      </c>
      <c r="T1307">
        <v>2.31</v>
      </c>
    </row>
    <row r="1308" spans="1:20" ht="15" customHeight="1">
      <c r="A1308" s="962" t="s">
        <v>271</v>
      </c>
      <c r="B1308" t="s">
        <v>301</v>
      </c>
      <c r="C1308" t="s">
        <v>13</v>
      </c>
      <c r="D1308" t="s">
        <v>11</v>
      </c>
      <c r="E1308" t="s">
        <v>329</v>
      </c>
      <c r="F1308" t="s">
        <v>445</v>
      </c>
      <c r="R1308">
        <v>0.18</v>
      </c>
      <c r="S1308">
        <v>0</v>
      </c>
      <c r="T1308">
        <v>2.31</v>
      </c>
    </row>
    <row r="1309" spans="1:20" ht="15" customHeight="1">
      <c r="A1309" s="962" t="s">
        <v>271</v>
      </c>
      <c r="B1309" t="s">
        <v>302</v>
      </c>
      <c r="C1309" t="s">
        <v>13</v>
      </c>
      <c r="D1309" t="s">
        <v>11</v>
      </c>
      <c r="E1309" t="s">
        <v>329</v>
      </c>
      <c r="F1309" t="s">
        <v>445</v>
      </c>
      <c r="R1309">
        <v>0.18</v>
      </c>
      <c r="S1309">
        <v>0</v>
      </c>
      <c r="T1309">
        <v>2.31</v>
      </c>
    </row>
    <row r="1310" spans="1:20" ht="15" customHeight="1">
      <c r="A1310" s="962" t="s">
        <v>271</v>
      </c>
      <c r="B1310" t="s">
        <v>303</v>
      </c>
      <c r="C1310" t="s">
        <v>13</v>
      </c>
      <c r="D1310" t="s">
        <v>11</v>
      </c>
      <c r="E1310" t="s">
        <v>329</v>
      </c>
      <c r="F1310" t="s">
        <v>445</v>
      </c>
      <c r="R1310">
        <v>1.42</v>
      </c>
      <c r="S1310">
        <v>0</v>
      </c>
      <c r="T1310">
        <v>2.31</v>
      </c>
    </row>
    <row r="1311" spans="1:20" ht="15" customHeight="1">
      <c r="A1311" s="962" t="s">
        <v>271</v>
      </c>
      <c r="B1311" t="s">
        <v>298</v>
      </c>
      <c r="C1311" t="s">
        <v>13</v>
      </c>
      <c r="D1311" t="s">
        <v>11</v>
      </c>
      <c r="E1311" t="s">
        <v>329</v>
      </c>
      <c r="F1311" t="s">
        <v>445</v>
      </c>
      <c r="R1311">
        <v>0.89</v>
      </c>
      <c r="S1311">
        <v>0</v>
      </c>
      <c r="T1311">
        <v>2.31</v>
      </c>
    </row>
    <row r="1312" spans="1:20" ht="15" customHeight="1">
      <c r="A1312" s="962" t="s">
        <v>271</v>
      </c>
      <c r="B1312" t="s">
        <v>300</v>
      </c>
      <c r="C1312" t="s">
        <v>13</v>
      </c>
      <c r="D1312" t="s">
        <v>11</v>
      </c>
      <c r="E1312" t="s">
        <v>329</v>
      </c>
      <c r="F1312" t="s">
        <v>445</v>
      </c>
      <c r="R1312">
        <v>0.36</v>
      </c>
      <c r="S1312">
        <v>0</v>
      </c>
      <c r="T1312">
        <v>2.31</v>
      </c>
    </row>
    <row r="1313" spans="1:20" ht="15" customHeight="1">
      <c r="A1313" s="962" t="s">
        <v>272</v>
      </c>
      <c r="B1313" t="s">
        <v>296</v>
      </c>
      <c r="C1313" t="s">
        <v>13</v>
      </c>
      <c r="D1313" t="s">
        <v>11</v>
      </c>
      <c r="E1313" t="s">
        <v>329</v>
      </c>
      <c r="F1313" t="s">
        <v>445</v>
      </c>
      <c r="R1313">
        <v>0</v>
      </c>
      <c r="S1313">
        <v>0</v>
      </c>
      <c r="T1313">
        <v>0</v>
      </c>
    </row>
    <row r="1314" spans="1:20" ht="15" customHeight="1">
      <c r="A1314" s="962" t="s">
        <v>272</v>
      </c>
      <c r="B1314" t="s">
        <v>289</v>
      </c>
      <c r="C1314" t="s">
        <v>13</v>
      </c>
      <c r="D1314" t="s">
        <v>11</v>
      </c>
      <c r="E1314" t="s">
        <v>329</v>
      </c>
      <c r="F1314" t="s">
        <v>445</v>
      </c>
      <c r="R1314">
        <v>0</v>
      </c>
      <c r="S1314">
        <v>0</v>
      </c>
      <c r="T1314">
        <v>0</v>
      </c>
    </row>
    <row r="1315" spans="1:20" ht="15" customHeight="1">
      <c r="A1315" s="962" t="s">
        <v>272</v>
      </c>
      <c r="B1315" t="s">
        <v>288</v>
      </c>
      <c r="C1315" t="s">
        <v>13</v>
      </c>
      <c r="D1315" t="s">
        <v>11</v>
      </c>
      <c r="E1315" t="s">
        <v>329</v>
      </c>
      <c r="F1315" t="s">
        <v>445</v>
      </c>
      <c r="R1315">
        <v>0</v>
      </c>
      <c r="S1315">
        <v>0</v>
      </c>
      <c r="T1315">
        <v>0</v>
      </c>
    </row>
    <row r="1316" spans="1:20" ht="15" customHeight="1">
      <c r="A1316" s="962" t="s">
        <v>272</v>
      </c>
      <c r="B1316" t="s">
        <v>287</v>
      </c>
      <c r="C1316" t="s">
        <v>13</v>
      </c>
      <c r="D1316" t="s">
        <v>11</v>
      </c>
      <c r="E1316" t="s">
        <v>329</v>
      </c>
      <c r="F1316" t="s">
        <v>445</v>
      </c>
      <c r="R1316">
        <v>0</v>
      </c>
      <c r="S1316">
        <v>0</v>
      </c>
      <c r="T1316">
        <v>0</v>
      </c>
    </row>
    <row r="1317" spans="1:20" ht="15" customHeight="1">
      <c r="A1317" s="962" t="s">
        <v>273</v>
      </c>
      <c r="B1317" t="s">
        <v>296</v>
      </c>
      <c r="C1317" t="s">
        <v>13</v>
      </c>
      <c r="D1317" t="s">
        <v>11</v>
      </c>
      <c r="E1317" t="s">
        <v>329</v>
      </c>
      <c r="F1317" t="s">
        <v>445</v>
      </c>
      <c r="R1317">
        <v>0</v>
      </c>
      <c r="S1317">
        <v>0</v>
      </c>
      <c r="T1317">
        <v>0</v>
      </c>
    </row>
    <row r="1318" spans="1:20" ht="15" customHeight="1">
      <c r="A1318" s="962" t="s">
        <v>273</v>
      </c>
      <c r="B1318" t="s">
        <v>289</v>
      </c>
      <c r="C1318" t="s">
        <v>13</v>
      </c>
      <c r="D1318" t="s">
        <v>11</v>
      </c>
      <c r="E1318" t="s">
        <v>329</v>
      </c>
      <c r="F1318" t="s">
        <v>445</v>
      </c>
      <c r="R1318">
        <v>0</v>
      </c>
      <c r="S1318">
        <v>0</v>
      </c>
      <c r="T1318">
        <v>0</v>
      </c>
    </row>
    <row r="1319" spans="1:20" ht="15" customHeight="1">
      <c r="A1319" s="962" t="s">
        <v>273</v>
      </c>
      <c r="B1319" t="s">
        <v>288</v>
      </c>
      <c r="C1319" t="s">
        <v>13</v>
      </c>
      <c r="D1319" t="s">
        <v>11</v>
      </c>
      <c r="E1319" t="s">
        <v>329</v>
      </c>
      <c r="F1319" t="s">
        <v>445</v>
      </c>
      <c r="R1319">
        <v>0</v>
      </c>
      <c r="S1319">
        <v>0</v>
      </c>
      <c r="T1319">
        <v>0</v>
      </c>
    </row>
    <row r="1320" spans="1:20" ht="15" customHeight="1">
      <c r="A1320" s="962" t="s">
        <v>273</v>
      </c>
      <c r="B1320" t="s">
        <v>287</v>
      </c>
      <c r="C1320" t="s">
        <v>13</v>
      </c>
      <c r="D1320" t="s">
        <v>11</v>
      </c>
      <c r="E1320" t="s">
        <v>329</v>
      </c>
      <c r="F1320" t="s">
        <v>445</v>
      </c>
      <c r="R1320">
        <v>0</v>
      </c>
      <c r="S1320">
        <v>0</v>
      </c>
      <c r="T1320">
        <v>0</v>
      </c>
    </row>
    <row r="1321" spans="1:20" ht="15" customHeight="1">
      <c r="A1321" s="962" t="s">
        <v>274</v>
      </c>
      <c r="B1321" t="s">
        <v>283</v>
      </c>
      <c r="C1321" t="s">
        <v>13</v>
      </c>
      <c r="D1321" t="s">
        <v>11</v>
      </c>
      <c r="E1321" t="s">
        <v>329</v>
      </c>
      <c r="F1321" t="s">
        <v>445</v>
      </c>
      <c r="R1321">
        <v>0</v>
      </c>
    </row>
    <row r="1322" spans="1:20" ht="15" customHeight="1">
      <c r="A1322" s="962" t="s">
        <v>277</v>
      </c>
      <c r="B1322" t="s">
        <v>246</v>
      </c>
      <c r="C1322" t="s">
        <v>13</v>
      </c>
      <c r="D1322" t="s">
        <v>11</v>
      </c>
      <c r="E1322" t="s">
        <v>329</v>
      </c>
      <c r="F1322" t="s">
        <v>445</v>
      </c>
      <c r="R1322">
        <v>0</v>
      </c>
      <c r="S1322">
        <v>0</v>
      </c>
      <c r="T1322">
        <v>500000000</v>
      </c>
    </row>
    <row r="1323" spans="1:20" ht="15" customHeight="1">
      <c r="A1323" s="962" t="s">
        <v>277</v>
      </c>
      <c r="B1323" t="s">
        <v>244</v>
      </c>
      <c r="C1323" t="s">
        <v>13</v>
      </c>
      <c r="D1323" t="s">
        <v>11</v>
      </c>
      <c r="E1323" t="s">
        <v>329</v>
      </c>
      <c r="F1323" t="s">
        <v>445</v>
      </c>
      <c r="G1323" t="s">
        <v>454</v>
      </c>
      <c r="I1323" t="s">
        <v>332</v>
      </c>
      <c r="K1323" t="s">
        <v>333</v>
      </c>
      <c r="L1323" t="s">
        <v>277</v>
      </c>
      <c r="M1323" t="s">
        <v>54</v>
      </c>
      <c r="O1323" t="s">
        <v>365</v>
      </c>
      <c r="P1323" t="s">
        <v>336</v>
      </c>
      <c r="Q1323" t="s">
        <v>337</v>
      </c>
      <c r="R1323">
        <v>253</v>
      </c>
    </row>
    <row r="1324" spans="1:20" ht="15" customHeight="1">
      <c r="A1324" s="962" t="s">
        <v>278</v>
      </c>
      <c r="B1324" t="s">
        <v>252</v>
      </c>
      <c r="C1324" t="s">
        <v>13</v>
      </c>
      <c r="D1324" t="s">
        <v>11</v>
      </c>
      <c r="E1324" t="s">
        <v>329</v>
      </c>
      <c r="F1324" t="s">
        <v>445</v>
      </c>
      <c r="J1324" t="s">
        <v>340</v>
      </c>
      <c r="L1324" t="s">
        <v>252</v>
      </c>
      <c r="R1324">
        <v>0</v>
      </c>
    </row>
    <row r="1325" spans="1:20" ht="15" customHeight="1">
      <c r="A1325" s="962" t="s">
        <v>278</v>
      </c>
      <c r="B1325" t="s">
        <v>247</v>
      </c>
      <c r="C1325" t="s">
        <v>13</v>
      </c>
      <c r="D1325" t="s">
        <v>11</v>
      </c>
      <c r="E1325" t="s">
        <v>329</v>
      </c>
      <c r="F1325" t="s">
        <v>445</v>
      </c>
      <c r="G1325" t="s">
        <v>455</v>
      </c>
      <c r="I1325" t="s">
        <v>332</v>
      </c>
      <c r="K1325" t="s">
        <v>333</v>
      </c>
      <c r="L1325" t="s">
        <v>367</v>
      </c>
      <c r="M1325" t="s">
        <v>54</v>
      </c>
      <c r="O1325" t="s">
        <v>361</v>
      </c>
      <c r="P1325" t="s">
        <v>336</v>
      </c>
      <c r="Q1325" t="s">
        <v>337</v>
      </c>
      <c r="R1325">
        <v>62</v>
      </c>
    </row>
    <row r="1326" spans="1:20" ht="15" customHeight="1">
      <c r="A1326" s="962" t="s">
        <v>278</v>
      </c>
      <c r="B1326" t="s">
        <v>251</v>
      </c>
      <c r="C1326" t="s">
        <v>13</v>
      </c>
      <c r="D1326" t="s">
        <v>11</v>
      </c>
      <c r="E1326" t="s">
        <v>329</v>
      </c>
      <c r="F1326" t="s">
        <v>445</v>
      </c>
      <c r="R1326">
        <v>0</v>
      </c>
    </row>
    <row r="1327" spans="1:20" ht="15" customHeight="1">
      <c r="A1327" s="962" t="s">
        <v>279</v>
      </c>
      <c r="B1327" t="s">
        <v>254</v>
      </c>
      <c r="C1327" t="s">
        <v>13</v>
      </c>
      <c r="D1327" t="s">
        <v>11</v>
      </c>
      <c r="E1327" t="s">
        <v>329</v>
      </c>
      <c r="F1327" t="s">
        <v>445</v>
      </c>
      <c r="O1327" t="s">
        <v>361</v>
      </c>
      <c r="P1327" t="s">
        <v>868</v>
      </c>
      <c r="Q1327" t="s">
        <v>869</v>
      </c>
      <c r="R1327">
        <v>164</v>
      </c>
    </row>
    <row r="1328" spans="1:20" ht="15" customHeight="1">
      <c r="A1328" s="962" t="s">
        <v>279</v>
      </c>
      <c r="B1328" t="s">
        <v>253</v>
      </c>
      <c r="C1328" t="s">
        <v>13</v>
      </c>
      <c r="D1328" t="s">
        <v>11</v>
      </c>
      <c r="E1328" t="s">
        <v>329</v>
      </c>
      <c r="F1328" t="s">
        <v>445</v>
      </c>
      <c r="G1328" t="s">
        <v>456</v>
      </c>
      <c r="I1328" t="s">
        <v>332</v>
      </c>
      <c r="K1328" t="s">
        <v>333</v>
      </c>
      <c r="L1328" t="s">
        <v>253</v>
      </c>
      <c r="M1328" t="s">
        <v>54</v>
      </c>
      <c r="O1328" t="s">
        <v>335</v>
      </c>
      <c r="P1328" t="s">
        <v>336</v>
      </c>
      <c r="Q1328" t="s">
        <v>337</v>
      </c>
      <c r="R1328">
        <v>59.2</v>
      </c>
    </row>
    <row r="1329" spans="1:20" ht="15" customHeight="1">
      <c r="A1329" s="962" t="s">
        <v>279</v>
      </c>
      <c r="B1329" t="s">
        <v>251</v>
      </c>
      <c r="C1329" t="s">
        <v>13</v>
      </c>
      <c r="D1329" t="s">
        <v>11</v>
      </c>
      <c r="E1329" t="s">
        <v>329</v>
      </c>
      <c r="F1329" t="s">
        <v>445</v>
      </c>
      <c r="G1329" t="s">
        <v>456</v>
      </c>
      <c r="I1329" t="s">
        <v>332</v>
      </c>
      <c r="K1329" t="s">
        <v>333</v>
      </c>
      <c r="L1329" t="s">
        <v>253</v>
      </c>
      <c r="M1329" t="s">
        <v>54</v>
      </c>
      <c r="O1329" t="s">
        <v>335</v>
      </c>
      <c r="P1329" t="s">
        <v>336</v>
      </c>
      <c r="Q1329" t="s">
        <v>337</v>
      </c>
      <c r="R1329">
        <v>59.2</v>
      </c>
    </row>
    <row r="1330" spans="1:20" ht="15" customHeight="1">
      <c r="A1330" s="962" t="s">
        <v>279</v>
      </c>
      <c r="B1330" t="s">
        <v>255</v>
      </c>
      <c r="C1330" t="s">
        <v>13</v>
      </c>
      <c r="D1330" t="s">
        <v>11</v>
      </c>
      <c r="E1330" t="s">
        <v>329</v>
      </c>
      <c r="F1330" t="s">
        <v>445</v>
      </c>
      <c r="H1330" t="s">
        <v>931</v>
      </c>
      <c r="I1330" t="s">
        <v>853</v>
      </c>
      <c r="J1330" t="s">
        <v>848</v>
      </c>
      <c r="K1330" t="s">
        <v>854</v>
      </c>
      <c r="L1330" t="s">
        <v>855</v>
      </c>
      <c r="M1330" t="s">
        <v>55</v>
      </c>
      <c r="O1330" t="s">
        <v>361</v>
      </c>
      <c r="P1330" t="s">
        <v>851</v>
      </c>
      <c r="Q1330" t="s">
        <v>337</v>
      </c>
      <c r="R1330">
        <v>1.91</v>
      </c>
    </row>
    <row r="1331" spans="1:20" ht="15" customHeight="1">
      <c r="A1331" s="962" t="s">
        <v>280</v>
      </c>
      <c r="B1331" t="s">
        <v>257</v>
      </c>
      <c r="C1331" t="s">
        <v>13</v>
      </c>
      <c r="D1331" t="s">
        <v>11</v>
      </c>
      <c r="E1331" t="s">
        <v>329</v>
      </c>
      <c r="F1331" t="s">
        <v>445</v>
      </c>
      <c r="J1331" t="s">
        <v>436</v>
      </c>
      <c r="R1331">
        <v>0</v>
      </c>
    </row>
    <row r="1332" spans="1:20" ht="15" customHeight="1">
      <c r="A1332" s="962" t="s">
        <v>280</v>
      </c>
      <c r="B1332" t="s">
        <v>259</v>
      </c>
      <c r="C1332" t="s">
        <v>13</v>
      </c>
      <c r="D1332" t="s">
        <v>11</v>
      </c>
      <c r="E1332" t="s">
        <v>329</v>
      </c>
      <c r="F1332" t="s">
        <v>445</v>
      </c>
      <c r="R1332">
        <v>0</v>
      </c>
    </row>
    <row r="1333" spans="1:20" ht="15" customHeight="1">
      <c r="A1333" s="962" t="s">
        <v>280</v>
      </c>
      <c r="B1333" t="s">
        <v>260</v>
      </c>
      <c r="C1333" t="s">
        <v>13</v>
      </c>
      <c r="D1333" t="s">
        <v>11</v>
      </c>
      <c r="E1333" t="s">
        <v>329</v>
      </c>
      <c r="F1333" t="s">
        <v>445</v>
      </c>
      <c r="R1333">
        <v>0</v>
      </c>
    </row>
    <row r="1334" spans="1:20" ht="15" customHeight="1">
      <c r="A1334" s="962" t="s">
        <v>281</v>
      </c>
      <c r="B1334" t="s">
        <v>262</v>
      </c>
      <c r="C1334" t="s">
        <v>13</v>
      </c>
      <c r="D1334" t="s">
        <v>11</v>
      </c>
      <c r="E1334" t="s">
        <v>329</v>
      </c>
      <c r="F1334" t="s">
        <v>445</v>
      </c>
      <c r="L1334" t="s">
        <v>2002</v>
      </c>
      <c r="O1334" t="s">
        <v>361</v>
      </c>
      <c r="P1334" t="s">
        <v>868</v>
      </c>
      <c r="Q1334" t="s">
        <v>869</v>
      </c>
      <c r="R1334">
        <v>0</v>
      </c>
      <c r="S1334">
        <v>0</v>
      </c>
      <c r="T1334">
        <v>500000000</v>
      </c>
    </row>
    <row r="1335" spans="1:20" ht="15" customHeight="1">
      <c r="A1335" s="962" t="s">
        <v>281</v>
      </c>
      <c r="B1335" t="s">
        <v>261</v>
      </c>
      <c r="C1335" t="s">
        <v>13</v>
      </c>
      <c r="D1335" t="s">
        <v>11</v>
      </c>
      <c r="E1335" t="s">
        <v>329</v>
      </c>
      <c r="F1335" t="s">
        <v>445</v>
      </c>
      <c r="R1335">
        <v>0</v>
      </c>
      <c r="S1335">
        <v>0</v>
      </c>
      <c r="T1335">
        <v>500000000</v>
      </c>
    </row>
    <row r="1336" spans="1:20" ht="15" customHeight="1">
      <c r="A1336" s="962" t="s">
        <v>282</v>
      </c>
      <c r="B1336" t="s">
        <v>263</v>
      </c>
      <c r="C1336" t="s">
        <v>13</v>
      </c>
      <c r="D1336" t="s">
        <v>11</v>
      </c>
      <c r="E1336" t="s">
        <v>329</v>
      </c>
      <c r="F1336" t="s">
        <v>445</v>
      </c>
      <c r="O1336" t="s">
        <v>361</v>
      </c>
      <c r="P1336" t="s">
        <v>868</v>
      </c>
      <c r="Q1336" t="s">
        <v>869</v>
      </c>
      <c r="R1336">
        <v>0</v>
      </c>
      <c r="S1336">
        <v>0</v>
      </c>
      <c r="T1336">
        <v>500000000</v>
      </c>
    </row>
    <row r="1337" spans="1:20" ht="15" customHeight="1">
      <c r="A1337" s="962" t="s">
        <v>283</v>
      </c>
      <c r="B1337" t="s">
        <v>265</v>
      </c>
      <c r="C1337" t="s">
        <v>13</v>
      </c>
      <c r="D1337" t="s">
        <v>11</v>
      </c>
      <c r="E1337" t="s">
        <v>329</v>
      </c>
      <c r="F1337" t="s">
        <v>445</v>
      </c>
      <c r="O1337" t="s">
        <v>361</v>
      </c>
      <c r="P1337" t="s">
        <v>868</v>
      </c>
      <c r="Q1337" t="s">
        <v>869</v>
      </c>
      <c r="R1337">
        <v>0</v>
      </c>
      <c r="S1337">
        <v>0</v>
      </c>
      <c r="T1337">
        <v>0</v>
      </c>
    </row>
    <row r="1338" spans="1:20" ht="15" customHeight="1">
      <c r="A1338" s="962" t="s">
        <v>283</v>
      </c>
      <c r="B1338" t="s">
        <v>266</v>
      </c>
      <c r="C1338" t="s">
        <v>13</v>
      </c>
      <c r="D1338" t="s">
        <v>11</v>
      </c>
      <c r="E1338" t="s">
        <v>329</v>
      </c>
      <c r="F1338" t="s">
        <v>445</v>
      </c>
      <c r="O1338" t="s">
        <v>361</v>
      </c>
      <c r="P1338" t="s">
        <v>868</v>
      </c>
      <c r="Q1338" t="s">
        <v>869</v>
      </c>
      <c r="R1338">
        <v>0</v>
      </c>
      <c r="S1338">
        <v>0</v>
      </c>
      <c r="T1338">
        <v>0</v>
      </c>
    </row>
    <row r="1339" spans="1:20" ht="15" customHeight="1">
      <c r="A1339" s="962" t="s">
        <v>283</v>
      </c>
      <c r="B1339" t="s">
        <v>264</v>
      </c>
      <c r="C1339" t="s">
        <v>13</v>
      </c>
      <c r="D1339" t="s">
        <v>11</v>
      </c>
      <c r="E1339" t="s">
        <v>329</v>
      </c>
      <c r="F1339" t="s">
        <v>445</v>
      </c>
      <c r="R1339">
        <v>0</v>
      </c>
    </row>
    <row r="1340" spans="1:20" ht="15" customHeight="1">
      <c r="A1340" s="962" t="s">
        <v>284</v>
      </c>
      <c r="B1340" t="s">
        <v>269</v>
      </c>
      <c r="C1340" t="s">
        <v>13</v>
      </c>
      <c r="D1340" t="s">
        <v>11</v>
      </c>
      <c r="E1340" t="s">
        <v>329</v>
      </c>
      <c r="F1340" t="s">
        <v>445</v>
      </c>
      <c r="R1340">
        <v>0</v>
      </c>
      <c r="S1340">
        <v>0</v>
      </c>
      <c r="T1340">
        <v>0</v>
      </c>
    </row>
    <row r="1341" spans="1:20" ht="15" customHeight="1">
      <c r="A1341" s="962" t="s">
        <v>284</v>
      </c>
      <c r="B1341" t="s">
        <v>267</v>
      </c>
      <c r="C1341" t="s">
        <v>13</v>
      </c>
      <c r="D1341" t="s">
        <v>11</v>
      </c>
      <c r="E1341" t="s">
        <v>329</v>
      </c>
      <c r="F1341" t="s">
        <v>445</v>
      </c>
      <c r="R1341">
        <v>0</v>
      </c>
      <c r="S1341">
        <v>0</v>
      </c>
      <c r="T1341">
        <v>0</v>
      </c>
    </row>
    <row r="1342" spans="1:20" ht="15" customHeight="1">
      <c r="A1342" s="962" t="s">
        <v>284</v>
      </c>
      <c r="B1342" t="s">
        <v>268</v>
      </c>
      <c r="C1342" t="s">
        <v>13</v>
      </c>
      <c r="D1342" t="s">
        <v>11</v>
      </c>
      <c r="E1342" t="s">
        <v>329</v>
      </c>
      <c r="F1342" t="s">
        <v>445</v>
      </c>
      <c r="R1342">
        <v>0</v>
      </c>
      <c r="S1342">
        <v>0</v>
      </c>
      <c r="T1342">
        <v>0</v>
      </c>
    </row>
    <row r="1343" spans="1:20" ht="15" customHeight="1">
      <c r="A1343" s="962" t="s">
        <v>285</v>
      </c>
      <c r="B1343" t="s">
        <v>271</v>
      </c>
      <c r="C1343" t="s">
        <v>13</v>
      </c>
      <c r="D1343" t="s">
        <v>11</v>
      </c>
      <c r="E1343" t="s">
        <v>329</v>
      </c>
      <c r="F1343" t="s">
        <v>445</v>
      </c>
      <c r="L1343" t="s">
        <v>2009</v>
      </c>
      <c r="O1343" t="s">
        <v>882</v>
      </c>
      <c r="P1343" t="s">
        <v>2005</v>
      </c>
      <c r="Q1343" t="s">
        <v>2006</v>
      </c>
      <c r="R1343">
        <v>2.31</v>
      </c>
    </row>
    <row r="1344" spans="1:20" ht="15" customHeight="1">
      <c r="A1344" s="962" t="s">
        <v>285</v>
      </c>
      <c r="B1344" t="s">
        <v>270</v>
      </c>
      <c r="C1344" t="s">
        <v>13</v>
      </c>
      <c r="D1344" t="s">
        <v>11</v>
      </c>
      <c r="E1344" t="s">
        <v>329</v>
      </c>
      <c r="F1344" t="s">
        <v>445</v>
      </c>
      <c r="H1344" t="s">
        <v>946</v>
      </c>
      <c r="I1344" t="s">
        <v>853</v>
      </c>
      <c r="J1344" t="s">
        <v>848</v>
      </c>
      <c r="K1344" t="s">
        <v>854</v>
      </c>
      <c r="L1344" t="s">
        <v>947</v>
      </c>
      <c r="M1344" t="s">
        <v>72</v>
      </c>
      <c r="O1344" t="s">
        <v>361</v>
      </c>
      <c r="P1344" t="s">
        <v>851</v>
      </c>
      <c r="Q1344" t="s">
        <v>337</v>
      </c>
      <c r="R1344">
        <v>7.69</v>
      </c>
    </row>
    <row r="1345" spans="1:20" ht="15" customHeight="1">
      <c r="A1345" s="962" t="s">
        <v>286</v>
      </c>
      <c r="B1345" t="s">
        <v>273</v>
      </c>
      <c r="C1345" t="s">
        <v>13</v>
      </c>
      <c r="D1345" t="s">
        <v>11</v>
      </c>
      <c r="E1345" t="s">
        <v>329</v>
      </c>
      <c r="F1345" t="s">
        <v>445</v>
      </c>
      <c r="R1345">
        <v>0</v>
      </c>
      <c r="S1345">
        <v>0</v>
      </c>
      <c r="T1345">
        <v>0</v>
      </c>
    </row>
    <row r="1346" spans="1:20" ht="15" customHeight="1">
      <c r="A1346" s="962" t="s">
        <v>286</v>
      </c>
      <c r="B1346" t="s">
        <v>272</v>
      </c>
      <c r="C1346" t="s">
        <v>13</v>
      </c>
      <c r="D1346" t="s">
        <v>11</v>
      </c>
      <c r="E1346" t="s">
        <v>329</v>
      </c>
      <c r="F1346" t="s">
        <v>445</v>
      </c>
      <c r="R1346">
        <v>0</v>
      </c>
      <c r="S1346">
        <v>0</v>
      </c>
      <c r="T1346">
        <v>0</v>
      </c>
    </row>
    <row r="1347" spans="1:20" ht="15" customHeight="1">
      <c r="A1347" s="962" t="s">
        <v>320</v>
      </c>
      <c r="B1347" t="s">
        <v>257</v>
      </c>
      <c r="C1347" t="s">
        <v>13</v>
      </c>
      <c r="D1347" t="s">
        <v>11</v>
      </c>
      <c r="E1347" t="s">
        <v>329</v>
      </c>
      <c r="F1347" t="s">
        <v>445</v>
      </c>
      <c r="R1347">
        <v>0</v>
      </c>
      <c r="S1347">
        <v>0</v>
      </c>
      <c r="T1347">
        <v>500000000</v>
      </c>
    </row>
    <row r="1348" spans="1:20" ht="15" customHeight="1">
      <c r="A1348" s="962" t="s">
        <v>320</v>
      </c>
      <c r="B1348" t="s">
        <v>259</v>
      </c>
      <c r="C1348" t="s">
        <v>13</v>
      </c>
      <c r="D1348" t="s">
        <v>11</v>
      </c>
      <c r="E1348" t="s">
        <v>329</v>
      </c>
      <c r="F1348" t="s">
        <v>445</v>
      </c>
      <c r="R1348">
        <v>0</v>
      </c>
      <c r="S1348">
        <v>0</v>
      </c>
      <c r="T1348">
        <v>500000000</v>
      </c>
    </row>
    <row r="1349" spans="1:20" ht="15" customHeight="1">
      <c r="A1349" s="962" t="s">
        <v>320</v>
      </c>
      <c r="B1349" t="s">
        <v>246</v>
      </c>
      <c r="C1349" t="s">
        <v>13</v>
      </c>
      <c r="D1349" t="s">
        <v>11</v>
      </c>
      <c r="E1349" t="s">
        <v>329</v>
      </c>
      <c r="F1349" t="s">
        <v>445</v>
      </c>
      <c r="R1349">
        <v>0</v>
      </c>
      <c r="S1349">
        <v>0</v>
      </c>
      <c r="T1349">
        <v>500000000</v>
      </c>
    </row>
    <row r="1350" spans="1:20" ht="15" customHeight="1">
      <c r="A1350" s="962" t="s">
        <v>320</v>
      </c>
      <c r="B1350" t="s">
        <v>261</v>
      </c>
      <c r="C1350" t="s">
        <v>13</v>
      </c>
      <c r="D1350" t="s">
        <v>11</v>
      </c>
      <c r="E1350" t="s">
        <v>329</v>
      </c>
      <c r="F1350" t="s">
        <v>445</v>
      </c>
      <c r="R1350">
        <v>0</v>
      </c>
      <c r="S1350">
        <v>0</v>
      </c>
      <c r="T1350">
        <v>500000000</v>
      </c>
    </row>
    <row r="1351" spans="1:20" ht="15" customHeight="1">
      <c r="A1351" s="962" t="s">
        <v>320</v>
      </c>
      <c r="B1351" t="s">
        <v>262</v>
      </c>
      <c r="C1351" t="s">
        <v>13</v>
      </c>
      <c r="D1351" t="s">
        <v>11</v>
      </c>
      <c r="E1351" t="s">
        <v>329</v>
      </c>
      <c r="F1351" t="s">
        <v>445</v>
      </c>
      <c r="R1351">
        <v>0</v>
      </c>
      <c r="S1351">
        <v>0</v>
      </c>
      <c r="T1351">
        <v>500000000</v>
      </c>
    </row>
    <row r="1352" spans="1:20" ht="15" customHeight="1">
      <c r="A1352" s="962" t="s">
        <v>320</v>
      </c>
      <c r="B1352" t="s">
        <v>263</v>
      </c>
      <c r="C1352" t="s">
        <v>13</v>
      </c>
      <c r="D1352" t="s">
        <v>11</v>
      </c>
      <c r="E1352" t="s">
        <v>329</v>
      </c>
      <c r="F1352" t="s">
        <v>445</v>
      </c>
      <c r="R1352">
        <v>0</v>
      </c>
      <c r="S1352">
        <v>0</v>
      </c>
      <c r="T1352">
        <v>500000000</v>
      </c>
    </row>
    <row r="1353" spans="1:20" ht="15" customHeight="1">
      <c r="A1353" s="962" t="s">
        <v>320</v>
      </c>
      <c r="B1353" t="s">
        <v>254</v>
      </c>
      <c r="C1353" t="s">
        <v>13</v>
      </c>
      <c r="D1353" t="s">
        <v>11</v>
      </c>
      <c r="E1353" t="s">
        <v>329</v>
      </c>
      <c r="F1353" t="s">
        <v>445</v>
      </c>
      <c r="H1353" t="s">
        <v>457</v>
      </c>
      <c r="I1353" t="s">
        <v>353</v>
      </c>
      <c r="K1353" t="s">
        <v>333</v>
      </c>
      <c r="L1353" t="s">
        <v>374</v>
      </c>
      <c r="M1353" t="s">
        <v>58</v>
      </c>
      <c r="O1353" t="s">
        <v>335</v>
      </c>
      <c r="P1353" t="s">
        <v>336</v>
      </c>
      <c r="Q1353" t="s">
        <v>337</v>
      </c>
      <c r="R1353">
        <v>15.2</v>
      </c>
    </row>
    <row r="1354" spans="1:20" ht="15" customHeight="1">
      <c r="A1354" s="962" t="s">
        <v>323</v>
      </c>
      <c r="B1354" t="s">
        <v>247</v>
      </c>
      <c r="C1354" t="s">
        <v>13</v>
      </c>
      <c r="D1354" t="s">
        <v>11</v>
      </c>
      <c r="E1354" t="s">
        <v>329</v>
      </c>
      <c r="F1354" t="s">
        <v>445</v>
      </c>
      <c r="R1354">
        <v>0</v>
      </c>
    </row>
    <row r="1355" spans="1:20" ht="15" customHeight="1">
      <c r="A1355" s="962" t="s">
        <v>323</v>
      </c>
      <c r="B1355" t="s">
        <v>254</v>
      </c>
      <c r="C1355" t="s">
        <v>13</v>
      </c>
      <c r="D1355" t="s">
        <v>11</v>
      </c>
      <c r="E1355" t="s">
        <v>329</v>
      </c>
      <c r="F1355" t="s">
        <v>445</v>
      </c>
      <c r="R1355">
        <v>0</v>
      </c>
    </row>
    <row r="1356" spans="1:20" ht="15" customHeight="1">
      <c r="A1356" s="962" t="s">
        <v>323</v>
      </c>
      <c r="B1356" t="s">
        <v>246</v>
      </c>
      <c r="C1356" t="s">
        <v>13</v>
      </c>
      <c r="D1356" t="s">
        <v>11</v>
      </c>
      <c r="E1356" t="s">
        <v>329</v>
      </c>
      <c r="F1356" t="s">
        <v>445</v>
      </c>
      <c r="R1356">
        <v>0</v>
      </c>
      <c r="S1356">
        <v>0</v>
      </c>
      <c r="T1356">
        <v>500000000</v>
      </c>
    </row>
    <row r="1357" spans="1:20" ht="15" customHeight="1">
      <c r="A1357" s="962" t="s">
        <v>323</v>
      </c>
      <c r="B1357" t="s">
        <v>263</v>
      </c>
      <c r="C1357" t="s">
        <v>13</v>
      </c>
      <c r="D1357" t="s">
        <v>11</v>
      </c>
      <c r="E1357" t="s">
        <v>329</v>
      </c>
      <c r="F1357" t="s">
        <v>445</v>
      </c>
      <c r="R1357">
        <v>0</v>
      </c>
      <c r="S1357">
        <v>0</v>
      </c>
      <c r="T1357">
        <v>500000000</v>
      </c>
    </row>
    <row r="1358" spans="1:20" ht="15" customHeight="1">
      <c r="A1358" s="962" t="s">
        <v>244</v>
      </c>
      <c r="B1358" t="s">
        <v>278</v>
      </c>
      <c r="C1358" t="s">
        <v>13</v>
      </c>
      <c r="D1358" t="s">
        <v>11</v>
      </c>
      <c r="E1358" t="s">
        <v>329</v>
      </c>
      <c r="F1358" t="s">
        <v>458</v>
      </c>
      <c r="O1358" t="s">
        <v>361</v>
      </c>
      <c r="P1358" t="s">
        <v>868</v>
      </c>
      <c r="Q1358" t="s">
        <v>869</v>
      </c>
      <c r="R1358">
        <v>4.45</v>
      </c>
    </row>
    <row r="1359" spans="1:20" ht="15" customHeight="1">
      <c r="A1359" s="962" t="s">
        <v>244</v>
      </c>
      <c r="B1359" t="s">
        <v>279</v>
      </c>
      <c r="C1359" t="s">
        <v>13</v>
      </c>
      <c r="D1359" t="s">
        <v>11</v>
      </c>
      <c r="E1359" t="s">
        <v>329</v>
      </c>
      <c r="F1359" t="s">
        <v>458</v>
      </c>
      <c r="G1359" t="s">
        <v>459</v>
      </c>
      <c r="I1359" t="s">
        <v>415</v>
      </c>
      <c r="K1359" t="s">
        <v>333</v>
      </c>
      <c r="L1359" t="s">
        <v>334</v>
      </c>
      <c r="M1359" t="s">
        <v>68</v>
      </c>
      <c r="O1359" t="s">
        <v>335</v>
      </c>
      <c r="P1359" t="s">
        <v>336</v>
      </c>
      <c r="Q1359" t="s">
        <v>337</v>
      </c>
      <c r="R1359">
        <v>12</v>
      </c>
    </row>
    <row r="1360" spans="1:20" ht="15" customHeight="1">
      <c r="A1360" s="962" t="s">
        <v>246</v>
      </c>
      <c r="B1360" t="s">
        <v>321</v>
      </c>
      <c r="C1360" t="s">
        <v>13</v>
      </c>
      <c r="D1360" t="s">
        <v>11</v>
      </c>
      <c r="E1360" t="s">
        <v>329</v>
      </c>
      <c r="F1360" t="s">
        <v>458</v>
      </c>
      <c r="R1360">
        <v>0</v>
      </c>
      <c r="S1360">
        <v>0</v>
      </c>
      <c r="T1360">
        <v>500000000</v>
      </c>
    </row>
    <row r="1361" spans="1:20" ht="15" customHeight="1">
      <c r="A1361" s="962" t="s">
        <v>246</v>
      </c>
      <c r="B1361" t="s">
        <v>281</v>
      </c>
      <c r="C1361" t="s">
        <v>13</v>
      </c>
      <c r="D1361" t="s">
        <v>11</v>
      </c>
      <c r="E1361" t="s">
        <v>329</v>
      </c>
      <c r="F1361" t="s">
        <v>458</v>
      </c>
      <c r="R1361">
        <v>0</v>
      </c>
      <c r="S1361">
        <v>0</v>
      </c>
      <c r="T1361">
        <v>500000000</v>
      </c>
    </row>
    <row r="1362" spans="1:20" ht="15" customHeight="1">
      <c r="A1362" s="962" t="s">
        <v>246</v>
      </c>
      <c r="B1362" t="s">
        <v>282</v>
      </c>
      <c r="C1362" t="s">
        <v>13</v>
      </c>
      <c r="D1362" t="s">
        <v>11</v>
      </c>
      <c r="E1362" t="s">
        <v>329</v>
      </c>
      <c r="F1362" t="s">
        <v>458</v>
      </c>
      <c r="R1362">
        <v>0</v>
      </c>
      <c r="S1362">
        <v>0</v>
      </c>
      <c r="T1362">
        <v>500000000</v>
      </c>
    </row>
    <row r="1363" spans="1:20" ht="15" customHeight="1">
      <c r="A1363" s="962" t="s">
        <v>246</v>
      </c>
      <c r="B1363" t="s">
        <v>324</v>
      </c>
      <c r="C1363" t="s">
        <v>13</v>
      </c>
      <c r="D1363" t="s">
        <v>11</v>
      </c>
      <c r="E1363" t="s">
        <v>329</v>
      </c>
      <c r="F1363" t="s">
        <v>458</v>
      </c>
      <c r="R1363">
        <v>0</v>
      </c>
      <c r="S1363">
        <v>0</v>
      </c>
      <c r="T1363">
        <v>500000000</v>
      </c>
    </row>
    <row r="1364" spans="1:20" ht="15" customHeight="1">
      <c r="A1364" s="962" t="s">
        <v>247</v>
      </c>
      <c r="B1364" t="s">
        <v>300</v>
      </c>
      <c r="C1364" t="s">
        <v>13</v>
      </c>
      <c r="D1364" t="s">
        <v>11</v>
      </c>
      <c r="E1364" t="s">
        <v>329</v>
      </c>
      <c r="F1364" t="s">
        <v>458</v>
      </c>
      <c r="J1364" t="s">
        <v>663</v>
      </c>
      <c r="L1364" t="s">
        <v>339</v>
      </c>
      <c r="O1364" t="s">
        <v>882</v>
      </c>
      <c r="P1364" t="s">
        <v>868</v>
      </c>
      <c r="Q1364" t="s">
        <v>869</v>
      </c>
      <c r="R1364">
        <v>3.85</v>
      </c>
    </row>
    <row r="1365" spans="1:20" ht="15" customHeight="1">
      <c r="A1365" s="962" t="s">
        <v>247</v>
      </c>
      <c r="B1365" t="s">
        <v>290</v>
      </c>
      <c r="C1365" t="s">
        <v>13</v>
      </c>
      <c r="D1365" t="s">
        <v>11</v>
      </c>
      <c r="E1365" t="s">
        <v>329</v>
      </c>
      <c r="F1365" t="s">
        <v>458</v>
      </c>
      <c r="J1365" t="s">
        <v>338</v>
      </c>
      <c r="L1365" t="s">
        <v>339</v>
      </c>
      <c r="R1365">
        <v>0</v>
      </c>
    </row>
    <row r="1366" spans="1:20" ht="15" customHeight="1">
      <c r="A1366" s="962" t="s">
        <v>247</v>
      </c>
      <c r="B1366" t="s">
        <v>289</v>
      </c>
      <c r="C1366" t="s">
        <v>13</v>
      </c>
      <c r="D1366" t="s">
        <v>11</v>
      </c>
      <c r="E1366" t="s">
        <v>329</v>
      </c>
      <c r="F1366" t="s">
        <v>458</v>
      </c>
      <c r="R1366">
        <v>0</v>
      </c>
    </row>
    <row r="1367" spans="1:20" ht="15" customHeight="1">
      <c r="A1367" s="962" t="s">
        <v>247</v>
      </c>
      <c r="B1367" t="s">
        <v>288</v>
      </c>
      <c r="C1367" t="s">
        <v>13</v>
      </c>
      <c r="D1367" t="s">
        <v>11</v>
      </c>
      <c r="E1367" t="s">
        <v>329</v>
      </c>
      <c r="F1367" t="s">
        <v>458</v>
      </c>
      <c r="R1367">
        <v>3.85</v>
      </c>
    </row>
    <row r="1368" spans="1:20" ht="15" customHeight="1">
      <c r="A1368" s="962" t="s">
        <v>247</v>
      </c>
      <c r="B1368" t="s">
        <v>298</v>
      </c>
      <c r="C1368" t="s">
        <v>13</v>
      </c>
      <c r="D1368" t="s">
        <v>11</v>
      </c>
      <c r="E1368" t="s">
        <v>329</v>
      </c>
      <c r="F1368" t="s">
        <v>458</v>
      </c>
      <c r="R1368">
        <v>3.85</v>
      </c>
    </row>
    <row r="1369" spans="1:20" ht="15" customHeight="1">
      <c r="A1369" s="962" t="s">
        <v>247</v>
      </c>
      <c r="B1369" t="s">
        <v>297</v>
      </c>
      <c r="C1369" t="s">
        <v>13</v>
      </c>
      <c r="D1369" t="s">
        <v>11</v>
      </c>
      <c r="E1369" t="s">
        <v>329</v>
      </c>
      <c r="F1369" t="s">
        <v>458</v>
      </c>
      <c r="R1369">
        <v>3.85</v>
      </c>
    </row>
    <row r="1370" spans="1:20" ht="15" customHeight="1">
      <c r="A1370" s="962" t="s">
        <v>247</v>
      </c>
      <c r="B1370" t="s">
        <v>287</v>
      </c>
      <c r="C1370" t="s">
        <v>13</v>
      </c>
      <c r="D1370" t="s">
        <v>11</v>
      </c>
      <c r="E1370" t="s">
        <v>329</v>
      </c>
      <c r="F1370" t="s">
        <v>458</v>
      </c>
      <c r="R1370">
        <v>4.37</v>
      </c>
    </row>
    <row r="1371" spans="1:20" ht="15" customHeight="1">
      <c r="A1371" s="962" t="s">
        <v>247</v>
      </c>
      <c r="B1371" t="s">
        <v>301</v>
      </c>
      <c r="C1371" t="s">
        <v>13</v>
      </c>
      <c r="D1371" t="s">
        <v>11</v>
      </c>
      <c r="E1371" t="s">
        <v>329</v>
      </c>
      <c r="F1371" t="s">
        <v>458</v>
      </c>
      <c r="R1371">
        <v>1.92</v>
      </c>
      <c r="S1371">
        <v>0</v>
      </c>
      <c r="T1371">
        <v>3.85</v>
      </c>
    </row>
    <row r="1372" spans="1:20" ht="15" customHeight="1">
      <c r="A1372" s="962" t="s">
        <v>247</v>
      </c>
      <c r="B1372" t="s">
        <v>302</v>
      </c>
      <c r="C1372" t="s">
        <v>13</v>
      </c>
      <c r="D1372" t="s">
        <v>11</v>
      </c>
      <c r="E1372" t="s">
        <v>329</v>
      </c>
      <c r="F1372" t="s">
        <v>458</v>
      </c>
      <c r="R1372">
        <v>1.92</v>
      </c>
      <c r="S1372">
        <v>0</v>
      </c>
      <c r="T1372">
        <v>3.85</v>
      </c>
    </row>
    <row r="1373" spans="1:20" ht="15" customHeight="1">
      <c r="A1373" s="962" t="s">
        <v>247</v>
      </c>
      <c r="B1373" t="s">
        <v>322</v>
      </c>
      <c r="C1373" t="s">
        <v>13</v>
      </c>
      <c r="D1373" t="s">
        <v>11</v>
      </c>
      <c r="E1373" t="s">
        <v>329</v>
      </c>
      <c r="F1373" t="s">
        <v>458</v>
      </c>
      <c r="H1373" t="s">
        <v>915</v>
      </c>
      <c r="I1373" t="s">
        <v>450</v>
      </c>
      <c r="J1373" t="s">
        <v>950</v>
      </c>
      <c r="K1373" t="s">
        <v>854</v>
      </c>
      <c r="L1373" t="s">
        <v>871</v>
      </c>
      <c r="M1373" t="s">
        <v>56</v>
      </c>
      <c r="O1373" t="s">
        <v>361</v>
      </c>
      <c r="P1373" t="s">
        <v>851</v>
      </c>
      <c r="Q1373" t="s">
        <v>337</v>
      </c>
      <c r="R1373">
        <v>0.09</v>
      </c>
    </row>
    <row r="1374" spans="1:20" ht="15" customHeight="1">
      <c r="A1374" s="962" t="s">
        <v>247</v>
      </c>
      <c r="B1374" t="s">
        <v>318</v>
      </c>
      <c r="C1374" t="s">
        <v>13</v>
      </c>
      <c r="D1374" t="s">
        <v>11</v>
      </c>
      <c r="E1374" t="s">
        <v>329</v>
      </c>
      <c r="F1374" t="s">
        <v>458</v>
      </c>
      <c r="H1374" t="s">
        <v>848</v>
      </c>
      <c r="I1374" t="s">
        <v>848</v>
      </c>
      <c r="J1374" t="s">
        <v>951</v>
      </c>
      <c r="K1374" t="s">
        <v>849</v>
      </c>
      <c r="L1374" t="s">
        <v>850</v>
      </c>
      <c r="M1374" t="s">
        <v>848</v>
      </c>
      <c r="O1374" t="s">
        <v>882</v>
      </c>
      <c r="P1374" t="s">
        <v>851</v>
      </c>
      <c r="Q1374" t="s">
        <v>337</v>
      </c>
      <c r="R1374">
        <v>0.52</v>
      </c>
    </row>
    <row r="1375" spans="1:20" ht="15" customHeight="1">
      <c r="A1375" s="962" t="s">
        <v>247</v>
      </c>
      <c r="B1375" t="s">
        <v>317</v>
      </c>
      <c r="C1375" t="s">
        <v>13</v>
      </c>
      <c r="D1375" t="s">
        <v>11</v>
      </c>
      <c r="E1375" t="s">
        <v>329</v>
      </c>
      <c r="F1375" t="s">
        <v>458</v>
      </c>
      <c r="J1375" t="s">
        <v>951</v>
      </c>
      <c r="K1375" t="s">
        <v>849</v>
      </c>
      <c r="L1375" t="s">
        <v>850</v>
      </c>
      <c r="O1375" t="s">
        <v>882</v>
      </c>
      <c r="P1375" t="s">
        <v>851</v>
      </c>
      <c r="Q1375" t="s">
        <v>337</v>
      </c>
      <c r="R1375">
        <v>0.52</v>
      </c>
    </row>
    <row r="1376" spans="1:20" ht="15" customHeight="1">
      <c r="A1376" s="962" t="s">
        <v>247</v>
      </c>
      <c r="B1376" t="s">
        <v>305</v>
      </c>
      <c r="C1376" t="s">
        <v>13</v>
      </c>
      <c r="D1376" t="s">
        <v>11</v>
      </c>
      <c r="E1376" t="s">
        <v>329</v>
      </c>
      <c r="F1376" t="s">
        <v>458</v>
      </c>
      <c r="R1376">
        <v>0.52</v>
      </c>
    </row>
    <row r="1377" spans="1:20" ht="15" customHeight="1">
      <c r="A1377" s="962" t="s">
        <v>247</v>
      </c>
      <c r="B1377" t="s">
        <v>324</v>
      </c>
      <c r="C1377" t="s">
        <v>13</v>
      </c>
      <c r="D1377" t="s">
        <v>11</v>
      </c>
      <c r="E1377" t="s">
        <v>329</v>
      </c>
      <c r="F1377" t="s">
        <v>458</v>
      </c>
      <c r="R1377">
        <v>0</v>
      </c>
    </row>
    <row r="1378" spans="1:20" ht="15" customHeight="1">
      <c r="A1378" s="962" t="s">
        <v>248</v>
      </c>
      <c r="B1378" t="s">
        <v>278</v>
      </c>
      <c r="C1378" t="s">
        <v>13</v>
      </c>
      <c r="D1378" t="s">
        <v>11</v>
      </c>
      <c r="E1378" t="s">
        <v>329</v>
      </c>
      <c r="F1378" t="s">
        <v>458</v>
      </c>
      <c r="R1378">
        <v>0</v>
      </c>
    </row>
    <row r="1379" spans="1:20" ht="15" customHeight="1">
      <c r="A1379" s="962" t="s">
        <v>248</v>
      </c>
      <c r="B1379" t="s">
        <v>279</v>
      </c>
      <c r="C1379" t="s">
        <v>13</v>
      </c>
      <c r="D1379" t="s">
        <v>11</v>
      </c>
      <c r="E1379" t="s">
        <v>329</v>
      </c>
      <c r="F1379" t="s">
        <v>458</v>
      </c>
      <c r="G1379" t="s">
        <v>460</v>
      </c>
      <c r="I1379" t="s">
        <v>415</v>
      </c>
      <c r="K1379" t="s">
        <v>333</v>
      </c>
      <c r="L1379" t="s">
        <v>250</v>
      </c>
      <c r="M1379" t="s">
        <v>68</v>
      </c>
      <c r="O1379" t="s">
        <v>335</v>
      </c>
      <c r="P1379" t="s">
        <v>336</v>
      </c>
      <c r="Q1379" t="s">
        <v>337</v>
      </c>
      <c r="R1379">
        <v>3.41</v>
      </c>
    </row>
    <row r="1380" spans="1:20" ht="15" customHeight="1">
      <c r="A1380" s="962" t="s">
        <v>249</v>
      </c>
      <c r="B1380" t="s">
        <v>278</v>
      </c>
      <c r="C1380" t="s">
        <v>13</v>
      </c>
      <c r="D1380" t="s">
        <v>11</v>
      </c>
      <c r="E1380" t="s">
        <v>329</v>
      </c>
      <c r="F1380" t="s">
        <v>458</v>
      </c>
      <c r="J1380" t="s">
        <v>340</v>
      </c>
      <c r="L1380" t="s">
        <v>249</v>
      </c>
      <c r="R1380">
        <v>0</v>
      </c>
    </row>
    <row r="1381" spans="1:20" ht="15" customHeight="1">
      <c r="A1381" s="962" t="s">
        <v>250</v>
      </c>
      <c r="B1381" t="s">
        <v>279</v>
      </c>
      <c r="C1381" t="s">
        <v>13</v>
      </c>
      <c r="D1381" t="s">
        <v>11</v>
      </c>
      <c r="E1381" t="s">
        <v>329</v>
      </c>
      <c r="F1381" t="s">
        <v>458</v>
      </c>
      <c r="G1381" t="s">
        <v>460</v>
      </c>
      <c r="I1381" t="s">
        <v>415</v>
      </c>
      <c r="K1381" t="s">
        <v>333</v>
      </c>
      <c r="L1381" t="s">
        <v>250</v>
      </c>
      <c r="M1381" t="s">
        <v>68</v>
      </c>
      <c r="O1381" t="s">
        <v>335</v>
      </c>
      <c r="P1381" t="s">
        <v>336</v>
      </c>
      <c r="Q1381" t="s">
        <v>337</v>
      </c>
      <c r="R1381">
        <v>3.41</v>
      </c>
    </row>
    <row r="1382" spans="1:20" ht="15" customHeight="1">
      <c r="A1382" s="962" t="s">
        <v>254</v>
      </c>
      <c r="B1382" t="s">
        <v>283</v>
      </c>
      <c r="C1382" t="s">
        <v>13</v>
      </c>
      <c r="D1382" t="s">
        <v>11</v>
      </c>
      <c r="E1382" t="s">
        <v>329</v>
      </c>
      <c r="F1382" t="s">
        <v>458</v>
      </c>
      <c r="J1382" t="s">
        <v>342</v>
      </c>
      <c r="L1382" t="s">
        <v>343</v>
      </c>
      <c r="R1382">
        <v>0</v>
      </c>
    </row>
    <row r="1383" spans="1:20" ht="15" customHeight="1">
      <c r="A1383" s="962" t="s">
        <v>254</v>
      </c>
      <c r="B1383" t="s">
        <v>289</v>
      </c>
      <c r="C1383" t="s">
        <v>13</v>
      </c>
      <c r="D1383" t="s">
        <v>11</v>
      </c>
      <c r="E1383" t="s">
        <v>329</v>
      </c>
      <c r="F1383" t="s">
        <v>458</v>
      </c>
      <c r="J1383" t="s">
        <v>338</v>
      </c>
      <c r="L1383" t="s">
        <v>344</v>
      </c>
      <c r="R1383">
        <v>0</v>
      </c>
    </row>
    <row r="1384" spans="1:20" ht="15" customHeight="1">
      <c r="A1384" s="962" t="s">
        <v>254</v>
      </c>
      <c r="B1384" t="s">
        <v>290</v>
      </c>
      <c r="C1384" t="s">
        <v>13</v>
      </c>
      <c r="D1384" t="s">
        <v>11</v>
      </c>
      <c r="E1384" t="s">
        <v>329</v>
      </c>
      <c r="F1384" t="s">
        <v>458</v>
      </c>
      <c r="R1384">
        <v>0</v>
      </c>
      <c r="S1384">
        <v>0</v>
      </c>
      <c r="T1384">
        <v>0</v>
      </c>
    </row>
    <row r="1385" spans="1:20" ht="15" customHeight="1">
      <c r="A1385" s="962" t="s">
        <v>254</v>
      </c>
      <c r="B1385" t="s">
        <v>292</v>
      </c>
      <c r="C1385" t="s">
        <v>13</v>
      </c>
      <c r="D1385" t="s">
        <v>11</v>
      </c>
      <c r="E1385" t="s">
        <v>329</v>
      </c>
      <c r="F1385" t="s">
        <v>458</v>
      </c>
      <c r="R1385">
        <v>0</v>
      </c>
      <c r="S1385">
        <v>0</v>
      </c>
      <c r="T1385">
        <v>0</v>
      </c>
    </row>
    <row r="1386" spans="1:20" ht="15" customHeight="1">
      <c r="A1386" s="962" t="s">
        <v>254</v>
      </c>
      <c r="B1386" t="s">
        <v>294</v>
      </c>
      <c r="C1386" t="s">
        <v>13</v>
      </c>
      <c r="D1386" t="s">
        <v>11</v>
      </c>
      <c r="E1386" t="s">
        <v>329</v>
      </c>
      <c r="F1386" t="s">
        <v>458</v>
      </c>
      <c r="R1386">
        <v>0</v>
      </c>
      <c r="S1386">
        <v>0</v>
      </c>
      <c r="T1386">
        <v>0</v>
      </c>
    </row>
    <row r="1387" spans="1:20" ht="15" customHeight="1">
      <c r="A1387" s="962" t="s">
        <v>254</v>
      </c>
      <c r="B1387" t="s">
        <v>295</v>
      </c>
      <c r="C1387" t="s">
        <v>13</v>
      </c>
      <c r="D1387" t="s">
        <v>11</v>
      </c>
      <c r="E1387" t="s">
        <v>329</v>
      </c>
      <c r="F1387" t="s">
        <v>458</v>
      </c>
      <c r="R1387">
        <v>0</v>
      </c>
      <c r="S1387">
        <v>0</v>
      </c>
      <c r="T1387">
        <v>0</v>
      </c>
    </row>
    <row r="1388" spans="1:20" ht="15" customHeight="1">
      <c r="A1388" s="962" t="s">
        <v>254</v>
      </c>
      <c r="B1388" t="s">
        <v>280</v>
      </c>
      <c r="C1388" t="s">
        <v>13</v>
      </c>
      <c r="D1388" t="s">
        <v>11</v>
      </c>
      <c r="E1388" t="s">
        <v>329</v>
      </c>
      <c r="F1388" t="s">
        <v>458</v>
      </c>
      <c r="J1388" t="s">
        <v>436</v>
      </c>
      <c r="L1388" t="s">
        <v>346</v>
      </c>
      <c r="R1388">
        <v>0</v>
      </c>
    </row>
    <row r="1389" spans="1:20" ht="15" customHeight="1">
      <c r="A1389" s="962" t="s">
        <v>254</v>
      </c>
      <c r="B1389" t="s">
        <v>299</v>
      </c>
      <c r="C1389" t="s">
        <v>13</v>
      </c>
      <c r="D1389" t="s">
        <v>11</v>
      </c>
      <c r="E1389" t="s">
        <v>329</v>
      </c>
      <c r="F1389" t="s">
        <v>458</v>
      </c>
      <c r="G1389" t="s">
        <v>420</v>
      </c>
      <c r="I1389" t="s">
        <v>421</v>
      </c>
      <c r="K1389" t="s">
        <v>333</v>
      </c>
      <c r="L1389" t="s">
        <v>348</v>
      </c>
      <c r="M1389" t="s">
        <v>70</v>
      </c>
      <c r="O1389" t="s">
        <v>349</v>
      </c>
      <c r="P1389" t="s">
        <v>336</v>
      </c>
      <c r="Q1389" t="s">
        <v>337</v>
      </c>
      <c r="R1389">
        <v>0.1</v>
      </c>
    </row>
    <row r="1390" spans="1:20" ht="15" customHeight="1">
      <c r="A1390" s="962" t="s">
        <v>254</v>
      </c>
      <c r="B1390" t="s">
        <v>284</v>
      </c>
      <c r="C1390" t="s">
        <v>13</v>
      </c>
      <c r="D1390" t="s">
        <v>11</v>
      </c>
      <c r="E1390" t="s">
        <v>329</v>
      </c>
      <c r="F1390" t="s">
        <v>458</v>
      </c>
      <c r="R1390">
        <v>0</v>
      </c>
    </row>
    <row r="1391" spans="1:20" ht="15" customHeight="1">
      <c r="A1391" s="962" t="s">
        <v>254</v>
      </c>
      <c r="B1391" t="s">
        <v>285</v>
      </c>
      <c r="C1391" t="s">
        <v>13</v>
      </c>
      <c r="D1391" t="s">
        <v>11</v>
      </c>
      <c r="E1391" t="s">
        <v>329</v>
      </c>
      <c r="F1391" t="s">
        <v>458</v>
      </c>
      <c r="R1391">
        <v>0</v>
      </c>
    </row>
    <row r="1392" spans="1:20" ht="15" customHeight="1">
      <c r="A1392" s="962" t="s">
        <v>254</v>
      </c>
      <c r="B1392" t="s">
        <v>286</v>
      </c>
      <c r="C1392" t="s">
        <v>13</v>
      </c>
      <c r="D1392" t="s">
        <v>11</v>
      </c>
      <c r="E1392" t="s">
        <v>329</v>
      </c>
      <c r="F1392" t="s">
        <v>458</v>
      </c>
      <c r="J1392" t="s">
        <v>952</v>
      </c>
      <c r="L1392" t="s">
        <v>953</v>
      </c>
      <c r="O1392" t="s">
        <v>361</v>
      </c>
      <c r="P1392" t="s">
        <v>868</v>
      </c>
      <c r="Q1392" t="s">
        <v>869</v>
      </c>
      <c r="R1392">
        <v>3.36</v>
      </c>
    </row>
    <row r="1393" spans="1:20" ht="15" customHeight="1">
      <c r="A1393" s="962" t="s">
        <v>254</v>
      </c>
      <c r="B1393" t="s">
        <v>303</v>
      </c>
      <c r="C1393" t="s">
        <v>13</v>
      </c>
      <c r="D1393" t="s">
        <v>11</v>
      </c>
      <c r="E1393" t="s">
        <v>329</v>
      </c>
      <c r="F1393" t="s">
        <v>458</v>
      </c>
      <c r="R1393">
        <v>0</v>
      </c>
    </row>
    <row r="1394" spans="1:20" ht="15" customHeight="1">
      <c r="A1394" s="962" t="s">
        <v>254</v>
      </c>
      <c r="B1394" t="s">
        <v>291</v>
      </c>
      <c r="C1394" t="s">
        <v>13</v>
      </c>
      <c r="D1394" t="s">
        <v>11</v>
      </c>
      <c r="E1394" t="s">
        <v>329</v>
      </c>
      <c r="F1394" t="s">
        <v>458</v>
      </c>
      <c r="R1394">
        <v>0</v>
      </c>
      <c r="S1394">
        <v>0</v>
      </c>
      <c r="T1394">
        <v>0</v>
      </c>
    </row>
    <row r="1395" spans="1:20" ht="15" customHeight="1">
      <c r="A1395" s="962" t="s">
        <v>254</v>
      </c>
      <c r="B1395" t="s">
        <v>293</v>
      </c>
      <c r="C1395" t="s">
        <v>13</v>
      </c>
      <c r="D1395" t="s">
        <v>11</v>
      </c>
      <c r="E1395" t="s">
        <v>329</v>
      </c>
      <c r="F1395" t="s">
        <v>458</v>
      </c>
      <c r="R1395">
        <v>0</v>
      </c>
      <c r="S1395">
        <v>0</v>
      </c>
      <c r="T1395">
        <v>0</v>
      </c>
    </row>
    <row r="1396" spans="1:20" ht="15" customHeight="1">
      <c r="A1396" s="962" t="s">
        <v>254</v>
      </c>
      <c r="B1396" t="s">
        <v>288</v>
      </c>
      <c r="C1396" t="s">
        <v>13</v>
      </c>
      <c r="D1396" t="s">
        <v>11</v>
      </c>
      <c r="E1396" t="s">
        <v>329</v>
      </c>
      <c r="F1396" t="s">
        <v>458</v>
      </c>
      <c r="R1396">
        <v>0.1</v>
      </c>
    </row>
    <row r="1397" spans="1:20" ht="15" customHeight="1">
      <c r="A1397" s="962" t="s">
        <v>254</v>
      </c>
      <c r="B1397" t="s">
        <v>298</v>
      </c>
      <c r="C1397" t="s">
        <v>13</v>
      </c>
      <c r="D1397" t="s">
        <v>11</v>
      </c>
      <c r="E1397" t="s">
        <v>329</v>
      </c>
      <c r="F1397" t="s">
        <v>458</v>
      </c>
      <c r="R1397">
        <v>0.1</v>
      </c>
    </row>
    <row r="1398" spans="1:20" ht="15" customHeight="1">
      <c r="A1398" s="962" t="s">
        <v>254</v>
      </c>
      <c r="B1398" t="s">
        <v>297</v>
      </c>
      <c r="C1398" t="s">
        <v>13</v>
      </c>
      <c r="D1398" t="s">
        <v>11</v>
      </c>
      <c r="E1398" t="s">
        <v>329</v>
      </c>
      <c r="F1398" t="s">
        <v>458</v>
      </c>
      <c r="R1398">
        <v>0.1</v>
      </c>
    </row>
    <row r="1399" spans="1:20" ht="15" customHeight="1">
      <c r="A1399" s="962" t="s">
        <v>254</v>
      </c>
      <c r="B1399" t="s">
        <v>287</v>
      </c>
      <c r="C1399" t="s">
        <v>13</v>
      </c>
      <c r="D1399" t="s">
        <v>11</v>
      </c>
      <c r="E1399" t="s">
        <v>329</v>
      </c>
      <c r="F1399" t="s">
        <v>458</v>
      </c>
      <c r="R1399">
        <v>0.61</v>
      </c>
    </row>
    <row r="1400" spans="1:20" ht="15" customHeight="1">
      <c r="A1400" s="962" t="s">
        <v>254</v>
      </c>
      <c r="B1400" t="s">
        <v>296</v>
      </c>
      <c r="C1400" t="s">
        <v>13</v>
      </c>
      <c r="D1400" t="s">
        <v>11</v>
      </c>
      <c r="E1400" t="s">
        <v>329</v>
      </c>
      <c r="F1400" t="s">
        <v>458</v>
      </c>
      <c r="R1400">
        <v>0</v>
      </c>
      <c r="S1400">
        <v>0</v>
      </c>
      <c r="T1400">
        <v>0</v>
      </c>
    </row>
    <row r="1401" spans="1:20" ht="15" customHeight="1">
      <c r="A1401" s="962" t="s">
        <v>254</v>
      </c>
      <c r="B1401" t="s">
        <v>319</v>
      </c>
      <c r="C1401" t="s">
        <v>13</v>
      </c>
      <c r="D1401" t="s">
        <v>11</v>
      </c>
      <c r="E1401" t="s">
        <v>329</v>
      </c>
      <c r="F1401" t="s">
        <v>458</v>
      </c>
      <c r="G1401" t="s">
        <v>423</v>
      </c>
      <c r="I1401" t="s">
        <v>415</v>
      </c>
      <c r="K1401" t="s">
        <v>333</v>
      </c>
      <c r="L1401" t="s">
        <v>351</v>
      </c>
      <c r="M1401" t="s">
        <v>68</v>
      </c>
      <c r="O1401" t="s">
        <v>349</v>
      </c>
      <c r="P1401" t="s">
        <v>336</v>
      </c>
      <c r="Q1401" t="s">
        <v>337</v>
      </c>
      <c r="R1401">
        <v>0.52</v>
      </c>
    </row>
    <row r="1402" spans="1:20" ht="15" customHeight="1">
      <c r="A1402" s="962" t="s">
        <v>254</v>
      </c>
      <c r="B1402" t="s">
        <v>317</v>
      </c>
      <c r="C1402" t="s">
        <v>13</v>
      </c>
      <c r="D1402" t="s">
        <v>11</v>
      </c>
      <c r="E1402" t="s">
        <v>329</v>
      </c>
      <c r="F1402" t="s">
        <v>458</v>
      </c>
      <c r="G1402" t="s">
        <v>423</v>
      </c>
      <c r="I1402" t="s">
        <v>415</v>
      </c>
      <c r="K1402" t="s">
        <v>333</v>
      </c>
      <c r="L1402" t="s">
        <v>351</v>
      </c>
      <c r="M1402" t="s">
        <v>68</v>
      </c>
      <c r="O1402" t="s">
        <v>349</v>
      </c>
      <c r="P1402" t="s">
        <v>336</v>
      </c>
      <c r="Q1402" t="s">
        <v>337</v>
      </c>
      <c r="R1402">
        <v>0.52</v>
      </c>
    </row>
    <row r="1403" spans="1:20" ht="15" customHeight="1">
      <c r="A1403" s="962" t="s">
        <v>254</v>
      </c>
      <c r="B1403" t="s">
        <v>305</v>
      </c>
      <c r="C1403" t="s">
        <v>13</v>
      </c>
      <c r="D1403" t="s">
        <v>11</v>
      </c>
      <c r="E1403" t="s">
        <v>329</v>
      </c>
      <c r="F1403" t="s">
        <v>458</v>
      </c>
      <c r="R1403">
        <v>0.52</v>
      </c>
    </row>
    <row r="1404" spans="1:20" ht="15" customHeight="1">
      <c r="A1404" s="962" t="s">
        <v>254</v>
      </c>
      <c r="B1404" t="s">
        <v>321</v>
      </c>
      <c r="C1404" t="s">
        <v>13</v>
      </c>
      <c r="D1404" t="s">
        <v>11</v>
      </c>
      <c r="E1404" t="s">
        <v>329</v>
      </c>
      <c r="F1404" t="s">
        <v>458</v>
      </c>
      <c r="H1404" t="s">
        <v>461</v>
      </c>
      <c r="I1404" t="s">
        <v>353</v>
      </c>
      <c r="J1404" t="s">
        <v>462</v>
      </c>
      <c r="K1404" t="s">
        <v>333</v>
      </c>
      <c r="L1404" t="s">
        <v>354</v>
      </c>
      <c r="M1404" t="s">
        <v>58</v>
      </c>
      <c r="O1404" t="s">
        <v>349</v>
      </c>
      <c r="P1404" t="s">
        <v>336</v>
      </c>
      <c r="Q1404" t="s">
        <v>337</v>
      </c>
      <c r="R1404">
        <v>0</v>
      </c>
    </row>
    <row r="1405" spans="1:20" ht="15" customHeight="1">
      <c r="A1405" s="962" t="s">
        <v>254</v>
      </c>
      <c r="B1405" t="s">
        <v>324</v>
      </c>
      <c r="C1405" t="s">
        <v>13</v>
      </c>
      <c r="D1405" t="s">
        <v>11</v>
      </c>
      <c r="E1405" t="s">
        <v>329</v>
      </c>
      <c r="F1405" t="s">
        <v>458</v>
      </c>
      <c r="R1405">
        <v>0</v>
      </c>
    </row>
    <row r="1406" spans="1:20" ht="15" customHeight="1">
      <c r="A1406" s="962" t="s">
        <v>255</v>
      </c>
      <c r="B1406" t="s">
        <v>322</v>
      </c>
      <c r="C1406" t="s">
        <v>13</v>
      </c>
      <c r="D1406" t="s">
        <v>11</v>
      </c>
      <c r="E1406" t="s">
        <v>329</v>
      </c>
      <c r="F1406" t="s">
        <v>458</v>
      </c>
      <c r="H1406" t="s">
        <v>848</v>
      </c>
      <c r="I1406" t="s">
        <v>853</v>
      </c>
      <c r="J1406" t="s">
        <v>949</v>
      </c>
      <c r="K1406" t="s">
        <v>849</v>
      </c>
      <c r="L1406" t="s">
        <v>1993</v>
      </c>
      <c r="M1406" t="s">
        <v>55</v>
      </c>
      <c r="O1406" t="s">
        <v>361</v>
      </c>
      <c r="P1406" t="s">
        <v>667</v>
      </c>
      <c r="Q1406" t="s">
        <v>668</v>
      </c>
      <c r="R1406">
        <v>0</v>
      </c>
    </row>
    <row r="1407" spans="1:20" ht="15" customHeight="1">
      <c r="A1407" s="962" t="s">
        <v>255</v>
      </c>
      <c r="B1407" t="s">
        <v>301</v>
      </c>
      <c r="C1407" t="s">
        <v>13</v>
      </c>
      <c r="D1407" t="s">
        <v>11</v>
      </c>
      <c r="E1407" t="s">
        <v>329</v>
      </c>
      <c r="F1407" t="s">
        <v>458</v>
      </c>
      <c r="H1407" t="s">
        <v>856</v>
      </c>
      <c r="I1407" t="s">
        <v>853</v>
      </c>
      <c r="J1407" t="s">
        <v>949</v>
      </c>
      <c r="K1407" t="s">
        <v>849</v>
      </c>
      <c r="L1407" t="s">
        <v>857</v>
      </c>
      <c r="M1407" t="s">
        <v>55</v>
      </c>
      <c r="O1407" t="s">
        <v>361</v>
      </c>
      <c r="P1407" t="s">
        <v>851</v>
      </c>
      <c r="Q1407" t="s">
        <v>337</v>
      </c>
      <c r="R1407">
        <v>7.0000000000000007E-2</v>
      </c>
    </row>
    <row r="1408" spans="1:20" ht="15" customHeight="1">
      <c r="A1408" s="962" t="s">
        <v>255</v>
      </c>
      <c r="B1408" t="s">
        <v>307</v>
      </c>
      <c r="C1408" t="s">
        <v>13</v>
      </c>
      <c r="D1408" t="s">
        <v>11</v>
      </c>
      <c r="E1408" t="s">
        <v>329</v>
      </c>
      <c r="F1408" t="s">
        <v>458</v>
      </c>
      <c r="H1408" t="s">
        <v>858</v>
      </c>
      <c r="I1408" t="s">
        <v>853</v>
      </c>
      <c r="J1408" t="s">
        <v>949</v>
      </c>
      <c r="K1408" t="s">
        <v>849</v>
      </c>
      <c r="L1408" t="s">
        <v>859</v>
      </c>
      <c r="M1408" t="s">
        <v>55</v>
      </c>
      <c r="O1408" t="s">
        <v>361</v>
      </c>
      <c r="P1408" t="s">
        <v>851</v>
      </c>
      <c r="Q1408" t="s">
        <v>337</v>
      </c>
      <c r="R1408">
        <v>0</v>
      </c>
    </row>
    <row r="1409" spans="1:20" ht="15" customHeight="1">
      <c r="A1409" s="962" t="s">
        <v>255</v>
      </c>
      <c r="B1409" t="s">
        <v>315</v>
      </c>
      <c r="C1409" t="s">
        <v>13</v>
      </c>
      <c r="D1409" t="s">
        <v>11</v>
      </c>
      <c r="E1409" t="s">
        <v>329</v>
      </c>
      <c r="F1409" t="s">
        <v>458</v>
      </c>
      <c r="H1409" t="s">
        <v>860</v>
      </c>
      <c r="I1409" t="s">
        <v>853</v>
      </c>
      <c r="J1409" t="s">
        <v>949</v>
      </c>
      <c r="K1409" t="s">
        <v>849</v>
      </c>
      <c r="L1409" t="s">
        <v>861</v>
      </c>
      <c r="M1409" t="s">
        <v>55</v>
      </c>
      <c r="O1409" t="s">
        <v>361</v>
      </c>
      <c r="P1409" t="s">
        <v>851</v>
      </c>
      <c r="Q1409" t="s">
        <v>337</v>
      </c>
      <c r="R1409">
        <v>0</v>
      </c>
    </row>
    <row r="1410" spans="1:20" ht="15" customHeight="1">
      <c r="A1410" s="962" t="s">
        <v>255</v>
      </c>
      <c r="B1410" t="s">
        <v>308</v>
      </c>
      <c r="C1410" t="s">
        <v>13</v>
      </c>
      <c r="D1410" t="s">
        <v>11</v>
      </c>
      <c r="E1410" t="s">
        <v>329</v>
      </c>
      <c r="F1410" t="s">
        <v>458</v>
      </c>
      <c r="H1410" t="s">
        <v>862</v>
      </c>
      <c r="I1410" t="s">
        <v>853</v>
      </c>
      <c r="J1410" t="s">
        <v>949</v>
      </c>
      <c r="K1410" t="s">
        <v>849</v>
      </c>
      <c r="L1410" t="s">
        <v>863</v>
      </c>
      <c r="M1410" t="s">
        <v>55</v>
      </c>
      <c r="O1410" t="s">
        <v>361</v>
      </c>
      <c r="P1410" t="s">
        <v>851</v>
      </c>
      <c r="Q1410" t="s">
        <v>337</v>
      </c>
      <c r="R1410">
        <v>0</v>
      </c>
    </row>
    <row r="1411" spans="1:20" ht="15" customHeight="1">
      <c r="A1411" s="962" t="s">
        <v>255</v>
      </c>
      <c r="B1411" t="s">
        <v>311</v>
      </c>
      <c r="C1411" t="s">
        <v>13</v>
      </c>
      <c r="D1411" t="s">
        <v>11</v>
      </c>
      <c r="E1411" t="s">
        <v>329</v>
      </c>
      <c r="F1411" t="s">
        <v>458</v>
      </c>
      <c r="H1411" t="s">
        <v>864</v>
      </c>
      <c r="I1411" t="s">
        <v>853</v>
      </c>
      <c r="J1411" t="s">
        <v>949</v>
      </c>
      <c r="K1411" t="s">
        <v>849</v>
      </c>
      <c r="L1411" t="s">
        <v>865</v>
      </c>
      <c r="M1411" t="s">
        <v>55</v>
      </c>
      <c r="O1411" t="s">
        <v>361</v>
      </c>
      <c r="P1411" t="s">
        <v>851</v>
      </c>
      <c r="Q1411" t="s">
        <v>337</v>
      </c>
      <c r="R1411">
        <v>0.05</v>
      </c>
    </row>
    <row r="1412" spans="1:20" ht="15" customHeight="1">
      <c r="A1412" s="962" t="s">
        <v>255</v>
      </c>
      <c r="B1412" t="s">
        <v>312</v>
      </c>
      <c r="C1412" t="s">
        <v>13</v>
      </c>
      <c r="D1412" t="s">
        <v>11</v>
      </c>
      <c r="E1412" t="s">
        <v>329</v>
      </c>
      <c r="F1412" t="s">
        <v>458</v>
      </c>
      <c r="H1412" t="s">
        <v>866</v>
      </c>
      <c r="I1412" t="s">
        <v>853</v>
      </c>
      <c r="J1412" t="s">
        <v>949</v>
      </c>
      <c r="K1412" t="s">
        <v>849</v>
      </c>
      <c r="L1412" t="s">
        <v>867</v>
      </c>
      <c r="M1412" t="s">
        <v>55</v>
      </c>
      <c r="O1412" t="s">
        <v>361</v>
      </c>
      <c r="P1412" t="s">
        <v>851</v>
      </c>
      <c r="Q1412" t="s">
        <v>337</v>
      </c>
      <c r="R1412">
        <v>0</v>
      </c>
    </row>
    <row r="1413" spans="1:20" ht="15" customHeight="1">
      <c r="A1413" s="962" t="s">
        <v>255</v>
      </c>
      <c r="B1413" t="s">
        <v>300</v>
      </c>
      <c r="C1413" t="s">
        <v>13</v>
      </c>
      <c r="D1413" t="s">
        <v>11</v>
      </c>
      <c r="E1413" t="s">
        <v>329</v>
      </c>
      <c r="F1413" t="s">
        <v>458</v>
      </c>
      <c r="I1413" t="s">
        <v>853</v>
      </c>
      <c r="J1413" t="s">
        <v>949</v>
      </c>
      <c r="K1413" t="s">
        <v>849</v>
      </c>
      <c r="L1413" t="s">
        <v>857</v>
      </c>
      <c r="M1413" t="s">
        <v>55</v>
      </c>
      <c r="O1413" t="s">
        <v>361</v>
      </c>
      <c r="P1413" t="s">
        <v>851</v>
      </c>
      <c r="Q1413" t="s">
        <v>337</v>
      </c>
      <c r="R1413">
        <v>7.0000000000000007E-2</v>
      </c>
    </row>
    <row r="1414" spans="1:20" ht="15" customHeight="1">
      <c r="A1414" s="962" t="s">
        <v>255</v>
      </c>
      <c r="B1414" t="s">
        <v>298</v>
      </c>
      <c r="C1414" t="s">
        <v>13</v>
      </c>
      <c r="D1414" t="s">
        <v>11</v>
      </c>
      <c r="E1414" t="s">
        <v>329</v>
      </c>
      <c r="F1414" t="s">
        <v>458</v>
      </c>
      <c r="R1414">
        <v>7.0000000000000007E-2</v>
      </c>
    </row>
    <row r="1415" spans="1:20" ht="15" customHeight="1">
      <c r="A1415" s="962" t="s">
        <v>255</v>
      </c>
      <c r="B1415" t="s">
        <v>297</v>
      </c>
      <c r="C1415" t="s">
        <v>13</v>
      </c>
      <c r="D1415" t="s">
        <v>11</v>
      </c>
      <c r="E1415" t="s">
        <v>329</v>
      </c>
      <c r="F1415" t="s">
        <v>458</v>
      </c>
      <c r="R1415">
        <v>7.0000000000000007E-2</v>
      </c>
    </row>
    <row r="1416" spans="1:20" ht="15" customHeight="1">
      <c r="A1416" s="962" t="s">
        <v>255</v>
      </c>
      <c r="B1416" t="s">
        <v>288</v>
      </c>
      <c r="C1416" t="s">
        <v>13</v>
      </c>
      <c r="D1416" t="s">
        <v>11</v>
      </c>
      <c r="E1416" t="s">
        <v>329</v>
      </c>
      <c r="F1416" t="s">
        <v>458</v>
      </c>
      <c r="R1416">
        <v>7.0000000000000007E-2</v>
      </c>
    </row>
    <row r="1417" spans="1:20" ht="15" customHeight="1">
      <c r="A1417" s="962" t="s">
        <v>255</v>
      </c>
      <c r="B1417" t="s">
        <v>287</v>
      </c>
      <c r="C1417" t="s">
        <v>13</v>
      </c>
      <c r="D1417" t="s">
        <v>11</v>
      </c>
      <c r="E1417" t="s">
        <v>329</v>
      </c>
      <c r="F1417" t="s">
        <v>458</v>
      </c>
      <c r="R1417">
        <v>0.12</v>
      </c>
    </row>
    <row r="1418" spans="1:20" ht="15" customHeight="1">
      <c r="A1418" s="962" t="s">
        <v>255</v>
      </c>
      <c r="B1418" t="s">
        <v>306</v>
      </c>
      <c r="C1418" t="s">
        <v>13</v>
      </c>
      <c r="D1418" t="s">
        <v>11</v>
      </c>
      <c r="E1418" t="s">
        <v>329</v>
      </c>
      <c r="F1418" t="s">
        <v>458</v>
      </c>
      <c r="I1418" t="s">
        <v>853</v>
      </c>
      <c r="J1418" t="s">
        <v>949</v>
      </c>
      <c r="K1418" t="s">
        <v>849</v>
      </c>
      <c r="L1418" t="s">
        <v>1994</v>
      </c>
      <c r="M1418" t="s">
        <v>55</v>
      </c>
      <c r="O1418" t="s">
        <v>361</v>
      </c>
      <c r="P1418" t="s">
        <v>851</v>
      </c>
      <c r="Q1418" t="s">
        <v>337</v>
      </c>
      <c r="R1418">
        <v>0</v>
      </c>
    </row>
    <row r="1419" spans="1:20" ht="15" customHeight="1">
      <c r="A1419" s="962" t="s">
        <v>255</v>
      </c>
      <c r="B1419" t="s">
        <v>305</v>
      </c>
      <c r="C1419" t="s">
        <v>13</v>
      </c>
      <c r="D1419" t="s">
        <v>11</v>
      </c>
      <c r="E1419" t="s">
        <v>329</v>
      </c>
      <c r="F1419" t="s">
        <v>458</v>
      </c>
      <c r="R1419">
        <v>0.05</v>
      </c>
    </row>
    <row r="1420" spans="1:20" ht="15" customHeight="1">
      <c r="A1420" s="962" t="s">
        <v>255</v>
      </c>
      <c r="B1420" t="s">
        <v>309</v>
      </c>
      <c r="C1420" t="s">
        <v>13</v>
      </c>
      <c r="D1420" t="s">
        <v>11</v>
      </c>
      <c r="E1420" t="s">
        <v>329</v>
      </c>
      <c r="F1420" t="s">
        <v>458</v>
      </c>
      <c r="I1420" t="s">
        <v>853</v>
      </c>
      <c r="J1420" t="s">
        <v>949</v>
      </c>
      <c r="K1420" t="s">
        <v>849</v>
      </c>
      <c r="L1420" t="s">
        <v>1995</v>
      </c>
      <c r="M1420" t="s">
        <v>55</v>
      </c>
      <c r="O1420" t="s">
        <v>361</v>
      </c>
      <c r="P1420" t="s">
        <v>851</v>
      </c>
      <c r="Q1420" t="s">
        <v>337</v>
      </c>
      <c r="R1420">
        <v>0.05</v>
      </c>
    </row>
    <row r="1421" spans="1:20" ht="15" customHeight="1">
      <c r="A1421" s="962" t="s">
        <v>255</v>
      </c>
      <c r="B1421" t="s">
        <v>313</v>
      </c>
      <c r="C1421" t="s">
        <v>13</v>
      </c>
      <c r="D1421" t="s">
        <v>11</v>
      </c>
      <c r="E1421" t="s">
        <v>329</v>
      </c>
      <c r="F1421" t="s">
        <v>458</v>
      </c>
      <c r="I1421" t="s">
        <v>853</v>
      </c>
      <c r="J1421" t="s">
        <v>949</v>
      </c>
      <c r="K1421" t="s">
        <v>849</v>
      </c>
      <c r="L1421" t="s">
        <v>861</v>
      </c>
      <c r="M1421" t="s">
        <v>55</v>
      </c>
      <c r="O1421" t="s">
        <v>361</v>
      </c>
      <c r="P1421" t="s">
        <v>851</v>
      </c>
      <c r="Q1421" t="s">
        <v>337</v>
      </c>
      <c r="R1421">
        <v>0</v>
      </c>
    </row>
    <row r="1422" spans="1:20" ht="15" customHeight="1">
      <c r="A1422" s="962" t="s">
        <v>257</v>
      </c>
      <c r="B1422" t="s">
        <v>290</v>
      </c>
      <c r="C1422" t="s">
        <v>13</v>
      </c>
      <c r="D1422" t="s">
        <v>11</v>
      </c>
      <c r="E1422" t="s">
        <v>329</v>
      </c>
      <c r="F1422" t="s">
        <v>458</v>
      </c>
      <c r="J1422" t="s">
        <v>1996</v>
      </c>
      <c r="R1422">
        <v>0</v>
      </c>
      <c r="S1422">
        <v>0</v>
      </c>
      <c r="T1422">
        <v>500000000</v>
      </c>
    </row>
    <row r="1423" spans="1:20" ht="15" customHeight="1">
      <c r="A1423" s="962" t="s">
        <v>257</v>
      </c>
      <c r="B1423" t="s">
        <v>292</v>
      </c>
      <c r="C1423" t="s">
        <v>13</v>
      </c>
      <c r="D1423" t="s">
        <v>11</v>
      </c>
      <c r="E1423" t="s">
        <v>329</v>
      </c>
      <c r="F1423" t="s">
        <v>458</v>
      </c>
      <c r="J1423" t="s">
        <v>1997</v>
      </c>
      <c r="R1423">
        <v>0</v>
      </c>
      <c r="S1423">
        <v>0</v>
      </c>
      <c r="T1423">
        <v>500000000</v>
      </c>
    </row>
    <row r="1424" spans="1:20" ht="15" customHeight="1">
      <c r="A1424" s="962" t="s">
        <v>257</v>
      </c>
      <c r="B1424" t="s">
        <v>295</v>
      </c>
      <c r="C1424" t="s">
        <v>13</v>
      </c>
      <c r="D1424" t="s">
        <v>11</v>
      </c>
      <c r="E1424" t="s">
        <v>329</v>
      </c>
      <c r="F1424" t="s">
        <v>458</v>
      </c>
      <c r="J1424" t="s">
        <v>1998</v>
      </c>
      <c r="R1424">
        <v>0</v>
      </c>
      <c r="S1424">
        <v>0</v>
      </c>
      <c r="T1424">
        <v>500000000</v>
      </c>
    </row>
    <row r="1425" spans="1:20" ht="15" customHeight="1">
      <c r="A1425" s="962" t="s">
        <v>257</v>
      </c>
      <c r="B1425" t="s">
        <v>296</v>
      </c>
      <c r="C1425" t="s">
        <v>13</v>
      </c>
      <c r="D1425" t="s">
        <v>11</v>
      </c>
      <c r="E1425" t="s">
        <v>329</v>
      </c>
      <c r="F1425" t="s">
        <v>458</v>
      </c>
      <c r="J1425" t="s">
        <v>1999</v>
      </c>
      <c r="R1425">
        <v>0</v>
      </c>
      <c r="S1425">
        <v>0</v>
      </c>
      <c r="T1425">
        <v>500000000</v>
      </c>
    </row>
    <row r="1426" spans="1:20" ht="15" customHeight="1">
      <c r="A1426" s="962" t="s">
        <v>257</v>
      </c>
      <c r="B1426" t="s">
        <v>316</v>
      </c>
      <c r="C1426" t="s">
        <v>13</v>
      </c>
      <c r="D1426" t="s">
        <v>11</v>
      </c>
      <c r="E1426" t="s">
        <v>329</v>
      </c>
      <c r="F1426" t="s">
        <v>458</v>
      </c>
      <c r="J1426" t="s">
        <v>2004</v>
      </c>
      <c r="R1426">
        <v>0</v>
      </c>
      <c r="S1426">
        <v>0</v>
      </c>
      <c r="T1426">
        <v>500000000</v>
      </c>
    </row>
    <row r="1427" spans="1:20" ht="15" customHeight="1">
      <c r="A1427" s="962" t="s">
        <v>257</v>
      </c>
      <c r="B1427" t="s">
        <v>289</v>
      </c>
      <c r="C1427" t="s">
        <v>13</v>
      </c>
      <c r="D1427" t="s">
        <v>11</v>
      </c>
      <c r="E1427" t="s">
        <v>329</v>
      </c>
      <c r="F1427" t="s">
        <v>458</v>
      </c>
      <c r="R1427">
        <v>0</v>
      </c>
      <c r="S1427">
        <v>0</v>
      </c>
      <c r="T1427">
        <v>500000000</v>
      </c>
    </row>
    <row r="1428" spans="1:20" ht="15" customHeight="1">
      <c r="A1428" s="962" t="s">
        <v>257</v>
      </c>
      <c r="B1428" t="s">
        <v>309</v>
      </c>
      <c r="C1428" t="s">
        <v>13</v>
      </c>
      <c r="D1428" t="s">
        <v>11</v>
      </c>
      <c r="E1428" t="s">
        <v>329</v>
      </c>
      <c r="F1428" t="s">
        <v>458</v>
      </c>
      <c r="R1428">
        <v>0</v>
      </c>
      <c r="S1428">
        <v>0</v>
      </c>
      <c r="T1428">
        <v>500000000</v>
      </c>
    </row>
    <row r="1429" spans="1:20" ht="15" customHeight="1">
      <c r="A1429" s="962" t="s">
        <v>257</v>
      </c>
      <c r="B1429" t="s">
        <v>291</v>
      </c>
      <c r="C1429" t="s">
        <v>13</v>
      </c>
      <c r="D1429" t="s">
        <v>11</v>
      </c>
      <c r="E1429" t="s">
        <v>329</v>
      </c>
      <c r="F1429" t="s">
        <v>458</v>
      </c>
      <c r="R1429">
        <v>0</v>
      </c>
      <c r="S1429">
        <v>0</v>
      </c>
      <c r="T1429">
        <v>500000000</v>
      </c>
    </row>
    <row r="1430" spans="1:20" ht="15" customHeight="1">
      <c r="A1430" s="962" t="s">
        <v>257</v>
      </c>
      <c r="B1430" t="s">
        <v>288</v>
      </c>
      <c r="C1430" t="s">
        <v>13</v>
      </c>
      <c r="D1430" t="s">
        <v>11</v>
      </c>
      <c r="E1430" t="s">
        <v>329</v>
      </c>
      <c r="F1430" t="s">
        <v>458</v>
      </c>
      <c r="R1430">
        <v>0</v>
      </c>
      <c r="S1430">
        <v>0</v>
      </c>
      <c r="T1430">
        <v>500000000</v>
      </c>
    </row>
    <row r="1431" spans="1:20" ht="15" customHeight="1">
      <c r="A1431" s="962" t="s">
        <v>257</v>
      </c>
      <c r="B1431" t="s">
        <v>287</v>
      </c>
      <c r="C1431" t="s">
        <v>13</v>
      </c>
      <c r="D1431" t="s">
        <v>11</v>
      </c>
      <c r="E1431" t="s">
        <v>329</v>
      </c>
      <c r="F1431" t="s">
        <v>458</v>
      </c>
      <c r="R1431">
        <v>0</v>
      </c>
      <c r="S1431">
        <v>0</v>
      </c>
      <c r="T1431">
        <v>500000000</v>
      </c>
    </row>
    <row r="1432" spans="1:20" ht="15" customHeight="1">
      <c r="A1432" s="962" t="s">
        <v>257</v>
      </c>
      <c r="B1432" t="s">
        <v>305</v>
      </c>
      <c r="C1432" t="s">
        <v>13</v>
      </c>
      <c r="D1432" t="s">
        <v>11</v>
      </c>
      <c r="E1432" t="s">
        <v>329</v>
      </c>
      <c r="F1432" t="s">
        <v>458</v>
      </c>
      <c r="R1432">
        <v>0</v>
      </c>
      <c r="S1432">
        <v>0</v>
      </c>
      <c r="T1432">
        <v>500000000</v>
      </c>
    </row>
    <row r="1433" spans="1:20" ht="15" customHeight="1">
      <c r="A1433" s="962" t="s">
        <v>257</v>
      </c>
      <c r="B1433" t="s">
        <v>321</v>
      </c>
      <c r="C1433" t="s">
        <v>13</v>
      </c>
      <c r="D1433" t="s">
        <v>11</v>
      </c>
      <c r="E1433" t="s">
        <v>329</v>
      </c>
      <c r="F1433" t="s">
        <v>458</v>
      </c>
      <c r="R1433">
        <v>0</v>
      </c>
      <c r="S1433">
        <v>0</v>
      </c>
      <c r="T1433">
        <v>500000000</v>
      </c>
    </row>
    <row r="1434" spans="1:20" ht="15" customHeight="1">
      <c r="A1434" s="962" t="s">
        <v>257</v>
      </c>
      <c r="B1434" t="s">
        <v>310</v>
      </c>
      <c r="C1434" t="s">
        <v>13</v>
      </c>
      <c r="D1434" t="s">
        <v>11</v>
      </c>
      <c r="E1434" t="s">
        <v>329</v>
      </c>
      <c r="F1434" t="s">
        <v>458</v>
      </c>
      <c r="R1434">
        <v>0</v>
      </c>
      <c r="S1434">
        <v>0</v>
      </c>
      <c r="T1434">
        <v>500000000</v>
      </c>
    </row>
    <row r="1435" spans="1:20" ht="15" customHeight="1">
      <c r="A1435" s="962" t="s">
        <v>257</v>
      </c>
      <c r="B1435" t="s">
        <v>294</v>
      </c>
      <c r="C1435" t="s">
        <v>13</v>
      </c>
      <c r="D1435" t="s">
        <v>11</v>
      </c>
      <c r="E1435" t="s">
        <v>329</v>
      </c>
      <c r="F1435" t="s">
        <v>458</v>
      </c>
      <c r="R1435">
        <v>0</v>
      </c>
      <c r="S1435">
        <v>0</v>
      </c>
      <c r="T1435">
        <v>500000000</v>
      </c>
    </row>
    <row r="1436" spans="1:20" ht="15" customHeight="1">
      <c r="A1436" s="962" t="s">
        <v>257</v>
      </c>
      <c r="B1436" t="s">
        <v>293</v>
      </c>
      <c r="C1436" t="s">
        <v>13</v>
      </c>
      <c r="D1436" t="s">
        <v>11</v>
      </c>
      <c r="E1436" t="s">
        <v>329</v>
      </c>
      <c r="F1436" t="s">
        <v>458</v>
      </c>
      <c r="R1436">
        <v>0</v>
      </c>
      <c r="S1436">
        <v>0</v>
      </c>
      <c r="T1436">
        <v>500000000</v>
      </c>
    </row>
    <row r="1437" spans="1:20" ht="15" customHeight="1">
      <c r="A1437" s="962" t="s">
        <v>259</v>
      </c>
      <c r="B1437" t="s">
        <v>300</v>
      </c>
      <c r="C1437" t="s">
        <v>13</v>
      </c>
      <c r="D1437" t="s">
        <v>11</v>
      </c>
      <c r="E1437" t="s">
        <v>329</v>
      </c>
      <c r="F1437" t="s">
        <v>458</v>
      </c>
      <c r="R1437">
        <v>0</v>
      </c>
      <c r="S1437">
        <v>0</v>
      </c>
      <c r="T1437">
        <v>500000000</v>
      </c>
    </row>
    <row r="1438" spans="1:20" ht="15" customHeight="1">
      <c r="A1438" s="962" t="s">
        <v>259</v>
      </c>
      <c r="B1438" t="s">
        <v>298</v>
      </c>
      <c r="C1438" t="s">
        <v>13</v>
      </c>
      <c r="D1438" t="s">
        <v>11</v>
      </c>
      <c r="E1438" t="s">
        <v>329</v>
      </c>
      <c r="F1438" t="s">
        <v>458</v>
      </c>
      <c r="R1438">
        <v>0</v>
      </c>
      <c r="S1438">
        <v>0</v>
      </c>
      <c r="T1438">
        <v>500000000</v>
      </c>
    </row>
    <row r="1439" spans="1:20" ht="15" customHeight="1">
      <c r="A1439" s="962" t="s">
        <v>259</v>
      </c>
      <c r="B1439" t="s">
        <v>297</v>
      </c>
      <c r="C1439" t="s">
        <v>13</v>
      </c>
      <c r="D1439" t="s">
        <v>11</v>
      </c>
      <c r="E1439" t="s">
        <v>329</v>
      </c>
      <c r="F1439" t="s">
        <v>458</v>
      </c>
      <c r="R1439">
        <v>0</v>
      </c>
      <c r="S1439">
        <v>0</v>
      </c>
      <c r="T1439">
        <v>500000000</v>
      </c>
    </row>
    <row r="1440" spans="1:20" ht="15" customHeight="1">
      <c r="A1440" s="962" t="s">
        <v>259</v>
      </c>
      <c r="B1440" t="s">
        <v>288</v>
      </c>
      <c r="C1440" t="s">
        <v>13</v>
      </c>
      <c r="D1440" t="s">
        <v>11</v>
      </c>
      <c r="E1440" t="s">
        <v>329</v>
      </c>
      <c r="F1440" t="s">
        <v>458</v>
      </c>
      <c r="R1440">
        <v>0</v>
      </c>
      <c r="S1440">
        <v>0</v>
      </c>
      <c r="T1440">
        <v>500000000</v>
      </c>
    </row>
    <row r="1441" spans="1:20" ht="15" customHeight="1">
      <c r="A1441" s="962" t="s">
        <v>259</v>
      </c>
      <c r="B1441" t="s">
        <v>287</v>
      </c>
      <c r="C1441" t="s">
        <v>13</v>
      </c>
      <c r="D1441" t="s">
        <v>11</v>
      </c>
      <c r="E1441" t="s">
        <v>329</v>
      </c>
      <c r="F1441" t="s">
        <v>458</v>
      </c>
      <c r="R1441">
        <v>0</v>
      </c>
      <c r="S1441">
        <v>0</v>
      </c>
      <c r="T1441">
        <v>500000000</v>
      </c>
    </row>
    <row r="1442" spans="1:20" ht="15" customHeight="1">
      <c r="A1442" s="962" t="s">
        <v>259</v>
      </c>
      <c r="B1442" t="s">
        <v>321</v>
      </c>
      <c r="C1442" t="s">
        <v>13</v>
      </c>
      <c r="D1442" t="s">
        <v>11</v>
      </c>
      <c r="E1442" t="s">
        <v>329</v>
      </c>
      <c r="F1442" t="s">
        <v>458</v>
      </c>
      <c r="R1442">
        <v>0</v>
      </c>
      <c r="S1442">
        <v>0</v>
      </c>
      <c r="T1442">
        <v>500000000</v>
      </c>
    </row>
    <row r="1443" spans="1:20" ht="15" customHeight="1">
      <c r="A1443" s="962" t="s">
        <v>259</v>
      </c>
      <c r="B1443" t="s">
        <v>299</v>
      </c>
      <c r="C1443" t="s">
        <v>13</v>
      </c>
      <c r="D1443" t="s">
        <v>11</v>
      </c>
      <c r="E1443" t="s">
        <v>329</v>
      </c>
      <c r="F1443" t="s">
        <v>458</v>
      </c>
      <c r="R1443">
        <v>0</v>
      </c>
      <c r="S1443">
        <v>0</v>
      </c>
      <c r="T1443">
        <v>500000000</v>
      </c>
    </row>
    <row r="1444" spans="1:20" ht="15" customHeight="1">
      <c r="A1444" s="962" t="s">
        <v>259</v>
      </c>
      <c r="B1444" t="s">
        <v>301</v>
      </c>
      <c r="C1444" t="s">
        <v>13</v>
      </c>
      <c r="D1444" t="s">
        <v>11</v>
      </c>
      <c r="E1444" t="s">
        <v>329</v>
      </c>
      <c r="F1444" t="s">
        <v>458</v>
      </c>
      <c r="R1444">
        <v>0</v>
      </c>
      <c r="S1444">
        <v>0</v>
      </c>
      <c r="T1444">
        <v>500000000</v>
      </c>
    </row>
    <row r="1445" spans="1:20" ht="15" customHeight="1">
      <c r="A1445" s="962" t="s">
        <v>260</v>
      </c>
      <c r="B1445" t="s">
        <v>299</v>
      </c>
      <c r="C1445" t="s">
        <v>13</v>
      </c>
      <c r="D1445" t="s">
        <v>11</v>
      </c>
      <c r="E1445" t="s">
        <v>329</v>
      </c>
      <c r="F1445" t="s">
        <v>458</v>
      </c>
      <c r="R1445">
        <v>0</v>
      </c>
      <c r="S1445">
        <v>0</v>
      </c>
      <c r="T1445">
        <v>0</v>
      </c>
    </row>
    <row r="1446" spans="1:20" ht="15" customHeight="1">
      <c r="A1446" s="962" t="s">
        <v>260</v>
      </c>
      <c r="B1446" t="s">
        <v>312</v>
      </c>
      <c r="C1446" t="s">
        <v>13</v>
      </c>
      <c r="D1446" t="s">
        <v>11</v>
      </c>
      <c r="E1446" t="s">
        <v>329</v>
      </c>
      <c r="F1446" t="s">
        <v>458</v>
      </c>
      <c r="R1446">
        <v>0</v>
      </c>
      <c r="S1446">
        <v>0</v>
      </c>
      <c r="T1446">
        <v>0</v>
      </c>
    </row>
    <row r="1447" spans="1:20" ht="15" customHeight="1">
      <c r="A1447" s="962" t="s">
        <v>260</v>
      </c>
      <c r="B1447" t="s">
        <v>298</v>
      </c>
      <c r="C1447" t="s">
        <v>13</v>
      </c>
      <c r="D1447" t="s">
        <v>11</v>
      </c>
      <c r="E1447" t="s">
        <v>329</v>
      </c>
      <c r="F1447" t="s">
        <v>458</v>
      </c>
      <c r="R1447">
        <v>0</v>
      </c>
      <c r="S1447">
        <v>0</v>
      </c>
      <c r="T1447">
        <v>0</v>
      </c>
    </row>
    <row r="1448" spans="1:20" ht="15" customHeight="1">
      <c r="A1448" s="962" t="s">
        <v>260</v>
      </c>
      <c r="B1448" t="s">
        <v>297</v>
      </c>
      <c r="C1448" t="s">
        <v>13</v>
      </c>
      <c r="D1448" t="s">
        <v>11</v>
      </c>
      <c r="E1448" t="s">
        <v>329</v>
      </c>
      <c r="F1448" t="s">
        <v>458</v>
      </c>
      <c r="R1448">
        <v>0</v>
      </c>
      <c r="S1448">
        <v>0</v>
      </c>
      <c r="T1448">
        <v>0</v>
      </c>
    </row>
    <row r="1449" spans="1:20" ht="15" customHeight="1">
      <c r="A1449" s="962" t="s">
        <v>260</v>
      </c>
      <c r="B1449" t="s">
        <v>288</v>
      </c>
      <c r="C1449" t="s">
        <v>13</v>
      </c>
      <c r="D1449" t="s">
        <v>11</v>
      </c>
      <c r="E1449" t="s">
        <v>329</v>
      </c>
      <c r="F1449" t="s">
        <v>458</v>
      </c>
      <c r="R1449">
        <v>0</v>
      </c>
      <c r="S1449">
        <v>0</v>
      </c>
      <c r="T1449">
        <v>0</v>
      </c>
    </row>
    <row r="1450" spans="1:20" ht="15" customHeight="1">
      <c r="A1450" s="962" t="s">
        <v>260</v>
      </c>
      <c r="B1450" t="s">
        <v>287</v>
      </c>
      <c r="C1450" t="s">
        <v>13</v>
      </c>
      <c r="D1450" t="s">
        <v>11</v>
      </c>
      <c r="E1450" t="s">
        <v>329</v>
      </c>
      <c r="F1450" t="s">
        <v>458</v>
      </c>
      <c r="R1450">
        <v>0</v>
      </c>
    </row>
    <row r="1451" spans="1:20" ht="15" customHeight="1">
      <c r="A1451" s="962" t="s">
        <v>260</v>
      </c>
      <c r="B1451" t="s">
        <v>309</v>
      </c>
      <c r="C1451" t="s">
        <v>13</v>
      </c>
      <c r="D1451" t="s">
        <v>11</v>
      </c>
      <c r="E1451" t="s">
        <v>329</v>
      </c>
      <c r="F1451" t="s">
        <v>458</v>
      </c>
      <c r="R1451">
        <v>0</v>
      </c>
      <c r="S1451">
        <v>0</v>
      </c>
      <c r="T1451">
        <v>0</v>
      </c>
    </row>
    <row r="1452" spans="1:20" ht="15" customHeight="1">
      <c r="A1452" s="962" t="s">
        <v>260</v>
      </c>
      <c r="B1452" t="s">
        <v>305</v>
      </c>
      <c r="C1452" t="s">
        <v>13</v>
      </c>
      <c r="D1452" t="s">
        <v>11</v>
      </c>
      <c r="E1452" t="s">
        <v>329</v>
      </c>
      <c r="F1452" t="s">
        <v>458</v>
      </c>
      <c r="R1452">
        <v>0</v>
      </c>
      <c r="S1452">
        <v>0</v>
      </c>
      <c r="T1452">
        <v>0</v>
      </c>
    </row>
    <row r="1453" spans="1:20" ht="15" customHeight="1">
      <c r="A1453" s="962" t="s">
        <v>261</v>
      </c>
      <c r="B1453" t="s">
        <v>290</v>
      </c>
      <c r="C1453" t="s">
        <v>13</v>
      </c>
      <c r="D1453" t="s">
        <v>11</v>
      </c>
      <c r="E1453" t="s">
        <v>329</v>
      </c>
      <c r="F1453" t="s">
        <v>458</v>
      </c>
      <c r="R1453">
        <v>0</v>
      </c>
      <c r="S1453">
        <v>0</v>
      </c>
      <c r="T1453">
        <v>500000000</v>
      </c>
    </row>
    <row r="1454" spans="1:20" ht="15" customHeight="1">
      <c r="A1454" s="962" t="s">
        <v>261</v>
      </c>
      <c r="B1454" t="s">
        <v>292</v>
      </c>
      <c r="C1454" t="s">
        <v>13</v>
      </c>
      <c r="D1454" t="s">
        <v>11</v>
      </c>
      <c r="E1454" t="s">
        <v>329</v>
      </c>
      <c r="F1454" t="s">
        <v>458</v>
      </c>
      <c r="R1454">
        <v>0</v>
      </c>
      <c r="S1454">
        <v>0</v>
      </c>
      <c r="T1454">
        <v>500000000</v>
      </c>
    </row>
    <row r="1455" spans="1:20" ht="15" customHeight="1">
      <c r="A1455" s="962" t="s">
        <v>261</v>
      </c>
      <c r="B1455" t="s">
        <v>295</v>
      </c>
      <c r="C1455" t="s">
        <v>13</v>
      </c>
      <c r="D1455" t="s">
        <v>11</v>
      </c>
      <c r="E1455" t="s">
        <v>329</v>
      </c>
      <c r="F1455" t="s">
        <v>458</v>
      </c>
      <c r="R1455">
        <v>0</v>
      </c>
      <c r="S1455">
        <v>0</v>
      </c>
      <c r="T1455">
        <v>500000000</v>
      </c>
    </row>
    <row r="1456" spans="1:20" ht="15" customHeight="1">
      <c r="A1456" s="962" t="s">
        <v>261</v>
      </c>
      <c r="B1456" t="s">
        <v>296</v>
      </c>
      <c r="C1456" t="s">
        <v>13</v>
      </c>
      <c r="D1456" t="s">
        <v>11</v>
      </c>
      <c r="E1456" t="s">
        <v>329</v>
      </c>
      <c r="F1456" t="s">
        <v>458</v>
      </c>
      <c r="R1456">
        <v>0</v>
      </c>
      <c r="S1456">
        <v>0</v>
      </c>
      <c r="T1456">
        <v>500000000</v>
      </c>
    </row>
    <row r="1457" spans="1:20" ht="15" customHeight="1">
      <c r="A1457" s="962" t="s">
        <v>261</v>
      </c>
      <c r="B1457" t="s">
        <v>289</v>
      </c>
      <c r="C1457" t="s">
        <v>13</v>
      </c>
      <c r="D1457" t="s">
        <v>11</v>
      </c>
      <c r="E1457" t="s">
        <v>329</v>
      </c>
      <c r="F1457" t="s">
        <v>458</v>
      </c>
      <c r="R1457">
        <v>0</v>
      </c>
      <c r="S1457">
        <v>0</v>
      </c>
      <c r="T1457">
        <v>500000000</v>
      </c>
    </row>
    <row r="1458" spans="1:20" ht="15" customHeight="1">
      <c r="A1458" s="962" t="s">
        <v>261</v>
      </c>
      <c r="B1458" t="s">
        <v>291</v>
      </c>
      <c r="C1458" t="s">
        <v>13</v>
      </c>
      <c r="D1458" t="s">
        <v>11</v>
      </c>
      <c r="E1458" t="s">
        <v>329</v>
      </c>
      <c r="F1458" t="s">
        <v>458</v>
      </c>
      <c r="R1458">
        <v>0</v>
      </c>
      <c r="S1458">
        <v>0</v>
      </c>
      <c r="T1458">
        <v>500000000</v>
      </c>
    </row>
    <row r="1459" spans="1:20" ht="15" customHeight="1">
      <c r="A1459" s="962" t="s">
        <v>261</v>
      </c>
      <c r="B1459" t="s">
        <v>288</v>
      </c>
      <c r="C1459" t="s">
        <v>13</v>
      </c>
      <c r="D1459" t="s">
        <v>11</v>
      </c>
      <c r="E1459" t="s">
        <v>329</v>
      </c>
      <c r="F1459" t="s">
        <v>458</v>
      </c>
      <c r="R1459">
        <v>0</v>
      </c>
      <c r="S1459">
        <v>0</v>
      </c>
      <c r="T1459">
        <v>500000000</v>
      </c>
    </row>
    <row r="1460" spans="1:20" ht="15" customHeight="1">
      <c r="A1460" s="962" t="s">
        <v>261</v>
      </c>
      <c r="B1460" t="s">
        <v>287</v>
      </c>
      <c r="C1460" t="s">
        <v>13</v>
      </c>
      <c r="D1460" t="s">
        <v>11</v>
      </c>
      <c r="E1460" t="s">
        <v>329</v>
      </c>
      <c r="F1460" t="s">
        <v>458</v>
      </c>
      <c r="R1460">
        <v>0</v>
      </c>
      <c r="S1460">
        <v>0</v>
      </c>
      <c r="T1460">
        <v>500000000</v>
      </c>
    </row>
    <row r="1461" spans="1:20" ht="15" customHeight="1">
      <c r="A1461" s="962" t="s">
        <v>261</v>
      </c>
      <c r="B1461" t="s">
        <v>321</v>
      </c>
      <c r="C1461" t="s">
        <v>13</v>
      </c>
      <c r="D1461" t="s">
        <v>11</v>
      </c>
      <c r="E1461" t="s">
        <v>329</v>
      </c>
      <c r="F1461" t="s">
        <v>458</v>
      </c>
      <c r="R1461">
        <v>0</v>
      </c>
      <c r="S1461">
        <v>0</v>
      </c>
      <c r="T1461">
        <v>500000000</v>
      </c>
    </row>
    <row r="1462" spans="1:20" ht="15" customHeight="1">
      <c r="A1462" s="962" t="s">
        <v>261</v>
      </c>
      <c r="B1462" t="s">
        <v>294</v>
      </c>
      <c r="C1462" t="s">
        <v>13</v>
      </c>
      <c r="D1462" t="s">
        <v>11</v>
      </c>
      <c r="E1462" t="s">
        <v>329</v>
      </c>
      <c r="F1462" t="s">
        <v>458</v>
      </c>
      <c r="R1462">
        <v>0</v>
      </c>
      <c r="S1462">
        <v>0</v>
      </c>
      <c r="T1462">
        <v>500000000</v>
      </c>
    </row>
    <row r="1463" spans="1:20" ht="15" customHeight="1">
      <c r="A1463" s="962" t="s">
        <v>261</v>
      </c>
      <c r="B1463" t="s">
        <v>293</v>
      </c>
      <c r="C1463" t="s">
        <v>13</v>
      </c>
      <c r="D1463" t="s">
        <v>11</v>
      </c>
      <c r="E1463" t="s">
        <v>329</v>
      </c>
      <c r="F1463" t="s">
        <v>458</v>
      </c>
      <c r="R1463">
        <v>0</v>
      </c>
      <c r="S1463">
        <v>0</v>
      </c>
      <c r="T1463">
        <v>500000000</v>
      </c>
    </row>
    <row r="1464" spans="1:20" ht="15" customHeight="1">
      <c r="A1464" s="962" t="s">
        <v>261</v>
      </c>
      <c r="B1464" t="s">
        <v>324</v>
      </c>
      <c r="C1464" t="s">
        <v>13</v>
      </c>
      <c r="D1464" t="s">
        <v>11</v>
      </c>
      <c r="E1464" t="s">
        <v>329</v>
      </c>
      <c r="F1464" t="s">
        <v>458</v>
      </c>
      <c r="R1464">
        <v>0</v>
      </c>
      <c r="S1464">
        <v>0</v>
      </c>
      <c r="T1464">
        <v>500000000</v>
      </c>
    </row>
    <row r="1465" spans="1:20" ht="15" customHeight="1">
      <c r="A1465" s="962" t="s">
        <v>262</v>
      </c>
      <c r="B1465" t="s">
        <v>297</v>
      </c>
      <c r="C1465" t="s">
        <v>13</v>
      </c>
      <c r="D1465" t="s">
        <v>11</v>
      </c>
      <c r="E1465" t="s">
        <v>329</v>
      </c>
      <c r="F1465" t="s">
        <v>458</v>
      </c>
      <c r="J1465" t="s">
        <v>2000</v>
      </c>
      <c r="L1465" t="s">
        <v>2001</v>
      </c>
      <c r="O1465" t="s">
        <v>882</v>
      </c>
      <c r="P1465" t="s">
        <v>868</v>
      </c>
      <c r="Q1465" t="s">
        <v>869</v>
      </c>
      <c r="R1465">
        <v>0</v>
      </c>
      <c r="S1465">
        <v>0</v>
      </c>
      <c r="T1465">
        <v>500000000</v>
      </c>
    </row>
    <row r="1466" spans="1:20" ht="15" customHeight="1">
      <c r="A1466" s="962" t="s">
        <v>262</v>
      </c>
      <c r="B1466" t="s">
        <v>288</v>
      </c>
      <c r="C1466" t="s">
        <v>13</v>
      </c>
      <c r="D1466" t="s">
        <v>11</v>
      </c>
      <c r="E1466" t="s">
        <v>329</v>
      </c>
      <c r="F1466" t="s">
        <v>458</v>
      </c>
      <c r="R1466">
        <v>0</v>
      </c>
      <c r="S1466">
        <v>0</v>
      </c>
      <c r="T1466">
        <v>500000000</v>
      </c>
    </row>
    <row r="1467" spans="1:20" ht="15" customHeight="1">
      <c r="A1467" s="962" t="s">
        <v>262</v>
      </c>
      <c r="B1467" t="s">
        <v>287</v>
      </c>
      <c r="C1467" t="s">
        <v>13</v>
      </c>
      <c r="D1467" t="s">
        <v>11</v>
      </c>
      <c r="E1467" t="s">
        <v>329</v>
      </c>
      <c r="F1467" t="s">
        <v>458</v>
      </c>
      <c r="R1467">
        <v>0</v>
      </c>
      <c r="S1467">
        <v>0</v>
      </c>
      <c r="T1467">
        <v>500000000</v>
      </c>
    </row>
    <row r="1468" spans="1:20" ht="15" customHeight="1">
      <c r="A1468" s="962" t="s">
        <v>262</v>
      </c>
      <c r="B1468" t="s">
        <v>299</v>
      </c>
      <c r="C1468" t="s">
        <v>13</v>
      </c>
      <c r="D1468" t="s">
        <v>11</v>
      </c>
      <c r="E1468" t="s">
        <v>329</v>
      </c>
      <c r="F1468" t="s">
        <v>458</v>
      </c>
      <c r="R1468">
        <v>0</v>
      </c>
      <c r="S1468">
        <v>0</v>
      </c>
      <c r="T1468">
        <v>500000000</v>
      </c>
    </row>
    <row r="1469" spans="1:20" ht="15" customHeight="1">
      <c r="A1469" s="962" t="s">
        <v>262</v>
      </c>
      <c r="B1469" t="s">
        <v>301</v>
      </c>
      <c r="C1469" t="s">
        <v>13</v>
      </c>
      <c r="D1469" t="s">
        <v>11</v>
      </c>
      <c r="E1469" t="s">
        <v>329</v>
      </c>
      <c r="F1469" t="s">
        <v>458</v>
      </c>
      <c r="R1469">
        <v>0</v>
      </c>
      <c r="S1469">
        <v>0</v>
      </c>
      <c r="T1469">
        <v>500000000</v>
      </c>
    </row>
    <row r="1470" spans="1:20" ht="15" customHeight="1">
      <c r="A1470" s="962" t="s">
        <v>262</v>
      </c>
      <c r="B1470" t="s">
        <v>302</v>
      </c>
      <c r="C1470" t="s">
        <v>13</v>
      </c>
      <c r="D1470" t="s">
        <v>11</v>
      </c>
      <c r="E1470" t="s">
        <v>329</v>
      </c>
      <c r="F1470" t="s">
        <v>458</v>
      </c>
      <c r="R1470">
        <v>0</v>
      </c>
      <c r="S1470">
        <v>0</v>
      </c>
      <c r="T1470">
        <v>500000000</v>
      </c>
    </row>
    <row r="1471" spans="1:20" ht="15" customHeight="1">
      <c r="A1471" s="962" t="s">
        <v>262</v>
      </c>
      <c r="B1471" t="s">
        <v>303</v>
      </c>
      <c r="C1471" t="s">
        <v>13</v>
      </c>
      <c r="D1471" t="s">
        <v>11</v>
      </c>
      <c r="E1471" t="s">
        <v>329</v>
      </c>
      <c r="F1471" t="s">
        <v>458</v>
      </c>
      <c r="R1471">
        <v>0</v>
      </c>
      <c r="S1471">
        <v>0</v>
      </c>
      <c r="T1471">
        <v>500000000</v>
      </c>
    </row>
    <row r="1472" spans="1:20" ht="15" customHeight="1">
      <c r="A1472" s="962" t="s">
        <v>262</v>
      </c>
      <c r="B1472" t="s">
        <v>298</v>
      </c>
      <c r="C1472" t="s">
        <v>13</v>
      </c>
      <c r="D1472" t="s">
        <v>11</v>
      </c>
      <c r="E1472" t="s">
        <v>329</v>
      </c>
      <c r="F1472" t="s">
        <v>458</v>
      </c>
      <c r="R1472">
        <v>0</v>
      </c>
      <c r="S1472">
        <v>0</v>
      </c>
      <c r="T1472">
        <v>500000000</v>
      </c>
    </row>
    <row r="1473" spans="1:20" ht="15" customHeight="1">
      <c r="A1473" s="962" t="s">
        <v>262</v>
      </c>
      <c r="B1473" t="s">
        <v>300</v>
      </c>
      <c r="C1473" t="s">
        <v>13</v>
      </c>
      <c r="D1473" t="s">
        <v>11</v>
      </c>
      <c r="E1473" t="s">
        <v>329</v>
      </c>
      <c r="F1473" t="s">
        <v>458</v>
      </c>
      <c r="R1473">
        <v>0</v>
      </c>
      <c r="S1473">
        <v>0</v>
      </c>
      <c r="T1473">
        <v>500000000</v>
      </c>
    </row>
    <row r="1474" spans="1:20" ht="15" customHeight="1">
      <c r="A1474" s="962" t="s">
        <v>262</v>
      </c>
      <c r="B1474" t="s">
        <v>321</v>
      </c>
      <c r="C1474" t="s">
        <v>13</v>
      </c>
      <c r="D1474" t="s">
        <v>11</v>
      </c>
      <c r="E1474" t="s">
        <v>329</v>
      </c>
      <c r="F1474" t="s">
        <v>458</v>
      </c>
      <c r="R1474">
        <v>0</v>
      </c>
      <c r="S1474">
        <v>0</v>
      </c>
      <c r="T1474">
        <v>500000000</v>
      </c>
    </row>
    <row r="1475" spans="1:20" ht="15" customHeight="1">
      <c r="A1475" s="962" t="s">
        <v>263</v>
      </c>
      <c r="B1475" t="s">
        <v>290</v>
      </c>
      <c r="C1475" t="s">
        <v>13</v>
      </c>
      <c r="D1475" t="s">
        <v>11</v>
      </c>
      <c r="E1475" t="s">
        <v>329</v>
      </c>
      <c r="F1475" t="s">
        <v>458</v>
      </c>
      <c r="R1475">
        <v>0</v>
      </c>
      <c r="S1475">
        <v>0</v>
      </c>
      <c r="T1475">
        <v>500000000</v>
      </c>
    </row>
    <row r="1476" spans="1:20" ht="15" customHeight="1">
      <c r="A1476" s="962" t="s">
        <v>263</v>
      </c>
      <c r="B1476" t="s">
        <v>292</v>
      </c>
      <c r="C1476" t="s">
        <v>13</v>
      </c>
      <c r="D1476" t="s">
        <v>11</v>
      </c>
      <c r="E1476" t="s">
        <v>329</v>
      </c>
      <c r="F1476" t="s">
        <v>458</v>
      </c>
      <c r="R1476">
        <v>0</v>
      </c>
      <c r="S1476">
        <v>0</v>
      </c>
      <c r="T1476">
        <v>500000000</v>
      </c>
    </row>
    <row r="1477" spans="1:20" ht="15" customHeight="1">
      <c r="A1477" s="962" t="s">
        <v>263</v>
      </c>
      <c r="B1477" t="s">
        <v>295</v>
      </c>
      <c r="C1477" t="s">
        <v>13</v>
      </c>
      <c r="D1477" t="s">
        <v>11</v>
      </c>
      <c r="E1477" t="s">
        <v>329</v>
      </c>
      <c r="F1477" t="s">
        <v>458</v>
      </c>
      <c r="R1477">
        <v>0</v>
      </c>
      <c r="S1477">
        <v>0</v>
      </c>
      <c r="T1477">
        <v>500000000</v>
      </c>
    </row>
    <row r="1478" spans="1:20" ht="15" customHeight="1">
      <c r="A1478" s="962" t="s">
        <v>263</v>
      </c>
      <c r="B1478" t="s">
        <v>296</v>
      </c>
      <c r="C1478" t="s">
        <v>13</v>
      </c>
      <c r="D1478" t="s">
        <v>11</v>
      </c>
      <c r="E1478" t="s">
        <v>329</v>
      </c>
      <c r="F1478" t="s">
        <v>458</v>
      </c>
      <c r="R1478">
        <v>0</v>
      </c>
      <c r="S1478">
        <v>0</v>
      </c>
      <c r="T1478">
        <v>500000000</v>
      </c>
    </row>
    <row r="1479" spans="1:20" ht="15" customHeight="1">
      <c r="A1479" s="962" t="s">
        <v>263</v>
      </c>
      <c r="B1479" t="s">
        <v>289</v>
      </c>
      <c r="C1479" t="s">
        <v>13</v>
      </c>
      <c r="D1479" t="s">
        <v>11</v>
      </c>
      <c r="E1479" t="s">
        <v>329</v>
      </c>
      <c r="F1479" t="s">
        <v>458</v>
      </c>
      <c r="R1479">
        <v>0</v>
      </c>
      <c r="S1479">
        <v>0</v>
      </c>
      <c r="T1479">
        <v>500000000</v>
      </c>
    </row>
    <row r="1480" spans="1:20" ht="15" customHeight="1">
      <c r="A1480" s="962" t="s">
        <v>263</v>
      </c>
      <c r="B1480" t="s">
        <v>291</v>
      </c>
      <c r="C1480" t="s">
        <v>13</v>
      </c>
      <c r="D1480" t="s">
        <v>11</v>
      </c>
      <c r="E1480" t="s">
        <v>329</v>
      </c>
      <c r="F1480" t="s">
        <v>458</v>
      </c>
      <c r="R1480">
        <v>0</v>
      </c>
      <c r="S1480">
        <v>0</v>
      </c>
      <c r="T1480">
        <v>500000000</v>
      </c>
    </row>
    <row r="1481" spans="1:20" ht="15" customHeight="1">
      <c r="A1481" s="962" t="s">
        <v>263</v>
      </c>
      <c r="B1481" t="s">
        <v>288</v>
      </c>
      <c r="C1481" t="s">
        <v>13</v>
      </c>
      <c r="D1481" t="s">
        <v>11</v>
      </c>
      <c r="E1481" t="s">
        <v>329</v>
      </c>
      <c r="F1481" t="s">
        <v>458</v>
      </c>
      <c r="R1481">
        <v>0</v>
      </c>
      <c r="S1481">
        <v>0</v>
      </c>
      <c r="T1481">
        <v>500000000</v>
      </c>
    </row>
    <row r="1482" spans="1:20" ht="15" customHeight="1">
      <c r="A1482" s="962" t="s">
        <v>263</v>
      </c>
      <c r="B1482" t="s">
        <v>287</v>
      </c>
      <c r="C1482" t="s">
        <v>13</v>
      </c>
      <c r="D1482" t="s">
        <v>11</v>
      </c>
      <c r="E1482" t="s">
        <v>329</v>
      </c>
      <c r="F1482" t="s">
        <v>458</v>
      </c>
      <c r="R1482">
        <v>0</v>
      </c>
      <c r="S1482">
        <v>0</v>
      </c>
      <c r="T1482">
        <v>500000000</v>
      </c>
    </row>
    <row r="1483" spans="1:20" ht="15" customHeight="1">
      <c r="A1483" s="962" t="s">
        <v>263</v>
      </c>
      <c r="B1483" t="s">
        <v>321</v>
      </c>
      <c r="C1483" t="s">
        <v>13</v>
      </c>
      <c r="D1483" t="s">
        <v>11</v>
      </c>
      <c r="E1483" t="s">
        <v>329</v>
      </c>
      <c r="F1483" t="s">
        <v>458</v>
      </c>
      <c r="R1483">
        <v>0</v>
      </c>
      <c r="S1483">
        <v>0</v>
      </c>
      <c r="T1483">
        <v>500000000</v>
      </c>
    </row>
    <row r="1484" spans="1:20" ht="15" customHeight="1">
      <c r="A1484" s="962" t="s">
        <v>263</v>
      </c>
      <c r="B1484" t="s">
        <v>294</v>
      </c>
      <c r="C1484" t="s">
        <v>13</v>
      </c>
      <c r="D1484" t="s">
        <v>11</v>
      </c>
      <c r="E1484" t="s">
        <v>329</v>
      </c>
      <c r="F1484" t="s">
        <v>458</v>
      </c>
      <c r="R1484">
        <v>0</v>
      </c>
      <c r="S1484">
        <v>0</v>
      </c>
      <c r="T1484">
        <v>500000000</v>
      </c>
    </row>
    <row r="1485" spans="1:20" ht="15" customHeight="1">
      <c r="A1485" s="962" t="s">
        <v>263</v>
      </c>
      <c r="B1485" t="s">
        <v>293</v>
      </c>
      <c r="C1485" t="s">
        <v>13</v>
      </c>
      <c r="D1485" t="s">
        <v>11</v>
      </c>
      <c r="E1485" t="s">
        <v>329</v>
      </c>
      <c r="F1485" t="s">
        <v>458</v>
      </c>
      <c r="R1485">
        <v>0</v>
      </c>
      <c r="S1485">
        <v>0</v>
      </c>
      <c r="T1485">
        <v>500000000</v>
      </c>
    </row>
    <row r="1486" spans="1:20" ht="15" customHeight="1">
      <c r="A1486" s="962" t="s">
        <v>263</v>
      </c>
      <c r="B1486" t="s">
        <v>324</v>
      </c>
      <c r="C1486" t="s">
        <v>13</v>
      </c>
      <c r="D1486" t="s">
        <v>11</v>
      </c>
      <c r="E1486" t="s">
        <v>329</v>
      </c>
      <c r="F1486" t="s">
        <v>458</v>
      </c>
      <c r="R1486">
        <v>0</v>
      </c>
      <c r="S1486">
        <v>0</v>
      </c>
      <c r="T1486">
        <v>500000000</v>
      </c>
    </row>
    <row r="1487" spans="1:20" ht="15" customHeight="1">
      <c r="A1487" s="962" t="s">
        <v>264</v>
      </c>
      <c r="B1487" t="s">
        <v>294</v>
      </c>
      <c r="C1487" t="s">
        <v>13</v>
      </c>
      <c r="D1487" t="s">
        <v>11</v>
      </c>
      <c r="E1487" t="s">
        <v>329</v>
      </c>
      <c r="F1487" t="s">
        <v>458</v>
      </c>
      <c r="R1487">
        <v>0</v>
      </c>
      <c r="S1487">
        <v>0</v>
      </c>
      <c r="T1487">
        <v>0</v>
      </c>
    </row>
    <row r="1488" spans="1:20" ht="15" customHeight="1">
      <c r="A1488" s="962" t="s">
        <v>264</v>
      </c>
      <c r="B1488" t="s">
        <v>292</v>
      </c>
      <c r="C1488" t="s">
        <v>13</v>
      </c>
      <c r="D1488" t="s">
        <v>11</v>
      </c>
      <c r="E1488" t="s">
        <v>329</v>
      </c>
      <c r="F1488" t="s">
        <v>458</v>
      </c>
      <c r="R1488">
        <v>0</v>
      </c>
      <c r="S1488">
        <v>0</v>
      </c>
      <c r="T1488">
        <v>0</v>
      </c>
    </row>
    <row r="1489" spans="1:20" ht="15" customHeight="1">
      <c r="A1489" s="962" t="s">
        <v>264</v>
      </c>
      <c r="B1489" t="s">
        <v>291</v>
      </c>
      <c r="C1489" t="s">
        <v>13</v>
      </c>
      <c r="D1489" t="s">
        <v>11</v>
      </c>
      <c r="E1489" t="s">
        <v>329</v>
      </c>
      <c r="F1489" t="s">
        <v>458</v>
      </c>
      <c r="R1489">
        <v>0</v>
      </c>
      <c r="S1489">
        <v>0</v>
      </c>
      <c r="T1489">
        <v>0</v>
      </c>
    </row>
    <row r="1490" spans="1:20" ht="15" customHeight="1">
      <c r="A1490" s="962" t="s">
        <v>264</v>
      </c>
      <c r="B1490" t="s">
        <v>293</v>
      </c>
      <c r="C1490" t="s">
        <v>13</v>
      </c>
      <c r="D1490" t="s">
        <v>11</v>
      </c>
      <c r="E1490" t="s">
        <v>329</v>
      </c>
      <c r="F1490" t="s">
        <v>458</v>
      </c>
      <c r="R1490">
        <v>0</v>
      </c>
      <c r="S1490">
        <v>0</v>
      </c>
      <c r="T1490">
        <v>0</v>
      </c>
    </row>
    <row r="1491" spans="1:20" ht="15" customHeight="1">
      <c r="A1491" s="962" t="s">
        <v>264</v>
      </c>
      <c r="B1491" t="s">
        <v>289</v>
      </c>
      <c r="C1491" t="s">
        <v>13</v>
      </c>
      <c r="D1491" t="s">
        <v>11</v>
      </c>
      <c r="E1491" t="s">
        <v>329</v>
      </c>
      <c r="F1491" t="s">
        <v>458</v>
      </c>
      <c r="R1491">
        <v>0</v>
      </c>
    </row>
    <row r="1492" spans="1:20" ht="15" customHeight="1">
      <c r="A1492" s="962" t="s">
        <v>264</v>
      </c>
      <c r="B1492" t="s">
        <v>288</v>
      </c>
      <c r="C1492" t="s">
        <v>13</v>
      </c>
      <c r="D1492" t="s">
        <v>11</v>
      </c>
      <c r="E1492" t="s">
        <v>329</v>
      </c>
      <c r="F1492" t="s">
        <v>458</v>
      </c>
      <c r="R1492">
        <v>0</v>
      </c>
    </row>
    <row r="1493" spans="1:20" ht="15" customHeight="1">
      <c r="A1493" s="962" t="s">
        <v>264</v>
      </c>
      <c r="B1493" t="s">
        <v>287</v>
      </c>
      <c r="C1493" t="s">
        <v>13</v>
      </c>
      <c r="D1493" t="s">
        <v>11</v>
      </c>
      <c r="E1493" t="s">
        <v>329</v>
      </c>
      <c r="F1493" t="s">
        <v>458</v>
      </c>
      <c r="R1493">
        <v>0</v>
      </c>
    </row>
    <row r="1494" spans="1:20" ht="15" customHeight="1">
      <c r="A1494" s="962" t="s">
        <v>264</v>
      </c>
      <c r="B1494" t="s">
        <v>295</v>
      </c>
      <c r="C1494" t="s">
        <v>13</v>
      </c>
      <c r="D1494" t="s">
        <v>11</v>
      </c>
      <c r="E1494" t="s">
        <v>329</v>
      </c>
      <c r="F1494" t="s">
        <v>458</v>
      </c>
      <c r="R1494">
        <v>0</v>
      </c>
      <c r="S1494">
        <v>0</v>
      </c>
      <c r="T1494">
        <v>0</v>
      </c>
    </row>
    <row r="1495" spans="1:20" ht="15" customHeight="1">
      <c r="A1495" s="962" t="s">
        <v>264</v>
      </c>
      <c r="B1495" t="s">
        <v>296</v>
      </c>
      <c r="C1495" t="s">
        <v>13</v>
      </c>
      <c r="D1495" t="s">
        <v>11</v>
      </c>
      <c r="E1495" t="s">
        <v>329</v>
      </c>
      <c r="F1495" t="s">
        <v>458</v>
      </c>
      <c r="R1495">
        <v>0</v>
      </c>
      <c r="S1495">
        <v>0</v>
      </c>
      <c r="T1495">
        <v>0</v>
      </c>
    </row>
    <row r="1496" spans="1:20" ht="15" customHeight="1">
      <c r="A1496" s="962" t="s">
        <v>265</v>
      </c>
      <c r="B1496" t="s">
        <v>294</v>
      </c>
      <c r="C1496" t="s">
        <v>13</v>
      </c>
      <c r="D1496" t="s">
        <v>11</v>
      </c>
      <c r="E1496" t="s">
        <v>329</v>
      </c>
      <c r="F1496" t="s">
        <v>458</v>
      </c>
      <c r="R1496">
        <v>0</v>
      </c>
      <c r="S1496">
        <v>0</v>
      </c>
      <c r="T1496">
        <v>0</v>
      </c>
    </row>
    <row r="1497" spans="1:20" ht="15" customHeight="1">
      <c r="A1497" s="962" t="s">
        <v>265</v>
      </c>
      <c r="B1497" t="s">
        <v>292</v>
      </c>
      <c r="C1497" t="s">
        <v>13</v>
      </c>
      <c r="D1497" t="s">
        <v>11</v>
      </c>
      <c r="E1497" t="s">
        <v>329</v>
      </c>
      <c r="F1497" t="s">
        <v>458</v>
      </c>
      <c r="R1497">
        <v>0</v>
      </c>
      <c r="S1497">
        <v>0</v>
      </c>
      <c r="T1497">
        <v>0</v>
      </c>
    </row>
    <row r="1498" spans="1:20" ht="15" customHeight="1">
      <c r="A1498" s="962" t="s">
        <v>265</v>
      </c>
      <c r="B1498" t="s">
        <v>291</v>
      </c>
      <c r="C1498" t="s">
        <v>13</v>
      </c>
      <c r="D1498" t="s">
        <v>11</v>
      </c>
      <c r="E1498" t="s">
        <v>329</v>
      </c>
      <c r="F1498" t="s">
        <v>458</v>
      </c>
      <c r="R1498">
        <v>0</v>
      </c>
      <c r="S1498">
        <v>0</v>
      </c>
      <c r="T1498">
        <v>0</v>
      </c>
    </row>
    <row r="1499" spans="1:20" ht="15" customHeight="1">
      <c r="A1499" s="962" t="s">
        <v>265</v>
      </c>
      <c r="B1499" t="s">
        <v>293</v>
      </c>
      <c r="C1499" t="s">
        <v>13</v>
      </c>
      <c r="D1499" t="s">
        <v>11</v>
      </c>
      <c r="E1499" t="s">
        <v>329</v>
      </c>
      <c r="F1499" t="s">
        <v>458</v>
      </c>
      <c r="R1499">
        <v>0</v>
      </c>
      <c r="S1499">
        <v>0</v>
      </c>
      <c r="T1499">
        <v>0</v>
      </c>
    </row>
    <row r="1500" spans="1:20" ht="15" customHeight="1">
      <c r="A1500" s="962" t="s">
        <v>265</v>
      </c>
      <c r="B1500" t="s">
        <v>289</v>
      </c>
      <c r="C1500" t="s">
        <v>13</v>
      </c>
      <c r="D1500" t="s">
        <v>11</v>
      </c>
      <c r="E1500" t="s">
        <v>329</v>
      </c>
      <c r="F1500" t="s">
        <v>458</v>
      </c>
      <c r="R1500">
        <v>0</v>
      </c>
      <c r="S1500">
        <v>0</v>
      </c>
      <c r="T1500">
        <v>0</v>
      </c>
    </row>
    <row r="1501" spans="1:20" ht="15" customHeight="1">
      <c r="A1501" s="962" t="s">
        <v>265</v>
      </c>
      <c r="B1501" t="s">
        <v>288</v>
      </c>
      <c r="C1501" t="s">
        <v>13</v>
      </c>
      <c r="D1501" t="s">
        <v>11</v>
      </c>
      <c r="E1501" t="s">
        <v>329</v>
      </c>
      <c r="F1501" t="s">
        <v>458</v>
      </c>
      <c r="R1501">
        <v>0</v>
      </c>
      <c r="S1501">
        <v>0</v>
      </c>
      <c r="T1501">
        <v>0</v>
      </c>
    </row>
    <row r="1502" spans="1:20" ht="15" customHeight="1">
      <c r="A1502" s="962" t="s">
        <v>265</v>
      </c>
      <c r="B1502" t="s">
        <v>287</v>
      </c>
      <c r="C1502" t="s">
        <v>13</v>
      </c>
      <c r="D1502" t="s">
        <v>11</v>
      </c>
      <c r="E1502" t="s">
        <v>329</v>
      </c>
      <c r="F1502" t="s">
        <v>458</v>
      </c>
      <c r="R1502">
        <v>0</v>
      </c>
      <c r="S1502">
        <v>0</v>
      </c>
      <c r="T1502">
        <v>0</v>
      </c>
    </row>
    <row r="1503" spans="1:20" ht="15" customHeight="1">
      <c r="A1503" s="962" t="s">
        <v>265</v>
      </c>
      <c r="B1503" t="s">
        <v>295</v>
      </c>
      <c r="C1503" t="s">
        <v>13</v>
      </c>
      <c r="D1503" t="s">
        <v>11</v>
      </c>
      <c r="E1503" t="s">
        <v>329</v>
      </c>
      <c r="F1503" t="s">
        <v>458</v>
      </c>
      <c r="R1503">
        <v>0</v>
      </c>
      <c r="S1503">
        <v>0</v>
      </c>
      <c r="T1503">
        <v>0</v>
      </c>
    </row>
    <row r="1504" spans="1:20" ht="15" customHeight="1">
      <c r="A1504" s="962" t="s">
        <v>265</v>
      </c>
      <c r="B1504" t="s">
        <v>296</v>
      </c>
      <c r="C1504" t="s">
        <v>13</v>
      </c>
      <c r="D1504" t="s">
        <v>11</v>
      </c>
      <c r="E1504" t="s">
        <v>329</v>
      </c>
      <c r="F1504" t="s">
        <v>458</v>
      </c>
      <c r="R1504">
        <v>0</v>
      </c>
      <c r="S1504">
        <v>0</v>
      </c>
      <c r="T1504">
        <v>0</v>
      </c>
    </row>
    <row r="1505" spans="1:20" ht="15" customHeight="1">
      <c r="A1505" s="962" t="s">
        <v>266</v>
      </c>
      <c r="B1505" t="s">
        <v>294</v>
      </c>
      <c r="C1505" t="s">
        <v>13</v>
      </c>
      <c r="D1505" t="s">
        <v>11</v>
      </c>
      <c r="E1505" t="s">
        <v>329</v>
      </c>
      <c r="F1505" t="s">
        <v>458</v>
      </c>
      <c r="R1505">
        <v>0</v>
      </c>
      <c r="S1505">
        <v>0</v>
      </c>
      <c r="T1505">
        <v>0</v>
      </c>
    </row>
    <row r="1506" spans="1:20" ht="15" customHeight="1">
      <c r="A1506" s="962" t="s">
        <v>266</v>
      </c>
      <c r="B1506" t="s">
        <v>292</v>
      </c>
      <c r="C1506" t="s">
        <v>13</v>
      </c>
      <c r="D1506" t="s">
        <v>11</v>
      </c>
      <c r="E1506" t="s">
        <v>329</v>
      </c>
      <c r="F1506" t="s">
        <v>458</v>
      </c>
      <c r="R1506">
        <v>0</v>
      </c>
      <c r="S1506">
        <v>0</v>
      </c>
      <c r="T1506">
        <v>0</v>
      </c>
    </row>
    <row r="1507" spans="1:20" ht="15" customHeight="1">
      <c r="A1507" s="962" t="s">
        <v>266</v>
      </c>
      <c r="B1507" t="s">
        <v>291</v>
      </c>
      <c r="C1507" t="s">
        <v>13</v>
      </c>
      <c r="D1507" t="s">
        <v>11</v>
      </c>
      <c r="E1507" t="s">
        <v>329</v>
      </c>
      <c r="F1507" t="s">
        <v>458</v>
      </c>
      <c r="R1507">
        <v>0</v>
      </c>
      <c r="S1507">
        <v>0</v>
      </c>
      <c r="T1507">
        <v>0</v>
      </c>
    </row>
    <row r="1508" spans="1:20" ht="15" customHeight="1">
      <c r="A1508" s="962" t="s">
        <v>266</v>
      </c>
      <c r="B1508" t="s">
        <v>293</v>
      </c>
      <c r="C1508" t="s">
        <v>13</v>
      </c>
      <c r="D1508" t="s">
        <v>11</v>
      </c>
      <c r="E1508" t="s">
        <v>329</v>
      </c>
      <c r="F1508" t="s">
        <v>458</v>
      </c>
      <c r="R1508">
        <v>0</v>
      </c>
      <c r="S1508">
        <v>0</v>
      </c>
      <c r="T1508">
        <v>0</v>
      </c>
    </row>
    <row r="1509" spans="1:20" ht="15" customHeight="1">
      <c r="A1509" s="962" t="s">
        <v>266</v>
      </c>
      <c r="B1509" t="s">
        <v>289</v>
      </c>
      <c r="C1509" t="s">
        <v>13</v>
      </c>
      <c r="D1509" t="s">
        <v>11</v>
      </c>
      <c r="E1509" t="s">
        <v>329</v>
      </c>
      <c r="F1509" t="s">
        <v>458</v>
      </c>
      <c r="R1509">
        <v>0</v>
      </c>
      <c r="S1509">
        <v>0</v>
      </c>
      <c r="T1509">
        <v>0</v>
      </c>
    </row>
    <row r="1510" spans="1:20" ht="15" customHeight="1">
      <c r="A1510" s="962" t="s">
        <v>266</v>
      </c>
      <c r="B1510" t="s">
        <v>288</v>
      </c>
      <c r="C1510" t="s">
        <v>13</v>
      </c>
      <c r="D1510" t="s">
        <v>11</v>
      </c>
      <c r="E1510" t="s">
        <v>329</v>
      </c>
      <c r="F1510" t="s">
        <v>458</v>
      </c>
      <c r="R1510">
        <v>0</v>
      </c>
      <c r="S1510">
        <v>0</v>
      </c>
      <c r="T1510">
        <v>0</v>
      </c>
    </row>
    <row r="1511" spans="1:20" ht="15" customHeight="1">
      <c r="A1511" s="962" t="s">
        <v>266</v>
      </c>
      <c r="B1511" t="s">
        <v>287</v>
      </c>
      <c r="C1511" t="s">
        <v>13</v>
      </c>
      <c r="D1511" t="s">
        <v>11</v>
      </c>
      <c r="E1511" t="s">
        <v>329</v>
      </c>
      <c r="F1511" t="s">
        <v>458</v>
      </c>
      <c r="R1511">
        <v>0</v>
      </c>
      <c r="S1511">
        <v>0</v>
      </c>
      <c r="T1511">
        <v>0</v>
      </c>
    </row>
    <row r="1512" spans="1:20" ht="15" customHeight="1">
      <c r="A1512" s="962" t="s">
        <v>266</v>
      </c>
      <c r="B1512" t="s">
        <v>295</v>
      </c>
      <c r="C1512" t="s">
        <v>13</v>
      </c>
      <c r="D1512" t="s">
        <v>11</v>
      </c>
      <c r="E1512" t="s">
        <v>329</v>
      </c>
      <c r="F1512" t="s">
        <v>458</v>
      </c>
      <c r="R1512">
        <v>0</v>
      </c>
      <c r="S1512">
        <v>0</v>
      </c>
      <c r="T1512">
        <v>0</v>
      </c>
    </row>
    <row r="1513" spans="1:20" ht="15" customHeight="1">
      <c r="A1513" s="962" t="s">
        <v>266</v>
      </c>
      <c r="B1513" t="s">
        <v>296</v>
      </c>
      <c r="C1513" t="s">
        <v>13</v>
      </c>
      <c r="D1513" t="s">
        <v>11</v>
      </c>
      <c r="E1513" t="s">
        <v>329</v>
      </c>
      <c r="F1513" t="s">
        <v>458</v>
      </c>
      <c r="R1513">
        <v>0</v>
      </c>
      <c r="S1513">
        <v>0</v>
      </c>
      <c r="T1513">
        <v>0</v>
      </c>
    </row>
    <row r="1514" spans="1:20" ht="15" customHeight="1">
      <c r="A1514" s="962" t="s">
        <v>267</v>
      </c>
      <c r="B1514" t="s">
        <v>296</v>
      </c>
      <c r="C1514" t="s">
        <v>13</v>
      </c>
      <c r="D1514" t="s">
        <v>11</v>
      </c>
      <c r="E1514" t="s">
        <v>329</v>
      </c>
      <c r="F1514" t="s">
        <v>458</v>
      </c>
      <c r="R1514">
        <v>0</v>
      </c>
      <c r="S1514">
        <v>0</v>
      </c>
      <c r="T1514">
        <v>0</v>
      </c>
    </row>
    <row r="1515" spans="1:20" ht="15" customHeight="1">
      <c r="A1515" s="962" t="s">
        <v>267</v>
      </c>
      <c r="B1515" t="s">
        <v>289</v>
      </c>
      <c r="C1515" t="s">
        <v>13</v>
      </c>
      <c r="D1515" t="s">
        <v>11</v>
      </c>
      <c r="E1515" t="s">
        <v>329</v>
      </c>
      <c r="F1515" t="s">
        <v>458</v>
      </c>
      <c r="R1515">
        <v>0</v>
      </c>
      <c r="S1515">
        <v>0</v>
      </c>
      <c r="T1515">
        <v>0</v>
      </c>
    </row>
    <row r="1516" spans="1:20" ht="15" customHeight="1">
      <c r="A1516" s="962" t="s">
        <v>267</v>
      </c>
      <c r="B1516" t="s">
        <v>288</v>
      </c>
      <c r="C1516" t="s">
        <v>13</v>
      </c>
      <c r="D1516" t="s">
        <v>11</v>
      </c>
      <c r="E1516" t="s">
        <v>329</v>
      </c>
      <c r="F1516" t="s">
        <v>458</v>
      </c>
      <c r="R1516">
        <v>0</v>
      </c>
      <c r="S1516">
        <v>0</v>
      </c>
      <c r="T1516">
        <v>0</v>
      </c>
    </row>
    <row r="1517" spans="1:20" ht="15" customHeight="1">
      <c r="A1517" s="962" t="s">
        <v>267</v>
      </c>
      <c r="B1517" t="s">
        <v>287</v>
      </c>
      <c r="C1517" t="s">
        <v>13</v>
      </c>
      <c r="D1517" t="s">
        <v>11</v>
      </c>
      <c r="E1517" t="s">
        <v>329</v>
      </c>
      <c r="F1517" t="s">
        <v>458</v>
      </c>
      <c r="R1517">
        <v>0</v>
      </c>
      <c r="S1517">
        <v>0</v>
      </c>
      <c r="T1517">
        <v>0</v>
      </c>
    </row>
    <row r="1518" spans="1:20" ht="15" customHeight="1">
      <c r="A1518" s="962" t="s">
        <v>268</v>
      </c>
      <c r="B1518" t="s">
        <v>296</v>
      </c>
      <c r="C1518" t="s">
        <v>13</v>
      </c>
      <c r="D1518" t="s">
        <v>11</v>
      </c>
      <c r="E1518" t="s">
        <v>329</v>
      </c>
      <c r="F1518" t="s">
        <v>458</v>
      </c>
      <c r="R1518">
        <v>0</v>
      </c>
      <c r="S1518">
        <v>0</v>
      </c>
      <c r="T1518">
        <v>0</v>
      </c>
    </row>
    <row r="1519" spans="1:20" ht="15" customHeight="1">
      <c r="A1519" s="962" t="s">
        <v>268</v>
      </c>
      <c r="B1519" t="s">
        <v>289</v>
      </c>
      <c r="C1519" t="s">
        <v>13</v>
      </c>
      <c r="D1519" t="s">
        <v>11</v>
      </c>
      <c r="E1519" t="s">
        <v>329</v>
      </c>
      <c r="F1519" t="s">
        <v>458</v>
      </c>
      <c r="R1519">
        <v>0</v>
      </c>
      <c r="S1519">
        <v>0</v>
      </c>
      <c r="T1519">
        <v>0</v>
      </c>
    </row>
    <row r="1520" spans="1:20" ht="15" customHeight="1">
      <c r="A1520" s="962" t="s">
        <v>268</v>
      </c>
      <c r="B1520" t="s">
        <v>288</v>
      </c>
      <c r="C1520" t="s">
        <v>13</v>
      </c>
      <c r="D1520" t="s">
        <v>11</v>
      </c>
      <c r="E1520" t="s">
        <v>329</v>
      </c>
      <c r="F1520" t="s">
        <v>458</v>
      </c>
      <c r="R1520">
        <v>0</v>
      </c>
      <c r="S1520">
        <v>0</v>
      </c>
      <c r="T1520">
        <v>0</v>
      </c>
    </row>
    <row r="1521" spans="1:20" ht="15" customHeight="1">
      <c r="A1521" s="962" t="s">
        <v>268</v>
      </c>
      <c r="B1521" t="s">
        <v>287</v>
      </c>
      <c r="C1521" t="s">
        <v>13</v>
      </c>
      <c r="D1521" t="s">
        <v>11</v>
      </c>
      <c r="E1521" t="s">
        <v>329</v>
      </c>
      <c r="F1521" t="s">
        <v>458</v>
      </c>
      <c r="R1521">
        <v>0</v>
      </c>
      <c r="S1521">
        <v>0</v>
      </c>
      <c r="T1521">
        <v>0</v>
      </c>
    </row>
    <row r="1522" spans="1:20" ht="15" customHeight="1">
      <c r="A1522" s="962" t="s">
        <v>269</v>
      </c>
      <c r="B1522" t="s">
        <v>296</v>
      </c>
      <c r="C1522" t="s">
        <v>13</v>
      </c>
      <c r="D1522" t="s">
        <v>11</v>
      </c>
      <c r="E1522" t="s">
        <v>329</v>
      </c>
      <c r="F1522" t="s">
        <v>458</v>
      </c>
      <c r="R1522">
        <v>0</v>
      </c>
      <c r="S1522">
        <v>0</v>
      </c>
      <c r="T1522">
        <v>0</v>
      </c>
    </row>
    <row r="1523" spans="1:20" ht="15" customHeight="1">
      <c r="A1523" s="962" t="s">
        <v>269</v>
      </c>
      <c r="B1523" t="s">
        <v>289</v>
      </c>
      <c r="C1523" t="s">
        <v>13</v>
      </c>
      <c r="D1523" t="s">
        <v>11</v>
      </c>
      <c r="E1523" t="s">
        <v>329</v>
      </c>
      <c r="F1523" t="s">
        <v>458</v>
      </c>
      <c r="R1523">
        <v>0</v>
      </c>
      <c r="S1523">
        <v>0</v>
      </c>
      <c r="T1523">
        <v>0</v>
      </c>
    </row>
    <row r="1524" spans="1:20" ht="15" customHeight="1">
      <c r="A1524" s="962" t="s">
        <v>269</v>
      </c>
      <c r="B1524" t="s">
        <v>288</v>
      </c>
      <c r="C1524" t="s">
        <v>13</v>
      </c>
      <c r="D1524" t="s">
        <v>11</v>
      </c>
      <c r="E1524" t="s">
        <v>329</v>
      </c>
      <c r="F1524" t="s">
        <v>458</v>
      </c>
      <c r="R1524">
        <v>0</v>
      </c>
      <c r="S1524">
        <v>0</v>
      </c>
      <c r="T1524">
        <v>0</v>
      </c>
    </row>
    <row r="1525" spans="1:20" ht="15" customHeight="1">
      <c r="A1525" s="962" t="s">
        <v>269</v>
      </c>
      <c r="B1525" t="s">
        <v>287</v>
      </c>
      <c r="C1525" t="s">
        <v>13</v>
      </c>
      <c r="D1525" t="s">
        <v>11</v>
      </c>
      <c r="E1525" t="s">
        <v>329</v>
      </c>
      <c r="F1525" t="s">
        <v>458</v>
      </c>
      <c r="R1525">
        <v>0</v>
      </c>
      <c r="S1525">
        <v>0</v>
      </c>
      <c r="T1525">
        <v>0</v>
      </c>
    </row>
    <row r="1526" spans="1:20" ht="15" customHeight="1">
      <c r="A1526" s="962" t="s">
        <v>270</v>
      </c>
      <c r="B1526" t="s">
        <v>296</v>
      </c>
      <c r="C1526" t="s">
        <v>13</v>
      </c>
      <c r="D1526" t="s">
        <v>11</v>
      </c>
      <c r="E1526" t="s">
        <v>329</v>
      </c>
      <c r="F1526" t="s">
        <v>458</v>
      </c>
      <c r="R1526">
        <v>0</v>
      </c>
      <c r="S1526">
        <v>0</v>
      </c>
      <c r="T1526">
        <v>0</v>
      </c>
    </row>
    <row r="1527" spans="1:20" ht="15" customHeight="1">
      <c r="A1527" s="962" t="s">
        <v>270</v>
      </c>
      <c r="B1527" t="s">
        <v>289</v>
      </c>
      <c r="C1527" t="s">
        <v>13</v>
      </c>
      <c r="D1527" t="s">
        <v>11</v>
      </c>
      <c r="E1527" t="s">
        <v>329</v>
      </c>
      <c r="F1527" t="s">
        <v>458</v>
      </c>
      <c r="R1527">
        <v>0</v>
      </c>
      <c r="S1527">
        <v>0</v>
      </c>
      <c r="T1527">
        <v>0</v>
      </c>
    </row>
    <row r="1528" spans="1:20" ht="15" customHeight="1">
      <c r="A1528" s="962" t="s">
        <v>270</v>
      </c>
      <c r="B1528" t="s">
        <v>288</v>
      </c>
      <c r="C1528" t="s">
        <v>13</v>
      </c>
      <c r="D1528" t="s">
        <v>11</v>
      </c>
      <c r="E1528" t="s">
        <v>329</v>
      </c>
      <c r="F1528" t="s">
        <v>458</v>
      </c>
      <c r="R1528">
        <v>0</v>
      </c>
      <c r="S1528">
        <v>0</v>
      </c>
      <c r="T1528">
        <v>0</v>
      </c>
    </row>
    <row r="1529" spans="1:20" ht="15" customHeight="1">
      <c r="A1529" s="962" t="s">
        <v>270</v>
      </c>
      <c r="B1529" t="s">
        <v>287</v>
      </c>
      <c r="C1529" t="s">
        <v>13</v>
      </c>
      <c r="D1529" t="s">
        <v>11</v>
      </c>
      <c r="E1529" t="s">
        <v>329</v>
      </c>
      <c r="F1529" t="s">
        <v>458</v>
      </c>
      <c r="R1529">
        <v>0</v>
      </c>
      <c r="S1529">
        <v>0</v>
      </c>
      <c r="T1529">
        <v>0</v>
      </c>
    </row>
    <row r="1530" spans="1:20" ht="15" customHeight="1">
      <c r="A1530" s="962" t="s">
        <v>271</v>
      </c>
      <c r="B1530" t="s">
        <v>297</v>
      </c>
      <c r="C1530" t="s">
        <v>13</v>
      </c>
      <c r="D1530" t="s">
        <v>11</v>
      </c>
      <c r="E1530" t="s">
        <v>329</v>
      </c>
      <c r="F1530" t="s">
        <v>458</v>
      </c>
      <c r="R1530">
        <v>0</v>
      </c>
      <c r="S1530">
        <v>0</v>
      </c>
      <c r="T1530">
        <v>0</v>
      </c>
    </row>
    <row r="1531" spans="1:20" ht="15" customHeight="1">
      <c r="A1531" s="962" t="s">
        <v>271</v>
      </c>
      <c r="B1531" t="s">
        <v>288</v>
      </c>
      <c r="C1531" t="s">
        <v>13</v>
      </c>
      <c r="D1531" t="s">
        <v>11</v>
      </c>
      <c r="E1531" t="s">
        <v>329</v>
      </c>
      <c r="F1531" t="s">
        <v>458</v>
      </c>
      <c r="R1531">
        <v>0</v>
      </c>
      <c r="S1531">
        <v>0</v>
      </c>
      <c r="T1531">
        <v>0</v>
      </c>
    </row>
    <row r="1532" spans="1:20" ht="15" customHeight="1">
      <c r="A1532" s="962" t="s">
        <v>271</v>
      </c>
      <c r="B1532" t="s">
        <v>287</v>
      </c>
      <c r="C1532" t="s">
        <v>13</v>
      </c>
      <c r="D1532" t="s">
        <v>11</v>
      </c>
      <c r="E1532" t="s">
        <v>329</v>
      </c>
      <c r="F1532" t="s">
        <v>458</v>
      </c>
      <c r="R1532">
        <v>0</v>
      </c>
      <c r="S1532">
        <v>0</v>
      </c>
      <c r="T1532">
        <v>0</v>
      </c>
    </row>
    <row r="1533" spans="1:20" ht="15" customHeight="1">
      <c r="A1533" s="962" t="s">
        <v>271</v>
      </c>
      <c r="B1533" t="s">
        <v>299</v>
      </c>
      <c r="C1533" t="s">
        <v>13</v>
      </c>
      <c r="D1533" t="s">
        <v>11</v>
      </c>
      <c r="E1533" t="s">
        <v>329</v>
      </c>
      <c r="F1533" t="s">
        <v>458</v>
      </c>
      <c r="R1533">
        <v>0</v>
      </c>
      <c r="S1533">
        <v>0</v>
      </c>
      <c r="T1533">
        <v>0</v>
      </c>
    </row>
    <row r="1534" spans="1:20" ht="15" customHeight="1">
      <c r="A1534" s="962" t="s">
        <v>271</v>
      </c>
      <c r="B1534" t="s">
        <v>301</v>
      </c>
      <c r="C1534" t="s">
        <v>13</v>
      </c>
      <c r="D1534" t="s">
        <v>11</v>
      </c>
      <c r="E1534" t="s">
        <v>329</v>
      </c>
      <c r="F1534" t="s">
        <v>458</v>
      </c>
      <c r="R1534">
        <v>0</v>
      </c>
      <c r="S1534">
        <v>0</v>
      </c>
      <c r="T1534">
        <v>0</v>
      </c>
    </row>
    <row r="1535" spans="1:20" ht="15" customHeight="1">
      <c r="A1535" s="962" t="s">
        <v>271</v>
      </c>
      <c r="B1535" t="s">
        <v>302</v>
      </c>
      <c r="C1535" t="s">
        <v>13</v>
      </c>
      <c r="D1535" t="s">
        <v>11</v>
      </c>
      <c r="E1535" t="s">
        <v>329</v>
      </c>
      <c r="F1535" t="s">
        <v>458</v>
      </c>
      <c r="R1535">
        <v>0</v>
      </c>
      <c r="S1535">
        <v>0</v>
      </c>
      <c r="T1535">
        <v>0</v>
      </c>
    </row>
    <row r="1536" spans="1:20" ht="15" customHeight="1">
      <c r="A1536" s="962" t="s">
        <v>271</v>
      </c>
      <c r="B1536" t="s">
        <v>303</v>
      </c>
      <c r="C1536" t="s">
        <v>13</v>
      </c>
      <c r="D1536" t="s">
        <v>11</v>
      </c>
      <c r="E1536" t="s">
        <v>329</v>
      </c>
      <c r="F1536" t="s">
        <v>458</v>
      </c>
      <c r="R1536">
        <v>0</v>
      </c>
      <c r="S1536">
        <v>0</v>
      </c>
      <c r="T1536">
        <v>0</v>
      </c>
    </row>
    <row r="1537" spans="1:20" ht="15" customHeight="1">
      <c r="A1537" s="962" t="s">
        <v>271</v>
      </c>
      <c r="B1537" t="s">
        <v>298</v>
      </c>
      <c r="C1537" t="s">
        <v>13</v>
      </c>
      <c r="D1537" t="s">
        <v>11</v>
      </c>
      <c r="E1537" t="s">
        <v>329</v>
      </c>
      <c r="F1537" t="s">
        <v>458</v>
      </c>
      <c r="R1537">
        <v>0</v>
      </c>
      <c r="S1537">
        <v>0</v>
      </c>
      <c r="T1537">
        <v>0</v>
      </c>
    </row>
    <row r="1538" spans="1:20" ht="15" customHeight="1">
      <c r="A1538" s="962" t="s">
        <v>271</v>
      </c>
      <c r="B1538" t="s">
        <v>300</v>
      </c>
      <c r="C1538" t="s">
        <v>13</v>
      </c>
      <c r="D1538" t="s">
        <v>11</v>
      </c>
      <c r="E1538" t="s">
        <v>329</v>
      </c>
      <c r="F1538" t="s">
        <v>458</v>
      </c>
      <c r="R1538">
        <v>0</v>
      </c>
      <c r="S1538">
        <v>0</v>
      </c>
      <c r="T1538">
        <v>0</v>
      </c>
    </row>
    <row r="1539" spans="1:20" ht="15" customHeight="1">
      <c r="A1539" s="962" t="s">
        <v>272</v>
      </c>
      <c r="B1539" t="s">
        <v>296</v>
      </c>
      <c r="C1539" t="s">
        <v>13</v>
      </c>
      <c r="D1539" t="s">
        <v>11</v>
      </c>
      <c r="E1539" t="s">
        <v>329</v>
      </c>
      <c r="F1539" t="s">
        <v>458</v>
      </c>
      <c r="O1539" t="s">
        <v>882</v>
      </c>
      <c r="P1539" t="s">
        <v>2005</v>
      </c>
      <c r="Q1539" t="s">
        <v>2006</v>
      </c>
      <c r="R1539">
        <v>1.01</v>
      </c>
    </row>
    <row r="1540" spans="1:20" ht="15" customHeight="1">
      <c r="A1540" s="962" t="s">
        <v>272</v>
      </c>
      <c r="B1540" t="s">
        <v>289</v>
      </c>
      <c r="C1540" t="s">
        <v>13</v>
      </c>
      <c r="D1540" t="s">
        <v>11</v>
      </c>
      <c r="E1540" t="s">
        <v>329</v>
      </c>
      <c r="F1540" t="s">
        <v>458</v>
      </c>
      <c r="R1540">
        <v>1.01</v>
      </c>
    </row>
    <row r="1541" spans="1:20" ht="15" customHeight="1">
      <c r="A1541" s="962" t="s">
        <v>272</v>
      </c>
      <c r="B1541" t="s">
        <v>288</v>
      </c>
      <c r="C1541" t="s">
        <v>13</v>
      </c>
      <c r="D1541" t="s">
        <v>11</v>
      </c>
      <c r="E1541" t="s">
        <v>329</v>
      </c>
      <c r="F1541" t="s">
        <v>458</v>
      </c>
      <c r="R1541">
        <v>1.01</v>
      </c>
    </row>
    <row r="1542" spans="1:20" ht="15" customHeight="1">
      <c r="A1542" s="962" t="s">
        <v>272</v>
      </c>
      <c r="B1542" t="s">
        <v>287</v>
      </c>
      <c r="C1542" t="s">
        <v>13</v>
      </c>
      <c r="D1542" t="s">
        <v>11</v>
      </c>
      <c r="E1542" t="s">
        <v>329</v>
      </c>
      <c r="F1542" t="s">
        <v>458</v>
      </c>
      <c r="R1542">
        <v>1.01</v>
      </c>
    </row>
    <row r="1543" spans="1:20" ht="15" customHeight="1">
      <c r="A1543" s="962" t="s">
        <v>273</v>
      </c>
      <c r="B1543" t="s">
        <v>296</v>
      </c>
      <c r="C1543" t="s">
        <v>13</v>
      </c>
      <c r="D1543" t="s">
        <v>11</v>
      </c>
      <c r="E1543" t="s">
        <v>329</v>
      </c>
      <c r="F1543" t="s">
        <v>458</v>
      </c>
      <c r="O1543" t="s">
        <v>882</v>
      </c>
      <c r="P1543" t="s">
        <v>2005</v>
      </c>
      <c r="Q1543" t="s">
        <v>2006</v>
      </c>
      <c r="R1543">
        <v>2.36</v>
      </c>
    </row>
    <row r="1544" spans="1:20" ht="15" customHeight="1">
      <c r="A1544" s="962" t="s">
        <v>273</v>
      </c>
      <c r="B1544" t="s">
        <v>289</v>
      </c>
      <c r="C1544" t="s">
        <v>13</v>
      </c>
      <c r="D1544" t="s">
        <v>11</v>
      </c>
      <c r="E1544" t="s">
        <v>329</v>
      </c>
      <c r="F1544" t="s">
        <v>458</v>
      </c>
      <c r="R1544">
        <v>2.36</v>
      </c>
    </row>
    <row r="1545" spans="1:20" ht="15" customHeight="1">
      <c r="A1545" s="962" t="s">
        <v>273</v>
      </c>
      <c r="B1545" t="s">
        <v>288</v>
      </c>
      <c r="C1545" t="s">
        <v>13</v>
      </c>
      <c r="D1545" t="s">
        <v>11</v>
      </c>
      <c r="E1545" t="s">
        <v>329</v>
      </c>
      <c r="F1545" t="s">
        <v>458</v>
      </c>
      <c r="R1545">
        <v>2.36</v>
      </c>
    </row>
    <row r="1546" spans="1:20" ht="15" customHeight="1">
      <c r="A1546" s="962" t="s">
        <v>273</v>
      </c>
      <c r="B1546" t="s">
        <v>287</v>
      </c>
      <c r="C1546" t="s">
        <v>13</v>
      </c>
      <c r="D1546" t="s">
        <v>11</v>
      </c>
      <c r="E1546" t="s">
        <v>329</v>
      </c>
      <c r="F1546" t="s">
        <v>458</v>
      </c>
      <c r="R1546">
        <v>2.36</v>
      </c>
    </row>
    <row r="1547" spans="1:20" ht="15" customHeight="1">
      <c r="A1547" s="962" t="s">
        <v>274</v>
      </c>
      <c r="B1547" t="s">
        <v>283</v>
      </c>
      <c r="C1547" t="s">
        <v>13</v>
      </c>
      <c r="D1547" t="s">
        <v>11</v>
      </c>
      <c r="E1547" t="s">
        <v>329</v>
      </c>
      <c r="F1547" t="s">
        <v>458</v>
      </c>
      <c r="R1547">
        <v>0</v>
      </c>
    </row>
    <row r="1548" spans="1:20" ht="15" customHeight="1">
      <c r="A1548" s="962" t="s">
        <v>277</v>
      </c>
      <c r="B1548" t="s">
        <v>246</v>
      </c>
      <c r="C1548" t="s">
        <v>13</v>
      </c>
      <c r="D1548" t="s">
        <v>11</v>
      </c>
      <c r="E1548" t="s">
        <v>329</v>
      </c>
      <c r="F1548" t="s">
        <v>458</v>
      </c>
      <c r="R1548">
        <v>0</v>
      </c>
      <c r="S1548">
        <v>0</v>
      </c>
      <c r="T1548">
        <v>500000000</v>
      </c>
    </row>
    <row r="1549" spans="1:20" ht="15" customHeight="1">
      <c r="A1549" s="962" t="s">
        <v>277</v>
      </c>
      <c r="B1549" t="s">
        <v>244</v>
      </c>
      <c r="C1549" t="s">
        <v>13</v>
      </c>
      <c r="D1549" t="s">
        <v>11</v>
      </c>
      <c r="E1549" t="s">
        <v>329</v>
      </c>
      <c r="F1549" t="s">
        <v>458</v>
      </c>
      <c r="G1549" t="s">
        <v>463</v>
      </c>
      <c r="I1549" t="s">
        <v>428</v>
      </c>
      <c r="K1549" t="s">
        <v>333</v>
      </c>
      <c r="L1549" t="s">
        <v>277</v>
      </c>
      <c r="M1549" t="s">
        <v>66</v>
      </c>
      <c r="O1549" t="s">
        <v>365</v>
      </c>
      <c r="P1549" t="s">
        <v>336</v>
      </c>
      <c r="Q1549" t="s">
        <v>337</v>
      </c>
      <c r="R1549">
        <v>16.399999999999999</v>
      </c>
    </row>
    <row r="1550" spans="1:20" ht="15" customHeight="1">
      <c r="A1550" s="962" t="s">
        <v>278</v>
      </c>
      <c r="B1550" t="s">
        <v>252</v>
      </c>
      <c r="C1550" t="s">
        <v>13</v>
      </c>
      <c r="D1550" t="s">
        <v>11</v>
      </c>
      <c r="E1550" t="s">
        <v>329</v>
      </c>
      <c r="F1550" t="s">
        <v>458</v>
      </c>
      <c r="J1550" t="s">
        <v>340</v>
      </c>
      <c r="L1550" t="s">
        <v>252</v>
      </c>
      <c r="R1550">
        <v>0</v>
      </c>
    </row>
    <row r="1551" spans="1:20" ht="15" customHeight="1">
      <c r="A1551" s="962" t="s">
        <v>278</v>
      </c>
      <c r="B1551" t="s">
        <v>247</v>
      </c>
      <c r="C1551" t="s">
        <v>13</v>
      </c>
      <c r="D1551" t="s">
        <v>11</v>
      </c>
      <c r="E1551" t="s">
        <v>329</v>
      </c>
      <c r="F1551" t="s">
        <v>458</v>
      </c>
      <c r="O1551" t="s">
        <v>361</v>
      </c>
      <c r="P1551" t="s">
        <v>868</v>
      </c>
      <c r="Q1551" t="s">
        <v>869</v>
      </c>
      <c r="R1551">
        <v>4.45</v>
      </c>
    </row>
    <row r="1552" spans="1:20" ht="15" customHeight="1">
      <c r="A1552" s="962" t="s">
        <v>278</v>
      </c>
      <c r="B1552" t="s">
        <v>251</v>
      </c>
      <c r="C1552" t="s">
        <v>13</v>
      </c>
      <c r="D1552" t="s">
        <v>11</v>
      </c>
      <c r="E1552" t="s">
        <v>329</v>
      </c>
      <c r="F1552" t="s">
        <v>458</v>
      </c>
      <c r="R1552">
        <v>0</v>
      </c>
    </row>
    <row r="1553" spans="1:20" ht="15" customHeight="1">
      <c r="A1553" s="962" t="s">
        <v>279</v>
      </c>
      <c r="B1553" t="s">
        <v>254</v>
      </c>
      <c r="C1553" t="s">
        <v>13</v>
      </c>
      <c r="D1553" t="s">
        <v>11</v>
      </c>
      <c r="E1553" t="s">
        <v>329</v>
      </c>
      <c r="F1553" t="s">
        <v>458</v>
      </c>
      <c r="O1553" t="s">
        <v>361</v>
      </c>
      <c r="P1553" t="s">
        <v>868</v>
      </c>
      <c r="Q1553" t="s">
        <v>869</v>
      </c>
      <c r="R1553">
        <v>3.98</v>
      </c>
    </row>
    <row r="1554" spans="1:20" ht="15" customHeight="1">
      <c r="A1554" s="962" t="s">
        <v>279</v>
      </c>
      <c r="B1554" t="s">
        <v>253</v>
      </c>
      <c r="C1554" t="s">
        <v>13</v>
      </c>
      <c r="D1554" t="s">
        <v>11</v>
      </c>
      <c r="E1554" t="s">
        <v>329</v>
      </c>
      <c r="F1554" t="s">
        <v>458</v>
      </c>
      <c r="G1554" t="s">
        <v>464</v>
      </c>
      <c r="I1554" t="s">
        <v>415</v>
      </c>
      <c r="K1554" t="s">
        <v>333</v>
      </c>
      <c r="L1554" t="s">
        <v>253</v>
      </c>
      <c r="M1554" t="s">
        <v>68</v>
      </c>
      <c r="O1554" t="s">
        <v>335</v>
      </c>
      <c r="P1554" t="s">
        <v>336</v>
      </c>
      <c r="Q1554" t="s">
        <v>337</v>
      </c>
      <c r="R1554">
        <v>11.3</v>
      </c>
    </row>
    <row r="1555" spans="1:20" ht="15" customHeight="1">
      <c r="A1555" s="962" t="s">
        <v>279</v>
      </c>
      <c r="B1555" t="s">
        <v>251</v>
      </c>
      <c r="C1555" t="s">
        <v>13</v>
      </c>
      <c r="D1555" t="s">
        <v>11</v>
      </c>
      <c r="E1555" t="s">
        <v>329</v>
      </c>
      <c r="F1555" t="s">
        <v>458</v>
      </c>
      <c r="G1555" t="s">
        <v>464</v>
      </c>
      <c r="I1555" t="s">
        <v>415</v>
      </c>
      <c r="K1555" t="s">
        <v>333</v>
      </c>
      <c r="L1555" t="s">
        <v>253</v>
      </c>
      <c r="M1555" t="s">
        <v>68</v>
      </c>
      <c r="O1555" t="s">
        <v>335</v>
      </c>
      <c r="P1555" t="s">
        <v>336</v>
      </c>
      <c r="Q1555" t="s">
        <v>337</v>
      </c>
      <c r="R1555">
        <v>11.3</v>
      </c>
    </row>
    <row r="1556" spans="1:20" ht="15" customHeight="1">
      <c r="A1556" s="962" t="s">
        <v>279</v>
      </c>
      <c r="B1556" t="s">
        <v>255</v>
      </c>
      <c r="C1556" t="s">
        <v>13</v>
      </c>
      <c r="D1556" t="s">
        <v>11</v>
      </c>
      <c r="E1556" t="s">
        <v>329</v>
      </c>
      <c r="F1556" t="s">
        <v>458</v>
      </c>
      <c r="H1556" t="s">
        <v>931</v>
      </c>
      <c r="I1556" t="s">
        <v>853</v>
      </c>
      <c r="J1556" t="s">
        <v>948</v>
      </c>
      <c r="K1556" t="s">
        <v>854</v>
      </c>
      <c r="L1556" t="s">
        <v>855</v>
      </c>
      <c r="M1556" t="s">
        <v>55</v>
      </c>
      <c r="O1556" t="s">
        <v>361</v>
      </c>
      <c r="P1556" t="s">
        <v>851</v>
      </c>
      <c r="Q1556" t="s">
        <v>337</v>
      </c>
      <c r="R1556">
        <v>0.12</v>
      </c>
    </row>
    <row r="1557" spans="1:20" ht="15" customHeight="1">
      <c r="A1557" s="962" t="s">
        <v>280</v>
      </c>
      <c r="B1557" t="s">
        <v>257</v>
      </c>
      <c r="C1557" t="s">
        <v>13</v>
      </c>
      <c r="D1557" t="s">
        <v>11</v>
      </c>
      <c r="E1557" t="s">
        <v>329</v>
      </c>
      <c r="F1557" t="s">
        <v>458</v>
      </c>
      <c r="J1557" t="s">
        <v>436</v>
      </c>
      <c r="R1557">
        <v>0</v>
      </c>
    </row>
    <row r="1558" spans="1:20" ht="15" customHeight="1">
      <c r="A1558" s="962" t="s">
        <v>280</v>
      </c>
      <c r="B1558" t="s">
        <v>259</v>
      </c>
      <c r="C1558" t="s">
        <v>13</v>
      </c>
      <c r="D1558" t="s">
        <v>11</v>
      </c>
      <c r="E1558" t="s">
        <v>329</v>
      </c>
      <c r="F1558" t="s">
        <v>458</v>
      </c>
      <c r="R1558">
        <v>0</v>
      </c>
    </row>
    <row r="1559" spans="1:20" ht="15" customHeight="1">
      <c r="A1559" s="962" t="s">
        <v>280</v>
      </c>
      <c r="B1559" t="s">
        <v>260</v>
      </c>
      <c r="C1559" t="s">
        <v>13</v>
      </c>
      <c r="D1559" t="s">
        <v>11</v>
      </c>
      <c r="E1559" t="s">
        <v>329</v>
      </c>
      <c r="F1559" t="s">
        <v>458</v>
      </c>
      <c r="R1559">
        <v>0</v>
      </c>
    </row>
    <row r="1560" spans="1:20" ht="15" customHeight="1">
      <c r="A1560" s="962" t="s">
        <v>281</v>
      </c>
      <c r="B1560" t="s">
        <v>262</v>
      </c>
      <c r="C1560" t="s">
        <v>13</v>
      </c>
      <c r="D1560" t="s">
        <v>11</v>
      </c>
      <c r="E1560" t="s">
        <v>329</v>
      </c>
      <c r="F1560" t="s">
        <v>458</v>
      </c>
      <c r="L1560" t="s">
        <v>2002</v>
      </c>
      <c r="O1560" t="s">
        <v>361</v>
      </c>
      <c r="P1560" t="s">
        <v>868</v>
      </c>
      <c r="Q1560" t="s">
        <v>869</v>
      </c>
      <c r="R1560">
        <v>0</v>
      </c>
      <c r="S1560">
        <v>0</v>
      </c>
      <c r="T1560">
        <v>500000000</v>
      </c>
    </row>
    <row r="1561" spans="1:20" ht="15" customHeight="1">
      <c r="A1561" s="962" t="s">
        <v>281</v>
      </c>
      <c r="B1561" t="s">
        <v>261</v>
      </c>
      <c r="C1561" t="s">
        <v>13</v>
      </c>
      <c r="D1561" t="s">
        <v>11</v>
      </c>
      <c r="E1561" t="s">
        <v>329</v>
      </c>
      <c r="F1561" t="s">
        <v>458</v>
      </c>
      <c r="R1561">
        <v>0</v>
      </c>
      <c r="S1561">
        <v>0</v>
      </c>
      <c r="T1561">
        <v>500000000</v>
      </c>
    </row>
    <row r="1562" spans="1:20" ht="15" customHeight="1">
      <c r="A1562" s="962" t="s">
        <v>282</v>
      </c>
      <c r="B1562" t="s">
        <v>263</v>
      </c>
      <c r="C1562" t="s">
        <v>13</v>
      </c>
      <c r="D1562" t="s">
        <v>11</v>
      </c>
      <c r="E1562" t="s">
        <v>329</v>
      </c>
      <c r="F1562" t="s">
        <v>458</v>
      </c>
      <c r="O1562" t="s">
        <v>361</v>
      </c>
      <c r="P1562" t="s">
        <v>868</v>
      </c>
      <c r="Q1562" t="s">
        <v>869</v>
      </c>
      <c r="R1562">
        <v>0</v>
      </c>
      <c r="S1562">
        <v>0</v>
      </c>
      <c r="T1562">
        <v>500000000</v>
      </c>
    </row>
    <row r="1563" spans="1:20" ht="15" customHeight="1">
      <c r="A1563" s="962" t="s">
        <v>283</v>
      </c>
      <c r="B1563" t="s">
        <v>265</v>
      </c>
      <c r="C1563" t="s">
        <v>13</v>
      </c>
      <c r="D1563" t="s">
        <v>11</v>
      </c>
      <c r="E1563" t="s">
        <v>329</v>
      </c>
      <c r="F1563" t="s">
        <v>458</v>
      </c>
      <c r="O1563" t="s">
        <v>361</v>
      </c>
      <c r="P1563" t="s">
        <v>868</v>
      </c>
      <c r="Q1563" t="s">
        <v>869</v>
      </c>
      <c r="R1563">
        <v>0</v>
      </c>
      <c r="S1563">
        <v>0</v>
      </c>
      <c r="T1563">
        <v>0</v>
      </c>
    </row>
    <row r="1564" spans="1:20" ht="15" customHeight="1">
      <c r="A1564" s="962" t="s">
        <v>283</v>
      </c>
      <c r="B1564" t="s">
        <v>266</v>
      </c>
      <c r="C1564" t="s">
        <v>13</v>
      </c>
      <c r="D1564" t="s">
        <v>11</v>
      </c>
      <c r="E1564" t="s">
        <v>329</v>
      </c>
      <c r="F1564" t="s">
        <v>458</v>
      </c>
      <c r="O1564" t="s">
        <v>361</v>
      </c>
      <c r="P1564" t="s">
        <v>868</v>
      </c>
      <c r="Q1564" t="s">
        <v>869</v>
      </c>
      <c r="R1564">
        <v>0</v>
      </c>
      <c r="S1564">
        <v>0</v>
      </c>
      <c r="T1564">
        <v>0</v>
      </c>
    </row>
    <row r="1565" spans="1:20" ht="15" customHeight="1">
      <c r="A1565" s="962" t="s">
        <v>283</v>
      </c>
      <c r="B1565" t="s">
        <v>264</v>
      </c>
      <c r="C1565" t="s">
        <v>13</v>
      </c>
      <c r="D1565" t="s">
        <v>11</v>
      </c>
      <c r="E1565" t="s">
        <v>329</v>
      </c>
      <c r="F1565" t="s">
        <v>458</v>
      </c>
      <c r="R1565">
        <v>0</v>
      </c>
    </row>
    <row r="1566" spans="1:20" ht="15" customHeight="1">
      <c r="A1566" s="962" t="s">
        <v>284</v>
      </c>
      <c r="B1566" t="s">
        <v>269</v>
      </c>
      <c r="C1566" t="s">
        <v>13</v>
      </c>
      <c r="D1566" t="s">
        <v>11</v>
      </c>
      <c r="E1566" t="s">
        <v>329</v>
      </c>
      <c r="F1566" t="s">
        <v>458</v>
      </c>
      <c r="R1566">
        <v>0</v>
      </c>
      <c r="S1566">
        <v>0</v>
      </c>
      <c r="T1566">
        <v>0</v>
      </c>
    </row>
    <row r="1567" spans="1:20" ht="15" customHeight="1">
      <c r="A1567" s="962" t="s">
        <v>284</v>
      </c>
      <c r="B1567" t="s">
        <v>267</v>
      </c>
      <c r="C1567" t="s">
        <v>13</v>
      </c>
      <c r="D1567" t="s">
        <v>11</v>
      </c>
      <c r="E1567" t="s">
        <v>329</v>
      </c>
      <c r="F1567" t="s">
        <v>458</v>
      </c>
      <c r="R1567">
        <v>0</v>
      </c>
      <c r="S1567">
        <v>0</v>
      </c>
      <c r="T1567">
        <v>0</v>
      </c>
    </row>
    <row r="1568" spans="1:20" ht="15" customHeight="1">
      <c r="A1568" s="962" t="s">
        <v>284</v>
      </c>
      <c r="B1568" t="s">
        <v>268</v>
      </c>
      <c r="C1568" t="s">
        <v>13</v>
      </c>
      <c r="D1568" t="s">
        <v>11</v>
      </c>
      <c r="E1568" t="s">
        <v>329</v>
      </c>
      <c r="F1568" t="s">
        <v>458</v>
      </c>
      <c r="R1568">
        <v>0</v>
      </c>
      <c r="S1568">
        <v>0</v>
      </c>
      <c r="T1568">
        <v>0</v>
      </c>
    </row>
    <row r="1569" spans="1:20" ht="15" customHeight="1">
      <c r="A1569" s="962" t="s">
        <v>285</v>
      </c>
      <c r="B1569" t="s">
        <v>271</v>
      </c>
      <c r="C1569" t="s">
        <v>13</v>
      </c>
      <c r="D1569" t="s">
        <v>11</v>
      </c>
      <c r="E1569" t="s">
        <v>329</v>
      </c>
      <c r="F1569" t="s">
        <v>458</v>
      </c>
      <c r="R1569">
        <v>0</v>
      </c>
      <c r="S1569">
        <v>0</v>
      </c>
      <c r="T1569">
        <v>0</v>
      </c>
    </row>
    <row r="1570" spans="1:20" ht="15" customHeight="1">
      <c r="A1570" s="962" t="s">
        <v>285</v>
      </c>
      <c r="B1570" t="s">
        <v>270</v>
      </c>
      <c r="C1570" t="s">
        <v>13</v>
      </c>
      <c r="D1570" t="s">
        <v>11</v>
      </c>
      <c r="E1570" t="s">
        <v>329</v>
      </c>
      <c r="F1570" t="s">
        <v>458</v>
      </c>
      <c r="R1570">
        <v>0</v>
      </c>
      <c r="S1570">
        <v>0</v>
      </c>
      <c r="T1570">
        <v>0</v>
      </c>
    </row>
    <row r="1571" spans="1:20" ht="15" customHeight="1">
      <c r="A1571" s="962" t="s">
        <v>286</v>
      </c>
      <c r="B1571" t="s">
        <v>273</v>
      </c>
      <c r="C1571" t="s">
        <v>13</v>
      </c>
      <c r="D1571" t="s">
        <v>11</v>
      </c>
      <c r="E1571" t="s">
        <v>329</v>
      </c>
      <c r="F1571" t="s">
        <v>458</v>
      </c>
      <c r="L1571" t="s">
        <v>2010</v>
      </c>
      <c r="O1571" t="s">
        <v>882</v>
      </c>
      <c r="P1571" t="s">
        <v>2005</v>
      </c>
      <c r="Q1571" t="s">
        <v>2006</v>
      </c>
      <c r="R1571">
        <v>2.36</v>
      </c>
    </row>
    <row r="1572" spans="1:20" ht="15" customHeight="1">
      <c r="A1572" s="962" t="s">
        <v>286</v>
      </c>
      <c r="B1572" t="s">
        <v>272</v>
      </c>
      <c r="C1572" t="s">
        <v>13</v>
      </c>
      <c r="D1572" t="s">
        <v>11</v>
      </c>
      <c r="E1572" t="s">
        <v>329</v>
      </c>
      <c r="F1572" t="s">
        <v>458</v>
      </c>
      <c r="H1572" t="s">
        <v>954</v>
      </c>
      <c r="I1572" t="s">
        <v>942</v>
      </c>
      <c r="J1572" t="s">
        <v>848</v>
      </c>
      <c r="K1572" t="s">
        <v>854</v>
      </c>
      <c r="L1572" t="s">
        <v>943</v>
      </c>
      <c r="M1572" t="s">
        <v>72</v>
      </c>
      <c r="O1572" t="s">
        <v>882</v>
      </c>
      <c r="P1572" t="s">
        <v>851</v>
      </c>
      <c r="Q1572" t="s">
        <v>337</v>
      </c>
      <c r="R1572">
        <v>1.01</v>
      </c>
    </row>
    <row r="1573" spans="1:20" ht="15" customHeight="1">
      <c r="A1573" s="962" t="s">
        <v>320</v>
      </c>
      <c r="B1573" t="s">
        <v>257</v>
      </c>
      <c r="C1573" t="s">
        <v>13</v>
      </c>
      <c r="D1573" t="s">
        <v>11</v>
      </c>
      <c r="E1573" t="s">
        <v>329</v>
      </c>
      <c r="F1573" t="s">
        <v>458</v>
      </c>
      <c r="R1573">
        <v>0</v>
      </c>
      <c r="S1573">
        <v>0</v>
      </c>
      <c r="T1573">
        <v>500000000</v>
      </c>
    </row>
    <row r="1574" spans="1:20" ht="15" customHeight="1">
      <c r="A1574" s="962" t="s">
        <v>320</v>
      </c>
      <c r="B1574" t="s">
        <v>259</v>
      </c>
      <c r="C1574" t="s">
        <v>13</v>
      </c>
      <c r="D1574" t="s">
        <v>11</v>
      </c>
      <c r="E1574" t="s">
        <v>329</v>
      </c>
      <c r="F1574" t="s">
        <v>458</v>
      </c>
      <c r="R1574">
        <v>0</v>
      </c>
      <c r="S1574">
        <v>0</v>
      </c>
      <c r="T1574">
        <v>500000000</v>
      </c>
    </row>
    <row r="1575" spans="1:20" ht="15" customHeight="1">
      <c r="A1575" s="962" t="s">
        <v>320</v>
      </c>
      <c r="B1575" t="s">
        <v>246</v>
      </c>
      <c r="C1575" t="s">
        <v>13</v>
      </c>
      <c r="D1575" t="s">
        <v>11</v>
      </c>
      <c r="E1575" t="s">
        <v>329</v>
      </c>
      <c r="F1575" t="s">
        <v>458</v>
      </c>
      <c r="R1575">
        <v>0</v>
      </c>
      <c r="S1575">
        <v>0</v>
      </c>
      <c r="T1575">
        <v>500000000</v>
      </c>
    </row>
    <row r="1576" spans="1:20" ht="15" customHeight="1">
      <c r="A1576" s="962" t="s">
        <v>320</v>
      </c>
      <c r="B1576" t="s">
        <v>261</v>
      </c>
      <c r="C1576" t="s">
        <v>13</v>
      </c>
      <c r="D1576" t="s">
        <v>11</v>
      </c>
      <c r="E1576" t="s">
        <v>329</v>
      </c>
      <c r="F1576" t="s">
        <v>458</v>
      </c>
      <c r="R1576">
        <v>0</v>
      </c>
      <c r="S1576">
        <v>0</v>
      </c>
      <c r="T1576">
        <v>500000000</v>
      </c>
    </row>
    <row r="1577" spans="1:20" ht="15" customHeight="1">
      <c r="A1577" s="962" t="s">
        <v>320</v>
      </c>
      <c r="B1577" t="s">
        <v>262</v>
      </c>
      <c r="C1577" t="s">
        <v>13</v>
      </c>
      <c r="D1577" t="s">
        <v>11</v>
      </c>
      <c r="E1577" t="s">
        <v>329</v>
      </c>
      <c r="F1577" t="s">
        <v>458</v>
      </c>
      <c r="R1577">
        <v>0</v>
      </c>
      <c r="S1577">
        <v>0</v>
      </c>
      <c r="T1577">
        <v>500000000</v>
      </c>
    </row>
    <row r="1578" spans="1:20" ht="15" customHeight="1">
      <c r="A1578" s="962" t="s">
        <v>320</v>
      </c>
      <c r="B1578" t="s">
        <v>263</v>
      </c>
      <c r="C1578" t="s">
        <v>13</v>
      </c>
      <c r="D1578" t="s">
        <v>11</v>
      </c>
      <c r="E1578" t="s">
        <v>329</v>
      </c>
      <c r="F1578" t="s">
        <v>458</v>
      </c>
      <c r="R1578">
        <v>0</v>
      </c>
      <c r="S1578">
        <v>0</v>
      </c>
      <c r="T1578">
        <v>500000000</v>
      </c>
    </row>
    <row r="1579" spans="1:20" ht="15" customHeight="1">
      <c r="A1579" s="962" t="s">
        <v>320</v>
      </c>
      <c r="B1579" t="s">
        <v>254</v>
      </c>
      <c r="C1579" t="s">
        <v>13</v>
      </c>
      <c r="D1579" t="s">
        <v>11</v>
      </c>
      <c r="E1579" t="s">
        <v>329</v>
      </c>
      <c r="F1579" t="s">
        <v>458</v>
      </c>
      <c r="H1579" t="s">
        <v>465</v>
      </c>
      <c r="I1579" t="s">
        <v>353</v>
      </c>
      <c r="J1579" t="s">
        <v>462</v>
      </c>
      <c r="K1579" t="s">
        <v>333</v>
      </c>
      <c r="L1579" t="s">
        <v>374</v>
      </c>
      <c r="M1579" t="s">
        <v>58</v>
      </c>
      <c r="O1579" t="s">
        <v>349</v>
      </c>
      <c r="P1579" t="s">
        <v>336</v>
      </c>
      <c r="Q1579" t="s">
        <v>337</v>
      </c>
      <c r="R1579">
        <v>0</v>
      </c>
    </row>
    <row r="1580" spans="1:20" ht="15" customHeight="1">
      <c r="A1580" s="962" t="s">
        <v>323</v>
      </c>
      <c r="B1580" t="s">
        <v>247</v>
      </c>
      <c r="C1580" t="s">
        <v>13</v>
      </c>
      <c r="D1580" t="s">
        <v>11</v>
      </c>
      <c r="E1580" t="s">
        <v>329</v>
      </c>
      <c r="F1580" t="s">
        <v>458</v>
      </c>
      <c r="R1580">
        <v>0</v>
      </c>
    </row>
    <row r="1581" spans="1:20" ht="15" customHeight="1">
      <c r="A1581" s="962" t="s">
        <v>323</v>
      </c>
      <c r="B1581" t="s">
        <v>254</v>
      </c>
      <c r="C1581" t="s">
        <v>13</v>
      </c>
      <c r="D1581" t="s">
        <v>11</v>
      </c>
      <c r="E1581" t="s">
        <v>329</v>
      </c>
      <c r="F1581" t="s">
        <v>458</v>
      </c>
      <c r="R1581">
        <v>0</v>
      </c>
    </row>
    <row r="1582" spans="1:20" ht="15" customHeight="1">
      <c r="A1582" s="962" t="s">
        <v>323</v>
      </c>
      <c r="B1582" t="s">
        <v>246</v>
      </c>
      <c r="C1582" t="s">
        <v>13</v>
      </c>
      <c r="D1582" t="s">
        <v>11</v>
      </c>
      <c r="E1582" t="s">
        <v>329</v>
      </c>
      <c r="F1582" t="s">
        <v>458</v>
      </c>
      <c r="R1582">
        <v>0</v>
      </c>
      <c r="S1582">
        <v>0</v>
      </c>
      <c r="T1582">
        <v>500000000</v>
      </c>
    </row>
    <row r="1583" spans="1:20" ht="15" customHeight="1">
      <c r="A1583" s="962" t="s">
        <v>323</v>
      </c>
      <c r="B1583" t="s">
        <v>263</v>
      </c>
      <c r="C1583" t="s">
        <v>13</v>
      </c>
      <c r="D1583" t="s">
        <v>11</v>
      </c>
      <c r="E1583" t="s">
        <v>329</v>
      </c>
      <c r="F1583" t="s">
        <v>458</v>
      </c>
      <c r="R1583">
        <v>0</v>
      </c>
      <c r="S1583">
        <v>0</v>
      </c>
      <c r="T1583">
        <v>500000000</v>
      </c>
    </row>
    <row r="1584" spans="1:20" ht="15" customHeight="1">
      <c r="A1584" s="962" t="s">
        <v>244</v>
      </c>
      <c r="B1584" t="s">
        <v>278</v>
      </c>
      <c r="C1584" t="s">
        <v>13</v>
      </c>
      <c r="D1584" t="s">
        <v>11</v>
      </c>
      <c r="E1584" t="s">
        <v>329</v>
      </c>
      <c r="F1584" t="s">
        <v>466</v>
      </c>
      <c r="O1584" t="s">
        <v>361</v>
      </c>
      <c r="P1584" t="s">
        <v>868</v>
      </c>
      <c r="Q1584" t="s">
        <v>869</v>
      </c>
      <c r="R1584">
        <v>11.7</v>
      </c>
    </row>
    <row r="1585" spans="1:20" ht="15" customHeight="1">
      <c r="A1585" s="962" t="s">
        <v>244</v>
      </c>
      <c r="B1585" t="s">
        <v>279</v>
      </c>
      <c r="C1585" t="s">
        <v>13</v>
      </c>
      <c r="D1585" t="s">
        <v>11</v>
      </c>
      <c r="E1585" t="s">
        <v>329</v>
      </c>
      <c r="F1585" t="s">
        <v>466</v>
      </c>
      <c r="H1585" t="s">
        <v>955</v>
      </c>
      <c r="I1585" t="s">
        <v>848</v>
      </c>
      <c r="J1585" t="s">
        <v>956</v>
      </c>
      <c r="K1585" t="s">
        <v>849</v>
      </c>
      <c r="L1585" t="s">
        <v>957</v>
      </c>
      <c r="M1585" t="s">
        <v>848</v>
      </c>
      <c r="O1585" t="s">
        <v>882</v>
      </c>
      <c r="P1585" t="s">
        <v>851</v>
      </c>
      <c r="Q1585" t="s">
        <v>337</v>
      </c>
      <c r="R1585">
        <v>11.7</v>
      </c>
    </row>
    <row r="1586" spans="1:20" ht="15" customHeight="1">
      <c r="A1586" s="962" t="s">
        <v>246</v>
      </c>
      <c r="B1586" t="s">
        <v>321</v>
      </c>
      <c r="C1586" t="s">
        <v>13</v>
      </c>
      <c r="D1586" t="s">
        <v>11</v>
      </c>
      <c r="E1586" t="s">
        <v>329</v>
      </c>
      <c r="F1586" t="s">
        <v>466</v>
      </c>
      <c r="R1586">
        <v>0</v>
      </c>
      <c r="S1586">
        <v>0</v>
      </c>
      <c r="T1586">
        <v>500000000</v>
      </c>
    </row>
    <row r="1587" spans="1:20" ht="15" customHeight="1">
      <c r="A1587" s="962" t="s">
        <v>246</v>
      </c>
      <c r="B1587" t="s">
        <v>281</v>
      </c>
      <c r="C1587" t="s">
        <v>13</v>
      </c>
      <c r="D1587" t="s">
        <v>11</v>
      </c>
      <c r="E1587" t="s">
        <v>329</v>
      </c>
      <c r="F1587" t="s">
        <v>466</v>
      </c>
      <c r="R1587">
        <v>0</v>
      </c>
      <c r="S1587">
        <v>0</v>
      </c>
      <c r="T1587">
        <v>500000000</v>
      </c>
    </row>
    <row r="1588" spans="1:20" ht="15" customHeight="1">
      <c r="A1588" s="962" t="s">
        <v>246</v>
      </c>
      <c r="B1588" t="s">
        <v>282</v>
      </c>
      <c r="C1588" t="s">
        <v>13</v>
      </c>
      <c r="D1588" t="s">
        <v>11</v>
      </c>
      <c r="E1588" t="s">
        <v>329</v>
      </c>
      <c r="F1588" t="s">
        <v>466</v>
      </c>
      <c r="R1588">
        <v>0</v>
      </c>
      <c r="S1588">
        <v>0</v>
      </c>
      <c r="T1588">
        <v>500000000</v>
      </c>
    </row>
    <row r="1589" spans="1:20" ht="15" customHeight="1">
      <c r="A1589" s="962" t="s">
        <v>246</v>
      </c>
      <c r="B1589" t="s">
        <v>324</v>
      </c>
      <c r="C1589" t="s">
        <v>13</v>
      </c>
      <c r="D1589" t="s">
        <v>11</v>
      </c>
      <c r="E1589" t="s">
        <v>329</v>
      </c>
      <c r="F1589" t="s">
        <v>466</v>
      </c>
      <c r="R1589">
        <v>0</v>
      </c>
      <c r="S1589">
        <v>0</v>
      </c>
      <c r="T1589">
        <v>500000000</v>
      </c>
    </row>
    <row r="1590" spans="1:20" ht="15" customHeight="1">
      <c r="A1590" s="962" t="s">
        <v>247</v>
      </c>
      <c r="B1590" t="s">
        <v>300</v>
      </c>
      <c r="C1590" t="s">
        <v>13</v>
      </c>
      <c r="D1590" t="s">
        <v>11</v>
      </c>
      <c r="E1590" t="s">
        <v>329</v>
      </c>
      <c r="F1590" t="s">
        <v>466</v>
      </c>
      <c r="J1590" t="s">
        <v>467</v>
      </c>
      <c r="L1590" t="s">
        <v>339</v>
      </c>
      <c r="R1590">
        <v>0</v>
      </c>
    </row>
    <row r="1591" spans="1:20" ht="15" customHeight="1">
      <c r="A1591" s="962" t="s">
        <v>247</v>
      </c>
      <c r="B1591" t="s">
        <v>290</v>
      </c>
      <c r="C1591" t="s">
        <v>13</v>
      </c>
      <c r="D1591" t="s">
        <v>11</v>
      </c>
      <c r="E1591" t="s">
        <v>329</v>
      </c>
      <c r="F1591" t="s">
        <v>466</v>
      </c>
      <c r="J1591" t="s">
        <v>2011</v>
      </c>
      <c r="L1591" t="s">
        <v>339</v>
      </c>
      <c r="O1591" t="s">
        <v>882</v>
      </c>
      <c r="P1591" t="s">
        <v>868</v>
      </c>
      <c r="Q1591" t="s">
        <v>869</v>
      </c>
      <c r="R1591">
        <v>9.16</v>
      </c>
    </row>
    <row r="1592" spans="1:20" ht="15" customHeight="1">
      <c r="A1592" s="962" t="s">
        <v>247</v>
      </c>
      <c r="B1592" t="s">
        <v>289</v>
      </c>
      <c r="C1592" t="s">
        <v>13</v>
      </c>
      <c r="D1592" t="s">
        <v>11</v>
      </c>
      <c r="E1592" t="s">
        <v>329</v>
      </c>
      <c r="F1592" t="s">
        <v>466</v>
      </c>
      <c r="H1592" t="s">
        <v>848</v>
      </c>
      <c r="I1592" t="s">
        <v>848</v>
      </c>
      <c r="J1592" t="s">
        <v>2011</v>
      </c>
      <c r="K1592" t="s">
        <v>848</v>
      </c>
      <c r="L1592" t="s">
        <v>339</v>
      </c>
      <c r="M1592" t="s">
        <v>848</v>
      </c>
      <c r="O1592" t="s">
        <v>882</v>
      </c>
      <c r="P1592" t="s">
        <v>868</v>
      </c>
      <c r="Q1592" t="s">
        <v>869</v>
      </c>
      <c r="R1592">
        <v>9.16</v>
      </c>
    </row>
    <row r="1593" spans="1:20" ht="15" customHeight="1">
      <c r="A1593" s="962" t="s">
        <v>247</v>
      </c>
      <c r="B1593" t="s">
        <v>288</v>
      </c>
      <c r="C1593" t="s">
        <v>13</v>
      </c>
      <c r="D1593" t="s">
        <v>11</v>
      </c>
      <c r="E1593" t="s">
        <v>329</v>
      </c>
      <c r="F1593" t="s">
        <v>466</v>
      </c>
      <c r="R1593">
        <v>9.16</v>
      </c>
    </row>
    <row r="1594" spans="1:20" ht="15" customHeight="1">
      <c r="A1594" s="962" t="s">
        <v>247</v>
      </c>
      <c r="B1594" t="s">
        <v>298</v>
      </c>
      <c r="C1594" t="s">
        <v>13</v>
      </c>
      <c r="D1594" t="s">
        <v>11</v>
      </c>
      <c r="E1594" t="s">
        <v>329</v>
      </c>
      <c r="F1594" t="s">
        <v>466</v>
      </c>
      <c r="R1594">
        <v>0</v>
      </c>
    </row>
    <row r="1595" spans="1:20" ht="15" customHeight="1">
      <c r="A1595" s="962" t="s">
        <v>247</v>
      </c>
      <c r="B1595" t="s">
        <v>297</v>
      </c>
      <c r="C1595" t="s">
        <v>13</v>
      </c>
      <c r="D1595" t="s">
        <v>11</v>
      </c>
      <c r="E1595" t="s">
        <v>329</v>
      </c>
      <c r="F1595" t="s">
        <v>466</v>
      </c>
      <c r="R1595">
        <v>0</v>
      </c>
    </row>
    <row r="1596" spans="1:20" ht="15" customHeight="1">
      <c r="A1596" s="962" t="s">
        <v>247</v>
      </c>
      <c r="B1596" t="s">
        <v>287</v>
      </c>
      <c r="C1596" t="s">
        <v>13</v>
      </c>
      <c r="D1596" t="s">
        <v>11</v>
      </c>
      <c r="E1596" t="s">
        <v>329</v>
      </c>
      <c r="F1596" t="s">
        <v>466</v>
      </c>
      <c r="R1596">
        <v>11.5</v>
      </c>
    </row>
    <row r="1597" spans="1:20" ht="15" customHeight="1">
      <c r="A1597" s="962" t="s">
        <v>247</v>
      </c>
      <c r="B1597" t="s">
        <v>301</v>
      </c>
      <c r="C1597" t="s">
        <v>13</v>
      </c>
      <c r="D1597" t="s">
        <v>11</v>
      </c>
      <c r="E1597" t="s">
        <v>329</v>
      </c>
      <c r="F1597" t="s">
        <v>466</v>
      </c>
      <c r="R1597">
        <v>0</v>
      </c>
      <c r="S1597">
        <v>0</v>
      </c>
      <c r="T1597">
        <v>0</v>
      </c>
    </row>
    <row r="1598" spans="1:20" ht="15" customHeight="1">
      <c r="A1598" s="962" t="s">
        <v>247</v>
      </c>
      <c r="B1598" t="s">
        <v>302</v>
      </c>
      <c r="C1598" t="s">
        <v>13</v>
      </c>
      <c r="D1598" t="s">
        <v>11</v>
      </c>
      <c r="E1598" t="s">
        <v>329</v>
      </c>
      <c r="F1598" t="s">
        <v>466</v>
      </c>
      <c r="R1598">
        <v>0</v>
      </c>
      <c r="S1598">
        <v>0</v>
      </c>
      <c r="T1598">
        <v>0</v>
      </c>
    </row>
    <row r="1599" spans="1:20" ht="15" customHeight="1">
      <c r="A1599" s="962" t="s">
        <v>247</v>
      </c>
      <c r="B1599" t="s">
        <v>322</v>
      </c>
      <c r="C1599" t="s">
        <v>13</v>
      </c>
      <c r="D1599" t="s">
        <v>11</v>
      </c>
      <c r="E1599" t="s">
        <v>329</v>
      </c>
      <c r="F1599" t="s">
        <v>466</v>
      </c>
      <c r="H1599" t="s">
        <v>915</v>
      </c>
      <c r="I1599" t="s">
        <v>450</v>
      </c>
      <c r="J1599" t="s">
        <v>950</v>
      </c>
      <c r="K1599" t="s">
        <v>854</v>
      </c>
      <c r="L1599" t="s">
        <v>871</v>
      </c>
      <c r="M1599" t="s">
        <v>56</v>
      </c>
      <c r="O1599" t="s">
        <v>361</v>
      </c>
      <c r="P1599" t="s">
        <v>851</v>
      </c>
      <c r="Q1599" t="s">
        <v>337</v>
      </c>
      <c r="R1599">
        <v>0.23</v>
      </c>
    </row>
    <row r="1600" spans="1:20" ht="15" customHeight="1">
      <c r="A1600" s="962" t="s">
        <v>247</v>
      </c>
      <c r="B1600" t="s">
        <v>318</v>
      </c>
      <c r="C1600" t="s">
        <v>13</v>
      </c>
      <c r="D1600" t="s">
        <v>11</v>
      </c>
      <c r="E1600" t="s">
        <v>329</v>
      </c>
      <c r="F1600" t="s">
        <v>466</v>
      </c>
      <c r="H1600" t="s">
        <v>848</v>
      </c>
      <c r="I1600" t="s">
        <v>848</v>
      </c>
      <c r="J1600" t="s">
        <v>951</v>
      </c>
      <c r="K1600" t="s">
        <v>849</v>
      </c>
      <c r="L1600" t="s">
        <v>850</v>
      </c>
      <c r="M1600" t="s">
        <v>848</v>
      </c>
      <c r="O1600" t="s">
        <v>882</v>
      </c>
      <c r="P1600" t="s">
        <v>851</v>
      </c>
      <c r="Q1600" t="s">
        <v>337</v>
      </c>
      <c r="R1600">
        <v>2.35</v>
      </c>
    </row>
    <row r="1601" spans="1:20" ht="15" customHeight="1">
      <c r="A1601" s="962" t="s">
        <v>247</v>
      </c>
      <c r="B1601" t="s">
        <v>317</v>
      </c>
      <c r="C1601" t="s">
        <v>13</v>
      </c>
      <c r="D1601" t="s">
        <v>11</v>
      </c>
      <c r="E1601" t="s">
        <v>329</v>
      </c>
      <c r="F1601" t="s">
        <v>466</v>
      </c>
      <c r="J1601" t="s">
        <v>951</v>
      </c>
      <c r="K1601" t="s">
        <v>849</v>
      </c>
      <c r="L1601" t="s">
        <v>850</v>
      </c>
      <c r="O1601" t="s">
        <v>882</v>
      </c>
      <c r="P1601" t="s">
        <v>851</v>
      </c>
      <c r="Q1601" t="s">
        <v>337</v>
      </c>
      <c r="R1601">
        <v>2.35</v>
      </c>
    </row>
    <row r="1602" spans="1:20" ht="15" customHeight="1">
      <c r="A1602" s="962" t="s">
        <v>247</v>
      </c>
      <c r="B1602" t="s">
        <v>305</v>
      </c>
      <c r="C1602" t="s">
        <v>13</v>
      </c>
      <c r="D1602" t="s">
        <v>11</v>
      </c>
      <c r="E1602" t="s">
        <v>329</v>
      </c>
      <c r="F1602" t="s">
        <v>466</v>
      </c>
      <c r="R1602">
        <v>2.35</v>
      </c>
    </row>
    <row r="1603" spans="1:20" ht="15" customHeight="1">
      <c r="A1603" s="962" t="s">
        <v>247</v>
      </c>
      <c r="B1603" t="s">
        <v>324</v>
      </c>
      <c r="C1603" t="s">
        <v>13</v>
      </c>
      <c r="D1603" t="s">
        <v>11</v>
      </c>
      <c r="E1603" t="s">
        <v>329</v>
      </c>
      <c r="F1603" t="s">
        <v>466</v>
      </c>
      <c r="R1603">
        <v>0</v>
      </c>
    </row>
    <row r="1604" spans="1:20" ht="15" customHeight="1">
      <c r="A1604" s="962" t="s">
        <v>248</v>
      </c>
      <c r="B1604" t="s">
        <v>278</v>
      </c>
      <c r="C1604" t="s">
        <v>13</v>
      </c>
      <c r="D1604" t="s">
        <v>11</v>
      </c>
      <c r="E1604" t="s">
        <v>329</v>
      </c>
      <c r="F1604" t="s">
        <v>466</v>
      </c>
      <c r="R1604">
        <v>0</v>
      </c>
    </row>
    <row r="1605" spans="1:20" ht="15" customHeight="1">
      <c r="A1605" s="962" t="s">
        <v>248</v>
      </c>
      <c r="B1605" t="s">
        <v>279</v>
      </c>
      <c r="C1605" t="s">
        <v>13</v>
      </c>
      <c r="D1605" t="s">
        <v>11</v>
      </c>
      <c r="E1605" t="s">
        <v>329</v>
      </c>
      <c r="F1605" t="s">
        <v>466</v>
      </c>
      <c r="J1605" t="s">
        <v>962</v>
      </c>
      <c r="K1605" t="s">
        <v>849</v>
      </c>
      <c r="L1605" t="s">
        <v>963</v>
      </c>
      <c r="O1605" t="s">
        <v>882</v>
      </c>
      <c r="P1605" t="s">
        <v>851</v>
      </c>
      <c r="Q1605" t="s">
        <v>337</v>
      </c>
      <c r="R1605">
        <v>2.35</v>
      </c>
    </row>
    <row r="1606" spans="1:20" ht="15" customHeight="1">
      <c r="A1606" s="962" t="s">
        <v>249</v>
      </c>
      <c r="B1606" t="s">
        <v>278</v>
      </c>
      <c r="C1606" t="s">
        <v>13</v>
      </c>
      <c r="D1606" t="s">
        <v>11</v>
      </c>
      <c r="E1606" t="s">
        <v>329</v>
      </c>
      <c r="F1606" t="s">
        <v>466</v>
      </c>
      <c r="J1606" t="s">
        <v>340</v>
      </c>
      <c r="L1606" t="s">
        <v>249</v>
      </c>
      <c r="R1606">
        <v>0</v>
      </c>
    </row>
    <row r="1607" spans="1:20" ht="15" customHeight="1">
      <c r="A1607" s="962" t="s">
        <v>250</v>
      </c>
      <c r="B1607" t="s">
        <v>279</v>
      </c>
      <c r="C1607" t="s">
        <v>13</v>
      </c>
      <c r="D1607" t="s">
        <v>11</v>
      </c>
      <c r="E1607" t="s">
        <v>329</v>
      </c>
      <c r="F1607" t="s">
        <v>466</v>
      </c>
      <c r="H1607" t="s">
        <v>961</v>
      </c>
      <c r="I1607" t="s">
        <v>848</v>
      </c>
      <c r="J1607" t="s">
        <v>962</v>
      </c>
      <c r="K1607" t="s">
        <v>849</v>
      </c>
      <c r="L1607" t="s">
        <v>963</v>
      </c>
      <c r="M1607" t="s">
        <v>848</v>
      </c>
      <c r="O1607" t="s">
        <v>882</v>
      </c>
      <c r="P1607" t="s">
        <v>851</v>
      </c>
      <c r="Q1607" t="s">
        <v>337</v>
      </c>
      <c r="R1607">
        <v>2.35</v>
      </c>
    </row>
    <row r="1608" spans="1:20" ht="15" customHeight="1">
      <c r="A1608" s="962" t="s">
        <v>254</v>
      </c>
      <c r="B1608" t="s">
        <v>283</v>
      </c>
      <c r="C1608" t="s">
        <v>13</v>
      </c>
      <c r="D1608" t="s">
        <v>11</v>
      </c>
      <c r="E1608" t="s">
        <v>329</v>
      </c>
      <c r="F1608" t="s">
        <v>466</v>
      </c>
      <c r="J1608" t="s">
        <v>2007</v>
      </c>
      <c r="L1608" t="s">
        <v>343</v>
      </c>
      <c r="O1608" t="s">
        <v>361</v>
      </c>
      <c r="P1608" t="s">
        <v>868</v>
      </c>
      <c r="Q1608" t="s">
        <v>869</v>
      </c>
      <c r="R1608">
        <v>33.4</v>
      </c>
    </row>
    <row r="1609" spans="1:20" ht="15" customHeight="1">
      <c r="A1609" s="962" t="s">
        <v>254</v>
      </c>
      <c r="B1609" t="s">
        <v>289</v>
      </c>
      <c r="C1609" t="s">
        <v>13</v>
      </c>
      <c r="D1609" t="s">
        <v>11</v>
      </c>
      <c r="E1609" t="s">
        <v>329</v>
      </c>
      <c r="F1609" t="s">
        <v>466</v>
      </c>
      <c r="J1609" t="s">
        <v>338</v>
      </c>
      <c r="L1609" t="s">
        <v>344</v>
      </c>
      <c r="R1609">
        <v>0</v>
      </c>
    </row>
    <row r="1610" spans="1:20" ht="15" customHeight="1">
      <c r="A1610" s="962" t="s">
        <v>254</v>
      </c>
      <c r="B1610" t="s">
        <v>290</v>
      </c>
      <c r="C1610" t="s">
        <v>13</v>
      </c>
      <c r="D1610" t="s">
        <v>11</v>
      </c>
      <c r="E1610" t="s">
        <v>329</v>
      </c>
      <c r="F1610" t="s">
        <v>466</v>
      </c>
      <c r="R1610">
        <v>0</v>
      </c>
      <c r="S1610">
        <v>0</v>
      </c>
      <c r="T1610">
        <v>0</v>
      </c>
    </row>
    <row r="1611" spans="1:20" ht="15" customHeight="1">
      <c r="A1611" s="962" t="s">
        <v>254</v>
      </c>
      <c r="B1611" t="s">
        <v>292</v>
      </c>
      <c r="C1611" t="s">
        <v>13</v>
      </c>
      <c r="D1611" t="s">
        <v>11</v>
      </c>
      <c r="E1611" t="s">
        <v>329</v>
      </c>
      <c r="F1611" t="s">
        <v>466</v>
      </c>
      <c r="R1611">
        <v>0</v>
      </c>
      <c r="S1611">
        <v>0</v>
      </c>
      <c r="T1611">
        <v>0</v>
      </c>
    </row>
    <row r="1612" spans="1:20" ht="15" customHeight="1">
      <c r="A1612" s="962" t="s">
        <v>254</v>
      </c>
      <c r="B1612" t="s">
        <v>294</v>
      </c>
      <c r="C1612" t="s">
        <v>13</v>
      </c>
      <c r="D1612" t="s">
        <v>11</v>
      </c>
      <c r="E1612" t="s">
        <v>329</v>
      </c>
      <c r="F1612" t="s">
        <v>466</v>
      </c>
      <c r="R1612">
        <v>0</v>
      </c>
      <c r="S1612">
        <v>0</v>
      </c>
      <c r="T1612">
        <v>0</v>
      </c>
    </row>
    <row r="1613" spans="1:20" ht="15" customHeight="1">
      <c r="A1613" s="962" t="s">
        <v>254</v>
      </c>
      <c r="B1613" t="s">
        <v>295</v>
      </c>
      <c r="C1613" t="s">
        <v>13</v>
      </c>
      <c r="D1613" t="s">
        <v>11</v>
      </c>
      <c r="E1613" t="s">
        <v>329</v>
      </c>
      <c r="F1613" t="s">
        <v>466</v>
      </c>
      <c r="R1613">
        <v>0</v>
      </c>
      <c r="S1613">
        <v>0</v>
      </c>
      <c r="T1613">
        <v>0</v>
      </c>
    </row>
    <row r="1614" spans="1:20" ht="15" customHeight="1">
      <c r="A1614" s="962" t="s">
        <v>254</v>
      </c>
      <c r="B1614" t="s">
        <v>280</v>
      </c>
      <c r="C1614" t="s">
        <v>13</v>
      </c>
      <c r="D1614" t="s">
        <v>11</v>
      </c>
      <c r="E1614" t="s">
        <v>329</v>
      </c>
      <c r="F1614" t="s">
        <v>466</v>
      </c>
      <c r="J1614" t="s">
        <v>436</v>
      </c>
      <c r="L1614" t="s">
        <v>346</v>
      </c>
      <c r="R1614">
        <v>0</v>
      </c>
    </row>
    <row r="1615" spans="1:20" ht="15" customHeight="1">
      <c r="A1615" s="962" t="s">
        <v>254</v>
      </c>
      <c r="B1615" t="s">
        <v>299</v>
      </c>
      <c r="C1615" t="s">
        <v>13</v>
      </c>
      <c r="D1615" t="s">
        <v>11</v>
      </c>
      <c r="E1615" t="s">
        <v>329</v>
      </c>
      <c r="F1615" t="s">
        <v>466</v>
      </c>
      <c r="J1615" t="s">
        <v>422</v>
      </c>
      <c r="R1615">
        <v>0</v>
      </c>
    </row>
    <row r="1616" spans="1:20" ht="15" customHeight="1">
      <c r="A1616" s="962" t="s">
        <v>254</v>
      </c>
      <c r="B1616" t="s">
        <v>284</v>
      </c>
      <c r="C1616" t="s">
        <v>13</v>
      </c>
      <c r="D1616" t="s">
        <v>11</v>
      </c>
      <c r="E1616" t="s">
        <v>329</v>
      </c>
      <c r="F1616" t="s">
        <v>466</v>
      </c>
      <c r="R1616">
        <v>0</v>
      </c>
    </row>
    <row r="1617" spans="1:20" ht="15" customHeight="1">
      <c r="A1617" s="962" t="s">
        <v>254</v>
      </c>
      <c r="B1617" t="s">
        <v>285</v>
      </c>
      <c r="C1617" t="s">
        <v>13</v>
      </c>
      <c r="D1617" t="s">
        <v>11</v>
      </c>
      <c r="E1617" t="s">
        <v>329</v>
      </c>
      <c r="F1617" t="s">
        <v>466</v>
      </c>
      <c r="R1617">
        <v>0</v>
      </c>
    </row>
    <row r="1618" spans="1:20" ht="15" customHeight="1">
      <c r="A1618" s="962" t="s">
        <v>254</v>
      </c>
      <c r="B1618" t="s">
        <v>286</v>
      </c>
      <c r="C1618" t="s">
        <v>13</v>
      </c>
      <c r="D1618" t="s">
        <v>11</v>
      </c>
      <c r="E1618" t="s">
        <v>329</v>
      </c>
      <c r="F1618" t="s">
        <v>466</v>
      </c>
      <c r="R1618">
        <v>0</v>
      </c>
    </row>
    <row r="1619" spans="1:20" ht="15" customHeight="1">
      <c r="A1619" s="962" t="s">
        <v>254</v>
      </c>
      <c r="B1619" t="s">
        <v>303</v>
      </c>
      <c r="C1619" t="s">
        <v>13</v>
      </c>
      <c r="D1619" t="s">
        <v>11</v>
      </c>
      <c r="E1619" t="s">
        <v>329</v>
      </c>
      <c r="F1619" t="s">
        <v>466</v>
      </c>
      <c r="R1619">
        <v>0</v>
      </c>
    </row>
    <row r="1620" spans="1:20" ht="15" customHeight="1">
      <c r="A1620" s="962" t="s">
        <v>254</v>
      </c>
      <c r="B1620" t="s">
        <v>291</v>
      </c>
      <c r="C1620" t="s">
        <v>13</v>
      </c>
      <c r="D1620" t="s">
        <v>11</v>
      </c>
      <c r="E1620" t="s">
        <v>329</v>
      </c>
      <c r="F1620" t="s">
        <v>466</v>
      </c>
      <c r="R1620">
        <v>0</v>
      </c>
      <c r="S1620">
        <v>0</v>
      </c>
      <c r="T1620">
        <v>0</v>
      </c>
    </row>
    <row r="1621" spans="1:20" ht="15" customHeight="1">
      <c r="A1621" s="962" t="s">
        <v>254</v>
      </c>
      <c r="B1621" t="s">
        <v>293</v>
      </c>
      <c r="C1621" t="s">
        <v>13</v>
      </c>
      <c r="D1621" t="s">
        <v>11</v>
      </c>
      <c r="E1621" t="s">
        <v>329</v>
      </c>
      <c r="F1621" t="s">
        <v>466</v>
      </c>
      <c r="R1621">
        <v>0</v>
      </c>
      <c r="S1621">
        <v>0</v>
      </c>
      <c r="T1621">
        <v>0</v>
      </c>
    </row>
    <row r="1622" spans="1:20" ht="15" customHeight="1">
      <c r="A1622" s="962" t="s">
        <v>254</v>
      </c>
      <c r="B1622" t="s">
        <v>288</v>
      </c>
      <c r="C1622" t="s">
        <v>13</v>
      </c>
      <c r="D1622" t="s">
        <v>11</v>
      </c>
      <c r="E1622" t="s">
        <v>329</v>
      </c>
      <c r="F1622" t="s">
        <v>466</v>
      </c>
      <c r="R1622">
        <v>0</v>
      </c>
    </row>
    <row r="1623" spans="1:20" ht="15" customHeight="1">
      <c r="A1623" s="962" t="s">
        <v>254</v>
      </c>
      <c r="B1623" t="s">
        <v>298</v>
      </c>
      <c r="C1623" t="s">
        <v>13</v>
      </c>
      <c r="D1623" t="s">
        <v>11</v>
      </c>
      <c r="E1623" t="s">
        <v>329</v>
      </c>
      <c r="F1623" t="s">
        <v>466</v>
      </c>
      <c r="R1623">
        <v>0</v>
      </c>
    </row>
    <row r="1624" spans="1:20" ht="15" customHeight="1">
      <c r="A1624" s="962" t="s">
        <v>254</v>
      </c>
      <c r="B1624" t="s">
        <v>297</v>
      </c>
      <c r="C1624" t="s">
        <v>13</v>
      </c>
      <c r="D1624" t="s">
        <v>11</v>
      </c>
      <c r="E1624" t="s">
        <v>329</v>
      </c>
      <c r="F1624" t="s">
        <v>466</v>
      </c>
      <c r="R1624">
        <v>0</v>
      </c>
    </row>
    <row r="1625" spans="1:20" ht="15" customHeight="1">
      <c r="A1625" s="962" t="s">
        <v>254</v>
      </c>
      <c r="B1625" t="s">
        <v>287</v>
      </c>
      <c r="C1625" t="s">
        <v>13</v>
      </c>
      <c r="D1625" t="s">
        <v>11</v>
      </c>
      <c r="E1625" t="s">
        <v>329</v>
      </c>
      <c r="F1625" t="s">
        <v>466</v>
      </c>
      <c r="R1625">
        <v>2.35</v>
      </c>
    </row>
    <row r="1626" spans="1:20" ht="15" customHeight="1">
      <c r="A1626" s="962" t="s">
        <v>254</v>
      </c>
      <c r="B1626" t="s">
        <v>296</v>
      </c>
      <c r="C1626" t="s">
        <v>13</v>
      </c>
      <c r="D1626" t="s">
        <v>11</v>
      </c>
      <c r="E1626" t="s">
        <v>329</v>
      </c>
      <c r="F1626" t="s">
        <v>466</v>
      </c>
      <c r="R1626">
        <v>0</v>
      </c>
      <c r="S1626">
        <v>0</v>
      </c>
      <c r="T1626">
        <v>0</v>
      </c>
    </row>
    <row r="1627" spans="1:20" ht="15" customHeight="1">
      <c r="A1627" s="962" t="s">
        <v>254</v>
      </c>
      <c r="B1627" t="s">
        <v>319</v>
      </c>
      <c r="C1627" t="s">
        <v>13</v>
      </c>
      <c r="D1627" t="s">
        <v>11</v>
      </c>
      <c r="E1627" t="s">
        <v>329</v>
      </c>
      <c r="F1627" t="s">
        <v>466</v>
      </c>
      <c r="H1627" t="s">
        <v>958</v>
      </c>
      <c r="I1627" t="s">
        <v>848</v>
      </c>
      <c r="J1627" t="s">
        <v>959</v>
      </c>
      <c r="K1627" t="s">
        <v>849</v>
      </c>
      <c r="L1627" t="s">
        <v>960</v>
      </c>
      <c r="M1627" t="s">
        <v>848</v>
      </c>
      <c r="O1627" t="s">
        <v>882</v>
      </c>
      <c r="P1627" t="s">
        <v>851</v>
      </c>
      <c r="Q1627" t="s">
        <v>337</v>
      </c>
      <c r="R1627">
        <v>2.35</v>
      </c>
    </row>
    <row r="1628" spans="1:20" ht="15" customHeight="1">
      <c r="A1628" s="962" t="s">
        <v>254</v>
      </c>
      <c r="B1628" t="s">
        <v>317</v>
      </c>
      <c r="C1628" t="s">
        <v>13</v>
      </c>
      <c r="D1628" t="s">
        <v>11</v>
      </c>
      <c r="E1628" t="s">
        <v>329</v>
      </c>
      <c r="F1628" t="s">
        <v>466</v>
      </c>
      <c r="J1628" t="s">
        <v>959</v>
      </c>
      <c r="K1628" t="s">
        <v>849</v>
      </c>
      <c r="L1628" t="s">
        <v>960</v>
      </c>
      <c r="O1628" t="s">
        <v>882</v>
      </c>
      <c r="P1628" t="s">
        <v>851</v>
      </c>
      <c r="Q1628" t="s">
        <v>337</v>
      </c>
      <c r="R1628">
        <v>2.35</v>
      </c>
    </row>
    <row r="1629" spans="1:20" ht="15" customHeight="1">
      <c r="A1629" s="962" t="s">
        <v>254</v>
      </c>
      <c r="B1629" t="s">
        <v>305</v>
      </c>
      <c r="C1629" t="s">
        <v>13</v>
      </c>
      <c r="D1629" t="s">
        <v>11</v>
      </c>
      <c r="E1629" t="s">
        <v>329</v>
      </c>
      <c r="F1629" t="s">
        <v>466</v>
      </c>
      <c r="R1629">
        <v>2.35</v>
      </c>
    </row>
    <row r="1630" spans="1:20" ht="15" customHeight="1">
      <c r="A1630" s="962" t="s">
        <v>254</v>
      </c>
      <c r="B1630" t="s">
        <v>321</v>
      </c>
      <c r="C1630" t="s">
        <v>13</v>
      </c>
      <c r="D1630" t="s">
        <v>11</v>
      </c>
      <c r="E1630" t="s">
        <v>329</v>
      </c>
      <c r="F1630" t="s">
        <v>466</v>
      </c>
      <c r="H1630" t="s">
        <v>468</v>
      </c>
      <c r="I1630" t="s">
        <v>353</v>
      </c>
      <c r="K1630" t="s">
        <v>333</v>
      </c>
      <c r="L1630" t="s">
        <v>354</v>
      </c>
      <c r="M1630" t="s">
        <v>58</v>
      </c>
      <c r="O1630" t="s">
        <v>335</v>
      </c>
      <c r="P1630" t="s">
        <v>336</v>
      </c>
      <c r="Q1630" t="s">
        <v>337</v>
      </c>
      <c r="R1630">
        <v>4.74</v>
      </c>
    </row>
    <row r="1631" spans="1:20" ht="15" customHeight="1">
      <c r="A1631" s="962" t="s">
        <v>254</v>
      </c>
      <c r="B1631" t="s">
        <v>324</v>
      </c>
      <c r="C1631" t="s">
        <v>13</v>
      </c>
      <c r="D1631" t="s">
        <v>11</v>
      </c>
      <c r="E1631" t="s">
        <v>329</v>
      </c>
      <c r="F1631" t="s">
        <v>466</v>
      </c>
      <c r="R1631">
        <v>0</v>
      </c>
    </row>
    <row r="1632" spans="1:20" ht="15" customHeight="1">
      <c r="A1632" s="962" t="s">
        <v>255</v>
      </c>
      <c r="B1632" t="s">
        <v>322</v>
      </c>
      <c r="C1632" t="s">
        <v>13</v>
      </c>
      <c r="D1632" t="s">
        <v>11</v>
      </c>
      <c r="E1632" t="s">
        <v>329</v>
      </c>
      <c r="F1632" t="s">
        <v>466</v>
      </c>
      <c r="H1632" t="s">
        <v>848</v>
      </c>
      <c r="I1632" t="s">
        <v>853</v>
      </c>
      <c r="J1632" t="s">
        <v>949</v>
      </c>
      <c r="K1632" t="s">
        <v>849</v>
      </c>
      <c r="L1632" t="s">
        <v>1993</v>
      </c>
      <c r="M1632" t="s">
        <v>55</v>
      </c>
      <c r="O1632" t="s">
        <v>361</v>
      </c>
      <c r="P1632" t="s">
        <v>667</v>
      </c>
      <c r="Q1632" t="s">
        <v>668</v>
      </c>
      <c r="R1632">
        <v>0</v>
      </c>
    </row>
    <row r="1633" spans="1:20" ht="15" customHeight="1">
      <c r="A1633" s="962" t="s">
        <v>255</v>
      </c>
      <c r="B1633" t="s">
        <v>301</v>
      </c>
      <c r="C1633" t="s">
        <v>13</v>
      </c>
      <c r="D1633" t="s">
        <v>11</v>
      </c>
      <c r="E1633" t="s">
        <v>329</v>
      </c>
      <c r="F1633" t="s">
        <v>466</v>
      </c>
      <c r="H1633" t="s">
        <v>856</v>
      </c>
      <c r="I1633" t="s">
        <v>853</v>
      </c>
      <c r="J1633" t="s">
        <v>949</v>
      </c>
      <c r="K1633" t="s">
        <v>849</v>
      </c>
      <c r="L1633" t="s">
        <v>857</v>
      </c>
      <c r="M1633" t="s">
        <v>55</v>
      </c>
      <c r="O1633" t="s">
        <v>361</v>
      </c>
      <c r="P1633" t="s">
        <v>851</v>
      </c>
      <c r="Q1633" t="s">
        <v>337</v>
      </c>
      <c r="R1633">
        <v>7.0000000000000007E-2</v>
      </c>
    </row>
    <row r="1634" spans="1:20" ht="15" customHeight="1">
      <c r="A1634" s="962" t="s">
        <v>255</v>
      </c>
      <c r="B1634" t="s">
        <v>307</v>
      </c>
      <c r="C1634" t="s">
        <v>13</v>
      </c>
      <c r="D1634" t="s">
        <v>11</v>
      </c>
      <c r="E1634" t="s">
        <v>329</v>
      </c>
      <c r="F1634" t="s">
        <v>466</v>
      </c>
      <c r="H1634" t="s">
        <v>858</v>
      </c>
      <c r="I1634" t="s">
        <v>853</v>
      </c>
      <c r="J1634" t="s">
        <v>949</v>
      </c>
      <c r="K1634" t="s">
        <v>849</v>
      </c>
      <c r="L1634" t="s">
        <v>859</v>
      </c>
      <c r="M1634" t="s">
        <v>55</v>
      </c>
      <c r="O1634" t="s">
        <v>361</v>
      </c>
      <c r="P1634" t="s">
        <v>851</v>
      </c>
      <c r="Q1634" t="s">
        <v>337</v>
      </c>
      <c r="R1634">
        <v>0</v>
      </c>
    </row>
    <row r="1635" spans="1:20" ht="15" customHeight="1">
      <c r="A1635" s="962" t="s">
        <v>255</v>
      </c>
      <c r="B1635" t="s">
        <v>315</v>
      </c>
      <c r="C1635" t="s">
        <v>13</v>
      </c>
      <c r="D1635" t="s">
        <v>11</v>
      </c>
      <c r="E1635" t="s">
        <v>329</v>
      </c>
      <c r="F1635" t="s">
        <v>466</v>
      </c>
      <c r="H1635" t="s">
        <v>860</v>
      </c>
      <c r="I1635" t="s">
        <v>853</v>
      </c>
      <c r="J1635" t="s">
        <v>949</v>
      </c>
      <c r="K1635" t="s">
        <v>849</v>
      </c>
      <c r="L1635" t="s">
        <v>861</v>
      </c>
      <c r="M1635" t="s">
        <v>55</v>
      </c>
      <c r="O1635" t="s">
        <v>361</v>
      </c>
      <c r="P1635" t="s">
        <v>851</v>
      </c>
      <c r="Q1635" t="s">
        <v>337</v>
      </c>
      <c r="R1635">
        <v>0</v>
      </c>
    </row>
    <row r="1636" spans="1:20" ht="15" customHeight="1">
      <c r="A1636" s="962" t="s">
        <v>255</v>
      </c>
      <c r="B1636" t="s">
        <v>308</v>
      </c>
      <c r="C1636" t="s">
        <v>13</v>
      </c>
      <c r="D1636" t="s">
        <v>11</v>
      </c>
      <c r="E1636" t="s">
        <v>329</v>
      </c>
      <c r="F1636" t="s">
        <v>466</v>
      </c>
      <c r="H1636" t="s">
        <v>862</v>
      </c>
      <c r="I1636" t="s">
        <v>853</v>
      </c>
      <c r="J1636" t="s">
        <v>949</v>
      </c>
      <c r="K1636" t="s">
        <v>849</v>
      </c>
      <c r="L1636" t="s">
        <v>863</v>
      </c>
      <c r="M1636" t="s">
        <v>55</v>
      </c>
      <c r="O1636" t="s">
        <v>361</v>
      </c>
      <c r="P1636" t="s">
        <v>851</v>
      </c>
      <c r="Q1636" t="s">
        <v>337</v>
      </c>
      <c r="R1636">
        <v>0</v>
      </c>
    </row>
    <row r="1637" spans="1:20" ht="15" customHeight="1">
      <c r="A1637" s="962" t="s">
        <v>255</v>
      </c>
      <c r="B1637" t="s">
        <v>311</v>
      </c>
      <c r="C1637" t="s">
        <v>13</v>
      </c>
      <c r="D1637" t="s">
        <v>11</v>
      </c>
      <c r="E1637" t="s">
        <v>329</v>
      </c>
      <c r="F1637" t="s">
        <v>466</v>
      </c>
      <c r="H1637" t="s">
        <v>864</v>
      </c>
      <c r="I1637" t="s">
        <v>853</v>
      </c>
      <c r="J1637" t="s">
        <v>949</v>
      </c>
      <c r="K1637" t="s">
        <v>849</v>
      </c>
      <c r="L1637" t="s">
        <v>865</v>
      </c>
      <c r="M1637" t="s">
        <v>55</v>
      </c>
      <c r="O1637" t="s">
        <v>361</v>
      </c>
      <c r="P1637" t="s">
        <v>851</v>
      </c>
      <c r="Q1637" t="s">
        <v>337</v>
      </c>
      <c r="R1637">
        <v>0.05</v>
      </c>
    </row>
    <row r="1638" spans="1:20" ht="15" customHeight="1">
      <c r="A1638" s="962" t="s">
        <v>255</v>
      </c>
      <c r="B1638" t="s">
        <v>312</v>
      </c>
      <c r="C1638" t="s">
        <v>13</v>
      </c>
      <c r="D1638" t="s">
        <v>11</v>
      </c>
      <c r="E1638" t="s">
        <v>329</v>
      </c>
      <c r="F1638" t="s">
        <v>466</v>
      </c>
      <c r="H1638" t="s">
        <v>866</v>
      </c>
      <c r="I1638" t="s">
        <v>853</v>
      </c>
      <c r="J1638" t="s">
        <v>949</v>
      </c>
      <c r="K1638" t="s">
        <v>849</v>
      </c>
      <c r="L1638" t="s">
        <v>867</v>
      </c>
      <c r="M1638" t="s">
        <v>55</v>
      </c>
      <c r="O1638" t="s">
        <v>361</v>
      </c>
      <c r="P1638" t="s">
        <v>851</v>
      </c>
      <c r="Q1638" t="s">
        <v>337</v>
      </c>
      <c r="R1638">
        <v>0</v>
      </c>
    </row>
    <row r="1639" spans="1:20" ht="15" customHeight="1">
      <c r="A1639" s="962" t="s">
        <v>255</v>
      </c>
      <c r="B1639" t="s">
        <v>300</v>
      </c>
      <c r="C1639" t="s">
        <v>13</v>
      </c>
      <c r="D1639" t="s">
        <v>11</v>
      </c>
      <c r="E1639" t="s">
        <v>329</v>
      </c>
      <c r="F1639" t="s">
        <v>466</v>
      </c>
      <c r="I1639" t="s">
        <v>853</v>
      </c>
      <c r="J1639" t="s">
        <v>949</v>
      </c>
      <c r="K1639" t="s">
        <v>849</v>
      </c>
      <c r="L1639" t="s">
        <v>857</v>
      </c>
      <c r="M1639" t="s">
        <v>55</v>
      </c>
      <c r="O1639" t="s">
        <v>361</v>
      </c>
      <c r="P1639" t="s">
        <v>851</v>
      </c>
      <c r="Q1639" t="s">
        <v>337</v>
      </c>
      <c r="R1639">
        <v>7.0000000000000007E-2</v>
      </c>
    </row>
    <row r="1640" spans="1:20" ht="15" customHeight="1">
      <c r="A1640" s="962" t="s">
        <v>255</v>
      </c>
      <c r="B1640" t="s">
        <v>298</v>
      </c>
      <c r="C1640" t="s">
        <v>13</v>
      </c>
      <c r="D1640" t="s">
        <v>11</v>
      </c>
      <c r="E1640" t="s">
        <v>329</v>
      </c>
      <c r="F1640" t="s">
        <v>466</v>
      </c>
      <c r="R1640">
        <v>7.0000000000000007E-2</v>
      </c>
    </row>
    <row r="1641" spans="1:20" ht="15" customHeight="1">
      <c r="A1641" s="962" t="s">
        <v>255</v>
      </c>
      <c r="B1641" t="s">
        <v>297</v>
      </c>
      <c r="C1641" t="s">
        <v>13</v>
      </c>
      <c r="D1641" t="s">
        <v>11</v>
      </c>
      <c r="E1641" t="s">
        <v>329</v>
      </c>
      <c r="F1641" t="s">
        <v>466</v>
      </c>
      <c r="R1641">
        <v>7.0000000000000007E-2</v>
      </c>
    </row>
    <row r="1642" spans="1:20" ht="15" customHeight="1">
      <c r="A1642" s="962" t="s">
        <v>255</v>
      </c>
      <c r="B1642" t="s">
        <v>288</v>
      </c>
      <c r="C1642" t="s">
        <v>13</v>
      </c>
      <c r="D1642" t="s">
        <v>11</v>
      </c>
      <c r="E1642" t="s">
        <v>329</v>
      </c>
      <c r="F1642" t="s">
        <v>466</v>
      </c>
      <c r="R1642">
        <v>7.0000000000000007E-2</v>
      </c>
    </row>
    <row r="1643" spans="1:20" ht="15" customHeight="1">
      <c r="A1643" s="962" t="s">
        <v>255</v>
      </c>
      <c r="B1643" t="s">
        <v>287</v>
      </c>
      <c r="C1643" t="s">
        <v>13</v>
      </c>
      <c r="D1643" t="s">
        <v>11</v>
      </c>
      <c r="E1643" t="s">
        <v>329</v>
      </c>
      <c r="F1643" t="s">
        <v>466</v>
      </c>
      <c r="R1643">
        <v>0.12</v>
      </c>
    </row>
    <row r="1644" spans="1:20" ht="15" customHeight="1">
      <c r="A1644" s="962" t="s">
        <v>255</v>
      </c>
      <c r="B1644" t="s">
        <v>306</v>
      </c>
      <c r="C1644" t="s">
        <v>13</v>
      </c>
      <c r="D1644" t="s">
        <v>11</v>
      </c>
      <c r="E1644" t="s">
        <v>329</v>
      </c>
      <c r="F1644" t="s">
        <v>466</v>
      </c>
      <c r="I1644" t="s">
        <v>853</v>
      </c>
      <c r="J1644" t="s">
        <v>949</v>
      </c>
      <c r="K1644" t="s">
        <v>849</v>
      </c>
      <c r="L1644" t="s">
        <v>1994</v>
      </c>
      <c r="M1644" t="s">
        <v>55</v>
      </c>
      <c r="O1644" t="s">
        <v>361</v>
      </c>
      <c r="P1644" t="s">
        <v>851</v>
      </c>
      <c r="Q1644" t="s">
        <v>337</v>
      </c>
      <c r="R1644">
        <v>0</v>
      </c>
    </row>
    <row r="1645" spans="1:20" ht="15" customHeight="1">
      <c r="A1645" s="962" t="s">
        <v>255</v>
      </c>
      <c r="B1645" t="s">
        <v>305</v>
      </c>
      <c r="C1645" t="s">
        <v>13</v>
      </c>
      <c r="D1645" t="s">
        <v>11</v>
      </c>
      <c r="E1645" t="s">
        <v>329</v>
      </c>
      <c r="F1645" t="s">
        <v>466</v>
      </c>
      <c r="R1645">
        <v>0.05</v>
      </c>
    </row>
    <row r="1646" spans="1:20" ht="15" customHeight="1">
      <c r="A1646" s="962" t="s">
        <v>255</v>
      </c>
      <c r="B1646" t="s">
        <v>309</v>
      </c>
      <c r="C1646" t="s">
        <v>13</v>
      </c>
      <c r="D1646" t="s">
        <v>11</v>
      </c>
      <c r="E1646" t="s">
        <v>329</v>
      </c>
      <c r="F1646" t="s">
        <v>466</v>
      </c>
      <c r="I1646" t="s">
        <v>853</v>
      </c>
      <c r="J1646" t="s">
        <v>949</v>
      </c>
      <c r="K1646" t="s">
        <v>849</v>
      </c>
      <c r="L1646" t="s">
        <v>1995</v>
      </c>
      <c r="M1646" t="s">
        <v>55</v>
      </c>
      <c r="O1646" t="s">
        <v>361</v>
      </c>
      <c r="P1646" t="s">
        <v>851</v>
      </c>
      <c r="Q1646" t="s">
        <v>337</v>
      </c>
      <c r="R1646">
        <v>0.05</v>
      </c>
    </row>
    <row r="1647" spans="1:20" ht="15" customHeight="1">
      <c r="A1647" s="962" t="s">
        <v>255</v>
      </c>
      <c r="B1647" t="s">
        <v>313</v>
      </c>
      <c r="C1647" t="s">
        <v>13</v>
      </c>
      <c r="D1647" t="s">
        <v>11</v>
      </c>
      <c r="E1647" t="s">
        <v>329</v>
      </c>
      <c r="F1647" t="s">
        <v>466</v>
      </c>
      <c r="I1647" t="s">
        <v>853</v>
      </c>
      <c r="J1647" t="s">
        <v>949</v>
      </c>
      <c r="K1647" t="s">
        <v>849</v>
      </c>
      <c r="L1647" t="s">
        <v>861</v>
      </c>
      <c r="M1647" t="s">
        <v>55</v>
      </c>
      <c r="O1647" t="s">
        <v>361</v>
      </c>
      <c r="P1647" t="s">
        <v>851</v>
      </c>
      <c r="Q1647" t="s">
        <v>337</v>
      </c>
      <c r="R1647">
        <v>0</v>
      </c>
    </row>
    <row r="1648" spans="1:20" ht="15" customHeight="1">
      <c r="A1648" s="962" t="s">
        <v>257</v>
      </c>
      <c r="B1648" t="s">
        <v>290</v>
      </c>
      <c r="C1648" t="s">
        <v>13</v>
      </c>
      <c r="D1648" t="s">
        <v>11</v>
      </c>
      <c r="E1648" t="s">
        <v>329</v>
      </c>
      <c r="F1648" t="s">
        <v>466</v>
      </c>
      <c r="J1648" t="s">
        <v>1996</v>
      </c>
      <c r="R1648">
        <v>0</v>
      </c>
      <c r="S1648">
        <v>0</v>
      </c>
      <c r="T1648">
        <v>500000000</v>
      </c>
    </row>
    <row r="1649" spans="1:20" ht="15" customHeight="1">
      <c r="A1649" s="962" t="s">
        <v>257</v>
      </c>
      <c r="B1649" t="s">
        <v>292</v>
      </c>
      <c r="C1649" t="s">
        <v>13</v>
      </c>
      <c r="D1649" t="s">
        <v>11</v>
      </c>
      <c r="E1649" t="s">
        <v>329</v>
      </c>
      <c r="F1649" t="s">
        <v>466</v>
      </c>
      <c r="J1649" t="s">
        <v>1997</v>
      </c>
      <c r="R1649">
        <v>0</v>
      </c>
      <c r="S1649">
        <v>0</v>
      </c>
      <c r="T1649">
        <v>500000000</v>
      </c>
    </row>
    <row r="1650" spans="1:20" ht="15" customHeight="1">
      <c r="A1650" s="962" t="s">
        <v>257</v>
      </c>
      <c r="B1650" t="s">
        <v>295</v>
      </c>
      <c r="C1650" t="s">
        <v>13</v>
      </c>
      <c r="D1650" t="s">
        <v>11</v>
      </c>
      <c r="E1650" t="s">
        <v>329</v>
      </c>
      <c r="F1650" t="s">
        <v>466</v>
      </c>
      <c r="J1650" t="s">
        <v>1998</v>
      </c>
      <c r="R1650">
        <v>0</v>
      </c>
      <c r="S1650">
        <v>0</v>
      </c>
      <c r="T1650">
        <v>500000000</v>
      </c>
    </row>
    <row r="1651" spans="1:20" ht="15" customHeight="1">
      <c r="A1651" s="962" t="s">
        <v>257</v>
      </c>
      <c r="B1651" t="s">
        <v>296</v>
      </c>
      <c r="C1651" t="s">
        <v>13</v>
      </c>
      <c r="D1651" t="s">
        <v>11</v>
      </c>
      <c r="E1651" t="s">
        <v>329</v>
      </c>
      <c r="F1651" t="s">
        <v>466</v>
      </c>
      <c r="J1651" t="s">
        <v>1999</v>
      </c>
      <c r="R1651">
        <v>0</v>
      </c>
      <c r="S1651">
        <v>0</v>
      </c>
      <c r="T1651">
        <v>500000000</v>
      </c>
    </row>
    <row r="1652" spans="1:20" ht="15" customHeight="1">
      <c r="A1652" s="962" t="s">
        <v>257</v>
      </c>
      <c r="B1652" t="s">
        <v>316</v>
      </c>
      <c r="C1652" t="s">
        <v>13</v>
      </c>
      <c r="D1652" t="s">
        <v>11</v>
      </c>
      <c r="E1652" t="s">
        <v>329</v>
      </c>
      <c r="F1652" t="s">
        <v>466</v>
      </c>
      <c r="J1652" t="s">
        <v>2004</v>
      </c>
      <c r="R1652">
        <v>0</v>
      </c>
      <c r="S1652">
        <v>0</v>
      </c>
      <c r="T1652">
        <v>500000000</v>
      </c>
    </row>
    <row r="1653" spans="1:20" ht="15" customHeight="1">
      <c r="A1653" s="962" t="s">
        <v>257</v>
      </c>
      <c r="B1653" t="s">
        <v>289</v>
      </c>
      <c r="C1653" t="s">
        <v>13</v>
      </c>
      <c r="D1653" t="s">
        <v>11</v>
      </c>
      <c r="E1653" t="s">
        <v>329</v>
      </c>
      <c r="F1653" t="s">
        <v>466</v>
      </c>
      <c r="R1653">
        <v>0</v>
      </c>
      <c r="S1653">
        <v>0</v>
      </c>
      <c r="T1653">
        <v>500000000</v>
      </c>
    </row>
    <row r="1654" spans="1:20" ht="15" customHeight="1">
      <c r="A1654" s="962" t="s">
        <v>257</v>
      </c>
      <c r="B1654" t="s">
        <v>309</v>
      </c>
      <c r="C1654" t="s">
        <v>13</v>
      </c>
      <c r="D1654" t="s">
        <v>11</v>
      </c>
      <c r="E1654" t="s">
        <v>329</v>
      </c>
      <c r="F1654" t="s">
        <v>466</v>
      </c>
      <c r="R1654">
        <v>0</v>
      </c>
      <c r="S1654">
        <v>0</v>
      </c>
      <c r="T1654">
        <v>500000000</v>
      </c>
    </row>
    <row r="1655" spans="1:20" ht="15" customHeight="1">
      <c r="A1655" s="962" t="s">
        <v>257</v>
      </c>
      <c r="B1655" t="s">
        <v>291</v>
      </c>
      <c r="C1655" t="s">
        <v>13</v>
      </c>
      <c r="D1655" t="s">
        <v>11</v>
      </c>
      <c r="E1655" t="s">
        <v>329</v>
      </c>
      <c r="F1655" t="s">
        <v>466</v>
      </c>
      <c r="R1655">
        <v>0</v>
      </c>
      <c r="S1655">
        <v>0</v>
      </c>
      <c r="T1655">
        <v>500000000</v>
      </c>
    </row>
    <row r="1656" spans="1:20" ht="15" customHeight="1">
      <c r="A1656" s="962" t="s">
        <v>257</v>
      </c>
      <c r="B1656" t="s">
        <v>288</v>
      </c>
      <c r="C1656" t="s">
        <v>13</v>
      </c>
      <c r="D1656" t="s">
        <v>11</v>
      </c>
      <c r="E1656" t="s">
        <v>329</v>
      </c>
      <c r="F1656" t="s">
        <v>466</v>
      </c>
      <c r="R1656">
        <v>0</v>
      </c>
      <c r="S1656">
        <v>0</v>
      </c>
      <c r="T1656">
        <v>500000000</v>
      </c>
    </row>
    <row r="1657" spans="1:20" ht="15" customHeight="1">
      <c r="A1657" s="962" t="s">
        <v>257</v>
      </c>
      <c r="B1657" t="s">
        <v>287</v>
      </c>
      <c r="C1657" t="s">
        <v>13</v>
      </c>
      <c r="D1657" t="s">
        <v>11</v>
      </c>
      <c r="E1657" t="s">
        <v>329</v>
      </c>
      <c r="F1657" t="s">
        <v>466</v>
      </c>
      <c r="R1657">
        <v>0</v>
      </c>
      <c r="S1657">
        <v>0</v>
      </c>
      <c r="T1657">
        <v>500000000</v>
      </c>
    </row>
    <row r="1658" spans="1:20" ht="15" customHeight="1">
      <c r="A1658" s="962" t="s">
        <v>257</v>
      </c>
      <c r="B1658" t="s">
        <v>305</v>
      </c>
      <c r="C1658" t="s">
        <v>13</v>
      </c>
      <c r="D1658" t="s">
        <v>11</v>
      </c>
      <c r="E1658" t="s">
        <v>329</v>
      </c>
      <c r="F1658" t="s">
        <v>466</v>
      </c>
      <c r="R1658">
        <v>0</v>
      </c>
      <c r="S1658">
        <v>0</v>
      </c>
      <c r="T1658">
        <v>500000000</v>
      </c>
    </row>
    <row r="1659" spans="1:20" ht="15" customHeight="1">
      <c r="A1659" s="962" t="s">
        <v>257</v>
      </c>
      <c r="B1659" t="s">
        <v>321</v>
      </c>
      <c r="C1659" t="s">
        <v>13</v>
      </c>
      <c r="D1659" t="s">
        <v>11</v>
      </c>
      <c r="E1659" t="s">
        <v>329</v>
      </c>
      <c r="F1659" t="s">
        <v>466</v>
      </c>
      <c r="R1659">
        <v>0</v>
      </c>
      <c r="S1659">
        <v>0</v>
      </c>
      <c r="T1659">
        <v>500000000</v>
      </c>
    </row>
    <row r="1660" spans="1:20" ht="15" customHeight="1">
      <c r="A1660" s="962" t="s">
        <v>257</v>
      </c>
      <c r="B1660" t="s">
        <v>310</v>
      </c>
      <c r="C1660" t="s">
        <v>13</v>
      </c>
      <c r="D1660" t="s">
        <v>11</v>
      </c>
      <c r="E1660" t="s">
        <v>329</v>
      </c>
      <c r="F1660" t="s">
        <v>466</v>
      </c>
      <c r="R1660">
        <v>0</v>
      </c>
      <c r="S1660">
        <v>0</v>
      </c>
      <c r="T1660">
        <v>500000000</v>
      </c>
    </row>
    <row r="1661" spans="1:20" ht="15" customHeight="1">
      <c r="A1661" s="962" t="s">
        <v>257</v>
      </c>
      <c r="B1661" t="s">
        <v>294</v>
      </c>
      <c r="C1661" t="s">
        <v>13</v>
      </c>
      <c r="D1661" t="s">
        <v>11</v>
      </c>
      <c r="E1661" t="s">
        <v>329</v>
      </c>
      <c r="F1661" t="s">
        <v>466</v>
      </c>
      <c r="R1661">
        <v>0</v>
      </c>
      <c r="S1661">
        <v>0</v>
      </c>
      <c r="T1661">
        <v>500000000</v>
      </c>
    </row>
    <row r="1662" spans="1:20" ht="15" customHeight="1">
      <c r="A1662" s="962" t="s">
        <v>257</v>
      </c>
      <c r="B1662" t="s">
        <v>293</v>
      </c>
      <c r="C1662" t="s">
        <v>13</v>
      </c>
      <c r="D1662" t="s">
        <v>11</v>
      </c>
      <c r="E1662" t="s">
        <v>329</v>
      </c>
      <c r="F1662" t="s">
        <v>466</v>
      </c>
      <c r="R1662">
        <v>0</v>
      </c>
      <c r="S1662">
        <v>0</v>
      </c>
      <c r="T1662">
        <v>500000000</v>
      </c>
    </row>
    <row r="1663" spans="1:20" ht="15" customHeight="1">
      <c r="A1663" s="962" t="s">
        <v>259</v>
      </c>
      <c r="B1663" t="s">
        <v>300</v>
      </c>
      <c r="C1663" t="s">
        <v>13</v>
      </c>
      <c r="D1663" t="s">
        <v>11</v>
      </c>
      <c r="E1663" t="s">
        <v>329</v>
      </c>
      <c r="F1663" t="s">
        <v>466</v>
      </c>
      <c r="R1663">
        <v>0</v>
      </c>
      <c r="S1663">
        <v>0</v>
      </c>
      <c r="T1663">
        <v>500000000</v>
      </c>
    </row>
    <row r="1664" spans="1:20" ht="15" customHeight="1">
      <c r="A1664" s="962" t="s">
        <v>259</v>
      </c>
      <c r="B1664" t="s">
        <v>298</v>
      </c>
      <c r="C1664" t="s">
        <v>13</v>
      </c>
      <c r="D1664" t="s">
        <v>11</v>
      </c>
      <c r="E1664" t="s">
        <v>329</v>
      </c>
      <c r="F1664" t="s">
        <v>466</v>
      </c>
      <c r="R1664">
        <v>0</v>
      </c>
      <c r="S1664">
        <v>0</v>
      </c>
      <c r="T1664">
        <v>500000000</v>
      </c>
    </row>
    <row r="1665" spans="1:20" ht="15" customHeight="1">
      <c r="A1665" s="962" t="s">
        <v>259</v>
      </c>
      <c r="B1665" t="s">
        <v>297</v>
      </c>
      <c r="C1665" t="s">
        <v>13</v>
      </c>
      <c r="D1665" t="s">
        <v>11</v>
      </c>
      <c r="E1665" t="s">
        <v>329</v>
      </c>
      <c r="F1665" t="s">
        <v>466</v>
      </c>
      <c r="R1665">
        <v>0</v>
      </c>
      <c r="S1665">
        <v>0</v>
      </c>
      <c r="T1665">
        <v>500000000</v>
      </c>
    </row>
    <row r="1666" spans="1:20" ht="15" customHeight="1">
      <c r="A1666" s="962" t="s">
        <v>259</v>
      </c>
      <c r="B1666" t="s">
        <v>288</v>
      </c>
      <c r="C1666" t="s">
        <v>13</v>
      </c>
      <c r="D1666" t="s">
        <v>11</v>
      </c>
      <c r="E1666" t="s">
        <v>329</v>
      </c>
      <c r="F1666" t="s">
        <v>466</v>
      </c>
      <c r="R1666">
        <v>0</v>
      </c>
      <c r="S1666">
        <v>0</v>
      </c>
      <c r="T1666">
        <v>500000000</v>
      </c>
    </row>
    <row r="1667" spans="1:20" ht="15" customHeight="1">
      <c r="A1667" s="962" t="s">
        <v>259</v>
      </c>
      <c r="B1667" t="s">
        <v>287</v>
      </c>
      <c r="C1667" t="s">
        <v>13</v>
      </c>
      <c r="D1667" t="s">
        <v>11</v>
      </c>
      <c r="E1667" t="s">
        <v>329</v>
      </c>
      <c r="F1667" t="s">
        <v>466</v>
      </c>
      <c r="R1667">
        <v>0</v>
      </c>
      <c r="S1667">
        <v>0</v>
      </c>
      <c r="T1667">
        <v>500000000</v>
      </c>
    </row>
    <row r="1668" spans="1:20" ht="15" customHeight="1">
      <c r="A1668" s="962" t="s">
        <v>259</v>
      </c>
      <c r="B1668" t="s">
        <v>321</v>
      </c>
      <c r="C1668" t="s">
        <v>13</v>
      </c>
      <c r="D1668" t="s">
        <v>11</v>
      </c>
      <c r="E1668" t="s">
        <v>329</v>
      </c>
      <c r="F1668" t="s">
        <v>466</v>
      </c>
      <c r="R1668">
        <v>0</v>
      </c>
      <c r="S1668">
        <v>0</v>
      </c>
      <c r="T1668">
        <v>500000000</v>
      </c>
    </row>
    <row r="1669" spans="1:20" ht="15" customHeight="1">
      <c r="A1669" s="962" t="s">
        <v>259</v>
      </c>
      <c r="B1669" t="s">
        <v>299</v>
      </c>
      <c r="C1669" t="s">
        <v>13</v>
      </c>
      <c r="D1669" t="s">
        <v>11</v>
      </c>
      <c r="E1669" t="s">
        <v>329</v>
      </c>
      <c r="F1669" t="s">
        <v>466</v>
      </c>
      <c r="R1669">
        <v>0</v>
      </c>
      <c r="S1669">
        <v>0</v>
      </c>
      <c r="T1669">
        <v>500000000</v>
      </c>
    </row>
    <row r="1670" spans="1:20" ht="15" customHeight="1">
      <c r="A1670" s="962" t="s">
        <v>259</v>
      </c>
      <c r="B1670" t="s">
        <v>301</v>
      </c>
      <c r="C1670" t="s">
        <v>13</v>
      </c>
      <c r="D1670" t="s">
        <v>11</v>
      </c>
      <c r="E1670" t="s">
        <v>329</v>
      </c>
      <c r="F1670" t="s">
        <v>466</v>
      </c>
      <c r="R1670">
        <v>0</v>
      </c>
      <c r="S1670">
        <v>0</v>
      </c>
      <c r="T1670">
        <v>500000000</v>
      </c>
    </row>
    <row r="1671" spans="1:20" ht="15" customHeight="1">
      <c r="A1671" s="962" t="s">
        <v>260</v>
      </c>
      <c r="B1671" t="s">
        <v>299</v>
      </c>
      <c r="C1671" t="s">
        <v>13</v>
      </c>
      <c r="D1671" t="s">
        <v>11</v>
      </c>
      <c r="E1671" t="s">
        <v>329</v>
      </c>
      <c r="F1671" t="s">
        <v>466</v>
      </c>
      <c r="R1671">
        <v>0</v>
      </c>
      <c r="S1671">
        <v>0</v>
      </c>
      <c r="T1671">
        <v>0</v>
      </c>
    </row>
    <row r="1672" spans="1:20" ht="15" customHeight="1">
      <c r="A1672" s="962" t="s">
        <v>260</v>
      </c>
      <c r="B1672" t="s">
        <v>312</v>
      </c>
      <c r="C1672" t="s">
        <v>13</v>
      </c>
      <c r="D1672" t="s">
        <v>11</v>
      </c>
      <c r="E1672" t="s">
        <v>329</v>
      </c>
      <c r="F1672" t="s">
        <v>466</v>
      </c>
      <c r="R1672">
        <v>0</v>
      </c>
      <c r="S1672">
        <v>0</v>
      </c>
      <c r="T1672">
        <v>0</v>
      </c>
    </row>
    <row r="1673" spans="1:20" ht="15" customHeight="1">
      <c r="A1673" s="962" t="s">
        <v>260</v>
      </c>
      <c r="B1673" t="s">
        <v>298</v>
      </c>
      <c r="C1673" t="s">
        <v>13</v>
      </c>
      <c r="D1673" t="s">
        <v>11</v>
      </c>
      <c r="E1673" t="s">
        <v>329</v>
      </c>
      <c r="F1673" t="s">
        <v>466</v>
      </c>
      <c r="R1673">
        <v>0</v>
      </c>
      <c r="S1673">
        <v>0</v>
      </c>
      <c r="T1673">
        <v>0</v>
      </c>
    </row>
    <row r="1674" spans="1:20" ht="15" customHeight="1">
      <c r="A1674" s="962" t="s">
        <v>260</v>
      </c>
      <c r="B1674" t="s">
        <v>297</v>
      </c>
      <c r="C1674" t="s">
        <v>13</v>
      </c>
      <c r="D1674" t="s">
        <v>11</v>
      </c>
      <c r="E1674" t="s">
        <v>329</v>
      </c>
      <c r="F1674" t="s">
        <v>466</v>
      </c>
      <c r="R1674">
        <v>0</v>
      </c>
      <c r="S1674">
        <v>0</v>
      </c>
      <c r="T1674">
        <v>0</v>
      </c>
    </row>
    <row r="1675" spans="1:20" ht="15" customHeight="1">
      <c r="A1675" s="962" t="s">
        <v>260</v>
      </c>
      <c r="B1675" t="s">
        <v>288</v>
      </c>
      <c r="C1675" t="s">
        <v>13</v>
      </c>
      <c r="D1675" t="s">
        <v>11</v>
      </c>
      <c r="E1675" t="s">
        <v>329</v>
      </c>
      <c r="F1675" t="s">
        <v>466</v>
      </c>
      <c r="R1675">
        <v>0</v>
      </c>
      <c r="S1675">
        <v>0</v>
      </c>
      <c r="T1675">
        <v>0</v>
      </c>
    </row>
    <row r="1676" spans="1:20" ht="15" customHeight="1">
      <c r="A1676" s="962" t="s">
        <v>260</v>
      </c>
      <c r="B1676" t="s">
        <v>287</v>
      </c>
      <c r="C1676" t="s">
        <v>13</v>
      </c>
      <c r="D1676" t="s">
        <v>11</v>
      </c>
      <c r="E1676" t="s">
        <v>329</v>
      </c>
      <c r="F1676" t="s">
        <v>466</v>
      </c>
      <c r="R1676">
        <v>0</v>
      </c>
    </row>
    <row r="1677" spans="1:20" ht="15" customHeight="1">
      <c r="A1677" s="962" t="s">
        <v>260</v>
      </c>
      <c r="B1677" t="s">
        <v>309</v>
      </c>
      <c r="C1677" t="s">
        <v>13</v>
      </c>
      <c r="D1677" t="s">
        <v>11</v>
      </c>
      <c r="E1677" t="s">
        <v>329</v>
      </c>
      <c r="F1677" t="s">
        <v>466</v>
      </c>
      <c r="R1677">
        <v>0</v>
      </c>
      <c r="S1677">
        <v>0</v>
      </c>
      <c r="T1677">
        <v>0</v>
      </c>
    </row>
    <row r="1678" spans="1:20" ht="15" customHeight="1">
      <c r="A1678" s="962" t="s">
        <v>260</v>
      </c>
      <c r="B1678" t="s">
        <v>305</v>
      </c>
      <c r="C1678" t="s">
        <v>13</v>
      </c>
      <c r="D1678" t="s">
        <v>11</v>
      </c>
      <c r="E1678" t="s">
        <v>329</v>
      </c>
      <c r="F1678" t="s">
        <v>466</v>
      </c>
      <c r="R1678">
        <v>0</v>
      </c>
      <c r="S1678">
        <v>0</v>
      </c>
      <c r="T1678">
        <v>0</v>
      </c>
    </row>
    <row r="1679" spans="1:20" ht="15" customHeight="1">
      <c r="A1679" s="962" t="s">
        <v>261</v>
      </c>
      <c r="B1679" t="s">
        <v>290</v>
      </c>
      <c r="C1679" t="s">
        <v>13</v>
      </c>
      <c r="D1679" t="s">
        <v>11</v>
      </c>
      <c r="E1679" t="s">
        <v>329</v>
      </c>
      <c r="F1679" t="s">
        <v>466</v>
      </c>
      <c r="R1679">
        <v>0</v>
      </c>
      <c r="S1679">
        <v>0</v>
      </c>
      <c r="T1679">
        <v>500000000</v>
      </c>
    </row>
    <row r="1680" spans="1:20" ht="15" customHeight="1">
      <c r="A1680" s="962" t="s">
        <v>261</v>
      </c>
      <c r="B1680" t="s">
        <v>292</v>
      </c>
      <c r="C1680" t="s">
        <v>13</v>
      </c>
      <c r="D1680" t="s">
        <v>11</v>
      </c>
      <c r="E1680" t="s">
        <v>329</v>
      </c>
      <c r="F1680" t="s">
        <v>466</v>
      </c>
      <c r="R1680">
        <v>0</v>
      </c>
      <c r="S1680">
        <v>0</v>
      </c>
      <c r="T1680">
        <v>500000000</v>
      </c>
    </row>
    <row r="1681" spans="1:20" ht="15" customHeight="1">
      <c r="A1681" s="962" t="s">
        <v>261</v>
      </c>
      <c r="B1681" t="s">
        <v>295</v>
      </c>
      <c r="C1681" t="s">
        <v>13</v>
      </c>
      <c r="D1681" t="s">
        <v>11</v>
      </c>
      <c r="E1681" t="s">
        <v>329</v>
      </c>
      <c r="F1681" t="s">
        <v>466</v>
      </c>
      <c r="R1681">
        <v>0</v>
      </c>
      <c r="S1681">
        <v>0</v>
      </c>
      <c r="T1681">
        <v>500000000</v>
      </c>
    </row>
    <row r="1682" spans="1:20" ht="15" customHeight="1">
      <c r="A1682" s="962" t="s">
        <v>261</v>
      </c>
      <c r="B1682" t="s">
        <v>296</v>
      </c>
      <c r="C1682" t="s">
        <v>13</v>
      </c>
      <c r="D1682" t="s">
        <v>11</v>
      </c>
      <c r="E1682" t="s">
        <v>329</v>
      </c>
      <c r="F1682" t="s">
        <v>466</v>
      </c>
      <c r="R1682">
        <v>0</v>
      </c>
      <c r="S1682">
        <v>0</v>
      </c>
      <c r="T1682">
        <v>500000000</v>
      </c>
    </row>
    <row r="1683" spans="1:20" ht="15" customHeight="1">
      <c r="A1683" s="962" t="s">
        <v>261</v>
      </c>
      <c r="B1683" t="s">
        <v>289</v>
      </c>
      <c r="C1683" t="s">
        <v>13</v>
      </c>
      <c r="D1683" t="s">
        <v>11</v>
      </c>
      <c r="E1683" t="s">
        <v>329</v>
      </c>
      <c r="F1683" t="s">
        <v>466</v>
      </c>
      <c r="R1683">
        <v>0</v>
      </c>
      <c r="S1683">
        <v>0</v>
      </c>
      <c r="T1683">
        <v>500000000</v>
      </c>
    </row>
    <row r="1684" spans="1:20" ht="15" customHeight="1">
      <c r="A1684" s="962" t="s">
        <v>261</v>
      </c>
      <c r="B1684" t="s">
        <v>291</v>
      </c>
      <c r="C1684" t="s">
        <v>13</v>
      </c>
      <c r="D1684" t="s">
        <v>11</v>
      </c>
      <c r="E1684" t="s">
        <v>329</v>
      </c>
      <c r="F1684" t="s">
        <v>466</v>
      </c>
      <c r="R1684">
        <v>0</v>
      </c>
      <c r="S1684">
        <v>0</v>
      </c>
      <c r="T1684">
        <v>500000000</v>
      </c>
    </row>
    <row r="1685" spans="1:20" ht="15" customHeight="1">
      <c r="A1685" s="962" t="s">
        <v>261</v>
      </c>
      <c r="B1685" t="s">
        <v>288</v>
      </c>
      <c r="C1685" t="s">
        <v>13</v>
      </c>
      <c r="D1685" t="s">
        <v>11</v>
      </c>
      <c r="E1685" t="s">
        <v>329</v>
      </c>
      <c r="F1685" t="s">
        <v>466</v>
      </c>
      <c r="R1685">
        <v>0</v>
      </c>
      <c r="S1685">
        <v>0</v>
      </c>
      <c r="T1685">
        <v>500000000</v>
      </c>
    </row>
    <row r="1686" spans="1:20" ht="15" customHeight="1">
      <c r="A1686" s="962" t="s">
        <v>261</v>
      </c>
      <c r="B1686" t="s">
        <v>287</v>
      </c>
      <c r="C1686" t="s">
        <v>13</v>
      </c>
      <c r="D1686" t="s">
        <v>11</v>
      </c>
      <c r="E1686" t="s">
        <v>329</v>
      </c>
      <c r="F1686" t="s">
        <v>466</v>
      </c>
      <c r="R1686">
        <v>0</v>
      </c>
      <c r="S1686">
        <v>0</v>
      </c>
      <c r="T1686">
        <v>500000000</v>
      </c>
    </row>
    <row r="1687" spans="1:20" ht="15" customHeight="1">
      <c r="A1687" s="962" t="s">
        <v>261</v>
      </c>
      <c r="B1687" t="s">
        <v>321</v>
      </c>
      <c r="C1687" t="s">
        <v>13</v>
      </c>
      <c r="D1687" t="s">
        <v>11</v>
      </c>
      <c r="E1687" t="s">
        <v>329</v>
      </c>
      <c r="F1687" t="s">
        <v>466</v>
      </c>
      <c r="R1687">
        <v>0</v>
      </c>
      <c r="S1687">
        <v>0</v>
      </c>
      <c r="T1687">
        <v>500000000</v>
      </c>
    </row>
    <row r="1688" spans="1:20" ht="15" customHeight="1">
      <c r="A1688" s="962" t="s">
        <v>261</v>
      </c>
      <c r="B1688" t="s">
        <v>294</v>
      </c>
      <c r="C1688" t="s">
        <v>13</v>
      </c>
      <c r="D1688" t="s">
        <v>11</v>
      </c>
      <c r="E1688" t="s">
        <v>329</v>
      </c>
      <c r="F1688" t="s">
        <v>466</v>
      </c>
      <c r="R1688">
        <v>0</v>
      </c>
      <c r="S1688">
        <v>0</v>
      </c>
      <c r="T1688">
        <v>500000000</v>
      </c>
    </row>
    <row r="1689" spans="1:20" ht="15" customHeight="1">
      <c r="A1689" s="962" t="s">
        <v>261</v>
      </c>
      <c r="B1689" t="s">
        <v>293</v>
      </c>
      <c r="C1689" t="s">
        <v>13</v>
      </c>
      <c r="D1689" t="s">
        <v>11</v>
      </c>
      <c r="E1689" t="s">
        <v>329</v>
      </c>
      <c r="F1689" t="s">
        <v>466</v>
      </c>
      <c r="R1689">
        <v>0</v>
      </c>
      <c r="S1689">
        <v>0</v>
      </c>
      <c r="T1689">
        <v>500000000</v>
      </c>
    </row>
    <row r="1690" spans="1:20" ht="15" customHeight="1">
      <c r="A1690" s="962" t="s">
        <v>261</v>
      </c>
      <c r="B1690" t="s">
        <v>324</v>
      </c>
      <c r="C1690" t="s">
        <v>13</v>
      </c>
      <c r="D1690" t="s">
        <v>11</v>
      </c>
      <c r="E1690" t="s">
        <v>329</v>
      </c>
      <c r="F1690" t="s">
        <v>466</v>
      </c>
      <c r="R1690">
        <v>0</v>
      </c>
      <c r="S1690">
        <v>0</v>
      </c>
      <c r="T1690">
        <v>500000000</v>
      </c>
    </row>
    <row r="1691" spans="1:20" ht="15" customHeight="1">
      <c r="A1691" s="962" t="s">
        <v>262</v>
      </c>
      <c r="B1691" t="s">
        <v>297</v>
      </c>
      <c r="C1691" t="s">
        <v>13</v>
      </c>
      <c r="D1691" t="s">
        <v>11</v>
      </c>
      <c r="E1691" t="s">
        <v>329</v>
      </c>
      <c r="F1691" t="s">
        <v>466</v>
      </c>
      <c r="J1691" t="s">
        <v>2000</v>
      </c>
      <c r="L1691" t="s">
        <v>2001</v>
      </c>
      <c r="O1691" t="s">
        <v>882</v>
      </c>
      <c r="P1691" t="s">
        <v>868</v>
      </c>
      <c r="Q1691" t="s">
        <v>869</v>
      </c>
      <c r="R1691">
        <v>0</v>
      </c>
      <c r="S1691">
        <v>0</v>
      </c>
      <c r="T1691">
        <v>500000000</v>
      </c>
    </row>
    <row r="1692" spans="1:20" ht="15" customHeight="1">
      <c r="A1692" s="962" t="s">
        <v>262</v>
      </c>
      <c r="B1692" t="s">
        <v>288</v>
      </c>
      <c r="C1692" t="s">
        <v>13</v>
      </c>
      <c r="D1692" t="s">
        <v>11</v>
      </c>
      <c r="E1692" t="s">
        <v>329</v>
      </c>
      <c r="F1692" t="s">
        <v>466</v>
      </c>
      <c r="R1692">
        <v>0</v>
      </c>
      <c r="S1692">
        <v>0</v>
      </c>
      <c r="T1692">
        <v>500000000</v>
      </c>
    </row>
    <row r="1693" spans="1:20" ht="15" customHeight="1">
      <c r="A1693" s="962" t="s">
        <v>262</v>
      </c>
      <c r="B1693" t="s">
        <v>287</v>
      </c>
      <c r="C1693" t="s">
        <v>13</v>
      </c>
      <c r="D1693" t="s">
        <v>11</v>
      </c>
      <c r="E1693" t="s">
        <v>329</v>
      </c>
      <c r="F1693" t="s">
        <v>466</v>
      </c>
      <c r="R1693">
        <v>0</v>
      </c>
      <c r="S1693">
        <v>0</v>
      </c>
      <c r="T1693">
        <v>500000000</v>
      </c>
    </row>
    <row r="1694" spans="1:20" ht="15" customHeight="1">
      <c r="A1694" s="962" t="s">
        <v>262</v>
      </c>
      <c r="B1694" t="s">
        <v>299</v>
      </c>
      <c r="C1694" t="s">
        <v>13</v>
      </c>
      <c r="D1694" t="s">
        <v>11</v>
      </c>
      <c r="E1694" t="s">
        <v>329</v>
      </c>
      <c r="F1694" t="s">
        <v>466</v>
      </c>
      <c r="R1694">
        <v>0</v>
      </c>
      <c r="S1694">
        <v>0</v>
      </c>
      <c r="T1694">
        <v>500000000</v>
      </c>
    </row>
    <row r="1695" spans="1:20" ht="15" customHeight="1">
      <c r="A1695" s="962" t="s">
        <v>262</v>
      </c>
      <c r="B1695" t="s">
        <v>301</v>
      </c>
      <c r="C1695" t="s">
        <v>13</v>
      </c>
      <c r="D1695" t="s">
        <v>11</v>
      </c>
      <c r="E1695" t="s">
        <v>329</v>
      </c>
      <c r="F1695" t="s">
        <v>466</v>
      </c>
      <c r="R1695">
        <v>0</v>
      </c>
      <c r="S1695">
        <v>0</v>
      </c>
      <c r="T1695">
        <v>500000000</v>
      </c>
    </row>
    <row r="1696" spans="1:20" ht="15" customHeight="1">
      <c r="A1696" s="962" t="s">
        <v>262</v>
      </c>
      <c r="B1696" t="s">
        <v>302</v>
      </c>
      <c r="C1696" t="s">
        <v>13</v>
      </c>
      <c r="D1696" t="s">
        <v>11</v>
      </c>
      <c r="E1696" t="s">
        <v>329</v>
      </c>
      <c r="F1696" t="s">
        <v>466</v>
      </c>
      <c r="R1696">
        <v>0</v>
      </c>
      <c r="S1696">
        <v>0</v>
      </c>
      <c r="T1696">
        <v>500000000</v>
      </c>
    </row>
    <row r="1697" spans="1:20" ht="15" customHeight="1">
      <c r="A1697" s="962" t="s">
        <v>262</v>
      </c>
      <c r="B1697" t="s">
        <v>303</v>
      </c>
      <c r="C1697" t="s">
        <v>13</v>
      </c>
      <c r="D1697" t="s">
        <v>11</v>
      </c>
      <c r="E1697" t="s">
        <v>329</v>
      </c>
      <c r="F1697" t="s">
        <v>466</v>
      </c>
      <c r="R1697">
        <v>0</v>
      </c>
      <c r="S1697">
        <v>0</v>
      </c>
      <c r="T1697">
        <v>500000000</v>
      </c>
    </row>
    <row r="1698" spans="1:20" ht="15" customHeight="1">
      <c r="A1698" s="962" t="s">
        <v>262</v>
      </c>
      <c r="B1698" t="s">
        <v>298</v>
      </c>
      <c r="C1698" t="s">
        <v>13</v>
      </c>
      <c r="D1698" t="s">
        <v>11</v>
      </c>
      <c r="E1698" t="s">
        <v>329</v>
      </c>
      <c r="F1698" t="s">
        <v>466</v>
      </c>
      <c r="R1698">
        <v>0</v>
      </c>
      <c r="S1698">
        <v>0</v>
      </c>
      <c r="T1698">
        <v>500000000</v>
      </c>
    </row>
    <row r="1699" spans="1:20" ht="15" customHeight="1">
      <c r="A1699" s="962" t="s">
        <v>262</v>
      </c>
      <c r="B1699" t="s">
        <v>300</v>
      </c>
      <c r="C1699" t="s">
        <v>13</v>
      </c>
      <c r="D1699" t="s">
        <v>11</v>
      </c>
      <c r="E1699" t="s">
        <v>329</v>
      </c>
      <c r="F1699" t="s">
        <v>466</v>
      </c>
      <c r="R1699">
        <v>0</v>
      </c>
      <c r="S1699">
        <v>0</v>
      </c>
      <c r="T1699">
        <v>500000000</v>
      </c>
    </row>
    <row r="1700" spans="1:20" ht="15" customHeight="1">
      <c r="A1700" s="962" t="s">
        <v>262</v>
      </c>
      <c r="B1700" t="s">
        <v>321</v>
      </c>
      <c r="C1700" t="s">
        <v>13</v>
      </c>
      <c r="D1700" t="s">
        <v>11</v>
      </c>
      <c r="E1700" t="s">
        <v>329</v>
      </c>
      <c r="F1700" t="s">
        <v>466</v>
      </c>
      <c r="R1700">
        <v>0</v>
      </c>
      <c r="S1700">
        <v>0</v>
      </c>
      <c r="T1700">
        <v>500000000</v>
      </c>
    </row>
    <row r="1701" spans="1:20" ht="15" customHeight="1">
      <c r="A1701" s="962" t="s">
        <v>263</v>
      </c>
      <c r="B1701" t="s">
        <v>290</v>
      </c>
      <c r="C1701" t="s">
        <v>13</v>
      </c>
      <c r="D1701" t="s">
        <v>11</v>
      </c>
      <c r="E1701" t="s">
        <v>329</v>
      </c>
      <c r="F1701" t="s">
        <v>466</v>
      </c>
      <c r="R1701">
        <v>0</v>
      </c>
      <c r="S1701">
        <v>0</v>
      </c>
      <c r="T1701">
        <v>500000000</v>
      </c>
    </row>
    <row r="1702" spans="1:20" ht="15" customHeight="1">
      <c r="A1702" s="962" t="s">
        <v>263</v>
      </c>
      <c r="B1702" t="s">
        <v>292</v>
      </c>
      <c r="C1702" t="s">
        <v>13</v>
      </c>
      <c r="D1702" t="s">
        <v>11</v>
      </c>
      <c r="E1702" t="s">
        <v>329</v>
      </c>
      <c r="F1702" t="s">
        <v>466</v>
      </c>
      <c r="R1702">
        <v>0</v>
      </c>
      <c r="S1702">
        <v>0</v>
      </c>
      <c r="T1702">
        <v>500000000</v>
      </c>
    </row>
    <row r="1703" spans="1:20" ht="15" customHeight="1">
      <c r="A1703" s="962" t="s">
        <v>263</v>
      </c>
      <c r="B1703" t="s">
        <v>295</v>
      </c>
      <c r="C1703" t="s">
        <v>13</v>
      </c>
      <c r="D1703" t="s">
        <v>11</v>
      </c>
      <c r="E1703" t="s">
        <v>329</v>
      </c>
      <c r="F1703" t="s">
        <v>466</v>
      </c>
      <c r="R1703">
        <v>0</v>
      </c>
      <c r="S1703">
        <v>0</v>
      </c>
      <c r="T1703">
        <v>500000000</v>
      </c>
    </row>
    <row r="1704" spans="1:20" ht="15" customHeight="1">
      <c r="A1704" s="962" t="s">
        <v>263</v>
      </c>
      <c r="B1704" t="s">
        <v>296</v>
      </c>
      <c r="C1704" t="s">
        <v>13</v>
      </c>
      <c r="D1704" t="s">
        <v>11</v>
      </c>
      <c r="E1704" t="s">
        <v>329</v>
      </c>
      <c r="F1704" t="s">
        <v>466</v>
      </c>
      <c r="R1704">
        <v>0</v>
      </c>
      <c r="S1704">
        <v>0</v>
      </c>
      <c r="T1704">
        <v>500000000</v>
      </c>
    </row>
    <row r="1705" spans="1:20" ht="15" customHeight="1">
      <c r="A1705" s="962" t="s">
        <v>263</v>
      </c>
      <c r="B1705" t="s">
        <v>289</v>
      </c>
      <c r="C1705" t="s">
        <v>13</v>
      </c>
      <c r="D1705" t="s">
        <v>11</v>
      </c>
      <c r="E1705" t="s">
        <v>329</v>
      </c>
      <c r="F1705" t="s">
        <v>466</v>
      </c>
      <c r="R1705">
        <v>0</v>
      </c>
      <c r="S1705">
        <v>0</v>
      </c>
      <c r="T1705">
        <v>500000000</v>
      </c>
    </row>
    <row r="1706" spans="1:20" ht="15" customHeight="1">
      <c r="A1706" s="962" t="s">
        <v>263</v>
      </c>
      <c r="B1706" t="s">
        <v>291</v>
      </c>
      <c r="C1706" t="s">
        <v>13</v>
      </c>
      <c r="D1706" t="s">
        <v>11</v>
      </c>
      <c r="E1706" t="s">
        <v>329</v>
      </c>
      <c r="F1706" t="s">
        <v>466</v>
      </c>
      <c r="R1706">
        <v>0</v>
      </c>
      <c r="S1706">
        <v>0</v>
      </c>
      <c r="T1706">
        <v>500000000</v>
      </c>
    </row>
    <row r="1707" spans="1:20" ht="15" customHeight="1">
      <c r="A1707" s="962" t="s">
        <v>263</v>
      </c>
      <c r="B1707" t="s">
        <v>288</v>
      </c>
      <c r="C1707" t="s">
        <v>13</v>
      </c>
      <c r="D1707" t="s">
        <v>11</v>
      </c>
      <c r="E1707" t="s">
        <v>329</v>
      </c>
      <c r="F1707" t="s">
        <v>466</v>
      </c>
      <c r="R1707">
        <v>0</v>
      </c>
      <c r="S1707">
        <v>0</v>
      </c>
      <c r="T1707">
        <v>500000000</v>
      </c>
    </row>
    <row r="1708" spans="1:20" ht="15" customHeight="1">
      <c r="A1708" s="962" t="s">
        <v>263</v>
      </c>
      <c r="B1708" t="s">
        <v>287</v>
      </c>
      <c r="C1708" t="s">
        <v>13</v>
      </c>
      <c r="D1708" t="s">
        <v>11</v>
      </c>
      <c r="E1708" t="s">
        <v>329</v>
      </c>
      <c r="F1708" t="s">
        <v>466</v>
      </c>
      <c r="R1708">
        <v>0</v>
      </c>
      <c r="S1708">
        <v>0</v>
      </c>
      <c r="T1708">
        <v>500000000</v>
      </c>
    </row>
    <row r="1709" spans="1:20" ht="15" customHeight="1">
      <c r="A1709" s="962" t="s">
        <v>263</v>
      </c>
      <c r="B1709" t="s">
        <v>321</v>
      </c>
      <c r="C1709" t="s">
        <v>13</v>
      </c>
      <c r="D1709" t="s">
        <v>11</v>
      </c>
      <c r="E1709" t="s">
        <v>329</v>
      </c>
      <c r="F1709" t="s">
        <v>466</v>
      </c>
      <c r="R1709">
        <v>0</v>
      </c>
      <c r="S1709">
        <v>0</v>
      </c>
      <c r="T1709">
        <v>500000000</v>
      </c>
    </row>
    <row r="1710" spans="1:20" ht="15" customHeight="1">
      <c r="A1710" s="962" t="s">
        <v>263</v>
      </c>
      <c r="B1710" t="s">
        <v>294</v>
      </c>
      <c r="C1710" t="s">
        <v>13</v>
      </c>
      <c r="D1710" t="s">
        <v>11</v>
      </c>
      <c r="E1710" t="s">
        <v>329</v>
      </c>
      <c r="F1710" t="s">
        <v>466</v>
      </c>
      <c r="R1710">
        <v>0</v>
      </c>
      <c r="S1710">
        <v>0</v>
      </c>
      <c r="T1710">
        <v>500000000</v>
      </c>
    </row>
    <row r="1711" spans="1:20" ht="15" customHeight="1">
      <c r="A1711" s="962" t="s">
        <v>263</v>
      </c>
      <c r="B1711" t="s">
        <v>293</v>
      </c>
      <c r="C1711" t="s">
        <v>13</v>
      </c>
      <c r="D1711" t="s">
        <v>11</v>
      </c>
      <c r="E1711" t="s">
        <v>329</v>
      </c>
      <c r="F1711" t="s">
        <v>466</v>
      </c>
      <c r="R1711">
        <v>0</v>
      </c>
      <c r="S1711">
        <v>0</v>
      </c>
      <c r="T1711">
        <v>500000000</v>
      </c>
    </row>
    <row r="1712" spans="1:20" ht="15" customHeight="1">
      <c r="A1712" s="962" t="s">
        <v>263</v>
      </c>
      <c r="B1712" t="s">
        <v>324</v>
      </c>
      <c r="C1712" t="s">
        <v>13</v>
      </c>
      <c r="D1712" t="s">
        <v>11</v>
      </c>
      <c r="E1712" t="s">
        <v>329</v>
      </c>
      <c r="F1712" t="s">
        <v>466</v>
      </c>
      <c r="R1712">
        <v>0</v>
      </c>
      <c r="S1712">
        <v>0</v>
      </c>
      <c r="T1712">
        <v>500000000</v>
      </c>
    </row>
    <row r="1713" spans="1:20" ht="15" customHeight="1">
      <c r="A1713" s="962" t="s">
        <v>264</v>
      </c>
      <c r="B1713" t="s">
        <v>294</v>
      </c>
      <c r="C1713" t="s">
        <v>13</v>
      </c>
      <c r="D1713" t="s">
        <v>11</v>
      </c>
      <c r="E1713" t="s">
        <v>329</v>
      </c>
      <c r="F1713" t="s">
        <v>466</v>
      </c>
      <c r="R1713">
        <v>3.83</v>
      </c>
      <c r="S1713">
        <v>0</v>
      </c>
      <c r="T1713">
        <v>500000000</v>
      </c>
    </row>
    <row r="1714" spans="1:20" ht="15" customHeight="1">
      <c r="A1714" s="962" t="s">
        <v>264</v>
      </c>
      <c r="B1714" t="s">
        <v>292</v>
      </c>
      <c r="C1714" t="s">
        <v>13</v>
      </c>
      <c r="D1714" t="s">
        <v>11</v>
      </c>
      <c r="E1714" t="s">
        <v>329</v>
      </c>
      <c r="F1714" t="s">
        <v>466</v>
      </c>
      <c r="R1714">
        <v>7.67</v>
      </c>
      <c r="S1714">
        <v>0</v>
      </c>
      <c r="T1714">
        <v>500000000</v>
      </c>
    </row>
    <row r="1715" spans="1:20" ht="15" customHeight="1">
      <c r="A1715" s="962" t="s">
        <v>264</v>
      </c>
      <c r="B1715" t="s">
        <v>291</v>
      </c>
      <c r="C1715" t="s">
        <v>13</v>
      </c>
      <c r="D1715" t="s">
        <v>11</v>
      </c>
      <c r="E1715" t="s">
        <v>329</v>
      </c>
      <c r="F1715" t="s">
        <v>466</v>
      </c>
      <c r="R1715">
        <v>11.5</v>
      </c>
      <c r="S1715">
        <v>0</v>
      </c>
      <c r="T1715">
        <v>500000000</v>
      </c>
    </row>
    <row r="1716" spans="1:20" ht="15" customHeight="1">
      <c r="A1716" s="962" t="s">
        <v>264</v>
      </c>
      <c r="B1716" t="s">
        <v>293</v>
      </c>
      <c r="C1716" t="s">
        <v>13</v>
      </c>
      <c r="D1716" t="s">
        <v>11</v>
      </c>
      <c r="E1716" t="s">
        <v>329</v>
      </c>
      <c r="F1716" t="s">
        <v>466</v>
      </c>
      <c r="R1716">
        <v>3.83</v>
      </c>
      <c r="S1716">
        <v>0</v>
      </c>
      <c r="T1716">
        <v>500000000</v>
      </c>
    </row>
    <row r="1717" spans="1:20" ht="15" customHeight="1">
      <c r="A1717" s="962" t="s">
        <v>264</v>
      </c>
      <c r="B1717" t="s">
        <v>289</v>
      </c>
      <c r="C1717" t="s">
        <v>13</v>
      </c>
      <c r="D1717" t="s">
        <v>11</v>
      </c>
      <c r="E1717" t="s">
        <v>329</v>
      </c>
      <c r="F1717" t="s">
        <v>466</v>
      </c>
      <c r="R1717">
        <v>49.8</v>
      </c>
      <c r="S1717">
        <v>33.4</v>
      </c>
      <c r="T1717">
        <v>500000000</v>
      </c>
    </row>
    <row r="1718" spans="1:20" ht="15" customHeight="1">
      <c r="A1718" s="962" t="s">
        <v>264</v>
      </c>
      <c r="B1718" t="s">
        <v>288</v>
      </c>
      <c r="C1718" t="s">
        <v>13</v>
      </c>
      <c r="D1718" t="s">
        <v>11</v>
      </c>
      <c r="E1718" t="s">
        <v>329</v>
      </c>
      <c r="F1718" t="s">
        <v>466</v>
      </c>
      <c r="R1718">
        <v>49.8</v>
      </c>
      <c r="S1718">
        <v>33.4</v>
      </c>
      <c r="T1718">
        <v>500000000</v>
      </c>
    </row>
    <row r="1719" spans="1:20" ht="15" customHeight="1">
      <c r="A1719" s="962" t="s">
        <v>264</v>
      </c>
      <c r="B1719" t="s">
        <v>287</v>
      </c>
      <c r="C1719" t="s">
        <v>13</v>
      </c>
      <c r="D1719" t="s">
        <v>11</v>
      </c>
      <c r="E1719" t="s">
        <v>329</v>
      </c>
      <c r="F1719" t="s">
        <v>466</v>
      </c>
      <c r="R1719">
        <v>49.8</v>
      </c>
      <c r="S1719">
        <v>33.4</v>
      </c>
      <c r="T1719">
        <v>500000000</v>
      </c>
    </row>
    <row r="1720" spans="1:20" ht="15" customHeight="1">
      <c r="A1720" s="962" t="s">
        <v>264</v>
      </c>
      <c r="B1720" t="s">
        <v>295</v>
      </c>
      <c r="C1720" t="s">
        <v>13</v>
      </c>
      <c r="D1720" t="s">
        <v>11</v>
      </c>
      <c r="E1720" t="s">
        <v>329</v>
      </c>
      <c r="F1720" t="s">
        <v>466</v>
      </c>
      <c r="R1720">
        <v>19.2</v>
      </c>
      <c r="S1720">
        <v>0</v>
      </c>
      <c r="T1720">
        <v>500000000</v>
      </c>
    </row>
    <row r="1721" spans="1:20" ht="15" customHeight="1">
      <c r="A1721" s="962" t="s">
        <v>264</v>
      </c>
      <c r="B1721" t="s">
        <v>296</v>
      </c>
      <c r="C1721" t="s">
        <v>13</v>
      </c>
      <c r="D1721" t="s">
        <v>11</v>
      </c>
      <c r="E1721" t="s">
        <v>329</v>
      </c>
      <c r="F1721" t="s">
        <v>466</v>
      </c>
      <c r="R1721">
        <v>19.2</v>
      </c>
      <c r="S1721">
        <v>0</v>
      </c>
      <c r="T1721">
        <v>500000000</v>
      </c>
    </row>
    <row r="1722" spans="1:20" ht="15" customHeight="1">
      <c r="A1722" s="962" t="s">
        <v>265</v>
      </c>
      <c r="B1722" t="s">
        <v>294</v>
      </c>
      <c r="C1722" t="s">
        <v>13</v>
      </c>
      <c r="D1722" t="s">
        <v>11</v>
      </c>
      <c r="E1722" t="s">
        <v>329</v>
      </c>
      <c r="F1722" t="s">
        <v>466</v>
      </c>
      <c r="R1722">
        <v>1.92</v>
      </c>
      <c r="S1722">
        <v>0</v>
      </c>
      <c r="T1722">
        <v>500000000</v>
      </c>
    </row>
    <row r="1723" spans="1:20" ht="15" customHeight="1">
      <c r="A1723" s="962" t="s">
        <v>265</v>
      </c>
      <c r="B1723" t="s">
        <v>292</v>
      </c>
      <c r="C1723" t="s">
        <v>13</v>
      </c>
      <c r="D1723" t="s">
        <v>11</v>
      </c>
      <c r="E1723" t="s">
        <v>329</v>
      </c>
      <c r="F1723" t="s">
        <v>466</v>
      </c>
      <c r="R1723">
        <v>3.83</v>
      </c>
      <c r="S1723">
        <v>0</v>
      </c>
      <c r="T1723">
        <v>500000000</v>
      </c>
    </row>
    <row r="1724" spans="1:20" ht="15" customHeight="1">
      <c r="A1724" s="962" t="s">
        <v>265</v>
      </c>
      <c r="B1724" t="s">
        <v>291</v>
      </c>
      <c r="C1724" t="s">
        <v>13</v>
      </c>
      <c r="D1724" t="s">
        <v>11</v>
      </c>
      <c r="E1724" t="s">
        <v>329</v>
      </c>
      <c r="F1724" t="s">
        <v>466</v>
      </c>
      <c r="R1724">
        <v>5.75</v>
      </c>
      <c r="S1724">
        <v>0</v>
      </c>
      <c r="T1724">
        <v>500000000</v>
      </c>
    </row>
    <row r="1725" spans="1:20" ht="15" customHeight="1">
      <c r="A1725" s="962" t="s">
        <v>265</v>
      </c>
      <c r="B1725" t="s">
        <v>293</v>
      </c>
      <c r="C1725" t="s">
        <v>13</v>
      </c>
      <c r="D1725" t="s">
        <v>11</v>
      </c>
      <c r="E1725" t="s">
        <v>329</v>
      </c>
      <c r="F1725" t="s">
        <v>466</v>
      </c>
      <c r="R1725">
        <v>1.92</v>
      </c>
      <c r="S1725">
        <v>0</v>
      </c>
      <c r="T1725">
        <v>500000000</v>
      </c>
    </row>
    <row r="1726" spans="1:20" ht="15" customHeight="1">
      <c r="A1726" s="962" t="s">
        <v>265</v>
      </c>
      <c r="B1726" t="s">
        <v>289</v>
      </c>
      <c r="C1726" t="s">
        <v>13</v>
      </c>
      <c r="D1726" t="s">
        <v>11</v>
      </c>
      <c r="E1726" t="s">
        <v>329</v>
      </c>
      <c r="F1726" t="s">
        <v>466</v>
      </c>
      <c r="R1726">
        <v>24.9</v>
      </c>
      <c r="S1726">
        <v>0</v>
      </c>
      <c r="T1726">
        <v>500000000</v>
      </c>
    </row>
    <row r="1727" spans="1:20" ht="15" customHeight="1">
      <c r="A1727" s="962" t="s">
        <v>265</v>
      </c>
      <c r="B1727" t="s">
        <v>288</v>
      </c>
      <c r="C1727" t="s">
        <v>13</v>
      </c>
      <c r="D1727" t="s">
        <v>11</v>
      </c>
      <c r="E1727" t="s">
        <v>329</v>
      </c>
      <c r="F1727" t="s">
        <v>466</v>
      </c>
      <c r="R1727">
        <v>24.9</v>
      </c>
      <c r="S1727">
        <v>0</v>
      </c>
      <c r="T1727">
        <v>500000000</v>
      </c>
    </row>
    <row r="1728" spans="1:20" ht="15" customHeight="1">
      <c r="A1728" s="962" t="s">
        <v>265</v>
      </c>
      <c r="B1728" t="s">
        <v>287</v>
      </c>
      <c r="C1728" t="s">
        <v>13</v>
      </c>
      <c r="D1728" t="s">
        <v>11</v>
      </c>
      <c r="E1728" t="s">
        <v>329</v>
      </c>
      <c r="F1728" t="s">
        <v>466</v>
      </c>
      <c r="R1728">
        <v>24.9</v>
      </c>
      <c r="S1728">
        <v>0</v>
      </c>
      <c r="T1728">
        <v>500000000</v>
      </c>
    </row>
    <row r="1729" spans="1:20" ht="15" customHeight="1">
      <c r="A1729" s="962" t="s">
        <v>265</v>
      </c>
      <c r="B1729" t="s">
        <v>295</v>
      </c>
      <c r="C1729" t="s">
        <v>13</v>
      </c>
      <c r="D1729" t="s">
        <v>11</v>
      </c>
      <c r="E1729" t="s">
        <v>329</v>
      </c>
      <c r="F1729" t="s">
        <v>466</v>
      </c>
      <c r="R1729">
        <v>9.58</v>
      </c>
      <c r="S1729">
        <v>0</v>
      </c>
      <c r="T1729">
        <v>500000000</v>
      </c>
    </row>
    <row r="1730" spans="1:20" ht="15" customHeight="1">
      <c r="A1730" s="962" t="s">
        <v>265</v>
      </c>
      <c r="B1730" t="s">
        <v>296</v>
      </c>
      <c r="C1730" t="s">
        <v>13</v>
      </c>
      <c r="D1730" t="s">
        <v>11</v>
      </c>
      <c r="E1730" t="s">
        <v>329</v>
      </c>
      <c r="F1730" t="s">
        <v>466</v>
      </c>
      <c r="R1730">
        <v>9.58</v>
      </c>
      <c r="S1730">
        <v>0</v>
      </c>
      <c r="T1730">
        <v>500000000</v>
      </c>
    </row>
    <row r="1731" spans="1:20" ht="15" customHeight="1">
      <c r="A1731" s="962" t="s">
        <v>266</v>
      </c>
      <c r="B1731" t="s">
        <v>294</v>
      </c>
      <c r="C1731" t="s">
        <v>13</v>
      </c>
      <c r="D1731" t="s">
        <v>11</v>
      </c>
      <c r="E1731" t="s">
        <v>329</v>
      </c>
      <c r="F1731" t="s">
        <v>466</v>
      </c>
      <c r="R1731">
        <v>1.92</v>
      </c>
      <c r="S1731">
        <v>0</v>
      </c>
      <c r="T1731">
        <v>500000000</v>
      </c>
    </row>
    <row r="1732" spans="1:20" ht="15" customHeight="1">
      <c r="A1732" s="962" t="s">
        <v>266</v>
      </c>
      <c r="B1732" t="s">
        <v>292</v>
      </c>
      <c r="C1732" t="s">
        <v>13</v>
      </c>
      <c r="D1732" t="s">
        <v>11</v>
      </c>
      <c r="E1732" t="s">
        <v>329</v>
      </c>
      <c r="F1732" t="s">
        <v>466</v>
      </c>
      <c r="R1732">
        <v>3.83</v>
      </c>
      <c r="S1732">
        <v>0</v>
      </c>
      <c r="T1732">
        <v>500000000</v>
      </c>
    </row>
    <row r="1733" spans="1:20" ht="15" customHeight="1">
      <c r="A1733" s="962" t="s">
        <v>266</v>
      </c>
      <c r="B1733" t="s">
        <v>291</v>
      </c>
      <c r="C1733" t="s">
        <v>13</v>
      </c>
      <c r="D1733" t="s">
        <v>11</v>
      </c>
      <c r="E1733" t="s">
        <v>329</v>
      </c>
      <c r="F1733" t="s">
        <v>466</v>
      </c>
      <c r="R1733">
        <v>5.75</v>
      </c>
      <c r="S1733">
        <v>0</v>
      </c>
      <c r="T1733">
        <v>500000000</v>
      </c>
    </row>
    <row r="1734" spans="1:20" ht="15" customHeight="1">
      <c r="A1734" s="962" t="s">
        <v>266</v>
      </c>
      <c r="B1734" t="s">
        <v>293</v>
      </c>
      <c r="C1734" t="s">
        <v>13</v>
      </c>
      <c r="D1734" t="s">
        <v>11</v>
      </c>
      <c r="E1734" t="s">
        <v>329</v>
      </c>
      <c r="F1734" t="s">
        <v>466</v>
      </c>
      <c r="R1734">
        <v>1.92</v>
      </c>
      <c r="S1734">
        <v>0</v>
      </c>
      <c r="T1734">
        <v>500000000</v>
      </c>
    </row>
    <row r="1735" spans="1:20" ht="15" customHeight="1">
      <c r="A1735" s="962" t="s">
        <v>266</v>
      </c>
      <c r="B1735" t="s">
        <v>289</v>
      </c>
      <c r="C1735" t="s">
        <v>13</v>
      </c>
      <c r="D1735" t="s">
        <v>11</v>
      </c>
      <c r="E1735" t="s">
        <v>329</v>
      </c>
      <c r="F1735" t="s">
        <v>466</v>
      </c>
      <c r="R1735">
        <v>24.9</v>
      </c>
      <c r="S1735">
        <v>0</v>
      </c>
      <c r="T1735">
        <v>500000000</v>
      </c>
    </row>
    <row r="1736" spans="1:20" ht="15" customHeight="1">
      <c r="A1736" s="962" t="s">
        <v>266</v>
      </c>
      <c r="B1736" t="s">
        <v>288</v>
      </c>
      <c r="C1736" t="s">
        <v>13</v>
      </c>
      <c r="D1736" t="s">
        <v>11</v>
      </c>
      <c r="E1736" t="s">
        <v>329</v>
      </c>
      <c r="F1736" t="s">
        <v>466</v>
      </c>
      <c r="R1736">
        <v>24.9</v>
      </c>
      <c r="S1736">
        <v>0</v>
      </c>
      <c r="T1736">
        <v>500000000</v>
      </c>
    </row>
    <row r="1737" spans="1:20" ht="15" customHeight="1">
      <c r="A1737" s="962" t="s">
        <v>266</v>
      </c>
      <c r="B1737" t="s">
        <v>287</v>
      </c>
      <c r="C1737" t="s">
        <v>13</v>
      </c>
      <c r="D1737" t="s">
        <v>11</v>
      </c>
      <c r="E1737" t="s">
        <v>329</v>
      </c>
      <c r="F1737" t="s">
        <v>466</v>
      </c>
      <c r="R1737">
        <v>24.9</v>
      </c>
      <c r="S1737">
        <v>0</v>
      </c>
      <c r="T1737">
        <v>500000000</v>
      </c>
    </row>
    <row r="1738" spans="1:20" ht="15" customHeight="1">
      <c r="A1738" s="962" t="s">
        <v>266</v>
      </c>
      <c r="B1738" t="s">
        <v>295</v>
      </c>
      <c r="C1738" t="s">
        <v>13</v>
      </c>
      <c r="D1738" t="s">
        <v>11</v>
      </c>
      <c r="E1738" t="s">
        <v>329</v>
      </c>
      <c r="F1738" t="s">
        <v>466</v>
      </c>
      <c r="R1738">
        <v>9.58</v>
      </c>
      <c r="S1738">
        <v>0</v>
      </c>
      <c r="T1738">
        <v>500000000</v>
      </c>
    </row>
    <row r="1739" spans="1:20" ht="15" customHeight="1">
      <c r="A1739" s="962" t="s">
        <v>266</v>
      </c>
      <c r="B1739" t="s">
        <v>296</v>
      </c>
      <c r="C1739" t="s">
        <v>13</v>
      </c>
      <c r="D1739" t="s">
        <v>11</v>
      </c>
      <c r="E1739" t="s">
        <v>329</v>
      </c>
      <c r="F1739" t="s">
        <v>466</v>
      </c>
      <c r="R1739">
        <v>9.58</v>
      </c>
      <c r="S1739">
        <v>0</v>
      </c>
      <c r="T1739">
        <v>500000000</v>
      </c>
    </row>
    <row r="1740" spans="1:20" ht="15" customHeight="1">
      <c r="A1740" s="962" t="s">
        <v>267</v>
      </c>
      <c r="B1740" t="s">
        <v>296</v>
      </c>
      <c r="C1740" t="s">
        <v>13</v>
      </c>
      <c r="D1740" t="s">
        <v>11</v>
      </c>
      <c r="E1740" t="s">
        <v>329</v>
      </c>
      <c r="F1740" t="s">
        <v>466</v>
      </c>
      <c r="R1740">
        <v>0</v>
      </c>
      <c r="S1740">
        <v>0</v>
      </c>
      <c r="T1740">
        <v>0</v>
      </c>
    </row>
    <row r="1741" spans="1:20" ht="15" customHeight="1">
      <c r="A1741" s="962" t="s">
        <v>267</v>
      </c>
      <c r="B1741" t="s">
        <v>289</v>
      </c>
      <c r="C1741" t="s">
        <v>13</v>
      </c>
      <c r="D1741" t="s">
        <v>11</v>
      </c>
      <c r="E1741" t="s">
        <v>329</v>
      </c>
      <c r="F1741" t="s">
        <v>466</v>
      </c>
      <c r="R1741">
        <v>0</v>
      </c>
      <c r="S1741">
        <v>0</v>
      </c>
      <c r="T1741">
        <v>0</v>
      </c>
    </row>
    <row r="1742" spans="1:20" ht="15" customHeight="1">
      <c r="A1742" s="962" t="s">
        <v>267</v>
      </c>
      <c r="B1742" t="s">
        <v>288</v>
      </c>
      <c r="C1742" t="s">
        <v>13</v>
      </c>
      <c r="D1742" t="s">
        <v>11</v>
      </c>
      <c r="E1742" t="s">
        <v>329</v>
      </c>
      <c r="F1742" t="s">
        <v>466</v>
      </c>
      <c r="R1742">
        <v>0</v>
      </c>
      <c r="S1742">
        <v>0</v>
      </c>
      <c r="T1742">
        <v>0</v>
      </c>
    </row>
    <row r="1743" spans="1:20" ht="15" customHeight="1">
      <c r="A1743" s="962" t="s">
        <v>267</v>
      </c>
      <c r="B1743" t="s">
        <v>287</v>
      </c>
      <c r="C1743" t="s">
        <v>13</v>
      </c>
      <c r="D1743" t="s">
        <v>11</v>
      </c>
      <c r="E1743" t="s">
        <v>329</v>
      </c>
      <c r="F1743" t="s">
        <v>466</v>
      </c>
      <c r="R1743">
        <v>0</v>
      </c>
      <c r="S1743">
        <v>0</v>
      </c>
      <c r="T1743">
        <v>0</v>
      </c>
    </row>
    <row r="1744" spans="1:20" ht="15" customHeight="1">
      <c r="A1744" s="962" t="s">
        <v>268</v>
      </c>
      <c r="B1744" t="s">
        <v>296</v>
      </c>
      <c r="C1744" t="s">
        <v>13</v>
      </c>
      <c r="D1744" t="s">
        <v>11</v>
      </c>
      <c r="E1744" t="s">
        <v>329</v>
      </c>
      <c r="F1744" t="s">
        <v>466</v>
      </c>
      <c r="R1744">
        <v>0</v>
      </c>
      <c r="S1744">
        <v>0</v>
      </c>
      <c r="T1744">
        <v>0</v>
      </c>
    </row>
    <row r="1745" spans="1:20" ht="15" customHeight="1">
      <c r="A1745" s="962" t="s">
        <v>268</v>
      </c>
      <c r="B1745" t="s">
        <v>289</v>
      </c>
      <c r="C1745" t="s">
        <v>13</v>
      </c>
      <c r="D1745" t="s">
        <v>11</v>
      </c>
      <c r="E1745" t="s">
        <v>329</v>
      </c>
      <c r="F1745" t="s">
        <v>466</v>
      </c>
      <c r="R1745">
        <v>0</v>
      </c>
      <c r="S1745">
        <v>0</v>
      </c>
      <c r="T1745">
        <v>0</v>
      </c>
    </row>
    <row r="1746" spans="1:20" ht="15" customHeight="1">
      <c r="A1746" s="962" t="s">
        <v>268</v>
      </c>
      <c r="B1746" t="s">
        <v>288</v>
      </c>
      <c r="C1746" t="s">
        <v>13</v>
      </c>
      <c r="D1746" t="s">
        <v>11</v>
      </c>
      <c r="E1746" t="s">
        <v>329</v>
      </c>
      <c r="F1746" t="s">
        <v>466</v>
      </c>
      <c r="R1746">
        <v>0</v>
      </c>
      <c r="S1746">
        <v>0</v>
      </c>
      <c r="T1746">
        <v>0</v>
      </c>
    </row>
    <row r="1747" spans="1:20" ht="15" customHeight="1">
      <c r="A1747" s="962" t="s">
        <v>268</v>
      </c>
      <c r="B1747" t="s">
        <v>287</v>
      </c>
      <c r="C1747" t="s">
        <v>13</v>
      </c>
      <c r="D1747" t="s">
        <v>11</v>
      </c>
      <c r="E1747" t="s">
        <v>329</v>
      </c>
      <c r="F1747" t="s">
        <v>466</v>
      </c>
      <c r="R1747">
        <v>0</v>
      </c>
      <c r="S1747">
        <v>0</v>
      </c>
      <c r="T1747">
        <v>0</v>
      </c>
    </row>
    <row r="1748" spans="1:20" ht="15" customHeight="1">
      <c r="A1748" s="962" t="s">
        <v>269</v>
      </c>
      <c r="B1748" t="s">
        <v>296</v>
      </c>
      <c r="C1748" t="s">
        <v>13</v>
      </c>
      <c r="D1748" t="s">
        <v>11</v>
      </c>
      <c r="E1748" t="s">
        <v>329</v>
      </c>
      <c r="F1748" t="s">
        <v>466</v>
      </c>
      <c r="R1748">
        <v>0</v>
      </c>
      <c r="S1748">
        <v>0</v>
      </c>
      <c r="T1748">
        <v>0</v>
      </c>
    </row>
    <row r="1749" spans="1:20" ht="15" customHeight="1">
      <c r="A1749" s="962" t="s">
        <v>269</v>
      </c>
      <c r="B1749" t="s">
        <v>289</v>
      </c>
      <c r="C1749" t="s">
        <v>13</v>
      </c>
      <c r="D1749" t="s">
        <v>11</v>
      </c>
      <c r="E1749" t="s">
        <v>329</v>
      </c>
      <c r="F1749" t="s">
        <v>466</v>
      </c>
      <c r="R1749">
        <v>0</v>
      </c>
      <c r="S1749">
        <v>0</v>
      </c>
      <c r="T1749">
        <v>0</v>
      </c>
    </row>
    <row r="1750" spans="1:20" ht="15" customHeight="1">
      <c r="A1750" s="962" t="s">
        <v>269</v>
      </c>
      <c r="B1750" t="s">
        <v>288</v>
      </c>
      <c r="C1750" t="s">
        <v>13</v>
      </c>
      <c r="D1750" t="s">
        <v>11</v>
      </c>
      <c r="E1750" t="s">
        <v>329</v>
      </c>
      <c r="F1750" t="s">
        <v>466</v>
      </c>
      <c r="R1750">
        <v>0</v>
      </c>
      <c r="S1750">
        <v>0</v>
      </c>
      <c r="T1750">
        <v>0</v>
      </c>
    </row>
    <row r="1751" spans="1:20" ht="15" customHeight="1">
      <c r="A1751" s="962" t="s">
        <v>269</v>
      </c>
      <c r="B1751" t="s">
        <v>287</v>
      </c>
      <c r="C1751" t="s">
        <v>13</v>
      </c>
      <c r="D1751" t="s">
        <v>11</v>
      </c>
      <c r="E1751" t="s">
        <v>329</v>
      </c>
      <c r="F1751" t="s">
        <v>466</v>
      </c>
      <c r="R1751">
        <v>0</v>
      </c>
      <c r="S1751">
        <v>0</v>
      </c>
      <c r="T1751">
        <v>0</v>
      </c>
    </row>
    <row r="1752" spans="1:20" ht="15" customHeight="1">
      <c r="A1752" s="962" t="s">
        <v>270</v>
      </c>
      <c r="B1752" t="s">
        <v>296</v>
      </c>
      <c r="C1752" t="s">
        <v>13</v>
      </c>
      <c r="D1752" t="s">
        <v>11</v>
      </c>
      <c r="E1752" t="s">
        <v>329</v>
      </c>
      <c r="F1752" t="s">
        <v>466</v>
      </c>
      <c r="R1752">
        <v>0</v>
      </c>
      <c r="S1752">
        <v>0</v>
      </c>
      <c r="T1752">
        <v>0</v>
      </c>
    </row>
    <row r="1753" spans="1:20" ht="15" customHeight="1">
      <c r="A1753" s="962" t="s">
        <v>270</v>
      </c>
      <c r="B1753" t="s">
        <v>289</v>
      </c>
      <c r="C1753" t="s">
        <v>13</v>
      </c>
      <c r="D1753" t="s">
        <v>11</v>
      </c>
      <c r="E1753" t="s">
        <v>329</v>
      </c>
      <c r="F1753" t="s">
        <v>466</v>
      </c>
      <c r="R1753">
        <v>0</v>
      </c>
      <c r="S1753">
        <v>0</v>
      </c>
      <c r="T1753">
        <v>0</v>
      </c>
    </row>
    <row r="1754" spans="1:20" ht="15" customHeight="1">
      <c r="A1754" s="962" t="s">
        <v>270</v>
      </c>
      <c r="B1754" t="s">
        <v>288</v>
      </c>
      <c r="C1754" t="s">
        <v>13</v>
      </c>
      <c r="D1754" t="s">
        <v>11</v>
      </c>
      <c r="E1754" t="s">
        <v>329</v>
      </c>
      <c r="F1754" t="s">
        <v>466</v>
      </c>
      <c r="R1754">
        <v>0</v>
      </c>
      <c r="S1754">
        <v>0</v>
      </c>
      <c r="T1754">
        <v>0</v>
      </c>
    </row>
    <row r="1755" spans="1:20" ht="15" customHeight="1">
      <c r="A1755" s="962" t="s">
        <v>270</v>
      </c>
      <c r="B1755" t="s">
        <v>287</v>
      </c>
      <c r="C1755" t="s">
        <v>13</v>
      </c>
      <c r="D1755" t="s">
        <v>11</v>
      </c>
      <c r="E1755" t="s">
        <v>329</v>
      </c>
      <c r="F1755" t="s">
        <v>466</v>
      </c>
      <c r="R1755">
        <v>0</v>
      </c>
      <c r="S1755">
        <v>0</v>
      </c>
      <c r="T1755">
        <v>0</v>
      </c>
    </row>
    <row r="1756" spans="1:20" ht="15" customHeight="1">
      <c r="A1756" s="962" t="s">
        <v>271</v>
      </c>
      <c r="B1756" t="s">
        <v>297</v>
      </c>
      <c r="C1756" t="s">
        <v>13</v>
      </c>
      <c r="D1756" t="s">
        <v>11</v>
      </c>
      <c r="E1756" t="s">
        <v>329</v>
      </c>
      <c r="F1756" t="s">
        <v>466</v>
      </c>
      <c r="R1756">
        <v>0</v>
      </c>
      <c r="S1756">
        <v>0</v>
      </c>
      <c r="T1756">
        <v>0</v>
      </c>
    </row>
    <row r="1757" spans="1:20" ht="15" customHeight="1">
      <c r="A1757" s="962" t="s">
        <v>271</v>
      </c>
      <c r="B1757" t="s">
        <v>288</v>
      </c>
      <c r="C1757" t="s">
        <v>13</v>
      </c>
      <c r="D1757" t="s">
        <v>11</v>
      </c>
      <c r="E1757" t="s">
        <v>329</v>
      </c>
      <c r="F1757" t="s">
        <v>466</v>
      </c>
      <c r="R1757">
        <v>0</v>
      </c>
      <c r="S1757">
        <v>0</v>
      </c>
      <c r="T1757">
        <v>0</v>
      </c>
    </row>
    <row r="1758" spans="1:20" ht="15" customHeight="1">
      <c r="A1758" s="962" t="s">
        <v>271</v>
      </c>
      <c r="B1758" t="s">
        <v>287</v>
      </c>
      <c r="C1758" t="s">
        <v>13</v>
      </c>
      <c r="D1758" t="s">
        <v>11</v>
      </c>
      <c r="E1758" t="s">
        <v>329</v>
      </c>
      <c r="F1758" t="s">
        <v>466</v>
      </c>
      <c r="R1758">
        <v>0</v>
      </c>
      <c r="S1758">
        <v>0</v>
      </c>
      <c r="T1758">
        <v>0</v>
      </c>
    </row>
    <row r="1759" spans="1:20" ht="15" customHeight="1">
      <c r="A1759" s="962" t="s">
        <v>271</v>
      </c>
      <c r="B1759" t="s">
        <v>299</v>
      </c>
      <c r="C1759" t="s">
        <v>13</v>
      </c>
      <c r="D1759" t="s">
        <v>11</v>
      </c>
      <c r="E1759" t="s">
        <v>329</v>
      </c>
      <c r="F1759" t="s">
        <v>466</v>
      </c>
      <c r="R1759">
        <v>0</v>
      </c>
      <c r="S1759">
        <v>0</v>
      </c>
      <c r="T1759">
        <v>0</v>
      </c>
    </row>
    <row r="1760" spans="1:20" ht="15" customHeight="1">
      <c r="A1760" s="962" t="s">
        <v>271</v>
      </c>
      <c r="B1760" t="s">
        <v>301</v>
      </c>
      <c r="C1760" t="s">
        <v>13</v>
      </c>
      <c r="D1760" t="s">
        <v>11</v>
      </c>
      <c r="E1760" t="s">
        <v>329</v>
      </c>
      <c r="F1760" t="s">
        <v>466</v>
      </c>
      <c r="R1760">
        <v>0</v>
      </c>
      <c r="S1760">
        <v>0</v>
      </c>
      <c r="T1760">
        <v>0</v>
      </c>
    </row>
    <row r="1761" spans="1:20" ht="15" customHeight="1">
      <c r="A1761" s="962" t="s">
        <v>271</v>
      </c>
      <c r="B1761" t="s">
        <v>302</v>
      </c>
      <c r="C1761" t="s">
        <v>13</v>
      </c>
      <c r="D1761" t="s">
        <v>11</v>
      </c>
      <c r="E1761" t="s">
        <v>329</v>
      </c>
      <c r="F1761" t="s">
        <v>466</v>
      </c>
      <c r="R1761">
        <v>0</v>
      </c>
      <c r="S1761">
        <v>0</v>
      </c>
      <c r="T1761">
        <v>0</v>
      </c>
    </row>
    <row r="1762" spans="1:20" ht="15" customHeight="1">
      <c r="A1762" s="962" t="s">
        <v>271</v>
      </c>
      <c r="B1762" t="s">
        <v>303</v>
      </c>
      <c r="C1762" t="s">
        <v>13</v>
      </c>
      <c r="D1762" t="s">
        <v>11</v>
      </c>
      <c r="E1762" t="s">
        <v>329</v>
      </c>
      <c r="F1762" t="s">
        <v>466</v>
      </c>
      <c r="R1762">
        <v>0</v>
      </c>
      <c r="S1762">
        <v>0</v>
      </c>
      <c r="T1762">
        <v>0</v>
      </c>
    </row>
    <row r="1763" spans="1:20" ht="15" customHeight="1">
      <c r="A1763" s="962" t="s">
        <v>271</v>
      </c>
      <c r="B1763" t="s">
        <v>298</v>
      </c>
      <c r="C1763" t="s">
        <v>13</v>
      </c>
      <c r="D1763" t="s">
        <v>11</v>
      </c>
      <c r="E1763" t="s">
        <v>329</v>
      </c>
      <c r="F1763" t="s">
        <v>466</v>
      </c>
      <c r="R1763">
        <v>0</v>
      </c>
      <c r="S1763">
        <v>0</v>
      </c>
      <c r="T1763">
        <v>0</v>
      </c>
    </row>
    <row r="1764" spans="1:20" ht="15" customHeight="1">
      <c r="A1764" s="962" t="s">
        <v>271</v>
      </c>
      <c r="B1764" t="s">
        <v>300</v>
      </c>
      <c r="C1764" t="s">
        <v>13</v>
      </c>
      <c r="D1764" t="s">
        <v>11</v>
      </c>
      <c r="E1764" t="s">
        <v>329</v>
      </c>
      <c r="F1764" t="s">
        <v>466</v>
      </c>
      <c r="R1764">
        <v>0</v>
      </c>
      <c r="S1764">
        <v>0</v>
      </c>
      <c r="T1764">
        <v>0</v>
      </c>
    </row>
    <row r="1765" spans="1:20" ht="15" customHeight="1">
      <c r="A1765" s="962" t="s">
        <v>272</v>
      </c>
      <c r="B1765" t="s">
        <v>296</v>
      </c>
      <c r="C1765" t="s">
        <v>13</v>
      </c>
      <c r="D1765" t="s">
        <v>11</v>
      </c>
      <c r="E1765" t="s">
        <v>329</v>
      </c>
      <c r="F1765" t="s">
        <v>466</v>
      </c>
      <c r="R1765">
        <v>0</v>
      </c>
      <c r="S1765">
        <v>0</v>
      </c>
      <c r="T1765">
        <v>0</v>
      </c>
    </row>
    <row r="1766" spans="1:20" ht="15" customHeight="1">
      <c r="A1766" s="962" t="s">
        <v>272</v>
      </c>
      <c r="B1766" t="s">
        <v>289</v>
      </c>
      <c r="C1766" t="s">
        <v>13</v>
      </c>
      <c r="D1766" t="s">
        <v>11</v>
      </c>
      <c r="E1766" t="s">
        <v>329</v>
      </c>
      <c r="F1766" t="s">
        <v>466</v>
      </c>
      <c r="R1766">
        <v>0</v>
      </c>
      <c r="S1766">
        <v>0</v>
      </c>
      <c r="T1766">
        <v>0</v>
      </c>
    </row>
    <row r="1767" spans="1:20" ht="15" customHeight="1">
      <c r="A1767" s="962" t="s">
        <v>272</v>
      </c>
      <c r="B1767" t="s">
        <v>288</v>
      </c>
      <c r="C1767" t="s">
        <v>13</v>
      </c>
      <c r="D1767" t="s">
        <v>11</v>
      </c>
      <c r="E1767" t="s">
        <v>329</v>
      </c>
      <c r="F1767" t="s">
        <v>466</v>
      </c>
      <c r="R1767">
        <v>0</v>
      </c>
      <c r="S1767">
        <v>0</v>
      </c>
      <c r="T1767">
        <v>0</v>
      </c>
    </row>
    <row r="1768" spans="1:20" ht="15" customHeight="1">
      <c r="A1768" s="962" t="s">
        <v>272</v>
      </c>
      <c r="B1768" t="s">
        <v>287</v>
      </c>
      <c r="C1768" t="s">
        <v>13</v>
      </c>
      <c r="D1768" t="s">
        <v>11</v>
      </c>
      <c r="E1768" t="s">
        <v>329</v>
      </c>
      <c r="F1768" t="s">
        <v>466</v>
      </c>
      <c r="R1768">
        <v>0</v>
      </c>
      <c r="S1768">
        <v>0</v>
      </c>
      <c r="T1768">
        <v>0</v>
      </c>
    </row>
    <row r="1769" spans="1:20" ht="15" customHeight="1">
      <c r="A1769" s="962" t="s">
        <v>273</v>
      </c>
      <c r="B1769" t="s">
        <v>296</v>
      </c>
      <c r="C1769" t="s">
        <v>13</v>
      </c>
      <c r="D1769" t="s">
        <v>11</v>
      </c>
      <c r="E1769" t="s">
        <v>329</v>
      </c>
      <c r="F1769" t="s">
        <v>466</v>
      </c>
      <c r="R1769">
        <v>0</v>
      </c>
      <c r="S1769">
        <v>0</v>
      </c>
      <c r="T1769">
        <v>0</v>
      </c>
    </row>
    <row r="1770" spans="1:20" ht="15" customHeight="1">
      <c r="A1770" s="962" t="s">
        <v>273</v>
      </c>
      <c r="B1770" t="s">
        <v>289</v>
      </c>
      <c r="C1770" t="s">
        <v>13</v>
      </c>
      <c r="D1770" t="s">
        <v>11</v>
      </c>
      <c r="E1770" t="s">
        <v>329</v>
      </c>
      <c r="F1770" t="s">
        <v>466</v>
      </c>
      <c r="R1770">
        <v>0</v>
      </c>
      <c r="S1770">
        <v>0</v>
      </c>
      <c r="T1770">
        <v>0</v>
      </c>
    </row>
    <row r="1771" spans="1:20" ht="15" customHeight="1">
      <c r="A1771" s="962" t="s">
        <v>273</v>
      </c>
      <c r="B1771" t="s">
        <v>288</v>
      </c>
      <c r="C1771" t="s">
        <v>13</v>
      </c>
      <c r="D1771" t="s">
        <v>11</v>
      </c>
      <c r="E1771" t="s">
        <v>329</v>
      </c>
      <c r="F1771" t="s">
        <v>466</v>
      </c>
      <c r="R1771">
        <v>0</v>
      </c>
      <c r="S1771">
        <v>0</v>
      </c>
      <c r="T1771">
        <v>0</v>
      </c>
    </row>
    <row r="1772" spans="1:20" ht="15" customHeight="1">
      <c r="A1772" s="962" t="s">
        <v>273</v>
      </c>
      <c r="B1772" t="s">
        <v>287</v>
      </c>
      <c r="C1772" t="s">
        <v>13</v>
      </c>
      <c r="D1772" t="s">
        <v>11</v>
      </c>
      <c r="E1772" t="s">
        <v>329</v>
      </c>
      <c r="F1772" t="s">
        <v>466</v>
      </c>
      <c r="R1772">
        <v>0</v>
      </c>
      <c r="S1772">
        <v>0</v>
      </c>
      <c r="T1772">
        <v>0</v>
      </c>
    </row>
    <row r="1773" spans="1:20" ht="15" customHeight="1">
      <c r="A1773" s="962" t="s">
        <v>274</v>
      </c>
      <c r="B1773" t="s">
        <v>283</v>
      </c>
      <c r="C1773" t="s">
        <v>13</v>
      </c>
      <c r="D1773" t="s">
        <v>11</v>
      </c>
      <c r="E1773" t="s">
        <v>329</v>
      </c>
      <c r="F1773" t="s">
        <v>466</v>
      </c>
      <c r="R1773">
        <v>16.5</v>
      </c>
      <c r="S1773">
        <v>0</v>
      </c>
      <c r="T1773">
        <v>500000000</v>
      </c>
    </row>
    <row r="1774" spans="1:20" ht="15" customHeight="1">
      <c r="A1774" s="962" t="s">
        <v>277</v>
      </c>
      <c r="B1774" t="s">
        <v>246</v>
      </c>
      <c r="C1774" t="s">
        <v>13</v>
      </c>
      <c r="D1774" t="s">
        <v>11</v>
      </c>
      <c r="E1774" t="s">
        <v>329</v>
      </c>
      <c r="F1774" t="s">
        <v>466</v>
      </c>
      <c r="R1774">
        <v>0</v>
      </c>
      <c r="S1774">
        <v>0</v>
      </c>
      <c r="T1774">
        <v>500000000</v>
      </c>
    </row>
    <row r="1775" spans="1:20" ht="15" customHeight="1">
      <c r="A1775" s="962" t="s">
        <v>277</v>
      </c>
      <c r="B1775" t="s">
        <v>244</v>
      </c>
      <c r="C1775" t="s">
        <v>13</v>
      </c>
      <c r="D1775" t="s">
        <v>11</v>
      </c>
      <c r="E1775" t="s">
        <v>329</v>
      </c>
      <c r="F1775" t="s">
        <v>466</v>
      </c>
      <c r="G1775" t="s">
        <v>469</v>
      </c>
      <c r="I1775" t="s">
        <v>428</v>
      </c>
      <c r="K1775" t="s">
        <v>333</v>
      </c>
      <c r="L1775" t="s">
        <v>277</v>
      </c>
      <c r="M1775" t="s">
        <v>66</v>
      </c>
      <c r="O1775" t="s">
        <v>365</v>
      </c>
      <c r="P1775" t="s">
        <v>336</v>
      </c>
      <c r="Q1775" t="s">
        <v>337</v>
      </c>
      <c r="R1775">
        <v>23.5</v>
      </c>
    </row>
    <row r="1776" spans="1:20" ht="15" customHeight="1">
      <c r="A1776" s="962" t="s">
        <v>278</v>
      </c>
      <c r="B1776" t="s">
        <v>252</v>
      </c>
      <c r="C1776" t="s">
        <v>13</v>
      </c>
      <c r="D1776" t="s">
        <v>11</v>
      </c>
      <c r="E1776" t="s">
        <v>329</v>
      </c>
      <c r="F1776" t="s">
        <v>466</v>
      </c>
      <c r="J1776" t="s">
        <v>340</v>
      </c>
      <c r="L1776" t="s">
        <v>252</v>
      </c>
      <c r="R1776">
        <v>0</v>
      </c>
    </row>
    <row r="1777" spans="1:20" ht="15" customHeight="1">
      <c r="A1777" s="962" t="s">
        <v>278</v>
      </c>
      <c r="B1777" t="s">
        <v>247</v>
      </c>
      <c r="C1777" t="s">
        <v>13</v>
      </c>
      <c r="D1777" t="s">
        <v>11</v>
      </c>
      <c r="E1777" t="s">
        <v>329</v>
      </c>
      <c r="F1777" t="s">
        <v>466</v>
      </c>
      <c r="O1777" t="s">
        <v>361</v>
      </c>
      <c r="P1777" t="s">
        <v>868</v>
      </c>
      <c r="Q1777" t="s">
        <v>869</v>
      </c>
      <c r="R1777">
        <v>11.7</v>
      </c>
    </row>
    <row r="1778" spans="1:20" ht="15" customHeight="1">
      <c r="A1778" s="962" t="s">
        <v>278</v>
      </c>
      <c r="B1778" t="s">
        <v>251</v>
      </c>
      <c r="C1778" t="s">
        <v>13</v>
      </c>
      <c r="D1778" t="s">
        <v>11</v>
      </c>
      <c r="E1778" t="s">
        <v>329</v>
      </c>
      <c r="F1778" t="s">
        <v>466</v>
      </c>
      <c r="R1778">
        <v>0</v>
      </c>
    </row>
    <row r="1779" spans="1:20" ht="15" customHeight="1">
      <c r="A1779" s="962" t="s">
        <v>279</v>
      </c>
      <c r="B1779" t="s">
        <v>254</v>
      </c>
      <c r="C1779" t="s">
        <v>13</v>
      </c>
      <c r="D1779" t="s">
        <v>11</v>
      </c>
      <c r="E1779" t="s">
        <v>329</v>
      </c>
      <c r="F1779" t="s">
        <v>466</v>
      </c>
      <c r="O1779" t="s">
        <v>361</v>
      </c>
      <c r="P1779" t="s">
        <v>868</v>
      </c>
      <c r="Q1779" t="s">
        <v>869</v>
      </c>
      <c r="R1779">
        <v>11.6</v>
      </c>
    </row>
    <row r="1780" spans="1:20" ht="15" customHeight="1">
      <c r="A1780" s="962" t="s">
        <v>279</v>
      </c>
      <c r="B1780" t="s">
        <v>253</v>
      </c>
      <c r="C1780" t="s">
        <v>13</v>
      </c>
      <c r="D1780" t="s">
        <v>11</v>
      </c>
      <c r="E1780" t="s">
        <v>329</v>
      </c>
      <c r="F1780" t="s">
        <v>466</v>
      </c>
      <c r="H1780" t="s">
        <v>964</v>
      </c>
      <c r="I1780" t="s">
        <v>848</v>
      </c>
      <c r="J1780" t="s">
        <v>965</v>
      </c>
      <c r="K1780" t="s">
        <v>849</v>
      </c>
      <c r="L1780" t="s">
        <v>966</v>
      </c>
      <c r="M1780" t="s">
        <v>848</v>
      </c>
      <c r="O1780" t="s">
        <v>882</v>
      </c>
      <c r="P1780" t="s">
        <v>851</v>
      </c>
      <c r="Q1780" t="s">
        <v>337</v>
      </c>
      <c r="R1780">
        <v>2.35</v>
      </c>
    </row>
    <row r="1781" spans="1:20" ht="15" customHeight="1">
      <c r="A1781" s="962" t="s">
        <v>279</v>
      </c>
      <c r="B1781" t="s">
        <v>251</v>
      </c>
      <c r="C1781" t="s">
        <v>13</v>
      </c>
      <c r="D1781" t="s">
        <v>11</v>
      </c>
      <c r="E1781" t="s">
        <v>329</v>
      </c>
      <c r="F1781" t="s">
        <v>466</v>
      </c>
      <c r="J1781" t="s">
        <v>965</v>
      </c>
      <c r="K1781" t="s">
        <v>849</v>
      </c>
      <c r="L1781" t="s">
        <v>966</v>
      </c>
      <c r="O1781" t="s">
        <v>882</v>
      </c>
      <c r="P1781" t="s">
        <v>851</v>
      </c>
      <c r="Q1781" t="s">
        <v>337</v>
      </c>
      <c r="R1781">
        <v>2.35</v>
      </c>
    </row>
    <row r="1782" spans="1:20" ht="15" customHeight="1">
      <c r="A1782" s="962" t="s">
        <v>279</v>
      </c>
      <c r="B1782" t="s">
        <v>255</v>
      </c>
      <c r="C1782" t="s">
        <v>13</v>
      </c>
      <c r="D1782" t="s">
        <v>11</v>
      </c>
      <c r="E1782" t="s">
        <v>329</v>
      </c>
      <c r="F1782" t="s">
        <v>466</v>
      </c>
      <c r="H1782" t="s">
        <v>931</v>
      </c>
      <c r="I1782" t="s">
        <v>853</v>
      </c>
      <c r="J1782" t="s">
        <v>948</v>
      </c>
      <c r="K1782" t="s">
        <v>854</v>
      </c>
      <c r="L1782" t="s">
        <v>855</v>
      </c>
      <c r="M1782" t="s">
        <v>55</v>
      </c>
      <c r="O1782" t="s">
        <v>361</v>
      </c>
      <c r="P1782" t="s">
        <v>851</v>
      </c>
      <c r="Q1782" t="s">
        <v>337</v>
      </c>
      <c r="R1782">
        <v>0.12</v>
      </c>
    </row>
    <row r="1783" spans="1:20" ht="15" customHeight="1">
      <c r="A1783" s="962" t="s">
        <v>280</v>
      </c>
      <c r="B1783" t="s">
        <v>257</v>
      </c>
      <c r="C1783" t="s">
        <v>13</v>
      </c>
      <c r="D1783" t="s">
        <v>11</v>
      </c>
      <c r="E1783" t="s">
        <v>329</v>
      </c>
      <c r="F1783" t="s">
        <v>466</v>
      </c>
      <c r="J1783" t="s">
        <v>436</v>
      </c>
      <c r="R1783">
        <v>0</v>
      </c>
    </row>
    <row r="1784" spans="1:20" ht="15" customHeight="1">
      <c r="A1784" s="962" t="s">
        <v>280</v>
      </c>
      <c r="B1784" t="s">
        <v>259</v>
      </c>
      <c r="C1784" t="s">
        <v>13</v>
      </c>
      <c r="D1784" t="s">
        <v>11</v>
      </c>
      <c r="E1784" t="s">
        <v>329</v>
      </c>
      <c r="F1784" t="s">
        <v>466</v>
      </c>
      <c r="R1784">
        <v>0</v>
      </c>
    </row>
    <row r="1785" spans="1:20" ht="15" customHeight="1">
      <c r="A1785" s="962" t="s">
        <v>280</v>
      </c>
      <c r="B1785" t="s">
        <v>260</v>
      </c>
      <c r="C1785" t="s">
        <v>13</v>
      </c>
      <c r="D1785" t="s">
        <v>11</v>
      </c>
      <c r="E1785" t="s">
        <v>329</v>
      </c>
      <c r="F1785" t="s">
        <v>466</v>
      </c>
      <c r="R1785">
        <v>0</v>
      </c>
    </row>
    <row r="1786" spans="1:20" ht="15" customHeight="1">
      <c r="A1786" s="962" t="s">
        <v>281</v>
      </c>
      <c r="B1786" t="s">
        <v>262</v>
      </c>
      <c r="C1786" t="s">
        <v>13</v>
      </c>
      <c r="D1786" t="s">
        <v>11</v>
      </c>
      <c r="E1786" t="s">
        <v>329</v>
      </c>
      <c r="F1786" t="s">
        <v>466</v>
      </c>
      <c r="L1786" t="s">
        <v>2002</v>
      </c>
      <c r="O1786" t="s">
        <v>361</v>
      </c>
      <c r="P1786" t="s">
        <v>868</v>
      </c>
      <c r="Q1786" t="s">
        <v>869</v>
      </c>
      <c r="R1786">
        <v>0</v>
      </c>
      <c r="S1786">
        <v>0</v>
      </c>
      <c r="T1786">
        <v>500000000</v>
      </c>
    </row>
    <row r="1787" spans="1:20" ht="15" customHeight="1">
      <c r="A1787" s="962" t="s">
        <v>281</v>
      </c>
      <c r="B1787" t="s">
        <v>261</v>
      </c>
      <c r="C1787" t="s">
        <v>13</v>
      </c>
      <c r="D1787" t="s">
        <v>11</v>
      </c>
      <c r="E1787" t="s">
        <v>329</v>
      </c>
      <c r="F1787" t="s">
        <v>466</v>
      </c>
      <c r="R1787">
        <v>0</v>
      </c>
      <c r="S1787">
        <v>0</v>
      </c>
      <c r="T1787">
        <v>500000000</v>
      </c>
    </row>
    <row r="1788" spans="1:20" ht="15" customHeight="1">
      <c r="A1788" s="962" t="s">
        <v>282</v>
      </c>
      <c r="B1788" t="s">
        <v>263</v>
      </c>
      <c r="C1788" t="s">
        <v>13</v>
      </c>
      <c r="D1788" t="s">
        <v>11</v>
      </c>
      <c r="E1788" t="s">
        <v>329</v>
      </c>
      <c r="F1788" t="s">
        <v>466</v>
      </c>
      <c r="O1788" t="s">
        <v>361</v>
      </c>
      <c r="P1788" t="s">
        <v>868</v>
      </c>
      <c r="Q1788" t="s">
        <v>869</v>
      </c>
      <c r="R1788">
        <v>0</v>
      </c>
      <c r="S1788">
        <v>0</v>
      </c>
      <c r="T1788">
        <v>500000000</v>
      </c>
    </row>
    <row r="1789" spans="1:20" ht="15" customHeight="1">
      <c r="A1789" s="962" t="s">
        <v>283</v>
      </c>
      <c r="B1789" t="s">
        <v>265</v>
      </c>
      <c r="C1789" t="s">
        <v>13</v>
      </c>
      <c r="D1789" t="s">
        <v>11</v>
      </c>
      <c r="E1789" t="s">
        <v>329</v>
      </c>
      <c r="F1789" t="s">
        <v>466</v>
      </c>
      <c r="O1789" t="s">
        <v>361</v>
      </c>
      <c r="P1789" t="s">
        <v>868</v>
      </c>
      <c r="Q1789" t="s">
        <v>869</v>
      </c>
      <c r="R1789">
        <v>24.9</v>
      </c>
      <c r="S1789">
        <v>0</v>
      </c>
      <c r="T1789">
        <v>500000000</v>
      </c>
    </row>
    <row r="1790" spans="1:20" ht="15" customHeight="1">
      <c r="A1790" s="962" t="s">
        <v>283</v>
      </c>
      <c r="B1790" t="s">
        <v>266</v>
      </c>
      <c r="C1790" t="s">
        <v>13</v>
      </c>
      <c r="D1790" t="s">
        <v>11</v>
      </c>
      <c r="E1790" t="s">
        <v>329</v>
      </c>
      <c r="F1790" t="s">
        <v>466</v>
      </c>
      <c r="O1790" t="s">
        <v>361</v>
      </c>
      <c r="P1790" t="s">
        <v>868</v>
      </c>
      <c r="Q1790" t="s">
        <v>869</v>
      </c>
      <c r="R1790">
        <v>24.9</v>
      </c>
      <c r="S1790">
        <v>0</v>
      </c>
      <c r="T1790">
        <v>500000000</v>
      </c>
    </row>
    <row r="1791" spans="1:20" ht="15" customHeight="1">
      <c r="A1791" s="962" t="s">
        <v>283</v>
      </c>
      <c r="B1791" t="s">
        <v>264</v>
      </c>
      <c r="C1791" t="s">
        <v>13</v>
      </c>
      <c r="D1791" t="s">
        <v>11</v>
      </c>
      <c r="E1791" t="s">
        <v>329</v>
      </c>
      <c r="F1791" t="s">
        <v>466</v>
      </c>
      <c r="R1791">
        <v>49.8</v>
      </c>
      <c r="S1791">
        <v>33.4</v>
      </c>
      <c r="T1791">
        <v>500000000</v>
      </c>
    </row>
    <row r="1792" spans="1:20" ht="15" customHeight="1">
      <c r="A1792" s="962" t="s">
        <v>284</v>
      </c>
      <c r="B1792" t="s">
        <v>269</v>
      </c>
      <c r="C1792" t="s">
        <v>13</v>
      </c>
      <c r="D1792" t="s">
        <v>11</v>
      </c>
      <c r="E1792" t="s">
        <v>329</v>
      </c>
      <c r="F1792" t="s">
        <v>466</v>
      </c>
      <c r="R1792">
        <v>0</v>
      </c>
      <c r="S1792">
        <v>0</v>
      </c>
      <c r="T1792">
        <v>0</v>
      </c>
    </row>
    <row r="1793" spans="1:20" ht="15" customHeight="1">
      <c r="A1793" s="962" t="s">
        <v>284</v>
      </c>
      <c r="B1793" t="s">
        <v>267</v>
      </c>
      <c r="C1793" t="s">
        <v>13</v>
      </c>
      <c r="D1793" t="s">
        <v>11</v>
      </c>
      <c r="E1793" t="s">
        <v>329</v>
      </c>
      <c r="F1793" t="s">
        <v>466</v>
      </c>
      <c r="R1793">
        <v>0</v>
      </c>
      <c r="S1793">
        <v>0</v>
      </c>
      <c r="T1793">
        <v>0</v>
      </c>
    </row>
    <row r="1794" spans="1:20" ht="15" customHeight="1">
      <c r="A1794" s="962" t="s">
        <v>284</v>
      </c>
      <c r="B1794" t="s">
        <v>268</v>
      </c>
      <c r="C1794" t="s">
        <v>13</v>
      </c>
      <c r="D1794" t="s">
        <v>11</v>
      </c>
      <c r="E1794" t="s">
        <v>329</v>
      </c>
      <c r="F1794" t="s">
        <v>466</v>
      </c>
      <c r="R1794">
        <v>0</v>
      </c>
      <c r="S1794">
        <v>0</v>
      </c>
      <c r="T1794">
        <v>0</v>
      </c>
    </row>
    <row r="1795" spans="1:20" ht="15" customHeight="1">
      <c r="A1795" s="962" t="s">
        <v>285</v>
      </c>
      <c r="B1795" t="s">
        <v>271</v>
      </c>
      <c r="C1795" t="s">
        <v>13</v>
      </c>
      <c r="D1795" t="s">
        <v>11</v>
      </c>
      <c r="E1795" t="s">
        <v>329</v>
      </c>
      <c r="F1795" t="s">
        <v>466</v>
      </c>
      <c r="R1795">
        <v>0</v>
      </c>
      <c r="S1795">
        <v>0</v>
      </c>
      <c r="T1795">
        <v>0</v>
      </c>
    </row>
    <row r="1796" spans="1:20" ht="15" customHeight="1">
      <c r="A1796" s="962" t="s">
        <v>285</v>
      </c>
      <c r="B1796" t="s">
        <v>270</v>
      </c>
      <c r="C1796" t="s">
        <v>13</v>
      </c>
      <c r="D1796" t="s">
        <v>11</v>
      </c>
      <c r="E1796" t="s">
        <v>329</v>
      </c>
      <c r="F1796" t="s">
        <v>466</v>
      </c>
      <c r="R1796">
        <v>0</v>
      </c>
      <c r="S1796">
        <v>0</v>
      </c>
      <c r="T1796">
        <v>0</v>
      </c>
    </row>
    <row r="1797" spans="1:20" ht="15" customHeight="1">
      <c r="A1797" s="962" t="s">
        <v>286</v>
      </c>
      <c r="B1797" t="s">
        <v>273</v>
      </c>
      <c r="C1797" t="s">
        <v>13</v>
      </c>
      <c r="D1797" t="s">
        <v>11</v>
      </c>
      <c r="E1797" t="s">
        <v>329</v>
      </c>
      <c r="F1797" t="s">
        <v>466</v>
      </c>
      <c r="R1797">
        <v>0</v>
      </c>
      <c r="S1797">
        <v>0</v>
      </c>
      <c r="T1797">
        <v>0</v>
      </c>
    </row>
    <row r="1798" spans="1:20" ht="15" customHeight="1">
      <c r="A1798" s="962" t="s">
        <v>286</v>
      </c>
      <c r="B1798" t="s">
        <v>272</v>
      </c>
      <c r="C1798" t="s">
        <v>13</v>
      </c>
      <c r="D1798" t="s">
        <v>11</v>
      </c>
      <c r="E1798" t="s">
        <v>329</v>
      </c>
      <c r="F1798" t="s">
        <v>466</v>
      </c>
      <c r="R1798">
        <v>0</v>
      </c>
      <c r="S1798">
        <v>0</v>
      </c>
      <c r="T1798">
        <v>0</v>
      </c>
    </row>
    <row r="1799" spans="1:20" ht="15" customHeight="1">
      <c r="A1799" s="962" t="s">
        <v>320</v>
      </c>
      <c r="B1799" t="s">
        <v>257</v>
      </c>
      <c r="C1799" t="s">
        <v>13</v>
      </c>
      <c r="D1799" t="s">
        <v>11</v>
      </c>
      <c r="E1799" t="s">
        <v>329</v>
      </c>
      <c r="F1799" t="s">
        <v>466</v>
      </c>
      <c r="R1799">
        <v>0</v>
      </c>
      <c r="S1799">
        <v>0</v>
      </c>
      <c r="T1799">
        <v>500000000</v>
      </c>
    </row>
    <row r="1800" spans="1:20" ht="15" customHeight="1">
      <c r="A1800" s="962" t="s">
        <v>320</v>
      </c>
      <c r="B1800" t="s">
        <v>259</v>
      </c>
      <c r="C1800" t="s">
        <v>13</v>
      </c>
      <c r="D1800" t="s">
        <v>11</v>
      </c>
      <c r="E1800" t="s">
        <v>329</v>
      </c>
      <c r="F1800" t="s">
        <v>466</v>
      </c>
      <c r="R1800">
        <v>0</v>
      </c>
      <c r="S1800">
        <v>0</v>
      </c>
      <c r="T1800">
        <v>500000000</v>
      </c>
    </row>
    <row r="1801" spans="1:20" ht="15" customHeight="1">
      <c r="A1801" s="962" t="s">
        <v>320</v>
      </c>
      <c r="B1801" t="s">
        <v>246</v>
      </c>
      <c r="C1801" t="s">
        <v>13</v>
      </c>
      <c r="D1801" t="s">
        <v>11</v>
      </c>
      <c r="E1801" t="s">
        <v>329</v>
      </c>
      <c r="F1801" t="s">
        <v>466</v>
      </c>
      <c r="R1801">
        <v>0</v>
      </c>
      <c r="S1801">
        <v>0</v>
      </c>
      <c r="T1801">
        <v>500000000</v>
      </c>
    </row>
    <row r="1802" spans="1:20" ht="15" customHeight="1">
      <c r="A1802" s="962" t="s">
        <v>320</v>
      </c>
      <c r="B1802" t="s">
        <v>261</v>
      </c>
      <c r="C1802" t="s">
        <v>13</v>
      </c>
      <c r="D1802" t="s">
        <v>11</v>
      </c>
      <c r="E1802" t="s">
        <v>329</v>
      </c>
      <c r="F1802" t="s">
        <v>466</v>
      </c>
      <c r="R1802">
        <v>0</v>
      </c>
      <c r="S1802">
        <v>0</v>
      </c>
      <c r="T1802">
        <v>500000000</v>
      </c>
    </row>
    <row r="1803" spans="1:20" ht="15" customHeight="1">
      <c r="A1803" s="962" t="s">
        <v>320</v>
      </c>
      <c r="B1803" t="s">
        <v>262</v>
      </c>
      <c r="C1803" t="s">
        <v>13</v>
      </c>
      <c r="D1803" t="s">
        <v>11</v>
      </c>
      <c r="E1803" t="s">
        <v>329</v>
      </c>
      <c r="F1803" t="s">
        <v>466</v>
      </c>
      <c r="R1803">
        <v>0</v>
      </c>
      <c r="S1803">
        <v>0</v>
      </c>
      <c r="T1803">
        <v>500000000</v>
      </c>
    </row>
    <row r="1804" spans="1:20" ht="15" customHeight="1">
      <c r="A1804" s="962" t="s">
        <v>320</v>
      </c>
      <c r="B1804" t="s">
        <v>263</v>
      </c>
      <c r="C1804" t="s">
        <v>13</v>
      </c>
      <c r="D1804" t="s">
        <v>11</v>
      </c>
      <c r="E1804" t="s">
        <v>329</v>
      </c>
      <c r="F1804" t="s">
        <v>466</v>
      </c>
      <c r="R1804">
        <v>0</v>
      </c>
      <c r="S1804">
        <v>0</v>
      </c>
      <c r="T1804">
        <v>500000000</v>
      </c>
    </row>
    <row r="1805" spans="1:20" ht="15" customHeight="1">
      <c r="A1805" s="962" t="s">
        <v>320</v>
      </c>
      <c r="B1805" t="s">
        <v>254</v>
      </c>
      <c r="C1805" t="s">
        <v>13</v>
      </c>
      <c r="D1805" t="s">
        <v>11</v>
      </c>
      <c r="E1805" t="s">
        <v>329</v>
      </c>
      <c r="F1805" t="s">
        <v>466</v>
      </c>
      <c r="H1805" t="s">
        <v>470</v>
      </c>
      <c r="I1805" t="s">
        <v>353</v>
      </c>
      <c r="K1805" t="s">
        <v>333</v>
      </c>
      <c r="L1805" t="s">
        <v>374</v>
      </c>
      <c r="M1805" t="s">
        <v>58</v>
      </c>
      <c r="O1805" t="s">
        <v>335</v>
      </c>
      <c r="P1805" t="s">
        <v>336</v>
      </c>
      <c r="Q1805" t="s">
        <v>337</v>
      </c>
      <c r="R1805">
        <v>28.8</v>
      </c>
    </row>
    <row r="1806" spans="1:20" ht="15" customHeight="1">
      <c r="A1806" s="962" t="s">
        <v>323</v>
      </c>
      <c r="B1806" t="s">
        <v>247</v>
      </c>
      <c r="C1806" t="s">
        <v>13</v>
      </c>
      <c r="D1806" t="s">
        <v>11</v>
      </c>
      <c r="E1806" t="s">
        <v>329</v>
      </c>
      <c r="F1806" t="s">
        <v>466</v>
      </c>
      <c r="R1806">
        <v>0</v>
      </c>
    </row>
    <row r="1807" spans="1:20" ht="15" customHeight="1">
      <c r="A1807" s="962" t="s">
        <v>323</v>
      </c>
      <c r="B1807" t="s">
        <v>254</v>
      </c>
      <c r="C1807" t="s">
        <v>13</v>
      </c>
      <c r="D1807" t="s">
        <v>11</v>
      </c>
      <c r="E1807" t="s">
        <v>329</v>
      </c>
      <c r="F1807" t="s">
        <v>466</v>
      </c>
      <c r="R1807">
        <v>0</v>
      </c>
    </row>
    <row r="1808" spans="1:20" ht="15" customHeight="1">
      <c r="A1808" s="962" t="s">
        <v>323</v>
      </c>
      <c r="B1808" t="s">
        <v>246</v>
      </c>
      <c r="C1808" t="s">
        <v>13</v>
      </c>
      <c r="D1808" t="s">
        <v>11</v>
      </c>
      <c r="E1808" t="s">
        <v>329</v>
      </c>
      <c r="F1808" t="s">
        <v>466</v>
      </c>
      <c r="R1808">
        <v>0</v>
      </c>
      <c r="S1808">
        <v>0</v>
      </c>
      <c r="T1808">
        <v>500000000</v>
      </c>
    </row>
    <row r="1809" spans="1:20" ht="15" customHeight="1">
      <c r="A1809" s="962" t="s">
        <v>323</v>
      </c>
      <c r="B1809" t="s">
        <v>263</v>
      </c>
      <c r="C1809" t="s">
        <v>13</v>
      </c>
      <c r="D1809" t="s">
        <v>11</v>
      </c>
      <c r="E1809" t="s">
        <v>329</v>
      </c>
      <c r="F1809" t="s">
        <v>466</v>
      </c>
      <c r="R1809">
        <v>0</v>
      </c>
      <c r="S1809">
        <v>0</v>
      </c>
      <c r="T1809">
        <v>500000000</v>
      </c>
    </row>
    <row r="1810" spans="1:20" ht="15" customHeight="1">
      <c r="A1810" s="962" t="s">
        <v>244</v>
      </c>
      <c r="B1810" t="s">
        <v>278</v>
      </c>
      <c r="C1810" t="s">
        <v>13</v>
      </c>
      <c r="D1810" t="s">
        <v>11</v>
      </c>
      <c r="E1810" t="s">
        <v>329</v>
      </c>
      <c r="F1810" t="s">
        <v>471</v>
      </c>
      <c r="O1810" t="s">
        <v>361</v>
      </c>
      <c r="P1810" t="s">
        <v>868</v>
      </c>
      <c r="Q1810" t="s">
        <v>869</v>
      </c>
      <c r="R1810">
        <v>7.87</v>
      </c>
    </row>
    <row r="1811" spans="1:20" ht="15" customHeight="1">
      <c r="A1811" s="962" t="s">
        <v>244</v>
      </c>
      <c r="B1811" t="s">
        <v>279</v>
      </c>
      <c r="C1811" t="s">
        <v>13</v>
      </c>
      <c r="D1811" t="s">
        <v>11</v>
      </c>
      <c r="E1811" t="s">
        <v>329</v>
      </c>
      <c r="F1811" t="s">
        <v>471</v>
      </c>
      <c r="H1811" t="s">
        <v>955</v>
      </c>
      <c r="I1811" t="s">
        <v>848</v>
      </c>
      <c r="J1811" t="s">
        <v>956</v>
      </c>
      <c r="K1811" t="s">
        <v>849</v>
      </c>
      <c r="L1811" t="s">
        <v>957</v>
      </c>
      <c r="M1811" t="s">
        <v>848</v>
      </c>
      <c r="O1811" t="s">
        <v>882</v>
      </c>
      <c r="P1811" t="s">
        <v>851</v>
      </c>
      <c r="Q1811" t="s">
        <v>337</v>
      </c>
      <c r="R1811">
        <v>7.87</v>
      </c>
    </row>
    <row r="1812" spans="1:20" ht="15" customHeight="1">
      <c r="A1812" s="962" t="s">
        <v>246</v>
      </c>
      <c r="B1812" t="s">
        <v>321</v>
      </c>
      <c r="C1812" t="s">
        <v>13</v>
      </c>
      <c r="D1812" t="s">
        <v>11</v>
      </c>
      <c r="E1812" t="s">
        <v>329</v>
      </c>
      <c r="F1812" t="s">
        <v>471</v>
      </c>
      <c r="R1812">
        <v>0</v>
      </c>
      <c r="S1812">
        <v>0</v>
      </c>
      <c r="T1812">
        <v>500000000</v>
      </c>
    </row>
    <row r="1813" spans="1:20" ht="15" customHeight="1">
      <c r="A1813" s="962" t="s">
        <v>246</v>
      </c>
      <c r="B1813" t="s">
        <v>281</v>
      </c>
      <c r="C1813" t="s">
        <v>13</v>
      </c>
      <c r="D1813" t="s">
        <v>11</v>
      </c>
      <c r="E1813" t="s">
        <v>329</v>
      </c>
      <c r="F1813" t="s">
        <v>471</v>
      </c>
      <c r="R1813">
        <v>0</v>
      </c>
      <c r="S1813">
        <v>0</v>
      </c>
      <c r="T1813">
        <v>500000000</v>
      </c>
    </row>
    <row r="1814" spans="1:20" ht="15" customHeight="1">
      <c r="A1814" s="962" t="s">
        <v>246</v>
      </c>
      <c r="B1814" t="s">
        <v>282</v>
      </c>
      <c r="C1814" t="s">
        <v>13</v>
      </c>
      <c r="D1814" t="s">
        <v>11</v>
      </c>
      <c r="E1814" t="s">
        <v>329</v>
      </c>
      <c r="F1814" t="s">
        <v>471</v>
      </c>
      <c r="R1814">
        <v>0</v>
      </c>
      <c r="S1814">
        <v>0</v>
      </c>
      <c r="T1814">
        <v>500000000</v>
      </c>
    </row>
    <row r="1815" spans="1:20" ht="15" customHeight="1">
      <c r="A1815" s="962" t="s">
        <v>246</v>
      </c>
      <c r="B1815" t="s">
        <v>324</v>
      </c>
      <c r="C1815" t="s">
        <v>13</v>
      </c>
      <c r="D1815" t="s">
        <v>11</v>
      </c>
      <c r="E1815" t="s">
        <v>329</v>
      </c>
      <c r="F1815" t="s">
        <v>471</v>
      </c>
      <c r="R1815">
        <v>0</v>
      </c>
      <c r="S1815">
        <v>0</v>
      </c>
      <c r="T1815">
        <v>500000000</v>
      </c>
    </row>
    <row r="1816" spans="1:20" ht="15" customHeight="1">
      <c r="A1816" s="962" t="s">
        <v>247</v>
      </c>
      <c r="B1816" t="s">
        <v>300</v>
      </c>
      <c r="C1816" t="s">
        <v>13</v>
      </c>
      <c r="D1816" t="s">
        <v>11</v>
      </c>
      <c r="E1816" t="s">
        <v>329</v>
      </c>
      <c r="F1816" t="s">
        <v>471</v>
      </c>
      <c r="J1816" t="s">
        <v>467</v>
      </c>
      <c r="L1816" t="s">
        <v>339</v>
      </c>
      <c r="R1816">
        <v>0</v>
      </c>
    </row>
    <row r="1817" spans="1:20" ht="15" customHeight="1">
      <c r="A1817" s="962" t="s">
        <v>247</v>
      </c>
      <c r="B1817" t="s">
        <v>290</v>
      </c>
      <c r="C1817" t="s">
        <v>13</v>
      </c>
      <c r="D1817" t="s">
        <v>11</v>
      </c>
      <c r="E1817" t="s">
        <v>329</v>
      </c>
      <c r="F1817" t="s">
        <v>471</v>
      </c>
      <c r="J1817" t="s">
        <v>2011</v>
      </c>
      <c r="L1817" t="s">
        <v>339</v>
      </c>
      <c r="O1817" t="s">
        <v>882</v>
      </c>
      <c r="P1817" t="s">
        <v>868</v>
      </c>
      <c r="Q1817" t="s">
        <v>869</v>
      </c>
      <c r="R1817">
        <v>6.14</v>
      </c>
    </row>
    <row r="1818" spans="1:20" ht="15" customHeight="1">
      <c r="A1818" s="962" t="s">
        <v>247</v>
      </c>
      <c r="B1818" t="s">
        <v>289</v>
      </c>
      <c r="C1818" t="s">
        <v>13</v>
      </c>
      <c r="D1818" t="s">
        <v>11</v>
      </c>
      <c r="E1818" t="s">
        <v>329</v>
      </c>
      <c r="F1818" t="s">
        <v>471</v>
      </c>
      <c r="H1818" t="s">
        <v>848</v>
      </c>
      <c r="I1818" t="s">
        <v>848</v>
      </c>
      <c r="J1818" t="s">
        <v>2011</v>
      </c>
      <c r="K1818" t="s">
        <v>848</v>
      </c>
      <c r="L1818" t="s">
        <v>339</v>
      </c>
      <c r="M1818" t="s">
        <v>848</v>
      </c>
      <c r="O1818" t="s">
        <v>882</v>
      </c>
      <c r="P1818" t="s">
        <v>868</v>
      </c>
      <c r="Q1818" t="s">
        <v>869</v>
      </c>
      <c r="R1818">
        <v>6.14</v>
      </c>
    </row>
    <row r="1819" spans="1:20" ht="15" customHeight="1">
      <c r="A1819" s="962" t="s">
        <v>247</v>
      </c>
      <c r="B1819" t="s">
        <v>288</v>
      </c>
      <c r="C1819" t="s">
        <v>13</v>
      </c>
      <c r="D1819" t="s">
        <v>11</v>
      </c>
      <c r="E1819" t="s">
        <v>329</v>
      </c>
      <c r="F1819" t="s">
        <v>471</v>
      </c>
      <c r="R1819">
        <v>6.14</v>
      </c>
    </row>
    <row r="1820" spans="1:20" ht="15" customHeight="1">
      <c r="A1820" s="962" t="s">
        <v>247</v>
      </c>
      <c r="B1820" t="s">
        <v>298</v>
      </c>
      <c r="C1820" t="s">
        <v>13</v>
      </c>
      <c r="D1820" t="s">
        <v>11</v>
      </c>
      <c r="E1820" t="s">
        <v>329</v>
      </c>
      <c r="F1820" t="s">
        <v>471</v>
      </c>
      <c r="R1820">
        <v>0</v>
      </c>
    </row>
    <row r="1821" spans="1:20" ht="15" customHeight="1">
      <c r="A1821" s="962" t="s">
        <v>247</v>
      </c>
      <c r="B1821" t="s">
        <v>297</v>
      </c>
      <c r="C1821" t="s">
        <v>13</v>
      </c>
      <c r="D1821" t="s">
        <v>11</v>
      </c>
      <c r="E1821" t="s">
        <v>329</v>
      </c>
      <c r="F1821" t="s">
        <v>471</v>
      </c>
      <c r="R1821">
        <v>0</v>
      </c>
    </row>
    <row r="1822" spans="1:20" ht="15" customHeight="1">
      <c r="A1822" s="962" t="s">
        <v>247</v>
      </c>
      <c r="B1822" t="s">
        <v>287</v>
      </c>
      <c r="C1822" t="s">
        <v>13</v>
      </c>
      <c r="D1822" t="s">
        <v>11</v>
      </c>
      <c r="E1822" t="s">
        <v>329</v>
      </c>
      <c r="F1822" t="s">
        <v>471</v>
      </c>
      <c r="R1822">
        <v>7.71</v>
      </c>
    </row>
    <row r="1823" spans="1:20" ht="15" customHeight="1">
      <c r="A1823" s="962" t="s">
        <v>247</v>
      </c>
      <c r="B1823" t="s">
        <v>301</v>
      </c>
      <c r="C1823" t="s">
        <v>13</v>
      </c>
      <c r="D1823" t="s">
        <v>11</v>
      </c>
      <c r="E1823" t="s">
        <v>329</v>
      </c>
      <c r="F1823" t="s">
        <v>471</v>
      </c>
      <c r="R1823">
        <v>0</v>
      </c>
      <c r="S1823">
        <v>0</v>
      </c>
      <c r="T1823">
        <v>0</v>
      </c>
    </row>
    <row r="1824" spans="1:20" ht="15" customHeight="1">
      <c r="A1824" s="962" t="s">
        <v>247</v>
      </c>
      <c r="B1824" t="s">
        <v>302</v>
      </c>
      <c r="C1824" t="s">
        <v>13</v>
      </c>
      <c r="D1824" t="s">
        <v>11</v>
      </c>
      <c r="E1824" t="s">
        <v>329</v>
      </c>
      <c r="F1824" t="s">
        <v>471</v>
      </c>
      <c r="R1824">
        <v>0</v>
      </c>
      <c r="S1824">
        <v>0</v>
      </c>
      <c r="T1824">
        <v>0</v>
      </c>
    </row>
    <row r="1825" spans="1:20" ht="15" customHeight="1">
      <c r="A1825" s="962" t="s">
        <v>247</v>
      </c>
      <c r="B1825" t="s">
        <v>322</v>
      </c>
      <c r="C1825" t="s">
        <v>13</v>
      </c>
      <c r="D1825" t="s">
        <v>11</v>
      </c>
      <c r="E1825" t="s">
        <v>329</v>
      </c>
      <c r="F1825" t="s">
        <v>471</v>
      </c>
      <c r="H1825" t="s">
        <v>915</v>
      </c>
      <c r="I1825" t="s">
        <v>450</v>
      </c>
      <c r="J1825" t="s">
        <v>950</v>
      </c>
      <c r="K1825" t="s">
        <v>854</v>
      </c>
      <c r="L1825" t="s">
        <v>871</v>
      </c>
      <c r="M1825" t="s">
        <v>56</v>
      </c>
      <c r="O1825" t="s">
        <v>361</v>
      </c>
      <c r="P1825" t="s">
        <v>851</v>
      </c>
      <c r="Q1825" t="s">
        <v>337</v>
      </c>
      <c r="R1825">
        <v>0.16</v>
      </c>
    </row>
    <row r="1826" spans="1:20" ht="15" customHeight="1">
      <c r="A1826" s="962" t="s">
        <v>247</v>
      </c>
      <c r="B1826" t="s">
        <v>318</v>
      </c>
      <c r="C1826" t="s">
        <v>13</v>
      </c>
      <c r="D1826" t="s">
        <v>11</v>
      </c>
      <c r="E1826" t="s">
        <v>329</v>
      </c>
      <c r="F1826" t="s">
        <v>471</v>
      </c>
      <c r="H1826" t="s">
        <v>848</v>
      </c>
      <c r="I1826" t="s">
        <v>848</v>
      </c>
      <c r="J1826" t="s">
        <v>951</v>
      </c>
      <c r="K1826" t="s">
        <v>849</v>
      </c>
      <c r="L1826" t="s">
        <v>850</v>
      </c>
      <c r="M1826" t="s">
        <v>848</v>
      </c>
      <c r="O1826" t="s">
        <v>882</v>
      </c>
      <c r="P1826" t="s">
        <v>851</v>
      </c>
      <c r="Q1826" t="s">
        <v>337</v>
      </c>
      <c r="R1826">
        <v>1.57</v>
      </c>
    </row>
    <row r="1827" spans="1:20" ht="15" customHeight="1">
      <c r="A1827" s="962" t="s">
        <v>247</v>
      </c>
      <c r="B1827" t="s">
        <v>317</v>
      </c>
      <c r="C1827" t="s">
        <v>13</v>
      </c>
      <c r="D1827" t="s">
        <v>11</v>
      </c>
      <c r="E1827" t="s">
        <v>329</v>
      </c>
      <c r="F1827" t="s">
        <v>471</v>
      </c>
      <c r="J1827" t="s">
        <v>951</v>
      </c>
      <c r="K1827" t="s">
        <v>849</v>
      </c>
      <c r="L1827" t="s">
        <v>850</v>
      </c>
      <c r="O1827" t="s">
        <v>882</v>
      </c>
      <c r="P1827" t="s">
        <v>851</v>
      </c>
      <c r="Q1827" t="s">
        <v>337</v>
      </c>
      <c r="R1827">
        <v>1.57</v>
      </c>
    </row>
    <row r="1828" spans="1:20" ht="15" customHeight="1">
      <c r="A1828" s="962" t="s">
        <v>247</v>
      </c>
      <c r="B1828" t="s">
        <v>305</v>
      </c>
      <c r="C1828" t="s">
        <v>13</v>
      </c>
      <c r="D1828" t="s">
        <v>11</v>
      </c>
      <c r="E1828" t="s">
        <v>329</v>
      </c>
      <c r="F1828" t="s">
        <v>471</v>
      </c>
      <c r="R1828">
        <v>1.57</v>
      </c>
    </row>
    <row r="1829" spans="1:20" ht="15" customHeight="1">
      <c r="A1829" s="962" t="s">
        <v>247</v>
      </c>
      <c r="B1829" t="s">
        <v>324</v>
      </c>
      <c r="C1829" t="s">
        <v>13</v>
      </c>
      <c r="D1829" t="s">
        <v>11</v>
      </c>
      <c r="E1829" t="s">
        <v>329</v>
      </c>
      <c r="F1829" t="s">
        <v>471</v>
      </c>
      <c r="R1829">
        <v>0</v>
      </c>
    </row>
    <row r="1830" spans="1:20" ht="15" customHeight="1">
      <c r="A1830" s="962" t="s">
        <v>248</v>
      </c>
      <c r="B1830" t="s">
        <v>278</v>
      </c>
      <c r="C1830" t="s">
        <v>13</v>
      </c>
      <c r="D1830" t="s">
        <v>11</v>
      </c>
      <c r="E1830" t="s">
        <v>329</v>
      </c>
      <c r="F1830" t="s">
        <v>471</v>
      </c>
      <c r="R1830">
        <v>0</v>
      </c>
    </row>
    <row r="1831" spans="1:20" ht="15" customHeight="1">
      <c r="A1831" s="962" t="s">
        <v>248</v>
      </c>
      <c r="B1831" t="s">
        <v>279</v>
      </c>
      <c r="C1831" t="s">
        <v>13</v>
      </c>
      <c r="D1831" t="s">
        <v>11</v>
      </c>
      <c r="E1831" t="s">
        <v>329</v>
      </c>
      <c r="F1831" t="s">
        <v>471</v>
      </c>
      <c r="J1831" t="s">
        <v>962</v>
      </c>
      <c r="K1831" t="s">
        <v>849</v>
      </c>
      <c r="L1831" t="s">
        <v>963</v>
      </c>
      <c r="O1831" t="s">
        <v>882</v>
      </c>
      <c r="P1831" t="s">
        <v>851</v>
      </c>
      <c r="Q1831" t="s">
        <v>337</v>
      </c>
      <c r="R1831">
        <v>1.57</v>
      </c>
    </row>
    <row r="1832" spans="1:20" ht="15" customHeight="1">
      <c r="A1832" s="962" t="s">
        <v>249</v>
      </c>
      <c r="B1832" t="s">
        <v>278</v>
      </c>
      <c r="C1832" t="s">
        <v>13</v>
      </c>
      <c r="D1832" t="s">
        <v>11</v>
      </c>
      <c r="E1832" t="s">
        <v>329</v>
      </c>
      <c r="F1832" t="s">
        <v>471</v>
      </c>
      <c r="J1832" t="s">
        <v>340</v>
      </c>
      <c r="L1832" t="s">
        <v>249</v>
      </c>
      <c r="R1832">
        <v>0</v>
      </c>
    </row>
    <row r="1833" spans="1:20" ht="15" customHeight="1">
      <c r="A1833" s="962" t="s">
        <v>250</v>
      </c>
      <c r="B1833" t="s">
        <v>279</v>
      </c>
      <c r="C1833" t="s">
        <v>13</v>
      </c>
      <c r="D1833" t="s">
        <v>11</v>
      </c>
      <c r="E1833" t="s">
        <v>329</v>
      </c>
      <c r="F1833" t="s">
        <v>471</v>
      </c>
      <c r="H1833" t="s">
        <v>961</v>
      </c>
      <c r="I1833" t="s">
        <v>848</v>
      </c>
      <c r="J1833" t="s">
        <v>962</v>
      </c>
      <c r="K1833" t="s">
        <v>849</v>
      </c>
      <c r="L1833" t="s">
        <v>963</v>
      </c>
      <c r="M1833" t="s">
        <v>848</v>
      </c>
      <c r="O1833" t="s">
        <v>882</v>
      </c>
      <c r="P1833" t="s">
        <v>851</v>
      </c>
      <c r="Q1833" t="s">
        <v>337</v>
      </c>
      <c r="R1833">
        <v>1.57</v>
      </c>
    </row>
    <row r="1834" spans="1:20" ht="15" customHeight="1">
      <c r="A1834" s="962" t="s">
        <v>254</v>
      </c>
      <c r="B1834" t="s">
        <v>283</v>
      </c>
      <c r="C1834" t="s">
        <v>13</v>
      </c>
      <c r="D1834" t="s">
        <v>11</v>
      </c>
      <c r="E1834" t="s">
        <v>329</v>
      </c>
      <c r="F1834" t="s">
        <v>471</v>
      </c>
      <c r="J1834" t="s">
        <v>2007</v>
      </c>
      <c r="L1834" t="s">
        <v>343</v>
      </c>
      <c r="O1834" t="s">
        <v>361</v>
      </c>
      <c r="P1834" t="s">
        <v>868</v>
      </c>
      <c r="Q1834" t="s">
        <v>869</v>
      </c>
      <c r="R1834">
        <v>6.66</v>
      </c>
    </row>
    <row r="1835" spans="1:20" ht="15" customHeight="1">
      <c r="A1835" s="962" t="s">
        <v>254</v>
      </c>
      <c r="B1835" t="s">
        <v>289</v>
      </c>
      <c r="C1835" t="s">
        <v>13</v>
      </c>
      <c r="D1835" t="s">
        <v>11</v>
      </c>
      <c r="E1835" t="s">
        <v>329</v>
      </c>
      <c r="F1835" t="s">
        <v>471</v>
      </c>
      <c r="J1835" t="s">
        <v>338</v>
      </c>
      <c r="L1835" t="s">
        <v>344</v>
      </c>
      <c r="R1835">
        <v>0</v>
      </c>
    </row>
    <row r="1836" spans="1:20" ht="15" customHeight="1">
      <c r="A1836" s="962" t="s">
        <v>254</v>
      </c>
      <c r="B1836" t="s">
        <v>290</v>
      </c>
      <c r="C1836" t="s">
        <v>13</v>
      </c>
      <c r="D1836" t="s">
        <v>11</v>
      </c>
      <c r="E1836" t="s">
        <v>329</v>
      </c>
      <c r="F1836" t="s">
        <v>471</v>
      </c>
      <c r="R1836">
        <v>0</v>
      </c>
      <c r="S1836">
        <v>0</v>
      </c>
      <c r="T1836">
        <v>0</v>
      </c>
    </row>
    <row r="1837" spans="1:20" ht="15" customHeight="1">
      <c r="A1837" s="962" t="s">
        <v>254</v>
      </c>
      <c r="B1837" t="s">
        <v>292</v>
      </c>
      <c r="C1837" t="s">
        <v>13</v>
      </c>
      <c r="D1837" t="s">
        <v>11</v>
      </c>
      <c r="E1837" t="s">
        <v>329</v>
      </c>
      <c r="F1837" t="s">
        <v>471</v>
      </c>
      <c r="R1837">
        <v>0</v>
      </c>
      <c r="S1837">
        <v>0</v>
      </c>
      <c r="T1837">
        <v>0</v>
      </c>
    </row>
    <row r="1838" spans="1:20" ht="15" customHeight="1">
      <c r="A1838" s="962" t="s">
        <v>254</v>
      </c>
      <c r="B1838" t="s">
        <v>294</v>
      </c>
      <c r="C1838" t="s">
        <v>13</v>
      </c>
      <c r="D1838" t="s">
        <v>11</v>
      </c>
      <c r="E1838" t="s">
        <v>329</v>
      </c>
      <c r="F1838" t="s">
        <v>471</v>
      </c>
      <c r="R1838">
        <v>0</v>
      </c>
      <c r="S1838">
        <v>0</v>
      </c>
      <c r="T1838">
        <v>0</v>
      </c>
    </row>
    <row r="1839" spans="1:20" ht="15" customHeight="1">
      <c r="A1839" s="962" t="s">
        <v>254</v>
      </c>
      <c r="B1839" t="s">
        <v>295</v>
      </c>
      <c r="C1839" t="s">
        <v>13</v>
      </c>
      <c r="D1839" t="s">
        <v>11</v>
      </c>
      <c r="E1839" t="s">
        <v>329</v>
      </c>
      <c r="F1839" t="s">
        <v>471</v>
      </c>
      <c r="R1839">
        <v>0</v>
      </c>
      <c r="S1839">
        <v>0</v>
      </c>
      <c r="T1839">
        <v>0</v>
      </c>
    </row>
    <row r="1840" spans="1:20" ht="15" customHeight="1">
      <c r="A1840" s="962" t="s">
        <v>254</v>
      </c>
      <c r="B1840" t="s">
        <v>280</v>
      </c>
      <c r="C1840" t="s">
        <v>13</v>
      </c>
      <c r="D1840" t="s">
        <v>11</v>
      </c>
      <c r="E1840" t="s">
        <v>329</v>
      </c>
      <c r="F1840" t="s">
        <v>471</v>
      </c>
      <c r="J1840" t="s">
        <v>436</v>
      </c>
      <c r="L1840" t="s">
        <v>346</v>
      </c>
      <c r="R1840">
        <v>0</v>
      </c>
    </row>
    <row r="1841" spans="1:20" ht="15" customHeight="1">
      <c r="A1841" s="962" t="s">
        <v>254</v>
      </c>
      <c r="B1841" t="s">
        <v>299</v>
      </c>
      <c r="C1841" t="s">
        <v>13</v>
      </c>
      <c r="D1841" t="s">
        <v>11</v>
      </c>
      <c r="E1841" t="s">
        <v>329</v>
      </c>
      <c r="F1841" t="s">
        <v>471</v>
      </c>
      <c r="J1841" t="s">
        <v>422</v>
      </c>
      <c r="R1841">
        <v>0</v>
      </c>
    </row>
    <row r="1842" spans="1:20" ht="15" customHeight="1">
      <c r="A1842" s="962" t="s">
        <v>254</v>
      </c>
      <c r="B1842" t="s">
        <v>284</v>
      </c>
      <c r="C1842" t="s">
        <v>13</v>
      </c>
      <c r="D1842" t="s">
        <v>11</v>
      </c>
      <c r="E1842" t="s">
        <v>329</v>
      </c>
      <c r="F1842" t="s">
        <v>471</v>
      </c>
      <c r="R1842">
        <v>0</v>
      </c>
    </row>
    <row r="1843" spans="1:20" ht="15" customHeight="1">
      <c r="A1843" s="962" t="s">
        <v>254</v>
      </c>
      <c r="B1843" t="s">
        <v>285</v>
      </c>
      <c r="C1843" t="s">
        <v>13</v>
      </c>
      <c r="D1843" t="s">
        <v>11</v>
      </c>
      <c r="E1843" t="s">
        <v>329</v>
      </c>
      <c r="F1843" t="s">
        <v>471</v>
      </c>
      <c r="R1843">
        <v>0</v>
      </c>
    </row>
    <row r="1844" spans="1:20" ht="15" customHeight="1">
      <c r="A1844" s="962" t="s">
        <v>254</v>
      </c>
      <c r="B1844" t="s">
        <v>286</v>
      </c>
      <c r="C1844" t="s">
        <v>13</v>
      </c>
      <c r="D1844" t="s">
        <v>11</v>
      </c>
      <c r="E1844" t="s">
        <v>329</v>
      </c>
      <c r="F1844" t="s">
        <v>471</v>
      </c>
      <c r="R1844">
        <v>0</v>
      </c>
    </row>
    <row r="1845" spans="1:20" ht="15" customHeight="1">
      <c r="A1845" s="962" t="s">
        <v>254</v>
      </c>
      <c r="B1845" t="s">
        <v>303</v>
      </c>
      <c r="C1845" t="s">
        <v>13</v>
      </c>
      <c r="D1845" t="s">
        <v>11</v>
      </c>
      <c r="E1845" t="s">
        <v>329</v>
      </c>
      <c r="F1845" t="s">
        <v>471</v>
      </c>
      <c r="R1845">
        <v>0</v>
      </c>
    </row>
    <row r="1846" spans="1:20" ht="15" customHeight="1">
      <c r="A1846" s="962" t="s">
        <v>254</v>
      </c>
      <c r="B1846" t="s">
        <v>291</v>
      </c>
      <c r="C1846" t="s">
        <v>13</v>
      </c>
      <c r="D1846" t="s">
        <v>11</v>
      </c>
      <c r="E1846" t="s">
        <v>329</v>
      </c>
      <c r="F1846" t="s">
        <v>471</v>
      </c>
      <c r="R1846">
        <v>0</v>
      </c>
      <c r="S1846">
        <v>0</v>
      </c>
      <c r="T1846">
        <v>0</v>
      </c>
    </row>
    <row r="1847" spans="1:20" ht="15" customHeight="1">
      <c r="A1847" s="962" t="s">
        <v>254</v>
      </c>
      <c r="B1847" t="s">
        <v>293</v>
      </c>
      <c r="C1847" t="s">
        <v>13</v>
      </c>
      <c r="D1847" t="s">
        <v>11</v>
      </c>
      <c r="E1847" t="s">
        <v>329</v>
      </c>
      <c r="F1847" t="s">
        <v>471</v>
      </c>
      <c r="R1847">
        <v>0</v>
      </c>
      <c r="S1847">
        <v>0</v>
      </c>
      <c r="T1847">
        <v>0</v>
      </c>
    </row>
    <row r="1848" spans="1:20" ht="15" customHeight="1">
      <c r="A1848" s="962" t="s">
        <v>254</v>
      </c>
      <c r="B1848" t="s">
        <v>288</v>
      </c>
      <c r="C1848" t="s">
        <v>13</v>
      </c>
      <c r="D1848" t="s">
        <v>11</v>
      </c>
      <c r="E1848" t="s">
        <v>329</v>
      </c>
      <c r="F1848" t="s">
        <v>471</v>
      </c>
      <c r="R1848">
        <v>0</v>
      </c>
    </row>
    <row r="1849" spans="1:20" ht="15" customHeight="1">
      <c r="A1849" s="962" t="s">
        <v>254</v>
      </c>
      <c r="B1849" t="s">
        <v>298</v>
      </c>
      <c r="C1849" t="s">
        <v>13</v>
      </c>
      <c r="D1849" t="s">
        <v>11</v>
      </c>
      <c r="E1849" t="s">
        <v>329</v>
      </c>
      <c r="F1849" t="s">
        <v>471</v>
      </c>
      <c r="R1849">
        <v>0</v>
      </c>
    </row>
    <row r="1850" spans="1:20" ht="15" customHeight="1">
      <c r="A1850" s="962" t="s">
        <v>254</v>
      </c>
      <c r="B1850" t="s">
        <v>297</v>
      </c>
      <c r="C1850" t="s">
        <v>13</v>
      </c>
      <c r="D1850" t="s">
        <v>11</v>
      </c>
      <c r="E1850" t="s">
        <v>329</v>
      </c>
      <c r="F1850" t="s">
        <v>471</v>
      </c>
      <c r="R1850">
        <v>0</v>
      </c>
    </row>
    <row r="1851" spans="1:20" ht="15" customHeight="1">
      <c r="A1851" s="962" t="s">
        <v>254</v>
      </c>
      <c r="B1851" t="s">
        <v>287</v>
      </c>
      <c r="C1851" t="s">
        <v>13</v>
      </c>
      <c r="D1851" t="s">
        <v>11</v>
      </c>
      <c r="E1851" t="s">
        <v>329</v>
      </c>
      <c r="F1851" t="s">
        <v>471</v>
      </c>
      <c r="R1851">
        <v>1.57</v>
      </c>
    </row>
    <row r="1852" spans="1:20" ht="15" customHeight="1">
      <c r="A1852" s="962" t="s">
        <v>254</v>
      </c>
      <c r="B1852" t="s">
        <v>296</v>
      </c>
      <c r="C1852" t="s">
        <v>13</v>
      </c>
      <c r="D1852" t="s">
        <v>11</v>
      </c>
      <c r="E1852" t="s">
        <v>329</v>
      </c>
      <c r="F1852" t="s">
        <v>471</v>
      </c>
      <c r="R1852">
        <v>0</v>
      </c>
      <c r="S1852">
        <v>0</v>
      </c>
      <c r="T1852">
        <v>0</v>
      </c>
    </row>
    <row r="1853" spans="1:20" ht="15" customHeight="1">
      <c r="A1853" s="962" t="s">
        <v>254</v>
      </c>
      <c r="B1853" t="s">
        <v>319</v>
      </c>
      <c r="C1853" t="s">
        <v>13</v>
      </c>
      <c r="D1853" t="s">
        <v>11</v>
      </c>
      <c r="E1853" t="s">
        <v>329</v>
      </c>
      <c r="F1853" t="s">
        <v>471</v>
      </c>
      <c r="H1853" t="s">
        <v>958</v>
      </c>
      <c r="I1853" t="s">
        <v>848</v>
      </c>
      <c r="J1853" t="s">
        <v>959</v>
      </c>
      <c r="K1853" t="s">
        <v>849</v>
      </c>
      <c r="L1853" t="s">
        <v>960</v>
      </c>
      <c r="M1853" t="s">
        <v>848</v>
      </c>
      <c r="O1853" t="s">
        <v>882</v>
      </c>
      <c r="P1853" t="s">
        <v>851</v>
      </c>
      <c r="Q1853" t="s">
        <v>337</v>
      </c>
      <c r="R1853">
        <v>1.57</v>
      </c>
    </row>
    <row r="1854" spans="1:20" ht="15" customHeight="1">
      <c r="A1854" s="962" t="s">
        <v>254</v>
      </c>
      <c r="B1854" t="s">
        <v>317</v>
      </c>
      <c r="C1854" t="s">
        <v>13</v>
      </c>
      <c r="D1854" t="s">
        <v>11</v>
      </c>
      <c r="E1854" t="s">
        <v>329</v>
      </c>
      <c r="F1854" t="s">
        <v>471</v>
      </c>
      <c r="J1854" t="s">
        <v>959</v>
      </c>
      <c r="K1854" t="s">
        <v>849</v>
      </c>
      <c r="L1854" t="s">
        <v>960</v>
      </c>
      <c r="O1854" t="s">
        <v>882</v>
      </c>
      <c r="P1854" t="s">
        <v>851</v>
      </c>
      <c r="Q1854" t="s">
        <v>337</v>
      </c>
      <c r="R1854">
        <v>1.57</v>
      </c>
    </row>
    <row r="1855" spans="1:20" ht="15" customHeight="1">
      <c r="A1855" s="962" t="s">
        <v>254</v>
      </c>
      <c r="B1855" t="s">
        <v>305</v>
      </c>
      <c r="C1855" t="s">
        <v>13</v>
      </c>
      <c r="D1855" t="s">
        <v>11</v>
      </c>
      <c r="E1855" t="s">
        <v>329</v>
      </c>
      <c r="F1855" t="s">
        <v>471</v>
      </c>
      <c r="R1855">
        <v>1.57</v>
      </c>
    </row>
    <row r="1856" spans="1:20" ht="15" customHeight="1">
      <c r="A1856" s="962" t="s">
        <v>254</v>
      </c>
      <c r="B1856" t="s">
        <v>321</v>
      </c>
      <c r="C1856" t="s">
        <v>13</v>
      </c>
      <c r="D1856" t="s">
        <v>11</v>
      </c>
      <c r="E1856" t="s">
        <v>329</v>
      </c>
      <c r="F1856" t="s">
        <v>471</v>
      </c>
      <c r="H1856" t="s">
        <v>472</v>
      </c>
      <c r="I1856" t="s">
        <v>353</v>
      </c>
      <c r="K1856" t="s">
        <v>333</v>
      </c>
      <c r="L1856" t="s">
        <v>354</v>
      </c>
      <c r="M1856" t="s">
        <v>58</v>
      </c>
      <c r="O1856" t="s">
        <v>335</v>
      </c>
      <c r="P1856" t="s">
        <v>336</v>
      </c>
      <c r="Q1856" t="s">
        <v>337</v>
      </c>
      <c r="R1856">
        <v>6.08</v>
      </c>
    </row>
    <row r="1857" spans="1:18" ht="15" customHeight="1">
      <c r="A1857" s="962" t="s">
        <v>254</v>
      </c>
      <c r="B1857" t="s">
        <v>324</v>
      </c>
      <c r="C1857" t="s">
        <v>13</v>
      </c>
      <c r="D1857" t="s">
        <v>11</v>
      </c>
      <c r="E1857" t="s">
        <v>329</v>
      </c>
      <c r="F1857" t="s">
        <v>471</v>
      </c>
      <c r="R1857">
        <v>0</v>
      </c>
    </row>
    <row r="1858" spans="1:18" ht="15" customHeight="1">
      <c r="A1858" s="962" t="s">
        <v>255</v>
      </c>
      <c r="B1858" t="s">
        <v>322</v>
      </c>
      <c r="C1858" t="s">
        <v>13</v>
      </c>
      <c r="D1858" t="s">
        <v>11</v>
      </c>
      <c r="E1858" t="s">
        <v>329</v>
      </c>
      <c r="F1858" t="s">
        <v>471</v>
      </c>
      <c r="H1858" t="s">
        <v>848</v>
      </c>
      <c r="I1858" t="s">
        <v>853</v>
      </c>
      <c r="J1858" t="s">
        <v>949</v>
      </c>
      <c r="K1858" t="s">
        <v>849</v>
      </c>
      <c r="L1858" t="s">
        <v>1993</v>
      </c>
      <c r="M1858" t="s">
        <v>55</v>
      </c>
      <c r="O1858" t="s">
        <v>361</v>
      </c>
      <c r="P1858" t="s">
        <v>667</v>
      </c>
      <c r="Q1858" t="s">
        <v>668</v>
      </c>
      <c r="R1858">
        <v>0</v>
      </c>
    </row>
    <row r="1859" spans="1:18" ht="15" customHeight="1">
      <c r="A1859" s="962" t="s">
        <v>255</v>
      </c>
      <c r="B1859" t="s">
        <v>301</v>
      </c>
      <c r="C1859" t="s">
        <v>13</v>
      </c>
      <c r="D1859" t="s">
        <v>11</v>
      </c>
      <c r="E1859" t="s">
        <v>329</v>
      </c>
      <c r="F1859" t="s">
        <v>471</v>
      </c>
      <c r="H1859" t="s">
        <v>856</v>
      </c>
      <c r="I1859" t="s">
        <v>853</v>
      </c>
      <c r="J1859" t="s">
        <v>949</v>
      </c>
      <c r="K1859" t="s">
        <v>849</v>
      </c>
      <c r="L1859" t="s">
        <v>857</v>
      </c>
      <c r="M1859" t="s">
        <v>55</v>
      </c>
      <c r="O1859" t="s">
        <v>361</v>
      </c>
      <c r="P1859" t="s">
        <v>851</v>
      </c>
      <c r="Q1859" t="s">
        <v>337</v>
      </c>
      <c r="R1859">
        <v>0.04</v>
      </c>
    </row>
    <row r="1860" spans="1:18" ht="15" customHeight="1">
      <c r="A1860" s="962" t="s">
        <v>255</v>
      </c>
      <c r="B1860" t="s">
        <v>307</v>
      </c>
      <c r="C1860" t="s">
        <v>13</v>
      </c>
      <c r="D1860" t="s">
        <v>11</v>
      </c>
      <c r="E1860" t="s">
        <v>329</v>
      </c>
      <c r="F1860" t="s">
        <v>471</v>
      </c>
      <c r="H1860" t="s">
        <v>858</v>
      </c>
      <c r="I1860" t="s">
        <v>853</v>
      </c>
      <c r="J1860" t="s">
        <v>949</v>
      </c>
      <c r="K1860" t="s">
        <v>849</v>
      </c>
      <c r="L1860" t="s">
        <v>859</v>
      </c>
      <c r="M1860" t="s">
        <v>55</v>
      </c>
      <c r="O1860" t="s">
        <v>361</v>
      </c>
      <c r="P1860" t="s">
        <v>851</v>
      </c>
      <c r="Q1860" t="s">
        <v>337</v>
      </c>
      <c r="R1860">
        <v>0</v>
      </c>
    </row>
    <row r="1861" spans="1:18" ht="15" customHeight="1">
      <c r="A1861" s="962" t="s">
        <v>255</v>
      </c>
      <c r="B1861" t="s">
        <v>315</v>
      </c>
      <c r="C1861" t="s">
        <v>13</v>
      </c>
      <c r="D1861" t="s">
        <v>11</v>
      </c>
      <c r="E1861" t="s">
        <v>329</v>
      </c>
      <c r="F1861" t="s">
        <v>471</v>
      </c>
      <c r="H1861" t="s">
        <v>860</v>
      </c>
      <c r="I1861" t="s">
        <v>853</v>
      </c>
      <c r="J1861" t="s">
        <v>949</v>
      </c>
      <c r="K1861" t="s">
        <v>849</v>
      </c>
      <c r="L1861" t="s">
        <v>861</v>
      </c>
      <c r="M1861" t="s">
        <v>55</v>
      </c>
      <c r="O1861" t="s">
        <v>361</v>
      </c>
      <c r="P1861" t="s">
        <v>851</v>
      </c>
      <c r="Q1861" t="s">
        <v>337</v>
      </c>
      <c r="R1861">
        <v>0</v>
      </c>
    </row>
    <row r="1862" spans="1:18" ht="15" customHeight="1">
      <c r="A1862" s="962" t="s">
        <v>255</v>
      </c>
      <c r="B1862" t="s">
        <v>308</v>
      </c>
      <c r="C1862" t="s">
        <v>13</v>
      </c>
      <c r="D1862" t="s">
        <v>11</v>
      </c>
      <c r="E1862" t="s">
        <v>329</v>
      </c>
      <c r="F1862" t="s">
        <v>471</v>
      </c>
      <c r="H1862" t="s">
        <v>862</v>
      </c>
      <c r="I1862" t="s">
        <v>853</v>
      </c>
      <c r="J1862" t="s">
        <v>949</v>
      </c>
      <c r="K1862" t="s">
        <v>849</v>
      </c>
      <c r="L1862" t="s">
        <v>863</v>
      </c>
      <c r="M1862" t="s">
        <v>55</v>
      </c>
      <c r="O1862" t="s">
        <v>361</v>
      </c>
      <c r="P1862" t="s">
        <v>851</v>
      </c>
      <c r="Q1862" t="s">
        <v>337</v>
      </c>
      <c r="R1862">
        <v>0</v>
      </c>
    </row>
    <row r="1863" spans="1:18" ht="15" customHeight="1">
      <c r="A1863" s="962" t="s">
        <v>255</v>
      </c>
      <c r="B1863" t="s">
        <v>311</v>
      </c>
      <c r="C1863" t="s">
        <v>13</v>
      </c>
      <c r="D1863" t="s">
        <v>11</v>
      </c>
      <c r="E1863" t="s">
        <v>329</v>
      </c>
      <c r="F1863" t="s">
        <v>471</v>
      </c>
      <c r="H1863" t="s">
        <v>864</v>
      </c>
      <c r="I1863" t="s">
        <v>853</v>
      </c>
      <c r="J1863" t="s">
        <v>949</v>
      </c>
      <c r="K1863" t="s">
        <v>849</v>
      </c>
      <c r="L1863" t="s">
        <v>865</v>
      </c>
      <c r="M1863" t="s">
        <v>55</v>
      </c>
      <c r="O1863" t="s">
        <v>361</v>
      </c>
      <c r="P1863" t="s">
        <v>851</v>
      </c>
      <c r="Q1863" t="s">
        <v>337</v>
      </c>
      <c r="R1863">
        <v>0.03</v>
      </c>
    </row>
    <row r="1864" spans="1:18" ht="15" customHeight="1">
      <c r="A1864" s="962" t="s">
        <v>255</v>
      </c>
      <c r="B1864" t="s">
        <v>312</v>
      </c>
      <c r="C1864" t="s">
        <v>13</v>
      </c>
      <c r="D1864" t="s">
        <v>11</v>
      </c>
      <c r="E1864" t="s">
        <v>329</v>
      </c>
      <c r="F1864" t="s">
        <v>471</v>
      </c>
      <c r="H1864" t="s">
        <v>866</v>
      </c>
      <c r="I1864" t="s">
        <v>853</v>
      </c>
      <c r="J1864" t="s">
        <v>949</v>
      </c>
      <c r="K1864" t="s">
        <v>849</v>
      </c>
      <c r="L1864" t="s">
        <v>867</v>
      </c>
      <c r="M1864" t="s">
        <v>55</v>
      </c>
      <c r="O1864" t="s">
        <v>361</v>
      </c>
      <c r="P1864" t="s">
        <v>851</v>
      </c>
      <c r="Q1864" t="s">
        <v>337</v>
      </c>
      <c r="R1864">
        <v>0</v>
      </c>
    </row>
    <row r="1865" spans="1:18" ht="15" customHeight="1">
      <c r="A1865" s="962" t="s">
        <v>255</v>
      </c>
      <c r="B1865" t="s">
        <v>300</v>
      </c>
      <c r="C1865" t="s">
        <v>13</v>
      </c>
      <c r="D1865" t="s">
        <v>11</v>
      </c>
      <c r="E1865" t="s">
        <v>329</v>
      </c>
      <c r="F1865" t="s">
        <v>471</v>
      </c>
      <c r="I1865" t="s">
        <v>853</v>
      </c>
      <c r="J1865" t="s">
        <v>949</v>
      </c>
      <c r="K1865" t="s">
        <v>849</v>
      </c>
      <c r="L1865" t="s">
        <v>857</v>
      </c>
      <c r="M1865" t="s">
        <v>55</v>
      </c>
      <c r="O1865" t="s">
        <v>361</v>
      </c>
      <c r="P1865" t="s">
        <v>851</v>
      </c>
      <c r="Q1865" t="s">
        <v>337</v>
      </c>
      <c r="R1865">
        <v>0.04</v>
      </c>
    </row>
    <row r="1866" spans="1:18" ht="15" customHeight="1">
      <c r="A1866" s="962" t="s">
        <v>255</v>
      </c>
      <c r="B1866" t="s">
        <v>298</v>
      </c>
      <c r="C1866" t="s">
        <v>13</v>
      </c>
      <c r="D1866" t="s">
        <v>11</v>
      </c>
      <c r="E1866" t="s">
        <v>329</v>
      </c>
      <c r="F1866" t="s">
        <v>471</v>
      </c>
      <c r="R1866">
        <v>0.04</v>
      </c>
    </row>
    <row r="1867" spans="1:18" ht="15" customHeight="1">
      <c r="A1867" s="962" t="s">
        <v>255</v>
      </c>
      <c r="B1867" t="s">
        <v>297</v>
      </c>
      <c r="C1867" t="s">
        <v>13</v>
      </c>
      <c r="D1867" t="s">
        <v>11</v>
      </c>
      <c r="E1867" t="s">
        <v>329</v>
      </c>
      <c r="F1867" t="s">
        <v>471</v>
      </c>
      <c r="R1867">
        <v>0.04</v>
      </c>
    </row>
    <row r="1868" spans="1:18" ht="15" customHeight="1">
      <c r="A1868" s="962" t="s">
        <v>255</v>
      </c>
      <c r="B1868" t="s">
        <v>288</v>
      </c>
      <c r="C1868" t="s">
        <v>13</v>
      </c>
      <c r="D1868" t="s">
        <v>11</v>
      </c>
      <c r="E1868" t="s">
        <v>329</v>
      </c>
      <c r="F1868" t="s">
        <v>471</v>
      </c>
      <c r="R1868">
        <v>0.04</v>
      </c>
    </row>
    <row r="1869" spans="1:18" ht="15" customHeight="1">
      <c r="A1869" s="962" t="s">
        <v>255</v>
      </c>
      <c r="B1869" t="s">
        <v>287</v>
      </c>
      <c r="C1869" t="s">
        <v>13</v>
      </c>
      <c r="D1869" t="s">
        <v>11</v>
      </c>
      <c r="E1869" t="s">
        <v>329</v>
      </c>
      <c r="F1869" t="s">
        <v>471</v>
      </c>
      <c r="R1869">
        <v>0.08</v>
      </c>
    </row>
    <row r="1870" spans="1:18" ht="15" customHeight="1">
      <c r="A1870" s="962" t="s">
        <v>255</v>
      </c>
      <c r="B1870" t="s">
        <v>306</v>
      </c>
      <c r="C1870" t="s">
        <v>13</v>
      </c>
      <c r="D1870" t="s">
        <v>11</v>
      </c>
      <c r="E1870" t="s">
        <v>329</v>
      </c>
      <c r="F1870" t="s">
        <v>471</v>
      </c>
      <c r="I1870" t="s">
        <v>853</v>
      </c>
      <c r="J1870" t="s">
        <v>949</v>
      </c>
      <c r="K1870" t="s">
        <v>849</v>
      </c>
      <c r="L1870" t="s">
        <v>1994</v>
      </c>
      <c r="M1870" t="s">
        <v>55</v>
      </c>
      <c r="O1870" t="s">
        <v>361</v>
      </c>
      <c r="P1870" t="s">
        <v>851</v>
      </c>
      <c r="Q1870" t="s">
        <v>337</v>
      </c>
      <c r="R1870">
        <v>0</v>
      </c>
    </row>
    <row r="1871" spans="1:18" ht="15" customHeight="1">
      <c r="A1871" s="962" t="s">
        <v>255</v>
      </c>
      <c r="B1871" t="s">
        <v>305</v>
      </c>
      <c r="C1871" t="s">
        <v>13</v>
      </c>
      <c r="D1871" t="s">
        <v>11</v>
      </c>
      <c r="E1871" t="s">
        <v>329</v>
      </c>
      <c r="F1871" t="s">
        <v>471</v>
      </c>
      <c r="R1871">
        <v>0.03</v>
      </c>
    </row>
    <row r="1872" spans="1:18" ht="15" customHeight="1">
      <c r="A1872" s="962" t="s">
        <v>255</v>
      </c>
      <c r="B1872" t="s">
        <v>309</v>
      </c>
      <c r="C1872" t="s">
        <v>13</v>
      </c>
      <c r="D1872" t="s">
        <v>11</v>
      </c>
      <c r="E1872" t="s">
        <v>329</v>
      </c>
      <c r="F1872" t="s">
        <v>471</v>
      </c>
      <c r="I1872" t="s">
        <v>853</v>
      </c>
      <c r="J1872" t="s">
        <v>949</v>
      </c>
      <c r="K1872" t="s">
        <v>849</v>
      </c>
      <c r="L1872" t="s">
        <v>1995</v>
      </c>
      <c r="M1872" t="s">
        <v>55</v>
      </c>
      <c r="O1872" t="s">
        <v>361</v>
      </c>
      <c r="P1872" t="s">
        <v>851</v>
      </c>
      <c r="Q1872" t="s">
        <v>337</v>
      </c>
      <c r="R1872">
        <v>0.03</v>
      </c>
    </row>
    <row r="1873" spans="1:20" ht="15" customHeight="1">
      <c r="A1873" s="962" t="s">
        <v>255</v>
      </c>
      <c r="B1873" t="s">
        <v>313</v>
      </c>
      <c r="C1873" t="s">
        <v>13</v>
      </c>
      <c r="D1873" t="s">
        <v>11</v>
      </c>
      <c r="E1873" t="s">
        <v>329</v>
      </c>
      <c r="F1873" t="s">
        <v>471</v>
      </c>
      <c r="I1873" t="s">
        <v>853</v>
      </c>
      <c r="J1873" t="s">
        <v>949</v>
      </c>
      <c r="K1873" t="s">
        <v>849</v>
      </c>
      <c r="L1873" t="s">
        <v>861</v>
      </c>
      <c r="M1873" t="s">
        <v>55</v>
      </c>
      <c r="O1873" t="s">
        <v>361</v>
      </c>
      <c r="P1873" t="s">
        <v>851</v>
      </c>
      <c r="Q1873" t="s">
        <v>337</v>
      </c>
      <c r="R1873">
        <v>0</v>
      </c>
    </row>
    <row r="1874" spans="1:20" ht="15" customHeight="1">
      <c r="A1874" s="962" t="s">
        <v>257</v>
      </c>
      <c r="B1874" t="s">
        <v>290</v>
      </c>
      <c r="C1874" t="s">
        <v>13</v>
      </c>
      <c r="D1874" t="s">
        <v>11</v>
      </c>
      <c r="E1874" t="s">
        <v>329</v>
      </c>
      <c r="F1874" t="s">
        <v>471</v>
      </c>
      <c r="J1874" t="s">
        <v>1996</v>
      </c>
      <c r="R1874">
        <v>0</v>
      </c>
      <c r="S1874">
        <v>0</v>
      </c>
      <c r="T1874">
        <v>500000000</v>
      </c>
    </row>
    <row r="1875" spans="1:20" ht="15" customHeight="1">
      <c r="A1875" s="962" t="s">
        <v>257</v>
      </c>
      <c r="B1875" t="s">
        <v>292</v>
      </c>
      <c r="C1875" t="s">
        <v>13</v>
      </c>
      <c r="D1875" t="s">
        <v>11</v>
      </c>
      <c r="E1875" t="s">
        <v>329</v>
      </c>
      <c r="F1875" t="s">
        <v>471</v>
      </c>
      <c r="J1875" t="s">
        <v>1997</v>
      </c>
      <c r="R1875">
        <v>0</v>
      </c>
      <c r="S1875">
        <v>0</v>
      </c>
      <c r="T1875">
        <v>500000000</v>
      </c>
    </row>
    <row r="1876" spans="1:20" ht="15" customHeight="1">
      <c r="A1876" s="962" t="s">
        <v>257</v>
      </c>
      <c r="B1876" t="s">
        <v>295</v>
      </c>
      <c r="C1876" t="s">
        <v>13</v>
      </c>
      <c r="D1876" t="s">
        <v>11</v>
      </c>
      <c r="E1876" t="s">
        <v>329</v>
      </c>
      <c r="F1876" t="s">
        <v>471</v>
      </c>
      <c r="J1876" t="s">
        <v>1998</v>
      </c>
      <c r="R1876">
        <v>0</v>
      </c>
      <c r="S1876">
        <v>0</v>
      </c>
      <c r="T1876">
        <v>500000000</v>
      </c>
    </row>
    <row r="1877" spans="1:20" ht="15" customHeight="1">
      <c r="A1877" s="962" t="s">
        <v>257</v>
      </c>
      <c r="B1877" t="s">
        <v>296</v>
      </c>
      <c r="C1877" t="s">
        <v>13</v>
      </c>
      <c r="D1877" t="s">
        <v>11</v>
      </c>
      <c r="E1877" t="s">
        <v>329</v>
      </c>
      <c r="F1877" t="s">
        <v>471</v>
      </c>
      <c r="J1877" t="s">
        <v>1999</v>
      </c>
      <c r="R1877">
        <v>0</v>
      </c>
      <c r="S1877">
        <v>0</v>
      </c>
      <c r="T1877">
        <v>500000000</v>
      </c>
    </row>
    <row r="1878" spans="1:20" ht="15" customHeight="1">
      <c r="A1878" s="962" t="s">
        <v>257</v>
      </c>
      <c r="B1878" t="s">
        <v>316</v>
      </c>
      <c r="C1878" t="s">
        <v>13</v>
      </c>
      <c r="D1878" t="s">
        <v>11</v>
      </c>
      <c r="E1878" t="s">
        <v>329</v>
      </c>
      <c r="F1878" t="s">
        <v>471</v>
      </c>
      <c r="J1878" t="s">
        <v>2004</v>
      </c>
      <c r="R1878">
        <v>0</v>
      </c>
      <c r="S1878">
        <v>0</v>
      </c>
      <c r="T1878">
        <v>500000000</v>
      </c>
    </row>
    <row r="1879" spans="1:20" ht="15" customHeight="1">
      <c r="A1879" s="962" t="s">
        <v>257</v>
      </c>
      <c r="B1879" t="s">
        <v>289</v>
      </c>
      <c r="C1879" t="s">
        <v>13</v>
      </c>
      <c r="D1879" t="s">
        <v>11</v>
      </c>
      <c r="E1879" t="s">
        <v>329</v>
      </c>
      <c r="F1879" t="s">
        <v>471</v>
      </c>
      <c r="R1879">
        <v>0</v>
      </c>
      <c r="S1879">
        <v>0</v>
      </c>
      <c r="T1879">
        <v>500000000</v>
      </c>
    </row>
    <row r="1880" spans="1:20" ht="15" customHeight="1">
      <c r="A1880" s="962" t="s">
        <v>257</v>
      </c>
      <c r="B1880" t="s">
        <v>309</v>
      </c>
      <c r="C1880" t="s">
        <v>13</v>
      </c>
      <c r="D1880" t="s">
        <v>11</v>
      </c>
      <c r="E1880" t="s">
        <v>329</v>
      </c>
      <c r="F1880" t="s">
        <v>471</v>
      </c>
      <c r="R1880">
        <v>0</v>
      </c>
      <c r="S1880">
        <v>0</v>
      </c>
      <c r="T1880">
        <v>500000000</v>
      </c>
    </row>
    <row r="1881" spans="1:20" ht="15" customHeight="1">
      <c r="A1881" s="962" t="s">
        <v>257</v>
      </c>
      <c r="B1881" t="s">
        <v>291</v>
      </c>
      <c r="C1881" t="s">
        <v>13</v>
      </c>
      <c r="D1881" t="s">
        <v>11</v>
      </c>
      <c r="E1881" t="s">
        <v>329</v>
      </c>
      <c r="F1881" t="s">
        <v>471</v>
      </c>
      <c r="R1881">
        <v>0</v>
      </c>
      <c r="S1881">
        <v>0</v>
      </c>
      <c r="T1881">
        <v>500000000</v>
      </c>
    </row>
    <row r="1882" spans="1:20" ht="15" customHeight="1">
      <c r="A1882" s="962" t="s">
        <v>257</v>
      </c>
      <c r="B1882" t="s">
        <v>288</v>
      </c>
      <c r="C1882" t="s">
        <v>13</v>
      </c>
      <c r="D1882" t="s">
        <v>11</v>
      </c>
      <c r="E1882" t="s">
        <v>329</v>
      </c>
      <c r="F1882" t="s">
        <v>471</v>
      </c>
      <c r="R1882">
        <v>0</v>
      </c>
      <c r="S1882">
        <v>0</v>
      </c>
      <c r="T1882">
        <v>500000000</v>
      </c>
    </row>
    <row r="1883" spans="1:20" ht="15" customHeight="1">
      <c r="A1883" s="962" t="s">
        <v>257</v>
      </c>
      <c r="B1883" t="s">
        <v>287</v>
      </c>
      <c r="C1883" t="s">
        <v>13</v>
      </c>
      <c r="D1883" t="s">
        <v>11</v>
      </c>
      <c r="E1883" t="s">
        <v>329</v>
      </c>
      <c r="F1883" t="s">
        <v>471</v>
      </c>
      <c r="R1883">
        <v>0</v>
      </c>
      <c r="S1883">
        <v>0</v>
      </c>
      <c r="T1883">
        <v>500000000</v>
      </c>
    </row>
    <row r="1884" spans="1:20" ht="15" customHeight="1">
      <c r="A1884" s="962" t="s">
        <v>257</v>
      </c>
      <c r="B1884" t="s">
        <v>305</v>
      </c>
      <c r="C1884" t="s">
        <v>13</v>
      </c>
      <c r="D1884" t="s">
        <v>11</v>
      </c>
      <c r="E1884" t="s">
        <v>329</v>
      </c>
      <c r="F1884" t="s">
        <v>471</v>
      </c>
      <c r="R1884">
        <v>0</v>
      </c>
      <c r="S1884">
        <v>0</v>
      </c>
      <c r="T1884">
        <v>500000000</v>
      </c>
    </row>
    <row r="1885" spans="1:20" ht="15" customHeight="1">
      <c r="A1885" s="962" t="s">
        <v>257</v>
      </c>
      <c r="B1885" t="s">
        <v>321</v>
      </c>
      <c r="C1885" t="s">
        <v>13</v>
      </c>
      <c r="D1885" t="s">
        <v>11</v>
      </c>
      <c r="E1885" t="s">
        <v>329</v>
      </c>
      <c r="F1885" t="s">
        <v>471</v>
      </c>
      <c r="R1885">
        <v>0</v>
      </c>
      <c r="S1885">
        <v>0</v>
      </c>
      <c r="T1885">
        <v>500000000</v>
      </c>
    </row>
    <row r="1886" spans="1:20" ht="15" customHeight="1">
      <c r="A1886" s="962" t="s">
        <v>257</v>
      </c>
      <c r="B1886" t="s">
        <v>310</v>
      </c>
      <c r="C1886" t="s">
        <v>13</v>
      </c>
      <c r="D1886" t="s">
        <v>11</v>
      </c>
      <c r="E1886" t="s">
        <v>329</v>
      </c>
      <c r="F1886" t="s">
        <v>471</v>
      </c>
      <c r="R1886">
        <v>0</v>
      </c>
      <c r="S1886">
        <v>0</v>
      </c>
      <c r="T1886">
        <v>500000000</v>
      </c>
    </row>
    <row r="1887" spans="1:20" ht="15" customHeight="1">
      <c r="A1887" s="962" t="s">
        <v>257</v>
      </c>
      <c r="B1887" t="s">
        <v>294</v>
      </c>
      <c r="C1887" t="s">
        <v>13</v>
      </c>
      <c r="D1887" t="s">
        <v>11</v>
      </c>
      <c r="E1887" t="s">
        <v>329</v>
      </c>
      <c r="F1887" t="s">
        <v>471</v>
      </c>
      <c r="R1887">
        <v>0</v>
      </c>
      <c r="S1887">
        <v>0</v>
      </c>
      <c r="T1887">
        <v>500000000</v>
      </c>
    </row>
    <row r="1888" spans="1:20" ht="15" customHeight="1">
      <c r="A1888" s="962" t="s">
        <v>257</v>
      </c>
      <c r="B1888" t="s">
        <v>293</v>
      </c>
      <c r="C1888" t="s">
        <v>13</v>
      </c>
      <c r="D1888" t="s">
        <v>11</v>
      </c>
      <c r="E1888" t="s">
        <v>329</v>
      </c>
      <c r="F1888" t="s">
        <v>471</v>
      </c>
      <c r="R1888">
        <v>0</v>
      </c>
      <c r="S1888">
        <v>0</v>
      </c>
      <c r="T1888">
        <v>500000000</v>
      </c>
    </row>
    <row r="1889" spans="1:20" ht="15" customHeight="1">
      <c r="A1889" s="962" t="s">
        <v>259</v>
      </c>
      <c r="B1889" t="s">
        <v>300</v>
      </c>
      <c r="C1889" t="s">
        <v>13</v>
      </c>
      <c r="D1889" t="s">
        <v>11</v>
      </c>
      <c r="E1889" t="s">
        <v>329</v>
      </c>
      <c r="F1889" t="s">
        <v>471</v>
      </c>
      <c r="R1889">
        <v>0</v>
      </c>
      <c r="S1889">
        <v>0</v>
      </c>
      <c r="T1889">
        <v>500000000</v>
      </c>
    </row>
    <row r="1890" spans="1:20" ht="15" customHeight="1">
      <c r="A1890" s="962" t="s">
        <v>259</v>
      </c>
      <c r="B1890" t="s">
        <v>298</v>
      </c>
      <c r="C1890" t="s">
        <v>13</v>
      </c>
      <c r="D1890" t="s">
        <v>11</v>
      </c>
      <c r="E1890" t="s">
        <v>329</v>
      </c>
      <c r="F1890" t="s">
        <v>471</v>
      </c>
      <c r="R1890">
        <v>0</v>
      </c>
      <c r="S1890">
        <v>0</v>
      </c>
      <c r="T1890">
        <v>500000000</v>
      </c>
    </row>
    <row r="1891" spans="1:20" ht="15" customHeight="1">
      <c r="A1891" s="962" t="s">
        <v>259</v>
      </c>
      <c r="B1891" t="s">
        <v>297</v>
      </c>
      <c r="C1891" t="s">
        <v>13</v>
      </c>
      <c r="D1891" t="s">
        <v>11</v>
      </c>
      <c r="E1891" t="s">
        <v>329</v>
      </c>
      <c r="F1891" t="s">
        <v>471</v>
      </c>
      <c r="R1891">
        <v>0</v>
      </c>
      <c r="S1891">
        <v>0</v>
      </c>
      <c r="T1891">
        <v>500000000</v>
      </c>
    </row>
    <row r="1892" spans="1:20" ht="15" customHeight="1">
      <c r="A1892" s="962" t="s">
        <v>259</v>
      </c>
      <c r="B1892" t="s">
        <v>288</v>
      </c>
      <c r="C1892" t="s">
        <v>13</v>
      </c>
      <c r="D1892" t="s">
        <v>11</v>
      </c>
      <c r="E1892" t="s">
        <v>329</v>
      </c>
      <c r="F1892" t="s">
        <v>471</v>
      </c>
      <c r="R1892">
        <v>0</v>
      </c>
      <c r="S1892">
        <v>0</v>
      </c>
      <c r="T1892">
        <v>500000000</v>
      </c>
    </row>
    <row r="1893" spans="1:20" ht="15" customHeight="1">
      <c r="A1893" s="962" t="s">
        <v>259</v>
      </c>
      <c r="B1893" t="s">
        <v>287</v>
      </c>
      <c r="C1893" t="s">
        <v>13</v>
      </c>
      <c r="D1893" t="s">
        <v>11</v>
      </c>
      <c r="E1893" t="s">
        <v>329</v>
      </c>
      <c r="F1893" t="s">
        <v>471</v>
      </c>
      <c r="R1893">
        <v>0</v>
      </c>
      <c r="S1893">
        <v>0</v>
      </c>
      <c r="T1893">
        <v>500000000</v>
      </c>
    </row>
    <row r="1894" spans="1:20" ht="15" customHeight="1">
      <c r="A1894" s="962" t="s">
        <v>259</v>
      </c>
      <c r="B1894" t="s">
        <v>321</v>
      </c>
      <c r="C1894" t="s">
        <v>13</v>
      </c>
      <c r="D1894" t="s">
        <v>11</v>
      </c>
      <c r="E1894" t="s">
        <v>329</v>
      </c>
      <c r="F1894" t="s">
        <v>471</v>
      </c>
      <c r="R1894">
        <v>0</v>
      </c>
      <c r="S1894">
        <v>0</v>
      </c>
      <c r="T1894">
        <v>500000000</v>
      </c>
    </row>
    <row r="1895" spans="1:20" ht="15" customHeight="1">
      <c r="A1895" s="962" t="s">
        <v>259</v>
      </c>
      <c r="B1895" t="s">
        <v>299</v>
      </c>
      <c r="C1895" t="s">
        <v>13</v>
      </c>
      <c r="D1895" t="s">
        <v>11</v>
      </c>
      <c r="E1895" t="s">
        <v>329</v>
      </c>
      <c r="F1895" t="s">
        <v>471</v>
      </c>
      <c r="R1895">
        <v>0</v>
      </c>
      <c r="S1895">
        <v>0</v>
      </c>
      <c r="T1895">
        <v>500000000</v>
      </c>
    </row>
    <row r="1896" spans="1:20" ht="15" customHeight="1">
      <c r="A1896" s="962" t="s">
        <v>259</v>
      </c>
      <c r="B1896" t="s">
        <v>301</v>
      </c>
      <c r="C1896" t="s">
        <v>13</v>
      </c>
      <c r="D1896" t="s">
        <v>11</v>
      </c>
      <c r="E1896" t="s">
        <v>329</v>
      </c>
      <c r="F1896" t="s">
        <v>471</v>
      </c>
      <c r="R1896">
        <v>0</v>
      </c>
      <c r="S1896">
        <v>0</v>
      </c>
      <c r="T1896">
        <v>500000000</v>
      </c>
    </row>
    <row r="1897" spans="1:20" ht="15" customHeight="1">
      <c r="A1897" s="962" t="s">
        <v>260</v>
      </c>
      <c r="B1897" t="s">
        <v>299</v>
      </c>
      <c r="C1897" t="s">
        <v>13</v>
      </c>
      <c r="D1897" t="s">
        <v>11</v>
      </c>
      <c r="E1897" t="s">
        <v>329</v>
      </c>
      <c r="F1897" t="s">
        <v>471</v>
      </c>
      <c r="R1897">
        <v>0</v>
      </c>
      <c r="S1897">
        <v>0</v>
      </c>
      <c r="T1897">
        <v>0</v>
      </c>
    </row>
    <row r="1898" spans="1:20" ht="15" customHeight="1">
      <c r="A1898" s="962" t="s">
        <v>260</v>
      </c>
      <c r="B1898" t="s">
        <v>312</v>
      </c>
      <c r="C1898" t="s">
        <v>13</v>
      </c>
      <c r="D1898" t="s">
        <v>11</v>
      </c>
      <c r="E1898" t="s">
        <v>329</v>
      </c>
      <c r="F1898" t="s">
        <v>471</v>
      </c>
      <c r="R1898">
        <v>0</v>
      </c>
      <c r="S1898">
        <v>0</v>
      </c>
      <c r="T1898">
        <v>0</v>
      </c>
    </row>
    <row r="1899" spans="1:20" ht="15" customHeight="1">
      <c r="A1899" s="962" t="s">
        <v>260</v>
      </c>
      <c r="B1899" t="s">
        <v>298</v>
      </c>
      <c r="C1899" t="s">
        <v>13</v>
      </c>
      <c r="D1899" t="s">
        <v>11</v>
      </c>
      <c r="E1899" t="s">
        <v>329</v>
      </c>
      <c r="F1899" t="s">
        <v>471</v>
      </c>
      <c r="R1899">
        <v>0</v>
      </c>
      <c r="S1899">
        <v>0</v>
      </c>
      <c r="T1899">
        <v>0</v>
      </c>
    </row>
    <row r="1900" spans="1:20" ht="15" customHeight="1">
      <c r="A1900" s="962" t="s">
        <v>260</v>
      </c>
      <c r="B1900" t="s">
        <v>297</v>
      </c>
      <c r="C1900" t="s">
        <v>13</v>
      </c>
      <c r="D1900" t="s">
        <v>11</v>
      </c>
      <c r="E1900" t="s">
        <v>329</v>
      </c>
      <c r="F1900" t="s">
        <v>471</v>
      </c>
      <c r="R1900">
        <v>0</v>
      </c>
      <c r="S1900">
        <v>0</v>
      </c>
      <c r="T1900">
        <v>0</v>
      </c>
    </row>
    <row r="1901" spans="1:20" ht="15" customHeight="1">
      <c r="A1901" s="962" t="s">
        <v>260</v>
      </c>
      <c r="B1901" t="s">
        <v>288</v>
      </c>
      <c r="C1901" t="s">
        <v>13</v>
      </c>
      <c r="D1901" t="s">
        <v>11</v>
      </c>
      <c r="E1901" t="s">
        <v>329</v>
      </c>
      <c r="F1901" t="s">
        <v>471</v>
      </c>
      <c r="R1901">
        <v>0</v>
      </c>
      <c r="S1901">
        <v>0</v>
      </c>
      <c r="T1901">
        <v>0</v>
      </c>
    </row>
    <row r="1902" spans="1:20" ht="15" customHeight="1">
      <c r="A1902" s="962" t="s">
        <v>260</v>
      </c>
      <c r="B1902" t="s">
        <v>287</v>
      </c>
      <c r="C1902" t="s">
        <v>13</v>
      </c>
      <c r="D1902" t="s">
        <v>11</v>
      </c>
      <c r="E1902" t="s">
        <v>329</v>
      </c>
      <c r="F1902" t="s">
        <v>471</v>
      </c>
      <c r="R1902">
        <v>0</v>
      </c>
    </row>
    <row r="1903" spans="1:20" ht="15" customHeight="1">
      <c r="A1903" s="962" t="s">
        <v>260</v>
      </c>
      <c r="B1903" t="s">
        <v>309</v>
      </c>
      <c r="C1903" t="s">
        <v>13</v>
      </c>
      <c r="D1903" t="s">
        <v>11</v>
      </c>
      <c r="E1903" t="s">
        <v>329</v>
      </c>
      <c r="F1903" t="s">
        <v>471</v>
      </c>
      <c r="R1903">
        <v>0</v>
      </c>
      <c r="S1903">
        <v>0</v>
      </c>
      <c r="T1903">
        <v>0</v>
      </c>
    </row>
    <row r="1904" spans="1:20" ht="15" customHeight="1">
      <c r="A1904" s="962" t="s">
        <v>260</v>
      </c>
      <c r="B1904" t="s">
        <v>305</v>
      </c>
      <c r="C1904" t="s">
        <v>13</v>
      </c>
      <c r="D1904" t="s">
        <v>11</v>
      </c>
      <c r="E1904" t="s">
        <v>329</v>
      </c>
      <c r="F1904" t="s">
        <v>471</v>
      </c>
      <c r="R1904">
        <v>0</v>
      </c>
      <c r="S1904">
        <v>0</v>
      </c>
      <c r="T1904">
        <v>0</v>
      </c>
    </row>
    <row r="1905" spans="1:20" ht="15" customHeight="1">
      <c r="A1905" s="962" t="s">
        <v>261</v>
      </c>
      <c r="B1905" t="s">
        <v>290</v>
      </c>
      <c r="C1905" t="s">
        <v>13</v>
      </c>
      <c r="D1905" t="s">
        <v>11</v>
      </c>
      <c r="E1905" t="s">
        <v>329</v>
      </c>
      <c r="F1905" t="s">
        <v>471</v>
      </c>
      <c r="R1905">
        <v>0</v>
      </c>
      <c r="S1905">
        <v>0</v>
      </c>
      <c r="T1905">
        <v>500000000</v>
      </c>
    </row>
    <row r="1906" spans="1:20" ht="15" customHeight="1">
      <c r="A1906" s="962" t="s">
        <v>261</v>
      </c>
      <c r="B1906" t="s">
        <v>292</v>
      </c>
      <c r="C1906" t="s">
        <v>13</v>
      </c>
      <c r="D1906" t="s">
        <v>11</v>
      </c>
      <c r="E1906" t="s">
        <v>329</v>
      </c>
      <c r="F1906" t="s">
        <v>471</v>
      </c>
      <c r="R1906">
        <v>0</v>
      </c>
      <c r="S1906">
        <v>0</v>
      </c>
      <c r="T1906">
        <v>500000000</v>
      </c>
    </row>
    <row r="1907" spans="1:20" ht="15" customHeight="1">
      <c r="A1907" s="962" t="s">
        <v>261</v>
      </c>
      <c r="B1907" t="s">
        <v>295</v>
      </c>
      <c r="C1907" t="s">
        <v>13</v>
      </c>
      <c r="D1907" t="s">
        <v>11</v>
      </c>
      <c r="E1907" t="s">
        <v>329</v>
      </c>
      <c r="F1907" t="s">
        <v>471</v>
      </c>
      <c r="R1907">
        <v>0</v>
      </c>
      <c r="S1907">
        <v>0</v>
      </c>
      <c r="T1907">
        <v>500000000</v>
      </c>
    </row>
    <row r="1908" spans="1:20" ht="15" customHeight="1">
      <c r="A1908" s="962" t="s">
        <v>261</v>
      </c>
      <c r="B1908" t="s">
        <v>296</v>
      </c>
      <c r="C1908" t="s">
        <v>13</v>
      </c>
      <c r="D1908" t="s">
        <v>11</v>
      </c>
      <c r="E1908" t="s">
        <v>329</v>
      </c>
      <c r="F1908" t="s">
        <v>471</v>
      </c>
      <c r="R1908">
        <v>0</v>
      </c>
      <c r="S1908">
        <v>0</v>
      </c>
      <c r="T1908">
        <v>500000000</v>
      </c>
    </row>
    <row r="1909" spans="1:20" ht="15" customHeight="1">
      <c r="A1909" s="962" t="s">
        <v>261</v>
      </c>
      <c r="B1909" t="s">
        <v>289</v>
      </c>
      <c r="C1909" t="s">
        <v>13</v>
      </c>
      <c r="D1909" t="s">
        <v>11</v>
      </c>
      <c r="E1909" t="s">
        <v>329</v>
      </c>
      <c r="F1909" t="s">
        <v>471</v>
      </c>
      <c r="R1909">
        <v>0</v>
      </c>
      <c r="S1909">
        <v>0</v>
      </c>
      <c r="T1909">
        <v>500000000</v>
      </c>
    </row>
    <row r="1910" spans="1:20" ht="15" customHeight="1">
      <c r="A1910" s="962" t="s">
        <v>261</v>
      </c>
      <c r="B1910" t="s">
        <v>291</v>
      </c>
      <c r="C1910" t="s">
        <v>13</v>
      </c>
      <c r="D1910" t="s">
        <v>11</v>
      </c>
      <c r="E1910" t="s">
        <v>329</v>
      </c>
      <c r="F1910" t="s">
        <v>471</v>
      </c>
      <c r="R1910">
        <v>0</v>
      </c>
      <c r="S1910">
        <v>0</v>
      </c>
      <c r="T1910">
        <v>500000000</v>
      </c>
    </row>
    <row r="1911" spans="1:20" ht="15" customHeight="1">
      <c r="A1911" s="962" t="s">
        <v>261</v>
      </c>
      <c r="B1911" t="s">
        <v>288</v>
      </c>
      <c r="C1911" t="s">
        <v>13</v>
      </c>
      <c r="D1911" t="s">
        <v>11</v>
      </c>
      <c r="E1911" t="s">
        <v>329</v>
      </c>
      <c r="F1911" t="s">
        <v>471</v>
      </c>
      <c r="R1911">
        <v>0</v>
      </c>
      <c r="S1911">
        <v>0</v>
      </c>
      <c r="T1911">
        <v>500000000</v>
      </c>
    </row>
    <row r="1912" spans="1:20" ht="15" customHeight="1">
      <c r="A1912" s="962" t="s">
        <v>261</v>
      </c>
      <c r="B1912" t="s">
        <v>287</v>
      </c>
      <c r="C1912" t="s">
        <v>13</v>
      </c>
      <c r="D1912" t="s">
        <v>11</v>
      </c>
      <c r="E1912" t="s">
        <v>329</v>
      </c>
      <c r="F1912" t="s">
        <v>471</v>
      </c>
      <c r="R1912">
        <v>0</v>
      </c>
      <c r="S1912">
        <v>0</v>
      </c>
      <c r="T1912">
        <v>500000000</v>
      </c>
    </row>
    <row r="1913" spans="1:20" ht="15" customHeight="1">
      <c r="A1913" s="962" t="s">
        <v>261</v>
      </c>
      <c r="B1913" t="s">
        <v>321</v>
      </c>
      <c r="C1913" t="s">
        <v>13</v>
      </c>
      <c r="D1913" t="s">
        <v>11</v>
      </c>
      <c r="E1913" t="s">
        <v>329</v>
      </c>
      <c r="F1913" t="s">
        <v>471</v>
      </c>
      <c r="R1913">
        <v>0</v>
      </c>
      <c r="S1913">
        <v>0</v>
      </c>
      <c r="T1913">
        <v>500000000</v>
      </c>
    </row>
    <row r="1914" spans="1:20" ht="15" customHeight="1">
      <c r="A1914" s="962" t="s">
        <v>261</v>
      </c>
      <c r="B1914" t="s">
        <v>294</v>
      </c>
      <c r="C1914" t="s">
        <v>13</v>
      </c>
      <c r="D1914" t="s">
        <v>11</v>
      </c>
      <c r="E1914" t="s">
        <v>329</v>
      </c>
      <c r="F1914" t="s">
        <v>471</v>
      </c>
      <c r="R1914">
        <v>0</v>
      </c>
      <c r="S1914">
        <v>0</v>
      </c>
      <c r="T1914">
        <v>500000000</v>
      </c>
    </row>
    <row r="1915" spans="1:20" ht="15" customHeight="1">
      <c r="A1915" s="962" t="s">
        <v>261</v>
      </c>
      <c r="B1915" t="s">
        <v>293</v>
      </c>
      <c r="C1915" t="s">
        <v>13</v>
      </c>
      <c r="D1915" t="s">
        <v>11</v>
      </c>
      <c r="E1915" t="s">
        <v>329</v>
      </c>
      <c r="F1915" t="s">
        <v>471</v>
      </c>
      <c r="R1915">
        <v>0</v>
      </c>
      <c r="S1915">
        <v>0</v>
      </c>
      <c r="T1915">
        <v>500000000</v>
      </c>
    </row>
    <row r="1916" spans="1:20" ht="15" customHeight="1">
      <c r="A1916" s="962" t="s">
        <v>261</v>
      </c>
      <c r="B1916" t="s">
        <v>324</v>
      </c>
      <c r="C1916" t="s">
        <v>13</v>
      </c>
      <c r="D1916" t="s">
        <v>11</v>
      </c>
      <c r="E1916" t="s">
        <v>329</v>
      </c>
      <c r="F1916" t="s">
        <v>471</v>
      </c>
      <c r="R1916">
        <v>0</v>
      </c>
      <c r="S1916">
        <v>0</v>
      </c>
      <c r="T1916">
        <v>500000000</v>
      </c>
    </row>
    <row r="1917" spans="1:20" ht="15" customHeight="1">
      <c r="A1917" s="962" t="s">
        <v>262</v>
      </c>
      <c r="B1917" t="s">
        <v>297</v>
      </c>
      <c r="C1917" t="s">
        <v>13</v>
      </c>
      <c r="D1917" t="s">
        <v>11</v>
      </c>
      <c r="E1917" t="s">
        <v>329</v>
      </c>
      <c r="F1917" t="s">
        <v>471</v>
      </c>
      <c r="J1917" t="s">
        <v>2000</v>
      </c>
      <c r="L1917" t="s">
        <v>2001</v>
      </c>
      <c r="O1917" t="s">
        <v>882</v>
      </c>
      <c r="P1917" t="s">
        <v>868</v>
      </c>
      <c r="Q1917" t="s">
        <v>869</v>
      </c>
      <c r="R1917">
        <v>0</v>
      </c>
      <c r="S1917">
        <v>0</v>
      </c>
      <c r="T1917">
        <v>500000000</v>
      </c>
    </row>
    <row r="1918" spans="1:20" ht="15" customHeight="1">
      <c r="A1918" s="962" t="s">
        <v>262</v>
      </c>
      <c r="B1918" t="s">
        <v>288</v>
      </c>
      <c r="C1918" t="s">
        <v>13</v>
      </c>
      <c r="D1918" t="s">
        <v>11</v>
      </c>
      <c r="E1918" t="s">
        <v>329</v>
      </c>
      <c r="F1918" t="s">
        <v>471</v>
      </c>
      <c r="R1918">
        <v>0</v>
      </c>
      <c r="S1918">
        <v>0</v>
      </c>
      <c r="T1918">
        <v>500000000</v>
      </c>
    </row>
    <row r="1919" spans="1:20" ht="15" customHeight="1">
      <c r="A1919" s="962" t="s">
        <v>262</v>
      </c>
      <c r="B1919" t="s">
        <v>287</v>
      </c>
      <c r="C1919" t="s">
        <v>13</v>
      </c>
      <c r="D1919" t="s">
        <v>11</v>
      </c>
      <c r="E1919" t="s">
        <v>329</v>
      </c>
      <c r="F1919" t="s">
        <v>471</v>
      </c>
      <c r="R1919">
        <v>0</v>
      </c>
      <c r="S1919">
        <v>0</v>
      </c>
      <c r="T1919">
        <v>500000000</v>
      </c>
    </row>
    <row r="1920" spans="1:20" ht="15" customHeight="1">
      <c r="A1920" s="962" t="s">
        <v>262</v>
      </c>
      <c r="B1920" t="s">
        <v>299</v>
      </c>
      <c r="C1920" t="s">
        <v>13</v>
      </c>
      <c r="D1920" t="s">
        <v>11</v>
      </c>
      <c r="E1920" t="s">
        <v>329</v>
      </c>
      <c r="F1920" t="s">
        <v>471</v>
      </c>
      <c r="R1920">
        <v>0</v>
      </c>
      <c r="S1920">
        <v>0</v>
      </c>
      <c r="T1920">
        <v>500000000</v>
      </c>
    </row>
    <row r="1921" spans="1:20" ht="15" customHeight="1">
      <c r="A1921" s="962" t="s">
        <v>262</v>
      </c>
      <c r="B1921" t="s">
        <v>301</v>
      </c>
      <c r="C1921" t="s">
        <v>13</v>
      </c>
      <c r="D1921" t="s">
        <v>11</v>
      </c>
      <c r="E1921" t="s">
        <v>329</v>
      </c>
      <c r="F1921" t="s">
        <v>471</v>
      </c>
      <c r="R1921">
        <v>0</v>
      </c>
      <c r="S1921">
        <v>0</v>
      </c>
      <c r="T1921">
        <v>500000000</v>
      </c>
    </row>
    <row r="1922" spans="1:20" ht="15" customHeight="1">
      <c r="A1922" s="962" t="s">
        <v>262</v>
      </c>
      <c r="B1922" t="s">
        <v>302</v>
      </c>
      <c r="C1922" t="s">
        <v>13</v>
      </c>
      <c r="D1922" t="s">
        <v>11</v>
      </c>
      <c r="E1922" t="s">
        <v>329</v>
      </c>
      <c r="F1922" t="s">
        <v>471</v>
      </c>
      <c r="R1922">
        <v>0</v>
      </c>
      <c r="S1922">
        <v>0</v>
      </c>
      <c r="T1922">
        <v>500000000</v>
      </c>
    </row>
    <row r="1923" spans="1:20" ht="15" customHeight="1">
      <c r="A1923" s="962" t="s">
        <v>262</v>
      </c>
      <c r="B1923" t="s">
        <v>303</v>
      </c>
      <c r="C1923" t="s">
        <v>13</v>
      </c>
      <c r="D1923" t="s">
        <v>11</v>
      </c>
      <c r="E1923" t="s">
        <v>329</v>
      </c>
      <c r="F1923" t="s">
        <v>471</v>
      </c>
      <c r="R1923">
        <v>0</v>
      </c>
      <c r="S1923">
        <v>0</v>
      </c>
      <c r="T1923">
        <v>500000000</v>
      </c>
    </row>
    <row r="1924" spans="1:20" ht="15" customHeight="1">
      <c r="A1924" s="962" t="s">
        <v>262</v>
      </c>
      <c r="B1924" t="s">
        <v>298</v>
      </c>
      <c r="C1924" t="s">
        <v>13</v>
      </c>
      <c r="D1924" t="s">
        <v>11</v>
      </c>
      <c r="E1924" t="s">
        <v>329</v>
      </c>
      <c r="F1924" t="s">
        <v>471</v>
      </c>
      <c r="R1924">
        <v>0</v>
      </c>
      <c r="S1924">
        <v>0</v>
      </c>
      <c r="T1924">
        <v>500000000</v>
      </c>
    </row>
    <row r="1925" spans="1:20" ht="15" customHeight="1">
      <c r="A1925" s="962" t="s">
        <v>262</v>
      </c>
      <c r="B1925" t="s">
        <v>300</v>
      </c>
      <c r="C1925" t="s">
        <v>13</v>
      </c>
      <c r="D1925" t="s">
        <v>11</v>
      </c>
      <c r="E1925" t="s">
        <v>329</v>
      </c>
      <c r="F1925" t="s">
        <v>471</v>
      </c>
      <c r="R1925">
        <v>0</v>
      </c>
      <c r="S1925">
        <v>0</v>
      </c>
      <c r="T1925">
        <v>500000000</v>
      </c>
    </row>
    <row r="1926" spans="1:20" ht="15" customHeight="1">
      <c r="A1926" s="962" t="s">
        <v>262</v>
      </c>
      <c r="B1926" t="s">
        <v>321</v>
      </c>
      <c r="C1926" t="s">
        <v>13</v>
      </c>
      <c r="D1926" t="s">
        <v>11</v>
      </c>
      <c r="E1926" t="s">
        <v>329</v>
      </c>
      <c r="F1926" t="s">
        <v>471</v>
      </c>
      <c r="R1926">
        <v>0</v>
      </c>
      <c r="S1926">
        <v>0</v>
      </c>
      <c r="T1926">
        <v>500000000</v>
      </c>
    </row>
    <row r="1927" spans="1:20" ht="15" customHeight="1">
      <c r="A1927" s="962" t="s">
        <v>263</v>
      </c>
      <c r="B1927" t="s">
        <v>290</v>
      </c>
      <c r="C1927" t="s">
        <v>13</v>
      </c>
      <c r="D1927" t="s">
        <v>11</v>
      </c>
      <c r="E1927" t="s">
        <v>329</v>
      </c>
      <c r="F1927" t="s">
        <v>471</v>
      </c>
      <c r="R1927">
        <v>0</v>
      </c>
      <c r="S1927">
        <v>0</v>
      </c>
      <c r="T1927">
        <v>500000000</v>
      </c>
    </row>
    <row r="1928" spans="1:20" ht="15" customHeight="1">
      <c r="A1928" s="962" t="s">
        <v>263</v>
      </c>
      <c r="B1928" t="s">
        <v>292</v>
      </c>
      <c r="C1928" t="s">
        <v>13</v>
      </c>
      <c r="D1928" t="s">
        <v>11</v>
      </c>
      <c r="E1928" t="s">
        <v>329</v>
      </c>
      <c r="F1928" t="s">
        <v>471</v>
      </c>
      <c r="R1928">
        <v>0</v>
      </c>
      <c r="S1928">
        <v>0</v>
      </c>
      <c r="T1928">
        <v>500000000</v>
      </c>
    </row>
    <row r="1929" spans="1:20" ht="15" customHeight="1">
      <c r="A1929" s="962" t="s">
        <v>263</v>
      </c>
      <c r="B1929" t="s">
        <v>295</v>
      </c>
      <c r="C1929" t="s">
        <v>13</v>
      </c>
      <c r="D1929" t="s">
        <v>11</v>
      </c>
      <c r="E1929" t="s">
        <v>329</v>
      </c>
      <c r="F1929" t="s">
        <v>471</v>
      </c>
      <c r="R1929">
        <v>0</v>
      </c>
      <c r="S1929">
        <v>0</v>
      </c>
      <c r="T1929">
        <v>500000000</v>
      </c>
    </row>
    <row r="1930" spans="1:20" ht="15" customHeight="1">
      <c r="A1930" s="962" t="s">
        <v>263</v>
      </c>
      <c r="B1930" t="s">
        <v>296</v>
      </c>
      <c r="C1930" t="s">
        <v>13</v>
      </c>
      <c r="D1930" t="s">
        <v>11</v>
      </c>
      <c r="E1930" t="s">
        <v>329</v>
      </c>
      <c r="F1930" t="s">
        <v>471</v>
      </c>
      <c r="R1930">
        <v>0</v>
      </c>
      <c r="S1930">
        <v>0</v>
      </c>
      <c r="T1930">
        <v>500000000</v>
      </c>
    </row>
    <row r="1931" spans="1:20" ht="15" customHeight="1">
      <c r="A1931" s="962" t="s">
        <v>263</v>
      </c>
      <c r="B1931" t="s">
        <v>289</v>
      </c>
      <c r="C1931" t="s">
        <v>13</v>
      </c>
      <c r="D1931" t="s">
        <v>11</v>
      </c>
      <c r="E1931" t="s">
        <v>329</v>
      </c>
      <c r="F1931" t="s">
        <v>471</v>
      </c>
      <c r="R1931">
        <v>0</v>
      </c>
      <c r="S1931">
        <v>0</v>
      </c>
      <c r="T1931">
        <v>500000000</v>
      </c>
    </row>
    <row r="1932" spans="1:20" ht="15" customHeight="1">
      <c r="A1932" s="962" t="s">
        <v>263</v>
      </c>
      <c r="B1932" t="s">
        <v>291</v>
      </c>
      <c r="C1932" t="s">
        <v>13</v>
      </c>
      <c r="D1932" t="s">
        <v>11</v>
      </c>
      <c r="E1932" t="s">
        <v>329</v>
      </c>
      <c r="F1932" t="s">
        <v>471</v>
      </c>
      <c r="R1932">
        <v>0</v>
      </c>
      <c r="S1932">
        <v>0</v>
      </c>
      <c r="T1932">
        <v>500000000</v>
      </c>
    </row>
    <row r="1933" spans="1:20" ht="15" customHeight="1">
      <c r="A1933" s="962" t="s">
        <v>263</v>
      </c>
      <c r="B1933" t="s">
        <v>288</v>
      </c>
      <c r="C1933" t="s">
        <v>13</v>
      </c>
      <c r="D1933" t="s">
        <v>11</v>
      </c>
      <c r="E1933" t="s">
        <v>329</v>
      </c>
      <c r="F1933" t="s">
        <v>471</v>
      </c>
      <c r="R1933">
        <v>0</v>
      </c>
      <c r="S1933">
        <v>0</v>
      </c>
      <c r="T1933">
        <v>500000000</v>
      </c>
    </row>
    <row r="1934" spans="1:20" ht="15" customHeight="1">
      <c r="A1934" s="962" t="s">
        <v>263</v>
      </c>
      <c r="B1934" t="s">
        <v>287</v>
      </c>
      <c r="C1934" t="s">
        <v>13</v>
      </c>
      <c r="D1934" t="s">
        <v>11</v>
      </c>
      <c r="E1934" t="s">
        <v>329</v>
      </c>
      <c r="F1934" t="s">
        <v>471</v>
      </c>
      <c r="R1934">
        <v>0</v>
      </c>
      <c r="S1934">
        <v>0</v>
      </c>
      <c r="T1934">
        <v>500000000</v>
      </c>
    </row>
    <row r="1935" spans="1:20" ht="15" customHeight="1">
      <c r="A1935" s="962" t="s">
        <v>263</v>
      </c>
      <c r="B1935" t="s">
        <v>321</v>
      </c>
      <c r="C1935" t="s">
        <v>13</v>
      </c>
      <c r="D1935" t="s">
        <v>11</v>
      </c>
      <c r="E1935" t="s">
        <v>329</v>
      </c>
      <c r="F1935" t="s">
        <v>471</v>
      </c>
      <c r="R1935">
        <v>0</v>
      </c>
      <c r="S1935">
        <v>0</v>
      </c>
      <c r="T1935">
        <v>500000000</v>
      </c>
    </row>
    <row r="1936" spans="1:20" ht="15" customHeight="1">
      <c r="A1936" s="962" t="s">
        <v>263</v>
      </c>
      <c r="B1936" t="s">
        <v>294</v>
      </c>
      <c r="C1936" t="s">
        <v>13</v>
      </c>
      <c r="D1936" t="s">
        <v>11</v>
      </c>
      <c r="E1936" t="s">
        <v>329</v>
      </c>
      <c r="F1936" t="s">
        <v>471</v>
      </c>
      <c r="R1936">
        <v>0</v>
      </c>
      <c r="S1936">
        <v>0</v>
      </c>
      <c r="T1936">
        <v>500000000</v>
      </c>
    </row>
    <row r="1937" spans="1:20" ht="15" customHeight="1">
      <c r="A1937" s="962" t="s">
        <v>263</v>
      </c>
      <c r="B1937" t="s">
        <v>293</v>
      </c>
      <c r="C1937" t="s">
        <v>13</v>
      </c>
      <c r="D1937" t="s">
        <v>11</v>
      </c>
      <c r="E1937" t="s">
        <v>329</v>
      </c>
      <c r="F1937" t="s">
        <v>471</v>
      </c>
      <c r="R1937">
        <v>0</v>
      </c>
      <c r="S1937">
        <v>0</v>
      </c>
      <c r="T1937">
        <v>500000000</v>
      </c>
    </row>
    <row r="1938" spans="1:20" ht="15" customHeight="1">
      <c r="A1938" s="962" t="s">
        <v>263</v>
      </c>
      <c r="B1938" t="s">
        <v>324</v>
      </c>
      <c r="C1938" t="s">
        <v>13</v>
      </c>
      <c r="D1938" t="s">
        <v>11</v>
      </c>
      <c r="E1938" t="s">
        <v>329</v>
      </c>
      <c r="F1938" t="s">
        <v>471</v>
      </c>
      <c r="R1938">
        <v>0</v>
      </c>
      <c r="S1938">
        <v>0</v>
      </c>
      <c r="T1938">
        <v>500000000</v>
      </c>
    </row>
    <row r="1939" spans="1:20" ht="15" customHeight="1">
      <c r="A1939" s="962" t="s">
        <v>264</v>
      </c>
      <c r="B1939" t="s">
        <v>294</v>
      </c>
      <c r="C1939" t="s">
        <v>13</v>
      </c>
      <c r="D1939" t="s">
        <v>11</v>
      </c>
      <c r="E1939" t="s">
        <v>329</v>
      </c>
      <c r="F1939" t="s">
        <v>471</v>
      </c>
      <c r="R1939">
        <v>0.85</v>
      </c>
      <c r="S1939">
        <v>0</v>
      </c>
      <c r="T1939">
        <v>500000000</v>
      </c>
    </row>
    <row r="1940" spans="1:20" ht="15" customHeight="1">
      <c r="A1940" s="962" t="s">
        <v>264</v>
      </c>
      <c r="B1940" t="s">
        <v>292</v>
      </c>
      <c r="C1940" t="s">
        <v>13</v>
      </c>
      <c r="D1940" t="s">
        <v>11</v>
      </c>
      <c r="E1940" t="s">
        <v>329</v>
      </c>
      <c r="F1940" t="s">
        <v>471</v>
      </c>
      <c r="R1940">
        <v>1.69</v>
      </c>
      <c r="S1940">
        <v>0</v>
      </c>
      <c r="T1940">
        <v>500000000</v>
      </c>
    </row>
    <row r="1941" spans="1:20" ht="15" customHeight="1">
      <c r="A1941" s="962" t="s">
        <v>264</v>
      </c>
      <c r="B1941" t="s">
        <v>291</v>
      </c>
      <c r="C1941" t="s">
        <v>13</v>
      </c>
      <c r="D1941" t="s">
        <v>11</v>
      </c>
      <c r="E1941" t="s">
        <v>329</v>
      </c>
      <c r="F1941" t="s">
        <v>471</v>
      </c>
      <c r="R1941">
        <v>2.54</v>
      </c>
      <c r="S1941">
        <v>0</v>
      </c>
      <c r="T1941">
        <v>500000000</v>
      </c>
    </row>
    <row r="1942" spans="1:20" ht="15" customHeight="1">
      <c r="A1942" s="962" t="s">
        <v>264</v>
      </c>
      <c r="B1942" t="s">
        <v>293</v>
      </c>
      <c r="C1942" t="s">
        <v>13</v>
      </c>
      <c r="D1942" t="s">
        <v>11</v>
      </c>
      <c r="E1942" t="s">
        <v>329</v>
      </c>
      <c r="F1942" t="s">
        <v>471</v>
      </c>
      <c r="R1942">
        <v>0.85</v>
      </c>
      <c r="S1942">
        <v>0</v>
      </c>
      <c r="T1942">
        <v>500000000</v>
      </c>
    </row>
    <row r="1943" spans="1:20" ht="15" customHeight="1">
      <c r="A1943" s="962" t="s">
        <v>264</v>
      </c>
      <c r="B1943" t="s">
        <v>289</v>
      </c>
      <c r="C1943" t="s">
        <v>13</v>
      </c>
      <c r="D1943" t="s">
        <v>11</v>
      </c>
      <c r="E1943" t="s">
        <v>329</v>
      </c>
      <c r="F1943" t="s">
        <v>471</v>
      </c>
      <c r="R1943">
        <v>11</v>
      </c>
      <c r="S1943">
        <v>6.66</v>
      </c>
      <c r="T1943">
        <v>500000000</v>
      </c>
    </row>
    <row r="1944" spans="1:20" ht="15" customHeight="1">
      <c r="A1944" s="962" t="s">
        <v>264</v>
      </c>
      <c r="B1944" t="s">
        <v>288</v>
      </c>
      <c r="C1944" t="s">
        <v>13</v>
      </c>
      <c r="D1944" t="s">
        <v>11</v>
      </c>
      <c r="E1944" t="s">
        <v>329</v>
      </c>
      <c r="F1944" t="s">
        <v>471</v>
      </c>
      <c r="R1944">
        <v>11</v>
      </c>
      <c r="S1944">
        <v>6.66</v>
      </c>
      <c r="T1944">
        <v>500000000</v>
      </c>
    </row>
    <row r="1945" spans="1:20" ht="15" customHeight="1">
      <c r="A1945" s="962" t="s">
        <v>264</v>
      </c>
      <c r="B1945" t="s">
        <v>287</v>
      </c>
      <c r="C1945" t="s">
        <v>13</v>
      </c>
      <c r="D1945" t="s">
        <v>11</v>
      </c>
      <c r="E1945" t="s">
        <v>329</v>
      </c>
      <c r="F1945" t="s">
        <v>471</v>
      </c>
      <c r="R1945">
        <v>11</v>
      </c>
      <c r="S1945">
        <v>6.66</v>
      </c>
      <c r="T1945">
        <v>500000000</v>
      </c>
    </row>
    <row r="1946" spans="1:20" ht="15" customHeight="1">
      <c r="A1946" s="962" t="s">
        <v>264</v>
      </c>
      <c r="B1946" t="s">
        <v>295</v>
      </c>
      <c r="C1946" t="s">
        <v>13</v>
      </c>
      <c r="D1946" t="s">
        <v>11</v>
      </c>
      <c r="E1946" t="s">
        <v>329</v>
      </c>
      <c r="F1946" t="s">
        <v>471</v>
      </c>
      <c r="R1946">
        <v>4.2300000000000004</v>
      </c>
      <c r="S1946">
        <v>0</v>
      </c>
      <c r="T1946">
        <v>500000000</v>
      </c>
    </row>
    <row r="1947" spans="1:20" ht="15" customHeight="1">
      <c r="A1947" s="962" t="s">
        <v>264</v>
      </c>
      <c r="B1947" t="s">
        <v>296</v>
      </c>
      <c r="C1947" t="s">
        <v>13</v>
      </c>
      <c r="D1947" t="s">
        <v>11</v>
      </c>
      <c r="E1947" t="s">
        <v>329</v>
      </c>
      <c r="F1947" t="s">
        <v>471</v>
      </c>
      <c r="R1947">
        <v>4.2300000000000004</v>
      </c>
      <c r="S1947">
        <v>0</v>
      </c>
      <c r="T1947">
        <v>500000000</v>
      </c>
    </row>
    <row r="1948" spans="1:20" ht="15" customHeight="1">
      <c r="A1948" s="962" t="s">
        <v>265</v>
      </c>
      <c r="B1948" t="s">
        <v>294</v>
      </c>
      <c r="C1948" t="s">
        <v>13</v>
      </c>
      <c r="D1948" t="s">
        <v>11</v>
      </c>
      <c r="E1948" t="s">
        <v>329</v>
      </c>
      <c r="F1948" t="s">
        <v>471</v>
      </c>
      <c r="R1948">
        <v>0.42</v>
      </c>
      <c r="S1948">
        <v>0</v>
      </c>
      <c r="T1948">
        <v>500000000</v>
      </c>
    </row>
    <row r="1949" spans="1:20" ht="15" customHeight="1">
      <c r="A1949" s="962" t="s">
        <v>265</v>
      </c>
      <c r="B1949" t="s">
        <v>292</v>
      </c>
      <c r="C1949" t="s">
        <v>13</v>
      </c>
      <c r="D1949" t="s">
        <v>11</v>
      </c>
      <c r="E1949" t="s">
        <v>329</v>
      </c>
      <c r="F1949" t="s">
        <v>471</v>
      </c>
      <c r="R1949">
        <v>0.85</v>
      </c>
      <c r="S1949">
        <v>0</v>
      </c>
      <c r="T1949">
        <v>500000000</v>
      </c>
    </row>
    <row r="1950" spans="1:20" ht="15" customHeight="1">
      <c r="A1950" s="962" t="s">
        <v>265</v>
      </c>
      <c r="B1950" t="s">
        <v>291</v>
      </c>
      <c r="C1950" t="s">
        <v>13</v>
      </c>
      <c r="D1950" t="s">
        <v>11</v>
      </c>
      <c r="E1950" t="s">
        <v>329</v>
      </c>
      <c r="F1950" t="s">
        <v>471</v>
      </c>
      <c r="R1950">
        <v>1.27</v>
      </c>
      <c r="S1950">
        <v>0</v>
      </c>
      <c r="T1950">
        <v>500000000</v>
      </c>
    </row>
    <row r="1951" spans="1:20" ht="15" customHeight="1">
      <c r="A1951" s="962" t="s">
        <v>265</v>
      </c>
      <c r="B1951" t="s">
        <v>293</v>
      </c>
      <c r="C1951" t="s">
        <v>13</v>
      </c>
      <c r="D1951" t="s">
        <v>11</v>
      </c>
      <c r="E1951" t="s">
        <v>329</v>
      </c>
      <c r="F1951" t="s">
        <v>471</v>
      </c>
      <c r="R1951">
        <v>0.42</v>
      </c>
      <c r="S1951">
        <v>0</v>
      </c>
      <c r="T1951">
        <v>500000000</v>
      </c>
    </row>
    <row r="1952" spans="1:20" ht="15" customHeight="1">
      <c r="A1952" s="962" t="s">
        <v>265</v>
      </c>
      <c r="B1952" t="s">
        <v>289</v>
      </c>
      <c r="C1952" t="s">
        <v>13</v>
      </c>
      <c r="D1952" t="s">
        <v>11</v>
      </c>
      <c r="E1952" t="s">
        <v>329</v>
      </c>
      <c r="F1952" t="s">
        <v>471</v>
      </c>
      <c r="R1952">
        <v>5.49</v>
      </c>
      <c r="S1952">
        <v>0</v>
      </c>
      <c r="T1952">
        <v>500000000</v>
      </c>
    </row>
    <row r="1953" spans="1:20" ht="15" customHeight="1">
      <c r="A1953" s="962" t="s">
        <v>265</v>
      </c>
      <c r="B1953" t="s">
        <v>288</v>
      </c>
      <c r="C1953" t="s">
        <v>13</v>
      </c>
      <c r="D1953" t="s">
        <v>11</v>
      </c>
      <c r="E1953" t="s">
        <v>329</v>
      </c>
      <c r="F1953" t="s">
        <v>471</v>
      </c>
      <c r="R1953">
        <v>5.49</v>
      </c>
      <c r="S1953">
        <v>0</v>
      </c>
      <c r="T1953">
        <v>500000000</v>
      </c>
    </row>
    <row r="1954" spans="1:20" ht="15" customHeight="1">
      <c r="A1954" s="962" t="s">
        <v>265</v>
      </c>
      <c r="B1954" t="s">
        <v>287</v>
      </c>
      <c r="C1954" t="s">
        <v>13</v>
      </c>
      <c r="D1954" t="s">
        <v>11</v>
      </c>
      <c r="E1954" t="s">
        <v>329</v>
      </c>
      <c r="F1954" t="s">
        <v>471</v>
      </c>
      <c r="R1954">
        <v>5.49</v>
      </c>
      <c r="S1954">
        <v>0</v>
      </c>
      <c r="T1954">
        <v>500000000</v>
      </c>
    </row>
    <row r="1955" spans="1:20" ht="15" customHeight="1">
      <c r="A1955" s="962" t="s">
        <v>265</v>
      </c>
      <c r="B1955" t="s">
        <v>295</v>
      </c>
      <c r="C1955" t="s">
        <v>13</v>
      </c>
      <c r="D1955" t="s">
        <v>11</v>
      </c>
      <c r="E1955" t="s">
        <v>329</v>
      </c>
      <c r="F1955" t="s">
        <v>471</v>
      </c>
      <c r="R1955">
        <v>2.11</v>
      </c>
      <c r="S1955">
        <v>0</v>
      </c>
      <c r="T1955">
        <v>500000000</v>
      </c>
    </row>
    <row r="1956" spans="1:20" ht="15" customHeight="1">
      <c r="A1956" s="962" t="s">
        <v>265</v>
      </c>
      <c r="B1956" t="s">
        <v>296</v>
      </c>
      <c r="C1956" t="s">
        <v>13</v>
      </c>
      <c r="D1956" t="s">
        <v>11</v>
      </c>
      <c r="E1956" t="s">
        <v>329</v>
      </c>
      <c r="F1956" t="s">
        <v>471</v>
      </c>
      <c r="R1956">
        <v>2.11</v>
      </c>
      <c r="S1956">
        <v>0</v>
      </c>
      <c r="T1956">
        <v>500000000</v>
      </c>
    </row>
    <row r="1957" spans="1:20" ht="15" customHeight="1">
      <c r="A1957" s="962" t="s">
        <v>266</v>
      </c>
      <c r="B1957" t="s">
        <v>294</v>
      </c>
      <c r="C1957" t="s">
        <v>13</v>
      </c>
      <c r="D1957" t="s">
        <v>11</v>
      </c>
      <c r="E1957" t="s">
        <v>329</v>
      </c>
      <c r="F1957" t="s">
        <v>471</v>
      </c>
      <c r="R1957">
        <v>0.42</v>
      </c>
      <c r="S1957">
        <v>0</v>
      </c>
      <c r="T1957">
        <v>500000000</v>
      </c>
    </row>
    <row r="1958" spans="1:20" ht="15" customHeight="1">
      <c r="A1958" s="962" t="s">
        <v>266</v>
      </c>
      <c r="B1958" t="s">
        <v>292</v>
      </c>
      <c r="C1958" t="s">
        <v>13</v>
      </c>
      <c r="D1958" t="s">
        <v>11</v>
      </c>
      <c r="E1958" t="s">
        <v>329</v>
      </c>
      <c r="F1958" t="s">
        <v>471</v>
      </c>
      <c r="R1958">
        <v>0.85</v>
      </c>
      <c r="S1958">
        <v>0</v>
      </c>
      <c r="T1958">
        <v>500000000</v>
      </c>
    </row>
    <row r="1959" spans="1:20" ht="15" customHeight="1">
      <c r="A1959" s="962" t="s">
        <v>266</v>
      </c>
      <c r="B1959" t="s">
        <v>291</v>
      </c>
      <c r="C1959" t="s">
        <v>13</v>
      </c>
      <c r="D1959" t="s">
        <v>11</v>
      </c>
      <c r="E1959" t="s">
        <v>329</v>
      </c>
      <c r="F1959" t="s">
        <v>471</v>
      </c>
      <c r="R1959">
        <v>1.27</v>
      </c>
      <c r="S1959">
        <v>0</v>
      </c>
      <c r="T1959">
        <v>500000000</v>
      </c>
    </row>
    <row r="1960" spans="1:20" ht="15" customHeight="1">
      <c r="A1960" s="962" t="s">
        <v>266</v>
      </c>
      <c r="B1960" t="s">
        <v>293</v>
      </c>
      <c r="C1960" t="s">
        <v>13</v>
      </c>
      <c r="D1960" t="s">
        <v>11</v>
      </c>
      <c r="E1960" t="s">
        <v>329</v>
      </c>
      <c r="F1960" t="s">
        <v>471</v>
      </c>
      <c r="R1960">
        <v>0.42</v>
      </c>
      <c r="S1960">
        <v>0</v>
      </c>
      <c r="T1960">
        <v>500000000</v>
      </c>
    </row>
    <row r="1961" spans="1:20" ht="15" customHeight="1">
      <c r="A1961" s="962" t="s">
        <v>266</v>
      </c>
      <c r="B1961" t="s">
        <v>289</v>
      </c>
      <c r="C1961" t="s">
        <v>13</v>
      </c>
      <c r="D1961" t="s">
        <v>11</v>
      </c>
      <c r="E1961" t="s">
        <v>329</v>
      </c>
      <c r="F1961" t="s">
        <v>471</v>
      </c>
      <c r="R1961">
        <v>5.49</v>
      </c>
      <c r="S1961">
        <v>0</v>
      </c>
      <c r="T1961">
        <v>500000000</v>
      </c>
    </row>
    <row r="1962" spans="1:20" ht="15" customHeight="1">
      <c r="A1962" s="962" t="s">
        <v>266</v>
      </c>
      <c r="B1962" t="s">
        <v>288</v>
      </c>
      <c r="C1962" t="s">
        <v>13</v>
      </c>
      <c r="D1962" t="s">
        <v>11</v>
      </c>
      <c r="E1962" t="s">
        <v>329</v>
      </c>
      <c r="F1962" t="s">
        <v>471</v>
      </c>
      <c r="R1962">
        <v>5.49</v>
      </c>
      <c r="S1962">
        <v>0</v>
      </c>
      <c r="T1962">
        <v>500000000</v>
      </c>
    </row>
    <row r="1963" spans="1:20" ht="15" customHeight="1">
      <c r="A1963" s="962" t="s">
        <v>266</v>
      </c>
      <c r="B1963" t="s">
        <v>287</v>
      </c>
      <c r="C1963" t="s">
        <v>13</v>
      </c>
      <c r="D1963" t="s">
        <v>11</v>
      </c>
      <c r="E1963" t="s">
        <v>329</v>
      </c>
      <c r="F1963" t="s">
        <v>471</v>
      </c>
      <c r="R1963">
        <v>5.49</v>
      </c>
      <c r="S1963">
        <v>0</v>
      </c>
      <c r="T1963">
        <v>500000000</v>
      </c>
    </row>
    <row r="1964" spans="1:20" ht="15" customHeight="1">
      <c r="A1964" s="962" t="s">
        <v>266</v>
      </c>
      <c r="B1964" t="s">
        <v>295</v>
      </c>
      <c r="C1964" t="s">
        <v>13</v>
      </c>
      <c r="D1964" t="s">
        <v>11</v>
      </c>
      <c r="E1964" t="s">
        <v>329</v>
      </c>
      <c r="F1964" t="s">
        <v>471</v>
      </c>
      <c r="R1964">
        <v>2.11</v>
      </c>
      <c r="S1964">
        <v>0</v>
      </c>
      <c r="T1964">
        <v>500000000</v>
      </c>
    </row>
    <row r="1965" spans="1:20" ht="15" customHeight="1">
      <c r="A1965" s="962" t="s">
        <v>266</v>
      </c>
      <c r="B1965" t="s">
        <v>296</v>
      </c>
      <c r="C1965" t="s">
        <v>13</v>
      </c>
      <c r="D1965" t="s">
        <v>11</v>
      </c>
      <c r="E1965" t="s">
        <v>329</v>
      </c>
      <c r="F1965" t="s">
        <v>471</v>
      </c>
      <c r="R1965">
        <v>2.11</v>
      </c>
      <c r="S1965">
        <v>0</v>
      </c>
      <c r="T1965">
        <v>500000000</v>
      </c>
    </row>
    <row r="1966" spans="1:20" ht="15" customHeight="1">
      <c r="A1966" s="962" t="s">
        <v>267</v>
      </c>
      <c r="B1966" t="s">
        <v>296</v>
      </c>
      <c r="C1966" t="s">
        <v>13</v>
      </c>
      <c r="D1966" t="s">
        <v>11</v>
      </c>
      <c r="E1966" t="s">
        <v>329</v>
      </c>
      <c r="F1966" t="s">
        <v>471</v>
      </c>
      <c r="R1966">
        <v>0</v>
      </c>
      <c r="S1966">
        <v>0</v>
      </c>
      <c r="T1966">
        <v>0</v>
      </c>
    </row>
    <row r="1967" spans="1:20" ht="15" customHeight="1">
      <c r="A1967" s="962" t="s">
        <v>267</v>
      </c>
      <c r="B1967" t="s">
        <v>289</v>
      </c>
      <c r="C1967" t="s">
        <v>13</v>
      </c>
      <c r="D1967" t="s">
        <v>11</v>
      </c>
      <c r="E1967" t="s">
        <v>329</v>
      </c>
      <c r="F1967" t="s">
        <v>471</v>
      </c>
      <c r="R1967">
        <v>0</v>
      </c>
      <c r="S1967">
        <v>0</v>
      </c>
      <c r="T1967">
        <v>0</v>
      </c>
    </row>
    <row r="1968" spans="1:20" ht="15" customHeight="1">
      <c r="A1968" s="962" t="s">
        <v>267</v>
      </c>
      <c r="B1968" t="s">
        <v>288</v>
      </c>
      <c r="C1968" t="s">
        <v>13</v>
      </c>
      <c r="D1968" t="s">
        <v>11</v>
      </c>
      <c r="E1968" t="s">
        <v>329</v>
      </c>
      <c r="F1968" t="s">
        <v>471</v>
      </c>
      <c r="R1968">
        <v>0</v>
      </c>
      <c r="S1968">
        <v>0</v>
      </c>
      <c r="T1968">
        <v>0</v>
      </c>
    </row>
    <row r="1969" spans="1:20" ht="15" customHeight="1">
      <c r="A1969" s="962" t="s">
        <v>267</v>
      </c>
      <c r="B1969" t="s">
        <v>287</v>
      </c>
      <c r="C1969" t="s">
        <v>13</v>
      </c>
      <c r="D1969" t="s">
        <v>11</v>
      </c>
      <c r="E1969" t="s">
        <v>329</v>
      </c>
      <c r="F1969" t="s">
        <v>471</v>
      </c>
      <c r="R1969">
        <v>0</v>
      </c>
      <c r="S1969">
        <v>0</v>
      </c>
      <c r="T1969">
        <v>0</v>
      </c>
    </row>
    <row r="1970" spans="1:20" ht="15" customHeight="1">
      <c r="A1970" s="962" t="s">
        <v>268</v>
      </c>
      <c r="B1970" t="s">
        <v>296</v>
      </c>
      <c r="C1970" t="s">
        <v>13</v>
      </c>
      <c r="D1970" t="s">
        <v>11</v>
      </c>
      <c r="E1970" t="s">
        <v>329</v>
      </c>
      <c r="F1970" t="s">
        <v>471</v>
      </c>
      <c r="R1970">
        <v>0</v>
      </c>
      <c r="S1970">
        <v>0</v>
      </c>
      <c r="T1970">
        <v>0</v>
      </c>
    </row>
    <row r="1971" spans="1:20" ht="15" customHeight="1">
      <c r="A1971" s="962" t="s">
        <v>268</v>
      </c>
      <c r="B1971" t="s">
        <v>289</v>
      </c>
      <c r="C1971" t="s">
        <v>13</v>
      </c>
      <c r="D1971" t="s">
        <v>11</v>
      </c>
      <c r="E1971" t="s">
        <v>329</v>
      </c>
      <c r="F1971" t="s">
        <v>471</v>
      </c>
      <c r="R1971">
        <v>0</v>
      </c>
      <c r="S1971">
        <v>0</v>
      </c>
      <c r="T1971">
        <v>0</v>
      </c>
    </row>
    <row r="1972" spans="1:20" ht="15" customHeight="1">
      <c r="A1972" s="962" t="s">
        <v>268</v>
      </c>
      <c r="B1972" t="s">
        <v>288</v>
      </c>
      <c r="C1972" t="s">
        <v>13</v>
      </c>
      <c r="D1972" t="s">
        <v>11</v>
      </c>
      <c r="E1972" t="s">
        <v>329</v>
      </c>
      <c r="F1972" t="s">
        <v>471</v>
      </c>
      <c r="R1972">
        <v>0</v>
      </c>
      <c r="S1972">
        <v>0</v>
      </c>
      <c r="T1972">
        <v>0</v>
      </c>
    </row>
    <row r="1973" spans="1:20" ht="15" customHeight="1">
      <c r="A1973" s="962" t="s">
        <v>268</v>
      </c>
      <c r="B1973" t="s">
        <v>287</v>
      </c>
      <c r="C1973" t="s">
        <v>13</v>
      </c>
      <c r="D1973" t="s">
        <v>11</v>
      </c>
      <c r="E1973" t="s">
        <v>329</v>
      </c>
      <c r="F1973" t="s">
        <v>471</v>
      </c>
      <c r="R1973">
        <v>0</v>
      </c>
      <c r="S1973">
        <v>0</v>
      </c>
      <c r="T1973">
        <v>0</v>
      </c>
    </row>
    <row r="1974" spans="1:20" ht="15" customHeight="1">
      <c r="A1974" s="962" t="s">
        <v>269</v>
      </c>
      <c r="B1974" t="s">
        <v>296</v>
      </c>
      <c r="C1974" t="s">
        <v>13</v>
      </c>
      <c r="D1974" t="s">
        <v>11</v>
      </c>
      <c r="E1974" t="s">
        <v>329</v>
      </c>
      <c r="F1974" t="s">
        <v>471</v>
      </c>
      <c r="R1974">
        <v>0</v>
      </c>
      <c r="S1974">
        <v>0</v>
      </c>
      <c r="T1974">
        <v>0</v>
      </c>
    </row>
    <row r="1975" spans="1:20" ht="15" customHeight="1">
      <c r="A1975" s="962" t="s">
        <v>269</v>
      </c>
      <c r="B1975" t="s">
        <v>289</v>
      </c>
      <c r="C1975" t="s">
        <v>13</v>
      </c>
      <c r="D1975" t="s">
        <v>11</v>
      </c>
      <c r="E1975" t="s">
        <v>329</v>
      </c>
      <c r="F1975" t="s">
        <v>471</v>
      </c>
      <c r="R1975">
        <v>0</v>
      </c>
      <c r="S1975">
        <v>0</v>
      </c>
      <c r="T1975">
        <v>0</v>
      </c>
    </row>
    <row r="1976" spans="1:20" ht="15" customHeight="1">
      <c r="A1976" s="962" t="s">
        <v>269</v>
      </c>
      <c r="B1976" t="s">
        <v>288</v>
      </c>
      <c r="C1976" t="s">
        <v>13</v>
      </c>
      <c r="D1976" t="s">
        <v>11</v>
      </c>
      <c r="E1976" t="s">
        <v>329</v>
      </c>
      <c r="F1976" t="s">
        <v>471</v>
      </c>
      <c r="R1976">
        <v>0</v>
      </c>
      <c r="S1976">
        <v>0</v>
      </c>
      <c r="T1976">
        <v>0</v>
      </c>
    </row>
    <row r="1977" spans="1:20" ht="15" customHeight="1">
      <c r="A1977" s="962" t="s">
        <v>269</v>
      </c>
      <c r="B1977" t="s">
        <v>287</v>
      </c>
      <c r="C1977" t="s">
        <v>13</v>
      </c>
      <c r="D1977" t="s">
        <v>11</v>
      </c>
      <c r="E1977" t="s">
        <v>329</v>
      </c>
      <c r="F1977" t="s">
        <v>471</v>
      </c>
      <c r="R1977">
        <v>0</v>
      </c>
      <c r="S1977">
        <v>0</v>
      </c>
      <c r="T1977">
        <v>0</v>
      </c>
    </row>
    <row r="1978" spans="1:20" ht="15" customHeight="1">
      <c r="A1978" s="962" t="s">
        <v>270</v>
      </c>
      <c r="B1978" t="s">
        <v>296</v>
      </c>
      <c r="C1978" t="s">
        <v>13</v>
      </c>
      <c r="D1978" t="s">
        <v>11</v>
      </c>
      <c r="E1978" t="s">
        <v>329</v>
      </c>
      <c r="F1978" t="s">
        <v>471</v>
      </c>
      <c r="R1978">
        <v>0</v>
      </c>
      <c r="S1978">
        <v>0</v>
      </c>
      <c r="T1978">
        <v>0</v>
      </c>
    </row>
    <row r="1979" spans="1:20" ht="15" customHeight="1">
      <c r="A1979" s="962" t="s">
        <v>270</v>
      </c>
      <c r="B1979" t="s">
        <v>289</v>
      </c>
      <c r="C1979" t="s">
        <v>13</v>
      </c>
      <c r="D1979" t="s">
        <v>11</v>
      </c>
      <c r="E1979" t="s">
        <v>329</v>
      </c>
      <c r="F1979" t="s">
        <v>471</v>
      </c>
      <c r="R1979">
        <v>0</v>
      </c>
      <c r="S1979">
        <v>0</v>
      </c>
      <c r="T1979">
        <v>0</v>
      </c>
    </row>
    <row r="1980" spans="1:20" ht="15" customHeight="1">
      <c r="A1980" s="962" t="s">
        <v>270</v>
      </c>
      <c r="B1980" t="s">
        <v>288</v>
      </c>
      <c r="C1980" t="s">
        <v>13</v>
      </c>
      <c r="D1980" t="s">
        <v>11</v>
      </c>
      <c r="E1980" t="s">
        <v>329</v>
      </c>
      <c r="F1980" t="s">
        <v>471</v>
      </c>
      <c r="R1980">
        <v>0</v>
      </c>
      <c r="S1980">
        <v>0</v>
      </c>
      <c r="T1980">
        <v>0</v>
      </c>
    </row>
    <row r="1981" spans="1:20" ht="15" customHeight="1">
      <c r="A1981" s="962" t="s">
        <v>270</v>
      </c>
      <c r="B1981" t="s">
        <v>287</v>
      </c>
      <c r="C1981" t="s">
        <v>13</v>
      </c>
      <c r="D1981" t="s">
        <v>11</v>
      </c>
      <c r="E1981" t="s">
        <v>329</v>
      </c>
      <c r="F1981" t="s">
        <v>471</v>
      </c>
      <c r="R1981">
        <v>0</v>
      </c>
      <c r="S1981">
        <v>0</v>
      </c>
      <c r="T1981">
        <v>0</v>
      </c>
    </row>
    <row r="1982" spans="1:20" ht="15" customHeight="1">
      <c r="A1982" s="962" t="s">
        <v>271</v>
      </c>
      <c r="B1982" t="s">
        <v>297</v>
      </c>
      <c r="C1982" t="s">
        <v>13</v>
      </c>
      <c r="D1982" t="s">
        <v>11</v>
      </c>
      <c r="E1982" t="s">
        <v>329</v>
      </c>
      <c r="F1982" t="s">
        <v>471</v>
      </c>
      <c r="R1982">
        <v>0</v>
      </c>
      <c r="S1982">
        <v>0</v>
      </c>
      <c r="T1982">
        <v>0</v>
      </c>
    </row>
    <row r="1983" spans="1:20" ht="15" customHeight="1">
      <c r="A1983" s="962" t="s">
        <v>271</v>
      </c>
      <c r="B1983" t="s">
        <v>288</v>
      </c>
      <c r="C1983" t="s">
        <v>13</v>
      </c>
      <c r="D1983" t="s">
        <v>11</v>
      </c>
      <c r="E1983" t="s">
        <v>329</v>
      </c>
      <c r="F1983" t="s">
        <v>471</v>
      </c>
      <c r="R1983">
        <v>0</v>
      </c>
      <c r="S1983">
        <v>0</v>
      </c>
      <c r="T1983">
        <v>0</v>
      </c>
    </row>
    <row r="1984" spans="1:20" ht="15" customHeight="1">
      <c r="A1984" s="962" t="s">
        <v>271</v>
      </c>
      <c r="B1984" t="s">
        <v>287</v>
      </c>
      <c r="C1984" t="s">
        <v>13</v>
      </c>
      <c r="D1984" t="s">
        <v>11</v>
      </c>
      <c r="E1984" t="s">
        <v>329</v>
      </c>
      <c r="F1984" t="s">
        <v>471</v>
      </c>
      <c r="R1984">
        <v>0</v>
      </c>
      <c r="S1984">
        <v>0</v>
      </c>
      <c r="T1984">
        <v>0</v>
      </c>
    </row>
    <row r="1985" spans="1:20" ht="15" customHeight="1">
      <c r="A1985" s="962" t="s">
        <v>271</v>
      </c>
      <c r="B1985" t="s">
        <v>299</v>
      </c>
      <c r="C1985" t="s">
        <v>13</v>
      </c>
      <c r="D1985" t="s">
        <v>11</v>
      </c>
      <c r="E1985" t="s">
        <v>329</v>
      </c>
      <c r="F1985" t="s">
        <v>471</v>
      </c>
      <c r="R1985">
        <v>0</v>
      </c>
      <c r="S1985">
        <v>0</v>
      </c>
      <c r="T1985">
        <v>0</v>
      </c>
    </row>
    <row r="1986" spans="1:20" ht="15" customHeight="1">
      <c r="A1986" s="962" t="s">
        <v>271</v>
      </c>
      <c r="B1986" t="s">
        <v>301</v>
      </c>
      <c r="C1986" t="s">
        <v>13</v>
      </c>
      <c r="D1986" t="s">
        <v>11</v>
      </c>
      <c r="E1986" t="s">
        <v>329</v>
      </c>
      <c r="F1986" t="s">
        <v>471</v>
      </c>
      <c r="R1986">
        <v>0</v>
      </c>
      <c r="S1986">
        <v>0</v>
      </c>
      <c r="T1986">
        <v>0</v>
      </c>
    </row>
    <row r="1987" spans="1:20" ht="15" customHeight="1">
      <c r="A1987" s="962" t="s">
        <v>271</v>
      </c>
      <c r="B1987" t="s">
        <v>302</v>
      </c>
      <c r="C1987" t="s">
        <v>13</v>
      </c>
      <c r="D1987" t="s">
        <v>11</v>
      </c>
      <c r="E1987" t="s">
        <v>329</v>
      </c>
      <c r="F1987" t="s">
        <v>471</v>
      </c>
      <c r="R1987">
        <v>0</v>
      </c>
      <c r="S1987">
        <v>0</v>
      </c>
      <c r="T1987">
        <v>0</v>
      </c>
    </row>
    <row r="1988" spans="1:20" ht="15" customHeight="1">
      <c r="A1988" s="962" t="s">
        <v>271</v>
      </c>
      <c r="B1988" t="s">
        <v>303</v>
      </c>
      <c r="C1988" t="s">
        <v>13</v>
      </c>
      <c r="D1988" t="s">
        <v>11</v>
      </c>
      <c r="E1988" t="s">
        <v>329</v>
      </c>
      <c r="F1988" t="s">
        <v>471</v>
      </c>
      <c r="R1988">
        <v>0</v>
      </c>
      <c r="S1988">
        <v>0</v>
      </c>
      <c r="T1988">
        <v>0</v>
      </c>
    </row>
    <row r="1989" spans="1:20" ht="15" customHeight="1">
      <c r="A1989" s="962" t="s">
        <v>271</v>
      </c>
      <c r="B1989" t="s">
        <v>298</v>
      </c>
      <c r="C1989" t="s">
        <v>13</v>
      </c>
      <c r="D1989" t="s">
        <v>11</v>
      </c>
      <c r="E1989" t="s">
        <v>329</v>
      </c>
      <c r="F1989" t="s">
        <v>471</v>
      </c>
      <c r="R1989">
        <v>0</v>
      </c>
      <c r="S1989">
        <v>0</v>
      </c>
      <c r="T1989">
        <v>0</v>
      </c>
    </row>
    <row r="1990" spans="1:20" ht="15" customHeight="1">
      <c r="A1990" s="962" t="s">
        <v>271</v>
      </c>
      <c r="B1990" t="s">
        <v>300</v>
      </c>
      <c r="C1990" t="s">
        <v>13</v>
      </c>
      <c r="D1990" t="s">
        <v>11</v>
      </c>
      <c r="E1990" t="s">
        <v>329</v>
      </c>
      <c r="F1990" t="s">
        <v>471</v>
      </c>
      <c r="R1990">
        <v>0</v>
      </c>
      <c r="S1990">
        <v>0</v>
      </c>
      <c r="T1990">
        <v>0</v>
      </c>
    </row>
    <row r="1991" spans="1:20" ht="15" customHeight="1">
      <c r="A1991" s="962" t="s">
        <v>272</v>
      </c>
      <c r="B1991" t="s">
        <v>296</v>
      </c>
      <c r="C1991" t="s">
        <v>13</v>
      </c>
      <c r="D1991" t="s">
        <v>11</v>
      </c>
      <c r="E1991" t="s">
        <v>329</v>
      </c>
      <c r="F1991" t="s">
        <v>471</v>
      </c>
      <c r="R1991">
        <v>0</v>
      </c>
      <c r="S1991">
        <v>0</v>
      </c>
      <c r="T1991">
        <v>0</v>
      </c>
    </row>
    <row r="1992" spans="1:20" ht="15" customHeight="1">
      <c r="A1992" s="962" t="s">
        <v>272</v>
      </c>
      <c r="B1992" t="s">
        <v>289</v>
      </c>
      <c r="C1992" t="s">
        <v>13</v>
      </c>
      <c r="D1992" t="s">
        <v>11</v>
      </c>
      <c r="E1992" t="s">
        <v>329</v>
      </c>
      <c r="F1992" t="s">
        <v>471</v>
      </c>
      <c r="R1992">
        <v>0</v>
      </c>
      <c r="S1992">
        <v>0</v>
      </c>
      <c r="T1992">
        <v>0</v>
      </c>
    </row>
    <row r="1993" spans="1:20" ht="15" customHeight="1">
      <c r="A1993" s="962" t="s">
        <v>272</v>
      </c>
      <c r="B1993" t="s">
        <v>288</v>
      </c>
      <c r="C1993" t="s">
        <v>13</v>
      </c>
      <c r="D1993" t="s">
        <v>11</v>
      </c>
      <c r="E1993" t="s">
        <v>329</v>
      </c>
      <c r="F1993" t="s">
        <v>471</v>
      </c>
      <c r="R1993">
        <v>0</v>
      </c>
      <c r="S1993">
        <v>0</v>
      </c>
      <c r="T1993">
        <v>0</v>
      </c>
    </row>
    <row r="1994" spans="1:20" ht="15" customHeight="1">
      <c r="A1994" s="962" t="s">
        <v>272</v>
      </c>
      <c r="B1994" t="s">
        <v>287</v>
      </c>
      <c r="C1994" t="s">
        <v>13</v>
      </c>
      <c r="D1994" t="s">
        <v>11</v>
      </c>
      <c r="E1994" t="s">
        <v>329</v>
      </c>
      <c r="F1994" t="s">
        <v>471</v>
      </c>
      <c r="R1994">
        <v>0</v>
      </c>
      <c r="S1994">
        <v>0</v>
      </c>
      <c r="T1994">
        <v>0</v>
      </c>
    </row>
    <row r="1995" spans="1:20" ht="15" customHeight="1">
      <c r="A1995" s="962" t="s">
        <v>273</v>
      </c>
      <c r="B1995" t="s">
        <v>296</v>
      </c>
      <c r="C1995" t="s">
        <v>13</v>
      </c>
      <c r="D1995" t="s">
        <v>11</v>
      </c>
      <c r="E1995" t="s">
        <v>329</v>
      </c>
      <c r="F1995" t="s">
        <v>471</v>
      </c>
      <c r="R1995">
        <v>0</v>
      </c>
      <c r="S1995">
        <v>0</v>
      </c>
      <c r="T1995">
        <v>0</v>
      </c>
    </row>
    <row r="1996" spans="1:20" ht="15" customHeight="1">
      <c r="A1996" s="962" t="s">
        <v>273</v>
      </c>
      <c r="B1996" t="s">
        <v>289</v>
      </c>
      <c r="C1996" t="s">
        <v>13</v>
      </c>
      <c r="D1996" t="s">
        <v>11</v>
      </c>
      <c r="E1996" t="s">
        <v>329</v>
      </c>
      <c r="F1996" t="s">
        <v>471</v>
      </c>
      <c r="R1996">
        <v>0</v>
      </c>
      <c r="S1996">
        <v>0</v>
      </c>
      <c r="T1996">
        <v>0</v>
      </c>
    </row>
    <row r="1997" spans="1:20" ht="15" customHeight="1">
      <c r="A1997" s="962" t="s">
        <v>273</v>
      </c>
      <c r="B1997" t="s">
        <v>288</v>
      </c>
      <c r="C1997" t="s">
        <v>13</v>
      </c>
      <c r="D1997" t="s">
        <v>11</v>
      </c>
      <c r="E1997" t="s">
        <v>329</v>
      </c>
      <c r="F1997" t="s">
        <v>471</v>
      </c>
      <c r="R1997">
        <v>0</v>
      </c>
      <c r="S1997">
        <v>0</v>
      </c>
      <c r="T1997">
        <v>0</v>
      </c>
    </row>
    <row r="1998" spans="1:20" ht="15" customHeight="1">
      <c r="A1998" s="962" t="s">
        <v>273</v>
      </c>
      <c r="B1998" t="s">
        <v>287</v>
      </c>
      <c r="C1998" t="s">
        <v>13</v>
      </c>
      <c r="D1998" t="s">
        <v>11</v>
      </c>
      <c r="E1998" t="s">
        <v>329</v>
      </c>
      <c r="F1998" t="s">
        <v>471</v>
      </c>
      <c r="R1998">
        <v>0</v>
      </c>
      <c r="S1998">
        <v>0</v>
      </c>
      <c r="T1998">
        <v>0</v>
      </c>
    </row>
    <row r="1999" spans="1:20" ht="15" customHeight="1">
      <c r="A1999" s="962" t="s">
        <v>274</v>
      </c>
      <c r="B1999" t="s">
        <v>283</v>
      </c>
      <c r="C1999" t="s">
        <v>13</v>
      </c>
      <c r="D1999" t="s">
        <v>11</v>
      </c>
      <c r="E1999" t="s">
        <v>329</v>
      </c>
      <c r="F1999" t="s">
        <v>471</v>
      </c>
      <c r="R1999">
        <v>4.33</v>
      </c>
      <c r="S1999">
        <v>0</v>
      </c>
      <c r="T1999">
        <v>500000000</v>
      </c>
    </row>
    <row r="2000" spans="1:20" ht="15" customHeight="1">
      <c r="A2000" s="962" t="s">
        <v>277</v>
      </c>
      <c r="B2000" t="s">
        <v>246</v>
      </c>
      <c r="C2000" t="s">
        <v>13</v>
      </c>
      <c r="D2000" t="s">
        <v>11</v>
      </c>
      <c r="E2000" t="s">
        <v>329</v>
      </c>
      <c r="F2000" t="s">
        <v>471</v>
      </c>
      <c r="R2000">
        <v>0</v>
      </c>
      <c r="S2000">
        <v>0</v>
      </c>
      <c r="T2000">
        <v>500000000</v>
      </c>
    </row>
    <row r="2001" spans="1:20" ht="15" customHeight="1">
      <c r="A2001" s="962" t="s">
        <v>277</v>
      </c>
      <c r="B2001" t="s">
        <v>244</v>
      </c>
      <c r="C2001" t="s">
        <v>13</v>
      </c>
      <c r="D2001" t="s">
        <v>11</v>
      </c>
      <c r="E2001" t="s">
        <v>329</v>
      </c>
      <c r="F2001" t="s">
        <v>471</v>
      </c>
      <c r="G2001" t="s">
        <v>463</v>
      </c>
      <c r="I2001" t="s">
        <v>428</v>
      </c>
      <c r="K2001" t="s">
        <v>333</v>
      </c>
      <c r="L2001" t="s">
        <v>277</v>
      </c>
      <c r="M2001" t="s">
        <v>66</v>
      </c>
      <c r="O2001" t="s">
        <v>365</v>
      </c>
      <c r="P2001" t="s">
        <v>336</v>
      </c>
      <c r="Q2001" t="s">
        <v>337</v>
      </c>
      <c r="R2001">
        <v>15.7</v>
      </c>
    </row>
    <row r="2002" spans="1:20" ht="15" customHeight="1">
      <c r="A2002" s="962" t="s">
        <v>278</v>
      </c>
      <c r="B2002" t="s">
        <v>252</v>
      </c>
      <c r="C2002" t="s">
        <v>13</v>
      </c>
      <c r="D2002" t="s">
        <v>11</v>
      </c>
      <c r="E2002" t="s">
        <v>329</v>
      </c>
      <c r="F2002" t="s">
        <v>471</v>
      </c>
      <c r="J2002" t="s">
        <v>340</v>
      </c>
      <c r="L2002" t="s">
        <v>252</v>
      </c>
      <c r="R2002">
        <v>0</v>
      </c>
    </row>
    <row r="2003" spans="1:20" ht="15" customHeight="1">
      <c r="A2003" s="962" t="s">
        <v>278</v>
      </c>
      <c r="B2003" t="s">
        <v>247</v>
      </c>
      <c r="C2003" t="s">
        <v>13</v>
      </c>
      <c r="D2003" t="s">
        <v>11</v>
      </c>
      <c r="E2003" t="s">
        <v>329</v>
      </c>
      <c r="F2003" t="s">
        <v>471</v>
      </c>
      <c r="O2003" t="s">
        <v>361</v>
      </c>
      <c r="P2003" t="s">
        <v>868</v>
      </c>
      <c r="Q2003" t="s">
        <v>869</v>
      </c>
      <c r="R2003">
        <v>7.87</v>
      </c>
    </row>
    <row r="2004" spans="1:20" ht="15" customHeight="1">
      <c r="A2004" s="962" t="s">
        <v>278</v>
      </c>
      <c r="B2004" t="s">
        <v>251</v>
      </c>
      <c r="C2004" t="s">
        <v>13</v>
      </c>
      <c r="D2004" t="s">
        <v>11</v>
      </c>
      <c r="E2004" t="s">
        <v>329</v>
      </c>
      <c r="F2004" t="s">
        <v>471</v>
      </c>
      <c r="R2004">
        <v>0</v>
      </c>
    </row>
    <row r="2005" spans="1:20" ht="15" customHeight="1">
      <c r="A2005" s="962" t="s">
        <v>279</v>
      </c>
      <c r="B2005" t="s">
        <v>254</v>
      </c>
      <c r="C2005" t="s">
        <v>13</v>
      </c>
      <c r="D2005" t="s">
        <v>11</v>
      </c>
      <c r="E2005" t="s">
        <v>329</v>
      </c>
      <c r="F2005" t="s">
        <v>471</v>
      </c>
      <c r="O2005" t="s">
        <v>361</v>
      </c>
      <c r="P2005" t="s">
        <v>868</v>
      </c>
      <c r="Q2005" t="s">
        <v>869</v>
      </c>
      <c r="R2005">
        <v>7.79</v>
      </c>
    </row>
    <row r="2006" spans="1:20" ht="15" customHeight="1">
      <c r="A2006" s="962" t="s">
        <v>279</v>
      </c>
      <c r="B2006" t="s">
        <v>253</v>
      </c>
      <c r="C2006" t="s">
        <v>13</v>
      </c>
      <c r="D2006" t="s">
        <v>11</v>
      </c>
      <c r="E2006" t="s">
        <v>329</v>
      </c>
      <c r="F2006" t="s">
        <v>471</v>
      </c>
      <c r="H2006" t="s">
        <v>964</v>
      </c>
      <c r="I2006" t="s">
        <v>848</v>
      </c>
      <c r="J2006" t="s">
        <v>965</v>
      </c>
      <c r="K2006" t="s">
        <v>849</v>
      </c>
      <c r="L2006" t="s">
        <v>966</v>
      </c>
      <c r="M2006" t="s">
        <v>848</v>
      </c>
      <c r="O2006" t="s">
        <v>882</v>
      </c>
      <c r="P2006" t="s">
        <v>851</v>
      </c>
      <c r="Q2006" t="s">
        <v>337</v>
      </c>
      <c r="R2006">
        <v>1.57</v>
      </c>
    </row>
    <row r="2007" spans="1:20" ht="15" customHeight="1">
      <c r="A2007" s="962" t="s">
        <v>279</v>
      </c>
      <c r="B2007" t="s">
        <v>251</v>
      </c>
      <c r="C2007" t="s">
        <v>13</v>
      </c>
      <c r="D2007" t="s">
        <v>11</v>
      </c>
      <c r="E2007" t="s">
        <v>329</v>
      </c>
      <c r="F2007" t="s">
        <v>471</v>
      </c>
      <c r="J2007" t="s">
        <v>965</v>
      </c>
      <c r="K2007" t="s">
        <v>849</v>
      </c>
      <c r="L2007" t="s">
        <v>966</v>
      </c>
      <c r="O2007" t="s">
        <v>882</v>
      </c>
      <c r="P2007" t="s">
        <v>851</v>
      </c>
      <c r="Q2007" t="s">
        <v>337</v>
      </c>
      <c r="R2007">
        <v>1.57</v>
      </c>
    </row>
    <row r="2008" spans="1:20" ht="15" customHeight="1">
      <c r="A2008" s="962" t="s">
        <v>279</v>
      </c>
      <c r="B2008" t="s">
        <v>255</v>
      </c>
      <c r="C2008" t="s">
        <v>13</v>
      </c>
      <c r="D2008" t="s">
        <v>11</v>
      </c>
      <c r="E2008" t="s">
        <v>329</v>
      </c>
      <c r="F2008" t="s">
        <v>471</v>
      </c>
      <c r="H2008" t="s">
        <v>931</v>
      </c>
      <c r="I2008" t="s">
        <v>853</v>
      </c>
      <c r="J2008" t="s">
        <v>948</v>
      </c>
      <c r="K2008" t="s">
        <v>854</v>
      </c>
      <c r="L2008" t="s">
        <v>855</v>
      </c>
      <c r="M2008" t="s">
        <v>55</v>
      </c>
      <c r="O2008" t="s">
        <v>361</v>
      </c>
      <c r="P2008" t="s">
        <v>851</v>
      </c>
      <c r="Q2008" t="s">
        <v>337</v>
      </c>
      <c r="R2008">
        <v>0.08</v>
      </c>
    </row>
    <row r="2009" spans="1:20" ht="15" customHeight="1">
      <c r="A2009" s="962" t="s">
        <v>280</v>
      </c>
      <c r="B2009" t="s">
        <v>257</v>
      </c>
      <c r="C2009" t="s">
        <v>13</v>
      </c>
      <c r="D2009" t="s">
        <v>11</v>
      </c>
      <c r="E2009" t="s">
        <v>329</v>
      </c>
      <c r="F2009" t="s">
        <v>471</v>
      </c>
      <c r="J2009" t="s">
        <v>436</v>
      </c>
      <c r="R2009">
        <v>0</v>
      </c>
    </row>
    <row r="2010" spans="1:20" ht="15" customHeight="1">
      <c r="A2010" s="962" t="s">
        <v>280</v>
      </c>
      <c r="B2010" t="s">
        <v>259</v>
      </c>
      <c r="C2010" t="s">
        <v>13</v>
      </c>
      <c r="D2010" t="s">
        <v>11</v>
      </c>
      <c r="E2010" t="s">
        <v>329</v>
      </c>
      <c r="F2010" t="s">
        <v>471</v>
      </c>
      <c r="R2010">
        <v>0</v>
      </c>
    </row>
    <row r="2011" spans="1:20" ht="15" customHeight="1">
      <c r="A2011" s="962" t="s">
        <v>280</v>
      </c>
      <c r="B2011" t="s">
        <v>260</v>
      </c>
      <c r="C2011" t="s">
        <v>13</v>
      </c>
      <c r="D2011" t="s">
        <v>11</v>
      </c>
      <c r="E2011" t="s">
        <v>329</v>
      </c>
      <c r="F2011" t="s">
        <v>471</v>
      </c>
      <c r="R2011">
        <v>0</v>
      </c>
    </row>
    <row r="2012" spans="1:20" ht="15" customHeight="1">
      <c r="A2012" s="962" t="s">
        <v>281</v>
      </c>
      <c r="B2012" t="s">
        <v>262</v>
      </c>
      <c r="C2012" t="s">
        <v>13</v>
      </c>
      <c r="D2012" t="s">
        <v>11</v>
      </c>
      <c r="E2012" t="s">
        <v>329</v>
      </c>
      <c r="F2012" t="s">
        <v>471</v>
      </c>
      <c r="L2012" t="s">
        <v>2002</v>
      </c>
      <c r="O2012" t="s">
        <v>361</v>
      </c>
      <c r="P2012" t="s">
        <v>868</v>
      </c>
      <c r="Q2012" t="s">
        <v>869</v>
      </c>
      <c r="R2012">
        <v>0</v>
      </c>
      <c r="S2012">
        <v>0</v>
      </c>
      <c r="T2012">
        <v>500000000</v>
      </c>
    </row>
    <row r="2013" spans="1:20" ht="15" customHeight="1">
      <c r="A2013" s="962" t="s">
        <v>281</v>
      </c>
      <c r="B2013" t="s">
        <v>261</v>
      </c>
      <c r="C2013" t="s">
        <v>13</v>
      </c>
      <c r="D2013" t="s">
        <v>11</v>
      </c>
      <c r="E2013" t="s">
        <v>329</v>
      </c>
      <c r="F2013" t="s">
        <v>471</v>
      </c>
      <c r="R2013">
        <v>0</v>
      </c>
      <c r="S2013">
        <v>0</v>
      </c>
      <c r="T2013">
        <v>500000000</v>
      </c>
    </row>
    <row r="2014" spans="1:20" ht="15" customHeight="1">
      <c r="A2014" s="962" t="s">
        <v>282</v>
      </c>
      <c r="B2014" t="s">
        <v>263</v>
      </c>
      <c r="C2014" t="s">
        <v>13</v>
      </c>
      <c r="D2014" t="s">
        <v>11</v>
      </c>
      <c r="E2014" t="s">
        <v>329</v>
      </c>
      <c r="F2014" t="s">
        <v>471</v>
      </c>
      <c r="O2014" t="s">
        <v>361</v>
      </c>
      <c r="P2014" t="s">
        <v>868</v>
      </c>
      <c r="Q2014" t="s">
        <v>869</v>
      </c>
      <c r="R2014">
        <v>0</v>
      </c>
      <c r="S2014">
        <v>0</v>
      </c>
      <c r="T2014">
        <v>500000000</v>
      </c>
    </row>
    <row r="2015" spans="1:20" ht="15" customHeight="1">
      <c r="A2015" s="962" t="s">
        <v>283</v>
      </c>
      <c r="B2015" t="s">
        <v>265</v>
      </c>
      <c r="C2015" t="s">
        <v>13</v>
      </c>
      <c r="D2015" t="s">
        <v>11</v>
      </c>
      <c r="E2015" t="s">
        <v>329</v>
      </c>
      <c r="F2015" t="s">
        <v>471</v>
      </c>
      <c r="O2015" t="s">
        <v>361</v>
      </c>
      <c r="P2015" t="s">
        <v>868</v>
      </c>
      <c r="Q2015" t="s">
        <v>869</v>
      </c>
      <c r="R2015">
        <v>5.49</v>
      </c>
      <c r="S2015">
        <v>0</v>
      </c>
      <c r="T2015">
        <v>500000000</v>
      </c>
    </row>
    <row r="2016" spans="1:20" ht="15" customHeight="1">
      <c r="A2016" s="962" t="s">
        <v>283</v>
      </c>
      <c r="B2016" t="s">
        <v>266</v>
      </c>
      <c r="C2016" t="s">
        <v>13</v>
      </c>
      <c r="D2016" t="s">
        <v>11</v>
      </c>
      <c r="E2016" t="s">
        <v>329</v>
      </c>
      <c r="F2016" t="s">
        <v>471</v>
      </c>
      <c r="O2016" t="s">
        <v>361</v>
      </c>
      <c r="P2016" t="s">
        <v>868</v>
      </c>
      <c r="Q2016" t="s">
        <v>869</v>
      </c>
      <c r="R2016">
        <v>5.49</v>
      </c>
      <c r="S2016">
        <v>0</v>
      </c>
      <c r="T2016">
        <v>500000000</v>
      </c>
    </row>
    <row r="2017" spans="1:20" ht="15" customHeight="1">
      <c r="A2017" s="962" t="s">
        <v>283</v>
      </c>
      <c r="B2017" t="s">
        <v>264</v>
      </c>
      <c r="C2017" t="s">
        <v>13</v>
      </c>
      <c r="D2017" t="s">
        <v>11</v>
      </c>
      <c r="E2017" t="s">
        <v>329</v>
      </c>
      <c r="F2017" t="s">
        <v>471</v>
      </c>
      <c r="R2017">
        <v>11</v>
      </c>
      <c r="S2017">
        <v>6.66</v>
      </c>
      <c r="T2017">
        <v>500000000</v>
      </c>
    </row>
    <row r="2018" spans="1:20" ht="15" customHeight="1">
      <c r="A2018" s="962" t="s">
        <v>284</v>
      </c>
      <c r="B2018" t="s">
        <v>269</v>
      </c>
      <c r="C2018" t="s">
        <v>13</v>
      </c>
      <c r="D2018" t="s">
        <v>11</v>
      </c>
      <c r="E2018" t="s">
        <v>329</v>
      </c>
      <c r="F2018" t="s">
        <v>471</v>
      </c>
      <c r="R2018">
        <v>0</v>
      </c>
      <c r="S2018">
        <v>0</v>
      </c>
      <c r="T2018">
        <v>0</v>
      </c>
    </row>
    <row r="2019" spans="1:20" ht="15" customHeight="1">
      <c r="A2019" s="962" t="s">
        <v>284</v>
      </c>
      <c r="B2019" t="s">
        <v>267</v>
      </c>
      <c r="C2019" t="s">
        <v>13</v>
      </c>
      <c r="D2019" t="s">
        <v>11</v>
      </c>
      <c r="E2019" t="s">
        <v>329</v>
      </c>
      <c r="F2019" t="s">
        <v>471</v>
      </c>
      <c r="R2019">
        <v>0</v>
      </c>
      <c r="S2019">
        <v>0</v>
      </c>
      <c r="T2019">
        <v>0</v>
      </c>
    </row>
    <row r="2020" spans="1:20" ht="15" customHeight="1">
      <c r="A2020" s="962" t="s">
        <v>284</v>
      </c>
      <c r="B2020" t="s">
        <v>268</v>
      </c>
      <c r="C2020" t="s">
        <v>13</v>
      </c>
      <c r="D2020" t="s">
        <v>11</v>
      </c>
      <c r="E2020" t="s">
        <v>329</v>
      </c>
      <c r="F2020" t="s">
        <v>471</v>
      </c>
      <c r="R2020">
        <v>0</v>
      </c>
      <c r="S2020">
        <v>0</v>
      </c>
      <c r="T2020">
        <v>0</v>
      </c>
    </row>
    <row r="2021" spans="1:20" ht="15" customHeight="1">
      <c r="A2021" s="962" t="s">
        <v>285</v>
      </c>
      <c r="B2021" t="s">
        <v>271</v>
      </c>
      <c r="C2021" t="s">
        <v>13</v>
      </c>
      <c r="D2021" t="s">
        <v>11</v>
      </c>
      <c r="E2021" t="s">
        <v>329</v>
      </c>
      <c r="F2021" t="s">
        <v>471</v>
      </c>
      <c r="R2021">
        <v>0</v>
      </c>
      <c r="S2021">
        <v>0</v>
      </c>
      <c r="T2021">
        <v>0</v>
      </c>
    </row>
    <row r="2022" spans="1:20" ht="15" customHeight="1">
      <c r="A2022" s="962" t="s">
        <v>285</v>
      </c>
      <c r="B2022" t="s">
        <v>270</v>
      </c>
      <c r="C2022" t="s">
        <v>13</v>
      </c>
      <c r="D2022" t="s">
        <v>11</v>
      </c>
      <c r="E2022" t="s">
        <v>329</v>
      </c>
      <c r="F2022" t="s">
        <v>471</v>
      </c>
      <c r="R2022">
        <v>0</v>
      </c>
      <c r="S2022">
        <v>0</v>
      </c>
      <c r="T2022">
        <v>0</v>
      </c>
    </row>
    <row r="2023" spans="1:20" ht="15" customHeight="1">
      <c r="A2023" s="962" t="s">
        <v>286</v>
      </c>
      <c r="B2023" t="s">
        <v>273</v>
      </c>
      <c r="C2023" t="s">
        <v>13</v>
      </c>
      <c r="D2023" t="s">
        <v>11</v>
      </c>
      <c r="E2023" t="s">
        <v>329</v>
      </c>
      <c r="F2023" t="s">
        <v>471</v>
      </c>
      <c r="R2023">
        <v>0</v>
      </c>
      <c r="S2023">
        <v>0</v>
      </c>
      <c r="T2023">
        <v>0</v>
      </c>
    </row>
    <row r="2024" spans="1:20" ht="15" customHeight="1">
      <c r="A2024" s="962" t="s">
        <v>286</v>
      </c>
      <c r="B2024" t="s">
        <v>272</v>
      </c>
      <c r="C2024" t="s">
        <v>13</v>
      </c>
      <c r="D2024" t="s">
        <v>11</v>
      </c>
      <c r="E2024" t="s">
        <v>329</v>
      </c>
      <c r="F2024" t="s">
        <v>471</v>
      </c>
      <c r="R2024">
        <v>0</v>
      </c>
      <c r="S2024">
        <v>0</v>
      </c>
      <c r="T2024">
        <v>0</v>
      </c>
    </row>
    <row r="2025" spans="1:20" ht="15" customHeight="1">
      <c r="A2025" s="962" t="s">
        <v>320</v>
      </c>
      <c r="B2025" t="s">
        <v>257</v>
      </c>
      <c r="C2025" t="s">
        <v>13</v>
      </c>
      <c r="D2025" t="s">
        <v>11</v>
      </c>
      <c r="E2025" t="s">
        <v>329</v>
      </c>
      <c r="F2025" t="s">
        <v>471</v>
      </c>
      <c r="R2025">
        <v>0</v>
      </c>
      <c r="S2025">
        <v>0</v>
      </c>
      <c r="T2025">
        <v>500000000</v>
      </c>
    </row>
    <row r="2026" spans="1:20" ht="15" customHeight="1">
      <c r="A2026" s="962" t="s">
        <v>320</v>
      </c>
      <c r="B2026" t="s">
        <v>259</v>
      </c>
      <c r="C2026" t="s">
        <v>13</v>
      </c>
      <c r="D2026" t="s">
        <v>11</v>
      </c>
      <c r="E2026" t="s">
        <v>329</v>
      </c>
      <c r="F2026" t="s">
        <v>471</v>
      </c>
      <c r="R2026">
        <v>0</v>
      </c>
      <c r="S2026">
        <v>0</v>
      </c>
      <c r="T2026">
        <v>500000000</v>
      </c>
    </row>
    <row r="2027" spans="1:20" ht="15" customHeight="1">
      <c r="A2027" s="962" t="s">
        <v>320</v>
      </c>
      <c r="B2027" t="s">
        <v>246</v>
      </c>
      <c r="C2027" t="s">
        <v>13</v>
      </c>
      <c r="D2027" t="s">
        <v>11</v>
      </c>
      <c r="E2027" t="s">
        <v>329</v>
      </c>
      <c r="F2027" t="s">
        <v>471</v>
      </c>
      <c r="R2027">
        <v>0</v>
      </c>
      <c r="S2027">
        <v>0</v>
      </c>
      <c r="T2027">
        <v>500000000</v>
      </c>
    </row>
    <row r="2028" spans="1:20" ht="15" customHeight="1">
      <c r="A2028" s="962" t="s">
        <v>320</v>
      </c>
      <c r="B2028" t="s">
        <v>261</v>
      </c>
      <c r="C2028" t="s">
        <v>13</v>
      </c>
      <c r="D2028" t="s">
        <v>11</v>
      </c>
      <c r="E2028" t="s">
        <v>329</v>
      </c>
      <c r="F2028" t="s">
        <v>471</v>
      </c>
      <c r="R2028">
        <v>0</v>
      </c>
      <c r="S2028">
        <v>0</v>
      </c>
      <c r="T2028">
        <v>500000000</v>
      </c>
    </row>
    <row r="2029" spans="1:20" ht="15" customHeight="1">
      <c r="A2029" s="962" t="s">
        <v>320</v>
      </c>
      <c r="B2029" t="s">
        <v>262</v>
      </c>
      <c r="C2029" t="s">
        <v>13</v>
      </c>
      <c r="D2029" t="s">
        <v>11</v>
      </c>
      <c r="E2029" t="s">
        <v>329</v>
      </c>
      <c r="F2029" t="s">
        <v>471</v>
      </c>
      <c r="R2029">
        <v>0</v>
      </c>
      <c r="S2029">
        <v>0</v>
      </c>
      <c r="T2029">
        <v>500000000</v>
      </c>
    </row>
    <row r="2030" spans="1:20" ht="15" customHeight="1">
      <c r="A2030" s="962" t="s">
        <v>320</v>
      </c>
      <c r="B2030" t="s">
        <v>263</v>
      </c>
      <c r="C2030" t="s">
        <v>13</v>
      </c>
      <c r="D2030" t="s">
        <v>11</v>
      </c>
      <c r="E2030" t="s">
        <v>329</v>
      </c>
      <c r="F2030" t="s">
        <v>471</v>
      </c>
      <c r="R2030">
        <v>0</v>
      </c>
      <c r="S2030">
        <v>0</v>
      </c>
      <c r="T2030">
        <v>500000000</v>
      </c>
    </row>
    <row r="2031" spans="1:20" ht="15" customHeight="1">
      <c r="A2031" s="962" t="s">
        <v>320</v>
      </c>
      <c r="B2031" t="s">
        <v>254</v>
      </c>
      <c r="C2031" t="s">
        <v>13</v>
      </c>
      <c r="D2031" t="s">
        <v>11</v>
      </c>
      <c r="E2031" t="s">
        <v>329</v>
      </c>
      <c r="F2031" t="s">
        <v>471</v>
      </c>
      <c r="H2031" t="s">
        <v>473</v>
      </c>
      <c r="I2031" t="s">
        <v>353</v>
      </c>
      <c r="K2031" t="s">
        <v>333</v>
      </c>
      <c r="L2031" t="s">
        <v>374</v>
      </c>
      <c r="M2031" t="s">
        <v>58</v>
      </c>
      <c r="O2031" t="s">
        <v>335</v>
      </c>
      <c r="P2031" t="s">
        <v>336</v>
      </c>
      <c r="Q2031" t="s">
        <v>337</v>
      </c>
      <c r="R2031">
        <v>6.53</v>
      </c>
    </row>
    <row r="2032" spans="1:20" ht="15" customHeight="1">
      <c r="A2032" s="962" t="s">
        <v>323</v>
      </c>
      <c r="B2032" t="s">
        <v>247</v>
      </c>
      <c r="C2032" t="s">
        <v>13</v>
      </c>
      <c r="D2032" t="s">
        <v>11</v>
      </c>
      <c r="E2032" t="s">
        <v>329</v>
      </c>
      <c r="F2032" t="s">
        <v>471</v>
      </c>
      <c r="R2032">
        <v>0</v>
      </c>
    </row>
    <row r="2033" spans="1:20" ht="15" customHeight="1">
      <c r="A2033" s="962" t="s">
        <v>323</v>
      </c>
      <c r="B2033" t="s">
        <v>254</v>
      </c>
      <c r="C2033" t="s">
        <v>13</v>
      </c>
      <c r="D2033" t="s">
        <v>11</v>
      </c>
      <c r="E2033" t="s">
        <v>329</v>
      </c>
      <c r="F2033" t="s">
        <v>471</v>
      </c>
      <c r="R2033">
        <v>0</v>
      </c>
    </row>
    <row r="2034" spans="1:20" ht="15" customHeight="1">
      <c r="A2034" s="962" t="s">
        <v>323</v>
      </c>
      <c r="B2034" t="s">
        <v>246</v>
      </c>
      <c r="C2034" t="s">
        <v>13</v>
      </c>
      <c r="D2034" t="s">
        <v>11</v>
      </c>
      <c r="E2034" t="s">
        <v>329</v>
      </c>
      <c r="F2034" t="s">
        <v>471</v>
      </c>
      <c r="R2034">
        <v>0</v>
      </c>
      <c r="S2034">
        <v>0</v>
      </c>
      <c r="T2034">
        <v>500000000</v>
      </c>
    </row>
    <row r="2035" spans="1:20" ht="15" customHeight="1">
      <c r="A2035" s="962" t="s">
        <v>323</v>
      </c>
      <c r="B2035" t="s">
        <v>263</v>
      </c>
      <c r="C2035" t="s">
        <v>13</v>
      </c>
      <c r="D2035" t="s">
        <v>11</v>
      </c>
      <c r="E2035" t="s">
        <v>329</v>
      </c>
      <c r="F2035" t="s">
        <v>471</v>
      </c>
      <c r="R2035">
        <v>0</v>
      </c>
      <c r="S2035">
        <v>0</v>
      </c>
      <c r="T2035">
        <v>500000000</v>
      </c>
    </row>
    <row r="2036" spans="1:20" ht="15" customHeight="1">
      <c r="A2036" s="962" t="s">
        <v>244</v>
      </c>
      <c r="B2036" t="s">
        <v>278</v>
      </c>
      <c r="C2036" t="s">
        <v>13</v>
      </c>
      <c r="D2036" t="s">
        <v>11</v>
      </c>
      <c r="E2036" t="s">
        <v>329</v>
      </c>
      <c r="F2036" t="s">
        <v>474</v>
      </c>
      <c r="O2036" t="s">
        <v>361</v>
      </c>
      <c r="P2036" t="s">
        <v>868</v>
      </c>
      <c r="Q2036" t="s">
        <v>869</v>
      </c>
      <c r="R2036">
        <v>6.34</v>
      </c>
    </row>
    <row r="2037" spans="1:20" ht="15" customHeight="1">
      <c r="A2037" s="962" t="s">
        <v>244</v>
      </c>
      <c r="B2037" t="s">
        <v>279</v>
      </c>
      <c r="C2037" t="s">
        <v>13</v>
      </c>
      <c r="D2037" t="s">
        <v>11</v>
      </c>
      <c r="E2037" t="s">
        <v>329</v>
      </c>
      <c r="F2037" t="s">
        <v>474</v>
      </c>
      <c r="H2037" t="s">
        <v>955</v>
      </c>
      <c r="I2037" t="s">
        <v>848</v>
      </c>
      <c r="J2037" t="s">
        <v>956</v>
      </c>
      <c r="K2037" t="s">
        <v>849</v>
      </c>
      <c r="L2037" t="s">
        <v>957</v>
      </c>
      <c r="M2037" t="s">
        <v>848</v>
      </c>
      <c r="O2037" t="s">
        <v>882</v>
      </c>
      <c r="P2037" t="s">
        <v>851</v>
      </c>
      <c r="Q2037" t="s">
        <v>337</v>
      </c>
      <c r="R2037">
        <v>6.34</v>
      </c>
    </row>
    <row r="2038" spans="1:20" ht="15" customHeight="1">
      <c r="A2038" s="962" t="s">
        <v>246</v>
      </c>
      <c r="B2038" t="s">
        <v>321</v>
      </c>
      <c r="C2038" t="s">
        <v>13</v>
      </c>
      <c r="D2038" t="s">
        <v>11</v>
      </c>
      <c r="E2038" t="s">
        <v>329</v>
      </c>
      <c r="F2038" t="s">
        <v>474</v>
      </c>
      <c r="R2038">
        <v>0</v>
      </c>
      <c r="S2038">
        <v>0</v>
      </c>
      <c r="T2038">
        <v>500000000</v>
      </c>
    </row>
    <row r="2039" spans="1:20" ht="15" customHeight="1">
      <c r="A2039" s="962" t="s">
        <v>246</v>
      </c>
      <c r="B2039" t="s">
        <v>281</v>
      </c>
      <c r="C2039" t="s">
        <v>13</v>
      </c>
      <c r="D2039" t="s">
        <v>11</v>
      </c>
      <c r="E2039" t="s">
        <v>329</v>
      </c>
      <c r="F2039" t="s">
        <v>474</v>
      </c>
      <c r="R2039">
        <v>0</v>
      </c>
      <c r="S2039">
        <v>0</v>
      </c>
      <c r="T2039">
        <v>500000000</v>
      </c>
    </row>
    <row r="2040" spans="1:20" ht="15" customHeight="1">
      <c r="A2040" s="962" t="s">
        <v>246</v>
      </c>
      <c r="B2040" t="s">
        <v>282</v>
      </c>
      <c r="C2040" t="s">
        <v>13</v>
      </c>
      <c r="D2040" t="s">
        <v>11</v>
      </c>
      <c r="E2040" t="s">
        <v>329</v>
      </c>
      <c r="F2040" t="s">
        <v>474</v>
      </c>
      <c r="R2040">
        <v>0</v>
      </c>
      <c r="S2040">
        <v>0</v>
      </c>
      <c r="T2040">
        <v>500000000</v>
      </c>
    </row>
    <row r="2041" spans="1:20" ht="15" customHeight="1">
      <c r="A2041" s="962" t="s">
        <v>246</v>
      </c>
      <c r="B2041" t="s">
        <v>324</v>
      </c>
      <c r="C2041" t="s">
        <v>13</v>
      </c>
      <c r="D2041" t="s">
        <v>11</v>
      </c>
      <c r="E2041" t="s">
        <v>329</v>
      </c>
      <c r="F2041" t="s">
        <v>474</v>
      </c>
      <c r="R2041">
        <v>0</v>
      </c>
      <c r="S2041">
        <v>0</v>
      </c>
      <c r="T2041">
        <v>500000000</v>
      </c>
    </row>
    <row r="2042" spans="1:20" ht="15" customHeight="1">
      <c r="A2042" s="962" t="s">
        <v>247</v>
      </c>
      <c r="B2042" t="s">
        <v>300</v>
      </c>
      <c r="C2042" t="s">
        <v>13</v>
      </c>
      <c r="D2042" t="s">
        <v>11</v>
      </c>
      <c r="E2042" t="s">
        <v>329</v>
      </c>
      <c r="F2042" t="s">
        <v>474</v>
      </c>
      <c r="J2042" t="s">
        <v>467</v>
      </c>
      <c r="L2042" t="s">
        <v>339</v>
      </c>
      <c r="R2042">
        <v>0</v>
      </c>
    </row>
    <row r="2043" spans="1:20" ht="15" customHeight="1">
      <c r="A2043" s="962" t="s">
        <v>247</v>
      </c>
      <c r="B2043" t="s">
        <v>290</v>
      </c>
      <c r="C2043" t="s">
        <v>13</v>
      </c>
      <c r="D2043" t="s">
        <v>11</v>
      </c>
      <c r="E2043" t="s">
        <v>329</v>
      </c>
      <c r="F2043" t="s">
        <v>474</v>
      </c>
      <c r="J2043" t="s">
        <v>2011</v>
      </c>
      <c r="L2043" t="s">
        <v>339</v>
      </c>
      <c r="O2043" t="s">
        <v>882</v>
      </c>
      <c r="P2043" t="s">
        <v>868</v>
      </c>
      <c r="Q2043" t="s">
        <v>869</v>
      </c>
      <c r="R2043">
        <v>4.95</v>
      </c>
    </row>
    <row r="2044" spans="1:20" ht="15" customHeight="1">
      <c r="A2044" s="962" t="s">
        <v>247</v>
      </c>
      <c r="B2044" t="s">
        <v>289</v>
      </c>
      <c r="C2044" t="s">
        <v>13</v>
      </c>
      <c r="D2044" t="s">
        <v>11</v>
      </c>
      <c r="E2044" t="s">
        <v>329</v>
      </c>
      <c r="F2044" t="s">
        <v>474</v>
      </c>
      <c r="H2044" t="s">
        <v>848</v>
      </c>
      <c r="I2044" t="s">
        <v>848</v>
      </c>
      <c r="J2044" t="s">
        <v>2011</v>
      </c>
      <c r="K2044" t="s">
        <v>848</v>
      </c>
      <c r="L2044" t="s">
        <v>339</v>
      </c>
      <c r="M2044" t="s">
        <v>848</v>
      </c>
      <c r="O2044" t="s">
        <v>882</v>
      </c>
      <c r="P2044" t="s">
        <v>868</v>
      </c>
      <c r="Q2044" t="s">
        <v>869</v>
      </c>
      <c r="R2044">
        <v>4.95</v>
      </c>
    </row>
    <row r="2045" spans="1:20" ht="15" customHeight="1">
      <c r="A2045" s="962" t="s">
        <v>247</v>
      </c>
      <c r="B2045" t="s">
        <v>288</v>
      </c>
      <c r="C2045" t="s">
        <v>13</v>
      </c>
      <c r="D2045" t="s">
        <v>11</v>
      </c>
      <c r="E2045" t="s">
        <v>329</v>
      </c>
      <c r="F2045" t="s">
        <v>474</v>
      </c>
      <c r="R2045">
        <v>4.95</v>
      </c>
    </row>
    <row r="2046" spans="1:20" ht="15" customHeight="1">
      <c r="A2046" s="962" t="s">
        <v>247</v>
      </c>
      <c r="B2046" t="s">
        <v>298</v>
      </c>
      <c r="C2046" t="s">
        <v>13</v>
      </c>
      <c r="D2046" t="s">
        <v>11</v>
      </c>
      <c r="E2046" t="s">
        <v>329</v>
      </c>
      <c r="F2046" t="s">
        <v>474</v>
      </c>
      <c r="R2046">
        <v>0</v>
      </c>
    </row>
    <row r="2047" spans="1:20" ht="15" customHeight="1">
      <c r="A2047" s="962" t="s">
        <v>247</v>
      </c>
      <c r="B2047" t="s">
        <v>297</v>
      </c>
      <c r="C2047" t="s">
        <v>13</v>
      </c>
      <c r="D2047" t="s">
        <v>11</v>
      </c>
      <c r="E2047" t="s">
        <v>329</v>
      </c>
      <c r="F2047" t="s">
        <v>474</v>
      </c>
      <c r="R2047">
        <v>0</v>
      </c>
    </row>
    <row r="2048" spans="1:20" ht="15" customHeight="1">
      <c r="A2048" s="962" t="s">
        <v>247</v>
      </c>
      <c r="B2048" t="s">
        <v>287</v>
      </c>
      <c r="C2048" t="s">
        <v>13</v>
      </c>
      <c r="D2048" t="s">
        <v>11</v>
      </c>
      <c r="E2048" t="s">
        <v>329</v>
      </c>
      <c r="F2048" t="s">
        <v>474</v>
      </c>
      <c r="R2048">
        <v>6.21</v>
      </c>
    </row>
    <row r="2049" spans="1:20" ht="15" customHeight="1">
      <c r="A2049" s="962" t="s">
        <v>247</v>
      </c>
      <c r="B2049" t="s">
        <v>301</v>
      </c>
      <c r="C2049" t="s">
        <v>13</v>
      </c>
      <c r="D2049" t="s">
        <v>11</v>
      </c>
      <c r="E2049" t="s">
        <v>329</v>
      </c>
      <c r="F2049" t="s">
        <v>474</v>
      </c>
      <c r="R2049">
        <v>0</v>
      </c>
      <c r="S2049">
        <v>0</v>
      </c>
      <c r="T2049">
        <v>0</v>
      </c>
    </row>
    <row r="2050" spans="1:20" ht="15" customHeight="1">
      <c r="A2050" s="962" t="s">
        <v>247</v>
      </c>
      <c r="B2050" t="s">
        <v>302</v>
      </c>
      <c r="C2050" t="s">
        <v>13</v>
      </c>
      <c r="D2050" t="s">
        <v>11</v>
      </c>
      <c r="E2050" t="s">
        <v>329</v>
      </c>
      <c r="F2050" t="s">
        <v>474</v>
      </c>
      <c r="R2050">
        <v>0</v>
      </c>
      <c r="S2050">
        <v>0</v>
      </c>
      <c r="T2050">
        <v>0</v>
      </c>
    </row>
    <row r="2051" spans="1:20" ht="15" customHeight="1">
      <c r="A2051" s="962" t="s">
        <v>247</v>
      </c>
      <c r="B2051" t="s">
        <v>322</v>
      </c>
      <c r="C2051" t="s">
        <v>13</v>
      </c>
      <c r="D2051" t="s">
        <v>11</v>
      </c>
      <c r="E2051" t="s">
        <v>329</v>
      </c>
      <c r="F2051" t="s">
        <v>474</v>
      </c>
      <c r="H2051" t="s">
        <v>915</v>
      </c>
      <c r="I2051" t="s">
        <v>450</v>
      </c>
      <c r="J2051" t="s">
        <v>950</v>
      </c>
      <c r="K2051" t="s">
        <v>854</v>
      </c>
      <c r="L2051" t="s">
        <v>871</v>
      </c>
      <c r="M2051" t="s">
        <v>56</v>
      </c>
      <c r="O2051" t="s">
        <v>361</v>
      </c>
      <c r="P2051" t="s">
        <v>851</v>
      </c>
      <c r="Q2051" t="s">
        <v>337</v>
      </c>
      <c r="R2051">
        <v>0.13</v>
      </c>
    </row>
    <row r="2052" spans="1:20" ht="15" customHeight="1">
      <c r="A2052" s="962" t="s">
        <v>247</v>
      </c>
      <c r="B2052" t="s">
        <v>318</v>
      </c>
      <c r="C2052" t="s">
        <v>13</v>
      </c>
      <c r="D2052" t="s">
        <v>11</v>
      </c>
      <c r="E2052" t="s">
        <v>329</v>
      </c>
      <c r="F2052" t="s">
        <v>474</v>
      </c>
      <c r="H2052" t="s">
        <v>848</v>
      </c>
      <c r="I2052" t="s">
        <v>848</v>
      </c>
      <c r="J2052" t="s">
        <v>951</v>
      </c>
      <c r="K2052" t="s">
        <v>849</v>
      </c>
      <c r="L2052" t="s">
        <v>850</v>
      </c>
      <c r="M2052" t="s">
        <v>848</v>
      </c>
      <c r="O2052" t="s">
        <v>882</v>
      </c>
      <c r="P2052" t="s">
        <v>851</v>
      </c>
      <c r="Q2052" t="s">
        <v>337</v>
      </c>
      <c r="R2052">
        <v>1.27</v>
      </c>
    </row>
    <row r="2053" spans="1:20" ht="15" customHeight="1">
      <c r="A2053" s="962" t="s">
        <v>247</v>
      </c>
      <c r="B2053" t="s">
        <v>317</v>
      </c>
      <c r="C2053" t="s">
        <v>13</v>
      </c>
      <c r="D2053" t="s">
        <v>11</v>
      </c>
      <c r="E2053" t="s">
        <v>329</v>
      </c>
      <c r="F2053" t="s">
        <v>474</v>
      </c>
      <c r="J2053" t="s">
        <v>951</v>
      </c>
      <c r="K2053" t="s">
        <v>849</v>
      </c>
      <c r="L2053" t="s">
        <v>850</v>
      </c>
      <c r="O2053" t="s">
        <v>882</v>
      </c>
      <c r="P2053" t="s">
        <v>851</v>
      </c>
      <c r="Q2053" t="s">
        <v>337</v>
      </c>
      <c r="R2053">
        <v>1.27</v>
      </c>
    </row>
    <row r="2054" spans="1:20" ht="15" customHeight="1">
      <c r="A2054" s="962" t="s">
        <v>247</v>
      </c>
      <c r="B2054" t="s">
        <v>305</v>
      </c>
      <c r="C2054" t="s">
        <v>13</v>
      </c>
      <c r="D2054" t="s">
        <v>11</v>
      </c>
      <c r="E2054" t="s">
        <v>329</v>
      </c>
      <c r="F2054" t="s">
        <v>474</v>
      </c>
      <c r="R2054">
        <v>1.27</v>
      </c>
    </row>
    <row r="2055" spans="1:20" ht="15" customHeight="1">
      <c r="A2055" s="962" t="s">
        <v>247</v>
      </c>
      <c r="B2055" t="s">
        <v>324</v>
      </c>
      <c r="C2055" t="s">
        <v>13</v>
      </c>
      <c r="D2055" t="s">
        <v>11</v>
      </c>
      <c r="E2055" t="s">
        <v>329</v>
      </c>
      <c r="F2055" t="s">
        <v>474</v>
      </c>
      <c r="R2055">
        <v>0</v>
      </c>
    </row>
    <row r="2056" spans="1:20" ht="15" customHeight="1">
      <c r="A2056" s="962" t="s">
        <v>248</v>
      </c>
      <c r="B2056" t="s">
        <v>278</v>
      </c>
      <c r="C2056" t="s">
        <v>13</v>
      </c>
      <c r="D2056" t="s">
        <v>11</v>
      </c>
      <c r="E2056" t="s">
        <v>329</v>
      </c>
      <c r="F2056" t="s">
        <v>474</v>
      </c>
      <c r="R2056">
        <v>0</v>
      </c>
    </row>
    <row r="2057" spans="1:20" ht="15" customHeight="1">
      <c r="A2057" s="962" t="s">
        <v>248</v>
      </c>
      <c r="B2057" t="s">
        <v>279</v>
      </c>
      <c r="C2057" t="s">
        <v>13</v>
      </c>
      <c r="D2057" t="s">
        <v>11</v>
      </c>
      <c r="E2057" t="s">
        <v>329</v>
      </c>
      <c r="F2057" t="s">
        <v>474</v>
      </c>
      <c r="J2057" t="s">
        <v>962</v>
      </c>
      <c r="K2057" t="s">
        <v>849</v>
      </c>
      <c r="L2057" t="s">
        <v>963</v>
      </c>
      <c r="O2057" t="s">
        <v>882</v>
      </c>
      <c r="P2057" t="s">
        <v>851</v>
      </c>
      <c r="Q2057" t="s">
        <v>337</v>
      </c>
      <c r="R2057">
        <v>1.27</v>
      </c>
    </row>
    <row r="2058" spans="1:20" ht="15" customHeight="1">
      <c r="A2058" s="962" t="s">
        <v>249</v>
      </c>
      <c r="B2058" t="s">
        <v>278</v>
      </c>
      <c r="C2058" t="s">
        <v>13</v>
      </c>
      <c r="D2058" t="s">
        <v>11</v>
      </c>
      <c r="E2058" t="s">
        <v>329</v>
      </c>
      <c r="F2058" t="s">
        <v>474</v>
      </c>
      <c r="J2058" t="s">
        <v>340</v>
      </c>
      <c r="L2058" t="s">
        <v>249</v>
      </c>
      <c r="R2058">
        <v>0</v>
      </c>
    </row>
    <row r="2059" spans="1:20" ht="15" customHeight="1">
      <c r="A2059" s="962" t="s">
        <v>250</v>
      </c>
      <c r="B2059" t="s">
        <v>279</v>
      </c>
      <c r="C2059" t="s">
        <v>13</v>
      </c>
      <c r="D2059" t="s">
        <v>11</v>
      </c>
      <c r="E2059" t="s">
        <v>329</v>
      </c>
      <c r="F2059" t="s">
        <v>474</v>
      </c>
      <c r="H2059" t="s">
        <v>961</v>
      </c>
      <c r="I2059" t="s">
        <v>848</v>
      </c>
      <c r="J2059" t="s">
        <v>962</v>
      </c>
      <c r="K2059" t="s">
        <v>849</v>
      </c>
      <c r="L2059" t="s">
        <v>963</v>
      </c>
      <c r="M2059" t="s">
        <v>848</v>
      </c>
      <c r="O2059" t="s">
        <v>882</v>
      </c>
      <c r="P2059" t="s">
        <v>851</v>
      </c>
      <c r="Q2059" t="s">
        <v>337</v>
      </c>
      <c r="R2059">
        <v>1.27</v>
      </c>
    </row>
    <row r="2060" spans="1:20" ht="15" customHeight="1">
      <c r="A2060" s="962" t="s">
        <v>254</v>
      </c>
      <c r="B2060" t="s">
        <v>283</v>
      </c>
      <c r="C2060" t="s">
        <v>13</v>
      </c>
      <c r="D2060" t="s">
        <v>11</v>
      </c>
      <c r="E2060" t="s">
        <v>329</v>
      </c>
      <c r="F2060" t="s">
        <v>474</v>
      </c>
      <c r="J2060" t="s">
        <v>2007</v>
      </c>
      <c r="L2060" t="s">
        <v>343</v>
      </c>
      <c r="O2060" t="s">
        <v>361</v>
      </c>
      <c r="P2060" t="s">
        <v>868</v>
      </c>
      <c r="Q2060" t="s">
        <v>869</v>
      </c>
      <c r="R2060">
        <v>34.6</v>
      </c>
    </row>
    <row r="2061" spans="1:20" ht="15" customHeight="1">
      <c r="A2061" s="962" t="s">
        <v>254</v>
      </c>
      <c r="B2061" t="s">
        <v>289</v>
      </c>
      <c r="C2061" t="s">
        <v>13</v>
      </c>
      <c r="D2061" t="s">
        <v>11</v>
      </c>
      <c r="E2061" t="s">
        <v>329</v>
      </c>
      <c r="F2061" t="s">
        <v>474</v>
      </c>
      <c r="J2061" t="s">
        <v>338</v>
      </c>
      <c r="L2061" t="s">
        <v>344</v>
      </c>
      <c r="R2061">
        <v>0</v>
      </c>
    </row>
    <row r="2062" spans="1:20" ht="15" customHeight="1">
      <c r="A2062" s="962" t="s">
        <v>254</v>
      </c>
      <c r="B2062" t="s">
        <v>290</v>
      </c>
      <c r="C2062" t="s">
        <v>13</v>
      </c>
      <c r="D2062" t="s">
        <v>11</v>
      </c>
      <c r="E2062" t="s">
        <v>329</v>
      </c>
      <c r="F2062" t="s">
        <v>474</v>
      </c>
      <c r="R2062">
        <v>0</v>
      </c>
      <c r="S2062">
        <v>0</v>
      </c>
      <c r="T2062">
        <v>0</v>
      </c>
    </row>
    <row r="2063" spans="1:20" ht="15" customHeight="1">
      <c r="A2063" s="962" t="s">
        <v>254</v>
      </c>
      <c r="B2063" t="s">
        <v>292</v>
      </c>
      <c r="C2063" t="s">
        <v>13</v>
      </c>
      <c r="D2063" t="s">
        <v>11</v>
      </c>
      <c r="E2063" t="s">
        <v>329</v>
      </c>
      <c r="F2063" t="s">
        <v>474</v>
      </c>
      <c r="R2063">
        <v>0</v>
      </c>
      <c r="S2063">
        <v>0</v>
      </c>
      <c r="T2063">
        <v>0</v>
      </c>
    </row>
    <row r="2064" spans="1:20" ht="15" customHeight="1">
      <c r="A2064" s="962" t="s">
        <v>254</v>
      </c>
      <c r="B2064" t="s">
        <v>294</v>
      </c>
      <c r="C2064" t="s">
        <v>13</v>
      </c>
      <c r="D2064" t="s">
        <v>11</v>
      </c>
      <c r="E2064" t="s">
        <v>329</v>
      </c>
      <c r="F2064" t="s">
        <v>474</v>
      </c>
      <c r="R2064">
        <v>0</v>
      </c>
      <c r="S2064">
        <v>0</v>
      </c>
      <c r="T2064">
        <v>0</v>
      </c>
    </row>
    <row r="2065" spans="1:20" ht="15" customHeight="1">
      <c r="A2065" s="962" t="s">
        <v>254</v>
      </c>
      <c r="B2065" t="s">
        <v>295</v>
      </c>
      <c r="C2065" t="s">
        <v>13</v>
      </c>
      <c r="D2065" t="s">
        <v>11</v>
      </c>
      <c r="E2065" t="s">
        <v>329</v>
      </c>
      <c r="F2065" t="s">
        <v>474</v>
      </c>
      <c r="R2065">
        <v>0</v>
      </c>
      <c r="S2065">
        <v>0</v>
      </c>
      <c r="T2065">
        <v>0</v>
      </c>
    </row>
    <row r="2066" spans="1:20" ht="15" customHeight="1">
      <c r="A2066" s="962" t="s">
        <v>254</v>
      </c>
      <c r="B2066" t="s">
        <v>280</v>
      </c>
      <c r="C2066" t="s">
        <v>13</v>
      </c>
      <c r="D2066" t="s">
        <v>11</v>
      </c>
      <c r="E2066" t="s">
        <v>329</v>
      </c>
      <c r="F2066" t="s">
        <v>474</v>
      </c>
      <c r="J2066" t="s">
        <v>436</v>
      </c>
      <c r="L2066" t="s">
        <v>346</v>
      </c>
      <c r="R2066">
        <v>0</v>
      </c>
    </row>
    <row r="2067" spans="1:20" ht="15" customHeight="1">
      <c r="A2067" s="962" t="s">
        <v>254</v>
      </c>
      <c r="B2067" t="s">
        <v>299</v>
      </c>
      <c r="C2067" t="s">
        <v>13</v>
      </c>
      <c r="D2067" t="s">
        <v>11</v>
      </c>
      <c r="E2067" t="s">
        <v>329</v>
      </c>
      <c r="F2067" t="s">
        <v>474</v>
      </c>
      <c r="J2067" t="s">
        <v>422</v>
      </c>
      <c r="R2067">
        <v>0</v>
      </c>
    </row>
    <row r="2068" spans="1:20" ht="15" customHeight="1">
      <c r="A2068" s="962" t="s">
        <v>254</v>
      </c>
      <c r="B2068" t="s">
        <v>284</v>
      </c>
      <c r="C2068" t="s">
        <v>13</v>
      </c>
      <c r="D2068" t="s">
        <v>11</v>
      </c>
      <c r="E2068" t="s">
        <v>329</v>
      </c>
      <c r="F2068" t="s">
        <v>474</v>
      </c>
      <c r="R2068">
        <v>0</v>
      </c>
    </row>
    <row r="2069" spans="1:20" ht="15" customHeight="1">
      <c r="A2069" s="962" t="s">
        <v>254</v>
      </c>
      <c r="B2069" t="s">
        <v>285</v>
      </c>
      <c r="C2069" t="s">
        <v>13</v>
      </c>
      <c r="D2069" t="s">
        <v>11</v>
      </c>
      <c r="E2069" t="s">
        <v>329</v>
      </c>
      <c r="F2069" t="s">
        <v>474</v>
      </c>
      <c r="R2069">
        <v>0</v>
      </c>
    </row>
    <row r="2070" spans="1:20" ht="15" customHeight="1">
      <c r="A2070" s="962" t="s">
        <v>254</v>
      </c>
      <c r="B2070" t="s">
        <v>286</v>
      </c>
      <c r="C2070" t="s">
        <v>13</v>
      </c>
      <c r="D2070" t="s">
        <v>11</v>
      </c>
      <c r="E2070" t="s">
        <v>329</v>
      </c>
      <c r="F2070" t="s">
        <v>474</v>
      </c>
      <c r="R2070">
        <v>0</v>
      </c>
    </row>
    <row r="2071" spans="1:20" ht="15" customHeight="1">
      <c r="A2071" s="962" t="s">
        <v>254</v>
      </c>
      <c r="B2071" t="s">
        <v>303</v>
      </c>
      <c r="C2071" t="s">
        <v>13</v>
      </c>
      <c r="D2071" t="s">
        <v>11</v>
      </c>
      <c r="E2071" t="s">
        <v>329</v>
      </c>
      <c r="F2071" t="s">
        <v>474</v>
      </c>
      <c r="R2071">
        <v>0</v>
      </c>
    </row>
    <row r="2072" spans="1:20" ht="15" customHeight="1">
      <c r="A2072" s="962" t="s">
        <v>254</v>
      </c>
      <c r="B2072" t="s">
        <v>291</v>
      </c>
      <c r="C2072" t="s">
        <v>13</v>
      </c>
      <c r="D2072" t="s">
        <v>11</v>
      </c>
      <c r="E2072" t="s">
        <v>329</v>
      </c>
      <c r="F2072" t="s">
        <v>474</v>
      </c>
      <c r="R2072">
        <v>0</v>
      </c>
      <c r="S2072">
        <v>0</v>
      </c>
      <c r="T2072">
        <v>0</v>
      </c>
    </row>
    <row r="2073" spans="1:20" ht="15" customHeight="1">
      <c r="A2073" s="962" t="s">
        <v>254</v>
      </c>
      <c r="B2073" t="s">
        <v>293</v>
      </c>
      <c r="C2073" t="s">
        <v>13</v>
      </c>
      <c r="D2073" t="s">
        <v>11</v>
      </c>
      <c r="E2073" t="s">
        <v>329</v>
      </c>
      <c r="F2073" t="s">
        <v>474</v>
      </c>
      <c r="R2073">
        <v>0</v>
      </c>
      <c r="S2073">
        <v>0</v>
      </c>
      <c r="T2073">
        <v>0</v>
      </c>
    </row>
    <row r="2074" spans="1:20" ht="15" customHeight="1">
      <c r="A2074" s="962" t="s">
        <v>254</v>
      </c>
      <c r="B2074" t="s">
        <v>288</v>
      </c>
      <c r="C2074" t="s">
        <v>13</v>
      </c>
      <c r="D2074" t="s">
        <v>11</v>
      </c>
      <c r="E2074" t="s">
        <v>329</v>
      </c>
      <c r="F2074" t="s">
        <v>474</v>
      </c>
      <c r="R2074">
        <v>0</v>
      </c>
    </row>
    <row r="2075" spans="1:20" ht="15" customHeight="1">
      <c r="A2075" s="962" t="s">
        <v>254</v>
      </c>
      <c r="B2075" t="s">
        <v>298</v>
      </c>
      <c r="C2075" t="s">
        <v>13</v>
      </c>
      <c r="D2075" t="s">
        <v>11</v>
      </c>
      <c r="E2075" t="s">
        <v>329</v>
      </c>
      <c r="F2075" t="s">
        <v>474</v>
      </c>
      <c r="R2075">
        <v>0</v>
      </c>
    </row>
    <row r="2076" spans="1:20" ht="15" customHeight="1">
      <c r="A2076" s="962" t="s">
        <v>254</v>
      </c>
      <c r="B2076" t="s">
        <v>297</v>
      </c>
      <c r="C2076" t="s">
        <v>13</v>
      </c>
      <c r="D2076" t="s">
        <v>11</v>
      </c>
      <c r="E2076" t="s">
        <v>329</v>
      </c>
      <c r="F2076" t="s">
        <v>474</v>
      </c>
      <c r="R2076">
        <v>0</v>
      </c>
    </row>
    <row r="2077" spans="1:20" ht="15" customHeight="1">
      <c r="A2077" s="962" t="s">
        <v>254</v>
      </c>
      <c r="B2077" t="s">
        <v>287</v>
      </c>
      <c r="C2077" t="s">
        <v>13</v>
      </c>
      <c r="D2077" t="s">
        <v>11</v>
      </c>
      <c r="E2077" t="s">
        <v>329</v>
      </c>
      <c r="F2077" t="s">
        <v>474</v>
      </c>
      <c r="R2077">
        <v>1.27</v>
      </c>
    </row>
    <row r="2078" spans="1:20" ht="15" customHeight="1">
      <c r="A2078" s="962" t="s">
        <v>254</v>
      </c>
      <c r="B2078" t="s">
        <v>296</v>
      </c>
      <c r="C2078" t="s">
        <v>13</v>
      </c>
      <c r="D2078" t="s">
        <v>11</v>
      </c>
      <c r="E2078" t="s">
        <v>329</v>
      </c>
      <c r="F2078" t="s">
        <v>474</v>
      </c>
      <c r="R2078">
        <v>0</v>
      </c>
      <c r="S2078">
        <v>0</v>
      </c>
      <c r="T2078">
        <v>0</v>
      </c>
    </row>
    <row r="2079" spans="1:20" ht="15" customHeight="1">
      <c r="A2079" s="962" t="s">
        <v>254</v>
      </c>
      <c r="B2079" t="s">
        <v>319</v>
      </c>
      <c r="C2079" t="s">
        <v>13</v>
      </c>
      <c r="D2079" t="s">
        <v>11</v>
      </c>
      <c r="E2079" t="s">
        <v>329</v>
      </c>
      <c r="F2079" t="s">
        <v>474</v>
      </c>
      <c r="H2079" t="s">
        <v>958</v>
      </c>
      <c r="I2079" t="s">
        <v>848</v>
      </c>
      <c r="J2079" t="s">
        <v>959</v>
      </c>
      <c r="K2079" t="s">
        <v>849</v>
      </c>
      <c r="L2079" t="s">
        <v>960</v>
      </c>
      <c r="M2079" t="s">
        <v>848</v>
      </c>
      <c r="O2079" t="s">
        <v>882</v>
      </c>
      <c r="P2079" t="s">
        <v>851</v>
      </c>
      <c r="Q2079" t="s">
        <v>337</v>
      </c>
      <c r="R2079">
        <v>1.27</v>
      </c>
    </row>
    <row r="2080" spans="1:20" ht="15" customHeight="1">
      <c r="A2080" s="962" t="s">
        <v>254</v>
      </c>
      <c r="B2080" t="s">
        <v>317</v>
      </c>
      <c r="C2080" t="s">
        <v>13</v>
      </c>
      <c r="D2080" t="s">
        <v>11</v>
      </c>
      <c r="E2080" t="s">
        <v>329</v>
      </c>
      <c r="F2080" t="s">
        <v>474</v>
      </c>
      <c r="J2080" t="s">
        <v>959</v>
      </c>
      <c r="K2080" t="s">
        <v>849</v>
      </c>
      <c r="L2080" t="s">
        <v>960</v>
      </c>
      <c r="O2080" t="s">
        <v>882</v>
      </c>
      <c r="P2080" t="s">
        <v>851</v>
      </c>
      <c r="Q2080" t="s">
        <v>337</v>
      </c>
      <c r="R2080">
        <v>1.27</v>
      </c>
    </row>
    <row r="2081" spans="1:18" ht="15" customHeight="1">
      <c r="A2081" s="962" t="s">
        <v>254</v>
      </c>
      <c r="B2081" t="s">
        <v>305</v>
      </c>
      <c r="C2081" t="s">
        <v>13</v>
      </c>
      <c r="D2081" t="s">
        <v>11</v>
      </c>
      <c r="E2081" t="s">
        <v>329</v>
      </c>
      <c r="F2081" t="s">
        <v>474</v>
      </c>
      <c r="R2081">
        <v>1.27</v>
      </c>
    </row>
    <row r="2082" spans="1:18" ht="15" customHeight="1">
      <c r="A2082" s="962" t="s">
        <v>254</v>
      </c>
      <c r="B2082" t="s">
        <v>321</v>
      </c>
      <c r="C2082" t="s">
        <v>13</v>
      </c>
      <c r="D2082" t="s">
        <v>11</v>
      </c>
      <c r="E2082" t="s">
        <v>329</v>
      </c>
      <c r="F2082" t="s">
        <v>474</v>
      </c>
      <c r="H2082" t="s">
        <v>468</v>
      </c>
      <c r="I2082" t="s">
        <v>353</v>
      </c>
      <c r="K2082" t="s">
        <v>333</v>
      </c>
      <c r="L2082" t="s">
        <v>354</v>
      </c>
      <c r="M2082" t="s">
        <v>58</v>
      </c>
      <c r="O2082" t="s">
        <v>335</v>
      </c>
      <c r="P2082" t="s">
        <v>336</v>
      </c>
      <c r="Q2082" t="s">
        <v>337</v>
      </c>
      <c r="R2082">
        <v>4.63</v>
      </c>
    </row>
    <row r="2083" spans="1:18" ht="15" customHeight="1">
      <c r="A2083" s="962" t="s">
        <v>254</v>
      </c>
      <c r="B2083" t="s">
        <v>324</v>
      </c>
      <c r="C2083" t="s">
        <v>13</v>
      </c>
      <c r="D2083" t="s">
        <v>11</v>
      </c>
      <c r="E2083" t="s">
        <v>329</v>
      </c>
      <c r="F2083" t="s">
        <v>474</v>
      </c>
      <c r="R2083">
        <v>0</v>
      </c>
    </row>
    <row r="2084" spans="1:18" ht="15" customHeight="1">
      <c r="A2084" s="962" t="s">
        <v>255</v>
      </c>
      <c r="B2084" t="s">
        <v>322</v>
      </c>
      <c r="C2084" t="s">
        <v>13</v>
      </c>
      <c r="D2084" t="s">
        <v>11</v>
      </c>
      <c r="E2084" t="s">
        <v>329</v>
      </c>
      <c r="F2084" t="s">
        <v>474</v>
      </c>
      <c r="H2084" t="s">
        <v>848</v>
      </c>
      <c r="I2084" t="s">
        <v>853</v>
      </c>
      <c r="J2084" t="s">
        <v>949</v>
      </c>
      <c r="K2084" t="s">
        <v>849</v>
      </c>
      <c r="L2084" t="s">
        <v>1993</v>
      </c>
      <c r="M2084" t="s">
        <v>55</v>
      </c>
      <c r="O2084" t="s">
        <v>361</v>
      </c>
      <c r="P2084" t="s">
        <v>667</v>
      </c>
      <c r="Q2084" t="s">
        <v>668</v>
      </c>
      <c r="R2084">
        <v>0</v>
      </c>
    </row>
    <row r="2085" spans="1:18" ht="15" customHeight="1">
      <c r="A2085" s="962" t="s">
        <v>255</v>
      </c>
      <c r="B2085" t="s">
        <v>301</v>
      </c>
      <c r="C2085" t="s">
        <v>13</v>
      </c>
      <c r="D2085" t="s">
        <v>11</v>
      </c>
      <c r="E2085" t="s">
        <v>329</v>
      </c>
      <c r="F2085" t="s">
        <v>474</v>
      </c>
      <c r="H2085" t="s">
        <v>856</v>
      </c>
      <c r="I2085" t="s">
        <v>853</v>
      </c>
      <c r="J2085" t="s">
        <v>949</v>
      </c>
      <c r="K2085" t="s">
        <v>849</v>
      </c>
      <c r="L2085" t="s">
        <v>857</v>
      </c>
      <c r="M2085" t="s">
        <v>55</v>
      </c>
      <c r="O2085" t="s">
        <v>361</v>
      </c>
      <c r="P2085" t="s">
        <v>851</v>
      </c>
      <c r="Q2085" t="s">
        <v>337</v>
      </c>
      <c r="R2085">
        <v>0.04</v>
      </c>
    </row>
    <row r="2086" spans="1:18" ht="15" customHeight="1">
      <c r="A2086" s="962" t="s">
        <v>255</v>
      </c>
      <c r="B2086" t="s">
        <v>307</v>
      </c>
      <c r="C2086" t="s">
        <v>13</v>
      </c>
      <c r="D2086" t="s">
        <v>11</v>
      </c>
      <c r="E2086" t="s">
        <v>329</v>
      </c>
      <c r="F2086" t="s">
        <v>474</v>
      </c>
      <c r="H2086" t="s">
        <v>858</v>
      </c>
      <c r="I2086" t="s">
        <v>853</v>
      </c>
      <c r="J2086" t="s">
        <v>949</v>
      </c>
      <c r="K2086" t="s">
        <v>849</v>
      </c>
      <c r="L2086" t="s">
        <v>859</v>
      </c>
      <c r="M2086" t="s">
        <v>55</v>
      </c>
      <c r="O2086" t="s">
        <v>361</v>
      </c>
      <c r="P2086" t="s">
        <v>851</v>
      </c>
      <c r="Q2086" t="s">
        <v>337</v>
      </c>
      <c r="R2086">
        <v>0</v>
      </c>
    </row>
    <row r="2087" spans="1:18" ht="15" customHeight="1">
      <c r="A2087" s="962" t="s">
        <v>255</v>
      </c>
      <c r="B2087" t="s">
        <v>315</v>
      </c>
      <c r="C2087" t="s">
        <v>13</v>
      </c>
      <c r="D2087" t="s">
        <v>11</v>
      </c>
      <c r="E2087" t="s">
        <v>329</v>
      </c>
      <c r="F2087" t="s">
        <v>474</v>
      </c>
      <c r="H2087" t="s">
        <v>860</v>
      </c>
      <c r="I2087" t="s">
        <v>853</v>
      </c>
      <c r="J2087" t="s">
        <v>949</v>
      </c>
      <c r="K2087" t="s">
        <v>849</v>
      </c>
      <c r="L2087" t="s">
        <v>861</v>
      </c>
      <c r="M2087" t="s">
        <v>55</v>
      </c>
      <c r="O2087" t="s">
        <v>361</v>
      </c>
      <c r="P2087" t="s">
        <v>851</v>
      </c>
      <c r="Q2087" t="s">
        <v>337</v>
      </c>
      <c r="R2087">
        <v>0</v>
      </c>
    </row>
    <row r="2088" spans="1:18" ht="15" customHeight="1">
      <c r="A2088" s="962" t="s">
        <v>255</v>
      </c>
      <c r="B2088" t="s">
        <v>308</v>
      </c>
      <c r="C2088" t="s">
        <v>13</v>
      </c>
      <c r="D2088" t="s">
        <v>11</v>
      </c>
      <c r="E2088" t="s">
        <v>329</v>
      </c>
      <c r="F2088" t="s">
        <v>474</v>
      </c>
      <c r="H2088" t="s">
        <v>862</v>
      </c>
      <c r="I2088" t="s">
        <v>853</v>
      </c>
      <c r="J2088" t="s">
        <v>949</v>
      </c>
      <c r="K2088" t="s">
        <v>849</v>
      </c>
      <c r="L2088" t="s">
        <v>863</v>
      </c>
      <c r="M2088" t="s">
        <v>55</v>
      </c>
      <c r="O2088" t="s">
        <v>361</v>
      </c>
      <c r="P2088" t="s">
        <v>851</v>
      </c>
      <c r="Q2088" t="s">
        <v>337</v>
      </c>
      <c r="R2088">
        <v>0</v>
      </c>
    </row>
    <row r="2089" spans="1:18" ht="15" customHeight="1">
      <c r="A2089" s="962" t="s">
        <v>255</v>
      </c>
      <c r="B2089" t="s">
        <v>311</v>
      </c>
      <c r="C2089" t="s">
        <v>13</v>
      </c>
      <c r="D2089" t="s">
        <v>11</v>
      </c>
      <c r="E2089" t="s">
        <v>329</v>
      </c>
      <c r="F2089" t="s">
        <v>474</v>
      </c>
      <c r="H2089" t="s">
        <v>864</v>
      </c>
      <c r="I2089" t="s">
        <v>853</v>
      </c>
      <c r="J2089" t="s">
        <v>949</v>
      </c>
      <c r="K2089" t="s">
        <v>849</v>
      </c>
      <c r="L2089" t="s">
        <v>865</v>
      </c>
      <c r="M2089" t="s">
        <v>55</v>
      </c>
      <c r="O2089" t="s">
        <v>361</v>
      </c>
      <c r="P2089" t="s">
        <v>851</v>
      </c>
      <c r="Q2089" t="s">
        <v>337</v>
      </c>
      <c r="R2089">
        <v>0.03</v>
      </c>
    </row>
    <row r="2090" spans="1:18" ht="15" customHeight="1">
      <c r="A2090" s="962" t="s">
        <v>255</v>
      </c>
      <c r="B2090" t="s">
        <v>312</v>
      </c>
      <c r="C2090" t="s">
        <v>13</v>
      </c>
      <c r="D2090" t="s">
        <v>11</v>
      </c>
      <c r="E2090" t="s">
        <v>329</v>
      </c>
      <c r="F2090" t="s">
        <v>474</v>
      </c>
      <c r="H2090" t="s">
        <v>866</v>
      </c>
      <c r="I2090" t="s">
        <v>853</v>
      </c>
      <c r="J2090" t="s">
        <v>949</v>
      </c>
      <c r="K2090" t="s">
        <v>849</v>
      </c>
      <c r="L2090" t="s">
        <v>867</v>
      </c>
      <c r="M2090" t="s">
        <v>55</v>
      </c>
      <c r="O2090" t="s">
        <v>361</v>
      </c>
      <c r="P2090" t="s">
        <v>851</v>
      </c>
      <c r="Q2090" t="s">
        <v>337</v>
      </c>
      <c r="R2090">
        <v>0</v>
      </c>
    </row>
    <row r="2091" spans="1:18" ht="15" customHeight="1">
      <c r="A2091" s="962" t="s">
        <v>255</v>
      </c>
      <c r="B2091" t="s">
        <v>300</v>
      </c>
      <c r="C2091" t="s">
        <v>13</v>
      </c>
      <c r="D2091" t="s">
        <v>11</v>
      </c>
      <c r="E2091" t="s">
        <v>329</v>
      </c>
      <c r="F2091" t="s">
        <v>474</v>
      </c>
      <c r="I2091" t="s">
        <v>853</v>
      </c>
      <c r="J2091" t="s">
        <v>949</v>
      </c>
      <c r="K2091" t="s">
        <v>849</v>
      </c>
      <c r="L2091" t="s">
        <v>857</v>
      </c>
      <c r="M2091" t="s">
        <v>55</v>
      </c>
      <c r="O2091" t="s">
        <v>361</v>
      </c>
      <c r="P2091" t="s">
        <v>851</v>
      </c>
      <c r="Q2091" t="s">
        <v>337</v>
      </c>
      <c r="R2091">
        <v>0.04</v>
      </c>
    </row>
    <row r="2092" spans="1:18" ht="15" customHeight="1">
      <c r="A2092" s="962" t="s">
        <v>255</v>
      </c>
      <c r="B2092" t="s">
        <v>298</v>
      </c>
      <c r="C2092" t="s">
        <v>13</v>
      </c>
      <c r="D2092" t="s">
        <v>11</v>
      </c>
      <c r="E2092" t="s">
        <v>329</v>
      </c>
      <c r="F2092" t="s">
        <v>474</v>
      </c>
      <c r="R2092">
        <v>0.04</v>
      </c>
    </row>
    <row r="2093" spans="1:18" ht="15" customHeight="1">
      <c r="A2093" s="962" t="s">
        <v>255</v>
      </c>
      <c r="B2093" t="s">
        <v>297</v>
      </c>
      <c r="C2093" t="s">
        <v>13</v>
      </c>
      <c r="D2093" t="s">
        <v>11</v>
      </c>
      <c r="E2093" t="s">
        <v>329</v>
      </c>
      <c r="F2093" t="s">
        <v>474</v>
      </c>
      <c r="R2093">
        <v>0.04</v>
      </c>
    </row>
    <row r="2094" spans="1:18" ht="15" customHeight="1">
      <c r="A2094" s="962" t="s">
        <v>255</v>
      </c>
      <c r="B2094" t="s">
        <v>288</v>
      </c>
      <c r="C2094" t="s">
        <v>13</v>
      </c>
      <c r="D2094" t="s">
        <v>11</v>
      </c>
      <c r="E2094" t="s">
        <v>329</v>
      </c>
      <c r="F2094" t="s">
        <v>474</v>
      </c>
      <c r="R2094">
        <v>0.04</v>
      </c>
    </row>
    <row r="2095" spans="1:18" ht="15" customHeight="1">
      <c r="A2095" s="962" t="s">
        <v>255</v>
      </c>
      <c r="B2095" t="s">
        <v>287</v>
      </c>
      <c r="C2095" t="s">
        <v>13</v>
      </c>
      <c r="D2095" t="s">
        <v>11</v>
      </c>
      <c r="E2095" t="s">
        <v>329</v>
      </c>
      <c r="F2095" t="s">
        <v>474</v>
      </c>
      <c r="R2095">
        <v>0.06</v>
      </c>
    </row>
    <row r="2096" spans="1:18" ht="15" customHeight="1">
      <c r="A2096" s="962" t="s">
        <v>255</v>
      </c>
      <c r="B2096" t="s">
        <v>306</v>
      </c>
      <c r="C2096" t="s">
        <v>13</v>
      </c>
      <c r="D2096" t="s">
        <v>11</v>
      </c>
      <c r="E2096" t="s">
        <v>329</v>
      </c>
      <c r="F2096" t="s">
        <v>474</v>
      </c>
      <c r="I2096" t="s">
        <v>853</v>
      </c>
      <c r="J2096" t="s">
        <v>949</v>
      </c>
      <c r="K2096" t="s">
        <v>849</v>
      </c>
      <c r="L2096" t="s">
        <v>1994</v>
      </c>
      <c r="M2096" t="s">
        <v>55</v>
      </c>
      <c r="O2096" t="s">
        <v>361</v>
      </c>
      <c r="P2096" t="s">
        <v>851</v>
      </c>
      <c r="Q2096" t="s">
        <v>337</v>
      </c>
      <c r="R2096">
        <v>0</v>
      </c>
    </row>
    <row r="2097" spans="1:20" ht="15" customHeight="1">
      <c r="A2097" s="962" t="s">
        <v>255</v>
      </c>
      <c r="B2097" t="s">
        <v>305</v>
      </c>
      <c r="C2097" t="s">
        <v>13</v>
      </c>
      <c r="D2097" t="s">
        <v>11</v>
      </c>
      <c r="E2097" t="s">
        <v>329</v>
      </c>
      <c r="F2097" t="s">
        <v>474</v>
      </c>
      <c r="R2097">
        <v>0.03</v>
      </c>
    </row>
    <row r="2098" spans="1:20" ht="15" customHeight="1">
      <c r="A2098" s="962" t="s">
        <v>255</v>
      </c>
      <c r="B2098" t="s">
        <v>309</v>
      </c>
      <c r="C2098" t="s">
        <v>13</v>
      </c>
      <c r="D2098" t="s">
        <v>11</v>
      </c>
      <c r="E2098" t="s">
        <v>329</v>
      </c>
      <c r="F2098" t="s">
        <v>474</v>
      </c>
      <c r="I2098" t="s">
        <v>853</v>
      </c>
      <c r="J2098" t="s">
        <v>949</v>
      </c>
      <c r="K2098" t="s">
        <v>849</v>
      </c>
      <c r="L2098" t="s">
        <v>1995</v>
      </c>
      <c r="M2098" t="s">
        <v>55</v>
      </c>
      <c r="O2098" t="s">
        <v>361</v>
      </c>
      <c r="P2098" t="s">
        <v>851</v>
      </c>
      <c r="Q2098" t="s">
        <v>337</v>
      </c>
      <c r="R2098">
        <v>0.03</v>
      </c>
    </row>
    <row r="2099" spans="1:20" ht="15" customHeight="1">
      <c r="A2099" s="962" t="s">
        <v>255</v>
      </c>
      <c r="B2099" t="s">
        <v>313</v>
      </c>
      <c r="C2099" t="s">
        <v>13</v>
      </c>
      <c r="D2099" t="s">
        <v>11</v>
      </c>
      <c r="E2099" t="s">
        <v>329</v>
      </c>
      <c r="F2099" t="s">
        <v>474</v>
      </c>
      <c r="I2099" t="s">
        <v>853</v>
      </c>
      <c r="J2099" t="s">
        <v>949</v>
      </c>
      <c r="K2099" t="s">
        <v>849</v>
      </c>
      <c r="L2099" t="s">
        <v>861</v>
      </c>
      <c r="M2099" t="s">
        <v>55</v>
      </c>
      <c r="O2099" t="s">
        <v>361</v>
      </c>
      <c r="P2099" t="s">
        <v>851</v>
      </c>
      <c r="Q2099" t="s">
        <v>337</v>
      </c>
      <c r="R2099">
        <v>0</v>
      </c>
    </row>
    <row r="2100" spans="1:20" ht="15" customHeight="1">
      <c r="A2100" s="962" t="s">
        <v>257</v>
      </c>
      <c r="B2100" t="s">
        <v>290</v>
      </c>
      <c r="C2100" t="s">
        <v>13</v>
      </c>
      <c r="D2100" t="s">
        <v>11</v>
      </c>
      <c r="E2100" t="s">
        <v>329</v>
      </c>
      <c r="F2100" t="s">
        <v>474</v>
      </c>
      <c r="J2100" t="s">
        <v>1996</v>
      </c>
      <c r="R2100">
        <v>0</v>
      </c>
      <c r="S2100">
        <v>0</v>
      </c>
      <c r="T2100">
        <v>500000000</v>
      </c>
    </row>
    <row r="2101" spans="1:20" ht="15" customHeight="1">
      <c r="A2101" s="962" t="s">
        <v>257</v>
      </c>
      <c r="B2101" t="s">
        <v>292</v>
      </c>
      <c r="C2101" t="s">
        <v>13</v>
      </c>
      <c r="D2101" t="s">
        <v>11</v>
      </c>
      <c r="E2101" t="s">
        <v>329</v>
      </c>
      <c r="F2101" t="s">
        <v>474</v>
      </c>
      <c r="J2101" t="s">
        <v>1997</v>
      </c>
      <c r="R2101">
        <v>0</v>
      </c>
      <c r="S2101">
        <v>0</v>
      </c>
      <c r="T2101">
        <v>500000000</v>
      </c>
    </row>
    <row r="2102" spans="1:20" ht="15" customHeight="1">
      <c r="A2102" s="962" t="s">
        <v>257</v>
      </c>
      <c r="B2102" t="s">
        <v>295</v>
      </c>
      <c r="C2102" t="s">
        <v>13</v>
      </c>
      <c r="D2102" t="s">
        <v>11</v>
      </c>
      <c r="E2102" t="s">
        <v>329</v>
      </c>
      <c r="F2102" t="s">
        <v>474</v>
      </c>
      <c r="J2102" t="s">
        <v>1998</v>
      </c>
      <c r="R2102">
        <v>0</v>
      </c>
      <c r="S2102">
        <v>0</v>
      </c>
      <c r="T2102">
        <v>500000000</v>
      </c>
    </row>
    <row r="2103" spans="1:20" ht="15" customHeight="1">
      <c r="A2103" s="962" t="s">
        <v>257</v>
      </c>
      <c r="B2103" t="s">
        <v>296</v>
      </c>
      <c r="C2103" t="s">
        <v>13</v>
      </c>
      <c r="D2103" t="s">
        <v>11</v>
      </c>
      <c r="E2103" t="s">
        <v>329</v>
      </c>
      <c r="F2103" t="s">
        <v>474</v>
      </c>
      <c r="J2103" t="s">
        <v>1999</v>
      </c>
      <c r="R2103">
        <v>0</v>
      </c>
      <c r="S2103">
        <v>0</v>
      </c>
      <c r="T2103">
        <v>500000000</v>
      </c>
    </row>
    <row r="2104" spans="1:20" ht="15" customHeight="1">
      <c r="A2104" s="962" t="s">
        <v>257</v>
      </c>
      <c r="B2104" t="s">
        <v>316</v>
      </c>
      <c r="C2104" t="s">
        <v>13</v>
      </c>
      <c r="D2104" t="s">
        <v>11</v>
      </c>
      <c r="E2104" t="s">
        <v>329</v>
      </c>
      <c r="F2104" t="s">
        <v>474</v>
      </c>
      <c r="J2104" t="s">
        <v>2004</v>
      </c>
      <c r="R2104">
        <v>0</v>
      </c>
      <c r="S2104">
        <v>0</v>
      </c>
      <c r="T2104">
        <v>500000000</v>
      </c>
    </row>
    <row r="2105" spans="1:20" ht="15" customHeight="1">
      <c r="A2105" s="962" t="s">
        <v>257</v>
      </c>
      <c r="B2105" t="s">
        <v>289</v>
      </c>
      <c r="C2105" t="s">
        <v>13</v>
      </c>
      <c r="D2105" t="s">
        <v>11</v>
      </c>
      <c r="E2105" t="s">
        <v>329</v>
      </c>
      <c r="F2105" t="s">
        <v>474</v>
      </c>
      <c r="R2105">
        <v>0</v>
      </c>
      <c r="S2105">
        <v>0</v>
      </c>
      <c r="T2105">
        <v>500000000</v>
      </c>
    </row>
    <row r="2106" spans="1:20" ht="15" customHeight="1">
      <c r="A2106" s="962" t="s">
        <v>257</v>
      </c>
      <c r="B2106" t="s">
        <v>309</v>
      </c>
      <c r="C2106" t="s">
        <v>13</v>
      </c>
      <c r="D2106" t="s">
        <v>11</v>
      </c>
      <c r="E2106" t="s">
        <v>329</v>
      </c>
      <c r="F2106" t="s">
        <v>474</v>
      </c>
      <c r="R2106">
        <v>0</v>
      </c>
      <c r="S2106">
        <v>0</v>
      </c>
      <c r="T2106">
        <v>500000000</v>
      </c>
    </row>
    <row r="2107" spans="1:20" ht="15" customHeight="1">
      <c r="A2107" s="962" t="s">
        <v>257</v>
      </c>
      <c r="B2107" t="s">
        <v>291</v>
      </c>
      <c r="C2107" t="s">
        <v>13</v>
      </c>
      <c r="D2107" t="s">
        <v>11</v>
      </c>
      <c r="E2107" t="s">
        <v>329</v>
      </c>
      <c r="F2107" t="s">
        <v>474</v>
      </c>
      <c r="R2107">
        <v>0</v>
      </c>
      <c r="S2107">
        <v>0</v>
      </c>
      <c r="T2107">
        <v>500000000</v>
      </c>
    </row>
    <row r="2108" spans="1:20" ht="15" customHeight="1">
      <c r="A2108" s="962" t="s">
        <v>257</v>
      </c>
      <c r="B2108" t="s">
        <v>288</v>
      </c>
      <c r="C2108" t="s">
        <v>13</v>
      </c>
      <c r="D2108" t="s">
        <v>11</v>
      </c>
      <c r="E2108" t="s">
        <v>329</v>
      </c>
      <c r="F2108" t="s">
        <v>474</v>
      </c>
      <c r="R2108">
        <v>0</v>
      </c>
      <c r="S2108">
        <v>0</v>
      </c>
      <c r="T2108">
        <v>500000000</v>
      </c>
    </row>
    <row r="2109" spans="1:20" ht="15" customHeight="1">
      <c r="A2109" s="962" t="s">
        <v>257</v>
      </c>
      <c r="B2109" t="s">
        <v>287</v>
      </c>
      <c r="C2109" t="s">
        <v>13</v>
      </c>
      <c r="D2109" t="s">
        <v>11</v>
      </c>
      <c r="E2109" t="s">
        <v>329</v>
      </c>
      <c r="F2109" t="s">
        <v>474</v>
      </c>
      <c r="R2109">
        <v>0</v>
      </c>
      <c r="S2109">
        <v>0</v>
      </c>
      <c r="T2109">
        <v>500000000</v>
      </c>
    </row>
    <row r="2110" spans="1:20" ht="15" customHeight="1">
      <c r="A2110" s="962" t="s">
        <v>257</v>
      </c>
      <c r="B2110" t="s">
        <v>305</v>
      </c>
      <c r="C2110" t="s">
        <v>13</v>
      </c>
      <c r="D2110" t="s">
        <v>11</v>
      </c>
      <c r="E2110" t="s">
        <v>329</v>
      </c>
      <c r="F2110" t="s">
        <v>474</v>
      </c>
      <c r="R2110">
        <v>0</v>
      </c>
      <c r="S2110">
        <v>0</v>
      </c>
      <c r="T2110">
        <v>500000000</v>
      </c>
    </row>
    <row r="2111" spans="1:20" ht="15" customHeight="1">
      <c r="A2111" s="962" t="s">
        <v>257</v>
      </c>
      <c r="B2111" t="s">
        <v>321</v>
      </c>
      <c r="C2111" t="s">
        <v>13</v>
      </c>
      <c r="D2111" t="s">
        <v>11</v>
      </c>
      <c r="E2111" t="s">
        <v>329</v>
      </c>
      <c r="F2111" t="s">
        <v>474</v>
      </c>
      <c r="R2111">
        <v>0</v>
      </c>
      <c r="S2111">
        <v>0</v>
      </c>
      <c r="T2111">
        <v>500000000</v>
      </c>
    </row>
    <row r="2112" spans="1:20" ht="15" customHeight="1">
      <c r="A2112" s="962" t="s">
        <v>257</v>
      </c>
      <c r="B2112" t="s">
        <v>310</v>
      </c>
      <c r="C2112" t="s">
        <v>13</v>
      </c>
      <c r="D2112" t="s">
        <v>11</v>
      </c>
      <c r="E2112" t="s">
        <v>329</v>
      </c>
      <c r="F2112" t="s">
        <v>474</v>
      </c>
      <c r="R2112">
        <v>0</v>
      </c>
      <c r="S2112">
        <v>0</v>
      </c>
      <c r="T2112">
        <v>500000000</v>
      </c>
    </row>
    <row r="2113" spans="1:20" ht="15" customHeight="1">
      <c r="A2113" s="962" t="s">
        <v>257</v>
      </c>
      <c r="B2113" t="s">
        <v>294</v>
      </c>
      <c r="C2113" t="s">
        <v>13</v>
      </c>
      <c r="D2113" t="s">
        <v>11</v>
      </c>
      <c r="E2113" t="s">
        <v>329</v>
      </c>
      <c r="F2113" t="s">
        <v>474</v>
      </c>
      <c r="R2113">
        <v>0</v>
      </c>
      <c r="S2113">
        <v>0</v>
      </c>
      <c r="T2113">
        <v>500000000</v>
      </c>
    </row>
    <row r="2114" spans="1:20" ht="15" customHeight="1">
      <c r="A2114" s="962" t="s">
        <v>257</v>
      </c>
      <c r="B2114" t="s">
        <v>293</v>
      </c>
      <c r="C2114" t="s">
        <v>13</v>
      </c>
      <c r="D2114" t="s">
        <v>11</v>
      </c>
      <c r="E2114" t="s">
        <v>329</v>
      </c>
      <c r="F2114" t="s">
        <v>474</v>
      </c>
      <c r="R2114">
        <v>0</v>
      </c>
      <c r="S2114">
        <v>0</v>
      </c>
      <c r="T2114">
        <v>500000000</v>
      </c>
    </row>
    <row r="2115" spans="1:20" ht="15" customHeight="1">
      <c r="A2115" s="962" t="s">
        <v>259</v>
      </c>
      <c r="B2115" t="s">
        <v>300</v>
      </c>
      <c r="C2115" t="s">
        <v>13</v>
      </c>
      <c r="D2115" t="s">
        <v>11</v>
      </c>
      <c r="E2115" t="s">
        <v>329</v>
      </c>
      <c r="F2115" t="s">
        <v>474</v>
      </c>
      <c r="R2115">
        <v>0</v>
      </c>
      <c r="S2115">
        <v>0</v>
      </c>
      <c r="T2115">
        <v>500000000</v>
      </c>
    </row>
    <row r="2116" spans="1:20" ht="15" customHeight="1">
      <c r="A2116" s="962" t="s">
        <v>259</v>
      </c>
      <c r="B2116" t="s">
        <v>298</v>
      </c>
      <c r="C2116" t="s">
        <v>13</v>
      </c>
      <c r="D2116" t="s">
        <v>11</v>
      </c>
      <c r="E2116" t="s">
        <v>329</v>
      </c>
      <c r="F2116" t="s">
        <v>474</v>
      </c>
      <c r="R2116">
        <v>0</v>
      </c>
      <c r="S2116">
        <v>0</v>
      </c>
      <c r="T2116">
        <v>500000000</v>
      </c>
    </row>
    <row r="2117" spans="1:20" ht="15" customHeight="1">
      <c r="A2117" s="962" t="s">
        <v>259</v>
      </c>
      <c r="B2117" t="s">
        <v>297</v>
      </c>
      <c r="C2117" t="s">
        <v>13</v>
      </c>
      <c r="D2117" t="s">
        <v>11</v>
      </c>
      <c r="E2117" t="s">
        <v>329</v>
      </c>
      <c r="F2117" t="s">
        <v>474</v>
      </c>
      <c r="R2117">
        <v>0</v>
      </c>
      <c r="S2117">
        <v>0</v>
      </c>
      <c r="T2117">
        <v>500000000</v>
      </c>
    </row>
    <row r="2118" spans="1:20" ht="15" customHeight="1">
      <c r="A2118" s="962" t="s">
        <v>259</v>
      </c>
      <c r="B2118" t="s">
        <v>288</v>
      </c>
      <c r="C2118" t="s">
        <v>13</v>
      </c>
      <c r="D2118" t="s">
        <v>11</v>
      </c>
      <c r="E2118" t="s">
        <v>329</v>
      </c>
      <c r="F2118" t="s">
        <v>474</v>
      </c>
      <c r="R2118">
        <v>0</v>
      </c>
      <c r="S2118">
        <v>0</v>
      </c>
      <c r="T2118">
        <v>500000000</v>
      </c>
    </row>
    <row r="2119" spans="1:20" ht="15" customHeight="1">
      <c r="A2119" s="962" t="s">
        <v>259</v>
      </c>
      <c r="B2119" t="s">
        <v>287</v>
      </c>
      <c r="C2119" t="s">
        <v>13</v>
      </c>
      <c r="D2119" t="s">
        <v>11</v>
      </c>
      <c r="E2119" t="s">
        <v>329</v>
      </c>
      <c r="F2119" t="s">
        <v>474</v>
      </c>
      <c r="R2119">
        <v>0</v>
      </c>
      <c r="S2119">
        <v>0</v>
      </c>
      <c r="T2119">
        <v>500000000</v>
      </c>
    </row>
    <row r="2120" spans="1:20" ht="15" customHeight="1">
      <c r="A2120" s="962" t="s">
        <v>259</v>
      </c>
      <c r="B2120" t="s">
        <v>321</v>
      </c>
      <c r="C2120" t="s">
        <v>13</v>
      </c>
      <c r="D2120" t="s">
        <v>11</v>
      </c>
      <c r="E2120" t="s">
        <v>329</v>
      </c>
      <c r="F2120" t="s">
        <v>474</v>
      </c>
      <c r="R2120">
        <v>0</v>
      </c>
      <c r="S2120">
        <v>0</v>
      </c>
      <c r="T2120">
        <v>500000000</v>
      </c>
    </row>
    <row r="2121" spans="1:20" ht="15" customHeight="1">
      <c r="A2121" s="962" t="s">
        <v>259</v>
      </c>
      <c r="B2121" t="s">
        <v>299</v>
      </c>
      <c r="C2121" t="s">
        <v>13</v>
      </c>
      <c r="D2121" t="s">
        <v>11</v>
      </c>
      <c r="E2121" t="s">
        <v>329</v>
      </c>
      <c r="F2121" t="s">
        <v>474</v>
      </c>
      <c r="R2121">
        <v>0</v>
      </c>
      <c r="S2121">
        <v>0</v>
      </c>
      <c r="T2121">
        <v>500000000</v>
      </c>
    </row>
    <row r="2122" spans="1:20" ht="15" customHeight="1">
      <c r="A2122" s="962" t="s">
        <v>259</v>
      </c>
      <c r="B2122" t="s">
        <v>301</v>
      </c>
      <c r="C2122" t="s">
        <v>13</v>
      </c>
      <c r="D2122" t="s">
        <v>11</v>
      </c>
      <c r="E2122" t="s">
        <v>329</v>
      </c>
      <c r="F2122" t="s">
        <v>474</v>
      </c>
      <c r="R2122">
        <v>0</v>
      </c>
      <c r="S2122">
        <v>0</v>
      </c>
      <c r="T2122">
        <v>500000000</v>
      </c>
    </row>
    <row r="2123" spans="1:20" ht="15" customHeight="1">
      <c r="A2123" s="962" t="s">
        <v>260</v>
      </c>
      <c r="B2123" t="s">
        <v>299</v>
      </c>
      <c r="C2123" t="s">
        <v>13</v>
      </c>
      <c r="D2123" t="s">
        <v>11</v>
      </c>
      <c r="E2123" t="s">
        <v>329</v>
      </c>
      <c r="F2123" t="s">
        <v>474</v>
      </c>
      <c r="R2123">
        <v>0</v>
      </c>
      <c r="S2123">
        <v>0</v>
      </c>
      <c r="T2123">
        <v>0</v>
      </c>
    </row>
    <row r="2124" spans="1:20" ht="15" customHeight="1">
      <c r="A2124" s="962" t="s">
        <v>260</v>
      </c>
      <c r="B2124" t="s">
        <v>312</v>
      </c>
      <c r="C2124" t="s">
        <v>13</v>
      </c>
      <c r="D2124" t="s">
        <v>11</v>
      </c>
      <c r="E2124" t="s">
        <v>329</v>
      </c>
      <c r="F2124" t="s">
        <v>474</v>
      </c>
      <c r="R2124">
        <v>0</v>
      </c>
      <c r="S2124">
        <v>0</v>
      </c>
      <c r="T2124">
        <v>0</v>
      </c>
    </row>
    <row r="2125" spans="1:20" ht="15" customHeight="1">
      <c r="A2125" s="962" t="s">
        <v>260</v>
      </c>
      <c r="B2125" t="s">
        <v>298</v>
      </c>
      <c r="C2125" t="s">
        <v>13</v>
      </c>
      <c r="D2125" t="s">
        <v>11</v>
      </c>
      <c r="E2125" t="s">
        <v>329</v>
      </c>
      <c r="F2125" t="s">
        <v>474</v>
      </c>
      <c r="R2125">
        <v>0</v>
      </c>
      <c r="S2125">
        <v>0</v>
      </c>
      <c r="T2125">
        <v>0</v>
      </c>
    </row>
    <row r="2126" spans="1:20" ht="15" customHeight="1">
      <c r="A2126" s="962" t="s">
        <v>260</v>
      </c>
      <c r="B2126" t="s">
        <v>297</v>
      </c>
      <c r="C2126" t="s">
        <v>13</v>
      </c>
      <c r="D2126" t="s">
        <v>11</v>
      </c>
      <c r="E2126" t="s">
        <v>329</v>
      </c>
      <c r="F2126" t="s">
        <v>474</v>
      </c>
      <c r="R2126">
        <v>0</v>
      </c>
      <c r="S2126">
        <v>0</v>
      </c>
      <c r="T2126">
        <v>0</v>
      </c>
    </row>
    <row r="2127" spans="1:20" ht="15" customHeight="1">
      <c r="A2127" s="962" t="s">
        <v>260</v>
      </c>
      <c r="B2127" t="s">
        <v>288</v>
      </c>
      <c r="C2127" t="s">
        <v>13</v>
      </c>
      <c r="D2127" t="s">
        <v>11</v>
      </c>
      <c r="E2127" t="s">
        <v>329</v>
      </c>
      <c r="F2127" t="s">
        <v>474</v>
      </c>
      <c r="R2127">
        <v>0</v>
      </c>
      <c r="S2127">
        <v>0</v>
      </c>
      <c r="T2127">
        <v>0</v>
      </c>
    </row>
    <row r="2128" spans="1:20" ht="15" customHeight="1">
      <c r="A2128" s="962" t="s">
        <v>260</v>
      </c>
      <c r="B2128" t="s">
        <v>287</v>
      </c>
      <c r="C2128" t="s">
        <v>13</v>
      </c>
      <c r="D2128" t="s">
        <v>11</v>
      </c>
      <c r="E2128" t="s">
        <v>329</v>
      </c>
      <c r="F2128" t="s">
        <v>474</v>
      </c>
      <c r="R2128">
        <v>0</v>
      </c>
    </row>
    <row r="2129" spans="1:20" ht="15" customHeight="1">
      <c r="A2129" s="962" t="s">
        <v>260</v>
      </c>
      <c r="B2129" t="s">
        <v>309</v>
      </c>
      <c r="C2129" t="s">
        <v>13</v>
      </c>
      <c r="D2129" t="s">
        <v>11</v>
      </c>
      <c r="E2129" t="s">
        <v>329</v>
      </c>
      <c r="F2129" t="s">
        <v>474</v>
      </c>
      <c r="R2129">
        <v>0</v>
      </c>
      <c r="S2129">
        <v>0</v>
      </c>
      <c r="T2129">
        <v>0</v>
      </c>
    </row>
    <row r="2130" spans="1:20" ht="15" customHeight="1">
      <c r="A2130" s="962" t="s">
        <v>260</v>
      </c>
      <c r="B2130" t="s">
        <v>305</v>
      </c>
      <c r="C2130" t="s">
        <v>13</v>
      </c>
      <c r="D2130" t="s">
        <v>11</v>
      </c>
      <c r="E2130" t="s">
        <v>329</v>
      </c>
      <c r="F2130" t="s">
        <v>474</v>
      </c>
      <c r="R2130">
        <v>0</v>
      </c>
      <c r="S2130">
        <v>0</v>
      </c>
      <c r="T2130">
        <v>0</v>
      </c>
    </row>
    <row r="2131" spans="1:20" ht="15" customHeight="1">
      <c r="A2131" s="962" t="s">
        <v>261</v>
      </c>
      <c r="B2131" t="s">
        <v>290</v>
      </c>
      <c r="C2131" t="s">
        <v>13</v>
      </c>
      <c r="D2131" t="s">
        <v>11</v>
      </c>
      <c r="E2131" t="s">
        <v>329</v>
      </c>
      <c r="F2131" t="s">
        <v>474</v>
      </c>
      <c r="R2131">
        <v>0</v>
      </c>
      <c r="S2131">
        <v>0</v>
      </c>
      <c r="T2131">
        <v>500000000</v>
      </c>
    </row>
    <row r="2132" spans="1:20" ht="15" customHeight="1">
      <c r="A2132" s="962" t="s">
        <v>261</v>
      </c>
      <c r="B2132" t="s">
        <v>292</v>
      </c>
      <c r="C2132" t="s">
        <v>13</v>
      </c>
      <c r="D2132" t="s">
        <v>11</v>
      </c>
      <c r="E2132" t="s">
        <v>329</v>
      </c>
      <c r="F2132" t="s">
        <v>474</v>
      </c>
      <c r="R2132">
        <v>0</v>
      </c>
      <c r="S2132">
        <v>0</v>
      </c>
      <c r="T2132">
        <v>500000000</v>
      </c>
    </row>
    <row r="2133" spans="1:20" ht="15" customHeight="1">
      <c r="A2133" s="962" t="s">
        <v>261</v>
      </c>
      <c r="B2133" t="s">
        <v>295</v>
      </c>
      <c r="C2133" t="s">
        <v>13</v>
      </c>
      <c r="D2133" t="s">
        <v>11</v>
      </c>
      <c r="E2133" t="s">
        <v>329</v>
      </c>
      <c r="F2133" t="s">
        <v>474</v>
      </c>
      <c r="R2133">
        <v>0</v>
      </c>
      <c r="S2133">
        <v>0</v>
      </c>
      <c r="T2133">
        <v>500000000</v>
      </c>
    </row>
    <row r="2134" spans="1:20" ht="15" customHeight="1">
      <c r="A2134" s="962" t="s">
        <v>261</v>
      </c>
      <c r="B2134" t="s">
        <v>296</v>
      </c>
      <c r="C2134" t="s">
        <v>13</v>
      </c>
      <c r="D2134" t="s">
        <v>11</v>
      </c>
      <c r="E2134" t="s">
        <v>329</v>
      </c>
      <c r="F2134" t="s">
        <v>474</v>
      </c>
      <c r="R2134">
        <v>0</v>
      </c>
      <c r="S2134">
        <v>0</v>
      </c>
      <c r="T2134">
        <v>500000000</v>
      </c>
    </row>
    <row r="2135" spans="1:20" ht="15" customHeight="1">
      <c r="A2135" s="962" t="s">
        <v>261</v>
      </c>
      <c r="B2135" t="s">
        <v>289</v>
      </c>
      <c r="C2135" t="s">
        <v>13</v>
      </c>
      <c r="D2135" t="s">
        <v>11</v>
      </c>
      <c r="E2135" t="s">
        <v>329</v>
      </c>
      <c r="F2135" t="s">
        <v>474</v>
      </c>
      <c r="R2135">
        <v>0</v>
      </c>
      <c r="S2135">
        <v>0</v>
      </c>
      <c r="T2135">
        <v>500000000</v>
      </c>
    </row>
    <row r="2136" spans="1:20" ht="15" customHeight="1">
      <c r="A2136" s="962" t="s">
        <v>261</v>
      </c>
      <c r="B2136" t="s">
        <v>291</v>
      </c>
      <c r="C2136" t="s">
        <v>13</v>
      </c>
      <c r="D2136" t="s">
        <v>11</v>
      </c>
      <c r="E2136" t="s">
        <v>329</v>
      </c>
      <c r="F2136" t="s">
        <v>474</v>
      </c>
      <c r="R2136">
        <v>0</v>
      </c>
      <c r="S2136">
        <v>0</v>
      </c>
      <c r="T2136">
        <v>500000000</v>
      </c>
    </row>
    <row r="2137" spans="1:20" ht="15" customHeight="1">
      <c r="A2137" s="962" t="s">
        <v>261</v>
      </c>
      <c r="B2137" t="s">
        <v>288</v>
      </c>
      <c r="C2137" t="s">
        <v>13</v>
      </c>
      <c r="D2137" t="s">
        <v>11</v>
      </c>
      <c r="E2137" t="s">
        <v>329</v>
      </c>
      <c r="F2137" t="s">
        <v>474</v>
      </c>
      <c r="R2137">
        <v>0</v>
      </c>
      <c r="S2137">
        <v>0</v>
      </c>
      <c r="T2137">
        <v>500000000</v>
      </c>
    </row>
    <row r="2138" spans="1:20" ht="15" customHeight="1">
      <c r="A2138" s="962" t="s">
        <v>261</v>
      </c>
      <c r="B2138" t="s">
        <v>287</v>
      </c>
      <c r="C2138" t="s">
        <v>13</v>
      </c>
      <c r="D2138" t="s">
        <v>11</v>
      </c>
      <c r="E2138" t="s">
        <v>329</v>
      </c>
      <c r="F2138" t="s">
        <v>474</v>
      </c>
      <c r="R2138">
        <v>0</v>
      </c>
      <c r="S2138">
        <v>0</v>
      </c>
      <c r="T2138">
        <v>500000000</v>
      </c>
    </row>
    <row r="2139" spans="1:20" ht="15" customHeight="1">
      <c r="A2139" s="962" t="s">
        <v>261</v>
      </c>
      <c r="B2139" t="s">
        <v>321</v>
      </c>
      <c r="C2139" t="s">
        <v>13</v>
      </c>
      <c r="D2139" t="s">
        <v>11</v>
      </c>
      <c r="E2139" t="s">
        <v>329</v>
      </c>
      <c r="F2139" t="s">
        <v>474</v>
      </c>
      <c r="R2139">
        <v>0</v>
      </c>
      <c r="S2139">
        <v>0</v>
      </c>
      <c r="T2139">
        <v>500000000</v>
      </c>
    </row>
    <row r="2140" spans="1:20" ht="15" customHeight="1">
      <c r="A2140" s="962" t="s">
        <v>261</v>
      </c>
      <c r="B2140" t="s">
        <v>294</v>
      </c>
      <c r="C2140" t="s">
        <v>13</v>
      </c>
      <c r="D2140" t="s">
        <v>11</v>
      </c>
      <c r="E2140" t="s">
        <v>329</v>
      </c>
      <c r="F2140" t="s">
        <v>474</v>
      </c>
      <c r="R2140">
        <v>0</v>
      </c>
      <c r="S2140">
        <v>0</v>
      </c>
      <c r="T2140">
        <v>500000000</v>
      </c>
    </row>
    <row r="2141" spans="1:20" ht="15" customHeight="1">
      <c r="A2141" s="962" t="s">
        <v>261</v>
      </c>
      <c r="B2141" t="s">
        <v>293</v>
      </c>
      <c r="C2141" t="s">
        <v>13</v>
      </c>
      <c r="D2141" t="s">
        <v>11</v>
      </c>
      <c r="E2141" t="s">
        <v>329</v>
      </c>
      <c r="F2141" t="s">
        <v>474</v>
      </c>
      <c r="R2141">
        <v>0</v>
      </c>
      <c r="S2141">
        <v>0</v>
      </c>
      <c r="T2141">
        <v>500000000</v>
      </c>
    </row>
    <row r="2142" spans="1:20" ht="15" customHeight="1">
      <c r="A2142" s="962" t="s">
        <v>261</v>
      </c>
      <c r="B2142" t="s">
        <v>324</v>
      </c>
      <c r="C2142" t="s">
        <v>13</v>
      </c>
      <c r="D2142" t="s">
        <v>11</v>
      </c>
      <c r="E2142" t="s">
        <v>329</v>
      </c>
      <c r="F2142" t="s">
        <v>474</v>
      </c>
      <c r="R2142">
        <v>0</v>
      </c>
      <c r="S2142">
        <v>0</v>
      </c>
      <c r="T2142">
        <v>500000000</v>
      </c>
    </row>
    <row r="2143" spans="1:20" ht="15" customHeight="1">
      <c r="A2143" s="962" t="s">
        <v>262</v>
      </c>
      <c r="B2143" t="s">
        <v>297</v>
      </c>
      <c r="C2143" t="s">
        <v>13</v>
      </c>
      <c r="D2143" t="s">
        <v>11</v>
      </c>
      <c r="E2143" t="s">
        <v>329</v>
      </c>
      <c r="F2143" t="s">
        <v>474</v>
      </c>
      <c r="J2143" t="s">
        <v>2000</v>
      </c>
      <c r="L2143" t="s">
        <v>2001</v>
      </c>
      <c r="O2143" t="s">
        <v>882</v>
      </c>
      <c r="P2143" t="s">
        <v>868</v>
      </c>
      <c r="Q2143" t="s">
        <v>869</v>
      </c>
      <c r="R2143">
        <v>0</v>
      </c>
      <c r="S2143">
        <v>0</v>
      </c>
      <c r="T2143">
        <v>500000000</v>
      </c>
    </row>
    <row r="2144" spans="1:20" ht="15" customHeight="1">
      <c r="A2144" s="962" t="s">
        <v>262</v>
      </c>
      <c r="B2144" t="s">
        <v>288</v>
      </c>
      <c r="C2144" t="s">
        <v>13</v>
      </c>
      <c r="D2144" t="s">
        <v>11</v>
      </c>
      <c r="E2144" t="s">
        <v>329</v>
      </c>
      <c r="F2144" t="s">
        <v>474</v>
      </c>
      <c r="R2144">
        <v>0</v>
      </c>
      <c r="S2144">
        <v>0</v>
      </c>
      <c r="T2144">
        <v>500000000</v>
      </c>
    </row>
    <row r="2145" spans="1:20" ht="15" customHeight="1">
      <c r="A2145" s="962" t="s">
        <v>262</v>
      </c>
      <c r="B2145" t="s">
        <v>287</v>
      </c>
      <c r="C2145" t="s">
        <v>13</v>
      </c>
      <c r="D2145" t="s">
        <v>11</v>
      </c>
      <c r="E2145" t="s">
        <v>329</v>
      </c>
      <c r="F2145" t="s">
        <v>474</v>
      </c>
      <c r="R2145">
        <v>0</v>
      </c>
      <c r="S2145">
        <v>0</v>
      </c>
      <c r="T2145">
        <v>500000000</v>
      </c>
    </row>
    <row r="2146" spans="1:20" ht="15" customHeight="1">
      <c r="A2146" s="962" t="s">
        <v>262</v>
      </c>
      <c r="B2146" t="s">
        <v>299</v>
      </c>
      <c r="C2146" t="s">
        <v>13</v>
      </c>
      <c r="D2146" t="s">
        <v>11</v>
      </c>
      <c r="E2146" t="s">
        <v>329</v>
      </c>
      <c r="F2146" t="s">
        <v>474</v>
      </c>
      <c r="R2146">
        <v>0</v>
      </c>
      <c r="S2146">
        <v>0</v>
      </c>
      <c r="T2146">
        <v>500000000</v>
      </c>
    </row>
    <row r="2147" spans="1:20" ht="15" customHeight="1">
      <c r="A2147" s="962" t="s">
        <v>262</v>
      </c>
      <c r="B2147" t="s">
        <v>301</v>
      </c>
      <c r="C2147" t="s">
        <v>13</v>
      </c>
      <c r="D2147" t="s">
        <v>11</v>
      </c>
      <c r="E2147" t="s">
        <v>329</v>
      </c>
      <c r="F2147" t="s">
        <v>474</v>
      </c>
      <c r="R2147">
        <v>0</v>
      </c>
      <c r="S2147">
        <v>0</v>
      </c>
      <c r="T2147">
        <v>500000000</v>
      </c>
    </row>
    <row r="2148" spans="1:20" ht="15" customHeight="1">
      <c r="A2148" s="962" t="s">
        <v>262</v>
      </c>
      <c r="B2148" t="s">
        <v>302</v>
      </c>
      <c r="C2148" t="s">
        <v>13</v>
      </c>
      <c r="D2148" t="s">
        <v>11</v>
      </c>
      <c r="E2148" t="s">
        <v>329</v>
      </c>
      <c r="F2148" t="s">
        <v>474</v>
      </c>
      <c r="R2148">
        <v>0</v>
      </c>
      <c r="S2148">
        <v>0</v>
      </c>
      <c r="T2148">
        <v>500000000</v>
      </c>
    </row>
    <row r="2149" spans="1:20" ht="15" customHeight="1">
      <c r="A2149" s="962" t="s">
        <v>262</v>
      </c>
      <c r="B2149" t="s">
        <v>303</v>
      </c>
      <c r="C2149" t="s">
        <v>13</v>
      </c>
      <c r="D2149" t="s">
        <v>11</v>
      </c>
      <c r="E2149" t="s">
        <v>329</v>
      </c>
      <c r="F2149" t="s">
        <v>474</v>
      </c>
      <c r="R2149">
        <v>0</v>
      </c>
      <c r="S2149">
        <v>0</v>
      </c>
      <c r="T2149">
        <v>500000000</v>
      </c>
    </row>
    <row r="2150" spans="1:20" ht="15" customHeight="1">
      <c r="A2150" s="962" t="s">
        <v>262</v>
      </c>
      <c r="B2150" t="s">
        <v>298</v>
      </c>
      <c r="C2150" t="s">
        <v>13</v>
      </c>
      <c r="D2150" t="s">
        <v>11</v>
      </c>
      <c r="E2150" t="s">
        <v>329</v>
      </c>
      <c r="F2150" t="s">
        <v>474</v>
      </c>
      <c r="R2150">
        <v>0</v>
      </c>
      <c r="S2150">
        <v>0</v>
      </c>
      <c r="T2150">
        <v>500000000</v>
      </c>
    </row>
    <row r="2151" spans="1:20" ht="15" customHeight="1">
      <c r="A2151" s="962" t="s">
        <v>262</v>
      </c>
      <c r="B2151" t="s">
        <v>300</v>
      </c>
      <c r="C2151" t="s">
        <v>13</v>
      </c>
      <c r="D2151" t="s">
        <v>11</v>
      </c>
      <c r="E2151" t="s">
        <v>329</v>
      </c>
      <c r="F2151" t="s">
        <v>474</v>
      </c>
      <c r="R2151">
        <v>0</v>
      </c>
      <c r="S2151">
        <v>0</v>
      </c>
      <c r="T2151">
        <v>500000000</v>
      </c>
    </row>
    <row r="2152" spans="1:20" ht="15" customHeight="1">
      <c r="A2152" s="962" t="s">
        <v>262</v>
      </c>
      <c r="B2152" t="s">
        <v>321</v>
      </c>
      <c r="C2152" t="s">
        <v>13</v>
      </c>
      <c r="D2152" t="s">
        <v>11</v>
      </c>
      <c r="E2152" t="s">
        <v>329</v>
      </c>
      <c r="F2152" t="s">
        <v>474</v>
      </c>
      <c r="R2152">
        <v>0</v>
      </c>
      <c r="S2152">
        <v>0</v>
      </c>
      <c r="T2152">
        <v>500000000</v>
      </c>
    </row>
    <row r="2153" spans="1:20" ht="15" customHeight="1">
      <c r="A2153" s="962" t="s">
        <v>263</v>
      </c>
      <c r="B2153" t="s">
        <v>290</v>
      </c>
      <c r="C2153" t="s">
        <v>13</v>
      </c>
      <c r="D2153" t="s">
        <v>11</v>
      </c>
      <c r="E2153" t="s">
        <v>329</v>
      </c>
      <c r="F2153" t="s">
        <v>474</v>
      </c>
      <c r="R2153">
        <v>0</v>
      </c>
      <c r="S2153">
        <v>0</v>
      </c>
      <c r="T2153">
        <v>500000000</v>
      </c>
    </row>
    <row r="2154" spans="1:20" ht="15" customHeight="1">
      <c r="A2154" s="962" t="s">
        <v>263</v>
      </c>
      <c r="B2154" t="s">
        <v>292</v>
      </c>
      <c r="C2154" t="s">
        <v>13</v>
      </c>
      <c r="D2154" t="s">
        <v>11</v>
      </c>
      <c r="E2154" t="s">
        <v>329</v>
      </c>
      <c r="F2154" t="s">
        <v>474</v>
      </c>
      <c r="R2154">
        <v>0</v>
      </c>
      <c r="S2154">
        <v>0</v>
      </c>
      <c r="T2154">
        <v>500000000</v>
      </c>
    </row>
    <row r="2155" spans="1:20" ht="15" customHeight="1">
      <c r="A2155" s="962" t="s">
        <v>263</v>
      </c>
      <c r="B2155" t="s">
        <v>295</v>
      </c>
      <c r="C2155" t="s">
        <v>13</v>
      </c>
      <c r="D2155" t="s">
        <v>11</v>
      </c>
      <c r="E2155" t="s">
        <v>329</v>
      </c>
      <c r="F2155" t="s">
        <v>474</v>
      </c>
      <c r="R2155">
        <v>0</v>
      </c>
      <c r="S2155">
        <v>0</v>
      </c>
      <c r="T2155">
        <v>500000000</v>
      </c>
    </row>
    <row r="2156" spans="1:20" ht="15" customHeight="1">
      <c r="A2156" s="962" t="s">
        <v>263</v>
      </c>
      <c r="B2156" t="s">
        <v>296</v>
      </c>
      <c r="C2156" t="s">
        <v>13</v>
      </c>
      <c r="D2156" t="s">
        <v>11</v>
      </c>
      <c r="E2156" t="s">
        <v>329</v>
      </c>
      <c r="F2156" t="s">
        <v>474</v>
      </c>
      <c r="R2156">
        <v>0</v>
      </c>
      <c r="S2156">
        <v>0</v>
      </c>
      <c r="T2156">
        <v>500000000</v>
      </c>
    </row>
    <row r="2157" spans="1:20" ht="15" customHeight="1">
      <c r="A2157" s="962" t="s">
        <v>263</v>
      </c>
      <c r="B2157" t="s">
        <v>289</v>
      </c>
      <c r="C2157" t="s">
        <v>13</v>
      </c>
      <c r="D2157" t="s">
        <v>11</v>
      </c>
      <c r="E2157" t="s">
        <v>329</v>
      </c>
      <c r="F2157" t="s">
        <v>474</v>
      </c>
      <c r="R2157">
        <v>0</v>
      </c>
      <c r="S2157">
        <v>0</v>
      </c>
      <c r="T2157">
        <v>500000000</v>
      </c>
    </row>
    <row r="2158" spans="1:20" ht="15" customHeight="1">
      <c r="A2158" s="962" t="s">
        <v>263</v>
      </c>
      <c r="B2158" t="s">
        <v>291</v>
      </c>
      <c r="C2158" t="s">
        <v>13</v>
      </c>
      <c r="D2158" t="s">
        <v>11</v>
      </c>
      <c r="E2158" t="s">
        <v>329</v>
      </c>
      <c r="F2158" t="s">
        <v>474</v>
      </c>
      <c r="R2158">
        <v>0</v>
      </c>
      <c r="S2158">
        <v>0</v>
      </c>
      <c r="T2158">
        <v>500000000</v>
      </c>
    </row>
    <row r="2159" spans="1:20" ht="15" customHeight="1">
      <c r="A2159" s="962" t="s">
        <v>263</v>
      </c>
      <c r="B2159" t="s">
        <v>288</v>
      </c>
      <c r="C2159" t="s">
        <v>13</v>
      </c>
      <c r="D2159" t="s">
        <v>11</v>
      </c>
      <c r="E2159" t="s">
        <v>329</v>
      </c>
      <c r="F2159" t="s">
        <v>474</v>
      </c>
      <c r="R2159">
        <v>0</v>
      </c>
      <c r="S2159">
        <v>0</v>
      </c>
      <c r="T2159">
        <v>500000000</v>
      </c>
    </row>
    <row r="2160" spans="1:20" ht="15" customHeight="1">
      <c r="A2160" s="962" t="s">
        <v>263</v>
      </c>
      <c r="B2160" t="s">
        <v>287</v>
      </c>
      <c r="C2160" t="s">
        <v>13</v>
      </c>
      <c r="D2160" t="s">
        <v>11</v>
      </c>
      <c r="E2160" t="s">
        <v>329</v>
      </c>
      <c r="F2160" t="s">
        <v>474</v>
      </c>
      <c r="R2160">
        <v>0</v>
      </c>
      <c r="S2160">
        <v>0</v>
      </c>
      <c r="T2160">
        <v>500000000</v>
      </c>
    </row>
    <row r="2161" spans="1:20" ht="15" customHeight="1">
      <c r="A2161" s="962" t="s">
        <v>263</v>
      </c>
      <c r="B2161" t="s">
        <v>321</v>
      </c>
      <c r="C2161" t="s">
        <v>13</v>
      </c>
      <c r="D2161" t="s">
        <v>11</v>
      </c>
      <c r="E2161" t="s">
        <v>329</v>
      </c>
      <c r="F2161" t="s">
        <v>474</v>
      </c>
      <c r="R2161">
        <v>0</v>
      </c>
      <c r="S2161">
        <v>0</v>
      </c>
      <c r="T2161">
        <v>500000000</v>
      </c>
    </row>
    <row r="2162" spans="1:20" ht="15" customHeight="1">
      <c r="A2162" s="962" t="s">
        <v>263</v>
      </c>
      <c r="B2162" t="s">
        <v>294</v>
      </c>
      <c r="C2162" t="s">
        <v>13</v>
      </c>
      <c r="D2162" t="s">
        <v>11</v>
      </c>
      <c r="E2162" t="s">
        <v>329</v>
      </c>
      <c r="F2162" t="s">
        <v>474</v>
      </c>
      <c r="R2162">
        <v>0</v>
      </c>
      <c r="S2162">
        <v>0</v>
      </c>
      <c r="T2162">
        <v>500000000</v>
      </c>
    </row>
    <row r="2163" spans="1:20" ht="15" customHeight="1">
      <c r="A2163" s="962" t="s">
        <v>263</v>
      </c>
      <c r="B2163" t="s">
        <v>293</v>
      </c>
      <c r="C2163" t="s">
        <v>13</v>
      </c>
      <c r="D2163" t="s">
        <v>11</v>
      </c>
      <c r="E2163" t="s">
        <v>329</v>
      </c>
      <c r="F2163" t="s">
        <v>474</v>
      </c>
      <c r="R2163">
        <v>0</v>
      </c>
      <c r="S2163">
        <v>0</v>
      </c>
      <c r="T2163">
        <v>500000000</v>
      </c>
    </row>
    <row r="2164" spans="1:20" ht="15" customHeight="1">
      <c r="A2164" s="962" t="s">
        <v>263</v>
      </c>
      <c r="B2164" t="s">
        <v>324</v>
      </c>
      <c r="C2164" t="s">
        <v>13</v>
      </c>
      <c r="D2164" t="s">
        <v>11</v>
      </c>
      <c r="E2164" t="s">
        <v>329</v>
      </c>
      <c r="F2164" t="s">
        <v>474</v>
      </c>
      <c r="R2164">
        <v>0</v>
      </c>
      <c r="S2164">
        <v>0</v>
      </c>
      <c r="T2164">
        <v>500000000</v>
      </c>
    </row>
    <row r="2165" spans="1:20" ht="15" customHeight="1">
      <c r="A2165" s="962" t="s">
        <v>264</v>
      </c>
      <c r="B2165" t="s">
        <v>294</v>
      </c>
      <c r="C2165" t="s">
        <v>13</v>
      </c>
      <c r="D2165" t="s">
        <v>11</v>
      </c>
      <c r="E2165" t="s">
        <v>329</v>
      </c>
      <c r="F2165" t="s">
        <v>474</v>
      </c>
      <c r="R2165">
        <v>2.66</v>
      </c>
      <c r="S2165">
        <v>0</v>
      </c>
      <c r="T2165">
        <v>34.6</v>
      </c>
    </row>
    <row r="2166" spans="1:20" ht="15" customHeight="1">
      <c r="A2166" s="962" t="s">
        <v>264</v>
      </c>
      <c r="B2166" t="s">
        <v>292</v>
      </c>
      <c r="C2166" t="s">
        <v>13</v>
      </c>
      <c r="D2166" t="s">
        <v>11</v>
      </c>
      <c r="E2166" t="s">
        <v>329</v>
      </c>
      <c r="F2166" t="s">
        <v>474</v>
      </c>
      <c r="R2166">
        <v>5.32</v>
      </c>
      <c r="S2166">
        <v>0</v>
      </c>
      <c r="T2166">
        <v>34.6</v>
      </c>
    </row>
    <row r="2167" spans="1:20" ht="15" customHeight="1">
      <c r="A2167" s="962" t="s">
        <v>264</v>
      </c>
      <c r="B2167" t="s">
        <v>291</v>
      </c>
      <c r="C2167" t="s">
        <v>13</v>
      </c>
      <c r="D2167" t="s">
        <v>11</v>
      </c>
      <c r="E2167" t="s">
        <v>329</v>
      </c>
      <c r="F2167" t="s">
        <v>474</v>
      </c>
      <c r="R2167">
        <v>7.99</v>
      </c>
      <c r="S2167">
        <v>0</v>
      </c>
      <c r="T2167">
        <v>34.6</v>
      </c>
    </row>
    <row r="2168" spans="1:20" ht="15" customHeight="1">
      <c r="A2168" s="962" t="s">
        <v>264</v>
      </c>
      <c r="B2168" t="s">
        <v>293</v>
      </c>
      <c r="C2168" t="s">
        <v>13</v>
      </c>
      <c r="D2168" t="s">
        <v>11</v>
      </c>
      <c r="E2168" t="s">
        <v>329</v>
      </c>
      <c r="F2168" t="s">
        <v>474</v>
      </c>
      <c r="R2168">
        <v>2.66</v>
      </c>
      <c r="S2168">
        <v>0</v>
      </c>
      <c r="T2168">
        <v>34.6</v>
      </c>
    </row>
    <row r="2169" spans="1:20" ht="15" customHeight="1">
      <c r="A2169" s="962" t="s">
        <v>264</v>
      </c>
      <c r="B2169" t="s">
        <v>289</v>
      </c>
      <c r="C2169" t="s">
        <v>13</v>
      </c>
      <c r="D2169" t="s">
        <v>11</v>
      </c>
      <c r="E2169" t="s">
        <v>329</v>
      </c>
      <c r="F2169" t="s">
        <v>474</v>
      </c>
      <c r="R2169">
        <v>34.6</v>
      </c>
    </row>
    <row r="2170" spans="1:20" ht="15" customHeight="1">
      <c r="A2170" s="962" t="s">
        <v>264</v>
      </c>
      <c r="B2170" t="s">
        <v>288</v>
      </c>
      <c r="C2170" t="s">
        <v>13</v>
      </c>
      <c r="D2170" t="s">
        <v>11</v>
      </c>
      <c r="E2170" t="s">
        <v>329</v>
      </c>
      <c r="F2170" t="s">
        <v>474</v>
      </c>
      <c r="R2170">
        <v>34.6</v>
      </c>
    </row>
    <row r="2171" spans="1:20" ht="15" customHeight="1">
      <c r="A2171" s="962" t="s">
        <v>264</v>
      </c>
      <c r="B2171" t="s">
        <v>287</v>
      </c>
      <c r="C2171" t="s">
        <v>13</v>
      </c>
      <c r="D2171" t="s">
        <v>11</v>
      </c>
      <c r="E2171" t="s">
        <v>329</v>
      </c>
      <c r="F2171" t="s">
        <v>474</v>
      </c>
      <c r="R2171">
        <v>34.6</v>
      </c>
    </row>
    <row r="2172" spans="1:20" ht="15" customHeight="1">
      <c r="A2172" s="962" t="s">
        <v>264</v>
      </c>
      <c r="B2172" t="s">
        <v>295</v>
      </c>
      <c r="C2172" t="s">
        <v>13</v>
      </c>
      <c r="D2172" t="s">
        <v>11</v>
      </c>
      <c r="E2172" t="s">
        <v>329</v>
      </c>
      <c r="F2172" t="s">
        <v>474</v>
      </c>
      <c r="R2172">
        <v>13.3</v>
      </c>
      <c r="S2172">
        <v>0</v>
      </c>
      <c r="T2172">
        <v>34.6</v>
      </c>
    </row>
    <row r="2173" spans="1:20" ht="15" customHeight="1">
      <c r="A2173" s="962" t="s">
        <v>264</v>
      </c>
      <c r="B2173" t="s">
        <v>296</v>
      </c>
      <c r="C2173" t="s">
        <v>13</v>
      </c>
      <c r="D2173" t="s">
        <v>11</v>
      </c>
      <c r="E2173" t="s">
        <v>329</v>
      </c>
      <c r="F2173" t="s">
        <v>474</v>
      </c>
      <c r="R2173">
        <v>13.3</v>
      </c>
      <c r="S2173">
        <v>0</v>
      </c>
      <c r="T2173">
        <v>34.6</v>
      </c>
    </row>
    <row r="2174" spans="1:20" ht="15" customHeight="1">
      <c r="A2174" s="962" t="s">
        <v>265</v>
      </c>
      <c r="B2174" t="s">
        <v>294</v>
      </c>
      <c r="C2174" t="s">
        <v>13</v>
      </c>
      <c r="D2174" t="s">
        <v>11</v>
      </c>
      <c r="E2174" t="s">
        <v>329</v>
      </c>
      <c r="F2174" t="s">
        <v>474</v>
      </c>
      <c r="R2174">
        <v>1.33</v>
      </c>
      <c r="S2174">
        <v>0</v>
      </c>
      <c r="T2174">
        <v>34.6</v>
      </c>
    </row>
    <row r="2175" spans="1:20" ht="15" customHeight="1">
      <c r="A2175" s="962" t="s">
        <v>265</v>
      </c>
      <c r="B2175" t="s">
        <v>292</v>
      </c>
      <c r="C2175" t="s">
        <v>13</v>
      </c>
      <c r="D2175" t="s">
        <v>11</v>
      </c>
      <c r="E2175" t="s">
        <v>329</v>
      </c>
      <c r="F2175" t="s">
        <v>474</v>
      </c>
      <c r="R2175">
        <v>2.66</v>
      </c>
      <c r="S2175">
        <v>0</v>
      </c>
      <c r="T2175">
        <v>34.6</v>
      </c>
    </row>
    <row r="2176" spans="1:20" ht="15" customHeight="1">
      <c r="A2176" s="962" t="s">
        <v>265</v>
      </c>
      <c r="B2176" t="s">
        <v>291</v>
      </c>
      <c r="C2176" t="s">
        <v>13</v>
      </c>
      <c r="D2176" t="s">
        <v>11</v>
      </c>
      <c r="E2176" t="s">
        <v>329</v>
      </c>
      <c r="F2176" t="s">
        <v>474</v>
      </c>
      <c r="R2176">
        <v>3.99</v>
      </c>
      <c r="S2176">
        <v>0</v>
      </c>
      <c r="T2176">
        <v>34.6</v>
      </c>
    </row>
    <row r="2177" spans="1:20" ht="15" customHeight="1">
      <c r="A2177" s="962" t="s">
        <v>265</v>
      </c>
      <c r="B2177" t="s">
        <v>293</v>
      </c>
      <c r="C2177" t="s">
        <v>13</v>
      </c>
      <c r="D2177" t="s">
        <v>11</v>
      </c>
      <c r="E2177" t="s">
        <v>329</v>
      </c>
      <c r="F2177" t="s">
        <v>474</v>
      </c>
      <c r="R2177">
        <v>1.33</v>
      </c>
      <c r="S2177">
        <v>0</v>
      </c>
      <c r="T2177">
        <v>34.6</v>
      </c>
    </row>
    <row r="2178" spans="1:20" ht="15" customHeight="1">
      <c r="A2178" s="962" t="s">
        <v>265</v>
      </c>
      <c r="B2178" t="s">
        <v>289</v>
      </c>
      <c r="C2178" t="s">
        <v>13</v>
      </c>
      <c r="D2178" t="s">
        <v>11</v>
      </c>
      <c r="E2178" t="s">
        <v>329</v>
      </c>
      <c r="F2178" t="s">
        <v>474</v>
      </c>
      <c r="R2178">
        <v>17.3</v>
      </c>
      <c r="S2178">
        <v>0</v>
      </c>
      <c r="T2178">
        <v>34.6</v>
      </c>
    </row>
    <row r="2179" spans="1:20" ht="15" customHeight="1">
      <c r="A2179" s="962" t="s">
        <v>265</v>
      </c>
      <c r="B2179" t="s">
        <v>288</v>
      </c>
      <c r="C2179" t="s">
        <v>13</v>
      </c>
      <c r="D2179" t="s">
        <v>11</v>
      </c>
      <c r="E2179" t="s">
        <v>329</v>
      </c>
      <c r="F2179" t="s">
        <v>474</v>
      </c>
      <c r="R2179">
        <v>17.3</v>
      </c>
      <c r="S2179">
        <v>0</v>
      </c>
      <c r="T2179">
        <v>34.6</v>
      </c>
    </row>
    <row r="2180" spans="1:20" ht="15" customHeight="1">
      <c r="A2180" s="962" t="s">
        <v>265</v>
      </c>
      <c r="B2180" t="s">
        <v>287</v>
      </c>
      <c r="C2180" t="s">
        <v>13</v>
      </c>
      <c r="D2180" t="s">
        <v>11</v>
      </c>
      <c r="E2180" t="s">
        <v>329</v>
      </c>
      <c r="F2180" t="s">
        <v>474</v>
      </c>
      <c r="R2180">
        <v>17.3</v>
      </c>
      <c r="S2180">
        <v>0</v>
      </c>
      <c r="T2180">
        <v>34.6</v>
      </c>
    </row>
    <row r="2181" spans="1:20" ht="15" customHeight="1">
      <c r="A2181" s="962" t="s">
        <v>265</v>
      </c>
      <c r="B2181" t="s">
        <v>295</v>
      </c>
      <c r="C2181" t="s">
        <v>13</v>
      </c>
      <c r="D2181" t="s">
        <v>11</v>
      </c>
      <c r="E2181" t="s">
        <v>329</v>
      </c>
      <c r="F2181" t="s">
        <v>474</v>
      </c>
      <c r="R2181">
        <v>6.65</v>
      </c>
      <c r="S2181">
        <v>0</v>
      </c>
      <c r="T2181">
        <v>34.6</v>
      </c>
    </row>
    <row r="2182" spans="1:20" ht="15" customHeight="1">
      <c r="A2182" s="962" t="s">
        <v>265</v>
      </c>
      <c r="B2182" t="s">
        <v>296</v>
      </c>
      <c r="C2182" t="s">
        <v>13</v>
      </c>
      <c r="D2182" t="s">
        <v>11</v>
      </c>
      <c r="E2182" t="s">
        <v>329</v>
      </c>
      <c r="F2182" t="s">
        <v>474</v>
      </c>
      <c r="R2182">
        <v>6.65</v>
      </c>
      <c r="S2182">
        <v>0</v>
      </c>
      <c r="T2182">
        <v>34.6</v>
      </c>
    </row>
    <row r="2183" spans="1:20" ht="15" customHeight="1">
      <c r="A2183" s="962" t="s">
        <v>266</v>
      </c>
      <c r="B2183" t="s">
        <v>294</v>
      </c>
      <c r="C2183" t="s">
        <v>13</v>
      </c>
      <c r="D2183" t="s">
        <v>11</v>
      </c>
      <c r="E2183" t="s">
        <v>329</v>
      </c>
      <c r="F2183" t="s">
        <v>474</v>
      </c>
      <c r="R2183">
        <v>1.33</v>
      </c>
      <c r="S2183">
        <v>0</v>
      </c>
      <c r="T2183">
        <v>34.6</v>
      </c>
    </row>
    <row r="2184" spans="1:20" ht="15" customHeight="1">
      <c r="A2184" s="962" t="s">
        <v>266</v>
      </c>
      <c r="B2184" t="s">
        <v>292</v>
      </c>
      <c r="C2184" t="s">
        <v>13</v>
      </c>
      <c r="D2184" t="s">
        <v>11</v>
      </c>
      <c r="E2184" t="s">
        <v>329</v>
      </c>
      <c r="F2184" t="s">
        <v>474</v>
      </c>
      <c r="R2184">
        <v>2.66</v>
      </c>
      <c r="S2184">
        <v>0</v>
      </c>
      <c r="T2184">
        <v>34.6</v>
      </c>
    </row>
    <row r="2185" spans="1:20" ht="15" customHeight="1">
      <c r="A2185" s="962" t="s">
        <v>266</v>
      </c>
      <c r="B2185" t="s">
        <v>291</v>
      </c>
      <c r="C2185" t="s">
        <v>13</v>
      </c>
      <c r="D2185" t="s">
        <v>11</v>
      </c>
      <c r="E2185" t="s">
        <v>329</v>
      </c>
      <c r="F2185" t="s">
        <v>474</v>
      </c>
      <c r="R2185">
        <v>3.99</v>
      </c>
      <c r="S2185">
        <v>0</v>
      </c>
      <c r="T2185">
        <v>34.6</v>
      </c>
    </row>
    <row r="2186" spans="1:20" ht="15" customHeight="1">
      <c r="A2186" s="962" t="s">
        <v>266</v>
      </c>
      <c r="B2186" t="s">
        <v>293</v>
      </c>
      <c r="C2186" t="s">
        <v>13</v>
      </c>
      <c r="D2186" t="s">
        <v>11</v>
      </c>
      <c r="E2186" t="s">
        <v>329</v>
      </c>
      <c r="F2186" t="s">
        <v>474</v>
      </c>
      <c r="R2186">
        <v>1.33</v>
      </c>
      <c r="S2186">
        <v>0</v>
      </c>
      <c r="T2186">
        <v>34.6</v>
      </c>
    </row>
    <row r="2187" spans="1:20" ht="15" customHeight="1">
      <c r="A2187" s="962" t="s">
        <v>266</v>
      </c>
      <c r="B2187" t="s">
        <v>289</v>
      </c>
      <c r="C2187" t="s">
        <v>13</v>
      </c>
      <c r="D2187" t="s">
        <v>11</v>
      </c>
      <c r="E2187" t="s">
        <v>329</v>
      </c>
      <c r="F2187" t="s">
        <v>474</v>
      </c>
      <c r="R2187">
        <v>17.3</v>
      </c>
      <c r="S2187">
        <v>0</v>
      </c>
      <c r="T2187">
        <v>34.6</v>
      </c>
    </row>
    <row r="2188" spans="1:20" ht="15" customHeight="1">
      <c r="A2188" s="962" t="s">
        <v>266</v>
      </c>
      <c r="B2188" t="s">
        <v>288</v>
      </c>
      <c r="C2188" t="s">
        <v>13</v>
      </c>
      <c r="D2188" t="s">
        <v>11</v>
      </c>
      <c r="E2188" t="s">
        <v>329</v>
      </c>
      <c r="F2188" t="s">
        <v>474</v>
      </c>
      <c r="R2188">
        <v>17.3</v>
      </c>
      <c r="S2188">
        <v>0</v>
      </c>
      <c r="T2188">
        <v>34.6</v>
      </c>
    </row>
    <row r="2189" spans="1:20" ht="15" customHeight="1">
      <c r="A2189" s="962" t="s">
        <v>266</v>
      </c>
      <c r="B2189" t="s">
        <v>287</v>
      </c>
      <c r="C2189" t="s">
        <v>13</v>
      </c>
      <c r="D2189" t="s">
        <v>11</v>
      </c>
      <c r="E2189" t="s">
        <v>329</v>
      </c>
      <c r="F2189" t="s">
        <v>474</v>
      </c>
      <c r="R2189">
        <v>17.3</v>
      </c>
      <c r="S2189">
        <v>0</v>
      </c>
      <c r="T2189">
        <v>34.6</v>
      </c>
    </row>
    <row r="2190" spans="1:20" ht="15" customHeight="1">
      <c r="A2190" s="962" t="s">
        <v>266</v>
      </c>
      <c r="B2190" t="s">
        <v>295</v>
      </c>
      <c r="C2190" t="s">
        <v>13</v>
      </c>
      <c r="D2190" t="s">
        <v>11</v>
      </c>
      <c r="E2190" t="s">
        <v>329</v>
      </c>
      <c r="F2190" t="s">
        <v>474</v>
      </c>
      <c r="R2190">
        <v>6.65</v>
      </c>
      <c r="S2190">
        <v>0</v>
      </c>
      <c r="T2190">
        <v>34.6</v>
      </c>
    </row>
    <row r="2191" spans="1:20" ht="15" customHeight="1">
      <c r="A2191" s="962" t="s">
        <v>266</v>
      </c>
      <c r="B2191" t="s">
        <v>296</v>
      </c>
      <c r="C2191" t="s">
        <v>13</v>
      </c>
      <c r="D2191" t="s">
        <v>11</v>
      </c>
      <c r="E2191" t="s">
        <v>329</v>
      </c>
      <c r="F2191" t="s">
        <v>474</v>
      </c>
      <c r="R2191">
        <v>6.65</v>
      </c>
      <c r="S2191">
        <v>0</v>
      </c>
      <c r="T2191">
        <v>34.6</v>
      </c>
    </row>
    <row r="2192" spans="1:20" ht="15" customHeight="1">
      <c r="A2192" s="962" t="s">
        <v>267</v>
      </c>
      <c r="B2192" t="s">
        <v>296</v>
      </c>
      <c r="C2192" t="s">
        <v>13</v>
      </c>
      <c r="D2192" t="s">
        <v>11</v>
      </c>
      <c r="E2192" t="s">
        <v>329</v>
      </c>
      <c r="F2192" t="s">
        <v>474</v>
      </c>
      <c r="R2192">
        <v>0</v>
      </c>
      <c r="S2192">
        <v>0</v>
      </c>
      <c r="T2192">
        <v>0</v>
      </c>
    </row>
    <row r="2193" spans="1:20" ht="15" customHeight="1">
      <c r="A2193" s="962" t="s">
        <v>267</v>
      </c>
      <c r="B2193" t="s">
        <v>289</v>
      </c>
      <c r="C2193" t="s">
        <v>13</v>
      </c>
      <c r="D2193" t="s">
        <v>11</v>
      </c>
      <c r="E2193" t="s">
        <v>329</v>
      </c>
      <c r="F2193" t="s">
        <v>474</v>
      </c>
      <c r="R2193">
        <v>0</v>
      </c>
      <c r="S2193">
        <v>0</v>
      </c>
      <c r="T2193">
        <v>0</v>
      </c>
    </row>
    <row r="2194" spans="1:20" ht="15" customHeight="1">
      <c r="A2194" s="962" t="s">
        <v>267</v>
      </c>
      <c r="B2194" t="s">
        <v>288</v>
      </c>
      <c r="C2194" t="s">
        <v>13</v>
      </c>
      <c r="D2194" t="s">
        <v>11</v>
      </c>
      <c r="E2194" t="s">
        <v>329</v>
      </c>
      <c r="F2194" t="s">
        <v>474</v>
      </c>
      <c r="R2194">
        <v>0</v>
      </c>
      <c r="S2194">
        <v>0</v>
      </c>
      <c r="T2194">
        <v>0</v>
      </c>
    </row>
    <row r="2195" spans="1:20" ht="15" customHeight="1">
      <c r="A2195" s="962" t="s">
        <v>267</v>
      </c>
      <c r="B2195" t="s">
        <v>287</v>
      </c>
      <c r="C2195" t="s">
        <v>13</v>
      </c>
      <c r="D2195" t="s">
        <v>11</v>
      </c>
      <c r="E2195" t="s">
        <v>329</v>
      </c>
      <c r="F2195" t="s">
        <v>474</v>
      </c>
      <c r="R2195">
        <v>0</v>
      </c>
      <c r="S2195">
        <v>0</v>
      </c>
      <c r="T2195">
        <v>0</v>
      </c>
    </row>
    <row r="2196" spans="1:20" ht="15" customHeight="1">
      <c r="A2196" s="962" t="s">
        <v>268</v>
      </c>
      <c r="B2196" t="s">
        <v>296</v>
      </c>
      <c r="C2196" t="s">
        <v>13</v>
      </c>
      <c r="D2196" t="s">
        <v>11</v>
      </c>
      <c r="E2196" t="s">
        <v>329</v>
      </c>
      <c r="F2196" t="s">
        <v>474</v>
      </c>
      <c r="R2196">
        <v>0</v>
      </c>
      <c r="S2196">
        <v>0</v>
      </c>
      <c r="T2196">
        <v>0</v>
      </c>
    </row>
    <row r="2197" spans="1:20" ht="15" customHeight="1">
      <c r="A2197" s="962" t="s">
        <v>268</v>
      </c>
      <c r="B2197" t="s">
        <v>289</v>
      </c>
      <c r="C2197" t="s">
        <v>13</v>
      </c>
      <c r="D2197" t="s">
        <v>11</v>
      </c>
      <c r="E2197" t="s">
        <v>329</v>
      </c>
      <c r="F2197" t="s">
        <v>474</v>
      </c>
      <c r="R2197">
        <v>0</v>
      </c>
      <c r="S2197">
        <v>0</v>
      </c>
      <c r="T2197">
        <v>0</v>
      </c>
    </row>
    <row r="2198" spans="1:20" ht="15" customHeight="1">
      <c r="A2198" s="962" t="s">
        <v>268</v>
      </c>
      <c r="B2198" t="s">
        <v>288</v>
      </c>
      <c r="C2198" t="s">
        <v>13</v>
      </c>
      <c r="D2198" t="s">
        <v>11</v>
      </c>
      <c r="E2198" t="s">
        <v>329</v>
      </c>
      <c r="F2198" t="s">
        <v>474</v>
      </c>
      <c r="R2198">
        <v>0</v>
      </c>
      <c r="S2198">
        <v>0</v>
      </c>
      <c r="T2198">
        <v>0</v>
      </c>
    </row>
    <row r="2199" spans="1:20" ht="15" customHeight="1">
      <c r="A2199" s="962" t="s">
        <v>268</v>
      </c>
      <c r="B2199" t="s">
        <v>287</v>
      </c>
      <c r="C2199" t="s">
        <v>13</v>
      </c>
      <c r="D2199" t="s">
        <v>11</v>
      </c>
      <c r="E2199" t="s">
        <v>329</v>
      </c>
      <c r="F2199" t="s">
        <v>474</v>
      </c>
      <c r="R2199">
        <v>0</v>
      </c>
      <c r="S2199">
        <v>0</v>
      </c>
      <c r="T2199">
        <v>0</v>
      </c>
    </row>
    <row r="2200" spans="1:20" ht="15" customHeight="1">
      <c r="A2200" s="962" t="s">
        <v>269</v>
      </c>
      <c r="B2200" t="s">
        <v>296</v>
      </c>
      <c r="C2200" t="s">
        <v>13</v>
      </c>
      <c r="D2200" t="s">
        <v>11</v>
      </c>
      <c r="E2200" t="s">
        <v>329</v>
      </c>
      <c r="F2200" t="s">
        <v>474</v>
      </c>
      <c r="R2200">
        <v>0</v>
      </c>
      <c r="S2200">
        <v>0</v>
      </c>
      <c r="T2200">
        <v>0</v>
      </c>
    </row>
    <row r="2201" spans="1:20" ht="15" customHeight="1">
      <c r="A2201" s="962" t="s">
        <v>269</v>
      </c>
      <c r="B2201" t="s">
        <v>289</v>
      </c>
      <c r="C2201" t="s">
        <v>13</v>
      </c>
      <c r="D2201" t="s">
        <v>11</v>
      </c>
      <c r="E2201" t="s">
        <v>329</v>
      </c>
      <c r="F2201" t="s">
        <v>474</v>
      </c>
      <c r="R2201">
        <v>0</v>
      </c>
      <c r="S2201">
        <v>0</v>
      </c>
      <c r="T2201">
        <v>0</v>
      </c>
    </row>
    <row r="2202" spans="1:20" ht="15" customHeight="1">
      <c r="A2202" s="962" t="s">
        <v>269</v>
      </c>
      <c r="B2202" t="s">
        <v>288</v>
      </c>
      <c r="C2202" t="s">
        <v>13</v>
      </c>
      <c r="D2202" t="s">
        <v>11</v>
      </c>
      <c r="E2202" t="s">
        <v>329</v>
      </c>
      <c r="F2202" t="s">
        <v>474</v>
      </c>
      <c r="R2202">
        <v>0</v>
      </c>
      <c r="S2202">
        <v>0</v>
      </c>
      <c r="T2202">
        <v>0</v>
      </c>
    </row>
    <row r="2203" spans="1:20" ht="15" customHeight="1">
      <c r="A2203" s="962" t="s">
        <v>269</v>
      </c>
      <c r="B2203" t="s">
        <v>287</v>
      </c>
      <c r="C2203" t="s">
        <v>13</v>
      </c>
      <c r="D2203" t="s">
        <v>11</v>
      </c>
      <c r="E2203" t="s">
        <v>329</v>
      </c>
      <c r="F2203" t="s">
        <v>474</v>
      </c>
      <c r="R2203">
        <v>0</v>
      </c>
      <c r="S2203">
        <v>0</v>
      </c>
      <c r="T2203">
        <v>0</v>
      </c>
    </row>
    <row r="2204" spans="1:20" ht="15" customHeight="1">
      <c r="A2204" s="962" t="s">
        <v>270</v>
      </c>
      <c r="B2204" t="s">
        <v>296</v>
      </c>
      <c r="C2204" t="s">
        <v>13</v>
      </c>
      <c r="D2204" t="s">
        <v>11</v>
      </c>
      <c r="E2204" t="s">
        <v>329</v>
      </c>
      <c r="F2204" t="s">
        <v>474</v>
      </c>
      <c r="R2204">
        <v>0</v>
      </c>
      <c r="S2204">
        <v>0</v>
      </c>
      <c r="T2204">
        <v>0</v>
      </c>
    </row>
    <row r="2205" spans="1:20" ht="15" customHeight="1">
      <c r="A2205" s="962" t="s">
        <v>270</v>
      </c>
      <c r="B2205" t="s">
        <v>289</v>
      </c>
      <c r="C2205" t="s">
        <v>13</v>
      </c>
      <c r="D2205" t="s">
        <v>11</v>
      </c>
      <c r="E2205" t="s">
        <v>329</v>
      </c>
      <c r="F2205" t="s">
        <v>474</v>
      </c>
      <c r="R2205">
        <v>0</v>
      </c>
      <c r="S2205">
        <v>0</v>
      </c>
      <c r="T2205">
        <v>0</v>
      </c>
    </row>
    <row r="2206" spans="1:20" ht="15" customHeight="1">
      <c r="A2206" s="962" t="s">
        <v>270</v>
      </c>
      <c r="B2206" t="s">
        <v>288</v>
      </c>
      <c r="C2206" t="s">
        <v>13</v>
      </c>
      <c r="D2206" t="s">
        <v>11</v>
      </c>
      <c r="E2206" t="s">
        <v>329</v>
      </c>
      <c r="F2206" t="s">
        <v>474</v>
      </c>
      <c r="R2206">
        <v>0</v>
      </c>
      <c r="S2206">
        <v>0</v>
      </c>
      <c r="T2206">
        <v>0</v>
      </c>
    </row>
    <row r="2207" spans="1:20" ht="15" customHeight="1">
      <c r="A2207" s="962" t="s">
        <v>270</v>
      </c>
      <c r="B2207" t="s">
        <v>287</v>
      </c>
      <c r="C2207" t="s">
        <v>13</v>
      </c>
      <c r="D2207" t="s">
        <v>11</v>
      </c>
      <c r="E2207" t="s">
        <v>329</v>
      </c>
      <c r="F2207" t="s">
        <v>474</v>
      </c>
      <c r="R2207">
        <v>0</v>
      </c>
      <c r="S2207">
        <v>0</v>
      </c>
      <c r="T2207">
        <v>0</v>
      </c>
    </row>
    <row r="2208" spans="1:20" ht="15" customHeight="1">
      <c r="A2208" s="962" t="s">
        <v>271</v>
      </c>
      <c r="B2208" t="s">
        <v>297</v>
      </c>
      <c r="C2208" t="s">
        <v>13</v>
      </c>
      <c r="D2208" t="s">
        <v>11</v>
      </c>
      <c r="E2208" t="s">
        <v>329</v>
      </c>
      <c r="F2208" t="s">
        <v>474</v>
      </c>
      <c r="R2208">
        <v>0</v>
      </c>
      <c r="S2208">
        <v>0</v>
      </c>
      <c r="T2208">
        <v>0</v>
      </c>
    </row>
    <row r="2209" spans="1:20" ht="15" customHeight="1">
      <c r="A2209" s="962" t="s">
        <v>271</v>
      </c>
      <c r="B2209" t="s">
        <v>288</v>
      </c>
      <c r="C2209" t="s">
        <v>13</v>
      </c>
      <c r="D2209" t="s">
        <v>11</v>
      </c>
      <c r="E2209" t="s">
        <v>329</v>
      </c>
      <c r="F2209" t="s">
        <v>474</v>
      </c>
      <c r="R2209">
        <v>0</v>
      </c>
      <c r="S2209">
        <v>0</v>
      </c>
      <c r="T2209">
        <v>0</v>
      </c>
    </row>
    <row r="2210" spans="1:20" ht="15" customHeight="1">
      <c r="A2210" s="962" t="s">
        <v>271</v>
      </c>
      <c r="B2210" t="s">
        <v>287</v>
      </c>
      <c r="C2210" t="s">
        <v>13</v>
      </c>
      <c r="D2210" t="s">
        <v>11</v>
      </c>
      <c r="E2210" t="s">
        <v>329</v>
      </c>
      <c r="F2210" t="s">
        <v>474</v>
      </c>
      <c r="R2210">
        <v>0</v>
      </c>
      <c r="S2210">
        <v>0</v>
      </c>
      <c r="T2210">
        <v>0</v>
      </c>
    </row>
    <row r="2211" spans="1:20" ht="15" customHeight="1">
      <c r="A2211" s="962" t="s">
        <v>271</v>
      </c>
      <c r="B2211" t="s">
        <v>299</v>
      </c>
      <c r="C2211" t="s">
        <v>13</v>
      </c>
      <c r="D2211" t="s">
        <v>11</v>
      </c>
      <c r="E2211" t="s">
        <v>329</v>
      </c>
      <c r="F2211" t="s">
        <v>474</v>
      </c>
      <c r="R2211">
        <v>0</v>
      </c>
      <c r="S2211">
        <v>0</v>
      </c>
      <c r="T2211">
        <v>0</v>
      </c>
    </row>
    <row r="2212" spans="1:20" ht="15" customHeight="1">
      <c r="A2212" s="962" t="s">
        <v>271</v>
      </c>
      <c r="B2212" t="s">
        <v>301</v>
      </c>
      <c r="C2212" t="s">
        <v>13</v>
      </c>
      <c r="D2212" t="s">
        <v>11</v>
      </c>
      <c r="E2212" t="s">
        <v>329</v>
      </c>
      <c r="F2212" t="s">
        <v>474</v>
      </c>
      <c r="R2212">
        <v>0</v>
      </c>
      <c r="S2212">
        <v>0</v>
      </c>
      <c r="T2212">
        <v>0</v>
      </c>
    </row>
    <row r="2213" spans="1:20" ht="15" customHeight="1">
      <c r="A2213" s="962" t="s">
        <v>271</v>
      </c>
      <c r="B2213" t="s">
        <v>302</v>
      </c>
      <c r="C2213" t="s">
        <v>13</v>
      </c>
      <c r="D2213" t="s">
        <v>11</v>
      </c>
      <c r="E2213" t="s">
        <v>329</v>
      </c>
      <c r="F2213" t="s">
        <v>474</v>
      </c>
      <c r="R2213">
        <v>0</v>
      </c>
      <c r="S2213">
        <v>0</v>
      </c>
      <c r="T2213">
        <v>0</v>
      </c>
    </row>
    <row r="2214" spans="1:20" ht="15" customHeight="1">
      <c r="A2214" s="962" t="s">
        <v>271</v>
      </c>
      <c r="B2214" t="s">
        <v>303</v>
      </c>
      <c r="C2214" t="s">
        <v>13</v>
      </c>
      <c r="D2214" t="s">
        <v>11</v>
      </c>
      <c r="E2214" t="s">
        <v>329</v>
      </c>
      <c r="F2214" t="s">
        <v>474</v>
      </c>
      <c r="R2214">
        <v>0</v>
      </c>
      <c r="S2214">
        <v>0</v>
      </c>
      <c r="T2214">
        <v>0</v>
      </c>
    </row>
    <row r="2215" spans="1:20" ht="15" customHeight="1">
      <c r="A2215" s="962" t="s">
        <v>271</v>
      </c>
      <c r="B2215" t="s">
        <v>298</v>
      </c>
      <c r="C2215" t="s">
        <v>13</v>
      </c>
      <c r="D2215" t="s">
        <v>11</v>
      </c>
      <c r="E2215" t="s">
        <v>329</v>
      </c>
      <c r="F2215" t="s">
        <v>474</v>
      </c>
      <c r="R2215">
        <v>0</v>
      </c>
      <c r="S2215">
        <v>0</v>
      </c>
      <c r="T2215">
        <v>0</v>
      </c>
    </row>
    <row r="2216" spans="1:20" ht="15" customHeight="1">
      <c r="A2216" s="962" t="s">
        <v>271</v>
      </c>
      <c r="B2216" t="s">
        <v>300</v>
      </c>
      <c r="C2216" t="s">
        <v>13</v>
      </c>
      <c r="D2216" t="s">
        <v>11</v>
      </c>
      <c r="E2216" t="s">
        <v>329</v>
      </c>
      <c r="F2216" t="s">
        <v>474</v>
      </c>
      <c r="R2216">
        <v>0</v>
      </c>
      <c r="S2216">
        <v>0</v>
      </c>
      <c r="T2216">
        <v>0</v>
      </c>
    </row>
    <row r="2217" spans="1:20" ht="15" customHeight="1">
      <c r="A2217" s="962" t="s">
        <v>272</v>
      </c>
      <c r="B2217" t="s">
        <v>296</v>
      </c>
      <c r="C2217" t="s">
        <v>13</v>
      </c>
      <c r="D2217" t="s">
        <v>11</v>
      </c>
      <c r="E2217" t="s">
        <v>329</v>
      </c>
      <c r="F2217" t="s">
        <v>474</v>
      </c>
      <c r="R2217">
        <v>0</v>
      </c>
      <c r="S2217">
        <v>0</v>
      </c>
      <c r="T2217">
        <v>0</v>
      </c>
    </row>
    <row r="2218" spans="1:20" ht="15" customHeight="1">
      <c r="A2218" s="962" t="s">
        <v>272</v>
      </c>
      <c r="B2218" t="s">
        <v>289</v>
      </c>
      <c r="C2218" t="s">
        <v>13</v>
      </c>
      <c r="D2218" t="s">
        <v>11</v>
      </c>
      <c r="E2218" t="s">
        <v>329</v>
      </c>
      <c r="F2218" t="s">
        <v>474</v>
      </c>
      <c r="R2218">
        <v>0</v>
      </c>
      <c r="S2218">
        <v>0</v>
      </c>
      <c r="T2218">
        <v>0</v>
      </c>
    </row>
    <row r="2219" spans="1:20" ht="15" customHeight="1">
      <c r="A2219" s="962" t="s">
        <v>272</v>
      </c>
      <c r="B2219" t="s">
        <v>288</v>
      </c>
      <c r="C2219" t="s">
        <v>13</v>
      </c>
      <c r="D2219" t="s">
        <v>11</v>
      </c>
      <c r="E2219" t="s">
        <v>329</v>
      </c>
      <c r="F2219" t="s">
        <v>474</v>
      </c>
      <c r="R2219">
        <v>0</v>
      </c>
      <c r="S2219">
        <v>0</v>
      </c>
      <c r="T2219">
        <v>0</v>
      </c>
    </row>
    <row r="2220" spans="1:20" ht="15" customHeight="1">
      <c r="A2220" s="962" t="s">
        <v>272</v>
      </c>
      <c r="B2220" t="s">
        <v>287</v>
      </c>
      <c r="C2220" t="s">
        <v>13</v>
      </c>
      <c r="D2220" t="s">
        <v>11</v>
      </c>
      <c r="E2220" t="s">
        <v>329</v>
      </c>
      <c r="F2220" t="s">
        <v>474</v>
      </c>
      <c r="R2220">
        <v>0</v>
      </c>
      <c r="S2220">
        <v>0</v>
      </c>
      <c r="T2220">
        <v>0</v>
      </c>
    </row>
    <row r="2221" spans="1:20" ht="15" customHeight="1">
      <c r="A2221" s="962" t="s">
        <v>273</v>
      </c>
      <c r="B2221" t="s">
        <v>296</v>
      </c>
      <c r="C2221" t="s">
        <v>13</v>
      </c>
      <c r="D2221" t="s">
        <v>11</v>
      </c>
      <c r="E2221" t="s">
        <v>329</v>
      </c>
      <c r="F2221" t="s">
        <v>474</v>
      </c>
      <c r="R2221">
        <v>0</v>
      </c>
      <c r="S2221">
        <v>0</v>
      </c>
      <c r="T2221">
        <v>0</v>
      </c>
    </row>
    <row r="2222" spans="1:20" ht="15" customHeight="1">
      <c r="A2222" s="962" t="s">
        <v>273</v>
      </c>
      <c r="B2222" t="s">
        <v>289</v>
      </c>
      <c r="C2222" t="s">
        <v>13</v>
      </c>
      <c r="D2222" t="s">
        <v>11</v>
      </c>
      <c r="E2222" t="s">
        <v>329</v>
      </c>
      <c r="F2222" t="s">
        <v>474</v>
      </c>
      <c r="R2222">
        <v>0</v>
      </c>
      <c r="S2222">
        <v>0</v>
      </c>
      <c r="T2222">
        <v>0</v>
      </c>
    </row>
    <row r="2223" spans="1:20" ht="15" customHeight="1">
      <c r="A2223" s="962" t="s">
        <v>273</v>
      </c>
      <c r="B2223" t="s">
        <v>288</v>
      </c>
      <c r="C2223" t="s">
        <v>13</v>
      </c>
      <c r="D2223" t="s">
        <v>11</v>
      </c>
      <c r="E2223" t="s">
        <v>329</v>
      </c>
      <c r="F2223" t="s">
        <v>474</v>
      </c>
      <c r="R2223">
        <v>0</v>
      </c>
      <c r="S2223">
        <v>0</v>
      </c>
      <c r="T2223">
        <v>0</v>
      </c>
    </row>
    <row r="2224" spans="1:20" ht="15" customHeight="1">
      <c r="A2224" s="962" t="s">
        <v>273</v>
      </c>
      <c r="B2224" t="s">
        <v>287</v>
      </c>
      <c r="C2224" t="s">
        <v>13</v>
      </c>
      <c r="D2224" t="s">
        <v>11</v>
      </c>
      <c r="E2224" t="s">
        <v>329</v>
      </c>
      <c r="F2224" t="s">
        <v>474</v>
      </c>
      <c r="R2224">
        <v>0</v>
      </c>
      <c r="S2224">
        <v>0</v>
      </c>
      <c r="T2224">
        <v>0</v>
      </c>
    </row>
    <row r="2225" spans="1:20" ht="15" customHeight="1">
      <c r="A2225" s="962" t="s">
        <v>274</v>
      </c>
      <c r="B2225" t="s">
        <v>283</v>
      </c>
      <c r="C2225" t="s">
        <v>13</v>
      </c>
      <c r="D2225" t="s">
        <v>11</v>
      </c>
      <c r="E2225" t="s">
        <v>329</v>
      </c>
      <c r="F2225" t="s">
        <v>474</v>
      </c>
      <c r="R2225">
        <v>0</v>
      </c>
    </row>
    <row r="2226" spans="1:20" ht="15" customHeight="1">
      <c r="A2226" s="962" t="s">
        <v>277</v>
      </c>
      <c r="B2226" t="s">
        <v>246</v>
      </c>
      <c r="C2226" t="s">
        <v>13</v>
      </c>
      <c r="D2226" t="s">
        <v>11</v>
      </c>
      <c r="E2226" t="s">
        <v>329</v>
      </c>
      <c r="F2226" t="s">
        <v>474</v>
      </c>
      <c r="R2226">
        <v>0</v>
      </c>
      <c r="S2226">
        <v>0</v>
      </c>
      <c r="T2226">
        <v>500000000</v>
      </c>
    </row>
    <row r="2227" spans="1:20" ht="15" customHeight="1">
      <c r="A2227" s="962" t="s">
        <v>277</v>
      </c>
      <c r="B2227" t="s">
        <v>244</v>
      </c>
      <c r="C2227" t="s">
        <v>13</v>
      </c>
      <c r="D2227" t="s">
        <v>11</v>
      </c>
      <c r="E2227" t="s">
        <v>329</v>
      </c>
      <c r="F2227" t="s">
        <v>474</v>
      </c>
      <c r="G2227" t="s">
        <v>475</v>
      </c>
      <c r="I2227" t="s">
        <v>428</v>
      </c>
      <c r="K2227" t="s">
        <v>333</v>
      </c>
      <c r="L2227" t="s">
        <v>277</v>
      </c>
      <c r="M2227" t="s">
        <v>66</v>
      </c>
      <c r="O2227" t="s">
        <v>365</v>
      </c>
      <c r="P2227" t="s">
        <v>336</v>
      </c>
      <c r="Q2227" t="s">
        <v>337</v>
      </c>
      <c r="R2227">
        <v>12.7</v>
      </c>
    </row>
    <row r="2228" spans="1:20" ht="15" customHeight="1">
      <c r="A2228" s="962" t="s">
        <v>278</v>
      </c>
      <c r="B2228" t="s">
        <v>252</v>
      </c>
      <c r="C2228" t="s">
        <v>13</v>
      </c>
      <c r="D2228" t="s">
        <v>11</v>
      </c>
      <c r="E2228" t="s">
        <v>329</v>
      </c>
      <c r="F2228" t="s">
        <v>474</v>
      </c>
      <c r="J2228" t="s">
        <v>340</v>
      </c>
      <c r="L2228" t="s">
        <v>252</v>
      </c>
      <c r="R2228">
        <v>0</v>
      </c>
    </row>
    <row r="2229" spans="1:20" ht="15" customHeight="1">
      <c r="A2229" s="962" t="s">
        <v>278</v>
      </c>
      <c r="B2229" t="s">
        <v>247</v>
      </c>
      <c r="C2229" t="s">
        <v>13</v>
      </c>
      <c r="D2229" t="s">
        <v>11</v>
      </c>
      <c r="E2229" t="s">
        <v>329</v>
      </c>
      <c r="F2229" t="s">
        <v>474</v>
      </c>
      <c r="O2229" t="s">
        <v>361</v>
      </c>
      <c r="P2229" t="s">
        <v>868</v>
      </c>
      <c r="Q2229" t="s">
        <v>869</v>
      </c>
      <c r="R2229">
        <v>6.34</v>
      </c>
    </row>
    <row r="2230" spans="1:20" ht="15" customHeight="1">
      <c r="A2230" s="962" t="s">
        <v>278</v>
      </c>
      <c r="B2230" t="s">
        <v>251</v>
      </c>
      <c r="C2230" t="s">
        <v>13</v>
      </c>
      <c r="D2230" t="s">
        <v>11</v>
      </c>
      <c r="E2230" t="s">
        <v>329</v>
      </c>
      <c r="F2230" t="s">
        <v>474</v>
      </c>
      <c r="R2230">
        <v>0</v>
      </c>
    </row>
    <row r="2231" spans="1:20" ht="15" customHeight="1">
      <c r="A2231" s="962" t="s">
        <v>279</v>
      </c>
      <c r="B2231" t="s">
        <v>254</v>
      </c>
      <c r="C2231" t="s">
        <v>13</v>
      </c>
      <c r="D2231" t="s">
        <v>11</v>
      </c>
      <c r="E2231" t="s">
        <v>329</v>
      </c>
      <c r="F2231" t="s">
        <v>474</v>
      </c>
      <c r="O2231" t="s">
        <v>361</v>
      </c>
      <c r="P2231" t="s">
        <v>868</v>
      </c>
      <c r="Q2231" t="s">
        <v>869</v>
      </c>
      <c r="R2231">
        <v>6.28</v>
      </c>
    </row>
    <row r="2232" spans="1:20" ht="15" customHeight="1">
      <c r="A2232" s="962" t="s">
        <v>279</v>
      </c>
      <c r="B2232" t="s">
        <v>253</v>
      </c>
      <c r="C2232" t="s">
        <v>13</v>
      </c>
      <c r="D2232" t="s">
        <v>11</v>
      </c>
      <c r="E2232" t="s">
        <v>329</v>
      </c>
      <c r="F2232" t="s">
        <v>474</v>
      </c>
      <c r="H2232" t="s">
        <v>964</v>
      </c>
      <c r="I2232" t="s">
        <v>848</v>
      </c>
      <c r="J2232" t="s">
        <v>965</v>
      </c>
      <c r="K2232" t="s">
        <v>849</v>
      </c>
      <c r="L2232" t="s">
        <v>966</v>
      </c>
      <c r="M2232" t="s">
        <v>848</v>
      </c>
      <c r="O2232" t="s">
        <v>882</v>
      </c>
      <c r="P2232" t="s">
        <v>851</v>
      </c>
      <c r="Q2232" t="s">
        <v>337</v>
      </c>
      <c r="R2232">
        <v>1.27</v>
      </c>
    </row>
    <row r="2233" spans="1:20" ht="15" customHeight="1">
      <c r="A2233" s="962" t="s">
        <v>279</v>
      </c>
      <c r="B2233" t="s">
        <v>251</v>
      </c>
      <c r="C2233" t="s">
        <v>13</v>
      </c>
      <c r="D2233" t="s">
        <v>11</v>
      </c>
      <c r="E2233" t="s">
        <v>329</v>
      </c>
      <c r="F2233" t="s">
        <v>474</v>
      </c>
      <c r="J2233" t="s">
        <v>965</v>
      </c>
      <c r="K2233" t="s">
        <v>849</v>
      </c>
      <c r="L2233" t="s">
        <v>966</v>
      </c>
      <c r="O2233" t="s">
        <v>882</v>
      </c>
      <c r="P2233" t="s">
        <v>851</v>
      </c>
      <c r="Q2233" t="s">
        <v>337</v>
      </c>
      <c r="R2233">
        <v>1.27</v>
      </c>
    </row>
    <row r="2234" spans="1:20" ht="15" customHeight="1">
      <c r="A2234" s="962" t="s">
        <v>279</v>
      </c>
      <c r="B2234" t="s">
        <v>255</v>
      </c>
      <c r="C2234" t="s">
        <v>13</v>
      </c>
      <c r="D2234" t="s">
        <v>11</v>
      </c>
      <c r="E2234" t="s">
        <v>329</v>
      </c>
      <c r="F2234" t="s">
        <v>474</v>
      </c>
      <c r="H2234" t="s">
        <v>931</v>
      </c>
      <c r="I2234" t="s">
        <v>853</v>
      </c>
      <c r="J2234" t="s">
        <v>948</v>
      </c>
      <c r="K2234" t="s">
        <v>854</v>
      </c>
      <c r="L2234" t="s">
        <v>855</v>
      </c>
      <c r="M2234" t="s">
        <v>55</v>
      </c>
      <c r="O2234" t="s">
        <v>361</v>
      </c>
      <c r="P2234" t="s">
        <v>851</v>
      </c>
      <c r="Q2234" t="s">
        <v>337</v>
      </c>
      <c r="R2234">
        <v>0.06</v>
      </c>
    </row>
    <row r="2235" spans="1:20" ht="15" customHeight="1">
      <c r="A2235" s="962" t="s">
        <v>280</v>
      </c>
      <c r="B2235" t="s">
        <v>257</v>
      </c>
      <c r="C2235" t="s">
        <v>13</v>
      </c>
      <c r="D2235" t="s">
        <v>11</v>
      </c>
      <c r="E2235" t="s">
        <v>329</v>
      </c>
      <c r="F2235" t="s">
        <v>474</v>
      </c>
      <c r="J2235" t="s">
        <v>436</v>
      </c>
      <c r="R2235">
        <v>0</v>
      </c>
    </row>
    <row r="2236" spans="1:20" ht="15" customHeight="1">
      <c r="A2236" s="962" t="s">
        <v>280</v>
      </c>
      <c r="B2236" t="s">
        <v>259</v>
      </c>
      <c r="C2236" t="s">
        <v>13</v>
      </c>
      <c r="D2236" t="s">
        <v>11</v>
      </c>
      <c r="E2236" t="s">
        <v>329</v>
      </c>
      <c r="F2236" t="s">
        <v>474</v>
      </c>
      <c r="R2236">
        <v>0</v>
      </c>
    </row>
    <row r="2237" spans="1:20" ht="15" customHeight="1">
      <c r="A2237" s="962" t="s">
        <v>280</v>
      </c>
      <c r="B2237" t="s">
        <v>260</v>
      </c>
      <c r="C2237" t="s">
        <v>13</v>
      </c>
      <c r="D2237" t="s">
        <v>11</v>
      </c>
      <c r="E2237" t="s">
        <v>329</v>
      </c>
      <c r="F2237" t="s">
        <v>474</v>
      </c>
      <c r="R2237">
        <v>0</v>
      </c>
    </row>
    <row r="2238" spans="1:20" ht="15" customHeight="1">
      <c r="A2238" s="962" t="s">
        <v>281</v>
      </c>
      <c r="B2238" t="s">
        <v>262</v>
      </c>
      <c r="C2238" t="s">
        <v>13</v>
      </c>
      <c r="D2238" t="s">
        <v>11</v>
      </c>
      <c r="E2238" t="s">
        <v>329</v>
      </c>
      <c r="F2238" t="s">
        <v>474</v>
      </c>
      <c r="L2238" t="s">
        <v>2002</v>
      </c>
      <c r="O2238" t="s">
        <v>361</v>
      </c>
      <c r="P2238" t="s">
        <v>868</v>
      </c>
      <c r="Q2238" t="s">
        <v>869</v>
      </c>
      <c r="R2238">
        <v>0</v>
      </c>
      <c r="S2238">
        <v>0</v>
      </c>
      <c r="T2238">
        <v>500000000</v>
      </c>
    </row>
    <row r="2239" spans="1:20" ht="15" customHeight="1">
      <c r="A2239" s="962" t="s">
        <v>281</v>
      </c>
      <c r="B2239" t="s">
        <v>261</v>
      </c>
      <c r="C2239" t="s">
        <v>13</v>
      </c>
      <c r="D2239" t="s">
        <v>11</v>
      </c>
      <c r="E2239" t="s">
        <v>329</v>
      </c>
      <c r="F2239" t="s">
        <v>474</v>
      </c>
      <c r="R2239">
        <v>0</v>
      </c>
      <c r="S2239">
        <v>0</v>
      </c>
      <c r="T2239">
        <v>500000000</v>
      </c>
    </row>
    <row r="2240" spans="1:20" ht="15" customHeight="1">
      <c r="A2240" s="962" t="s">
        <v>282</v>
      </c>
      <c r="B2240" t="s">
        <v>263</v>
      </c>
      <c r="C2240" t="s">
        <v>13</v>
      </c>
      <c r="D2240" t="s">
        <v>11</v>
      </c>
      <c r="E2240" t="s">
        <v>329</v>
      </c>
      <c r="F2240" t="s">
        <v>474</v>
      </c>
      <c r="O2240" t="s">
        <v>361</v>
      </c>
      <c r="P2240" t="s">
        <v>868</v>
      </c>
      <c r="Q2240" t="s">
        <v>869</v>
      </c>
      <c r="R2240">
        <v>0</v>
      </c>
      <c r="S2240">
        <v>0</v>
      </c>
      <c r="T2240">
        <v>500000000</v>
      </c>
    </row>
    <row r="2241" spans="1:20" ht="15" customHeight="1">
      <c r="A2241" s="962" t="s">
        <v>283</v>
      </c>
      <c r="B2241" t="s">
        <v>265</v>
      </c>
      <c r="C2241" t="s">
        <v>13</v>
      </c>
      <c r="D2241" t="s">
        <v>11</v>
      </c>
      <c r="E2241" t="s">
        <v>329</v>
      </c>
      <c r="F2241" t="s">
        <v>474</v>
      </c>
      <c r="O2241" t="s">
        <v>361</v>
      </c>
      <c r="P2241" t="s">
        <v>868</v>
      </c>
      <c r="Q2241" t="s">
        <v>869</v>
      </c>
      <c r="R2241">
        <v>17.3</v>
      </c>
      <c r="S2241">
        <v>0</v>
      </c>
      <c r="T2241">
        <v>34.6</v>
      </c>
    </row>
    <row r="2242" spans="1:20" ht="15" customHeight="1">
      <c r="A2242" s="962" t="s">
        <v>283</v>
      </c>
      <c r="B2242" t="s">
        <v>266</v>
      </c>
      <c r="C2242" t="s">
        <v>13</v>
      </c>
      <c r="D2242" t="s">
        <v>11</v>
      </c>
      <c r="E2242" t="s">
        <v>329</v>
      </c>
      <c r="F2242" t="s">
        <v>474</v>
      </c>
      <c r="O2242" t="s">
        <v>361</v>
      </c>
      <c r="P2242" t="s">
        <v>868</v>
      </c>
      <c r="Q2242" t="s">
        <v>869</v>
      </c>
      <c r="R2242">
        <v>17.3</v>
      </c>
      <c r="S2242">
        <v>0</v>
      </c>
      <c r="T2242">
        <v>34.6</v>
      </c>
    </row>
    <row r="2243" spans="1:20" ht="15" customHeight="1">
      <c r="A2243" s="962" t="s">
        <v>283</v>
      </c>
      <c r="B2243" t="s">
        <v>264</v>
      </c>
      <c r="C2243" t="s">
        <v>13</v>
      </c>
      <c r="D2243" t="s">
        <v>11</v>
      </c>
      <c r="E2243" t="s">
        <v>329</v>
      </c>
      <c r="F2243" t="s">
        <v>474</v>
      </c>
      <c r="R2243">
        <v>34.6</v>
      </c>
    </row>
    <row r="2244" spans="1:20" ht="15" customHeight="1">
      <c r="A2244" s="962" t="s">
        <v>284</v>
      </c>
      <c r="B2244" t="s">
        <v>269</v>
      </c>
      <c r="C2244" t="s">
        <v>13</v>
      </c>
      <c r="D2244" t="s">
        <v>11</v>
      </c>
      <c r="E2244" t="s">
        <v>329</v>
      </c>
      <c r="F2244" t="s">
        <v>474</v>
      </c>
      <c r="R2244">
        <v>0</v>
      </c>
      <c r="S2244">
        <v>0</v>
      </c>
      <c r="T2244">
        <v>0</v>
      </c>
    </row>
    <row r="2245" spans="1:20" ht="15" customHeight="1">
      <c r="A2245" s="962" t="s">
        <v>284</v>
      </c>
      <c r="B2245" t="s">
        <v>267</v>
      </c>
      <c r="C2245" t="s">
        <v>13</v>
      </c>
      <c r="D2245" t="s">
        <v>11</v>
      </c>
      <c r="E2245" t="s">
        <v>329</v>
      </c>
      <c r="F2245" t="s">
        <v>474</v>
      </c>
      <c r="R2245">
        <v>0</v>
      </c>
      <c r="S2245">
        <v>0</v>
      </c>
      <c r="T2245">
        <v>0</v>
      </c>
    </row>
    <row r="2246" spans="1:20" ht="15" customHeight="1">
      <c r="A2246" s="962" t="s">
        <v>284</v>
      </c>
      <c r="B2246" t="s">
        <v>268</v>
      </c>
      <c r="C2246" t="s">
        <v>13</v>
      </c>
      <c r="D2246" t="s">
        <v>11</v>
      </c>
      <c r="E2246" t="s">
        <v>329</v>
      </c>
      <c r="F2246" t="s">
        <v>474</v>
      </c>
      <c r="R2246">
        <v>0</v>
      </c>
      <c r="S2246">
        <v>0</v>
      </c>
      <c r="T2246">
        <v>0</v>
      </c>
    </row>
    <row r="2247" spans="1:20" ht="15" customHeight="1">
      <c r="A2247" s="962" t="s">
        <v>285</v>
      </c>
      <c r="B2247" t="s">
        <v>271</v>
      </c>
      <c r="C2247" t="s">
        <v>13</v>
      </c>
      <c r="D2247" t="s">
        <v>11</v>
      </c>
      <c r="E2247" t="s">
        <v>329</v>
      </c>
      <c r="F2247" t="s">
        <v>474</v>
      </c>
      <c r="R2247">
        <v>0</v>
      </c>
      <c r="S2247">
        <v>0</v>
      </c>
      <c r="T2247">
        <v>0</v>
      </c>
    </row>
    <row r="2248" spans="1:20" ht="15" customHeight="1">
      <c r="A2248" s="962" t="s">
        <v>285</v>
      </c>
      <c r="B2248" t="s">
        <v>270</v>
      </c>
      <c r="C2248" t="s">
        <v>13</v>
      </c>
      <c r="D2248" t="s">
        <v>11</v>
      </c>
      <c r="E2248" t="s">
        <v>329</v>
      </c>
      <c r="F2248" t="s">
        <v>474</v>
      </c>
      <c r="R2248">
        <v>0</v>
      </c>
      <c r="S2248">
        <v>0</v>
      </c>
      <c r="T2248">
        <v>0</v>
      </c>
    </row>
    <row r="2249" spans="1:20" ht="15" customHeight="1">
      <c r="A2249" s="962" t="s">
        <v>286</v>
      </c>
      <c r="B2249" t="s">
        <v>273</v>
      </c>
      <c r="C2249" t="s">
        <v>13</v>
      </c>
      <c r="D2249" t="s">
        <v>11</v>
      </c>
      <c r="E2249" t="s">
        <v>329</v>
      </c>
      <c r="F2249" t="s">
        <v>474</v>
      </c>
      <c r="R2249">
        <v>0</v>
      </c>
      <c r="S2249">
        <v>0</v>
      </c>
      <c r="T2249">
        <v>0</v>
      </c>
    </row>
    <row r="2250" spans="1:20" ht="15" customHeight="1">
      <c r="A2250" s="962" t="s">
        <v>286</v>
      </c>
      <c r="B2250" t="s">
        <v>272</v>
      </c>
      <c r="C2250" t="s">
        <v>13</v>
      </c>
      <c r="D2250" t="s">
        <v>11</v>
      </c>
      <c r="E2250" t="s">
        <v>329</v>
      </c>
      <c r="F2250" t="s">
        <v>474</v>
      </c>
      <c r="R2250">
        <v>0</v>
      </c>
      <c r="S2250">
        <v>0</v>
      </c>
      <c r="T2250">
        <v>0</v>
      </c>
    </row>
    <row r="2251" spans="1:20" ht="15" customHeight="1">
      <c r="A2251" s="962" t="s">
        <v>320</v>
      </c>
      <c r="B2251" t="s">
        <v>257</v>
      </c>
      <c r="C2251" t="s">
        <v>13</v>
      </c>
      <c r="D2251" t="s">
        <v>11</v>
      </c>
      <c r="E2251" t="s">
        <v>329</v>
      </c>
      <c r="F2251" t="s">
        <v>474</v>
      </c>
      <c r="R2251">
        <v>0</v>
      </c>
      <c r="S2251">
        <v>0</v>
      </c>
      <c r="T2251">
        <v>500000000</v>
      </c>
    </row>
    <row r="2252" spans="1:20" ht="15" customHeight="1">
      <c r="A2252" s="962" t="s">
        <v>320</v>
      </c>
      <c r="B2252" t="s">
        <v>259</v>
      </c>
      <c r="C2252" t="s">
        <v>13</v>
      </c>
      <c r="D2252" t="s">
        <v>11</v>
      </c>
      <c r="E2252" t="s">
        <v>329</v>
      </c>
      <c r="F2252" t="s">
        <v>474</v>
      </c>
      <c r="R2252">
        <v>0</v>
      </c>
      <c r="S2252">
        <v>0</v>
      </c>
      <c r="T2252">
        <v>500000000</v>
      </c>
    </row>
    <row r="2253" spans="1:20" ht="15" customHeight="1">
      <c r="A2253" s="962" t="s">
        <v>320</v>
      </c>
      <c r="B2253" t="s">
        <v>246</v>
      </c>
      <c r="C2253" t="s">
        <v>13</v>
      </c>
      <c r="D2253" t="s">
        <v>11</v>
      </c>
      <c r="E2253" t="s">
        <v>329</v>
      </c>
      <c r="F2253" t="s">
        <v>474</v>
      </c>
      <c r="R2253">
        <v>0</v>
      </c>
      <c r="S2253">
        <v>0</v>
      </c>
      <c r="T2253">
        <v>500000000</v>
      </c>
    </row>
    <row r="2254" spans="1:20" ht="15" customHeight="1">
      <c r="A2254" s="962" t="s">
        <v>320</v>
      </c>
      <c r="B2254" t="s">
        <v>261</v>
      </c>
      <c r="C2254" t="s">
        <v>13</v>
      </c>
      <c r="D2254" t="s">
        <v>11</v>
      </c>
      <c r="E2254" t="s">
        <v>329</v>
      </c>
      <c r="F2254" t="s">
        <v>474</v>
      </c>
      <c r="R2254">
        <v>0</v>
      </c>
      <c r="S2254">
        <v>0</v>
      </c>
      <c r="T2254">
        <v>500000000</v>
      </c>
    </row>
    <row r="2255" spans="1:20" ht="15" customHeight="1">
      <c r="A2255" s="962" t="s">
        <v>320</v>
      </c>
      <c r="B2255" t="s">
        <v>262</v>
      </c>
      <c r="C2255" t="s">
        <v>13</v>
      </c>
      <c r="D2255" t="s">
        <v>11</v>
      </c>
      <c r="E2255" t="s">
        <v>329</v>
      </c>
      <c r="F2255" t="s">
        <v>474</v>
      </c>
      <c r="R2255">
        <v>0</v>
      </c>
      <c r="S2255">
        <v>0</v>
      </c>
      <c r="T2255">
        <v>500000000</v>
      </c>
    </row>
    <row r="2256" spans="1:20" ht="15" customHeight="1">
      <c r="A2256" s="962" t="s">
        <v>320</v>
      </c>
      <c r="B2256" t="s">
        <v>263</v>
      </c>
      <c r="C2256" t="s">
        <v>13</v>
      </c>
      <c r="D2256" t="s">
        <v>11</v>
      </c>
      <c r="E2256" t="s">
        <v>329</v>
      </c>
      <c r="F2256" t="s">
        <v>474</v>
      </c>
      <c r="R2256">
        <v>0</v>
      </c>
      <c r="S2256">
        <v>0</v>
      </c>
      <c r="T2256">
        <v>500000000</v>
      </c>
    </row>
    <row r="2257" spans="1:20" ht="15" customHeight="1">
      <c r="A2257" s="962" t="s">
        <v>320</v>
      </c>
      <c r="B2257" t="s">
        <v>254</v>
      </c>
      <c r="C2257" t="s">
        <v>13</v>
      </c>
      <c r="D2257" t="s">
        <v>11</v>
      </c>
      <c r="E2257" t="s">
        <v>329</v>
      </c>
      <c r="F2257" t="s">
        <v>474</v>
      </c>
      <c r="H2257" t="s">
        <v>476</v>
      </c>
      <c r="I2257" t="s">
        <v>353</v>
      </c>
      <c r="K2257" t="s">
        <v>333</v>
      </c>
      <c r="L2257" t="s">
        <v>374</v>
      </c>
      <c r="M2257" t="s">
        <v>58</v>
      </c>
      <c r="O2257" t="s">
        <v>335</v>
      </c>
      <c r="P2257" t="s">
        <v>336</v>
      </c>
      <c r="Q2257" t="s">
        <v>337</v>
      </c>
      <c r="R2257">
        <v>34.200000000000003</v>
      </c>
    </row>
    <row r="2258" spans="1:20" ht="15" customHeight="1">
      <c r="A2258" s="962" t="s">
        <v>323</v>
      </c>
      <c r="B2258" t="s">
        <v>247</v>
      </c>
      <c r="C2258" t="s">
        <v>13</v>
      </c>
      <c r="D2258" t="s">
        <v>11</v>
      </c>
      <c r="E2258" t="s">
        <v>329</v>
      </c>
      <c r="F2258" t="s">
        <v>474</v>
      </c>
      <c r="R2258">
        <v>0</v>
      </c>
    </row>
    <row r="2259" spans="1:20" ht="15" customHeight="1">
      <c r="A2259" s="962" t="s">
        <v>323</v>
      </c>
      <c r="B2259" t="s">
        <v>254</v>
      </c>
      <c r="C2259" t="s">
        <v>13</v>
      </c>
      <c r="D2259" t="s">
        <v>11</v>
      </c>
      <c r="E2259" t="s">
        <v>329</v>
      </c>
      <c r="F2259" t="s">
        <v>474</v>
      </c>
      <c r="R2259">
        <v>0</v>
      </c>
    </row>
    <row r="2260" spans="1:20" ht="15" customHeight="1">
      <c r="A2260" s="962" t="s">
        <v>323</v>
      </c>
      <c r="B2260" t="s">
        <v>246</v>
      </c>
      <c r="C2260" t="s">
        <v>13</v>
      </c>
      <c r="D2260" t="s">
        <v>11</v>
      </c>
      <c r="E2260" t="s">
        <v>329</v>
      </c>
      <c r="F2260" t="s">
        <v>474</v>
      </c>
      <c r="R2260">
        <v>0</v>
      </c>
      <c r="S2260">
        <v>0</v>
      </c>
      <c r="T2260">
        <v>500000000</v>
      </c>
    </row>
    <row r="2261" spans="1:20" ht="15" customHeight="1">
      <c r="A2261" s="962" t="s">
        <v>323</v>
      </c>
      <c r="B2261" t="s">
        <v>263</v>
      </c>
      <c r="C2261" t="s">
        <v>13</v>
      </c>
      <c r="D2261" t="s">
        <v>11</v>
      </c>
      <c r="E2261" t="s">
        <v>329</v>
      </c>
      <c r="F2261" t="s">
        <v>474</v>
      </c>
      <c r="R2261">
        <v>0</v>
      </c>
      <c r="S2261">
        <v>0</v>
      </c>
      <c r="T2261">
        <v>500000000</v>
      </c>
    </row>
    <row r="2262" spans="1:20" ht="15" customHeight="1">
      <c r="A2262" s="962" t="s">
        <v>244</v>
      </c>
      <c r="B2262" t="s">
        <v>278</v>
      </c>
      <c r="C2262" t="s">
        <v>13</v>
      </c>
      <c r="D2262" t="s">
        <v>11</v>
      </c>
      <c r="E2262" t="s">
        <v>329</v>
      </c>
      <c r="F2262" t="s">
        <v>477</v>
      </c>
      <c r="O2262" t="s">
        <v>361</v>
      </c>
      <c r="P2262" t="s">
        <v>868</v>
      </c>
      <c r="Q2262" t="s">
        <v>869</v>
      </c>
      <c r="R2262">
        <v>0</v>
      </c>
    </row>
    <row r="2263" spans="1:20" ht="15" customHeight="1">
      <c r="A2263" s="962" t="s">
        <v>244</v>
      </c>
      <c r="B2263" t="s">
        <v>279</v>
      </c>
      <c r="C2263" t="s">
        <v>13</v>
      </c>
      <c r="D2263" t="s">
        <v>11</v>
      </c>
      <c r="E2263" t="s">
        <v>329</v>
      </c>
      <c r="F2263" t="s">
        <v>477</v>
      </c>
      <c r="R2263">
        <v>0</v>
      </c>
      <c r="S2263">
        <v>0</v>
      </c>
      <c r="T2263">
        <v>500000000</v>
      </c>
    </row>
    <row r="2264" spans="1:20" ht="15" customHeight="1">
      <c r="A2264" s="962" t="s">
        <v>246</v>
      </c>
      <c r="B2264" t="s">
        <v>321</v>
      </c>
      <c r="C2264" t="s">
        <v>13</v>
      </c>
      <c r="D2264" t="s">
        <v>11</v>
      </c>
      <c r="E2264" t="s">
        <v>329</v>
      </c>
      <c r="F2264" t="s">
        <v>477</v>
      </c>
      <c r="H2264" t="s">
        <v>478</v>
      </c>
      <c r="I2264" t="s">
        <v>353</v>
      </c>
      <c r="K2264" t="s">
        <v>333</v>
      </c>
      <c r="L2264" t="s">
        <v>479</v>
      </c>
      <c r="M2264" t="s">
        <v>58</v>
      </c>
      <c r="O2264" t="s">
        <v>335</v>
      </c>
      <c r="P2264" t="s">
        <v>336</v>
      </c>
      <c r="Q2264" t="s">
        <v>337</v>
      </c>
      <c r="R2264">
        <v>0.08</v>
      </c>
    </row>
    <row r="2265" spans="1:20" ht="15" customHeight="1">
      <c r="A2265" s="962" t="s">
        <v>246</v>
      </c>
      <c r="B2265" t="s">
        <v>281</v>
      </c>
      <c r="C2265" t="s">
        <v>13</v>
      </c>
      <c r="D2265" t="s">
        <v>11</v>
      </c>
      <c r="E2265" t="s">
        <v>329</v>
      </c>
      <c r="F2265" t="s">
        <v>477</v>
      </c>
      <c r="G2265" t="s">
        <v>480</v>
      </c>
      <c r="I2265" t="s">
        <v>481</v>
      </c>
      <c r="K2265" t="s">
        <v>333</v>
      </c>
      <c r="L2265" t="s">
        <v>482</v>
      </c>
      <c r="M2265" t="s">
        <v>64</v>
      </c>
      <c r="O2265" t="s">
        <v>349</v>
      </c>
      <c r="P2265" t="s">
        <v>336</v>
      </c>
      <c r="Q2265" t="s">
        <v>337</v>
      </c>
      <c r="R2265">
        <v>36.9</v>
      </c>
    </row>
    <row r="2266" spans="1:20" ht="15" customHeight="1">
      <c r="A2266" s="962" t="s">
        <v>246</v>
      </c>
      <c r="B2266" t="s">
        <v>282</v>
      </c>
      <c r="C2266" t="s">
        <v>13</v>
      </c>
      <c r="D2266" t="s">
        <v>11</v>
      </c>
      <c r="E2266" t="s">
        <v>329</v>
      </c>
      <c r="F2266" t="s">
        <v>477</v>
      </c>
      <c r="G2266" t="s">
        <v>483</v>
      </c>
      <c r="I2266" t="s">
        <v>481</v>
      </c>
      <c r="K2266" t="s">
        <v>333</v>
      </c>
      <c r="L2266" t="s">
        <v>484</v>
      </c>
      <c r="M2266" t="s">
        <v>64</v>
      </c>
      <c r="O2266" t="s">
        <v>361</v>
      </c>
      <c r="P2266" t="s">
        <v>336</v>
      </c>
      <c r="Q2266" t="s">
        <v>337</v>
      </c>
      <c r="R2266">
        <v>1.59</v>
      </c>
    </row>
    <row r="2267" spans="1:20" ht="15" customHeight="1">
      <c r="A2267" s="962" t="s">
        <v>246</v>
      </c>
      <c r="B2267" t="s">
        <v>324</v>
      </c>
      <c r="C2267" t="s">
        <v>13</v>
      </c>
      <c r="D2267" t="s">
        <v>11</v>
      </c>
      <c r="E2267" t="s">
        <v>329</v>
      </c>
      <c r="F2267" t="s">
        <v>477</v>
      </c>
      <c r="R2267">
        <v>0</v>
      </c>
    </row>
    <row r="2268" spans="1:20" ht="15" customHeight="1">
      <c r="A2268" s="962" t="s">
        <v>247</v>
      </c>
      <c r="B2268" t="s">
        <v>300</v>
      </c>
      <c r="C2268" t="s">
        <v>13</v>
      </c>
      <c r="D2268" t="s">
        <v>11</v>
      </c>
      <c r="E2268" t="s">
        <v>329</v>
      </c>
      <c r="F2268" t="s">
        <v>477</v>
      </c>
      <c r="J2268" t="s">
        <v>467</v>
      </c>
      <c r="L2268" t="s">
        <v>339</v>
      </c>
      <c r="R2268">
        <v>0</v>
      </c>
    </row>
    <row r="2269" spans="1:20" ht="15" customHeight="1">
      <c r="A2269" s="962" t="s">
        <v>247</v>
      </c>
      <c r="B2269" t="s">
        <v>290</v>
      </c>
      <c r="C2269" t="s">
        <v>13</v>
      </c>
      <c r="D2269" t="s">
        <v>11</v>
      </c>
      <c r="E2269" t="s">
        <v>329</v>
      </c>
      <c r="F2269" t="s">
        <v>477</v>
      </c>
      <c r="J2269" t="s">
        <v>2011</v>
      </c>
      <c r="L2269" t="s">
        <v>339</v>
      </c>
      <c r="O2269" t="s">
        <v>882</v>
      </c>
      <c r="P2269" t="s">
        <v>868</v>
      </c>
      <c r="Q2269" t="s">
        <v>869</v>
      </c>
      <c r="R2269">
        <v>0</v>
      </c>
      <c r="S2269">
        <v>0</v>
      </c>
      <c r="T2269">
        <v>0</v>
      </c>
    </row>
    <row r="2270" spans="1:20" ht="15" customHeight="1">
      <c r="A2270" s="962" t="s">
        <v>247</v>
      </c>
      <c r="B2270" t="s">
        <v>289</v>
      </c>
      <c r="C2270" t="s">
        <v>13</v>
      </c>
      <c r="D2270" t="s">
        <v>11</v>
      </c>
      <c r="E2270" t="s">
        <v>329</v>
      </c>
      <c r="F2270" t="s">
        <v>477</v>
      </c>
      <c r="H2270" t="s">
        <v>848</v>
      </c>
      <c r="I2270" t="s">
        <v>848</v>
      </c>
      <c r="J2270" t="s">
        <v>2011</v>
      </c>
      <c r="K2270" t="s">
        <v>848</v>
      </c>
      <c r="L2270" t="s">
        <v>339</v>
      </c>
      <c r="M2270" t="s">
        <v>848</v>
      </c>
      <c r="O2270" t="s">
        <v>882</v>
      </c>
      <c r="P2270" t="s">
        <v>868</v>
      </c>
      <c r="Q2270" t="s">
        <v>869</v>
      </c>
      <c r="R2270">
        <v>0</v>
      </c>
      <c r="S2270">
        <v>0</v>
      </c>
      <c r="T2270">
        <v>0</v>
      </c>
    </row>
    <row r="2271" spans="1:20" ht="15" customHeight="1">
      <c r="A2271" s="962" t="s">
        <v>247</v>
      </c>
      <c r="B2271" t="s">
        <v>288</v>
      </c>
      <c r="C2271" t="s">
        <v>13</v>
      </c>
      <c r="D2271" t="s">
        <v>11</v>
      </c>
      <c r="E2271" t="s">
        <v>329</v>
      </c>
      <c r="F2271" t="s">
        <v>477</v>
      </c>
      <c r="R2271">
        <v>0</v>
      </c>
      <c r="S2271">
        <v>0</v>
      </c>
      <c r="T2271">
        <v>0</v>
      </c>
    </row>
    <row r="2272" spans="1:20" ht="15" customHeight="1">
      <c r="A2272" s="962" t="s">
        <v>247</v>
      </c>
      <c r="B2272" t="s">
        <v>298</v>
      </c>
      <c r="C2272" t="s">
        <v>13</v>
      </c>
      <c r="D2272" t="s">
        <v>11</v>
      </c>
      <c r="E2272" t="s">
        <v>329</v>
      </c>
      <c r="F2272" t="s">
        <v>477</v>
      </c>
      <c r="R2272">
        <v>0</v>
      </c>
    </row>
    <row r="2273" spans="1:20" ht="15" customHeight="1">
      <c r="A2273" s="962" t="s">
        <v>247</v>
      </c>
      <c r="B2273" t="s">
        <v>297</v>
      </c>
      <c r="C2273" t="s">
        <v>13</v>
      </c>
      <c r="D2273" t="s">
        <v>11</v>
      </c>
      <c r="E2273" t="s">
        <v>329</v>
      </c>
      <c r="F2273" t="s">
        <v>477</v>
      </c>
      <c r="R2273">
        <v>0</v>
      </c>
    </row>
    <row r="2274" spans="1:20" ht="15" customHeight="1">
      <c r="A2274" s="962" t="s">
        <v>247</v>
      </c>
      <c r="B2274" t="s">
        <v>287</v>
      </c>
      <c r="C2274" t="s">
        <v>13</v>
      </c>
      <c r="D2274" t="s">
        <v>11</v>
      </c>
      <c r="E2274" t="s">
        <v>329</v>
      </c>
      <c r="F2274" t="s">
        <v>477</v>
      </c>
      <c r="R2274">
        <v>0</v>
      </c>
      <c r="S2274">
        <v>0</v>
      </c>
      <c r="T2274">
        <v>0</v>
      </c>
    </row>
    <row r="2275" spans="1:20" ht="15" customHeight="1">
      <c r="A2275" s="962" t="s">
        <v>247</v>
      </c>
      <c r="B2275" t="s">
        <v>301</v>
      </c>
      <c r="C2275" t="s">
        <v>13</v>
      </c>
      <c r="D2275" t="s">
        <v>11</v>
      </c>
      <c r="E2275" t="s">
        <v>329</v>
      </c>
      <c r="F2275" t="s">
        <v>477</v>
      </c>
      <c r="R2275">
        <v>0</v>
      </c>
      <c r="S2275">
        <v>0</v>
      </c>
      <c r="T2275">
        <v>0</v>
      </c>
    </row>
    <row r="2276" spans="1:20" ht="15" customHeight="1">
      <c r="A2276" s="962" t="s">
        <v>247</v>
      </c>
      <c r="B2276" t="s">
        <v>302</v>
      </c>
      <c r="C2276" t="s">
        <v>13</v>
      </c>
      <c r="D2276" t="s">
        <v>11</v>
      </c>
      <c r="E2276" t="s">
        <v>329</v>
      </c>
      <c r="F2276" t="s">
        <v>477</v>
      </c>
      <c r="R2276">
        <v>0</v>
      </c>
      <c r="S2276">
        <v>0</v>
      </c>
      <c r="T2276">
        <v>0</v>
      </c>
    </row>
    <row r="2277" spans="1:20" ht="15" customHeight="1">
      <c r="A2277" s="962" t="s">
        <v>247</v>
      </c>
      <c r="B2277" t="s">
        <v>322</v>
      </c>
      <c r="C2277" t="s">
        <v>13</v>
      </c>
      <c r="D2277" t="s">
        <v>11</v>
      </c>
      <c r="E2277" t="s">
        <v>329</v>
      </c>
      <c r="F2277" t="s">
        <v>477</v>
      </c>
      <c r="R2277">
        <v>0</v>
      </c>
      <c r="S2277">
        <v>0</v>
      </c>
      <c r="T2277">
        <v>0</v>
      </c>
    </row>
    <row r="2278" spans="1:20" ht="15" customHeight="1">
      <c r="A2278" s="962" t="s">
        <v>247</v>
      </c>
      <c r="B2278" t="s">
        <v>318</v>
      </c>
      <c r="C2278" t="s">
        <v>13</v>
      </c>
      <c r="D2278" t="s">
        <v>11</v>
      </c>
      <c r="E2278" t="s">
        <v>329</v>
      </c>
      <c r="F2278" t="s">
        <v>477</v>
      </c>
      <c r="R2278">
        <v>0</v>
      </c>
      <c r="S2278">
        <v>0</v>
      </c>
      <c r="T2278">
        <v>0</v>
      </c>
    </row>
    <row r="2279" spans="1:20" ht="15" customHeight="1">
      <c r="A2279" s="962" t="s">
        <v>247</v>
      </c>
      <c r="B2279" t="s">
        <v>317</v>
      </c>
      <c r="C2279" t="s">
        <v>13</v>
      </c>
      <c r="D2279" t="s">
        <v>11</v>
      </c>
      <c r="E2279" t="s">
        <v>329</v>
      </c>
      <c r="F2279" t="s">
        <v>477</v>
      </c>
      <c r="R2279">
        <v>0</v>
      </c>
      <c r="S2279">
        <v>0</v>
      </c>
      <c r="T2279">
        <v>0</v>
      </c>
    </row>
    <row r="2280" spans="1:20" ht="15" customHeight="1">
      <c r="A2280" s="962" t="s">
        <v>247</v>
      </c>
      <c r="B2280" t="s">
        <v>305</v>
      </c>
      <c r="C2280" t="s">
        <v>13</v>
      </c>
      <c r="D2280" t="s">
        <v>11</v>
      </c>
      <c r="E2280" t="s">
        <v>329</v>
      </c>
      <c r="F2280" t="s">
        <v>477</v>
      </c>
      <c r="R2280">
        <v>0</v>
      </c>
      <c r="S2280">
        <v>0</v>
      </c>
      <c r="T2280">
        <v>0</v>
      </c>
    </row>
    <row r="2281" spans="1:20" ht="15" customHeight="1">
      <c r="A2281" s="962" t="s">
        <v>247</v>
      </c>
      <c r="B2281" t="s">
        <v>324</v>
      </c>
      <c r="C2281" t="s">
        <v>13</v>
      </c>
      <c r="D2281" t="s">
        <v>11</v>
      </c>
      <c r="E2281" t="s">
        <v>329</v>
      </c>
      <c r="F2281" t="s">
        <v>477</v>
      </c>
      <c r="R2281">
        <v>0</v>
      </c>
    </row>
    <row r="2282" spans="1:20" ht="15" customHeight="1">
      <c r="A2282" s="962" t="s">
        <v>248</v>
      </c>
      <c r="B2282" t="s">
        <v>278</v>
      </c>
      <c r="C2282" t="s">
        <v>13</v>
      </c>
      <c r="D2282" t="s">
        <v>11</v>
      </c>
      <c r="E2282" t="s">
        <v>329</v>
      </c>
      <c r="F2282" t="s">
        <v>477</v>
      </c>
      <c r="R2282">
        <v>0</v>
      </c>
    </row>
    <row r="2283" spans="1:20" ht="15" customHeight="1">
      <c r="A2283" s="962" t="s">
        <v>248</v>
      </c>
      <c r="B2283" t="s">
        <v>279</v>
      </c>
      <c r="C2283" t="s">
        <v>13</v>
      </c>
      <c r="D2283" t="s">
        <v>11</v>
      </c>
      <c r="E2283" t="s">
        <v>329</v>
      </c>
      <c r="F2283" t="s">
        <v>477</v>
      </c>
      <c r="R2283">
        <v>0</v>
      </c>
      <c r="S2283">
        <v>0</v>
      </c>
      <c r="T2283">
        <v>500000000</v>
      </c>
    </row>
    <row r="2284" spans="1:20" ht="15" customHeight="1">
      <c r="A2284" s="962" t="s">
        <v>249</v>
      </c>
      <c r="B2284" t="s">
        <v>278</v>
      </c>
      <c r="C2284" t="s">
        <v>13</v>
      </c>
      <c r="D2284" t="s">
        <v>11</v>
      </c>
      <c r="E2284" t="s">
        <v>329</v>
      </c>
      <c r="F2284" t="s">
        <v>477</v>
      </c>
      <c r="J2284" t="s">
        <v>340</v>
      </c>
      <c r="L2284" t="s">
        <v>249</v>
      </c>
      <c r="R2284">
        <v>0</v>
      </c>
    </row>
    <row r="2285" spans="1:20" ht="15" customHeight="1">
      <c r="A2285" s="962" t="s">
        <v>250</v>
      </c>
      <c r="B2285" t="s">
        <v>279</v>
      </c>
      <c r="C2285" t="s">
        <v>13</v>
      </c>
      <c r="D2285" t="s">
        <v>11</v>
      </c>
      <c r="E2285" t="s">
        <v>329</v>
      </c>
      <c r="F2285" t="s">
        <v>477</v>
      </c>
      <c r="R2285">
        <v>0</v>
      </c>
      <c r="S2285">
        <v>0</v>
      </c>
      <c r="T2285">
        <v>500000000</v>
      </c>
    </row>
    <row r="2286" spans="1:20" ht="15" customHeight="1">
      <c r="A2286" s="962" t="s">
        <v>254</v>
      </c>
      <c r="B2286" t="s">
        <v>283</v>
      </c>
      <c r="C2286" t="s">
        <v>13</v>
      </c>
      <c r="D2286" t="s">
        <v>11</v>
      </c>
      <c r="E2286" t="s">
        <v>329</v>
      </c>
      <c r="F2286" t="s">
        <v>477</v>
      </c>
      <c r="J2286" t="s">
        <v>342</v>
      </c>
      <c r="L2286" t="s">
        <v>343</v>
      </c>
      <c r="R2286">
        <v>0</v>
      </c>
    </row>
    <row r="2287" spans="1:20" ht="15" customHeight="1">
      <c r="A2287" s="962" t="s">
        <v>254</v>
      </c>
      <c r="B2287" t="s">
        <v>289</v>
      </c>
      <c r="C2287" t="s">
        <v>13</v>
      </c>
      <c r="D2287" t="s">
        <v>11</v>
      </c>
      <c r="E2287" t="s">
        <v>329</v>
      </c>
      <c r="F2287" t="s">
        <v>477</v>
      </c>
      <c r="J2287" t="s">
        <v>338</v>
      </c>
      <c r="L2287" t="s">
        <v>344</v>
      </c>
      <c r="R2287">
        <v>0</v>
      </c>
    </row>
    <row r="2288" spans="1:20" ht="15" customHeight="1">
      <c r="A2288" s="962" t="s">
        <v>254</v>
      </c>
      <c r="B2288" t="s">
        <v>290</v>
      </c>
      <c r="C2288" t="s">
        <v>13</v>
      </c>
      <c r="D2288" t="s">
        <v>11</v>
      </c>
      <c r="E2288" t="s">
        <v>329</v>
      </c>
      <c r="F2288" t="s">
        <v>477</v>
      </c>
      <c r="R2288">
        <v>0</v>
      </c>
      <c r="S2288">
        <v>0</v>
      </c>
      <c r="T2288">
        <v>0</v>
      </c>
    </row>
    <row r="2289" spans="1:20" ht="15" customHeight="1">
      <c r="A2289" s="962" t="s">
        <v>254</v>
      </c>
      <c r="B2289" t="s">
        <v>292</v>
      </c>
      <c r="C2289" t="s">
        <v>13</v>
      </c>
      <c r="D2289" t="s">
        <v>11</v>
      </c>
      <c r="E2289" t="s">
        <v>329</v>
      </c>
      <c r="F2289" t="s">
        <v>477</v>
      </c>
      <c r="R2289">
        <v>0</v>
      </c>
      <c r="S2289">
        <v>0</v>
      </c>
      <c r="T2289">
        <v>0</v>
      </c>
    </row>
    <row r="2290" spans="1:20" ht="15" customHeight="1">
      <c r="A2290" s="962" t="s">
        <v>254</v>
      </c>
      <c r="B2290" t="s">
        <v>294</v>
      </c>
      <c r="C2290" t="s">
        <v>13</v>
      </c>
      <c r="D2290" t="s">
        <v>11</v>
      </c>
      <c r="E2290" t="s">
        <v>329</v>
      </c>
      <c r="F2290" t="s">
        <v>477</v>
      </c>
      <c r="R2290">
        <v>0</v>
      </c>
      <c r="S2290">
        <v>0</v>
      </c>
      <c r="T2290">
        <v>0</v>
      </c>
    </row>
    <row r="2291" spans="1:20" ht="15" customHeight="1">
      <c r="A2291" s="962" t="s">
        <v>254</v>
      </c>
      <c r="B2291" t="s">
        <v>295</v>
      </c>
      <c r="C2291" t="s">
        <v>13</v>
      </c>
      <c r="D2291" t="s">
        <v>11</v>
      </c>
      <c r="E2291" t="s">
        <v>329</v>
      </c>
      <c r="F2291" t="s">
        <v>477</v>
      </c>
      <c r="R2291">
        <v>0</v>
      </c>
      <c r="S2291">
        <v>0</v>
      </c>
      <c r="T2291">
        <v>0</v>
      </c>
    </row>
    <row r="2292" spans="1:20" ht="15" customHeight="1">
      <c r="A2292" s="962" t="s">
        <v>254</v>
      </c>
      <c r="B2292" t="s">
        <v>280</v>
      </c>
      <c r="C2292" t="s">
        <v>13</v>
      </c>
      <c r="D2292" t="s">
        <v>11</v>
      </c>
      <c r="E2292" t="s">
        <v>329</v>
      </c>
      <c r="F2292" t="s">
        <v>477</v>
      </c>
      <c r="J2292" t="s">
        <v>436</v>
      </c>
      <c r="L2292" t="s">
        <v>346</v>
      </c>
      <c r="R2292">
        <v>0</v>
      </c>
    </row>
    <row r="2293" spans="1:20" ht="15" customHeight="1">
      <c r="A2293" s="962" t="s">
        <v>254</v>
      </c>
      <c r="B2293" t="s">
        <v>299</v>
      </c>
      <c r="C2293" t="s">
        <v>13</v>
      </c>
      <c r="D2293" t="s">
        <v>11</v>
      </c>
      <c r="E2293" t="s">
        <v>329</v>
      </c>
      <c r="F2293" t="s">
        <v>477</v>
      </c>
      <c r="R2293">
        <v>0</v>
      </c>
      <c r="S2293">
        <v>0</v>
      </c>
      <c r="T2293">
        <v>500000000</v>
      </c>
    </row>
    <row r="2294" spans="1:20" ht="15" customHeight="1">
      <c r="A2294" s="962" t="s">
        <v>254</v>
      </c>
      <c r="B2294" t="s">
        <v>284</v>
      </c>
      <c r="C2294" t="s">
        <v>13</v>
      </c>
      <c r="D2294" t="s">
        <v>11</v>
      </c>
      <c r="E2294" t="s">
        <v>329</v>
      </c>
      <c r="F2294" t="s">
        <v>477</v>
      </c>
      <c r="R2294">
        <v>0</v>
      </c>
    </row>
    <row r="2295" spans="1:20" ht="15" customHeight="1">
      <c r="A2295" s="962" t="s">
        <v>254</v>
      </c>
      <c r="B2295" t="s">
        <v>285</v>
      </c>
      <c r="C2295" t="s">
        <v>13</v>
      </c>
      <c r="D2295" t="s">
        <v>11</v>
      </c>
      <c r="E2295" t="s">
        <v>329</v>
      </c>
      <c r="F2295" t="s">
        <v>477</v>
      </c>
      <c r="R2295">
        <v>0</v>
      </c>
    </row>
    <row r="2296" spans="1:20" ht="15" customHeight="1">
      <c r="A2296" s="962" t="s">
        <v>254</v>
      </c>
      <c r="B2296" t="s">
        <v>286</v>
      </c>
      <c r="C2296" t="s">
        <v>13</v>
      </c>
      <c r="D2296" t="s">
        <v>11</v>
      </c>
      <c r="E2296" t="s">
        <v>329</v>
      </c>
      <c r="F2296" t="s">
        <v>477</v>
      </c>
      <c r="R2296">
        <v>0</v>
      </c>
    </row>
    <row r="2297" spans="1:20" ht="15" customHeight="1">
      <c r="A2297" s="962" t="s">
        <v>254</v>
      </c>
      <c r="B2297" t="s">
        <v>303</v>
      </c>
      <c r="C2297" t="s">
        <v>13</v>
      </c>
      <c r="D2297" t="s">
        <v>11</v>
      </c>
      <c r="E2297" t="s">
        <v>329</v>
      </c>
      <c r="F2297" t="s">
        <v>477</v>
      </c>
      <c r="R2297">
        <v>0</v>
      </c>
    </row>
    <row r="2298" spans="1:20" ht="15" customHeight="1">
      <c r="A2298" s="962" t="s">
        <v>254</v>
      </c>
      <c r="B2298" t="s">
        <v>291</v>
      </c>
      <c r="C2298" t="s">
        <v>13</v>
      </c>
      <c r="D2298" t="s">
        <v>11</v>
      </c>
      <c r="E2298" t="s">
        <v>329</v>
      </c>
      <c r="F2298" t="s">
        <v>477</v>
      </c>
      <c r="R2298">
        <v>0</v>
      </c>
      <c r="S2298">
        <v>0</v>
      </c>
      <c r="T2298">
        <v>0</v>
      </c>
    </row>
    <row r="2299" spans="1:20" ht="15" customHeight="1">
      <c r="A2299" s="962" t="s">
        <v>254</v>
      </c>
      <c r="B2299" t="s">
        <v>293</v>
      </c>
      <c r="C2299" t="s">
        <v>13</v>
      </c>
      <c r="D2299" t="s">
        <v>11</v>
      </c>
      <c r="E2299" t="s">
        <v>329</v>
      </c>
      <c r="F2299" t="s">
        <v>477</v>
      </c>
      <c r="R2299">
        <v>0</v>
      </c>
      <c r="S2299">
        <v>0</v>
      </c>
      <c r="T2299">
        <v>0</v>
      </c>
    </row>
    <row r="2300" spans="1:20" ht="15" customHeight="1">
      <c r="A2300" s="962" t="s">
        <v>254</v>
      </c>
      <c r="B2300" t="s">
        <v>288</v>
      </c>
      <c r="C2300" t="s">
        <v>13</v>
      </c>
      <c r="D2300" t="s">
        <v>11</v>
      </c>
      <c r="E2300" t="s">
        <v>329</v>
      </c>
      <c r="F2300" t="s">
        <v>477</v>
      </c>
      <c r="R2300">
        <v>0</v>
      </c>
      <c r="S2300">
        <v>0</v>
      </c>
      <c r="T2300">
        <v>500000000</v>
      </c>
    </row>
    <row r="2301" spans="1:20" ht="15" customHeight="1">
      <c r="A2301" s="962" t="s">
        <v>254</v>
      </c>
      <c r="B2301" t="s">
        <v>298</v>
      </c>
      <c r="C2301" t="s">
        <v>13</v>
      </c>
      <c r="D2301" t="s">
        <v>11</v>
      </c>
      <c r="E2301" t="s">
        <v>329</v>
      </c>
      <c r="F2301" t="s">
        <v>477</v>
      </c>
      <c r="R2301">
        <v>0</v>
      </c>
      <c r="S2301">
        <v>0</v>
      </c>
      <c r="T2301">
        <v>500000000</v>
      </c>
    </row>
    <row r="2302" spans="1:20" ht="15" customHeight="1">
      <c r="A2302" s="962" t="s">
        <v>254</v>
      </c>
      <c r="B2302" t="s">
        <v>297</v>
      </c>
      <c r="C2302" t="s">
        <v>13</v>
      </c>
      <c r="D2302" t="s">
        <v>11</v>
      </c>
      <c r="E2302" t="s">
        <v>329</v>
      </c>
      <c r="F2302" t="s">
        <v>477</v>
      </c>
      <c r="R2302">
        <v>0</v>
      </c>
      <c r="S2302">
        <v>0</v>
      </c>
      <c r="T2302">
        <v>500000000</v>
      </c>
    </row>
    <row r="2303" spans="1:20" ht="15" customHeight="1">
      <c r="A2303" s="962" t="s">
        <v>254</v>
      </c>
      <c r="B2303" t="s">
        <v>287</v>
      </c>
      <c r="C2303" t="s">
        <v>13</v>
      </c>
      <c r="D2303" t="s">
        <v>11</v>
      </c>
      <c r="E2303" t="s">
        <v>329</v>
      </c>
      <c r="F2303" t="s">
        <v>477</v>
      </c>
      <c r="R2303">
        <v>0</v>
      </c>
      <c r="S2303">
        <v>0</v>
      </c>
      <c r="T2303">
        <v>500000000</v>
      </c>
    </row>
    <row r="2304" spans="1:20" ht="15" customHeight="1">
      <c r="A2304" s="962" t="s">
        <v>254</v>
      </c>
      <c r="B2304" t="s">
        <v>296</v>
      </c>
      <c r="C2304" t="s">
        <v>13</v>
      </c>
      <c r="D2304" t="s">
        <v>11</v>
      </c>
      <c r="E2304" t="s">
        <v>329</v>
      </c>
      <c r="F2304" t="s">
        <v>477</v>
      </c>
      <c r="R2304">
        <v>0</v>
      </c>
      <c r="S2304">
        <v>0</v>
      </c>
      <c r="T2304">
        <v>0</v>
      </c>
    </row>
    <row r="2305" spans="1:20" ht="15" customHeight="1">
      <c r="A2305" s="962" t="s">
        <v>254</v>
      </c>
      <c r="B2305" t="s">
        <v>319</v>
      </c>
      <c r="C2305" t="s">
        <v>13</v>
      </c>
      <c r="D2305" t="s">
        <v>11</v>
      </c>
      <c r="E2305" t="s">
        <v>329</v>
      </c>
      <c r="F2305" t="s">
        <v>477</v>
      </c>
      <c r="R2305">
        <v>0</v>
      </c>
      <c r="S2305">
        <v>0</v>
      </c>
      <c r="T2305">
        <v>500000000</v>
      </c>
    </row>
    <row r="2306" spans="1:20" ht="15" customHeight="1">
      <c r="A2306" s="962" t="s">
        <v>254</v>
      </c>
      <c r="B2306" t="s">
        <v>317</v>
      </c>
      <c r="C2306" t="s">
        <v>13</v>
      </c>
      <c r="D2306" t="s">
        <v>11</v>
      </c>
      <c r="E2306" t="s">
        <v>329</v>
      </c>
      <c r="F2306" t="s">
        <v>477</v>
      </c>
      <c r="R2306">
        <v>0</v>
      </c>
      <c r="S2306">
        <v>0</v>
      </c>
      <c r="T2306">
        <v>500000000</v>
      </c>
    </row>
    <row r="2307" spans="1:20" ht="15" customHeight="1">
      <c r="A2307" s="962" t="s">
        <v>254</v>
      </c>
      <c r="B2307" t="s">
        <v>305</v>
      </c>
      <c r="C2307" t="s">
        <v>13</v>
      </c>
      <c r="D2307" t="s">
        <v>11</v>
      </c>
      <c r="E2307" t="s">
        <v>329</v>
      </c>
      <c r="F2307" t="s">
        <v>477</v>
      </c>
      <c r="R2307">
        <v>0</v>
      </c>
      <c r="S2307">
        <v>0</v>
      </c>
      <c r="T2307">
        <v>500000000</v>
      </c>
    </row>
    <row r="2308" spans="1:20" ht="15" customHeight="1">
      <c r="A2308" s="962" t="s">
        <v>254</v>
      </c>
      <c r="B2308" t="s">
        <v>321</v>
      </c>
      <c r="C2308" t="s">
        <v>13</v>
      </c>
      <c r="D2308" t="s">
        <v>11</v>
      </c>
      <c r="E2308" t="s">
        <v>329</v>
      </c>
      <c r="F2308" t="s">
        <v>477</v>
      </c>
      <c r="R2308">
        <v>0</v>
      </c>
      <c r="S2308">
        <v>0</v>
      </c>
      <c r="T2308">
        <v>500000000</v>
      </c>
    </row>
    <row r="2309" spans="1:20" ht="15" customHeight="1">
      <c r="A2309" s="962" t="s">
        <v>254</v>
      </c>
      <c r="B2309" t="s">
        <v>324</v>
      </c>
      <c r="C2309" t="s">
        <v>13</v>
      </c>
      <c r="D2309" t="s">
        <v>11</v>
      </c>
      <c r="E2309" t="s">
        <v>329</v>
      </c>
      <c r="F2309" t="s">
        <v>477</v>
      </c>
      <c r="R2309">
        <v>0</v>
      </c>
    </row>
    <row r="2310" spans="1:20" ht="15" customHeight="1">
      <c r="A2310" s="962" t="s">
        <v>255</v>
      </c>
      <c r="B2310" t="s">
        <v>322</v>
      </c>
      <c r="C2310" t="s">
        <v>13</v>
      </c>
      <c r="D2310" t="s">
        <v>11</v>
      </c>
      <c r="E2310" t="s">
        <v>329</v>
      </c>
      <c r="F2310" t="s">
        <v>477</v>
      </c>
      <c r="L2310" t="s">
        <v>2012</v>
      </c>
      <c r="O2310" t="s">
        <v>361</v>
      </c>
      <c r="P2310" t="s">
        <v>868</v>
      </c>
      <c r="Q2310" t="s">
        <v>869</v>
      </c>
      <c r="R2310">
        <v>0</v>
      </c>
      <c r="S2310">
        <v>0</v>
      </c>
      <c r="T2310">
        <v>500000000</v>
      </c>
    </row>
    <row r="2311" spans="1:20" ht="15" customHeight="1">
      <c r="A2311" s="962" t="s">
        <v>255</v>
      </c>
      <c r="B2311" t="s">
        <v>301</v>
      </c>
      <c r="C2311" t="s">
        <v>13</v>
      </c>
      <c r="D2311" t="s">
        <v>11</v>
      </c>
      <c r="E2311" t="s">
        <v>329</v>
      </c>
      <c r="F2311" t="s">
        <v>477</v>
      </c>
      <c r="R2311">
        <v>0</v>
      </c>
      <c r="S2311">
        <v>0</v>
      </c>
      <c r="T2311">
        <v>500000000</v>
      </c>
    </row>
    <row r="2312" spans="1:20" ht="15" customHeight="1">
      <c r="A2312" s="962" t="s">
        <v>255</v>
      </c>
      <c r="B2312" t="s">
        <v>307</v>
      </c>
      <c r="C2312" t="s">
        <v>13</v>
      </c>
      <c r="D2312" t="s">
        <v>11</v>
      </c>
      <c r="E2312" t="s">
        <v>329</v>
      </c>
      <c r="F2312" t="s">
        <v>477</v>
      </c>
      <c r="R2312">
        <v>0</v>
      </c>
      <c r="S2312">
        <v>0</v>
      </c>
      <c r="T2312">
        <v>500000000</v>
      </c>
    </row>
    <row r="2313" spans="1:20" ht="15" customHeight="1">
      <c r="A2313" s="962" t="s">
        <v>255</v>
      </c>
      <c r="B2313" t="s">
        <v>315</v>
      </c>
      <c r="C2313" t="s">
        <v>13</v>
      </c>
      <c r="D2313" t="s">
        <v>11</v>
      </c>
      <c r="E2313" t="s">
        <v>329</v>
      </c>
      <c r="F2313" t="s">
        <v>477</v>
      </c>
      <c r="R2313">
        <v>0</v>
      </c>
      <c r="S2313">
        <v>0</v>
      </c>
      <c r="T2313">
        <v>500000000</v>
      </c>
    </row>
    <row r="2314" spans="1:20" ht="15" customHeight="1">
      <c r="A2314" s="962" t="s">
        <v>255</v>
      </c>
      <c r="B2314" t="s">
        <v>308</v>
      </c>
      <c r="C2314" t="s">
        <v>13</v>
      </c>
      <c r="D2314" t="s">
        <v>11</v>
      </c>
      <c r="E2314" t="s">
        <v>329</v>
      </c>
      <c r="F2314" t="s">
        <v>477</v>
      </c>
      <c r="R2314">
        <v>0</v>
      </c>
      <c r="S2314">
        <v>0</v>
      </c>
      <c r="T2314">
        <v>500000000</v>
      </c>
    </row>
    <row r="2315" spans="1:20" ht="15" customHeight="1">
      <c r="A2315" s="962" t="s">
        <v>255</v>
      </c>
      <c r="B2315" t="s">
        <v>311</v>
      </c>
      <c r="C2315" t="s">
        <v>13</v>
      </c>
      <c r="D2315" t="s">
        <v>11</v>
      </c>
      <c r="E2315" t="s">
        <v>329</v>
      </c>
      <c r="F2315" t="s">
        <v>477</v>
      </c>
      <c r="R2315">
        <v>0</v>
      </c>
      <c r="S2315">
        <v>0</v>
      </c>
      <c r="T2315">
        <v>500000000</v>
      </c>
    </row>
    <row r="2316" spans="1:20" ht="15" customHeight="1">
      <c r="A2316" s="962" t="s">
        <v>255</v>
      </c>
      <c r="B2316" t="s">
        <v>312</v>
      </c>
      <c r="C2316" t="s">
        <v>13</v>
      </c>
      <c r="D2316" t="s">
        <v>11</v>
      </c>
      <c r="E2316" t="s">
        <v>329</v>
      </c>
      <c r="F2316" t="s">
        <v>477</v>
      </c>
      <c r="R2316">
        <v>0</v>
      </c>
      <c r="S2316">
        <v>0</v>
      </c>
      <c r="T2316">
        <v>500000000</v>
      </c>
    </row>
    <row r="2317" spans="1:20" ht="15" customHeight="1">
      <c r="A2317" s="962" t="s">
        <v>255</v>
      </c>
      <c r="B2317" t="s">
        <v>300</v>
      </c>
      <c r="C2317" t="s">
        <v>13</v>
      </c>
      <c r="D2317" t="s">
        <v>11</v>
      </c>
      <c r="E2317" t="s">
        <v>329</v>
      </c>
      <c r="F2317" t="s">
        <v>477</v>
      </c>
      <c r="R2317">
        <v>0</v>
      </c>
      <c r="S2317">
        <v>0</v>
      </c>
      <c r="T2317">
        <v>500000000</v>
      </c>
    </row>
    <row r="2318" spans="1:20" ht="15" customHeight="1">
      <c r="A2318" s="962" t="s">
        <v>255</v>
      </c>
      <c r="B2318" t="s">
        <v>298</v>
      </c>
      <c r="C2318" t="s">
        <v>13</v>
      </c>
      <c r="D2318" t="s">
        <v>11</v>
      </c>
      <c r="E2318" t="s">
        <v>329</v>
      </c>
      <c r="F2318" t="s">
        <v>477</v>
      </c>
      <c r="R2318">
        <v>0</v>
      </c>
      <c r="S2318">
        <v>0</v>
      </c>
      <c r="T2318">
        <v>500000000</v>
      </c>
    </row>
    <row r="2319" spans="1:20" ht="15" customHeight="1">
      <c r="A2319" s="962" t="s">
        <v>255</v>
      </c>
      <c r="B2319" t="s">
        <v>297</v>
      </c>
      <c r="C2319" t="s">
        <v>13</v>
      </c>
      <c r="D2319" t="s">
        <v>11</v>
      </c>
      <c r="E2319" t="s">
        <v>329</v>
      </c>
      <c r="F2319" t="s">
        <v>477</v>
      </c>
      <c r="R2319">
        <v>0</v>
      </c>
      <c r="S2319">
        <v>0</v>
      </c>
      <c r="T2319">
        <v>500000000</v>
      </c>
    </row>
    <row r="2320" spans="1:20" ht="15" customHeight="1">
      <c r="A2320" s="962" t="s">
        <v>255</v>
      </c>
      <c r="B2320" t="s">
        <v>288</v>
      </c>
      <c r="C2320" t="s">
        <v>13</v>
      </c>
      <c r="D2320" t="s">
        <v>11</v>
      </c>
      <c r="E2320" t="s">
        <v>329</v>
      </c>
      <c r="F2320" t="s">
        <v>477</v>
      </c>
      <c r="R2320">
        <v>0</v>
      </c>
      <c r="S2320">
        <v>0</v>
      </c>
      <c r="T2320">
        <v>500000000</v>
      </c>
    </row>
    <row r="2321" spans="1:20" ht="15" customHeight="1">
      <c r="A2321" s="962" t="s">
        <v>255</v>
      </c>
      <c r="B2321" t="s">
        <v>287</v>
      </c>
      <c r="C2321" t="s">
        <v>13</v>
      </c>
      <c r="D2321" t="s">
        <v>11</v>
      </c>
      <c r="E2321" t="s">
        <v>329</v>
      </c>
      <c r="F2321" t="s">
        <v>477</v>
      </c>
      <c r="R2321">
        <v>0</v>
      </c>
      <c r="S2321">
        <v>0</v>
      </c>
      <c r="T2321">
        <v>500000000</v>
      </c>
    </row>
    <row r="2322" spans="1:20" ht="15" customHeight="1">
      <c r="A2322" s="962" t="s">
        <v>255</v>
      </c>
      <c r="B2322" t="s">
        <v>306</v>
      </c>
      <c r="C2322" t="s">
        <v>13</v>
      </c>
      <c r="D2322" t="s">
        <v>11</v>
      </c>
      <c r="E2322" t="s">
        <v>329</v>
      </c>
      <c r="F2322" t="s">
        <v>477</v>
      </c>
      <c r="R2322">
        <v>0</v>
      </c>
      <c r="S2322">
        <v>0</v>
      </c>
      <c r="T2322">
        <v>500000000</v>
      </c>
    </row>
    <row r="2323" spans="1:20" ht="15" customHeight="1">
      <c r="A2323" s="962" t="s">
        <v>255</v>
      </c>
      <c r="B2323" t="s">
        <v>305</v>
      </c>
      <c r="C2323" t="s">
        <v>13</v>
      </c>
      <c r="D2323" t="s">
        <v>11</v>
      </c>
      <c r="E2323" t="s">
        <v>329</v>
      </c>
      <c r="F2323" t="s">
        <v>477</v>
      </c>
      <c r="R2323">
        <v>0</v>
      </c>
      <c r="S2323">
        <v>0</v>
      </c>
      <c r="T2323">
        <v>500000000</v>
      </c>
    </row>
    <row r="2324" spans="1:20" ht="15" customHeight="1">
      <c r="A2324" s="962" t="s">
        <v>255</v>
      </c>
      <c r="B2324" t="s">
        <v>309</v>
      </c>
      <c r="C2324" t="s">
        <v>13</v>
      </c>
      <c r="D2324" t="s">
        <v>11</v>
      </c>
      <c r="E2324" t="s">
        <v>329</v>
      </c>
      <c r="F2324" t="s">
        <v>477</v>
      </c>
      <c r="R2324">
        <v>0</v>
      </c>
      <c r="S2324">
        <v>0</v>
      </c>
      <c r="T2324">
        <v>500000000</v>
      </c>
    </row>
    <row r="2325" spans="1:20" ht="15" customHeight="1">
      <c r="A2325" s="962" t="s">
        <v>255</v>
      </c>
      <c r="B2325" t="s">
        <v>313</v>
      </c>
      <c r="C2325" t="s">
        <v>13</v>
      </c>
      <c r="D2325" t="s">
        <v>11</v>
      </c>
      <c r="E2325" t="s">
        <v>329</v>
      </c>
      <c r="F2325" t="s">
        <v>477</v>
      </c>
      <c r="R2325">
        <v>0</v>
      </c>
      <c r="S2325">
        <v>0</v>
      </c>
      <c r="T2325">
        <v>500000000</v>
      </c>
    </row>
    <row r="2326" spans="1:20" ht="15" customHeight="1">
      <c r="A2326" s="962" t="s">
        <v>257</v>
      </c>
      <c r="B2326" t="s">
        <v>290</v>
      </c>
      <c r="C2326" t="s">
        <v>13</v>
      </c>
      <c r="D2326" t="s">
        <v>11</v>
      </c>
      <c r="E2326" t="s">
        <v>329</v>
      </c>
      <c r="F2326" t="s">
        <v>477</v>
      </c>
      <c r="J2326" t="s">
        <v>1996</v>
      </c>
      <c r="R2326">
        <v>0</v>
      </c>
      <c r="S2326">
        <v>0</v>
      </c>
      <c r="T2326">
        <v>500000000</v>
      </c>
    </row>
    <row r="2327" spans="1:20" ht="15" customHeight="1">
      <c r="A2327" s="962" t="s">
        <v>257</v>
      </c>
      <c r="B2327" t="s">
        <v>292</v>
      </c>
      <c r="C2327" t="s">
        <v>13</v>
      </c>
      <c r="D2327" t="s">
        <v>11</v>
      </c>
      <c r="E2327" t="s">
        <v>329</v>
      </c>
      <c r="F2327" t="s">
        <v>477</v>
      </c>
      <c r="J2327" t="s">
        <v>1997</v>
      </c>
      <c r="R2327">
        <v>0</v>
      </c>
      <c r="S2327">
        <v>0</v>
      </c>
      <c r="T2327">
        <v>500000000</v>
      </c>
    </row>
    <row r="2328" spans="1:20" ht="15" customHeight="1">
      <c r="A2328" s="962" t="s">
        <v>257</v>
      </c>
      <c r="B2328" t="s">
        <v>295</v>
      </c>
      <c r="C2328" t="s">
        <v>13</v>
      </c>
      <c r="D2328" t="s">
        <v>11</v>
      </c>
      <c r="E2328" t="s">
        <v>329</v>
      </c>
      <c r="F2328" t="s">
        <v>477</v>
      </c>
      <c r="J2328" t="s">
        <v>1998</v>
      </c>
      <c r="R2328">
        <v>0</v>
      </c>
      <c r="S2328">
        <v>0</v>
      </c>
      <c r="T2328">
        <v>500000000</v>
      </c>
    </row>
    <row r="2329" spans="1:20" ht="15" customHeight="1">
      <c r="A2329" s="962" t="s">
        <v>257</v>
      </c>
      <c r="B2329" t="s">
        <v>296</v>
      </c>
      <c r="C2329" t="s">
        <v>13</v>
      </c>
      <c r="D2329" t="s">
        <v>11</v>
      </c>
      <c r="E2329" t="s">
        <v>329</v>
      </c>
      <c r="F2329" t="s">
        <v>477</v>
      </c>
      <c r="J2329" t="s">
        <v>1999</v>
      </c>
      <c r="R2329">
        <v>0</v>
      </c>
      <c r="S2329">
        <v>0</v>
      </c>
      <c r="T2329">
        <v>500000000</v>
      </c>
    </row>
    <row r="2330" spans="1:20" ht="15" customHeight="1">
      <c r="A2330" s="962" t="s">
        <v>257</v>
      </c>
      <c r="B2330" t="s">
        <v>316</v>
      </c>
      <c r="C2330" t="s">
        <v>13</v>
      </c>
      <c r="D2330" t="s">
        <v>11</v>
      </c>
      <c r="E2330" t="s">
        <v>329</v>
      </c>
      <c r="F2330" t="s">
        <v>477</v>
      </c>
      <c r="J2330" t="s">
        <v>2004</v>
      </c>
      <c r="R2330">
        <v>0</v>
      </c>
      <c r="S2330">
        <v>0</v>
      </c>
      <c r="T2330">
        <v>500000000</v>
      </c>
    </row>
    <row r="2331" spans="1:20" ht="15" customHeight="1">
      <c r="A2331" s="962" t="s">
        <v>257</v>
      </c>
      <c r="B2331" t="s">
        <v>289</v>
      </c>
      <c r="C2331" t="s">
        <v>13</v>
      </c>
      <c r="D2331" t="s">
        <v>11</v>
      </c>
      <c r="E2331" t="s">
        <v>329</v>
      </c>
      <c r="F2331" t="s">
        <v>477</v>
      </c>
      <c r="R2331">
        <v>0</v>
      </c>
      <c r="S2331">
        <v>0</v>
      </c>
      <c r="T2331">
        <v>500000000</v>
      </c>
    </row>
    <row r="2332" spans="1:20" ht="15" customHeight="1">
      <c r="A2332" s="962" t="s">
        <v>257</v>
      </c>
      <c r="B2332" t="s">
        <v>309</v>
      </c>
      <c r="C2332" t="s">
        <v>13</v>
      </c>
      <c r="D2332" t="s">
        <v>11</v>
      </c>
      <c r="E2332" t="s">
        <v>329</v>
      </c>
      <c r="F2332" t="s">
        <v>477</v>
      </c>
      <c r="R2332">
        <v>0</v>
      </c>
      <c r="S2332">
        <v>0</v>
      </c>
      <c r="T2332">
        <v>500000000</v>
      </c>
    </row>
    <row r="2333" spans="1:20" ht="15" customHeight="1">
      <c r="A2333" s="962" t="s">
        <v>257</v>
      </c>
      <c r="B2333" t="s">
        <v>291</v>
      </c>
      <c r="C2333" t="s">
        <v>13</v>
      </c>
      <c r="D2333" t="s">
        <v>11</v>
      </c>
      <c r="E2333" t="s">
        <v>329</v>
      </c>
      <c r="F2333" t="s">
        <v>477</v>
      </c>
      <c r="R2333">
        <v>0</v>
      </c>
      <c r="S2333">
        <v>0</v>
      </c>
      <c r="T2333">
        <v>500000000</v>
      </c>
    </row>
    <row r="2334" spans="1:20" ht="15" customHeight="1">
      <c r="A2334" s="962" t="s">
        <v>257</v>
      </c>
      <c r="B2334" t="s">
        <v>288</v>
      </c>
      <c r="C2334" t="s">
        <v>13</v>
      </c>
      <c r="D2334" t="s">
        <v>11</v>
      </c>
      <c r="E2334" t="s">
        <v>329</v>
      </c>
      <c r="F2334" t="s">
        <v>477</v>
      </c>
      <c r="R2334">
        <v>0</v>
      </c>
      <c r="S2334">
        <v>0</v>
      </c>
      <c r="T2334">
        <v>500000000</v>
      </c>
    </row>
    <row r="2335" spans="1:20" ht="15" customHeight="1">
      <c r="A2335" s="962" t="s">
        <v>257</v>
      </c>
      <c r="B2335" t="s">
        <v>287</v>
      </c>
      <c r="C2335" t="s">
        <v>13</v>
      </c>
      <c r="D2335" t="s">
        <v>11</v>
      </c>
      <c r="E2335" t="s">
        <v>329</v>
      </c>
      <c r="F2335" t="s">
        <v>477</v>
      </c>
      <c r="R2335">
        <v>0</v>
      </c>
      <c r="S2335">
        <v>0</v>
      </c>
      <c r="T2335">
        <v>500000000</v>
      </c>
    </row>
    <row r="2336" spans="1:20" ht="15" customHeight="1">
      <c r="A2336" s="962" t="s">
        <v>257</v>
      </c>
      <c r="B2336" t="s">
        <v>305</v>
      </c>
      <c r="C2336" t="s">
        <v>13</v>
      </c>
      <c r="D2336" t="s">
        <v>11</v>
      </c>
      <c r="E2336" t="s">
        <v>329</v>
      </c>
      <c r="F2336" t="s">
        <v>477</v>
      </c>
      <c r="R2336">
        <v>0</v>
      </c>
      <c r="S2336">
        <v>0</v>
      </c>
      <c r="T2336">
        <v>500000000</v>
      </c>
    </row>
    <row r="2337" spans="1:20" ht="15" customHeight="1">
      <c r="A2337" s="962" t="s">
        <v>257</v>
      </c>
      <c r="B2337" t="s">
        <v>321</v>
      </c>
      <c r="C2337" t="s">
        <v>13</v>
      </c>
      <c r="D2337" t="s">
        <v>11</v>
      </c>
      <c r="E2337" t="s">
        <v>329</v>
      </c>
      <c r="F2337" t="s">
        <v>477</v>
      </c>
      <c r="R2337">
        <v>0</v>
      </c>
      <c r="S2337">
        <v>0</v>
      </c>
      <c r="T2337">
        <v>500000000</v>
      </c>
    </row>
    <row r="2338" spans="1:20" ht="15" customHeight="1">
      <c r="A2338" s="962" t="s">
        <v>257</v>
      </c>
      <c r="B2338" t="s">
        <v>310</v>
      </c>
      <c r="C2338" t="s">
        <v>13</v>
      </c>
      <c r="D2338" t="s">
        <v>11</v>
      </c>
      <c r="E2338" t="s">
        <v>329</v>
      </c>
      <c r="F2338" t="s">
        <v>477</v>
      </c>
      <c r="R2338">
        <v>0</v>
      </c>
      <c r="S2338">
        <v>0</v>
      </c>
      <c r="T2338">
        <v>500000000</v>
      </c>
    </row>
    <row r="2339" spans="1:20" ht="15" customHeight="1">
      <c r="A2339" s="962" t="s">
        <v>257</v>
      </c>
      <c r="B2339" t="s">
        <v>294</v>
      </c>
      <c r="C2339" t="s">
        <v>13</v>
      </c>
      <c r="D2339" t="s">
        <v>11</v>
      </c>
      <c r="E2339" t="s">
        <v>329</v>
      </c>
      <c r="F2339" t="s">
        <v>477</v>
      </c>
      <c r="R2339">
        <v>0</v>
      </c>
      <c r="S2339">
        <v>0</v>
      </c>
      <c r="T2339">
        <v>500000000</v>
      </c>
    </row>
    <row r="2340" spans="1:20" ht="15" customHeight="1">
      <c r="A2340" s="962" t="s">
        <v>257</v>
      </c>
      <c r="B2340" t="s">
        <v>293</v>
      </c>
      <c r="C2340" t="s">
        <v>13</v>
      </c>
      <c r="D2340" t="s">
        <v>11</v>
      </c>
      <c r="E2340" t="s">
        <v>329</v>
      </c>
      <c r="F2340" t="s">
        <v>477</v>
      </c>
      <c r="R2340">
        <v>0</v>
      </c>
      <c r="S2340">
        <v>0</v>
      </c>
      <c r="T2340">
        <v>500000000</v>
      </c>
    </row>
    <row r="2341" spans="1:20" ht="15" customHeight="1">
      <c r="A2341" s="962" t="s">
        <v>259</v>
      </c>
      <c r="B2341" t="s">
        <v>300</v>
      </c>
      <c r="C2341" t="s">
        <v>13</v>
      </c>
      <c r="D2341" t="s">
        <v>11</v>
      </c>
      <c r="E2341" t="s">
        <v>329</v>
      </c>
      <c r="F2341" t="s">
        <v>477</v>
      </c>
      <c r="R2341">
        <v>0</v>
      </c>
      <c r="S2341">
        <v>0</v>
      </c>
      <c r="T2341">
        <v>500000000</v>
      </c>
    </row>
    <row r="2342" spans="1:20" ht="15" customHeight="1">
      <c r="A2342" s="962" t="s">
        <v>259</v>
      </c>
      <c r="B2342" t="s">
        <v>298</v>
      </c>
      <c r="C2342" t="s">
        <v>13</v>
      </c>
      <c r="D2342" t="s">
        <v>11</v>
      </c>
      <c r="E2342" t="s">
        <v>329</v>
      </c>
      <c r="F2342" t="s">
        <v>477</v>
      </c>
      <c r="R2342">
        <v>0</v>
      </c>
      <c r="S2342">
        <v>0</v>
      </c>
      <c r="T2342">
        <v>500000000</v>
      </c>
    </row>
    <row r="2343" spans="1:20" ht="15" customHeight="1">
      <c r="A2343" s="962" t="s">
        <v>259</v>
      </c>
      <c r="B2343" t="s">
        <v>297</v>
      </c>
      <c r="C2343" t="s">
        <v>13</v>
      </c>
      <c r="D2343" t="s">
        <v>11</v>
      </c>
      <c r="E2343" t="s">
        <v>329</v>
      </c>
      <c r="F2343" t="s">
        <v>477</v>
      </c>
      <c r="R2343">
        <v>0</v>
      </c>
      <c r="S2343">
        <v>0</v>
      </c>
      <c r="T2343">
        <v>500000000</v>
      </c>
    </row>
    <row r="2344" spans="1:20" ht="15" customHeight="1">
      <c r="A2344" s="962" t="s">
        <v>259</v>
      </c>
      <c r="B2344" t="s">
        <v>288</v>
      </c>
      <c r="C2344" t="s">
        <v>13</v>
      </c>
      <c r="D2344" t="s">
        <v>11</v>
      </c>
      <c r="E2344" t="s">
        <v>329</v>
      </c>
      <c r="F2344" t="s">
        <v>477</v>
      </c>
      <c r="R2344">
        <v>0</v>
      </c>
      <c r="S2344">
        <v>0</v>
      </c>
      <c r="T2344">
        <v>500000000</v>
      </c>
    </row>
    <row r="2345" spans="1:20" ht="15" customHeight="1">
      <c r="A2345" s="962" t="s">
        <v>259</v>
      </c>
      <c r="B2345" t="s">
        <v>287</v>
      </c>
      <c r="C2345" t="s">
        <v>13</v>
      </c>
      <c r="D2345" t="s">
        <v>11</v>
      </c>
      <c r="E2345" t="s">
        <v>329</v>
      </c>
      <c r="F2345" t="s">
        <v>477</v>
      </c>
      <c r="R2345">
        <v>0</v>
      </c>
      <c r="S2345">
        <v>0</v>
      </c>
      <c r="T2345">
        <v>500000000</v>
      </c>
    </row>
    <row r="2346" spans="1:20" ht="15" customHeight="1">
      <c r="A2346" s="962" t="s">
        <v>259</v>
      </c>
      <c r="B2346" t="s">
        <v>321</v>
      </c>
      <c r="C2346" t="s">
        <v>13</v>
      </c>
      <c r="D2346" t="s">
        <v>11</v>
      </c>
      <c r="E2346" t="s">
        <v>329</v>
      </c>
      <c r="F2346" t="s">
        <v>477</v>
      </c>
      <c r="R2346">
        <v>0</v>
      </c>
      <c r="S2346">
        <v>0</v>
      </c>
      <c r="T2346">
        <v>500000000</v>
      </c>
    </row>
    <row r="2347" spans="1:20" ht="15" customHeight="1">
      <c r="A2347" s="962" t="s">
        <v>259</v>
      </c>
      <c r="B2347" t="s">
        <v>299</v>
      </c>
      <c r="C2347" t="s">
        <v>13</v>
      </c>
      <c r="D2347" t="s">
        <v>11</v>
      </c>
      <c r="E2347" t="s">
        <v>329</v>
      </c>
      <c r="F2347" t="s">
        <v>477</v>
      </c>
      <c r="R2347">
        <v>0</v>
      </c>
      <c r="S2347">
        <v>0</v>
      </c>
      <c r="T2347">
        <v>500000000</v>
      </c>
    </row>
    <row r="2348" spans="1:20" ht="15" customHeight="1">
      <c r="A2348" s="962" t="s">
        <v>259</v>
      </c>
      <c r="B2348" t="s">
        <v>301</v>
      </c>
      <c r="C2348" t="s">
        <v>13</v>
      </c>
      <c r="D2348" t="s">
        <v>11</v>
      </c>
      <c r="E2348" t="s">
        <v>329</v>
      </c>
      <c r="F2348" t="s">
        <v>477</v>
      </c>
      <c r="R2348">
        <v>0</v>
      </c>
      <c r="S2348">
        <v>0</v>
      </c>
      <c r="T2348">
        <v>500000000</v>
      </c>
    </row>
    <row r="2349" spans="1:20" ht="15" customHeight="1">
      <c r="A2349" s="962" t="s">
        <v>260</v>
      </c>
      <c r="B2349" t="s">
        <v>299</v>
      </c>
      <c r="C2349" t="s">
        <v>13</v>
      </c>
      <c r="D2349" t="s">
        <v>11</v>
      </c>
      <c r="E2349" t="s">
        <v>329</v>
      </c>
      <c r="F2349" t="s">
        <v>477</v>
      </c>
      <c r="R2349">
        <v>0</v>
      </c>
      <c r="S2349">
        <v>0</v>
      </c>
      <c r="T2349">
        <v>0</v>
      </c>
    </row>
    <row r="2350" spans="1:20" ht="15" customHeight="1">
      <c r="A2350" s="962" t="s">
        <v>260</v>
      </c>
      <c r="B2350" t="s">
        <v>312</v>
      </c>
      <c r="C2350" t="s">
        <v>13</v>
      </c>
      <c r="D2350" t="s">
        <v>11</v>
      </c>
      <c r="E2350" t="s">
        <v>329</v>
      </c>
      <c r="F2350" t="s">
        <v>477</v>
      </c>
      <c r="R2350">
        <v>0</v>
      </c>
      <c r="S2350">
        <v>0</v>
      </c>
      <c r="T2350">
        <v>0</v>
      </c>
    </row>
    <row r="2351" spans="1:20" ht="15" customHeight="1">
      <c r="A2351" s="962" t="s">
        <v>260</v>
      </c>
      <c r="B2351" t="s">
        <v>298</v>
      </c>
      <c r="C2351" t="s">
        <v>13</v>
      </c>
      <c r="D2351" t="s">
        <v>11</v>
      </c>
      <c r="E2351" t="s">
        <v>329</v>
      </c>
      <c r="F2351" t="s">
        <v>477</v>
      </c>
      <c r="R2351">
        <v>0</v>
      </c>
      <c r="S2351">
        <v>0</v>
      </c>
      <c r="T2351">
        <v>0</v>
      </c>
    </row>
    <row r="2352" spans="1:20" ht="15" customHeight="1">
      <c r="A2352" s="962" t="s">
        <v>260</v>
      </c>
      <c r="B2352" t="s">
        <v>297</v>
      </c>
      <c r="C2352" t="s">
        <v>13</v>
      </c>
      <c r="D2352" t="s">
        <v>11</v>
      </c>
      <c r="E2352" t="s">
        <v>329</v>
      </c>
      <c r="F2352" t="s">
        <v>477</v>
      </c>
      <c r="R2352">
        <v>0</v>
      </c>
      <c r="S2352">
        <v>0</v>
      </c>
      <c r="T2352">
        <v>0</v>
      </c>
    </row>
    <row r="2353" spans="1:20" ht="15" customHeight="1">
      <c r="A2353" s="962" t="s">
        <v>260</v>
      </c>
      <c r="B2353" t="s">
        <v>288</v>
      </c>
      <c r="C2353" t="s">
        <v>13</v>
      </c>
      <c r="D2353" t="s">
        <v>11</v>
      </c>
      <c r="E2353" t="s">
        <v>329</v>
      </c>
      <c r="F2353" t="s">
        <v>477</v>
      </c>
      <c r="R2353">
        <v>0</v>
      </c>
      <c r="S2353">
        <v>0</v>
      </c>
      <c r="T2353">
        <v>0</v>
      </c>
    </row>
    <row r="2354" spans="1:20" ht="15" customHeight="1">
      <c r="A2354" s="962" t="s">
        <v>260</v>
      </c>
      <c r="B2354" t="s">
        <v>287</v>
      </c>
      <c r="C2354" t="s">
        <v>13</v>
      </c>
      <c r="D2354" t="s">
        <v>11</v>
      </c>
      <c r="E2354" t="s">
        <v>329</v>
      </c>
      <c r="F2354" t="s">
        <v>477</v>
      </c>
      <c r="R2354">
        <v>0</v>
      </c>
    </row>
    <row r="2355" spans="1:20" ht="15" customHeight="1">
      <c r="A2355" s="962" t="s">
        <v>260</v>
      </c>
      <c r="B2355" t="s">
        <v>309</v>
      </c>
      <c r="C2355" t="s">
        <v>13</v>
      </c>
      <c r="D2355" t="s">
        <v>11</v>
      </c>
      <c r="E2355" t="s">
        <v>329</v>
      </c>
      <c r="F2355" t="s">
        <v>477</v>
      </c>
      <c r="R2355">
        <v>0</v>
      </c>
      <c r="S2355">
        <v>0</v>
      </c>
      <c r="T2355">
        <v>0</v>
      </c>
    </row>
    <row r="2356" spans="1:20" ht="15" customHeight="1">
      <c r="A2356" s="962" t="s">
        <v>260</v>
      </c>
      <c r="B2356" t="s">
        <v>305</v>
      </c>
      <c r="C2356" t="s">
        <v>13</v>
      </c>
      <c r="D2356" t="s">
        <v>11</v>
      </c>
      <c r="E2356" t="s">
        <v>329</v>
      </c>
      <c r="F2356" t="s">
        <v>477</v>
      </c>
      <c r="R2356">
        <v>0</v>
      </c>
      <c r="S2356">
        <v>0</v>
      </c>
      <c r="T2356">
        <v>0</v>
      </c>
    </row>
    <row r="2357" spans="1:20" ht="15" customHeight="1">
      <c r="A2357" s="962" t="s">
        <v>261</v>
      </c>
      <c r="B2357" t="s">
        <v>290</v>
      </c>
      <c r="C2357" t="s">
        <v>13</v>
      </c>
      <c r="D2357" t="s">
        <v>11</v>
      </c>
      <c r="E2357" t="s">
        <v>329</v>
      </c>
      <c r="F2357" t="s">
        <v>477</v>
      </c>
      <c r="R2357">
        <v>5.49</v>
      </c>
      <c r="S2357">
        <v>0</v>
      </c>
      <c r="T2357">
        <v>33.5</v>
      </c>
    </row>
    <row r="2358" spans="1:20" ht="15" customHeight="1">
      <c r="A2358" s="962" t="s">
        <v>261</v>
      </c>
      <c r="B2358" t="s">
        <v>292</v>
      </c>
      <c r="C2358" t="s">
        <v>13</v>
      </c>
      <c r="D2358" t="s">
        <v>11</v>
      </c>
      <c r="E2358" t="s">
        <v>329</v>
      </c>
      <c r="F2358" t="s">
        <v>477</v>
      </c>
      <c r="R2358">
        <v>17.100000000000001</v>
      </c>
      <c r="S2358">
        <v>0</v>
      </c>
      <c r="T2358">
        <v>33.5</v>
      </c>
    </row>
    <row r="2359" spans="1:20" ht="15" customHeight="1">
      <c r="A2359" s="962" t="s">
        <v>261</v>
      </c>
      <c r="B2359" t="s">
        <v>295</v>
      </c>
      <c r="C2359" t="s">
        <v>13</v>
      </c>
      <c r="D2359" t="s">
        <v>11</v>
      </c>
      <c r="E2359" t="s">
        <v>329</v>
      </c>
      <c r="F2359" t="s">
        <v>477</v>
      </c>
      <c r="R2359">
        <v>5.49</v>
      </c>
      <c r="S2359">
        <v>0</v>
      </c>
      <c r="T2359">
        <v>33.5</v>
      </c>
    </row>
    <row r="2360" spans="1:20" ht="15" customHeight="1">
      <c r="A2360" s="962" t="s">
        <v>261</v>
      </c>
      <c r="B2360" t="s">
        <v>296</v>
      </c>
      <c r="C2360" t="s">
        <v>13</v>
      </c>
      <c r="D2360" t="s">
        <v>11</v>
      </c>
      <c r="E2360" t="s">
        <v>329</v>
      </c>
      <c r="F2360" t="s">
        <v>477</v>
      </c>
      <c r="R2360">
        <v>5.49</v>
      </c>
      <c r="S2360">
        <v>0</v>
      </c>
      <c r="T2360">
        <v>33.5</v>
      </c>
    </row>
    <row r="2361" spans="1:20" ht="15" customHeight="1">
      <c r="A2361" s="962" t="s">
        <v>261</v>
      </c>
      <c r="B2361" t="s">
        <v>289</v>
      </c>
      <c r="C2361" t="s">
        <v>13</v>
      </c>
      <c r="D2361" t="s">
        <v>11</v>
      </c>
      <c r="E2361" t="s">
        <v>329</v>
      </c>
      <c r="F2361" t="s">
        <v>477</v>
      </c>
      <c r="G2361" t="s">
        <v>485</v>
      </c>
      <c r="I2361" t="s">
        <v>486</v>
      </c>
      <c r="J2361" t="s">
        <v>359</v>
      </c>
      <c r="K2361" t="s">
        <v>333</v>
      </c>
      <c r="L2361" t="s">
        <v>487</v>
      </c>
      <c r="M2361" t="s">
        <v>64</v>
      </c>
      <c r="O2361" t="s">
        <v>361</v>
      </c>
      <c r="P2361" t="s">
        <v>336</v>
      </c>
      <c r="Q2361" t="s">
        <v>337</v>
      </c>
      <c r="R2361">
        <v>99.3</v>
      </c>
    </row>
    <row r="2362" spans="1:20" ht="15" customHeight="1">
      <c r="A2362" s="962" t="s">
        <v>261</v>
      </c>
      <c r="B2362" t="s">
        <v>291</v>
      </c>
      <c r="C2362" t="s">
        <v>13</v>
      </c>
      <c r="D2362" t="s">
        <v>11</v>
      </c>
      <c r="E2362" t="s">
        <v>329</v>
      </c>
      <c r="F2362" t="s">
        <v>477</v>
      </c>
      <c r="R2362">
        <v>82.8</v>
      </c>
      <c r="S2362">
        <v>65.8</v>
      </c>
      <c r="T2362">
        <v>99.3</v>
      </c>
    </row>
    <row r="2363" spans="1:20" ht="15" customHeight="1">
      <c r="A2363" s="962" t="s">
        <v>261</v>
      </c>
      <c r="B2363" t="s">
        <v>288</v>
      </c>
      <c r="C2363" t="s">
        <v>13</v>
      </c>
      <c r="D2363" t="s">
        <v>11</v>
      </c>
      <c r="E2363" t="s">
        <v>329</v>
      </c>
      <c r="F2363" t="s">
        <v>477</v>
      </c>
      <c r="R2363">
        <v>99.3</v>
      </c>
    </row>
    <row r="2364" spans="1:20" ht="15" customHeight="1">
      <c r="A2364" s="962" t="s">
        <v>261</v>
      </c>
      <c r="B2364" t="s">
        <v>287</v>
      </c>
      <c r="C2364" t="s">
        <v>13</v>
      </c>
      <c r="D2364" t="s">
        <v>11</v>
      </c>
      <c r="E2364" t="s">
        <v>329</v>
      </c>
      <c r="F2364" t="s">
        <v>477</v>
      </c>
      <c r="R2364">
        <v>99.3</v>
      </c>
    </row>
    <row r="2365" spans="1:20" ht="15" customHeight="1">
      <c r="A2365" s="962" t="s">
        <v>261</v>
      </c>
      <c r="B2365" t="s">
        <v>321</v>
      </c>
      <c r="C2365" t="s">
        <v>13</v>
      </c>
      <c r="D2365" t="s">
        <v>11</v>
      </c>
      <c r="E2365" t="s">
        <v>329</v>
      </c>
      <c r="F2365" t="s">
        <v>477</v>
      </c>
      <c r="H2365" t="s">
        <v>488</v>
      </c>
      <c r="I2365" t="s">
        <v>353</v>
      </c>
      <c r="K2365" t="s">
        <v>333</v>
      </c>
      <c r="L2365" t="s">
        <v>489</v>
      </c>
      <c r="M2365" t="s">
        <v>59</v>
      </c>
      <c r="O2365" t="s">
        <v>335</v>
      </c>
      <c r="P2365" t="s">
        <v>336</v>
      </c>
      <c r="Q2365" t="s">
        <v>337</v>
      </c>
      <c r="R2365">
        <v>9.86</v>
      </c>
    </row>
    <row r="2366" spans="1:20" ht="15" customHeight="1">
      <c r="A2366" s="962" t="s">
        <v>261</v>
      </c>
      <c r="B2366" t="s">
        <v>294</v>
      </c>
      <c r="C2366" t="s">
        <v>13</v>
      </c>
      <c r="D2366" t="s">
        <v>11</v>
      </c>
      <c r="E2366" t="s">
        <v>329</v>
      </c>
      <c r="F2366" t="s">
        <v>477</v>
      </c>
      <c r="G2366" t="s">
        <v>490</v>
      </c>
      <c r="I2366" t="s">
        <v>358</v>
      </c>
      <c r="J2366" t="s">
        <v>359</v>
      </c>
      <c r="K2366" t="s">
        <v>333</v>
      </c>
      <c r="L2366" t="s">
        <v>491</v>
      </c>
      <c r="M2366" t="s">
        <v>64</v>
      </c>
      <c r="O2366" t="s">
        <v>361</v>
      </c>
      <c r="P2366" t="s">
        <v>336</v>
      </c>
      <c r="Q2366" t="s">
        <v>337</v>
      </c>
      <c r="R2366">
        <v>65.8</v>
      </c>
    </row>
    <row r="2367" spans="1:20" ht="15" customHeight="1">
      <c r="A2367" s="962" t="s">
        <v>261</v>
      </c>
      <c r="B2367" t="s">
        <v>293</v>
      </c>
      <c r="C2367" t="s">
        <v>13</v>
      </c>
      <c r="D2367" t="s">
        <v>11</v>
      </c>
      <c r="E2367" t="s">
        <v>329</v>
      </c>
      <c r="F2367" t="s">
        <v>477</v>
      </c>
      <c r="R2367">
        <v>65.8</v>
      </c>
    </row>
    <row r="2368" spans="1:20" ht="15" customHeight="1">
      <c r="A2368" s="962" t="s">
        <v>261</v>
      </c>
      <c r="B2368" t="s">
        <v>324</v>
      </c>
      <c r="C2368" t="s">
        <v>13</v>
      </c>
      <c r="D2368" t="s">
        <v>11</v>
      </c>
      <c r="E2368" t="s">
        <v>329</v>
      </c>
      <c r="F2368" t="s">
        <v>477</v>
      </c>
      <c r="L2368" t="s">
        <v>1977</v>
      </c>
      <c r="N2368" t="s">
        <v>230</v>
      </c>
      <c r="O2368" t="s">
        <v>882</v>
      </c>
      <c r="P2368" t="s">
        <v>1978</v>
      </c>
      <c r="Q2368" t="s">
        <v>2003</v>
      </c>
      <c r="R2368">
        <v>14.6</v>
      </c>
    </row>
    <row r="2369" spans="1:20" ht="15" customHeight="1">
      <c r="A2369" s="962" t="s">
        <v>262</v>
      </c>
      <c r="B2369" t="s">
        <v>297</v>
      </c>
      <c r="C2369" t="s">
        <v>13</v>
      </c>
      <c r="D2369" t="s">
        <v>11</v>
      </c>
      <c r="E2369" t="s">
        <v>329</v>
      </c>
      <c r="F2369" t="s">
        <v>477</v>
      </c>
      <c r="J2369" t="s">
        <v>2000</v>
      </c>
      <c r="L2369" t="s">
        <v>2001</v>
      </c>
      <c r="O2369" t="s">
        <v>882</v>
      </c>
      <c r="P2369" t="s">
        <v>868</v>
      </c>
      <c r="Q2369" t="s">
        <v>869</v>
      </c>
      <c r="R2369">
        <v>40.5</v>
      </c>
    </row>
    <row r="2370" spans="1:20" ht="15" customHeight="1">
      <c r="A2370" s="962" t="s">
        <v>262</v>
      </c>
      <c r="B2370" t="s">
        <v>288</v>
      </c>
      <c r="C2370" t="s">
        <v>13</v>
      </c>
      <c r="D2370" t="s">
        <v>11</v>
      </c>
      <c r="E2370" t="s">
        <v>329</v>
      </c>
      <c r="F2370" t="s">
        <v>477</v>
      </c>
      <c r="R2370">
        <v>40.5</v>
      </c>
    </row>
    <row r="2371" spans="1:20" ht="15" customHeight="1">
      <c r="A2371" s="962" t="s">
        <v>262</v>
      </c>
      <c r="B2371" t="s">
        <v>287</v>
      </c>
      <c r="C2371" t="s">
        <v>13</v>
      </c>
      <c r="D2371" t="s">
        <v>11</v>
      </c>
      <c r="E2371" t="s">
        <v>329</v>
      </c>
      <c r="F2371" t="s">
        <v>477</v>
      </c>
      <c r="R2371">
        <v>40.5</v>
      </c>
    </row>
    <row r="2372" spans="1:20" ht="15" customHeight="1">
      <c r="A2372" s="962" t="s">
        <v>262</v>
      </c>
      <c r="B2372" t="s">
        <v>299</v>
      </c>
      <c r="C2372" t="s">
        <v>13</v>
      </c>
      <c r="D2372" t="s">
        <v>11</v>
      </c>
      <c r="E2372" t="s">
        <v>329</v>
      </c>
      <c r="F2372" t="s">
        <v>477</v>
      </c>
      <c r="R2372">
        <v>9.35</v>
      </c>
      <c r="S2372">
        <v>0</v>
      </c>
      <c r="T2372">
        <v>40.5</v>
      </c>
    </row>
    <row r="2373" spans="1:20" ht="15" customHeight="1">
      <c r="A2373" s="962" t="s">
        <v>262</v>
      </c>
      <c r="B2373" t="s">
        <v>301</v>
      </c>
      <c r="C2373" t="s">
        <v>13</v>
      </c>
      <c r="D2373" t="s">
        <v>11</v>
      </c>
      <c r="E2373" t="s">
        <v>329</v>
      </c>
      <c r="F2373" t="s">
        <v>477</v>
      </c>
      <c r="R2373">
        <v>3.12</v>
      </c>
      <c r="S2373">
        <v>0</v>
      </c>
      <c r="T2373">
        <v>40.5</v>
      </c>
    </row>
    <row r="2374" spans="1:20" ht="15" customHeight="1">
      <c r="A2374" s="962" t="s">
        <v>262</v>
      </c>
      <c r="B2374" t="s">
        <v>302</v>
      </c>
      <c r="C2374" t="s">
        <v>13</v>
      </c>
      <c r="D2374" t="s">
        <v>11</v>
      </c>
      <c r="E2374" t="s">
        <v>329</v>
      </c>
      <c r="F2374" t="s">
        <v>477</v>
      </c>
      <c r="R2374">
        <v>3.12</v>
      </c>
      <c r="S2374">
        <v>0</v>
      </c>
      <c r="T2374">
        <v>40.5</v>
      </c>
    </row>
    <row r="2375" spans="1:20" ht="15" customHeight="1">
      <c r="A2375" s="962" t="s">
        <v>262</v>
      </c>
      <c r="B2375" t="s">
        <v>303</v>
      </c>
      <c r="C2375" t="s">
        <v>13</v>
      </c>
      <c r="D2375" t="s">
        <v>11</v>
      </c>
      <c r="E2375" t="s">
        <v>329</v>
      </c>
      <c r="F2375" t="s">
        <v>477</v>
      </c>
      <c r="R2375">
        <v>24.9</v>
      </c>
      <c r="S2375">
        <v>0</v>
      </c>
      <c r="T2375">
        <v>40.5</v>
      </c>
    </row>
    <row r="2376" spans="1:20" ht="15" customHeight="1">
      <c r="A2376" s="962" t="s">
        <v>262</v>
      </c>
      <c r="B2376" t="s">
        <v>298</v>
      </c>
      <c r="C2376" t="s">
        <v>13</v>
      </c>
      <c r="D2376" t="s">
        <v>11</v>
      </c>
      <c r="E2376" t="s">
        <v>329</v>
      </c>
      <c r="F2376" t="s">
        <v>477</v>
      </c>
      <c r="R2376">
        <v>15.6</v>
      </c>
      <c r="S2376">
        <v>0</v>
      </c>
      <c r="T2376">
        <v>40.5</v>
      </c>
    </row>
    <row r="2377" spans="1:20" ht="15" customHeight="1">
      <c r="A2377" s="962" t="s">
        <v>262</v>
      </c>
      <c r="B2377" t="s">
        <v>300</v>
      </c>
      <c r="C2377" t="s">
        <v>13</v>
      </c>
      <c r="D2377" t="s">
        <v>11</v>
      </c>
      <c r="E2377" t="s">
        <v>329</v>
      </c>
      <c r="F2377" t="s">
        <v>477</v>
      </c>
      <c r="R2377">
        <v>6.23</v>
      </c>
      <c r="S2377">
        <v>0</v>
      </c>
      <c r="T2377">
        <v>40.5</v>
      </c>
    </row>
    <row r="2378" spans="1:20" ht="15" customHeight="1">
      <c r="A2378" s="962" t="s">
        <v>262</v>
      </c>
      <c r="B2378" t="s">
        <v>321</v>
      </c>
      <c r="C2378" t="s">
        <v>13</v>
      </c>
      <c r="D2378" t="s">
        <v>11</v>
      </c>
      <c r="E2378" t="s">
        <v>329</v>
      </c>
      <c r="F2378" t="s">
        <v>477</v>
      </c>
      <c r="H2378" t="s">
        <v>492</v>
      </c>
      <c r="I2378" t="s">
        <v>353</v>
      </c>
      <c r="K2378" t="s">
        <v>333</v>
      </c>
      <c r="L2378" t="s">
        <v>493</v>
      </c>
      <c r="M2378" t="s">
        <v>58</v>
      </c>
      <c r="O2378" t="s">
        <v>335</v>
      </c>
      <c r="P2378" t="s">
        <v>336</v>
      </c>
      <c r="Q2378" t="s">
        <v>337</v>
      </c>
      <c r="R2378">
        <v>0.09</v>
      </c>
    </row>
    <row r="2379" spans="1:20" ht="15" customHeight="1">
      <c r="A2379" s="962" t="s">
        <v>263</v>
      </c>
      <c r="B2379" t="s">
        <v>290</v>
      </c>
      <c r="C2379" t="s">
        <v>13</v>
      </c>
      <c r="D2379" t="s">
        <v>11</v>
      </c>
      <c r="E2379" t="s">
        <v>329</v>
      </c>
      <c r="F2379" t="s">
        <v>477</v>
      </c>
      <c r="R2379">
        <v>11</v>
      </c>
      <c r="S2379">
        <v>0</v>
      </c>
      <c r="T2379">
        <v>39.200000000000003</v>
      </c>
    </row>
    <row r="2380" spans="1:20" ht="15" customHeight="1">
      <c r="A2380" s="962" t="s">
        <v>263</v>
      </c>
      <c r="B2380" t="s">
        <v>292</v>
      </c>
      <c r="C2380" t="s">
        <v>13</v>
      </c>
      <c r="D2380" t="s">
        <v>11</v>
      </c>
      <c r="E2380" t="s">
        <v>329</v>
      </c>
      <c r="F2380" t="s">
        <v>477</v>
      </c>
      <c r="R2380">
        <v>6.17</v>
      </c>
      <c r="S2380">
        <v>0</v>
      </c>
      <c r="T2380">
        <v>39.200000000000003</v>
      </c>
    </row>
    <row r="2381" spans="1:20" ht="15" customHeight="1">
      <c r="A2381" s="962" t="s">
        <v>263</v>
      </c>
      <c r="B2381" t="s">
        <v>295</v>
      </c>
      <c r="C2381" t="s">
        <v>13</v>
      </c>
      <c r="D2381" t="s">
        <v>11</v>
      </c>
      <c r="E2381" t="s">
        <v>329</v>
      </c>
      <c r="F2381" t="s">
        <v>477</v>
      </c>
      <c r="R2381">
        <v>11</v>
      </c>
      <c r="S2381">
        <v>0</v>
      </c>
      <c r="T2381">
        <v>39.200000000000003</v>
      </c>
    </row>
    <row r="2382" spans="1:20" ht="15" customHeight="1">
      <c r="A2382" s="962" t="s">
        <v>263</v>
      </c>
      <c r="B2382" t="s">
        <v>296</v>
      </c>
      <c r="C2382" t="s">
        <v>13</v>
      </c>
      <c r="D2382" t="s">
        <v>11</v>
      </c>
      <c r="E2382" t="s">
        <v>329</v>
      </c>
      <c r="F2382" t="s">
        <v>477</v>
      </c>
      <c r="R2382">
        <v>11</v>
      </c>
      <c r="S2382">
        <v>0</v>
      </c>
      <c r="T2382">
        <v>39.200000000000003</v>
      </c>
    </row>
    <row r="2383" spans="1:20" ht="15" customHeight="1">
      <c r="A2383" s="962" t="s">
        <v>263</v>
      </c>
      <c r="B2383" t="s">
        <v>289</v>
      </c>
      <c r="C2383" t="s">
        <v>13</v>
      </c>
      <c r="D2383" t="s">
        <v>11</v>
      </c>
      <c r="E2383" t="s">
        <v>329</v>
      </c>
      <c r="F2383" t="s">
        <v>477</v>
      </c>
      <c r="G2383" t="s">
        <v>494</v>
      </c>
      <c r="I2383" t="s">
        <v>486</v>
      </c>
      <c r="J2383" t="s">
        <v>359</v>
      </c>
      <c r="K2383" t="s">
        <v>333</v>
      </c>
      <c r="L2383" t="s">
        <v>495</v>
      </c>
      <c r="M2383" t="s">
        <v>64</v>
      </c>
      <c r="O2383" t="s">
        <v>361</v>
      </c>
      <c r="P2383" t="s">
        <v>336</v>
      </c>
      <c r="Q2383" t="s">
        <v>337</v>
      </c>
      <c r="R2383">
        <v>67</v>
      </c>
    </row>
    <row r="2384" spans="1:20" ht="15" customHeight="1">
      <c r="A2384" s="962" t="s">
        <v>263</v>
      </c>
      <c r="B2384" t="s">
        <v>291</v>
      </c>
      <c r="C2384" t="s">
        <v>13</v>
      </c>
      <c r="D2384" t="s">
        <v>11</v>
      </c>
      <c r="E2384" t="s">
        <v>329</v>
      </c>
      <c r="F2384" t="s">
        <v>477</v>
      </c>
      <c r="R2384">
        <v>34</v>
      </c>
      <c r="S2384">
        <v>27.8</v>
      </c>
      <c r="T2384">
        <v>67</v>
      </c>
    </row>
    <row r="2385" spans="1:20" ht="15" customHeight="1">
      <c r="A2385" s="962" t="s">
        <v>263</v>
      </c>
      <c r="B2385" t="s">
        <v>288</v>
      </c>
      <c r="C2385" t="s">
        <v>13</v>
      </c>
      <c r="D2385" t="s">
        <v>11</v>
      </c>
      <c r="E2385" t="s">
        <v>329</v>
      </c>
      <c r="F2385" t="s">
        <v>477</v>
      </c>
      <c r="R2385">
        <v>67</v>
      </c>
    </row>
    <row r="2386" spans="1:20" ht="15" customHeight="1">
      <c r="A2386" s="962" t="s">
        <v>263</v>
      </c>
      <c r="B2386" t="s">
        <v>287</v>
      </c>
      <c r="C2386" t="s">
        <v>13</v>
      </c>
      <c r="D2386" t="s">
        <v>11</v>
      </c>
      <c r="E2386" t="s">
        <v>329</v>
      </c>
      <c r="F2386" t="s">
        <v>477</v>
      </c>
      <c r="R2386">
        <v>67</v>
      </c>
    </row>
    <row r="2387" spans="1:20" ht="15" customHeight="1">
      <c r="A2387" s="962" t="s">
        <v>263</v>
      </c>
      <c r="B2387" t="s">
        <v>321</v>
      </c>
      <c r="C2387" t="s">
        <v>13</v>
      </c>
      <c r="D2387" t="s">
        <v>11</v>
      </c>
      <c r="E2387" t="s">
        <v>329</v>
      </c>
      <c r="F2387" t="s">
        <v>477</v>
      </c>
      <c r="H2387" t="s">
        <v>496</v>
      </c>
      <c r="I2387" t="s">
        <v>353</v>
      </c>
      <c r="K2387" t="s">
        <v>333</v>
      </c>
      <c r="L2387" t="s">
        <v>497</v>
      </c>
      <c r="M2387" t="s">
        <v>59</v>
      </c>
      <c r="O2387" t="s">
        <v>335</v>
      </c>
      <c r="P2387" t="s">
        <v>336</v>
      </c>
      <c r="Q2387" t="s">
        <v>337</v>
      </c>
      <c r="R2387">
        <v>4.0199999999999996</v>
      </c>
    </row>
    <row r="2388" spans="1:20" ht="15" customHeight="1">
      <c r="A2388" s="962" t="s">
        <v>263</v>
      </c>
      <c r="B2388" t="s">
        <v>294</v>
      </c>
      <c r="C2388" t="s">
        <v>13</v>
      </c>
      <c r="D2388" t="s">
        <v>11</v>
      </c>
      <c r="E2388" t="s">
        <v>329</v>
      </c>
      <c r="F2388" t="s">
        <v>477</v>
      </c>
      <c r="G2388" t="s">
        <v>498</v>
      </c>
      <c r="I2388" t="s">
        <v>358</v>
      </c>
      <c r="J2388" t="s">
        <v>359</v>
      </c>
      <c r="K2388" t="s">
        <v>333</v>
      </c>
      <c r="L2388" t="s">
        <v>499</v>
      </c>
      <c r="M2388" t="s">
        <v>64</v>
      </c>
      <c r="O2388" t="s">
        <v>361</v>
      </c>
      <c r="P2388" t="s">
        <v>336</v>
      </c>
      <c r="Q2388" t="s">
        <v>337</v>
      </c>
      <c r="R2388">
        <v>27.8</v>
      </c>
    </row>
    <row r="2389" spans="1:20" ht="15" customHeight="1">
      <c r="A2389" s="962" t="s">
        <v>263</v>
      </c>
      <c r="B2389" t="s">
        <v>293</v>
      </c>
      <c r="C2389" t="s">
        <v>13</v>
      </c>
      <c r="D2389" t="s">
        <v>11</v>
      </c>
      <c r="E2389" t="s">
        <v>329</v>
      </c>
      <c r="F2389" t="s">
        <v>477</v>
      </c>
      <c r="R2389">
        <v>27.8</v>
      </c>
    </row>
    <row r="2390" spans="1:20" ht="15" customHeight="1">
      <c r="A2390" s="962" t="s">
        <v>263</v>
      </c>
      <c r="B2390" t="s">
        <v>324</v>
      </c>
      <c r="C2390" t="s">
        <v>13</v>
      </c>
      <c r="D2390" t="s">
        <v>11</v>
      </c>
      <c r="E2390" t="s">
        <v>329</v>
      </c>
      <c r="F2390" t="s">
        <v>477</v>
      </c>
      <c r="L2390" t="s">
        <v>1977</v>
      </c>
      <c r="N2390" t="s">
        <v>230</v>
      </c>
      <c r="O2390" t="s">
        <v>882</v>
      </c>
      <c r="P2390" t="s">
        <v>1978</v>
      </c>
      <c r="Q2390" t="s">
        <v>2003</v>
      </c>
      <c r="R2390">
        <v>17.399999999999999</v>
      </c>
    </row>
    <row r="2391" spans="1:20" ht="15" customHeight="1">
      <c r="A2391" s="962" t="s">
        <v>264</v>
      </c>
      <c r="B2391" t="s">
        <v>294</v>
      </c>
      <c r="C2391" t="s">
        <v>13</v>
      </c>
      <c r="D2391" t="s">
        <v>11</v>
      </c>
      <c r="E2391" t="s">
        <v>329</v>
      </c>
      <c r="F2391" t="s">
        <v>477</v>
      </c>
      <c r="R2391">
        <v>0</v>
      </c>
      <c r="S2391">
        <v>0</v>
      </c>
      <c r="T2391">
        <v>0</v>
      </c>
    </row>
    <row r="2392" spans="1:20" ht="15" customHeight="1">
      <c r="A2392" s="962" t="s">
        <v>264</v>
      </c>
      <c r="B2392" t="s">
        <v>292</v>
      </c>
      <c r="C2392" t="s">
        <v>13</v>
      </c>
      <c r="D2392" t="s">
        <v>11</v>
      </c>
      <c r="E2392" t="s">
        <v>329</v>
      </c>
      <c r="F2392" t="s">
        <v>477</v>
      </c>
      <c r="R2392">
        <v>0</v>
      </c>
      <c r="S2392">
        <v>0</v>
      </c>
      <c r="T2392">
        <v>0</v>
      </c>
    </row>
    <row r="2393" spans="1:20" ht="15" customHeight="1">
      <c r="A2393" s="962" t="s">
        <v>264</v>
      </c>
      <c r="B2393" t="s">
        <v>291</v>
      </c>
      <c r="C2393" t="s">
        <v>13</v>
      </c>
      <c r="D2393" t="s">
        <v>11</v>
      </c>
      <c r="E2393" t="s">
        <v>329</v>
      </c>
      <c r="F2393" t="s">
        <v>477</v>
      </c>
      <c r="R2393">
        <v>0</v>
      </c>
      <c r="S2393">
        <v>0</v>
      </c>
      <c r="T2393">
        <v>0</v>
      </c>
    </row>
    <row r="2394" spans="1:20" ht="15" customHeight="1">
      <c r="A2394" s="962" t="s">
        <v>264</v>
      </c>
      <c r="B2394" t="s">
        <v>293</v>
      </c>
      <c r="C2394" t="s">
        <v>13</v>
      </c>
      <c r="D2394" t="s">
        <v>11</v>
      </c>
      <c r="E2394" t="s">
        <v>329</v>
      </c>
      <c r="F2394" t="s">
        <v>477</v>
      </c>
      <c r="R2394">
        <v>0</v>
      </c>
      <c r="S2394">
        <v>0</v>
      </c>
      <c r="T2394">
        <v>0</v>
      </c>
    </row>
    <row r="2395" spans="1:20" ht="15" customHeight="1">
      <c r="A2395" s="962" t="s">
        <v>264</v>
      </c>
      <c r="B2395" t="s">
        <v>289</v>
      </c>
      <c r="C2395" t="s">
        <v>13</v>
      </c>
      <c r="D2395" t="s">
        <v>11</v>
      </c>
      <c r="E2395" t="s">
        <v>329</v>
      </c>
      <c r="F2395" t="s">
        <v>477</v>
      </c>
      <c r="R2395">
        <v>0</v>
      </c>
    </row>
    <row r="2396" spans="1:20" ht="15" customHeight="1">
      <c r="A2396" s="962" t="s">
        <v>264</v>
      </c>
      <c r="B2396" t="s">
        <v>288</v>
      </c>
      <c r="C2396" t="s">
        <v>13</v>
      </c>
      <c r="D2396" t="s">
        <v>11</v>
      </c>
      <c r="E2396" t="s">
        <v>329</v>
      </c>
      <c r="F2396" t="s">
        <v>477</v>
      </c>
      <c r="R2396">
        <v>0</v>
      </c>
    </row>
    <row r="2397" spans="1:20" ht="15" customHeight="1">
      <c r="A2397" s="962" t="s">
        <v>264</v>
      </c>
      <c r="B2397" t="s">
        <v>287</v>
      </c>
      <c r="C2397" t="s">
        <v>13</v>
      </c>
      <c r="D2397" t="s">
        <v>11</v>
      </c>
      <c r="E2397" t="s">
        <v>329</v>
      </c>
      <c r="F2397" t="s">
        <v>477</v>
      </c>
      <c r="R2397">
        <v>0</v>
      </c>
    </row>
    <row r="2398" spans="1:20" ht="15" customHeight="1">
      <c r="A2398" s="962" t="s">
        <v>264</v>
      </c>
      <c r="B2398" t="s">
        <v>295</v>
      </c>
      <c r="C2398" t="s">
        <v>13</v>
      </c>
      <c r="D2398" t="s">
        <v>11</v>
      </c>
      <c r="E2398" t="s">
        <v>329</v>
      </c>
      <c r="F2398" t="s">
        <v>477</v>
      </c>
      <c r="R2398">
        <v>0</v>
      </c>
      <c r="S2398">
        <v>0</v>
      </c>
      <c r="T2398">
        <v>0</v>
      </c>
    </row>
    <row r="2399" spans="1:20" ht="15" customHeight="1">
      <c r="A2399" s="962" t="s">
        <v>264</v>
      </c>
      <c r="B2399" t="s">
        <v>296</v>
      </c>
      <c r="C2399" t="s">
        <v>13</v>
      </c>
      <c r="D2399" t="s">
        <v>11</v>
      </c>
      <c r="E2399" t="s">
        <v>329</v>
      </c>
      <c r="F2399" t="s">
        <v>477</v>
      </c>
      <c r="R2399">
        <v>0</v>
      </c>
      <c r="S2399">
        <v>0</v>
      </c>
      <c r="T2399">
        <v>0</v>
      </c>
    </row>
    <row r="2400" spans="1:20" ht="15" customHeight="1">
      <c r="A2400" s="962" t="s">
        <v>265</v>
      </c>
      <c r="B2400" t="s">
        <v>294</v>
      </c>
      <c r="C2400" t="s">
        <v>13</v>
      </c>
      <c r="D2400" t="s">
        <v>11</v>
      </c>
      <c r="E2400" t="s">
        <v>329</v>
      </c>
      <c r="F2400" t="s">
        <v>477</v>
      </c>
      <c r="R2400">
        <v>0</v>
      </c>
      <c r="S2400">
        <v>0</v>
      </c>
      <c r="T2400">
        <v>0</v>
      </c>
    </row>
    <row r="2401" spans="1:20" ht="15" customHeight="1">
      <c r="A2401" s="962" t="s">
        <v>265</v>
      </c>
      <c r="B2401" t="s">
        <v>292</v>
      </c>
      <c r="C2401" t="s">
        <v>13</v>
      </c>
      <c r="D2401" t="s">
        <v>11</v>
      </c>
      <c r="E2401" t="s">
        <v>329</v>
      </c>
      <c r="F2401" t="s">
        <v>477</v>
      </c>
      <c r="R2401">
        <v>0</v>
      </c>
      <c r="S2401">
        <v>0</v>
      </c>
      <c r="T2401">
        <v>0</v>
      </c>
    </row>
    <row r="2402" spans="1:20" ht="15" customHeight="1">
      <c r="A2402" s="962" t="s">
        <v>265</v>
      </c>
      <c r="B2402" t="s">
        <v>291</v>
      </c>
      <c r="C2402" t="s">
        <v>13</v>
      </c>
      <c r="D2402" t="s">
        <v>11</v>
      </c>
      <c r="E2402" t="s">
        <v>329</v>
      </c>
      <c r="F2402" t="s">
        <v>477</v>
      </c>
      <c r="R2402">
        <v>0</v>
      </c>
      <c r="S2402">
        <v>0</v>
      </c>
      <c r="T2402">
        <v>0</v>
      </c>
    </row>
    <row r="2403" spans="1:20" ht="15" customHeight="1">
      <c r="A2403" s="962" t="s">
        <v>265</v>
      </c>
      <c r="B2403" t="s">
        <v>293</v>
      </c>
      <c r="C2403" t="s">
        <v>13</v>
      </c>
      <c r="D2403" t="s">
        <v>11</v>
      </c>
      <c r="E2403" t="s">
        <v>329</v>
      </c>
      <c r="F2403" t="s">
        <v>477</v>
      </c>
      <c r="R2403">
        <v>0</v>
      </c>
      <c r="S2403">
        <v>0</v>
      </c>
      <c r="T2403">
        <v>0</v>
      </c>
    </row>
    <row r="2404" spans="1:20" ht="15" customHeight="1">
      <c r="A2404" s="962" t="s">
        <v>265</v>
      </c>
      <c r="B2404" t="s">
        <v>289</v>
      </c>
      <c r="C2404" t="s">
        <v>13</v>
      </c>
      <c r="D2404" t="s">
        <v>11</v>
      </c>
      <c r="E2404" t="s">
        <v>329</v>
      </c>
      <c r="F2404" t="s">
        <v>477</v>
      </c>
      <c r="R2404">
        <v>0</v>
      </c>
      <c r="S2404">
        <v>0</v>
      </c>
      <c r="T2404">
        <v>0</v>
      </c>
    </row>
    <row r="2405" spans="1:20" ht="15" customHeight="1">
      <c r="A2405" s="962" t="s">
        <v>265</v>
      </c>
      <c r="B2405" t="s">
        <v>288</v>
      </c>
      <c r="C2405" t="s">
        <v>13</v>
      </c>
      <c r="D2405" t="s">
        <v>11</v>
      </c>
      <c r="E2405" t="s">
        <v>329</v>
      </c>
      <c r="F2405" t="s">
        <v>477</v>
      </c>
      <c r="R2405">
        <v>0</v>
      </c>
      <c r="S2405">
        <v>0</v>
      </c>
      <c r="T2405">
        <v>0</v>
      </c>
    </row>
    <row r="2406" spans="1:20" ht="15" customHeight="1">
      <c r="A2406" s="962" t="s">
        <v>265</v>
      </c>
      <c r="B2406" t="s">
        <v>287</v>
      </c>
      <c r="C2406" t="s">
        <v>13</v>
      </c>
      <c r="D2406" t="s">
        <v>11</v>
      </c>
      <c r="E2406" t="s">
        <v>329</v>
      </c>
      <c r="F2406" t="s">
        <v>477</v>
      </c>
      <c r="R2406">
        <v>0</v>
      </c>
      <c r="S2406">
        <v>0</v>
      </c>
      <c r="T2406">
        <v>0</v>
      </c>
    </row>
    <row r="2407" spans="1:20" ht="15" customHeight="1">
      <c r="A2407" s="962" t="s">
        <v>265</v>
      </c>
      <c r="B2407" t="s">
        <v>295</v>
      </c>
      <c r="C2407" t="s">
        <v>13</v>
      </c>
      <c r="D2407" t="s">
        <v>11</v>
      </c>
      <c r="E2407" t="s">
        <v>329</v>
      </c>
      <c r="F2407" t="s">
        <v>477</v>
      </c>
      <c r="R2407">
        <v>0</v>
      </c>
      <c r="S2407">
        <v>0</v>
      </c>
      <c r="T2407">
        <v>0</v>
      </c>
    </row>
    <row r="2408" spans="1:20" ht="15" customHeight="1">
      <c r="A2408" s="962" t="s">
        <v>265</v>
      </c>
      <c r="B2408" t="s">
        <v>296</v>
      </c>
      <c r="C2408" t="s">
        <v>13</v>
      </c>
      <c r="D2408" t="s">
        <v>11</v>
      </c>
      <c r="E2408" t="s">
        <v>329</v>
      </c>
      <c r="F2408" t="s">
        <v>477</v>
      </c>
      <c r="R2408">
        <v>0</v>
      </c>
      <c r="S2408">
        <v>0</v>
      </c>
      <c r="T2408">
        <v>0</v>
      </c>
    </row>
    <row r="2409" spans="1:20" ht="15" customHeight="1">
      <c r="A2409" s="962" t="s">
        <v>266</v>
      </c>
      <c r="B2409" t="s">
        <v>294</v>
      </c>
      <c r="C2409" t="s">
        <v>13</v>
      </c>
      <c r="D2409" t="s">
        <v>11</v>
      </c>
      <c r="E2409" t="s">
        <v>329</v>
      </c>
      <c r="F2409" t="s">
        <v>477</v>
      </c>
      <c r="R2409">
        <v>0</v>
      </c>
      <c r="S2409">
        <v>0</v>
      </c>
      <c r="T2409">
        <v>0</v>
      </c>
    </row>
    <row r="2410" spans="1:20" ht="15" customHeight="1">
      <c r="A2410" s="962" t="s">
        <v>266</v>
      </c>
      <c r="B2410" t="s">
        <v>292</v>
      </c>
      <c r="C2410" t="s">
        <v>13</v>
      </c>
      <c r="D2410" t="s">
        <v>11</v>
      </c>
      <c r="E2410" t="s">
        <v>329</v>
      </c>
      <c r="F2410" t="s">
        <v>477</v>
      </c>
      <c r="R2410">
        <v>0</v>
      </c>
      <c r="S2410">
        <v>0</v>
      </c>
      <c r="T2410">
        <v>0</v>
      </c>
    </row>
    <row r="2411" spans="1:20" ht="15" customHeight="1">
      <c r="A2411" s="962" t="s">
        <v>266</v>
      </c>
      <c r="B2411" t="s">
        <v>291</v>
      </c>
      <c r="C2411" t="s">
        <v>13</v>
      </c>
      <c r="D2411" t="s">
        <v>11</v>
      </c>
      <c r="E2411" t="s">
        <v>329</v>
      </c>
      <c r="F2411" t="s">
        <v>477</v>
      </c>
      <c r="R2411">
        <v>0</v>
      </c>
      <c r="S2411">
        <v>0</v>
      </c>
      <c r="T2411">
        <v>0</v>
      </c>
    </row>
    <row r="2412" spans="1:20" ht="15" customHeight="1">
      <c r="A2412" s="962" t="s">
        <v>266</v>
      </c>
      <c r="B2412" t="s">
        <v>293</v>
      </c>
      <c r="C2412" t="s">
        <v>13</v>
      </c>
      <c r="D2412" t="s">
        <v>11</v>
      </c>
      <c r="E2412" t="s">
        <v>329</v>
      </c>
      <c r="F2412" t="s">
        <v>477</v>
      </c>
      <c r="R2412">
        <v>0</v>
      </c>
      <c r="S2412">
        <v>0</v>
      </c>
      <c r="T2412">
        <v>0</v>
      </c>
    </row>
    <row r="2413" spans="1:20" ht="15" customHeight="1">
      <c r="A2413" s="962" t="s">
        <v>266</v>
      </c>
      <c r="B2413" t="s">
        <v>289</v>
      </c>
      <c r="C2413" t="s">
        <v>13</v>
      </c>
      <c r="D2413" t="s">
        <v>11</v>
      </c>
      <c r="E2413" t="s">
        <v>329</v>
      </c>
      <c r="F2413" t="s">
        <v>477</v>
      </c>
      <c r="R2413">
        <v>0</v>
      </c>
      <c r="S2413">
        <v>0</v>
      </c>
      <c r="T2413">
        <v>0</v>
      </c>
    </row>
    <row r="2414" spans="1:20" ht="15" customHeight="1">
      <c r="A2414" s="962" t="s">
        <v>266</v>
      </c>
      <c r="B2414" t="s">
        <v>288</v>
      </c>
      <c r="C2414" t="s">
        <v>13</v>
      </c>
      <c r="D2414" t="s">
        <v>11</v>
      </c>
      <c r="E2414" t="s">
        <v>329</v>
      </c>
      <c r="F2414" t="s">
        <v>477</v>
      </c>
      <c r="R2414">
        <v>0</v>
      </c>
      <c r="S2414">
        <v>0</v>
      </c>
      <c r="T2414">
        <v>0</v>
      </c>
    </row>
    <row r="2415" spans="1:20" ht="15" customHeight="1">
      <c r="A2415" s="962" t="s">
        <v>266</v>
      </c>
      <c r="B2415" t="s">
        <v>287</v>
      </c>
      <c r="C2415" t="s">
        <v>13</v>
      </c>
      <c r="D2415" t="s">
        <v>11</v>
      </c>
      <c r="E2415" t="s">
        <v>329</v>
      </c>
      <c r="F2415" t="s">
        <v>477</v>
      </c>
      <c r="R2415">
        <v>0</v>
      </c>
      <c r="S2415">
        <v>0</v>
      </c>
      <c r="T2415">
        <v>0</v>
      </c>
    </row>
    <row r="2416" spans="1:20" ht="15" customHeight="1">
      <c r="A2416" s="962" t="s">
        <v>266</v>
      </c>
      <c r="B2416" t="s">
        <v>295</v>
      </c>
      <c r="C2416" t="s">
        <v>13</v>
      </c>
      <c r="D2416" t="s">
        <v>11</v>
      </c>
      <c r="E2416" t="s">
        <v>329</v>
      </c>
      <c r="F2416" t="s">
        <v>477</v>
      </c>
      <c r="R2416">
        <v>0</v>
      </c>
      <c r="S2416">
        <v>0</v>
      </c>
      <c r="T2416">
        <v>0</v>
      </c>
    </row>
    <row r="2417" spans="1:20" ht="15" customHeight="1">
      <c r="A2417" s="962" t="s">
        <v>266</v>
      </c>
      <c r="B2417" t="s">
        <v>296</v>
      </c>
      <c r="C2417" t="s">
        <v>13</v>
      </c>
      <c r="D2417" t="s">
        <v>11</v>
      </c>
      <c r="E2417" t="s">
        <v>329</v>
      </c>
      <c r="F2417" t="s">
        <v>477</v>
      </c>
      <c r="R2417">
        <v>0</v>
      </c>
      <c r="S2417">
        <v>0</v>
      </c>
      <c r="T2417">
        <v>0</v>
      </c>
    </row>
    <row r="2418" spans="1:20" ht="15" customHeight="1">
      <c r="A2418" s="962" t="s">
        <v>267</v>
      </c>
      <c r="B2418" t="s">
        <v>296</v>
      </c>
      <c r="C2418" t="s">
        <v>13</v>
      </c>
      <c r="D2418" t="s">
        <v>11</v>
      </c>
      <c r="E2418" t="s">
        <v>329</v>
      </c>
      <c r="F2418" t="s">
        <v>477</v>
      </c>
      <c r="R2418">
        <v>0</v>
      </c>
      <c r="S2418">
        <v>0</v>
      </c>
      <c r="T2418">
        <v>0</v>
      </c>
    </row>
    <row r="2419" spans="1:20" ht="15" customHeight="1">
      <c r="A2419" s="962" t="s">
        <v>267</v>
      </c>
      <c r="B2419" t="s">
        <v>289</v>
      </c>
      <c r="C2419" t="s">
        <v>13</v>
      </c>
      <c r="D2419" t="s">
        <v>11</v>
      </c>
      <c r="E2419" t="s">
        <v>329</v>
      </c>
      <c r="F2419" t="s">
        <v>477</v>
      </c>
      <c r="R2419">
        <v>0</v>
      </c>
      <c r="S2419">
        <v>0</v>
      </c>
      <c r="T2419">
        <v>0</v>
      </c>
    </row>
    <row r="2420" spans="1:20" ht="15" customHeight="1">
      <c r="A2420" s="962" t="s">
        <v>267</v>
      </c>
      <c r="B2420" t="s">
        <v>288</v>
      </c>
      <c r="C2420" t="s">
        <v>13</v>
      </c>
      <c r="D2420" t="s">
        <v>11</v>
      </c>
      <c r="E2420" t="s">
        <v>329</v>
      </c>
      <c r="F2420" t="s">
        <v>477</v>
      </c>
      <c r="R2420">
        <v>0</v>
      </c>
      <c r="S2420">
        <v>0</v>
      </c>
      <c r="T2420">
        <v>0</v>
      </c>
    </row>
    <row r="2421" spans="1:20" ht="15" customHeight="1">
      <c r="A2421" s="962" t="s">
        <v>267</v>
      </c>
      <c r="B2421" t="s">
        <v>287</v>
      </c>
      <c r="C2421" t="s">
        <v>13</v>
      </c>
      <c r="D2421" t="s">
        <v>11</v>
      </c>
      <c r="E2421" t="s">
        <v>329</v>
      </c>
      <c r="F2421" t="s">
        <v>477</v>
      </c>
      <c r="R2421">
        <v>0</v>
      </c>
      <c r="S2421">
        <v>0</v>
      </c>
      <c r="T2421">
        <v>0</v>
      </c>
    </row>
    <row r="2422" spans="1:20" ht="15" customHeight="1">
      <c r="A2422" s="962" t="s">
        <v>268</v>
      </c>
      <c r="B2422" t="s">
        <v>296</v>
      </c>
      <c r="C2422" t="s">
        <v>13</v>
      </c>
      <c r="D2422" t="s">
        <v>11</v>
      </c>
      <c r="E2422" t="s">
        <v>329</v>
      </c>
      <c r="F2422" t="s">
        <v>477</v>
      </c>
      <c r="R2422">
        <v>0</v>
      </c>
      <c r="S2422">
        <v>0</v>
      </c>
      <c r="T2422">
        <v>0</v>
      </c>
    </row>
    <row r="2423" spans="1:20" ht="15" customHeight="1">
      <c r="A2423" s="962" t="s">
        <v>268</v>
      </c>
      <c r="B2423" t="s">
        <v>289</v>
      </c>
      <c r="C2423" t="s">
        <v>13</v>
      </c>
      <c r="D2423" t="s">
        <v>11</v>
      </c>
      <c r="E2423" t="s">
        <v>329</v>
      </c>
      <c r="F2423" t="s">
        <v>477</v>
      </c>
      <c r="R2423">
        <v>0</v>
      </c>
      <c r="S2423">
        <v>0</v>
      </c>
      <c r="T2423">
        <v>0</v>
      </c>
    </row>
    <row r="2424" spans="1:20" ht="15" customHeight="1">
      <c r="A2424" s="962" t="s">
        <v>268</v>
      </c>
      <c r="B2424" t="s">
        <v>288</v>
      </c>
      <c r="C2424" t="s">
        <v>13</v>
      </c>
      <c r="D2424" t="s">
        <v>11</v>
      </c>
      <c r="E2424" t="s">
        <v>329</v>
      </c>
      <c r="F2424" t="s">
        <v>477</v>
      </c>
      <c r="R2424">
        <v>0</v>
      </c>
      <c r="S2424">
        <v>0</v>
      </c>
      <c r="T2424">
        <v>0</v>
      </c>
    </row>
    <row r="2425" spans="1:20" ht="15" customHeight="1">
      <c r="A2425" s="962" t="s">
        <v>268</v>
      </c>
      <c r="B2425" t="s">
        <v>287</v>
      </c>
      <c r="C2425" t="s">
        <v>13</v>
      </c>
      <c r="D2425" t="s">
        <v>11</v>
      </c>
      <c r="E2425" t="s">
        <v>329</v>
      </c>
      <c r="F2425" t="s">
        <v>477</v>
      </c>
      <c r="R2425">
        <v>0</v>
      </c>
      <c r="S2425">
        <v>0</v>
      </c>
      <c r="T2425">
        <v>0</v>
      </c>
    </row>
    <row r="2426" spans="1:20" ht="15" customHeight="1">
      <c r="A2426" s="962" t="s">
        <v>269</v>
      </c>
      <c r="B2426" t="s">
        <v>296</v>
      </c>
      <c r="C2426" t="s">
        <v>13</v>
      </c>
      <c r="D2426" t="s">
        <v>11</v>
      </c>
      <c r="E2426" t="s">
        <v>329</v>
      </c>
      <c r="F2426" t="s">
        <v>477</v>
      </c>
      <c r="R2426">
        <v>0</v>
      </c>
      <c r="S2426">
        <v>0</v>
      </c>
      <c r="T2426">
        <v>0</v>
      </c>
    </row>
    <row r="2427" spans="1:20" ht="15" customHeight="1">
      <c r="A2427" s="962" t="s">
        <v>269</v>
      </c>
      <c r="B2427" t="s">
        <v>289</v>
      </c>
      <c r="C2427" t="s">
        <v>13</v>
      </c>
      <c r="D2427" t="s">
        <v>11</v>
      </c>
      <c r="E2427" t="s">
        <v>329</v>
      </c>
      <c r="F2427" t="s">
        <v>477</v>
      </c>
      <c r="R2427">
        <v>0</v>
      </c>
      <c r="S2427">
        <v>0</v>
      </c>
      <c r="T2427">
        <v>0</v>
      </c>
    </row>
    <row r="2428" spans="1:20" ht="15" customHeight="1">
      <c r="A2428" s="962" t="s">
        <v>269</v>
      </c>
      <c r="B2428" t="s">
        <v>288</v>
      </c>
      <c r="C2428" t="s">
        <v>13</v>
      </c>
      <c r="D2428" t="s">
        <v>11</v>
      </c>
      <c r="E2428" t="s">
        <v>329</v>
      </c>
      <c r="F2428" t="s">
        <v>477</v>
      </c>
      <c r="R2428">
        <v>0</v>
      </c>
      <c r="S2428">
        <v>0</v>
      </c>
      <c r="T2428">
        <v>0</v>
      </c>
    </row>
    <row r="2429" spans="1:20" ht="15" customHeight="1">
      <c r="A2429" s="962" t="s">
        <v>269</v>
      </c>
      <c r="B2429" t="s">
        <v>287</v>
      </c>
      <c r="C2429" t="s">
        <v>13</v>
      </c>
      <c r="D2429" t="s">
        <v>11</v>
      </c>
      <c r="E2429" t="s">
        <v>329</v>
      </c>
      <c r="F2429" t="s">
        <v>477</v>
      </c>
      <c r="R2429">
        <v>0</v>
      </c>
      <c r="S2429">
        <v>0</v>
      </c>
      <c r="T2429">
        <v>0</v>
      </c>
    </row>
    <row r="2430" spans="1:20" ht="15" customHeight="1">
      <c r="A2430" s="962" t="s">
        <v>270</v>
      </c>
      <c r="B2430" t="s">
        <v>296</v>
      </c>
      <c r="C2430" t="s">
        <v>13</v>
      </c>
      <c r="D2430" t="s">
        <v>11</v>
      </c>
      <c r="E2430" t="s">
        <v>329</v>
      </c>
      <c r="F2430" t="s">
        <v>477</v>
      </c>
      <c r="R2430">
        <v>0</v>
      </c>
      <c r="S2430">
        <v>0</v>
      </c>
      <c r="T2430">
        <v>0</v>
      </c>
    </row>
    <row r="2431" spans="1:20" ht="15" customHeight="1">
      <c r="A2431" s="962" t="s">
        <v>270</v>
      </c>
      <c r="B2431" t="s">
        <v>289</v>
      </c>
      <c r="C2431" t="s">
        <v>13</v>
      </c>
      <c r="D2431" t="s">
        <v>11</v>
      </c>
      <c r="E2431" t="s">
        <v>329</v>
      </c>
      <c r="F2431" t="s">
        <v>477</v>
      </c>
      <c r="R2431">
        <v>0</v>
      </c>
      <c r="S2431">
        <v>0</v>
      </c>
      <c r="T2431">
        <v>0</v>
      </c>
    </row>
    <row r="2432" spans="1:20" ht="15" customHeight="1">
      <c r="A2432" s="962" t="s">
        <v>270</v>
      </c>
      <c r="B2432" t="s">
        <v>288</v>
      </c>
      <c r="C2432" t="s">
        <v>13</v>
      </c>
      <c r="D2432" t="s">
        <v>11</v>
      </c>
      <c r="E2432" t="s">
        <v>329</v>
      </c>
      <c r="F2432" t="s">
        <v>477</v>
      </c>
      <c r="R2432">
        <v>0</v>
      </c>
      <c r="S2432">
        <v>0</v>
      </c>
      <c r="T2432">
        <v>0</v>
      </c>
    </row>
    <row r="2433" spans="1:20" ht="15" customHeight="1">
      <c r="A2433" s="962" t="s">
        <v>270</v>
      </c>
      <c r="B2433" t="s">
        <v>287</v>
      </c>
      <c r="C2433" t="s">
        <v>13</v>
      </c>
      <c r="D2433" t="s">
        <v>11</v>
      </c>
      <c r="E2433" t="s">
        <v>329</v>
      </c>
      <c r="F2433" t="s">
        <v>477</v>
      </c>
      <c r="R2433">
        <v>0</v>
      </c>
      <c r="S2433">
        <v>0</v>
      </c>
      <c r="T2433">
        <v>0</v>
      </c>
    </row>
    <row r="2434" spans="1:20" ht="15" customHeight="1">
      <c r="A2434" s="962" t="s">
        <v>271</v>
      </c>
      <c r="B2434" t="s">
        <v>297</v>
      </c>
      <c r="C2434" t="s">
        <v>13</v>
      </c>
      <c r="D2434" t="s">
        <v>11</v>
      </c>
      <c r="E2434" t="s">
        <v>329</v>
      </c>
      <c r="F2434" t="s">
        <v>477</v>
      </c>
      <c r="R2434">
        <v>0</v>
      </c>
      <c r="S2434">
        <v>0</v>
      </c>
      <c r="T2434">
        <v>0</v>
      </c>
    </row>
    <row r="2435" spans="1:20" ht="15" customHeight="1">
      <c r="A2435" s="962" t="s">
        <v>271</v>
      </c>
      <c r="B2435" t="s">
        <v>288</v>
      </c>
      <c r="C2435" t="s">
        <v>13</v>
      </c>
      <c r="D2435" t="s">
        <v>11</v>
      </c>
      <c r="E2435" t="s">
        <v>329</v>
      </c>
      <c r="F2435" t="s">
        <v>477</v>
      </c>
      <c r="R2435">
        <v>0</v>
      </c>
      <c r="S2435">
        <v>0</v>
      </c>
      <c r="T2435">
        <v>0</v>
      </c>
    </row>
    <row r="2436" spans="1:20" ht="15" customHeight="1">
      <c r="A2436" s="962" t="s">
        <v>271</v>
      </c>
      <c r="B2436" t="s">
        <v>287</v>
      </c>
      <c r="C2436" t="s">
        <v>13</v>
      </c>
      <c r="D2436" t="s">
        <v>11</v>
      </c>
      <c r="E2436" t="s">
        <v>329</v>
      </c>
      <c r="F2436" t="s">
        <v>477</v>
      </c>
      <c r="R2436">
        <v>0</v>
      </c>
      <c r="S2436">
        <v>0</v>
      </c>
      <c r="T2436">
        <v>0</v>
      </c>
    </row>
    <row r="2437" spans="1:20" ht="15" customHeight="1">
      <c r="A2437" s="962" t="s">
        <v>271</v>
      </c>
      <c r="B2437" t="s">
        <v>299</v>
      </c>
      <c r="C2437" t="s">
        <v>13</v>
      </c>
      <c r="D2437" t="s">
        <v>11</v>
      </c>
      <c r="E2437" t="s">
        <v>329</v>
      </c>
      <c r="F2437" t="s">
        <v>477</v>
      </c>
      <c r="R2437">
        <v>0</v>
      </c>
      <c r="S2437">
        <v>0</v>
      </c>
      <c r="T2437">
        <v>0</v>
      </c>
    </row>
    <row r="2438" spans="1:20" ht="15" customHeight="1">
      <c r="A2438" s="962" t="s">
        <v>271</v>
      </c>
      <c r="B2438" t="s">
        <v>301</v>
      </c>
      <c r="C2438" t="s">
        <v>13</v>
      </c>
      <c r="D2438" t="s">
        <v>11</v>
      </c>
      <c r="E2438" t="s">
        <v>329</v>
      </c>
      <c r="F2438" t="s">
        <v>477</v>
      </c>
      <c r="R2438">
        <v>0</v>
      </c>
      <c r="S2438">
        <v>0</v>
      </c>
      <c r="T2438">
        <v>0</v>
      </c>
    </row>
    <row r="2439" spans="1:20" ht="15" customHeight="1">
      <c r="A2439" s="962" t="s">
        <v>271</v>
      </c>
      <c r="B2439" t="s">
        <v>302</v>
      </c>
      <c r="C2439" t="s">
        <v>13</v>
      </c>
      <c r="D2439" t="s">
        <v>11</v>
      </c>
      <c r="E2439" t="s">
        <v>329</v>
      </c>
      <c r="F2439" t="s">
        <v>477</v>
      </c>
      <c r="R2439">
        <v>0</v>
      </c>
      <c r="S2439">
        <v>0</v>
      </c>
      <c r="T2439">
        <v>0</v>
      </c>
    </row>
    <row r="2440" spans="1:20" ht="15" customHeight="1">
      <c r="A2440" s="962" t="s">
        <v>271</v>
      </c>
      <c r="B2440" t="s">
        <v>303</v>
      </c>
      <c r="C2440" t="s">
        <v>13</v>
      </c>
      <c r="D2440" t="s">
        <v>11</v>
      </c>
      <c r="E2440" t="s">
        <v>329</v>
      </c>
      <c r="F2440" t="s">
        <v>477</v>
      </c>
      <c r="R2440">
        <v>0</v>
      </c>
      <c r="S2440">
        <v>0</v>
      </c>
      <c r="T2440">
        <v>0</v>
      </c>
    </row>
    <row r="2441" spans="1:20" ht="15" customHeight="1">
      <c r="A2441" s="962" t="s">
        <v>271</v>
      </c>
      <c r="B2441" t="s">
        <v>298</v>
      </c>
      <c r="C2441" t="s">
        <v>13</v>
      </c>
      <c r="D2441" t="s">
        <v>11</v>
      </c>
      <c r="E2441" t="s">
        <v>329</v>
      </c>
      <c r="F2441" t="s">
        <v>477</v>
      </c>
      <c r="R2441">
        <v>0</v>
      </c>
      <c r="S2441">
        <v>0</v>
      </c>
      <c r="T2441">
        <v>0</v>
      </c>
    </row>
    <row r="2442" spans="1:20" ht="15" customHeight="1">
      <c r="A2442" s="962" t="s">
        <v>271</v>
      </c>
      <c r="B2442" t="s">
        <v>300</v>
      </c>
      <c r="C2442" t="s">
        <v>13</v>
      </c>
      <c r="D2442" t="s">
        <v>11</v>
      </c>
      <c r="E2442" t="s">
        <v>329</v>
      </c>
      <c r="F2442" t="s">
        <v>477</v>
      </c>
      <c r="R2442">
        <v>0</v>
      </c>
      <c r="S2442">
        <v>0</v>
      </c>
      <c r="T2442">
        <v>0</v>
      </c>
    </row>
    <row r="2443" spans="1:20" ht="15" customHeight="1">
      <c r="A2443" s="962" t="s">
        <v>272</v>
      </c>
      <c r="B2443" t="s">
        <v>296</v>
      </c>
      <c r="C2443" t="s">
        <v>13</v>
      </c>
      <c r="D2443" t="s">
        <v>11</v>
      </c>
      <c r="E2443" t="s">
        <v>329</v>
      </c>
      <c r="F2443" t="s">
        <v>477</v>
      </c>
      <c r="R2443">
        <v>0</v>
      </c>
      <c r="S2443">
        <v>0</v>
      </c>
      <c r="T2443">
        <v>0</v>
      </c>
    </row>
    <row r="2444" spans="1:20" ht="15" customHeight="1">
      <c r="A2444" s="962" t="s">
        <v>272</v>
      </c>
      <c r="B2444" t="s">
        <v>289</v>
      </c>
      <c r="C2444" t="s">
        <v>13</v>
      </c>
      <c r="D2444" t="s">
        <v>11</v>
      </c>
      <c r="E2444" t="s">
        <v>329</v>
      </c>
      <c r="F2444" t="s">
        <v>477</v>
      </c>
      <c r="R2444">
        <v>0</v>
      </c>
      <c r="S2444">
        <v>0</v>
      </c>
      <c r="T2444">
        <v>0</v>
      </c>
    </row>
    <row r="2445" spans="1:20" ht="15" customHeight="1">
      <c r="A2445" s="962" t="s">
        <v>272</v>
      </c>
      <c r="B2445" t="s">
        <v>288</v>
      </c>
      <c r="C2445" t="s">
        <v>13</v>
      </c>
      <c r="D2445" t="s">
        <v>11</v>
      </c>
      <c r="E2445" t="s">
        <v>329</v>
      </c>
      <c r="F2445" t="s">
        <v>477</v>
      </c>
      <c r="R2445">
        <v>0</v>
      </c>
      <c r="S2445">
        <v>0</v>
      </c>
      <c r="T2445">
        <v>0</v>
      </c>
    </row>
    <row r="2446" spans="1:20" ht="15" customHeight="1">
      <c r="A2446" s="962" t="s">
        <v>272</v>
      </c>
      <c r="B2446" t="s">
        <v>287</v>
      </c>
      <c r="C2446" t="s">
        <v>13</v>
      </c>
      <c r="D2446" t="s">
        <v>11</v>
      </c>
      <c r="E2446" t="s">
        <v>329</v>
      </c>
      <c r="F2446" t="s">
        <v>477</v>
      </c>
      <c r="R2446">
        <v>0</v>
      </c>
      <c r="S2446">
        <v>0</v>
      </c>
      <c r="T2446">
        <v>0</v>
      </c>
    </row>
    <row r="2447" spans="1:20" ht="15" customHeight="1">
      <c r="A2447" s="962" t="s">
        <v>273</v>
      </c>
      <c r="B2447" t="s">
        <v>296</v>
      </c>
      <c r="C2447" t="s">
        <v>13</v>
      </c>
      <c r="D2447" t="s">
        <v>11</v>
      </c>
      <c r="E2447" t="s">
        <v>329</v>
      </c>
      <c r="F2447" t="s">
        <v>477</v>
      </c>
      <c r="R2447">
        <v>0</v>
      </c>
      <c r="S2447">
        <v>0</v>
      </c>
      <c r="T2447">
        <v>0</v>
      </c>
    </row>
    <row r="2448" spans="1:20" ht="15" customHeight="1">
      <c r="A2448" s="962" t="s">
        <v>273</v>
      </c>
      <c r="B2448" t="s">
        <v>289</v>
      </c>
      <c r="C2448" t="s">
        <v>13</v>
      </c>
      <c r="D2448" t="s">
        <v>11</v>
      </c>
      <c r="E2448" t="s">
        <v>329</v>
      </c>
      <c r="F2448" t="s">
        <v>477</v>
      </c>
      <c r="R2448">
        <v>0</v>
      </c>
      <c r="S2448">
        <v>0</v>
      </c>
      <c r="T2448">
        <v>0</v>
      </c>
    </row>
    <row r="2449" spans="1:20" ht="15" customHeight="1">
      <c r="A2449" s="962" t="s">
        <v>273</v>
      </c>
      <c r="B2449" t="s">
        <v>288</v>
      </c>
      <c r="C2449" t="s">
        <v>13</v>
      </c>
      <c r="D2449" t="s">
        <v>11</v>
      </c>
      <c r="E2449" t="s">
        <v>329</v>
      </c>
      <c r="F2449" t="s">
        <v>477</v>
      </c>
      <c r="R2449">
        <v>0</v>
      </c>
      <c r="S2449">
        <v>0</v>
      </c>
      <c r="T2449">
        <v>0</v>
      </c>
    </row>
    <row r="2450" spans="1:20" ht="15" customHeight="1">
      <c r="A2450" s="962" t="s">
        <v>273</v>
      </c>
      <c r="B2450" t="s">
        <v>287</v>
      </c>
      <c r="C2450" t="s">
        <v>13</v>
      </c>
      <c r="D2450" t="s">
        <v>11</v>
      </c>
      <c r="E2450" t="s">
        <v>329</v>
      </c>
      <c r="F2450" t="s">
        <v>477</v>
      </c>
      <c r="R2450">
        <v>0</v>
      </c>
      <c r="S2450">
        <v>0</v>
      </c>
      <c r="T2450">
        <v>0</v>
      </c>
    </row>
    <row r="2451" spans="1:20" ht="15" customHeight="1">
      <c r="A2451" s="962" t="s">
        <v>274</v>
      </c>
      <c r="B2451" t="s">
        <v>283</v>
      </c>
      <c r="C2451" t="s">
        <v>13</v>
      </c>
      <c r="D2451" t="s">
        <v>11</v>
      </c>
      <c r="E2451" t="s">
        <v>329</v>
      </c>
      <c r="F2451" t="s">
        <v>477</v>
      </c>
      <c r="R2451">
        <v>0</v>
      </c>
    </row>
    <row r="2452" spans="1:20" ht="15" customHeight="1">
      <c r="A2452" s="962" t="s">
        <v>277</v>
      </c>
      <c r="B2452" t="s">
        <v>246</v>
      </c>
      <c r="C2452" t="s">
        <v>13</v>
      </c>
      <c r="D2452" t="s">
        <v>11</v>
      </c>
      <c r="E2452" t="s">
        <v>329</v>
      </c>
      <c r="F2452" t="s">
        <v>477</v>
      </c>
      <c r="G2452" t="s">
        <v>500</v>
      </c>
      <c r="I2452" t="s">
        <v>428</v>
      </c>
      <c r="K2452" t="s">
        <v>333</v>
      </c>
      <c r="L2452" t="s">
        <v>277</v>
      </c>
      <c r="M2452" t="s">
        <v>65</v>
      </c>
      <c r="O2452" t="s">
        <v>365</v>
      </c>
      <c r="P2452" t="s">
        <v>336</v>
      </c>
      <c r="Q2452" t="s">
        <v>337</v>
      </c>
      <c r="R2452">
        <v>35.5</v>
      </c>
    </row>
    <row r="2453" spans="1:20" ht="15" customHeight="1">
      <c r="A2453" s="962" t="s">
        <v>277</v>
      </c>
      <c r="B2453" t="s">
        <v>244</v>
      </c>
      <c r="C2453" t="s">
        <v>13</v>
      </c>
      <c r="D2453" t="s">
        <v>11</v>
      </c>
      <c r="E2453" t="s">
        <v>329</v>
      </c>
      <c r="F2453" t="s">
        <v>477</v>
      </c>
      <c r="R2453">
        <v>0</v>
      </c>
      <c r="S2453">
        <v>0</v>
      </c>
      <c r="T2453">
        <v>500000000</v>
      </c>
    </row>
    <row r="2454" spans="1:20" ht="15" customHeight="1">
      <c r="A2454" s="962" t="s">
        <v>278</v>
      </c>
      <c r="B2454" t="s">
        <v>252</v>
      </c>
      <c r="C2454" t="s">
        <v>13</v>
      </c>
      <c r="D2454" t="s">
        <v>11</v>
      </c>
      <c r="E2454" t="s">
        <v>329</v>
      </c>
      <c r="F2454" t="s">
        <v>477</v>
      </c>
      <c r="J2454" t="s">
        <v>340</v>
      </c>
      <c r="L2454" t="s">
        <v>252</v>
      </c>
      <c r="R2454">
        <v>0</v>
      </c>
    </row>
    <row r="2455" spans="1:20" ht="15" customHeight="1">
      <c r="A2455" s="962" t="s">
        <v>278</v>
      </c>
      <c r="B2455" t="s">
        <v>247</v>
      </c>
      <c r="C2455" t="s">
        <v>13</v>
      </c>
      <c r="D2455" t="s">
        <v>11</v>
      </c>
      <c r="E2455" t="s">
        <v>329</v>
      </c>
      <c r="F2455" t="s">
        <v>477</v>
      </c>
      <c r="R2455">
        <v>0</v>
      </c>
    </row>
    <row r="2456" spans="1:20" ht="15" customHeight="1">
      <c r="A2456" s="962" t="s">
        <v>278</v>
      </c>
      <c r="B2456" t="s">
        <v>251</v>
      </c>
      <c r="C2456" t="s">
        <v>13</v>
      </c>
      <c r="D2456" t="s">
        <v>11</v>
      </c>
      <c r="E2456" t="s">
        <v>329</v>
      </c>
      <c r="F2456" t="s">
        <v>477</v>
      </c>
      <c r="R2456">
        <v>0</v>
      </c>
    </row>
    <row r="2457" spans="1:20" ht="15" customHeight="1">
      <c r="A2457" s="962" t="s">
        <v>279</v>
      </c>
      <c r="B2457" t="s">
        <v>254</v>
      </c>
      <c r="C2457" t="s">
        <v>13</v>
      </c>
      <c r="D2457" t="s">
        <v>11</v>
      </c>
      <c r="E2457" t="s">
        <v>329</v>
      </c>
      <c r="F2457" t="s">
        <v>477</v>
      </c>
      <c r="O2457" t="s">
        <v>361</v>
      </c>
      <c r="P2457" t="s">
        <v>868</v>
      </c>
      <c r="Q2457" t="s">
        <v>869</v>
      </c>
      <c r="R2457">
        <v>0</v>
      </c>
      <c r="S2457">
        <v>0</v>
      </c>
      <c r="T2457">
        <v>500000000</v>
      </c>
    </row>
    <row r="2458" spans="1:20" ht="15" customHeight="1">
      <c r="A2458" s="962" t="s">
        <v>279</v>
      </c>
      <c r="B2458" t="s">
        <v>253</v>
      </c>
      <c r="C2458" t="s">
        <v>13</v>
      </c>
      <c r="D2458" t="s">
        <v>11</v>
      </c>
      <c r="E2458" t="s">
        <v>329</v>
      </c>
      <c r="F2458" t="s">
        <v>477</v>
      </c>
      <c r="R2458">
        <v>0</v>
      </c>
      <c r="S2458">
        <v>0</v>
      </c>
      <c r="T2458">
        <v>500000000</v>
      </c>
    </row>
    <row r="2459" spans="1:20" ht="15" customHeight="1">
      <c r="A2459" s="962" t="s">
        <v>279</v>
      </c>
      <c r="B2459" t="s">
        <v>251</v>
      </c>
      <c r="C2459" t="s">
        <v>13</v>
      </c>
      <c r="D2459" t="s">
        <v>11</v>
      </c>
      <c r="E2459" t="s">
        <v>329</v>
      </c>
      <c r="F2459" t="s">
        <v>477</v>
      </c>
      <c r="R2459">
        <v>0</v>
      </c>
      <c r="S2459">
        <v>0</v>
      </c>
      <c r="T2459">
        <v>500000000</v>
      </c>
    </row>
    <row r="2460" spans="1:20" ht="15" customHeight="1">
      <c r="A2460" s="962" t="s">
        <v>279</v>
      </c>
      <c r="B2460" t="s">
        <v>255</v>
      </c>
      <c r="C2460" t="s">
        <v>13</v>
      </c>
      <c r="D2460" t="s">
        <v>11</v>
      </c>
      <c r="E2460" t="s">
        <v>329</v>
      </c>
      <c r="F2460" t="s">
        <v>477</v>
      </c>
      <c r="R2460">
        <v>0</v>
      </c>
      <c r="S2460">
        <v>0</v>
      </c>
      <c r="T2460">
        <v>500000000</v>
      </c>
    </row>
    <row r="2461" spans="1:20" ht="15" customHeight="1">
      <c r="A2461" s="962" t="s">
        <v>280</v>
      </c>
      <c r="B2461" t="s">
        <v>257</v>
      </c>
      <c r="C2461" t="s">
        <v>13</v>
      </c>
      <c r="D2461" t="s">
        <v>11</v>
      </c>
      <c r="E2461" t="s">
        <v>329</v>
      </c>
      <c r="F2461" t="s">
        <v>477</v>
      </c>
      <c r="J2461" t="s">
        <v>436</v>
      </c>
      <c r="R2461">
        <v>0</v>
      </c>
    </row>
    <row r="2462" spans="1:20" ht="15" customHeight="1">
      <c r="A2462" s="962" t="s">
        <v>280</v>
      </c>
      <c r="B2462" t="s">
        <v>259</v>
      </c>
      <c r="C2462" t="s">
        <v>13</v>
      </c>
      <c r="D2462" t="s">
        <v>11</v>
      </c>
      <c r="E2462" t="s">
        <v>329</v>
      </c>
      <c r="F2462" t="s">
        <v>477</v>
      </c>
      <c r="R2462">
        <v>0</v>
      </c>
    </row>
    <row r="2463" spans="1:20" ht="15" customHeight="1">
      <c r="A2463" s="962" t="s">
        <v>280</v>
      </c>
      <c r="B2463" t="s">
        <v>260</v>
      </c>
      <c r="C2463" t="s">
        <v>13</v>
      </c>
      <c r="D2463" t="s">
        <v>11</v>
      </c>
      <c r="E2463" t="s">
        <v>329</v>
      </c>
      <c r="F2463" t="s">
        <v>477</v>
      </c>
      <c r="R2463">
        <v>0</v>
      </c>
    </row>
    <row r="2464" spans="1:20" ht="15" customHeight="1">
      <c r="A2464" s="962" t="s">
        <v>281</v>
      </c>
      <c r="B2464" t="s">
        <v>262</v>
      </c>
      <c r="C2464" t="s">
        <v>13</v>
      </c>
      <c r="D2464" t="s">
        <v>11</v>
      </c>
      <c r="E2464" t="s">
        <v>329</v>
      </c>
      <c r="F2464" t="s">
        <v>477</v>
      </c>
      <c r="L2464" t="s">
        <v>2002</v>
      </c>
      <c r="O2464" t="s">
        <v>361</v>
      </c>
      <c r="P2464" t="s">
        <v>868</v>
      </c>
      <c r="Q2464" t="s">
        <v>869</v>
      </c>
      <c r="R2464">
        <v>31.4</v>
      </c>
    </row>
    <row r="2465" spans="1:20" ht="15" customHeight="1">
      <c r="A2465" s="962" t="s">
        <v>281</v>
      </c>
      <c r="B2465" t="s">
        <v>261</v>
      </c>
      <c r="C2465" t="s">
        <v>13</v>
      </c>
      <c r="D2465" t="s">
        <v>11</v>
      </c>
      <c r="E2465" t="s">
        <v>329</v>
      </c>
      <c r="F2465" t="s">
        <v>477</v>
      </c>
      <c r="G2465" t="s">
        <v>501</v>
      </c>
      <c r="I2465" t="s">
        <v>481</v>
      </c>
      <c r="K2465" t="s">
        <v>333</v>
      </c>
      <c r="L2465" t="s">
        <v>502</v>
      </c>
      <c r="M2465" t="s">
        <v>64</v>
      </c>
      <c r="O2465" t="s">
        <v>349</v>
      </c>
      <c r="P2465" t="s">
        <v>336</v>
      </c>
      <c r="Q2465" t="s">
        <v>337</v>
      </c>
      <c r="R2465">
        <v>5.53</v>
      </c>
    </row>
    <row r="2466" spans="1:20" ht="15" customHeight="1">
      <c r="A2466" s="962" t="s">
        <v>282</v>
      </c>
      <c r="B2466" t="s">
        <v>263</v>
      </c>
      <c r="C2466" t="s">
        <v>13</v>
      </c>
      <c r="D2466" t="s">
        <v>11</v>
      </c>
      <c r="E2466" t="s">
        <v>329</v>
      </c>
      <c r="F2466" t="s">
        <v>477</v>
      </c>
      <c r="O2466" t="s">
        <v>361</v>
      </c>
      <c r="P2466" t="s">
        <v>868</v>
      </c>
      <c r="Q2466" t="s">
        <v>869</v>
      </c>
      <c r="R2466">
        <v>1.59</v>
      </c>
    </row>
    <row r="2467" spans="1:20" ht="15" customHeight="1">
      <c r="A2467" s="962" t="s">
        <v>283</v>
      </c>
      <c r="B2467" t="s">
        <v>265</v>
      </c>
      <c r="C2467" t="s">
        <v>13</v>
      </c>
      <c r="D2467" t="s">
        <v>11</v>
      </c>
      <c r="E2467" t="s">
        <v>329</v>
      </c>
      <c r="F2467" t="s">
        <v>477</v>
      </c>
      <c r="O2467" t="s">
        <v>361</v>
      </c>
      <c r="P2467" t="s">
        <v>868</v>
      </c>
      <c r="Q2467" t="s">
        <v>869</v>
      </c>
      <c r="R2467">
        <v>0</v>
      </c>
      <c r="S2467">
        <v>0</v>
      </c>
      <c r="T2467">
        <v>0</v>
      </c>
    </row>
    <row r="2468" spans="1:20" ht="15" customHeight="1">
      <c r="A2468" s="962" t="s">
        <v>283</v>
      </c>
      <c r="B2468" t="s">
        <v>266</v>
      </c>
      <c r="C2468" t="s">
        <v>13</v>
      </c>
      <c r="D2468" t="s">
        <v>11</v>
      </c>
      <c r="E2468" t="s">
        <v>329</v>
      </c>
      <c r="F2468" t="s">
        <v>477</v>
      </c>
      <c r="O2468" t="s">
        <v>361</v>
      </c>
      <c r="P2468" t="s">
        <v>868</v>
      </c>
      <c r="Q2468" t="s">
        <v>869</v>
      </c>
      <c r="R2468">
        <v>0</v>
      </c>
      <c r="S2468">
        <v>0</v>
      </c>
      <c r="T2468">
        <v>0</v>
      </c>
    </row>
    <row r="2469" spans="1:20" ht="15" customHeight="1">
      <c r="A2469" s="962" t="s">
        <v>283</v>
      </c>
      <c r="B2469" t="s">
        <v>264</v>
      </c>
      <c r="C2469" t="s">
        <v>13</v>
      </c>
      <c r="D2469" t="s">
        <v>11</v>
      </c>
      <c r="E2469" t="s">
        <v>329</v>
      </c>
      <c r="F2469" t="s">
        <v>477</v>
      </c>
      <c r="R2469">
        <v>0</v>
      </c>
    </row>
    <row r="2470" spans="1:20" ht="15" customHeight="1">
      <c r="A2470" s="962" t="s">
        <v>284</v>
      </c>
      <c r="B2470" t="s">
        <v>269</v>
      </c>
      <c r="C2470" t="s">
        <v>13</v>
      </c>
      <c r="D2470" t="s">
        <v>11</v>
      </c>
      <c r="E2470" t="s">
        <v>329</v>
      </c>
      <c r="F2470" t="s">
        <v>477</v>
      </c>
      <c r="R2470">
        <v>0</v>
      </c>
      <c r="S2470">
        <v>0</v>
      </c>
      <c r="T2470">
        <v>0</v>
      </c>
    </row>
    <row r="2471" spans="1:20" ht="15" customHeight="1">
      <c r="A2471" s="962" t="s">
        <v>284</v>
      </c>
      <c r="B2471" t="s">
        <v>267</v>
      </c>
      <c r="C2471" t="s">
        <v>13</v>
      </c>
      <c r="D2471" t="s">
        <v>11</v>
      </c>
      <c r="E2471" t="s">
        <v>329</v>
      </c>
      <c r="F2471" t="s">
        <v>477</v>
      </c>
      <c r="R2471">
        <v>0</v>
      </c>
      <c r="S2471">
        <v>0</v>
      </c>
      <c r="T2471">
        <v>0</v>
      </c>
    </row>
    <row r="2472" spans="1:20" ht="15" customHeight="1">
      <c r="A2472" s="962" t="s">
        <v>284</v>
      </c>
      <c r="B2472" t="s">
        <v>268</v>
      </c>
      <c r="C2472" t="s">
        <v>13</v>
      </c>
      <c r="D2472" t="s">
        <v>11</v>
      </c>
      <c r="E2472" t="s">
        <v>329</v>
      </c>
      <c r="F2472" t="s">
        <v>477</v>
      </c>
      <c r="R2472">
        <v>0</v>
      </c>
      <c r="S2472">
        <v>0</v>
      </c>
      <c r="T2472">
        <v>0</v>
      </c>
    </row>
    <row r="2473" spans="1:20" ht="15" customHeight="1">
      <c r="A2473" s="962" t="s">
        <v>285</v>
      </c>
      <c r="B2473" t="s">
        <v>271</v>
      </c>
      <c r="C2473" t="s">
        <v>13</v>
      </c>
      <c r="D2473" t="s">
        <v>11</v>
      </c>
      <c r="E2473" t="s">
        <v>329</v>
      </c>
      <c r="F2473" t="s">
        <v>477</v>
      </c>
      <c r="R2473">
        <v>0</v>
      </c>
      <c r="S2473">
        <v>0</v>
      </c>
      <c r="T2473">
        <v>0</v>
      </c>
    </row>
    <row r="2474" spans="1:20" ht="15" customHeight="1">
      <c r="A2474" s="962" t="s">
        <v>285</v>
      </c>
      <c r="B2474" t="s">
        <v>270</v>
      </c>
      <c r="C2474" t="s">
        <v>13</v>
      </c>
      <c r="D2474" t="s">
        <v>11</v>
      </c>
      <c r="E2474" t="s">
        <v>329</v>
      </c>
      <c r="F2474" t="s">
        <v>477</v>
      </c>
      <c r="R2474">
        <v>0</v>
      </c>
      <c r="S2474">
        <v>0</v>
      </c>
      <c r="T2474">
        <v>0</v>
      </c>
    </row>
    <row r="2475" spans="1:20" ht="15" customHeight="1">
      <c r="A2475" s="962" t="s">
        <v>286</v>
      </c>
      <c r="B2475" t="s">
        <v>273</v>
      </c>
      <c r="C2475" t="s">
        <v>13</v>
      </c>
      <c r="D2475" t="s">
        <v>11</v>
      </c>
      <c r="E2475" t="s">
        <v>329</v>
      </c>
      <c r="F2475" t="s">
        <v>477</v>
      </c>
      <c r="R2475">
        <v>0</v>
      </c>
      <c r="S2475">
        <v>0</v>
      </c>
      <c r="T2475">
        <v>0</v>
      </c>
    </row>
    <row r="2476" spans="1:20" ht="15" customHeight="1">
      <c r="A2476" s="962" t="s">
        <v>286</v>
      </c>
      <c r="B2476" t="s">
        <v>272</v>
      </c>
      <c r="C2476" t="s">
        <v>13</v>
      </c>
      <c r="D2476" t="s">
        <v>11</v>
      </c>
      <c r="E2476" t="s">
        <v>329</v>
      </c>
      <c r="F2476" t="s">
        <v>477</v>
      </c>
      <c r="R2476">
        <v>0</v>
      </c>
      <c r="S2476">
        <v>0</v>
      </c>
      <c r="T2476">
        <v>0</v>
      </c>
    </row>
    <row r="2477" spans="1:20" ht="15" customHeight="1">
      <c r="A2477" s="962" t="s">
        <v>320</v>
      </c>
      <c r="B2477" t="s">
        <v>257</v>
      </c>
      <c r="C2477" t="s">
        <v>13</v>
      </c>
      <c r="D2477" t="s">
        <v>11</v>
      </c>
      <c r="E2477" t="s">
        <v>329</v>
      </c>
      <c r="F2477" t="s">
        <v>477</v>
      </c>
      <c r="R2477">
        <v>0</v>
      </c>
      <c r="S2477">
        <v>0</v>
      </c>
      <c r="T2477">
        <v>500000000</v>
      </c>
    </row>
    <row r="2478" spans="1:20" ht="15" customHeight="1">
      <c r="A2478" s="962" t="s">
        <v>320</v>
      </c>
      <c r="B2478" t="s">
        <v>259</v>
      </c>
      <c r="C2478" t="s">
        <v>13</v>
      </c>
      <c r="D2478" t="s">
        <v>11</v>
      </c>
      <c r="E2478" t="s">
        <v>329</v>
      </c>
      <c r="F2478" t="s">
        <v>477</v>
      </c>
      <c r="R2478">
        <v>0</v>
      </c>
      <c r="S2478">
        <v>0</v>
      </c>
      <c r="T2478">
        <v>500000000</v>
      </c>
    </row>
    <row r="2479" spans="1:20" ht="15" customHeight="1">
      <c r="A2479" s="962" t="s">
        <v>320</v>
      </c>
      <c r="B2479" t="s">
        <v>246</v>
      </c>
      <c r="C2479" t="s">
        <v>13</v>
      </c>
      <c r="D2479" t="s">
        <v>11</v>
      </c>
      <c r="E2479" t="s">
        <v>329</v>
      </c>
      <c r="F2479" t="s">
        <v>477</v>
      </c>
      <c r="H2479" t="s">
        <v>503</v>
      </c>
      <c r="I2479" t="s">
        <v>353</v>
      </c>
      <c r="K2479" t="s">
        <v>333</v>
      </c>
      <c r="L2479" t="s">
        <v>504</v>
      </c>
      <c r="M2479" t="s">
        <v>58</v>
      </c>
      <c r="O2479" t="s">
        <v>335</v>
      </c>
      <c r="P2479" t="s">
        <v>336</v>
      </c>
      <c r="Q2479" t="s">
        <v>337</v>
      </c>
      <c r="R2479">
        <v>2.29</v>
      </c>
    </row>
    <row r="2480" spans="1:20" ht="15" customHeight="1">
      <c r="A2480" s="962" t="s">
        <v>320</v>
      </c>
      <c r="B2480" t="s">
        <v>261</v>
      </c>
      <c r="C2480" t="s">
        <v>13</v>
      </c>
      <c r="D2480" t="s">
        <v>11</v>
      </c>
      <c r="E2480" t="s">
        <v>329</v>
      </c>
      <c r="F2480" t="s">
        <v>477</v>
      </c>
      <c r="H2480" t="s">
        <v>505</v>
      </c>
      <c r="I2480" t="s">
        <v>353</v>
      </c>
      <c r="K2480" t="s">
        <v>333</v>
      </c>
      <c r="L2480" t="s">
        <v>506</v>
      </c>
      <c r="M2480" t="s">
        <v>59</v>
      </c>
      <c r="O2480" t="s">
        <v>335</v>
      </c>
      <c r="P2480" t="s">
        <v>336</v>
      </c>
      <c r="Q2480" t="s">
        <v>337</v>
      </c>
      <c r="R2480">
        <v>118</v>
      </c>
    </row>
    <row r="2481" spans="1:20" ht="15" customHeight="1">
      <c r="A2481" s="962" t="s">
        <v>320</v>
      </c>
      <c r="B2481" t="s">
        <v>262</v>
      </c>
      <c r="C2481" t="s">
        <v>13</v>
      </c>
      <c r="D2481" t="s">
        <v>11</v>
      </c>
      <c r="E2481" t="s">
        <v>329</v>
      </c>
      <c r="F2481" t="s">
        <v>477</v>
      </c>
      <c r="H2481" t="s">
        <v>507</v>
      </c>
      <c r="I2481" t="s">
        <v>353</v>
      </c>
      <c r="K2481" t="s">
        <v>333</v>
      </c>
      <c r="L2481" t="s">
        <v>508</v>
      </c>
      <c r="M2481" t="s">
        <v>58</v>
      </c>
      <c r="O2481" t="s">
        <v>335</v>
      </c>
      <c r="P2481" t="s">
        <v>336</v>
      </c>
      <c r="Q2481" t="s">
        <v>337</v>
      </c>
      <c r="R2481">
        <v>9.24</v>
      </c>
    </row>
    <row r="2482" spans="1:20" ht="15" customHeight="1">
      <c r="A2482" s="962" t="s">
        <v>320</v>
      </c>
      <c r="B2482" t="s">
        <v>263</v>
      </c>
      <c r="C2482" t="s">
        <v>13</v>
      </c>
      <c r="D2482" t="s">
        <v>11</v>
      </c>
      <c r="E2482" t="s">
        <v>329</v>
      </c>
      <c r="F2482" t="s">
        <v>477</v>
      </c>
      <c r="H2482" t="s">
        <v>509</v>
      </c>
      <c r="I2482" t="s">
        <v>353</v>
      </c>
      <c r="K2482" t="s">
        <v>333</v>
      </c>
      <c r="L2482" t="s">
        <v>510</v>
      </c>
      <c r="M2482" t="s">
        <v>59</v>
      </c>
      <c r="O2482" t="s">
        <v>335</v>
      </c>
      <c r="P2482" t="s">
        <v>336</v>
      </c>
      <c r="Q2482" t="s">
        <v>337</v>
      </c>
      <c r="R2482">
        <v>86.8</v>
      </c>
    </row>
    <row r="2483" spans="1:20" ht="15" customHeight="1">
      <c r="A2483" s="962" t="s">
        <v>320</v>
      </c>
      <c r="B2483" t="s">
        <v>254</v>
      </c>
      <c r="C2483" t="s">
        <v>13</v>
      </c>
      <c r="D2483" t="s">
        <v>11</v>
      </c>
      <c r="E2483" t="s">
        <v>329</v>
      </c>
      <c r="F2483" t="s">
        <v>477</v>
      </c>
      <c r="R2483">
        <v>0</v>
      </c>
      <c r="S2483">
        <v>0</v>
      </c>
      <c r="T2483">
        <v>500000000</v>
      </c>
    </row>
    <row r="2484" spans="1:20" ht="15" customHeight="1">
      <c r="A2484" s="962" t="s">
        <v>323</v>
      </c>
      <c r="B2484" t="s">
        <v>247</v>
      </c>
      <c r="C2484" t="s">
        <v>13</v>
      </c>
      <c r="D2484" t="s">
        <v>11</v>
      </c>
      <c r="E2484" t="s">
        <v>329</v>
      </c>
      <c r="F2484" t="s">
        <v>477</v>
      </c>
      <c r="R2484">
        <v>0</v>
      </c>
    </row>
    <row r="2485" spans="1:20" ht="15" customHeight="1">
      <c r="A2485" s="962" t="s">
        <v>323</v>
      </c>
      <c r="B2485" t="s">
        <v>254</v>
      </c>
      <c r="C2485" t="s">
        <v>13</v>
      </c>
      <c r="D2485" t="s">
        <v>11</v>
      </c>
      <c r="E2485" t="s">
        <v>329</v>
      </c>
      <c r="F2485" t="s">
        <v>477</v>
      </c>
      <c r="R2485">
        <v>0</v>
      </c>
    </row>
    <row r="2486" spans="1:20" ht="15" customHeight="1">
      <c r="A2486" s="962" t="s">
        <v>323</v>
      </c>
      <c r="B2486" t="s">
        <v>246</v>
      </c>
      <c r="C2486" t="s">
        <v>13</v>
      </c>
      <c r="D2486" t="s">
        <v>11</v>
      </c>
      <c r="E2486" t="s">
        <v>329</v>
      </c>
      <c r="F2486" t="s">
        <v>477</v>
      </c>
      <c r="L2486" t="s">
        <v>1977</v>
      </c>
      <c r="N2486" t="s">
        <v>230</v>
      </c>
      <c r="O2486" t="s">
        <v>361</v>
      </c>
      <c r="P2486" t="s">
        <v>1978</v>
      </c>
      <c r="Q2486" t="s">
        <v>2003</v>
      </c>
      <c r="R2486">
        <v>0.82</v>
      </c>
    </row>
    <row r="2487" spans="1:20" ht="15" customHeight="1">
      <c r="A2487" s="962" t="s">
        <v>323</v>
      </c>
      <c r="B2487" t="s">
        <v>263</v>
      </c>
      <c r="C2487" t="s">
        <v>13</v>
      </c>
      <c r="D2487" t="s">
        <v>11</v>
      </c>
      <c r="E2487" t="s">
        <v>329</v>
      </c>
      <c r="F2487" t="s">
        <v>477</v>
      </c>
      <c r="R2487">
        <v>0</v>
      </c>
    </row>
    <row r="2488" spans="1:20" ht="15" customHeight="1">
      <c r="A2488" s="962" t="s">
        <v>244</v>
      </c>
      <c r="B2488" t="s">
        <v>278</v>
      </c>
      <c r="C2488" t="s">
        <v>13</v>
      </c>
      <c r="D2488" t="s">
        <v>11</v>
      </c>
      <c r="E2488" t="s">
        <v>511</v>
      </c>
      <c r="F2488" t="s">
        <v>330</v>
      </c>
      <c r="O2488" t="s">
        <v>361</v>
      </c>
      <c r="P2488" t="s">
        <v>868</v>
      </c>
      <c r="Q2488" t="s">
        <v>869</v>
      </c>
      <c r="R2488">
        <v>54.2</v>
      </c>
    </row>
    <row r="2489" spans="1:20" ht="15" customHeight="1">
      <c r="A2489" s="962" t="s">
        <v>244</v>
      </c>
      <c r="B2489" t="s">
        <v>279</v>
      </c>
      <c r="C2489" t="s">
        <v>13</v>
      </c>
      <c r="D2489" t="s">
        <v>11</v>
      </c>
      <c r="E2489" t="s">
        <v>511</v>
      </c>
      <c r="F2489" t="s">
        <v>330</v>
      </c>
      <c r="G2489" t="s">
        <v>512</v>
      </c>
      <c r="I2489" t="s">
        <v>332</v>
      </c>
      <c r="K2489" t="s">
        <v>333</v>
      </c>
      <c r="L2489" t="s">
        <v>334</v>
      </c>
      <c r="M2489" t="s">
        <v>50</v>
      </c>
      <c r="O2489" t="s">
        <v>335</v>
      </c>
      <c r="P2489" t="s">
        <v>336</v>
      </c>
      <c r="Q2489" t="s">
        <v>337</v>
      </c>
      <c r="R2489">
        <v>3470</v>
      </c>
    </row>
    <row r="2490" spans="1:20" ht="15" customHeight="1">
      <c r="A2490" s="962" t="s">
        <v>246</v>
      </c>
      <c r="B2490" t="s">
        <v>321</v>
      </c>
      <c r="C2490" t="s">
        <v>13</v>
      </c>
      <c r="D2490" t="s">
        <v>11</v>
      </c>
      <c r="E2490" t="s">
        <v>511</v>
      </c>
      <c r="F2490" t="s">
        <v>330</v>
      </c>
      <c r="R2490">
        <v>0</v>
      </c>
      <c r="S2490">
        <v>0</v>
      </c>
      <c r="T2490">
        <v>500000000</v>
      </c>
    </row>
    <row r="2491" spans="1:20" ht="15" customHeight="1">
      <c r="A2491" s="962" t="s">
        <v>246</v>
      </c>
      <c r="B2491" t="s">
        <v>281</v>
      </c>
      <c r="C2491" t="s">
        <v>13</v>
      </c>
      <c r="D2491" t="s">
        <v>11</v>
      </c>
      <c r="E2491" t="s">
        <v>511</v>
      </c>
      <c r="F2491" t="s">
        <v>330</v>
      </c>
      <c r="R2491">
        <v>0</v>
      </c>
      <c r="S2491">
        <v>0</v>
      </c>
      <c r="T2491">
        <v>500000000</v>
      </c>
    </row>
    <row r="2492" spans="1:20" ht="15" customHeight="1">
      <c r="A2492" s="962" t="s">
        <v>246</v>
      </c>
      <c r="B2492" t="s">
        <v>282</v>
      </c>
      <c r="C2492" t="s">
        <v>13</v>
      </c>
      <c r="D2492" t="s">
        <v>11</v>
      </c>
      <c r="E2492" t="s">
        <v>511</v>
      </c>
      <c r="F2492" t="s">
        <v>330</v>
      </c>
      <c r="R2492">
        <v>0</v>
      </c>
      <c r="S2492">
        <v>0</v>
      </c>
      <c r="T2492">
        <v>500000000</v>
      </c>
    </row>
    <row r="2493" spans="1:20" ht="15" customHeight="1">
      <c r="A2493" s="962" t="s">
        <v>246</v>
      </c>
      <c r="B2493" t="s">
        <v>324</v>
      </c>
      <c r="C2493" t="s">
        <v>13</v>
      </c>
      <c r="D2493" t="s">
        <v>11</v>
      </c>
      <c r="E2493" t="s">
        <v>511</v>
      </c>
      <c r="F2493" t="s">
        <v>330</v>
      </c>
      <c r="R2493">
        <v>0</v>
      </c>
      <c r="S2493">
        <v>0</v>
      </c>
      <c r="T2493">
        <v>500000000</v>
      </c>
    </row>
    <row r="2494" spans="1:20" ht="15" customHeight="1">
      <c r="A2494" s="962" t="s">
        <v>247</v>
      </c>
      <c r="B2494" t="s">
        <v>300</v>
      </c>
      <c r="C2494" t="s">
        <v>13</v>
      </c>
      <c r="D2494" t="s">
        <v>11</v>
      </c>
      <c r="E2494" t="s">
        <v>511</v>
      </c>
      <c r="F2494" t="s">
        <v>330</v>
      </c>
      <c r="J2494" t="s">
        <v>663</v>
      </c>
      <c r="L2494" t="s">
        <v>339</v>
      </c>
      <c r="O2494" t="s">
        <v>882</v>
      </c>
      <c r="P2494" t="s">
        <v>868</v>
      </c>
      <c r="Q2494" t="s">
        <v>869</v>
      </c>
      <c r="R2494">
        <v>53.3</v>
      </c>
    </row>
    <row r="2495" spans="1:20" ht="15" customHeight="1">
      <c r="A2495" s="962" t="s">
        <v>247</v>
      </c>
      <c r="B2495" t="s">
        <v>290</v>
      </c>
      <c r="C2495" t="s">
        <v>13</v>
      </c>
      <c r="D2495" t="s">
        <v>11</v>
      </c>
      <c r="E2495" t="s">
        <v>511</v>
      </c>
      <c r="F2495" t="s">
        <v>330</v>
      </c>
      <c r="J2495" t="s">
        <v>338</v>
      </c>
      <c r="L2495" t="s">
        <v>339</v>
      </c>
      <c r="R2495">
        <v>0</v>
      </c>
    </row>
    <row r="2496" spans="1:20" ht="15" customHeight="1">
      <c r="A2496" s="962" t="s">
        <v>247</v>
      </c>
      <c r="B2496" t="s">
        <v>289</v>
      </c>
      <c r="C2496" t="s">
        <v>13</v>
      </c>
      <c r="D2496" t="s">
        <v>11</v>
      </c>
      <c r="E2496" t="s">
        <v>511</v>
      </c>
      <c r="F2496" t="s">
        <v>330</v>
      </c>
      <c r="R2496">
        <v>0</v>
      </c>
    </row>
    <row r="2497" spans="1:20" ht="15" customHeight="1">
      <c r="A2497" s="962" t="s">
        <v>247</v>
      </c>
      <c r="B2497" t="s">
        <v>288</v>
      </c>
      <c r="C2497" t="s">
        <v>13</v>
      </c>
      <c r="D2497" t="s">
        <v>11</v>
      </c>
      <c r="E2497" t="s">
        <v>511</v>
      </c>
      <c r="F2497" t="s">
        <v>330</v>
      </c>
      <c r="R2497">
        <v>53.3</v>
      </c>
    </row>
    <row r="2498" spans="1:20" ht="15" customHeight="1">
      <c r="A2498" s="962" t="s">
        <v>247</v>
      </c>
      <c r="B2498" t="s">
        <v>298</v>
      </c>
      <c r="C2498" t="s">
        <v>13</v>
      </c>
      <c r="D2498" t="s">
        <v>11</v>
      </c>
      <c r="E2498" t="s">
        <v>511</v>
      </c>
      <c r="F2498" t="s">
        <v>330</v>
      </c>
      <c r="R2498">
        <v>53.3</v>
      </c>
    </row>
    <row r="2499" spans="1:20" ht="15" customHeight="1">
      <c r="A2499" s="962" t="s">
        <v>247</v>
      </c>
      <c r="B2499" t="s">
        <v>297</v>
      </c>
      <c r="C2499" t="s">
        <v>13</v>
      </c>
      <c r="D2499" t="s">
        <v>11</v>
      </c>
      <c r="E2499" t="s">
        <v>511</v>
      </c>
      <c r="F2499" t="s">
        <v>330</v>
      </c>
      <c r="R2499">
        <v>53.3</v>
      </c>
    </row>
    <row r="2500" spans="1:20" ht="15" customHeight="1">
      <c r="A2500" s="962" t="s">
        <v>247</v>
      </c>
      <c r="B2500" t="s">
        <v>287</v>
      </c>
      <c r="C2500" t="s">
        <v>13</v>
      </c>
      <c r="D2500" t="s">
        <v>11</v>
      </c>
      <c r="E2500" t="s">
        <v>511</v>
      </c>
      <c r="F2500" t="s">
        <v>330</v>
      </c>
      <c r="R2500">
        <v>54.2</v>
      </c>
    </row>
    <row r="2501" spans="1:20" ht="15" customHeight="1">
      <c r="A2501" s="962" t="s">
        <v>247</v>
      </c>
      <c r="B2501" t="s">
        <v>301</v>
      </c>
      <c r="C2501" t="s">
        <v>13</v>
      </c>
      <c r="D2501" t="s">
        <v>11</v>
      </c>
      <c r="E2501" t="s">
        <v>511</v>
      </c>
      <c r="F2501" t="s">
        <v>330</v>
      </c>
      <c r="R2501">
        <v>26.6</v>
      </c>
      <c r="S2501">
        <v>0</v>
      </c>
      <c r="T2501">
        <v>53.3</v>
      </c>
    </row>
    <row r="2502" spans="1:20" ht="15" customHeight="1">
      <c r="A2502" s="962" t="s">
        <v>247</v>
      </c>
      <c r="B2502" t="s">
        <v>302</v>
      </c>
      <c r="C2502" t="s">
        <v>13</v>
      </c>
      <c r="D2502" t="s">
        <v>11</v>
      </c>
      <c r="E2502" t="s">
        <v>511</v>
      </c>
      <c r="F2502" t="s">
        <v>330</v>
      </c>
      <c r="R2502">
        <v>26.6</v>
      </c>
      <c r="S2502">
        <v>0</v>
      </c>
      <c r="T2502">
        <v>53.3</v>
      </c>
    </row>
    <row r="2503" spans="1:20" ht="15" customHeight="1">
      <c r="A2503" s="962" t="s">
        <v>247</v>
      </c>
      <c r="B2503" t="s">
        <v>322</v>
      </c>
      <c r="C2503" t="s">
        <v>13</v>
      </c>
      <c r="D2503" t="s">
        <v>11</v>
      </c>
      <c r="E2503" t="s">
        <v>511</v>
      </c>
      <c r="F2503" t="s">
        <v>330</v>
      </c>
      <c r="H2503" t="s">
        <v>870</v>
      </c>
      <c r="I2503" t="s">
        <v>450</v>
      </c>
      <c r="J2503" t="s">
        <v>848</v>
      </c>
      <c r="K2503" t="s">
        <v>854</v>
      </c>
      <c r="L2503" t="s">
        <v>871</v>
      </c>
      <c r="M2503" t="s">
        <v>56</v>
      </c>
      <c r="O2503" t="s">
        <v>361</v>
      </c>
      <c r="P2503" t="s">
        <v>851</v>
      </c>
      <c r="Q2503" t="s">
        <v>337</v>
      </c>
      <c r="R2503">
        <v>0.05</v>
      </c>
    </row>
    <row r="2504" spans="1:20" ht="15" customHeight="1">
      <c r="A2504" s="962" t="s">
        <v>247</v>
      </c>
      <c r="B2504" t="s">
        <v>318</v>
      </c>
      <c r="C2504" t="s">
        <v>13</v>
      </c>
      <c r="D2504" t="s">
        <v>11</v>
      </c>
      <c r="E2504" t="s">
        <v>511</v>
      </c>
      <c r="F2504" t="s">
        <v>330</v>
      </c>
      <c r="H2504" t="s">
        <v>967</v>
      </c>
      <c r="I2504" t="s">
        <v>847</v>
      </c>
      <c r="J2504" t="s">
        <v>848</v>
      </c>
      <c r="K2504" t="s">
        <v>849</v>
      </c>
      <c r="L2504" t="s">
        <v>850</v>
      </c>
      <c r="M2504" t="s">
        <v>57</v>
      </c>
      <c r="O2504" t="s">
        <v>361</v>
      </c>
      <c r="P2504" t="s">
        <v>851</v>
      </c>
      <c r="Q2504" t="s">
        <v>337</v>
      </c>
      <c r="R2504">
        <v>0.87</v>
      </c>
    </row>
    <row r="2505" spans="1:20" ht="15" customHeight="1">
      <c r="A2505" s="962" t="s">
        <v>247</v>
      </c>
      <c r="B2505" t="s">
        <v>317</v>
      </c>
      <c r="C2505" t="s">
        <v>13</v>
      </c>
      <c r="D2505" t="s">
        <v>11</v>
      </c>
      <c r="E2505" t="s">
        <v>511</v>
      </c>
      <c r="F2505" t="s">
        <v>330</v>
      </c>
      <c r="I2505" t="s">
        <v>847</v>
      </c>
      <c r="K2505" t="s">
        <v>849</v>
      </c>
      <c r="L2505" t="s">
        <v>850</v>
      </c>
      <c r="M2505" t="s">
        <v>57</v>
      </c>
      <c r="O2505" t="s">
        <v>361</v>
      </c>
      <c r="P2505" t="s">
        <v>851</v>
      </c>
      <c r="Q2505" t="s">
        <v>337</v>
      </c>
      <c r="R2505">
        <v>0.87</v>
      </c>
    </row>
    <row r="2506" spans="1:20" ht="15" customHeight="1">
      <c r="A2506" s="962" t="s">
        <v>247</v>
      </c>
      <c r="B2506" t="s">
        <v>305</v>
      </c>
      <c r="C2506" t="s">
        <v>13</v>
      </c>
      <c r="D2506" t="s">
        <v>11</v>
      </c>
      <c r="E2506" t="s">
        <v>511</v>
      </c>
      <c r="F2506" t="s">
        <v>330</v>
      </c>
      <c r="R2506">
        <v>0.87</v>
      </c>
    </row>
    <row r="2507" spans="1:20" ht="15" customHeight="1">
      <c r="A2507" s="962" t="s">
        <v>247</v>
      </c>
      <c r="B2507" t="s">
        <v>324</v>
      </c>
      <c r="C2507" t="s">
        <v>13</v>
      </c>
      <c r="D2507" t="s">
        <v>11</v>
      </c>
      <c r="E2507" t="s">
        <v>511</v>
      </c>
      <c r="F2507" t="s">
        <v>330</v>
      </c>
      <c r="R2507">
        <v>0</v>
      </c>
    </row>
    <row r="2508" spans="1:20" ht="15" customHeight="1">
      <c r="A2508" s="962" t="s">
        <v>248</v>
      </c>
      <c r="B2508" t="s">
        <v>278</v>
      </c>
      <c r="C2508" t="s">
        <v>13</v>
      </c>
      <c r="D2508" t="s">
        <v>11</v>
      </c>
      <c r="E2508" t="s">
        <v>511</v>
      </c>
      <c r="F2508" t="s">
        <v>330</v>
      </c>
      <c r="R2508">
        <v>0</v>
      </c>
    </row>
    <row r="2509" spans="1:20" ht="15" customHeight="1">
      <c r="A2509" s="962" t="s">
        <v>248</v>
      </c>
      <c r="B2509" t="s">
        <v>279</v>
      </c>
      <c r="C2509" t="s">
        <v>13</v>
      </c>
      <c r="D2509" t="s">
        <v>11</v>
      </c>
      <c r="E2509" t="s">
        <v>511</v>
      </c>
      <c r="F2509" t="s">
        <v>330</v>
      </c>
      <c r="G2509" t="s">
        <v>341</v>
      </c>
      <c r="I2509" t="s">
        <v>332</v>
      </c>
      <c r="K2509" t="s">
        <v>333</v>
      </c>
      <c r="L2509" t="s">
        <v>250</v>
      </c>
      <c r="M2509" t="s">
        <v>50</v>
      </c>
      <c r="O2509" t="s">
        <v>335</v>
      </c>
      <c r="P2509" t="s">
        <v>336</v>
      </c>
      <c r="Q2509" t="s">
        <v>337</v>
      </c>
      <c r="R2509">
        <v>191</v>
      </c>
    </row>
    <row r="2510" spans="1:20" ht="15" customHeight="1">
      <c r="A2510" s="962" t="s">
        <v>249</v>
      </c>
      <c r="B2510" t="s">
        <v>278</v>
      </c>
      <c r="C2510" t="s">
        <v>13</v>
      </c>
      <c r="D2510" t="s">
        <v>11</v>
      </c>
      <c r="E2510" t="s">
        <v>511</v>
      </c>
      <c r="F2510" t="s">
        <v>330</v>
      </c>
      <c r="J2510" t="s">
        <v>340</v>
      </c>
      <c r="L2510" t="s">
        <v>249</v>
      </c>
      <c r="R2510">
        <v>0</v>
      </c>
    </row>
    <row r="2511" spans="1:20" ht="15" customHeight="1">
      <c r="A2511" s="962" t="s">
        <v>250</v>
      </c>
      <c r="B2511" t="s">
        <v>279</v>
      </c>
      <c r="C2511" t="s">
        <v>13</v>
      </c>
      <c r="D2511" t="s">
        <v>11</v>
      </c>
      <c r="E2511" t="s">
        <v>511</v>
      </c>
      <c r="F2511" t="s">
        <v>330</v>
      </c>
      <c r="G2511" t="s">
        <v>513</v>
      </c>
      <c r="I2511" t="s">
        <v>332</v>
      </c>
      <c r="K2511" t="s">
        <v>333</v>
      </c>
      <c r="L2511" t="s">
        <v>250</v>
      </c>
      <c r="M2511" t="s">
        <v>50</v>
      </c>
      <c r="O2511" t="s">
        <v>335</v>
      </c>
      <c r="P2511" t="s">
        <v>336</v>
      </c>
      <c r="Q2511" t="s">
        <v>337</v>
      </c>
      <c r="R2511">
        <v>191</v>
      </c>
    </row>
    <row r="2512" spans="1:20" ht="15" customHeight="1">
      <c r="A2512" s="962" t="s">
        <v>254</v>
      </c>
      <c r="B2512" t="s">
        <v>283</v>
      </c>
      <c r="C2512" t="s">
        <v>13</v>
      </c>
      <c r="D2512" t="s">
        <v>11</v>
      </c>
      <c r="E2512" t="s">
        <v>511</v>
      </c>
      <c r="F2512" t="s">
        <v>330</v>
      </c>
      <c r="J2512" t="s">
        <v>342</v>
      </c>
      <c r="L2512" t="s">
        <v>343</v>
      </c>
      <c r="R2512">
        <v>0</v>
      </c>
    </row>
    <row r="2513" spans="1:20" ht="15" customHeight="1">
      <c r="A2513" s="962" t="s">
        <v>254</v>
      </c>
      <c r="B2513" t="s">
        <v>289</v>
      </c>
      <c r="C2513" t="s">
        <v>13</v>
      </c>
      <c r="D2513" t="s">
        <v>11</v>
      </c>
      <c r="E2513" t="s">
        <v>511</v>
      </c>
      <c r="F2513" t="s">
        <v>330</v>
      </c>
      <c r="J2513" t="s">
        <v>338</v>
      </c>
      <c r="L2513" t="s">
        <v>344</v>
      </c>
      <c r="R2513">
        <v>0</v>
      </c>
    </row>
    <row r="2514" spans="1:20" ht="15" customHeight="1">
      <c r="A2514" s="962" t="s">
        <v>254</v>
      </c>
      <c r="B2514" t="s">
        <v>290</v>
      </c>
      <c r="C2514" t="s">
        <v>13</v>
      </c>
      <c r="D2514" t="s">
        <v>11</v>
      </c>
      <c r="E2514" t="s">
        <v>511</v>
      </c>
      <c r="F2514" t="s">
        <v>330</v>
      </c>
      <c r="R2514">
        <v>0</v>
      </c>
      <c r="S2514">
        <v>0</v>
      </c>
      <c r="T2514">
        <v>0</v>
      </c>
    </row>
    <row r="2515" spans="1:20" ht="15" customHeight="1">
      <c r="A2515" s="962" t="s">
        <v>254</v>
      </c>
      <c r="B2515" t="s">
        <v>292</v>
      </c>
      <c r="C2515" t="s">
        <v>13</v>
      </c>
      <c r="D2515" t="s">
        <v>11</v>
      </c>
      <c r="E2515" t="s">
        <v>511</v>
      </c>
      <c r="F2515" t="s">
        <v>330</v>
      </c>
      <c r="R2515">
        <v>0</v>
      </c>
      <c r="S2515">
        <v>0</v>
      </c>
      <c r="T2515">
        <v>0</v>
      </c>
    </row>
    <row r="2516" spans="1:20" ht="15" customHeight="1">
      <c r="A2516" s="962" t="s">
        <v>254</v>
      </c>
      <c r="B2516" t="s">
        <v>294</v>
      </c>
      <c r="C2516" t="s">
        <v>13</v>
      </c>
      <c r="D2516" t="s">
        <v>11</v>
      </c>
      <c r="E2516" t="s">
        <v>511</v>
      </c>
      <c r="F2516" t="s">
        <v>330</v>
      </c>
      <c r="R2516">
        <v>0</v>
      </c>
      <c r="S2516">
        <v>0</v>
      </c>
      <c r="T2516">
        <v>0</v>
      </c>
    </row>
    <row r="2517" spans="1:20" ht="15" customHeight="1">
      <c r="A2517" s="962" t="s">
        <v>254</v>
      </c>
      <c r="B2517" t="s">
        <v>295</v>
      </c>
      <c r="C2517" t="s">
        <v>13</v>
      </c>
      <c r="D2517" t="s">
        <v>11</v>
      </c>
      <c r="E2517" t="s">
        <v>511</v>
      </c>
      <c r="F2517" t="s">
        <v>330</v>
      </c>
      <c r="R2517">
        <v>0</v>
      </c>
      <c r="S2517">
        <v>0</v>
      </c>
      <c r="T2517">
        <v>0</v>
      </c>
    </row>
    <row r="2518" spans="1:20" ht="15" customHeight="1">
      <c r="A2518" s="962" t="s">
        <v>254</v>
      </c>
      <c r="B2518" t="s">
        <v>280</v>
      </c>
      <c r="C2518" t="s">
        <v>13</v>
      </c>
      <c r="D2518" t="s">
        <v>11</v>
      </c>
      <c r="E2518" t="s">
        <v>511</v>
      </c>
      <c r="F2518" t="s">
        <v>330</v>
      </c>
      <c r="G2518" t="s">
        <v>514</v>
      </c>
      <c r="I2518" t="s">
        <v>332</v>
      </c>
      <c r="K2518" t="s">
        <v>333</v>
      </c>
      <c r="L2518" t="s">
        <v>346</v>
      </c>
      <c r="M2518" t="s">
        <v>50</v>
      </c>
      <c r="O2518" t="s">
        <v>335</v>
      </c>
      <c r="P2518" t="s">
        <v>336</v>
      </c>
      <c r="Q2518" t="s">
        <v>337</v>
      </c>
      <c r="R2518">
        <v>3890</v>
      </c>
    </row>
    <row r="2519" spans="1:20" ht="15" customHeight="1">
      <c r="A2519" s="962" t="s">
        <v>254</v>
      </c>
      <c r="B2519" t="s">
        <v>299</v>
      </c>
      <c r="C2519" t="s">
        <v>13</v>
      </c>
      <c r="D2519" t="s">
        <v>11</v>
      </c>
      <c r="E2519" t="s">
        <v>511</v>
      </c>
      <c r="F2519" t="s">
        <v>330</v>
      </c>
      <c r="G2519" t="s">
        <v>515</v>
      </c>
      <c r="I2519" t="s">
        <v>332</v>
      </c>
      <c r="K2519" t="s">
        <v>333</v>
      </c>
      <c r="L2519" t="s">
        <v>348</v>
      </c>
      <c r="M2519" t="s">
        <v>50</v>
      </c>
      <c r="O2519" t="s">
        <v>349</v>
      </c>
      <c r="P2519" t="s">
        <v>336</v>
      </c>
      <c r="Q2519" t="s">
        <v>337</v>
      </c>
      <c r="R2519">
        <v>20.6</v>
      </c>
    </row>
    <row r="2520" spans="1:20" ht="15" customHeight="1">
      <c r="A2520" s="962" t="s">
        <v>254</v>
      </c>
      <c r="B2520" t="s">
        <v>284</v>
      </c>
      <c r="C2520" t="s">
        <v>13</v>
      </c>
      <c r="D2520" t="s">
        <v>11</v>
      </c>
      <c r="E2520" t="s">
        <v>511</v>
      </c>
      <c r="F2520" t="s">
        <v>330</v>
      </c>
      <c r="R2520">
        <v>0</v>
      </c>
    </row>
    <row r="2521" spans="1:20" ht="15" customHeight="1">
      <c r="A2521" s="962" t="s">
        <v>254</v>
      </c>
      <c r="B2521" t="s">
        <v>285</v>
      </c>
      <c r="C2521" t="s">
        <v>13</v>
      </c>
      <c r="D2521" t="s">
        <v>11</v>
      </c>
      <c r="E2521" t="s">
        <v>511</v>
      </c>
      <c r="F2521" t="s">
        <v>330</v>
      </c>
      <c r="R2521">
        <v>0</v>
      </c>
    </row>
    <row r="2522" spans="1:20" ht="15" customHeight="1">
      <c r="A2522" s="962" t="s">
        <v>254</v>
      </c>
      <c r="B2522" t="s">
        <v>286</v>
      </c>
      <c r="C2522" t="s">
        <v>13</v>
      </c>
      <c r="D2522" t="s">
        <v>11</v>
      </c>
      <c r="E2522" t="s">
        <v>511</v>
      </c>
      <c r="F2522" t="s">
        <v>330</v>
      </c>
      <c r="R2522">
        <v>0</v>
      </c>
    </row>
    <row r="2523" spans="1:20" ht="15" customHeight="1">
      <c r="A2523" s="962" t="s">
        <v>254</v>
      </c>
      <c r="B2523" t="s">
        <v>303</v>
      </c>
      <c r="C2523" t="s">
        <v>13</v>
      </c>
      <c r="D2523" t="s">
        <v>11</v>
      </c>
      <c r="E2523" t="s">
        <v>511</v>
      </c>
      <c r="F2523" t="s">
        <v>330</v>
      </c>
      <c r="R2523">
        <v>0</v>
      </c>
    </row>
    <row r="2524" spans="1:20" ht="15" customHeight="1">
      <c r="A2524" s="962" t="s">
        <v>254</v>
      </c>
      <c r="B2524" t="s">
        <v>291</v>
      </c>
      <c r="C2524" t="s">
        <v>13</v>
      </c>
      <c r="D2524" t="s">
        <v>11</v>
      </c>
      <c r="E2524" t="s">
        <v>511</v>
      </c>
      <c r="F2524" t="s">
        <v>330</v>
      </c>
      <c r="R2524">
        <v>0</v>
      </c>
      <c r="S2524">
        <v>0</v>
      </c>
      <c r="T2524">
        <v>0</v>
      </c>
    </row>
    <row r="2525" spans="1:20" ht="15" customHeight="1">
      <c r="A2525" s="962" t="s">
        <v>254</v>
      </c>
      <c r="B2525" t="s">
        <v>293</v>
      </c>
      <c r="C2525" t="s">
        <v>13</v>
      </c>
      <c r="D2525" t="s">
        <v>11</v>
      </c>
      <c r="E2525" t="s">
        <v>511</v>
      </c>
      <c r="F2525" t="s">
        <v>330</v>
      </c>
      <c r="R2525">
        <v>0</v>
      </c>
      <c r="S2525">
        <v>0</v>
      </c>
      <c r="T2525">
        <v>0</v>
      </c>
    </row>
    <row r="2526" spans="1:20" ht="15" customHeight="1">
      <c r="A2526" s="962" t="s">
        <v>254</v>
      </c>
      <c r="B2526" t="s">
        <v>288</v>
      </c>
      <c r="C2526" t="s">
        <v>13</v>
      </c>
      <c r="D2526" t="s">
        <v>11</v>
      </c>
      <c r="E2526" t="s">
        <v>511</v>
      </c>
      <c r="F2526" t="s">
        <v>330</v>
      </c>
      <c r="R2526">
        <v>20.6</v>
      </c>
    </row>
    <row r="2527" spans="1:20" ht="15" customHeight="1">
      <c r="A2527" s="962" t="s">
        <v>254</v>
      </c>
      <c r="B2527" t="s">
        <v>298</v>
      </c>
      <c r="C2527" t="s">
        <v>13</v>
      </c>
      <c r="D2527" t="s">
        <v>11</v>
      </c>
      <c r="E2527" t="s">
        <v>511</v>
      </c>
      <c r="F2527" t="s">
        <v>330</v>
      </c>
      <c r="R2527">
        <v>20.6</v>
      </c>
    </row>
    <row r="2528" spans="1:20" ht="15" customHeight="1">
      <c r="A2528" s="962" t="s">
        <v>254</v>
      </c>
      <c r="B2528" t="s">
        <v>297</v>
      </c>
      <c r="C2528" t="s">
        <v>13</v>
      </c>
      <c r="D2528" t="s">
        <v>11</v>
      </c>
      <c r="E2528" t="s">
        <v>511</v>
      </c>
      <c r="F2528" t="s">
        <v>330</v>
      </c>
      <c r="R2528">
        <v>20.6</v>
      </c>
    </row>
    <row r="2529" spans="1:20" ht="15" customHeight="1">
      <c r="A2529" s="962" t="s">
        <v>254</v>
      </c>
      <c r="B2529" t="s">
        <v>287</v>
      </c>
      <c r="C2529" t="s">
        <v>13</v>
      </c>
      <c r="D2529" t="s">
        <v>11</v>
      </c>
      <c r="E2529" t="s">
        <v>511</v>
      </c>
      <c r="F2529" t="s">
        <v>330</v>
      </c>
      <c r="R2529">
        <v>25.7</v>
      </c>
    </row>
    <row r="2530" spans="1:20" ht="15" customHeight="1">
      <c r="A2530" s="962" t="s">
        <v>254</v>
      </c>
      <c r="B2530" t="s">
        <v>296</v>
      </c>
      <c r="C2530" t="s">
        <v>13</v>
      </c>
      <c r="D2530" t="s">
        <v>11</v>
      </c>
      <c r="E2530" t="s">
        <v>511</v>
      </c>
      <c r="F2530" t="s">
        <v>330</v>
      </c>
      <c r="R2530">
        <v>0</v>
      </c>
      <c r="S2530">
        <v>0</v>
      </c>
      <c r="T2530">
        <v>0</v>
      </c>
    </row>
    <row r="2531" spans="1:20" ht="15" customHeight="1">
      <c r="A2531" s="962" t="s">
        <v>254</v>
      </c>
      <c r="B2531" t="s">
        <v>319</v>
      </c>
      <c r="C2531" t="s">
        <v>13</v>
      </c>
      <c r="D2531" t="s">
        <v>11</v>
      </c>
      <c r="E2531" t="s">
        <v>511</v>
      </c>
      <c r="F2531" t="s">
        <v>330</v>
      </c>
      <c r="G2531" t="s">
        <v>516</v>
      </c>
      <c r="I2531" t="s">
        <v>332</v>
      </c>
      <c r="K2531" t="s">
        <v>333</v>
      </c>
      <c r="L2531" t="s">
        <v>351</v>
      </c>
      <c r="M2531" t="s">
        <v>50</v>
      </c>
      <c r="O2531" t="s">
        <v>349</v>
      </c>
      <c r="P2531" t="s">
        <v>336</v>
      </c>
      <c r="Q2531" t="s">
        <v>337</v>
      </c>
      <c r="R2531">
        <v>5.1100000000000003</v>
      </c>
    </row>
    <row r="2532" spans="1:20" ht="15" customHeight="1">
      <c r="A2532" s="962" t="s">
        <v>254</v>
      </c>
      <c r="B2532" t="s">
        <v>317</v>
      </c>
      <c r="C2532" t="s">
        <v>13</v>
      </c>
      <c r="D2532" t="s">
        <v>11</v>
      </c>
      <c r="E2532" t="s">
        <v>511</v>
      </c>
      <c r="F2532" t="s">
        <v>330</v>
      </c>
      <c r="G2532" t="s">
        <v>350</v>
      </c>
      <c r="I2532" t="s">
        <v>332</v>
      </c>
      <c r="K2532" t="s">
        <v>333</v>
      </c>
      <c r="L2532" t="s">
        <v>351</v>
      </c>
      <c r="M2532" t="s">
        <v>50</v>
      </c>
      <c r="O2532" t="s">
        <v>349</v>
      </c>
      <c r="P2532" t="s">
        <v>336</v>
      </c>
      <c r="Q2532" t="s">
        <v>337</v>
      </c>
      <c r="R2532">
        <v>5.1100000000000003</v>
      </c>
    </row>
    <row r="2533" spans="1:20" ht="15" customHeight="1">
      <c r="A2533" s="962" t="s">
        <v>254</v>
      </c>
      <c r="B2533" t="s">
        <v>305</v>
      </c>
      <c r="C2533" t="s">
        <v>13</v>
      </c>
      <c r="D2533" t="s">
        <v>11</v>
      </c>
      <c r="E2533" t="s">
        <v>511</v>
      </c>
      <c r="F2533" t="s">
        <v>330</v>
      </c>
      <c r="R2533">
        <v>5.1100000000000003</v>
      </c>
    </row>
    <row r="2534" spans="1:20" ht="15" customHeight="1">
      <c r="A2534" s="962" t="s">
        <v>254</v>
      </c>
      <c r="B2534" t="s">
        <v>321</v>
      </c>
      <c r="C2534" t="s">
        <v>13</v>
      </c>
      <c r="D2534" t="s">
        <v>11</v>
      </c>
      <c r="E2534" t="s">
        <v>511</v>
      </c>
      <c r="F2534" t="s">
        <v>330</v>
      </c>
      <c r="H2534" t="s">
        <v>517</v>
      </c>
      <c r="I2534" t="s">
        <v>353</v>
      </c>
      <c r="K2534" t="s">
        <v>333</v>
      </c>
      <c r="L2534" t="s">
        <v>354</v>
      </c>
      <c r="M2534" t="s">
        <v>58</v>
      </c>
      <c r="O2534" t="s">
        <v>335</v>
      </c>
      <c r="P2534" t="s">
        <v>336</v>
      </c>
      <c r="Q2534" t="s">
        <v>337</v>
      </c>
      <c r="R2534">
        <v>1160</v>
      </c>
    </row>
    <row r="2535" spans="1:20" ht="15" customHeight="1">
      <c r="A2535" s="962" t="s">
        <v>254</v>
      </c>
      <c r="B2535" t="s">
        <v>324</v>
      </c>
      <c r="C2535" t="s">
        <v>13</v>
      </c>
      <c r="D2535" t="s">
        <v>11</v>
      </c>
      <c r="E2535" t="s">
        <v>511</v>
      </c>
      <c r="F2535" t="s">
        <v>330</v>
      </c>
      <c r="R2535">
        <v>0</v>
      </c>
    </row>
    <row r="2536" spans="1:20" ht="15" customHeight="1">
      <c r="A2536" s="962" t="s">
        <v>255</v>
      </c>
      <c r="B2536" t="s">
        <v>322</v>
      </c>
      <c r="C2536" t="s">
        <v>13</v>
      </c>
      <c r="D2536" t="s">
        <v>11</v>
      </c>
      <c r="E2536" t="s">
        <v>511</v>
      </c>
      <c r="F2536" t="s">
        <v>330</v>
      </c>
      <c r="H2536" t="s">
        <v>848</v>
      </c>
      <c r="I2536" t="s">
        <v>853</v>
      </c>
      <c r="J2536" t="s">
        <v>848</v>
      </c>
      <c r="K2536" t="s">
        <v>849</v>
      </c>
      <c r="L2536" t="s">
        <v>1993</v>
      </c>
      <c r="M2536" t="s">
        <v>55</v>
      </c>
      <c r="O2536" t="s">
        <v>361</v>
      </c>
      <c r="P2536" t="s">
        <v>667</v>
      </c>
      <c r="Q2536" t="s">
        <v>668</v>
      </c>
      <c r="R2536">
        <v>0.22</v>
      </c>
    </row>
    <row r="2537" spans="1:20" ht="15" customHeight="1">
      <c r="A2537" s="962" t="s">
        <v>255</v>
      </c>
      <c r="B2537" t="s">
        <v>301</v>
      </c>
      <c r="C2537" t="s">
        <v>13</v>
      </c>
      <c r="D2537" t="s">
        <v>11</v>
      </c>
      <c r="E2537" t="s">
        <v>511</v>
      </c>
      <c r="F2537" t="s">
        <v>330</v>
      </c>
      <c r="H2537" t="s">
        <v>856</v>
      </c>
      <c r="I2537" t="s">
        <v>853</v>
      </c>
      <c r="J2537" t="s">
        <v>848</v>
      </c>
      <c r="K2537" t="s">
        <v>849</v>
      </c>
      <c r="L2537" t="s">
        <v>857</v>
      </c>
      <c r="M2537" t="s">
        <v>55</v>
      </c>
      <c r="O2537" t="s">
        <v>361</v>
      </c>
      <c r="P2537" t="s">
        <v>851</v>
      </c>
      <c r="Q2537" t="s">
        <v>337</v>
      </c>
      <c r="R2537">
        <v>33.200000000000003</v>
      </c>
    </row>
    <row r="2538" spans="1:20" ht="15" customHeight="1">
      <c r="A2538" s="962" t="s">
        <v>255</v>
      </c>
      <c r="B2538" t="s">
        <v>307</v>
      </c>
      <c r="C2538" t="s">
        <v>13</v>
      </c>
      <c r="D2538" t="s">
        <v>11</v>
      </c>
      <c r="E2538" t="s">
        <v>511</v>
      </c>
      <c r="F2538" t="s">
        <v>330</v>
      </c>
      <c r="H2538" t="s">
        <v>858</v>
      </c>
      <c r="I2538" t="s">
        <v>853</v>
      </c>
      <c r="J2538" t="s">
        <v>848</v>
      </c>
      <c r="K2538" t="s">
        <v>849</v>
      </c>
      <c r="L2538" t="s">
        <v>859</v>
      </c>
      <c r="M2538" t="s">
        <v>55</v>
      </c>
      <c r="O2538" t="s">
        <v>361</v>
      </c>
      <c r="P2538" t="s">
        <v>851</v>
      </c>
      <c r="Q2538" t="s">
        <v>337</v>
      </c>
      <c r="R2538">
        <v>0.45</v>
      </c>
    </row>
    <row r="2539" spans="1:20" ht="15" customHeight="1">
      <c r="A2539" s="962" t="s">
        <v>255</v>
      </c>
      <c r="B2539" t="s">
        <v>315</v>
      </c>
      <c r="C2539" t="s">
        <v>13</v>
      </c>
      <c r="D2539" t="s">
        <v>11</v>
      </c>
      <c r="E2539" t="s">
        <v>511</v>
      </c>
      <c r="F2539" t="s">
        <v>330</v>
      </c>
      <c r="H2539" t="s">
        <v>860</v>
      </c>
      <c r="I2539" t="s">
        <v>853</v>
      </c>
      <c r="J2539" t="s">
        <v>848</v>
      </c>
      <c r="K2539" t="s">
        <v>849</v>
      </c>
      <c r="L2539" t="s">
        <v>861</v>
      </c>
      <c r="M2539" t="s">
        <v>55</v>
      </c>
      <c r="O2539" t="s">
        <v>361</v>
      </c>
      <c r="P2539" t="s">
        <v>851</v>
      </c>
      <c r="Q2539" t="s">
        <v>337</v>
      </c>
      <c r="R2539">
        <v>0</v>
      </c>
    </row>
    <row r="2540" spans="1:20" ht="15" customHeight="1">
      <c r="A2540" s="962" t="s">
        <v>255</v>
      </c>
      <c r="B2540" t="s">
        <v>308</v>
      </c>
      <c r="C2540" t="s">
        <v>13</v>
      </c>
      <c r="D2540" t="s">
        <v>11</v>
      </c>
      <c r="E2540" t="s">
        <v>511</v>
      </c>
      <c r="F2540" t="s">
        <v>330</v>
      </c>
      <c r="H2540" t="s">
        <v>862</v>
      </c>
      <c r="I2540" t="s">
        <v>853</v>
      </c>
      <c r="J2540" t="s">
        <v>848</v>
      </c>
      <c r="K2540" t="s">
        <v>849</v>
      </c>
      <c r="L2540" t="s">
        <v>863</v>
      </c>
      <c r="M2540" t="s">
        <v>55</v>
      </c>
      <c r="O2540" t="s">
        <v>361</v>
      </c>
      <c r="P2540" t="s">
        <v>851</v>
      </c>
      <c r="Q2540" t="s">
        <v>337</v>
      </c>
      <c r="R2540">
        <v>0.45</v>
      </c>
    </row>
    <row r="2541" spans="1:20" ht="15" customHeight="1">
      <c r="A2541" s="962" t="s">
        <v>255</v>
      </c>
      <c r="B2541" t="s">
        <v>311</v>
      </c>
      <c r="C2541" t="s">
        <v>13</v>
      </c>
      <c r="D2541" t="s">
        <v>11</v>
      </c>
      <c r="E2541" t="s">
        <v>511</v>
      </c>
      <c r="F2541" t="s">
        <v>330</v>
      </c>
      <c r="H2541" t="s">
        <v>864</v>
      </c>
      <c r="I2541" t="s">
        <v>853</v>
      </c>
      <c r="J2541" t="s">
        <v>848</v>
      </c>
      <c r="K2541" t="s">
        <v>849</v>
      </c>
      <c r="L2541" t="s">
        <v>865</v>
      </c>
      <c r="M2541" t="s">
        <v>55</v>
      </c>
      <c r="O2541" t="s">
        <v>361</v>
      </c>
      <c r="P2541" t="s">
        <v>851</v>
      </c>
      <c r="Q2541" t="s">
        <v>337</v>
      </c>
      <c r="R2541">
        <v>24</v>
      </c>
    </row>
    <row r="2542" spans="1:20" ht="15" customHeight="1">
      <c r="A2542" s="962" t="s">
        <v>255</v>
      </c>
      <c r="B2542" t="s">
        <v>312</v>
      </c>
      <c r="C2542" t="s">
        <v>13</v>
      </c>
      <c r="D2542" t="s">
        <v>11</v>
      </c>
      <c r="E2542" t="s">
        <v>511</v>
      </c>
      <c r="F2542" t="s">
        <v>330</v>
      </c>
      <c r="H2542" t="s">
        <v>866</v>
      </c>
      <c r="I2542" t="s">
        <v>853</v>
      </c>
      <c r="J2542" t="s">
        <v>848</v>
      </c>
      <c r="K2542" t="s">
        <v>849</v>
      </c>
      <c r="L2542" t="s">
        <v>867</v>
      </c>
      <c r="M2542" t="s">
        <v>55</v>
      </c>
      <c r="O2542" t="s">
        <v>361</v>
      </c>
      <c r="P2542" t="s">
        <v>851</v>
      </c>
      <c r="Q2542" t="s">
        <v>337</v>
      </c>
      <c r="R2542">
        <v>0.61</v>
      </c>
    </row>
    <row r="2543" spans="1:20" ht="15" customHeight="1">
      <c r="A2543" s="962" t="s">
        <v>255</v>
      </c>
      <c r="B2543" t="s">
        <v>300</v>
      </c>
      <c r="C2543" t="s">
        <v>13</v>
      </c>
      <c r="D2543" t="s">
        <v>11</v>
      </c>
      <c r="E2543" t="s">
        <v>511</v>
      </c>
      <c r="F2543" t="s">
        <v>330</v>
      </c>
      <c r="I2543" t="s">
        <v>853</v>
      </c>
      <c r="K2543" t="s">
        <v>849</v>
      </c>
      <c r="L2543" t="s">
        <v>857</v>
      </c>
      <c r="M2543" t="s">
        <v>55</v>
      </c>
      <c r="O2543" t="s">
        <v>361</v>
      </c>
      <c r="P2543" t="s">
        <v>851</v>
      </c>
      <c r="Q2543" t="s">
        <v>337</v>
      </c>
      <c r="R2543">
        <v>33.200000000000003</v>
      </c>
    </row>
    <row r="2544" spans="1:20" ht="15" customHeight="1">
      <c r="A2544" s="962" t="s">
        <v>255</v>
      </c>
      <c r="B2544" t="s">
        <v>298</v>
      </c>
      <c r="C2544" t="s">
        <v>13</v>
      </c>
      <c r="D2544" t="s">
        <v>11</v>
      </c>
      <c r="E2544" t="s">
        <v>511</v>
      </c>
      <c r="F2544" t="s">
        <v>330</v>
      </c>
      <c r="R2544">
        <v>33.200000000000003</v>
      </c>
    </row>
    <row r="2545" spans="1:20" ht="15" customHeight="1">
      <c r="A2545" s="962" t="s">
        <v>255</v>
      </c>
      <c r="B2545" t="s">
        <v>297</v>
      </c>
      <c r="C2545" t="s">
        <v>13</v>
      </c>
      <c r="D2545" t="s">
        <v>11</v>
      </c>
      <c r="E2545" t="s">
        <v>511</v>
      </c>
      <c r="F2545" t="s">
        <v>330</v>
      </c>
      <c r="R2545">
        <v>33.200000000000003</v>
      </c>
    </row>
    <row r="2546" spans="1:20" ht="15" customHeight="1">
      <c r="A2546" s="962" t="s">
        <v>255</v>
      </c>
      <c r="B2546" t="s">
        <v>288</v>
      </c>
      <c r="C2546" t="s">
        <v>13</v>
      </c>
      <c r="D2546" t="s">
        <v>11</v>
      </c>
      <c r="E2546" t="s">
        <v>511</v>
      </c>
      <c r="F2546" t="s">
        <v>330</v>
      </c>
      <c r="R2546">
        <v>33.200000000000003</v>
      </c>
    </row>
    <row r="2547" spans="1:20" ht="15" customHeight="1">
      <c r="A2547" s="962" t="s">
        <v>255</v>
      </c>
      <c r="B2547" t="s">
        <v>287</v>
      </c>
      <c r="C2547" t="s">
        <v>13</v>
      </c>
      <c r="D2547" t="s">
        <v>11</v>
      </c>
      <c r="E2547" t="s">
        <v>511</v>
      </c>
      <c r="F2547" t="s">
        <v>330</v>
      </c>
      <c r="R2547">
        <v>58.8</v>
      </c>
    </row>
    <row r="2548" spans="1:20" ht="15" customHeight="1">
      <c r="A2548" s="962" t="s">
        <v>255</v>
      </c>
      <c r="B2548" t="s">
        <v>306</v>
      </c>
      <c r="C2548" t="s">
        <v>13</v>
      </c>
      <c r="D2548" t="s">
        <v>11</v>
      </c>
      <c r="E2548" t="s">
        <v>511</v>
      </c>
      <c r="F2548" t="s">
        <v>330</v>
      </c>
      <c r="I2548" t="s">
        <v>853</v>
      </c>
      <c r="K2548" t="s">
        <v>849</v>
      </c>
      <c r="L2548" t="s">
        <v>1994</v>
      </c>
      <c r="M2548" t="s">
        <v>55</v>
      </c>
      <c r="O2548" t="s">
        <v>361</v>
      </c>
      <c r="P2548" t="s">
        <v>851</v>
      </c>
      <c r="Q2548" t="s">
        <v>337</v>
      </c>
      <c r="R2548">
        <v>0.91</v>
      </c>
    </row>
    <row r="2549" spans="1:20" ht="15" customHeight="1">
      <c r="A2549" s="962" t="s">
        <v>255</v>
      </c>
      <c r="B2549" t="s">
        <v>305</v>
      </c>
      <c r="C2549" t="s">
        <v>13</v>
      </c>
      <c r="D2549" t="s">
        <v>11</v>
      </c>
      <c r="E2549" t="s">
        <v>511</v>
      </c>
      <c r="F2549" t="s">
        <v>330</v>
      </c>
      <c r="R2549">
        <v>25.5</v>
      </c>
    </row>
    <row r="2550" spans="1:20" ht="15" customHeight="1">
      <c r="A2550" s="962" t="s">
        <v>255</v>
      </c>
      <c r="B2550" t="s">
        <v>309</v>
      </c>
      <c r="C2550" t="s">
        <v>13</v>
      </c>
      <c r="D2550" t="s">
        <v>11</v>
      </c>
      <c r="E2550" t="s">
        <v>511</v>
      </c>
      <c r="F2550" t="s">
        <v>330</v>
      </c>
      <c r="I2550" t="s">
        <v>853</v>
      </c>
      <c r="K2550" t="s">
        <v>849</v>
      </c>
      <c r="L2550" t="s">
        <v>1995</v>
      </c>
      <c r="M2550" t="s">
        <v>55</v>
      </c>
      <c r="O2550" t="s">
        <v>361</v>
      </c>
      <c r="P2550" t="s">
        <v>851</v>
      </c>
      <c r="Q2550" t="s">
        <v>337</v>
      </c>
      <c r="R2550">
        <v>24.6</v>
      </c>
    </row>
    <row r="2551" spans="1:20" ht="15" customHeight="1">
      <c r="A2551" s="962" t="s">
        <v>255</v>
      </c>
      <c r="B2551" t="s">
        <v>313</v>
      </c>
      <c r="C2551" t="s">
        <v>13</v>
      </c>
      <c r="D2551" t="s">
        <v>11</v>
      </c>
      <c r="E2551" t="s">
        <v>511</v>
      </c>
      <c r="F2551" t="s">
        <v>330</v>
      </c>
      <c r="I2551" t="s">
        <v>853</v>
      </c>
      <c r="K2551" t="s">
        <v>849</v>
      </c>
      <c r="L2551" t="s">
        <v>861</v>
      </c>
      <c r="M2551" t="s">
        <v>55</v>
      </c>
      <c r="O2551" t="s">
        <v>361</v>
      </c>
      <c r="P2551" t="s">
        <v>851</v>
      </c>
      <c r="Q2551" t="s">
        <v>337</v>
      </c>
      <c r="R2551">
        <v>0</v>
      </c>
    </row>
    <row r="2552" spans="1:20" ht="15" customHeight="1">
      <c r="A2552" s="962" t="s">
        <v>257</v>
      </c>
      <c r="B2552" t="s">
        <v>290</v>
      </c>
      <c r="C2552" t="s">
        <v>13</v>
      </c>
      <c r="D2552" t="s">
        <v>11</v>
      </c>
      <c r="E2552" t="s">
        <v>511</v>
      </c>
      <c r="F2552" t="s">
        <v>330</v>
      </c>
      <c r="J2552" t="s">
        <v>1996</v>
      </c>
      <c r="R2552">
        <v>145</v>
      </c>
      <c r="S2552">
        <v>0</v>
      </c>
      <c r="T2552">
        <v>495</v>
      </c>
    </row>
    <row r="2553" spans="1:20" ht="15" customHeight="1">
      <c r="A2553" s="962" t="s">
        <v>257</v>
      </c>
      <c r="B2553" t="s">
        <v>292</v>
      </c>
      <c r="C2553" t="s">
        <v>13</v>
      </c>
      <c r="D2553" t="s">
        <v>11</v>
      </c>
      <c r="E2553" t="s">
        <v>511</v>
      </c>
      <c r="F2553" t="s">
        <v>330</v>
      </c>
      <c r="J2553" t="s">
        <v>1997</v>
      </c>
      <c r="R2553">
        <v>59</v>
      </c>
      <c r="S2553">
        <v>0</v>
      </c>
      <c r="T2553">
        <v>495</v>
      </c>
    </row>
    <row r="2554" spans="1:20" ht="15" customHeight="1">
      <c r="A2554" s="962" t="s">
        <v>257</v>
      </c>
      <c r="B2554" t="s">
        <v>295</v>
      </c>
      <c r="C2554" t="s">
        <v>13</v>
      </c>
      <c r="D2554" t="s">
        <v>11</v>
      </c>
      <c r="E2554" t="s">
        <v>511</v>
      </c>
      <c r="F2554" t="s">
        <v>330</v>
      </c>
      <c r="J2554" t="s">
        <v>1998</v>
      </c>
      <c r="R2554">
        <v>145</v>
      </c>
      <c r="S2554">
        <v>0</v>
      </c>
      <c r="T2554">
        <v>495</v>
      </c>
    </row>
    <row r="2555" spans="1:20" ht="15" customHeight="1">
      <c r="A2555" s="962" t="s">
        <v>257</v>
      </c>
      <c r="B2555" t="s">
        <v>296</v>
      </c>
      <c r="C2555" t="s">
        <v>13</v>
      </c>
      <c r="D2555" t="s">
        <v>11</v>
      </c>
      <c r="E2555" t="s">
        <v>511</v>
      </c>
      <c r="F2555" t="s">
        <v>330</v>
      </c>
      <c r="J2555" t="s">
        <v>1999</v>
      </c>
      <c r="R2555">
        <v>145</v>
      </c>
      <c r="S2555">
        <v>0</v>
      </c>
      <c r="T2555">
        <v>495</v>
      </c>
    </row>
    <row r="2556" spans="1:20" ht="15" customHeight="1">
      <c r="A2556" s="962" t="s">
        <v>257</v>
      </c>
      <c r="B2556" t="s">
        <v>316</v>
      </c>
      <c r="C2556" t="s">
        <v>13</v>
      </c>
      <c r="D2556" t="s">
        <v>11</v>
      </c>
      <c r="E2556" t="s">
        <v>511</v>
      </c>
      <c r="F2556" t="s">
        <v>330</v>
      </c>
      <c r="H2556" t="s">
        <v>889</v>
      </c>
      <c r="I2556" t="s">
        <v>880</v>
      </c>
      <c r="J2556" t="s">
        <v>890</v>
      </c>
      <c r="K2556" t="s">
        <v>849</v>
      </c>
      <c r="L2556" t="s">
        <v>891</v>
      </c>
      <c r="M2556" t="s">
        <v>74</v>
      </c>
      <c r="O2556" t="s">
        <v>361</v>
      </c>
      <c r="P2556" t="s">
        <v>851</v>
      </c>
      <c r="Q2556" t="s">
        <v>337</v>
      </c>
      <c r="R2556">
        <v>29.5</v>
      </c>
    </row>
    <row r="2557" spans="1:20" ht="15" customHeight="1">
      <c r="A2557" s="962" t="s">
        <v>257</v>
      </c>
      <c r="B2557" t="s">
        <v>289</v>
      </c>
      <c r="C2557" t="s">
        <v>13</v>
      </c>
      <c r="D2557" t="s">
        <v>11</v>
      </c>
      <c r="E2557" t="s">
        <v>511</v>
      </c>
      <c r="F2557" t="s">
        <v>330</v>
      </c>
      <c r="H2557" t="s">
        <v>883</v>
      </c>
      <c r="I2557" t="s">
        <v>880</v>
      </c>
      <c r="J2557" t="s">
        <v>884</v>
      </c>
      <c r="K2557" t="s">
        <v>849</v>
      </c>
      <c r="L2557" t="s">
        <v>885</v>
      </c>
      <c r="M2557" t="s">
        <v>74</v>
      </c>
      <c r="O2557" t="s">
        <v>361</v>
      </c>
      <c r="P2557" t="s">
        <v>851</v>
      </c>
      <c r="Q2557" t="s">
        <v>337</v>
      </c>
      <c r="R2557">
        <v>522</v>
      </c>
    </row>
    <row r="2558" spans="1:20" ht="15" customHeight="1">
      <c r="A2558" s="962" t="s">
        <v>257</v>
      </c>
      <c r="B2558" t="s">
        <v>309</v>
      </c>
      <c r="C2558" t="s">
        <v>13</v>
      </c>
      <c r="D2558" t="s">
        <v>11</v>
      </c>
      <c r="E2558" t="s">
        <v>511</v>
      </c>
      <c r="F2558" t="s">
        <v>330</v>
      </c>
      <c r="I2558" t="s">
        <v>887</v>
      </c>
      <c r="J2558" t="s">
        <v>884</v>
      </c>
      <c r="K2558" t="s">
        <v>849</v>
      </c>
      <c r="L2558" t="s">
        <v>888</v>
      </c>
      <c r="M2558" t="s">
        <v>74</v>
      </c>
      <c r="O2558" t="s">
        <v>361</v>
      </c>
      <c r="P2558" t="s">
        <v>851</v>
      </c>
      <c r="Q2558" t="s">
        <v>337</v>
      </c>
      <c r="R2558">
        <v>867</v>
      </c>
    </row>
    <row r="2559" spans="1:20" ht="15" customHeight="1">
      <c r="A2559" s="962" t="s">
        <v>257</v>
      </c>
      <c r="B2559" t="s">
        <v>291</v>
      </c>
      <c r="C2559" t="s">
        <v>13</v>
      </c>
      <c r="D2559" t="s">
        <v>11</v>
      </c>
      <c r="E2559" t="s">
        <v>511</v>
      </c>
      <c r="F2559" t="s">
        <v>330</v>
      </c>
      <c r="R2559">
        <v>86.1</v>
      </c>
      <c r="S2559">
        <v>27.1</v>
      </c>
      <c r="T2559">
        <v>522</v>
      </c>
    </row>
    <row r="2560" spans="1:20" ht="15" customHeight="1">
      <c r="A2560" s="962" t="s">
        <v>257</v>
      </c>
      <c r="B2560" t="s">
        <v>288</v>
      </c>
      <c r="C2560" t="s">
        <v>13</v>
      </c>
      <c r="D2560" t="s">
        <v>11</v>
      </c>
      <c r="E2560" t="s">
        <v>511</v>
      </c>
      <c r="F2560" t="s">
        <v>330</v>
      </c>
      <c r="R2560">
        <v>522</v>
      </c>
    </row>
    <row r="2561" spans="1:18" ht="15" customHeight="1">
      <c r="A2561" s="962" t="s">
        <v>257</v>
      </c>
      <c r="B2561" t="s">
        <v>287</v>
      </c>
      <c r="C2561" t="s">
        <v>13</v>
      </c>
      <c r="D2561" t="s">
        <v>11</v>
      </c>
      <c r="E2561" t="s">
        <v>511</v>
      </c>
      <c r="F2561" t="s">
        <v>330</v>
      </c>
      <c r="R2561">
        <v>1420</v>
      </c>
    </row>
    <row r="2562" spans="1:18" ht="15" customHeight="1">
      <c r="A2562" s="962" t="s">
        <v>257</v>
      </c>
      <c r="B2562" t="s">
        <v>305</v>
      </c>
      <c r="C2562" t="s">
        <v>13</v>
      </c>
      <c r="D2562" t="s">
        <v>11</v>
      </c>
      <c r="E2562" t="s">
        <v>511</v>
      </c>
      <c r="F2562" t="s">
        <v>330</v>
      </c>
      <c r="R2562">
        <v>896</v>
      </c>
    </row>
    <row r="2563" spans="1:18" ht="15" customHeight="1">
      <c r="A2563" s="962" t="s">
        <v>257</v>
      </c>
      <c r="B2563" t="s">
        <v>321</v>
      </c>
      <c r="C2563" t="s">
        <v>13</v>
      </c>
      <c r="D2563" t="s">
        <v>11</v>
      </c>
      <c r="E2563" t="s">
        <v>511</v>
      </c>
      <c r="F2563" t="s">
        <v>330</v>
      </c>
      <c r="H2563" t="s">
        <v>518</v>
      </c>
      <c r="I2563" t="s">
        <v>353</v>
      </c>
      <c r="K2563" t="s">
        <v>333</v>
      </c>
      <c r="L2563" t="s">
        <v>356</v>
      </c>
      <c r="M2563" t="s">
        <v>59</v>
      </c>
      <c r="O2563" t="s">
        <v>335</v>
      </c>
      <c r="P2563" t="s">
        <v>336</v>
      </c>
      <c r="Q2563" t="s">
        <v>337</v>
      </c>
      <c r="R2563">
        <v>338</v>
      </c>
    </row>
    <row r="2564" spans="1:18" ht="15" customHeight="1">
      <c r="A2564" s="962" t="s">
        <v>257</v>
      </c>
      <c r="B2564" t="s">
        <v>310</v>
      </c>
      <c r="C2564" t="s">
        <v>13</v>
      </c>
      <c r="D2564" t="s">
        <v>11</v>
      </c>
      <c r="E2564" t="s">
        <v>511</v>
      </c>
      <c r="F2564" t="s">
        <v>330</v>
      </c>
      <c r="H2564" t="s">
        <v>886</v>
      </c>
      <c r="I2564" t="s">
        <v>887</v>
      </c>
      <c r="J2564" t="s">
        <v>884</v>
      </c>
      <c r="K2564" t="s">
        <v>849</v>
      </c>
      <c r="L2564" t="s">
        <v>888</v>
      </c>
      <c r="M2564" t="s">
        <v>74</v>
      </c>
      <c r="O2564" t="s">
        <v>361</v>
      </c>
      <c r="P2564" t="s">
        <v>851</v>
      </c>
      <c r="Q2564" t="s">
        <v>337</v>
      </c>
      <c r="R2564">
        <v>867</v>
      </c>
    </row>
    <row r="2565" spans="1:18" ht="15" customHeight="1">
      <c r="A2565" s="962" t="s">
        <v>257</v>
      </c>
      <c r="B2565" t="s">
        <v>294</v>
      </c>
      <c r="C2565" t="s">
        <v>13</v>
      </c>
      <c r="D2565" t="s">
        <v>11</v>
      </c>
      <c r="E2565" t="s">
        <v>511</v>
      </c>
      <c r="F2565" t="s">
        <v>330</v>
      </c>
      <c r="G2565" t="s">
        <v>357</v>
      </c>
      <c r="I2565" t="s">
        <v>358</v>
      </c>
      <c r="J2565" t="s">
        <v>519</v>
      </c>
      <c r="K2565" t="s">
        <v>333</v>
      </c>
      <c r="L2565" t="s">
        <v>360</v>
      </c>
      <c r="M2565" t="s">
        <v>63</v>
      </c>
      <c r="O2565" t="s">
        <v>361</v>
      </c>
      <c r="P2565" t="s">
        <v>336</v>
      </c>
      <c r="Q2565" t="s">
        <v>337</v>
      </c>
      <c r="R2565">
        <v>27.1</v>
      </c>
    </row>
    <row r="2566" spans="1:18" ht="15" customHeight="1">
      <c r="A2566" s="962" t="s">
        <v>257</v>
      </c>
      <c r="B2566" t="s">
        <v>293</v>
      </c>
      <c r="C2566" t="s">
        <v>13</v>
      </c>
      <c r="D2566" t="s">
        <v>11</v>
      </c>
      <c r="E2566" t="s">
        <v>511</v>
      </c>
      <c r="F2566" t="s">
        <v>330</v>
      </c>
      <c r="R2566">
        <v>27.1</v>
      </c>
    </row>
    <row r="2567" spans="1:18" ht="15" customHeight="1">
      <c r="A2567" s="962" t="s">
        <v>259</v>
      </c>
      <c r="B2567" t="s">
        <v>300</v>
      </c>
      <c r="C2567" t="s">
        <v>13</v>
      </c>
      <c r="D2567" t="s">
        <v>11</v>
      </c>
      <c r="E2567" t="s">
        <v>511</v>
      </c>
      <c r="F2567" t="s">
        <v>330</v>
      </c>
      <c r="H2567" t="s">
        <v>896</v>
      </c>
      <c r="I2567" t="s">
        <v>893</v>
      </c>
      <c r="J2567" t="s">
        <v>894</v>
      </c>
      <c r="K2567" t="s">
        <v>849</v>
      </c>
      <c r="L2567" t="s">
        <v>897</v>
      </c>
      <c r="M2567" t="s">
        <v>75</v>
      </c>
      <c r="O2567" t="s">
        <v>361</v>
      </c>
      <c r="P2567" t="s">
        <v>851</v>
      </c>
      <c r="Q2567" t="s">
        <v>337</v>
      </c>
      <c r="R2567">
        <v>371</v>
      </c>
    </row>
    <row r="2568" spans="1:18" ht="15" customHeight="1">
      <c r="A2568" s="962" t="s">
        <v>259</v>
      </c>
      <c r="B2568" t="s">
        <v>298</v>
      </c>
      <c r="C2568" t="s">
        <v>13</v>
      </c>
      <c r="D2568" t="s">
        <v>11</v>
      </c>
      <c r="E2568" t="s">
        <v>511</v>
      </c>
      <c r="F2568" t="s">
        <v>330</v>
      </c>
      <c r="R2568">
        <v>2190</v>
      </c>
    </row>
    <row r="2569" spans="1:18" ht="15" customHeight="1">
      <c r="A2569" s="962" t="s">
        <v>259</v>
      </c>
      <c r="B2569" t="s">
        <v>297</v>
      </c>
      <c r="C2569" t="s">
        <v>13</v>
      </c>
      <c r="D2569" t="s">
        <v>11</v>
      </c>
      <c r="E2569" t="s">
        <v>511</v>
      </c>
      <c r="F2569" t="s">
        <v>330</v>
      </c>
      <c r="R2569">
        <v>2190</v>
      </c>
    </row>
    <row r="2570" spans="1:18" ht="15" customHeight="1">
      <c r="A2570" s="962" t="s">
        <v>259</v>
      </c>
      <c r="B2570" t="s">
        <v>288</v>
      </c>
      <c r="C2570" t="s">
        <v>13</v>
      </c>
      <c r="D2570" t="s">
        <v>11</v>
      </c>
      <c r="E2570" t="s">
        <v>511</v>
      </c>
      <c r="F2570" t="s">
        <v>330</v>
      </c>
      <c r="R2570">
        <v>2190</v>
      </c>
    </row>
    <row r="2571" spans="1:18" ht="15" customHeight="1">
      <c r="A2571" s="962" t="s">
        <v>259</v>
      </c>
      <c r="B2571" t="s">
        <v>287</v>
      </c>
      <c r="C2571" t="s">
        <v>13</v>
      </c>
      <c r="D2571" t="s">
        <v>11</v>
      </c>
      <c r="E2571" t="s">
        <v>511</v>
      </c>
      <c r="F2571" t="s">
        <v>330</v>
      </c>
      <c r="R2571">
        <v>2190</v>
      </c>
    </row>
    <row r="2572" spans="1:18" ht="15" customHeight="1">
      <c r="A2572" s="962" t="s">
        <v>259</v>
      </c>
      <c r="B2572" t="s">
        <v>321</v>
      </c>
      <c r="C2572" t="s">
        <v>13</v>
      </c>
      <c r="D2572" t="s">
        <v>11</v>
      </c>
      <c r="E2572" t="s">
        <v>511</v>
      </c>
      <c r="F2572" t="s">
        <v>330</v>
      </c>
      <c r="H2572" t="s">
        <v>520</v>
      </c>
      <c r="I2572" t="s">
        <v>353</v>
      </c>
      <c r="K2572" t="s">
        <v>333</v>
      </c>
      <c r="L2572" t="s">
        <v>363</v>
      </c>
      <c r="M2572" t="s">
        <v>59</v>
      </c>
      <c r="O2572" t="s">
        <v>335</v>
      </c>
      <c r="P2572" t="s">
        <v>336</v>
      </c>
      <c r="Q2572" t="s">
        <v>337</v>
      </c>
      <c r="R2572">
        <v>510</v>
      </c>
    </row>
    <row r="2573" spans="1:18" ht="15" customHeight="1">
      <c r="A2573" s="962" t="s">
        <v>259</v>
      </c>
      <c r="B2573" t="s">
        <v>299</v>
      </c>
      <c r="C2573" t="s">
        <v>13</v>
      </c>
      <c r="D2573" t="s">
        <v>11</v>
      </c>
      <c r="E2573" t="s">
        <v>511</v>
      </c>
      <c r="F2573" t="s">
        <v>330</v>
      </c>
      <c r="H2573" t="s">
        <v>892</v>
      </c>
      <c r="I2573" t="s">
        <v>893</v>
      </c>
      <c r="J2573" t="s">
        <v>894</v>
      </c>
      <c r="K2573" t="s">
        <v>849</v>
      </c>
      <c r="L2573" t="s">
        <v>895</v>
      </c>
      <c r="M2573" t="s">
        <v>75</v>
      </c>
      <c r="O2573" t="s">
        <v>361</v>
      </c>
      <c r="P2573" t="s">
        <v>851</v>
      </c>
      <c r="Q2573" t="s">
        <v>337</v>
      </c>
      <c r="R2573">
        <v>1820</v>
      </c>
    </row>
    <row r="2574" spans="1:18" ht="15" customHeight="1">
      <c r="A2574" s="962" t="s">
        <v>259</v>
      </c>
      <c r="B2574" t="s">
        <v>301</v>
      </c>
      <c r="C2574" t="s">
        <v>13</v>
      </c>
      <c r="D2574" t="s">
        <v>11</v>
      </c>
      <c r="E2574" t="s">
        <v>511</v>
      </c>
      <c r="F2574" t="s">
        <v>330</v>
      </c>
      <c r="R2574">
        <v>371</v>
      </c>
    </row>
    <row r="2575" spans="1:18" ht="15" customHeight="1">
      <c r="A2575" s="962" t="s">
        <v>260</v>
      </c>
      <c r="B2575" t="s">
        <v>299</v>
      </c>
      <c r="C2575" t="s">
        <v>13</v>
      </c>
      <c r="D2575" t="s">
        <v>11</v>
      </c>
      <c r="E2575" t="s">
        <v>511</v>
      </c>
      <c r="F2575" t="s">
        <v>330</v>
      </c>
      <c r="H2575" t="s">
        <v>879</v>
      </c>
      <c r="I2575" t="s">
        <v>880</v>
      </c>
      <c r="J2575" t="s">
        <v>848</v>
      </c>
      <c r="K2575" t="s">
        <v>849</v>
      </c>
      <c r="L2575" t="s">
        <v>881</v>
      </c>
      <c r="M2575" t="s">
        <v>73</v>
      </c>
      <c r="O2575" t="s">
        <v>882</v>
      </c>
      <c r="P2575" t="s">
        <v>851</v>
      </c>
      <c r="Q2575" t="s">
        <v>337</v>
      </c>
      <c r="R2575">
        <v>70.099999999999994</v>
      </c>
    </row>
    <row r="2576" spans="1:18" ht="15" customHeight="1">
      <c r="A2576" s="962" t="s">
        <v>260</v>
      </c>
      <c r="B2576" t="s">
        <v>312</v>
      </c>
      <c r="C2576" t="s">
        <v>13</v>
      </c>
      <c r="D2576" t="s">
        <v>11</v>
      </c>
      <c r="E2576" t="s">
        <v>511</v>
      </c>
      <c r="F2576" t="s">
        <v>330</v>
      </c>
      <c r="R2576">
        <v>0</v>
      </c>
    </row>
    <row r="2577" spans="1:20" ht="15" customHeight="1">
      <c r="A2577" s="962" t="s">
        <v>260</v>
      </c>
      <c r="B2577" t="s">
        <v>298</v>
      </c>
      <c r="C2577" t="s">
        <v>13</v>
      </c>
      <c r="D2577" t="s">
        <v>11</v>
      </c>
      <c r="E2577" t="s">
        <v>511</v>
      </c>
      <c r="F2577" t="s">
        <v>330</v>
      </c>
      <c r="R2577">
        <v>70.099999999999994</v>
      </c>
    </row>
    <row r="2578" spans="1:20" ht="15" customHeight="1">
      <c r="A2578" s="962" t="s">
        <v>260</v>
      </c>
      <c r="B2578" t="s">
        <v>297</v>
      </c>
      <c r="C2578" t="s">
        <v>13</v>
      </c>
      <c r="D2578" t="s">
        <v>11</v>
      </c>
      <c r="E2578" t="s">
        <v>511</v>
      </c>
      <c r="F2578" t="s">
        <v>330</v>
      </c>
      <c r="R2578">
        <v>70.099999999999994</v>
      </c>
    </row>
    <row r="2579" spans="1:20" ht="15" customHeight="1">
      <c r="A2579" s="962" t="s">
        <v>260</v>
      </c>
      <c r="B2579" t="s">
        <v>288</v>
      </c>
      <c r="C2579" t="s">
        <v>13</v>
      </c>
      <c r="D2579" t="s">
        <v>11</v>
      </c>
      <c r="E2579" t="s">
        <v>511</v>
      </c>
      <c r="F2579" t="s">
        <v>330</v>
      </c>
      <c r="R2579">
        <v>70.099999999999994</v>
      </c>
    </row>
    <row r="2580" spans="1:20" ht="15" customHeight="1">
      <c r="A2580" s="962" t="s">
        <v>260</v>
      </c>
      <c r="B2580" t="s">
        <v>287</v>
      </c>
      <c r="C2580" t="s">
        <v>13</v>
      </c>
      <c r="D2580" t="s">
        <v>11</v>
      </c>
      <c r="E2580" t="s">
        <v>511</v>
      </c>
      <c r="F2580" t="s">
        <v>330</v>
      </c>
      <c r="R2580">
        <v>70.099999999999994</v>
      </c>
    </row>
    <row r="2581" spans="1:20" ht="15" customHeight="1">
      <c r="A2581" s="962" t="s">
        <v>260</v>
      </c>
      <c r="B2581" t="s">
        <v>309</v>
      </c>
      <c r="C2581" t="s">
        <v>13</v>
      </c>
      <c r="D2581" t="s">
        <v>11</v>
      </c>
      <c r="E2581" t="s">
        <v>511</v>
      </c>
      <c r="F2581" t="s">
        <v>330</v>
      </c>
      <c r="R2581">
        <v>0</v>
      </c>
    </row>
    <row r="2582" spans="1:20" ht="15" customHeight="1">
      <c r="A2582" s="962" t="s">
        <v>260</v>
      </c>
      <c r="B2582" t="s">
        <v>305</v>
      </c>
      <c r="C2582" t="s">
        <v>13</v>
      </c>
      <c r="D2582" t="s">
        <v>11</v>
      </c>
      <c r="E2582" t="s">
        <v>511</v>
      </c>
      <c r="F2582" t="s">
        <v>330</v>
      </c>
      <c r="R2582">
        <v>0</v>
      </c>
    </row>
    <row r="2583" spans="1:20" ht="15" customHeight="1">
      <c r="A2583" s="962" t="s">
        <v>261</v>
      </c>
      <c r="B2583" t="s">
        <v>290</v>
      </c>
      <c r="C2583" t="s">
        <v>13</v>
      </c>
      <c r="D2583" t="s">
        <v>11</v>
      </c>
      <c r="E2583" t="s">
        <v>511</v>
      </c>
      <c r="F2583" t="s">
        <v>330</v>
      </c>
      <c r="R2583">
        <v>0</v>
      </c>
      <c r="S2583">
        <v>0</v>
      </c>
      <c r="T2583">
        <v>500000000</v>
      </c>
    </row>
    <row r="2584" spans="1:20" ht="15" customHeight="1">
      <c r="A2584" s="962" t="s">
        <v>261</v>
      </c>
      <c r="B2584" t="s">
        <v>292</v>
      </c>
      <c r="C2584" t="s">
        <v>13</v>
      </c>
      <c r="D2584" t="s">
        <v>11</v>
      </c>
      <c r="E2584" t="s">
        <v>511</v>
      </c>
      <c r="F2584" t="s">
        <v>330</v>
      </c>
      <c r="R2584">
        <v>0</v>
      </c>
      <c r="S2584">
        <v>0</v>
      </c>
      <c r="T2584">
        <v>500000000</v>
      </c>
    </row>
    <row r="2585" spans="1:20" ht="15" customHeight="1">
      <c r="A2585" s="962" t="s">
        <v>261</v>
      </c>
      <c r="B2585" t="s">
        <v>295</v>
      </c>
      <c r="C2585" t="s">
        <v>13</v>
      </c>
      <c r="D2585" t="s">
        <v>11</v>
      </c>
      <c r="E2585" t="s">
        <v>511</v>
      </c>
      <c r="F2585" t="s">
        <v>330</v>
      </c>
      <c r="R2585">
        <v>0</v>
      </c>
      <c r="S2585">
        <v>0</v>
      </c>
      <c r="T2585">
        <v>500000000</v>
      </c>
    </row>
    <row r="2586" spans="1:20" ht="15" customHeight="1">
      <c r="A2586" s="962" t="s">
        <v>261</v>
      </c>
      <c r="B2586" t="s">
        <v>296</v>
      </c>
      <c r="C2586" t="s">
        <v>13</v>
      </c>
      <c r="D2586" t="s">
        <v>11</v>
      </c>
      <c r="E2586" t="s">
        <v>511</v>
      </c>
      <c r="F2586" t="s">
        <v>330</v>
      </c>
      <c r="R2586">
        <v>0</v>
      </c>
      <c r="S2586">
        <v>0</v>
      </c>
      <c r="T2586">
        <v>500000000</v>
      </c>
    </row>
    <row r="2587" spans="1:20" ht="15" customHeight="1">
      <c r="A2587" s="962" t="s">
        <v>261</v>
      </c>
      <c r="B2587" t="s">
        <v>289</v>
      </c>
      <c r="C2587" t="s">
        <v>13</v>
      </c>
      <c r="D2587" t="s">
        <v>11</v>
      </c>
      <c r="E2587" t="s">
        <v>511</v>
      </c>
      <c r="F2587" t="s">
        <v>330</v>
      </c>
      <c r="R2587">
        <v>0</v>
      </c>
      <c r="S2587">
        <v>0</v>
      </c>
      <c r="T2587">
        <v>500000000</v>
      </c>
    </row>
    <row r="2588" spans="1:20" ht="15" customHeight="1">
      <c r="A2588" s="962" t="s">
        <v>261</v>
      </c>
      <c r="B2588" t="s">
        <v>291</v>
      </c>
      <c r="C2588" t="s">
        <v>13</v>
      </c>
      <c r="D2588" t="s">
        <v>11</v>
      </c>
      <c r="E2588" t="s">
        <v>511</v>
      </c>
      <c r="F2588" t="s">
        <v>330</v>
      </c>
      <c r="R2588">
        <v>0</v>
      </c>
      <c r="S2588">
        <v>0</v>
      </c>
      <c r="T2588">
        <v>500000000</v>
      </c>
    </row>
    <row r="2589" spans="1:20" ht="15" customHeight="1">
      <c r="A2589" s="962" t="s">
        <v>261</v>
      </c>
      <c r="B2589" t="s">
        <v>288</v>
      </c>
      <c r="C2589" t="s">
        <v>13</v>
      </c>
      <c r="D2589" t="s">
        <v>11</v>
      </c>
      <c r="E2589" t="s">
        <v>511</v>
      </c>
      <c r="F2589" t="s">
        <v>330</v>
      </c>
      <c r="R2589">
        <v>0</v>
      </c>
      <c r="S2589">
        <v>0</v>
      </c>
      <c r="T2589">
        <v>500000000</v>
      </c>
    </row>
    <row r="2590" spans="1:20" ht="15" customHeight="1">
      <c r="A2590" s="962" t="s">
        <v>261</v>
      </c>
      <c r="B2590" t="s">
        <v>287</v>
      </c>
      <c r="C2590" t="s">
        <v>13</v>
      </c>
      <c r="D2590" t="s">
        <v>11</v>
      </c>
      <c r="E2590" t="s">
        <v>511</v>
      </c>
      <c r="F2590" t="s">
        <v>330</v>
      </c>
      <c r="R2590">
        <v>0</v>
      </c>
      <c r="S2590">
        <v>0</v>
      </c>
      <c r="T2590">
        <v>500000000</v>
      </c>
    </row>
    <row r="2591" spans="1:20" ht="15" customHeight="1">
      <c r="A2591" s="962" t="s">
        <v>261</v>
      </c>
      <c r="B2591" t="s">
        <v>321</v>
      </c>
      <c r="C2591" t="s">
        <v>13</v>
      </c>
      <c r="D2591" t="s">
        <v>11</v>
      </c>
      <c r="E2591" t="s">
        <v>511</v>
      </c>
      <c r="F2591" t="s">
        <v>330</v>
      </c>
      <c r="R2591">
        <v>0</v>
      </c>
      <c r="S2591">
        <v>0</v>
      </c>
      <c r="T2591">
        <v>500000000</v>
      </c>
    </row>
    <row r="2592" spans="1:20" ht="15" customHeight="1">
      <c r="A2592" s="962" t="s">
        <v>261</v>
      </c>
      <c r="B2592" t="s">
        <v>294</v>
      </c>
      <c r="C2592" t="s">
        <v>13</v>
      </c>
      <c r="D2592" t="s">
        <v>11</v>
      </c>
      <c r="E2592" t="s">
        <v>511</v>
      </c>
      <c r="F2592" t="s">
        <v>330</v>
      </c>
      <c r="R2592">
        <v>0</v>
      </c>
      <c r="S2592">
        <v>0</v>
      </c>
      <c r="T2592">
        <v>500000000</v>
      </c>
    </row>
    <row r="2593" spans="1:20" ht="15" customHeight="1">
      <c r="A2593" s="962" t="s">
        <v>261</v>
      </c>
      <c r="B2593" t="s">
        <v>293</v>
      </c>
      <c r="C2593" t="s">
        <v>13</v>
      </c>
      <c r="D2593" t="s">
        <v>11</v>
      </c>
      <c r="E2593" t="s">
        <v>511</v>
      </c>
      <c r="F2593" t="s">
        <v>330</v>
      </c>
      <c r="R2593">
        <v>0</v>
      </c>
      <c r="S2593">
        <v>0</v>
      </c>
      <c r="T2593">
        <v>500000000</v>
      </c>
    </row>
    <row r="2594" spans="1:20" ht="15" customHeight="1">
      <c r="A2594" s="962" t="s">
        <v>261</v>
      </c>
      <c r="B2594" t="s">
        <v>324</v>
      </c>
      <c r="C2594" t="s">
        <v>13</v>
      </c>
      <c r="D2594" t="s">
        <v>11</v>
      </c>
      <c r="E2594" t="s">
        <v>511</v>
      </c>
      <c r="F2594" t="s">
        <v>330</v>
      </c>
      <c r="R2594">
        <v>0</v>
      </c>
      <c r="S2594">
        <v>0</v>
      </c>
      <c r="T2594">
        <v>500000000</v>
      </c>
    </row>
    <row r="2595" spans="1:20" ht="15" customHeight="1">
      <c r="A2595" s="962" t="s">
        <v>262</v>
      </c>
      <c r="B2595" t="s">
        <v>297</v>
      </c>
      <c r="C2595" t="s">
        <v>13</v>
      </c>
      <c r="D2595" t="s">
        <v>11</v>
      </c>
      <c r="E2595" t="s">
        <v>511</v>
      </c>
      <c r="F2595" t="s">
        <v>330</v>
      </c>
      <c r="J2595" t="s">
        <v>2000</v>
      </c>
      <c r="L2595" t="s">
        <v>2001</v>
      </c>
      <c r="O2595" t="s">
        <v>882</v>
      </c>
      <c r="P2595" t="s">
        <v>868</v>
      </c>
      <c r="Q2595" t="s">
        <v>869</v>
      </c>
      <c r="R2595">
        <v>0</v>
      </c>
      <c r="S2595">
        <v>0</v>
      </c>
      <c r="T2595">
        <v>500000000</v>
      </c>
    </row>
    <row r="2596" spans="1:20" ht="15" customHeight="1">
      <c r="A2596" s="962" t="s">
        <v>262</v>
      </c>
      <c r="B2596" t="s">
        <v>288</v>
      </c>
      <c r="C2596" t="s">
        <v>13</v>
      </c>
      <c r="D2596" t="s">
        <v>11</v>
      </c>
      <c r="E2596" t="s">
        <v>511</v>
      </c>
      <c r="F2596" t="s">
        <v>330</v>
      </c>
      <c r="R2596">
        <v>0</v>
      </c>
      <c r="S2596">
        <v>0</v>
      </c>
      <c r="T2596">
        <v>500000000</v>
      </c>
    </row>
    <row r="2597" spans="1:20" ht="15" customHeight="1">
      <c r="A2597" s="962" t="s">
        <v>262</v>
      </c>
      <c r="B2597" t="s">
        <v>287</v>
      </c>
      <c r="C2597" t="s">
        <v>13</v>
      </c>
      <c r="D2597" t="s">
        <v>11</v>
      </c>
      <c r="E2597" t="s">
        <v>511</v>
      </c>
      <c r="F2597" t="s">
        <v>330</v>
      </c>
      <c r="R2597">
        <v>0</v>
      </c>
      <c r="S2597">
        <v>0</v>
      </c>
      <c r="T2597">
        <v>500000000</v>
      </c>
    </row>
    <row r="2598" spans="1:20" ht="15" customHeight="1">
      <c r="A2598" s="962" t="s">
        <v>262</v>
      </c>
      <c r="B2598" t="s">
        <v>299</v>
      </c>
      <c r="C2598" t="s">
        <v>13</v>
      </c>
      <c r="D2598" t="s">
        <v>11</v>
      </c>
      <c r="E2598" t="s">
        <v>511</v>
      </c>
      <c r="F2598" t="s">
        <v>330</v>
      </c>
      <c r="R2598">
        <v>0</v>
      </c>
      <c r="S2598">
        <v>0</v>
      </c>
      <c r="T2598">
        <v>500000000</v>
      </c>
    </row>
    <row r="2599" spans="1:20" ht="15" customHeight="1">
      <c r="A2599" s="962" t="s">
        <v>262</v>
      </c>
      <c r="B2599" t="s">
        <v>301</v>
      </c>
      <c r="C2599" t="s">
        <v>13</v>
      </c>
      <c r="D2599" t="s">
        <v>11</v>
      </c>
      <c r="E2599" t="s">
        <v>511</v>
      </c>
      <c r="F2599" t="s">
        <v>330</v>
      </c>
      <c r="R2599">
        <v>0</v>
      </c>
      <c r="S2599">
        <v>0</v>
      </c>
      <c r="T2599">
        <v>500000000</v>
      </c>
    </row>
    <row r="2600" spans="1:20" ht="15" customHeight="1">
      <c r="A2600" s="962" t="s">
        <v>262</v>
      </c>
      <c r="B2600" t="s">
        <v>302</v>
      </c>
      <c r="C2600" t="s">
        <v>13</v>
      </c>
      <c r="D2600" t="s">
        <v>11</v>
      </c>
      <c r="E2600" t="s">
        <v>511</v>
      </c>
      <c r="F2600" t="s">
        <v>330</v>
      </c>
      <c r="R2600">
        <v>0</v>
      </c>
      <c r="S2600">
        <v>0</v>
      </c>
      <c r="T2600">
        <v>500000000</v>
      </c>
    </row>
    <row r="2601" spans="1:20" ht="15" customHeight="1">
      <c r="A2601" s="962" t="s">
        <v>262</v>
      </c>
      <c r="B2601" t="s">
        <v>303</v>
      </c>
      <c r="C2601" t="s">
        <v>13</v>
      </c>
      <c r="D2601" t="s">
        <v>11</v>
      </c>
      <c r="E2601" t="s">
        <v>511</v>
      </c>
      <c r="F2601" t="s">
        <v>330</v>
      </c>
      <c r="R2601">
        <v>0</v>
      </c>
      <c r="S2601">
        <v>0</v>
      </c>
      <c r="T2601">
        <v>500000000</v>
      </c>
    </row>
    <row r="2602" spans="1:20" ht="15" customHeight="1">
      <c r="A2602" s="962" t="s">
        <v>262</v>
      </c>
      <c r="B2602" t="s">
        <v>298</v>
      </c>
      <c r="C2602" t="s">
        <v>13</v>
      </c>
      <c r="D2602" t="s">
        <v>11</v>
      </c>
      <c r="E2602" t="s">
        <v>511</v>
      </c>
      <c r="F2602" t="s">
        <v>330</v>
      </c>
      <c r="R2602">
        <v>0</v>
      </c>
      <c r="S2602">
        <v>0</v>
      </c>
      <c r="T2602">
        <v>500000000</v>
      </c>
    </row>
    <row r="2603" spans="1:20" ht="15" customHeight="1">
      <c r="A2603" s="962" t="s">
        <v>262</v>
      </c>
      <c r="B2603" t="s">
        <v>300</v>
      </c>
      <c r="C2603" t="s">
        <v>13</v>
      </c>
      <c r="D2603" t="s">
        <v>11</v>
      </c>
      <c r="E2603" t="s">
        <v>511</v>
      </c>
      <c r="F2603" t="s">
        <v>330</v>
      </c>
      <c r="R2603">
        <v>0</v>
      </c>
      <c r="S2603">
        <v>0</v>
      </c>
      <c r="T2603">
        <v>500000000</v>
      </c>
    </row>
    <row r="2604" spans="1:20" ht="15" customHeight="1">
      <c r="A2604" s="962" t="s">
        <v>262</v>
      </c>
      <c r="B2604" t="s">
        <v>321</v>
      </c>
      <c r="C2604" t="s">
        <v>13</v>
      </c>
      <c r="D2604" t="s">
        <v>11</v>
      </c>
      <c r="E2604" t="s">
        <v>511</v>
      </c>
      <c r="F2604" t="s">
        <v>330</v>
      </c>
      <c r="R2604">
        <v>0</v>
      </c>
      <c r="S2604">
        <v>0</v>
      </c>
      <c r="T2604">
        <v>500000000</v>
      </c>
    </row>
    <row r="2605" spans="1:20" ht="15" customHeight="1">
      <c r="A2605" s="962" t="s">
        <v>263</v>
      </c>
      <c r="B2605" t="s">
        <v>290</v>
      </c>
      <c r="C2605" t="s">
        <v>13</v>
      </c>
      <c r="D2605" t="s">
        <v>11</v>
      </c>
      <c r="E2605" t="s">
        <v>511</v>
      </c>
      <c r="F2605" t="s">
        <v>330</v>
      </c>
      <c r="R2605">
        <v>0</v>
      </c>
      <c r="S2605">
        <v>0</v>
      </c>
      <c r="T2605">
        <v>500000000</v>
      </c>
    </row>
    <row r="2606" spans="1:20" ht="15" customHeight="1">
      <c r="A2606" s="962" t="s">
        <v>263</v>
      </c>
      <c r="B2606" t="s">
        <v>292</v>
      </c>
      <c r="C2606" t="s">
        <v>13</v>
      </c>
      <c r="D2606" t="s">
        <v>11</v>
      </c>
      <c r="E2606" t="s">
        <v>511</v>
      </c>
      <c r="F2606" t="s">
        <v>330</v>
      </c>
      <c r="R2606">
        <v>0</v>
      </c>
      <c r="S2606">
        <v>0</v>
      </c>
      <c r="T2606">
        <v>500000000</v>
      </c>
    </row>
    <row r="2607" spans="1:20" ht="15" customHeight="1">
      <c r="A2607" s="962" t="s">
        <v>263</v>
      </c>
      <c r="B2607" t="s">
        <v>295</v>
      </c>
      <c r="C2607" t="s">
        <v>13</v>
      </c>
      <c r="D2607" t="s">
        <v>11</v>
      </c>
      <c r="E2607" t="s">
        <v>511</v>
      </c>
      <c r="F2607" t="s">
        <v>330</v>
      </c>
      <c r="R2607">
        <v>0</v>
      </c>
      <c r="S2607">
        <v>0</v>
      </c>
      <c r="T2607">
        <v>500000000</v>
      </c>
    </row>
    <row r="2608" spans="1:20" ht="15" customHeight="1">
      <c r="A2608" s="962" t="s">
        <v>263</v>
      </c>
      <c r="B2608" t="s">
        <v>296</v>
      </c>
      <c r="C2608" t="s">
        <v>13</v>
      </c>
      <c r="D2608" t="s">
        <v>11</v>
      </c>
      <c r="E2608" t="s">
        <v>511</v>
      </c>
      <c r="F2608" t="s">
        <v>330</v>
      </c>
      <c r="R2608">
        <v>0</v>
      </c>
      <c r="S2608">
        <v>0</v>
      </c>
      <c r="T2608">
        <v>500000000</v>
      </c>
    </row>
    <row r="2609" spans="1:20" ht="15" customHeight="1">
      <c r="A2609" s="962" t="s">
        <v>263</v>
      </c>
      <c r="B2609" t="s">
        <v>289</v>
      </c>
      <c r="C2609" t="s">
        <v>13</v>
      </c>
      <c r="D2609" t="s">
        <v>11</v>
      </c>
      <c r="E2609" t="s">
        <v>511</v>
      </c>
      <c r="F2609" t="s">
        <v>330</v>
      </c>
      <c r="R2609">
        <v>0</v>
      </c>
      <c r="S2609">
        <v>0</v>
      </c>
      <c r="T2609">
        <v>500000000</v>
      </c>
    </row>
    <row r="2610" spans="1:20" ht="15" customHeight="1">
      <c r="A2610" s="962" t="s">
        <v>263</v>
      </c>
      <c r="B2610" t="s">
        <v>291</v>
      </c>
      <c r="C2610" t="s">
        <v>13</v>
      </c>
      <c r="D2610" t="s">
        <v>11</v>
      </c>
      <c r="E2610" t="s">
        <v>511</v>
      </c>
      <c r="F2610" t="s">
        <v>330</v>
      </c>
      <c r="R2610">
        <v>0</v>
      </c>
      <c r="S2610">
        <v>0</v>
      </c>
      <c r="T2610">
        <v>500000000</v>
      </c>
    </row>
    <row r="2611" spans="1:20" ht="15" customHeight="1">
      <c r="A2611" s="962" t="s">
        <v>263</v>
      </c>
      <c r="B2611" t="s">
        <v>288</v>
      </c>
      <c r="C2611" t="s">
        <v>13</v>
      </c>
      <c r="D2611" t="s">
        <v>11</v>
      </c>
      <c r="E2611" t="s">
        <v>511</v>
      </c>
      <c r="F2611" t="s">
        <v>330</v>
      </c>
      <c r="R2611">
        <v>0</v>
      </c>
      <c r="S2611">
        <v>0</v>
      </c>
      <c r="T2611">
        <v>500000000</v>
      </c>
    </row>
    <row r="2612" spans="1:20" ht="15" customHeight="1">
      <c r="A2612" s="962" t="s">
        <v>263</v>
      </c>
      <c r="B2612" t="s">
        <v>287</v>
      </c>
      <c r="C2612" t="s">
        <v>13</v>
      </c>
      <c r="D2612" t="s">
        <v>11</v>
      </c>
      <c r="E2612" t="s">
        <v>511</v>
      </c>
      <c r="F2612" t="s">
        <v>330</v>
      </c>
      <c r="R2612">
        <v>0</v>
      </c>
      <c r="S2612">
        <v>0</v>
      </c>
      <c r="T2612">
        <v>500000000</v>
      </c>
    </row>
    <row r="2613" spans="1:20" ht="15" customHeight="1">
      <c r="A2613" s="962" t="s">
        <v>263</v>
      </c>
      <c r="B2613" t="s">
        <v>321</v>
      </c>
      <c r="C2613" t="s">
        <v>13</v>
      </c>
      <c r="D2613" t="s">
        <v>11</v>
      </c>
      <c r="E2613" t="s">
        <v>511</v>
      </c>
      <c r="F2613" t="s">
        <v>330</v>
      </c>
      <c r="R2613">
        <v>0</v>
      </c>
      <c r="S2613">
        <v>0</v>
      </c>
      <c r="T2613">
        <v>500000000</v>
      </c>
    </row>
    <row r="2614" spans="1:20" ht="15" customHeight="1">
      <c r="A2614" s="962" t="s">
        <v>263</v>
      </c>
      <c r="B2614" t="s">
        <v>294</v>
      </c>
      <c r="C2614" t="s">
        <v>13</v>
      </c>
      <c r="D2614" t="s">
        <v>11</v>
      </c>
      <c r="E2614" t="s">
        <v>511</v>
      </c>
      <c r="F2614" t="s">
        <v>330</v>
      </c>
      <c r="R2614">
        <v>0</v>
      </c>
      <c r="S2614">
        <v>0</v>
      </c>
      <c r="T2614">
        <v>500000000</v>
      </c>
    </row>
    <row r="2615" spans="1:20" ht="15" customHeight="1">
      <c r="A2615" s="962" t="s">
        <v>263</v>
      </c>
      <c r="B2615" t="s">
        <v>293</v>
      </c>
      <c r="C2615" t="s">
        <v>13</v>
      </c>
      <c r="D2615" t="s">
        <v>11</v>
      </c>
      <c r="E2615" t="s">
        <v>511</v>
      </c>
      <c r="F2615" t="s">
        <v>330</v>
      </c>
      <c r="R2615">
        <v>0</v>
      </c>
      <c r="S2615">
        <v>0</v>
      </c>
      <c r="T2615">
        <v>500000000</v>
      </c>
    </row>
    <row r="2616" spans="1:20" ht="15" customHeight="1">
      <c r="A2616" s="962" t="s">
        <v>263</v>
      </c>
      <c r="B2616" t="s">
        <v>324</v>
      </c>
      <c r="C2616" t="s">
        <v>13</v>
      </c>
      <c r="D2616" t="s">
        <v>11</v>
      </c>
      <c r="E2616" t="s">
        <v>511</v>
      </c>
      <c r="F2616" t="s">
        <v>330</v>
      </c>
      <c r="R2616">
        <v>0</v>
      </c>
      <c r="S2616">
        <v>0</v>
      </c>
      <c r="T2616">
        <v>500000000</v>
      </c>
    </row>
    <row r="2617" spans="1:20" ht="15" customHeight="1">
      <c r="A2617" s="962" t="s">
        <v>264</v>
      </c>
      <c r="B2617" t="s">
        <v>294</v>
      </c>
      <c r="C2617" t="s">
        <v>13</v>
      </c>
      <c r="D2617" t="s">
        <v>11</v>
      </c>
      <c r="E2617" t="s">
        <v>511</v>
      </c>
      <c r="F2617" t="s">
        <v>330</v>
      </c>
      <c r="R2617">
        <v>0</v>
      </c>
      <c r="S2617">
        <v>0</v>
      </c>
      <c r="T2617">
        <v>0</v>
      </c>
    </row>
    <row r="2618" spans="1:20" ht="15" customHeight="1">
      <c r="A2618" s="962" t="s">
        <v>264</v>
      </c>
      <c r="B2618" t="s">
        <v>292</v>
      </c>
      <c r="C2618" t="s">
        <v>13</v>
      </c>
      <c r="D2618" t="s">
        <v>11</v>
      </c>
      <c r="E2618" t="s">
        <v>511</v>
      </c>
      <c r="F2618" t="s">
        <v>330</v>
      </c>
      <c r="R2618">
        <v>0</v>
      </c>
      <c r="S2618">
        <v>0</v>
      </c>
      <c r="T2618">
        <v>0</v>
      </c>
    </row>
    <row r="2619" spans="1:20" ht="15" customHeight="1">
      <c r="A2619" s="962" t="s">
        <v>264</v>
      </c>
      <c r="B2619" t="s">
        <v>291</v>
      </c>
      <c r="C2619" t="s">
        <v>13</v>
      </c>
      <c r="D2619" t="s">
        <v>11</v>
      </c>
      <c r="E2619" t="s">
        <v>511</v>
      </c>
      <c r="F2619" t="s">
        <v>330</v>
      </c>
      <c r="R2619">
        <v>0</v>
      </c>
      <c r="S2619">
        <v>0</v>
      </c>
      <c r="T2619">
        <v>0</v>
      </c>
    </row>
    <row r="2620" spans="1:20" ht="15" customHeight="1">
      <c r="A2620" s="962" t="s">
        <v>264</v>
      </c>
      <c r="B2620" t="s">
        <v>293</v>
      </c>
      <c r="C2620" t="s">
        <v>13</v>
      </c>
      <c r="D2620" t="s">
        <v>11</v>
      </c>
      <c r="E2620" t="s">
        <v>511</v>
      </c>
      <c r="F2620" t="s">
        <v>330</v>
      </c>
      <c r="R2620">
        <v>0</v>
      </c>
      <c r="S2620">
        <v>0</v>
      </c>
      <c r="T2620">
        <v>0</v>
      </c>
    </row>
    <row r="2621" spans="1:20" ht="15" customHeight="1">
      <c r="A2621" s="962" t="s">
        <v>264</v>
      </c>
      <c r="B2621" t="s">
        <v>289</v>
      </c>
      <c r="C2621" t="s">
        <v>13</v>
      </c>
      <c r="D2621" t="s">
        <v>11</v>
      </c>
      <c r="E2621" t="s">
        <v>511</v>
      </c>
      <c r="F2621" t="s">
        <v>330</v>
      </c>
      <c r="R2621">
        <v>0</v>
      </c>
    </row>
    <row r="2622" spans="1:20" ht="15" customHeight="1">
      <c r="A2622" s="962" t="s">
        <v>264</v>
      </c>
      <c r="B2622" t="s">
        <v>288</v>
      </c>
      <c r="C2622" t="s">
        <v>13</v>
      </c>
      <c r="D2622" t="s">
        <v>11</v>
      </c>
      <c r="E2622" t="s">
        <v>511</v>
      </c>
      <c r="F2622" t="s">
        <v>330</v>
      </c>
      <c r="R2622">
        <v>0</v>
      </c>
    </row>
    <row r="2623" spans="1:20" ht="15" customHeight="1">
      <c r="A2623" s="962" t="s">
        <v>264</v>
      </c>
      <c r="B2623" t="s">
        <v>287</v>
      </c>
      <c r="C2623" t="s">
        <v>13</v>
      </c>
      <c r="D2623" t="s">
        <v>11</v>
      </c>
      <c r="E2623" t="s">
        <v>511</v>
      </c>
      <c r="F2623" t="s">
        <v>330</v>
      </c>
      <c r="R2623">
        <v>0</v>
      </c>
    </row>
    <row r="2624" spans="1:20" ht="15" customHeight="1">
      <c r="A2624" s="962" t="s">
        <v>264</v>
      </c>
      <c r="B2624" t="s">
        <v>295</v>
      </c>
      <c r="C2624" t="s">
        <v>13</v>
      </c>
      <c r="D2624" t="s">
        <v>11</v>
      </c>
      <c r="E2624" t="s">
        <v>511</v>
      </c>
      <c r="F2624" t="s">
        <v>330</v>
      </c>
      <c r="R2624">
        <v>0</v>
      </c>
      <c r="S2624">
        <v>0</v>
      </c>
      <c r="T2624">
        <v>0</v>
      </c>
    </row>
    <row r="2625" spans="1:20" ht="15" customHeight="1">
      <c r="A2625" s="962" t="s">
        <v>264</v>
      </c>
      <c r="B2625" t="s">
        <v>296</v>
      </c>
      <c r="C2625" t="s">
        <v>13</v>
      </c>
      <c r="D2625" t="s">
        <v>11</v>
      </c>
      <c r="E2625" t="s">
        <v>511</v>
      </c>
      <c r="F2625" t="s">
        <v>330</v>
      </c>
      <c r="R2625">
        <v>0</v>
      </c>
      <c r="S2625">
        <v>0</v>
      </c>
      <c r="T2625">
        <v>0</v>
      </c>
    </row>
    <row r="2626" spans="1:20" ht="15" customHeight="1">
      <c r="A2626" s="962" t="s">
        <v>265</v>
      </c>
      <c r="B2626" t="s">
        <v>294</v>
      </c>
      <c r="C2626" t="s">
        <v>13</v>
      </c>
      <c r="D2626" t="s">
        <v>11</v>
      </c>
      <c r="E2626" t="s">
        <v>511</v>
      </c>
      <c r="F2626" t="s">
        <v>330</v>
      </c>
      <c r="R2626">
        <v>0</v>
      </c>
      <c r="S2626">
        <v>0</v>
      </c>
      <c r="T2626">
        <v>0</v>
      </c>
    </row>
    <row r="2627" spans="1:20" ht="15" customHeight="1">
      <c r="A2627" s="962" t="s">
        <v>265</v>
      </c>
      <c r="B2627" t="s">
        <v>292</v>
      </c>
      <c r="C2627" t="s">
        <v>13</v>
      </c>
      <c r="D2627" t="s">
        <v>11</v>
      </c>
      <c r="E2627" t="s">
        <v>511</v>
      </c>
      <c r="F2627" t="s">
        <v>330</v>
      </c>
      <c r="R2627">
        <v>0</v>
      </c>
      <c r="S2627">
        <v>0</v>
      </c>
      <c r="T2627">
        <v>0</v>
      </c>
    </row>
    <row r="2628" spans="1:20" ht="15" customHeight="1">
      <c r="A2628" s="962" t="s">
        <v>265</v>
      </c>
      <c r="B2628" t="s">
        <v>291</v>
      </c>
      <c r="C2628" t="s">
        <v>13</v>
      </c>
      <c r="D2628" t="s">
        <v>11</v>
      </c>
      <c r="E2628" t="s">
        <v>511</v>
      </c>
      <c r="F2628" t="s">
        <v>330</v>
      </c>
      <c r="R2628">
        <v>0</v>
      </c>
      <c r="S2628">
        <v>0</v>
      </c>
      <c r="T2628">
        <v>0</v>
      </c>
    </row>
    <row r="2629" spans="1:20" ht="15" customHeight="1">
      <c r="A2629" s="962" t="s">
        <v>265</v>
      </c>
      <c r="B2629" t="s">
        <v>293</v>
      </c>
      <c r="C2629" t="s">
        <v>13</v>
      </c>
      <c r="D2629" t="s">
        <v>11</v>
      </c>
      <c r="E2629" t="s">
        <v>511</v>
      </c>
      <c r="F2629" t="s">
        <v>330</v>
      </c>
      <c r="R2629">
        <v>0</v>
      </c>
      <c r="S2629">
        <v>0</v>
      </c>
      <c r="T2629">
        <v>0</v>
      </c>
    </row>
    <row r="2630" spans="1:20" ht="15" customHeight="1">
      <c r="A2630" s="962" t="s">
        <v>265</v>
      </c>
      <c r="B2630" t="s">
        <v>289</v>
      </c>
      <c r="C2630" t="s">
        <v>13</v>
      </c>
      <c r="D2630" t="s">
        <v>11</v>
      </c>
      <c r="E2630" t="s">
        <v>511</v>
      </c>
      <c r="F2630" t="s">
        <v>330</v>
      </c>
      <c r="R2630">
        <v>0</v>
      </c>
      <c r="S2630">
        <v>0</v>
      </c>
      <c r="T2630">
        <v>0</v>
      </c>
    </row>
    <row r="2631" spans="1:20" ht="15" customHeight="1">
      <c r="A2631" s="962" t="s">
        <v>265</v>
      </c>
      <c r="B2631" t="s">
        <v>288</v>
      </c>
      <c r="C2631" t="s">
        <v>13</v>
      </c>
      <c r="D2631" t="s">
        <v>11</v>
      </c>
      <c r="E2631" t="s">
        <v>511</v>
      </c>
      <c r="F2631" t="s">
        <v>330</v>
      </c>
      <c r="R2631">
        <v>0</v>
      </c>
      <c r="S2631">
        <v>0</v>
      </c>
      <c r="T2631">
        <v>0</v>
      </c>
    </row>
    <row r="2632" spans="1:20" ht="15" customHeight="1">
      <c r="A2632" s="962" t="s">
        <v>265</v>
      </c>
      <c r="B2632" t="s">
        <v>287</v>
      </c>
      <c r="C2632" t="s">
        <v>13</v>
      </c>
      <c r="D2632" t="s">
        <v>11</v>
      </c>
      <c r="E2632" t="s">
        <v>511</v>
      </c>
      <c r="F2632" t="s">
        <v>330</v>
      </c>
      <c r="R2632">
        <v>0</v>
      </c>
      <c r="S2632">
        <v>0</v>
      </c>
      <c r="T2632">
        <v>0</v>
      </c>
    </row>
    <row r="2633" spans="1:20" ht="15" customHeight="1">
      <c r="A2633" s="962" t="s">
        <v>265</v>
      </c>
      <c r="B2633" t="s">
        <v>295</v>
      </c>
      <c r="C2633" t="s">
        <v>13</v>
      </c>
      <c r="D2633" t="s">
        <v>11</v>
      </c>
      <c r="E2633" t="s">
        <v>511</v>
      </c>
      <c r="F2633" t="s">
        <v>330</v>
      </c>
      <c r="R2633">
        <v>0</v>
      </c>
      <c r="S2633">
        <v>0</v>
      </c>
      <c r="T2633">
        <v>0</v>
      </c>
    </row>
    <row r="2634" spans="1:20" ht="15" customHeight="1">
      <c r="A2634" s="962" t="s">
        <v>265</v>
      </c>
      <c r="B2634" t="s">
        <v>296</v>
      </c>
      <c r="C2634" t="s">
        <v>13</v>
      </c>
      <c r="D2634" t="s">
        <v>11</v>
      </c>
      <c r="E2634" t="s">
        <v>511</v>
      </c>
      <c r="F2634" t="s">
        <v>330</v>
      </c>
      <c r="R2634">
        <v>0</v>
      </c>
      <c r="S2634">
        <v>0</v>
      </c>
      <c r="T2634">
        <v>0</v>
      </c>
    </row>
    <row r="2635" spans="1:20" ht="15" customHeight="1">
      <c r="A2635" s="962" t="s">
        <v>266</v>
      </c>
      <c r="B2635" t="s">
        <v>294</v>
      </c>
      <c r="C2635" t="s">
        <v>13</v>
      </c>
      <c r="D2635" t="s">
        <v>11</v>
      </c>
      <c r="E2635" t="s">
        <v>511</v>
      </c>
      <c r="F2635" t="s">
        <v>330</v>
      </c>
      <c r="R2635">
        <v>0</v>
      </c>
      <c r="S2635">
        <v>0</v>
      </c>
      <c r="T2635">
        <v>0</v>
      </c>
    </row>
    <row r="2636" spans="1:20" ht="15" customHeight="1">
      <c r="A2636" s="962" t="s">
        <v>266</v>
      </c>
      <c r="B2636" t="s">
        <v>292</v>
      </c>
      <c r="C2636" t="s">
        <v>13</v>
      </c>
      <c r="D2636" t="s">
        <v>11</v>
      </c>
      <c r="E2636" t="s">
        <v>511</v>
      </c>
      <c r="F2636" t="s">
        <v>330</v>
      </c>
      <c r="R2636">
        <v>0</v>
      </c>
      <c r="S2636">
        <v>0</v>
      </c>
      <c r="T2636">
        <v>0</v>
      </c>
    </row>
    <row r="2637" spans="1:20" ht="15" customHeight="1">
      <c r="A2637" s="962" t="s">
        <v>266</v>
      </c>
      <c r="B2637" t="s">
        <v>291</v>
      </c>
      <c r="C2637" t="s">
        <v>13</v>
      </c>
      <c r="D2637" t="s">
        <v>11</v>
      </c>
      <c r="E2637" t="s">
        <v>511</v>
      </c>
      <c r="F2637" t="s">
        <v>330</v>
      </c>
      <c r="R2637">
        <v>0</v>
      </c>
      <c r="S2637">
        <v>0</v>
      </c>
      <c r="T2637">
        <v>0</v>
      </c>
    </row>
    <row r="2638" spans="1:20" ht="15" customHeight="1">
      <c r="A2638" s="962" t="s">
        <v>266</v>
      </c>
      <c r="B2638" t="s">
        <v>293</v>
      </c>
      <c r="C2638" t="s">
        <v>13</v>
      </c>
      <c r="D2638" t="s">
        <v>11</v>
      </c>
      <c r="E2638" t="s">
        <v>511</v>
      </c>
      <c r="F2638" t="s">
        <v>330</v>
      </c>
      <c r="R2638">
        <v>0</v>
      </c>
      <c r="S2638">
        <v>0</v>
      </c>
      <c r="T2638">
        <v>0</v>
      </c>
    </row>
    <row r="2639" spans="1:20" ht="15" customHeight="1">
      <c r="A2639" s="962" t="s">
        <v>266</v>
      </c>
      <c r="B2639" t="s">
        <v>289</v>
      </c>
      <c r="C2639" t="s">
        <v>13</v>
      </c>
      <c r="D2639" t="s">
        <v>11</v>
      </c>
      <c r="E2639" t="s">
        <v>511</v>
      </c>
      <c r="F2639" t="s">
        <v>330</v>
      </c>
      <c r="R2639">
        <v>0</v>
      </c>
      <c r="S2639">
        <v>0</v>
      </c>
      <c r="T2639">
        <v>0</v>
      </c>
    </row>
    <row r="2640" spans="1:20" ht="15" customHeight="1">
      <c r="A2640" s="962" t="s">
        <v>266</v>
      </c>
      <c r="B2640" t="s">
        <v>288</v>
      </c>
      <c r="C2640" t="s">
        <v>13</v>
      </c>
      <c r="D2640" t="s">
        <v>11</v>
      </c>
      <c r="E2640" t="s">
        <v>511</v>
      </c>
      <c r="F2640" t="s">
        <v>330</v>
      </c>
      <c r="R2640">
        <v>0</v>
      </c>
      <c r="S2640">
        <v>0</v>
      </c>
      <c r="T2640">
        <v>0</v>
      </c>
    </row>
    <row r="2641" spans="1:20" ht="15" customHeight="1">
      <c r="A2641" s="962" t="s">
        <v>266</v>
      </c>
      <c r="B2641" t="s">
        <v>287</v>
      </c>
      <c r="C2641" t="s">
        <v>13</v>
      </c>
      <c r="D2641" t="s">
        <v>11</v>
      </c>
      <c r="E2641" t="s">
        <v>511</v>
      </c>
      <c r="F2641" t="s">
        <v>330</v>
      </c>
      <c r="R2641">
        <v>0</v>
      </c>
      <c r="S2641">
        <v>0</v>
      </c>
      <c r="T2641">
        <v>0</v>
      </c>
    </row>
    <row r="2642" spans="1:20" ht="15" customHeight="1">
      <c r="A2642" s="962" t="s">
        <v>266</v>
      </c>
      <c r="B2642" t="s">
        <v>295</v>
      </c>
      <c r="C2642" t="s">
        <v>13</v>
      </c>
      <c r="D2642" t="s">
        <v>11</v>
      </c>
      <c r="E2642" t="s">
        <v>511</v>
      </c>
      <c r="F2642" t="s">
        <v>330</v>
      </c>
      <c r="R2642">
        <v>0</v>
      </c>
      <c r="S2642">
        <v>0</v>
      </c>
      <c r="T2642">
        <v>0</v>
      </c>
    </row>
    <row r="2643" spans="1:20" ht="15" customHeight="1">
      <c r="A2643" s="962" t="s">
        <v>266</v>
      </c>
      <c r="B2643" t="s">
        <v>296</v>
      </c>
      <c r="C2643" t="s">
        <v>13</v>
      </c>
      <c r="D2643" t="s">
        <v>11</v>
      </c>
      <c r="E2643" t="s">
        <v>511</v>
      </c>
      <c r="F2643" t="s">
        <v>330</v>
      </c>
      <c r="R2643">
        <v>0</v>
      </c>
      <c r="S2643">
        <v>0</v>
      </c>
      <c r="T2643">
        <v>0</v>
      </c>
    </row>
    <row r="2644" spans="1:20" ht="15" customHeight="1">
      <c r="A2644" s="962" t="s">
        <v>267</v>
      </c>
      <c r="B2644" t="s">
        <v>296</v>
      </c>
      <c r="C2644" t="s">
        <v>13</v>
      </c>
      <c r="D2644" t="s">
        <v>11</v>
      </c>
      <c r="E2644" t="s">
        <v>511</v>
      </c>
      <c r="F2644" t="s">
        <v>330</v>
      </c>
      <c r="R2644">
        <v>0</v>
      </c>
      <c r="S2644">
        <v>0</v>
      </c>
      <c r="T2644">
        <v>0</v>
      </c>
    </row>
    <row r="2645" spans="1:20" ht="15" customHeight="1">
      <c r="A2645" s="962" t="s">
        <v>267</v>
      </c>
      <c r="B2645" t="s">
        <v>289</v>
      </c>
      <c r="C2645" t="s">
        <v>13</v>
      </c>
      <c r="D2645" t="s">
        <v>11</v>
      </c>
      <c r="E2645" t="s">
        <v>511</v>
      </c>
      <c r="F2645" t="s">
        <v>330</v>
      </c>
      <c r="R2645">
        <v>0</v>
      </c>
      <c r="S2645">
        <v>0</v>
      </c>
      <c r="T2645">
        <v>0</v>
      </c>
    </row>
    <row r="2646" spans="1:20" ht="15" customHeight="1">
      <c r="A2646" s="962" t="s">
        <v>267</v>
      </c>
      <c r="B2646" t="s">
        <v>288</v>
      </c>
      <c r="C2646" t="s">
        <v>13</v>
      </c>
      <c r="D2646" t="s">
        <v>11</v>
      </c>
      <c r="E2646" t="s">
        <v>511</v>
      </c>
      <c r="F2646" t="s">
        <v>330</v>
      </c>
      <c r="R2646">
        <v>0</v>
      </c>
      <c r="S2646">
        <v>0</v>
      </c>
      <c r="T2646">
        <v>0</v>
      </c>
    </row>
    <row r="2647" spans="1:20" ht="15" customHeight="1">
      <c r="A2647" s="962" t="s">
        <v>267</v>
      </c>
      <c r="B2647" t="s">
        <v>287</v>
      </c>
      <c r="C2647" t="s">
        <v>13</v>
      </c>
      <c r="D2647" t="s">
        <v>11</v>
      </c>
      <c r="E2647" t="s">
        <v>511</v>
      </c>
      <c r="F2647" t="s">
        <v>330</v>
      </c>
      <c r="R2647">
        <v>0</v>
      </c>
      <c r="S2647">
        <v>0</v>
      </c>
      <c r="T2647">
        <v>0</v>
      </c>
    </row>
    <row r="2648" spans="1:20" ht="15" customHeight="1">
      <c r="A2648" s="962" t="s">
        <v>268</v>
      </c>
      <c r="B2648" t="s">
        <v>296</v>
      </c>
      <c r="C2648" t="s">
        <v>13</v>
      </c>
      <c r="D2648" t="s">
        <v>11</v>
      </c>
      <c r="E2648" t="s">
        <v>511</v>
      </c>
      <c r="F2648" t="s">
        <v>330</v>
      </c>
      <c r="R2648">
        <v>0</v>
      </c>
      <c r="S2648">
        <v>0</v>
      </c>
      <c r="T2648">
        <v>0</v>
      </c>
    </row>
    <row r="2649" spans="1:20" ht="15" customHeight="1">
      <c r="A2649" s="962" t="s">
        <v>268</v>
      </c>
      <c r="B2649" t="s">
        <v>289</v>
      </c>
      <c r="C2649" t="s">
        <v>13</v>
      </c>
      <c r="D2649" t="s">
        <v>11</v>
      </c>
      <c r="E2649" t="s">
        <v>511</v>
      </c>
      <c r="F2649" t="s">
        <v>330</v>
      </c>
      <c r="R2649">
        <v>0</v>
      </c>
      <c r="S2649">
        <v>0</v>
      </c>
      <c r="T2649">
        <v>0</v>
      </c>
    </row>
    <row r="2650" spans="1:20" ht="15" customHeight="1">
      <c r="A2650" s="962" t="s">
        <v>268</v>
      </c>
      <c r="B2650" t="s">
        <v>288</v>
      </c>
      <c r="C2650" t="s">
        <v>13</v>
      </c>
      <c r="D2650" t="s">
        <v>11</v>
      </c>
      <c r="E2650" t="s">
        <v>511</v>
      </c>
      <c r="F2650" t="s">
        <v>330</v>
      </c>
      <c r="R2650">
        <v>0</v>
      </c>
      <c r="S2650">
        <v>0</v>
      </c>
      <c r="T2650">
        <v>0</v>
      </c>
    </row>
    <row r="2651" spans="1:20" ht="15" customHeight="1">
      <c r="A2651" s="962" t="s">
        <v>268</v>
      </c>
      <c r="B2651" t="s">
        <v>287</v>
      </c>
      <c r="C2651" t="s">
        <v>13</v>
      </c>
      <c r="D2651" t="s">
        <v>11</v>
      </c>
      <c r="E2651" t="s">
        <v>511</v>
      </c>
      <c r="F2651" t="s">
        <v>330</v>
      </c>
      <c r="R2651">
        <v>0</v>
      </c>
      <c r="S2651">
        <v>0</v>
      </c>
      <c r="T2651">
        <v>0</v>
      </c>
    </row>
    <row r="2652" spans="1:20" ht="15" customHeight="1">
      <c r="A2652" s="962" t="s">
        <v>269</v>
      </c>
      <c r="B2652" t="s">
        <v>296</v>
      </c>
      <c r="C2652" t="s">
        <v>13</v>
      </c>
      <c r="D2652" t="s">
        <v>11</v>
      </c>
      <c r="E2652" t="s">
        <v>511</v>
      </c>
      <c r="F2652" t="s">
        <v>330</v>
      </c>
      <c r="R2652">
        <v>0</v>
      </c>
      <c r="S2652">
        <v>0</v>
      </c>
      <c r="T2652">
        <v>0</v>
      </c>
    </row>
    <row r="2653" spans="1:20" ht="15" customHeight="1">
      <c r="A2653" s="962" t="s">
        <v>269</v>
      </c>
      <c r="B2653" t="s">
        <v>289</v>
      </c>
      <c r="C2653" t="s">
        <v>13</v>
      </c>
      <c r="D2653" t="s">
        <v>11</v>
      </c>
      <c r="E2653" t="s">
        <v>511</v>
      </c>
      <c r="F2653" t="s">
        <v>330</v>
      </c>
      <c r="R2653">
        <v>0</v>
      </c>
      <c r="S2653">
        <v>0</v>
      </c>
      <c r="T2653">
        <v>0</v>
      </c>
    </row>
    <row r="2654" spans="1:20" ht="15" customHeight="1">
      <c r="A2654" s="962" t="s">
        <v>269</v>
      </c>
      <c r="B2654" t="s">
        <v>288</v>
      </c>
      <c r="C2654" t="s">
        <v>13</v>
      </c>
      <c r="D2654" t="s">
        <v>11</v>
      </c>
      <c r="E2654" t="s">
        <v>511</v>
      </c>
      <c r="F2654" t="s">
        <v>330</v>
      </c>
      <c r="R2654">
        <v>0</v>
      </c>
      <c r="S2654">
        <v>0</v>
      </c>
      <c r="T2654">
        <v>0</v>
      </c>
    </row>
    <row r="2655" spans="1:20" ht="15" customHeight="1">
      <c r="A2655" s="962" t="s">
        <v>269</v>
      </c>
      <c r="B2655" t="s">
        <v>287</v>
      </c>
      <c r="C2655" t="s">
        <v>13</v>
      </c>
      <c r="D2655" t="s">
        <v>11</v>
      </c>
      <c r="E2655" t="s">
        <v>511</v>
      </c>
      <c r="F2655" t="s">
        <v>330</v>
      </c>
      <c r="R2655">
        <v>0</v>
      </c>
      <c r="S2655">
        <v>0</v>
      </c>
      <c r="T2655">
        <v>0</v>
      </c>
    </row>
    <row r="2656" spans="1:20" ht="15" customHeight="1">
      <c r="A2656" s="962" t="s">
        <v>270</v>
      </c>
      <c r="B2656" t="s">
        <v>296</v>
      </c>
      <c r="C2656" t="s">
        <v>13</v>
      </c>
      <c r="D2656" t="s">
        <v>11</v>
      </c>
      <c r="E2656" t="s">
        <v>511</v>
      </c>
      <c r="F2656" t="s">
        <v>330</v>
      </c>
      <c r="R2656">
        <v>0</v>
      </c>
      <c r="S2656">
        <v>0</v>
      </c>
      <c r="T2656">
        <v>0</v>
      </c>
    </row>
    <row r="2657" spans="1:20" ht="15" customHeight="1">
      <c r="A2657" s="962" t="s">
        <v>270</v>
      </c>
      <c r="B2657" t="s">
        <v>289</v>
      </c>
      <c r="C2657" t="s">
        <v>13</v>
      </c>
      <c r="D2657" t="s">
        <v>11</v>
      </c>
      <c r="E2657" t="s">
        <v>511</v>
      </c>
      <c r="F2657" t="s">
        <v>330</v>
      </c>
      <c r="R2657">
        <v>0</v>
      </c>
      <c r="S2657">
        <v>0</v>
      </c>
      <c r="T2657">
        <v>0</v>
      </c>
    </row>
    <row r="2658" spans="1:20" ht="15" customHeight="1">
      <c r="A2658" s="962" t="s">
        <v>270</v>
      </c>
      <c r="B2658" t="s">
        <v>288</v>
      </c>
      <c r="C2658" t="s">
        <v>13</v>
      </c>
      <c r="D2658" t="s">
        <v>11</v>
      </c>
      <c r="E2658" t="s">
        <v>511</v>
      </c>
      <c r="F2658" t="s">
        <v>330</v>
      </c>
      <c r="R2658">
        <v>0</v>
      </c>
      <c r="S2658">
        <v>0</v>
      </c>
      <c r="T2658">
        <v>0</v>
      </c>
    </row>
    <row r="2659" spans="1:20" ht="15" customHeight="1">
      <c r="A2659" s="962" t="s">
        <v>270</v>
      </c>
      <c r="B2659" t="s">
        <v>287</v>
      </c>
      <c r="C2659" t="s">
        <v>13</v>
      </c>
      <c r="D2659" t="s">
        <v>11</v>
      </c>
      <c r="E2659" t="s">
        <v>511</v>
      </c>
      <c r="F2659" t="s">
        <v>330</v>
      </c>
      <c r="R2659">
        <v>0</v>
      </c>
      <c r="S2659">
        <v>0</v>
      </c>
      <c r="T2659">
        <v>0</v>
      </c>
    </row>
    <row r="2660" spans="1:20" ht="15" customHeight="1">
      <c r="A2660" s="962" t="s">
        <v>271</v>
      </c>
      <c r="B2660" t="s">
        <v>297</v>
      </c>
      <c r="C2660" t="s">
        <v>13</v>
      </c>
      <c r="D2660" t="s">
        <v>11</v>
      </c>
      <c r="E2660" t="s">
        <v>511</v>
      </c>
      <c r="F2660" t="s">
        <v>330</v>
      </c>
      <c r="R2660">
        <v>0</v>
      </c>
      <c r="S2660">
        <v>0</v>
      </c>
      <c r="T2660">
        <v>0</v>
      </c>
    </row>
    <row r="2661" spans="1:20" ht="15" customHeight="1">
      <c r="A2661" s="962" t="s">
        <v>271</v>
      </c>
      <c r="B2661" t="s">
        <v>288</v>
      </c>
      <c r="C2661" t="s">
        <v>13</v>
      </c>
      <c r="D2661" t="s">
        <v>11</v>
      </c>
      <c r="E2661" t="s">
        <v>511</v>
      </c>
      <c r="F2661" t="s">
        <v>330</v>
      </c>
      <c r="R2661">
        <v>0</v>
      </c>
      <c r="S2661">
        <v>0</v>
      </c>
      <c r="T2661">
        <v>0</v>
      </c>
    </row>
    <row r="2662" spans="1:20" ht="15" customHeight="1">
      <c r="A2662" s="962" t="s">
        <v>271</v>
      </c>
      <c r="B2662" t="s">
        <v>287</v>
      </c>
      <c r="C2662" t="s">
        <v>13</v>
      </c>
      <c r="D2662" t="s">
        <v>11</v>
      </c>
      <c r="E2662" t="s">
        <v>511</v>
      </c>
      <c r="F2662" t="s">
        <v>330</v>
      </c>
      <c r="R2662">
        <v>0</v>
      </c>
      <c r="S2662">
        <v>0</v>
      </c>
      <c r="T2662">
        <v>0</v>
      </c>
    </row>
    <row r="2663" spans="1:20" ht="15" customHeight="1">
      <c r="A2663" s="962" t="s">
        <v>271</v>
      </c>
      <c r="B2663" t="s">
        <v>299</v>
      </c>
      <c r="C2663" t="s">
        <v>13</v>
      </c>
      <c r="D2663" t="s">
        <v>11</v>
      </c>
      <c r="E2663" t="s">
        <v>511</v>
      </c>
      <c r="F2663" t="s">
        <v>330</v>
      </c>
      <c r="R2663">
        <v>0</v>
      </c>
      <c r="S2663">
        <v>0</v>
      </c>
      <c r="T2663">
        <v>0</v>
      </c>
    </row>
    <row r="2664" spans="1:20" ht="15" customHeight="1">
      <c r="A2664" s="962" t="s">
        <v>271</v>
      </c>
      <c r="B2664" t="s">
        <v>301</v>
      </c>
      <c r="C2664" t="s">
        <v>13</v>
      </c>
      <c r="D2664" t="s">
        <v>11</v>
      </c>
      <c r="E2664" t="s">
        <v>511</v>
      </c>
      <c r="F2664" t="s">
        <v>330</v>
      </c>
      <c r="R2664">
        <v>0</v>
      </c>
      <c r="S2664">
        <v>0</v>
      </c>
      <c r="T2664">
        <v>0</v>
      </c>
    </row>
    <row r="2665" spans="1:20" ht="15" customHeight="1">
      <c r="A2665" s="962" t="s">
        <v>271</v>
      </c>
      <c r="B2665" t="s">
        <v>302</v>
      </c>
      <c r="C2665" t="s">
        <v>13</v>
      </c>
      <c r="D2665" t="s">
        <v>11</v>
      </c>
      <c r="E2665" t="s">
        <v>511</v>
      </c>
      <c r="F2665" t="s">
        <v>330</v>
      </c>
      <c r="R2665">
        <v>0</v>
      </c>
      <c r="S2665">
        <v>0</v>
      </c>
      <c r="T2665">
        <v>0</v>
      </c>
    </row>
    <row r="2666" spans="1:20" ht="15" customHeight="1">
      <c r="A2666" s="962" t="s">
        <v>271</v>
      </c>
      <c r="B2666" t="s">
        <v>303</v>
      </c>
      <c r="C2666" t="s">
        <v>13</v>
      </c>
      <c r="D2666" t="s">
        <v>11</v>
      </c>
      <c r="E2666" t="s">
        <v>511</v>
      </c>
      <c r="F2666" t="s">
        <v>330</v>
      </c>
      <c r="R2666">
        <v>0</v>
      </c>
      <c r="S2666">
        <v>0</v>
      </c>
      <c r="T2666">
        <v>0</v>
      </c>
    </row>
    <row r="2667" spans="1:20" ht="15" customHeight="1">
      <c r="A2667" s="962" t="s">
        <v>271</v>
      </c>
      <c r="B2667" t="s">
        <v>298</v>
      </c>
      <c r="C2667" t="s">
        <v>13</v>
      </c>
      <c r="D2667" t="s">
        <v>11</v>
      </c>
      <c r="E2667" t="s">
        <v>511</v>
      </c>
      <c r="F2667" t="s">
        <v>330</v>
      </c>
      <c r="R2667">
        <v>0</v>
      </c>
      <c r="S2667">
        <v>0</v>
      </c>
      <c r="T2667">
        <v>0</v>
      </c>
    </row>
    <row r="2668" spans="1:20" ht="15" customHeight="1">
      <c r="A2668" s="962" t="s">
        <v>271</v>
      </c>
      <c r="B2668" t="s">
        <v>300</v>
      </c>
      <c r="C2668" t="s">
        <v>13</v>
      </c>
      <c r="D2668" t="s">
        <v>11</v>
      </c>
      <c r="E2668" t="s">
        <v>511</v>
      </c>
      <c r="F2668" t="s">
        <v>330</v>
      </c>
      <c r="R2668">
        <v>0</v>
      </c>
      <c r="S2668">
        <v>0</v>
      </c>
      <c r="T2668">
        <v>0</v>
      </c>
    </row>
    <row r="2669" spans="1:20" ht="15" customHeight="1">
      <c r="A2669" s="962" t="s">
        <v>272</v>
      </c>
      <c r="B2669" t="s">
        <v>296</v>
      </c>
      <c r="C2669" t="s">
        <v>13</v>
      </c>
      <c r="D2669" t="s">
        <v>11</v>
      </c>
      <c r="E2669" t="s">
        <v>511</v>
      </c>
      <c r="F2669" t="s">
        <v>330</v>
      </c>
      <c r="R2669">
        <v>0</v>
      </c>
      <c r="S2669">
        <v>0</v>
      </c>
      <c r="T2669">
        <v>0</v>
      </c>
    </row>
    <row r="2670" spans="1:20" ht="15" customHeight="1">
      <c r="A2670" s="962" t="s">
        <v>272</v>
      </c>
      <c r="B2670" t="s">
        <v>289</v>
      </c>
      <c r="C2670" t="s">
        <v>13</v>
      </c>
      <c r="D2670" t="s">
        <v>11</v>
      </c>
      <c r="E2670" t="s">
        <v>511</v>
      </c>
      <c r="F2670" t="s">
        <v>330</v>
      </c>
      <c r="R2670">
        <v>0</v>
      </c>
      <c r="S2670">
        <v>0</v>
      </c>
      <c r="T2670">
        <v>0</v>
      </c>
    </row>
    <row r="2671" spans="1:20" ht="15" customHeight="1">
      <c r="A2671" s="962" t="s">
        <v>272</v>
      </c>
      <c r="B2671" t="s">
        <v>288</v>
      </c>
      <c r="C2671" t="s">
        <v>13</v>
      </c>
      <c r="D2671" t="s">
        <v>11</v>
      </c>
      <c r="E2671" t="s">
        <v>511</v>
      </c>
      <c r="F2671" t="s">
        <v>330</v>
      </c>
      <c r="R2671">
        <v>0</v>
      </c>
      <c r="S2671">
        <v>0</v>
      </c>
      <c r="T2671">
        <v>0</v>
      </c>
    </row>
    <row r="2672" spans="1:20" ht="15" customHeight="1">
      <c r="A2672" s="962" t="s">
        <v>272</v>
      </c>
      <c r="B2672" t="s">
        <v>287</v>
      </c>
      <c r="C2672" t="s">
        <v>13</v>
      </c>
      <c r="D2672" t="s">
        <v>11</v>
      </c>
      <c r="E2672" t="s">
        <v>511</v>
      </c>
      <c r="F2672" t="s">
        <v>330</v>
      </c>
      <c r="R2672">
        <v>0</v>
      </c>
      <c r="S2672">
        <v>0</v>
      </c>
      <c r="T2672">
        <v>0</v>
      </c>
    </row>
    <row r="2673" spans="1:20" ht="15" customHeight="1">
      <c r="A2673" s="962" t="s">
        <v>273</v>
      </c>
      <c r="B2673" t="s">
        <v>296</v>
      </c>
      <c r="C2673" t="s">
        <v>13</v>
      </c>
      <c r="D2673" t="s">
        <v>11</v>
      </c>
      <c r="E2673" t="s">
        <v>511</v>
      </c>
      <c r="F2673" t="s">
        <v>330</v>
      </c>
      <c r="R2673">
        <v>0</v>
      </c>
      <c r="S2673">
        <v>0</v>
      </c>
      <c r="T2673">
        <v>0</v>
      </c>
    </row>
    <row r="2674" spans="1:20" ht="15" customHeight="1">
      <c r="A2674" s="962" t="s">
        <v>273</v>
      </c>
      <c r="B2674" t="s">
        <v>289</v>
      </c>
      <c r="C2674" t="s">
        <v>13</v>
      </c>
      <c r="D2674" t="s">
        <v>11</v>
      </c>
      <c r="E2674" t="s">
        <v>511</v>
      </c>
      <c r="F2674" t="s">
        <v>330</v>
      </c>
      <c r="R2674">
        <v>0</v>
      </c>
      <c r="S2674">
        <v>0</v>
      </c>
      <c r="T2674">
        <v>0</v>
      </c>
    </row>
    <row r="2675" spans="1:20" ht="15" customHeight="1">
      <c r="A2675" s="962" t="s">
        <v>273</v>
      </c>
      <c r="B2675" t="s">
        <v>288</v>
      </c>
      <c r="C2675" t="s">
        <v>13</v>
      </c>
      <c r="D2675" t="s">
        <v>11</v>
      </c>
      <c r="E2675" t="s">
        <v>511</v>
      </c>
      <c r="F2675" t="s">
        <v>330</v>
      </c>
      <c r="R2675">
        <v>0</v>
      </c>
      <c r="S2675">
        <v>0</v>
      </c>
      <c r="T2675">
        <v>0</v>
      </c>
    </row>
    <row r="2676" spans="1:20" ht="15" customHeight="1">
      <c r="A2676" s="962" t="s">
        <v>273</v>
      </c>
      <c r="B2676" t="s">
        <v>287</v>
      </c>
      <c r="C2676" t="s">
        <v>13</v>
      </c>
      <c r="D2676" t="s">
        <v>11</v>
      </c>
      <c r="E2676" t="s">
        <v>511</v>
      </c>
      <c r="F2676" t="s">
        <v>330</v>
      </c>
      <c r="R2676">
        <v>0</v>
      </c>
      <c r="S2676">
        <v>0</v>
      </c>
      <c r="T2676">
        <v>0</v>
      </c>
    </row>
    <row r="2677" spans="1:20" ht="15" customHeight="1">
      <c r="A2677" s="962" t="s">
        <v>274</v>
      </c>
      <c r="B2677" t="s">
        <v>283</v>
      </c>
      <c r="C2677" t="s">
        <v>13</v>
      </c>
      <c r="D2677" t="s">
        <v>11</v>
      </c>
      <c r="E2677" t="s">
        <v>511</v>
      </c>
      <c r="F2677" t="s">
        <v>330</v>
      </c>
      <c r="R2677">
        <v>0</v>
      </c>
    </row>
    <row r="2678" spans="1:20" ht="15" customHeight="1">
      <c r="A2678" s="962" t="s">
        <v>277</v>
      </c>
      <c r="B2678" t="s">
        <v>246</v>
      </c>
      <c r="C2678" t="s">
        <v>13</v>
      </c>
      <c r="D2678" t="s">
        <v>11</v>
      </c>
      <c r="E2678" t="s">
        <v>511</v>
      </c>
      <c r="F2678" t="s">
        <v>330</v>
      </c>
      <c r="R2678">
        <v>0</v>
      </c>
      <c r="S2678">
        <v>0</v>
      </c>
      <c r="T2678">
        <v>500000000</v>
      </c>
    </row>
    <row r="2679" spans="1:20" ht="15" customHeight="1">
      <c r="A2679" s="962" t="s">
        <v>277</v>
      </c>
      <c r="B2679" t="s">
        <v>244</v>
      </c>
      <c r="C2679" t="s">
        <v>13</v>
      </c>
      <c r="D2679" t="s">
        <v>11</v>
      </c>
      <c r="E2679" t="s">
        <v>511</v>
      </c>
      <c r="F2679" t="s">
        <v>330</v>
      </c>
      <c r="G2679" t="s">
        <v>521</v>
      </c>
      <c r="I2679" t="s">
        <v>332</v>
      </c>
      <c r="K2679" t="s">
        <v>333</v>
      </c>
      <c r="L2679" t="s">
        <v>277</v>
      </c>
      <c r="M2679" t="s">
        <v>50</v>
      </c>
      <c r="O2679" t="s">
        <v>365</v>
      </c>
      <c r="P2679" t="s">
        <v>336</v>
      </c>
      <c r="Q2679" t="s">
        <v>337</v>
      </c>
      <c r="R2679">
        <v>3520</v>
      </c>
    </row>
    <row r="2680" spans="1:20" ht="15" customHeight="1">
      <c r="A2680" s="962" t="s">
        <v>278</v>
      </c>
      <c r="B2680" t="s">
        <v>252</v>
      </c>
      <c r="C2680" t="s">
        <v>13</v>
      </c>
      <c r="D2680" t="s">
        <v>11</v>
      </c>
      <c r="E2680" t="s">
        <v>511</v>
      </c>
      <c r="F2680" t="s">
        <v>330</v>
      </c>
      <c r="J2680" t="s">
        <v>340</v>
      </c>
      <c r="L2680" t="s">
        <v>252</v>
      </c>
      <c r="R2680">
        <v>0</v>
      </c>
    </row>
    <row r="2681" spans="1:20" ht="15" customHeight="1">
      <c r="A2681" s="962" t="s">
        <v>278</v>
      </c>
      <c r="B2681" t="s">
        <v>247</v>
      </c>
      <c r="C2681" t="s">
        <v>13</v>
      </c>
      <c r="D2681" t="s">
        <v>11</v>
      </c>
      <c r="E2681" t="s">
        <v>511</v>
      </c>
      <c r="F2681" t="s">
        <v>330</v>
      </c>
      <c r="G2681" t="s">
        <v>522</v>
      </c>
      <c r="I2681" t="s">
        <v>332</v>
      </c>
      <c r="K2681" t="s">
        <v>333</v>
      </c>
      <c r="L2681" t="s">
        <v>367</v>
      </c>
      <c r="M2681" t="s">
        <v>50</v>
      </c>
      <c r="O2681" t="s">
        <v>361</v>
      </c>
      <c r="P2681" t="s">
        <v>336</v>
      </c>
      <c r="Q2681" t="s">
        <v>337</v>
      </c>
      <c r="R2681">
        <v>54.2</v>
      </c>
    </row>
    <row r="2682" spans="1:20" ht="15" customHeight="1">
      <c r="A2682" s="962" t="s">
        <v>278</v>
      </c>
      <c r="B2682" t="s">
        <v>251</v>
      </c>
      <c r="C2682" t="s">
        <v>13</v>
      </c>
      <c r="D2682" t="s">
        <v>11</v>
      </c>
      <c r="E2682" t="s">
        <v>511</v>
      </c>
      <c r="F2682" t="s">
        <v>330</v>
      </c>
      <c r="R2682">
        <v>0</v>
      </c>
    </row>
    <row r="2683" spans="1:20" ht="15" customHeight="1">
      <c r="A2683" s="962" t="s">
        <v>279</v>
      </c>
      <c r="B2683" t="s">
        <v>254</v>
      </c>
      <c r="C2683" t="s">
        <v>13</v>
      </c>
      <c r="D2683" t="s">
        <v>11</v>
      </c>
      <c r="E2683" t="s">
        <v>511</v>
      </c>
      <c r="F2683" t="s">
        <v>330</v>
      </c>
      <c r="O2683" t="s">
        <v>361</v>
      </c>
      <c r="P2683" t="s">
        <v>868</v>
      </c>
      <c r="Q2683" t="s">
        <v>869</v>
      </c>
      <c r="R2683">
        <v>3460</v>
      </c>
    </row>
    <row r="2684" spans="1:20" ht="15" customHeight="1">
      <c r="A2684" s="962" t="s">
        <v>279</v>
      </c>
      <c r="B2684" t="s">
        <v>253</v>
      </c>
      <c r="C2684" t="s">
        <v>13</v>
      </c>
      <c r="D2684" t="s">
        <v>11</v>
      </c>
      <c r="E2684" t="s">
        <v>511</v>
      </c>
      <c r="F2684" t="s">
        <v>330</v>
      </c>
      <c r="G2684" t="s">
        <v>523</v>
      </c>
      <c r="I2684" t="s">
        <v>332</v>
      </c>
      <c r="K2684" t="s">
        <v>333</v>
      </c>
      <c r="L2684" t="s">
        <v>253</v>
      </c>
      <c r="M2684" t="s">
        <v>50</v>
      </c>
      <c r="O2684" t="s">
        <v>335</v>
      </c>
      <c r="P2684" t="s">
        <v>336</v>
      </c>
      <c r="Q2684" t="s">
        <v>337</v>
      </c>
      <c r="R2684">
        <v>146</v>
      </c>
    </row>
    <row r="2685" spans="1:20" ht="15" customHeight="1">
      <c r="A2685" s="962" t="s">
        <v>279</v>
      </c>
      <c r="B2685" t="s">
        <v>251</v>
      </c>
      <c r="C2685" t="s">
        <v>13</v>
      </c>
      <c r="D2685" t="s">
        <v>11</v>
      </c>
      <c r="E2685" t="s">
        <v>511</v>
      </c>
      <c r="F2685" t="s">
        <v>330</v>
      </c>
      <c r="G2685" t="s">
        <v>368</v>
      </c>
      <c r="I2685" t="s">
        <v>332</v>
      </c>
      <c r="K2685" t="s">
        <v>333</v>
      </c>
      <c r="L2685" t="s">
        <v>253</v>
      </c>
      <c r="M2685" t="s">
        <v>50</v>
      </c>
      <c r="O2685" t="s">
        <v>335</v>
      </c>
      <c r="P2685" t="s">
        <v>336</v>
      </c>
      <c r="Q2685" t="s">
        <v>337</v>
      </c>
      <c r="R2685">
        <v>146</v>
      </c>
    </row>
    <row r="2686" spans="1:20" ht="15" customHeight="1">
      <c r="A2686" s="962" t="s">
        <v>279</v>
      </c>
      <c r="B2686" t="s">
        <v>255</v>
      </c>
      <c r="C2686" t="s">
        <v>13</v>
      </c>
      <c r="D2686" t="s">
        <v>11</v>
      </c>
      <c r="E2686" t="s">
        <v>511</v>
      </c>
      <c r="F2686" t="s">
        <v>330</v>
      </c>
      <c r="H2686" t="s">
        <v>852</v>
      </c>
      <c r="I2686" t="s">
        <v>853</v>
      </c>
      <c r="J2686" t="s">
        <v>848</v>
      </c>
      <c r="K2686" t="s">
        <v>854</v>
      </c>
      <c r="L2686" t="s">
        <v>855</v>
      </c>
      <c r="M2686" t="s">
        <v>55</v>
      </c>
      <c r="O2686" t="s">
        <v>361</v>
      </c>
      <c r="P2686" t="s">
        <v>851</v>
      </c>
      <c r="Q2686" t="s">
        <v>337</v>
      </c>
      <c r="R2686">
        <v>59</v>
      </c>
    </row>
    <row r="2687" spans="1:20" ht="15" customHeight="1">
      <c r="A2687" s="962" t="s">
        <v>280</v>
      </c>
      <c r="B2687" t="s">
        <v>257</v>
      </c>
      <c r="C2687" t="s">
        <v>13</v>
      </c>
      <c r="D2687" t="s">
        <v>11</v>
      </c>
      <c r="E2687" t="s">
        <v>511</v>
      </c>
      <c r="F2687" t="s">
        <v>330</v>
      </c>
      <c r="H2687" t="s">
        <v>872</v>
      </c>
      <c r="I2687" t="s">
        <v>873</v>
      </c>
      <c r="J2687" t="s">
        <v>848</v>
      </c>
      <c r="K2687" t="s">
        <v>854</v>
      </c>
      <c r="L2687" t="s">
        <v>874</v>
      </c>
      <c r="M2687" t="s">
        <v>73</v>
      </c>
      <c r="O2687" t="s">
        <v>349</v>
      </c>
      <c r="P2687" t="s">
        <v>851</v>
      </c>
      <c r="Q2687" t="s">
        <v>337</v>
      </c>
      <c r="R2687">
        <v>1650</v>
      </c>
    </row>
    <row r="2688" spans="1:20" ht="15" customHeight="1">
      <c r="A2688" s="962" t="s">
        <v>280</v>
      </c>
      <c r="B2688" t="s">
        <v>259</v>
      </c>
      <c r="C2688" t="s">
        <v>13</v>
      </c>
      <c r="D2688" t="s">
        <v>11</v>
      </c>
      <c r="E2688" t="s">
        <v>511</v>
      </c>
      <c r="F2688" t="s">
        <v>330</v>
      </c>
      <c r="H2688" t="s">
        <v>875</v>
      </c>
      <c r="I2688" t="s">
        <v>873</v>
      </c>
      <c r="J2688" t="s">
        <v>848</v>
      </c>
      <c r="K2688" t="s">
        <v>854</v>
      </c>
      <c r="L2688" t="s">
        <v>876</v>
      </c>
      <c r="M2688" t="s">
        <v>73</v>
      </c>
      <c r="O2688" t="s">
        <v>349</v>
      </c>
      <c r="P2688" t="s">
        <v>851</v>
      </c>
      <c r="Q2688" t="s">
        <v>337</v>
      </c>
      <c r="R2688">
        <v>2170</v>
      </c>
    </row>
    <row r="2689" spans="1:20" ht="15" customHeight="1">
      <c r="A2689" s="962" t="s">
        <v>280</v>
      </c>
      <c r="B2689" t="s">
        <v>260</v>
      </c>
      <c r="C2689" t="s">
        <v>13</v>
      </c>
      <c r="D2689" t="s">
        <v>11</v>
      </c>
      <c r="E2689" t="s">
        <v>511</v>
      </c>
      <c r="F2689" t="s">
        <v>330</v>
      </c>
      <c r="H2689" t="s">
        <v>877</v>
      </c>
      <c r="I2689" t="s">
        <v>873</v>
      </c>
      <c r="J2689" t="s">
        <v>848</v>
      </c>
      <c r="K2689" t="s">
        <v>854</v>
      </c>
      <c r="L2689" t="s">
        <v>878</v>
      </c>
      <c r="M2689" t="s">
        <v>73</v>
      </c>
      <c r="O2689" t="s">
        <v>349</v>
      </c>
      <c r="P2689" t="s">
        <v>851</v>
      </c>
      <c r="Q2689" t="s">
        <v>337</v>
      </c>
      <c r="R2689">
        <v>70.099999999999994</v>
      </c>
    </row>
    <row r="2690" spans="1:20" ht="15" customHeight="1">
      <c r="A2690" s="962" t="s">
        <v>281</v>
      </c>
      <c r="B2690" t="s">
        <v>262</v>
      </c>
      <c r="C2690" t="s">
        <v>13</v>
      </c>
      <c r="D2690" t="s">
        <v>11</v>
      </c>
      <c r="E2690" t="s">
        <v>511</v>
      </c>
      <c r="F2690" t="s">
        <v>330</v>
      </c>
      <c r="L2690" t="s">
        <v>2002</v>
      </c>
      <c r="O2690" t="s">
        <v>361</v>
      </c>
      <c r="P2690" t="s">
        <v>868</v>
      </c>
      <c r="Q2690" t="s">
        <v>869</v>
      </c>
      <c r="R2690">
        <v>0</v>
      </c>
      <c r="S2690">
        <v>0</v>
      </c>
      <c r="T2690">
        <v>500000000</v>
      </c>
    </row>
    <row r="2691" spans="1:20" ht="15" customHeight="1">
      <c r="A2691" s="962" t="s">
        <v>281</v>
      </c>
      <c r="B2691" t="s">
        <v>261</v>
      </c>
      <c r="C2691" t="s">
        <v>13</v>
      </c>
      <c r="D2691" t="s">
        <v>11</v>
      </c>
      <c r="E2691" t="s">
        <v>511</v>
      </c>
      <c r="F2691" t="s">
        <v>330</v>
      </c>
      <c r="R2691">
        <v>0</v>
      </c>
      <c r="S2691">
        <v>0</v>
      </c>
      <c r="T2691">
        <v>500000000</v>
      </c>
    </row>
    <row r="2692" spans="1:20" ht="15" customHeight="1">
      <c r="A2692" s="962" t="s">
        <v>282</v>
      </c>
      <c r="B2692" t="s">
        <v>263</v>
      </c>
      <c r="C2692" t="s">
        <v>13</v>
      </c>
      <c r="D2692" t="s">
        <v>11</v>
      </c>
      <c r="E2692" t="s">
        <v>511</v>
      </c>
      <c r="F2692" t="s">
        <v>330</v>
      </c>
      <c r="O2692" t="s">
        <v>361</v>
      </c>
      <c r="P2692" t="s">
        <v>868</v>
      </c>
      <c r="Q2692" t="s">
        <v>869</v>
      </c>
      <c r="R2692">
        <v>0</v>
      </c>
      <c r="S2692">
        <v>0</v>
      </c>
      <c r="T2692">
        <v>500000000</v>
      </c>
    </row>
    <row r="2693" spans="1:20" ht="15" customHeight="1">
      <c r="A2693" s="962" t="s">
        <v>283</v>
      </c>
      <c r="B2693" t="s">
        <v>265</v>
      </c>
      <c r="C2693" t="s">
        <v>13</v>
      </c>
      <c r="D2693" t="s">
        <v>11</v>
      </c>
      <c r="E2693" t="s">
        <v>511</v>
      </c>
      <c r="F2693" t="s">
        <v>330</v>
      </c>
      <c r="O2693" t="s">
        <v>361</v>
      </c>
      <c r="P2693" t="s">
        <v>868</v>
      </c>
      <c r="Q2693" t="s">
        <v>869</v>
      </c>
      <c r="R2693">
        <v>0</v>
      </c>
      <c r="S2693">
        <v>0</v>
      </c>
      <c r="T2693">
        <v>0</v>
      </c>
    </row>
    <row r="2694" spans="1:20" ht="15" customHeight="1">
      <c r="A2694" s="962" t="s">
        <v>283</v>
      </c>
      <c r="B2694" t="s">
        <v>266</v>
      </c>
      <c r="C2694" t="s">
        <v>13</v>
      </c>
      <c r="D2694" t="s">
        <v>11</v>
      </c>
      <c r="E2694" t="s">
        <v>511</v>
      </c>
      <c r="F2694" t="s">
        <v>330</v>
      </c>
      <c r="O2694" t="s">
        <v>361</v>
      </c>
      <c r="P2694" t="s">
        <v>868</v>
      </c>
      <c r="Q2694" t="s">
        <v>869</v>
      </c>
      <c r="R2694">
        <v>0</v>
      </c>
      <c r="S2694">
        <v>0</v>
      </c>
      <c r="T2694">
        <v>0</v>
      </c>
    </row>
    <row r="2695" spans="1:20" ht="15" customHeight="1">
      <c r="A2695" s="962" t="s">
        <v>283</v>
      </c>
      <c r="B2695" t="s">
        <v>264</v>
      </c>
      <c r="C2695" t="s">
        <v>13</v>
      </c>
      <c r="D2695" t="s">
        <v>11</v>
      </c>
      <c r="E2695" t="s">
        <v>511</v>
      </c>
      <c r="F2695" t="s">
        <v>330</v>
      </c>
      <c r="R2695">
        <v>0</v>
      </c>
    </row>
    <row r="2696" spans="1:20" ht="15" customHeight="1">
      <c r="A2696" s="962" t="s">
        <v>284</v>
      </c>
      <c r="B2696" t="s">
        <v>269</v>
      </c>
      <c r="C2696" t="s">
        <v>13</v>
      </c>
      <c r="D2696" t="s">
        <v>11</v>
      </c>
      <c r="E2696" t="s">
        <v>511</v>
      </c>
      <c r="F2696" t="s">
        <v>330</v>
      </c>
      <c r="R2696">
        <v>0</v>
      </c>
      <c r="S2696">
        <v>0</v>
      </c>
      <c r="T2696">
        <v>0</v>
      </c>
    </row>
    <row r="2697" spans="1:20" ht="15" customHeight="1">
      <c r="A2697" s="962" t="s">
        <v>284</v>
      </c>
      <c r="B2697" t="s">
        <v>267</v>
      </c>
      <c r="C2697" t="s">
        <v>13</v>
      </c>
      <c r="D2697" t="s">
        <v>11</v>
      </c>
      <c r="E2697" t="s">
        <v>511</v>
      </c>
      <c r="F2697" t="s">
        <v>330</v>
      </c>
      <c r="R2697">
        <v>0</v>
      </c>
      <c r="S2697">
        <v>0</v>
      </c>
      <c r="T2697">
        <v>0</v>
      </c>
    </row>
    <row r="2698" spans="1:20" ht="15" customHeight="1">
      <c r="A2698" s="962" t="s">
        <v>284</v>
      </c>
      <c r="B2698" t="s">
        <v>268</v>
      </c>
      <c r="C2698" t="s">
        <v>13</v>
      </c>
      <c r="D2698" t="s">
        <v>11</v>
      </c>
      <c r="E2698" t="s">
        <v>511</v>
      </c>
      <c r="F2698" t="s">
        <v>330</v>
      </c>
      <c r="R2698">
        <v>0</v>
      </c>
      <c r="S2698">
        <v>0</v>
      </c>
      <c r="T2698">
        <v>0</v>
      </c>
    </row>
    <row r="2699" spans="1:20" ht="15" customHeight="1">
      <c r="A2699" s="962" t="s">
        <v>285</v>
      </c>
      <c r="B2699" t="s">
        <v>271</v>
      </c>
      <c r="C2699" t="s">
        <v>13</v>
      </c>
      <c r="D2699" t="s">
        <v>11</v>
      </c>
      <c r="E2699" t="s">
        <v>511</v>
      </c>
      <c r="F2699" t="s">
        <v>330</v>
      </c>
      <c r="R2699">
        <v>0</v>
      </c>
      <c r="S2699">
        <v>0</v>
      </c>
      <c r="T2699">
        <v>0</v>
      </c>
    </row>
    <row r="2700" spans="1:20" ht="15" customHeight="1">
      <c r="A2700" s="962" t="s">
        <v>285</v>
      </c>
      <c r="B2700" t="s">
        <v>270</v>
      </c>
      <c r="C2700" t="s">
        <v>13</v>
      </c>
      <c r="D2700" t="s">
        <v>11</v>
      </c>
      <c r="E2700" t="s">
        <v>511</v>
      </c>
      <c r="F2700" t="s">
        <v>330</v>
      </c>
      <c r="R2700">
        <v>0</v>
      </c>
      <c r="S2700">
        <v>0</v>
      </c>
      <c r="T2700">
        <v>0</v>
      </c>
    </row>
    <row r="2701" spans="1:20" ht="15" customHeight="1">
      <c r="A2701" s="962" t="s">
        <v>286</v>
      </c>
      <c r="B2701" t="s">
        <v>273</v>
      </c>
      <c r="C2701" t="s">
        <v>13</v>
      </c>
      <c r="D2701" t="s">
        <v>11</v>
      </c>
      <c r="E2701" t="s">
        <v>511</v>
      </c>
      <c r="F2701" t="s">
        <v>330</v>
      </c>
      <c r="R2701">
        <v>0</v>
      </c>
      <c r="S2701">
        <v>0</v>
      </c>
      <c r="T2701">
        <v>0</v>
      </c>
    </row>
    <row r="2702" spans="1:20" ht="15" customHeight="1">
      <c r="A2702" s="962" t="s">
        <v>286</v>
      </c>
      <c r="B2702" t="s">
        <v>272</v>
      </c>
      <c r="C2702" t="s">
        <v>13</v>
      </c>
      <c r="D2702" t="s">
        <v>11</v>
      </c>
      <c r="E2702" t="s">
        <v>511</v>
      </c>
      <c r="F2702" t="s">
        <v>330</v>
      </c>
      <c r="R2702">
        <v>0</v>
      </c>
      <c r="S2702">
        <v>0</v>
      </c>
      <c r="T2702">
        <v>0</v>
      </c>
    </row>
    <row r="2703" spans="1:20" ht="15" customHeight="1">
      <c r="A2703" s="962" t="s">
        <v>320</v>
      </c>
      <c r="B2703" t="s">
        <v>257</v>
      </c>
      <c r="C2703" t="s">
        <v>13</v>
      </c>
      <c r="D2703" t="s">
        <v>11</v>
      </c>
      <c r="E2703" t="s">
        <v>511</v>
      </c>
      <c r="F2703" t="s">
        <v>330</v>
      </c>
      <c r="H2703" t="s">
        <v>524</v>
      </c>
      <c r="I2703" t="s">
        <v>353</v>
      </c>
      <c r="K2703" t="s">
        <v>333</v>
      </c>
      <c r="L2703" t="s">
        <v>370</v>
      </c>
      <c r="M2703" t="s">
        <v>59</v>
      </c>
      <c r="O2703" t="s">
        <v>335</v>
      </c>
      <c r="P2703" t="s">
        <v>336</v>
      </c>
      <c r="Q2703" t="s">
        <v>337</v>
      </c>
      <c r="R2703">
        <v>104</v>
      </c>
    </row>
    <row r="2704" spans="1:20" ht="15" customHeight="1">
      <c r="A2704" s="962" t="s">
        <v>320</v>
      </c>
      <c r="B2704" t="s">
        <v>259</v>
      </c>
      <c r="C2704" t="s">
        <v>13</v>
      </c>
      <c r="D2704" t="s">
        <v>11</v>
      </c>
      <c r="E2704" t="s">
        <v>511</v>
      </c>
      <c r="F2704" t="s">
        <v>330</v>
      </c>
      <c r="H2704" t="s">
        <v>525</v>
      </c>
      <c r="I2704" t="s">
        <v>353</v>
      </c>
      <c r="K2704" t="s">
        <v>333</v>
      </c>
      <c r="L2704" t="s">
        <v>372</v>
      </c>
      <c r="M2704" t="s">
        <v>59</v>
      </c>
      <c r="O2704" t="s">
        <v>335</v>
      </c>
      <c r="P2704" t="s">
        <v>336</v>
      </c>
      <c r="Q2704" t="s">
        <v>337</v>
      </c>
      <c r="R2704">
        <v>526</v>
      </c>
    </row>
    <row r="2705" spans="1:20" ht="15" customHeight="1">
      <c r="A2705" s="962" t="s">
        <v>320</v>
      </c>
      <c r="B2705" t="s">
        <v>246</v>
      </c>
      <c r="C2705" t="s">
        <v>13</v>
      </c>
      <c r="D2705" t="s">
        <v>11</v>
      </c>
      <c r="E2705" t="s">
        <v>511</v>
      </c>
      <c r="F2705" t="s">
        <v>330</v>
      </c>
      <c r="R2705">
        <v>0</v>
      </c>
      <c r="S2705">
        <v>0</v>
      </c>
      <c r="T2705">
        <v>500000000</v>
      </c>
    </row>
    <row r="2706" spans="1:20" ht="15" customHeight="1">
      <c r="A2706" s="962" t="s">
        <v>320</v>
      </c>
      <c r="B2706" t="s">
        <v>261</v>
      </c>
      <c r="C2706" t="s">
        <v>13</v>
      </c>
      <c r="D2706" t="s">
        <v>11</v>
      </c>
      <c r="E2706" t="s">
        <v>511</v>
      </c>
      <c r="F2706" t="s">
        <v>330</v>
      </c>
      <c r="R2706">
        <v>0</v>
      </c>
      <c r="S2706">
        <v>0</v>
      </c>
      <c r="T2706">
        <v>500000000</v>
      </c>
    </row>
    <row r="2707" spans="1:20" ht="15" customHeight="1">
      <c r="A2707" s="962" t="s">
        <v>320</v>
      </c>
      <c r="B2707" t="s">
        <v>262</v>
      </c>
      <c r="C2707" t="s">
        <v>13</v>
      </c>
      <c r="D2707" t="s">
        <v>11</v>
      </c>
      <c r="E2707" t="s">
        <v>511</v>
      </c>
      <c r="F2707" t="s">
        <v>330</v>
      </c>
      <c r="R2707">
        <v>0</v>
      </c>
      <c r="S2707">
        <v>0</v>
      </c>
      <c r="T2707">
        <v>500000000</v>
      </c>
    </row>
    <row r="2708" spans="1:20" ht="15" customHeight="1">
      <c r="A2708" s="962" t="s">
        <v>320</v>
      </c>
      <c r="B2708" t="s">
        <v>263</v>
      </c>
      <c r="C2708" t="s">
        <v>13</v>
      </c>
      <c r="D2708" t="s">
        <v>11</v>
      </c>
      <c r="E2708" t="s">
        <v>511</v>
      </c>
      <c r="F2708" t="s">
        <v>330</v>
      </c>
      <c r="R2708">
        <v>0</v>
      </c>
      <c r="S2708">
        <v>0</v>
      </c>
      <c r="T2708">
        <v>500000000</v>
      </c>
    </row>
    <row r="2709" spans="1:20" ht="15" customHeight="1">
      <c r="A2709" s="962" t="s">
        <v>320</v>
      </c>
      <c r="B2709" t="s">
        <v>254</v>
      </c>
      <c r="C2709" t="s">
        <v>13</v>
      </c>
      <c r="D2709" t="s">
        <v>11</v>
      </c>
      <c r="E2709" t="s">
        <v>511</v>
      </c>
      <c r="F2709" t="s">
        <v>330</v>
      </c>
      <c r="H2709" t="s">
        <v>526</v>
      </c>
      <c r="I2709" t="s">
        <v>353</v>
      </c>
      <c r="K2709" t="s">
        <v>333</v>
      </c>
      <c r="L2709" t="s">
        <v>374</v>
      </c>
      <c r="M2709" t="s">
        <v>58</v>
      </c>
      <c r="O2709" t="s">
        <v>335</v>
      </c>
      <c r="P2709" t="s">
        <v>336</v>
      </c>
      <c r="Q2709" t="s">
        <v>337</v>
      </c>
      <c r="R2709">
        <v>1610</v>
      </c>
    </row>
    <row r="2710" spans="1:20" ht="15" customHeight="1">
      <c r="A2710" s="962" t="s">
        <v>323</v>
      </c>
      <c r="B2710" t="s">
        <v>247</v>
      </c>
      <c r="C2710" t="s">
        <v>13</v>
      </c>
      <c r="D2710" t="s">
        <v>11</v>
      </c>
      <c r="E2710" t="s">
        <v>511</v>
      </c>
      <c r="F2710" t="s">
        <v>330</v>
      </c>
      <c r="R2710">
        <v>0</v>
      </c>
    </row>
    <row r="2711" spans="1:20" ht="15" customHeight="1">
      <c r="A2711" s="962" t="s">
        <v>323</v>
      </c>
      <c r="B2711" t="s">
        <v>254</v>
      </c>
      <c r="C2711" t="s">
        <v>13</v>
      </c>
      <c r="D2711" t="s">
        <v>11</v>
      </c>
      <c r="E2711" t="s">
        <v>511</v>
      </c>
      <c r="F2711" t="s">
        <v>330</v>
      </c>
      <c r="L2711" t="s">
        <v>1977</v>
      </c>
      <c r="N2711" t="s">
        <v>230</v>
      </c>
      <c r="O2711" t="s">
        <v>349</v>
      </c>
      <c r="P2711" t="s">
        <v>1978</v>
      </c>
      <c r="Q2711" t="s">
        <v>2003</v>
      </c>
      <c r="R2711">
        <v>13.2</v>
      </c>
    </row>
    <row r="2712" spans="1:20" ht="15" customHeight="1">
      <c r="A2712" s="962" t="s">
        <v>323</v>
      </c>
      <c r="B2712" t="s">
        <v>246</v>
      </c>
      <c r="C2712" t="s">
        <v>13</v>
      </c>
      <c r="D2712" t="s">
        <v>11</v>
      </c>
      <c r="E2712" t="s">
        <v>511</v>
      </c>
      <c r="F2712" t="s">
        <v>330</v>
      </c>
      <c r="R2712">
        <v>0</v>
      </c>
      <c r="S2712">
        <v>0</v>
      </c>
      <c r="T2712">
        <v>500000000</v>
      </c>
    </row>
    <row r="2713" spans="1:20" ht="15" customHeight="1">
      <c r="A2713" s="962" t="s">
        <v>323</v>
      </c>
      <c r="B2713" t="s">
        <v>263</v>
      </c>
      <c r="C2713" t="s">
        <v>13</v>
      </c>
      <c r="D2713" t="s">
        <v>11</v>
      </c>
      <c r="E2713" t="s">
        <v>511</v>
      </c>
      <c r="F2713" t="s">
        <v>330</v>
      </c>
      <c r="R2713">
        <v>0</v>
      </c>
      <c r="S2713">
        <v>0</v>
      </c>
      <c r="T2713">
        <v>500000000</v>
      </c>
    </row>
    <row r="2714" spans="1:20" ht="15" customHeight="1">
      <c r="A2714" s="962" t="s">
        <v>244</v>
      </c>
      <c r="B2714" t="s">
        <v>278</v>
      </c>
      <c r="C2714" t="s">
        <v>13</v>
      </c>
      <c r="D2714" t="s">
        <v>11</v>
      </c>
      <c r="E2714" t="s">
        <v>511</v>
      </c>
      <c r="F2714" t="s">
        <v>375</v>
      </c>
      <c r="O2714" t="s">
        <v>361</v>
      </c>
      <c r="P2714" t="s">
        <v>868</v>
      </c>
      <c r="Q2714" t="s">
        <v>869</v>
      </c>
      <c r="R2714">
        <v>123</v>
      </c>
    </row>
    <row r="2715" spans="1:20" ht="15" customHeight="1">
      <c r="A2715" s="962" t="s">
        <v>244</v>
      </c>
      <c r="B2715" t="s">
        <v>279</v>
      </c>
      <c r="C2715" t="s">
        <v>13</v>
      </c>
      <c r="D2715" t="s">
        <v>11</v>
      </c>
      <c r="E2715" t="s">
        <v>511</v>
      </c>
      <c r="F2715" t="s">
        <v>375</v>
      </c>
      <c r="G2715" t="s">
        <v>527</v>
      </c>
      <c r="I2715" t="s">
        <v>332</v>
      </c>
      <c r="K2715" t="s">
        <v>333</v>
      </c>
      <c r="L2715" t="s">
        <v>334</v>
      </c>
      <c r="M2715" t="s">
        <v>51</v>
      </c>
      <c r="O2715" t="s">
        <v>335</v>
      </c>
      <c r="P2715" t="s">
        <v>336</v>
      </c>
      <c r="Q2715" t="s">
        <v>337</v>
      </c>
      <c r="R2715">
        <v>1170</v>
      </c>
    </row>
    <row r="2716" spans="1:20" ht="15" customHeight="1">
      <c r="A2716" s="962" t="s">
        <v>246</v>
      </c>
      <c r="B2716" t="s">
        <v>321</v>
      </c>
      <c r="C2716" t="s">
        <v>13</v>
      </c>
      <c r="D2716" t="s">
        <v>11</v>
      </c>
      <c r="E2716" t="s">
        <v>511</v>
      </c>
      <c r="F2716" t="s">
        <v>375</v>
      </c>
      <c r="R2716">
        <v>0</v>
      </c>
      <c r="S2716">
        <v>0</v>
      </c>
      <c r="T2716">
        <v>500000000</v>
      </c>
    </row>
    <row r="2717" spans="1:20" ht="15" customHeight="1">
      <c r="A2717" s="962" t="s">
        <v>246</v>
      </c>
      <c r="B2717" t="s">
        <v>281</v>
      </c>
      <c r="C2717" t="s">
        <v>13</v>
      </c>
      <c r="D2717" t="s">
        <v>11</v>
      </c>
      <c r="E2717" t="s">
        <v>511</v>
      </c>
      <c r="F2717" t="s">
        <v>375</v>
      </c>
      <c r="R2717">
        <v>0</v>
      </c>
      <c r="S2717">
        <v>0</v>
      </c>
      <c r="T2717">
        <v>500000000</v>
      </c>
    </row>
    <row r="2718" spans="1:20" ht="15" customHeight="1">
      <c r="A2718" s="962" t="s">
        <v>246</v>
      </c>
      <c r="B2718" t="s">
        <v>282</v>
      </c>
      <c r="C2718" t="s">
        <v>13</v>
      </c>
      <c r="D2718" t="s">
        <v>11</v>
      </c>
      <c r="E2718" t="s">
        <v>511</v>
      </c>
      <c r="F2718" t="s">
        <v>375</v>
      </c>
      <c r="R2718">
        <v>0</v>
      </c>
      <c r="S2718">
        <v>0</v>
      </c>
      <c r="T2718">
        <v>500000000</v>
      </c>
    </row>
    <row r="2719" spans="1:20" ht="15" customHeight="1">
      <c r="A2719" s="962" t="s">
        <v>246</v>
      </c>
      <c r="B2719" t="s">
        <v>324</v>
      </c>
      <c r="C2719" t="s">
        <v>13</v>
      </c>
      <c r="D2719" t="s">
        <v>11</v>
      </c>
      <c r="E2719" t="s">
        <v>511</v>
      </c>
      <c r="F2719" t="s">
        <v>375</v>
      </c>
      <c r="R2719">
        <v>0</v>
      </c>
      <c r="S2719">
        <v>0</v>
      </c>
      <c r="T2719">
        <v>500000000</v>
      </c>
    </row>
    <row r="2720" spans="1:20" ht="15" customHeight="1">
      <c r="A2720" s="962" t="s">
        <v>247</v>
      </c>
      <c r="B2720" t="s">
        <v>300</v>
      </c>
      <c r="C2720" t="s">
        <v>13</v>
      </c>
      <c r="D2720" t="s">
        <v>11</v>
      </c>
      <c r="E2720" t="s">
        <v>511</v>
      </c>
      <c r="F2720" t="s">
        <v>375</v>
      </c>
      <c r="J2720" t="s">
        <v>663</v>
      </c>
      <c r="L2720" t="s">
        <v>339</v>
      </c>
      <c r="O2720" t="s">
        <v>882</v>
      </c>
      <c r="P2720" t="s">
        <v>868</v>
      </c>
      <c r="Q2720" t="s">
        <v>869</v>
      </c>
      <c r="R2720">
        <v>123</v>
      </c>
    </row>
    <row r="2721" spans="1:20" ht="15" customHeight="1">
      <c r="A2721" s="962" t="s">
        <v>247</v>
      </c>
      <c r="B2721" t="s">
        <v>290</v>
      </c>
      <c r="C2721" t="s">
        <v>13</v>
      </c>
      <c r="D2721" t="s">
        <v>11</v>
      </c>
      <c r="E2721" t="s">
        <v>511</v>
      </c>
      <c r="F2721" t="s">
        <v>375</v>
      </c>
      <c r="J2721" t="s">
        <v>338</v>
      </c>
      <c r="L2721" t="s">
        <v>339</v>
      </c>
      <c r="R2721">
        <v>0</v>
      </c>
    </row>
    <row r="2722" spans="1:20" ht="15" customHeight="1">
      <c r="A2722" s="962" t="s">
        <v>247</v>
      </c>
      <c r="B2722" t="s">
        <v>289</v>
      </c>
      <c r="C2722" t="s">
        <v>13</v>
      </c>
      <c r="D2722" t="s">
        <v>11</v>
      </c>
      <c r="E2722" t="s">
        <v>511</v>
      </c>
      <c r="F2722" t="s">
        <v>375</v>
      </c>
      <c r="R2722">
        <v>0</v>
      </c>
    </row>
    <row r="2723" spans="1:20" ht="15" customHeight="1">
      <c r="A2723" s="962" t="s">
        <v>247</v>
      </c>
      <c r="B2723" t="s">
        <v>288</v>
      </c>
      <c r="C2723" t="s">
        <v>13</v>
      </c>
      <c r="D2723" t="s">
        <v>11</v>
      </c>
      <c r="E2723" t="s">
        <v>511</v>
      </c>
      <c r="F2723" t="s">
        <v>375</v>
      </c>
      <c r="R2723">
        <v>123</v>
      </c>
    </row>
    <row r="2724" spans="1:20" ht="15" customHeight="1">
      <c r="A2724" s="962" t="s">
        <v>247</v>
      </c>
      <c r="B2724" t="s">
        <v>298</v>
      </c>
      <c r="C2724" t="s">
        <v>13</v>
      </c>
      <c r="D2724" t="s">
        <v>11</v>
      </c>
      <c r="E2724" t="s">
        <v>511</v>
      </c>
      <c r="F2724" t="s">
        <v>375</v>
      </c>
      <c r="R2724">
        <v>123</v>
      </c>
    </row>
    <row r="2725" spans="1:20" ht="15" customHeight="1">
      <c r="A2725" s="962" t="s">
        <v>247</v>
      </c>
      <c r="B2725" t="s">
        <v>297</v>
      </c>
      <c r="C2725" t="s">
        <v>13</v>
      </c>
      <c r="D2725" t="s">
        <v>11</v>
      </c>
      <c r="E2725" t="s">
        <v>511</v>
      </c>
      <c r="F2725" t="s">
        <v>375</v>
      </c>
      <c r="R2725">
        <v>123</v>
      </c>
    </row>
    <row r="2726" spans="1:20" ht="15" customHeight="1">
      <c r="A2726" s="962" t="s">
        <v>247</v>
      </c>
      <c r="B2726" t="s">
        <v>287</v>
      </c>
      <c r="C2726" t="s">
        <v>13</v>
      </c>
      <c r="D2726" t="s">
        <v>11</v>
      </c>
      <c r="E2726" t="s">
        <v>511</v>
      </c>
      <c r="F2726" t="s">
        <v>375</v>
      </c>
      <c r="R2726">
        <v>123</v>
      </c>
    </row>
    <row r="2727" spans="1:20" ht="15" customHeight="1">
      <c r="A2727" s="962" t="s">
        <v>247</v>
      </c>
      <c r="B2727" t="s">
        <v>301</v>
      </c>
      <c r="C2727" t="s">
        <v>13</v>
      </c>
      <c r="D2727" t="s">
        <v>11</v>
      </c>
      <c r="E2727" t="s">
        <v>511</v>
      </c>
      <c r="F2727" t="s">
        <v>375</v>
      </c>
      <c r="R2727">
        <v>61.6</v>
      </c>
      <c r="S2727">
        <v>0</v>
      </c>
      <c r="T2727">
        <v>123</v>
      </c>
    </row>
    <row r="2728" spans="1:20" ht="15" customHeight="1">
      <c r="A2728" s="962" t="s">
        <v>247</v>
      </c>
      <c r="B2728" t="s">
        <v>302</v>
      </c>
      <c r="C2728" t="s">
        <v>13</v>
      </c>
      <c r="D2728" t="s">
        <v>11</v>
      </c>
      <c r="E2728" t="s">
        <v>511</v>
      </c>
      <c r="F2728" t="s">
        <v>375</v>
      </c>
      <c r="R2728">
        <v>61.6</v>
      </c>
      <c r="S2728">
        <v>0</v>
      </c>
      <c r="T2728">
        <v>123</v>
      </c>
    </row>
    <row r="2729" spans="1:20" ht="15" customHeight="1">
      <c r="A2729" s="962" t="s">
        <v>247</v>
      </c>
      <c r="B2729" t="s">
        <v>322</v>
      </c>
      <c r="C2729" t="s">
        <v>13</v>
      </c>
      <c r="D2729" t="s">
        <v>11</v>
      </c>
      <c r="E2729" t="s">
        <v>511</v>
      </c>
      <c r="F2729" t="s">
        <v>375</v>
      </c>
      <c r="H2729" t="s">
        <v>870</v>
      </c>
      <c r="I2729" t="s">
        <v>450</v>
      </c>
      <c r="J2729" t="s">
        <v>848</v>
      </c>
      <c r="K2729" t="s">
        <v>854</v>
      </c>
      <c r="L2729" t="s">
        <v>871</v>
      </c>
      <c r="M2729" t="s">
        <v>56</v>
      </c>
      <c r="O2729" t="s">
        <v>361</v>
      </c>
      <c r="P2729" t="s">
        <v>851</v>
      </c>
      <c r="Q2729" t="s">
        <v>337</v>
      </c>
      <c r="R2729">
        <v>0.12</v>
      </c>
    </row>
    <row r="2730" spans="1:20" ht="15" customHeight="1">
      <c r="A2730" s="962" t="s">
        <v>247</v>
      </c>
      <c r="B2730" t="s">
        <v>318</v>
      </c>
      <c r="C2730" t="s">
        <v>13</v>
      </c>
      <c r="D2730" t="s">
        <v>11</v>
      </c>
      <c r="E2730" t="s">
        <v>511</v>
      </c>
      <c r="F2730" t="s">
        <v>375</v>
      </c>
      <c r="H2730" t="s">
        <v>898</v>
      </c>
      <c r="I2730" t="s">
        <v>847</v>
      </c>
      <c r="J2730" t="s">
        <v>848</v>
      </c>
      <c r="K2730" t="s">
        <v>849</v>
      </c>
      <c r="L2730" t="s">
        <v>850</v>
      </c>
      <c r="M2730" t="s">
        <v>57</v>
      </c>
      <c r="O2730" t="s">
        <v>361</v>
      </c>
      <c r="P2730" t="s">
        <v>851</v>
      </c>
      <c r="Q2730" t="s">
        <v>337</v>
      </c>
      <c r="R2730">
        <v>0.04</v>
      </c>
    </row>
    <row r="2731" spans="1:20" ht="15" customHeight="1">
      <c r="A2731" s="962" t="s">
        <v>247</v>
      </c>
      <c r="B2731" t="s">
        <v>317</v>
      </c>
      <c r="C2731" t="s">
        <v>13</v>
      </c>
      <c r="D2731" t="s">
        <v>11</v>
      </c>
      <c r="E2731" t="s">
        <v>511</v>
      </c>
      <c r="F2731" t="s">
        <v>375</v>
      </c>
      <c r="I2731" t="s">
        <v>847</v>
      </c>
      <c r="K2731" t="s">
        <v>849</v>
      </c>
      <c r="L2731" t="s">
        <v>850</v>
      </c>
      <c r="M2731" t="s">
        <v>57</v>
      </c>
      <c r="O2731" t="s">
        <v>361</v>
      </c>
      <c r="P2731" t="s">
        <v>851</v>
      </c>
      <c r="Q2731" t="s">
        <v>337</v>
      </c>
      <c r="R2731">
        <v>0.04</v>
      </c>
    </row>
    <row r="2732" spans="1:20" ht="15" customHeight="1">
      <c r="A2732" s="962" t="s">
        <v>247</v>
      </c>
      <c r="B2732" t="s">
        <v>305</v>
      </c>
      <c r="C2732" t="s">
        <v>13</v>
      </c>
      <c r="D2732" t="s">
        <v>11</v>
      </c>
      <c r="E2732" t="s">
        <v>511</v>
      </c>
      <c r="F2732" t="s">
        <v>375</v>
      </c>
      <c r="R2732">
        <v>0.04</v>
      </c>
    </row>
    <row r="2733" spans="1:20" ht="15" customHeight="1">
      <c r="A2733" s="962" t="s">
        <v>247</v>
      </c>
      <c r="B2733" t="s">
        <v>324</v>
      </c>
      <c r="C2733" t="s">
        <v>13</v>
      </c>
      <c r="D2733" t="s">
        <v>11</v>
      </c>
      <c r="E2733" t="s">
        <v>511</v>
      </c>
      <c r="F2733" t="s">
        <v>375</v>
      </c>
      <c r="R2733">
        <v>0</v>
      </c>
    </row>
    <row r="2734" spans="1:20" ht="15" customHeight="1">
      <c r="A2734" s="962" t="s">
        <v>248</v>
      </c>
      <c r="B2734" t="s">
        <v>278</v>
      </c>
      <c r="C2734" t="s">
        <v>13</v>
      </c>
      <c r="D2734" t="s">
        <v>11</v>
      </c>
      <c r="E2734" t="s">
        <v>511</v>
      </c>
      <c r="F2734" t="s">
        <v>375</v>
      </c>
      <c r="R2734">
        <v>0</v>
      </c>
    </row>
    <row r="2735" spans="1:20" ht="15" customHeight="1">
      <c r="A2735" s="962" t="s">
        <v>248</v>
      </c>
      <c r="B2735" t="s">
        <v>279</v>
      </c>
      <c r="C2735" t="s">
        <v>13</v>
      </c>
      <c r="D2735" t="s">
        <v>11</v>
      </c>
      <c r="E2735" t="s">
        <v>511</v>
      </c>
      <c r="F2735" t="s">
        <v>375</v>
      </c>
      <c r="G2735" t="s">
        <v>377</v>
      </c>
      <c r="I2735" t="s">
        <v>332</v>
      </c>
      <c r="K2735" t="s">
        <v>333</v>
      </c>
      <c r="L2735" t="s">
        <v>250</v>
      </c>
      <c r="M2735" t="s">
        <v>51</v>
      </c>
      <c r="O2735" t="s">
        <v>335</v>
      </c>
      <c r="P2735" t="s">
        <v>336</v>
      </c>
      <c r="Q2735" t="s">
        <v>337</v>
      </c>
      <c r="R2735">
        <v>80</v>
      </c>
    </row>
    <row r="2736" spans="1:20" ht="15" customHeight="1">
      <c r="A2736" s="962" t="s">
        <v>249</v>
      </c>
      <c r="B2736" t="s">
        <v>278</v>
      </c>
      <c r="C2736" t="s">
        <v>13</v>
      </c>
      <c r="D2736" t="s">
        <v>11</v>
      </c>
      <c r="E2736" t="s">
        <v>511</v>
      </c>
      <c r="F2736" t="s">
        <v>375</v>
      </c>
      <c r="J2736" t="s">
        <v>340</v>
      </c>
      <c r="L2736" t="s">
        <v>249</v>
      </c>
      <c r="R2736">
        <v>0</v>
      </c>
    </row>
    <row r="2737" spans="1:20" ht="15" customHeight="1">
      <c r="A2737" s="962" t="s">
        <v>250</v>
      </c>
      <c r="B2737" t="s">
        <v>279</v>
      </c>
      <c r="C2737" t="s">
        <v>13</v>
      </c>
      <c r="D2737" t="s">
        <v>11</v>
      </c>
      <c r="E2737" t="s">
        <v>511</v>
      </c>
      <c r="F2737" t="s">
        <v>375</v>
      </c>
      <c r="G2737" t="s">
        <v>528</v>
      </c>
      <c r="I2737" t="s">
        <v>332</v>
      </c>
      <c r="K2737" t="s">
        <v>333</v>
      </c>
      <c r="L2737" t="s">
        <v>250</v>
      </c>
      <c r="M2737" t="s">
        <v>51</v>
      </c>
      <c r="O2737" t="s">
        <v>335</v>
      </c>
      <c r="P2737" t="s">
        <v>336</v>
      </c>
      <c r="Q2737" t="s">
        <v>337</v>
      </c>
      <c r="R2737">
        <v>80</v>
      </c>
    </row>
    <row r="2738" spans="1:20" ht="15" customHeight="1">
      <c r="A2738" s="962" t="s">
        <v>254</v>
      </c>
      <c r="B2738" t="s">
        <v>283</v>
      </c>
      <c r="C2738" t="s">
        <v>13</v>
      </c>
      <c r="D2738" t="s">
        <v>11</v>
      </c>
      <c r="E2738" t="s">
        <v>511</v>
      </c>
      <c r="F2738" t="s">
        <v>375</v>
      </c>
      <c r="J2738" t="s">
        <v>342</v>
      </c>
      <c r="L2738" t="s">
        <v>343</v>
      </c>
      <c r="R2738">
        <v>0</v>
      </c>
    </row>
    <row r="2739" spans="1:20" ht="15" customHeight="1">
      <c r="A2739" s="962" t="s">
        <v>254</v>
      </c>
      <c r="B2739" t="s">
        <v>289</v>
      </c>
      <c r="C2739" t="s">
        <v>13</v>
      </c>
      <c r="D2739" t="s">
        <v>11</v>
      </c>
      <c r="E2739" t="s">
        <v>511</v>
      </c>
      <c r="F2739" t="s">
        <v>375</v>
      </c>
      <c r="G2739" t="s">
        <v>378</v>
      </c>
      <c r="I2739" t="s">
        <v>332</v>
      </c>
      <c r="J2739" t="s">
        <v>379</v>
      </c>
      <c r="K2739" t="s">
        <v>333</v>
      </c>
      <c r="L2739" t="s">
        <v>344</v>
      </c>
      <c r="M2739" t="s">
        <v>51</v>
      </c>
      <c r="O2739" t="s">
        <v>349</v>
      </c>
      <c r="P2739" t="s">
        <v>336</v>
      </c>
      <c r="Q2739" t="s">
        <v>337</v>
      </c>
      <c r="R2739">
        <v>10</v>
      </c>
    </row>
    <row r="2740" spans="1:20" ht="15" customHeight="1">
      <c r="A2740" s="962" t="s">
        <v>254</v>
      </c>
      <c r="B2740" t="s">
        <v>290</v>
      </c>
      <c r="C2740" t="s">
        <v>13</v>
      </c>
      <c r="D2740" t="s">
        <v>11</v>
      </c>
      <c r="E2740" t="s">
        <v>511</v>
      </c>
      <c r="F2740" t="s">
        <v>375</v>
      </c>
      <c r="R2740">
        <v>2.78</v>
      </c>
      <c r="S2740">
        <v>0</v>
      </c>
      <c r="T2740">
        <v>10</v>
      </c>
    </row>
    <row r="2741" spans="1:20" ht="15" customHeight="1">
      <c r="A2741" s="962" t="s">
        <v>254</v>
      </c>
      <c r="B2741" t="s">
        <v>292</v>
      </c>
      <c r="C2741" t="s">
        <v>13</v>
      </c>
      <c r="D2741" t="s">
        <v>11</v>
      </c>
      <c r="E2741" t="s">
        <v>511</v>
      </c>
      <c r="F2741" t="s">
        <v>375</v>
      </c>
      <c r="R2741">
        <v>1.1100000000000001</v>
      </c>
      <c r="S2741">
        <v>0</v>
      </c>
      <c r="T2741">
        <v>10</v>
      </c>
    </row>
    <row r="2742" spans="1:20" ht="15" customHeight="1">
      <c r="A2742" s="962" t="s">
        <v>254</v>
      </c>
      <c r="B2742" t="s">
        <v>294</v>
      </c>
      <c r="C2742" t="s">
        <v>13</v>
      </c>
      <c r="D2742" t="s">
        <v>11</v>
      </c>
      <c r="E2742" t="s">
        <v>511</v>
      </c>
      <c r="F2742" t="s">
        <v>375</v>
      </c>
      <c r="R2742">
        <v>0.56000000000000005</v>
      </c>
      <c r="S2742">
        <v>0</v>
      </c>
      <c r="T2742">
        <v>10</v>
      </c>
    </row>
    <row r="2743" spans="1:20" ht="15" customHeight="1">
      <c r="A2743" s="962" t="s">
        <v>254</v>
      </c>
      <c r="B2743" t="s">
        <v>295</v>
      </c>
      <c r="C2743" t="s">
        <v>13</v>
      </c>
      <c r="D2743" t="s">
        <v>11</v>
      </c>
      <c r="E2743" t="s">
        <v>511</v>
      </c>
      <c r="F2743" t="s">
        <v>375</v>
      </c>
      <c r="R2743">
        <v>2.78</v>
      </c>
      <c r="S2743">
        <v>0</v>
      </c>
      <c r="T2743">
        <v>10</v>
      </c>
    </row>
    <row r="2744" spans="1:20" ht="15" customHeight="1">
      <c r="A2744" s="962" t="s">
        <v>254</v>
      </c>
      <c r="B2744" t="s">
        <v>280</v>
      </c>
      <c r="C2744" t="s">
        <v>13</v>
      </c>
      <c r="D2744" t="s">
        <v>11</v>
      </c>
      <c r="E2744" t="s">
        <v>511</v>
      </c>
      <c r="F2744" t="s">
        <v>375</v>
      </c>
      <c r="G2744" t="s">
        <v>529</v>
      </c>
      <c r="I2744" t="s">
        <v>332</v>
      </c>
      <c r="K2744" t="s">
        <v>333</v>
      </c>
      <c r="L2744" t="s">
        <v>346</v>
      </c>
      <c r="M2744" t="s">
        <v>51</v>
      </c>
      <c r="O2744" t="s">
        <v>335</v>
      </c>
      <c r="P2744" t="s">
        <v>336</v>
      </c>
      <c r="Q2744" t="s">
        <v>337</v>
      </c>
      <c r="R2744">
        <v>914</v>
      </c>
    </row>
    <row r="2745" spans="1:20" ht="15" customHeight="1">
      <c r="A2745" s="962" t="s">
        <v>254</v>
      </c>
      <c r="B2745" t="s">
        <v>299</v>
      </c>
      <c r="C2745" t="s">
        <v>13</v>
      </c>
      <c r="D2745" t="s">
        <v>11</v>
      </c>
      <c r="E2745" t="s">
        <v>511</v>
      </c>
      <c r="F2745" t="s">
        <v>375</v>
      </c>
      <c r="G2745" t="s">
        <v>530</v>
      </c>
      <c r="I2745" t="s">
        <v>332</v>
      </c>
      <c r="K2745" t="s">
        <v>333</v>
      </c>
      <c r="L2745" t="s">
        <v>348</v>
      </c>
      <c r="M2745" t="s">
        <v>51</v>
      </c>
      <c r="O2745" t="s">
        <v>349</v>
      </c>
      <c r="P2745" t="s">
        <v>336</v>
      </c>
      <c r="Q2745" t="s">
        <v>337</v>
      </c>
      <c r="R2745">
        <v>12.2</v>
      </c>
    </row>
    <row r="2746" spans="1:20" ht="15" customHeight="1">
      <c r="A2746" s="962" t="s">
        <v>254</v>
      </c>
      <c r="B2746" t="s">
        <v>284</v>
      </c>
      <c r="C2746" t="s">
        <v>13</v>
      </c>
      <c r="D2746" t="s">
        <v>11</v>
      </c>
      <c r="E2746" t="s">
        <v>511</v>
      </c>
      <c r="F2746" t="s">
        <v>375</v>
      </c>
      <c r="R2746">
        <v>0</v>
      </c>
    </row>
    <row r="2747" spans="1:20" ht="15" customHeight="1">
      <c r="A2747" s="962" t="s">
        <v>254</v>
      </c>
      <c r="B2747" t="s">
        <v>285</v>
      </c>
      <c r="C2747" t="s">
        <v>13</v>
      </c>
      <c r="D2747" t="s">
        <v>11</v>
      </c>
      <c r="E2747" t="s">
        <v>511</v>
      </c>
      <c r="F2747" t="s">
        <v>375</v>
      </c>
      <c r="R2747">
        <v>0</v>
      </c>
    </row>
    <row r="2748" spans="1:20" ht="15" customHeight="1">
      <c r="A2748" s="962" t="s">
        <v>254</v>
      </c>
      <c r="B2748" t="s">
        <v>286</v>
      </c>
      <c r="C2748" t="s">
        <v>13</v>
      </c>
      <c r="D2748" t="s">
        <v>11</v>
      </c>
      <c r="E2748" t="s">
        <v>511</v>
      </c>
      <c r="F2748" t="s">
        <v>375</v>
      </c>
      <c r="R2748">
        <v>0</v>
      </c>
    </row>
    <row r="2749" spans="1:20" ht="15" customHeight="1">
      <c r="A2749" s="962" t="s">
        <v>254</v>
      </c>
      <c r="B2749" t="s">
        <v>303</v>
      </c>
      <c r="C2749" t="s">
        <v>13</v>
      </c>
      <c r="D2749" t="s">
        <v>11</v>
      </c>
      <c r="E2749" t="s">
        <v>511</v>
      </c>
      <c r="F2749" t="s">
        <v>375</v>
      </c>
      <c r="R2749">
        <v>0</v>
      </c>
    </row>
    <row r="2750" spans="1:20" ht="15" customHeight="1">
      <c r="A2750" s="962" t="s">
        <v>254</v>
      </c>
      <c r="B2750" t="s">
        <v>291</v>
      </c>
      <c r="C2750" t="s">
        <v>13</v>
      </c>
      <c r="D2750" t="s">
        <v>11</v>
      </c>
      <c r="E2750" t="s">
        <v>511</v>
      </c>
      <c r="F2750" t="s">
        <v>375</v>
      </c>
      <c r="R2750">
        <v>1.67</v>
      </c>
      <c r="S2750">
        <v>0</v>
      </c>
      <c r="T2750">
        <v>10</v>
      </c>
    </row>
    <row r="2751" spans="1:20" ht="15" customHeight="1">
      <c r="A2751" s="962" t="s">
        <v>254</v>
      </c>
      <c r="B2751" t="s">
        <v>293</v>
      </c>
      <c r="C2751" t="s">
        <v>13</v>
      </c>
      <c r="D2751" t="s">
        <v>11</v>
      </c>
      <c r="E2751" t="s">
        <v>511</v>
      </c>
      <c r="F2751" t="s">
        <v>375</v>
      </c>
      <c r="R2751">
        <v>0.56000000000000005</v>
      </c>
      <c r="S2751">
        <v>0</v>
      </c>
      <c r="T2751">
        <v>10</v>
      </c>
    </row>
    <row r="2752" spans="1:20" ht="15" customHeight="1">
      <c r="A2752" s="962" t="s">
        <v>254</v>
      </c>
      <c r="B2752" t="s">
        <v>288</v>
      </c>
      <c r="C2752" t="s">
        <v>13</v>
      </c>
      <c r="D2752" t="s">
        <v>11</v>
      </c>
      <c r="E2752" t="s">
        <v>511</v>
      </c>
      <c r="F2752" t="s">
        <v>375</v>
      </c>
      <c r="R2752">
        <v>22.2</v>
      </c>
    </row>
    <row r="2753" spans="1:20" ht="15" customHeight="1">
      <c r="A2753" s="962" t="s">
        <v>254</v>
      </c>
      <c r="B2753" t="s">
        <v>298</v>
      </c>
      <c r="C2753" t="s">
        <v>13</v>
      </c>
      <c r="D2753" t="s">
        <v>11</v>
      </c>
      <c r="E2753" t="s">
        <v>511</v>
      </c>
      <c r="F2753" t="s">
        <v>375</v>
      </c>
      <c r="R2753">
        <v>12.2</v>
      </c>
    </row>
    <row r="2754" spans="1:20" ht="15" customHeight="1">
      <c r="A2754" s="962" t="s">
        <v>254</v>
      </c>
      <c r="B2754" t="s">
        <v>297</v>
      </c>
      <c r="C2754" t="s">
        <v>13</v>
      </c>
      <c r="D2754" t="s">
        <v>11</v>
      </c>
      <c r="E2754" t="s">
        <v>511</v>
      </c>
      <c r="F2754" t="s">
        <v>375</v>
      </c>
      <c r="R2754">
        <v>12.2</v>
      </c>
    </row>
    <row r="2755" spans="1:20" ht="15" customHeight="1">
      <c r="A2755" s="962" t="s">
        <v>254</v>
      </c>
      <c r="B2755" t="s">
        <v>287</v>
      </c>
      <c r="C2755" t="s">
        <v>13</v>
      </c>
      <c r="D2755" t="s">
        <v>11</v>
      </c>
      <c r="E2755" t="s">
        <v>511</v>
      </c>
      <c r="F2755" t="s">
        <v>375</v>
      </c>
      <c r="R2755">
        <v>27.9</v>
      </c>
    </row>
    <row r="2756" spans="1:20" ht="15" customHeight="1">
      <c r="A2756" s="962" t="s">
        <v>254</v>
      </c>
      <c r="B2756" t="s">
        <v>296</v>
      </c>
      <c r="C2756" t="s">
        <v>13</v>
      </c>
      <c r="D2756" t="s">
        <v>11</v>
      </c>
      <c r="E2756" t="s">
        <v>511</v>
      </c>
      <c r="F2756" t="s">
        <v>375</v>
      </c>
      <c r="R2756">
        <v>2.78</v>
      </c>
      <c r="S2756">
        <v>0</v>
      </c>
      <c r="T2756">
        <v>10</v>
      </c>
    </row>
    <row r="2757" spans="1:20" ht="15" customHeight="1">
      <c r="A2757" s="962" t="s">
        <v>254</v>
      </c>
      <c r="B2757" t="s">
        <v>319</v>
      </c>
      <c r="C2757" t="s">
        <v>13</v>
      </c>
      <c r="D2757" t="s">
        <v>11</v>
      </c>
      <c r="E2757" t="s">
        <v>511</v>
      </c>
      <c r="F2757" t="s">
        <v>375</v>
      </c>
      <c r="G2757" t="s">
        <v>531</v>
      </c>
      <c r="I2757" t="s">
        <v>332</v>
      </c>
      <c r="K2757" t="s">
        <v>333</v>
      </c>
      <c r="L2757" t="s">
        <v>351</v>
      </c>
      <c r="M2757" t="s">
        <v>51</v>
      </c>
      <c r="O2757" t="s">
        <v>349</v>
      </c>
      <c r="P2757" t="s">
        <v>336</v>
      </c>
      <c r="Q2757" t="s">
        <v>337</v>
      </c>
      <c r="R2757">
        <v>5.68</v>
      </c>
    </row>
    <row r="2758" spans="1:20" ht="15" customHeight="1">
      <c r="A2758" s="962" t="s">
        <v>254</v>
      </c>
      <c r="B2758" t="s">
        <v>317</v>
      </c>
      <c r="C2758" t="s">
        <v>13</v>
      </c>
      <c r="D2758" t="s">
        <v>11</v>
      </c>
      <c r="E2758" t="s">
        <v>511</v>
      </c>
      <c r="F2758" t="s">
        <v>375</v>
      </c>
      <c r="G2758" t="s">
        <v>350</v>
      </c>
      <c r="I2758" t="s">
        <v>332</v>
      </c>
      <c r="K2758" t="s">
        <v>333</v>
      </c>
      <c r="L2758" t="s">
        <v>351</v>
      </c>
      <c r="M2758" t="s">
        <v>51</v>
      </c>
      <c r="O2758" t="s">
        <v>349</v>
      </c>
      <c r="P2758" t="s">
        <v>336</v>
      </c>
      <c r="Q2758" t="s">
        <v>337</v>
      </c>
      <c r="R2758">
        <v>5.68</v>
      </c>
    </row>
    <row r="2759" spans="1:20" ht="15" customHeight="1">
      <c r="A2759" s="962" t="s">
        <v>254</v>
      </c>
      <c r="B2759" t="s">
        <v>305</v>
      </c>
      <c r="C2759" t="s">
        <v>13</v>
      </c>
      <c r="D2759" t="s">
        <v>11</v>
      </c>
      <c r="E2759" t="s">
        <v>511</v>
      </c>
      <c r="F2759" t="s">
        <v>375</v>
      </c>
      <c r="R2759">
        <v>5.68</v>
      </c>
    </row>
    <row r="2760" spans="1:20" ht="15" customHeight="1">
      <c r="A2760" s="962" t="s">
        <v>254</v>
      </c>
      <c r="B2760" t="s">
        <v>321</v>
      </c>
      <c r="C2760" t="s">
        <v>13</v>
      </c>
      <c r="D2760" t="s">
        <v>11</v>
      </c>
      <c r="E2760" t="s">
        <v>511</v>
      </c>
      <c r="F2760" t="s">
        <v>375</v>
      </c>
      <c r="H2760" t="s">
        <v>532</v>
      </c>
      <c r="I2760" t="s">
        <v>353</v>
      </c>
      <c r="K2760" t="s">
        <v>333</v>
      </c>
      <c r="L2760" t="s">
        <v>354</v>
      </c>
      <c r="M2760" t="s">
        <v>58</v>
      </c>
      <c r="O2760" t="s">
        <v>335</v>
      </c>
      <c r="P2760" t="s">
        <v>336</v>
      </c>
      <c r="Q2760" t="s">
        <v>337</v>
      </c>
      <c r="R2760">
        <v>476</v>
      </c>
    </row>
    <row r="2761" spans="1:20" ht="15" customHeight="1">
      <c r="A2761" s="962" t="s">
        <v>254</v>
      </c>
      <c r="B2761" t="s">
        <v>324</v>
      </c>
      <c r="C2761" t="s">
        <v>13</v>
      </c>
      <c r="D2761" t="s">
        <v>11</v>
      </c>
      <c r="E2761" t="s">
        <v>511</v>
      </c>
      <c r="F2761" t="s">
        <v>375</v>
      </c>
      <c r="L2761" t="s">
        <v>1977</v>
      </c>
      <c r="N2761" t="s">
        <v>230</v>
      </c>
      <c r="O2761" t="s">
        <v>349</v>
      </c>
      <c r="P2761" t="s">
        <v>1978</v>
      </c>
      <c r="Q2761" t="s">
        <v>2003</v>
      </c>
      <c r="R2761">
        <v>4.09</v>
      </c>
    </row>
    <row r="2762" spans="1:20" ht="15" customHeight="1">
      <c r="A2762" s="962" t="s">
        <v>255</v>
      </c>
      <c r="B2762" t="s">
        <v>322</v>
      </c>
      <c r="C2762" t="s">
        <v>13</v>
      </c>
      <c r="D2762" t="s">
        <v>11</v>
      </c>
      <c r="E2762" t="s">
        <v>511</v>
      </c>
      <c r="F2762" t="s">
        <v>375</v>
      </c>
      <c r="H2762" t="s">
        <v>848</v>
      </c>
      <c r="I2762" t="s">
        <v>853</v>
      </c>
      <c r="J2762" t="s">
        <v>848</v>
      </c>
      <c r="K2762" t="s">
        <v>849</v>
      </c>
      <c r="L2762" t="s">
        <v>1993</v>
      </c>
      <c r="M2762" t="s">
        <v>55</v>
      </c>
      <c r="O2762" t="s">
        <v>361</v>
      </c>
      <c r="P2762" t="s">
        <v>667</v>
      </c>
      <c r="Q2762" t="s">
        <v>668</v>
      </c>
      <c r="R2762">
        <v>0.08</v>
      </c>
    </row>
    <row r="2763" spans="1:20" ht="15" customHeight="1">
      <c r="A2763" s="962" t="s">
        <v>255</v>
      </c>
      <c r="B2763" t="s">
        <v>301</v>
      </c>
      <c r="C2763" t="s">
        <v>13</v>
      </c>
      <c r="D2763" t="s">
        <v>11</v>
      </c>
      <c r="E2763" t="s">
        <v>511</v>
      </c>
      <c r="F2763" t="s">
        <v>375</v>
      </c>
      <c r="H2763" t="s">
        <v>856</v>
      </c>
      <c r="I2763" t="s">
        <v>853</v>
      </c>
      <c r="J2763" t="s">
        <v>848</v>
      </c>
      <c r="K2763" t="s">
        <v>849</v>
      </c>
      <c r="L2763" t="s">
        <v>857</v>
      </c>
      <c r="M2763" t="s">
        <v>55</v>
      </c>
      <c r="O2763" t="s">
        <v>361</v>
      </c>
      <c r="P2763" t="s">
        <v>851</v>
      </c>
      <c r="Q2763" t="s">
        <v>337</v>
      </c>
      <c r="R2763">
        <v>11.2</v>
      </c>
    </row>
    <row r="2764" spans="1:20" ht="15" customHeight="1">
      <c r="A2764" s="962" t="s">
        <v>255</v>
      </c>
      <c r="B2764" t="s">
        <v>307</v>
      </c>
      <c r="C2764" t="s">
        <v>13</v>
      </c>
      <c r="D2764" t="s">
        <v>11</v>
      </c>
      <c r="E2764" t="s">
        <v>511</v>
      </c>
      <c r="F2764" t="s">
        <v>375</v>
      </c>
      <c r="H2764" t="s">
        <v>858</v>
      </c>
      <c r="I2764" t="s">
        <v>853</v>
      </c>
      <c r="J2764" t="s">
        <v>848</v>
      </c>
      <c r="K2764" t="s">
        <v>849</v>
      </c>
      <c r="L2764" t="s">
        <v>859</v>
      </c>
      <c r="M2764" t="s">
        <v>55</v>
      </c>
      <c r="O2764" t="s">
        <v>361</v>
      </c>
      <c r="P2764" t="s">
        <v>851</v>
      </c>
      <c r="Q2764" t="s">
        <v>337</v>
      </c>
      <c r="R2764">
        <v>0.15</v>
      </c>
    </row>
    <row r="2765" spans="1:20" ht="15" customHeight="1">
      <c r="A2765" s="962" t="s">
        <v>255</v>
      </c>
      <c r="B2765" t="s">
        <v>315</v>
      </c>
      <c r="C2765" t="s">
        <v>13</v>
      </c>
      <c r="D2765" t="s">
        <v>11</v>
      </c>
      <c r="E2765" t="s">
        <v>511</v>
      </c>
      <c r="F2765" t="s">
        <v>375</v>
      </c>
      <c r="H2765" t="s">
        <v>860</v>
      </c>
      <c r="I2765" t="s">
        <v>853</v>
      </c>
      <c r="J2765" t="s">
        <v>848</v>
      </c>
      <c r="K2765" t="s">
        <v>849</v>
      </c>
      <c r="L2765" t="s">
        <v>861</v>
      </c>
      <c r="M2765" t="s">
        <v>55</v>
      </c>
      <c r="O2765" t="s">
        <v>361</v>
      </c>
      <c r="P2765" t="s">
        <v>851</v>
      </c>
      <c r="Q2765" t="s">
        <v>337</v>
      </c>
      <c r="R2765">
        <v>0</v>
      </c>
    </row>
    <row r="2766" spans="1:20" ht="15" customHeight="1">
      <c r="A2766" s="962" t="s">
        <v>255</v>
      </c>
      <c r="B2766" t="s">
        <v>308</v>
      </c>
      <c r="C2766" t="s">
        <v>13</v>
      </c>
      <c r="D2766" t="s">
        <v>11</v>
      </c>
      <c r="E2766" t="s">
        <v>511</v>
      </c>
      <c r="F2766" t="s">
        <v>375</v>
      </c>
      <c r="H2766" t="s">
        <v>862</v>
      </c>
      <c r="I2766" t="s">
        <v>853</v>
      </c>
      <c r="J2766" t="s">
        <v>848</v>
      </c>
      <c r="K2766" t="s">
        <v>849</v>
      </c>
      <c r="L2766" t="s">
        <v>863</v>
      </c>
      <c r="M2766" t="s">
        <v>55</v>
      </c>
      <c r="O2766" t="s">
        <v>361</v>
      </c>
      <c r="P2766" t="s">
        <v>851</v>
      </c>
      <c r="Q2766" t="s">
        <v>337</v>
      </c>
      <c r="R2766">
        <v>0.15</v>
      </c>
    </row>
    <row r="2767" spans="1:20" ht="15" customHeight="1">
      <c r="A2767" s="962" t="s">
        <v>255</v>
      </c>
      <c r="B2767" t="s">
        <v>311</v>
      </c>
      <c r="C2767" t="s">
        <v>13</v>
      </c>
      <c r="D2767" t="s">
        <v>11</v>
      </c>
      <c r="E2767" t="s">
        <v>511</v>
      </c>
      <c r="F2767" t="s">
        <v>375</v>
      </c>
      <c r="H2767" t="s">
        <v>864</v>
      </c>
      <c r="I2767" t="s">
        <v>853</v>
      </c>
      <c r="J2767" t="s">
        <v>848</v>
      </c>
      <c r="K2767" t="s">
        <v>849</v>
      </c>
      <c r="L2767" t="s">
        <v>865</v>
      </c>
      <c r="M2767" t="s">
        <v>55</v>
      </c>
      <c r="O2767" t="s">
        <v>361</v>
      </c>
      <c r="P2767" t="s">
        <v>851</v>
      </c>
      <c r="Q2767" t="s">
        <v>337</v>
      </c>
      <c r="R2767">
        <v>8.1300000000000008</v>
      </c>
    </row>
    <row r="2768" spans="1:20" ht="15" customHeight="1">
      <c r="A2768" s="962" t="s">
        <v>255</v>
      </c>
      <c r="B2768" t="s">
        <v>312</v>
      </c>
      <c r="C2768" t="s">
        <v>13</v>
      </c>
      <c r="D2768" t="s">
        <v>11</v>
      </c>
      <c r="E2768" t="s">
        <v>511</v>
      </c>
      <c r="F2768" t="s">
        <v>375</v>
      </c>
      <c r="H2768" t="s">
        <v>866</v>
      </c>
      <c r="I2768" t="s">
        <v>853</v>
      </c>
      <c r="J2768" t="s">
        <v>848</v>
      </c>
      <c r="K2768" t="s">
        <v>849</v>
      </c>
      <c r="L2768" t="s">
        <v>867</v>
      </c>
      <c r="M2768" t="s">
        <v>55</v>
      </c>
      <c r="O2768" t="s">
        <v>361</v>
      </c>
      <c r="P2768" t="s">
        <v>851</v>
      </c>
      <c r="Q2768" t="s">
        <v>337</v>
      </c>
      <c r="R2768">
        <v>0.21</v>
      </c>
    </row>
    <row r="2769" spans="1:20" ht="15" customHeight="1">
      <c r="A2769" s="962" t="s">
        <v>255</v>
      </c>
      <c r="B2769" t="s">
        <v>300</v>
      </c>
      <c r="C2769" t="s">
        <v>13</v>
      </c>
      <c r="D2769" t="s">
        <v>11</v>
      </c>
      <c r="E2769" t="s">
        <v>511</v>
      </c>
      <c r="F2769" t="s">
        <v>375</v>
      </c>
      <c r="I2769" t="s">
        <v>853</v>
      </c>
      <c r="K2769" t="s">
        <v>849</v>
      </c>
      <c r="L2769" t="s">
        <v>857</v>
      </c>
      <c r="M2769" t="s">
        <v>55</v>
      </c>
      <c r="O2769" t="s">
        <v>361</v>
      </c>
      <c r="P2769" t="s">
        <v>851</v>
      </c>
      <c r="Q2769" t="s">
        <v>337</v>
      </c>
      <c r="R2769">
        <v>11.2</v>
      </c>
    </row>
    <row r="2770" spans="1:20" ht="15" customHeight="1">
      <c r="A2770" s="962" t="s">
        <v>255</v>
      </c>
      <c r="B2770" t="s">
        <v>298</v>
      </c>
      <c r="C2770" t="s">
        <v>13</v>
      </c>
      <c r="D2770" t="s">
        <v>11</v>
      </c>
      <c r="E2770" t="s">
        <v>511</v>
      </c>
      <c r="F2770" t="s">
        <v>375</v>
      </c>
      <c r="R2770">
        <v>11.2</v>
      </c>
    </row>
    <row r="2771" spans="1:20" ht="15" customHeight="1">
      <c r="A2771" s="962" t="s">
        <v>255</v>
      </c>
      <c r="B2771" t="s">
        <v>297</v>
      </c>
      <c r="C2771" t="s">
        <v>13</v>
      </c>
      <c r="D2771" t="s">
        <v>11</v>
      </c>
      <c r="E2771" t="s">
        <v>511</v>
      </c>
      <c r="F2771" t="s">
        <v>375</v>
      </c>
      <c r="R2771">
        <v>11.2</v>
      </c>
    </row>
    <row r="2772" spans="1:20" ht="15" customHeight="1">
      <c r="A2772" s="962" t="s">
        <v>255</v>
      </c>
      <c r="B2772" t="s">
        <v>288</v>
      </c>
      <c r="C2772" t="s">
        <v>13</v>
      </c>
      <c r="D2772" t="s">
        <v>11</v>
      </c>
      <c r="E2772" t="s">
        <v>511</v>
      </c>
      <c r="F2772" t="s">
        <v>375</v>
      </c>
      <c r="R2772">
        <v>11.2</v>
      </c>
    </row>
    <row r="2773" spans="1:20" ht="15" customHeight="1">
      <c r="A2773" s="962" t="s">
        <v>255</v>
      </c>
      <c r="B2773" t="s">
        <v>287</v>
      </c>
      <c r="C2773" t="s">
        <v>13</v>
      </c>
      <c r="D2773" t="s">
        <v>11</v>
      </c>
      <c r="E2773" t="s">
        <v>511</v>
      </c>
      <c r="F2773" t="s">
        <v>375</v>
      </c>
      <c r="R2773">
        <v>19.899999999999999</v>
      </c>
    </row>
    <row r="2774" spans="1:20" ht="15" customHeight="1">
      <c r="A2774" s="962" t="s">
        <v>255</v>
      </c>
      <c r="B2774" t="s">
        <v>306</v>
      </c>
      <c r="C2774" t="s">
        <v>13</v>
      </c>
      <c r="D2774" t="s">
        <v>11</v>
      </c>
      <c r="E2774" t="s">
        <v>511</v>
      </c>
      <c r="F2774" t="s">
        <v>375</v>
      </c>
      <c r="I2774" t="s">
        <v>853</v>
      </c>
      <c r="K2774" t="s">
        <v>849</v>
      </c>
      <c r="L2774" t="s">
        <v>1994</v>
      </c>
      <c r="M2774" t="s">
        <v>55</v>
      </c>
      <c r="O2774" t="s">
        <v>361</v>
      </c>
      <c r="P2774" t="s">
        <v>851</v>
      </c>
      <c r="Q2774" t="s">
        <v>337</v>
      </c>
      <c r="R2774">
        <v>0.31</v>
      </c>
    </row>
    <row r="2775" spans="1:20" ht="15" customHeight="1">
      <c r="A2775" s="962" t="s">
        <v>255</v>
      </c>
      <c r="B2775" t="s">
        <v>305</v>
      </c>
      <c r="C2775" t="s">
        <v>13</v>
      </c>
      <c r="D2775" t="s">
        <v>11</v>
      </c>
      <c r="E2775" t="s">
        <v>511</v>
      </c>
      <c r="F2775" t="s">
        <v>375</v>
      </c>
      <c r="R2775">
        <v>8.65</v>
      </c>
    </row>
    <row r="2776" spans="1:20" ht="15" customHeight="1">
      <c r="A2776" s="962" t="s">
        <v>255</v>
      </c>
      <c r="B2776" t="s">
        <v>309</v>
      </c>
      <c r="C2776" t="s">
        <v>13</v>
      </c>
      <c r="D2776" t="s">
        <v>11</v>
      </c>
      <c r="E2776" t="s">
        <v>511</v>
      </c>
      <c r="F2776" t="s">
        <v>375</v>
      </c>
      <c r="I2776" t="s">
        <v>853</v>
      </c>
      <c r="K2776" t="s">
        <v>849</v>
      </c>
      <c r="L2776" t="s">
        <v>1995</v>
      </c>
      <c r="M2776" t="s">
        <v>55</v>
      </c>
      <c r="O2776" t="s">
        <v>361</v>
      </c>
      <c r="P2776" t="s">
        <v>851</v>
      </c>
      <c r="Q2776" t="s">
        <v>337</v>
      </c>
      <c r="R2776">
        <v>8.34</v>
      </c>
    </row>
    <row r="2777" spans="1:20" ht="15" customHeight="1">
      <c r="A2777" s="962" t="s">
        <v>255</v>
      </c>
      <c r="B2777" t="s">
        <v>313</v>
      </c>
      <c r="C2777" t="s">
        <v>13</v>
      </c>
      <c r="D2777" t="s">
        <v>11</v>
      </c>
      <c r="E2777" t="s">
        <v>511</v>
      </c>
      <c r="F2777" t="s">
        <v>375</v>
      </c>
      <c r="I2777" t="s">
        <v>853</v>
      </c>
      <c r="K2777" t="s">
        <v>849</v>
      </c>
      <c r="L2777" t="s">
        <v>861</v>
      </c>
      <c r="M2777" t="s">
        <v>55</v>
      </c>
      <c r="O2777" t="s">
        <v>361</v>
      </c>
      <c r="P2777" t="s">
        <v>851</v>
      </c>
      <c r="Q2777" t="s">
        <v>337</v>
      </c>
      <c r="R2777">
        <v>0</v>
      </c>
    </row>
    <row r="2778" spans="1:20" ht="15" customHeight="1">
      <c r="A2778" s="962" t="s">
        <v>257</v>
      </c>
      <c r="B2778" t="s">
        <v>290</v>
      </c>
      <c r="C2778" t="s">
        <v>13</v>
      </c>
      <c r="D2778" t="s">
        <v>11</v>
      </c>
      <c r="E2778" t="s">
        <v>511</v>
      </c>
      <c r="F2778" t="s">
        <v>375</v>
      </c>
      <c r="J2778" t="s">
        <v>1996</v>
      </c>
      <c r="R2778">
        <v>0</v>
      </c>
      <c r="S2778">
        <v>0</v>
      </c>
      <c r="T2778">
        <v>0</v>
      </c>
    </row>
    <row r="2779" spans="1:20" ht="15" customHeight="1">
      <c r="A2779" s="962" t="s">
        <v>257</v>
      </c>
      <c r="B2779" t="s">
        <v>292</v>
      </c>
      <c r="C2779" t="s">
        <v>13</v>
      </c>
      <c r="D2779" t="s">
        <v>11</v>
      </c>
      <c r="E2779" t="s">
        <v>511</v>
      </c>
      <c r="F2779" t="s">
        <v>375</v>
      </c>
      <c r="J2779" t="s">
        <v>1997</v>
      </c>
      <c r="R2779">
        <v>147</v>
      </c>
    </row>
    <row r="2780" spans="1:20" ht="15" customHeight="1">
      <c r="A2780" s="962" t="s">
        <v>257</v>
      </c>
      <c r="B2780" t="s">
        <v>295</v>
      </c>
      <c r="C2780" t="s">
        <v>13</v>
      </c>
      <c r="D2780" t="s">
        <v>11</v>
      </c>
      <c r="E2780" t="s">
        <v>511</v>
      </c>
      <c r="F2780" t="s">
        <v>375</v>
      </c>
      <c r="J2780" t="s">
        <v>1998</v>
      </c>
      <c r="R2780">
        <v>0</v>
      </c>
      <c r="S2780">
        <v>0</v>
      </c>
      <c r="T2780">
        <v>0</v>
      </c>
    </row>
    <row r="2781" spans="1:20" ht="15" customHeight="1">
      <c r="A2781" s="962" t="s">
        <v>257</v>
      </c>
      <c r="B2781" t="s">
        <v>296</v>
      </c>
      <c r="C2781" t="s">
        <v>13</v>
      </c>
      <c r="D2781" t="s">
        <v>11</v>
      </c>
      <c r="E2781" t="s">
        <v>511</v>
      </c>
      <c r="F2781" t="s">
        <v>375</v>
      </c>
      <c r="H2781" t="s">
        <v>906</v>
      </c>
      <c r="I2781" t="s">
        <v>880</v>
      </c>
      <c r="J2781" t="s">
        <v>907</v>
      </c>
      <c r="K2781" t="s">
        <v>849</v>
      </c>
      <c r="L2781" t="s">
        <v>908</v>
      </c>
      <c r="M2781" t="s">
        <v>74</v>
      </c>
      <c r="O2781" t="s">
        <v>361</v>
      </c>
      <c r="P2781" t="s">
        <v>851</v>
      </c>
      <c r="Q2781" t="s">
        <v>337</v>
      </c>
      <c r="R2781">
        <v>83.7</v>
      </c>
    </row>
    <row r="2782" spans="1:20" ht="15" customHeight="1">
      <c r="A2782" s="962" t="s">
        <v>257</v>
      </c>
      <c r="B2782" t="s">
        <v>316</v>
      </c>
      <c r="C2782" t="s">
        <v>13</v>
      </c>
      <c r="D2782" t="s">
        <v>11</v>
      </c>
      <c r="E2782" t="s">
        <v>511</v>
      </c>
      <c r="F2782" t="s">
        <v>375</v>
      </c>
      <c r="H2782" t="s">
        <v>909</v>
      </c>
      <c r="I2782" t="s">
        <v>880</v>
      </c>
      <c r="J2782" t="s">
        <v>890</v>
      </c>
      <c r="K2782" t="s">
        <v>849</v>
      </c>
      <c r="L2782" t="s">
        <v>910</v>
      </c>
      <c r="M2782" t="s">
        <v>74</v>
      </c>
      <c r="O2782" t="s">
        <v>361</v>
      </c>
      <c r="P2782" t="s">
        <v>851</v>
      </c>
      <c r="Q2782" t="s">
        <v>337</v>
      </c>
      <c r="R2782">
        <v>30.6</v>
      </c>
    </row>
    <row r="2783" spans="1:20" ht="15" customHeight="1">
      <c r="A2783" s="962" t="s">
        <v>257</v>
      </c>
      <c r="B2783" t="s">
        <v>289</v>
      </c>
      <c r="C2783" t="s">
        <v>13</v>
      </c>
      <c r="D2783" t="s">
        <v>11</v>
      </c>
      <c r="E2783" t="s">
        <v>511</v>
      </c>
      <c r="F2783" t="s">
        <v>375</v>
      </c>
      <c r="H2783" t="s">
        <v>904</v>
      </c>
      <c r="I2783" t="s">
        <v>880</v>
      </c>
      <c r="J2783" t="s">
        <v>884</v>
      </c>
      <c r="K2783" t="s">
        <v>849</v>
      </c>
      <c r="L2783" t="s">
        <v>905</v>
      </c>
      <c r="M2783" t="s">
        <v>74</v>
      </c>
      <c r="O2783" t="s">
        <v>361</v>
      </c>
      <c r="P2783" t="s">
        <v>851</v>
      </c>
      <c r="Q2783" t="s">
        <v>337</v>
      </c>
      <c r="R2783">
        <v>333</v>
      </c>
    </row>
    <row r="2784" spans="1:20" ht="15" customHeight="1">
      <c r="A2784" s="962" t="s">
        <v>257</v>
      </c>
      <c r="B2784" t="s">
        <v>309</v>
      </c>
      <c r="C2784" t="s">
        <v>13</v>
      </c>
      <c r="D2784" t="s">
        <v>11</v>
      </c>
      <c r="E2784" t="s">
        <v>511</v>
      </c>
      <c r="F2784" t="s">
        <v>375</v>
      </c>
      <c r="I2784" t="s">
        <v>887</v>
      </c>
      <c r="J2784" t="s">
        <v>884</v>
      </c>
      <c r="K2784" t="s">
        <v>849</v>
      </c>
      <c r="L2784" t="s">
        <v>888</v>
      </c>
      <c r="M2784" t="s">
        <v>74</v>
      </c>
      <c r="O2784" t="s">
        <v>361</v>
      </c>
      <c r="P2784" t="s">
        <v>851</v>
      </c>
      <c r="Q2784" t="s">
        <v>337</v>
      </c>
      <c r="R2784">
        <v>20.6</v>
      </c>
    </row>
    <row r="2785" spans="1:18" ht="15" customHeight="1">
      <c r="A2785" s="962" t="s">
        <v>257</v>
      </c>
      <c r="B2785" t="s">
        <v>291</v>
      </c>
      <c r="C2785" t="s">
        <v>13</v>
      </c>
      <c r="D2785" t="s">
        <v>11</v>
      </c>
      <c r="E2785" t="s">
        <v>511</v>
      </c>
      <c r="F2785" t="s">
        <v>375</v>
      </c>
      <c r="H2785" t="s">
        <v>904</v>
      </c>
      <c r="I2785" t="s">
        <v>880</v>
      </c>
      <c r="J2785" t="s">
        <v>884</v>
      </c>
      <c r="K2785" t="s">
        <v>849</v>
      </c>
      <c r="L2785" t="s">
        <v>905</v>
      </c>
      <c r="M2785" t="s">
        <v>74</v>
      </c>
      <c r="O2785" t="s">
        <v>361</v>
      </c>
      <c r="P2785" t="s">
        <v>851</v>
      </c>
      <c r="Q2785" t="s">
        <v>337</v>
      </c>
      <c r="R2785">
        <v>249</v>
      </c>
    </row>
    <row r="2786" spans="1:18" ht="15" customHeight="1">
      <c r="A2786" s="962" t="s">
        <v>257</v>
      </c>
      <c r="B2786" t="s">
        <v>288</v>
      </c>
      <c r="C2786" t="s">
        <v>13</v>
      </c>
      <c r="D2786" t="s">
        <v>11</v>
      </c>
      <c r="E2786" t="s">
        <v>511</v>
      </c>
      <c r="F2786" t="s">
        <v>375</v>
      </c>
      <c r="R2786">
        <v>333</v>
      </c>
    </row>
    <row r="2787" spans="1:18" ht="15" customHeight="1">
      <c r="A2787" s="962" t="s">
        <v>257</v>
      </c>
      <c r="B2787" t="s">
        <v>287</v>
      </c>
      <c r="C2787" t="s">
        <v>13</v>
      </c>
      <c r="D2787" t="s">
        <v>11</v>
      </c>
      <c r="E2787" t="s">
        <v>511</v>
      </c>
      <c r="F2787" t="s">
        <v>375</v>
      </c>
      <c r="R2787">
        <v>384</v>
      </c>
    </row>
    <row r="2788" spans="1:18" ht="15" customHeight="1">
      <c r="A2788" s="962" t="s">
        <v>257</v>
      </c>
      <c r="B2788" t="s">
        <v>305</v>
      </c>
      <c r="C2788" t="s">
        <v>13</v>
      </c>
      <c r="D2788" t="s">
        <v>11</v>
      </c>
      <c r="E2788" t="s">
        <v>511</v>
      </c>
      <c r="F2788" t="s">
        <v>375</v>
      </c>
      <c r="R2788">
        <v>51.1</v>
      </c>
    </row>
    <row r="2789" spans="1:18" ht="15" customHeight="1">
      <c r="A2789" s="962" t="s">
        <v>257</v>
      </c>
      <c r="B2789" t="s">
        <v>321</v>
      </c>
      <c r="C2789" t="s">
        <v>13</v>
      </c>
      <c r="D2789" t="s">
        <v>11</v>
      </c>
      <c r="E2789" t="s">
        <v>511</v>
      </c>
      <c r="F2789" t="s">
        <v>375</v>
      </c>
      <c r="H2789" t="s">
        <v>533</v>
      </c>
      <c r="I2789" t="s">
        <v>353</v>
      </c>
      <c r="K2789" t="s">
        <v>333</v>
      </c>
      <c r="L2789" t="s">
        <v>356</v>
      </c>
      <c r="M2789" t="s">
        <v>59</v>
      </c>
      <c r="O2789" t="s">
        <v>335</v>
      </c>
      <c r="P2789" t="s">
        <v>336</v>
      </c>
      <c r="Q2789" t="s">
        <v>337</v>
      </c>
      <c r="R2789">
        <v>357</v>
      </c>
    </row>
    <row r="2790" spans="1:18" ht="15" customHeight="1">
      <c r="A2790" s="962" t="s">
        <v>257</v>
      </c>
      <c r="B2790" t="s">
        <v>310</v>
      </c>
      <c r="C2790" t="s">
        <v>13</v>
      </c>
      <c r="D2790" t="s">
        <v>11</v>
      </c>
      <c r="E2790" t="s">
        <v>511</v>
      </c>
      <c r="F2790" t="s">
        <v>375</v>
      </c>
      <c r="H2790" t="s">
        <v>911</v>
      </c>
      <c r="I2790" t="s">
        <v>887</v>
      </c>
      <c r="J2790" t="s">
        <v>884</v>
      </c>
      <c r="K2790" t="s">
        <v>849</v>
      </c>
      <c r="L2790" t="s">
        <v>888</v>
      </c>
      <c r="M2790" t="s">
        <v>74</v>
      </c>
      <c r="O2790" t="s">
        <v>361</v>
      </c>
      <c r="P2790" t="s">
        <v>851</v>
      </c>
      <c r="Q2790" t="s">
        <v>337</v>
      </c>
      <c r="R2790">
        <v>20.6</v>
      </c>
    </row>
    <row r="2791" spans="1:18" ht="15" customHeight="1">
      <c r="A2791" s="962" t="s">
        <v>257</v>
      </c>
      <c r="B2791" t="s">
        <v>294</v>
      </c>
      <c r="C2791" t="s">
        <v>13</v>
      </c>
      <c r="D2791" t="s">
        <v>11</v>
      </c>
      <c r="E2791" t="s">
        <v>511</v>
      </c>
      <c r="F2791" t="s">
        <v>375</v>
      </c>
      <c r="G2791" t="s">
        <v>534</v>
      </c>
      <c r="I2791" t="s">
        <v>358</v>
      </c>
      <c r="J2791" t="s">
        <v>519</v>
      </c>
      <c r="K2791" t="s">
        <v>333</v>
      </c>
      <c r="L2791" t="s">
        <v>360</v>
      </c>
      <c r="M2791" t="s">
        <v>63</v>
      </c>
      <c r="O2791" t="s">
        <v>361</v>
      </c>
      <c r="P2791" t="s">
        <v>336</v>
      </c>
      <c r="Q2791" t="s">
        <v>337</v>
      </c>
      <c r="R2791">
        <v>102</v>
      </c>
    </row>
    <row r="2792" spans="1:18" ht="15" customHeight="1">
      <c r="A2792" s="962" t="s">
        <v>257</v>
      </c>
      <c r="B2792" t="s">
        <v>293</v>
      </c>
      <c r="C2792" t="s">
        <v>13</v>
      </c>
      <c r="D2792" t="s">
        <v>11</v>
      </c>
      <c r="E2792" t="s">
        <v>511</v>
      </c>
      <c r="F2792" t="s">
        <v>375</v>
      </c>
      <c r="R2792">
        <v>102</v>
      </c>
    </row>
    <row r="2793" spans="1:18" ht="15" customHeight="1">
      <c r="A2793" s="962" t="s">
        <v>259</v>
      </c>
      <c r="B2793" t="s">
        <v>300</v>
      </c>
      <c r="C2793" t="s">
        <v>13</v>
      </c>
      <c r="D2793" t="s">
        <v>11</v>
      </c>
      <c r="E2793" t="s">
        <v>511</v>
      </c>
      <c r="F2793" t="s">
        <v>375</v>
      </c>
      <c r="H2793" t="s">
        <v>913</v>
      </c>
      <c r="I2793" t="s">
        <v>893</v>
      </c>
      <c r="J2793" t="s">
        <v>894</v>
      </c>
      <c r="K2793" t="s">
        <v>849</v>
      </c>
      <c r="L2793" t="s">
        <v>897</v>
      </c>
      <c r="M2793" t="s">
        <v>75</v>
      </c>
      <c r="O2793" t="s">
        <v>361</v>
      </c>
      <c r="P2793" t="s">
        <v>851</v>
      </c>
      <c r="Q2793" t="s">
        <v>337</v>
      </c>
      <c r="R2793">
        <v>102</v>
      </c>
    </row>
    <row r="2794" spans="1:18" ht="15" customHeight="1">
      <c r="A2794" s="962" t="s">
        <v>259</v>
      </c>
      <c r="B2794" t="s">
        <v>298</v>
      </c>
      <c r="C2794" t="s">
        <v>13</v>
      </c>
      <c r="D2794" t="s">
        <v>11</v>
      </c>
      <c r="E2794" t="s">
        <v>511</v>
      </c>
      <c r="F2794" t="s">
        <v>375</v>
      </c>
      <c r="R2794">
        <v>1370</v>
      </c>
    </row>
    <row r="2795" spans="1:18" ht="15" customHeight="1">
      <c r="A2795" s="962" t="s">
        <v>259</v>
      </c>
      <c r="B2795" t="s">
        <v>297</v>
      </c>
      <c r="C2795" t="s">
        <v>13</v>
      </c>
      <c r="D2795" t="s">
        <v>11</v>
      </c>
      <c r="E2795" t="s">
        <v>511</v>
      </c>
      <c r="F2795" t="s">
        <v>375</v>
      </c>
      <c r="R2795">
        <v>1370</v>
      </c>
    </row>
    <row r="2796" spans="1:18" ht="15" customHeight="1">
      <c r="A2796" s="962" t="s">
        <v>259</v>
      </c>
      <c r="B2796" t="s">
        <v>288</v>
      </c>
      <c r="C2796" t="s">
        <v>13</v>
      </c>
      <c r="D2796" t="s">
        <v>11</v>
      </c>
      <c r="E2796" t="s">
        <v>511</v>
      </c>
      <c r="F2796" t="s">
        <v>375</v>
      </c>
      <c r="R2796">
        <v>1370</v>
      </c>
    </row>
    <row r="2797" spans="1:18" ht="15" customHeight="1">
      <c r="A2797" s="962" t="s">
        <v>259</v>
      </c>
      <c r="B2797" t="s">
        <v>287</v>
      </c>
      <c r="C2797" t="s">
        <v>13</v>
      </c>
      <c r="D2797" t="s">
        <v>11</v>
      </c>
      <c r="E2797" t="s">
        <v>511</v>
      </c>
      <c r="F2797" t="s">
        <v>375</v>
      </c>
      <c r="R2797">
        <v>1370</v>
      </c>
    </row>
    <row r="2798" spans="1:18" ht="15" customHeight="1">
      <c r="A2798" s="962" t="s">
        <v>259</v>
      </c>
      <c r="B2798" t="s">
        <v>321</v>
      </c>
      <c r="C2798" t="s">
        <v>13</v>
      </c>
      <c r="D2798" t="s">
        <v>11</v>
      </c>
      <c r="E2798" t="s">
        <v>511</v>
      </c>
      <c r="F2798" t="s">
        <v>375</v>
      </c>
      <c r="H2798" t="s">
        <v>535</v>
      </c>
      <c r="I2798" t="s">
        <v>353</v>
      </c>
      <c r="K2798" t="s">
        <v>333</v>
      </c>
      <c r="L2798" t="s">
        <v>363</v>
      </c>
      <c r="M2798" t="s">
        <v>59</v>
      </c>
      <c r="O2798" t="s">
        <v>335</v>
      </c>
      <c r="P2798" t="s">
        <v>336</v>
      </c>
      <c r="Q2798" t="s">
        <v>337</v>
      </c>
      <c r="R2798">
        <v>105</v>
      </c>
    </row>
    <row r="2799" spans="1:18" ht="15" customHeight="1">
      <c r="A2799" s="962" t="s">
        <v>259</v>
      </c>
      <c r="B2799" t="s">
        <v>299</v>
      </c>
      <c r="C2799" t="s">
        <v>13</v>
      </c>
      <c r="D2799" t="s">
        <v>11</v>
      </c>
      <c r="E2799" t="s">
        <v>511</v>
      </c>
      <c r="F2799" t="s">
        <v>375</v>
      </c>
      <c r="H2799" t="s">
        <v>912</v>
      </c>
      <c r="I2799" t="s">
        <v>893</v>
      </c>
      <c r="J2799" t="s">
        <v>894</v>
      </c>
      <c r="K2799" t="s">
        <v>849</v>
      </c>
      <c r="L2799" t="s">
        <v>895</v>
      </c>
      <c r="M2799" t="s">
        <v>75</v>
      </c>
      <c r="O2799" t="s">
        <v>361</v>
      </c>
      <c r="P2799" t="s">
        <v>851</v>
      </c>
      <c r="Q2799" t="s">
        <v>337</v>
      </c>
      <c r="R2799">
        <v>1270</v>
      </c>
    </row>
    <row r="2800" spans="1:18" ht="15" customHeight="1">
      <c r="A2800" s="962" t="s">
        <v>259</v>
      </c>
      <c r="B2800" t="s">
        <v>301</v>
      </c>
      <c r="C2800" t="s">
        <v>13</v>
      </c>
      <c r="D2800" t="s">
        <v>11</v>
      </c>
      <c r="E2800" t="s">
        <v>511</v>
      </c>
      <c r="F2800" t="s">
        <v>375</v>
      </c>
      <c r="R2800">
        <v>102</v>
      </c>
    </row>
    <row r="2801" spans="1:20" ht="15" customHeight="1">
      <c r="A2801" s="962" t="s">
        <v>260</v>
      </c>
      <c r="B2801" t="s">
        <v>299</v>
      </c>
      <c r="C2801" t="s">
        <v>13</v>
      </c>
      <c r="D2801" t="s">
        <v>11</v>
      </c>
      <c r="E2801" t="s">
        <v>511</v>
      </c>
      <c r="F2801" t="s">
        <v>375</v>
      </c>
      <c r="R2801">
        <v>0</v>
      </c>
    </row>
    <row r="2802" spans="1:20" ht="15" customHeight="1">
      <c r="A2802" s="962" t="s">
        <v>260</v>
      </c>
      <c r="B2802" t="s">
        <v>312</v>
      </c>
      <c r="C2802" t="s">
        <v>13</v>
      </c>
      <c r="D2802" t="s">
        <v>11</v>
      </c>
      <c r="E2802" t="s">
        <v>511</v>
      </c>
      <c r="F2802" t="s">
        <v>375</v>
      </c>
      <c r="H2802" t="s">
        <v>902</v>
      </c>
      <c r="I2802" t="s">
        <v>880</v>
      </c>
      <c r="J2802" t="s">
        <v>848</v>
      </c>
      <c r="K2802" t="s">
        <v>849</v>
      </c>
      <c r="L2802" t="s">
        <v>903</v>
      </c>
      <c r="M2802" t="s">
        <v>73</v>
      </c>
      <c r="O2802" t="s">
        <v>882</v>
      </c>
      <c r="P2802" t="s">
        <v>851</v>
      </c>
      <c r="Q2802" t="s">
        <v>337</v>
      </c>
      <c r="R2802">
        <v>15.5</v>
      </c>
    </row>
    <row r="2803" spans="1:20" ht="15" customHeight="1">
      <c r="A2803" s="962" t="s">
        <v>260</v>
      </c>
      <c r="B2803" t="s">
        <v>298</v>
      </c>
      <c r="C2803" t="s">
        <v>13</v>
      </c>
      <c r="D2803" t="s">
        <v>11</v>
      </c>
      <c r="E2803" t="s">
        <v>511</v>
      </c>
      <c r="F2803" t="s">
        <v>375</v>
      </c>
      <c r="R2803">
        <v>0</v>
      </c>
    </row>
    <row r="2804" spans="1:20" ht="15" customHeight="1">
      <c r="A2804" s="962" t="s">
        <v>260</v>
      </c>
      <c r="B2804" t="s">
        <v>297</v>
      </c>
      <c r="C2804" t="s">
        <v>13</v>
      </c>
      <c r="D2804" t="s">
        <v>11</v>
      </c>
      <c r="E2804" t="s">
        <v>511</v>
      </c>
      <c r="F2804" t="s">
        <v>375</v>
      </c>
      <c r="R2804">
        <v>0</v>
      </c>
    </row>
    <row r="2805" spans="1:20" ht="15" customHeight="1">
      <c r="A2805" s="962" t="s">
        <v>260</v>
      </c>
      <c r="B2805" t="s">
        <v>288</v>
      </c>
      <c r="C2805" t="s">
        <v>13</v>
      </c>
      <c r="D2805" t="s">
        <v>11</v>
      </c>
      <c r="E2805" t="s">
        <v>511</v>
      </c>
      <c r="F2805" t="s">
        <v>375</v>
      </c>
      <c r="R2805">
        <v>0</v>
      </c>
    </row>
    <row r="2806" spans="1:20" ht="15" customHeight="1">
      <c r="A2806" s="962" t="s">
        <v>260</v>
      </c>
      <c r="B2806" t="s">
        <v>287</v>
      </c>
      <c r="C2806" t="s">
        <v>13</v>
      </c>
      <c r="D2806" t="s">
        <v>11</v>
      </c>
      <c r="E2806" t="s">
        <v>511</v>
      </c>
      <c r="F2806" t="s">
        <v>375</v>
      </c>
      <c r="R2806">
        <v>15.5</v>
      </c>
    </row>
    <row r="2807" spans="1:20" ht="15" customHeight="1">
      <c r="A2807" s="962" t="s">
        <v>260</v>
      </c>
      <c r="B2807" t="s">
        <v>309</v>
      </c>
      <c r="C2807" t="s">
        <v>13</v>
      </c>
      <c r="D2807" t="s">
        <v>11</v>
      </c>
      <c r="E2807" t="s">
        <v>511</v>
      </c>
      <c r="F2807" t="s">
        <v>375</v>
      </c>
      <c r="I2807" t="s">
        <v>880</v>
      </c>
      <c r="J2807" t="s">
        <v>848</v>
      </c>
      <c r="K2807" t="s">
        <v>849</v>
      </c>
      <c r="L2807" t="s">
        <v>903</v>
      </c>
      <c r="M2807" t="s">
        <v>73</v>
      </c>
      <c r="O2807" t="s">
        <v>882</v>
      </c>
      <c r="P2807" t="s">
        <v>851</v>
      </c>
      <c r="Q2807" t="s">
        <v>337</v>
      </c>
      <c r="R2807">
        <v>15.5</v>
      </c>
    </row>
    <row r="2808" spans="1:20" ht="15" customHeight="1">
      <c r="A2808" s="962" t="s">
        <v>260</v>
      </c>
      <c r="B2808" t="s">
        <v>305</v>
      </c>
      <c r="C2808" t="s">
        <v>13</v>
      </c>
      <c r="D2808" t="s">
        <v>11</v>
      </c>
      <c r="E2808" t="s">
        <v>511</v>
      </c>
      <c r="F2808" t="s">
        <v>375</v>
      </c>
      <c r="R2808">
        <v>15.5</v>
      </c>
    </row>
    <row r="2809" spans="1:20" ht="15" customHeight="1">
      <c r="A2809" s="962" t="s">
        <v>261</v>
      </c>
      <c r="B2809" t="s">
        <v>290</v>
      </c>
      <c r="C2809" t="s">
        <v>13</v>
      </c>
      <c r="D2809" t="s">
        <v>11</v>
      </c>
      <c r="E2809" t="s">
        <v>511</v>
      </c>
      <c r="F2809" t="s">
        <v>375</v>
      </c>
      <c r="R2809">
        <v>0</v>
      </c>
      <c r="S2809">
        <v>0</v>
      </c>
      <c r="T2809">
        <v>500000000</v>
      </c>
    </row>
    <row r="2810" spans="1:20" ht="15" customHeight="1">
      <c r="A2810" s="962" t="s">
        <v>261</v>
      </c>
      <c r="B2810" t="s">
        <v>292</v>
      </c>
      <c r="C2810" t="s">
        <v>13</v>
      </c>
      <c r="D2810" t="s">
        <v>11</v>
      </c>
      <c r="E2810" t="s">
        <v>511</v>
      </c>
      <c r="F2810" t="s">
        <v>375</v>
      </c>
      <c r="R2810">
        <v>0</v>
      </c>
      <c r="S2810">
        <v>0</v>
      </c>
      <c r="T2810">
        <v>500000000</v>
      </c>
    </row>
    <row r="2811" spans="1:20" ht="15" customHeight="1">
      <c r="A2811" s="962" t="s">
        <v>261</v>
      </c>
      <c r="B2811" t="s">
        <v>295</v>
      </c>
      <c r="C2811" t="s">
        <v>13</v>
      </c>
      <c r="D2811" t="s">
        <v>11</v>
      </c>
      <c r="E2811" t="s">
        <v>511</v>
      </c>
      <c r="F2811" t="s">
        <v>375</v>
      </c>
      <c r="R2811">
        <v>0</v>
      </c>
      <c r="S2811">
        <v>0</v>
      </c>
      <c r="T2811">
        <v>500000000</v>
      </c>
    </row>
    <row r="2812" spans="1:20" ht="15" customHeight="1">
      <c r="A2812" s="962" t="s">
        <v>261</v>
      </c>
      <c r="B2812" t="s">
        <v>296</v>
      </c>
      <c r="C2812" t="s">
        <v>13</v>
      </c>
      <c r="D2812" t="s">
        <v>11</v>
      </c>
      <c r="E2812" t="s">
        <v>511</v>
      </c>
      <c r="F2812" t="s">
        <v>375</v>
      </c>
      <c r="R2812">
        <v>0</v>
      </c>
      <c r="S2812">
        <v>0</v>
      </c>
      <c r="T2812">
        <v>500000000</v>
      </c>
    </row>
    <row r="2813" spans="1:20" ht="15" customHeight="1">
      <c r="A2813" s="962" t="s">
        <v>261</v>
      </c>
      <c r="B2813" t="s">
        <v>289</v>
      </c>
      <c r="C2813" t="s">
        <v>13</v>
      </c>
      <c r="D2813" t="s">
        <v>11</v>
      </c>
      <c r="E2813" t="s">
        <v>511</v>
      </c>
      <c r="F2813" t="s">
        <v>375</v>
      </c>
      <c r="R2813">
        <v>0</v>
      </c>
      <c r="S2813">
        <v>0</v>
      </c>
      <c r="T2813">
        <v>500000000</v>
      </c>
    </row>
    <row r="2814" spans="1:20" ht="15" customHeight="1">
      <c r="A2814" s="962" t="s">
        <v>261</v>
      </c>
      <c r="B2814" t="s">
        <v>291</v>
      </c>
      <c r="C2814" t="s">
        <v>13</v>
      </c>
      <c r="D2814" t="s">
        <v>11</v>
      </c>
      <c r="E2814" t="s">
        <v>511</v>
      </c>
      <c r="F2814" t="s">
        <v>375</v>
      </c>
      <c r="R2814">
        <v>0</v>
      </c>
      <c r="S2814">
        <v>0</v>
      </c>
      <c r="T2814">
        <v>500000000</v>
      </c>
    </row>
    <row r="2815" spans="1:20" ht="15" customHeight="1">
      <c r="A2815" s="962" t="s">
        <v>261</v>
      </c>
      <c r="B2815" t="s">
        <v>288</v>
      </c>
      <c r="C2815" t="s">
        <v>13</v>
      </c>
      <c r="D2815" t="s">
        <v>11</v>
      </c>
      <c r="E2815" t="s">
        <v>511</v>
      </c>
      <c r="F2815" t="s">
        <v>375</v>
      </c>
      <c r="R2815">
        <v>0</v>
      </c>
      <c r="S2815">
        <v>0</v>
      </c>
      <c r="T2815">
        <v>500000000</v>
      </c>
    </row>
    <row r="2816" spans="1:20" ht="15" customHeight="1">
      <c r="A2816" s="962" t="s">
        <v>261</v>
      </c>
      <c r="B2816" t="s">
        <v>287</v>
      </c>
      <c r="C2816" t="s">
        <v>13</v>
      </c>
      <c r="D2816" t="s">
        <v>11</v>
      </c>
      <c r="E2816" t="s">
        <v>511</v>
      </c>
      <c r="F2816" t="s">
        <v>375</v>
      </c>
      <c r="R2816">
        <v>0</v>
      </c>
      <c r="S2816">
        <v>0</v>
      </c>
      <c r="T2816">
        <v>500000000</v>
      </c>
    </row>
    <row r="2817" spans="1:20" ht="15" customHeight="1">
      <c r="A2817" s="962" t="s">
        <v>261</v>
      </c>
      <c r="B2817" t="s">
        <v>321</v>
      </c>
      <c r="C2817" t="s">
        <v>13</v>
      </c>
      <c r="D2817" t="s">
        <v>11</v>
      </c>
      <c r="E2817" t="s">
        <v>511</v>
      </c>
      <c r="F2817" t="s">
        <v>375</v>
      </c>
      <c r="R2817">
        <v>0</v>
      </c>
      <c r="S2817">
        <v>0</v>
      </c>
      <c r="T2817">
        <v>500000000</v>
      </c>
    </row>
    <row r="2818" spans="1:20" ht="15" customHeight="1">
      <c r="A2818" s="962" t="s">
        <v>261</v>
      </c>
      <c r="B2818" t="s">
        <v>294</v>
      </c>
      <c r="C2818" t="s">
        <v>13</v>
      </c>
      <c r="D2818" t="s">
        <v>11</v>
      </c>
      <c r="E2818" t="s">
        <v>511</v>
      </c>
      <c r="F2818" t="s">
        <v>375</v>
      </c>
      <c r="R2818">
        <v>0</v>
      </c>
      <c r="S2818">
        <v>0</v>
      </c>
      <c r="T2818">
        <v>500000000</v>
      </c>
    </row>
    <row r="2819" spans="1:20" ht="15" customHeight="1">
      <c r="A2819" s="962" t="s">
        <v>261</v>
      </c>
      <c r="B2819" t="s">
        <v>293</v>
      </c>
      <c r="C2819" t="s">
        <v>13</v>
      </c>
      <c r="D2819" t="s">
        <v>11</v>
      </c>
      <c r="E2819" t="s">
        <v>511</v>
      </c>
      <c r="F2819" t="s">
        <v>375</v>
      </c>
      <c r="R2819">
        <v>0</v>
      </c>
      <c r="S2819">
        <v>0</v>
      </c>
      <c r="T2819">
        <v>500000000</v>
      </c>
    </row>
    <row r="2820" spans="1:20" ht="15" customHeight="1">
      <c r="A2820" s="962" t="s">
        <v>261</v>
      </c>
      <c r="B2820" t="s">
        <v>324</v>
      </c>
      <c r="C2820" t="s">
        <v>13</v>
      </c>
      <c r="D2820" t="s">
        <v>11</v>
      </c>
      <c r="E2820" t="s">
        <v>511</v>
      </c>
      <c r="F2820" t="s">
        <v>375</v>
      </c>
      <c r="R2820">
        <v>0</v>
      </c>
      <c r="S2820">
        <v>0</v>
      </c>
      <c r="T2820">
        <v>500000000</v>
      </c>
    </row>
    <row r="2821" spans="1:20" ht="15" customHeight="1">
      <c r="A2821" s="962" t="s">
        <v>262</v>
      </c>
      <c r="B2821" t="s">
        <v>297</v>
      </c>
      <c r="C2821" t="s">
        <v>13</v>
      </c>
      <c r="D2821" t="s">
        <v>11</v>
      </c>
      <c r="E2821" t="s">
        <v>511</v>
      </c>
      <c r="F2821" t="s">
        <v>375</v>
      </c>
      <c r="J2821" t="s">
        <v>2000</v>
      </c>
      <c r="L2821" t="s">
        <v>2001</v>
      </c>
      <c r="O2821" t="s">
        <v>882</v>
      </c>
      <c r="P2821" t="s">
        <v>868</v>
      </c>
      <c r="Q2821" t="s">
        <v>869</v>
      </c>
      <c r="R2821">
        <v>0</v>
      </c>
      <c r="S2821">
        <v>0</v>
      </c>
      <c r="T2821">
        <v>500000000</v>
      </c>
    </row>
    <row r="2822" spans="1:20" ht="15" customHeight="1">
      <c r="A2822" s="962" t="s">
        <v>262</v>
      </c>
      <c r="B2822" t="s">
        <v>288</v>
      </c>
      <c r="C2822" t="s">
        <v>13</v>
      </c>
      <c r="D2822" t="s">
        <v>11</v>
      </c>
      <c r="E2822" t="s">
        <v>511</v>
      </c>
      <c r="F2822" t="s">
        <v>375</v>
      </c>
      <c r="R2822">
        <v>0</v>
      </c>
      <c r="S2822">
        <v>0</v>
      </c>
      <c r="T2822">
        <v>500000000</v>
      </c>
    </row>
    <row r="2823" spans="1:20" ht="15" customHeight="1">
      <c r="A2823" s="962" t="s">
        <v>262</v>
      </c>
      <c r="B2823" t="s">
        <v>287</v>
      </c>
      <c r="C2823" t="s">
        <v>13</v>
      </c>
      <c r="D2823" t="s">
        <v>11</v>
      </c>
      <c r="E2823" t="s">
        <v>511</v>
      </c>
      <c r="F2823" t="s">
        <v>375</v>
      </c>
      <c r="R2823">
        <v>0</v>
      </c>
      <c r="S2823">
        <v>0</v>
      </c>
      <c r="T2823">
        <v>500000000</v>
      </c>
    </row>
    <row r="2824" spans="1:20" ht="15" customHeight="1">
      <c r="A2824" s="962" t="s">
        <v>262</v>
      </c>
      <c r="B2824" t="s">
        <v>299</v>
      </c>
      <c r="C2824" t="s">
        <v>13</v>
      </c>
      <c r="D2824" t="s">
        <v>11</v>
      </c>
      <c r="E2824" t="s">
        <v>511</v>
      </c>
      <c r="F2824" t="s">
        <v>375</v>
      </c>
      <c r="R2824">
        <v>0</v>
      </c>
      <c r="S2824">
        <v>0</v>
      </c>
      <c r="T2824">
        <v>500000000</v>
      </c>
    </row>
    <row r="2825" spans="1:20" ht="15" customHeight="1">
      <c r="A2825" s="962" t="s">
        <v>262</v>
      </c>
      <c r="B2825" t="s">
        <v>301</v>
      </c>
      <c r="C2825" t="s">
        <v>13</v>
      </c>
      <c r="D2825" t="s">
        <v>11</v>
      </c>
      <c r="E2825" t="s">
        <v>511</v>
      </c>
      <c r="F2825" t="s">
        <v>375</v>
      </c>
      <c r="R2825">
        <v>0</v>
      </c>
      <c r="S2825">
        <v>0</v>
      </c>
      <c r="T2825">
        <v>500000000</v>
      </c>
    </row>
    <row r="2826" spans="1:20" ht="15" customHeight="1">
      <c r="A2826" s="962" t="s">
        <v>262</v>
      </c>
      <c r="B2826" t="s">
        <v>302</v>
      </c>
      <c r="C2826" t="s">
        <v>13</v>
      </c>
      <c r="D2826" t="s">
        <v>11</v>
      </c>
      <c r="E2826" t="s">
        <v>511</v>
      </c>
      <c r="F2826" t="s">
        <v>375</v>
      </c>
      <c r="R2826">
        <v>0</v>
      </c>
      <c r="S2826">
        <v>0</v>
      </c>
      <c r="T2826">
        <v>500000000</v>
      </c>
    </row>
    <row r="2827" spans="1:20" ht="15" customHeight="1">
      <c r="A2827" s="962" t="s">
        <v>262</v>
      </c>
      <c r="B2827" t="s">
        <v>303</v>
      </c>
      <c r="C2827" t="s">
        <v>13</v>
      </c>
      <c r="D2827" t="s">
        <v>11</v>
      </c>
      <c r="E2827" t="s">
        <v>511</v>
      </c>
      <c r="F2827" t="s">
        <v>375</v>
      </c>
      <c r="R2827">
        <v>0</v>
      </c>
      <c r="S2827">
        <v>0</v>
      </c>
      <c r="T2827">
        <v>500000000</v>
      </c>
    </row>
    <row r="2828" spans="1:20" ht="15" customHeight="1">
      <c r="A2828" s="962" t="s">
        <v>262</v>
      </c>
      <c r="B2828" t="s">
        <v>298</v>
      </c>
      <c r="C2828" t="s">
        <v>13</v>
      </c>
      <c r="D2828" t="s">
        <v>11</v>
      </c>
      <c r="E2828" t="s">
        <v>511</v>
      </c>
      <c r="F2828" t="s">
        <v>375</v>
      </c>
      <c r="R2828">
        <v>0</v>
      </c>
      <c r="S2828">
        <v>0</v>
      </c>
      <c r="T2828">
        <v>500000000</v>
      </c>
    </row>
    <row r="2829" spans="1:20" ht="15" customHeight="1">
      <c r="A2829" s="962" t="s">
        <v>262</v>
      </c>
      <c r="B2829" t="s">
        <v>300</v>
      </c>
      <c r="C2829" t="s">
        <v>13</v>
      </c>
      <c r="D2829" t="s">
        <v>11</v>
      </c>
      <c r="E2829" t="s">
        <v>511</v>
      </c>
      <c r="F2829" t="s">
        <v>375</v>
      </c>
      <c r="R2829">
        <v>0</v>
      </c>
      <c r="S2829">
        <v>0</v>
      </c>
      <c r="T2829">
        <v>500000000</v>
      </c>
    </row>
    <row r="2830" spans="1:20" ht="15" customHeight="1">
      <c r="A2830" s="962" t="s">
        <v>262</v>
      </c>
      <c r="B2830" t="s">
        <v>321</v>
      </c>
      <c r="C2830" t="s">
        <v>13</v>
      </c>
      <c r="D2830" t="s">
        <v>11</v>
      </c>
      <c r="E2830" t="s">
        <v>511</v>
      </c>
      <c r="F2830" t="s">
        <v>375</v>
      </c>
      <c r="R2830">
        <v>0</v>
      </c>
      <c r="S2830">
        <v>0</v>
      </c>
      <c r="T2830">
        <v>500000000</v>
      </c>
    </row>
    <row r="2831" spans="1:20" ht="15" customHeight="1">
      <c r="A2831" s="962" t="s">
        <v>263</v>
      </c>
      <c r="B2831" t="s">
        <v>290</v>
      </c>
      <c r="C2831" t="s">
        <v>13</v>
      </c>
      <c r="D2831" t="s">
        <v>11</v>
      </c>
      <c r="E2831" t="s">
        <v>511</v>
      </c>
      <c r="F2831" t="s">
        <v>375</v>
      </c>
      <c r="R2831">
        <v>0</v>
      </c>
      <c r="S2831">
        <v>0</v>
      </c>
      <c r="T2831">
        <v>500000000</v>
      </c>
    </row>
    <row r="2832" spans="1:20" ht="15" customHeight="1">
      <c r="A2832" s="962" t="s">
        <v>263</v>
      </c>
      <c r="B2832" t="s">
        <v>292</v>
      </c>
      <c r="C2832" t="s">
        <v>13</v>
      </c>
      <c r="D2832" t="s">
        <v>11</v>
      </c>
      <c r="E2832" t="s">
        <v>511</v>
      </c>
      <c r="F2832" t="s">
        <v>375</v>
      </c>
      <c r="R2832">
        <v>0</v>
      </c>
      <c r="S2832">
        <v>0</v>
      </c>
      <c r="T2832">
        <v>500000000</v>
      </c>
    </row>
    <row r="2833" spans="1:20" ht="15" customHeight="1">
      <c r="A2833" s="962" t="s">
        <v>263</v>
      </c>
      <c r="B2833" t="s">
        <v>295</v>
      </c>
      <c r="C2833" t="s">
        <v>13</v>
      </c>
      <c r="D2833" t="s">
        <v>11</v>
      </c>
      <c r="E2833" t="s">
        <v>511</v>
      </c>
      <c r="F2833" t="s">
        <v>375</v>
      </c>
      <c r="R2833">
        <v>0</v>
      </c>
      <c r="S2833">
        <v>0</v>
      </c>
      <c r="T2833">
        <v>500000000</v>
      </c>
    </row>
    <row r="2834" spans="1:20" ht="15" customHeight="1">
      <c r="A2834" s="962" t="s">
        <v>263</v>
      </c>
      <c r="B2834" t="s">
        <v>296</v>
      </c>
      <c r="C2834" t="s">
        <v>13</v>
      </c>
      <c r="D2834" t="s">
        <v>11</v>
      </c>
      <c r="E2834" t="s">
        <v>511</v>
      </c>
      <c r="F2834" t="s">
        <v>375</v>
      </c>
      <c r="R2834">
        <v>0</v>
      </c>
      <c r="S2834">
        <v>0</v>
      </c>
      <c r="T2834">
        <v>500000000</v>
      </c>
    </row>
    <row r="2835" spans="1:20" ht="15" customHeight="1">
      <c r="A2835" s="962" t="s">
        <v>263</v>
      </c>
      <c r="B2835" t="s">
        <v>289</v>
      </c>
      <c r="C2835" t="s">
        <v>13</v>
      </c>
      <c r="D2835" t="s">
        <v>11</v>
      </c>
      <c r="E2835" t="s">
        <v>511</v>
      </c>
      <c r="F2835" t="s">
        <v>375</v>
      </c>
      <c r="R2835">
        <v>0</v>
      </c>
      <c r="S2835">
        <v>0</v>
      </c>
      <c r="T2835">
        <v>500000000</v>
      </c>
    </row>
    <row r="2836" spans="1:20" ht="15" customHeight="1">
      <c r="A2836" s="962" t="s">
        <v>263</v>
      </c>
      <c r="B2836" t="s">
        <v>291</v>
      </c>
      <c r="C2836" t="s">
        <v>13</v>
      </c>
      <c r="D2836" t="s">
        <v>11</v>
      </c>
      <c r="E2836" t="s">
        <v>511</v>
      </c>
      <c r="F2836" t="s">
        <v>375</v>
      </c>
      <c r="R2836">
        <v>0</v>
      </c>
      <c r="S2836">
        <v>0</v>
      </c>
      <c r="T2836">
        <v>500000000</v>
      </c>
    </row>
    <row r="2837" spans="1:20" ht="15" customHeight="1">
      <c r="A2837" s="962" t="s">
        <v>263</v>
      </c>
      <c r="B2837" t="s">
        <v>288</v>
      </c>
      <c r="C2837" t="s">
        <v>13</v>
      </c>
      <c r="D2837" t="s">
        <v>11</v>
      </c>
      <c r="E2837" t="s">
        <v>511</v>
      </c>
      <c r="F2837" t="s">
        <v>375</v>
      </c>
      <c r="R2837">
        <v>0</v>
      </c>
      <c r="S2837">
        <v>0</v>
      </c>
      <c r="T2837">
        <v>500000000</v>
      </c>
    </row>
    <row r="2838" spans="1:20" ht="15" customHeight="1">
      <c r="A2838" s="962" t="s">
        <v>263</v>
      </c>
      <c r="B2838" t="s">
        <v>287</v>
      </c>
      <c r="C2838" t="s">
        <v>13</v>
      </c>
      <c r="D2838" t="s">
        <v>11</v>
      </c>
      <c r="E2838" t="s">
        <v>511</v>
      </c>
      <c r="F2838" t="s">
        <v>375</v>
      </c>
      <c r="R2838">
        <v>0</v>
      </c>
      <c r="S2838">
        <v>0</v>
      </c>
      <c r="T2838">
        <v>500000000</v>
      </c>
    </row>
    <row r="2839" spans="1:20" ht="15" customHeight="1">
      <c r="A2839" s="962" t="s">
        <v>263</v>
      </c>
      <c r="B2839" t="s">
        <v>321</v>
      </c>
      <c r="C2839" t="s">
        <v>13</v>
      </c>
      <c r="D2839" t="s">
        <v>11</v>
      </c>
      <c r="E2839" t="s">
        <v>511</v>
      </c>
      <c r="F2839" t="s">
        <v>375</v>
      </c>
      <c r="R2839">
        <v>0</v>
      </c>
      <c r="S2839">
        <v>0</v>
      </c>
      <c r="T2839">
        <v>500000000</v>
      </c>
    </row>
    <row r="2840" spans="1:20" ht="15" customHeight="1">
      <c r="A2840" s="962" t="s">
        <v>263</v>
      </c>
      <c r="B2840" t="s">
        <v>294</v>
      </c>
      <c r="C2840" t="s">
        <v>13</v>
      </c>
      <c r="D2840" t="s">
        <v>11</v>
      </c>
      <c r="E2840" t="s">
        <v>511</v>
      </c>
      <c r="F2840" t="s">
        <v>375</v>
      </c>
      <c r="R2840">
        <v>0</v>
      </c>
      <c r="S2840">
        <v>0</v>
      </c>
      <c r="T2840">
        <v>500000000</v>
      </c>
    </row>
    <row r="2841" spans="1:20" ht="15" customHeight="1">
      <c r="A2841" s="962" t="s">
        <v>263</v>
      </c>
      <c r="B2841" t="s">
        <v>293</v>
      </c>
      <c r="C2841" t="s">
        <v>13</v>
      </c>
      <c r="D2841" t="s">
        <v>11</v>
      </c>
      <c r="E2841" t="s">
        <v>511</v>
      </c>
      <c r="F2841" t="s">
        <v>375</v>
      </c>
      <c r="R2841">
        <v>0</v>
      </c>
      <c r="S2841">
        <v>0</v>
      </c>
      <c r="T2841">
        <v>500000000</v>
      </c>
    </row>
    <row r="2842" spans="1:20" ht="15" customHeight="1">
      <c r="A2842" s="962" t="s">
        <v>263</v>
      </c>
      <c r="B2842" t="s">
        <v>324</v>
      </c>
      <c r="C2842" t="s">
        <v>13</v>
      </c>
      <c r="D2842" t="s">
        <v>11</v>
      </c>
      <c r="E2842" t="s">
        <v>511</v>
      </c>
      <c r="F2842" t="s">
        <v>375</v>
      </c>
      <c r="R2842">
        <v>0</v>
      </c>
      <c r="S2842">
        <v>0</v>
      </c>
      <c r="T2842">
        <v>500000000</v>
      </c>
    </row>
    <row r="2843" spans="1:20" ht="15" customHeight="1">
      <c r="A2843" s="962" t="s">
        <v>264</v>
      </c>
      <c r="B2843" t="s">
        <v>294</v>
      </c>
      <c r="C2843" t="s">
        <v>13</v>
      </c>
      <c r="D2843" t="s">
        <v>11</v>
      </c>
      <c r="E2843" t="s">
        <v>511</v>
      </c>
      <c r="F2843" t="s">
        <v>375</v>
      </c>
      <c r="R2843">
        <v>0</v>
      </c>
      <c r="S2843">
        <v>0</v>
      </c>
      <c r="T2843">
        <v>0</v>
      </c>
    </row>
    <row r="2844" spans="1:20" ht="15" customHeight="1">
      <c r="A2844" s="962" t="s">
        <v>264</v>
      </c>
      <c r="B2844" t="s">
        <v>292</v>
      </c>
      <c r="C2844" t="s">
        <v>13</v>
      </c>
      <c r="D2844" t="s">
        <v>11</v>
      </c>
      <c r="E2844" t="s">
        <v>511</v>
      </c>
      <c r="F2844" t="s">
        <v>375</v>
      </c>
      <c r="R2844">
        <v>0</v>
      </c>
      <c r="S2844">
        <v>0</v>
      </c>
      <c r="T2844">
        <v>0</v>
      </c>
    </row>
    <row r="2845" spans="1:20" ht="15" customHeight="1">
      <c r="A2845" s="962" t="s">
        <v>264</v>
      </c>
      <c r="B2845" t="s">
        <v>291</v>
      </c>
      <c r="C2845" t="s">
        <v>13</v>
      </c>
      <c r="D2845" t="s">
        <v>11</v>
      </c>
      <c r="E2845" t="s">
        <v>511</v>
      </c>
      <c r="F2845" t="s">
        <v>375</v>
      </c>
      <c r="R2845">
        <v>0</v>
      </c>
      <c r="S2845">
        <v>0</v>
      </c>
      <c r="T2845">
        <v>0</v>
      </c>
    </row>
    <row r="2846" spans="1:20" ht="15" customHeight="1">
      <c r="A2846" s="962" t="s">
        <v>264</v>
      </c>
      <c r="B2846" t="s">
        <v>293</v>
      </c>
      <c r="C2846" t="s">
        <v>13</v>
      </c>
      <c r="D2846" t="s">
        <v>11</v>
      </c>
      <c r="E2846" t="s">
        <v>511</v>
      </c>
      <c r="F2846" t="s">
        <v>375</v>
      </c>
      <c r="R2846">
        <v>0</v>
      </c>
      <c r="S2846">
        <v>0</v>
      </c>
      <c r="T2846">
        <v>0</v>
      </c>
    </row>
    <row r="2847" spans="1:20" ht="15" customHeight="1">
      <c r="A2847" s="962" t="s">
        <v>264</v>
      </c>
      <c r="B2847" t="s">
        <v>289</v>
      </c>
      <c r="C2847" t="s">
        <v>13</v>
      </c>
      <c r="D2847" t="s">
        <v>11</v>
      </c>
      <c r="E2847" t="s">
        <v>511</v>
      </c>
      <c r="F2847" t="s">
        <v>375</v>
      </c>
      <c r="R2847">
        <v>0</v>
      </c>
    </row>
    <row r="2848" spans="1:20" ht="15" customHeight="1">
      <c r="A2848" s="962" t="s">
        <v>264</v>
      </c>
      <c r="B2848" t="s">
        <v>288</v>
      </c>
      <c r="C2848" t="s">
        <v>13</v>
      </c>
      <c r="D2848" t="s">
        <v>11</v>
      </c>
      <c r="E2848" t="s">
        <v>511</v>
      </c>
      <c r="F2848" t="s">
        <v>375</v>
      </c>
      <c r="R2848">
        <v>0</v>
      </c>
    </row>
    <row r="2849" spans="1:20" ht="15" customHeight="1">
      <c r="A2849" s="962" t="s">
        <v>264</v>
      </c>
      <c r="B2849" t="s">
        <v>287</v>
      </c>
      <c r="C2849" t="s">
        <v>13</v>
      </c>
      <c r="D2849" t="s">
        <v>11</v>
      </c>
      <c r="E2849" t="s">
        <v>511</v>
      </c>
      <c r="F2849" t="s">
        <v>375</v>
      </c>
      <c r="R2849">
        <v>0</v>
      </c>
    </row>
    <row r="2850" spans="1:20" ht="15" customHeight="1">
      <c r="A2850" s="962" t="s">
        <v>264</v>
      </c>
      <c r="B2850" t="s">
        <v>295</v>
      </c>
      <c r="C2850" t="s">
        <v>13</v>
      </c>
      <c r="D2850" t="s">
        <v>11</v>
      </c>
      <c r="E2850" t="s">
        <v>511</v>
      </c>
      <c r="F2850" t="s">
        <v>375</v>
      </c>
      <c r="R2850">
        <v>0</v>
      </c>
      <c r="S2850">
        <v>0</v>
      </c>
      <c r="T2850">
        <v>0</v>
      </c>
    </row>
    <row r="2851" spans="1:20" ht="15" customHeight="1">
      <c r="A2851" s="962" t="s">
        <v>264</v>
      </c>
      <c r="B2851" t="s">
        <v>296</v>
      </c>
      <c r="C2851" t="s">
        <v>13</v>
      </c>
      <c r="D2851" t="s">
        <v>11</v>
      </c>
      <c r="E2851" t="s">
        <v>511</v>
      </c>
      <c r="F2851" t="s">
        <v>375</v>
      </c>
      <c r="R2851">
        <v>0</v>
      </c>
      <c r="S2851">
        <v>0</v>
      </c>
      <c r="T2851">
        <v>0</v>
      </c>
    </row>
    <row r="2852" spans="1:20" ht="15" customHeight="1">
      <c r="A2852" s="962" t="s">
        <v>265</v>
      </c>
      <c r="B2852" t="s">
        <v>294</v>
      </c>
      <c r="C2852" t="s">
        <v>13</v>
      </c>
      <c r="D2852" t="s">
        <v>11</v>
      </c>
      <c r="E2852" t="s">
        <v>511</v>
      </c>
      <c r="F2852" t="s">
        <v>375</v>
      </c>
      <c r="R2852">
        <v>0</v>
      </c>
      <c r="S2852">
        <v>0</v>
      </c>
      <c r="T2852">
        <v>0</v>
      </c>
    </row>
    <row r="2853" spans="1:20" ht="15" customHeight="1">
      <c r="A2853" s="962" t="s">
        <v>265</v>
      </c>
      <c r="B2853" t="s">
        <v>292</v>
      </c>
      <c r="C2853" t="s">
        <v>13</v>
      </c>
      <c r="D2853" t="s">
        <v>11</v>
      </c>
      <c r="E2853" t="s">
        <v>511</v>
      </c>
      <c r="F2853" t="s">
        <v>375</v>
      </c>
      <c r="R2853">
        <v>0</v>
      </c>
      <c r="S2853">
        <v>0</v>
      </c>
      <c r="T2853">
        <v>0</v>
      </c>
    </row>
    <row r="2854" spans="1:20" ht="15" customHeight="1">
      <c r="A2854" s="962" t="s">
        <v>265</v>
      </c>
      <c r="B2854" t="s">
        <v>291</v>
      </c>
      <c r="C2854" t="s">
        <v>13</v>
      </c>
      <c r="D2854" t="s">
        <v>11</v>
      </c>
      <c r="E2854" t="s">
        <v>511</v>
      </c>
      <c r="F2854" t="s">
        <v>375</v>
      </c>
      <c r="R2854">
        <v>0</v>
      </c>
      <c r="S2854">
        <v>0</v>
      </c>
      <c r="T2854">
        <v>0</v>
      </c>
    </row>
    <row r="2855" spans="1:20" ht="15" customHeight="1">
      <c r="A2855" s="962" t="s">
        <v>265</v>
      </c>
      <c r="B2855" t="s">
        <v>293</v>
      </c>
      <c r="C2855" t="s">
        <v>13</v>
      </c>
      <c r="D2855" t="s">
        <v>11</v>
      </c>
      <c r="E2855" t="s">
        <v>511</v>
      </c>
      <c r="F2855" t="s">
        <v>375</v>
      </c>
      <c r="R2855">
        <v>0</v>
      </c>
      <c r="S2855">
        <v>0</v>
      </c>
      <c r="T2855">
        <v>0</v>
      </c>
    </row>
    <row r="2856" spans="1:20" ht="15" customHeight="1">
      <c r="A2856" s="962" t="s">
        <v>265</v>
      </c>
      <c r="B2856" t="s">
        <v>289</v>
      </c>
      <c r="C2856" t="s">
        <v>13</v>
      </c>
      <c r="D2856" t="s">
        <v>11</v>
      </c>
      <c r="E2856" t="s">
        <v>511</v>
      </c>
      <c r="F2856" t="s">
        <v>375</v>
      </c>
      <c r="R2856">
        <v>0</v>
      </c>
      <c r="S2856">
        <v>0</v>
      </c>
      <c r="T2856">
        <v>0</v>
      </c>
    </row>
    <row r="2857" spans="1:20" ht="15" customHeight="1">
      <c r="A2857" s="962" t="s">
        <v>265</v>
      </c>
      <c r="B2857" t="s">
        <v>288</v>
      </c>
      <c r="C2857" t="s">
        <v>13</v>
      </c>
      <c r="D2857" t="s">
        <v>11</v>
      </c>
      <c r="E2857" t="s">
        <v>511</v>
      </c>
      <c r="F2857" t="s">
        <v>375</v>
      </c>
      <c r="R2857">
        <v>0</v>
      </c>
      <c r="S2857">
        <v>0</v>
      </c>
      <c r="T2857">
        <v>0</v>
      </c>
    </row>
    <row r="2858" spans="1:20" ht="15" customHeight="1">
      <c r="A2858" s="962" t="s">
        <v>265</v>
      </c>
      <c r="B2858" t="s">
        <v>287</v>
      </c>
      <c r="C2858" t="s">
        <v>13</v>
      </c>
      <c r="D2858" t="s">
        <v>11</v>
      </c>
      <c r="E2858" t="s">
        <v>511</v>
      </c>
      <c r="F2858" t="s">
        <v>375</v>
      </c>
      <c r="R2858">
        <v>0</v>
      </c>
      <c r="S2858">
        <v>0</v>
      </c>
      <c r="T2858">
        <v>0</v>
      </c>
    </row>
    <row r="2859" spans="1:20" ht="15" customHeight="1">
      <c r="A2859" s="962" t="s">
        <v>265</v>
      </c>
      <c r="B2859" t="s">
        <v>295</v>
      </c>
      <c r="C2859" t="s">
        <v>13</v>
      </c>
      <c r="D2859" t="s">
        <v>11</v>
      </c>
      <c r="E2859" t="s">
        <v>511</v>
      </c>
      <c r="F2859" t="s">
        <v>375</v>
      </c>
      <c r="R2859">
        <v>0</v>
      </c>
      <c r="S2859">
        <v>0</v>
      </c>
      <c r="T2859">
        <v>0</v>
      </c>
    </row>
    <row r="2860" spans="1:20" ht="15" customHeight="1">
      <c r="A2860" s="962" t="s">
        <v>265</v>
      </c>
      <c r="B2860" t="s">
        <v>296</v>
      </c>
      <c r="C2860" t="s">
        <v>13</v>
      </c>
      <c r="D2860" t="s">
        <v>11</v>
      </c>
      <c r="E2860" t="s">
        <v>511</v>
      </c>
      <c r="F2860" t="s">
        <v>375</v>
      </c>
      <c r="R2860">
        <v>0</v>
      </c>
      <c r="S2860">
        <v>0</v>
      </c>
      <c r="T2860">
        <v>0</v>
      </c>
    </row>
    <row r="2861" spans="1:20" ht="15" customHeight="1">
      <c r="A2861" s="962" t="s">
        <v>266</v>
      </c>
      <c r="B2861" t="s">
        <v>294</v>
      </c>
      <c r="C2861" t="s">
        <v>13</v>
      </c>
      <c r="D2861" t="s">
        <v>11</v>
      </c>
      <c r="E2861" t="s">
        <v>511</v>
      </c>
      <c r="F2861" t="s">
        <v>375</v>
      </c>
      <c r="R2861">
        <v>0</v>
      </c>
      <c r="S2861">
        <v>0</v>
      </c>
      <c r="T2861">
        <v>0</v>
      </c>
    </row>
    <row r="2862" spans="1:20" ht="15" customHeight="1">
      <c r="A2862" s="962" t="s">
        <v>266</v>
      </c>
      <c r="B2862" t="s">
        <v>292</v>
      </c>
      <c r="C2862" t="s">
        <v>13</v>
      </c>
      <c r="D2862" t="s">
        <v>11</v>
      </c>
      <c r="E2862" t="s">
        <v>511</v>
      </c>
      <c r="F2862" t="s">
        <v>375</v>
      </c>
      <c r="R2862">
        <v>0</v>
      </c>
      <c r="S2862">
        <v>0</v>
      </c>
      <c r="T2862">
        <v>0</v>
      </c>
    </row>
    <row r="2863" spans="1:20" ht="15" customHeight="1">
      <c r="A2863" s="962" t="s">
        <v>266</v>
      </c>
      <c r="B2863" t="s">
        <v>291</v>
      </c>
      <c r="C2863" t="s">
        <v>13</v>
      </c>
      <c r="D2863" t="s">
        <v>11</v>
      </c>
      <c r="E2863" t="s">
        <v>511</v>
      </c>
      <c r="F2863" t="s">
        <v>375</v>
      </c>
      <c r="R2863">
        <v>0</v>
      </c>
      <c r="S2863">
        <v>0</v>
      </c>
      <c r="T2863">
        <v>0</v>
      </c>
    </row>
    <row r="2864" spans="1:20" ht="15" customHeight="1">
      <c r="A2864" s="962" t="s">
        <v>266</v>
      </c>
      <c r="B2864" t="s">
        <v>293</v>
      </c>
      <c r="C2864" t="s">
        <v>13</v>
      </c>
      <c r="D2864" t="s">
        <v>11</v>
      </c>
      <c r="E2864" t="s">
        <v>511</v>
      </c>
      <c r="F2864" t="s">
        <v>375</v>
      </c>
      <c r="R2864">
        <v>0</v>
      </c>
      <c r="S2864">
        <v>0</v>
      </c>
      <c r="T2864">
        <v>0</v>
      </c>
    </row>
    <row r="2865" spans="1:20" ht="15" customHeight="1">
      <c r="A2865" s="962" t="s">
        <v>266</v>
      </c>
      <c r="B2865" t="s">
        <v>289</v>
      </c>
      <c r="C2865" t="s">
        <v>13</v>
      </c>
      <c r="D2865" t="s">
        <v>11</v>
      </c>
      <c r="E2865" t="s">
        <v>511</v>
      </c>
      <c r="F2865" t="s">
        <v>375</v>
      </c>
      <c r="R2865">
        <v>0</v>
      </c>
      <c r="S2865">
        <v>0</v>
      </c>
      <c r="T2865">
        <v>0</v>
      </c>
    </row>
    <row r="2866" spans="1:20" ht="15" customHeight="1">
      <c r="A2866" s="962" t="s">
        <v>266</v>
      </c>
      <c r="B2866" t="s">
        <v>288</v>
      </c>
      <c r="C2866" t="s">
        <v>13</v>
      </c>
      <c r="D2866" t="s">
        <v>11</v>
      </c>
      <c r="E2866" t="s">
        <v>511</v>
      </c>
      <c r="F2866" t="s">
        <v>375</v>
      </c>
      <c r="R2866">
        <v>0</v>
      </c>
      <c r="S2866">
        <v>0</v>
      </c>
      <c r="T2866">
        <v>0</v>
      </c>
    </row>
    <row r="2867" spans="1:20" ht="15" customHeight="1">
      <c r="A2867" s="962" t="s">
        <v>266</v>
      </c>
      <c r="B2867" t="s">
        <v>287</v>
      </c>
      <c r="C2867" t="s">
        <v>13</v>
      </c>
      <c r="D2867" t="s">
        <v>11</v>
      </c>
      <c r="E2867" t="s">
        <v>511</v>
      </c>
      <c r="F2867" t="s">
        <v>375</v>
      </c>
      <c r="R2867">
        <v>0</v>
      </c>
      <c r="S2867">
        <v>0</v>
      </c>
      <c r="T2867">
        <v>0</v>
      </c>
    </row>
    <row r="2868" spans="1:20" ht="15" customHeight="1">
      <c r="A2868" s="962" t="s">
        <v>266</v>
      </c>
      <c r="B2868" t="s">
        <v>295</v>
      </c>
      <c r="C2868" t="s">
        <v>13</v>
      </c>
      <c r="D2868" t="s">
        <v>11</v>
      </c>
      <c r="E2868" t="s">
        <v>511</v>
      </c>
      <c r="F2868" t="s">
        <v>375</v>
      </c>
      <c r="R2868">
        <v>0</v>
      </c>
      <c r="S2868">
        <v>0</v>
      </c>
      <c r="T2868">
        <v>0</v>
      </c>
    </row>
    <row r="2869" spans="1:20" ht="15" customHeight="1">
      <c r="A2869" s="962" t="s">
        <v>266</v>
      </c>
      <c r="B2869" t="s">
        <v>296</v>
      </c>
      <c r="C2869" t="s">
        <v>13</v>
      </c>
      <c r="D2869" t="s">
        <v>11</v>
      </c>
      <c r="E2869" t="s">
        <v>511</v>
      </c>
      <c r="F2869" t="s">
        <v>375</v>
      </c>
      <c r="R2869">
        <v>0</v>
      </c>
      <c r="S2869">
        <v>0</v>
      </c>
      <c r="T2869">
        <v>0</v>
      </c>
    </row>
    <row r="2870" spans="1:20" ht="15" customHeight="1">
      <c r="A2870" s="962" t="s">
        <v>267</v>
      </c>
      <c r="B2870" t="s">
        <v>296</v>
      </c>
      <c r="C2870" t="s">
        <v>13</v>
      </c>
      <c r="D2870" t="s">
        <v>11</v>
      </c>
      <c r="E2870" t="s">
        <v>511</v>
      </c>
      <c r="F2870" t="s">
        <v>375</v>
      </c>
      <c r="R2870">
        <v>0</v>
      </c>
      <c r="S2870">
        <v>0</v>
      </c>
      <c r="T2870">
        <v>0</v>
      </c>
    </row>
    <row r="2871" spans="1:20" ht="15" customHeight="1">
      <c r="A2871" s="962" t="s">
        <v>267</v>
      </c>
      <c r="B2871" t="s">
        <v>289</v>
      </c>
      <c r="C2871" t="s">
        <v>13</v>
      </c>
      <c r="D2871" t="s">
        <v>11</v>
      </c>
      <c r="E2871" t="s">
        <v>511</v>
      </c>
      <c r="F2871" t="s">
        <v>375</v>
      </c>
      <c r="R2871">
        <v>0</v>
      </c>
      <c r="S2871">
        <v>0</v>
      </c>
      <c r="T2871">
        <v>0</v>
      </c>
    </row>
    <row r="2872" spans="1:20" ht="15" customHeight="1">
      <c r="A2872" s="962" t="s">
        <v>267</v>
      </c>
      <c r="B2872" t="s">
        <v>288</v>
      </c>
      <c r="C2872" t="s">
        <v>13</v>
      </c>
      <c r="D2872" t="s">
        <v>11</v>
      </c>
      <c r="E2872" t="s">
        <v>511</v>
      </c>
      <c r="F2872" t="s">
        <v>375</v>
      </c>
      <c r="R2872">
        <v>0</v>
      </c>
      <c r="S2872">
        <v>0</v>
      </c>
      <c r="T2872">
        <v>0</v>
      </c>
    </row>
    <row r="2873" spans="1:20" ht="15" customHeight="1">
      <c r="A2873" s="962" t="s">
        <v>267</v>
      </c>
      <c r="B2873" t="s">
        <v>287</v>
      </c>
      <c r="C2873" t="s">
        <v>13</v>
      </c>
      <c r="D2873" t="s">
        <v>11</v>
      </c>
      <c r="E2873" t="s">
        <v>511</v>
      </c>
      <c r="F2873" t="s">
        <v>375</v>
      </c>
      <c r="R2873">
        <v>0</v>
      </c>
      <c r="S2873">
        <v>0</v>
      </c>
      <c r="T2873">
        <v>0</v>
      </c>
    </row>
    <row r="2874" spans="1:20" ht="15" customHeight="1">
      <c r="A2874" s="962" t="s">
        <v>268</v>
      </c>
      <c r="B2874" t="s">
        <v>296</v>
      </c>
      <c r="C2874" t="s">
        <v>13</v>
      </c>
      <c r="D2874" t="s">
        <v>11</v>
      </c>
      <c r="E2874" t="s">
        <v>511</v>
      </c>
      <c r="F2874" t="s">
        <v>375</v>
      </c>
      <c r="R2874">
        <v>0</v>
      </c>
      <c r="S2874">
        <v>0</v>
      </c>
      <c r="T2874">
        <v>0</v>
      </c>
    </row>
    <row r="2875" spans="1:20" ht="15" customHeight="1">
      <c r="A2875" s="962" t="s">
        <v>268</v>
      </c>
      <c r="B2875" t="s">
        <v>289</v>
      </c>
      <c r="C2875" t="s">
        <v>13</v>
      </c>
      <c r="D2875" t="s">
        <v>11</v>
      </c>
      <c r="E2875" t="s">
        <v>511</v>
      </c>
      <c r="F2875" t="s">
        <v>375</v>
      </c>
      <c r="R2875">
        <v>0</v>
      </c>
      <c r="S2875">
        <v>0</v>
      </c>
      <c r="T2875">
        <v>0</v>
      </c>
    </row>
    <row r="2876" spans="1:20" ht="15" customHeight="1">
      <c r="A2876" s="962" t="s">
        <v>268</v>
      </c>
      <c r="B2876" t="s">
        <v>288</v>
      </c>
      <c r="C2876" t="s">
        <v>13</v>
      </c>
      <c r="D2876" t="s">
        <v>11</v>
      </c>
      <c r="E2876" t="s">
        <v>511</v>
      </c>
      <c r="F2876" t="s">
        <v>375</v>
      </c>
      <c r="R2876">
        <v>0</v>
      </c>
      <c r="S2876">
        <v>0</v>
      </c>
      <c r="T2876">
        <v>0</v>
      </c>
    </row>
    <row r="2877" spans="1:20" ht="15" customHeight="1">
      <c r="A2877" s="962" t="s">
        <v>268</v>
      </c>
      <c r="B2877" t="s">
        <v>287</v>
      </c>
      <c r="C2877" t="s">
        <v>13</v>
      </c>
      <c r="D2877" t="s">
        <v>11</v>
      </c>
      <c r="E2877" t="s">
        <v>511</v>
      </c>
      <c r="F2877" t="s">
        <v>375</v>
      </c>
      <c r="R2877">
        <v>0</v>
      </c>
      <c r="S2877">
        <v>0</v>
      </c>
      <c r="T2877">
        <v>0</v>
      </c>
    </row>
    <row r="2878" spans="1:20" ht="15" customHeight="1">
      <c r="A2878" s="962" t="s">
        <v>269</v>
      </c>
      <c r="B2878" t="s">
        <v>296</v>
      </c>
      <c r="C2878" t="s">
        <v>13</v>
      </c>
      <c r="D2878" t="s">
        <v>11</v>
      </c>
      <c r="E2878" t="s">
        <v>511</v>
      </c>
      <c r="F2878" t="s">
        <v>375</v>
      </c>
      <c r="R2878">
        <v>0</v>
      </c>
      <c r="S2878">
        <v>0</v>
      </c>
      <c r="T2878">
        <v>0</v>
      </c>
    </row>
    <row r="2879" spans="1:20" ht="15" customHeight="1">
      <c r="A2879" s="962" t="s">
        <v>269</v>
      </c>
      <c r="B2879" t="s">
        <v>289</v>
      </c>
      <c r="C2879" t="s">
        <v>13</v>
      </c>
      <c r="D2879" t="s">
        <v>11</v>
      </c>
      <c r="E2879" t="s">
        <v>511</v>
      </c>
      <c r="F2879" t="s">
        <v>375</v>
      </c>
      <c r="R2879">
        <v>0</v>
      </c>
      <c r="S2879">
        <v>0</v>
      </c>
      <c r="T2879">
        <v>0</v>
      </c>
    </row>
    <row r="2880" spans="1:20" ht="15" customHeight="1">
      <c r="A2880" s="962" t="s">
        <v>269</v>
      </c>
      <c r="B2880" t="s">
        <v>288</v>
      </c>
      <c r="C2880" t="s">
        <v>13</v>
      </c>
      <c r="D2880" t="s">
        <v>11</v>
      </c>
      <c r="E2880" t="s">
        <v>511</v>
      </c>
      <c r="F2880" t="s">
        <v>375</v>
      </c>
      <c r="R2880">
        <v>0</v>
      </c>
      <c r="S2880">
        <v>0</v>
      </c>
      <c r="T2880">
        <v>0</v>
      </c>
    </row>
    <row r="2881" spans="1:20" ht="15" customHeight="1">
      <c r="A2881" s="962" t="s">
        <v>269</v>
      </c>
      <c r="B2881" t="s">
        <v>287</v>
      </c>
      <c r="C2881" t="s">
        <v>13</v>
      </c>
      <c r="D2881" t="s">
        <v>11</v>
      </c>
      <c r="E2881" t="s">
        <v>511</v>
      </c>
      <c r="F2881" t="s">
        <v>375</v>
      </c>
      <c r="R2881">
        <v>0</v>
      </c>
      <c r="S2881">
        <v>0</v>
      </c>
      <c r="T2881">
        <v>0</v>
      </c>
    </row>
    <row r="2882" spans="1:20" ht="15" customHeight="1">
      <c r="A2882" s="962" t="s">
        <v>270</v>
      </c>
      <c r="B2882" t="s">
        <v>296</v>
      </c>
      <c r="C2882" t="s">
        <v>13</v>
      </c>
      <c r="D2882" t="s">
        <v>11</v>
      </c>
      <c r="E2882" t="s">
        <v>511</v>
      </c>
      <c r="F2882" t="s">
        <v>375</v>
      </c>
      <c r="R2882">
        <v>0</v>
      </c>
      <c r="S2882">
        <v>0</v>
      </c>
      <c r="T2882">
        <v>0</v>
      </c>
    </row>
    <row r="2883" spans="1:20" ht="15" customHeight="1">
      <c r="A2883" s="962" t="s">
        <v>270</v>
      </c>
      <c r="B2883" t="s">
        <v>289</v>
      </c>
      <c r="C2883" t="s">
        <v>13</v>
      </c>
      <c r="D2883" t="s">
        <v>11</v>
      </c>
      <c r="E2883" t="s">
        <v>511</v>
      </c>
      <c r="F2883" t="s">
        <v>375</v>
      </c>
      <c r="R2883">
        <v>0</v>
      </c>
      <c r="S2883">
        <v>0</v>
      </c>
      <c r="T2883">
        <v>0</v>
      </c>
    </row>
    <row r="2884" spans="1:20" ht="15" customHeight="1">
      <c r="A2884" s="962" t="s">
        <v>270</v>
      </c>
      <c r="B2884" t="s">
        <v>288</v>
      </c>
      <c r="C2884" t="s">
        <v>13</v>
      </c>
      <c r="D2884" t="s">
        <v>11</v>
      </c>
      <c r="E2884" t="s">
        <v>511</v>
      </c>
      <c r="F2884" t="s">
        <v>375</v>
      </c>
      <c r="R2884">
        <v>0</v>
      </c>
      <c r="S2884">
        <v>0</v>
      </c>
      <c r="T2884">
        <v>0</v>
      </c>
    </row>
    <row r="2885" spans="1:20" ht="15" customHeight="1">
      <c r="A2885" s="962" t="s">
        <v>270</v>
      </c>
      <c r="B2885" t="s">
        <v>287</v>
      </c>
      <c r="C2885" t="s">
        <v>13</v>
      </c>
      <c r="D2885" t="s">
        <v>11</v>
      </c>
      <c r="E2885" t="s">
        <v>511</v>
      </c>
      <c r="F2885" t="s">
        <v>375</v>
      </c>
      <c r="R2885">
        <v>0</v>
      </c>
      <c r="S2885">
        <v>0</v>
      </c>
      <c r="T2885">
        <v>0</v>
      </c>
    </row>
    <row r="2886" spans="1:20" ht="15" customHeight="1">
      <c r="A2886" s="962" t="s">
        <v>271</v>
      </c>
      <c r="B2886" t="s">
        <v>297</v>
      </c>
      <c r="C2886" t="s">
        <v>13</v>
      </c>
      <c r="D2886" t="s">
        <v>11</v>
      </c>
      <c r="E2886" t="s">
        <v>511</v>
      </c>
      <c r="F2886" t="s">
        <v>375</v>
      </c>
      <c r="R2886">
        <v>0</v>
      </c>
      <c r="S2886">
        <v>0</v>
      </c>
      <c r="T2886">
        <v>0</v>
      </c>
    </row>
    <row r="2887" spans="1:20" ht="15" customHeight="1">
      <c r="A2887" s="962" t="s">
        <v>271</v>
      </c>
      <c r="B2887" t="s">
        <v>288</v>
      </c>
      <c r="C2887" t="s">
        <v>13</v>
      </c>
      <c r="D2887" t="s">
        <v>11</v>
      </c>
      <c r="E2887" t="s">
        <v>511</v>
      </c>
      <c r="F2887" t="s">
        <v>375</v>
      </c>
      <c r="R2887">
        <v>0</v>
      </c>
      <c r="S2887">
        <v>0</v>
      </c>
      <c r="T2887">
        <v>0</v>
      </c>
    </row>
    <row r="2888" spans="1:20" ht="15" customHeight="1">
      <c r="A2888" s="962" t="s">
        <v>271</v>
      </c>
      <c r="B2888" t="s">
        <v>287</v>
      </c>
      <c r="C2888" t="s">
        <v>13</v>
      </c>
      <c r="D2888" t="s">
        <v>11</v>
      </c>
      <c r="E2888" t="s">
        <v>511</v>
      </c>
      <c r="F2888" t="s">
        <v>375</v>
      </c>
      <c r="R2888">
        <v>0</v>
      </c>
      <c r="S2888">
        <v>0</v>
      </c>
      <c r="T2888">
        <v>0</v>
      </c>
    </row>
    <row r="2889" spans="1:20" ht="15" customHeight="1">
      <c r="A2889" s="962" t="s">
        <v>271</v>
      </c>
      <c r="B2889" t="s">
        <v>299</v>
      </c>
      <c r="C2889" t="s">
        <v>13</v>
      </c>
      <c r="D2889" t="s">
        <v>11</v>
      </c>
      <c r="E2889" t="s">
        <v>511</v>
      </c>
      <c r="F2889" t="s">
        <v>375</v>
      </c>
      <c r="R2889">
        <v>0</v>
      </c>
      <c r="S2889">
        <v>0</v>
      </c>
      <c r="T2889">
        <v>0</v>
      </c>
    </row>
    <row r="2890" spans="1:20" ht="15" customHeight="1">
      <c r="A2890" s="962" t="s">
        <v>271</v>
      </c>
      <c r="B2890" t="s">
        <v>301</v>
      </c>
      <c r="C2890" t="s">
        <v>13</v>
      </c>
      <c r="D2890" t="s">
        <v>11</v>
      </c>
      <c r="E2890" t="s">
        <v>511</v>
      </c>
      <c r="F2890" t="s">
        <v>375</v>
      </c>
      <c r="R2890">
        <v>0</v>
      </c>
      <c r="S2890">
        <v>0</v>
      </c>
      <c r="T2890">
        <v>0</v>
      </c>
    </row>
    <row r="2891" spans="1:20" ht="15" customHeight="1">
      <c r="A2891" s="962" t="s">
        <v>271</v>
      </c>
      <c r="B2891" t="s">
        <v>302</v>
      </c>
      <c r="C2891" t="s">
        <v>13</v>
      </c>
      <c r="D2891" t="s">
        <v>11</v>
      </c>
      <c r="E2891" t="s">
        <v>511</v>
      </c>
      <c r="F2891" t="s">
        <v>375</v>
      </c>
      <c r="R2891">
        <v>0</v>
      </c>
      <c r="S2891">
        <v>0</v>
      </c>
      <c r="T2891">
        <v>0</v>
      </c>
    </row>
    <row r="2892" spans="1:20" ht="15" customHeight="1">
      <c r="A2892" s="962" t="s">
        <v>271</v>
      </c>
      <c r="B2892" t="s">
        <v>303</v>
      </c>
      <c r="C2892" t="s">
        <v>13</v>
      </c>
      <c r="D2892" t="s">
        <v>11</v>
      </c>
      <c r="E2892" t="s">
        <v>511</v>
      </c>
      <c r="F2892" t="s">
        <v>375</v>
      </c>
      <c r="R2892">
        <v>0</v>
      </c>
      <c r="S2892">
        <v>0</v>
      </c>
      <c r="T2892">
        <v>0</v>
      </c>
    </row>
    <row r="2893" spans="1:20" ht="15" customHeight="1">
      <c r="A2893" s="962" t="s">
        <v>271</v>
      </c>
      <c r="B2893" t="s">
        <v>298</v>
      </c>
      <c r="C2893" t="s">
        <v>13</v>
      </c>
      <c r="D2893" t="s">
        <v>11</v>
      </c>
      <c r="E2893" t="s">
        <v>511</v>
      </c>
      <c r="F2893" t="s">
        <v>375</v>
      </c>
      <c r="R2893">
        <v>0</v>
      </c>
      <c r="S2893">
        <v>0</v>
      </c>
      <c r="T2893">
        <v>0</v>
      </c>
    </row>
    <row r="2894" spans="1:20" ht="15" customHeight="1">
      <c r="A2894" s="962" t="s">
        <v>271</v>
      </c>
      <c r="B2894" t="s">
        <v>300</v>
      </c>
      <c r="C2894" t="s">
        <v>13</v>
      </c>
      <c r="D2894" t="s">
        <v>11</v>
      </c>
      <c r="E2894" t="s">
        <v>511</v>
      </c>
      <c r="F2894" t="s">
        <v>375</v>
      </c>
      <c r="R2894">
        <v>0</v>
      </c>
      <c r="S2894">
        <v>0</v>
      </c>
      <c r="T2894">
        <v>0</v>
      </c>
    </row>
    <row r="2895" spans="1:20" ht="15" customHeight="1">
      <c r="A2895" s="962" t="s">
        <v>272</v>
      </c>
      <c r="B2895" t="s">
        <v>296</v>
      </c>
      <c r="C2895" t="s">
        <v>13</v>
      </c>
      <c r="D2895" t="s">
        <v>11</v>
      </c>
      <c r="E2895" t="s">
        <v>511</v>
      </c>
      <c r="F2895" t="s">
        <v>375</v>
      </c>
      <c r="R2895">
        <v>0</v>
      </c>
      <c r="S2895">
        <v>0</v>
      </c>
      <c r="T2895">
        <v>0</v>
      </c>
    </row>
    <row r="2896" spans="1:20" ht="15" customHeight="1">
      <c r="A2896" s="962" t="s">
        <v>272</v>
      </c>
      <c r="B2896" t="s">
        <v>289</v>
      </c>
      <c r="C2896" t="s">
        <v>13</v>
      </c>
      <c r="D2896" t="s">
        <v>11</v>
      </c>
      <c r="E2896" t="s">
        <v>511</v>
      </c>
      <c r="F2896" t="s">
        <v>375</v>
      </c>
      <c r="R2896">
        <v>0</v>
      </c>
      <c r="S2896">
        <v>0</v>
      </c>
      <c r="T2896">
        <v>0</v>
      </c>
    </row>
    <row r="2897" spans="1:20" ht="15" customHeight="1">
      <c r="A2897" s="962" t="s">
        <v>272</v>
      </c>
      <c r="B2897" t="s">
        <v>288</v>
      </c>
      <c r="C2897" t="s">
        <v>13</v>
      </c>
      <c r="D2897" t="s">
        <v>11</v>
      </c>
      <c r="E2897" t="s">
        <v>511</v>
      </c>
      <c r="F2897" t="s">
        <v>375</v>
      </c>
      <c r="R2897">
        <v>0</v>
      </c>
      <c r="S2897">
        <v>0</v>
      </c>
      <c r="T2897">
        <v>0</v>
      </c>
    </row>
    <row r="2898" spans="1:20" ht="15" customHeight="1">
      <c r="A2898" s="962" t="s">
        <v>272</v>
      </c>
      <c r="B2898" t="s">
        <v>287</v>
      </c>
      <c r="C2898" t="s">
        <v>13</v>
      </c>
      <c r="D2898" t="s">
        <v>11</v>
      </c>
      <c r="E2898" t="s">
        <v>511</v>
      </c>
      <c r="F2898" t="s">
        <v>375</v>
      </c>
      <c r="R2898">
        <v>0</v>
      </c>
      <c r="S2898">
        <v>0</v>
      </c>
      <c r="T2898">
        <v>0</v>
      </c>
    </row>
    <row r="2899" spans="1:20" ht="15" customHeight="1">
      <c r="A2899" s="962" t="s">
        <v>273</v>
      </c>
      <c r="B2899" t="s">
        <v>296</v>
      </c>
      <c r="C2899" t="s">
        <v>13</v>
      </c>
      <c r="D2899" t="s">
        <v>11</v>
      </c>
      <c r="E2899" t="s">
        <v>511</v>
      </c>
      <c r="F2899" t="s">
        <v>375</v>
      </c>
      <c r="R2899">
        <v>0</v>
      </c>
      <c r="S2899">
        <v>0</v>
      </c>
      <c r="T2899">
        <v>0</v>
      </c>
    </row>
    <row r="2900" spans="1:20" ht="15" customHeight="1">
      <c r="A2900" s="962" t="s">
        <v>273</v>
      </c>
      <c r="B2900" t="s">
        <v>289</v>
      </c>
      <c r="C2900" t="s">
        <v>13</v>
      </c>
      <c r="D2900" t="s">
        <v>11</v>
      </c>
      <c r="E2900" t="s">
        <v>511</v>
      </c>
      <c r="F2900" t="s">
        <v>375</v>
      </c>
      <c r="R2900">
        <v>0</v>
      </c>
      <c r="S2900">
        <v>0</v>
      </c>
      <c r="T2900">
        <v>0</v>
      </c>
    </row>
    <row r="2901" spans="1:20" ht="15" customHeight="1">
      <c r="A2901" s="962" t="s">
        <v>273</v>
      </c>
      <c r="B2901" t="s">
        <v>288</v>
      </c>
      <c r="C2901" t="s">
        <v>13</v>
      </c>
      <c r="D2901" t="s">
        <v>11</v>
      </c>
      <c r="E2901" t="s">
        <v>511</v>
      </c>
      <c r="F2901" t="s">
        <v>375</v>
      </c>
      <c r="R2901">
        <v>0</v>
      </c>
      <c r="S2901">
        <v>0</v>
      </c>
      <c r="T2901">
        <v>0</v>
      </c>
    </row>
    <row r="2902" spans="1:20" ht="15" customHeight="1">
      <c r="A2902" s="962" t="s">
        <v>273</v>
      </c>
      <c r="B2902" t="s">
        <v>287</v>
      </c>
      <c r="C2902" t="s">
        <v>13</v>
      </c>
      <c r="D2902" t="s">
        <v>11</v>
      </c>
      <c r="E2902" t="s">
        <v>511</v>
      </c>
      <c r="F2902" t="s">
        <v>375</v>
      </c>
      <c r="R2902">
        <v>0</v>
      </c>
      <c r="S2902">
        <v>0</v>
      </c>
      <c r="T2902">
        <v>0</v>
      </c>
    </row>
    <row r="2903" spans="1:20" ht="15" customHeight="1">
      <c r="A2903" s="962" t="s">
        <v>274</v>
      </c>
      <c r="B2903" t="s">
        <v>283</v>
      </c>
      <c r="C2903" t="s">
        <v>13</v>
      </c>
      <c r="D2903" t="s">
        <v>11</v>
      </c>
      <c r="E2903" t="s">
        <v>511</v>
      </c>
      <c r="F2903" t="s">
        <v>375</v>
      </c>
      <c r="R2903">
        <v>0</v>
      </c>
    </row>
    <row r="2904" spans="1:20" ht="15" customHeight="1">
      <c r="A2904" s="962" t="s">
        <v>277</v>
      </c>
      <c r="B2904" t="s">
        <v>246</v>
      </c>
      <c r="C2904" t="s">
        <v>13</v>
      </c>
      <c r="D2904" t="s">
        <v>11</v>
      </c>
      <c r="E2904" t="s">
        <v>511</v>
      </c>
      <c r="F2904" t="s">
        <v>375</v>
      </c>
      <c r="R2904">
        <v>0</v>
      </c>
      <c r="S2904">
        <v>0</v>
      </c>
      <c r="T2904">
        <v>500000000</v>
      </c>
    </row>
    <row r="2905" spans="1:20" ht="15" customHeight="1">
      <c r="A2905" s="962" t="s">
        <v>277</v>
      </c>
      <c r="B2905" t="s">
        <v>244</v>
      </c>
      <c r="C2905" t="s">
        <v>13</v>
      </c>
      <c r="D2905" t="s">
        <v>11</v>
      </c>
      <c r="E2905" t="s">
        <v>511</v>
      </c>
      <c r="F2905" t="s">
        <v>375</v>
      </c>
      <c r="G2905" t="s">
        <v>536</v>
      </c>
      <c r="I2905" t="s">
        <v>332</v>
      </c>
      <c r="K2905" t="s">
        <v>333</v>
      </c>
      <c r="L2905" t="s">
        <v>277</v>
      </c>
      <c r="M2905" t="s">
        <v>51</v>
      </c>
      <c r="O2905" t="s">
        <v>365</v>
      </c>
      <c r="P2905" t="s">
        <v>336</v>
      </c>
      <c r="Q2905" t="s">
        <v>337</v>
      </c>
      <c r="R2905">
        <v>1300</v>
      </c>
    </row>
    <row r="2906" spans="1:20" ht="15" customHeight="1">
      <c r="A2906" s="962" t="s">
        <v>278</v>
      </c>
      <c r="B2906" t="s">
        <v>252</v>
      </c>
      <c r="C2906" t="s">
        <v>13</v>
      </c>
      <c r="D2906" t="s">
        <v>11</v>
      </c>
      <c r="E2906" t="s">
        <v>511</v>
      </c>
      <c r="F2906" t="s">
        <v>375</v>
      </c>
      <c r="J2906" t="s">
        <v>340</v>
      </c>
      <c r="L2906" t="s">
        <v>252</v>
      </c>
      <c r="R2906">
        <v>0</v>
      </c>
    </row>
    <row r="2907" spans="1:20" ht="15" customHeight="1">
      <c r="A2907" s="962" t="s">
        <v>278</v>
      </c>
      <c r="B2907" t="s">
        <v>247</v>
      </c>
      <c r="C2907" t="s">
        <v>13</v>
      </c>
      <c r="D2907" t="s">
        <v>11</v>
      </c>
      <c r="E2907" t="s">
        <v>511</v>
      </c>
      <c r="F2907" t="s">
        <v>375</v>
      </c>
      <c r="G2907" t="s">
        <v>537</v>
      </c>
      <c r="I2907" t="s">
        <v>332</v>
      </c>
      <c r="K2907" t="s">
        <v>333</v>
      </c>
      <c r="L2907" t="s">
        <v>367</v>
      </c>
      <c r="M2907" t="s">
        <v>51</v>
      </c>
      <c r="O2907" t="s">
        <v>361</v>
      </c>
      <c r="P2907" t="s">
        <v>336</v>
      </c>
      <c r="Q2907" t="s">
        <v>337</v>
      </c>
      <c r="R2907">
        <v>123</v>
      </c>
    </row>
    <row r="2908" spans="1:20" ht="15" customHeight="1">
      <c r="A2908" s="962" t="s">
        <v>278</v>
      </c>
      <c r="B2908" t="s">
        <v>251</v>
      </c>
      <c r="C2908" t="s">
        <v>13</v>
      </c>
      <c r="D2908" t="s">
        <v>11</v>
      </c>
      <c r="E2908" t="s">
        <v>511</v>
      </c>
      <c r="F2908" t="s">
        <v>375</v>
      </c>
      <c r="R2908">
        <v>0</v>
      </c>
    </row>
    <row r="2909" spans="1:20" ht="15" customHeight="1">
      <c r="A2909" s="962" t="s">
        <v>279</v>
      </c>
      <c r="B2909" t="s">
        <v>254</v>
      </c>
      <c r="C2909" t="s">
        <v>13</v>
      </c>
      <c r="D2909" t="s">
        <v>11</v>
      </c>
      <c r="E2909" t="s">
        <v>511</v>
      </c>
      <c r="F2909" t="s">
        <v>375</v>
      </c>
      <c r="O2909" t="s">
        <v>361</v>
      </c>
      <c r="P2909" t="s">
        <v>868</v>
      </c>
      <c r="Q2909" t="s">
        <v>869</v>
      </c>
      <c r="R2909">
        <v>1120</v>
      </c>
    </row>
    <row r="2910" spans="1:20" ht="15" customHeight="1">
      <c r="A2910" s="962" t="s">
        <v>279</v>
      </c>
      <c r="B2910" t="s">
        <v>253</v>
      </c>
      <c r="C2910" t="s">
        <v>13</v>
      </c>
      <c r="D2910" t="s">
        <v>11</v>
      </c>
      <c r="E2910" t="s">
        <v>511</v>
      </c>
      <c r="F2910" t="s">
        <v>375</v>
      </c>
      <c r="G2910" t="s">
        <v>538</v>
      </c>
      <c r="I2910" t="s">
        <v>332</v>
      </c>
      <c r="K2910" t="s">
        <v>333</v>
      </c>
      <c r="L2910" t="s">
        <v>253</v>
      </c>
      <c r="M2910" t="s">
        <v>51</v>
      </c>
      <c r="O2910" t="s">
        <v>335</v>
      </c>
      <c r="P2910" t="s">
        <v>336</v>
      </c>
      <c r="Q2910" t="s">
        <v>337</v>
      </c>
      <c r="R2910">
        <v>118</v>
      </c>
    </row>
    <row r="2911" spans="1:20" ht="15" customHeight="1">
      <c r="A2911" s="962" t="s">
        <v>279</v>
      </c>
      <c r="B2911" t="s">
        <v>251</v>
      </c>
      <c r="C2911" t="s">
        <v>13</v>
      </c>
      <c r="D2911" t="s">
        <v>11</v>
      </c>
      <c r="E2911" t="s">
        <v>511</v>
      </c>
      <c r="F2911" t="s">
        <v>375</v>
      </c>
      <c r="G2911" t="s">
        <v>388</v>
      </c>
      <c r="I2911" t="s">
        <v>332</v>
      </c>
      <c r="K2911" t="s">
        <v>333</v>
      </c>
      <c r="L2911" t="s">
        <v>253</v>
      </c>
      <c r="M2911" t="s">
        <v>51</v>
      </c>
      <c r="O2911" t="s">
        <v>335</v>
      </c>
      <c r="P2911" t="s">
        <v>336</v>
      </c>
      <c r="Q2911" t="s">
        <v>337</v>
      </c>
      <c r="R2911">
        <v>118</v>
      </c>
    </row>
    <row r="2912" spans="1:20" ht="15" customHeight="1">
      <c r="A2912" s="962" t="s">
        <v>279</v>
      </c>
      <c r="B2912" t="s">
        <v>255</v>
      </c>
      <c r="C2912" t="s">
        <v>13</v>
      </c>
      <c r="D2912" t="s">
        <v>11</v>
      </c>
      <c r="E2912" t="s">
        <v>511</v>
      </c>
      <c r="F2912" t="s">
        <v>375</v>
      </c>
      <c r="H2912" t="s">
        <v>852</v>
      </c>
      <c r="I2912" t="s">
        <v>853</v>
      </c>
      <c r="J2912" t="s">
        <v>848</v>
      </c>
      <c r="K2912" t="s">
        <v>854</v>
      </c>
      <c r="L2912" t="s">
        <v>855</v>
      </c>
      <c r="M2912" t="s">
        <v>55</v>
      </c>
      <c r="O2912" t="s">
        <v>361</v>
      </c>
      <c r="P2912" t="s">
        <v>851</v>
      </c>
      <c r="Q2912" t="s">
        <v>337</v>
      </c>
      <c r="R2912">
        <v>20</v>
      </c>
    </row>
    <row r="2913" spans="1:20" ht="15" customHeight="1">
      <c r="A2913" s="962" t="s">
        <v>280</v>
      </c>
      <c r="B2913" t="s">
        <v>257</v>
      </c>
      <c r="C2913" t="s">
        <v>13</v>
      </c>
      <c r="D2913" t="s">
        <v>11</v>
      </c>
      <c r="E2913" t="s">
        <v>511</v>
      </c>
      <c r="F2913" t="s">
        <v>375</v>
      </c>
      <c r="H2913" t="s">
        <v>899</v>
      </c>
      <c r="I2913" t="s">
        <v>873</v>
      </c>
      <c r="J2913" t="s">
        <v>848</v>
      </c>
      <c r="K2913" t="s">
        <v>854</v>
      </c>
      <c r="L2913" t="s">
        <v>874</v>
      </c>
      <c r="M2913" t="s">
        <v>73</v>
      </c>
      <c r="O2913" t="s">
        <v>349</v>
      </c>
      <c r="P2913" t="s">
        <v>851</v>
      </c>
      <c r="Q2913" t="s">
        <v>337</v>
      </c>
      <c r="R2913">
        <v>405</v>
      </c>
    </row>
    <row r="2914" spans="1:20" ht="15" customHeight="1">
      <c r="A2914" s="962" t="s">
        <v>280</v>
      </c>
      <c r="B2914" t="s">
        <v>259</v>
      </c>
      <c r="C2914" t="s">
        <v>13</v>
      </c>
      <c r="D2914" t="s">
        <v>11</v>
      </c>
      <c r="E2914" t="s">
        <v>511</v>
      </c>
      <c r="F2914" t="s">
        <v>375</v>
      </c>
      <c r="H2914" t="s">
        <v>900</v>
      </c>
      <c r="I2914" t="s">
        <v>873</v>
      </c>
      <c r="J2914" t="s">
        <v>848</v>
      </c>
      <c r="K2914" t="s">
        <v>854</v>
      </c>
      <c r="L2914" t="s">
        <v>876</v>
      </c>
      <c r="M2914" t="s">
        <v>73</v>
      </c>
      <c r="O2914" t="s">
        <v>349</v>
      </c>
      <c r="P2914" t="s">
        <v>851</v>
      </c>
      <c r="Q2914" t="s">
        <v>337</v>
      </c>
      <c r="R2914">
        <v>493</v>
      </c>
    </row>
    <row r="2915" spans="1:20" ht="15" customHeight="1">
      <c r="A2915" s="962" t="s">
        <v>280</v>
      </c>
      <c r="B2915" t="s">
        <v>260</v>
      </c>
      <c r="C2915" t="s">
        <v>13</v>
      </c>
      <c r="D2915" t="s">
        <v>11</v>
      </c>
      <c r="E2915" t="s">
        <v>511</v>
      </c>
      <c r="F2915" t="s">
        <v>375</v>
      </c>
      <c r="H2915" t="s">
        <v>901</v>
      </c>
      <c r="I2915" t="s">
        <v>873</v>
      </c>
      <c r="J2915" t="s">
        <v>848</v>
      </c>
      <c r="K2915" t="s">
        <v>854</v>
      </c>
      <c r="L2915" t="s">
        <v>878</v>
      </c>
      <c r="M2915" t="s">
        <v>73</v>
      </c>
      <c r="O2915" t="s">
        <v>349</v>
      </c>
      <c r="P2915" t="s">
        <v>851</v>
      </c>
      <c r="Q2915" t="s">
        <v>337</v>
      </c>
      <c r="R2915">
        <v>15.5</v>
      </c>
    </row>
    <row r="2916" spans="1:20" ht="15" customHeight="1">
      <c r="A2916" s="962" t="s">
        <v>281</v>
      </c>
      <c r="B2916" t="s">
        <v>262</v>
      </c>
      <c r="C2916" t="s">
        <v>13</v>
      </c>
      <c r="D2916" t="s">
        <v>11</v>
      </c>
      <c r="E2916" t="s">
        <v>511</v>
      </c>
      <c r="F2916" t="s">
        <v>375</v>
      </c>
      <c r="L2916" t="s">
        <v>2002</v>
      </c>
      <c r="O2916" t="s">
        <v>361</v>
      </c>
      <c r="P2916" t="s">
        <v>868</v>
      </c>
      <c r="Q2916" t="s">
        <v>869</v>
      </c>
      <c r="R2916">
        <v>0</v>
      </c>
      <c r="S2916">
        <v>0</v>
      </c>
      <c r="T2916">
        <v>500000000</v>
      </c>
    </row>
    <row r="2917" spans="1:20" ht="15" customHeight="1">
      <c r="A2917" s="962" t="s">
        <v>281</v>
      </c>
      <c r="B2917" t="s">
        <v>261</v>
      </c>
      <c r="C2917" t="s">
        <v>13</v>
      </c>
      <c r="D2917" t="s">
        <v>11</v>
      </c>
      <c r="E2917" t="s">
        <v>511</v>
      </c>
      <c r="F2917" t="s">
        <v>375</v>
      </c>
      <c r="R2917">
        <v>0</v>
      </c>
      <c r="S2917">
        <v>0</v>
      </c>
      <c r="T2917">
        <v>500000000</v>
      </c>
    </row>
    <row r="2918" spans="1:20" ht="15" customHeight="1">
      <c r="A2918" s="962" t="s">
        <v>282</v>
      </c>
      <c r="B2918" t="s">
        <v>263</v>
      </c>
      <c r="C2918" t="s">
        <v>13</v>
      </c>
      <c r="D2918" t="s">
        <v>11</v>
      </c>
      <c r="E2918" t="s">
        <v>511</v>
      </c>
      <c r="F2918" t="s">
        <v>375</v>
      </c>
      <c r="O2918" t="s">
        <v>361</v>
      </c>
      <c r="P2918" t="s">
        <v>868</v>
      </c>
      <c r="Q2918" t="s">
        <v>869</v>
      </c>
      <c r="R2918">
        <v>0</v>
      </c>
      <c r="S2918">
        <v>0</v>
      </c>
      <c r="T2918">
        <v>500000000</v>
      </c>
    </row>
    <row r="2919" spans="1:20" ht="15" customHeight="1">
      <c r="A2919" s="962" t="s">
        <v>283</v>
      </c>
      <c r="B2919" t="s">
        <v>265</v>
      </c>
      <c r="C2919" t="s">
        <v>13</v>
      </c>
      <c r="D2919" t="s">
        <v>11</v>
      </c>
      <c r="E2919" t="s">
        <v>511</v>
      </c>
      <c r="F2919" t="s">
        <v>375</v>
      </c>
      <c r="O2919" t="s">
        <v>361</v>
      </c>
      <c r="P2919" t="s">
        <v>868</v>
      </c>
      <c r="Q2919" t="s">
        <v>869</v>
      </c>
      <c r="R2919">
        <v>0</v>
      </c>
      <c r="S2919">
        <v>0</v>
      </c>
      <c r="T2919">
        <v>0</v>
      </c>
    </row>
    <row r="2920" spans="1:20" ht="15" customHeight="1">
      <c r="A2920" s="962" t="s">
        <v>283</v>
      </c>
      <c r="B2920" t="s">
        <v>266</v>
      </c>
      <c r="C2920" t="s">
        <v>13</v>
      </c>
      <c r="D2920" t="s">
        <v>11</v>
      </c>
      <c r="E2920" t="s">
        <v>511</v>
      </c>
      <c r="F2920" t="s">
        <v>375</v>
      </c>
      <c r="O2920" t="s">
        <v>361</v>
      </c>
      <c r="P2920" t="s">
        <v>868</v>
      </c>
      <c r="Q2920" t="s">
        <v>869</v>
      </c>
      <c r="R2920">
        <v>0</v>
      </c>
      <c r="S2920">
        <v>0</v>
      </c>
      <c r="T2920">
        <v>0</v>
      </c>
    </row>
    <row r="2921" spans="1:20" ht="15" customHeight="1">
      <c r="A2921" s="962" t="s">
        <v>283</v>
      </c>
      <c r="B2921" t="s">
        <v>264</v>
      </c>
      <c r="C2921" t="s">
        <v>13</v>
      </c>
      <c r="D2921" t="s">
        <v>11</v>
      </c>
      <c r="E2921" t="s">
        <v>511</v>
      </c>
      <c r="F2921" t="s">
        <v>375</v>
      </c>
      <c r="R2921">
        <v>0</v>
      </c>
    </row>
    <row r="2922" spans="1:20" ht="15" customHeight="1">
      <c r="A2922" s="962" t="s">
        <v>284</v>
      </c>
      <c r="B2922" t="s">
        <v>269</v>
      </c>
      <c r="C2922" t="s">
        <v>13</v>
      </c>
      <c r="D2922" t="s">
        <v>11</v>
      </c>
      <c r="E2922" t="s">
        <v>511</v>
      </c>
      <c r="F2922" t="s">
        <v>375</v>
      </c>
      <c r="R2922">
        <v>0</v>
      </c>
      <c r="S2922">
        <v>0</v>
      </c>
      <c r="T2922">
        <v>0</v>
      </c>
    </row>
    <row r="2923" spans="1:20" ht="15" customHeight="1">
      <c r="A2923" s="962" t="s">
        <v>284</v>
      </c>
      <c r="B2923" t="s">
        <v>267</v>
      </c>
      <c r="C2923" t="s">
        <v>13</v>
      </c>
      <c r="D2923" t="s">
        <v>11</v>
      </c>
      <c r="E2923" t="s">
        <v>511</v>
      </c>
      <c r="F2923" t="s">
        <v>375</v>
      </c>
      <c r="R2923">
        <v>0</v>
      </c>
      <c r="S2923">
        <v>0</v>
      </c>
      <c r="T2923">
        <v>0</v>
      </c>
    </row>
    <row r="2924" spans="1:20" ht="15" customHeight="1">
      <c r="A2924" s="962" t="s">
        <v>284</v>
      </c>
      <c r="B2924" t="s">
        <v>268</v>
      </c>
      <c r="C2924" t="s">
        <v>13</v>
      </c>
      <c r="D2924" t="s">
        <v>11</v>
      </c>
      <c r="E2924" t="s">
        <v>511</v>
      </c>
      <c r="F2924" t="s">
        <v>375</v>
      </c>
      <c r="R2924">
        <v>0</v>
      </c>
      <c r="S2924">
        <v>0</v>
      </c>
      <c r="T2924">
        <v>0</v>
      </c>
    </row>
    <row r="2925" spans="1:20" ht="15" customHeight="1">
      <c r="A2925" s="962" t="s">
        <v>285</v>
      </c>
      <c r="B2925" t="s">
        <v>271</v>
      </c>
      <c r="C2925" t="s">
        <v>13</v>
      </c>
      <c r="D2925" t="s">
        <v>11</v>
      </c>
      <c r="E2925" t="s">
        <v>511</v>
      </c>
      <c r="F2925" t="s">
        <v>375</v>
      </c>
      <c r="R2925">
        <v>0</v>
      </c>
      <c r="S2925">
        <v>0</v>
      </c>
      <c r="T2925">
        <v>0</v>
      </c>
    </row>
    <row r="2926" spans="1:20" ht="15" customHeight="1">
      <c r="A2926" s="962" t="s">
        <v>285</v>
      </c>
      <c r="B2926" t="s">
        <v>270</v>
      </c>
      <c r="C2926" t="s">
        <v>13</v>
      </c>
      <c r="D2926" t="s">
        <v>11</v>
      </c>
      <c r="E2926" t="s">
        <v>511</v>
      </c>
      <c r="F2926" t="s">
        <v>375</v>
      </c>
      <c r="R2926">
        <v>0</v>
      </c>
      <c r="S2926">
        <v>0</v>
      </c>
      <c r="T2926">
        <v>0</v>
      </c>
    </row>
    <row r="2927" spans="1:20" ht="15" customHeight="1">
      <c r="A2927" s="962" t="s">
        <v>286</v>
      </c>
      <c r="B2927" t="s">
        <v>273</v>
      </c>
      <c r="C2927" t="s">
        <v>13</v>
      </c>
      <c r="D2927" t="s">
        <v>11</v>
      </c>
      <c r="E2927" t="s">
        <v>511</v>
      </c>
      <c r="F2927" t="s">
        <v>375</v>
      </c>
      <c r="R2927">
        <v>0</v>
      </c>
      <c r="S2927">
        <v>0</v>
      </c>
      <c r="T2927">
        <v>0</v>
      </c>
    </row>
    <row r="2928" spans="1:20" ht="15" customHeight="1">
      <c r="A2928" s="962" t="s">
        <v>286</v>
      </c>
      <c r="B2928" t="s">
        <v>272</v>
      </c>
      <c r="C2928" t="s">
        <v>13</v>
      </c>
      <c r="D2928" t="s">
        <v>11</v>
      </c>
      <c r="E2928" t="s">
        <v>511</v>
      </c>
      <c r="F2928" t="s">
        <v>375</v>
      </c>
      <c r="R2928">
        <v>0</v>
      </c>
      <c r="S2928">
        <v>0</v>
      </c>
      <c r="T2928">
        <v>0</v>
      </c>
    </row>
    <row r="2929" spans="1:20" ht="15" customHeight="1">
      <c r="A2929" s="962" t="s">
        <v>320</v>
      </c>
      <c r="B2929" t="s">
        <v>257</v>
      </c>
      <c r="C2929" t="s">
        <v>13</v>
      </c>
      <c r="D2929" t="s">
        <v>11</v>
      </c>
      <c r="E2929" t="s">
        <v>511</v>
      </c>
      <c r="F2929" t="s">
        <v>375</v>
      </c>
      <c r="H2929" t="s">
        <v>539</v>
      </c>
      <c r="I2929" t="s">
        <v>353</v>
      </c>
      <c r="K2929" t="s">
        <v>333</v>
      </c>
      <c r="L2929" t="s">
        <v>370</v>
      </c>
      <c r="M2929" t="s">
        <v>59</v>
      </c>
      <c r="O2929" t="s">
        <v>335</v>
      </c>
      <c r="P2929" t="s">
        <v>336</v>
      </c>
      <c r="Q2929" t="s">
        <v>337</v>
      </c>
      <c r="R2929">
        <v>336</v>
      </c>
    </row>
    <row r="2930" spans="1:20" ht="15" customHeight="1">
      <c r="A2930" s="962" t="s">
        <v>320</v>
      </c>
      <c r="B2930" t="s">
        <v>259</v>
      </c>
      <c r="C2930" t="s">
        <v>13</v>
      </c>
      <c r="D2930" t="s">
        <v>11</v>
      </c>
      <c r="E2930" t="s">
        <v>511</v>
      </c>
      <c r="F2930" t="s">
        <v>375</v>
      </c>
      <c r="H2930" t="s">
        <v>540</v>
      </c>
      <c r="I2930" t="s">
        <v>353</v>
      </c>
      <c r="K2930" t="s">
        <v>333</v>
      </c>
      <c r="L2930" t="s">
        <v>372</v>
      </c>
      <c r="M2930" t="s">
        <v>59</v>
      </c>
      <c r="O2930" t="s">
        <v>335</v>
      </c>
      <c r="P2930" t="s">
        <v>336</v>
      </c>
      <c r="Q2930" t="s">
        <v>337</v>
      </c>
      <c r="R2930">
        <v>986</v>
      </c>
    </row>
    <row r="2931" spans="1:20" ht="15" customHeight="1">
      <c r="A2931" s="962" t="s">
        <v>320</v>
      </c>
      <c r="B2931" t="s">
        <v>246</v>
      </c>
      <c r="C2931" t="s">
        <v>13</v>
      </c>
      <c r="D2931" t="s">
        <v>11</v>
      </c>
      <c r="E2931" t="s">
        <v>511</v>
      </c>
      <c r="F2931" t="s">
        <v>375</v>
      </c>
      <c r="R2931">
        <v>0</v>
      </c>
      <c r="S2931">
        <v>0</v>
      </c>
      <c r="T2931">
        <v>500000000</v>
      </c>
    </row>
    <row r="2932" spans="1:20" ht="15" customHeight="1">
      <c r="A2932" s="962" t="s">
        <v>320</v>
      </c>
      <c r="B2932" t="s">
        <v>261</v>
      </c>
      <c r="C2932" t="s">
        <v>13</v>
      </c>
      <c r="D2932" t="s">
        <v>11</v>
      </c>
      <c r="E2932" t="s">
        <v>511</v>
      </c>
      <c r="F2932" t="s">
        <v>375</v>
      </c>
      <c r="R2932">
        <v>0</v>
      </c>
      <c r="S2932">
        <v>0</v>
      </c>
      <c r="T2932">
        <v>500000000</v>
      </c>
    </row>
    <row r="2933" spans="1:20" ht="15" customHeight="1">
      <c r="A2933" s="962" t="s">
        <v>320</v>
      </c>
      <c r="B2933" t="s">
        <v>262</v>
      </c>
      <c r="C2933" t="s">
        <v>13</v>
      </c>
      <c r="D2933" t="s">
        <v>11</v>
      </c>
      <c r="E2933" t="s">
        <v>511</v>
      </c>
      <c r="F2933" t="s">
        <v>375</v>
      </c>
      <c r="R2933">
        <v>0</v>
      </c>
      <c r="S2933">
        <v>0</v>
      </c>
      <c r="T2933">
        <v>500000000</v>
      </c>
    </row>
    <row r="2934" spans="1:20" ht="15" customHeight="1">
      <c r="A2934" s="962" t="s">
        <v>320</v>
      </c>
      <c r="B2934" t="s">
        <v>263</v>
      </c>
      <c r="C2934" t="s">
        <v>13</v>
      </c>
      <c r="D2934" t="s">
        <v>11</v>
      </c>
      <c r="E2934" t="s">
        <v>511</v>
      </c>
      <c r="F2934" t="s">
        <v>375</v>
      </c>
      <c r="R2934">
        <v>0</v>
      </c>
      <c r="S2934">
        <v>0</v>
      </c>
      <c r="T2934">
        <v>500000000</v>
      </c>
    </row>
    <row r="2935" spans="1:20" ht="15" customHeight="1">
      <c r="A2935" s="962" t="s">
        <v>320</v>
      </c>
      <c r="B2935" t="s">
        <v>254</v>
      </c>
      <c r="C2935" t="s">
        <v>13</v>
      </c>
      <c r="D2935" t="s">
        <v>11</v>
      </c>
      <c r="E2935" t="s">
        <v>511</v>
      </c>
      <c r="F2935" t="s">
        <v>375</v>
      </c>
      <c r="H2935" t="s">
        <v>541</v>
      </c>
      <c r="I2935" t="s">
        <v>353</v>
      </c>
      <c r="K2935" t="s">
        <v>333</v>
      </c>
      <c r="L2935" t="s">
        <v>374</v>
      </c>
      <c r="M2935" t="s">
        <v>58</v>
      </c>
      <c r="O2935" t="s">
        <v>335</v>
      </c>
      <c r="P2935" t="s">
        <v>336</v>
      </c>
      <c r="Q2935" t="s">
        <v>337</v>
      </c>
      <c r="R2935">
        <v>305</v>
      </c>
    </row>
    <row r="2936" spans="1:20" ht="15" customHeight="1">
      <c r="A2936" s="962" t="s">
        <v>323</v>
      </c>
      <c r="B2936" t="s">
        <v>247</v>
      </c>
      <c r="C2936" t="s">
        <v>13</v>
      </c>
      <c r="D2936" t="s">
        <v>11</v>
      </c>
      <c r="E2936" t="s">
        <v>511</v>
      </c>
      <c r="F2936" t="s">
        <v>375</v>
      </c>
      <c r="R2936">
        <v>0</v>
      </c>
    </row>
    <row r="2937" spans="1:20" ht="15" customHeight="1">
      <c r="A2937" s="962" t="s">
        <v>323</v>
      </c>
      <c r="B2937" t="s">
        <v>254</v>
      </c>
      <c r="C2937" t="s">
        <v>13</v>
      </c>
      <c r="D2937" t="s">
        <v>11</v>
      </c>
      <c r="E2937" t="s">
        <v>511</v>
      </c>
      <c r="F2937" t="s">
        <v>375</v>
      </c>
      <c r="R2937">
        <v>0</v>
      </c>
    </row>
    <row r="2938" spans="1:20" ht="15" customHeight="1">
      <c r="A2938" s="962" t="s">
        <v>323</v>
      </c>
      <c r="B2938" t="s">
        <v>246</v>
      </c>
      <c r="C2938" t="s">
        <v>13</v>
      </c>
      <c r="D2938" t="s">
        <v>11</v>
      </c>
      <c r="E2938" t="s">
        <v>511</v>
      </c>
      <c r="F2938" t="s">
        <v>375</v>
      </c>
      <c r="R2938">
        <v>0</v>
      </c>
      <c r="S2938">
        <v>0</v>
      </c>
      <c r="T2938">
        <v>500000000</v>
      </c>
    </row>
    <row r="2939" spans="1:20" ht="15" customHeight="1">
      <c r="A2939" s="962" t="s">
        <v>323</v>
      </c>
      <c r="B2939" t="s">
        <v>263</v>
      </c>
      <c r="C2939" t="s">
        <v>13</v>
      </c>
      <c r="D2939" t="s">
        <v>11</v>
      </c>
      <c r="E2939" t="s">
        <v>511</v>
      </c>
      <c r="F2939" t="s">
        <v>375</v>
      </c>
      <c r="R2939">
        <v>0</v>
      </c>
      <c r="S2939">
        <v>0</v>
      </c>
      <c r="T2939">
        <v>500000000</v>
      </c>
    </row>
    <row r="2940" spans="1:20" ht="15" customHeight="1">
      <c r="A2940" s="962" t="s">
        <v>244</v>
      </c>
      <c r="B2940" t="s">
        <v>278</v>
      </c>
      <c r="C2940" t="s">
        <v>13</v>
      </c>
      <c r="D2940" t="s">
        <v>11</v>
      </c>
      <c r="E2940" t="s">
        <v>511</v>
      </c>
      <c r="F2940" t="s">
        <v>392</v>
      </c>
      <c r="O2940" t="s">
        <v>361</v>
      </c>
      <c r="P2940" t="s">
        <v>868</v>
      </c>
      <c r="Q2940" t="s">
        <v>869</v>
      </c>
      <c r="R2940">
        <v>66.599999999999994</v>
      </c>
    </row>
    <row r="2941" spans="1:20" ht="15" customHeight="1">
      <c r="A2941" s="962" t="s">
        <v>244</v>
      </c>
      <c r="B2941" t="s">
        <v>279</v>
      </c>
      <c r="C2941" t="s">
        <v>13</v>
      </c>
      <c r="D2941" t="s">
        <v>11</v>
      </c>
      <c r="E2941" t="s">
        <v>511</v>
      </c>
      <c r="F2941" t="s">
        <v>392</v>
      </c>
      <c r="G2941" t="s">
        <v>542</v>
      </c>
      <c r="I2941" t="s">
        <v>332</v>
      </c>
      <c r="K2941" t="s">
        <v>333</v>
      </c>
      <c r="L2941" t="s">
        <v>334</v>
      </c>
      <c r="M2941" t="s">
        <v>52</v>
      </c>
      <c r="O2941" t="s">
        <v>335</v>
      </c>
      <c r="P2941" t="s">
        <v>336</v>
      </c>
      <c r="Q2941" t="s">
        <v>337</v>
      </c>
      <c r="R2941">
        <v>362</v>
      </c>
    </row>
    <row r="2942" spans="1:20" ht="15" customHeight="1">
      <c r="A2942" s="962" t="s">
        <v>246</v>
      </c>
      <c r="B2942" t="s">
        <v>321</v>
      </c>
      <c r="C2942" t="s">
        <v>13</v>
      </c>
      <c r="D2942" t="s">
        <v>11</v>
      </c>
      <c r="E2942" t="s">
        <v>511</v>
      </c>
      <c r="F2942" t="s">
        <v>392</v>
      </c>
      <c r="R2942">
        <v>0</v>
      </c>
      <c r="S2942">
        <v>0</v>
      </c>
      <c r="T2942">
        <v>500000000</v>
      </c>
    </row>
    <row r="2943" spans="1:20" ht="15" customHeight="1">
      <c r="A2943" s="962" t="s">
        <v>246</v>
      </c>
      <c r="B2943" t="s">
        <v>281</v>
      </c>
      <c r="C2943" t="s">
        <v>13</v>
      </c>
      <c r="D2943" t="s">
        <v>11</v>
      </c>
      <c r="E2943" t="s">
        <v>511</v>
      </c>
      <c r="F2943" t="s">
        <v>392</v>
      </c>
      <c r="R2943">
        <v>0</v>
      </c>
      <c r="S2943">
        <v>0</v>
      </c>
      <c r="T2943">
        <v>500000000</v>
      </c>
    </row>
    <row r="2944" spans="1:20" ht="15" customHeight="1">
      <c r="A2944" s="962" t="s">
        <v>246</v>
      </c>
      <c r="B2944" t="s">
        <v>282</v>
      </c>
      <c r="C2944" t="s">
        <v>13</v>
      </c>
      <c r="D2944" t="s">
        <v>11</v>
      </c>
      <c r="E2944" t="s">
        <v>511</v>
      </c>
      <c r="F2944" t="s">
        <v>392</v>
      </c>
      <c r="R2944">
        <v>0</v>
      </c>
      <c r="S2944">
        <v>0</v>
      </c>
      <c r="T2944">
        <v>500000000</v>
      </c>
    </row>
    <row r="2945" spans="1:20" ht="15" customHeight="1">
      <c r="A2945" s="962" t="s">
        <v>246</v>
      </c>
      <c r="B2945" t="s">
        <v>324</v>
      </c>
      <c r="C2945" t="s">
        <v>13</v>
      </c>
      <c r="D2945" t="s">
        <v>11</v>
      </c>
      <c r="E2945" t="s">
        <v>511</v>
      </c>
      <c r="F2945" t="s">
        <v>392</v>
      </c>
      <c r="R2945">
        <v>0</v>
      </c>
      <c r="S2945">
        <v>0</v>
      </c>
      <c r="T2945">
        <v>500000000</v>
      </c>
    </row>
    <row r="2946" spans="1:20" ht="15" customHeight="1">
      <c r="A2946" s="962" t="s">
        <v>247</v>
      </c>
      <c r="B2946" t="s">
        <v>300</v>
      </c>
      <c r="C2946" t="s">
        <v>13</v>
      </c>
      <c r="D2946" t="s">
        <v>11</v>
      </c>
      <c r="E2946" t="s">
        <v>511</v>
      </c>
      <c r="F2946" t="s">
        <v>392</v>
      </c>
      <c r="J2946" t="s">
        <v>663</v>
      </c>
      <c r="L2946" t="s">
        <v>339</v>
      </c>
      <c r="O2946" t="s">
        <v>882</v>
      </c>
      <c r="P2946" t="s">
        <v>868</v>
      </c>
      <c r="Q2946" t="s">
        <v>869</v>
      </c>
      <c r="R2946">
        <v>53.2</v>
      </c>
    </row>
    <row r="2947" spans="1:20" ht="15" customHeight="1">
      <c r="A2947" s="962" t="s">
        <v>247</v>
      </c>
      <c r="B2947" t="s">
        <v>290</v>
      </c>
      <c r="C2947" t="s">
        <v>13</v>
      </c>
      <c r="D2947" t="s">
        <v>11</v>
      </c>
      <c r="E2947" t="s">
        <v>511</v>
      </c>
      <c r="F2947" t="s">
        <v>392</v>
      </c>
      <c r="J2947" t="s">
        <v>338</v>
      </c>
      <c r="L2947" t="s">
        <v>339</v>
      </c>
      <c r="R2947">
        <v>0</v>
      </c>
    </row>
    <row r="2948" spans="1:20" ht="15" customHeight="1">
      <c r="A2948" s="962" t="s">
        <v>247</v>
      </c>
      <c r="B2948" t="s">
        <v>289</v>
      </c>
      <c r="C2948" t="s">
        <v>13</v>
      </c>
      <c r="D2948" t="s">
        <v>11</v>
      </c>
      <c r="E2948" t="s">
        <v>511</v>
      </c>
      <c r="F2948" t="s">
        <v>392</v>
      </c>
      <c r="R2948">
        <v>0</v>
      </c>
    </row>
    <row r="2949" spans="1:20" ht="15" customHeight="1">
      <c r="A2949" s="962" t="s">
        <v>247</v>
      </c>
      <c r="B2949" t="s">
        <v>288</v>
      </c>
      <c r="C2949" t="s">
        <v>13</v>
      </c>
      <c r="D2949" t="s">
        <v>11</v>
      </c>
      <c r="E2949" t="s">
        <v>511</v>
      </c>
      <c r="F2949" t="s">
        <v>392</v>
      </c>
      <c r="R2949">
        <v>53.2</v>
      </c>
    </row>
    <row r="2950" spans="1:20" ht="15" customHeight="1">
      <c r="A2950" s="962" t="s">
        <v>247</v>
      </c>
      <c r="B2950" t="s">
        <v>298</v>
      </c>
      <c r="C2950" t="s">
        <v>13</v>
      </c>
      <c r="D2950" t="s">
        <v>11</v>
      </c>
      <c r="E2950" t="s">
        <v>511</v>
      </c>
      <c r="F2950" t="s">
        <v>392</v>
      </c>
      <c r="R2950">
        <v>53.2</v>
      </c>
    </row>
    <row r="2951" spans="1:20" ht="15" customHeight="1">
      <c r="A2951" s="962" t="s">
        <v>247</v>
      </c>
      <c r="B2951" t="s">
        <v>297</v>
      </c>
      <c r="C2951" t="s">
        <v>13</v>
      </c>
      <c r="D2951" t="s">
        <v>11</v>
      </c>
      <c r="E2951" t="s">
        <v>511</v>
      </c>
      <c r="F2951" t="s">
        <v>392</v>
      </c>
      <c r="R2951">
        <v>53.2</v>
      </c>
    </row>
    <row r="2952" spans="1:20" ht="15" customHeight="1">
      <c r="A2952" s="962" t="s">
        <v>247</v>
      </c>
      <c r="B2952" t="s">
        <v>287</v>
      </c>
      <c r="C2952" t="s">
        <v>13</v>
      </c>
      <c r="D2952" t="s">
        <v>11</v>
      </c>
      <c r="E2952" t="s">
        <v>511</v>
      </c>
      <c r="F2952" t="s">
        <v>392</v>
      </c>
      <c r="R2952">
        <v>65.3</v>
      </c>
    </row>
    <row r="2953" spans="1:20" ht="15" customHeight="1">
      <c r="A2953" s="962" t="s">
        <v>247</v>
      </c>
      <c r="B2953" t="s">
        <v>301</v>
      </c>
      <c r="C2953" t="s">
        <v>13</v>
      </c>
      <c r="D2953" t="s">
        <v>11</v>
      </c>
      <c r="E2953" t="s">
        <v>511</v>
      </c>
      <c r="F2953" t="s">
        <v>392</v>
      </c>
      <c r="R2953">
        <v>26.6</v>
      </c>
      <c r="S2953">
        <v>0</v>
      </c>
      <c r="T2953">
        <v>53.2</v>
      </c>
    </row>
    <row r="2954" spans="1:20" ht="15" customHeight="1">
      <c r="A2954" s="962" t="s">
        <v>247</v>
      </c>
      <c r="B2954" t="s">
        <v>302</v>
      </c>
      <c r="C2954" t="s">
        <v>13</v>
      </c>
      <c r="D2954" t="s">
        <v>11</v>
      </c>
      <c r="E2954" t="s">
        <v>511</v>
      </c>
      <c r="F2954" t="s">
        <v>392</v>
      </c>
      <c r="R2954">
        <v>26.6</v>
      </c>
      <c r="S2954">
        <v>0</v>
      </c>
      <c r="T2954">
        <v>53.2</v>
      </c>
    </row>
    <row r="2955" spans="1:20" ht="15" customHeight="1">
      <c r="A2955" s="962" t="s">
        <v>247</v>
      </c>
      <c r="B2955" t="s">
        <v>322</v>
      </c>
      <c r="C2955" t="s">
        <v>13</v>
      </c>
      <c r="D2955" t="s">
        <v>11</v>
      </c>
      <c r="E2955" t="s">
        <v>511</v>
      </c>
      <c r="F2955" t="s">
        <v>392</v>
      </c>
      <c r="H2955" t="s">
        <v>915</v>
      </c>
      <c r="I2955" t="s">
        <v>450</v>
      </c>
      <c r="J2955" t="s">
        <v>848</v>
      </c>
      <c r="K2955" t="s">
        <v>854</v>
      </c>
      <c r="L2955" t="s">
        <v>871</v>
      </c>
      <c r="M2955" t="s">
        <v>56</v>
      </c>
      <c r="O2955" t="s">
        <v>361</v>
      </c>
      <c r="P2955" t="s">
        <v>851</v>
      </c>
      <c r="Q2955" t="s">
        <v>337</v>
      </c>
      <c r="R2955">
        <v>1.33</v>
      </c>
    </row>
    <row r="2956" spans="1:20" ht="15" customHeight="1">
      <c r="A2956" s="962" t="s">
        <v>247</v>
      </c>
      <c r="B2956" t="s">
        <v>318</v>
      </c>
      <c r="C2956" t="s">
        <v>13</v>
      </c>
      <c r="D2956" t="s">
        <v>11</v>
      </c>
      <c r="E2956" t="s">
        <v>511</v>
      </c>
      <c r="F2956" t="s">
        <v>392</v>
      </c>
      <c r="H2956" t="s">
        <v>968</v>
      </c>
      <c r="I2956" t="s">
        <v>847</v>
      </c>
      <c r="J2956" t="s">
        <v>848</v>
      </c>
      <c r="K2956" t="s">
        <v>849</v>
      </c>
      <c r="L2956" t="s">
        <v>850</v>
      </c>
      <c r="M2956" t="s">
        <v>57</v>
      </c>
      <c r="O2956" t="s">
        <v>361</v>
      </c>
      <c r="P2956" t="s">
        <v>851</v>
      </c>
      <c r="Q2956" t="s">
        <v>337</v>
      </c>
      <c r="R2956">
        <v>12.1</v>
      </c>
    </row>
    <row r="2957" spans="1:20" ht="15" customHeight="1">
      <c r="A2957" s="962" t="s">
        <v>247</v>
      </c>
      <c r="B2957" t="s">
        <v>317</v>
      </c>
      <c r="C2957" t="s">
        <v>13</v>
      </c>
      <c r="D2957" t="s">
        <v>11</v>
      </c>
      <c r="E2957" t="s">
        <v>511</v>
      </c>
      <c r="F2957" t="s">
        <v>392</v>
      </c>
      <c r="I2957" t="s">
        <v>847</v>
      </c>
      <c r="K2957" t="s">
        <v>849</v>
      </c>
      <c r="L2957" t="s">
        <v>850</v>
      </c>
      <c r="M2957" t="s">
        <v>57</v>
      </c>
      <c r="O2957" t="s">
        <v>361</v>
      </c>
      <c r="P2957" t="s">
        <v>851</v>
      </c>
      <c r="Q2957" t="s">
        <v>337</v>
      </c>
      <c r="R2957">
        <v>12.1</v>
      </c>
    </row>
    <row r="2958" spans="1:20" ht="15" customHeight="1">
      <c r="A2958" s="962" t="s">
        <v>247</v>
      </c>
      <c r="B2958" t="s">
        <v>305</v>
      </c>
      <c r="C2958" t="s">
        <v>13</v>
      </c>
      <c r="D2958" t="s">
        <v>11</v>
      </c>
      <c r="E2958" t="s">
        <v>511</v>
      </c>
      <c r="F2958" t="s">
        <v>392</v>
      </c>
      <c r="R2958">
        <v>12.1</v>
      </c>
    </row>
    <row r="2959" spans="1:20" ht="15" customHeight="1">
      <c r="A2959" s="962" t="s">
        <v>247</v>
      </c>
      <c r="B2959" t="s">
        <v>324</v>
      </c>
      <c r="C2959" t="s">
        <v>13</v>
      </c>
      <c r="D2959" t="s">
        <v>11</v>
      </c>
      <c r="E2959" t="s">
        <v>511</v>
      </c>
      <c r="F2959" t="s">
        <v>392</v>
      </c>
      <c r="R2959">
        <v>0</v>
      </c>
    </row>
    <row r="2960" spans="1:20" ht="15" customHeight="1">
      <c r="A2960" s="962" t="s">
        <v>248</v>
      </c>
      <c r="B2960" t="s">
        <v>278</v>
      </c>
      <c r="C2960" t="s">
        <v>13</v>
      </c>
      <c r="D2960" t="s">
        <v>11</v>
      </c>
      <c r="E2960" t="s">
        <v>511</v>
      </c>
      <c r="F2960" t="s">
        <v>392</v>
      </c>
      <c r="R2960">
        <v>0</v>
      </c>
    </row>
    <row r="2961" spans="1:18" ht="15" customHeight="1">
      <c r="A2961" s="962" t="s">
        <v>248</v>
      </c>
      <c r="B2961" t="s">
        <v>279</v>
      </c>
      <c r="C2961" t="s">
        <v>13</v>
      </c>
      <c r="D2961" t="s">
        <v>11</v>
      </c>
      <c r="E2961" t="s">
        <v>511</v>
      </c>
      <c r="F2961" t="s">
        <v>392</v>
      </c>
      <c r="G2961" t="s">
        <v>394</v>
      </c>
      <c r="I2961" t="s">
        <v>332</v>
      </c>
      <c r="K2961" t="s">
        <v>333</v>
      </c>
      <c r="L2961" t="s">
        <v>250</v>
      </c>
      <c r="M2961" t="s">
        <v>52</v>
      </c>
      <c r="O2961" t="s">
        <v>335</v>
      </c>
      <c r="P2961" t="s">
        <v>336</v>
      </c>
      <c r="Q2961" t="s">
        <v>337</v>
      </c>
      <c r="R2961">
        <v>92</v>
      </c>
    </row>
    <row r="2962" spans="1:18" ht="15" customHeight="1">
      <c r="A2962" s="962" t="s">
        <v>249</v>
      </c>
      <c r="B2962" t="s">
        <v>278</v>
      </c>
      <c r="C2962" t="s">
        <v>13</v>
      </c>
      <c r="D2962" t="s">
        <v>11</v>
      </c>
      <c r="E2962" t="s">
        <v>511</v>
      </c>
      <c r="F2962" t="s">
        <v>392</v>
      </c>
      <c r="J2962" t="s">
        <v>340</v>
      </c>
      <c r="L2962" t="s">
        <v>249</v>
      </c>
      <c r="R2962">
        <v>0</v>
      </c>
    </row>
    <row r="2963" spans="1:18" ht="15" customHeight="1">
      <c r="A2963" s="962" t="s">
        <v>250</v>
      </c>
      <c r="B2963" t="s">
        <v>279</v>
      </c>
      <c r="C2963" t="s">
        <v>13</v>
      </c>
      <c r="D2963" t="s">
        <v>11</v>
      </c>
      <c r="E2963" t="s">
        <v>511</v>
      </c>
      <c r="F2963" t="s">
        <v>392</v>
      </c>
      <c r="G2963" t="s">
        <v>543</v>
      </c>
      <c r="I2963" t="s">
        <v>332</v>
      </c>
      <c r="K2963" t="s">
        <v>333</v>
      </c>
      <c r="L2963" t="s">
        <v>250</v>
      </c>
      <c r="M2963" t="s">
        <v>52</v>
      </c>
      <c r="O2963" t="s">
        <v>335</v>
      </c>
      <c r="P2963" t="s">
        <v>336</v>
      </c>
      <c r="Q2963" t="s">
        <v>337</v>
      </c>
      <c r="R2963">
        <v>92</v>
      </c>
    </row>
    <row r="2964" spans="1:18" ht="15" customHeight="1">
      <c r="A2964" s="962" t="s">
        <v>254</v>
      </c>
      <c r="B2964" t="s">
        <v>283</v>
      </c>
      <c r="C2964" t="s">
        <v>13</v>
      </c>
      <c r="D2964" t="s">
        <v>11</v>
      </c>
      <c r="E2964" t="s">
        <v>511</v>
      </c>
      <c r="F2964" t="s">
        <v>392</v>
      </c>
      <c r="J2964" t="s">
        <v>342</v>
      </c>
      <c r="L2964" t="s">
        <v>343</v>
      </c>
      <c r="R2964">
        <v>0</v>
      </c>
    </row>
    <row r="2965" spans="1:18" ht="15" customHeight="1">
      <c r="A2965" s="962" t="s">
        <v>254</v>
      </c>
      <c r="B2965" t="s">
        <v>289</v>
      </c>
      <c r="C2965" t="s">
        <v>13</v>
      </c>
      <c r="D2965" t="s">
        <v>11</v>
      </c>
      <c r="E2965" t="s">
        <v>511</v>
      </c>
      <c r="F2965" t="s">
        <v>392</v>
      </c>
      <c r="H2965" t="s">
        <v>546</v>
      </c>
      <c r="I2965" t="s">
        <v>332</v>
      </c>
      <c r="J2965" t="s">
        <v>848</v>
      </c>
      <c r="K2965" t="s">
        <v>333</v>
      </c>
      <c r="L2965" t="s">
        <v>344</v>
      </c>
      <c r="M2965" t="s">
        <v>52</v>
      </c>
      <c r="O2965" t="s">
        <v>349</v>
      </c>
      <c r="P2965" t="s">
        <v>336</v>
      </c>
      <c r="Q2965" t="s">
        <v>337</v>
      </c>
      <c r="R2965">
        <v>45</v>
      </c>
    </row>
    <row r="2966" spans="1:18" ht="15" customHeight="1">
      <c r="A2966" s="962" t="s">
        <v>254</v>
      </c>
      <c r="B2966" t="s">
        <v>290</v>
      </c>
      <c r="C2966" t="s">
        <v>13</v>
      </c>
      <c r="D2966" t="s">
        <v>11</v>
      </c>
      <c r="E2966" t="s">
        <v>511</v>
      </c>
      <c r="F2966" t="s">
        <v>392</v>
      </c>
      <c r="J2966" t="s">
        <v>395</v>
      </c>
      <c r="R2966">
        <v>0</v>
      </c>
    </row>
    <row r="2967" spans="1:18" ht="15" customHeight="1">
      <c r="A2967" s="962" t="s">
        <v>254</v>
      </c>
      <c r="B2967" t="s">
        <v>292</v>
      </c>
      <c r="C2967" t="s">
        <v>13</v>
      </c>
      <c r="D2967" t="s">
        <v>11</v>
      </c>
      <c r="E2967" t="s">
        <v>511</v>
      </c>
      <c r="F2967" t="s">
        <v>392</v>
      </c>
      <c r="J2967" t="s">
        <v>396</v>
      </c>
      <c r="R2967">
        <v>0</v>
      </c>
    </row>
    <row r="2968" spans="1:18" ht="15" customHeight="1">
      <c r="A2968" s="962" t="s">
        <v>254</v>
      </c>
      <c r="B2968" t="s">
        <v>294</v>
      </c>
      <c r="C2968" t="s">
        <v>13</v>
      </c>
      <c r="D2968" t="s">
        <v>11</v>
      </c>
      <c r="E2968" t="s">
        <v>511</v>
      </c>
      <c r="F2968" t="s">
        <v>392</v>
      </c>
      <c r="J2968" t="s">
        <v>397</v>
      </c>
      <c r="R2968">
        <v>0</v>
      </c>
    </row>
    <row r="2969" spans="1:18" ht="15" customHeight="1">
      <c r="A2969" s="962" t="s">
        <v>254</v>
      </c>
      <c r="B2969" t="s">
        <v>295</v>
      </c>
      <c r="C2969" t="s">
        <v>13</v>
      </c>
      <c r="D2969" t="s">
        <v>11</v>
      </c>
      <c r="E2969" t="s">
        <v>511</v>
      </c>
      <c r="F2969" t="s">
        <v>392</v>
      </c>
      <c r="J2969" t="s">
        <v>398</v>
      </c>
      <c r="R2969">
        <v>0</v>
      </c>
    </row>
    <row r="2970" spans="1:18" ht="15" customHeight="1">
      <c r="A2970" s="962" t="s">
        <v>254</v>
      </c>
      <c r="B2970" t="s">
        <v>280</v>
      </c>
      <c r="C2970" t="s">
        <v>13</v>
      </c>
      <c r="D2970" t="s">
        <v>11</v>
      </c>
      <c r="E2970" t="s">
        <v>511</v>
      </c>
      <c r="F2970" t="s">
        <v>392</v>
      </c>
      <c r="G2970" t="s">
        <v>544</v>
      </c>
      <c r="I2970" t="s">
        <v>332</v>
      </c>
      <c r="K2970" t="s">
        <v>333</v>
      </c>
      <c r="L2970" t="s">
        <v>346</v>
      </c>
      <c r="M2970" t="s">
        <v>52</v>
      </c>
      <c r="O2970" t="s">
        <v>335</v>
      </c>
      <c r="P2970" t="s">
        <v>336</v>
      </c>
      <c r="Q2970" t="s">
        <v>337</v>
      </c>
      <c r="R2970">
        <v>670</v>
      </c>
    </row>
    <row r="2971" spans="1:18" ht="15" customHeight="1">
      <c r="A2971" s="962" t="s">
        <v>254</v>
      </c>
      <c r="B2971" t="s">
        <v>299</v>
      </c>
      <c r="C2971" t="s">
        <v>13</v>
      </c>
      <c r="D2971" t="s">
        <v>11</v>
      </c>
      <c r="E2971" t="s">
        <v>511</v>
      </c>
      <c r="F2971" t="s">
        <v>392</v>
      </c>
      <c r="G2971" t="s">
        <v>545</v>
      </c>
      <c r="I2971" t="s">
        <v>332</v>
      </c>
      <c r="J2971" t="s">
        <v>401</v>
      </c>
      <c r="K2971" t="s">
        <v>333</v>
      </c>
      <c r="L2971" t="s">
        <v>348</v>
      </c>
      <c r="M2971" t="s">
        <v>52</v>
      </c>
      <c r="O2971" t="s">
        <v>349</v>
      </c>
      <c r="P2971" t="s">
        <v>336</v>
      </c>
      <c r="Q2971" t="s">
        <v>337</v>
      </c>
      <c r="R2971">
        <v>155</v>
      </c>
    </row>
    <row r="2972" spans="1:18" ht="15" customHeight="1">
      <c r="A2972" s="962" t="s">
        <v>254</v>
      </c>
      <c r="B2972" t="s">
        <v>284</v>
      </c>
      <c r="C2972" t="s">
        <v>13</v>
      </c>
      <c r="D2972" t="s">
        <v>11</v>
      </c>
      <c r="E2972" t="s">
        <v>511</v>
      </c>
      <c r="F2972" t="s">
        <v>392</v>
      </c>
      <c r="R2972">
        <v>0</v>
      </c>
    </row>
    <row r="2973" spans="1:18" ht="15" customHeight="1">
      <c r="A2973" s="962" t="s">
        <v>254</v>
      </c>
      <c r="B2973" t="s">
        <v>285</v>
      </c>
      <c r="C2973" t="s">
        <v>13</v>
      </c>
      <c r="D2973" t="s">
        <v>11</v>
      </c>
      <c r="E2973" t="s">
        <v>511</v>
      </c>
      <c r="F2973" t="s">
        <v>392</v>
      </c>
      <c r="R2973">
        <v>0</v>
      </c>
    </row>
    <row r="2974" spans="1:18" ht="15" customHeight="1">
      <c r="A2974" s="962" t="s">
        <v>254</v>
      </c>
      <c r="B2974" t="s">
        <v>286</v>
      </c>
      <c r="C2974" t="s">
        <v>13</v>
      </c>
      <c r="D2974" t="s">
        <v>11</v>
      </c>
      <c r="E2974" t="s">
        <v>511</v>
      </c>
      <c r="F2974" t="s">
        <v>392</v>
      </c>
      <c r="R2974">
        <v>0</v>
      </c>
    </row>
    <row r="2975" spans="1:18" ht="15" customHeight="1">
      <c r="A2975" s="962" t="s">
        <v>254</v>
      </c>
      <c r="B2975" t="s">
        <v>303</v>
      </c>
      <c r="C2975" t="s">
        <v>13</v>
      </c>
      <c r="D2975" t="s">
        <v>11</v>
      </c>
      <c r="E2975" t="s">
        <v>511</v>
      </c>
      <c r="F2975" t="s">
        <v>392</v>
      </c>
      <c r="R2975">
        <v>0</v>
      </c>
    </row>
    <row r="2976" spans="1:18" ht="15" customHeight="1">
      <c r="A2976" s="962" t="s">
        <v>254</v>
      </c>
      <c r="B2976" t="s">
        <v>291</v>
      </c>
      <c r="C2976" t="s">
        <v>13</v>
      </c>
      <c r="D2976" t="s">
        <v>11</v>
      </c>
      <c r="E2976" t="s">
        <v>511</v>
      </c>
      <c r="F2976" t="s">
        <v>392</v>
      </c>
      <c r="R2976">
        <v>0</v>
      </c>
    </row>
    <row r="2977" spans="1:18" ht="15" customHeight="1">
      <c r="A2977" s="962" t="s">
        <v>254</v>
      </c>
      <c r="B2977" t="s">
        <v>293</v>
      </c>
      <c r="C2977" t="s">
        <v>13</v>
      </c>
      <c r="D2977" t="s">
        <v>11</v>
      </c>
      <c r="E2977" t="s">
        <v>511</v>
      </c>
      <c r="F2977" t="s">
        <v>392</v>
      </c>
      <c r="R2977">
        <v>0</v>
      </c>
    </row>
    <row r="2978" spans="1:18" ht="15" customHeight="1">
      <c r="A2978" s="962" t="s">
        <v>254</v>
      </c>
      <c r="B2978" t="s">
        <v>288</v>
      </c>
      <c r="C2978" t="s">
        <v>13</v>
      </c>
      <c r="D2978" t="s">
        <v>11</v>
      </c>
      <c r="E2978" t="s">
        <v>511</v>
      </c>
      <c r="F2978" t="s">
        <v>392</v>
      </c>
      <c r="R2978">
        <v>200</v>
      </c>
    </row>
    <row r="2979" spans="1:18" ht="15" customHeight="1">
      <c r="A2979" s="962" t="s">
        <v>254</v>
      </c>
      <c r="B2979" t="s">
        <v>298</v>
      </c>
      <c r="C2979" t="s">
        <v>13</v>
      </c>
      <c r="D2979" t="s">
        <v>11</v>
      </c>
      <c r="E2979" t="s">
        <v>511</v>
      </c>
      <c r="F2979" t="s">
        <v>392</v>
      </c>
      <c r="R2979">
        <v>155</v>
      </c>
    </row>
    <row r="2980" spans="1:18" ht="15" customHeight="1">
      <c r="A2980" s="962" t="s">
        <v>254</v>
      </c>
      <c r="B2980" t="s">
        <v>297</v>
      </c>
      <c r="C2980" t="s">
        <v>13</v>
      </c>
      <c r="D2980" t="s">
        <v>11</v>
      </c>
      <c r="E2980" t="s">
        <v>511</v>
      </c>
      <c r="F2980" t="s">
        <v>392</v>
      </c>
      <c r="R2980">
        <v>155</v>
      </c>
    </row>
    <row r="2981" spans="1:18" ht="15" customHeight="1">
      <c r="A2981" s="962" t="s">
        <v>254</v>
      </c>
      <c r="B2981" t="s">
        <v>287</v>
      </c>
      <c r="C2981" t="s">
        <v>13</v>
      </c>
      <c r="D2981" t="s">
        <v>11</v>
      </c>
      <c r="E2981" t="s">
        <v>511</v>
      </c>
      <c r="F2981" t="s">
        <v>392</v>
      </c>
      <c r="R2981">
        <v>209</v>
      </c>
    </row>
    <row r="2982" spans="1:18" ht="15" customHeight="1">
      <c r="A2982" s="962" t="s">
        <v>254</v>
      </c>
      <c r="B2982" t="s">
        <v>296</v>
      </c>
      <c r="C2982" t="s">
        <v>13</v>
      </c>
      <c r="D2982" t="s">
        <v>11</v>
      </c>
      <c r="E2982" t="s">
        <v>511</v>
      </c>
      <c r="F2982" t="s">
        <v>392</v>
      </c>
      <c r="G2982" t="s">
        <v>546</v>
      </c>
      <c r="I2982" t="s">
        <v>332</v>
      </c>
      <c r="K2982" t="s">
        <v>333</v>
      </c>
      <c r="L2982" t="s">
        <v>344</v>
      </c>
      <c r="M2982" t="s">
        <v>52</v>
      </c>
      <c r="O2982" t="s">
        <v>349</v>
      </c>
      <c r="P2982" t="s">
        <v>336</v>
      </c>
      <c r="Q2982" t="s">
        <v>337</v>
      </c>
      <c r="R2982">
        <v>45</v>
      </c>
    </row>
    <row r="2983" spans="1:18" ht="15" customHeight="1">
      <c r="A2983" s="962" t="s">
        <v>254</v>
      </c>
      <c r="B2983" t="s">
        <v>319</v>
      </c>
      <c r="C2983" t="s">
        <v>13</v>
      </c>
      <c r="D2983" t="s">
        <v>11</v>
      </c>
      <c r="E2983" t="s">
        <v>511</v>
      </c>
      <c r="F2983" t="s">
        <v>392</v>
      </c>
      <c r="G2983" t="s">
        <v>547</v>
      </c>
      <c r="I2983" t="s">
        <v>332</v>
      </c>
      <c r="K2983" t="s">
        <v>333</v>
      </c>
      <c r="L2983" t="s">
        <v>351</v>
      </c>
      <c r="M2983" t="s">
        <v>52</v>
      </c>
      <c r="O2983" t="s">
        <v>349</v>
      </c>
      <c r="P2983" t="s">
        <v>336</v>
      </c>
      <c r="Q2983" t="s">
        <v>337</v>
      </c>
      <c r="R2983">
        <v>8.61</v>
      </c>
    </row>
    <row r="2984" spans="1:18" ht="15" customHeight="1">
      <c r="A2984" s="962" t="s">
        <v>254</v>
      </c>
      <c r="B2984" t="s">
        <v>317</v>
      </c>
      <c r="C2984" t="s">
        <v>13</v>
      </c>
      <c r="D2984" t="s">
        <v>11</v>
      </c>
      <c r="E2984" t="s">
        <v>511</v>
      </c>
      <c r="F2984" t="s">
        <v>392</v>
      </c>
      <c r="G2984" t="s">
        <v>403</v>
      </c>
      <c r="I2984" t="s">
        <v>332</v>
      </c>
      <c r="K2984" t="s">
        <v>333</v>
      </c>
      <c r="L2984" t="s">
        <v>351</v>
      </c>
      <c r="M2984" t="s">
        <v>52</v>
      </c>
      <c r="O2984" t="s">
        <v>349</v>
      </c>
      <c r="P2984" t="s">
        <v>336</v>
      </c>
      <c r="Q2984" t="s">
        <v>337</v>
      </c>
      <c r="R2984">
        <v>8.61</v>
      </c>
    </row>
    <row r="2985" spans="1:18" ht="15" customHeight="1">
      <c r="A2985" s="962" t="s">
        <v>254</v>
      </c>
      <c r="B2985" t="s">
        <v>305</v>
      </c>
      <c r="C2985" t="s">
        <v>13</v>
      </c>
      <c r="D2985" t="s">
        <v>11</v>
      </c>
      <c r="E2985" t="s">
        <v>511</v>
      </c>
      <c r="F2985" t="s">
        <v>392</v>
      </c>
      <c r="R2985">
        <v>8.61</v>
      </c>
    </row>
    <row r="2986" spans="1:18" ht="15" customHeight="1">
      <c r="A2986" s="962" t="s">
        <v>254</v>
      </c>
      <c r="B2986" t="s">
        <v>321</v>
      </c>
      <c r="C2986" t="s">
        <v>13</v>
      </c>
      <c r="D2986" t="s">
        <v>11</v>
      </c>
      <c r="E2986" t="s">
        <v>511</v>
      </c>
      <c r="F2986" t="s">
        <v>392</v>
      </c>
      <c r="H2986" t="s">
        <v>548</v>
      </c>
      <c r="I2986" t="s">
        <v>353</v>
      </c>
      <c r="K2986" t="s">
        <v>333</v>
      </c>
      <c r="L2986" t="s">
        <v>354</v>
      </c>
      <c r="M2986" t="s">
        <v>58</v>
      </c>
      <c r="O2986" t="s">
        <v>335</v>
      </c>
      <c r="P2986" t="s">
        <v>336</v>
      </c>
      <c r="Q2986" t="s">
        <v>337</v>
      </c>
      <c r="R2986">
        <v>164</v>
      </c>
    </row>
    <row r="2987" spans="1:18" ht="15" customHeight="1">
      <c r="A2987" s="962" t="s">
        <v>254</v>
      </c>
      <c r="B2987" t="s">
        <v>324</v>
      </c>
      <c r="C2987" t="s">
        <v>13</v>
      </c>
      <c r="D2987" t="s">
        <v>11</v>
      </c>
      <c r="E2987" t="s">
        <v>511</v>
      </c>
      <c r="F2987" t="s">
        <v>392</v>
      </c>
      <c r="R2987">
        <v>0</v>
      </c>
    </row>
    <row r="2988" spans="1:18" ht="15" customHeight="1">
      <c r="A2988" s="962" t="s">
        <v>255</v>
      </c>
      <c r="B2988" t="s">
        <v>322</v>
      </c>
      <c r="C2988" t="s">
        <v>13</v>
      </c>
      <c r="D2988" t="s">
        <v>11</v>
      </c>
      <c r="E2988" t="s">
        <v>511</v>
      </c>
      <c r="F2988" t="s">
        <v>392</v>
      </c>
      <c r="H2988" t="s">
        <v>848</v>
      </c>
      <c r="I2988" t="s">
        <v>853</v>
      </c>
      <c r="J2988" t="s">
        <v>848</v>
      </c>
      <c r="K2988" t="s">
        <v>849</v>
      </c>
      <c r="L2988" t="s">
        <v>1993</v>
      </c>
      <c r="M2988" t="s">
        <v>55</v>
      </c>
      <c r="O2988" t="s">
        <v>361</v>
      </c>
      <c r="P2988" t="s">
        <v>667</v>
      </c>
      <c r="Q2988" t="s">
        <v>668</v>
      </c>
      <c r="R2988">
        <v>0.02</v>
      </c>
    </row>
    <row r="2989" spans="1:18" ht="15" customHeight="1">
      <c r="A2989" s="962" t="s">
        <v>255</v>
      </c>
      <c r="B2989" t="s">
        <v>301</v>
      </c>
      <c r="C2989" t="s">
        <v>13</v>
      </c>
      <c r="D2989" t="s">
        <v>11</v>
      </c>
      <c r="E2989" t="s">
        <v>511</v>
      </c>
      <c r="F2989" t="s">
        <v>392</v>
      </c>
      <c r="H2989" t="s">
        <v>856</v>
      </c>
      <c r="I2989" t="s">
        <v>853</v>
      </c>
      <c r="J2989" t="s">
        <v>848</v>
      </c>
      <c r="K2989" t="s">
        <v>849</v>
      </c>
      <c r="L2989" t="s">
        <v>857</v>
      </c>
      <c r="M2989" t="s">
        <v>55</v>
      </c>
      <c r="O2989" t="s">
        <v>361</v>
      </c>
      <c r="P2989" t="s">
        <v>851</v>
      </c>
      <c r="Q2989" t="s">
        <v>337</v>
      </c>
      <c r="R2989">
        <v>3.47</v>
      </c>
    </row>
    <row r="2990" spans="1:18" ht="15" customHeight="1">
      <c r="A2990" s="962" t="s">
        <v>255</v>
      </c>
      <c r="B2990" t="s">
        <v>307</v>
      </c>
      <c r="C2990" t="s">
        <v>13</v>
      </c>
      <c r="D2990" t="s">
        <v>11</v>
      </c>
      <c r="E2990" t="s">
        <v>511</v>
      </c>
      <c r="F2990" t="s">
        <v>392</v>
      </c>
      <c r="H2990" t="s">
        <v>858</v>
      </c>
      <c r="I2990" t="s">
        <v>853</v>
      </c>
      <c r="J2990" t="s">
        <v>848</v>
      </c>
      <c r="K2990" t="s">
        <v>849</v>
      </c>
      <c r="L2990" t="s">
        <v>859</v>
      </c>
      <c r="M2990" t="s">
        <v>55</v>
      </c>
      <c r="O2990" t="s">
        <v>361</v>
      </c>
      <c r="P2990" t="s">
        <v>851</v>
      </c>
      <c r="Q2990" t="s">
        <v>337</v>
      </c>
      <c r="R2990">
        <v>0.05</v>
      </c>
    </row>
    <row r="2991" spans="1:18" ht="15" customHeight="1">
      <c r="A2991" s="962" t="s">
        <v>255</v>
      </c>
      <c r="B2991" t="s">
        <v>315</v>
      </c>
      <c r="C2991" t="s">
        <v>13</v>
      </c>
      <c r="D2991" t="s">
        <v>11</v>
      </c>
      <c r="E2991" t="s">
        <v>511</v>
      </c>
      <c r="F2991" t="s">
        <v>392</v>
      </c>
      <c r="H2991" t="s">
        <v>860</v>
      </c>
      <c r="I2991" t="s">
        <v>853</v>
      </c>
      <c r="J2991" t="s">
        <v>848</v>
      </c>
      <c r="K2991" t="s">
        <v>849</v>
      </c>
      <c r="L2991" t="s">
        <v>861</v>
      </c>
      <c r="M2991" t="s">
        <v>55</v>
      </c>
      <c r="O2991" t="s">
        <v>361</v>
      </c>
      <c r="P2991" t="s">
        <v>851</v>
      </c>
      <c r="Q2991" t="s">
        <v>337</v>
      </c>
      <c r="R2991">
        <v>0</v>
      </c>
    </row>
    <row r="2992" spans="1:18" ht="15" customHeight="1">
      <c r="A2992" s="962" t="s">
        <v>255</v>
      </c>
      <c r="B2992" t="s">
        <v>308</v>
      </c>
      <c r="C2992" t="s">
        <v>13</v>
      </c>
      <c r="D2992" t="s">
        <v>11</v>
      </c>
      <c r="E2992" t="s">
        <v>511</v>
      </c>
      <c r="F2992" t="s">
        <v>392</v>
      </c>
      <c r="H2992" t="s">
        <v>862</v>
      </c>
      <c r="I2992" t="s">
        <v>853</v>
      </c>
      <c r="J2992" t="s">
        <v>848</v>
      </c>
      <c r="K2992" t="s">
        <v>849</v>
      </c>
      <c r="L2992" t="s">
        <v>863</v>
      </c>
      <c r="M2992" t="s">
        <v>55</v>
      </c>
      <c r="O2992" t="s">
        <v>361</v>
      </c>
      <c r="P2992" t="s">
        <v>851</v>
      </c>
      <c r="Q2992" t="s">
        <v>337</v>
      </c>
      <c r="R2992">
        <v>0.05</v>
      </c>
    </row>
    <row r="2993" spans="1:20" ht="15" customHeight="1">
      <c r="A2993" s="962" t="s">
        <v>255</v>
      </c>
      <c r="B2993" t="s">
        <v>311</v>
      </c>
      <c r="C2993" t="s">
        <v>13</v>
      </c>
      <c r="D2993" t="s">
        <v>11</v>
      </c>
      <c r="E2993" t="s">
        <v>511</v>
      </c>
      <c r="F2993" t="s">
        <v>392</v>
      </c>
      <c r="H2993" t="s">
        <v>864</v>
      </c>
      <c r="I2993" t="s">
        <v>853</v>
      </c>
      <c r="J2993" t="s">
        <v>848</v>
      </c>
      <c r="K2993" t="s">
        <v>849</v>
      </c>
      <c r="L2993" t="s">
        <v>865</v>
      </c>
      <c r="M2993" t="s">
        <v>55</v>
      </c>
      <c r="O2993" t="s">
        <v>361</v>
      </c>
      <c r="P2993" t="s">
        <v>851</v>
      </c>
      <c r="Q2993" t="s">
        <v>337</v>
      </c>
      <c r="R2993">
        <v>2.5099999999999998</v>
      </c>
    </row>
    <row r="2994" spans="1:20" ht="15" customHeight="1">
      <c r="A2994" s="962" t="s">
        <v>255</v>
      </c>
      <c r="B2994" t="s">
        <v>312</v>
      </c>
      <c r="C2994" t="s">
        <v>13</v>
      </c>
      <c r="D2994" t="s">
        <v>11</v>
      </c>
      <c r="E2994" t="s">
        <v>511</v>
      </c>
      <c r="F2994" t="s">
        <v>392</v>
      </c>
      <c r="H2994" t="s">
        <v>866</v>
      </c>
      <c r="I2994" t="s">
        <v>853</v>
      </c>
      <c r="J2994" t="s">
        <v>848</v>
      </c>
      <c r="K2994" t="s">
        <v>849</v>
      </c>
      <c r="L2994" t="s">
        <v>867</v>
      </c>
      <c r="M2994" t="s">
        <v>55</v>
      </c>
      <c r="O2994" t="s">
        <v>361</v>
      </c>
      <c r="P2994" t="s">
        <v>851</v>
      </c>
      <c r="Q2994" t="s">
        <v>337</v>
      </c>
      <c r="R2994">
        <v>0.06</v>
      </c>
    </row>
    <row r="2995" spans="1:20" ht="15" customHeight="1">
      <c r="A2995" s="962" t="s">
        <v>255</v>
      </c>
      <c r="B2995" t="s">
        <v>300</v>
      </c>
      <c r="C2995" t="s">
        <v>13</v>
      </c>
      <c r="D2995" t="s">
        <v>11</v>
      </c>
      <c r="E2995" t="s">
        <v>511</v>
      </c>
      <c r="F2995" t="s">
        <v>392</v>
      </c>
      <c r="I2995" t="s">
        <v>853</v>
      </c>
      <c r="K2995" t="s">
        <v>849</v>
      </c>
      <c r="L2995" t="s">
        <v>857</v>
      </c>
      <c r="M2995" t="s">
        <v>55</v>
      </c>
      <c r="O2995" t="s">
        <v>361</v>
      </c>
      <c r="P2995" t="s">
        <v>851</v>
      </c>
      <c r="Q2995" t="s">
        <v>337</v>
      </c>
      <c r="R2995">
        <v>3.47</v>
      </c>
    </row>
    <row r="2996" spans="1:20" ht="15" customHeight="1">
      <c r="A2996" s="962" t="s">
        <v>255</v>
      </c>
      <c r="B2996" t="s">
        <v>298</v>
      </c>
      <c r="C2996" t="s">
        <v>13</v>
      </c>
      <c r="D2996" t="s">
        <v>11</v>
      </c>
      <c r="E2996" t="s">
        <v>511</v>
      </c>
      <c r="F2996" t="s">
        <v>392</v>
      </c>
      <c r="R2996">
        <v>3.47</v>
      </c>
    </row>
    <row r="2997" spans="1:20" ht="15" customHeight="1">
      <c r="A2997" s="962" t="s">
        <v>255</v>
      </c>
      <c r="B2997" t="s">
        <v>297</v>
      </c>
      <c r="C2997" t="s">
        <v>13</v>
      </c>
      <c r="D2997" t="s">
        <v>11</v>
      </c>
      <c r="E2997" t="s">
        <v>511</v>
      </c>
      <c r="F2997" t="s">
        <v>392</v>
      </c>
      <c r="R2997">
        <v>3.47</v>
      </c>
    </row>
    <row r="2998" spans="1:20" ht="15" customHeight="1">
      <c r="A2998" s="962" t="s">
        <v>255</v>
      </c>
      <c r="B2998" t="s">
        <v>288</v>
      </c>
      <c r="C2998" t="s">
        <v>13</v>
      </c>
      <c r="D2998" t="s">
        <v>11</v>
      </c>
      <c r="E2998" t="s">
        <v>511</v>
      </c>
      <c r="F2998" t="s">
        <v>392</v>
      </c>
      <c r="R2998">
        <v>3.47</v>
      </c>
    </row>
    <row r="2999" spans="1:20" ht="15" customHeight="1">
      <c r="A2999" s="962" t="s">
        <v>255</v>
      </c>
      <c r="B2999" t="s">
        <v>287</v>
      </c>
      <c r="C2999" t="s">
        <v>13</v>
      </c>
      <c r="D2999" t="s">
        <v>11</v>
      </c>
      <c r="E2999" t="s">
        <v>511</v>
      </c>
      <c r="F2999" t="s">
        <v>392</v>
      </c>
      <c r="R2999">
        <v>6.13</v>
      </c>
    </row>
    <row r="3000" spans="1:20" ht="15" customHeight="1">
      <c r="A3000" s="962" t="s">
        <v>255</v>
      </c>
      <c r="B3000" t="s">
        <v>306</v>
      </c>
      <c r="C3000" t="s">
        <v>13</v>
      </c>
      <c r="D3000" t="s">
        <v>11</v>
      </c>
      <c r="E3000" t="s">
        <v>511</v>
      </c>
      <c r="F3000" t="s">
        <v>392</v>
      </c>
      <c r="I3000" t="s">
        <v>853</v>
      </c>
      <c r="K3000" t="s">
        <v>849</v>
      </c>
      <c r="L3000" t="s">
        <v>1994</v>
      </c>
      <c r="M3000" t="s">
        <v>55</v>
      </c>
      <c r="O3000" t="s">
        <v>361</v>
      </c>
      <c r="P3000" t="s">
        <v>851</v>
      </c>
      <c r="Q3000" t="s">
        <v>337</v>
      </c>
      <c r="R3000">
        <v>0.09</v>
      </c>
    </row>
    <row r="3001" spans="1:20" ht="15" customHeight="1">
      <c r="A3001" s="962" t="s">
        <v>255</v>
      </c>
      <c r="B3001" t="s">
        <v>305</v>
      </c>
      <c r="C3001" t="s">
        <v>13</v>
      </c>
      <c r="D3001" t="s">
        <v>11</v>
      </c>
      <c r="E3001" t="s">
        <v>511</v>
      </c>
      <c r="F3001" t="s">
        <v>392</v>
      </c>
      <c r="R3001">
        <v>2.66</v>
      </c>
    </row>
    <row r="3002" spans="1:20" ht="15" customHeight="1">
      <c r="A3002" s="962" t="s">
        <v>255</v>
      </c>
      <c r="B3002" t="s">
        <v>309</v>
      </c>
      <c r="C3002" t="s">
        <v>13</v>
      </c>
      <c r="D3002" t="s">
        <v>11</v>
      </c>
      <c r="E3002" t="s">
        <v>511</v>
      </c>
      <c r="F3002" t="s">
        <v>392</v>
      </c>
      <c r="I3002" t="s">
        <v>853</v>
      </c>
      <c r="K3002" t="s">
        <v>849</v>
      </c>
      <c r="L3002" t="s">
        <v>1995</v>
      </c>
      <c r="M3002" t="s">
        <v>55</v>
      </c>
      <c r="O3002" t="s">
        <v>361</v>
      </c>
      <c r="P3002" t="s">
        <v>851</v>
      </c>
      <c r="Q3002" t="s">
        <v>337</v>
      </c>
      <c r="R3002">
        <v>2.57</v>
      </c>
    </row>
    <row r="3003" spans="1:20" ht="15" customHeight="1">
      <c r="A3003" s="962" t="s">
        <v>255</v>
      </c>
      <c r="B3003" t="s">
        <v>313</v>
      </c>
      <c r="C3003" t="s">
        <v>13</v>
      </c>
      <c r="D3003" t="s">
        <v>11</v>
      </c>
      <c r="E3003" t="s">
        <v>511</v>
      </c>
      <c r="F3003" t="s">
        <v>392</v>
      </c>
      <c r="I3003" t="s">
        <v>853</v>
      </c>
      <c r="K3003" t="s">
        <v>849</v>
      </c>
      <c r="L3003" t="s">
        <v>861</v>
      </c>
      <c r="M3003" t="s">
        <v>55</v>
      </c>
      <c r="O3003" t="s">
        <v>361</v>
      </c>
      <c r="P3003" t="s">
        <v>851</v>
      </c>
      <c r="Q3003" t="s">
        <v>337</v>
      </c>
      <c r="R3003">
        <v>0</v>
      </c>
    </row>
    <row r="3004" spans="1:20" ht="15" customHeight="1">
      <c r="A3004" s="962" t="s">
        <v>257</v>
      </c>
      <c r="B3004" t="s">
        <v>290</v>
      </c>
      <c r="C3004" t="s">
        <v>13</v>
      </c>
      <c r="D3004" t="s">
        <v>11</v>
      </c>
      <c r="E3004" t="s">
        <v>511</v>
      </c>
      <c r="F3004" t="s">
        <v>392</v>
      </c>
      <c r="J3004" t="s">
        <v>1996</v>
      </c>
      <c r="R3004">
        <v>16.3</v>
      </c>
      <c r="S3004">
        <v>0</v>
      </c>
      <c r="T3004">
        <v>139</v>
      </c>
    </row>
    <row r="3005" spans="1:20" ht="15" customHeight="1">
      <c r="A3005" s="962" t="s">
        <v>257</v>
      </c>
      <c r="B3005" t="s">
        <v>292</v>
      </c>
      <c r="C3005" t="s">
        <v>13</v>
      </c>
      <c r="D3005" t="s">
        <v>11</v>
      </c>
      <c r="E3005" t="s">
        <v>511</v>
      </c>
      <c r="F3005" t="s">
        <v>392</v>
      </c>
      <c r="J3005" t="s">
        <v>1997</v>
      </c>
      <c r="R3005">
        <v>6.52</v>
      </c>
      <c r="S3005">
        <v>0</v>
      </c>
      <c r="T3005">
        <v>139</v>
      </c>
    </row>
    <row r="3006" spans="1:20" ht="15" customHeight="1">
      <c r="A3006" s="962" t="s">
        <v>257</v>
      </c>
      <c r="B3006" t="s">
        <v>295</v>
      </c>
      <c r="C3006" t="s">
        <v>13</v>
      </c>
      <c r="D3006" t="s">
        <v>11</v>
      </c>
      <c r="E3006" t="s">
        <v>511</v>
      </c>
      <c r="F3006" t="s">
        <v>392</v>
      </c>
      <c r="J3006" t="s">
        <v>1998</v>
      </c>
      <c r="R3006">
        <v>16.3</v>
      </c>
      <c r="S3006">
        <v>0</v>
      </c>
      <c r="T3006">
        <v>139</v>
      </c>
    </row>
    <row r="3007" spans="1:20" ht="15" customHeight="1">
      <c r="A3007" s="962" t="s">
        <v>257</v>
      </c>
      <c r="B3007" t="s">
        <v>296</v>
      </c>
      <c r="C3007" t="s">
        <v>13</v>
      </c>
      <c r="D3007" t="s">
        <v>11</v>
      </c>
      <c r="E3007" t="s">
        <v>511</v>
      </c>
      <c r="F3007" t="s">
        <v>392</v>
      </c>
      <c r="J3007" t="s">
        <v>1999</v>
      </c>
      <c r="R3007">
        <v>16.3</v>
      </c>
      <c r="S3007">
        <v>0</v>
      </c>
      <c r="T3007">
        <v>139</v>
      </c>
    </row>
    <row r="3008" spans="1:20" ht="15" customHeight="1">
      <c r="A3008" s="962" t="s">
        <v>257</v>
      </c>
      <c r="B3008" t="s">
        <v>316</v>
      </c>
      <c r="C3008" t="s">
        <v>13</v>
      </c>
      <c r="D3008" t="s">
        <v>11</v>
      </c>
      <c r="E3008" t="s">
        <v>511</v>
      </c>
      <c r="F3008" t="s">
        <v>392</v>
      </c>
      <c r="J3008" t="s">
        <v>2004</v>
      </c>
      <c r="O3008" t="s">
        <v>882</v>
      </c>
      <c r="P3008" t="s">
        <v>2005</v>
      </c>
      <c r="Q3008" t="s">
        <v>2006</v>
      </c>
      <c r="R3008">
        <v>53.5</v>
      </c>
      <c r="S3008">
        <v>0</v>
      </c>
      <c r="T3008">
        <v>139</v>
      </c>
    </row>
    <row r="3009" spans="1:20" ht="15" customHeight="1">
      <c r="A3009" s="962" t="s">
        <v>257</v>
      </c>
      <c r="B3009" t="s">
        <v>289</v>
      </c>
      <c r="C3009" t="s">
        <v>13</v>
      </c>
      <c r="D3009" t="s">
        <v>11</v>
      </c>
      <c r="E3009" t="s">
        <v>511</v>
      </c>
      <c r="F3009" t="s">
        <v>392</v>
      </c>
      <c r="O3009" t="s">
        <v>882</v>
      </c>
      <c r="P3009" t="s">
        <v>2005</v>
      </c>
      <c r="Q3009" t="s">
        <v>2006</v>
      </c>
      <c r="R3009">
        <v>58.7</v>
      </c>
      <c r="S3009">
        <v>0</v>
      </c>
      <c r="T3009">
        <v>139</v>
      </c>
    </row>
    <row r="3010" spans="1:20" ht="15" customHeight="1">
      <c r="A3010" s="962" t="s">
        <v>257</v>
      </c>
      <c r="B3010" t="s">
        <v>309</v>
      </c>
      <c r="C3010" t="s">
        <v>13</v>
      </c>
      <c r="D3010" t="s">
        <v>11</v>
      </c>
      <c r="E3010" t="s">
        <v>511</v>
      </c>
      <c r="F3010" t="s">
        <v>392</v>
      </c>
      <c r="O3010" t="s">
        <v>882</v>
      </c>
      <c r="P3010" t="s">
        <v>2005</v>
      </c>
      <c r="Q3010" t="s">
        <v>2006</v>
      </c>
      <c r="R3010">
        <v>26.8</v>
      </c>
      <c r="S3010">
        <v>0</v>
      </c>
      <c r="T3010">
        <v>139</v>
      </c>
    </row>
    <row r="3011" spans="1:20" ht="15" customHeight="1">
      <c r="A3011" s="962" t="s">
        <v>257</v>
      </c>
      <c r="B3011" t="s">
        <v>291</v>
      </c>
      <c r="C3011" t="s">
        <v>13</v>
      </c>
      <c r="D3011" t="s">
        <v>11</v>
      </c>
      <c r="E3011" t="s">
        <v>511</v>
      </c>
      <c r="F3011" t="s">
        <v>392</v>
      </c>
      <c r="R3011">
        <v>9.7899999999999991</v>
      </c>
      <c r="S3011">
        <v>0</v>
      </c>
      <c r="T3011">
        <v>139</v>
      </c>
    </row>
    <row r="3012" spans="1:20" ht="15" customHeight="1">
      <c r="A3012" s="962" t="s">
        <v>257</v>
      </c>
      <c r="B3012" t="s">
        <v>288</v>
      </c>
      <c r="C3012" t="s">
        <v>13</v>
      </c>
      <c r="D3012" t="s">
        <v>11</v>
      </c>
      <c r="E3012" t="s">
        <v>511</v>
      </c>
      <c r="F3012" t="s">
        <v>392</v>
      </c>
      <c r="R3012">
        <v>58.7</v>
      </c>
      <c r="S3012">
        <v>0</v>
      </c>
      <c r="T3012">
        <v>139</v>
      </c>
    </row>
    <row r="3013" spans="1:20" ht="15" customHeight="1">
      <c r="A3013" s="962" t="s">
        <v>257</v>
      </c>
      <c r="B3013" t="s">
        <v>287</v>
      </c>
      <c r="C3013" t="s">
        <v>13</v>
      </c>
      <c r="D3013" t="s">
        <v>11</v>
      </c>
      <c r="E3013" t="s">
        <v>511</v>
      </c>
      <c r="F3013" t="s">
        <v>392</v>
      </c>
      <c r="R3013">
        <v>139</v>
      </c>
    </row>
    <row r="3014" spans="1:20" ht="15" customHeight="1">
      <c r="A3014" s="962" t="s">
        <v>257</v>
      </c>
      <c r="B3014" t="s">
        <v>305</v>
      </c>
      <c r="C3014" t="s">
        <v>13</v>
      </c>
      <c r="D3014" t="s">
        <v>11</v>
      </c>
      <c r="E3014" t="s">
        <v>511</v>
      </c>
      <c r="F3014" t="s">
        <v>392</v>
      </c>
      <c r="R3014">
        <v>80.2</v>
      </c>
      <c r="S3014">
        <v>0</v>
      </c>
      <c r="T3014">
        <v>139</v>
      </c>
    </row>
    <row r="3015" spans="1:20" ht="15" customHeight="1">
      <c r="A3015" s="962" t="s">
        <v>257</v>
      </c>
      <c r="B3015" t="s">
        <v>321</v>
      </c>
      <c r="C3015" t="s">
        <v>13</v>
      </c>
      <c r="D3015" t="s">
        <v>11</v>
      </c>
      <c r="E3015" t="s">
        <v>511</v>
      </c>
      <c r="F3015" t="s">
        <v>392</v>
      </c>
      <c r="H3015" t="s">
        <v>549</v>
      </c>
      <c r="I3015" t="s">
        <v>353</v>
      </c>
      <c r="K3015" t="s">
        <v>333</v>
      </c>
      <c r="L3015" t="s">
        <v>356</v>
      </c>
      <c r="M3015" t="s">
        <v>59</v>
      </c>
      <c r="O3015" t="s">
        <v>335</v>
      </c>
      <c r="P3015" t="s">
        <v>336</v>
      </c>
      <c r="Q3015" t="s">
        <v>337</v>
      </c>
      <c r="R3015">
        <v>53.4</v>
      </c>
    </row>
    <row r="3016" spans="1:20" ht="15" customHeight="1">
      <c r="A3016" s="962" t="s">
        <v>257</v>
      </c>
      <c r="B3016" t="s">
        <v>310</v>
      </c>
      <c r="C3016" t="s">
        <v>13</v>
      </c>
      <c r="D3016" t="s">
        <v>11</v>
      </c>
      <c r="E3016" t="s">
        <v>511</v>
      </c>
      <c r="F3016" t="s">
        <v>392</v>
      </c>
      <c r="R3016">
        <v>26.8</v>
      </c>
      <c r="S3016">
        <v>0</v>
      </c>
      <c r="T3016">
        <v>139</v>
      </c>
    </row>
    <row r="3017" spans="1:20" ht="15" customHeight="1">
      <c r="A3017" s="962" t="s">
        <v>257</v>
      </c>
      <c r="B3017" t="s">
        <v>294</v>
      </c>
      <c r="C3017" t="s">
        <v>13</v>
      </c>
      <c r="D3017" t="s">
        <v>11</v>
      </c>
      <c r="E3017" t="s">
        <v>511</v>
      </c>
      <c r="F3017" t="s">
        <v>392</v>
      </c>
      <c r="R3017">
        <v>3.26</v>
      </c>
      <c r="S3017">
        <v>0</v>
      </c>
      <c r="T3017">
        <v>139</v>
      </c>
    </row>
    <row r="3018" spans="1:20" ht="15" customHeight="1">
      <c r="A3018" s="962" t="s">
        <v>257</v>
      </c>
      <c r="B3018" t="s">
        <v>293</v>
      </c>
      <c r="C3018" t="s">
        <v>13</v>
      </c>
      <c r="D3018" t="s">
        <v>11</v>
      </c>
      <c r="E3018" t="s">
        <v>511</v>
      </c>
      <c r="F3018" t="s">
        <v>392</v>
      </c>
      <c r="R3018">
        <v>3.26</v>
      </c>
      <c r="S3018">
        <v>0</v>
      </c>
      <c r="T3018">
        <v>139</v>
      </c>
    </row>
    <row r="3019" spans="1:20" ht="15" customHeight="1">
      <c r="A3019" s="962" t="s">
        <v>259</v>
      </c>
      <c r="B3019" t="s">
        <v>300</v>
      </c>
      <c r="C3019" t="s">
        <v>13</v>
      </c>
      <c r="D3019" t="s">
        <v>11</v>
      </c>
      <c r="E3019" t="s">
        <v>511</v>
      </c>
      <c r="F3019" t="s">
        <v>392</v>
      </c>
      <c r="H3019" t="s">
        <v>919</v>
      </c>
      <c r="I3019" t="s">
        <v>893</v>
      </c>
      <c r="J3019" t="s">
        <v>894</v>
      </c>
      <c r="K3019" t="s">
        <v>849</v>
      </c>
      <c r="L3019" t="s">
        <v>897</v>
      </c>
      <c r="M3019" t="s">
        <v>75</v>
      </c>
      <c r="O3019" t="s">
        <v>361</v>
      </c>
      <c r="P3019" t="s">
        <v>851</v>
      </c>
      <c r="Q3019" t="s">
        <v>337</v>
      </c>
      <c r="R3019">
        <v>532</v>
      </c>
    </row>
    <row r="3020" spans="1:20" ht="15" customHeight="1">
      <c r="A3020" s="962" t="s">
        <v>259</v>
      </c>
      <c r="B3020" t="s">
        <v>298</v>
      </c>
      <c r="C3020" t="s">
        <v>13</v>
      </c>
      <c r="D3020" t="s">
        <v>11</v>
      </c>
      <c r="E3020" t="s">
        <v>511</v>
      </c>
      <c r="F3020" t="s">
        <v>392</v>
      </c>
      <c r="R3020">
        <v>3400</v>
      </c>
    </row>
    <row r="3021" spans="1:20" ht="15" customHeight="1">
      <c r="A3021" s="962" t="s">
        <v>259</v>
      </c>
      <c r="B3021" t="s">
        <v>297</v>
      </c>
      <c r="C3021" t="s">
        <v>13</v>
      </c>
      <c r="D3021" t="s">
        <v>11</v>
      </c>
      <c r="E3021" t="s">
        <v>511</v>
      </c>
      <c r="F3021" t="s">
        <v>392</v>
      </c>
      <c r="R3021">
        <v>3400</v>
      </c>
    </row>
    <row r="3022" spans="1:20" ht="15" customHeight="1">
      <c r="A3022" s="962" t="s">
        <v>259</v>
      </c>
      <c r="B3022" t="s">
        <v>288</v>
      </c>
      <c r="C3022" t="s">
        <v>13</v>
      </c>
      <c r="D3022" t="s">
        <v>11</v>
      </c>
      <c r="E3022" t="s">
        <v>511</v>
      </c>
      <c r="F3022" t="s">
        <v>392</v>
      </c>
      <c r="R3022">
        <v>3400</v>
      </c>
    </row>
    <row r="3023" spans="1:20" ht="15" customHeight="1">
      <c r="A3023" s="962" t="s">
        <v>259</v>
      </c>
      <c r="B3023" t="s">
        <v>287</v>
      </c>
      <c r="C3023" t="s">
        <v>13</v>
      </c>
      <c r="D3023" t="s">
        <v>11</v>
      </c>
      <c r="E3023" t="s">
        <v>511</v>
      </c>
      <c r="F3023" t="s">
        <v>392</v>
      </c>
      <c r="R3023">
        <v>3400</v>
      </c>
    </row>
    <row r="3024" spans="1:20" ht="15" customHeight="1">
      <c r="A3024" s="962" t="s">
        <v>259</v>
      </c>
      <c r="B3024" t="s">
        <v>321</v>
      </c>
      <c r="C3024" t="s">
        <v>13</v>
      </c>
      <c r="D3024" t="s">
        <v>11</v>
      </c>
      <c r="E3024" t="s">
        <v>511</v>
      </c>
      <c r="F3024" t="s">
        <v>392</v>
      </c>
      <c r="H3024" t="s">
        <v>550</v>
      </c>
      <c r="I3024" t="s">
        <v>353</v>
      </c>
      <c r="K3024" t="s">
        <v>333</v>
      </c>
      <c r="L3024" t="s">
        <v>363</v>
      </c>
      <c r="M3024" t="s">
        <v>59</v>
      </c>
      <c r="O3024" t="s">
        <v>335</v>
      </c>
      <c r="P3024" t="s">
        <v>336</v>
      </c>
      <c r="Q3024" t="s">
        <v>337</v>
      </c>
      <c r="R3024">
        <v>61.6</v>
      </c>
    </row>
    <row r="3025" spans="1:20" ht="15" customHeight="1">
      <c r="A3025" s="962" t="s">
        <v>259</v>
      </c>
      <c r="B3025" t="s">
        <v>299</v>
      </c>
      <c r="C3025" t="s">
        <v>13</v>
      </c>
      <c r="D3025" t="s">
        <v>11</v>
      </c>
      <c r="E3025" t="s">
        <v>511</v>
      </c>
      <c r="F3025" t="s">
        <v>392</v>
      </c>
      <c r="H3025" t="s">
        <v>918</v>
      </c>
      <c r="I3025" t="s">
        <v>893</v>
      </c>
      <c r="J3025" t="s">
        <v>894</v>
      </c>
      <c r="K3025" t="s">
        <v>849</v>
      </c>
      <c r="L3025" t="s">
        <v>895</v>
      </c>
      <c r="M3025" t="s">
        <v>75</v>
      </c>
      <c r="O3025" t="s">
        <v>361</v>
      </c>
      <c r="P3025" t="s">
        <v>851</v>
      </c>
      <c r="Q3025" t="s">
        <v>337</v>
      </c>
      <c r="R3025">
        <v>2860</v>
      </c>
    </row>
    <row r="3026" spans="1:20" ht="15" customHeight="1">
      <c r="A3026" s="962" t="s">
        <v>259</v>
      </c>
      <c r="B3026" t="s">
        <v>301</v>
      </c>
      <c r="C3026" t="s">
        <v>13</v>
      </c>
      <c r="D3026" t="s">
        <v>11</v>
      </c>
      <c r="E3026" t="s">
        <v>511</v>
      </c>
      <c r="F3026" t="s">
        <v>392</v>
      </c>
      <c r="R3026">
        <v>532</v>
      </c>
    </row>
    <row r="3027" spans="1:20" ht="15" customHeight="1">
      <c r="A3027" s="962" t="s">
        <v>260</v>
      </c>
      <c r="B3027" t="s">
        <v>299</v>
      </c>
      <c r="C3027" t="s">
        <v>13</v>
      </c>
      <c r="D3027" t="s">
        <v>11</v>
      </c>
      <c r="E3027" t="s">
        <v>511</v>
      </c>
      <c r="F3027" t="s">
        <v>392</v>
      </c>
      <c r="H3027" t="s">
        <v>879</v>
      </c>
      <c r="I3027" t="s">
        <v>880</v>
      </c>
      <c r="J3027" t="s">
        <v>848</v>
      </c>
      <c r="K3027" t="s">
        <v>849</v>
      </c>
      <c r="L3027" t="s">
        <v>881</v>
      </c>
      <c r="M3027" t="s">
        <v>73</v>
      </c>
      <c r="O3027" t="s">
        <v>882</v>
      </c>
      <c r="P3027" t="s">
        <v>851</v>
      </c>
      <c r="Q3027" t="s">
        <v>337</v>
      </c>
      <c r="R3027">
        <v>12.1</v>
      </c>
    </row>
    <row r="3028" spans="1:20" ht="15" customHeight="1">
      <c r="A3028" s="962" t="s">
        <v>260</v>
      </c>
      <c r="B3028" t="s">
        <v>312</v>
      </c>
      <c r="C3028" t="s">
        <v>13</v>
      </c>
      <c r="D3028" t="s">
        <v>11</v>
      </c>
      <c r="E3028" t="s">
        <v>511</v>
      </c>
      <c r="F3028" t="s">
        <v>392</v>
      </c>
      <c r="R3028">
        <v>0</v>
      </c>
    </row>
    <row r="3029" spans="1:20" ht="15" customHeight="1">
      <c r="A3029" s="962" t="s">
        <v>260</v>
      </c>
      <c r="B3029" t="s">
        <v>298</v>
      </c>
      <c r="C3029" t="s">
        <v>13</v>
      </c>
      <c r="D3029" t="s">
        <v>11</v>
      </c>
      <c r="E3029" t="s">
        <v>511</v>
      </c>
      <c r="F3029" t="s">
        <v>392</v>
      </c>
      <c r="R3029">
        <v>12.1</v>
      </c>
    </row>
    <row r="3030" spans="1:20" ht="15" customHeight="1">
      <c r="A3030" s="962" t="s">
        <v>260</v>
      </c>
      <c r="B3030" t="s">
        <v>297</v>
      </c>
      <c r="C3030" t="s">
        <v>13</v>
      </c>
      <c r="D3030" t="s">
        <v>11</v>
      </c>
      <c r="E3030" t="s">
        <v>511</v>
      </c>
      <c r="F3030" t="s">
        <v>392</v>
      </c>
      <c r="R3030">
        <v>12.1</v>
      </c>
    </row>
    <row r="3031" spans="1:20" ht="15" customHeight="1">
      <c r="A3031" s="962" t="s">
        <v>260</v>
      </c>
      <c r="B3031" t="s">
        <v>288</v>
      </c>
      <c r="C3031" t="s">
        <v>13</v>
      </c>
      <c r="D3031" t="s">
        <v>11</v>
      </c>
      <c r="E3031" t="s">
        <v>511</v>
      </c>
      <c r="F3031" t="s">
        <v>392</v>
      </c>
      <c r="R3031">
        <v>12.1</v>
      </c>
    </row>
    <row r="3032" spans="1:20" ht="15" customHeight="1">
      <c r="A3032" s="962" t="s">
        <v>260</v>
      </c>
      <c r="B3032" t="s">
        <v>287</v>
      </c>
      <c r="C3032" t="s">
        <v>13</v>
      </c>
      <c r="D3032" t="s">
        <v>11</v>
      </c>
      <c r="E3032" t="s">
        <v>511</v>
      </c>
      <c r="F3032" t="s">
        <v>392</v>
      </c>
      <c r="R3032">
        <v>12.1</v>
      </c>
    </row>
    <row r="3033" spans="1:20" ht="15" customHeight="1">
      <c r="A3033" s="962" t="s">
        <v>260</v>
      </c>
      <c r="B3033" t="s">
        <v>309</v>
      </c>
      <c r="C3033" t="s">
        <v>13</v>
      </c>
      <c r="D3033" t="s">
        <v>11</v>
      </c>
      <c r="E3033" t="s">
        <v>511</v>
      </c>
      <c r="F3033" t="s">
        <v>392</v>
      </c>
      <c r="R3033">
        <v>0</v>
      </c>
    </row>
    <row r="3034" spans="1:20" ht="15" customHeight="1">
      <c r="A3034" s="962" t="s">
        <v>260</v>
      </c>
      <c r="B3034" t="s">
        <v>305</v>
      </c>
      <c r="C3034" t="s">
        <v>13</v>
      </c>
      <c r="D3034" t="s">
        <v>11</v>
      </c>
      <c r="E3034" t="s">
        <v>511</v>
      </c>
      <c r="F3034" t="s">
        <v>392</v>
      </c>
      <c r="R3034">
        <v>0</v>
      </c>
    </row>
    <row r="3035" spans="1:20" ht="15" customHeight="1">
      <c r="A3035" s="962" t="s">
        <v>261</v>
      </c>
      <c r="B3035" t="s">
        <v>290</v>
      </c>
      <c r="C3035" t="s">
        <v>13</v>
      </c>
      <c r="D3035" t="s">
        <v>11</v>
      </c>
      <c r="E3035" t="s">
        <v>511</v>
      </c>
      <c r="F3035" t="s">
        <v>392</v>
      </c>
      <c r="R3035">
        <v>0</v>
      </c>
      <c r="S3035">
        <v>0</v>
      </c>
      <c r="T3035">
        <v>500000000</v>
      </c>
    </row>
    <row r="3036" spans="1:20" ht="15" customHeight="1">
      <c r="A3036" s="962" t="s">
        <v>261</v>
      </c>
      <c r="B3036" t="s">
        <v>292</v>
      </c>
      <c r="C3036" t="s">
        <v>13</v>
      </c>
      <c r="D3036" t="s">
        <v>11</v>
      </c>
      <c r="E3036" t="s">
        <v>511</v>
      </c>
      <c r="F3036" t="s">
        <v>392</v>
      </c>
      <c r="R3036">
        <v>0</v>
      </c>
      <c r="S3036">
        <v>0</v>
      </c>
      <c r="T3036">
        <v>500000000</v>
      </c>
    </row>
    <row r="3037" spans="1:20" ht="15" customHeight="1">
      <c r="A3037" s="962" t="s">
        <v>261</v>
      </c>
      <c r="B3037" t="s">
        <v>295</v>
      </c>
      <c r="C3037" t="s">
        <v>13</v>
      </c>
      <c r="D3037" t="s">
        <v>11</v>
      </c>
      <c r="E3037" t="s">
        <v>511</v>
      </c>
      <c r="F3037" t="s">
        <v>392</v>
      </c>
      <c r="R3037">
        <v>0</v>
      </c>
      <c r="S3037">
        <v>0</v>
      </c>
      <c r="T3037">
        <v>500000000</v>
      </c>
    </row>
    <row r="3038" spans="1:20" ht="15" customHeight="1">
      <c r="A3038" s="962" t="s">
        <v>261</v>
      </c>
      <c r="B3038" t="s">
        <v>296</v>
      </c>
      <c r="C3038" t="s">
        <v>13</v>
      </c>
      <c r="D3038" t="s">
        <v>11</v>
      </c>
      <c r="E3038" t="s">
        <v>511</v>
      </c>
      <c r="F3038" t="s">
        <v>392</v>
      </c>
      <c r="R3038">
        <v>0</v>
      </c>
      <c r="S3038">
        <v>0</v>
      </c>
      <c r="T3038">
        <v>500000000</v>
      </c>
    </row>
    <row r="3039" spans="1:20" ht="15" customHeight="1">
      <c r="A3039" s="962" t="s">
        <v>261</v>
      </c>
      <c r="B3039" t="s">
        <v>289</v>
      </c>
      <c r="C3039" t="s">
        <v>13</v>
      </c>
      <c r="D3039" t="s">
        <v>11</v>
      </c>
      <c r="E3039" t="s">
        <v>511</v>
      </c>
      <c r="F3039" t="s">
        <v>392</v>
      </c>
      <c r="R3039">
        <v>0</v>
      </c>
      <c r="S3039">
        <v>0</v>
      </c>
      <c r="T3039">
        <v>500000000</v>
      </c>
    </row>
    <row r="3040" spans="1:20" ht="15" customHeight="1">
      <c r="A3040" s="962" t="s">
        <v>261</v>
      </c>
      <c r="B3040" t="s">
        <v>291</v>
      </c>
      <c r="C3040" t="s">
        <v>13</v>
      </c>
      <c r="D3040" t="s">
        <v>11</v>
      </c>
      <c r="E3040" t="s">
        <v>511</v>
      </c>
      <c r="F3040" t="s">
        <v>392</v>
      </c>
      <c r="R3040">
        <v>0</v>
      </c>
      <c r="S3040">
        <v>0</v>
      </c>
      <c r="T3040">
        <v>500000000</v>
      </c>
    </row>
    <row r="3041" spans="1:20" ht="15" customHeight="1">
      <c r="A3041" s="962" t="s">
        <v>261</v>
      </c>
      <c r="B3041" t="s">
        <v>288</v>
      </c>
      <c r="C3041" t="s">
        <v>13</v>
      </c>
      <c r="D3041" t="s">
        <v>11</v>
      </c>
      <c r="E3041" t="s">
        <v>511</v>
      </c>
      <c r="F3041" t="s">
        <v>392</v>
      </c>
      <c r="R3041">
        <v>0</v>
      </c>
      <c r="S3041">
        <v>0</v>
      </c>
      <c r="T3041">
        <v>500000000</v>
      </c>
    </row>
    <row r="3042" spans="1:20" ht="15" customHeight="1">
      <c r="A3042" s="962" t="s">
        <v>261</v>
      </c>
      <c r="B3042" t="s">
        <v>287</v>
      </c>
      <c r="C3042" t="s">
        <v>13</v>
      </c>
      <c r="D3042" t="s">
        <v>11</v>
      </c>
      <c r="E3042" t="s">
        <v>511</v>
      </c>
      <c r="F3042" t="s">
        <v>392</v>
      </c>
      <c r="R3042">
        <v>0</v>
      </c>
      <c r="S3042">
        <v>0</v>
      </c>
      <c r="T3042">
        <v>500000000</v>
      </c>
    </row>
    <row r="3043" spans="1:20" ht="15" customHeight="1">
      <c r="A3043" s="962" t="s">
        <v>261</v>
      </c>
      <c r="B3043" t="s">
        <v>321</v>
      </c>
      <c r="C3043" t="s">
        <v>13</v>
      </c>
      <c r="D3043" t="s">
        <v>11</v>
      </c>
      <c r="E3043" t="s">
        <v>511</v>
      </c>
      <c r="F3043" t="s">
        <v>392</v>
      </c>
      <c r="R3043">
        <v>0</v>
      </c>
      <c r="S3043">
        <v>0</v>
      </c>
      <c r="T3043">
        <v>500000000</v>
      </c>
    </row>
    <row r="3044" spans="1:20" ht="15" customHeight="1">
      <c r="A3044" s="962" t="s">
        <v>261</v>
      </c>
      <c r="B3044" t="s">
        <v>294</v>
      </c>
      <c r="C3044" t="s">
        <v>13</v>
      </c>
      <c r="D3044" t="s">
        <v>11</v>
      </c>
      <c r="E3044" t="s">
        <v>511</v>
      </c>
      <c r="F3044" t="s">
        <v>392</v>
      </c>
      <c r="R3044">
        <v>0</v>
      </c>
      <c r="S3044">
        <v>0</v>
      </c>
      <c r="T3044">
        <v>500000000</v>
      </c>
    </row>
    <row r="3045" spans="1:20" ht="15" customHeight="1">
      <c r="A3045" s="962" t="s">
        <v>261</v>
      </c>
      <c r="B3045" t="s">
        <v>293</v>
      </c>
      <c r="C3045" t="s">
        <v>13</v>
      </c>
      <c r="D3045" t="s">
        <v>11</v>
      </c>
      <c r="E3045" t="s">
        <v>511</v>
      </c>
      <c r="F3045" t="s">
        <v>392</v>
      </c>
      <c r="R3045">
        <v>0</v>
      </c>
      <c r="S3045">
        <v>0</v>
      </c>
      <c r="T3045">
        <v>500000000</v>
      </c>
    </row>
    <row r="3046" spans="1:20" ht="15" customHeight="1">
      <c r="A3046" s="962" t="s">
        <v>261</v>
      </c>
      <c r="B3046" t="s">
        <v>324</v>
      </c>
      <c r="C3046" t="s">
        <v>13</v>
      </c>
      <c r="D3046" t="s">
        <v>11</v>
      </c>
      <c r="E3046" t="s">
        <v>511</v>
      </c>
      <c r="F3046" t="s">
        <v>392</v>
      </c>
      <c r="R3046">
        <v>0</v>
      </c>
      <c r="S3046">
        <v>0</v>
      </c>
      <c r="T3046">
        <v>500000000</v>
      </c>
    </row>
    <row r="3047" spans="1:20" ht="15" customHeight="1">
      <c r="A3047" s="962" t="s">
        <v>262</v>
      </c>
      <c r="B3047" t="s">
        <v>297</v>
      </c>
      <c r="C3047" t="s">
        <v>13</v>
      </c>
      <c r="D3047" t="s">
        <v>11</v>
      </c>
      <c r="E3047" t="s">
        <v>511</v>
      </c>
      <c r="F3047" t="s">
        <v>392</v>
      </c>
      <c r="J3047" t="s">
        <v>2000</v>
      </c>
      <c r="L3047" t="s">
        <v>2001</v>
      </c>
      <c r="O3047" t="s">
        <v>882</v>
      </c>
      <c r="P3047" t="s">
        <v>868</v>
      </c>
      <c r="Q3047" t="s">
        <v>869</v>
      </c>
      <c r="R3047">
        <v>0</v>
      </c>
      <c r="S3047">
        <v>0</v>
      </c>
      <c r="T3047">
        <v>500000000</v>
      </c>
    </row>
    <row r="3048" spans="1:20" ht="15" customHeight="1">
      <c r="A3048" s="962" t="s">
        <v>262</v>
      </c>
      <c r="B3048" t="s">
        <v>288</v>
      </c>
      <c r="C3048" t="s">
        <v>13</v>
      </c>
      <c r="D3048" t="s">
        <v>11</v>
      </c>
      <c r="E3048" t="s">
        <v>511</v>
      </c>
      <c r="F3048" t="s">
        <v>392</v>
      </c>
      <c r="R3048">
        <v>0</v>
      </c>
      <c r="S3048">
        <v>0</v>
      </c>
      <c r="T3048">
        <v>500000000</v>
      </c>
    </row>
    <row r="3049" spans="1:20" ht="15" customHeight="1">
      <c r="A3049" s="962" t="s">
        <v>262</v>
      </c>
      <c r="B3049" t="s">
        <v>287</v>
      </c>
      <c r="C3049" t="s">
        <v>13</v>
      </c>
      <c r="D3049" t="s">
        <v>11</v>
      </c>
      <c r="E3049" t="s">
        <v>511</v>
      </c>
      <c r="F3049" t="s">
        <v>392</v>
      </c>
      <c r="R3049">
        <v>0</v>
      </c>
      <c r="S3049">
        <v>0</v>
      </c>
      <c r="T3049">
        <v>500000000</v>
      </c>
    </row>
    <row r="3050" spans="1:20" ht="15" customHeight="1">
      <c r="A3050" s="962" t="s">
        <v>262</v>
      </c>
      <c r="B3050" t="s">
        <v>299</v>
      </c>
      <c r="C3050" t="s">
        <v>13</v>
      </c>
      <c r="D3050" t="s">
        <v>11</v>
      </c>
      <c r="E3050" t="s">
        <v>511</v>
      </c>
      <c r="F3050" t="s">
        <v>392</v>
      </c>
      <c r="R3050">
        <v>0</v>
      </c>
      <c r="S3050">
        <v>0</v>
      </c>
      <c r="T3050">
        <v>500000000</v>
      </c>
    </row>
    <row r="3051" spans="1:20" ht="15" customHeight="1">
      <c r="A3051" s="962" t="s">
        <v>262</v>
      </c>
      <c r="B3051" t="s">
        <v>301</v>
      </c>
      <c r="C3051" t="s">
        <v>13</v>
      </c>
      <c r="D3051" t="s">
        <v>11</v>
      </c>
      <c r="E3051" t="s">
        <v>511</v>
      </c>
      <c r="F3051" t="s">
        <v>392</v>
      </c>
      <c r="R3051">
        <v>0</v>
      </c>
      <c r="S3051">
        <v>0</v>
      </c>
      <c r="T3051">
        <v>500000000</v>
      </c>
    </row>
    <row r="3052" spans="1:20" ht="15" customHeight="1">
      <c r="A3052" s="962" t="s">
        <v>262</v>
      </c>
      <c r="B3052" t="s">
        <v>302</v>
      </c>
      <c r="C3052" t="s">
        <v>13</v>
      </c>
      <c r="D3052" t="s">
        <v>11</v>
      </c>
      <c r="E3052" t="s">
        <v>511</v>
      </c>
      <c r="F3052" t="s">
        <v>392</v>
      </c>
      <c r="R3052">
        <v>0</v>
      </c>
      <c r="S3052">
        <v>0</v>
      </c>
      <c r="T3052">
        <v>500000000</v>
      </c>
    </row>
    <row r="3053" spans="1:20" ht="15" customHeight="1">
      <c r="A3053" s="962" t="s">
        <v>262</v>
      </c>
      <c r="B3053" t="s">
        <v>303</v>
      </c>
      <c r="C3053" t="s">
        <v>13</v>
      </c>
      <c r="D3053" t="s">
        <v>11</v>
      </c>
      <c r="E3053" t="s">
        <v>511</v>
      </c>
      <c r="F3053" t="s">
        <v>392</v>
      </c>
      <c r="R3053">
        <v>0</v>
      </c>
      <c r="S3053">
        <v>0</v>
      </c>
      <c r="T3053">
        <v>500000000</v>
      </c>
    </row>
    <row r="3054" spans="1:20" ht="15" customHeight="1">
      <c r="A3054" s="962" t="s">
        <v>262</v>
      </c>
      <c r="B3054" t="s">
        <v>298</v>
      </c>
      <c r="C3054" t="s">
        <v>13</v>
      </c>
      <c r="D3054" t="s">
        <v>11</v>
      </c>
      <c r="E3054" t="s">
        <v>511</v>
      </c>
      <c r="F3054" t="s">
        <v>392</v>
      </c>
      <c r="R3054">
        <v>0</v>
      </c>
      <c r="S3054">
        <v>0</v>
      </c>
      <c r="T3054">
        <v>500000000</v>
      </c>
    </row>
    <row r="3055" spans="1:20" ht="15" customHeight="1">
      <c r="A3055" s="962" t="s">
        <v>262</v>
      </c>
      <c r="B3055" t="s">
        <v>300</v>
      </c>
      <c r="C3055" t="s">
        <v>13</v>
      </c>
      <c r="D3055" t="s">
        <v>11</v>
      </c>
      <c r="E3055" t="s">
        <v>511</v>
      </c>
      <c r="F3055" t="s">
        <v>392</v>
      </c>
      <c r="R3055">
        <v>0</v>
      </c>
      <c r="S3055">
        <v>0</v>
      </c>
      <c r="T3055">
        <v>500000000</v>
      </c>
    </row>
    <row r="3056" spans="1:20" ht="15" customHeight="1">
      <c r="A3056" s="962" t="s">
        <v>262</v>
      </c>
      <c r="B3056" t="s">
        <v>321</v>
      </c>
      <c r="C3056" t="s">
        <v>13</v>
      </c>
      <c r="D3056" t="s">
        <v>11</v>
      </c>
      <c r="E3056" t="s">
        <v>511</v>
      </c>
      <c r="F3056" t="s">
        <v>392</v>
      </c>
      <c r="R3056">
        <v>0</v>
      </c>
      <c r="S3056">
        <v>0</v>
      </c>
      <c r="T3056">
        <v>500000000</v>
      </c>
    </row>
    <row r="3057" spans="1:20" ht="15" customHeight="1">
      <c r="A3057" s="962" t="s">
        <v>263</v>
      </c>
      <c r="B3057" t="s">
        <v>290</v>
      </c>
      <c r="C3057" t="s">
        <v>13</v>
      </c>
      <c r="D3057" t="s">
        <v>11</v>
      </c>
      <c r="E3057" t="s">
        <v>511</v>
      </c>
      <c r="F3057" t="s">
        <v>392</v>
      </c>
      <c r="R3057">
        <v>0</v>
      </c>
      <c r="S3057">
        <v>0</v>
      </c>
      <c r="T3057">
        <v>500000000</v>
      </c>
    </row>
    <row r="3058" spans="1:20" ht="15" customHeight="1">
      <c r="A3058" s="962" t="s">
        <v>263</v>
      </c>
      <c r="B3058" t="s">
        <v>292</v>
      </c>
      <c r="C3058" t="s">
        <v>13</v>
      </c>
      <c r="D3058" t="s">
        <v>11</v>
      </c>
      <c r="E3058" t="s">
        <v>511</v>
      </c>
      <c r="F3058" t="s">
        <v>392</v>
      </c>
      <c r="R3058">
        <v>0</v>
      </c>
      <c r="S3058">
        <v>0</v>
      </c>
      <c r="T3058">
        <v>500000000</v>
      </c>
    </row>
    <row r="3059" spans="1:20" ht="15" customHeight="1">
      <c r="A3059" s="962" t="s">
        <v>263</v>
      </c>
      <c r="B3059" t="s">
        <v>295</v>
      </c>
      <c r="C3059" t="s">
        <v>13</v>
      </c>
      <c r="D3059" t="s">
        <v>11</v>
      </c>
      <c r="E3059" t="s">
        <v>511</v>
      </c>
      <c r="F3059" t="s">
        <v>392</v>
      </c>
      <c r="R3059">
        <v>0</v>
      </c>
      <c r="S3059">
        <v>0</v>
      </c>
      <c r="T3059">
        <v>500000000</v>
      </c>
    </row>
    <row r="3060" spans="1:20" ht="15" customHeight="1">
      <c r="A3060" s="962" t="s">
        <v>263</v>
      </c>
      <c r="B3060" t="s">
        <v>296</v>
      </c>
      <c r="C3060" t="s">
        <v>13</v>
      </c>
      <c r="D3060" t="s">
        <v>11</v>
      </c>
      <c r="E3060" t="s">
        <v>511</v>
      </c>
      <c r="F3060" t="s">
        <v>392</v>
      </c>
      <c r="R3060">
        <v>0</v>
      </c>
      <c r="S3060">
        <v>0</v>
      </c>
      <c r="T3060">
        <v>500000000</v>
      </c>
    </row>
    <row r="3061" spans="1:20" ht="15" customHeight="1">
      <c r="A3061" s="962" t="s">
        <v>263</v>
      </c>
      <c r="B3061" t="s">
        <v>289</v>
      </c>
      <c r="C3061" t="s">
        <v>13</v>
      </c>
      <c r="D3061" t="s">
        <v>11</v>
      </c>
      <c r="E3061" t="s">
        <v>511</v>
      </c>
      <c r="F3061" t="s">
        <v>392</v>
      </c>
      <c r="R3061">
        <v>0</v>
      </c>
      <c r="S3061">
        <v>0</v>
      </c>
      <c r="T3061">
        <v>500000000</v>
      </c>
    </row>
    <row r="3062" spans="1:20" ht="15" customHeight="1">
      <c r="A3062" s="962" t="s">
        <v>263</v>
      </c>
      <c r="B3062" t="s">
        <v>291</v>
      </c>
      <c r="C3062" t="s">
        <v>13</v>
      </c>
      <c r="D3062" t="s">
        <v>11</v>
      </c>
      <c r="E3062" t="s">
        <v>511</v>
      </c>
      <c r="F3062" t="s">
        <v>392</v>
      </c>
      <c r="R3062">
        <v>0</v>
      </c>
      <c r="S3062">
        <v>0</v>
      </c>
      <c r="T3062">
        <v>500000000</v>
      </c>
    </row>
    <row r="3063" spans="1:20" ht="15" customHeight="1">
      <c r="A3063" s="962" t="s">
        <v>263</v>
      </c>
      <c r="B3063" t="s">
        <v>288</v>
      </c>
      <c r="C3063" t="s">
        <v>13</v>
      </c>
      <c r="D3063" t="s">
        <v>11</v>
      </c>
      <c r="E3063" t="s">
        <v>511</v>
      </c>
      <c r="F3063" t="s">
        <v>392</v>
      </c>
      <c r="R3063">
        <v>0</v>
      </c>
      <c r="S3063">
        <v>0</v>
      </c>
      <c r="T3063">
        <v>500000000</v>
      </c>
    </row>
    <row r="3064" spans="1:20" ht="15" customHeight="1">
      <c r="A3064" s="962" t="s">
        <v>263</v>
      </c>
      <c r="B3064" t="s">
        <v>287</v>
      </c>
      <c r="C3064" t="s">
        <v>13</v>
      </c>
      <c r="D3064" t="s">
        <v>11</v>
      </c>
      <c r="E3064" t="s">
        <v>511</v>
      </c>
      <c r="F3064" t="s">
        <v>392</v>
      </c>
      <c r="R3064">
        <v>0</v>
      </c>
      <c r="S3064">
        <v>0</v>
      </c>
      <c r="T3064">
        <v>500000000</v>
      </c>
    </row>
    <row r="3065" spans="1:20" ht="15" customHeight="1">
      <c r="A3065" s="962" t="s">
        <v>263</v>
      </c>
      <c r="B3065" t="s">
        <v>321</v>
      </c>
      <c r="C3065" t="s">
        <v>13</v>
      </c>
      <c r="D3065" t="s">
        <v>11</v>
      </c>
      <c r="E3065" t="s">
        <v>511</v>
      </c>
      <c r="F3065" t="s">
        <v>392</v>
      </c>
      <c r="R3065">
        <v>0</v>
      </c>
      <c r="S3065">
        <v>0</v>
      </c>
      <c r="T3065">
        <v>500000000</v>
      </c>
    </row>
    <row r="3066" spans="1:20" ht="15" customHeight="1">
      <c r="A3066" s="962" t="s">
        <v>263</v>
      </c>
      <c r="B3066" t="s">
        <v>294</v>
      </c>
      <c r="C3066" t="s">
        <v>13</v>
      </c>
      <c r="D3066" t="s">
        <v>11</v>
      </c>
      <c r="E3066" t="s">
        <v>511</v>
      </c>
      <c r="F3066" t="s">
        <v>392</v>
      </c>
      <c r="R3066">
        <v>0</v>
      </c>
      <c r="S3066">
        <v>0</v>
      </c>
      <c r="T3066">
        <v>500000000</v>
      </c>
    </row>
    <row r="3067" spans="1:20" ht="15" customHeight="1">
      <c r="A3067" s="962" t="s">
        <v>263</v>
      </c>
      <c r="B3067" t="s">
        <v>293</v>
      </c>
      <c r="C3067" t="s">
        <v>13</v>
      </c>
      <c r="D3067" t="s">
        <v>11</v>
      </c>
      <c r="E3067" t="s">
        <v>511</v>
      </c>
      <c r="F3067" t="s">
        <v>392</v>
      </c>
      <c r="R3067">
        <v>0</v>
      </c>
      <c r="S3067">
        <v>0</v>
      </c>
      <c r="T3067">
        <v>500000000</v>
      </c>
    </row>
    <row r="3068" spans="1:20" ht="15" customHeight="1">
      <c r="A3068" s="962" t="s">
        <v>263</v>
      </c>
      <c r="B3068" t="s">
        <v>324</v>
      </c>
      <c r="C3068" t="s">
        <v>13</v>
      </c>
      <c r="D3068" t="s">
        <v>11</v>
      </c>
      <c r="E3068" t="s">
        <v>511</v>
      </c>
      <c r="F3068" t="s">
        <v>392</v>
      </c>
      <c r="R3068">
        <v>0</v>
      </c>
      <c r="S3068">
        <v>0</v>
      </c>
      <c r="T3068">
        <v>500000000</v>
      </c>
    </row>
    <row r="3069" spans="1:20" ht="15" customHeight="1">
      <c r="A3069" s="962" t="s">
        <v>264</v>
      </c>
      <c r="B3069" t="s">
        <v>294</v>
      </c>
      <c r="C3069" t="s">
        <v>13</v>
      </c>
      <c r="D3069" t="s">
        <v>11</v>
      </c>
      <c r="E3069" t="s">
        <v>511</v>
      </c>
      <c r="F3069" t="s">
        <v>392</v>
      </c>
      <c r="R3069">
        <v>0</v>
      </c>
      <c r="S3069">
        <v>0</v>
      </c>
      <c r="T3069">
        <v>0</v>
      </c>
    </row>
    <row r="3070" spans="1:20" ht="15" customHeight="1">
      <c r="A3070" s="962" t="s">
        <v>264</v>
      </c>
      <c r="B3070" t="s">
        <v>292</v>
      </c>
      <c r="C3070" t="s">
        <v>13</v>
      </c>
      <c r="D3070" t="s">
        <v>11</v>
      </c>
      <c r="E3070" t="s">
        <v>511</v>
      </c>
      <c r="F3070" t="s">
        <v>392</v>
      </c>
      <c r="R3070">
        <v>0</v>
      </c>
      <c r="S3070">
        <v>0</v>
      </c>
      <c r="T3070">
        <v>0</v>
      </c>
    </row>
    <row r="3071" spans="1:20" ht="15" customHeight="1">
      <c r="A3071" s="962" t="s">
        <v>264</v>
      </c>
      <c r="B3071" t="s">
        <v>291</v>
      </c>
      <c r="C3071" t="s">
        <v>13</v>
      </c>
      <c r="D3071" t="s">
        <v>11</v>
      </c>
      <c r="E3071" t="s">
        <v>511</v>
      </c>
      <c r="F3071" t="s">
        <v>392</v>
      </c>
      <c r="R3071">
        <v>0</v>
      </c>
      <c r="S3071">
        <v>0</v>
      </c>
      <c r="T3071">
        <v>0</v>
      </c>
    </row>
    <row r="3072" spans="1:20" ht="15" customHeight="1">
      <c r="A3072" s="962" t="s">
        <v>264</v>
      </c>
      <c r="B3072" t="s">
        <v>293</v>
      </c>
      <c r="C3072" t="s">
        <v>13</v>
      </c>
      <c r="D3072" t="s">
        <v>11</v>
      </c>
      <c r="E3072" t="s">
        <v>511</v>
      </c>
      <c r="F3072" t="s">
        <v>392</v>
      </c>
      <c r="R3072">
        <v>0</v>
      </c>
      <c r="S3072">
        <v>0</v>
      </c>
      <c r="T3072">
        <v>0</v>
      </c>
    </row>
    <row r="3073" spans="1:20" ht="15" customHeight="1">
      <c r="A3073" s="962" t="s">
        <v>264</v>
      </c>
      <c r="B3073" t="s">
        <v>289</v>
      </c>
      <c r="C3073" t="s">
        <v>13</v>
      </c>
      <c r="D3073" t="s">
        <v>11</v>
      </c>
      <c r="E3073" t="s">
        <v>511</v>
      </c>
      <c r="F3073" t="s">
        <v>392</v>
      </c>
      <c r="R3073">
        <v>0</v>
      </c>
    </row>
    <row r="3074" spans="1:20" ht="15" customHeight="1">
      <c r="A3074" s="962" t="s">
        <v>264</v>
      </c>
      <c r="B3074" t="s">
        <v>288</v>
      </c>
      <c r="C3074" t="s">
        <v>13</v>
      </c>
      <c r="D3074" t="s">
        <v>11</v>
      </c>
      <c r="E3074" t="s">
        <v>511</v>
      </c>
      <c r="F3074" t="s">
        <v>392</v>
      </c>
      <c r="R3074">
        <v>0</v>
      </c>
    </row>
    <row r="3075" spans="1:20" ht="15" customHeight="1">
      <c r="A3075" s="962" t="s">
        <v>264</v>
      </c>
      <c r="B3075" t="s">
        <v>287</v>
      </c>
      <c r="C3075" t="s">
        <v>13</v>
      </c>
      <c r="D3075" t="s">
        <v>11</v>
      </c>
      <c r="E3075" t="s">
        <v>511</v>
      </c>
      <c r="F3075" t="s">
        <v>392</v>
      </c>
      <c r="R3075">
        <v>0</v>
      </c>
    </row>
    <row r="3076" spans="1:20" ht="15" customHeight="1">
      <c r="A3076" s="962" t="s">
        <v>264</v>
      </c>
      <c r="B3076" t="s">
        <v>295</v>
      </c>
      <c r="C3076" t="s">
        <v>13</v>
      </c>
      <c r="D3076" t="s">
        <v>11</v>
      </c>
      <c r="E3076" t="s">
        <v>511</v>
      </c>
      <c r="F3076" t="s">
        <v>392</v>
      </c>
      <c r="R3076">
        <v>0</v>
      </c>
      <c r="S3076">
        <v>0</v>
      </c>
      <c r="T3076">
        <v>0</v>
      </c>
    </row>
    <row r="3077" spans="1:20" ht="15" customHeight="1">
      <c r="A3077" s="962" t="s">
        <v>264</v>
      </c>
      <c r="B3077" t="s">
        <v>296</v>
      </c>
      <c r="C3077" t="s">
        <v>13</v>
      </c>
      <c r="D3077" t="s">
        <v>11</v>
      </c>
      <c r="E3077" t="s">
        <v>511</v>
      </c>
      <c r="F3077" t="s">
        <v>392</v>
      </c>
      <c r="R3077">
        <v>0</v>
      </c>
      <c r="S3077">
        <v>0</v>
      </c>
      <c r="T3077">
        <v>0</v>
      </c>
    </row>
    <row r="3078" spans="1:20" ht="15" customHeight="1">
      <c r="A3078" s="962" t="s">
        <v>265</v>
      </c>
      <c r="B3078" t="s">
        <v>294</v>
      </c>
      <c r="C3078" t="s">
        <v>13</v>
      </c>
      <c r="D3078" t="s">
        <v>11</v>
      </c>
      <c r="E3078" t="s">
        <v>511</v>
      </c>
      <c r="F3078" t="s">
        <v>392</v>
      </c>
      <c r="R3078">
        <v>0</v>
      </c>
      <c r="S3078">
        <v>0</v>
      </c>
      <c r="T3078">
        <v>0</v>
      </c>
    </row>
    <row r="3079" spans="1:20" ht="15" customHeight="1">
      <c r="A3079" s="962" t="s">
        <v>265</v>
      </c>
      <c r="B3079" t="s">
        <v>292</v>
      </c>
      <c r="C3079" t="s">
        <v>13</v>
      </c>
      <c r="D3079" t="s">
        <v>11</v>
      </c>
      <c r="E3079" t="s">
        <v>511</v>
      </c>
      <c r="F3079" t="s">
        <v>392</v>
      </c>
      <c r="R3079">
        <v>0</v>
      </c>
      <c r="S3079">
        <v>0</v>
      </c>
      <c r="T3079">
        <v>0</v>
      </c>
    </row>
    <row r="3080" spans="1:20" ht="15" customHeight="1">
      <c r="A3080" s="962" t="s">
        <v>265</v>
      </c>
      <c r="B3080" t="s">
        <v>291</v>
      </c>
      <c r="C3080" t="s">
        <v>13</v>
      </c>
      <c r="D3080" t="s">
        <v>11</v>
      </c>
      <c r="E3080" t="s">
        <v>511</v>
      </c>
      <c r="F3080" t="s">
        <v>392</v>
      </c>
      <c r="R3080">
        <v>0</v>
      </c>
      <c r="S3080">
        <v>0</v>
      </c>
      <c r="T3080">
        <v>0</v>
      </c>
    </row>
    <row r="3081" spans="1:20" ht="15" customHeight="1">
      <c r="A3081" s="962" t="s">
        <v>265</v>
      </c>
      <c r="B3081" t="s">
        <v>293</v>
      </c>
      <c r="C3081" t="s">
        <v>13</v>
      </c>
      <c r="D3081" t="s">
        <v>11</v>
      </c>
      <c r="E3081" t="s">
        <v>511</v>
      </c>
      <c r="F3081" t="s">
        <v>392</v>
      </c>
      <c r="R3081">
        <v>0</v>
      </c>
      <c r="S3081">
        <v>0</v>
      </c>
      <c r="T3081">
        <v>0</v>
      </c>
    </row>
    <row r="3082" spans="1:20" ht="15" customHeight="1">
      <c r="A3082" s="962" t="s">
        <v>265</v>
      </c>
      <c r="B3082" t="s">
        <v>289</v>
      </c>
      <c r="C3082" t="s">
        <v>13</v>
      </c>
      <c r="D3082" t="s">
        <v>11</v>
      </c>
      <c r="E3082" t="s">
        <v>511</v>
      </c>
      <c r="F3082" t="s">
        <v>392</v>
      </c>
      <c r="R3082">
        <v>0</v>
      </c>
      <c r="S3082">
        <v>0</v>
      </c>
      <c r="T3082">
        <v>0</v>
      </c>
    </row>
    <row r="3083" spans="1:20" ht="15" customHeight="1">
      <c r="A3083" s="962" t="s">
        <v>265</v>
      </c>
      <c r="B3083" t="s">
        <v>288</v>
      </c>
      <c r="C3083" t="s">
        <v>13</v>
      </c>
      <c r="D3083" t="s">
        <v>11</v>
      </c>
      <c r="E3083" t="s">
        <v>511</v>
      </c>
      <c r="F3083" t="s">
        <v>392</v>
      </c>
      <c r="R3083">
        <v>0</v>
      </c>
      <c r="S3083">
        <v>0</v>
      </c>
      <c r="T3083">
        <v>0</v>
      </c>
    </row>
    <row r="3084" spans="1:20" ht="15" customHeight="1">
      <c r="A3084" s="962" t="s">
        <v>265</v>
      </c>
      <c r="B3084" t="s">
        <v>287</v>
      </c>
      <c r="C3084" t="s">
        <v>13</v>
      </c>
      <c r="D3084" t="s">
        <v>11</v>
      </c>
      <c r="E3084" t="s">
        <v>511</v>
      </c>
      <c r="F3084" t="s">
        <v>392</v>
      </c>
      <c r="R3084">
        <v>0</v>
      </c>
      <c r="S3084">
        <v>0</v>
      </c>
      <c r="T3084">
        <v>0</v>
      </c>
    </row>
    <row r="3085" spans="1:20" ht="15" customHeight="1">
      <c r="A3085" s="962" t="s">
        <v>265</v>
      </c>
      <c r="B3085" t="s">
        <v>295</v>
      </c>
      <c r="C3085" t="s">
        <v>13</v>
      </c>
      <c r="D3085" t="s">
        <v>11</v>
      </c>
      <c r="E3085" t="s">
        <v>511</v>
      </c>
      <c r="F3085" t="s">
        <v>392</v>
      </c>
      <c r="R3085">
        <v>0</v>
      </c>
      <c r="S3085">
        <v>0</v>
      </c>
      <c r="T3085">
        <v>0</v>
      </c>
    </row>
    <row r="3086" spans="1:20" ht="15" customHeight="1">
      <c r="A3086" s="962" t="s">
        <v>265</v>
      </c>
      <c r="B3086" t="s">
        <v>296</v>
      </c>
      <c r="C3086" t="s">
        <v>13</v>
      </c>
      <c r="D3086" t="s">
        <v>11</v>
      </c>
      <c r="E3086" t="s">
        <v>511</v>
      </c>
      <c r="F3086" t="s">
        <v>392</v>
      </c>
      <c r="R3086">
        <v>0</v>
      </c>
      <c r="S3086">
        <v>0</v>
      </c>
      <c r="T3086">
        <v>0</v>
      </c>
    </row>
    <row r="3087" spans="1:20" ht="15" customHeight="1">
      <c r="A3087" s="962" t="s">
        <v>266</v>
      </c>
      <c r="B3087" t="s">
        <v>294</v>
      </c>
      <c r="C3087" t="s">
        <v>13</v>
      </c>
      <c r="D3087" t="s">
        <v>11</v>
      </c>
      <c r="E3087" t="s">
        <v>511</v>
      </c>
      <c r="F3087" t="s">
        <v>392</v>
      </c>
      <c r="R3087">
        <v>0</v>
      </c>
      <c r="S3087">
        <v>0</v>
      </c>
      <c r="T3087">
        <v>0</v>
      </c>
    </row>
    <row r="3088" spans="1:20" ht="15" customHeight="1">
      <c r="A3088" s="962" t="s">
        <v>266</v>
      </c>
      <c r="B3088" t="s">
        <v>292</v>
      </c>
      <c r="C3088" t="s">
        <v>13</v>
      </c>
      <c r="D3088" t="s">
        <v>11</v>
      </c>
      <c r="E3088" t="s">
        <v>511</v>
      </c>
      <c r="F3088" t="s">
        <v>392</v>
      </c>
      <c r="R3088">
        <v>0</v>
      </c>
      <c r="S3088">
        <v>0</v>
      </c>
      <c r="T3088">
        <v>0</v>
      </c>
    </row>
    <row r="3089" spans="1:20" ht="15" customHeight="1">
      <c r="A3089" s="962" t="s">
        <v>266</v>
      </c>
      <c r="B3089" t="s">
        <v>291</v>
      </c>
      <c r="C3089" t="s">
        <v>13</v>
      </c>
      <c r="D3089" t="s">
        <v>11</v>
      </c>
      <c r="E3089" t="s">
        <v>511</v>
      </c>
      <c r="F3089" t="s">
        <v>392</v>
      </c>
      <c r="R3089">
        <v>0</v>
      </c>
      <c r="S3089">
        <v>0</v>
      </c>
      <c r="T3089">
        <v>0</v>
      </c>
    </row>
    <row r="3090" spans="1:20" ht="15" customHeight="1">
      <c r="A3090" s="962" t="s">
        <v>266</v>
      </c>
      <c r="B3090" t="s">
        <v>293</v>
      </c>
      <c r="C3090" t="s">
        <v>13</v>
      </c>
      <c r="D3090" t="s">
        <v>11</v>
      </c>
      <c r="E3090" t="s">
        <v>511</v>
      </c>
      <c r="F3090" t="s">
        <v>392</v>
      </c>
      <c r="R3090">
        <v>0</v>
      </c>
      <c r="S3090">
        <v>0</v>
      </c>
      <c r="T3090">
        <v>0</v>
      </c>
    </row>
    <row r="3091" spans="1:20" ht="15" customHeight="1">
      <c r="A3091" s="962" t="s">
        <v>266</v>
      </c>
      <c r="B3091" t="s">
        <v>289</v>
      </c>
      <c r="C3091" t="s">
        <v>13</v>
      </c>
      <c r="D3091" t="s">
        <v>11</v>
      </c>
      <c r="E3091" t="s">
        <v>511</v>
      </c>
      <c r="F3091" t="s">
        <v>392</v>
      </c>
      <c r="R3091">
        <v>0</v>
      </c>
      <c r="S3091">
        <v>0</v>
      </c>
      <c r="T3091">
        <v>0</v>
      </c>
    </row>
    <row r="3092" spans="1:20" ht="15" customHeight="1">
      <c r="A3092" s="962" t="s">
        <v>266</v>
      </c>
      <c r="B3092" t="s">
        <v>288</v>
      </c>
      <c r="C3092" t="s">
        <v>13</v>
      </c>
      <c r="D3092" t="s">
        <v>11</v>
      </c>
      <c r="E3092" t="s">
        <v>511</v>
      </c>
      <c r="F3092" t="s">
        <v>392</v>
      </c>
      <c r="R3092">
        <v>0</v>
      </c>
      <c r="S3092">
        <v>0</v>
      </c>
      <c r="T3092">
        <v>0</v>
      </c>
    </row>
    <row r="3093" spans="1:20" ht="15" customHeight="1">
      <c r="A3093" s="962" t="s">
        <v>266</v>
      </c>
      <c r="B3093" t="s">
        <v>287</v>
      </c>
      <c r="C3093" t="s">
        <v>13</v>
      </c>
      <c r="D3093" t="s">
        <v>11</v>
      </c>
      <c r="E3093" t="s">
        <v>511</v>
      </c>
      <c r="F3093" t="s">
        <v>392</v>
      </c>
      <c r="R3093">
        <v>0</v>
      </c>
      <c r="S3093">
        <v>0</v>
      </c>
      <c r="T3093">
        <v>0</v>
      </c>
    </row>
    <row r="3094" spans="1:20" ht="15" customHeight="1">
      <c r="A3094" s="962" t="s">
        <v>266</v>
      </c>
      <c r="B3094" t="s">
        <v>295</v>
      </c>
      <c r="C3094" t="s">
        <v>13</v>
      </c>
      <c r="D3094" t="s">
        <v>11</v>
      </c>
      <c r="E3094" t="s">
        <v>511</v>
      </c>
      <c r="F3094" t="s">
        <v>392</v>
      </c>
      <c r="R3094">
        <v>0</v>
      </c>
      <c r="S3094">
        <v>0</v>
      </c>
      <c r="T3094">
        <v>0</v>
      </c>
    </row>
    <row r="3095" spans="1:20" ht="15" customHeight="1">
      <c r="A3095" s="962" t="s">
        <v>266</v>
      </c>
      <c r="B3095" t="s">
        <v>296</v>
      </c>
      <c r="C3095" t="s">
        <v>13</v>
      </c>
      <c r="D3095" t="s">
        <v>11</v>
      </c>
      <c r="E3095" t="s">
        <v>511</v>
      </c>
      <c r="F3095" t="s">
        <v>392</v>
      </c>
      <c r="R3095">
        <v>0</v>
      </c>
      <c r="S3095">
        <v>0</v>
      </c>
      <c r="T3095">
        <v>0</v>
      </c>
    </row>
    <row r="3096" spans="1:20" ht="15" customHeight="1">
      <c r="A3096" s="962" t="s">
        <v>267</v>
      </c>
      <c r="B3096" t="s">
        <v>296</v>
      </c>
      <c r="C3096" t="s">
        <v>13</v>
      </c>
      <c r="D3096" t="s">
        <v>11</v>
      </c>
      <c r="E3096" t="s">
        <v>511</v>
      </c>
      <c r="F3096" t="s">
        <v>392</v>
      </c>
      <c r="R3096">
        <v>0</v>
      </c>
      <c r="S3096">
        <v>0</v>
      </c>
      <c r="T3096">
        <v>0</v>
      </c>
    </row>
    <row r="3097" spans="1:20" ht="15" customHeight="1">
      <c r="A3097" s="962" t="s">
        <v>267</v>
      </c>
      <c r="B3097" t="s">
        <v>289</v>
      </c>
      <c r="C3097" t="s">
        <v>13</v>
      </c>
      <c r="D3097" t="s">
        <v>11</v>
      </c>
      <c r="E3097" t="s">
        <v>511</v>
      </c>
      <c r="F3097" t="s">
        <v>392</v>
      </c>
      <c r="R3097">
        <v>0</v>
      </c>
      <c r="S3097">
        <v>0</v>
      </c>
      <c r="T3097">
        <v>0</v>
      </c>
    </row>
    <row r="3098" spans="1:20" ht="15" customHeight="1">
      <c r="A3098" s="962" t="s">
        <v>267</v>
      </c>
      <c r="B3098" t="s">
        <v>288</v>
      </c>
      <c r="C3098" t="s">
        <v>13</v>
      </c>
      <c r="D3098" t="s">
        <v>11</v>
      </c>
      <c r="E3098" t="s">
        <v>511</v>
      </c>
      <c r="F3098" t="s">
        <v>392</v>
      </c>
      <c r="R3098">
        <v>0</v>
      </c>
      <c r="S3098">
        <v>0</v>
      </c>
      <c r="T3098">
        <v>0</v>
      </c>
    </row>
    <row r="3099" spans="1:20" ht="15" customHeight="1">
      <c r="A3099" s="962" t="s">
        <v>267</v>
      </c>
      <c r="B3099" t="s">
        <v>287</v>
      </c>
      <c r="C3099" t="s">
        <v>13</v>
      </c>
      <c r="D3099" t="s">
        <v>11</v>
      </c>
      <c r="E3099" t="s">
        <v>511</v>
      </c>
      <c r="F3099" t="s">
        <v>392</v>
      </c>
      <c r="R3099">
        <v>0</v>
      </c>
      <c r="S3099">
        <v>0</v>
      </c>
      <c r="T3099">
        <v>0</v>
      </c>
    </row>
    <row r="3100" spans="1:20" ht="15" customHeight="1">
      <c r="A3100" s="962" t="s">
        <v>268</v>
      </c>
      <c r="B3100" t="s">
        <v>296</v>
      </c>
      <c r="C3100" t="s">
        <v>13</v>
      </c>
      <c r="D3100" t="s">
        <v>11</v>
      </c>
      <c r="E3100" t="s">
        <v>511</v>
      </c>
      <c r="F3100" t="s">
        <v>392</v>
      </c>
      <c r="R3100">
        <v>0</v>
      </c>
      <c r="S3100">
        <v>0</v>
      </c>
      <c r="T3100">
        <v>0</v>
      </c>
    </row>
    <row r="3101" spans="1:20" ht="15" customHeight="1">
      <c r="A3101" s="962" t="s">
        <v>268</v>
      </c>
      <c r="B3101" t="s">
        <v>289</v>
      </c>
      <c r="C3101" t="s">
        <v>13</v>
      </c>
      <c r="D3101" t="s">
        <v>11</v>
      </c>
      <c r="E3101" t="s">
        <v>511</v>
      </c>
      <c r="F3101" t="s">
        <v>392</v>
      </c>
      <c r="R3101">
        <v>0</v>
      </c>
      <c r="S3101">
        <v>0</v>
      </c>
      <c r="T3101">
        <v>0</v>
      </c>
    </row>
    <row r="3102" spans="1:20" ht="15" customHeight="1">
      <c r="A3102" s="962" t="s">
        <v>268</v>
      </c>
      <c r="B3102" t="s">
        <v>288</v>
      </c>
      <c r="C3102" t="s">
        <v>13</v>
      </c>
      <c r="D3102" t="s">
        <v>11</v>
      </c>
      <c r="E3102" t="s">
        <v>511</v>
      </c>
      <c r="F3102" t="s">
        <v>392</v>
      </c>
      <c r="R3102">
        <v>0</v>
      </c>
      <c r="S3102">
        <v>0</v>
      </c>
      <c r="T3102">
        <v>0</v>
      </c>
    </row>
    <row r="3103" spans="1:20" ht="15" customHeight="1">
      <c r="A3103" s="962" t="s">
        <v>268</v>
      </c>
      <c r="B3103" t="s">
        <v>287</v>
      </c>
      <c r="C3103" t="s">
        <v>13</v>
      </c>
      <c r="D3103" t="s">
        <v>11</v>
      </c>
      <c r="E3103" t="s">
        <v>511</v>
      </c>
      <c r="F3103" t="s">
        <v>392</v>
      </c>
      <c r="R3103">
        <v>0</v>
      </c>
      <c r="S3103">
        <v>0</v>
      </c>
      <c r="T3103">
        <v>0</v>
      </c>
    </row>
    <row r="3104" spans="1:20" ht="15" customHeight="1">
      <c r="A3104" s="962" t="s">
        <v>269</v>
      </c>
      <c r="B3104" t="s">
        <v>296</v>
      </c>
      <c r="C3104" t="s">
        <v>13</v>
      </c>
      <c r="D3104" t="s">
        <v>11</v>
      </c>
      <c r="E3104" t="s">
        <v>511</v>
      </c>
      <c r="F3104" t="s">
        <v>392</v>
      </c>
      <c r="R3104">
        <v>0</v>
      </c>
      <c r="S3104">
        <v>0</v>
      </c>
      <c r="T3104">
        <v>0</v>
      </c>
    </row>
    <row r="3105" spans="1:20" ht="15" customHeight="1">
      <c r="A3105" s="962" t="s">
        <v>269</v>
      </c>
      <c r="B3105" t="s">
        <v>289</v>
      </c>
      <c r="C3105" t="s">
        <v>13</v>
      </c>
      <c r="D3105" t="s">
        <v>11</v>
      </c>
      <c r="E3105" t="s">
        <v>511</v>
      </c>
      <c r="F3105" t="s">
        <v>392</v>
      </c>
      <c r="R3105">
        <v>0</v>
      </c>
      <c r="S3105">
        <v>0</v>
      </c>
      <c r="T3105">
        <v>0</v>
      </c>
    </row>
    <row r="3106" spans="1:20" ht="15" customHeight="1">
      <c r="A3106" s="962" t="s">
        <v>269</v>
      </c>
      <c r="B3106" t="s">
        <v>288</v>
      </c>
      <c r="C3106" t="s">
        <v>13</v>
      </c>
      <c r="D3106" t="s">
        <v>11</v>
      </c>
      <c r="E3106" t="s">
        <v>511</v>
      </c>
      <c r="F3106" t="s">
        <v>392</v>
      </c>
      <c r="R3106">
        <v>0</v>
      </c>
      <c r="S3106">
        <v>0</v>
      </c>
      <c r="T3106">
        <v>0</v>
      </c>
    </row>
    <row r="3107" spans="1:20" ht="15" customHeight="1">
      <c r="A3107" s="962" t="s">
        <v>269</v>
      </c>
      <c r="B3107" t="s">
        <v>287</v>
      </c>
      <c r="C3107" t="s">
        <v>13</v>
      </c>
      <c r="D3107" t="s">
        <v>11</v>
      </c>
      <c r="E3107" t="s">
        <v>511</v>
      </c>
      <c r="F3107" t="s">
        <v>392</v>
      </c>
      <c r="R3107">
        <v>0</v>
      </c>
      <c r="S3107">
        <v>0</v>
      </c>
      <c r="T3107">
        <v>0</v>
      </c>
    </row>
    <row r="3108" spans="1:20" ht="15" customHeight="1">
      <c r="A3108" s="962" t="s">
        <v>270</v>
      </c>
      <c r="B3108" t="s">
        <v>296</v>
      </c>
      <c r="C3108" t="s">
        <v>13</v>
      </c>
      <c r="D3108" t="s">
        <v>11</v>
      </c>
      <c r="E3108" t="s">
        <v>511</v>
      </c>
      <c r="F3108" t="s">
        <v>392</v>
      </c>
      <c r="R3108">
        <v>0</v>
      </c>
      <c r="S3108">
        <v>0</v>
      </c>
      <c r="T3108">
        <v>0</v>
      </c>
    </row>
    <row r="3109" spans="1:20" ht="15" customHeight="1">
      <c r="A3109" s="962" t="s">
        <v>270</v>
      </c>
      <c r="B3109" t="s">
        <v>289</v>
      </c>
      <c r="C3109" t="s">
        <v>13</v>
      </c>
      <c r="D3109" t="s">
        <v>11</v>
      </c>
      <c r="E3109" t="s">
        <v>511</v>
      </c>
      <c r="F3109" t="s">
        <v>392</v>
      </c>
      <c r="R3109">
        <v>0</v>
      </c>
      <c r="S3109">
        <v>0</v>
      </c>
      <c r="T3109">
        <v>0</v>
      </c>
    </row>
    <row r="3110" spans="1:20" ht="15" customHeight="1">
      <c r="A3110" s="962" t="s">
        <v>270</v>
      </c>
      <c r="B3110" t="s">
        <v>288</v>
      </c>
      <c r="C3110" t="s">
        <v>13</v>
      </c>
      <c r="D3110" t="s">
        <v>11</v>
      </c>
      <c r="E3110" t="s">
        <v>511</v>
      </c>
      <c r="F3110" t="s">
        <v>392</v>
      </c>
      <c r="R3110">
        <v>0</v>
      </c>
      <c r="S3110">
        <v>0</v>
      </c>
      <c r="T3110">
        <v>0</v>
      </c>
    </row>
    <row r="3111" spans="1:20" ht="15" customHeight="1">
      <c r="A3111" s="962" t="s">
        <v>270</v>
      </c>
      <c r="B3111" t="s">
        <v>287</v>
      </c>
      <c r="C3111" t="s">
        <v>13</v>
      </c>
      <c r="D3111" t="s">
        <v>11</v>
      </c>
      <c r="E3111" t="s">
        <v>511</v>
      </c>
      <c r="F3111" t="s">
        <v>392</v>
      </c>
      <c r="R3111">
        <v>0</v>
      </c>
      <c r="S3111">
        <v>0</v>
      </c>
      <c r="T3111">
        <v>0</v>
      </c>
    </row>
    <row r="3112" spans="1:20" ht="15" customHeight="1">
      <c r="A3112" s="962" t="s">
        <v>271</v>
      </c>
      <c r="B3112" t="s">
        <v>297</v>
      </c>
      <c r="C3112" t="s">
        <v>13</v>
      </c>
      <c r="D3112" t="s">
        <v>11</v>
      </c>
      <c r="E3112" t="s">
        <v>511</v>
      </c>
      <c r="F3112" t="s">
        <v>392</v>
      </c>
      <c r="R3112">
        <v>0</v>
      </c>
      <c r="S3112">
        <v>0</v>
      </c>
      <c r="T3112">
        <v>0</v>
      </c>
    </row>
    <row r="3113" spans="1:20" ht="15" customHeight="1">
      <c r="A3113" s="962" t="s">
        <v>271</v>
      </c>
      <c r="B3113" t="s">
        <v>288</v>
      </c>
      <c r="C3113" t="s">
        <v>13</v>
      </c>
      <c r="D3113" t="s">
        <v>11</v>
      </c>
      <c r="E3113" t="s">
        <v>511</v>
      </c>
      <c r="F3113" t="s">
        <v>392</v>
      </c>
      <c r="R3113">
        <v>0</v>
      </c>
      <c r="S3113">
        <v>0</v>
      </c>
      <c r="T3113">
        <v>0</v>
      </c>
    </row>
    <row r="3114" spans="1:20" ht="15" customHeight="1">
      <c r="A3114" s="962" t="s">
        <v>271</v>
      </c>
      <c r="B3114" t="s">
        <v>287</v>
      </c>
      <c r="C3114" t="s">
        <v>13</v>
      </c>
      <c r="D3114" t="s">
        <v>11</v>
      </c>
      <c r="E3114" t="s">
        <v>511</v>
      </c>
      <c r="F3114" t="s">
        <v>392</v>
      </c>
      <c r="R3114">
        <v>0</v>
      </c>
      <c r="S3114">
        <v>0</v>
      </c>
      <c r="T3114">
        <v>0</v>
      </c>
    </row>
    <row r="3115" spans="1:20" ht="15" customHeight="1">
      <c r="A3115" s="962" t="s">
        <v>271</v>
      </c>
      <c r="B3115" t="s">
        <v>299</v>
      </c>
      <c r="C3115" t="s">
        <v>13</v>
      </c>
      <c r="D3115" t="s">
        <v>11</v>
      </c>
      <c r="E3115" t="s">
        <v>511</v>
      </c>
      <c r="F3115" t="s">
        <v>392</v>
      </c>
      <c r="R3115">
        <v>0</v>
      </c>
      <c r="S3115">
        <v>0</v>
      </c>
      <c r="T3115">
        <v>0</v>
      </c>
    </row>
    <row r="3116" spans="1:20" ht="15" customHeight="1">
      <c r="A3116" s="962" t="s">
        <v>271</v>
      </c>
      <c r="B3116" t="s">
        <v>301</v>
      </c>
      <c r="C3116" t="s">
        <v>13</v>
      </c>
      <c r="D3116" t="s">
        <v>11</v>
      </c>
      <c r="E3116" t="s">
        <v>511</v>
      </c>
      <c r="F3116" t="s">
        <v>392</v>
      </c>
      <c r="R3116">
        <v>0</v>
      </c>
      <c r="S3116">
        <v>0</v>
      </c>
      <c r="T3116">
        <v>0</v>
      </c>
    </row>
    <row r="3117" spans="1:20" ht="15" customHeight="1">
      <c r="A3117" s="962" t="s">
        <v>271</v>
      </c>
      <c r="B3117" t="s">
        <v>302</v>
      </c>
      <c r="C3117" t="s">
        <v>13</v>
      </c>
      <c r="D3117" t="s">
        <v>11</v>
      </c>
      <c r="E3117" t="s">
        <v>511</v>
      </c>
      <c r="F3117" t="s">
        <v>392</v>
      </c>
      <c r="R3117">
        <v>0</v>
      </c>
      <c r="S3117">
        <v>0</v>
      </c>
      <c r="T3117">
        <v>0</v>
      </c>
    </row>
    <row r="3118" spans="1:20" ht="15" customHeight="1">
      <c r="A3118" s="962" t="s">
        <v>271</v>
      </c>
      <c r="B3118" t="s">
        <v>303</v>
      </c>
      <c r="C3118" t="s">
        <v>13</v>
      </c>
      <c r="D3118" t="s">
        <v>11</v>
      </c>
      <c r="E3118" t="s">
        <v>511</v>
      </c>
      <c r="F3118" t="s">
        <v>392</v>
      </c>
      <c r="R3118">
        <v>0</v>
      </c>
      <c r="S3118">
        <v>0</v>
      </c>
      <c r="T3118">
        <v>0</v>
      </c>
    </row>
    <row r="3119" spans="1:20" ht="15" customHeight="1">
      <c r="A3119" s="962" t="s">
        <v>271</v>
      </c>
      <c r="B3119" t="s">
        <v>298</v>
      </c>
      <c r="C3119" t="s">
        <v>13</v>
      </c>
      <c r="D3119" t="s">
        <v>11</v>
      </c>
      <c r="E3119" t="s">
        <v>511</v>
      </c>
      <c r="F3119" t="s">
        <v>392</v>
      </c>
      <c r="R3119">
        <v>0</v>
      </c>
      <c r="S3119">
        <v>0</v>
      </c>
      <c r="T3119">
        <v>0</v>
      </c>
    </row>
    <row r="3120" spans="1:20" ht="15" customHeight="1">
      <c r="A3120" s="962" t="s">
        <v>271</v>
      </c>
      <c r="B3120" t="s">
        <v>300</v>
      </c>
      <c r="C3120" t="s">
        <v>13</v>
      </c>
      <c r="D3120" t="s">
        <v>11</v>
      </c>
      <c r="E3120" t="s">
        <v>511</v>
      </c>
      <c r="F3120" t="s">
        <v>392</v>
      </c>
      <c r="R3120">
        <v>0</v>
      </c>
      <c r="S3120">
        <v>0</v>
      </c>
      <c r="T3120">
        <v>0</v>
      </c>
    </row>
    <row r="3121" spans="1:20" ht="15" customHeight="1">
      <c r="A3121" s="962" t="s">
        <v>272</v>
      </c>
      <c r="B3121" t="s">
        <v>296</v>
      </c>
      <c r="C3121" t="s">
        <v>13</v>
      </c>
      <c r="D3121" t="s">
        <v>11</v>
      </c>
      <c r="E3121" t="s">
        <v>511</v>
      </c>
      <c r="F3121" t="s">
        <v>392</v>
      </c>
      <c r="R3121">
        <v>0</v>
      </c>
      <c r="S3121">
        <v>0</v>
      </c>
      <c r="T3121">
        <v>0</v>
      </c>
    </row>
    <row r="3122" spans="1:20" ht="15" customHeight="1">
      <c r="A3122" s="962" t="s">
        <v>272</v>
      </c>
      <c r="B3122" t="s">
        <v>289</v>
      </c>
      <c r="C3122" t="s">
        <v>13</v>
      </c>
      <c r="D3122" t="s">
        <v>11</v>
      </c>
      <c r="E3122" t="s">
        <v>511</v>
      </c>
      <c r="F3122" t="s">
        <v>392</v>
      </c>
      <c r="R3122">
        <v>0</v>
      </c>
      <c r="S3122">
        <v>0</v>
      </c>
      <c r="T3122">
        <v>0</v>
      </c>
    </row>
    <row r="3123" spans="1:20" ht="15" customHeight="1">
      <c r="A3123" s="962" t="s">
        <v>272</v>
      </c>
      <c r="B3123" t="s">
        <v>288</v>
      </c>
      <c r="C3123" t="s">
        <v>13</v>
      </c>
      <c r="D3123" t="s">
        <v>11</v>
      </c>
      <c r="E3123" t="s">
        <v>511</v>
      </c>
      <c r="F3123" t="s">
        <v>392</v>
      </c>
      <c r="R3123">
        <v>0</v>
      </c>
      <c r="S3123">
        <v>0</v>
      </c>
      <c r="T3123">
        <v>0</v>
      </c>
    </row>
    <row r="3124" spans="1:20" ht="15" customHeight="1">
      <c r="A3124" s="962" t="s">
        <v>272</v>
      </c>
      <c r="B3124" t="s">
        <v>287</v>
      </c>
      <c r="C3124" t="s">
        <v>13</v>
      </c>
      <c r="D3124" t="s">
        <v>11</v>
      </c>
      <c r="E3124" t="s">
        <v>511</v>
      </c>
      <c r="F3124" t="s">
        <v>392</v>
      </c>
      <c r="R3124">
        <v>0</v>
      </c>
      <c r="S3124">
        <v>0</v>
      </c>
      <c r="T3124">
        <v>0</v>
      </c>
    </row>
    <row r="3125" spans="1:20" ht="15" customHeight="1">
      <c r="A3125" s="962" t="s">
        <v>273</v>
      </c>
      <c r="B3125" t="s">
        <v>296</v>
      </c>
      <c r="C3125" t="s">
        <v>13</v>
      </c>
      <c r="D3125" t="s">
        <v>11</v>
      </c>
      <c r="E3125" t="s">
        <v>511</v>
      </c>
      <c r="F3125" t="s">
        <v>392</v>
      </c>
      <c r="R3125">
        <v>0</v>
      </c>
      <c r="S3125">
        <v>0</v>
      </c>
      <c r="T3125">
        <v>0</v>
      </c>
    </row>
    <row r="3126" spans="1:20" ht="15" customHeight="1">
      <c r="A3126" s="962" t="s">
        <v>273</v>
      </c>
      <c r="B3126" t="s">
        <v>289</v>
      </c>
      <c r="C3126" t="s">
        <v>13</v>
      </c>
      <c r="D3126" t="s">
        <v>11</v>
      </c>
      <c r="E3126" t="s">
        <v>511</v>
      </c>
      <c r="F3126" t="s">
        <v>392</v>
      </c>
      <c r="R3126">
        <v>0</v>
      </c>
      <c r="S3126">
        <v>0</v>
      </c>
      <c r="T3126">
        <v>0</v>
      </c>
    </row>
    <row r="3127" spans="1:20" ht="15" customHeight="1">
      <c r="A3127" s="962" t="s">
        <v>273</v>
      </c>
      <c r="B3127" t="s">
        <v>288</v>
      </c>
      <c r="C3127" t="s">
        <v>13</v>
      </c>
      <c r="D3127" t="s">
        <v>11</v>
      </c>
      <c r="E3127" t="s">
        <v>511</v>
      </c>
      <c r="F3127" t="s">
        <v>392</v>
      </c>
      <c r="R3127">
        <v>0</v>
      </c>
      <c r="S3127">
        <v>0</v>
      </c>
      <c r="T3127">
        <v>0</v>
      </c>
    </row>
    <row r="3128" spans="1:20" ht="15" customHeight="1">
      <c r="A3128" s="962" t="s">
        <v>273</v>
      </c>
      <c r="B3128" t="s">
        <v>287</v>
      </c>
      <c r="C3128" t="s">
        <v>13</v>
      </c>
      <c r="D3128" t="s">
        <v>11</v>
      </c>
      <c r="E3128" t="s">
        <v>511</v>
      </c>
      <c r="F3128" t="s">
        <v>392</v>
      </c>
      <c r="R3128">
        <v>0</v>
      </c>
      <c r="S3128">
        <v>0</v>
      </c>
      <c r="T3128">
        <v>0</v>
      </c>
    </row>
    <row r="3129" spans="1:20" ht="15" customHeight="1">
      <c r="A3129" s="962" t="s">
        <v>274</v>
      </c>
      <c r="B3129" t="s">
        <v>283</v>
      </c>
      <c r="C3129" t="s">
        <v>13</v>
      </c>
      <c r="D3129" t="s">
        <v>11</v>
      </c>
      <c r="E3129" t="s">
        <v>511</v>
      </c>
      <c r="F3129" t="s">
        <v>392</v>
      </c>
      <c r="R3129">
        <v>0</v>
      </c>
    </row>
    <row r="3130" spans="1:20" ht="15" customHeight="1">
      <c r="A3130" s="962" t="s">
        <v>277</v>
      </c>
      <c r="B3130" t="s">
        <v>246</v>
      </c>
      <c r="C3130" t="s">
        <v>13</v>
      </c>
      <c r="D3130" t="s">
        <v>11</v>
      </c>
      <c r="E3130" t="s">
        <v>511</v>
      </c>
      <c r="F3130" t="s">
        <v>392</v>
      </c>
      <c r="R3130">
        <v>0</v>
      </c>
      <c r="S3130">
        <v>0</v>
      </c>
      <c r="T3130">
        <v>500000000</v>
      </c>
    </row>
    <row r="3131" spans="1:20" ht="15" customHeight="1">
      <c r="A3131" s="962" t="s">
        <v>277</v>
      </c>
      <c r="B3131" t="s">
        <v>244</v>
      </c>
      <c r="C3131" t="s">
        <v>13</v>
      </c>
      <c r="D3131" t="s">
        <v>11</v>
      </c>
      <c r="E3131" t="s">
        <v>511</v>
      </c>
      <c r="F3131" t="s">
        <v>392</v>
      </c>
      <c r="G3131" t="s">
        <v>551</v>
      </c>
      <c r="I3131" t="s">
        <v>332</v>
      </c>
      <c r="K3131" t="s">
        <v>333</v>
      </c>
      <c r="L3131" t="s">
        <v>277</v>
      </c>
      <c r="M3131" t="s">
        <v>52</v>
      </c>
      <c r="O3131" t="s">
        <v>365</v>
      </c>
      <c r="P3131" t="s">
        <v>336</v>
      </c>
      <c r="Q3131" t="s">
        <v>337</v>
      </c>
      <c r="R3131">
        <v>429</v>
      </c>
    </row>
    <row r="3132" spans="1:20" ht="15" customHeight="1">
      <c r="A3132" s="962" t="s">
        <v>278</v>
      </c>
      <c r="B3132" t="s">
        <v>252</v>
      </c>
      <c r="C3132" t="s">
        <v>13</v>
      </c>
      <c r="D3132" t="s">
        <v>11</v>
      </c>
      <c r="E3132" t="s">
        <v>511</v>
      </c>
      <c r="F3132" t="s">
        <v>392</v>
      </c>
      <c r="J3132" t="s">
        <v>340</v>
      </c>
      <c r="L3132" t="s">
        <v>252</v>
      </c>
      <c r="R3132">
        <v>0</v>
      </c>
    </row>
    <row r="3133" spans="1:20" ht="15" customHeight="1">
      <c r="A3133" s="962" t="s">
        <v>278</v>
      </c>
      <c r="B3133" t="s">
        <v>247</v>
      </c>
      <c r="C3133" t="s">
        <v>13</v>
      </c>
      <c r="D3133" t="s">
        <v>11</v>
      </c>
      <c r="E3133" t="s">
        <v>511</v>
      </c>
      <c r="F3133" t="s">
        <v>392</v>
      </c>
      <c r="G3133" t="s">
        <v>552</v>
      </c>
      <c r="I3133" t="s">
        <v>332</v>
      </c>
      <c r="K3133" t="s">
        <v>333</v>
      </c>
      <c r="L3133" t="s">
        <v>367</v>
      </c>
      <c r="M3133" t="s">
        <v>52</v>
      </c>
      <c r="O3133" t="s">
        <v>361</v>
      </c>
      <c r="P3133" t="s">
        <v>336</v>
      </c>
      <c r="Q3133" t="s">
        <v>337</v>
      </c>
      <c r="R3133">
        <v>66.599999999999994</v>
      </c>
    </row>
    <row r="3134" spans="1:20" ht="15" customHeight="1">
      <c r="A3134" s="962" t="s">
        <v>278</v>
      </c>
      <c r="B3134" t="s">
        <v>251</v>
      </c>
      <c r="C3134" t="s">
        <v>13</v>
      </c>
      <c r="D3134" t="s">
        <v>11</v>
      </c>
      <c r="E3134" t="s">
        <v>511</v>
      </c>
      <c r="F3134" t="s">
        <v>392</v>
      </c>
      <c r="R3134">
        <v>0</v>
      </c>
    </row>
    <row r="3135" spans="1:20" ht="15" customHeight="1">
      <c r="A3135" s="962" t="s">
        <v>279</v>
      </c>
      <c r="B3135" t="s">
        <v>254</v>
      </c>
      <c r="C3135" t="s">
        <v>13</v>
      </c>
      <c r="D3135" t="s">
        <v>11</v>
      </c>
      <c r="E3135" t="s">
        <v>511</v>
      </c>
      <c r="F3135" t="s">
        <v>392</v>
      </c>
      <c r="O3135" t="s">
        <v>361</v>
      </c>
      <c r="P3135" t="s">
        <v>868</v>
      </c>
      <c r="Q3135" t="s">
        <v>869</v>
      </c>
      <c r="R3135">
        <v>376</v>
      </c>
    </row>
    <row r="3136" spans="1:20" ht="15" customHeight="1">
      <c r="A3136" s="962" t="s">
        <v>279</v>
      </c>
      <c r="B3136" t="s">
        <v>253</v>
      </c>
      <c r="C3136" t="s">
        <v>13</v>
      </c>
      <c r="D3136" t="s">
        <v>11</v>
      </c>
      <c r="E3136" t="s">
        <v>511</v>
      </c>
      <c r="F3136" t="s">
        <v>392</v>
      </c>
      <c r="G3136" t="s">
        <v>553</v>
      </c>
      <c r="I3136" t="s">
        <v>332</v>
      </c>
      <c r="K3136" t="s">
        <v>333</v>
      </c>
      <c r="L3136" t="s">
        <v>253</v>
      </c>
      <c r="M3136" t="s">
        <v>52</v>
      </c>
      <c r="O3136" t="s">
        <v>335</v>
      </c>
      <c r="P3136" t="s">
        <v>336</v>
      </c>
      <c r="Q3136" t="s">
        <v>337</v>
      </c>
      <c r="R3136">
        <v>71.900000000000006</v>
      </c>
    </row>
    <row r="3137" spans="1:20" ht="15" customHeight="1">
      <c r="A3137" s="962" t="s">
        <v>279</v>
      </c>
      <c r="B3137" t="s">
        <v>251</v>
      </c>
      <c r="C3137" t="s">
        <v>13</v>
      </c>
      <c r="D3137" t="s">
        <v>11</v>
      </c>
      <c r="E3137" t="s">
        <v>511</v>
      </c>
      <c r="F3137" t="s">
        <v>392</v>
      </c>
      <c r="G3137" t="s">
        <v>409</v>
      </c>
      <c r="I3137" t="s">
        <v>332</v>
      </c>
      <c r="K3137" t="s">
        <v>333</v>
      </c>
      <c r="L3137" t="s">
        <v>253</v>
      </c>
      <c r="M3137" t="s">
        <v>52</v>
      </c>
      <c r="O3137" t="s">
        <v>335</v>
      </c>
      <c r="P3137" t="s">
        <v>336</v>
      </c>
      <c r="Q3137" t="s">
        <v>337</v>
      </c>
      <c r="R3137">
        <v>71.900000000000006</v>
      </c>
    </row>
    <row r="3138" spans="1:20" ht="15" customHeight="1">
      <c r="A3138" s="962" t="s">
        <v>279</v>
      </c>
      <c r="B3138" t="s">
        <v>255</v>
      </c>
      <c r="C3138" t="s">
        <v>13</v>
      </c>
      <c r="D3138" t="s">
        <v>11</v>
      </c>
      <c r="E3138" t="s">
        <v>511</v>
      </c>
      <c r="F3138" t="s">
        <v>392</v>
      </c>
      <c r="H3138" t="s">
        <v>852</v>
      </c>
      <c r="I3138" t="s">
        <v>853</v>
      </c>
      <c r="J3138" t="s">
        <v>848</v>
      </c>
      <c r="K3138" t="s">
        <v>854</v>
      </c>
      <c r="L3138" t="s">
        <v>855</v>
      </c>
      <c r="M3138" t="s">
        <v>55</v>
      </c>
      <c r="O3138" t="s">
        <v>361</v>
      </c>
      <c r="P3138" t="s">
        <v>851</v>
      </c>
      <c r="Q3138" t="s">
        <v>337</v>
      </c>
      <c r="R3138">
        <v>6.15</v>
      </c>
    </row>
    <row r="3139" spans="1:20" ht="15" customHeight="1">
      <c r="A3139" s="962" t="s">
        <v>280</v>
      </c>
      <c r="B3139" t="s">
        <v>257</v>
      </c>
      <c r="C3139" t="s">
        <v>13</v>
      </c>
      <c r="D3139" t="s">
        <v>11</v>
      </c>
      <c r="E3139" t="s">
        <v>511</v>
      </c>
      <c r="F3139" t="s">
        <v>392</v>
      </c>
      <c r="H3139" t="s">
        <v>916</v>
      </c>
      <c r="I3139" t="s">
        <v>873</v>
      </c>
      <c r="J3139" t="s">
        <v>848</v>
      </c>
      <c r="K3139" t="s">
        <v>854</v>
      </c>
      <c r="L3139" t="s">
        <v>874</v>
      </c>
      <c r="M3139" t="s">
        <v>73</v>
      </c>
      <c r="O3139" t="s">
        <v>349</v>
      </c>
      <c r="P3139" t="s">
        <v>851</v>
      </c>
      <c r="Q3139" t="s">
        <v>337</v>
      </c>
      <c r="R3139">
        <v>126</v>
      </c>
    </row>
    <row r="3140" spans="1:20" ht="15" customHeight="1">
      <c r="A3140" s="962" t="s">
        <v>280</v>
      </c>
      <c r="B3140" t="s">
        <v>259</v>
      </c>
      <c r="C3140" t="s">
        <v>13</v>
      </c>
      <c r="D3140" t="s">
        <v>11</v>
      </c>
      <c r="E3140" t="s">
        <v>511</v>
      </c>
      <c r="F3140" t="s">
        <v>392</v>
      </c>
      <c r="H3140" t="s">
        <v>917</v>
      </c>
      <c r="I3140" t="s">
        <v>873</v>
      </c>
      <c r="J3140" t="s">
        <v>848</v>
      </c>
      <c r="K3140" t="s">
        <v>854</v>
      </c>
      <c r="L3140" t="s">
        <v>876</v>
      </c>
      <c r="M3140" t="s">
        <v>73</v>
      </c>
      <c r="O3140" t="s">
        <v>349</v>
      </c>
      <c r="P3140" t="s">
        <v>851</v>
      </c>
      <c r="Q3140" t="s">
        <v>337</v>
      </c>
      <c r="R3140">
        <v>532</v>
      </c>
    </row>
    <row r="3141" spans="1:20" ht="15" customHeight="1">
      <c r="A3141" s="962" t="s">
        <v>280</v>
      </c>
      <c r="B3141" t="s">
        <v>260</v>
      </c>
      <c r="C3141" t="s">
        <v>13</v>
      </c>
      <c r="D3141" t="s">
        <v>11</v>
      </c>
      <c r="E3141" t="s">
        <v>511</v>
      </c>
      <c r="F3141" t="s">
        <v>392</v>
      </c>
      <c r="H3141" t="s">
        <v>877</v>
      </c>
      <c r="I3141" t="s">
        <v>873</v>
      </c>
      <c r="J3141" t="s">
        <v>848</v>
      </c>
      <c r="K3141" t="s">
        <v>854</v>
      </c>
      <c r="L3141" t="s">
        <v>878</v>
      </c>
      <c r="M3141" t="s">
        <v>73</v>
      </c>
      <c r="O3141" t="s">
        <v>349</v>
      </c>
      <c r="P3141" t="s">
        <v>851</v>
      </c>
      <c r="Q3141" t="s">
        <v>337</v>
      </c>
      <c r="R3141">
        <v>12.1</v>
      </c>
    </row>
    <row r="3142" spans="1:20" ht="15" customHeight="1">
      <c r="A3142" s="962" t="s">
        <v>281</v>
      </c>
      <c r="B3142" t="s">
        <v>262</v>
      </c>
      <c r="C3142" t="s">
        <v>13</v>
      </c>
      <c r="D3142" t="s">
        <v>11</v>
      </c>
      <c r="E3142" t="s">
        <v>511</v>
      </c>
      <c r="F3142" t="s">
        <v>392</v>
      </c>
      <c r="L3142" t="s">
        <v>2002</v>
      </c>
      <c r="O3142" t="s">
        <v>361</v>
      </c>
      <c r="P3142" t="s">
        <v>868</v>
      </c>
      <c r="Q3142" t="s">
        <v>869</v>
      </c>
      <c r="R3142">
        <v>0</v>
      </c>
      <c r="S3142">
        <v>0</v>
      </c>
      <c r="T3142">
        <v>500000000</v>
      </c>
    </row>
    <row r="3143" spans="1:20" ht="15" customHeight="1">
      <c r="A3143" s="962" t="s">
        <v>281</v>
      </c>
      <c r="B3143" t="s">
        <v>261</v>
      </c>
      <c r="C3143" t="s">
        <v>13</v>
      </c>
      <c r="D3143" t="s">
        <v>11</v>
      </c>
      <c r="E3143" t="s">
        <v>511</v>
      </c>
      <c r="F3143" t="s">
        <v>392</v>
      </c>
      <c r="R3143">
        <v>0</v>
      </c>
      <c r="S3143">
        <v>0</v>
      </c>
      <c r="T3143">
        <v>500000000</v>
      </c>
    </row>
    <row r="3144" spans="1:20" ht="15" customHeight="1">
      <c r="A3144" s="962" t="s">
        <v>282</v>
      </c>
      <c r="B3144" t="s">
        <v>263</v>
      </c>
      <c r="C3144" t="s">
        <v>13</v>
      </c>
      <c r="D3144" t="s">
        <v>11</v>
      </c>
      <c r="E3144" t="s">
        <v>511</v>
      </c>
      <c r="F3144" t="s">
        <v>392</v>
      </c>
      <c r="O3144" t="s">
        <v>361</v>
      </c>
      <c r="P3144" t="s">
        <v>868</v>
      </c>
      <c r="Q3144" t="s">
        <v>869</v>
      </c>
      <c r="R3144">
        <v>0</v>
      </c>
      <c r="S3144">
        <v>0</v>
      </c>
      <c r="T3144">
        <v>500000000</v>
      </c>
    </row>
    <row r="3145" spans="1:20" ht="15" customHeight="1">
      <c r="A3145" s="962" t="s">
        <v>283</v>
      </c>
      <c r="B3145" t="s">
        <v>265</v>
      </c>
      <c r="C3145" t="s">
        <v>13</v>
      </c>
      <c r="D3145" t="s">
        <v>11</v>
      </c>
      <c r="E3145" t="s">
        <v>511</v>
      </c>
      <c r="F3145" t="s">
        <v>392</v>
      </c>
      <c r="O3145" t="s">
        <v>361</v>
      </c>
      <c r="P3145" t="s">
        <v>868</v>
      </c>
      <c r="Q3145" t="s">
        <v>869</v>
      </c>
      <c r="R3145">
        <v>0</v>
      </c>
      <c r="S3145">
        <v>0</v>
      </c>
      <c r="T3145">
        <v>0</v>
      </c>
    </row>
    <row r="3146" spans="1:20" ht="15" customHeight="1">
      <c r="A3146" s="962" t="s">
        <v>283</v>
      </c>
      <c r="B3146" t="s">
        <v>266</v>
      </c>
      <c r="C3146" t="s">
        <v>13</v>
      </c>
      <c r="D3146" t="s">
        <v>11</v>
      </c>
      <c r="E3146" t="s">
        <v>511</v>
      </c>
      <c r="F3146" t="s">
        <v>392</v>
      </c>
      <c r="O3146" t="s">
        <v>361</v>
      </c>
      <c r="P3146" t="s">
        <v>868</v>
      </c>
      <c r="Q3146" t="s">
        <v>869</v>
      </c>
      <c r="R3146">
        <v>0</v>
      </c>
      <c r="S3146">
        <v>0</v>
      </c>
      <c r="T3146">
        <v>0</v>
      </c>
    </row>
    <row r="3147" spans="1:20" ht="15" customHeight="1">
      <c r="A3147" s="962" t="s">
        <v>283</v>
      </c>
      <c r="B3147" t="s">
        <v>264</v>
      </c>
      <c r="C3147" t="s">
        <v>13</v>
      </c>
      <c r="D3147" t="s">
        <v>11</v>
      </c>
      <c r="E3147" t="s">
        <v>511</v>
      </c>
      <c r="F3147" t="s">
        <v>392</v>
      </c>
      <c r="R3147">
        <v>0</v>
      </c>
    </row>
    <row r="3148" spans="1:20" ht="15" customHeight="1">
      <c r="A3148" s="962" t="s">
        <v>284</v>
      </c>
      <c r="B3148" t="s">
        <v>269</v>
      </c>
      <c r="C3148" t="s">
        <v>13</v>
      </c>
      <c r="D3148" t="s">
        <v>11</v>
      </c>
      <c r="E3148" t="s">
        <v>511</v>
      </c>
      <c r="F3148" t="s">
        <v>392</v>
      </c>
      <c r="R3148">
        <v>0</v>
      </c>
      <c r="S3148">
        <v>0</v>
      </c>
      <c r="T3148">
        <v>0</v>
      </c>
    </row>
    <row r="3149" spans="1:20" ht="15" customHeight="1">
      <c r="A3149" s="962" t="s">
        <v>284</v>
      </c>
      <c r="B3149" t="s">
        <v>267</v>
      </c>
      <c r="C3149" t="s">
        <v>13</v>
      </c>
      <c r="D3149" t="s">
        <v>11</v>
      </c>
      <c r="E3149" t="s">
        <v>511</v>
      </c>
      <c r="F3149" t="s">
        <v>392</v>
      </c>
      <c r="R3149">
        <v>0</v>
      </c>
      <c r="S3149">
        <v>0</v>
      </c>
      <c r="T3149">
        <v>0</v>
      </c>
    </row>
    <row r="3150" spans="1:20" ht="15" customHeight="1">
      <c r="A3150" s="962" t="s">
        <v>284</v>
      </c>
      <c r="B3150" t="s">
        <v>268</v>
      </c>
      <c r="C3150" t="s">
        <v>13</v>
      </c>
      <c r="D3150" t="s">
        <v>11</v>
      </c>
      <c r="E3150" t="s">
        <v>511</v>
      </c>
      <c r="F3150" t="s">
        <v>392</v>
      </c>
      <c r="R3150">
        <v>0</v>
      </c>
      <c r="S3150">
        <v>0</v>
      </c>
      <c r="T3150">
        <v>0</v>
      </c>
    </row>
    <row r="3151" spans="1:20" ht="15" customHeight="1">
      <c r="A3151" s="962" t="s">
        <v>285</v>
      </c>
      <c r="B3151" t="s">
        <v>271</v>
      </c>
      <c r="C3151" t="s">
        <v>13</v>
      </c>
      <c r="D3151" t="s">
        <v>11</v>
      </c>
      <c r="E3151" t="s">
        <v>511</v>
      </c>
      <c r="F3151" t="s">
        <v>392</v>
      </c>
      <c r="R3151">
        <v>0</v>
      </c>
      <c r="S3151">
        <v>0</v>
      </c>
      <c r="T3151">
        <v>0</v>
      </c>
    </row>
    <row r="3152" spans="1:20" ht="15" customHeight="1">
      <c r="A3152" s="962" t="s">
        <v>285</v>
      </c>
      <c r="B3152" t="s">
        <v>270</v>
      </c>
      <c r="C3152" t="s">
        <v>13</v>
      </c>
      <c r="D3152" t="s">
        <v>11</v>
      </c>
      <c r="E3152" t="s">
        <v>511</v>
      </c>
      <c r="F3152" t="s">
        <v>392</v>
      </c>
      <c r="R3152">
        <v>0</v>
      </c>
      <c r="S3152">
        <v>0</v>
      </c>
      <c r="T3152">
        <v>0</v>
      </c>
    </row>
    <row r="3153" spans="1:20" ht="15" customHeight="1">
      <c r="A3153" s="962" t="s">
        <v>286</v>
      </c>
      <c r="B3153" t="s">
        <v>273</v>
      </c>
      <c r="C3153" t="s">
        <v>13</v>
      </c>
      <c r="D3153" t="s">
        <v>11</v>
      </c>
      <c r="E3153" t="s">
        <v>511</v>
      </c>
      <c r="F3153" t="s">
        <v>392</v>
      </c>
      <c r="R3153">
        <v>0</v>
      </c>
      <c r="S3153">
        <v>0</v>
      </c>
      <c r="T3153">
        <v>0</v>
      </c>
    </row>
    <row r="3154" spans="1:20" ht="15" customHeight="1">
      <c r="A3154" s="962" t="s">
        <v>286</v>
      </c>
      <c r="B3154" t="s">
        <v>272</v>
      </c>
      <c r="C3154" t="s">
        <v>13</v>
      </c>
      <c r="D3154" t="s">
        <v>11</v>
      </c>
      <c r="E3154" t="s">
        <v>511</v>
      </c>
      <c r="F3154" t="s">
        <v>392</v>
      </c>
      <c r="R3154">
        <v>0</v>
      </c>
      <c r="S3154">
        <v>0</v>
      </c>
      <c r="T3154">
        <v>0</v>
      </c>
    </row>
    <row r="3155" spans="1:20" ht="15" customHeight="1">
      <c r="A3155" s="962" t="s">
        <v>320</v>
      </c>
      <c r="B3155" t="s">
        <v>257</v>
      </c>
      <c r="C3155" t="s">
        <v>13</v>
      </c>
      <c r="D3155" t="s">
        <v>11</v>
      </c>
      <c r="E3155" t="s">
        <v>511</v>
      </c>
      <c r="F3155" t="s">
        <v>392</v>
      </c>
      <c r="H3155" t="s">
        <v>554</v>
      </c>
      <c r="I3155" t="s">
        <v>353</v>
      </c>
      <c r="K3155" t="s">
        <v>333</v>
      </c>
      <c r="L3155" t="s">
        <v>370</v>
      </c>
      <c r="M3155" t="s">
        <v>59</v>
      </c>
      <c r="O3155" t="s">
        <v>335</v>
      </c>
      <c r="P3155" t="s">
        <v>336</v>
      </c>
      <c r="Q3155" t="s">
        <v>337</v>
      </c>
      <c r="R3155">
        <v>66.400000000000006</v>
      </c>
    </row>
    <row r="3156" spans="1:20" ht="15" customHeight="1">
      <c r="A3156" s="962" t="s">
        <v>320</v>
      </c>
      <c r="B3156" t="s">
        <v>259</v>
      </c>
      <c r="C3156" t="s">
        <v>13</v>
      </c>
      <c r="D3156" t="s">
        <v>11</v>
      </c>
      <c r="E3156" t="s">
        <v>511</v>
      </c>
      <c r="F3156" t="s">
        <v>392</v>
      </c>
      <c r="H3156" t="s">
        <v>555</v>
      </c>
      <c r="I3156" t="s">
        <v>353</v>
      </c>
      <c r="K3156" t="s">
        <v>333</v>
      </c>
      <c r="L3156" t="s">
        <v>372</v>
      </c>
      <c r="M3156" t="s">
        <v>59</v>
      </c>
      <c r="O3156" t="s">
        <v>335</v>
      </c>
      <c r="P3156" t="s">
        <v>336</v>
      </c>
      <c r="Q3156" t="s">
        <v>337</v>
      </c>
      <c r="R3156">
        <v>2930</v>
      </c>
    </row>
    <row r="3157" spans="1:20" ht="15" customHeight="1">
      <c r="A3157" s="962" t="s">
        <v>320</v>
      </c>
      <c r="B3157" t="s">
        <v>246</v>
      </c>
      <c r="C3157" t="s">
        <v>13</v>
      </c>
      <c r="D3157" t="s">
        <v>11</v>
      </c>
      <c r="E3157" t="s">
        <v>511</v>
      </c>
      <c r="F3157" t="s">
        <v>392</v>
      </c>
      <c r="R3157">
        <v>0</v>
      </c>
      <c r="S3157">
        <v>0</v>
      </c>
      <c r="T3157">
        <v>500000000</v>
      </c>
    </row>
    <row r="3158" spans="1:20" ht="15" customHeight="1">
      <c r="A3158" s="962" t="s">
        <v>320</v>
      </c>
      <c r="B3158" t="s">
        <v>261</v>
      </c>
      <c r="C3158" t="s">
        <v>13</v>
      </c>
      <c r="D3158" t="s">
        <v>11</v>
      </c>
      <c r="E3158" t="s">
        <v>511</v>
      </c>
      <c r="F3158" t="s">
        <v>392</v>
      </c>
      <c r="R3158">
        <v>0</v>
      </c>
      <c r="S3158">
        <v>0</v>
      </c>
      <c r="T3158">
        <v>500000000</v>
      </c>
    </row>
    <row r="3159" spans="1:20" ht="15" customHeight="1">
      <c r="A3159" s="962" t="s">
        <v>320</v>
      </c>
      <c r="B3159" t="s">
        <v>262</v>
      </c>
      <c r="C3159" t="s">
        <v>13</v>
      </c>
      <c r="D3159" t="s">
        <v>11</v>
      </c>
      <c r="E3159" t="s">
        <v>511</v>
      </c>
      <c r="F3159" t="s">
        <v>392</v>
      </c>
      <c r="R3159">
        <v>0</v>
      </c>
      <c r="S3159">
        <v>0</v>
      </c>
      <c r="T3159">
        <v>500000000</v>
      </c>
    </row>
    <row r="3160" spans="1:20" ht="15" customHeight="1">
      <c r="A3160" s="962" t="s">
        <v>320</v>
      </c>
      <c r="B3160" t="s">
        <v>263</v>
      </c>
      <c r="C3160" t="s">
        <v>13</v>
      </c>
      <c r="D3160" t="s">
        <v>11</v>
      </c>
      <c r="E3160" t="s">
        <v>511</v>
      </c>
      <c r="F3160" t="s">
        <v>392</v>
      </c>
      <c r="R3160">
        <v>0</v>
      </c>
      <c r="S3160">
        <v>0</v>
      </c>
      <c r="T3160">
        <v>500000000</v>
      </c>
    </row>
    <row r="3161" spans="1:20" ht="15" customHeight="1">
      <c r="A3161" s="962" t="s">
        <v>320</v>
      </c>
      <c r="B3161" t="s">
        <v>254</v>
      </c>
      <c r="C3161" t="s">
        <v>13</v>
      </c>
      <c r="D3161" t="s">
        <v>11</v>
      </c>
      <c r="E3161" t="s">
        <v>511</v>
      </c>
      <c r="F3161" t="s">
        <v>392</v>
      </c>
      <c r="H3161" t="s">
        <v>556</v>
      </c>
      <c r="I3161" t="s">
        <v>353</v>
      </c>
      <c r="K3161" t="s">
        <v>333</v>
      </c>
      <c r="L3161" t="s">
        <v>374</v>
      </c>
      <c r="M3161" t="s">
        <v>58</v>
      </c>
      <c r="O3161" t="s">
        <v>335</v>
      </c>
      <c r="P3161" t="s">
        <v>336</v>
      </c>
      <c r="Q3161" t="s">
        <v>337</v>
      </c>
      <c r="R3161">
        <v>658</v>
      </c>
    </row>
    <row r="3162" spans="1:20" ht="15" customHeight="1">
      <c r="A3162" s="962" t="s">
        <v>323</v>
      </c>
      <c r="B3162" t="s">
        <v>247</v>
      </c>
      <c r="C3162" t="s">
        <v>13</v>
      </c>
      <c r="D3162" t="s">
        <v>11</v>
      </c>
      <c r="E3162" t="s">
        <v>511</v>
      </c>
      <c r="F3162" t="s">
        <v>392</v>
      </c>
      <c r="R3162">
        <v>0</v>
      </c>
    </row>
    <row r="3163" spans="1:20" ht="15" customHeight="1">
      <c r="A3163" s="962" t="s">
        <v>323</v>
      </c>
      <c r="B3163" t="s">
        <v>254</v>
      </c>
      <c r="C3163" t="s">
        <v>13</v>
      </c>
      <c r="D3163" t="s">
        <v>11</v>
      </c>
      <c r="E3163" t="s">
        <v>511</v>
      </c>
      <c r="F3163" t="s">
        <v>392</v>
      </c>
      <c r="L3163" t="s">
        <v>1977</v>
      </c>
      <c r="N3163" t="s">
        <v>230</v>
      </c>
      <c r="O3163" t="s">
        <v>349</v>
      </c>
      <c r="P3163" t="s">
        <v>1978</v>
      </c>
      <c r="Q3163" t="s">
        <v>2003</v>
      </c>
      <c r="R3163">
        <v>8.48</v>
      </c>
    </row>
    <row r="3164" spans="1:20" ht="15" customHeight="1">
      <c r="A3164" s="962" t="s">
        <v>323</v>
      </c>
      <c r="B3164" t="s">
        <v>246</v>
      </c>
      <c r="C3164" t="s">
        <v>13</v>
      </c>
      <c r="D3164" t="s">
        <v>11</v>
      </c>
      <c r="E3164" t="s">
        <v>511</v>
      </c>
      <c r="F3164" t="s">
        <v>392</v>
      </c>
      <c r="R3164">
        <v>0</v>
      </c>
      <c r="S3164">
        <v>0</v>
      </c>
      <c r="T3164">
        <v>500000000</v>
      </c>
    </row>
    <row r="3165" spans="1:20" ht="15" customHeight="1">
      <c r="A3165" s="962" t="s">
        <v>323</v>
      </c>
      <c r="B3165" t="s">
        <v>263</v>
      </c>
      <c r="C3165" t="s">
        <v>13</v>
      </c>
      <c r="D3165" t="s">
        <v>11</v>
      </c>
      <c r="E3165" t="s">
        <v>511</v>
      </c>
      <c r="F3165" t="s">
        <v>392</v>
      </c>
      <c r="R3165">
        <v>0</v>
      </c>
      <c r="S3165">
        <v>0</v>
      </c>
      <c r="T3165">
        <v>500000000</v>
      </c>
    </row>
    <row r="3166" spans="1:20" ht="15" customHeight="1">
      <c r="A3166" s="962" t="s">
        <v>244</v>
      </c>
      <c r="B3166" t="s">
        <v>278</v>
      </c>
      <c r="C3166" t="s">
        <v>13</v>
      </c>
      <c r="D3166" t="s">
        <v>11</v>
      </c>
      <c r="E3166" t="s">
        <v>511</v>
      </c>
      <c r="F3166" t="s">
        <v>413</v>
      </c>
      <c r="O3166" t="s">
        <v>361</v>
      </c>
      <c r="P3166" t="s">
        <v>868</v>
      </c>
      <c r="Q3166" t="s">
        <v>869</v>
      </c>
      <c r="R3166">
        <v>14.8</v>
      </c>
    </row>
    <row r="3167" spans="1:20" ht="15" customHeight="1">
      <c r="A3167" s="962" t="s">
        <v>244</v>
      </c>
      <c r="B3167" t="s">
        <v>279</v>
      </c>
      <c r="C3167" t="s">
        <v>13</v>
      </c>
      <c r="D3167" t="s">
        <v>11</v>
      </c>
      <c r="E3167" t="s">
        <v>511</v>
      </c>
      <c r="F3167" t="s">
        <v>413</v>
      </c>
      <c r="G3167" t="s">
        <v>557</v>
      </c>
      <c r="I3167" t="s">
        <v>415</v>
      </c>
      <c r="K3167" t="s">
        <v>333</v>
      </c>
      <c r="L3167" t="s">
        <v>334</v>
      </c>
      <c r="M3167" t="s">
        <v>67</v>
      </c>
      <c r="O3167" t="s">
        <v>335</v>
      </c>
      <c r="P3167" t="s">
        <v>336</v>
      </c>
      <c r="Q3167" t="s">
        <v>337</v>
      </c>
      <c r="R3167">
        <v>30.7</v>
      </c>
    </row>
    <row r="3168" spans="1:20" ht="15" customHeight="1">
      <c r="A3168" s="962" t="s">
        <v>246</v>
      </c>
      <c r="B3168" t="s">
        <v>321</v>
      </c>
      <c r="C3168" t="s">
        <v>13</v>
      </c>
      <c r="D3168" t="s">
        <v>11</v>
      </c>
      <c r="E3168" t="s">
        <v>511</v>
      </c>
      <c r="F3168" t="s">
        <v>413</v>
      </c>
      <c r="R3168">
        <v>0</v>
      </c>
      <c r="S3168">
        <v>0</v>
      </c>
      <c r="T3168">
        <v>500000000</v>
      </c>
    </row>
    <row r="3169" spans="1:20" ht="15" customHeight="1">
      <c r="A3169" s="962" t="s">
        <v>246</v>
      </c>
      <c r="B3169" t="s">
        <v>281</v>
      </c>
      <c r="C3169" t="s">
        <v>13</v>
      </c>
      <c r="D3169" t="s">
        <v>11</v>
      </c>
      <c r="E3169" t="s">
        <v>511</v>
      </c>
      <c r="F3169" t="s">
        <v>413</v>
      </c>
      <c r="R3169">
        <v>0</v>
      </c>
      <c r="S3169">
        <v>0</v>
      </c>
      <c r="T3169">
        <v>500000000</v>
      </c>
    </row>
    <row r="3170" spans="1:20" ht="15" customHeight="1">
      <c r="A3170" s="962" t="s">
        <v>246</v>
      </c>
      <c r="B3170" t="s">
        <v>282</v>
      </c>
      <c r="C3170" t="s">
        <v>13</v>
      </c>
      <c r="D3170" t="s">
        <v>11</v>
      </c>
      <c r="E3170" t="s">
        <v>511</v>
      </c>
      <c r="F3170" t="s">
        <v>413</v>
      </c>
      <c r="R3170">
        <v>0</v>
      </c>
      <c r="S3170">
        <v>0</v>
      </c>
      <c r="T3170">
        <v>500000000</v>
      </c>
    </row>
    <row r="3171" spans="1:20" ht="15" customHeight="1">
      <c r="A3171" s="962" t="s">
        <v>246</v>
      </c>
      <c r="B3171" t="s">
        <v>324</v>
      </c>
      <c r="C3171" t="s">
        <v>13</v>
      </c>
      <c r="D3171" t="s">
        <v>11</v>
      </c>
      <c r="E3171" t="s">
        <v>511</v>
      </c>
      <c r="F3171" t="s">
        <v>413</v>
      </c>
      <c r="R3171">
        <v>0</v>
      </c>
      <c r="S3171">
        <v>0</v>
      </c>
      <c r="T3171">
        <v>500000000</v>
      </c>
    </row>
    <row r="3172" spans="1:20" ht="15" customHeight="1">
      <c r="A3172" s="962" t="s">
        <v>247</v>
      </c>
      <c r="B3172" t="s">
        <v>300</v>
      </c>
      <c r="C3172" t="s">
        <v>13</v>
      </c>
      <c r="D3172" t="s">
        <v>11</v>
      </c>
      <c r="E3172" t="s">
        <v>511</v>
      </c>
      <c r="F3172" t="s">
        <v>413</v>
      </c>
      <c r="J3172" t="s">
        <v>663</v>
      </c>
      <c r="L3172" t="s">
        <v>339</v>
      </c>
      <c r="O3172" t="s">
        <v>882</v>
      </c>
      <c r="P3172" t="s">
        <v>868</v>
      </c>
      <c r="Q3172" t="s">
        <v>869</v>
      </c>
      <c r="R3172">
        <v>13.4</v>
      </c>
    </row>
    <row r="3173" spans="1:20" ht="15" customHeight="1">
      <c r="A3173" s="962" t="s">
        <v>247</v>
      </c>
      <c r="B3173" t="s">
        <v>290</v>
      </c>
      <c r="C3173" t="s">
        <v>13</v>
      </c>
      <c r="D3173" t="s">
        <v>11</v>
      </c>
      <c r="E3173" t="s">
        <v>511</v>
      </c>
      <c r="F3173" t="s">
        <v>413</v>
      </c>
      <c r="J3173" t="s">
        <v>338</v>
      </c>
      <c r="L3173" t="s">
        <v>339</v>
      </c>
      <c r="R3173">
        <v>0</v>
      </c>
    </row>
    <row r="3174" spans="1:20" ht="15" customHeight="1">
      <c r="A3174" s="962" t="s">
        <v>247</v>
      </c>
      <c r="B3174" t="s">
        <v>289</v>
      </c>
      <c r="C3174" t="s">
        <v>13</v>
      </c>
      <c r="D3174" t="s">
        <v>11</v>
      </c>
      <c r="E3174" t="s">
        <v>511</v>
      </c>
      <c r="F3174" t="s">
        <v>413</v>
      </c>
      <c r="R3174">
        <v>0</v>
      </c>
    </row>
    <row r="3175" spans="1:20" ht="15" customHeight="1">
      <c r="A3175" s="962" t="s">
        <v>247</v>
      </c>
      <c r="B3175" t="s">
        <v>288</v>
      </c>
      <c r="C3175" t="s">
        <v>13</v>
      </c>
      <c r="D3175" t="s">
        <v>11</v>
      </c>
      <c r="E3175" t="s">
        <v>511</v>
      </c>
      <c r="F3175" t="s">
        <v>413</v>
      </c>
      <c r="R3175">
        <v>13.4</v>
      </c>
    </row>
    <row r="3176" spans="1:20" ht="15" customHeight="1">
      <c r="A3176" s="962" t="s">
        <v>247</v>
      </c>
      <c r="B3176" t="s">
        <v>298</v>
      </c>
      <c r="C3176" t="s">
        <v>13</v>
      </c>
      <c r="D3176" t="s">
        <v>11</v>
      </c>
      <c r="E3176" t="s">
        <v>511</v>
      </c>
      <c r="F3176" t="s">
        <v>413</v>
      </c>
      <c r="R3176">
        <v>13.4</v>
      </c>
    </row>
    <row r="3177" spans="1:20" ht="15" customHeight="1">
      <c r="A3177" s="962" t="s">
        <v>247</v>
      </c>
      <c r="B3177" t="s">
        <v>297</v>
      </c>
      <c r="C3177" t="s">
        <v>13</v>
      </c>
      <c r="D3177" t="s">
        <v>11</v>
      </c>
      <c r="E3177" t="s">
        <v>511</v>
      </c>
      <c r="F3177" t="s">
        <v>413</v>
      </c>
      <c r="R3177">
        <v>13.4</v>
      </c>
    </row>
    <row r="3178" spans="1:20" ht="15" customHeight="1">
      <c r="A3178" s="962" t="s">
        <v>247</v>
      </c>
      <c r="B3178" t="s">
        <v>287</v>
      </c>
      <c r="C3178" t="s">
        <v>13</v>
      </c>
      <c r="D3178" t="s">
        <v>11</v>
      </c>
      <c r="E3178" t="s">
        <v>511</v>
      </c>
      <c r="F3178" t="s">
        <v>413</v>
      </c>
      <c r="R3178">
        <v>14.8</v>
      </c>
    </row>
    <row r="3179" spans="1:20" ht="15" customHeight="1">
      <c r="A3179" s="962" t="s">
        <v>247</v>
      </c>
      <c r="B3179" t="s">
        <v>301</v>
      </c>
      <c r="C3179" t="s">
        <v>13</v>
      </c>
      <c r="D3179" t="s">
        <v>11</v>
      </c>
      <c r="E3179" t="s">
        <v>511</v>
      </c>
      <c r="F3179" t="s">
        <v>413</v>
      </c>
      <c r="R3179">
        <v>6.69</v>
      </c>
      <c r="S3179">
        <v>0</v>
      </c>
      <c r="T3179">
        <v>13.4</v>
      </c>
    </row>
    <row r="3180" spans="1:20" ht="15" customHeight="1">
      <c r="A3180" s="962" t="s">
        <v>247</v>
      </c>
      <c r="B3180" t="s">
        <v>302</v>
      </c>
      <c r="C3180" t="s">
        <v>13</v>
      </c>
      <c r="D3180" t="s">
        <v>11</v>
      </c>
      <c r="E3180" t="s">
        <v>511</v>
      </c>
      <c r="F3180" t="s">
        <v>413</v>
      </c>
      <c r="R3180">
        <v>6.69</v>
      </c>
      <c r="S3180">
        <v>0</v>
      </c>
      <c r="T3180">
        <v>13.4</v>
      </c>
    </row>
    <row r="3181" spans="1:20" ht="15" customHeight="1">
      <c r="A3181" s="962" t="s">
        <v>247</v>
      </c>
      <c r="B3181" t="s">
        <v>322</v>
      </c>
      <c r="C3181" t="s">
        <v>13</v>
      </c>
      <c r="D3181" t="s">
        <v>11</v>
      </c>
      <c r="E3181" t="s">
        <v>511</v>
      </c>
      <c r="F3181" t="s">
        <v>413</v>
      </c>
      <c r="H3181" t="s">
        <v>870</v>
      </c>
      <c r="I3181" t="s">
        <v>450</v>
      </c>
      <c r="J3181" t="s">
        <v>921</v>
      </c>
      <c r="K3181" t="s">
        <v>854</v>
      </c>
      <c r="L3181" t="s">
        <v>871</v>
      </c>
      <c r="M3181" t="s">
        <v>56</v>
      </c>
      <c r="O3181" t="s">
        <v>361</v>
      </c>
      <c r="P3181" t="s">
        <v>851</v>
      </c>
      <c r="Q3181" t="s">
        <v>337</v>
      </c>
      <c r="R3181">
        <v>0.01</v>
      </c>
    </row>
    <row r="3182" spans="1:20" ht="15" customHeight="1">
      <c r="A3182" s="962" t="s">
        <v>247</v>
      </c>
      <c r="B3182" t="s">
        <v>318</v>
      </c>
      <c r="C3182" t="s">
        <v>13</v>
      </c>
      <c r="D3182" t="s">
        <v>11</v>
      </c>
      <c r="E3182" t="s">
        <v>511</v>
      </c>
      <c r="F3182" t="s">
        <v>413</v>
      </c>
      <c r="H3182" t="s">
        <v>969</v>
      </c>
      <c r="I3182" t="s">
        <v>847</v>
      </c>
      <c r="J3182" t="s">
        <v>848</v>
      </c>
      <c r="K3182" t="s">
        <v>849</v>
      </c>
      <c r="L3182" t="s">
        <v>850</v>
      </c>
      <c r="M3182" t="s">
        <v>57</v>
      </c>
      <c r="O3182" t="s">
        <v>361</v>
      </c>
      <c r="P3182" t="s">
        <v>851</v>
      </c>
      <c r="Q3182" t="s">
        <v>337</v>
      </c>
      <c r="R3182">
        <v>1.42</v>
      </c>
    </row>
    <row r="3183" spans="1:20" ht="15" customHeight="1">
      <c r="A3183" s="962" t="s">
        <v>247</v>
      </c>
      <c r="B3183" t="s">
        <v>317</v>
      </c>
      <c r="C3183" t="s">
        <v>13</v>
      </c>
      <c r="D3183" t="s">
        <v>11</v>
      </c>
      <c r="E3183" t="s">
        <v>511</v>
      </c>
      <c r="F3183" t="s">
        <v>413</v>
      </c>
      <c r="I3183" t="s">
        <v>847</v>
      </c>
      <c r="K3183" t="s">
        <v>849</v>
      </c>
      <c r="L3183" t="s">
        <v>850</v>
      </c>
      <c r="M3183" t="s">
        <v>57</v>
      </c>
      <c r="O3183" t="s">
        <v>361</v>
      </c>
      <c r="P3183" t="s">
        <v>851</v>
      </c>
      <c r="Q3183" t="s">
        <v>337</v>
      </c>
      <c r="R3183">
        <v>1.42</v>
      </c>
    </row>
    <row r="3184" spans="1:20" ht="15" customHeight="1">
      <c r="A3184" s="962" t="s">
        <v>247</v>
      </c>
      <c r="B3184" t="s">
        <v>305</v>
      </c>
      <c r="C3184" t="s">
        <v>13</v>
      </c>
      <c r="D3184" t="s">
        <v>11</v>
      </c>
      <c r="E3184" t="s">
        <v>511</v>
      </c>
      <c r="F3184" t="s">
        <v>413</v>
      </c>
      <c r="R3184">
        <v>1.42</v>
      </c>
    </row>
    <row r="3185" spans="1:20" ht="15" customHeight="1">
      <c r="A3185" s="962" t="s">
        <v>247</v>
      </c>
      <c r="B3185" t="s">
        <v>324</v>
      </c>
      <c r="C3185" t="s">
        <v>13</v>
      </c>
      <c r="D3185" t="s">
        <v>11</v>
      </c>
      <c r="E3185" t="s">
        <v>511</v>
      </c>
      <c r="F3185" t="s">
        <v>413</v>
      </c>
      <c r="R3185">
        <v>0</v>
      </c>
    </row>
    <row r="3186" spans="1:20" ht="15" customHeight="1">
      <c r="A3186" s="962" t="s">
        <v>248</v>
      </c>
      <c r="B3186" t="s">
        <v>278</v>
      </c>
      <c r="C3186" t="s">
        <v>13</v>
      </c>
      <c r="D3186" t="s">
        <v>11</v>
      </c>
      <c r="E3186" t="s">
        <v>511</v>
      </c>
      <c r="F3186" t="s">
        <v>413</v>
      </c>
      <c r="R3186">
        <v>0</v>
      </c>
    </row>
    <row r="3187" spans="1:20" ht="15" customHeight="1">
      <c r="A3187" s="962" t="s">
        <v>248</v>
      </c>
      <c r="B3187" t="s">
        <v>279</v>
      </c>
      <c r="C3187" t="s">
        <v>13</v>
      </c>
      <c r="D3187" t="s">
        <v>11</v>
      </c>
      <c r="E3187" t="s">
        <v>511</v>
      </c>
      <c r="F3187" t="s">
        <v>413</v>
      </c>
      <c r="G3187" t="s">
        <v>416</v>
      </c>
      <c r="I3187" t="s">
        <v>415</v>
      </c>
      <c r="K3187" t="s">
        <v>333</v>
      </c>
      <c r="L3187" t="s">
        <v>250</v>
      </c>
      <c r="M3187" t="s">
        <v>67</v>
      </c>
      <c r="O3187" t="s">
        <v>335</v>
      </c>
      <c r="P3187" t="s">
        <v>336</v>
      </c>
      <c r="Q3187" t="s">
        <v>337</v>
      </c>
      <c r="R3187">
        <v>6.24</v>
      </c>
    </row>
    <row r="3188" spans="1:20" ht="15" customHeight="1">
      <c r="A3188" s="962" t="s">
        <v>249</v>
      </c>
      <c r="B3188" t="s">
        <v>278</v>
      </c>
      <c r="C3188" t="s">
        <v>13</v>
      </c>
      <c r="D3188" t="s">
        <v>11</v>
      </c>
      <c r="E3188" t="s">
        <v>511</v>
      </c>
      <c r="F3188" t="s">
        <v>413</v>
      </c>
      <c r="J3188" t="s">
        <v>340</v>
      </c>
      <c r="L3188" t="s">
        <v>249</v>
      </c>
      <c r="R3188">
        <v>0</v>
      </c>
    </row>
    <row r="3189" spans="1:20" ht="15" customHeight="1">
      <c r="A3189" s="962" t="s">
        <v>250</v>
      </c>
      <c r="B3189" t="s">
        <v>279</v>
      </c>
      <c r="C3189" t="s">
        <v>13</v>
      </c>
      <c r="D3189" t="s">
        <v>11</v>
      </c>
      <c r="E3189" t="s">
        <v>511</v>
      </c>
      <c r="F3189" t="s">
        <v>413</v>
      </c>
      <c r="G3189" t="s">
        <v>558</v>
      </c>
      <c r="I3189" t="s">
        <v>415</v>
      </c>
      <c r="K3189" t="s">
        <v>333</v>
      </c>
      <c r="L3189" t="s">
        <v>250</v>
      </c>
      <c r="M3189" t="s">
        <v>67</v>
      </c>
      <c r="O3189" t="s">
        <v>335</v>
      </c>
      <c r="P3189" t="s">
        <v>336</v>
      </c>
      <c r="Q3189" t="s">
        <v>337</v>
      </c>
      <c r="R3189">
        <v>6.24</v>
      </c>
    </row>
    <row r="3190" spans="1:20" ht="15" customHeight="1">
      <c r="A3190" s="962" t="s">
        <v>254</v>
      </c>
      <c r="B3190" t="s">
        <v>283</v>
      </c>
      <c r="C3190" t="s">
        <v>13</v>
      </c>
      <c r="D3190" t="s">
        <v>11</v>
      </c>
      <c r="E3190" t="s">
        <v>511</v>
      </c>
      <c r="F3190" t="s">
        <v>413</v>
      </c>
      <c r="J3190" t="s">
        <v>342</v>
      </c>
      <c r="L3190" t="s">
        <v>343</v>
      </c>
      <c r="R3190">
        <v>0</v>
      </c>
    </row>
    <row r="3191" spans="1:20" ht="15" customHeight="1">
      <c r="A3191" s="962" t="s">
        <v>254</v>
      </c>
      <c r="B3191" t="s">
        <v>289</v>
      </c>
      <c r="C3191" t="s">
        <v>13</v>
      </c>
      <c r="D3191" t="s">
        <v>11</v>
      </c>
      <c r="E3191" t="s">
        <v>511</v>
      </c>
      <c r="F3191" t="s">
        <v>413</v>
      </c>
      <c r="O3191" t="s">
        <v>361</v>
      </c>
      <c r="P3191" t="s">
        <v>868</v>
      </c>
      <c r="Q3191" t="s">
        <v>869</v>
      </c>
      <c r="R3191">
        <v>23.2</v>
      </c>
    </row>
    <row r="3192" spans="1:20" ht="15" customHeight="1">
      <c r="A3192" s="962" t="s">
        <v>254</v>
      </c>
      <c r="B3192" t="s">
        <v>290</v>
      </c>
      <c r="C3192" t="s">
        <v>13</v>
      </c>
      <c r="D3192" t="s">
        <v>11</v>
      </c>
      <c r="E3192" t="s">
        <v>511</v>
      </c>
      <c r="F3192" t="s">
        <v>413</v>
      </c>
      <c r="R3192">
        <v>6.44</v>
      </c>
      <c r="S3192">
        <v>0</v>
      </c>
      <c r="T3192">
        <v>23.2</v>
      </c>
    </row>
    <row r="3193" spans="1:20" ht="15" customHeight="1">
      <c r="A3193" s="962" t="s">
        <v>254</v>
      </c>
      <c r="B3193" t="s">
        <v>292</v>
      </c>
      <c r="C3193" t="s">
        <v>13</v>
      </c>
      <c r="D3193" t="s">
        <v>11</v>
      </c>
      <c r="E3193" t="s">
        <v>511</v>
      </c>
      <c r="F3193" t="s">
        <v>413</v>
      </c>
      <c r="R3193">
        <v>2.58</v>
      </c>
      <c r="S3193">
        <v>0</v>
      </c>
      <c r="T3193">
        <v>23.2</v>
      </c>
    </row>
    <row r="3194" spans="1:20" ht="15" customHeight="1">
      <c r="A3194" s="962" t="s">
        <v>254</v>
      </c>
      <c r="B3194" t="s">
        <v>294</v>
      </c>
      <c r="C3194" t="s">
        <v>13</v>
      </c>
      <c r="D3194" t="s">
        <v>11</v>
      </c>
      <c r="E3194" t="s">
        <v>511</v>
      </c>
      <c r="F3194" t="s">
        <v>413</v>
      </c>
      <c r="R3194">
        <v>1.29</v>
      </c>
      <c r="S3194">
        <v>0</v>
      </c>
      <c r="T3194">
        <v>23.2</v>
      </c>
    </row>
    <row r="3195" spans="1:20" ht="15" customHeight="1">
      <c r="A3195" s="962" t="s">
        <v>254</v>
      </c>
      <c r="B3195" t="s">
        <v>295</v>
      </c>
      <c r="C3195" t="s">
        <v>13</v>
      </c>
      <c r="D3195" t="s">
        <v>11</v>
      </c>
      <c r="E3195" t="s">
        <v>511</v>
      </c>
      <c r="F3195" t="s">
        <v>413</v>
      </c>
      <c r="R3195">
        <v>6.44</v>
      </c>
      <c r="S3195">
        <v>0</v>
      </c>
      <c r="T3195">
        <v>23.2</v>
      </c>
    </row>
    <row r="3196" spans="1:20" ht="15" customHeight="1">
      <c r="A3196" s="962" t="s">
        <v>254</v>
      </c>
      <c r="B3196" t="s">
        <v>280</v>
      </c>
      <c r="C3196" t="s">
        <v>13</v>
      </c>
      <c r="D3196" t="s">
        <v>11</v>
      </c>
      <c r="E3196" t="s">
        <v>511</v>
      </c>
      <c r="F3196" t="s">
        <v>413</v>
      </c>
      <c r="G3196" t="s">
        <v>559</v>
      </c>
      <c r="I3196" t="s">
        <v>418</v>
      </c>
      <c r="J3196" t="s">
        <v>560</v>
      </c>
      <c r="K3196" t="s">
        <v>333</v>
      </c>
      <c r="L3196" t="s">
        <v>346</v>
      </c>
      <c r="M3196" t="s">
        <v>60</v>
      </c>
      <c r="O3196" t="s">
        <v>349</v>
      </c>
      <c r="P3196" t="s">
        <v>336</v>
      </c>
      <c r="Q3196" t="s">
        <v>337</v>
      </c>
      <c r="R3196">
        <v>25</v>
      </c>
    </row>
    <row r="3197" spans="1:20" ht="15" customHeight="1">
      <c r="A3197" s="962" t="s">
        <v>254</v>
      </c>
      <c r="B3197" t="s">
        <v>299</v>
      </c>
      <c r="C3197" t="s">
        <v>13</v>
      </c>
      <c r="D3197" t="s">
        <v>11</v>
      </c>
      <c r="E3197" t="s">
        <v>511</v>
      </c>
      <c r="F3197" t="s">
        <v>413</v>
      </c>
      <c r="G3197" t="s">
        <v>561</v>
      </c>
      <c r="I3197" t="s">
        <v>421</v>
      </c>
      <c r="J3197" t="s">
        <v>422</v>
      </c>
      <c r="K3197" t="s">
        <v>333</v>
      </c>
      <c r="L3197" t="s">
        <v>348</v>
      </c>
      <c r="M3197" t="s">
        <v>69</v>
      </c>
      <c r="O3197" t="s">
        <v>349</v>
      </c>
      <c r="P3197" t="s">
        <v>336</v>
      </c>
      <c r="Q3197" t="s">
        <v>337</v>
      </c>
      <c r="R3197">
        <v>4.1500000000000004</v>
      </c>
    </row>
    <row r="3198" spans="1:20" ht="15" customHeight="1">
      <c r="A3198" s="962" t="s">
        <v>254</v>
      </c>
      <c r="B3198" t="s">
        <v>284</v>
      </c>
      <c r="C3198" t="s">
        <v>13</v>
      </c>
      <c r="D3198" t="s">
        <v>11</v>
      </c>
      <c r="E3198" t="s">
        <v>511</v>
      </c>
      <c r="F3198" t="s">
        <v>413</v>
      </c>
      <c r="R3198">
        <v>0</v>
      </c>
    </row>
    <row r="3199" spans="1:20" ht="15" customHeight="1">
      <c r="A3199" s="962" t="s">
        <v>254</v>
      </c>
      <c r="B3199" t="s">
        <v>285</v>
      </c>
      <c r="C3199" t="s">
        <v>13</v>
      </c>
      <c r="D3199" t="s">
        <v>11</v>
      </c>
      <c r="E3199" t="s">
        <v>511</v>
      </c>
      <c r="F3199" t="s">
        <v>413</v>
      </c>
      <c r="R3199">
        <v>0</v>
      </c>
    </row>
    <row r="3200" spans="1:20" ht="15" customHeight="1">
      <c r="A3200" s="962" t="s">
        <v>254</v>
      </c>
      <c r="B3200" t="s">
        <v>286</v>
      </c>
      <c r="C3200" t="s">
        <v>13</v>
      </c>
      <c r="D3200" t="s">
        <v>11</v>
      </c>
      <c r="E3200" t="s">
        <v>511</v>
      </c>
      <c r="F3200" t="s">
        <v>413</v>
      </c>
      <c r="R3200">
        <v>0</v>
      </c>
    </row>
    <row r="3201" spans="1:20" ht="15" customHeight="1">
      <c r="A3201" s="962" t="s">
        <v>254</v>
      </c>
      <c r="B3201" t="s">
        <v>303</v>
      </c>
      <c r="C3201" t="s">
        <v>13</v>
      </c>
      <c r="D3201" t="s">
        <v>11</v>
      </c>
      <c r="E3201" t="s">
        <v>511</v>
      </c>
      <c r="F3201" t="s">
        <v>413</v>
      </c>
      <c r="R3201">
        <v>0</v>
      </c>
    </row>
    <row r="3202" spans="1:20" ht="15" customHeight="1">
      <c r="A3202" s="962" t="s">
        <v>254</v>
      </c>
      <c r="B3202" t="s">
        <v>291</v>
      </c>
      <c r="C3202" t="s">
        <v>13</v>
      </c>
      <c r="D3202" t="s">
        <v>11</v>
      </c>
      <c r="E3202" t="s">
        <v>511</v>
      </c>
      <c r="F3202" t="s">
        <v>413</v>
      </c>
      <c r="R3202">
        <v>3.86</v>
      </c>
      <c r="S3202">
        <v>0</v>
      </c>
      <c r="T3202">
        <v>23.2</v>
      </c>
    </row>
    <row r="3203" spans="1:20" ht="15" customHeight="1">
      <c r="A3203" s="962" t="s">
        <v>254</v>
      </c>
      <c r="B3203" t="s">
        <v>293</v>
      </c>
      <c r="C3203" t="s">
        <v>13</v>
      </c>
      <c r="D3203" t="s">
        <v>11</v>
      </c>
      <c r="E3203" t="s">
        <v>511</v>
      </c>
      <c r="F3203" t="s">
        <v>413</v>
      </c>
      <c r="R3203">
        <v>1.29</v>
      </c>
      <c r="S3203">
        <v>0</v>
      </c>
      <c r="T3203">
        <v>23.2</v>
      </c>
    </row>
    <row r="3204" spans="1:20" ht="15" customHeight="1">
      <c r="A3204" s="962" t="s">
        <v>254</v>
      </c>
      <c r="B3204" t="s">
        <v>288</v>
      </c>
      <c r="C3204" t="s">
        <v>13</v>
      </c>
      <c r="D3204" t="s">
        <v>11</v>
      </c>
      <c r="E3204" t="s">
        <v>511</v>
      </c>
      <c r="F3204" t="s">
        <v>413</v>
      </c>
      <c r="R3204">
        <v>27.3</v>
      </c>
    </row>
    <row r="3205" spans="1:20" ht="15" customHeight="1">
      <c r="A3205" s="962" t="s">
        <v>254</v>
      </c>
      <c r="B3205" t="s">
        <v>298</v>
      </c>
      <c r="C3205" t="s">
        <v>13</v>
      </c>
      <c r="D3205" t="s">
        <v>11</v>
      </c>
      <c r="E3205" t="s">
        <v>511</v>
      </c>
      <c r="F3205" t="s">
        <v>413</v>
      </c>
      <c r="R3205">
        <v>4.1500000000000004</v>
      </c>
    </row>
    <row r="3206" spans="1:20" ht="15" customHeight="1">
      <c r="A3206" s="962" t="s">
        <v>254</v>
      </c>
      <c r="B3206" t="s">
        <v>297</v>
      </c>
      <c r="C3206" t="s">
        <v>13</v>
      </c>
      <c r="D3206" t="s">
        <v>11</v>
      </c>
      <c r="E3206" t="s">
        <v>511</v>
      </c>
      <c r="F3206" t="s">
        <v>413</v>
      </c>
      <c r="R3206">
        <v>4.1500000000000004</v>
      </c>
    </row>
    <row r="3207" spans="1:20" ht="15" customHeight="1">
      <c r="A3207" s="962" t="s">
        <v>254</v>
      </c>
      <c r="B3207" t="s">
        <v>287</v>
      </c>
      <c r="C3207" t="s">
        <v>13</v>
      </c>
      <c r="D3207" t="s">
        <v>11</v>
      </c>
      <c r="E3207" t="s">
        <v>511</v>
      </c>
      <c r="F3207" t="s">
        <v>413</v>
      </c>
      <c r="R3207">
        <v>29.2</v>
      </c>
    </row>
    <row r="3208" spans="1:20" ht="15" customHeight="1">
      <c r="A3208" s="962" t="s">
        <v>254</v>
      </c>
      <c r="B3208" t="s">
        <v>296</v>
      </c>
      <c r="C3208" t="s">
        <v>13</v>
      </c>
      <c r="D3208" t="s">
        <v>11</v>
      </c>
      <c r="E3208" t="s">
        <v>511</v>
      </c>
      <c r="F3208" t="s">
        <v>413</v>
      </c>
      <c r="R3208">
        <v>6.44</v>
      </c>
      <c r="S3208">
        <v>0</v>
      </c>
      <c r="T3208">
        <v>23.2</v>
      </c>
    </row>
    <row r="3209" spans="1:20" ht="15" customHeight="1">
      <c r="A3209" s="962" t="s">
        <v>254</v>
      </c>
      <c r="B3209" t="s">
        <v>319</v>
      </c>
      <c r="C3209" t="s">
        <v>13</v>
      </c>
      <c r="D3209" t="s">
        <v>11</v>
      </c>
      <c r="E3209" t="s">
        <v>511</v>
      </c>
      <c r="F3209" t="s">
        <v>413</v>
      </c>
      <c r="G3209" t="s">
        <v>562</v>
      </c>
      <c r="I3209" t="s">
        <v>415</v>
      </c>
      <c r="K3209" t="s">
        <v>333</v>
      </c>
      <c r="L3209" t="s">
        <v>351</v>
      </c>
      <c r="M3209" t="s">
        <v>67</v>
      </c>
      <c r="O3209" t="s">
        <v>349</v>
      </c>
      <c r="P3209" t="s">
        <v>336</v>
      </c>
      <c r="Q3209" t="s">
        <v>337</v>
      </c>
      <c r="R3209">
        <v>1.86</v>
      </c>
    </row>
    <row r="3210" spans="1:20" ht="15" customHeight="1">
      <c r="A3210" s="962" t="s">
        <v>254</v>
      </c>
      <c r="B3210" t="s">
        <v>317</v>
      </c>
      <c r="C3210" t="s">
        <v>13</v>
      </c>
      <c r="D3210" t="s">
        <v>11</v>
      </c>
      <c r="E3210" t="s">
        <v>511</v>
      </c>
      <c r="F3210" t="s">
        <v>413</v>
      </c>
      <c r="G3210" t="s">
        <v>423</v>
      </c>
      <c r="I3210" t="s">
        <v>415</v>
      </c>
      <c r="K3210" t="s">
        <v>333</v>
      </c>
      <c r="L3210" t="s">
        <v>351</v>
      </c>
      <c r="M3210" t="s">
        <v>67</v>
      </c>
      <c r="O3210" t="s">
        <v>349</v>
      </c>
      <c r="P3210" t="s">
        <v>336</v>
      </c>
      <c r="Q3210" t="s">
        <v>337</v>
      </c>
      <c r="R3210">
        <v>1.86</v>
      </c>
    </row>
    <row r="3211" spans="1:20" ht="15" customHeight="1">
      <c r="A3211" s="962" t="s">
        <v>254</v>
      </c>
      <c r="B3211" t="s">
        <v>305</v>
      </c>
      <c r="C3211" t="s">
        <v>13</v>
      </c>
      <c r="D3211" t="s">
        <v>11</v>
      </c>
      <c r="E3211" t="s">
        <v>511</v>
      </c>
      <c r="F3211" t="s">
        <v>413</v>
      </c>
      <c r="R3211">
        <v>1.86</v>
      </c>
    </row>
    <row r="3212" spans="1:20" ht="15" customHeight="1">
      <c r="A3212" s="962" t="s">
        <v>254</v>
      </c>
      <c r="B3212" t="s">
        <v>321</v>
      </c>
      <c r="C3212" t="s">
        <v>13</v>
      </c>
      <c r="D3212" t="s">
        <v>11</v>
      </c>
      <c r="E3212" t="s">
        <v>511</v>
      </c>
      <c r="F3212" t="s">
        <v>413</v>
      </c>
      <c r="H3212" t="s">
        <v>563</v>
      </c>
      <c r="I3212" t="s">
        <v>353</v>
      </c>
      <c r="K3212" t="s">
        <v>333</v>
      </c>
      <c r="L3212" t="s">
        <v>354</v>
      </c>
      <c r="M3212" t="s">
        <v>58</v>
      </c>
      <c r="O3212" t="s">
        <v>335</v>
      </c>
      <c r="P3212" t="s">
        <v>336</v>
      </c>
      <c r="Q3212" t="s">
        <v>337</v>
      </c>
      <c r="R3212">
        <v>13</v>
      </c>
    </row>
    <row r="3213" spans="1:20" ht="15" customHeight="1">
      <c r="A3213" s="962" t="s">
        <v>254</v>
      </c>
      <c r="B3213" t="s">
        <v>324</v>
      </c>
      <c r="C3213" t="s">
        <v>13</v>
      </c>
      <c r="D3213" t="s">
        <v>11</v>
      </c>
      <c r="E3213" t="s">
        <v>511</v>
      </c>
      <c r="F3213" t="s">
        <v>413</v>
      </c>
      <c r="R3213">
        <v>0</v>
      </c>
    </row>
    <row r="3214" spans="1:20" ht="15" customHeight="1">
      <c r="A3214" s="962" t="s">
        <v>255</v>
      </c>
      <c r="B3214" t="s">
        <v>322</v>
      </c>
      <c r="C3214" t="s">
        <v>13</v>
      </c>
      <c r="D3214" t="s">
        <v>11</v>
      </c>
      <c r="E3214" t="s">
        <v>511</v>
      </c>
      <c r="F3214" t="s">
        <v>413</v>
      </c>
      <c r="H3214" t="s">
        <v>848</v>
      </c>
      <c r="I3214" t="s">
        <v>853</v>
      </c>
      <c r="J3214" t="s">
        <v>848</v>
      </c>
      <c r="K3214" t="s">
        <v>849</v>
      </c>
      <c r="L3214" t="s">
        <v>1993</v>
      </c>
      <c r="M3214" t="s">
        <v>55</v>
      </c>
      <c r="O3214" t="s">
        <v>361</v>
      </c>
      <c r="P3214" t="s">
        <v>667</v>
      </c>
      <c r="Q3214" t="s">
        <v>668</v>
      </c>
      <c r="R3214">
        <v>0</v>
      </c>
    </row>
    <row r="3215" spans="1:20" ht="15" customHeight="1">
      <c r="A3215" s="962" t="s">
        <v>255</v>
      </c>
      <c r="B3215" t="s">
        <v>301</v>
      </c>
      <c r="C3215" t="s">
        <v>13</v>
      </c>
      <c r="D3215" t="s">
        <v>11</v>
      </c>
      <c r="E3215" t="s">
        <v>511</v>
      </c>
      <c r="F3215" t="s">
        <v>413</v>
      </c>
      <c r="H3215" t="s">
        <v>856</v>
      </c>
      <c r="I3215" t="s">
        <v>853</v>
      </c>
      <c r="J3215" t="s">
        <v>848</v>
      </c>
      <c r="K3215" t="s">
        <v>849</v>
      </c>
      <c r="L3215" t="s">
        <v>857</v>
      </c>
      <c r="M3215" t="s">
        <v>55</v>
      </c>
      <c r="O3215" t="s">
        <v>361</v>
      </c>
      <c r="P3215" t="s">
        <v>851</v>
      </c>
      <c r="Q3215" t="s">
        <v>337</v>
      </c>
      <c r="R3215">
        <v>0.28999999999999998</v>
      </c>
    </row>
    <row r="3216" spans="1:20" ht="15" customHeight="1">
      <c r="A3216" s="962" t="s">
        <v>255</v>
      </c>
      <c r="B3216" t="s">
        <v>307</v>
      </c>
      <c r="C3216" t="s">
        <v>13</v>
      </c>
      <c r="D3216" t="s">
        <v>11</v>
      </c>
      <c r="E3216" t="s">
        <v>511</v>
      </c>
      <c r="F3216" t="s">
        <v>413</v>
      </c>
      <c r="H3216" t="s">
        <v>858</v>
      </c>
      <c r="I3216" t="s">
        <v>853</v>
      </c>
      <c r="J3216" t="s">
        <v>848</v>
      </c>
      <c r="K3216" t="s">
        <v>849</v>
      </c>
      <c r="L3216" t="s">
        <v>859</v>
      </c>
      <c r="M3216" t="s">
        <v>55</v>
      </c>
      <c r="O3216" t="s">
        <v>361</v>
      </c>
      <c r="P3216" t="s">
        <v>851</v>
      </c>
      <c r="Q3216" t="s">
        <v>337</v>
      </c>
      <c r="R3216">
        <v>0</v>
      </c>
    </row>
    <row r="3217" spans="1:20" ht="15" customHeight="1">
      <c r="A3217" s="962" t="s">
        <v>255</v>
      </c>
      <c r="B3217" t="s">
        <v>315</v>
      </c>
      <c r="C3217" t="s">
        <v>13</v>
      </c>
      <c r="D3217" t="s">
        <v>11</v>
      </c>
      <c r="E3217" t="s">
        <v>511</v>
      </c>
      <c r="F3217" t="s">
        <v>413</v>
      </c>
      <c r="H3217" t="s">
        <v>860</v>
      </c>
      <c r="I3217" t="s">
        <v>853</v>
      </c>
      <c r="J3217" t="s">
        <v>848</v>
      </c>
      <c r="K3217" t="s">
        <v>849</v>
      </c>
      <c r="L3217" t="s">
        <v>861</v>
      </c>
      <c r="M3217" t="s">
        <v>55</v>
      </c>
      <c r="O3217" t="s">
        <v>361</v>
      </c>
      <c r="P3217" t="s">
        <v>851</v>
      </c>
      <c r="Q3217" t="s">
        <v>337</v>
      </c>
      <c r="R3217">
        <v>0</v>
      </c>
    </row>
    <row r="3218" spans="1:20" ht="15" customHeight="1">
      <c r="A3218" s="962" t="s">
        <v>255</v>
      </c>
      <c r="B3218" t="s">
        <v>308</v>
      </c>
      <c r="C3218" t="s">
        <v>13</v>
      </c>
      <c r="D3218" t="s">
        <v>11</v>
      </c>
      <c r="E3218" t="s">
        <v>511</v>
      </c>
      <c r="F3218" t="s">
        <v>413</v>
      </c>
      <c r="H3218" t="s">
        <v>862</v>
      </c>
      <c r="I3218" t="s">
        <v>853</v>
      </c>
      <c r="J3218" t="s">
        <v>848</v>
      </c>
      <c r="K3218" t="s">
        <v>849</v>
      </c>
      <c r="L3218" t="s">
        <v>863</v>
      </c>
      <c r="M3218" t="s">
        <v>55</v>
      </c>
      <c r="O3218" t="s">
        <v>361</v>
      </c>
      <c r="P3218" t="s">
        <v>851</v>
      </c>
      <c r="Q3218" t="s">
        <v>337</v>
      </c>
      <c r="R3218">
        <v>0</v>
      </c>
    </row>
    <row r="3219" spans="1:20" ht="15" customHeight="1">
      <c r="A3219" s="962" t="s">
        <v>255</v>
      </c>
      <c r="B3219" t="s">
        <v>311</v>
      </c>
      <c r="C3219" t="s">
        <v>13</v>
      </c>
      <c r="D3219" t="s">
        <v>11</v>
      </c>
      <c r="E3219" t="s">
        <v>511</v>
      </c>
      <c r="F3219" t="s">
        <v>413</v>
      </c>
      <c r="H3219" t="s">
        <v>864</v>
      </c>
      <c r="I3219" t="s">
        <v>853</v>
      </c>
      <c r="J3219" t="s">
        <v>848</v>
      </c>
      <c r="K3219" t="s">
        <v>849</v>
      </c>
      <c r="L3219" t="s">
        <v>865</v>
      </c>
      <c r="M3219" t="s">
        <v>55</v>
      </c>
      <c r="O3219" t="s">
        <v>361</v>
      </c>
      <c r="P3219" t="s">
        <v>851</v>
      </c>
      <c r="Q3219" t="s">
        <v>337</v>
      </c>
      <c r="R3219">
        <v>0.21</v>
      </c>
    </row>
    <row r="3220" spans="1:20" ht="15" customHeight="1">
      <c r="A3220" s="962" t="s">
        <v>255</v>
      </c>
      <c r="B3220" t="s">
        <v>312</v>
      </c>
      <c r="C3220" t="s">
        <v>13</v>
      </c>
      <c r="D3220" t="s">
        <v>11</v>
      </c>
      <c r="E3220" t="s">
        <v>511</v>
      </c>
      <c r="F3220" t="s">
        <v>413</v>
      </c>
      <c r="H3220" t="s">
        <v>866</v>
      </c>
      <c r="I3220" t="s">
        <v>853</v>
      </c>
      <c r="J3220" t="s">
        <v>848</v>
      </c>
      <c r="K3220" t="s">
        <v>849</v>
      </c>
      <c r="L3220" t="s">
        <v>867</v>
      </c>
      <c r="M3220" t="s">
        <v>55</v>
      </c>
      <c r="O3220" t="s">
        <v>361</v>
      </c>
      <c r="P3220" t="s">
        <v>851</v>
      </c>
      <c r="Q3220" t="s">
        <v>337</v>
      </c>
      <c r="R3220">
        <v>0.01</v>
      </c>
    </row>
    <row r="3221" spans="1:20" ht="15" customHeight="1">
      <c r="A3221" s="962" t="s">
        <v>255</v>
      </c>
      <c r="B3221" t="s">
        <v>300</v>
      </c>
      <c r="C3221" t="s">
        <v>13</v>
      </c>
      <c r="D3221" t="s">
        <v>11</v>
      </c>
      <c r="E3221" t="s">
        <v>511</v>
      </c>
      <c r="F3221" t="s">
        <v>413</v>
      </c>
      <c r="I3221" t="s">
        <v>853</v>
      </c>
      <c r="K3221" t="s">
        <v>849</v>
      </c>
      <c r="L3221" t="s">
        <v>857</v>
      </c>
      <c r="M3221" t="s">
        <v>55</v>
      </c>
      <c r="O3221" t="s">
        <v>361</v>
      </c>
      <c r="P3221" t="s">
        <v>851</v>
      </c>
      <c r="Q3221" t="s">
        <v>337</v>
      </c>
      <c r="R3221">
        <v>0.28999999999999998</v>
      </c>
    </row>
    <row r="3222" spans="1:20" ht="15" customHeight="1">
      <c r="A3222" s="962" t="s">
        <v>255</v>
      </c>
      <c r="B3222" t="s">
        <v>298</v>
      </c>
      <c r="C3222" t="s">
        <v>13</v>
      </c>
      <c r="D3222" t="s">
        <v>11</v>
      </c>
      <c r="E3222" t="s">
        <v>511</v>
      </c>
      <c r="F3222" t="s">
        <v>413</v>
      </c>
      <c r="R3222">
        <v>0.28999999999999998</v>
      </c>
    </row>
    <row r="3223" spans="1:20" ht="15" customHeight="1">
      <c r="A3223" s="962" t="s">
        <v>255</v>
      </c>
      <c r="B3223" t="s">
        <v>297</v>
      </c>
      <c r="C3223" t="s">
        <v>13</v>
      </c>
      <c r="D3223" t="s">
        <v>11</v>
      </c>
      <c r="E3223" t="s">
        <v>511</v>
      </c>
      <c r="F3223" t="s">
        <v>413</v>
      </c>
      <c r="R3223">
        <v>0.28999999999999998</v>
      </c>
    </row>
    <row r="3224" spans="1:20" ht="15" customHeight="1">
      <c r="A3224" s="962" t="s">
        <v>255</v>
      </c>
      <c r="B3224" t="s">
        <v>288</v>
      </c>
      <c r="C3224" t="s">
        <v>13</v>
      </c>
      <c r="D3224" t="s">
        <v>11</v>
      </c>
      <c r="E3224" t="s">
        <v>511</v>
      </c>
      <c r="F3224" t="s">
        <v>413</v>
      </c>
      <c r="R3224">
        <v>0.28999999999999998</v>
      </c>
    </row>
    <row r="3225" spans="1:20" ht="15" customHeight="1">
      <c r="A3225" s="962" t="s">
        <v>255</v>
      </c>
      <c r="B3225" t="s">
        <v>287</v>
      </c>
      <c r="C3225" t="s">
        <v>13</v>
      </c>
      <c r="D3225" t="s">
        <v>11</v>
      </c>
      <c r="E3225" t="s">
        <v>511</v>
      </c>
      <c r="F3225" t="s">
        <v>413</v>
      </c>
      <c r="R3225">
        <v>0.52</v>
      </c>
    </row>
    <row r="3226" spans="1:20" ht="15" customHeight="1">
      <c r="A3226" s="962" t="s">
        <v>255</v>
      </c>
      <c r="B3226" t="s">
        <v>306</v>
      </c>
      <c r="C3226" t="s">
        <v>13</v>
      </c>
      <c r="D3226" t="s">
        <v>11</v>
      </c>
      <c r="E3226" t="s">
        <v>511</v>
      </c>
      <c r="F3226" t="s">
        <v>413</v>
      </c>
      <c r="I3226" t="s">
        <v>853</v>
      </c>
      <c r="K3226" t="s">
        <v>849</v>
      </c>
      <c r="L3226" t="s">
        <v>1994</v>
      </c>
      <c r="M3226" t="s">
        <v>55</v>
      </c>
      <c r="O3226" t="s">
        <v>361</v>
      </c>
      <c r="P3226" t="s">
        <v>851</v>
      </c>
      <c r="Q3226" t="s">
        <v>337</v>
      </c>
      <c r="R3226">
        <v>0.01</v>
      </c>
    </row>
    <row r="3227" spans="1:20" ht="15" customHeight="1">
      <c r="A3227" s="962" t="s">
        <v>255</v>
      </c>
      <c r="B3227" t="s">
        <v>305</v>
      </c>
      <c r="C3227" t="s">
        <v>13</v>
      </c>
      <c r="D3227" t="s">
        <v>11</v>
      </c>
      <c r="E3227" t="s">
        <v>511</v>
      </c>
      <c r="F3227" t="s">
        <v>413</v>
      </c>
      <c r="R3227">
        <v>0.23</v>
      </c>
    </row>
    <row r="3228" spans="1:20" ht="15" customHeight="1">
      <c r="A3228" s="962" t="s">
        <v>255</v>
      </c>
      <c r="B3228" t="s">
        <v>309</v>
      </c>
      <c r="C3228" t="s">
        <v>13</v>
      </c>
      <c r="D3228" t="s">
        <v>11</v>
      </c>
      <c r="E3228" t="s">
        <v>511</v>
      </c>
      <c r="F3228" t="s">
        <v>413</v>
      </c>
      <c r="I3228" t="s">
        <v>853</v>
      </c>
      <c r="K3228" t="s">
        <v>849</v>
      </c>
      <c r="L3228" t="s">
        <v>1995</v>
      </c>
      <c r="M3228" t="s">
        <v>55</v>
      </c>
      <c r="O3228" t="s">
        <v>361</v>
      </c>
      <c r="P3228" t="s">
        <v>851</v>
      </c>
      <c r="Q3228" t="s">
        <v>337</v>
      </c>
      <c r="R3228">
        <v>0.22</v>
      </c>
    </row>
    <row r="3229" spans="1:20" ht="15" customHeight="1">
      <c r="A3229" s="962" t="s">
        <v>255</v>
      </c>
      <c r="B3229" t="s">
        <v>313</v>
      </c>
      <c r="C3229" t="s">
        <v>13</v>
      </c>
      <c r="D3229" t="s">
        <v>11</v>
      </c>
      <c r="E3229" t="s">
        <v>511</v>
      </c>
      <c r="F3229" t="s">
        <v>413</v>
      </c>
      <c r="I3229" t="s">
        <v>853</v>
      </c>
      <c r="K3229" t="s">
        <v>849</v>
      </c>
      <c r="L3229" t="s">
        <v>861</v>
      </c>
      <c r="M3229" t="s">
        <v>55</v>
      </c>
      <c r="O3229" t="s">
        <v>361</v>
      </c>
      <c r="P3229" t="s">
        <v>851</v>
      </c>
      <c r="Q3229" t="s">
        <v>337</v>
      </c>
      <c r="R3229">
        <v>0</v>
      </c>
    </row>
    <row r="3230" spans="1:20" ht="15" customHeight="1">
      <c r="A3230" s="962" t="s">
        <v>257</v>
      </c>
      <c r="B3230" t="s">
        <v>290</v>
      </c>
      <c r="C3230" t="s">
        <v>13</v>
      </c>
      <c r="D3230" t="s">
        <v>11</v>
      </c>
      <c r="E3230" t="s">
        <v>511</v>
      </c>
      <c r="F3230" t="s">
        <v>413</v>
      </c>
      <c r="J3230" t="s">
        <v>1996</v>
      </c>
      <c r="R3230">
        <v>1.98</v>
      </c>
      <c r="S3230">
        <v>0</v>
      </c>
      <c r="T3230">
        <v>16.899999999999999</v>
      </c>
    </row>
    <row r="3231" spans="1:20" ht="15" customHeight="1">
      <c r="A3231" s="962" t="s">
        <v>257</v>
      </c>
      <c r="B3231" t="s">
        <v>292</v>
      </c>
      <c r="C3231" t="s">
        <v>13</v>
      </c>
      <c r="D3231" t="s">
        <v>11</v>
      </c>
      <c r="E3231" t="s">
        <v>511</v>
      </c>
      <c r="F3231" t="s">
        <v>413</v>
      </c>
      <c r="J3231" t="s">
        <v>1997</v>
      </c>
      <c r="R3231">
        <v>0.79</v>
      </c>
      <c r="S3231">
        <v>0</v>
      </c>
      <c r="T3231">
        <v>16.899999999999999</v>
      </c>
    </row>
    <row r="3232" spans="1:20" ht="15" customHeight="1">
      <c r="A3232" s="962" t="s">
        <v>257</v>
      </c>
      <c r="B3232" t="s">
        <v>295</v>
      </c>
      <c r="C3232" t="s">
        <v>13</v>
      </c>
      <c r="D3232" t="s">
        <v>11</v>
      </c>
      <c r="E3232" t="s">
        <v>511</v>
      </c>
      <c r="F3232" t="s">
        <v>413</v>
      </c>
      <c r="J3232" t="s">
        <v>1998</v>
      </c>
      <c r="R3232">
        <v>1.98</v>
      </c>
      <c r="S3232">
        <v>0</v>
      </c>
      <c r="T3232">
        <v>16.899999999999999</v>
      </c>
    </row>
    <row r="3233" spans="1:20" ht="15" customHeight="1">
      <c r="A3233" s="962" t="s">
        <v>257</v>
      </c>
      <c r="B3233" t="s">
        <v>296</v>
      </c>
      <c r="C3233" t="s">
        <v>13</v>
      </c>
      <c r="D3233" t="s">
        <v>11</v>
      </c>
      <c r="E3233" t="s">
        <v>511</v>
      </c>
      <c r="F3233" t="s">
        <v>413</v>
      </c>
      <c r="J3233" t="s">
        <v>1999</v>
      </c>
      <c r="R3233">
        <v>1.98</v>
      </c>
      <c r="S3233">
        <v>0</v>
      </c>
      <c r="T3233">
        <v>16.899999999999999</v>
      </c>
    </row>
    <row r="3234" spans="1:20" ht="15" customHeight="1">
      <c r="A3234" s="962" t="s">
        <v>257</v>
      </c>
      <c r="B3234" t="s">
        <v>316</v>
      </c>
      <c r="C3234" t="s">
        <v>13</v>
      </c>
      <c r="D3234" t="s">
        <v>11</v>
      </c>
      <c r="E3234" t="s">
        <v>511</v>
      </c>
      <c r="F3234" t="s">
        <v>413</v>
      </c>
      <c r="J3234" t="s">
        <v>2004</v>
      </c>
      <c r="O3234" t="s">
        <v>882</v>
      </c>
      <c r="P3234" t="s">
        <v>2005</v>
      </c>
      <c r="Q3234" t="s">
        <v>2006</v>
      </c>
      <c r="R3234">
        <v>6.49</v>
      </c>
      <c r="S3234">
        <v>0</v>
      </c>
      <c r="T3234">
        <v>16.899999999999999</v>
      </c>
    </row>
    <row r="3235" spans="1:20" ht="15" customHeight="1">
      <c r="A3235" s="962" t="s">
        <v>257</v>
      </c>
      <c r="B3235" t="s">
        <v>289</v>
      </c>
      <c r="C3235" t="s">
        <v>13</v>
      </c>
      <c r="D3235" t="s">
        <v>11</v>
      </c>
      <c r="E3235" t="s">
        <v>511</v>
      </c>
      <c r="F3235" t="s">
        <v>413</v>
      </c>
      <c r="O3235" t="s">
        <v>882</v>
      </c>
      <c r="P3235" t="s">
        <v>2005</v>
      </c>
      <c r="Q3235" t="s">
        <v>2006</v>
      </c>
      <c r="R3235">
        <v>7.12</v>
      </c>
      <c r="S3235">
        <v>0</v>
      </c>
      <c r="T3235">
        <v>16.899999999999999</v>
      </c>
    </row>
    <row r="3236" spans="1:20" ht="15" customHeight="1">
      <c r="A3236" s="962" t="s">
        <v>257</v>
      </c>
      <c r="B3236" t="s">
        <v>309</v>
      </c>
      <c r="C3236" t="s">
        <v>13</v>
      </c>
      <c r="D3236" t="s">
        <v>11</v>
      </c>
      <c r="E3236" t="s">
        <v>511</v>
      </c>
      <c r="F3236" t="s">
        <v>413</v>
      </c>
      <c r="O3236" t="s">
        <v>882</v>
      </c>
      <c r="P3236" t="s">
        <v>2005</v>
      </c>
      <c r="Q3236" t="s">
        <v>2006</v>
      </c>
      <c r="R3236">
        <v>3.24</v>
      </c>
      <c r="S3236">
        <v>0</v>
      </c>
      <c r="T3236">
        <v>16.899999999999999</v>
      </c>
    </row>
    <row r="3237" spans="1:20" ht="15" customHeight="1">
      <c r="A3237" s="962" t="s">
        <v>257</v>
      </c>
      <c r="B3237" t="s">
        <v>291</v>
      </c>
      <c r="C3237" t="s">
        <v>13</v>
      </c>
      <c r="D3237" t="s">
        <v>11</v>
      </c>
      <c r="E3237" t="s">
        <v>511</v>
      </c>
      <c r="F3237" t="s">
        <v>413</v>
      </c>
      <c r="R3237">
        <v>1.19</v>
      </c>
      <c r="S3237">
        <v>0</v>
      </c>
      <c r="T3237">
        <v>16.899999999999999</v>
      </c>
    </row>
    <row r="3238" spans="1:20" ht="15" customHeight="1">
      <c r="A3238" s="962" t="s">
        <v>257</v>
      </c>
      <c r="B3238" t="s">
        <v>288</v>
      </c>
      <c r="C3238" t="s">
        <v>13</v>
      </c>
      <c r="D3238" t="s">
        <v>11</v>
      </c>
      <c r="E3238" t="s">
        <v>511</v>
      </c>
      <c r="F3238" t="s">
        <v>413</v>
      </c>
      <c r="R3238">
        <v>7.12</v>
      </c>
      <c r="S3238">
        <v>0</v>
      </c>
      <c r="T3238">
        <v>16.899999999999999</v>
      </c>
    </row>
    <row r="3239" spans="1:20" ht="15" customHeight="1">
      <c r="A3239" s="962" t="s">
        <v>257</v>
      </c>
      <c r="B3239" t="s">
        <v>287</v>
      </c>
      <c r="C3239" t="s">
        <v>13</v>
      </c>
      <c r="D3239" t="s">
        <v>11</v>
      </c>
      <c r="E3239" t="s">
        <v>511</v>
      </c>
      <c r="F3239" t="s">
        <v>413</v>
      </c>
      <c r="R3239">
        <v>16.899999999999999</v>
      </c>
    </row>
    <row r="3240" spans="1:20" ht="15" customHeight="1">
      <c r="A3240" s="962" t="s">
        <v>257</v>
      </c>
      <c r="B3240" t="s">
        <v>305</v>
      </c>
      <c r="C3240" t="s">
        <v>13</v>
      </c>
      <c r="D3240" t="s">
        <v>11</v>
      </c>
      <c r="E3240" t="s">
        <v>511</v>
      </c>
      <c r="F3240" t="s">
        <v>413</v>
      </c>
      <c r="R3240">
        <v>9.73</v>
      </c>
      <c r="S3240">
        <v>0</v>
      </c>
      <c r="T3240">
        <v>16.899999999999999</v>
      </c>
    </row>
    <row r="3241" spans="1:20" ht="15" customHeight="1">
      <c r="A3241" s="962" t="s">
        <v>257</v>
      </c>
      <c r="B3241" t="s">
        <v>321</v>
      </c>
      <c r="C3241" t="s">
        <v>13</v>
      </c>
      <c r="D3241" t="s">
        <v>11</v>
      </c>
      <c r="E3241" t="s">
        <v>511</v>
      </c>
      <c r="F3241" t="s">
        <v>413</v>
      </c>
      <c r="H3241" t="s">
        <v>564</v>
      </c>
      <c r="I3241" t="s">
        <v>353</v>
      </c>
      <c r="K3241" t="s">
        <v>333</v>
      </c>
      <c r="L3241" t="s">
        <v>356</v>
      </c>
      <c r="M3241" t="s">
        <v>59</v>
      </c>
      <c r="O3241" t="s">
        <v>335</v>
      </c>
      <c r="P3241" t="s">
        <v>336</v>
      </c>
      <c r="Q3241" t="s">
        <v>337</v>
      </c>
      <c r="R3241">
        <v>1.02</v>
      </c>
    </row>
    <row r="3242" spans="1:20" ht="15" customHeight="1">
      <c r="A3242" s="962" t="s">
        <v>257</v>
      </c>
      <c r="B3242" t="s">
        <v>310</v>
      </c>
      <c r="C3242" t="s">
        <v>13</v>
      </c>
      <c r="D3242" t="s">
        <v>11</v>
      </c>
      <c r="E3242" t="s">
        <v>511</v>
      </c>
      <c r="F3242" t="s">
        <v>413</v>
      </c>
      <c r="R3242">
        <v>3.24</v>
      </c>
      <c r="S3242">
        <v>0</v>
      </c>
      <c r="T3242">
        <v>16.899999999999999</v>
      </c>
    </row>
    <row r="3243" spans="1:20" ht="15" customHeight="1">
      <c r="A3243" s="962" t="s">
        <v>257</v>
      </c>
      <c r="B3243" t="s">
        <v>294</v>
      </c>
      <c r="C3243" t="s">
        <v>13</v>
      </c>
      <c r="D3243" t="s">
        <v>11</v>
      </c>
      <c r="E3243" t="s">
        <v>511</v>
      </c>
      <c r="F3243" t="s">
        <v>413</v>
      </c>
      <c r="R3243">
        <v>0.4</v>
      </c>
      <c r="S3243">
        <v>0</v>
      </c>
      <c r="T3243">
        <v>16.899999999999999</v>
      </c>
    </row>
    <row r="3244" spans="1:20" ht="15" customHeight="1">
      <c r="A3244" s="962" t="s">
        <v>257</v>
      </c>
      <c r="B3244" t="s">
        <v>293</v>
      </c>
      <c r="C3244" t="s">
        <v>13</v>
      </c>
      <c r="D3244" t="s">
        <v>11</v>
      </c>
      <c r="E3244" t="s">
        <v>511</v>
      </c>
      <c r="F3244" t="s">
        <v>413</v>
      </c>
      <c r="R3244">
        <v>0.4</v>
      </c>
      <c r="S3244">
        <v>0</v>
      </c>
      <c r="T3244">
        <v>16.899999999999999</v>
      </c>
    </row>
    <row r="3245" spans="1:20" ht="15" customHeight="1">
      <c r="A3245" s="962" t="s">
        <v>259</v>
      </c>
      <c r="B3245" t="s">
        <v>300</v>
      </c>
      <c r="C3245" t="s">
        <v>13</v>
      </c>
      <c r="D3245" t="s">
        <v>11</v>
      </c>
      <c r="E3245" t="s">
        <v>511</v>
      </c>
      <c r="F3245" t="s">
        <v>413</v>
      </c>
      <c r="H3245" t="s">
        <v>929</v>
      </c>
      <c r="I3245" t="s">
        <v>893</v>
      </c>
      <c r="J3245" t="s">
        <v>928</v>
      </c>
      <c r="K3245" t="s">
        <v>849</v>
      </c>
      <c r="L3245" t="s">
        <v>897</v>
      </c>
      <c r="M3245" t="s">
        <v>75</v>
      </c>
      <c r="O3245" t="s">
        <v>361</v>
      </c>
      <c r="P3245" t="s">
        <v>851</v>
      </c>
      <c r="Q3245" t="s">
        <v>337</v>
      </c>
      <c r="R3245">
        <v>2.5299999999999998</v>
      </c>
    </row>
    <row r="3246" spans="1:20" ht="15" customHeight="1">
      <c r="A3246" s="962" t="s">
        <v>259</v>
      </c>
      <c r="B3246" t="s">
        <v>298</v>
      </c>
      <c r="C3246" t="s">
        <v>13</v>
      </c>
      <c r="D3246" t="s">
        <v>11</v>
      </c>
      <c r="E3246" t="s">
        <v>511</v>
      </c>
      <c r="F3246" t="s">
        <v>413</v>
      </c>
      <c r="R3246">
        <v>105</v>
      </c>
    </row>
    <row r="3247" spans="1:20" ht="15" customHeight="1">
      <c r="A3247" s="962" t="s">
        <v>259</v>
      </c>
      <c r="B3247" t="s">
        <v>297</v>
      </c>
      <c r="C3247" t="s">
        <v>13</v>
      </c>
      <c r="D3247" t="s">
        <v>11</v>
      </c>
      <c r="E3247" t="s">
        <v>511</v>
      </c>
      <c r="F3247" t="s">
        <v>413</v>
      </c>
      <c r="R3247">
        <v>105</v>
      </c>
    </row>
    <row r="3248" spans="1:20" ht="15" customHeight="1">
      <c r="A3248" s="962" t="s">
        <v>259</v>
      </c>
      <c r="B3248" t="s">
        <v>288</v>
      </c>
      <c r="C3248" t="s">
        <v>13</v>
      </c>
      <c r="D3248" t="s">
        <v>11</v>
      </c>
      <c r="E3248" t="s">
        <v>511</v>
      </c>
      <c r="F3248" t="s">
        <v>413</v>
      </c>
      <c r="R3248">
        <v>105</v>
      </c>
    </row>
    <row r="3249" spans="1:20" ht="15" customHeight="1">
      <c r="A3249" s="962" t="s">
        <v>259</v>
      </c>
      <c r="B3249" t="s">
        <v>287</v>
      </c>
      <c r="C3249" t="s">
        <v>13</v>
      </c>
      <c r="D3249" t="s">
        <v>11</v>
      </c>
      <c r="E3249" t="s">
        <v>511</v>
      </c>
      <c r="F3249" t="s">
        <v>413</v>
      </c>
      <c r="R3249">
        <v>105</v>
      </c>
    </row>
    <row r="3250" spans="1:20" ht="15" customHeight="1">
      <c r="A3250" s="962" t="s">
        <v>259</v>
      </c>
      <c r="B3250" t="s">
        <v>321</v>
      </c>
      <c r="C3250" t="s">
        <v>13</v>
      </c>
      <c r="D3250" t="s">
        <v>11</v>
      </c>
      <c r="E3250" t="s">
        <v>511</v>
      </c>
      <c r="F3250" t="s">
        <v>413</v>
      </c>
      <c r="H3250" t="s">
        <v>565</v>
      </c>
      <c r="I3250" t="s">
        <v>353</v>
      </c>
      <c r="K3250" t="s">
        <v>333</v>
      </c>
      <c r="L3250" t="s">
        <v>363</v>
      </c>
      <c r="M3250" t="s">
        <v>59</v>
      </c>
      <c r="O3250" t="s">
        <v>335</v>
      </c>
      <c r="P3250" t="s">
        <v>336</v>
      </c>
      <c r="Q3250" t="s">
        <v>337</v>
      </c>
      <c r="R3250">
        <v>0.9</v>
      </c>
    </row>
    <row r="3251" spans="1:20" ht="15" customHeight="1">
      <c r="A3251" s="962" t="s">
        <v>259</v>
      </c>
      <c r="B3251" t="s">
        <v>299</v>
      </c>
      <c r="C3251" t="s">
        <v>13</v>
      </c>
      <c r="D3251" t="s">
        <v>11</v>
      </c>
      <c r="E3251" t="s">
        <v>511</v>
      </c>
      <c r="F3251" t="s">
        <v>413</v>
      </c>
      <c r="H3251" t="s">
        <v>927</v>
      </c>
      <c r="I3251" t="s">
        <v>893</v>
      </c>
      <c r="J3251" t="s">
        <v>928</v>
      </c>
      <c r="K3251" t="s">
        <v>849</v>
      </c>
      <c r="L3251" t="s">
        <v>895</v>
      </c>
      <c r="M3251" t="s">
        <v>75</v>
      </c>
      <c r="O3251" t="s">
        <v>361</v>
      </c>
      <c r="P3251" t="s">
        <v>851</v>
      </c>
      <c r="Q3251" t="s">
        <v>337</v>
      </c>
      <c r="R3251">
        <v>102</v>
      </c>
    </row>
    <row r="3252" spans="1:20" ht="15" customHeight="1">
      <c r="A3252" s="962" t="s">
        <v>259</v>
      </c>
      <c r="B3252" t="s">
        <v>301</v>
      </c>
      <c r="C3252" t="s">
        <v>13</v>
      </c>
      <c r="D3252" t="s">
        <v>11</v>
      </c>
      <c r="E3252" t="s">
        <v>511</v>
      </c>
      <c r="F3252" t="s">
        <v>413</v>
      </c>
      <c r="R3252">
        <v>2.5299999999999998</v>
      </c>
    </row>
    <row r="3253" spans="1:20" ht="15" customHeight="1">
      <c r="A3253" s="962" t="s">
        <v>260</v>
      </c>
      <c r="B3253" t="s">
        <v>299</v>
      </c>
      <c r="C3253" t="s">
        <v>13</v>
      </c>
      <c r="D3253" t="s">
        <v>11</v>
      </c>
      <c r="E3253" t="s">
        <v>511</v>
      </c>
      <c r="F3253" t="s">
        <v>413</v>
      </c>
      <c r="R3253">
        <v>0</v>
      </c>
      <c r="S3253">
        <v>0</v>
      </c>
      <c r="T3253">
        <v>0</v>
      </c>
    </row>
    <row r="3254" spans="1:20" ht="15" customHeight="1">
      <c r="A3254" s="962" t="s">
        <v>260</v>
      </c>
      <c r="B3254" t="s">
        <v>312</v>
      </c>
      <c r="C3254" t="s">
        <v>13</v>
      </c>
      <c r="D3254" t="s">
        <v>11</v>
      </c>
      <c r="E3254" t="s">
        <v>511</v>
      </c>
      <c r="F3254" t="s">
        <v>413</v>
      </c>
      <c r="R3254">
        <v>0</v>
      </c>
      <c r="S3254">
        <v>0</v>
      </c>
      <c r="T3254">
        <v>0</v>
      </c>
    </row>
    <row r="3255" spans="1:20" ht="15" customHeight="1">
      <c r="A3255" s="962" t="s">
        <v>260</v>
      </c>
      <c r="B3255" t="s">
        <v>298</v>
      </c>
      <c r="C3255" t="s">
        <v>13</v>
      </c>
      <c r="D3255" t="s">
        <v>11</v>
      </c>
      <c r="E3255" t="s">
        <v>511</v>
      </c>
      <c r="F3255" t="s">
        <v>413</v>
      </c>
      <c r="R3255">
        <v>0</v>
      </c>
      <c r="S3255">
        <v>0</v>
      </c>
      <c r="T3255">
        <v>0</v>
      </c>
    </row>
    <row r="3256" spans="1:20" ht="15" customHeight="1">
      <c r="A3256" s="962" t="s">
        <v>260</v>
      </c>
      <c r="B3256" t="s">
        <v>297</v>
      </c>
      <c r="C3256" t="s">
        <v>13</v>
      </c>
      <c r="D3256" t="s">
        <v>11</v>
      </c>
      <c r="E3256" t="s">
        <v>511</v>
      </c>
      <c r="F3256" t="s">
        <v>413</v>
      </c>
      <c r="R3256">
        <v>0</v>
      </c>
      <c r="S3256">
        <v>0</v>
      </c>
      <c r="T3256">
        <v>0</v>
      </c>
    </row>
    <row r="3257" spans="1:20" ht="15" customHeight="1">
      <c r="A3257" s="962" t="s">
        <v>260</v>
      </c>
      <c r="B3257" t="s">
        <v>288</v>
      </c>
      <c r="C3257" t="s">
        <v>13</v>
      </c>
      <c r="D3257" t="s">
        <v>11</v>
      </c>
      <c r="E3257" t="s">
        <v>511</v>
      </c>
      <c r="F3257" t="s">
        <v>413</v>
      </c>
      <c r="R3257">
        <v>0</v>
      </c>
      <c r="S3257">
        <v>0</v>
      </c>
      <c r="T3257">
        <v>0</v>
      </c>
    </row>
    <row r="3258" spans="1:20" ht="15" customHeight="1">
      <c r="A3258" s="962" t="s">
        <v>260</v>
      </c>
      <c r="B3258" t="s">
        <v>287</v>
      </c>
      <c r="C3258" t="s">
        <v>13</v>
      </c>
      <c r="D3258" t="s">
        <v>11</v>
      </c>
      <c r="E3258" t="s">
        <v>511</v>
      </c>
      <c r="F3258" t="s">
        <v>413</v>
      </c>
      <c r="R3258">
        <v>0</v>
      </c>
    </row>
    <row r="3259" spans="1:20" ht="15" customHeight="1">
      <c r="A3259" s="962" t="s">
        <v>260</v>
      </c>
      <c r="B3259" t="s">
        <v>309</v>
      </c>
      <c r="C3259" t="s">
        <v>13</v>
      </c>
      <c r="D3259" t="s">
        <v>11</v>
      </c>
      <c r="E3259" t="s">
        <v>511</v>
      </c>
      <c r="F3259" t="s">
        <v>413</v>
      </c>
      <c r="R3259">
        <v>0</v>
      </c>
      <c r="S3259">
        <v>0</v>
      </c>
      <c r="T3259">
        <v>0</v>
      </c>
    </row>
    <row r="3260" spans="1:20" ht="15" customHeight="1">
      <c r="A3260" s="962" t="s">
        <v>260</v>
      </c>
      <c r="B3260" t="s">
        <v>305</v>
      </c>
      <c r="C3260" t="s">
        <v>13</v>
      </c>
      <c r="D3260" t="s">
        <v>11</v>
      </c>
      <c r="E3260" t="s">
        <v>511</v>
      </c>
      <c r="F3260" t="s">
        <v>413</v>
      </c>
      <c r="R3260">
        <v>0</v>
      </c>
      <c r="S3260">
        <v>0</v>
      </c>
      <c r="T3260">
        <v>0</v>
      </c>
    </row>
    <row r="3261" spans="1:20" ht="15" customHeight="1">
      <c r="A3261" s="962" t="s">
        <v>261</v>
      </c>
      <c r="B3261" t="s">
        <v>290</v>
      </c>
      <c r="C3261" t="s">
        <v>13</v>
      </c>
      <c r="D3261" t="s">
        <v>11</v>
      </c>
      <c r="E3261" t="s">
        <v>511</v>
      </c>
      <c r="F3261" t="s">
        <v>413</v>
      </c>
      <c r="R3261">
        <v>0</v>
      </c>
      <c r="S3261">
        <v>0</v>
      </c>
      <c r="T3261">
        <v>500000000</v>
      </c>
    </row>
    <row r="3262" spans="1:20" ht="15" customHeight="1">
      <c r="A3262" s="962" t="s">
        <v>261</v>
      </c>
      <c r="B3262" t="s">
        <v>292</v>
      </c>
      <c r="C3262" t="s">
        <v>13</v>
      </c>
      <c r="D3262" t="s">
        <v>11</v>
      </c>
      <c r="E3262" t="s">
        <v>511</v>
      </c>
      <c r="F3262" t="s">
        <v>413</v>
      </c>
      <c r="R3262">
        <v>0</v>
      </c>
      <c r="S3262">
        <v>0</v>
      </c>
      <c r="T3262">
        <v>500000000</v>
      </c>
    </row>
    <row r="3263" spans="1:20" ht="15" customHeight="1">
      <c r="A3263" s="962" t="s">
        <v>261</v>
      </c>
      <c r="B3263" t="s">
        <v>295</v>
      </c>
      <c r="C3263" t="s">
        <v>13</v>
      </c>
      <c r="D3263" t="s">
        <v>11</v>
      </c>
      <c r="E3263" t="s">
        <v>511</v>
      </c>
      <c r="F3263" t="s">
        <v>413</v>
      </c>
      <c r="R3263">
        <v>0</v>
      </c>
      <c r="S3263">
        <v>0</v>
      </c>
      <c r="T3263">
        <v>500000000</v>
      </c>
    </row>
    <row r="3264" spans="1:20" ht="15" customHeight="1">
      <c r="A3264" s="962" t="s">
        <v>261</v>
      </c>
      <c r="B3264" t="s">
        <v>296</v>
      </c>
      <c r="C3264" t="s">
        <v>13</v>
      </c>
      <c r="D3264" t="s">
        <v>11</v>
      </c>
      <c r="E3264" t="s">
        <v>511</v>
      </c>
      <c r="F3264" t="s">
        <v>413</v>
      </c>
      <c r="R3264">
        <v>0</v>
      </c>
      <c r="S3264">
        <v>0</v>
      </c>
      <c r="T3264">
        <v>500000000</v>
      </c>
    </row>
    <row r="3265" spans="1:20" ht="15" customHeight="1">
      <c r="A3265" s="962" t="s">
        <v>261</v>
      </c>
      <c r="B3265" t="s">
        <v>289</v>
      </c>
      <c r="C3265" t="s">
        <v>13</v>
      </c>
      <c r="D3265" t="s">
        <v>11</v>
      </c>
      <c r="E3265" t="s">
        <v>511</v>
      </c>
      <c r="F3265" t="s">
        <v>413</v>
      </c>
      <c r="R3265">
        <v>0</v>
      </c>
      <c r="S3265">
        <v>0</v>
      </c>
      <c r="T3265">
        <v>500000000</v>
      </c>
    </row>
    <row r="3266" spans="1:20" ht="15" customHeight="1">
      <c r="A3266" s="962" t="s">
        <v>261</v>
      </c>
      <c r="B3266" t="s">
        <v>291</v>
      </c>
      <c r="C3266" t="s">
        <v>13</v>
      </c>
      <c r="D3266" t="s">
        <v>11</v>
      </c>
      <c r="E3266" t="s">
        <v>511</v>
      </c>
      <c r="F3266" t="s">
        <v>413</v>
      </c>
      <c r="R3266">
        <v>0</v>
      </c>
      <c r="S3266">
        <v>0</v>
      </c>
      <c r="T3266">
        <v>500000000</v>
      </c>
    </row>
    <row r="3267" spans="1:20" ht="15" customHeight="1">
      <c r="A3267" s="962" t="s">
        <v>261</v>
      </c>
      <c r="B3267" t="s">
        <v>288</v>
      </c>
      <c r="C3267" t="s">
        <v>13</v>
      </c>
      <c r="D3267" t="s">
        <v>11</v>
      </c>
      <c r="E3267" t="s">
        <v>511</v>
      </c>
      <c r="F3267" t="s">
        <v>413</v>
      </c>
      <c r="R3267">
        <v>0</v>
      </c>
      <c r="S3267">
        <v>0</v>
      </c>
      <c r="T3267">
        <v>500000000</v>
      </c>
    </row>
    <row r="3268" spans="1:20" ht="15" customHeight="1">
      <c r="A3268" s="962" t="s">
        <v>261</v>
      </c>
      <c r="B3268" t="s">
        <v>287</v>
      </c>
      <c r="C3268" t="s">
        <v>13</v>
      </c>
      <c r="D3268" t="s">
        <v>11</v>
      </c>
      <c r="E3268" t="s">
        <v>511</v>
      </c>
      <c r="F3268" t="s">
        <v>413</v>
      </c>
      <c r="R3268">
        <v>0</v>
      </c>
      <c r="S3268">
        <v>0</v>
      </c>
      <c r="T3268">
        <v>500000000</v>
      </c>
    </row>
    <row r="3269" spans="1:20" ht="15" customHeight="1">
      <c r="A3269" s="962" t="s">
        <v>261</v>
      </c>
      <c r="B3269" t="s">
        <v>321</v>
      </c>
      <c r="C3269" t="s">
        <v>13</v>
      </c>
      <c r="D3269" t="s">
        <v>11</v>
      </c>
      <c r="E3269" t="s">
        <v>511</v>
      </c>
      <c r="F3269" t="s">
        <v>413</v>
      </c>
      <c r="R3269">
        <v>0</v>
      </c>
      <c r="S3269">
        <v>0</v>
      </c>
      <c r="T3269">
        <v>500000000</v>
      </c>
    </row>
    <row r="3270" spans="1:20" ht="15" customHeight="1">
      <c r="A3270" s="962" t="s">
        <v>261</v>
      </c>
      <c r="B3270" t="s">
        <v>294</v>
      </c>
      <c r="C3270" t="s">
        <v>13</v>
      </c>
      <c r="D3270" t="s">
        <v>11</v>
      </c>
      <c r="E3270" t="s">
        <v>511</v>
      </c>
      <c r="F3270" t="s">
        <v>413</v>
      </c>
      <c r="R3270">
        <v>0</v>
      </c>
      <c r="S3270">
        <v>0</v>
      </c>
      <c r="T3270">
        <v>500000000</v>
      </c>
    </row>
    <row r="3271" spans="1:20" ht="15" customHeight="1">
      <c r="A3271" s="962" t="s">
        <v>261</v>
      </c>
      <c r="B3271" t="s">
        <v>293</v>
      </c>
      <c r="C3271" t="s">
        <v>13</v>
      </c>
      <c r="D3271" t="s">
        <v>11</v>
      </c>
      <c r="E3271" t="s">
        <v>511</v>
      </c>
      <c r="F3271" t="s">
        <v>413</v>
      </c>
      <c r="R3271">
        <v>0</v>
      </c>
      <c r="S3271">
        <v>0</v>
      </c>
      <c r="T3271">
        <v>500000000</v>
      </c>
    </row>
    <row r="3272" spans="1:20" ht="15" customHeight="1">
      <c r="A3272" s="962" t="s">
        <v>261</v>
      </c>
      <c r="B3272" t="s">
        <v>324</v>
      </c>
      <c r="C3272" t="s">
        <v>13</v>
      </c>
      <c r="D3272" t="s">
        <v>11</v>
      </c>
      <c r="E3272" t="s">
        <v>511</v>
      </c>
      <c r="F3272" t="s">
        <v>413</v>
      </c>
      <c r="R3272">
        <v>0</v>
      </c>
      <c r="S3272">
        <v>0</v>
      </c>
      <c r="T3272">
        <v>500000000</v>
      </c>
    </row>
    <row r="3273" spans="1:20" ht="15" customHeight="1">
      <c r="A3273" s="962" t="s">
        <v>262</v>
      </c>
      <c r="B3273" t="s">
        <v>297</v>
      </c>
      <c r="C3273" t="s">
        <v>13</v>
      </c>
      <c r="D3273" t="s">
        <v>11</v>
      </c>
      <c r="E3273" t="s">
        <v>511</v>
      </c>
      <c r="F3273" t="s">
        <v>413</v>
      </c>
      <c r="J3273" t="s">
        <v>2000</v>
      </c>
      <c r="L3273" t="s">
        <v>2001</v>
      </c>
      <c r="O3273" t="s">
        <v>882</v>
      </c>
      <c r="P3273" t="s">
        <v>868</v>
      </c>
      <c r="Q3273" t="s">
        <v>869</v>
      </c>
      <c r="R3273">
        <v>0</v>
      </c>
      <c r="S3273">
        <v>0</v>
      </c>
      <c r="T3273">
        <v>500000000</v>
      </c>
    </row>
    <row r="3274" spans="1:20" ht="15" customHeight="1">
      <c r="A3274" s="962" t="s">
        <v>262</v>
      </c>
      <c r="B3274" t="s">
        <v>288</v>
      </c>
      <c r="C3274" t="s">
        <v>13</v>
      </c>
      <c r="D3274" t="s">
        <v>11</v>
      </c>
      <c r="E3274" t="s">
        <v>511</v>
      </c>
      <c r="F3274" t="s">
        <v>413</v>
      </c>
      <c r="R3274">
        <v>0</v>
      </c>
      <c r="S3274">
        <v>0</v>
      </c>
      <c r="T3274">
        <v>500000000</v>
      </c>
    </row>
    <row r="3275" spans="1:20" ht="15" customHeight="1">
      <c r="A3275" s="962" t="s">
        <v>262</v>
      </c>
      <c r="B3275" t="s">
        <v>287</v>
      </c>
      <c r="C3275" t="s">
        <v>13</v>
      </c>
      <c r="D3275" t="s">
        <v>11</v>
      </c>
      <c r="E3275" t="s">
        <v>511</v>
      </c>
      <c r="F3275" t="s">
        <v>413</v>
      </c>
      <c r="R3275">
        <v>0</v>
      </c>
      <c r="S3275">
        <v>0</v>
      </c>
      <c r="T3275">
        <v>500000000</v>
      </c>
    </row>
    <row r="3276" spans="1:20" ht="15" customHeight="1">
      <c r="A3276" s="962" t="s">
        <v>262</v>
      </c>
      <c r="B3276" t="s">
        <v>299</v>
      </c>
      <c r="C3276" t="s">
        <v>13</v>
      </c>
      <c r="D3276" t="s">
        <v>11</v>
      </c>
      <c r="E3276" t="s">
        <v>511</v>
      </c>
      <c r="F3276" t="s">
        <v>413</v>
      </c>
      <c r="R3276">
        <v>0</v>
      </c>
      <c r="S3276">
        <v>0</v>
      </c>
      <c r="T3276">
        <v>500000000</v>
      </c>
    </row>
    <row r="3277" spans="1:20" ht="15" customHeight="1">
      <c r="A3277" s="962" t="s">
        <v>262</v>
      </c>
      <c r="B3277" t="s">
        <v>301</v>
      </c>
      <c r="C3277" t="s">
        <v>13</v>
      </c>
      <c r="D3277" t="s">
        <v>11</v>
      </c>
      <c r="E3277" t="s">
        <v>511</v>
      </c>
      <c r="F3277" t="s">
        <v>413</v>
      </c>
      <c r="R3277">
        <v>0</v>
      </c>
      <c r="S3277">
        <v>0</v>
      </c>
      <c r="T3277">
        <v>500000000</v>
      </c>
    </row>
    <row r="3278" spans="1:20" ht="15" customHeight="1">
      <c r="A3278" s="962" t="s">
        <v>262</v>
      </c>
      <c r="B3278" t="s">
        <v>302</v>
      </c>
      <c r="C3278" t="s">
        <v>13</v>
      </c>
      <c r="D3278" t="s">
        <v>11</v>
      </c>
      <c r="E3278" t="s">
        <v>511</v>
      </c>
      <c r="F3278" t="s">
        <v>413</v>
      </c>
      <c r="R3278">
        <v>0</v>
      </c>
      <c r="S3278">
        <v>0</v>
      </c>
      <c r="T3278">
        <v>500000000</v>
      </c>
    </row>
    <row r="3279" spans="1:20" ht="15" customHeight="1">
      <c r="A3279" s="962" t="s">
        <v>262</v>
      </c>
      <c r="B3279" t="s">
        <v>303</v>
      </c>
      <c r="C3279" t="s">
        <v>13</v>
      </c>
      <c r="D3279" t="s">
        <v>11</v>
      </c>
      <c r="E3279" t="s">
        <v>511</v>
      </c>
      <c r="F3279" t="s">
        <v>413</v>
      </c>
      <c r="R3279">
        <v>0</v>
      </c>
      <c r="S3279">
        <v>0</v>
      </c>
      <c r="T3279">
        <v>500000000</v>
      </c>
    </row>
    <row r="3280" spans="1:20" ht="15" customHeight="1">
      <c r="A3280" s="962" t="s">
        <v>262</v>
      </c>
      <c r="B3280" t="s">
        <v>298</v>
      </c>
      <c r="C3280" t="s">
        <v>13</v>
      </c>
      <c r="D3280" t="s">
        <v>11</v>
      </c>
      <c r="E3280" t="s">
        <v>511</v>
      </c>
      <c r="F3280" t="s">
        <v>413</v>
      </c>
      <c r="R3280">
        <v>0</v>
      </c>
      <c r="S3280">
        <v>0</v>
      </c>
      <c r="T3280">
        <v>500000000</v>
      </c>
    </row>
    <row r="3281" spans="1:20" ht="15" customHeight="1">
      <c r="A3281" s="962" t="s">
        <v>262</v>
      </c>
      <c r="B3281" t="s">
        <v>300</v>
      </c>
      <c r="C3281" t="s">
        <v>13</v>
      </c>
      <c r="D3281" t="s">
        <v>11</v>
      </c>
      <c r="E3281" t="s">
        <v>511</v>
      </c>
      <c r="F3281" t="s">
        <v>413</v>
      </c>
      <c r="R3281">
        <v>0</v>
      </c>
      <c r="S3281">
        <v>0</v>
      </c>
      <c r="T3281">
        <v>500000000</v>
      </c>
    </row>
    <row r="3282" spans="1:20" ht="15" customHeight="1">
      <c r="A3282" s="962" t="s">
        <v>262</v>
      </c>
      <c r="B3282" t="s">
        <v>321</v>
      </c>
      <c r="C3282" t="s">
        <v>13</v>
      </c>
      <c r="D3282" t="s">
        <v>11</v>
      </c>
      <c r="E3282" t="s">
        <v>511</v>
      </c>
      <c r="F3282" t="s">
        <v>413</v>
      </c>
      <c r="R3282">
        <v>0</v>
      </c>
      <c r="S3282">
        <v>0</v>
      </c>
      <c r="T3282">
        <v>500000000</v>
      </c>
    </row>
    <row r="3283" spans="1:20" ht="15" customHeight="1">
      <c r="A3283" s="962" t="s">
        <v>263</v>
      </c>
      <c r="B3283" t="s">
        <v>290</v>
      </c>
      <c r="C3283" t="s">
        <v>13</v>
      </c>
      <c r="D3283" t="s">
        <v>11</v>
      </c>
      <c r="E3283" t="s">
        <v>511</v>
      </c>
      <c r="F3283" t="s">
        <v>413</v>
      </c>
      <c r="R3283">
        <v>0</v>
      </c>
      <c r="S3283">
        <v>0</v>
      </c>
      <c r="T3283">
        <v>500000000</v>
      </c>
    </row>
    <row r="3284" spans="1:20" ht="15" customHeight="1">
      <c r="A3284" s="962" t="s">
        <v>263</v>
      </c>
      <c r="B3284" t="s">
        <v>292</v>
      </c>
      <c r="C3284" t="s">
        <v>13</v>
      </c>
      <c r="D3284" t="s">
        <v>11</v>
      </c>
      <c r="E3284" t="s">
        <v>511</v>
      </c>
      <c r="F3284" t="s">
        <v>413</v>
      </c>
      <c r="R3284">
        <v>0</v>
      </c>
      <c r="S3284">
        <v>0</v>
      </c>
      <c r="T3284">
        <v>500000000</v>
      </c>
    </row>
    <row r="3285" spans="1:20" ht="15" customHeight="1">
      <c r="A3285" s="962" t="s">
        <v>263</v>
      </c>
      <c r="B3285" t="s">
        <v>295</v>
      </c>
      <c r="C3285" t="s">
        <v>13</v>
      </c>
      <c r="D3285" t="s">
        <v>11</v>
      </c>
      <c r="E3285" t="s">
        <v>511</v>
      </c>
      <c r="F3285" t="s">
        <v>413</v>
      </c>
      <c r="R3285">
        <v>0</v>
      </c>
      <c r="S3285">
        <v>0</v>
      </c>
      <c r="T3285">
        <v>500000000</v>
      </c>
    </row>
    <row r="3286" spans="1:20" ht="15" customHeight="1">
      <c r="A3286" s="962" t="s">
        <v>263</v>
      </c>
      <c r="B3286" t="s">
        <v>296</v>
      </c>
      <c r="C3286" t="s">
        <v>13</v>
      </c>
      <c r="D3286" t="s">
        <v>11</v>
      </c>
      <c r="E3286" t="s">
        <v>511</v>
      </c>
      <c r="F3286" t="s">
        <v>413</v>
      </c>
      <c r="R3286">
        <v>0</v>
      </c>
      <c r="S3286">
        <v>0</v>
      </c>
      <c r="T3286">
        <v>500000000</v>
      </c>
    </row>
    <row r="3287" spans="1:20" ht="15" customHeight="1">
      <c r="A3287" s="962" t="s">
        <v>263</v>
      </c>
      <c r="B3287" t="s">
        <v>289</v>
      </c>
      <c r="C3287" t="s">
        <v>13</v>
      </c>
      <c r="D3287" t="s">
        <v>11</v>
      </c>
      <c r="E3287" t="s">
        <v>511</v>
      </c>
      <c r="F3287" t="s">
        <v>413</v>
      </c>
      <c r="R3287">
        <v>0</v>
      </c>
      <c r="S3287">
        <v>0</v>
      </c>
      <c r="T3287">
        <v>500000000</v>
      </c>
    </row>
    <row r="3288" spans="1:20" ht="15" customHeight="1">
      <c r="A3288" s="962" t="s">
        <v>263</v>
      </c>
      <c r="B3288" t="s">
        <v>291</v>
      </c>
      <c r="C3288" t="s">
        <v>13</v>
      </c>
      <c r="D3288" t="s">
        <v>11</v>
      </c>
      <c r="E3288" t="s">
        <v>511</v>
      </c>
      <c r="F3288" t="s">
        <v>413</v>
      </c>
      <c r="R3288">
        <v>0</v>
      </c>
      <c r="S3288">
        <v>0</v>
      </c>
      <c r="T3288">
        <v>500000000</v>
      </c>
    </row>
    <row r="3289" spans="1:20" ht="15" customHeight="1">
      <c r="A3289" s="962" t="s">
        <v>263</v>
      </c>
      <c r="B3289" t="s">
        <v>288</v>
      </c>
      <c r="C3289" t="s">
        <v>13</v>
      </c>
      <c r="D3289" t="s">
        <v>11</v>
      </c>
      <c r="E3289" t="s">
        <v>511</v>
      </c>
      <c r="F3289" t="s">
        <v>413</v>
      </c>
      <c r="R3289">
        <v>0</v>
      </c>
      <c r="S3289">
        <v>0</v>
      </c>
      <c r="T3289">
        <v>500000000</v>
      </c>
    </row>
    <row r="3290" spans="1:20" ht="15" customHeight="1">
      <c r="A3290" s="962" t="s">
        <v>263</v>
      </c>
      <c r="B3290" t="s">
        <v>287</v>
      </c>
      <c r="C3290" t="s">
        <v>13</v>
      </c>
      <c r="D3290" t="s">
        <v>11</v>
      </c>
      <c r="E3290" t="s">
        <v>511</v>
      </c>
      <c r="F3290" t="s">
        <v>413</v>
      </c>
      <c r="R3290">
        <v>0</v>
      </c>
      <c r="S3290">
        <v>0</v>
      </c>
      <c r="T3290">
        <v>500000000</v>
      </c>
    </row>
    <row r="3291" spans="1:20" ht="15" customHeight="1">
      <c r="A3291" s="962" t="s">
        <v>263</v>
      </c>
      <c r="B3291" t="s">
        <v>321</v>
      </c>
      <c r="C3291" t="s">
        <v>13</v>
      </c>
      <c r="D3291" t="s">
        <v>11</v>
      </c>
      <c r="E3291" t="s">
        <v>511</v>
      </c>
      <c r="F3291" t="s">
        <v>413</v>
      </c>
      <c r="R3291">
        <v>0</v>
      </c>
      <c r="S3291">
        <v>0</v>
      </c>
      <c r="T3291">
        <v>500000000</v>
      </c>
    </row>
    <row r="3292" spans="1:20" ht="15" customHeight="1">
      <c r="A3292" s="962" t="s">
        <v>263</v>
      </c>
      <c r="B3292" t="s">
        <v>294</v>
      </c>
      <c r="C3292" t="s">
        <v>13</v>
      </c>
      <c r="D3292" t="s">
        <v>11</v>
      </c>
      <c r="E3292" t="s">
        <v>511</v>
      </c>
      <c r="F3292" t="s">
        <v>413</v>
      </c>
      <c r="R3292">
        <v>0</v>
      </c>
      <c r="S3292">
        <v>0</v>
      </c>
      <c r="T3292">
        <v>500000000</v>
      </c>
    </row>
    <row r="3293" spans="1:20" ht="15" customHeight="1">
      <c r="A3293" s="962" t="s">
        <v>263</v>
      </c>
      <c r="B3293" t="s">
        <v>293</v>
      </c>
      <c r="C3293" t="s">
        <v>13</v>
      </c>
      <c r="D3293" t="s">
        <v>11</v>
      </c>
      <c r="E3293" t="s">
        <v>511</v>
      </c>
      <c r="F3293" t="s">
        <v>413</v>
      </c>
      <c r="R3293">
        <v>0</v>
      </c>
      <c r="S3293">
        <v>0</v>
      </c>
      <c r="T3293">
        <v>500000000</v>
      </c>
    </row>
    <row r="3294" spans="1:20" ht="15" customHeight="1">
      <c r="A3294" s="962" t="s">
        <v>263</v>
      </c>
      <c r="B3294" t="s">
        <v>324</v>
      </c>
      <c r="C3294" t="s">
        <v>13</v>
      </c>
      <c r="D3294" t="s">
        <v>11</v>
      </c>
      <c r="E3294" t="s">
        <v>511</v>
      </c>
      <c r="F3294" t="s">
        <v>413</v>
      </c>
      <c r="R3294">
        <v>0</v>
      </c>
      <c r="S3294">
        <v>0</v>
      </c>
      <c r="T3294">
        <v>500000000</v>
      </c>
    </row>
    <row r="3295" spans="1:20" ht="15" customHeight="1">
      <c r="A3295" s="962" t="s">
        <v>264</v>
      </c>
      <c r="B3295" t="s">
        <v>294</v>
      </c>
      <c r="C3295" t="s">
        <v>13</v>
      </c>
      <c r="D3295" t="s">
        <v>11</v>
      </c>
      <c r="E3295" t="s">
        <v>511</v>
      </c>
      <c r="F3295" t="s">
        <v>413</v>
      </c>
      <c r="R3295">
        <v>0</v>
      </c>
      <c r="S3295">
        <v>0</v>
      </c>
      <c r="T3295">
        <v>0</v>
      </c>
    </row>
    <row r="3296" spans="1:20" ht="15" customHeight="1">
      <c r="A3296" s="962" t="s">
        <v>264</v>
      </c>
      <c r="B3296" t="s">
        <v>292</v>
      </c>
      <c r="C3296" t="s">
        <v>13</v>
      </c>
      <c r="D3296" t="s">
        <v>11</v>
      </c>
      <c r="E3296" t="s">
        <v>511</v>
      </c>
      <c r="F3296" t="s">
        <v>413</v>
      </c>
      <c r="R3296">
        <v>0</v>
      </c>
      <c r="S3296">
        <v>0</v>
      </c>
      <c r="T3296">
        <v>0</v>
      </c>
    </row>
    <row r="3297" spans="1:20" ht="15" customHeight="1">
      <c r="A3297" s="962" t="s">
        <v>264</v>
      </c>
      <c r="B3297" t="s">
        <v>291</v>
      </c>
      <c r="C3297" t="s">
        <v>13</v>
      </c>
      <c r="D3297" t="s">
        <v>11</v>
      </c>
      <c r="E3297" t="s">
        <v>511</v>
      </c>
      <c r="F3297" t="s">
        <v>413</v>
      </c>
      <c r="R3297">
        <v>0</v>
      </c>
      <c r="S3297">
        <v>0</v>
      </c>
      <c r="T3297">
        <v>0</v>
      </c>
    </row>
    <row r="3298" spans="1:20" ht="15" customHeight="1">
      <c r="A3298" s="962" t="s">
        <v>264</v>
      </c>
      <c r="B3298" t="s">
        <v>293</v>
      </c>
      <c r="C3298" t="s">
        <v>13</v>
      </c>
      <c r="D3298" t="s">
        <v>11</v>
      </c>
      <c r="E3298" t="s">
        <v>511</v>
      </c>
      <c r="F3298" t="s">
        <v>413</v>
      </c>
      <c r="R3298">
        <v>0</v>
      </c>
      <c r="S3298">
        <v>0</v>
      </c>
      <c r="T3298">
        <v>0</v>
      </c>
    </row>
    <row r="3299" spans="1:20" ht="15" customHeight="1">
      <c r="A3299" s="962" t="s">
        <v>264</v>
      </c>
      <c r="B3299" t="s">
        <v>289</v>
      </c>
      <c r="C3299" t="s">
        <v>13</v>
      </c>
      <c r="D3299" t="s">
        <v>11</v>
      </c>
      <c r="E3299" t="s">
        <v>511</v>
      </c>
      <c r="F3299" t="s">
        <v>413</v>
      </c>
      <c r="R3299">
        <v>0</v>
      </c>
    </row>
    <row r="3300" spans="1:20" ht="15" customHeight="1">
      <c r="A3300" s="962" t="s">
        <v>264</v>
      </c>
      <c r="B3300" t="s">
        <v>288</v>
      </c>
      <c r="C3300" t="s">
        <v>13</v>
      </c>
      <c r="D3300" t="s">
        <v>11</v>
      </c>
      <c r="E3300" t="s">
        <v>511</v>
      </c>
      <c r="F3300" t="s">
        <v>413</v>
      </c>
      <c r="R3300">
        <v>0</v>
      </c>
    </row>
    <row r="3301" spans="1:20" ht="15" customHeight="1">
      <c r="A3301" s="962" t="s">
        <v>264</v>
      </c>
      <c r="B3301" t="s">
        <v>287</v>
      </c>
      <c r="C3301" t="s">
        <v>13</v>
      </c>
      <c r="D3301" t="s">
        <v>11</v>
      </c>
      <c r="E3301" t="s">
        <v>511</v>
      </c>
      <c r="F3301" t="s">
        <v>413</v>
      </c>
      <c r="R3301">
        <v>0</v>
      </c>
    </row>
    <row r="3302" spans="1:20" ht="15" customHeight="1">
      <c r="A3302" s="962" t="s">
        <v>264</v>
      </c>
      <c r="B3302" t="s">
        <v>295</v>
      </c>
      <c r="C3302" t="s">
        <v>13</v>
      </c>
      <c r="D3302" t="s">
        <v>11</v>
      </c>
      <c r="E3302" t="s">
        <v>511</v>
      </c>
      <c r="F3302" t="s">
        <v>413</v>
      </c>
      <c r="R3302">
        <v>0</v>
      </c>
      <c r="S3302">
        <v>0</v>
      </c>
      <c r="T3302">
        <v>0</v>
      </c>
    </row>
    <row r="3303" spans="1:20" ht="15" customHeight="1">
      <c r="A3303" s="962" t="s">
        <v>264</v>
      </c>
      <c r="B3303" t="s">
        <v>296</v>
      </c>
      <c r="C3303" t="s">
        <v>13</v>
      </c>
      <c r="D3303" t="s">
        <v>11</v>
      </c>
      <c r="E3303" t="s">
        <v>511</v>
      </c>
      <c r="F3303" t="s">
        <v>413</v>
      </c>
      <c r="R3303">
        <v>0</v>
      </c>
      <c r="S3303">
        <v>0</v>
      </c>
      <c r="T3303">
        <v>0</v>
      </c>
    </row>
    <row r="3304" spans="1:20" ht="15" customHeight="1">
      <c r="A3304" s="962" t="s">
        <v>265</v>
      </c>
      <c r="B3304" t="s">
        <v>294</v>
      </c>
      <c r="C3304" t="s">
        <v>13</v>
      </c>
      <c r="D3304" t="s">
        <v>11</v>
      </c>
      <c r="E3304" t="s">
        <v>511</v>
      </c>
      <c r="F3304" t="s">
        <v>413</v>
      </c>
      <c r="R3304">
        <v>0</v>
      </c>
      <c r="S3304">
        <v>0</v>
      </c>
      <c r="T3304">
        <v>0</v>
      </c>
    </row>
    <row r="3305" spans="1:20" ht="15" customHeight="1">
      <c r="A3305" s="962" t="s">
        <v>265</v>
      </c>
      <c r="B3305" t="s">
        <v>292</v>
      </c>
      <c r="C3305" t="s">
        <v>13</v>
      </c>
      <c r="D3305" t="s">
        <v>11</v>
      </c>
      <c r="E3305" t="s">
        <v>511</v>
      </c>
      <c r="F3305" t="s">
        <v>413</v>
      </c>
      <c r="R3305">
        <v>0</v>
      </c>
      <c r="S3305">
        <v>0</v>
      </c>
      <c r="T3305">
        <v>0</v>
      </c>
    </row>
    <row r="3306" spans="1:20" ht="15" customHeight="1">
      <c r="A3306" s="962" t="s">
        <v>265</v>
      </c>
      <c r="B3306" t="s">
        <v>291</v>
      </c>
      <c r="C3306" t="s">
        <v>13</v>
      </c>
      <c r="D3306" t="s">
        <v>11</v>
      </c>
      <c r="E3306" t="s">
        <v>511</v>
      </c>
      <c r="F3306" t="s">
        <v>413</v>
      </c>
      <c r="R3306">
        <v>0</v>
      </c>
      <c r="S3306">
        <v>0</v>
      </c>
      <c r="T3306">
        <v>0</v>
      </c>
    </row>
    <row r="3307" spans="1:20" ht="15" customHeight="1">
      <c r="A3307" s="962" t="s">
        <v>265</v>
      </c>
      <c r="B3307" t="s">
        <v>293</v>
      </c>
      <c r="C3307" t="s">
        <v>13</v>
      </c>
      <c r="D3307" t="s">
        <v>11</v>
      </c>
      <c r="E3307" t="s">
        <v>511</v>
      </c>
      <c r="F3307" t="s">
        <v>413</v>
      </c>
      <c r="R3307">
        <v>0</v>
      </c>
      <c r="S3307">
        <v>0</v>
      </c>
      <c r="T3307">
        <v>0</v>
      </c>
    </row>
    <row r="3308" spans="1:20" ht="15" customHeight="1">
      <c r="A3308" s="962" t="s">
        <v>265</v>
      </c>
      <c r="B3308" t="s">
        <v>289</v>
      </c>
      <c r="C3308" t="s">
        <v>13</v>
      </c>
      <c r="D3308" t="s">
        <v>11</v>
      </c>
      <c r="E3308" t="s">
        <v>511</v>
      </c>
      <c r="F3308" t="s">
        <v>413</v>
      </c>
      <c r="R3308">
        <v>0</v>
      </c>
      <c r="S3308">
        <v>0</v>
      </c>
      <c r="T3308">
        <v>0</v>
      </c>
    </row>
    <row r="3309" spans="1:20" ht="15" customHeight="1">
      <c r="A3309" s="962" t="s">
        <v>265</v>
      </c>
      <c r="B3309" t="s">
        <v>288</v>
      </c>
      <c r="C3309" t="s">
        <v>13</v>
      </c>
      <c r="D3309" t="s">
        <v>11</v>
      </c>
      <c r="E3309" t="s">
        <v>511</v>
      </c>
      <c r="F3309" t="s">
        <v>413</v>
      </c>
      <c r="R3309">
        <v>0</v>
      </c>
      <c r="S3309">
        <v>0</v>
      </c>
      <c r="T3309">
        <v>0</v>
      </c>
    </row>
    <row r="3310" spans="1:20" ht="15" customHeight="1">
      <c r="A3310" s="962" t="s">
        <v>265</v>
      </c>
      <c r="B3310" t="s">
        <v>287</v>
      </c>
      <c r="C3310" t="s">
        <v>13</v>
      </c>
      <c r="D3310" t="s">
        <v>11</v>
      </c>
      <c r="E3310" t="s">
        <v>511</v>
      </c>
      <c r="F3310" t="s">
        <v>413</v>
      </c>
      <c r="R3310">
        <v>0</v>
      </c>
      <c r="S3310">
        <v>0</v>
      </c>
      <c r="T3310">
        <v>0</v>
      </c>
    </row>
    <row r="3311" spans="1:20" ht="15" customHeight="1">
      <c r="A3311" s="962" t="s">
        <v>265</v>
      </c>
      <c r="B3311" t="s">
        <v>295</v>
      </c>
      <c r="C3311" t="s">
        <v>13</v>
      </c>
      <c r="D3311" t="s">
        <v>11</v>
      </c>
      <c r="E3311" t="s">
        <v>511</v>
      </c>
      <c r="F3311" t="s">
        <v>413</v>
      </c>
      <c r="R3311">
        <v>0</v>
      </c>
      <c r="S3311">
        <v>0</v>
      </c>
      <c r="T3311">
        <v>0</v>
      </c>
    </row>
    <row r="3312" spans="1:20" ht="15" customHeight="1">
      <c r="A3312" s="962" t="s">
        <v>265</v>
      </c>
      <c r="B3312" t="s">
        <v>296</v>
      </c>
      <c r="C3312" t="s">
        <v>13</v>
      </c>
      <c r="D3312" t="s">
        <v>11</v>
      </c>
      <c r="E3312" t="s">
        <v>511</v>
      </c>
      <c r="F3312" t="s">
        <v>413</v>
      </c>
      <c r="R3312">
        <v>0</v>
      </c>
      <c r="S3312">
        <v>0</v>
      </c>
      <c r="T3312">
        <v>0</v>
      </c>
    </row>
    <row r="3313" spans="1:20" ht="15" customHeight="1">
      <c r="A3313" s="962" t="s">
        <v>266</v>
      </c>
      <c r="B3313" t="s">
        <v>294</v>
      </c>
      <c r="C3313" t="s">
        <v>13</v>
      </c>
      <c r="D3313" t="s">
        <v>11</v>
      </c>
      <c r="E3313" t="s">
        <v>511</v>
      </c>
      <c r="F3313" t="s">
        <v>413</v>
      </c>
      <c r="R3313">
        <v>0</v>
      </c>
      <c r="S3313">
        <v>0</v>
      </c>
      <c r="T3313">
        <v>0</v>
      </c>
    </row>
    <row r="3314" spans="1:20" ht="15" customHeight="1">
      <c r="A3314" s="962" t="s">
        <v>266</v>
      </c>
      <c r="B3314" t="s">
        <v>292</v>
      </c>
      <c r="C3314" t="s">
        <v>13</v>
      </c>
      <c r="D3314" t="s">
        <v>11</v>
      </c>
      <c r="E3314" t="s">
        <v>511</v>
      </c>
      <c r="F3314" t="s">
        <v>413</v>
      </c>
      <c r="R3314">
        <v>0</v>
      </c>
      <c r="S3314">
        <v>0</v>
      </c>
      <c r="T3314">
        <v>0</v>
      </c>
    </row>
    <row r="3315" spans="1:20" ht="15" customHeight="1">
      <c r="A3315" s="962" t="s">
        <v>266</v>
      </c>
      <c r="B3315" t="s">
        <v>291</v>
      </c>
      <c r="C3315" t="s">
        <v>13</v>
      </c>
      <c r="D3315" t="s">
        <v>11</v>
      </c>
      <c r="E3315" t="s">
        <v>511</v>
      </c>
      <c r="F3315" t="s">
        <v>413</v>
      </c>
      <c r="R3315">
        <v>0</v>
      </c>
      <c r="S3315">
        <v>0</v>
      </c>
      <c r="T3315">
        <v>0</v>
      </c>
    </row>
    <row r="3316" spans="1:20" ht="15" customHeight="1">
      <c r="A3316" s="962" t="s">
        <v>266</v>
      </c>
      <c r="B3316" t="s">
        <v>293</v>
      </c>
      <c r="C3316" t="s">
        <v>13</v>
      </c>
      <c r="D3316" t="s">
        <v>11</v>
      </c>
      <c r="E3316" t="s">
        <v>511</v>
      </c>
      <c r="F3316" t="s">
        <v>413</v>
      </c>
      <c r="R3316">
        <v>0</v>
      </c>
      <c r="S3316">
        <v>0</v>
      </c>
      <c r="T3316">
        <v>0</v>
      </c>
    </row>
    <row r="3317" spans="1:20" ht="15" customHeight="1">
      <c r="A3317" s="962" t="s">
        <v>266</v>
      </c>
      <c r="B3317" t="s">
        <v>289</v>
      </c>
      <c r="C3317" t="s">
        <v>13</v>
      </c>
      <c r="D3317" t="s">
        <v>11</v>
      </c>
      <c r="E3317" t="s">
        <v>511</v>
      </c>
      <c r="F3317" t="s">
        <v>413</v>
      </c>
      <c r="R3317">
        <v>0</v>
      </c>
      <c r="S3317">
        <v>0</v>
      </c>
      <c r="T3317">
        <v>0</v>
      </c>
    </row>
    <row r="3318" spans="1:20" ht="15" customHeight="1">
      <c r="A3318" s="962" t="s">
        <v>266</v>
      </c>
      <c r="B3318" t="s">
        <v>288</v>
      </c>
      <c r="C3318" t="s">
        <v>13</v>
      </c>
      <c r="D3318" t="s">
        <v>11</v>
      </c>
      <c r="E3318" t="s">
        <v>511</v>
      </c>
      <c r="F3318" t="s">
        <v>413</v>
      </c>
      <c r="R3318">
        <v>0</v>
      </c>
      <c r="S3318">
        <v>0</v>
      </c>
      <c r="T3318">
        <v>0</v>
      </c>
    </row>
    <row r="3319" spans="1:20" ht="15" customHeight="1">
      <c r="A3319" s="962" t="s">
        <v>266</v>
      </c>
      <c r="B3319" t="s">
        <v>287</v>
      </c>
      <c r="C3319" t="s">
        <v>13</v>
      </c>
      <c r="D3319" t="s">
        <v>11</v>
      </c>
      <c r="E3319" t="s">
        <v>511</v>
      </c>
      <c r="F3319" t="s">
        <v>413</v>
      </c>
      <c r="R3319">
        <v>0</v>
      </c>
      <c r="S3319">
        <v>0</v>
      </c>
      <c r="T3319">
        <v>0</v>
      </c>
    </row>
    <row r="3320" spans="1:20" ht="15" customHeight="1">
      <c r="A3320" s="962" t="s">
        <v>266</v>
      </c>
      <c r="B3320" t="s">
        <v>295</v>
      </c>
      <c r="C3320" t="s">
        <v>13</v>
      </c>
      <c r="D3320" t="s">
        <v>11</v>
      </c>
      <c r="E3320" t="s">
        <v>511</v>
      </c>
      <c r="F3320" t="s">
        <v>413</v>
      </c>
      <c r="R3320">
        <v>0</v>
      </c>
      <c r="S3320">
        <v>0</v>
      </c>
      <c r="T3320">
        <v>0</v>
      </c>
    </row>
    <row r="3321" spans="1:20" ht="15" customHeight="1">
      <c r="A3321" s="962" t="s">
        <v>266</v>
      </c>
      <c r="B3321" t="s">
        <v>296</v>
      </c>
      <c r="C3321" t="s">
        <v>13</v>
      </c>
      <c r="D3321" t="s">
        <v>11</v>
      </c>
      <c r="E3321" t="s">
        <v>511</v>
      </c>
      <c r="F3321" t="s">
        <v>413</v>
      </c>
      <c r="R3321">
        <v>0</v>
      </c>
      <c r="S3321">
        <v>0</v>
      </c>
      <c r="T3321">
        <v>0</v>
      </c>
    </row>
    <row r="3322" spans="1:20" ht="15" customHeight="1">
      <c r="A3322" s="962" t="s">
        <v>267</v>
      </c>
      <c r="B3322" t="s">
        <v>296</v>
      </c>
      <c r="C3322" t="s">
        <v>13</v>
      </c>
      <c r="D3322" t="s">
        <v>11</v>
      </c>
      <c r="E3322" t="s">
        <v>511</v>
      </c>
      <c r="F3322" t="s">
        <v>413</v>
      </c>
      <c r="R3322">
        <v>0</v>
      </c>
      <c r="S3322">
        <v>0</v>
      </c>
      <c r="T3322">
        <v>0</v>
      </c>
    </row>
    <row r="3323" spans="1:20" ht="15" customHeight="1">
      <c r="A3323" s="962" t="s">
        <v>267</v>
      </c>
      <c r="B3323" t="s">
        <v>289</v>
      </c>
      <c r="C3323" t="s">
        <v>13</v>
      </c>
      <c r="D3323" t="s">
        <v>11</v>
      </c>
      <c r="E3323" t="s">
        <v>511</v>
      </c>
      <c r="F3323" t="s">
        <v>413</v>
      </c>
      <c r="R3323">
        <v>0</v>
      </c>
      <c r="S3323">
        <v>0</v>
      </c>
      <c r="T3323">
        <v>0</v>
      </c>
    </row>
    <row r="3324" spans="1:20" ht="15" customHeight="1">
      <c r="A3324" s="962" t="s">
        <v>267</v>
      </c>
      <c r="B3324" t="s">
        <v>288</v>
      </c>
      <c r="C3324" t="s">
        <v>13</v>
      </c>
      <c r="D3324" t="s">
        <v>11</v>
      </c>
      <c r="E3324" t="s">
        <v>511</v>
      </c>
      <c r="F3324" t="s">
        <v>413</v>
      </c>
      <c r="R3324">
        <v>0</v>
      </c>
      <c r="S3324">
        <v>0</v>
      </c>
      <c r="T3324">
        <v>0</v>
      </c>
    </row>
    <row r="3325" spans="1:20" ht="15" customHeight="1">
      <c r="A3325" s="962" t="s">
        <v>267</v>
      </c>
      <c r="B3325" t="s">
        <v>287</v>
      </c>
      <c r="C3325" t="s">
        <v>13</v>
      </c>
      <c r="D3325" t="s">
        <v>11</v>
      </c>
      <c r="E3325" t="s">
        <v>511</v>
      </c>
      <c r="F3325" t="s">
        <v>413</v>
      </c>
      <c r="R3325">
        <v>0</v>
      </c>
      <c r="S3325">
        <v>0</v>
      </c>
      <c r="T3325">
        <v>0</v>
      </c>
    </row>
    <row r="3326" spans="1:20" ht="15" customHeight="1">
      <c r="A3326" s="962" t="s">
        <v>268</v>
      </c>
      <c r="B3326" t="s">
        <v>296</v>
      </c>
      <c r="C3326" t="s">
        <v>13</v>
      </c>
      <c r="D3326" t="s">
        <v>11</v>
      </c>
      <c r="E3326" t="s">
        <v>511</v>
      </c>
      <c r="F3326" t="s">
        <v>413</v>
      </c>
      <c r="R3326">
        <v>0</v>
      </c>
      <c r="S3326">
        <v>0</v>
      </c>
      <c r="T3326">
        <v>0</v>
      </c>
    </row>
    <row r="3327" spans="1:20" ht="15" customHeight="1">
      <c r="A3327" s="962" t="s">
        <v>268</v>
      </c>
      <c r="B3327" t="s">
        <v>289</v>
      </c>
      <c r="C3327" t="s">
        <v>13</v>
      </c>
      <c r="D3327" t="s">
        <v>11</v>
      </c>
      <c r="E3327" t="s">
        <v>511</v>
      </c>
      <c r="F3327" t="s">
        <v>413</v>
      </c>
      <c r="R3327">
        <v>0</v>
      </c>
      <c r="S3327">
        <v>0</v>
      </c>
      <c r="T3327">
        <v>0</v>
      </c>
    </row>
    <row r="3328" spans="1:20" ht="15" customHeight="1">
      <c r="A3328" s="962" t="s">
        <v>268</v>
      </c>
      <c r="B3328" t="s">
        <v>288</v>
      </c>
      <c r="C3328" t="s">
        <v>13</v>
      </c>
      <c r="D3328" t="s">
        <v>11</v>
      </c>
      <c r="E3328" t="s">
        <v>511</v>
      </c>
      <c r="F3328" t="s">
        <v>413</v>
      </c>
      <c r="R3328">
        <v>0</v>
      </c>
      <c r="S3328">
        <v>0</v>
      </c>
      <c r="T3328">
        <v>0</v>
      </c>
    </row>
    <row r="3329" spans="1:20" ht="15" customHeight="1">
      <c r="A3329" s="962" t="s">
        <v>268</v>
      </c>
      <c r="B3329" t="s">
        <v>287</v>
      </c>
      <c r="C3329" t="s">
        <v>13</v>
      </c>
      <c r="D3329" t="s">
        <v>11</v>
      </c>
      <c r="E3329" t="s">
        <v>511</v>
      </c>
      <c r="F3329" t="s">
        <v>413</v>
      </c>
      <c r="R3329">
        <v>0</v>
      </c>
      <c r="S3329">
        <v>0</v>
      </c>
      <c r="T3329">
        <v>0</v>
      </c>
    </row>
    <row r="3330" spans="1:20" ht="15" customHeight="1">
      <c r="A3330" s="962" t="s">
        <v>269</v>
      </c>
      <c r="B3330" t="s">
        <v>296</v>
      </c>
      <c r="C3330" t="s">
        <v>13</v>
      </c>
      <c r="D3330" t="s">
        <v>11</v>
      </c>
      <c r="E3330" t="s">
        <v>511</v>
      </c>
      <c r="F3330" t="s">
        <v>413</v>
      </c>
      <c r="R3330">
        <v>0</v>
      </c>
      <c r="S3330">
        <v>0</v>
      </c>
      <c r="T3330">
        <v>0</v>
      </c>
    </row>
    <row r="3331" spans="1:20" ht="15" customHeight="1">
      <c r="A3331" s="962" t="s">
        <v>269</v>
      </c>
      <c r="B3331" t="s">
        <v>289</v>
      </c>
      <c r="C3331" t="s">
        <v>13</v>
      </c>
      <c r="D3331" t="s">
        <v>11</v>
      </c>
      <c r="E3331" t="s">
        <v>511</v>
      </c>
      <c r="F3331" t="s">
        <v>413</v>
      </c>
      <c r="R3331">
        <v>0</v>
      </c>
      <c r="S3331">
        <v>0</v>
      </c>
      <c r="T3331">
        <v>0</v>
      </c>
    </row>
    <row r="3332" spans="1:20" ht="15" customHeight="1">
      <c r="A3332" s="962" t="s">
        <v>269</v>
      </c>
      <c r="B3332" t="s">
        <v>288</v>
      </c>
      <c r="C3332" t="s">
        <v>13</v>
      </c>
      <c r="D3332" t="s">
        <v>11</v>
      </c>
      <c r="E3332" t="s">
        <v>511</v>
      </c>
      <c r="F3332" t="s">
        <v>413</v>
      </c>
      <c r="R3332">
        <v>0</v>
      </c>
      <c r="S3332">
        <v>0</v>
      </c>
      <c r="T3332">
        <v>0</v>
      </c>
    </row>
    <row r="3333" spans="1:20" ht="15" customHeight="1">
      <c r="A3333" s="962" t="s">
        <v>269</v>
      </c>
      <c r="B3333" t="s">
        <v>287</v>
      </c>
      <c r="C3333" t="s">
        <v>13</v>
      </c>
      <c r="D3333" t="s">
        <v>11</v>
      </c>
      <c r="E3333" t="s">
        <v>511</v>
      </c>
      <c r="F3333" t="s">
        <v>413</v>
      </c>
      <c r="R3333">
        <v>0</v>
      </c>
      <c r="S3333">
        <v>0</v>
      </c>
      <c r="T3333">
        <v>0</v>
      </c>
    </row>
    <row r="3334" spans="1:20" ht="15" customHeight="1">
      <c r="A3334" s="962" t="s">
        <v>270</v>
      </c>
      <c r="B3334" t="s">
        <v>296</v>
      </c>
      <c r="C3334" t="s">
        <v>13</v>
      </c>
      <c r="D3334" t="s">
        <v>11</v>
      </c>
      <c r="E3334" t="s">
        <v>511</v>
      </c>
      <c r="F3334" t="s">
        <v>413</v>
      </c>
      <c r="R3334">
        <v>0</v>
      </c>
      <c r="S3334">
        <v>0</v>
      </c>
      <c r="T3334">
        <v>0</v>
      </c>
    </row>
    <row r="3335" spans="1:20" ht="15" customHeight="1">
      <c r="A3335" s="962" t="s">
        <v>270</v>
      </c>
      <c r="B3335" t="s">
        <v>289</v>
      </c>
      <c r="C3335" t="s">
        <v>13</v>
      </c>
      <c r="D3335" t="s">
        <v>11</v>
      </c>
      <c r="E3335" t="s">
        <v>511</v>
      </c>
      <c r="F3335" t="s">
        <v>413</v>
      </c>
      <c r="R3335">
        <v>0</v>
      </c>
      <c r="S3335">
        <v>0</v>
      </c>
      <c r="T3335">
        <v>0</v>
      </c>
    </row>
    <row r="3336" spans="1:20" ht="15" customHeight="1">
      <c r="A3336" s="962" t="s">
        <v>270</v>
      </c>
      <c r="B3336" t="s">
        <v>288</v>
      </c>
      <c r="C3336" t="s">
        <v>13</v>
      </c>
      <c r="D3336" t="s">
        <v>11</v>
      </c>
      <c r="E3336" t="s">
        <v>511</v>
      </c>
      <c r="F3336" t="s">
        <v>413</v>
      </c>
      <c r="R3336">
        <v>0</v>
      </c>
      <c r="S3336">
        <v>0</v>
      </c>
      <c r="T3336">
        <v>0</v>
      </c>
    </row>
    <row r="3337" spans="1:20" ht="15" customHeight="1">
      <c r="A3337" s="962" t="s">
        <v>270</v>
      </c>
      <c r="B3337" t="s">
        <v>287</v>
      </c>
      <c r="C3337" t="s">
        <v>13</v>
      </c>
      <c r="D3337" t="s">
        <v>11</v>
      </c>
      <c r="E3337" t="s">
        <v>511</v>
      </c>
      <c r="F3337" t="s">
        <v>413</v>
      </c>
      <c r="R3337">
        <v>0</v>
      </c>
      <c r="S3337">
        <v>0</v>
      </c>
      <c r="T3337">
        <v>0</v>
      </c>
    </row>
    <row r="3338" spans="1:20" ht="15" customHeight="1">
      <c r="A3338" s="962" t="s">
        <v>271</v>
      </c>
      <c r="B3338" t="s">
        <v>297</v>
      </c>
      <c r="C3338" t="s">
        <v>13</v>
      </c>
      <c r="D3338" t="s">
        <v>11</v>
      </c>
      <c r="E3338" t="s">
        <v>511</v>
      </c>
      <c r="F3338" t="s">
        <v>413</v>
      </c>
      <c r="R3338">
        <v>0</v>
      </c>
      <c r="S3338">
        <v>0</v>
      </c>
      <c r="T3338">
        <v>0</v>
      </c>
    </row>
    <row r="3339" spans="1:20" ht="15" customHeight="1">
      <c r="A3339" s="962" t="s">
        <v>271</v>
      </c>
      <c r="B3339" t="s">
        <v>288</v>
      </c>
      <c r="C3339" t="s">
        <v>13</v>
      </c>
      <c r="D3339" t="s">
        <v>11</v>
      </c>
      <c r="E3339" t="s">
        <v>511</v>
      </c>
      <c r="F3339" t="s">
        <v>413</v>
      </c>
      <c r="R3339">
        <v>0</v>
      </c>
      <c r="S3339">
        <v>0</v>
      </c>
      <c r="T3339">
        <v>0</v>
      </c>
    </row>
    <row r="3340" spans="1:20" ht="15" customHeight="1">
      <c r="A3340" s="962" t="s">
        <v>271</v>
      </c>
      <c r="B3340" t="s">
        <v>287</v>
      </c>
      <c r="C3340" t="s">
        <v>13</v>
      </c>
      <c r="D3340" t="s">
        <v>11</v>
      </c>
      <c r="E3340" t="s">
        <v>511</v>
      </c>
      <c r="F3340" t="s">
        <v>413</v>
      </c>
      <c r="R3340">
        <v>0</v>
      </c>
      <c r="S3340">
        <v>0</v>
      </c>
      <c r="T3340">
        <v>0</v>
      </c>
    </row>
    <row r="3341" spans="1:20" ht="15" customHeight="1">
      <c r="A3341" s="962" t="s">
        <v>271</v>
      </c>
      <c r="B3341" t="s">
        <v>299</v>
      </c>
      <c r="C3341" t="s">
        <v>13</v>
      </c>
      <c r="D3341" t="s">
        <v>11</v>
      </c>
      <c r="E3341" t="s">
        <v>511</v>
      </c>
      <c r="F3341" t="s">
        <v>413</v>
      </c>
      <c r="R3341">
        <v>0</v>
      </c>
      <c r="S3341">
        <v>0</v>
      </c>
      <c r="T3341">
        <v>0</v>
      </c>
    </row>
    <row r="3342" spans="1:20" ht="15" customHeight="1">
      <c r="A3342" s="962" t="s">
        <v>271</v>
      </c>
      <c r="B3342" t="s">
        <v>301</v>
      </c>
      <c r="C3342" t="s">
        <v>13</v>
      </c>
      <c r="D3342" t="s">
        <v>11</v>
      </c>
      <c r="E3342" t="s">
        <v>511</v>
      </c>
      <c r="F3342" t="s">
        <v>413</v>
      </c>
      <c r="R3342">
        <v>0</v>
      </c>
      <c r="S3342">
        <v>0</v>
      </c>
      <c r="T3342">
        <v>0</v>
      </c>
    </row>
    <row r="3343" spans="1:20" ht="15" customHeight="1">
      <c r="A3343" s="962" t="s">
        <v>271</v>
      </c>
      <c r="B3343" t="s">
        <v>302</v>
      </c>
      <c r="C3343" t="s">
        <v>13</v>
      </c>
      <c r="D3343" t="s">
        <v>11</v>
      </c>
      <c r="E3343" t="s">
        <v>511</v>
      </c>
      <c r="F3343" t="s">
        <v>413</v>
      </c>
      <c r="R3343">
        <v>0</v>
      </c>
      <c r="S3343">
        <v>0</v>
      </c>
      <c r="T3343">
        <v>0</v>
      </c>
    </row>
    <row r="3344" spans="1:20" ht="15" customHeight="1">
      <c r="A3344" s="962" t="s">
        <v>271</v>
      </c>
      <c r="B3344" t="s">
        <v>303</v>
      </c>
      <c r="C3344" t="s">
        <v>13</v>
      </c>
      <c r="D3344" t="s">
        <v>11</v>
      </c>
      <c r="E3344" t="s">
        <v>511</v>
      </c>
      <c r="F3344" t="s">
        <v>413</v>
      </c>
      <c r="R3344">
        <v>0</v>
      </c>
      <c r="S3344">
        <v>0</v>
      </c>
      <c r="T3344">
        <v>0</v>
      </c>
    </row>
    <row r="3345" spans="1:20" ht="15" customHeight="1">
      <c r="A3345" s="962" t="s">
        <v>271</v>
      </c>
      <c r="B3345" t="s">
        <v>298</v>
      </c>
      <c r="C3345" t="s">
        <v>13</v>
      </c>
      <c r="D3345" t="s">
        <v>11</v>
      </c>
      <c r="E3345" t="s">
        <v>511</v>
      </c>
      <c r="F3345" t="s">
        <v>413</v>
      </c>
      <c r="R3345">
        <v>0</v>
      </c>
      <c r="S3345">
        <v>0</v>
      </c>
      <c r="T3345">
        <v>0</v>
      </c>
    </row>
    <row r="3346" spans="1:20" ht="15" customHeight="1">
      <c r="A3346" s="962" t="s">
        <v>271</v>
      </c>
      <c r="B3346" t="s">
        <v>300</v>
      </c>
      <c r="C3346" t="s">
        <v>13</v>
      </c>
      <c r="D3346" t="s">
        <v>11</v>
      </c>
      <c r="E3346" t="s">
        <v>511</v>
      </c>
      <c r="F3346" t="s">
        <v>413</v>
      </c>
      <c r="R3346">
        <v>0</v>
      </c>
      <c r="S3346">
        <v>0</v>
      </c>
      <c r="T3346">
        <v>0</v>
      </c>
    </row>
    <row r="3347" spans="1:20" ht="15" customHeight="1">
      <c r="A3347" s="962" t="s">
        <v>272</v>
      </c>
      <c r="B3347" t="s">
        <v>296</v>
      </c>
      <c r="C3347" t="s">
        <v>13</v>
      </c>
      <c r="D3347" t="s">
        <v>11</v>
      </c>
      <c r="E3347" t="s">
        <v>511</v>
      </c>
      <c r="F3347" t="s">
        <v>413</v>
      </c>
      <c r="R3347">
        <v>0</v>
      </c>
      <c r="S3347">
        <v>0</v>
      </c>
      <c r="T3347">
        <v>0</v>
      </c>
    </row>
    <row r="3348" spans="1:20" ht="15" customHeight="1">
      <c r="A3348" s="962" t="s">
        <v>272</v>
      </c>
      <c r="B3348" t="s">
        <v>289</v>
      </c>
      <c r="C3348" t="s">
        <v>13</v>
      </c>
      <c r="D3348" t="s">
        <v>11</v>
      </c>
      <c r="E3348" t="s">
        <v>511</v>
      </c>
      <c r="F3348" t="s">
        <v>413</v>
      </c>
      <c r="R3348">
        <v>0</v>
      </c>
      <c r="S3348">
        <v>0</v>
      </c>
      <c r="T3348">
        <v>0</v>
      </c>
    </row>
    <row r="3349" spans="1:20" ht="15" customHeight="1">
      <c r="A3349" s="962" t="s">
        <v>272</v>
      </c>
      <c r="B3349" t="s">
        <v>288</v>
      </c>
      <c r="C3349" t="s">
        <v>13</v>
      </c>
      <c r="D3349" t="s">
        <v>11</v>
      </c>
      <c r="E3349" t="s">
        <v>511</v>
      </c>
      <c r="F3349" t="s">
        <v>413</v>
      </c>
      <c r="R3349">
        <v>0</v>
      </c>
      <c r="S3349">
        <v>0</v>
      </c>
      <c r="T3349">
        <v>0</v>
      </c>
    </row>
    <row r="3350" spans="1:20" ht="15" customHeight="1">
      <c r="A3350" s="962" t="s">
        <v>272</v>
      </c>
      <c r="B3350" t="s">
        <v>287</v>
      </c>
      <c r="C3350" t="s">
        <v>13</v>
      </c>
      <c r="D3350" t="s">
        <v>11</v>
      </c>
      <c r="E3350" t="s">
        <v>511</v>
      </c>
      <c r="F3350" t="s">
        <v>413</v>
      </c>
      <c r="R3350">
        <v>0</v>
      </c>
      <c r="S3350">
        <v>0</v>
      </c>
      <c r="T3350">
        <v>0</v>
      </c>
    </row>
    <row r="3351" spans="1:20" ht="15" customHeight="1">
      <c r="A3351" s="962" t="s">
        <v>273</v>
      </c>
      <c r="B3351" t="s">
        <v>296</v>
      </c>
      <c r="C3351" t="s">
        <v>13</v>
      </c>
      <c r="D3351" t="s">
        <v>11</v>
      </c>
      <c r="E3351" t="s">
        <v>511</v>
      </c>
      <c r="F3351" t="s">
        <v>413</v>
      </c>
      <c r="R3351">
        <v>0</v>
      </c>
      <c r="S3351">
        <v>0</v>
      </c>
      <c r="T3351">
        <v>0</v>
      </c>
    </row>
    <row r="3352" spans="1:20" ht="15" customHeight="1">
      <c r="A3352" s="962" t="s">
        <v>273</v>
      </c>
      <c r="B3352" t="s">
        <v>289</v>
      </c>
      <c r="C3352" t="s">
        <v>13</v>
      </c>
      <c r="D3352" t="s">
        <v>11</v>
      </c>
      <c r="E3352" t="s">
        <v>511</v>
      </c>
      <c r="F3352" t="s">
        <v>413</v>
      </c>
      <c r="R3352">
        <v>0</v>
      </c>
      <c r="S3352">
        <v>0</v>
      </c>
      <c r="T3352">
        <v>0</v>
      </c>
    </row>
    <row r="3353" spans="1:20" ht="15" customHeight="1">
      <c r="A3353" s="962" t="s">
        <v>273</v>
      </c>
      <c r="B3353" t="s">
        <v>288</v>
      </c>
      <c r="C3353" t="s">
        <v>13</v>
      </c>
      <c r="D3353" t="s">
        <v>11</v>
      </c>
      <c r="E3353" t="s">
        <v>511</v>
      </c>
      <c r="F3353" t="s">
        <v>413</v>
      </c>
      <c r="R3353">
        <v>0</v>
      </c>
      <c r="S3353">
        <v>0</v>
      </c>
      <c r="T3353">
        <v>0</v>
      </c>
    </row>
    <row r="3354" spans="1:20" ht="15" customHeight="1">
      <c r="A3354" s="962" t="s">
        <v>273</v>
      </c>
      <c r="B3354" t="s">
        <v>287</v>
      </c>
      <c r="C3354" t="s">
        <v>13</v>
      </c>
      <c r="D3354" t="s">
        <v>11</v>
      </c>
      <c r="E3354" t="s">
        <v>511</v>
      </c>
      <c r="F3354" t="s">
        <v>413</v>
      </c>
      <c r="R3354">
        <v>0</v>
      </c>
      <c r="S3354">
        <v>0</v>
      </c>
      <c r="T3354">
        <v>0</v>
      </c>
    </row>
    <row r="3355" spans="1:20" ht="15" customHeight="1">
      <c r="A3355" s="962" t="s">
        <v>274</v>
      </c>
      <c r="B3355" t="s">
        <v>283</v>
      </c>
      <c r="C3355" t="s">
        <v>13</v>
      </c>
      <c r="D3355" t="s">
        <v>11</v>
      </c>
      <c r="E3355" t="s">
        <v>511</v>
      </c>
      <c r="F3355" t="s">
        <v>413</v>
      </c>
      <c r="R3355">
        <v>0</v>
      </c>
    </row>
    <row r="3356" spans="1:20" ht="15" customHeight="1">
      <c r="A3356" s="962" t="s">
        <v>277</v>
      </c>
      <c r="B3356" t="s">
        <v>246</v>
      </c>
      <c r="C3356" t="s">
        <v>13</v>
      </c>
      <c r="D3356" t="s">
        <v>11</v>
      </c>
      <c r="E3356" t="s">
        <v>511</v>
      </c>
      <c r="F3356" t="s">
        <v>413</v>
      </c>
      <c r="R3356">
        <v>0</v>
      </c>
      <c r="S3356">
        <v>0</v>
      </c>
      <c r="T3356">
        <v>500000000</v>
      </c>
    </row>
    <row r="3357" spans="1:20" ht="15" customHeight="1">
      <c r="A3357" s="962" t="s">
        <v>277</v>
      </c>
      <c r="B3357" t="s">
        <v>244</v>
      </c>
      <c r="C3357" t="s">
        <v>13</v>
      </c>
      <c r="D3357" t="s">
        <v>11</v>
      </c>
      <c r="E3357" t="s">
        <v>511</v>
      </c>
      <c r="F3357" t="s">
        <v>413</v>
      </c>
      <c r="G3357" t="s">
        <v>566</v>
      </c>
      <c r="I3357" t="s">
        <v>428</v>
      </c>
      <c r="K3357" t="s">
        <v>333</v>
      </c>
      <c r="L3357" t="s">
        <v>277</v>
      </c>
      <c r="M3357" t="s">
        <v>66</v>
      </c>
      <c r="O3357" t="s">
        <v>365</v>
      </c>
      <c r="P3357" t="s">
        <v>336</v>
      </c>
      <c r="Q3357" t="s">
        <v>337</v>
      </c>
      <c r="R3357">
        <v>45.5</v>
      </c>
    </row>
    <row r="3358" spans="1:20" ht="15" customHeight="1">
      <c r="A3358" s="962" t="s">
        <v>278</v>
      </c>
      <c r="B3358" t="s">
        <v>252</v>
      </c>
      <c r="C3358" t="s">
        <v>13</v>
      </c>
      <c r="D3358" t="s">
        <v>11</v>
      </c>
      <c r="E3358" t="s">
        <v>511</v>
      </c>
      <c r="F3358" t="s">
        <v>413</v>
      </c>
      <c r="J3358" t="s">
        <v>340</v>
      </c>
      <c r="L3358" t="s">
        <v>252</v>
      </c>
      <c r="R3358">
        <v>0</v>
      </c>
    </row>
    <row r="3359" spans="1:20" ht="15" customHeight="1">
      <c r="A3359" s="962" t="s">
        <v>278</v>
      </c>
      <c r="B3359" t="s">
        <v>247</v>
      </c>
      <c r="C3359" t="s">
        <v>13</v>
      </c>
      <c r="D3359" t="s">
        <v>11</v>
      </c>
      <c r="E3359" t="s">
        <v>511</v>
      </c>
      <c r="F3359" t="s">
        <v>413</v>
      </c>
      <c r="O3359" t="s">
        <v>361</v>
      </c>
      <c r="P3359" t="s">
        <v>868</v>
      </c>
      <c r="Q3359" t="s">
        <v>869</v>
      </c>
      <c r="R3359">
        <v>14.8</v>
      </c>
    </row>
    <row r="3360" spans="1:20" ht="15" customHeight="1">
      <c r="A3360" s="962" t="s">
        <v>278</v>
      </c>
      <c r="B3360" t="s">
        <v>251</v>
      </c>
      <c r="C3360" t="s">
        <v>13</v>
      </c>
      <c r="D3360" t="s">
        <v>11</v>
      </c>
      <c r="E3360" t="s">
        <v>511</v>
      </c>
      <c r="F3360" t="s">
        <v>413</v>
      </c>
      <c r="R3360">
        <v>0</v>
      </c>
    </row>
    <row r="3361" spans="1:20" ht="15" customHeight="1">
      <c r="A3361" s="962" t="s">
        <v>279</v>
      </c>
      <c r="B3361" t="s">
        <v>254</v>
      </c>
      <c r="C3361" t="s">
        <v>13</v>
      </c>
      <c r="D3361" t="s">
        <v>11</v>
      </c>
      <c r="E3361" t="s">
        <v>511</v>
      </c>
      <c r="F3361" t="s">
        <v>413</v>
      </c>
      <c r="O3361" t="s">
        <v>361</v>
      </c>
      <c r="P3361" t="s">
        <v>868</v>
      </c>
      <c r="Q3361" t="s">
        <v>869</v>
      </c>
      <c r="R3361">
        <v>32.200000000000003</v>
      </c>
    </row>
    <row r="3362" spans="1:20" ht="15" customHeight="1">
      <c r="A3362" s="962" t="s">
        <v>279</v>
      </c>
      <c r="B3362" t="s">
        <v>253</v>
      </c>
      <c r="C3362" t="s">
        <v>13</v>
      </c>
      <c r="D3362" t="s">
        <v>11</v>
      </c>
      <c r="E3362" t="s">
        <v>511</v>
      </c>
      <c r="F3362" t="s">
        <v>413</v>
      </c>
      <c r="G3362" t="s">
        <v>567</v>
      </c>
      <c r="I3362" t="s">
        <v>415</v>
      </c>
      <c r="K3362" t="s">
        <v>333</v>
      </c>
      <c r="L3362" t="s">
        <v>253</v>
      </c>
      <c r="M3362" t="s">
        <v>67</v>
      </c>
      <c r="O3362" t="s">
        <v>335</v>
      </c>
      <c r="P3362" t="s">
        <v>336</v>
      </c>
      <c r="Q3362" t="s">
        <v>337</v>
      </c>
      <c r="R3362">
        <v>4.22</v>
      </c>
    </row>
    <row r="3363" spans="1:20" ht="15" customHeight="1">
      <c r="A3363" s="962" t="s">
        <v>279</v>
      </c>
      <c r="B3363" t="s">
        <v>251</v>
      </c>
      <c r="C3363" t="s">
        <v>13</v>
      </c>
      <c r="D3363" t="s">
        <v>11</v>
      </c>
      <c r="E3363" t="s">
        <v>511</v>
      </c>
      <c r="F3363" t="s">
        <v>413</v>
      </c>
      <c r="G3363" t="s">
        <v>429</v>
      </c>
      <c r="I3363" t="s">
        <v>415</v>
      </c>
      <c r="K3363" t="s">
        <v>333</v>
      </c>
      <c r="L3363" t="s">
        <v>253</v>
      </c>
      <c r="M3363" t="s">
        <v>67</v>
      </c>
      <c r="O3363" t="s">
        <v>335</v>
      </c>
      <c r="P3363" t="s">
        <v>336</v>
      </c>
      <c r="Q3363" t="s">
        <v>337</v>
      </c>
      <c r="R3363">
        <v>4.22</v>
      </c>
    </row>
    <row r="3364" spans="1:20" ht="15" customHeight="1">
      <c r="A3364" s="962" t="s">
        <v>279</v>
      </c>
      <c r="B3364" t="s">
        <v>255</v>
      </c>
      <c r="C3364" t="s">
        <v>13</v>
      </c>
      <c r="D3364" t="s">
        <v>11</v>
      </c>
      <c r="E3364" t="s">
        <v>511</v>
      </c>
      <c r="F3364" t="s">
        <v>413</v>
      </c>
      <c r="H3364" t="s">
        <v>852</v>
      </c>
      <c r="I3364" t="s">
        <v>853</v>
      </c>
      <c r="J3364" t="s">
        <v>848</v>
      </c>
      <c r="K3364" t="s">
        <v>854</v>
      </c>
      <c r="L3364" t="s">
        <v>855</v>
      </c>
      <c r="M3364" t="s">
        <v>55</v>
      </c>
      <c r="O3364" t="s">
        <v>361</v>
      </c>
      <c r="P3364" t="s">
        <v>851</v>
      </c>
      <c r="Q3364" t="s">
        <v>337</v>
      </c>
      <c r="R3364">
        <v>0.52</v>
      </c>
    </row>
    <row r="3365" spans="1:20" ht="15" customHeight="1">
      <c r="A3365" s="962" t="s">
        <v>280</v>
      </c>
      <c r="B3365" t="s">
        <v>257</v>
      </c>
      <c r="C3365" t="s">
        <v>13</v>
      </c>
      <c r="D3365" t="s">
        <v>11</v>
      </c>
      <c r="E3365" t="s">
        <v>511</v>
      </c>
      <c r="F3365" t="s">
        <v>413</v>
      </c>
      <c r="H3365" t="s">
        <v>922</v>
      </c>
      <c r="I3365" t="s">
        <v>418</v>
      </c>
      <c r="J3365" t="s">
        <v>923</v>
      </c>
      <c r="K3365" t="s">
        <v>854</v>
      </c>
      <c r="L3365" t="s">
        <v>924</v>
      </c>
      <c r="M3365" t="s">
        <v>60</v>
      </c>
      <c r="O3365" t="s">
        <v>361</v>
      </c>
      <c r="P3365" t="s">
        <v>851</v>
      </c>
      <c r="Q3365" t="s">
        <v>337</v>
      </c>
      <c r="R3365">
        <v>9.08</v>
      </c>
    </row>
    <row r="3366" spans="1:20" ht="15" customHeight="1">
      <c r="A3366" s="962" t="s">
        <v>280</v>
      </c>
      <c r="B3366" t="s">
        <v>259</v>
      </c>
      <c r="C3366" t="s">
        <v>13</v>
      </c>
      <c r="D3366" t="s">
        <v>11</v>
      </c>
      <c r="E3366" t="s">
        <v>511</v>
      </c>
      <c r="F3366" t="s">
        <v>413</v>
      </c>
      <c r="H3366" t="s">
        <v>925</v>
      </c>
      <c r="I3366" t="s">
        <v>418</v>
      </c>
      <c r="J3366" t="s">
        <v>923</v>
      </c>
      <c r="K3366" t="s">
        <v>854</v>
      </c>
      <c r="L3366" t="s">
        <v>926</v>
      </c>
      <c r="M3366" t="s">
        <v>60</v>
      </c>
      <c r="O3366" t="s">
        <v>361</v>
      </c>
      <c r="P3366" t="s">
        <v>851</v>
      </c>
      <c r="Q3366" t="s">
        <v>337</v>
      </c>
      <c r="R3366">
        <v>15.9</v>
      </c>
    </row>
    <row r="3367" spans="1:20" ht="15" customHeight="1">
      <c r="A3367" s="962" t="s">
        <v>280</v>
      </c>
      <c r="B3367" t="s">
        <v>260</v>
      </c>
      <c r="C3367" t="s">
        <v>13</v>
      </c>
      <c r="D3367" t="s">
        <v>11</v>
      </c>
      <c r="E3367" t="s">
        <v>511</v>
      </c>
      <c r="F3367" t="s">
        <v>413</v>
      </c>
      <c r="R3367">
        <v>0</v>
      </c>
    </row>
    <row r="3368" spans="1:20" ht="15" customHeight="1">
      <c r="A3368" s="962" t="s">
        <v>281</v>
      </c>
      <c r="B3368" t="s">
        <v>262</v>
      </c>
      <c r="C3368" t="s">
        <v>13</v>
      </c>
      <c r="D3368" t="s">
        <v>11</v>
      </c>
      <c r="E3368" t="s">
        <v>511</v>
      </c>
      <c r="F3368" t="s">
        <v>413</v>
      </c>
      <c r="L3368" t="s">
        <v>2002</v>
      </c>
      <c r="O3368" t="s">
        <v>361</v>
      </c>
      <c r="P3368" t="s">
        <v>868</v>
      </c>
      <c r="Q3368" t="s">
        <v>869</v>
      </c>
      <c r="R3368">
        <v>0</v>
      </c>
      <c r="S3368">
        <v>0</v>
      </c>
      <c r="T3368">
        <v>500000000</v>
      </c>
    </row>
    <row r="3369" spans="1:20" ht="15" customHeight="1">
      <c r="A3369" s="962" t="s">
        <v>281</v>
      </c>
      <c r="B3369" t="s">
        <v>261</v>
      </c>
      <c r="C3369" t="s">
        <v>13</v>
      </c>
      <c r="D3369" t="s">
        <v>11</v>
      </c>
      <c r="E3369" t="s">
        <v>511</v>
      </c>
      <c r="F3369" t="s">
        <v>413</v>
      </c>
      <c r="R3369">
        <v>0</v>
      </c>
      <c r="S3369">
        <v>0</v>
      </c>
      <c r="T3369">
        <v>500000000</v>
      </c>
    </row>
    <row r="3370" spans="1:20" ht="15" customHeight="1">
      <c r="A3370" s="962" t="s">
        <v>282</v>
      </c>
      <c r="B3370" t="s">
        <v>263</v>
      </c>
      <c r="C3370" t="s">
        <v>13</v>
      </c>
      <c r="D3370" t="s">
        <v>11</v>
      </c>
      <c r="E3370" t="s">
        <v>511</v>
      </c>
      <c r="F3370" t="s">
        <v>413</v>
      </c>
      <c r="O3370" t="s">
        <v>361</v>
      </c>
      <c r="P3370" t="s">
        <v>868</v>
      </c>
      <c r="Q3370" t="s">
        <v>869</v>
      </c>
      <c r="R3370">
        <v>0</v>
      </c>
      <c r="S3370">
        <v>0</v>
      </c>
      <c r="T3370">
        <v>500000000</v>
      </c>
    </row>
    <row r="3371" spans="1:20" ht="15" customHeight="1">
      <c r="A3371" s="962" t="s">
        <v>283</v>
      </c>
      <c r="B3371" t="s">
        <v>265</v>
      </c>
      <c r="C3371" t="s">
        <v>13</v>
      </c>
      <c r="D3371" t="s">
        <v>11</v>
      </c>
      <c r="E3371" t="s">
        <v>511</v>
      </c>
      <c r="F3371" t="s">
        <v>413</v>
      </c>
      <c r="O3371" t="s">
        <v>361</v>
      </c>
      <c r="P3371" t="s">
        <v>868</v>
      </c>
      <c r="Q3371" t="s">
        <v>869</v>
      </c>
      <c r="R3371">
        <v>0</v>
      </c>
      <c r="S3371">
        <v>0</v>
      </c>
      <c r="T3371">
        <v>0</v>
      </c>
    </row>
    <row r="3372" spans="1:20" ht="15" customHeight="1">
      <c r="A3372" s="962" t="s">
        <v>283</v>
      </c>
      <c r="B3372" t="s">
        <v>266</v>
      </c>
      <c r="C3372" t="s">
        <v>13</v>
      </c>
      <c r="D3372" t="s">
        <v>11</v>
      </c>
      <c r="E3372" t="s">
        <v>511</v>
      </c>
      <c r="F3372" t="s">
        <v>413</v>
      </c>
      <c r="O3372" t="s">
        <v>361</v>
      </c>
      <c r="P3372" t="s">
        <v>868</v>
      </c>
      <c r="Q3372" t="s">
        <v>869</v>
      </c>
      <c r="R3372">
        <v>0</v>
      </c>
      <c r="S3372">
        <v>0</v>
      </c>
      <c r="T3372">
        <v>0</v>
      </c>
    </row>
    <row r="3373" spans="1:20" ht="15" customHeight="1">
      <c r="A3373" s="962" t="s">
        <v>283</v>
      </c>
      <c r="B3373" t="s">
        <v>264</v>
      </c>
      <c r="C3373" t="s">
        <v>13</v>
      </c>
      <c r="D3373" t="s">
        <v>11</v>
      </c>
      <c r="E3373" t="s">
        <v>511</v>
      </c>
      <c r="F3373" t="s">
        <v>413</v>
      </c>
      <c r="R3373">
        <v>0</v>
      </c>
    </row>
    <row r="3374" spans="1:20" ht="15" customHeight="1">
      <c r="A3374" s="962" t="s">
        <v>284</v>
      </c>
      <c r="B3374" t="s">
        <v>269</v>
      </c>
      <c r="C3374" t="s">
        <v>13</v>
      </c>
      <c r="D3374" t="s">
        <v>11</v>
      </c>
      <c r="E3374" t="s">
        <v>511</v>
      </c>
      <c r="F3374" t="s">
        <v>413</v>
      </c>
      <c r="R3374">
        <v>0</v>
      </c>
      <c r="S3374">
        <v>0</v>
      </c>
      <c r="T3374">
        <v>0</v>
      </c>
    </row>
    <row r="3375" spans="1:20" ht="15" customHeight="1">
      <c r="A3375" s="962" t="s">
        <v>284</v>
      </c>
      <c r="B3375" t="s">
        <v>267</v>
      </c>
      <c r="C3375" t="s">
        <v>13</v>
      </c>
      <c r="D3375" t="s">
        <v>11</v>
      </c>
      <c r="E3375" t="s">
        <v>511</v>
      </c>
      <c r="F3375" t="s">
        <v>413</v>
      </c>
      <c r="R3375">
        <v>0</v>
      </c>
      <c r="S3375">
        <v>0</v>
      </c>
      <c r="T3375">
        <v>0</v>
      </c>
    </row>
    <row r="3376" spans="1:20" ht="15" customHeight="1">
      <c r="A3376" s="962" t="s">
        <v>284</v>
      </c>
      <c r="B3376" t="s">
        <v>268</v>
      </c>
      <c r="C3376" t="s">
        <v>13</v>
      </c>
      <c r="D3376" t="s">
        <v>11</v>
      </c>
      <c r="E3376" t="s">
        <v>511</v>
      </c>
      <c r="F3376" t="s">
        <v>413</v>
      </c>
      <c r="R3376">
        <v>0</v>
      </c>
      <c r="S3376">
        <v>0</v>
      </c>
      <c r="T3376">
        <v>0</v>
      </c>
    </row>
    <row r="3377" spans="1:20" ht="15" customHeight="1">
      <c r="A3377" s="962" t="s">
        <v>285</v>
      </c>
      <c r="B3377" t="s">
        <v>271</v>
      </c>
      <c r="C3377" t="s">
        <v>13</v>
      </c>
      <c r="D3377" t="s">
        <v>11</v>
      </c>
      <c r="E3377" t="s">
        <v>511</v>
      </c>
      <c r="F3377" t="s">
        <v>413</v>
      </c>
      <c r="R3377">
        <v>0</v>
      </c>
      <c r="S3377">
        <v>0</v>
      </c>
      <c r="T3377">
        <v>0</v>
      </c>
    </row>
    <row r="3378" spans="1:20" ht="15" customHeight="1">
      <c r="A3378" s="962" t="s">
        <v>285</v>
      </c>
      <c r="B3378" t="s">
        <v>270</v>
      </c>
      <c r="C3378" t="s">
        <v>13</v>
      </c>
      <c r="D3378" t="s">
        <v>11</v>
      </c>
      <c r="E3378" t="s">
        <v>511</v>
      </c>
      <c r="F3378" t="s">
        <v>413</v>
      </c>
      <c r="R3378">
        <v>0</v>
      </c>
      <c r="S3378">
        <v>0</v>
      </c>
      <c r="T3378">
        <v>0</v>
      </c>
    </row>
    <row r="3379" spans="1:20" ht="15" customHeight="1">
      <c r="A3379" s="962" t="s">
        <v>286</v>
      </c>
      <c r="B3379" t="s">
        <v>273</v>
      </c>
      <c r="C3379" t="s">
        <v>13</v>
      </c>
      <c r="D3379" t="s">
        <v>11</v>
      </c>
      <c r="E3379" t="s">
        <v>511</v>
      </c>
      <c r="F3379" t="s">
        <v>413</v>
      </c>
      <c r="R3379">
        <v>0</v>
      </c>
      <c r="S3379">
        <v>0</v>
      </c>
      <c r="T3379">
        <v>0</v>
      </c>
    </row>
    <row r="3380" spans="1:20" ht="15" customHeight="1">
      <c r="A3380" s="962" t="s">
        <v>286</v>
      </c>
      <c r="B3380" t="s">
        <v>272</v>
      </c>
      <c r="C3380" t="s">
        <v>13</v>
      </c>
      <c r="D3380" t="s">
        <v>11</v>
      </c>
      <c r="E3380" t="s">
        <v>511</v>
      </c>
      <c r="F3380" t="s">
        <v>413</v>
      </c>
      <c r="R3380">
        <v>0</v>
      </c>
      <c r="S3380">
        <v>0</v>
      </c>
      <c r="T3380">
        <v>0</v>
      </c>
    </row>
    <row r="3381" spans="1:20" ht="15" customHeight="1">
      <c r="A3381" s="962" t="s">
        <v>320</v>
      </c>
      <c r="B3381" t="s">
        <v>257</v>
      </c>
      <c r="C3381" t="s">
        <v>13</v>
      </c>
      <c r="D3381" t="s">
        <v>11</v>
      </c>
      <c r="E3381" t="s">
        <v>511</v>
      </c>
      <c r="F3381" t="s">
        <v>413</v>
      </c>
      <c r="H3381" t="s">
        <v>568</v>
      </c>
      <c r="I3381" t="s">
        <v>353</v>
      </c>
      <c r="K3381" t="s">
        <v>333</v>
      </c>
      <c r="L3381" t="s">
        <v>370</v>
      </c>
      <c r="M3381" t="s">
        <v>59</v>
      </c>
      <c r="O3381" t="s">
        <v>335</v>
      </c>
      <c r="P3381" t="s">
        <v>336</v>
      </c>
      <c r="Q3381" t="s">
        <v>337</v>
      </c>
      <c r="R3381">
        <v>8.7799999999999994</v>
      </c>
    </row>
    <row r="3382" spans="1:20" ht="15" customHeight="1">
      <c r="A3382" s="962" t="s">
        <v>320</v>
      </c>
      <c r="B3382" t="s">
        <v>259</v>
      </c>
      <c r="C3382" t="s">
        <v>13</v>
      </c>
      <c r="D3382" t="s">
        <v>11</v>
      </c>
      <c r="E3382" t="s">
        <v>511</v>
      </c>
      <c r="F3382" t="s">
        <v>413</v>
      </c>
      <c r="H3382" t="s">
        <v>431</v>
      </c>
      <c r="I3382" t="s">
        <v>353</v>
      </c>
      <c r="K3382" t="s">
        <v>333</v>
      </c>
      <c r="L3382" t="s">
        <v>372</v>
      </c>
      <c r="M3382" t="s">
        <v>59</v>
      </c>
      <c r="O3382" t="s">
        <v>335</v>
      </c>
      <c r="P3382" t="s">
        <v>336</v>
      </c>
      <c r="Q3382" t="s">
        <v>337</v>
      </c>
      <c r="R3382">
        <v>89.7</v>
      </c>
    </row>
    <row r="3383" spans="1:20" ht="15" customHeight="1">
      <c r="A3383" s="962" t="s">
        <v>320</v>
      </c>
      <c r="B3383" t="s">
        <v>246</v>
      </c>
      <c r="C3383" t="s">
        <v>13</v>
      </c>
      <c r="D3383" t="s">
        <v>11</v>
      </c>
      <c r="E3383" t="s">
        <v>511</v>
      </c>
      <c r="F3383" t="s">
        <v>413</v>
      </c>
      <c r="R3383">
        <v>0</v>
      </c>
      <c r="S3383">
        <v>0</v>
      </c>
      <c r="T3383">
        <v>500000000</v>
      </c>
    </row>
    <row r="3384" spans="1:20" ht="15" customHeight="1">
      <c r="A3384" s="962" t="s">
        <v>320</v>
      </c>
      <c r="B3384" t="s">
        <v>261</v>
      </c>
      <c r="C3384" t="s">
        <v>13</v>
      </c>
      <c r="D3384" t="s">
        <v>11</v>
      </c>
      <c r="E3384" t="s">
        <v>511</v>
      </c>
      <c r="F3384" t="s">
        <v>413</v>
      </c>
      <c r="R3384">
        <v>0</v>
      </c>
      <c r="S3384">
        <v>0</v>
      </c>
      <c r="T3384">
        <v>500000000</v>
      </c>
    </row>
    <row r="3385" spans="1:20" ht="15" customHeight="1">
      <c r="A3385" s="962" t="s">
        <v>320</v>
      </c>
      <c r="B3385" t="s">
        <v>262</v>
      </c>
      <c r="C3385" t="s">
        <v>13</v>
      </c>
      <c r="D3385" t="s">
        <v>11</v>
      </c>
      <c r="E3385" t="s">
        <v>511</v>
      </c>
      <c r="F3385" t="s">
        <v>413</v>
      </c>
      <c r="R3385">
        <v>0</v>
      </c>
      <c r="S3385">
        <v>0</v>
      </c>
      <c r="T3385">
        <v>500000000</v>
      </c>
    </row>
    <row r="3386" spans="1:20" ht="15" customHeight="1">
      <c r="A3386" s="962" t="s">
        <v>320</v>
      </c>
      <c r="B3386" t="s">
        <v>263</v>
      </c>
      <c r="C3386" t="s">
        <v>13</v>
      </c>
      <c r="D3386" t="s">
        <v>11</v>
      </c>
      <c r="E3386" t="s">
        <v>511</v>
      </c>
      <c r="F3386" t="s">
        <v>413</v>
      </c>
      <c r="R3386">
        <v>0</v>
      </c>
      <c r="S3386">
        <v>0</v>
      </c>
      <c r="T3386">
        <v>500000000</v>
      </c>
    </row>
    <row r="3387" spans="1:20" ht="15" customHeight="1">
      <c r="A3387" s="962" t="s">
        <v>320</v>
      </c>
      <c r="B3387" t="s">
        <v>254</v>
      </c>
      <c r="C3387" t="s">
        <v>13</v>
      </c>
      <c r="D3387" t="s">
        <v>11</v>
      </c>
      <c r="E3387" t="s">
        <v>511</v>
      </c>
      <c r="F3387" t="s">
        <v>413</v>
      </c>
      <c r="H3387" t="s">
        <v>569</v>
      </c>
      <c r="I3387" t="s">
        <v>353</v>
      </c>
      <c r="K3387" t="s">
        <v>333</v>
      </c>
      <c r="L3387" t="s">
        <v>374</v>
      </c>
      <c r="M3387" t="s">
        <v>58</v>
      </c>
      <c r="O3387" t="s">
        <v>335</v>
      </c>
      <c r="P3387" t="s">
        <v>336</v>
      </c>
      <c r="Q3387" t="s">
        <v>337</v>
      </c>
      <c r="R3387">
        <v>34.9</v>
      </c>
    </row>
    <row r="3388" spans="1:20" ht="15" customHeight="1">
      <c r="A3388" s="962" t="s">
        <v>323</v>
      </c>
      <c r="B3388" t="s">
        <v>247</v>
      </c>
      <c r="C3388" t="s">
        <v>13</v>
      </c>
      <c r="D3388" t="s">
        <v>11</v>
      </c>
      <c r="E3388" t="s">
        <v>511</v>
      </c>
      <c r="F3388" t="s">
        <v>413</v>
      </c>
      <c r="R3388">
        <v>0</v>
      </c>
    </row>
    <row r="3389" spans="1:20" ht="15" customHeight="1">
      <c r="A3389" s="962" t="s">
        <v>323</v>
      </c>
      <c r="B3389" t="s">
        <v>254</v>
      </c>
      <c r="C3389" t="s">
        <v>13</v>
      </c>
      <c r="D3389" t="s">
        <v>11</v>
      </c>
      <c r="E3389" t="s">
        <v>511</v>
      </c>
      <c r="F3389" t="s">
        <v>413</v>
      </c>
      <c r="R3389">
        <v>0</v>
      </c>
    </row>
    <row r="3390" spans="1:20" ht="15" customHeight="1">
      <c r="A3390" s="962" t="s">
        <v>323</v>
      </c>
      <c r="B3390" t="s">
        <v>246</v>
      </c>
      <c r="C3390" t="s">
        <v>13</v>
      </c>
      <c r="D3390" t="s">
        <v>11</v>
      </c>
      <c r="E3390" t="s">
        <v>511</v>
      </c>
      <c r="F3390" t="s">
        <v>413</v>
      </c>
      <c r="R3390">
        <v>0</v>
      </c>
      <c r="S3390">
        <v>0</v>
      </c>
      <c r="T3390">
        <v>500000000</v>
      </c>
    </row>
    <row r="3391" spans="1:20" ht="15" customHeight="1">
      <c r="A3391" s="962" t="s">
        <v>323</v>
      </c>
      <c r="B3391" t="s">
        <v>263</v>
      </c>
      <c r="C3391" t="s">
        <v>13</v>
      </c>
      <c r="D3391" t="s">
        <v>11</v>
      </c>
      <c r="E3391" t="s">
        <v>511</v>
      </c>
      <c r="F3391" t="s">
        <v>413</v>
      </c>
      <c r="R3391">
        <v>0</v>
      </c>
      <c r="S3391">
        <v>0</v>
      </c>
      <c r="T3391">
        <v>500000000</v>
      </c>
    </row>
    <row r="3392" spans="1:20" ht="15" customHeight="1">
      <c r="A3392" s="962" t="s">
        <v>244</v>
      </c>
      <c r="B3392" t="s">
        <v>278</v>
      </c>
      <c r="C3392" t="s">
        <v>13</v>
      </c>
      <c r="D3392" t="s">
        <v>11</v>
      </c>
      <c r="E3392" t="s">
        <v>511</v>
      </c>
      <c r="F3392" t="s">
        <v>433</v>
      </c>
      <c r="O3392" t="s">
        <v>361</v>
      </c>
      <c r="P3392" t="s">
        <v>868</v>
      </c>
      <c r="Q3392" t="s">
        <v>869</v>
      </c>
      <c r="R3392">
        <v>54.5</v>
      </c>
    </row>
    <row r="3393" spans="1:20" ht="15" customHeight="1">
      <c r="A3393" s="962" t="s">
        <v>244</v>
      </c>
      <c r="B3393" t="s">
        <v>279</v>
      </c>
      <c r="C3393" t="s">
        <v>13</v>
      </c>
      <c r="D3393" t="s">
        <v>11</v>
      </c>
      <c r="E3393" t="s">
        <v>511</v>
      </c>
      <c r="F3393" t="s">
        <v>433</v>
      </c>
      <c r="G3393" t="s">
        <v>570</v>
      </c>
      <c r="I3393" t="s">
        <v>332</v>
      </c>
      <c r="K3393" t="s">
        <v>333</v>
      </c>
      <c r="L3393" t="s">
        <v>334</v>
      </c>
      <c r="M3393" t="s">
        <v>53</v>
      </c>
      <c r="O3393" t="s">
        <v>335</v>
      </c>
      <c r="P3393" t="s">
        <v>336</v>
      </c>
      <c r="Q3393" t="s">
        <v>337</v>
      </c>
      <c r="R3393">
        <v>540</v>
      </c>
    </row>
    <row r="3394" spans="1:20" ht="15" customHeight="1">
      <c r="A3394" s="962" t="s">
        <v>246</v>
      </c>
      <c r="B3394" t="s">
        <v>321</v>
      </c>
      <c r="C3394" t="s">
        <v>13</v>
      </c>
      <c r="D3394" t="s">
        <v>11</v>
      </c>
      <c r="E3394" t="s">
        <v>511</v>
      </c>
      <c r="F3394" t="s">
        <v>433</v>
      </c>
      <c r="R3394">
        <v>0</v>
      </c>
      <c r="S3394">
        <v>0</v>
      </c>
      <c r="T3394">
        <v>500000000</v>
      </c>
    </row>
    <row r="3395" spans="1:20" ht="15" customHeight="1">
      <c r="A3395" s="962" t="s">
        <v>246</v>
      </c>
      <c r="B3395" t="s">
        <v>281</v>
      </c>
      <c r="C3395" t="s">
        <v>13</v>
      </c>
      <c r="D3395" t="s">
        <v>11</v>
      </c>
      <c r="E3395" t="s">
        <v>511</v>
      </c>
      <c r="F3395" t="s">
        <v>433</v>
      </c>
      <c r="R3395">
        <v>0</v>
      </c>
      <c r="S3395">
        <v>0</v>
      </c>
      <c r="T3395">
        <v>500000000</v>
      </c>
    </row>
    <row r="3396" spans="1:20" ht="15" customHeight="1">
      <c r="A3396" s="962" t="s">
        <v>246</v>
      </c>
      <c r="B3396" t="s">
        <v>282</v>
      </c>
      <c r="C3396" t="s">
        <v>13</v>
      </c>
      <c r="D3396" t="s">
        <v>11</v>
      </c>
      <c r="E3396" t="s">
        <v>511</v>
      </c>
      <c r="F3396" t="s">
        <v>433</v>
      </c>
      <c r="R3396">
        <v>0</v>
      </c>
      <c r="S3396">
        <v>0</v>
      </c>
      <c r="T3396">
        <v>500000000</v>
      </c>
    </row>
    <row r="3397" spans="1:20" ht="15" customHeight="1">
      <c r="A3397" s="962" t="s">
        <v>246</v>
      </c>
      <c r="B3397" t="s">
        <v>324</v>
      </c>
      <c r="C3397" t="s">
        <v>13</v>
      </c>
      <c r="D3397" t="s">
        <v>11</v>
      </c>
      <c r="E3397" t="s">
        <v>511</v>
      </c>
      <c r="F3397" t="s">
        <v>433</v>
      </c>
      <c r="R3397">
        <v>0</v>
      </c>
      <c r="S3397">
        <v>0</v>
      </c>
      <c r="T3397">
        <v>500000000</v>
      </c>
    </row>
    <row r="3398" spans="1:20" ht="15" customHeight="1">
      <c r="A3398" s="962" t="s">
        <v>247</v>
      </c>
      <c r="B3398" t="s">
        <v>300</v>
      </c>
      <c r="C3398" t="s">
        <v>13</v>
      </c>
      <c r="D3398" t="s">
        <v>11</v>
      </c>
      <c r="E3398" t="s">
        <v>511</v>
      </c>
      <c r="F3398" t="s">
        <v>433</v>
      </c>
      <c r="J3398" t="s">
        <v>663</v>
      </c>
      <c r="L3398" t="s">
        <v>339</v>
      </c>
      <c r="O3398" t="s">
        <v>882</v>
      </c>
      <c r="P3398" t="s">
        <v>868</v>
      </c>
      <c r="Q3398" t="s">
        <v>869</v>
      </c>
      <c r="R3398">
        <v>31.2</v>
      </c>
    </row>
    <row r="3399" spans="1:20" ht="15" customHeight="1">
      <c r="A3399" s="962" t="s">
        <v>247</v>
      </c>
      <c r="B3399" t="s">
        <v>290</v>
      </c>
      <c r="C3399" t="s">
        <v>13</v>
      </c>
      <c r="D3399" t="s">
        <v>11</v>
      </c>
      <c r="E3399" t="s">
        <v>511</v>
      </c>
      <c r="F3399" t="s">
        <v>433</v>
      </c>
      <c r="J3399" t="s">
        <v>338</v>
      </c>
      <c r="L3399" t="s">
        <v>339</v>
      </c>
      <c r="R3399">
        <v>0</v>
      </c>
    </row>
    <row r="3400" spans="1:20" ht="15" customHeight="1">
      <c r="A3400" s="962" t="s">
        <v>247</v>
      </c>
      <c r="B3400" t="s">
        <v>289</v>
      </c>
      <c r="C3400" t="s">
        <v>13</v>
      </c>
      <c r="D3400" t="s">
        <v>11</v>
      </c>
      <c r="E3400" t="s">
        <v>511</v>
      </c>
      <c r="F3400" t="s">
        <v>433</v>
      </c>
      <c r="R3400">
        <v>0</v>
      </c>
    </row>
    <row r="3401" spans="1:20" ht="15" customHeight="1">
      <c r="A3401" s="962" t="s">
        <v>247</v>
      </c>
      <c r="B3401" t="s">
        <v>288</v>
      </c>
      <c r="C3401" t="s">
        <v>13</v>
      </c>
      <c r="D3401" t="s">
        <v>11</v>
      </c>
      <c r="E3401" t="s">
        <v>511</v>
      </c>
      <c r="F3401" t="s">
        <v>433</v>
      </c>
      <c r="R3401">
        <v>31.2</v>
      </c>
    </row>
    <row r="3402" spans="1:20" ht="15" customHeight="1">
      <c r="A3402" s="962" t="s">
        <v>247</v>
      </c>
      <c r="B3402" t="s">
        <v>298</v>
      </c>
      <c r="C3402" t="s">
        <v>13</v>
      </c>
      <c r="D3402" t="s">
        <v>11</v>
      </c>
      <c r="E3402" t="s">
        <v>511</v>
      </c>
      <c r="F3402" t="s">
        <v>433</v>
      </c>
      <c r="R3402">
        <v>31.2</v>
      </c>
    </row>
    <row r="3403" spans="1:20" ht="15" customHeight="1">
      <c r="A3403" s="962" t="s">
        <v>247</v>
      </c>
      <c r="B3403" t="s">
        <v>297</v>
      </c>
      <c r="C3403" t="s">
        <v>13</v>
      </c>
      <c r="D3403" t="s">
        <v>11</v>
      </c>
      <c r="E3403" t="s">
        <v>511</v>
      </c>
      <c r="F3403" t="s">
        <v>433</v>
      </c>
      <c r="R3403">
        <v>31.2</v>
      </c>
    </row>
    <row r="3404" spans="1:20" ht="15" customHeight="1">
      <c r="A3404" s="962" t="s">
        <v>247</v>
      </c>
      <c r="B3404" t="s">
        <v>287</v>
      </c>
      <c r="C3404" t="s">
        <v>13</v>
      </c>
      <c r="D3404" t="s">
        <v>11</v>
      </c>
      <c r="E3404" t="s">
        <v>511</v>
      </c>
      <c r="F3404" t="s">
        <v>433</v>
      </c>
      <c r="R3404">
        <v>63.2</v>
      </c>
    </row>
    <row r="3405" spans="1:20" ht="15" customHeight="1">
      <c r="A3405" s="962" t="s">
        <v>247</v>
      </c>
      <c r="B3405" t="s">
        <v>301</v>
      </c>
      <c r="C3405" t="s">
        <v>13</v>
      </c>
      <c r="D3405" t="s">
        <v>11</v>
      </c>
      <c r="E3405" t="s">
        <v>511</v>
      </c>
      <c r="F3405" t="s">
        <v>433</v>
      </c>
      <c r="R3405">
        <v>15.6</v>
      </c>
      <c r="S3405">
        <v>0</v>
      </c>
      <c r="T3405">
        <v>31.2</v>
      </c>
    </row>
    <row r="3406" spans="1:20" ht="15" customHeight="1">
      <c r="A3406" s="962" t="s">
        <v>247</v>
      </c>
      <c r="B3406" t="s">
        <v>302</v>
      </c>
      <c r="C3406" t="s">
        <v>13</v>
      </c>
      <c r="D3406" t="s">
        <v>11</v>
      </c>
      <c r="E3406" t="s">
        <v>511</v>
      </c>
      <c r="F3406" t="s">
        <v>433</v>
      </c>
      <c r="R3406">
        <v>15.6</v>
      </c>
      <c r="S3406">
        <v>0</v>
      </c>
      <c r="T3406">
        <v>31.2</v>
      </c>
    </row>
    <row r="3407" spans="1:20" ht="15" customHeight="1">
      <c r="A3407" s="962" t="s">
        <v>247</v>
      </c>
      <c r="B3407" t="s">
        <v>322</v>
      </c>
      <c r="C3407" t="s">
        <v>13</v>
      </c>
      <c r="D3407" t="s">
        <v>11</v>
      </c>
      <c r="E3407" t="s">
        <v>511</v>
      </c>
      <c r="F3407" t="s">
        <v>433</v>
      </c>
      <c r="H3407" t="s">
        <v>915</v>
      </c>
      <c r="I3407" t="s">
        <v>450</v>
      </c>
      <c r="J3407" t="s">
        <v>848</v>
      </c>
      <c r="K3407" t="s">
        <v>854</v>
      </c>
      <c r="L3407" t="s">
        <v>871</v>
      </c>
      <c r="M3407" t="s">
        <v>56</v>
      </c>
      <c r="O3407" t="s">
        <v>361</v>
      </c>
      <c r="P3407" t="s">
        <v>851</v>
      </c>
      <c r="Q3407" t="s">
        <v>337</v>
      </c>
      <c r="R3407">
        <v>1.0900000000000001</v>
      </c>
    </row>
    <row r="3408" spans="1:20" ht="15" customHeight="1">
      <c r="A3408" s="962" t="s">
        <v>247</v>
      </c>
      <c r="B3408" t="s">
        <v>318</v>
      </c>
      <c r="C3408" t="s">
        <v>13</v>
      </c>
      <c r="D3408" t="s">
        <v>11</v>
      </c>
      <c r="E3408" t="s">
        <v>511</v>
      </c>
      <c r="F3408" t="s">
        <v>433</v>
      </c>
      <c r="H3408" t="s">
        <v>930</v>
      </c>
      <c r="I3408" t="s">
        <v>662</v>
      </c>
      <c r="J3408" t="s">
        <v>848</v>
      </c>
      <c r="K3408" t="s">
        <v>849</v>
      </c>
      <c r="L3408" t="s">
        <v>850</v>
      </c>
      <c r="M3408" t="s">
        <v>57</v>
      </c>
      <c r="O3408" t="s">
        <v>361</v>
      </c>
      <c r="P3408" t="s">
        <v>851</v>
      </c>
      <c r="Q3408" t="s">
        <v>337</v>
      </c>
      <c r="R3408">
        <v>32</v>
      </c>
    </row>
    <row r="3409" spans="1:20" ht="15" customHeight="1">
      <c r="A3409" s="962" t="s">
        <v>247</v>
      </c>
      <c r="B3409" t="s">
        <v>317</v>
      </c>
      <c r="C3409" t="s">
        <v>13</v>
      </c>
      <c r="D3409" t="s">
        <v>11</v>
      </c>
      <c r="E3409" t="s">
        <v>511</v>
      </c>
      <c r="F3409" t="s">
        <v>433</v>
      </c>
      <c r="I3409" t="s">
        <v>847</v>
      </c>
      <c r="K3409" t="s">
        <v>849</v>
      </c>
      <c r="L3409" t="s">
        <v>850</v>
      </c>
      <c r="M3409" t="s">
        <v>57</v>
      </c>
      <c r="O3409" t="s">
        <v>361</v>
      </c>
      <c r="P3409" t="s">
        <v>851</v>
      </c>
      <c r="Q3409" t="s">
        <v>337</v>
      </c>
      <c r="R3409">
        <v>32</v>
      </c>
    </row>
    <row r="3410" spans="1:20" ht="15" customHeight="1">
      <c r="A3410" s="962" t="s">
        <v>247</v>
      </c>
      <c r="B3410" t="s">
        <v>305</v>
      </c>
      <c r="C3410" t="s">
        <v>13</v>
      </c>
      <c r="D3410" t="s">
        <v>11</v>
      </c>
      <c r="E3410" t="s">
        <v>511</v>
      </c>
      <c r="F3410" t="s">
        <v>433</v>
      </c>
      <c r="R3410">
        <v>32</v>
      </c>
    </row>
    <row r="3411" spans="1:20" ht="15" customHeight="1">
      <c r="A3411" s="962" t="s">
        <v>247</v>
      </c>
      <c r="B3411" t="s">
        <v>324</v>
      </c>
      <c r="C3411" t="s">
        <v>13</v>
      </c>
      <c r="D3411" t="s">
        <v>11</v>
      </c>
      <c r="E3411" t="s">
        <v>511</v>
      </c>
      <c r="F3411" t="s">
        <v>433</v>
      </c>
      <c r="R3411">
        <v>0</v>
      </c>
    </row>
    <row r="3412" spans="1:20" ht="15" customHeight="1">
      <c r="A3412" s="962" t="s">
        <v>248</v>
      </c>
      <c r="B3412" t="s">
        <v>278</v>
      </c>
      <c r="C3412" t="s">
        <v>13</v>
      </c>
      <c r="D3412" t="s">
        <v>11</v>
      </c>
      <c r="E3412" t="s">
        <v>511</v>
      </c>
      <c r="F3412" t="s">
        <v>433</v>
      </c>
      <c r="R3412">
        <v>0</v>
      </c>
    </row>
    <row r="3413" spans="1:20" ht="15" customHeight="1">
      <c r="A3413" s="962" t="s">
        <v>248</v>
      </c>
      <c r="B3413" t="s">
        <v>279</v>
      </c>
      <c r="C3413" t="s">
        <v>13</v>
      </c>
      <c r="D3413" t="s">
        <v>11</v>
      </c>
      <c r="E3413" t="s">
        <v>511</v>
      </c>
      <c r="F3413" t="s">
        <v>433</v>
      </c>
      <c r="G3413" t="s">
        <v>435</v>
      </c>
      <c r="I3413" t="s">
        <v>332</v>
      </c>
      <c r="K3413" t="s">
        <v>333</v>
      </c>
      <c r="L3413" t="s">
        <v>250</v>
      </c>
      <c r="M3413" t="s">
        <v>53</v>
      </c>
      <c r="O3413" t="s">
        <v>335</v>
      </c>
      <c r="P3413" t="s">
        <v>336</v>
      </c>
      <c r="Q3413" t="s">
        <v>337</v>
      </c>
      <c r="R3413">
        <v>82</v>
      </c>
    </row>
    <row r="3414" spans="1:20" ht="15" customHeight="1">
      <c r="A3414" s="962" t="s">
        <v>249</v>
      </c>
      <c r="B3414" t="s">
        <v>278</v>
      </c>
      <c r="C3414" t="s">
        <v>13</v>
      </c>
      <c r="D3414" t="s">
        <v>11</v>
      </c>
      <c r="E3414" t="s">
        <v>511</v>
      </c>
      <c r="F3414" t="s">
        <v>433</v>
      </c>
      <c r="J3414" t="s">
        <v>340</v>
      </c>
      <c r="L3414" t="s">
        <v>249</v>
      </c>
      <c r="R3414">
        <v>0</v>
      </c>
    </row>
    <row r="3415" spans="1:20" ht="15" customHeight="1">
      <c r="A3415" s="962" t="s">
        <v>250</v>
      </c>
      <c r="B3415" t="s">
        <v>279</v>
      </c>
      <c r="C3415" t="s">
        <v>13</v>
      </c>
      <c r="D3415" t="s">
        <v>11</v>
      </c>
      <c r="E3415" t="s">
        <v>511</v>
      </c>
      <c r="F3415" t="s">
        <v>433</v>
      </c>
      <c r="G3415" t="s">
        <v>571</v>
      </c>
      <c r="I3415" t="s">
        <v>332</v>
      </c>
      <c r="K3415" t="s">
        <v>333</v>
      </c>
      <c r="L3415" t="s">
        <v>250</v>
      </c>
      <c r="M3415" t="s">
        <v>53</v>
      </c>
      <c r="O3415" t="s">
        <v>335</v>
      </c>
      <c r="P3415" t="s">
        <v>336</v>
      </c>
      <c r="Q3415" t="s">
        <v>337</v>
      </c>
      <c r="R3415">
        <v>82</v>
      </c>
    </row>
    <row r="3416" spans="1:20" ht="15" customHeight="1">
      <c r="A3416" s="962" t="s">
        <v>254</v>
      </c>
      <c r="B3416" t="s">
        <v>283</v>
      </c>
      <c r="C3416" t="s">
        <v>13</v>
      </c>
      <c r="D3416" t="s">
        <v>11</v>
      </c>
      <c r="E3416" t="s">
        <v>511</v>
      </c>
      <c r="F3416" t="s">
        <v>433</v>
      </c>
      <c r="J3416" t="s">
        <v>2007</v>
      </c>
      <c r="L3416" t="s">
        <v>343</v>
      </c>
      <c r="O3416" t="s">
        <v>361</v>
      </c>
      <c r="P3416" t="s">
        <v>868</v>
      </c>
      <c r="Q3416" t="s">
        <v>869</v>
      </c>
      <c r="R3416">
        <v>5.41</v>
      </c>
      <c r="S3416">
        <v>0</v>
      </c>
      <c r="T3416">
        <v>46.4</v>
      </c>
    </row>
    <row r="3417" spans="1:20" ht="15" customHeight="1">
      <c r="A3417" s="962" t="s">
        <v>254</v>
      </c>
      <c r="B3417" t="s">
        <v>289</v>
      </c>
      <c r="C3417" t="s">
        <v>13</v>
      </c>
      <c r="D3417" t="s">
        <v>11</v>
      </c>
      <c r="E3417" t="s">
        <v>511</v>
      </c>
      <c r="F3417" t="s">
        <v>433</v>
      </c>
      <c r="J3417" t="s">
        <v>338</v>
      </c>
      <c r="L3417" t="s">
        <v>344</v>
      </c>
      <c r="R3417">
        <v>0</v>
      </c>
    </row>
    <row r="3418" spans="1:20" ht="15" customHeight="1">
      <c r="A3418" s="962" t="s">
        <v>254</v>
      </c>
      <c r="B3418" t="s">
        <v>290</v>
      </c>
      <c r="C3418" t="s">
        <v>13</v>
      </c>
      <c r="D3418" t="s">
        <v>11</v>
      </c>
      <c r="E3418" t="s">
        <v>511</v>
      </c>
      <c r="F3418" t="s">
        <v>433</v>
      </c>
      <c r="R3418">
        <v>0</v>
      </c>
      <c r="S3418">
        <v>0</v>
      </c>
      <c r="T3418">
        <v>0</v>
      </c>
    </row>
    <row r="3419" spans="1:20" ht="15" customHeight="1">
      <c r="A3419" s="962" t="s">
        <v>254</v>
      </c>
      <c r="B3419" t="s">
        <v>292</v>
      </c>
      <c r="C3419" t="s">
        <v>13</v>
      </c>
      <c r="D3419" t="s">
        <v>11</v>
      </c>
      <c r="E3419" t="s">
        <v>511</v>
      </c>
      <c r="F3419" t="s">
        <v>433</v>
      </c>
      <c r="R3419">
        <v>0</v>
      </c>
      <c r="S3419">
        <v>0</v>
      </c>
      <c r="T3419">
        <v>0</v>
      </c>
    </row>
    <row r="3420" spans="1:20" ht="15" customHeight="1">
      <c r="A3420" s="962" t="s">
        <v>254</v>
      </c>
      <c r="B3420" t="s">
        <v>294</v>
      </c>
      <c r="C3420" t="s">
        <v>13</v>
      </c>
      <c r="D3420" t="s">
        <v>11</v>
      </c>
      <c r="E3420" t="s">
        <v>511</v>
      </c>
      <c r="F3420" t="s">
        <v>433</v>
      </c>
      <c r="R3420">
        <v>0</v>
      </c>
      <c r="S3420">
        <v>0</v>
      </c>
      <c r="T3420">
        <v>0</v>
      </c>
    </row>
    <row r="3421" spans="1:20" ht="15" customHeight="1">
      <c r="A3421" s="962" t="s">
        <v>254</v>
      </c>
      <c r="B3421" t="s">
        <v>295</v>
      </c>
      <c r="C3421" t="s">
        <v>13</v>
      </c>
      <c r="D3421" t="s">
        <v>11</v>
      </c>
      <c r="E3421" t="s">
        <v>511</v>
      </c>
      <c r="F3421" t="s">
        <v>433</v>
      </c>
      <c r="R3421">
        <v>0</v>
      </c>
      <c r="S3421">
        <v>0</v>
      </c>
      <c r="T3421">
        <v>0</v>
      </c>
    </row>
    <row r="3422" spans="1:20" ht="15" customHeight="1">
      <c r="A3422" s="962" t="s">
        <v>254</v>
      </c>
      <c r="B3422" t="s">
        <v>280</v>
      </c>
      <c r="C3422" t="s">
        <v>13</v>
      </c>
      <c r="D3422" t="s">
        <v>11</v>
      </c>
      <c r="E3422" t="s">
        <v>511</v>
      </c>
      <c r="F3422" t="s">
        <v>433</v>
      </c>
      <c r="J3422" t="s">
        <v>436</v>
      </c>
      <c r="L3422" t="s">
        <v>346</v>
      </c>
      <c r="R3422">
        <v>0</v>
      </c>
    </row>
    <row r="3423" spans="1:20" ht="15" customHeight="1">
      <c r="A3423" s="962" t="s">
        <v>254</v>
      </c>
      <c r="B3423" t="s">
        <v>299</v>
      </c>
      <c r="C3423" t="s">
        <v>13</v>
      </c>
      <c r="D3423" t="s">
        <v>11</v>
      </c>
      <c r="E3423" t="s">
        <v>511</v>
      </c>
      <c r="F3423" t="s">
        <v>433</v>
      </c>
      <c r="G3423" t="s">
        <v>572</v>
      </c>
      <c r="I3423" t="s">
        <v>332</v>
      </c>
      <c r="K3423" t="s">
        <v>333</v>
      </c>
      <c r="L3423" t="s">
        <v>348</v>
      </c>
      <c r="M3423" t="s">
        <v>53</v>
      </c>
      <c r="O3423" t="s">
        <v>349</v>
      </c>
      <c r="P3423" t="s">
        <v>336</v>
      </c>
      <c r="Q3423" t="s">
        <v>337</v>
      </c>
      <c r="R3423">
        <v>100</v>
      </c>
    </row>
    <row r="3424" spans="1:20" ht="15" customHeight="1">
      <c r="A3424" s="962" t="s">
        <v>254</v>
      </c>
      <c r="B3424" t="s">
        <v>284</v>
      </c>
      <c r="C3424" t="s">
        <v>13</v>
      </c>
      <c r="D3424" t="s">
        <v>11</v>
      </c>
      <c r="E3424" t="s">
        <v>511</v>
      </c>
      <c r="F3424" t="s">
        <v>433</v>
      </c>
      <c r="G3424" t="s">
        <v>573</v>
      </c>
      <c r="I3424" t="s">
        <v>332</v>
      </c>
      <c r="K3424" t="s">
        <v>333</v>
      </c>
      <c r="L3424" t="s">
        <v>344</v>
      </c>
      <c r="M3424" t="s">
        <v>53</v>
      </c>
      <c r="O3424" t="s">
        <v>349</v>
      </c>
      <c r="P3424" t="s">
        <v>336</v>
      </c>
      <c r="Q3424" t="s">
        <v>337</v>
      </c>
      <c r="R3424">
        <v>140</v>
      </c>
    </row>
    <row r="3425" spans="1:20" ht="15" customHeight="1">
      <c r="A3425" s="962" t="s">
        <v>254</v>
      </c>
      <c r="B3425" t="s">
        <v>285</v>
      </c>
      <c r="C3425" t="s">
        <v>13</v>
      </c>
      <c r="D3425" t="s">
        <v>11</v>
      </c>
      <c r="E3425" t="s">
        <v>511</v>
      </c>
      <c r="F3425" t="s">
        <v>433</v>
      </c>
      <c r="R3425">
        <v>0</v>
      </c>
    </row>
    <row r="3426" spans="1:20" ht="15" customHeight="1">
      <c r="A3426" s="962" t="s">
        <v>254</v>
      </c>
      <c r="B3426" t="s">
        <v>286</v>
      </c>
      <c r="C3426" t="s">
        <v>13</v>
      </c>
      <c r="D3426" t="s">
        <v>11</v>
      </c>
      <c r="E3426" t="s">
        <v>511</v>
      </c>
      <c r="F3426" t="s">
        <v>433</v>
      </c>
      <c r="R3426">
        <v>0</v>
      </c>
    </row>
    <row r="3427" spans="1:20" ht="15" customHeight="1">
      <c r="A3427" s="962" t="s">
        <v>254</v>
      </c>
      <c r="B3427" t="s">
        <v>303</v>
      </c>
      <c r="C3427" t="s">
        <v>13</v>
      </c>
      <c r="D3427" t="s">
        <v>11</v>
      </c>
      <c r="E3427" t="s">
        <v>511</v>
      </c>
      <c r="F3427" t="s">
        <v>433</v>
      </c>
      <c r="R3427">
        <v>0</v>
      </c>
    </row>
    <row r="3428" spans="1:20" ht="15" customHeight="1">
      <c r="A3428" s="962" t="s">
        <v>254</v>
      </c>
      <c r="B3428" t="s">
        <v>291</v>
      </c>
      <c r="C3428" t="s">
        <v>13</v>
      </c>
      <c r="D3428" t="s">
        <v>11</v>
      </c>
      <c r="E3428" t="s">
        <v>511</v>
      </c>
      <c r="F3428" t="s">
        <v>433</v>
      </c>
      <c r="R3428">
        <v>0</v>
      </c>
      <c r="S3428">
        <v>0</v>
      </c>
      <c r="T3428">
        <v>0</v>
      </c>
    </row>
    <row r="3429" spans="1:20" ht="15" customHeight="1">
      <c r="A3429" s="962" t="s">
        <v>254</v>
      </c>
      <c r="B3429" t="s">
        <v>293</v>
      </c>
      <c r="C3429" t="s">
        <v>13</v>
      </c>
      <c r="D3429" t="s">
        <v>11</v>
      </c>
      <c r="E3429" t="s">
        <v>511</v>
      </c>
      <c r="F3429" t="s">
        <v>433</v>
      </c>
      <c r="R3429">
        <v>0</v>
      </c>
      <c r="S3429">
        <v>0</v>
      </c>
      <c r="T3429">
        <v>0</v>
      </c>
    </row>
    <row r="3430" spans="1:20" ht="15" customHeight="1">
      <c r="A3430" s="962" t="s">
        <v>254</v>
      </c>
      <c r="B3430" t="s">
        <v>288</v>
      </c>
      <c r="C3430" t="s">
        <v>13</v>
      </c>
      <c r="D3430" t="s">
        <v>11</v>
      </c>
      <c r="E3430" t="s">
        <v>511</v>
      </c>
      <c r="F3430" t="s">
        <v>433</v>
      </c>
      <c r="R3430">
        <v>100</v>
      </c>
    </row>
    <row r="3431" spans="1:20" ht="15" customHeight="1">
      <c r="A3431" s="962" t="s">
        <v>254</v>
      </c>
      <c r="B3431" t="s">
        <v>298</v>
      </c>
      <c r="C3431" t="s">
        <v>13</v>
      </c>
      <c r="D3431" t="s">
        <v>11</v>
      </c>
      <c r="E3431" t="s">
        <v>511</v>
      </c>
      <c r="F3431" t="s">
        <v>433</v>
      </c>
      <c r="R3431">
        <v>100</v>
      </c>
    </row>
    <row r="3432" spans="1:20" ht="15" customHeight="1">
      <c r="A3432" s="962" t="s">
        <v>254</v>
      </c>
      <c r="B3432" t="s">
        <v>297</v>
      </c>
      <c r="C3432" t="s">
        <v>13</v>
      </c>
      <c r="D3432" t="s">
        <v>11</v>
      </c>
      <c r="E3432" t="s">
        <v>511</v>
      </c>
      <c r="F3432" t="s">
        <v>433</v>
      </c>
      <c r="R3432">
        <v>100</v>
      </c>
    </row>
    <row r="3433" spans="1:20" ht="15" customHeight="1">
      <c r="A3433" s="962" t="s">
        <v>254</v>
      </c>
      <c r="B3433" t="s">
        <v>287</v>
      </c>
      <c r="C3433" t="s">
        <v>13</v>
      </c>
      <c r="D3433" t="s">
        <v>11</v>
      </c>
      <c r="E3433" t="s">
        <v>511</v>
      </c>
      <c r="F3433" t="s">
        <v>433</v>
      </c>
      <c r="R3433">
        <v>122</v>
      </c>
    </row>
    <row r="3434" spans="1:20" ht="15" customHeight="1">
      <c r="A3434" s="962" t="s">
        <v>254</v>
      </c>
      <c r="B3434" t="s">
        <v>296</v>
      </c>
      <c r="C3434" t="s">
        <v>13</v>
      </c>
      <c r="D3434" t="s">
        <v>11</v>
      </c>
      <c r="E3434" t="s">
        <v>511</v>
      </c>
      <c r="F3434" t="s">
        <v>433</v>
      </c>
      <c r="R3434">
        <v>0</v>
      </c>
      <c r="S3434">
        <v>0</v>
      </c>
      <c r="T3434">
        <v>0</v>
      </c>
    </row>
    <row r="3435" spans="1:20" ht="15" customHeight="1">
      <c r="A3435" s="962" t="s">
        <v>254</v>
      </c>
      <c r="B3435" t="s">
        <v>319</v>
      </c>
      <c r="C3435" t="s">
        <v>13</v>
      </c>
      <c r="D3435" t="s">
        <v>11</v>
      </c>
      <c r="E3435" t="s">
        <v>511</v>
      </c>
      <c r="F3435" t="s">
        <v>433</v>
      </c>
      <c r="G3435" t="s">
        <v>574</v>
      </c>
      <c r="I3435" t="s">
        <v>332</v>
      </c>
      <c r="K3435" t="s">
        <v>333</v>
      </c>
      <c r="L3435" t="s">
        <v>351</v>
      </c>
      <c r="M3435" t="s">
        <v>53</v>
      </c>
      <c r="O3435" t="s">
        <v>349</v>
      </c>
      <c r="P3435" t="s">
        <v>336</v>
      </c>
      <c r="Q3435" t="s">
        <v>337</v>
      </c>
      <c r="R3435">
        <v>21.3</v>
      </c>
    </row>
    <row r="3436" spans="1:20" ht="15" customHeight="1">
      <c r="A3436" s="962" t="s">
        <v>254</v>
      </c>
      <c r="B3436" t="s">
        <v>317</v>
      </c>
      <c r="C3436" t="s">
        <v>13</v>
      </c>
      <c r="D3436" t="s">
        <v>11</v>
      </c>
      <c r="E3436" t="s">
        <v>511</v>
      </c>
      <c r="F3436" t="s">
        <v>433</v>
      </c>
      <c r="G3436" t="s">
        <v>439</v>
      </c>
      <c r="I3436" t="s">
        <v>332</v>
      </c>
      <c r="K3436" t="s">
        <v>333</v>
      </c>
      <c r="L3436" t="s">
        <v>351</v>
      </c>
      <c r="M3436" t="s">
        <v>53</v>
      </c>
      <c r="O3436" t="s">
        <v>349</v>
      </c>
      <c r="P3436" t="s">
        <v>336</v>
      </c>
      <c r="Q3436" t="s">
        <v>337</v>
      </c>
      <c r="R3436">
        <v>21.3</v>
      </c>
    </row>
    <row r="3437" spans="1:20" ht="15" customHeight="1">
      <c r="A3437" s="962" t="s">
        <v>254</v>
      </c>
      <c r="B3437" t="s">
        <v>305</v>
      </c>
      <c r="C3437" t="s">
        <v>13</v>
      </c>
      <c r="D3437" t="s">
        <v>11</v>
      </c>
      <c r="E3437" t="s">
        <v>511</v>
      </c>
      <c r="F3437" t="s">
        <v>433</v>
      </c>
      <c r="R3437">
        <v>21.3</v>
      </c>
    </row>
    <row r="3438" spans="1:20" ht="15" customHeight="1">
      <c r="A3438" s="962" t="s">
        <v>254</v>
      </c>
      <c r="B3438" t="s">
        <v>321</v>
      </c>
      <c r="C3438" t="s">
        <v>13</v>
      </c>
      <c r="D3438" t="s">
        <v>11</v>
      </c>
      <c r="E3438" t="s">
        <v>511</v>
      </c>
      <c r="F3438" t="s">
        <v>433</v>
      </c>
      <c r="H3438" t="s">
        <v>575</v>
      </c>
      <c r="I3438" t="s">
        <v>353</v>
      </c>
      <c r="K3438" t="s">
        <v>333</v>
      </c>
      <c r="L3438" t="s">
        <v>354</v>
      </c>
      <c r="M3438" t="s">
        <v>58</v>
      </c>
      <c r="O3438" t="s">
        <v>335</v>
      </c>
      <c r="P3438" t="s">
        <v>336</v>
      </c>
      <c r="Q3438" t="s">
        <v>337</v>
      </c>
      <c r="R3438">
        <v>275</v>
      </c>
    </row>
    <row r="3439" spans="1:20" ht="15" customHeight="1">
      <c r="A3439" s="962" t="s">
        <v>254</v>
      </c>
      <c r="B3439" t="s">
        <v>324</v>
      </c>
      <c r="C3439" t="s">
        <v>13</v>
      </c>
      <c r="D3439" t="s">
        <v>11</v>
      </c>
      <c r="E3439" t="s">
        <v>511</v>
      </c>
      <c r="F3439" t="s">
        <v>433</v>
      </c>
      <c r="R3439">
        <v>41</v>
      </c>
      <c r="S3439">
        <v>0</v>
      </c>
      <c r="T3439">
        <v>46.4</v>
      </c>
    </row>
    <row r="3440" spans="1:20" ht="15" customHeight="1">
      <c r="A3440" s="962" t="s">
        <v>255</v>
      </c>
      <c r="B3440" t="s">
        <v>322</v>
      </c>
      <c r="C3440" t="s">
        <v>13</v>
      </c>
      <c r="D3440" t="s">
        <v>11</v>
      </c>
      <c r="E3440" t="s">
        <v>511</v>
      </c>
      <c r="F3440" t="s">
        <v>433</v>
      </c>
      <c r="H3440" t="s">
        <v>848</v>
      </c>
      <c r="I3440" t="s">
        <v>853</v>
      </c>
      <c r="J3440" t="s">
        <v>848</v>
      </c>
      <c r="K3440" t="s">
        <v>849</v>
      </c>
      <c r="L3440" t="s">
        <v>1993</v>
      </c>
      <c r="M3440" t="s">
        <v>55</v>
      </c>
      <c r="O3440" t="s">
        <v>361</v>
      </c>
      <c r="P3440" t="s">
        <v>667</v>
      </c>
      <c r="Q3440" t="s">
        <v>668</v>
      </c>
      <c r="R3440">
        <v>0.02</v>
      </c>
    </row>
    <row r="3441" spans="1:20" ht="15" customHeight="1">
      <c r="A3441" s="962" t="s">
        <v>255</v>
      </c>
      <c r="B3441" t="s">
        <v>301</v>
      </c>
      <c r="C3441" t="s">
        <v>13</v>
      </c>
      <c r="D3441" t="s">
        <v>11</v>
      </c>
      <c r="E3441" t="s">
        <v>511</v>
      </c>
      <c r="F3441" t="s">
        <v>433</v>
      </c>
      <c r="H3441" t="s">
        <v>856</v>
      </c>
      <c r="I3441" t="s">
        <v>853</v>
      </c>
      <c r="J3441" t="s">
        <v>848</v>
      </c>
      <c r="K3441" t="s">
        <v>849</v>
      </c>
      <c r="L3441" t="s">
        <v>857</v>
      </c>
      <c r="M3441" t="s">
        <v>55</v>
      </c>
      <c r="O3441" t="s">
        <v>361</v>
      </c>
      <c r="P3441" t="s">
        <v>851</v>
      </c>
      <c r="Q3441" t="s">
        <v>337</v>
      </c>
      <c r="R3441">
        <v>3.04</v>
      </c>
    </row>
    <row r="3442" spans="1:20" ht="15" customHeight="1">
      <c r="A3442" s="962" t="s">
        <v>255</v>
      </c>
      <c r="B3442" t="s">
        <v>307</v>
      </c>
      <c r="C3442" t="s">
        <v>13</v>
      </c>
      <c r="D3442" t="s">
        <v>11</v>
      </c>
      <c r="E3442" t="s">
        <v>511</v>
      </c>
      <c r="F3442" t="s">
        <v>433</v>
      </c>
      <c r="H3442" t="s">
        <v>858</v>
      </c>
      <c r="I3442" t="s">
        <v>853</v>
      </c>
      <c r="J3442" t="s">
        <v>848</v>
      </c>
      <c r="K3442" t="s">
        <v>849</v>
      </c>
      <c r="L3442" t="s">
        <v>859</v>
      </c>
      <c r="M3442" t="s">
        <v>55</v>
      </c>
      <c r="O3442" t="s">
        <v>361</v>
      </c>
      <c r="P3442" t="s">
        <v>851</v>
      </c>
      <c r="Q3442" t="s">
        <v>337</v>
      </c>
      <c r="R3442">
        <v>0.04</v>
      </c>
    </row>
    <row r="3443" spans="1:20" ht="15" customHeight="1">
      <c r="A3443" s="962" t="s">
        <v>255</v>
      </c>
      <c r="B3443" t="s">
        <v>315</v>
      </c>
      <c r="C3443" t="s">
        <v>13</v>
      </c>
      <c r="D3443" t="s">
        <v>11</v>
      </c>
      <c r="E3443" t="s">
        <v>511</v>
      </c>
      <c r="F3443" t="s">
        <v>433</v>
      </c>
      <c r="H3443" t="s">
        <v>860</v>
      </c>
      <c r="I3443" t="s">
        <v>853</v>
      </c>
      <c r="J3443" t="s">
        <v>848</v>
      </c>
      <c r="K3443" t="s">
        <v>849</v>
      </c>
      <c r="L3443" t="s">
        <v>861</v>
      </c>
      <c r="M3443" t="s">
        <v>55</v>
      </c>
      <c r="O3443" t="s">
        <v>361</v>
      </c>
      <c r="P3443" t="s">
        <v>851</v>
      </c>
      <c r="Q3443" t="s">
        <v>337</v>
      </c>
      <c r="R3443">
        <v>0</v>
      </c>
    </row>
    <row r="3444" spans="1:20" ht="15" customHeight="1">
      <c r="A3444" s="962" t="s">
        <v>255</v>
      </c>
      <c r="B3444" t="s">
        <v>308</v>
      </c>
      <c r="C3444" t="s">
        <v>13</v>
      </c>
      <c r="D3444" t="s">
        <v>11</v>
      </c>
      <c r="E3444" t="s">
        <v>511</v>
      </c>
      <c r="F3444" t="s">
        <v>433</v>
      </c>
      <c r="H3444" t="s">
        <v>862</v>
      </c>
      <c r="I3444" t="s">
        <v>853</v>
      </c>
      <c r="J3444" t="s">
        <v>848</v>
      </c>
      <c r="K3444" t="s">
        <v>849</v>
      </c>
      <c r="L3444" t="s">
        <v>863</v>
      </c>
      <c r="M3444" t="s">
        <v>55</v>
      </c>
      <c r="O3444" t="s">
        <v>361</v>
      </c>
      <c r="P3444" t="s">
        <v>851</v>
      </c>
      <c r="Q3444" t="s">
        <v>337</v>
      </c>
      <c r="R3444">
        <v>0.04</v>
      </c>
    </row>
    <row r="3445" spans="1:20" ht="15" customHeight="1">
      <c r="A3445" s="962" t="s">
        <v>255</v>
      </c>
      <c r="B3445" t="s">
        <v>311</v>
      </c>
      <c r="C3445" t="s">
        <v>13</v>
      </c>
      <c r="D3445" t="s">
        <v>11</v>
      </c>
      <c r="E3445" t="s">
        <v>511</v>
      </c>
      <c r="F3445" t="s">
        <v>433</v>
      </c>
      <c r="H3445" t="s">
        <v>864</v>
      </c>
      <c r="I3445" t="s">
        <v>853</v>
      </c>
      <c r="J3445" t="s">
        <v>848</v>
      </c>
      <c r="K3445" t="s">
        <v>849</v>
      </c>
      <c r="L3445" t="s">
        <v>865</v>
      </c>
      <c r="M3445" t="s">
        <v>55</v>
      </c>
      <c r="O3445" t="s">
        <v>361</v>
      </c>
      <c r="P3445" t="s">
        <v>851</v>
      </c>
      <c r="Q3445" t="s">
        <v>337</v>
      </c>
      <c r="R3445">
        <v>2.2000000000000002</v>
      </c>
    </row>
    <row r="3446" spans="1:20" ht="15" customHeight="1">
      <c r="A3446" s="962" t="s">
        <v>255</v>
      </c>
      <c r="B3446" t="s">
        <v>312</v>
      </c>
      <c r="C3446" t="s">
        <v>13</v>
      </c>
      <c r="D3446" t="s">
        <v>11</v>
      </c>
      <c r="E3446" t="s">
        <v>511</v>
      </c>
      <c r="F3446" t="s">
        <v>433</v>
      </c>
      <c r="H3446" t="s">
        <v>866</v>
      </c>
      <c r="I3446" t="s">
        <v>853</v>
      </c>
      <c r="J3446" t="s">
        <v>848</v>
      </c>
      <c r="K3446" t="s">
        <v>849</v>
      </c>
      <c r="L3446" t="s">
        <v>867</v>
      </c>
      <c r="M3446" t="s">
        <v>55</v>
      </c>
      <c r="O3446" t="s">
        <v>361</v>
      </c>
      <c r="P3446" t="s">
        <v>851</v>
      </c>
      <c r="Q3446" t="s">
        <v>337</v>
      </c>
      <c r="R3446">
        <v>0.06</v>
      </c>
    </row>
    <row r="3447" spans="1:20" ht="15" customHeight="1">
      <c r="A3447" s="962" t="s">
        <v>255</v>
      </c>
      <c r="B3447" t="s">
        <v>300</v>
      </c>
      <c r="C3447" t="s">
        <v>13</v>
      </c>
      <c r="D3447" t="s">
        <v>11</v>
      </c>
      <c r="E3447" t="s">
        <v>511</v>
      </c>
      <c r="F3447" t="s">
        <v>433</v>
      </c>
      <c r="I3447" t="s">
        <v>853</v>
      </c>
      <c r="K3447" t="s">
        <v>849</v>
      </c>
      <c r="L3447" t="s">
        <v>857</v>
      </c>
      <c r="M3447" t="s">
        <v>55</v>
      </c>
      <c r="O3447" t="s">
        <v>361</v>
      </c>
      <c r="P3447" t="s">
        <v>851</v>
      </c>
      <c r="Q3447" t="s">
        <v>337</v>
      </c>
      <c r="R3447">
        <v>3.04</v>
      </c>
    </row>
    <row r="3448" spans="1:20" ht="15" customHeight="1">
      <c r="A3448" s="962" t="s">
        <v>255</v>
      </c>
      <c r="B3448" t="s">
        <v>298</v>
      </c>
      <c r="C3448" t="s">
        <v>13</v>
      </c>
      <c r="D3448" t="s">
        <v>11</v>
      </c>
      <c r="E3448" t="s">
        <v>511</v>
      </c>
      <c r="F3448" t="s">
        <v>433</v>
      </c>
      <c r="R3448">
        <v>3.04</v>
      </c>
    </row>
    <row r="3449" spans="1:20" ht="15" customHeight="1">
      <c r="A3449" s="962" t="s">
        <v>255</v>
      </c>
      <c r="B3449" t="s">
        <v>297</v>
      </c>
      <c r="C3449" t="s">
        <v>13</v>
      </c>
      <c r="D3449" t="s">
        <v>11</v>
      </c>
      <c r="E3449" t="s">
        <v>511</v>
      </c>
      <c r="F3449" t="s">
        <v>433</v>
      </c>
      <c r="R3449">
        <v>3.04</v>
      </c>
    </row>
    <row r="3450" spans="1:20" ht="15" customHeight="1">
      <c r="A3450" s="962" t="s">
        <v>255</v>
      </c>
      <c r="B3450" t="s">
        <v>288</v>
      </c>
      <c r="C3450" t="s">
        <v>13</v>
      </c>
      <c r="D3450" t="s">
        <v>11</v>
      </c>
      <c r="E3450" t="s">
        <v>511</v>
      </c>
      <c r="F3450" t="s">
        <v>433</v>
      </c>
      <c r="R3450">
        <v>3.04</v>
      </c>
    </row>
    <row r="3451" spans="1:20" ht="15" customHeight="1">
      <c r="A3451" s="962" t="s">
        <v>255</v>
      </c>
      <c r="B3451" t="s">
        <v>287</v>
      </c>
      <c r="C3451" t="s">
        <v>13</v>
      </c>
      <c r="D3451" t="s">
        <v>11</v>
      </c>
      <c r="E3451" t="s">
        <v>511</v>
      </c>
      <c r="F3451" t="s">
        <v>433</v>
      </c>
      <c r="R3451">
        <v>5.38</v>
      </c>
    </row>
    <row r="3452" spans="1:20" ht="15" customHeight="1">
      <c r="A3452" s="962" t="s">
        <v>255</v>
      </c>
      <c r="B3452" t="s">
        <v>306</v>
      </c>
      <c r="C3452" t="s">
        <v>13</v>
      </c>
      <c r="D3452" t="s">
        <v>11</v>
      </c>
      <c r="E3452" t="s">
        <v>511</v>
      </c>
      <c r="F3452" t="s">
        <v>433</v>
      </c>
      <c r="I3452" t="s">
        <v>853</v>
      </c>
      <c r="K3452" t="s">
        <v>849</v>
      </c>
      <c r="L3452" t="s">
        <v>1994</v>
      </c>
      <c r="M3452" t="s">
        <v>55</v>
      </c>
      <c r="O3452" t="s">
        <v>361</v>
      </c>
      <c r="P3452" t="s">
        <v>851</v>
      </c>
      <c r="Q3452" t="s">
        <v>337</v>
      </c>
      <c r="R3452">
        <v>0.08</v>
      </c>
    </row>
    <row r="3453" spans="1:20" ht="15" customHeight="1">
      <c r="A3453" s="962" t="s">
        <v>255</v>
      </c>
      <c r="B3453" t="s">
        <v>305</v>
      </c>
      <c r="C3453" t="s">
        <v>13</v>
      </c>
      <c r="D3453" t="s">
        <v>11</v>
      </c>
      <c r="E3453" t="s">
        <v>511</v>
      </c>
      <c r="F3453" t="s">
        <v>433</v>
      </c>
      <c r="R3453">
        <v>2.34</v>
      </c>
    </row>
    <row r="3454" spans="1:20" ht="15" customHeight="1">
      <c r="A3454" s="962" t="s">
        <v>255</v>
      </c>
      <c r="B3454" t="s">
        <v>309</v>
      </c>
      <c r="C3454" t="s">
        <v>13</v>
      </c>
      <c r="D3454" t="s">
        <v>11</v>
      </c>
      <c r="E3454" t="s">
        <v>511</v>
      </c>
      <c r="F3454" t="s">
        <v>433</v>
      </c>
      <c r="I3454" t="s">
        <v>853</v>
      </c>
      <c r="K3454" t="s">
        <v>849</v>
      </c>
      <c r="L3454" t="s">
        <v>1995</v>
      </c>
      <c r="M3454" t="s">
        <v>55</v>
      </c>
      <c r="O3454" t="s">
        <v>361</v>
      </c>
      <c r="P3454" t="s">
        <v>851</v>
      </c>
      <c r="Q3454" t="s">
        <v>337</v>
      </c>
      <c r="R3454">
        <v>2.2599999999999998</v>
      </c>
    </row>
    <row r="3455" spans="1:20" ht="15" customHeight="1">
      <c r="A3455" s="962" t="s">
        <v>255</v>
      </c>
      <c r="B3455" t="s">
        <v>313</v>
      </c>
      <c r="C3455" t="s">
        <v>13</v>
      </c>
      <c r="D3455" t="s">
        <v>11</v>
      </c>
      <c r="E3455" t="s">
        <v>511</v>
      </c>
      <c r="F3455" t="s">
        <v>433</v>
      </c>
      <c r="I3455" t="s">
        <v>853</v>
      </c>
      <c r="K3455" t="s">
        <v>849</v>
      </c>
      <c r="L3455" t="s">
        <v>861</v>
      </c>
      <c r="M3455" t="s">
        <v>55</v>
      </c>
      <c r="O3455" t="s">
        <v>361</v>
      </c>
      <c r="P3455" t="s">
        <v>851</v>
      </c>
      <c r="Q3455" t="s">
        <v>337</v>
      </c>
      <c r="R3455">
        <v>0</v>
      </c>
    </row>
    <row r="3456" spans="1:20" ht="15" customHeight="1">
      <c r="A3456" s="962" t="s">
        <v>257</v>
      </c>
      <c r="B3456" t="s">
        <v>290</v>
      </c>
      <c r="C3456" t="s">
        <v>13</v>
      </c>
      <c r="D3456" t="s">
        <v>11</v>
      </c>
      <c r="E3456" t="s">
        <v>511</v>
      </c>
      <c r="F3456" t="s">
        <v>433</v>
      </c>
      <c r="J3456" t="s">
        <v>1996</v>
      </c>
      <c r="R3456">
        <v>0</v>
      </c>
      <c r="S3456">
        <v>0</v>
      </c>
      <c r="T3456">
        <v>500000000</v>
      </c>
    </row>
    <row r="3457" spans="1:20" ht="15" customHeight="1">
      <c r="A3457" s="962" t="s">
        <v>257</v>
      </c>
      <c r="B3457" t="s">
        <v>292</v>
      </c>
      <c r="C3457" t="s">
        <v>13</v>
      </c>
      <c r="D3457" t="s">
        <v>11</v>
      </c>
      <c r="E3457" t="s">
        <v>511</v>
      </c>
      <c r="F3457" t="s">
        <v>433</v>
      </c>
      <c r="J3457" t="s">
        <v>1997</v>
      </c>
      <c r="R3457">
        <v>0</v>
      </c>
      <c r="S3457">
        <v>0</v>
      </c>
      <c r="T3457">
        <v>500000000</v>
      </c>
    </row>
    <row r="3458" spans="1:20" ht="15" customHeight="1">
      <c r="A3458" s="962" t="s">
        <v>257</v>
      </c>
      <c r="B3458" t="s">
        <v>295</v>
      </c>
      <c r="C3458" t="s">
        <v>13</v>
      </c>
      <c r="D3458" t="s">
        <v>11</v>
      </c>
      <c r="E3458" t="s">
        <v>511</v>
      </c>
      <c r="F3458" t="s">
        <v>433</v>
      </c>
      <c r="J3458" t="s">
        <v>1998</v>
      </c>
      <c r="R3458">
        <v>0</v>
      </c>
      <c r="S3458">
        <v>0</v>
      </c>
      <c r="T3458">
        <v>500000000</v>
      </c>
    </row>
    <row r="3459" spans="1:20" ht="15" customHeight="1">
      <c r="A3459" s="962" t="s">
        <v>257</v>
      </c>
      <c r="B3459" t="s">
        <v>296</v>
      </c>
      <c r="C3459" t="s">
        <v>13</v>
      </c>
      <c r="D3459" t="s">
        <v>11</v>
      </c>
      <c r="E3459" t="s">
        <v>511</v>
      </c>
      <c r="F3459" t="s">
        <v>433</v>
      </c>
      <c r="J3459" t="s">
        <v>1999</v>
      </c>
      <c r="R3459">
        <v>0</v>
      </c>
      <c r="S3459">
        <v>0</v>
      </c>
      <c r="T3459">
        <v>500000000</v>
      </c>
    </row>
    <row r="3460" spans="1:20" ht="15" customHeight="1">
      <c r="A3460" s="962" t="s">
        <v>257</v>
      </c>
      <c r="B3460" t="s">
        <v>316</v>
      </c>
      <c r="C3460" t="s">
        <v>13</v>
      </c>
      <c r="D3460" t="s">
        <v>11</v>
      </c>
      <c r="E3460" t="s">
        <v>511</v>
      </c>
      <c r="F3460" t="s">
        <v>433</v>
      </c>
      <c r="J3460" t="s">
        <v>2004</v>
      </c>
      <c r="R3460">
        <v>0</v>
      </c>
      <c r="S3460">
        <v>0</v>
      </c>
      <c r="T3460">
        <v>500000000</v>
      </c>
    </row>
    <row r="3461" spans="1:20" ht="15" customHeight="1">
      <c r="A3461" s="962" t="s">
        <v>257</v>
      </c>
      <c r="B3461" t="s">
        <v>289</v>
      </c>
      <c r="C3461" t="s">
        <v>13</v>
      </c>
      <c r="D3461" t="s">
        <v>11</v>
      </c>
      <c r="E3461" t="s">
        <v>511</v>
      </c>
      <c r="F3461" t="s">
        <v>433</v>
      </c>
      <c r="R3461">
        <v>0</v>
      </c>
      <c r="S3461">
        <v>0</v>
      </c>
      <c r="T3461">
        <v>500000000</v>
      </c>
    </row>
    <row r="3462" spans="1:20" ht="15" customHeight="1">
      <c r="A3462" s="962" t="s">
        <v>257</v>
      </c>
      <c r="B3462" t="s">
        <v>309</v>
      </c>
      <c r="C3462" t="s">
        <v>13</v>
      </c>
      <c r="D3462" t="s">
        <v>11</v>
      </c>
      <c r="E3462" t="s">
        <v>511</v>
      </c>
      <c r="F3462" t="s">
        <v>433</v>
      </c>
      <c r="R3462">
        <v>0</v>
      </c>
      <c r="S3462">
        <v>0</v>
      </c>
      <c r="T3462">
        <v>500000000</v>
      </c>
    </row>
    <row r="3463" spans="1:20" ht="15" customHeight="1">
      <c r="A3463" s="962" t="s">
        <v>257</v>
      </c>
      <c r="B3463" t="s">
        <v>291</v>
      </c>
      <c r="C3463" t="s">
        <v>13</v>
      </c>
      <c r="D3463" t="s">
        <v>11</v>
      </c>
      <c r="E3463" t="s">
        <v>511</v>
      </c>
      <c r="F3463" t="s">
        <v>433</v>
      </c>
      <c r="R3463">
        <v>0</v>
      </c>
      <c r="S3463">
        <v>0</v>
      </c>
      <c r="T3463">
        <v>500000000</v>
      </c>
    </row>
    <row r="3464" spans="1:20" ht="15" customHeight="1">
      <c r="A3464" s="962" t="s">
        <v>257</v>
      </c>
      <c r="B3464" t="s">
        <v>288</v>
      </c>
      <c r="C3464" t="s">
        <v>13</v>
      </c>
      <c r="D3464" t="s">
        <v>11</v>
      </c>
      <c r="E3464" t="s">
        <v>511</v>
      </c>
      <c r="F3464" t="s">
        <v>433</v>
      </c>
      <c r="R3464">
        <v>0</v>
      </c>
      <c r="S3464">
        <v>0</v>
      </c>
      <c r="T3464">
        <v>500000000</v>
      </c>
    </row>
    <row r="3465" spans="1:20" ht="15" customHeight="1">
      <c r="A3465" s="962" t="s">
        <v>257</v>
      </c>
      <c r="B3465" t="s">
        <v>287</v>
      </c>
      <c r="C3465" t="s">
        <v>13</v>
      </c>
      <c r="D3465" t="s">
        <v>11</v>
      </c>
      <c r="E3465" t="s">
        <v>511</v>
      </c>
      <c r="F3465" t="s">
        <v>433</v>
      </c>
      <c r="R3465">
        <v>0</v>
      </c>
      <c r="S3465">
        <v>0</v>
      </c>
      <c r="T3465">
        <v>500000000</v>
      </c>
    </row>
    <row r="3466" spans="1:20" ht="15" customHeight="1">
      <c r="A3466" s="962" t="s">
        <v>257</v>
      </c>
      <c r="B3466" t="s">
        <v>305</v>
      </c>
      <c r="C3466" t="s">
        <v>13</v>
      </c>
      <c r="D3466" t="s">
        <v>11</v>
      </c>
      <c r="E3466" t="s">
        <v>511</v>
      </c>
      <c r="F3466" t="s">
        <v>433</v>
      </c>
      <c r="R3466">
        <v>0</v>
      </c>
      <c r="S3466">
        <v>0</v>
      </c>
      <c r="T3466">
        <v>500000000</v>
      </c>
    </row>
    <row r="3467" spans="1:20" ht="15" customHeight="1">
      <c r="A3467" s="962" t="s">
        <v>257</v>
      </c>
      <c r="B3467" t="s">
        <v>321</v>
      </c>
      <c r="C3467" t="s">
        <v>13</v>
      </c>
      <c r="D3467" t="s">
        <v>11</v>
      </c>
      <c r="E3467" t="s">
        <v>511</v>
      </c>
      <c r="F3467" t="s">
        <v>433</v>
      </c>
      <c r="R3467">
        <v>0</v>
      </c>
      <c r="S3467">
        <v>0</v>
      </c>
      <c r="T3467">
        <v>500000000</v>
      </c>
    </row>
    <row r="3468" spans="1:20" ht="15" customHeight="1">
      <c r="A3468" s="962" t="s">
        <v>257</v>
      </c>
      <c r="B3468" t="s">
        <v>310</v>
      </c>
      <c r="C3468" t="s">
        <v>13</v>
      </c>
      <c r="D3468" t="s">
        <v>11</v>
      </c>
      <c r="E3468" t="s">
        <v>511</v>
      </c>
      <c r="F3468" t="s">
        <v>433</v>
      </c>
      <c r="R3468">
        <v>0</v>
      </c>
      <c r="S3468">
        <v>0</v>
      </c>
      <c r="T3468">
        <v>500000000</v>
      </c>
    </row>
    <row r="3469" spans="1:20" ht="15" customHeight="1">
      <c r="A3469" s="962" t="s">
        <v>257</v>
      </c>
      <c r="B3469" t="s">
        <v>294</v>
      </c>
      <c r="C3469" t="s">
        <v>13</v>
      </c>
      <c r="D3469" t="s">
        <v>11</v>
      </c>
      <c r="E3469" t="s">
        <v>511</v>
      </c>
      <c r="F3469" t="s">
        <v>433</v>
      </c>
      <c r="R3469">
        <v>0</v>
      </c>
      <c r="S3469">
        <v>0</v>
      </c>
      <c r="T3469">
        <v>500000000</v>
      </c>
    </row>
    <row r="3470" spans="1:20" ht="15" customHeight="1">
      <c r="A3470" s="962" t="s">
        <v>257</v>
      </c>
      <c r="B3470" t="s">
        <v>293</v>
      </c>
      <c r="C3470" t="s">
        <v>13</v>
      </c>
      <c r="D3470" t="s">
        <v>11</v>
      </c>
      <c r="E3470" t="s">
        <v>511</v>
      </c>
      <c r="F3470" t="s">
        <v>433</v>
      </c>
      <c r="R3470">
        <v>0</v>
      </c>
      <c r="S3470">
        <v>0</v>
      </c>
      <c r="T3470">
        <v>500000000</v>
      </c>
    </row>
    <row r="3471" spans="1:20" ht="15" customHeight="1">
      <c r="A3471" s="962" t="s">
        <v>259</v>
      </c>
      <c r="B3471" t="s">
        <v>300</v>
      </c>
      <c r="C3471" t="s">
        <v>13</v>
      </c>
      <c r="D3471" t="s">
        <v>11</v>
      </c>
      <c r="E3471" t="s">
        <v>511</v>
      </c>
      <c r="F3471" t="s">
        <v>433</v>
      </c>
      <c r="R3471">
        <v>0</v>
      </c>
      <c r="S3471">
        <v>0</v>
      </c>
      <c r="T3471">
        <v>500000000</v>
      </c>
    </row>
    <row r="3472" spans="1:20" ht="15" customHeight="1">
      <c r="A3472" s="962" t="s">
        <v>259</v>
      </c>
      <c r="B3472" t="s">
        <v>298</v>
      </c>
      <c r="C3472" t="s">
        <v>13</v>
      </c>
      <c r="D3472" t="s">
        <v>11</v>
      </c>
      <c r="E3472" t="s">
        <v>511</v>
      </c>
      <c r="F3472" t="s">
        <v>433</v>
      </c>
      <c r="R3472">
        <v>0</v>
      </c>
      <c r="S3472">
        <v>0</v>
      </c>
      <c r="T3472">
        <v>500000000</v>
      </c>
    </row>
    <row r="3473" spans="1:20" ht="15" customHeight="1">
      <c r="A3473" s="962" t="s">
        <v>259</v>
      </c>
      <c r="B3473" t="s">
        <v>297</v>
      </c>
      <c r="C3473" t="s">
        <v>13</v>
      </c>
      <c r="D3473" t="s">
        <v>11</v>
      </c>
      <c r="E3473" t="s">
        <v>511</v>
      </c>
      <c r="F3473" t="s">
        <v>433</v>
      </c>
      <c r="R3473">
        <v>0</v>
      </c>
      <c r="S3473">
        <v>0</v>
      </c>
      <c r="T3473">
        <v>500000000</v>
      </c>
    </row>
    <row r="3474" spans="1:20" ht="15" customHeight="1">
      <c r="A3474" s="962" t="s">
        <v>259</v>
      </c>
      <c r="B3474" t="s">
        <v>288</v>
      </c>
      <c r="C3474" t="s">
        <v>13</v>
      </c>
      <c r="D3474" t="s">
        <v>11</v>
      </c>
      <c r="E3474" t="s">
        <v>511</v>
      </c>
      <c r="F3474" t="s">
        <v>433</v>
      </c>
      <c r="R3474">
        <v>0</v>
      </c>
      <c r="S3474">
        <v>0</v>
      </c>
      <c r="T3474">
        <v>500000000</v>
      </c>
    </row>
    <row r="3475" spans="1:20" ht="15" customHeight="1">
      <c r="A3475" s="962" t="s">
        <v>259</v>
      </c>
      <c r="B3475" t="s">
        <v>287</v>
      </c>
      <c r="C3475" t="s">
        <v>13</v>
      </c>
      <c r="D3475" t="s">
        <v>11</v>
      </c>
      <c r="E3475" t="s">
        <v>511</v>
      </c>
      <c r="F3475" t="s">
        <v>433</v>
      </c>
      <c r="R3475">
        <v>0</v>
      </c>
      <c r="S3475">
        <v>0</v>
      </c>
      <c r="T3475">
        <v>500000000</v>
      </c>
    </row>
    <row r="3476" spans="1:20" ht="15" customHeight="1">
      <c r="A3476" s="962" t="s">
        <v>259</v>
      </c>
      <c r="B3476" t="s">
        <v>321</v>
      </c>
      <c r="C3476" t="s">
        <v>13</v>
      </c>
      <c r="D3476" t="s">
        <v>11</v>
      </c>
      <c r="E3476" t="s">
        <v>511</v>
      </c>
      <c r="F3476" t="s">
        <v>433</v>
      </c>
      <c r="R3476">
        <v>0</v>
      </c>
      <c r="S3476">
        <v>0</v>
      </c>
      <c r="T3476">
        <v>500000000</v>
      </c>
    </row>
    <row r="3477" spans="1:20" ht="15" customHeight="1">
      <c r="A3477" s="962" t="s">
        <v>259</v>
      </c>
      <c r="B3477" t="s">
        <v>299</v>
      </c>
      <c r="C3477" t="s">
        <v>13</v>
      </c>
      <c r="D3477" t="s">
        <v>11</v>
      </c>
      <c r="E3477" t="s">
        <v>511</v>
      </c>
      <c r="F3477" t="s">
        <v>433</v>
      </c>
      <c r="R3477">
        <v>0</v>
      </c>
      <c r="S3477">
        <v>0</v>
      </c>
      <c r="T3477">
        <v>500000000</v>
      </c>
    </row>
    <row r="3478" spans="1:20" ht="15" customHeight="1">
      <c r="A3478" s="962" t="s">
        <v>259</v>
      </c>
      <c r="B3478" t="s">
        <v>301</v>
      </c>
      <c r="C3478" t="s">
        <v>13</v>
      </c>
      <c r="D3478" t="s">
        <v>11</v>
      </c>
      <c r="E3478" t="s">
        <v>511</v>
      </c>
      <c r="F3478" t="s">
        <v>433</v>
      </c>
      <c r="R3478">
        <v>0</v>
      </c>
      <c r="S3478">
        <v>0</v>
      </c>
      <c r="T3478">
        <v>500000000</v>
      </c>
    </row>
    <row r="3479" spans="1:20" ht="15" customHeight="1">
      <c r="A3479" s="962" t="s">
        <v>260</v>
      </c>
      <c r="B3479" t="s">
        <v>299</v>
      </c>
      <c r="C3479" t="s">
        <v>13</v>
      </c>
      <c r="D3479" t="s">
        <v>11</v>
      </c>
      <c r="E3479" t="s">
        <v>511</v>
      </c>
      <c r="F3479" t="s">
        <v>433</v>
      </c>
      <c r="R3479">
        <v>0</v>
      </c>
      <c r="S3479">
        <v>0</v>
      </c>
      <c r="T3479">
        <v>0</v>
      </c>
    </row>
    <row r="3480" spans="1:20" ht="15" customHeight="1">
      <c r="A3480" s="962" t="s">
        <v>260</v>
      </c>
      <c r="B3480" t="s">
        <v>312</v>
      </c>
      <c r="C3480" t="s">
        <v>13</v>
      </c>
      <c r="D3480" t="s">
        <v>11</v>
      </c>
      <c r="E3480" t="s">
        <v>511</v>
      </c>
      <c r="F3480" t="s">
        <v>433</v>
      </c>
      <c r="R3480">
        <v>0</v>
      </c>
      <c r="S3480">
        <v>0</v>
      </c>
      <c r="T3480">
        <v>0</v>
      </c>
    </row>
    <row r="3481" spans="1:20" ht="15" customHeight="1">
      <c r="A3481" s="962" t="s">
        <v>260</v>
      </c>
      <c r="B3481" t="s">
        <v>298</v>
      </c>
      <c r="C3481" t="s">
        <v>13</v>
      </c>
      <c r="D3481" t="s">
        <v>11</v>
      </c>
      <c r="E3481" t="s">
        <v>511</v>
      </c>
      <c r="F3481" t="s">
        <v>433</v>
      </c>
      <c r="R3481">
        <v>0</v>
      </c>
      <c r="S3481">
        <v>0</v>
      </c>
      <c r="T3481">
        <v>0</v>
      </c>
    </row>
    <row r="3482" spans="1:20" ht="15" customHeight="1">
      <c r="A3482" s="962" t="s">
        <v>260</v>
      </c>
      <c r="B3482" t="s">
        <v>297</v>
      </c>
      <c r="C3482" t="s">
        <v>13</v>
      </c>
      <c r="D3482" t="s">
        <v>11</v>
      </c>
      <c r="E3482" t="s">
        <v>511</v>
      </c>
      <c r="F3482" t="s">
        <v>433</v>
      </c>
      <c r="R3482">
        <v>0</v>
      </c>
      <c r="S3482">
        <v>0</v>
      </c>
      <c r="T3482">
        <v>0</v>
      </c>
    </row>
    <row r="3483" spans="1:20" ht="15" customHeight="1">
      <c r="A3483" s="962" t="s">
        <v>260</v>
      </c>
      <c r="B3483" t="s">
        <v>288</v>
      </c>
      <c r="C3483" t="s">
        <v>13</v>
      </c>
      <c r="D3483" t="s">
        <v>11</v>
      </c>
      <c r="E3483" t="s">
        <v>511</v>
      </c>
      <c r="F3483" t="s">
        <v>433</v>
      </c>
      <c r="R3483">
        <v>0</v>
      </c>
      <c r="S3483">
        <v>0</v>
      </c>
      <c r="T3483">
        <v>0</v>
      </c>
    </row>
    <row r="3484" spans="1:20" ht="15" customHeight="1">
      <c r="A3484" s="962" t="s">
        <v>260</v>
      </c>
      <c r="B3484" t="s">
        <v>287</v>
      </c>
      <c r="C3484" t="s">
        <v>13</v>
      </c>
      <c r="D3484" t="s">
        <v>11</v>
      </c>
      <c r="E3484" t="s">
        <v>511</v>
      </c>
      <c r="F3484" t="s">
        <v>433</v>
      </c>
      <c r="R3484">
        <v>0</v>
      </c>
    </row>
    <row r="3485" spans="1:20" ht="15" customHeight="1">
      <c r="A3485" s="962" t="s">
        <v>260</v>
      </c>
      <c r="B3485" t="s">
        <v>309</v>
      </c>
      <c r="C3485" t="s">
        <v>13</v>
      </c>
      <c r="D3485" t="s">
        <v>11</v>
      </c>
      <c r="E3485" t="s">
        <v>511</v>
      </c>
      <c r="F3485" t="s">
        <v>433</v>
      </c>
      <c r="R3485">
        <v>0</v>
      </c>
      <c r="S3485">
        <v>0</v>
      </c>
      <c r="T3485">
        <v>0</v>
      </c>
    </row>
    <row r="3486" spans="1:20" ht="15" customHeight="1">
      <c r="A3486" s="962" t="s">
        <v>260</v>
      </c>
      <c r="B3486" t="s">
        <v>305</v>
      </c>
      <c r="C3486" t="s">
        <v>13</v>
      </c>
      <c r="D3486" t="s">
        <v>11</v>
      </c>
      <c r="E3486" t="s">
        <v>511</v>
      </c>
      <c r="F3486" t="s">
        <v>433</v>
      </c>
      <c r="R3486">
        <v>0</v>
      </c>
      <c r="S3486">
        <v>0</v>
      </c>
      <c r="T3486">
        <v>0</v>
      </c>
    </row>
    <row r="3487" spans="1:20" ht="15" customHeight="1">
      <c r="A3487" s="962" t="s">
        <v>261</v>
      </c>
      <c r="B3487" t="s">
        <v>290</v>
      </c>
      <c r="C3487" t="s">
        <v>13</v>
      </c>
      <c r="D3487" t="s">
        <v>11</v>
      </c>
      <c r="E3487" t="s">
        <v>511</v>
      </c>
      <c r="F3487" t="s">
        <v>433</v>
      </c>
      <c r="R3487">
        <v>0</v>
      </c>
      <c r="S3487">
        <v>0</v>
      </c>
      <c r="T3487">
        <v>500000000</v>
      </c>
    </row>
    <row r="3488" spans="1:20" ht="15" customHeight="1">
      <c r="A3488" s="962" t="s">
        <v>261</v>
      </c>
      <c r="B3488" t="s">
        <v>292</v>
      </c>
      <c r="C3488" t="s">
        <v>13</v>
      </c>
      <c r="D3488" t="s">
        <v>11</v>
      </c>
      <c r="E3488" t="s">
        <v>511</v>
      </c>
      <c r="F3488" t="s">
        <v>433</v>
      </c>
      <c r="R3488">
        <v>0</v>
      </c>
      <c r="S3488">
        <v>0</v>
      </c>
      <c r="T3488">
        <v>500000000</v>
      </c>
    </row>
    <row r="3489" spans="1:20" ht="15" customHeight="1">
      <c r="A3489" s="962" t="s">
        <v>261</v>
      </c>
      <c r="B3489" t="s">
        <v>295</v>
      </c>
      <c r="C3489" t="s">
        <v>13</v>
      </c>
      <c r="D3489" t="s">
        <v>11</v>
      </c>
      <c r="E3489" t="s">
        <v>511</v>
      </c>
      <c r="F3489" t="s">
        <v>433</v>
      </c>
      <c r="R3489">
        <v>0</v>
      </c>
      <c r="S3489">
        <v>0</v>
      </c>
      <c r="T3489">
        <v>500000000</v>
      </c>
    </row>
    <row r="3490" spans="1:20" ht="15" customHeight="1">
      <c r="A3490" s="962" t="s">
        <v>261</v>
      </c>
      <c r="B3490" t="s">
        <v>296</v>
      </c>
      <c r="C3490" t="s">
        <v>13</v>
      </c>
      <c r="D3490" t="s">
        <v>11</v>
      </c>
      <c r="E3490" t="s">
        <v>511</v>
      </c>
      <c r="F3490" t="s">
        <v>433</v>
      </c>
      <c r="R3490">
        <v>0</v>
      </c>
      <c r="S3490">
        <v>0</v>
      </c>
      <c r="T3490">
        <v>500000000</v>
      </c>
    </row>
    <row r="3491" spans="1:20" ht="15" customHeight="1">
      <c r="A3491" s="962" t="s">
        <v>261</v>
      </c>
      <c r="B3491" t="s">
        <v>289</v>
      </c>
      <c r="C3491" t="s">
        <v>13</v>
      </c>
      <c r="D3491" t="s">
        <v>11</v>
      </c>
      <c r="E3491" t="s">
        <v>511</v>
      </c>
      <c r="F3491" t="s">
        <v>433</v>
      </c>
      <c r="R3491">
        <v>0</v>
      </c>
      <c r="S3491">
        <v>0</v>
      </c>
      <c r="T3491">
        <v>500000000</v>
      </c>
    </row>
    <row r="3492" spans="1:20" ht="15" customHeight="1">
      <c r="A3492" s="962" t="s">
        <v>261</v>
      </c>
      <c r="B3492" t="s">
        <v>291</v>
      </c>
      <c r="C3492" t="s">
        <v>13</v>
      </c>
      <c r="D3492" t="s">
        <v>11</v>
      </c>
      <c r="E3492" t="s">
        <v>511</v>
      </c>
      <c r="F3492" t="s">
        <v>433</v>
      </c>
      <c r="R3492">
        <v>0</v>
      </c>
      <c r="S3492">
        <v>0</v>
      </c>
      <c r="T3492">
        <v>500000000</v>
      </c>
    </row>
    <row r="3493" spans="1:20" ht="15" customHeight="1">
      <c r="A3493" s="962" t="s">
        <v>261</v>
      </c>
      <c r="B3493" t="s">
        <v>288</v>
      </c>
      <c r="C3493" t="s">
        <v>13</v>
      </c>
      <c r="D3493" t="s">
        <v>11</v>
      </c>
      <c r="E3493" t="s">
        <v>511</v>
      </c>
      <c r="F3493" t="s">
        <v>433</v>
      </c>
      <c r="R3493">
        <v>0</v>
      </c>
      <c r="S3493">
        <v>0</v>
      </c>
      <c r="T3493">
        <v>500000000</v>
      </c>
    </row>
    <row r="3494" spans="1:20" ht="15" customHeight="1">
      <c r="A3494" s="962" t="s">
        <v>261</v>
      </c>
      <c r="B3494" t="s">
        <v>287</v>
      </c>
      <c r="C3494" t="s">
        <v>13</v>
      </c>
      <c r="D3494" t="s">
        <v>11</v>
      </c>
      <c r="E3494" t="s">
        <v>511</v>
      </c>
      <c r="F3494" t="s">
        <v>433</v>
      </c>
      <c r="R3494">
        <v>0</v>
      </c>
      <c r="S3494">
        <v>0</v>
      </c>
      <c r="T3494">
        <v>500000000</v>
      </c>
    </row>
    <row r="3495" spans="1:20" ht="15" customHeight="1">
      <c r="A3495" s="962" t="s">
        <v>261</v>
      </c>
      <c r="B3495" t="s">
        <v>321</v>
      </c>
      <c r="C3495" t="s">
        <v>13</v>
      </c>
      <c r="D3495" t="s">
        <v>11</v>
      </c>
      <c r="E3495" t="s">
        <v>511</v>
      </c>
      <c r="F3495" t="s">
        <v>433</v>
      </c>
      <c r="R3495">
        <v>0</v>
      </c>
      <c r="S3495">
        <v>0</v>
      </c>
      <c r="T3495">
        <v>500000000</v>
      </c>
    </row>
    <row r="3496" spans="1:20" ht="15" customHeight="1">
      <c r="A3496" s="962" t="s">
        <v>261</v>
      </c>
      <c r="B3496" t="s">
        <v>294</v>
      </c>
      <c r="C3496" t="s">
        <v>13</v>
      </c>
      <c r="D3496" t="s">
        <v>11</v>
      </c>
      <c r="E3496" t="s">
        <v>511</v>
      </c>
      <c r="F3496" t="s">
        <v>433</v>
      </c>
      <c r="R3496">
        <v>0</v>
      </c>
      <c r="S3496">
        <v>0</v>
      </c>
      <c r="T3496">
        <v>500000000</v>
      </c>
    </row>
    <row r="3497" spans="1:20" ht="15" customHeight="1">
      <c r="A3497" s="962" t="s">
        <v>261</v>
      </c>
      <c r="B3497" t="s">
        <v>293</v>
      </c>
      <c r="C3497" t="s">
        <v>13</v>
      </c>
      <c r="D3497" t="s">
        <v>11</v>
      </c>
      <c r="E3497" t="s">
        <v>511</v>
      </c>
      <c r="F3497" t="s">
        <v>433</v>
      </c>
      <c r="R3497">
        <v>0</v>
      </c>
      <c r="S3497">
        <v>0</v>
      </c>
      <c r="T3497">
        <v>500000000</v>
      </c>
    </row>
    <row r="3498" spans="1:20" ht="15" customHeight="1">
      <c r="A3498" s="962" t="s">
        <v>261</v>
      </c>
      <c r="B3498" t="s">
        <v>324</v>
      </c>
      <c r="C3498" t="s">
        <v>13</v>
      </c>
      <c r="D3498" t="s">
        <v>11</v>
      </c>
      <c r="E3498" t="s">
        <v>511</v>
      </c>
      <c r="F3498" t="s">
        <v>433</v>
      </c>
      <c r="R3498">
        <v>0</v>
      </c>
      <c r="S3498">
        <v>0</v>
      </c>
      <c r="T3498">
        <v>500000000</v>
      </c>
    </row>
    <row r="3499" spans="1:20" ht="15" customHeight="1">
      <c r="A3499" s="962" t="s">
        <v>262</v>
      </c>
      <c r="B3499" t="s">
        <v>297</v>
      </c>
      <c r="C3499" t="s">
        <v>13</v>
      </c>
      <c r="D3499" t="s">
        <v>11</v>
      </c>
      <c r="E3499" t="s">
        <v>511</v>
      </c>
      <c r="F3499" t="s">
        <v>433</v>
      </c>
      <c r="J3499" t="s">
        <v>2000</v>
      </c>
      <c r="L3499" t="s">
        <v>2001</v>
      </c>
      <c r="O3499" t="s">
        <v>882</v>
      </c>
      <c r="P3499" t="s">
        <v>868</v>
      </c>
      <c r="Q3499" t="s">
        <v>869</v>
      </c>
      <c r="R3499">
        <v>0</v>
      </c>
      <c r="S3499">
        <v>0</v>
      </c>
      <c r="T3499">
        <v>500000000</v>
      </c>
    </row>
    <row r="3500" spans="1:20" ht="15" customHeight="1">
      <c r="A3500" s="962" t="s">
        <v>262</v>
      </c>
      <c r="B3500" t="s">
        <v>288</v>
      </c>
      <c r="C3500" t="s">
        <v>13</v>
      </c>
      <c r="D3500" t="s">
        <v>11</v>
      </c>
      <c r="E3500" t="s">
        <v>511</v>
      </c>
      <c r="F3500" t="s">
        <v>433</v>
      </c>
      <c r="R3500">
        <v>0</v>
      </c>
      <c r="S3500">
        <v>0</v>
      </c>
      <c r="T3500">
        <v>500000000</v>
      </c>
    </row>
    <row r="3501" spans="1:20" ht="15" customHeight="1">
      <c r="A3501" s="962" t="s">
        <v>262</v>
      </c>
      <c r="B3501" t="s">
        <v>287</v>
      </c>
      <c r="C3501" t="s">
        <v>13</v>
      </c>
      <c r="D3501" t="s">
        <v>11</v>
      </c>
      <c r="E3501" t="s">
        <v>511</v>
      </c>
      <c r="F3501" t="s">
        <v>433</v>
      </c>
      <c r="R3501">
        <v>0</v>
      </c>
      <c r="S3501">
        <v>0</v>
      </c>
      <c r="T3501">
        <v>500000000</v>
      </c>
    </row>
    <row r="3502" spans="1:20" ht="15" customHeight="1">
      <c r="A3502" s="962" t="s">
        <v>262</v>
      </c>
      <c r="B3502" t="s">
        <v>299</v>
      </c>
      <c r="C3502" t="s">
        <v>13</v>
      </c>
      <c r="D3502" t="s">
        <v>11</v>
      </c>
      <c r="E3502" t="s">
        <v>511</v>
      </c>
      <c r="F3502" t="s">
        <v>433</v>
      </c>
      <c r="R3502">
        <v>0</v>
      </c>
      <c r="S3502">
        <v>0</v>
      </c>
      <c r="T3502">
        <v>500000000</v>
      </c>
    </row>
    <row r="3503" spans="1:20" ht="15" customHeight="1">
      <c r="A3503" s="962" t="s">
        <v>262</v>
      </c>
      <c r="B3503" t="s">
        <v>301</v>
      </c>
      <c r="C3503" t="s">
        <v>13</v>
      </c>
      <c r="D3503" t="s">
        <v>11</v>
      </c>
      <c r="E3503" t="s">
        <v>511</v>
      </c>
      <c r="F3503" t="s">
        <v>433</v>
      </c>
      <c r="R3503">
        <v>0</v>
      </c>
      <c r="S3503">
        <v>0</v>
      </c>
      <c r="T3503">
        <v>500000000</v>
      </c>
    </row>
    <row r="3504" spans="1:20" ht="15" customHeight="1">
      <c r="A3504" s="962" t="s">
        <v>262</v>
      </c>
      <c r="B3504" t="s">
        <v>302</v>
      </c>
      <c r="C3504" t="s">
        <v>13</v>
      </c>
      <c r="D3504" t="s">
        <v>11</v>
      </c>
      <c r="E3504" t="s">
        <v>511</v>
      </c>
      <c r="F3504" t="s">
        <v>433</v>
      </c>
      <c r="R3504">
        <v>0</v>
      </c>
      <c r="S3504">
        <v>0</v>
      </c>
      <c r="T3504">
        <v>500000000</v>
      </c>
    </row>
    <row r="3505" spans="1:20" ht="15" customHeight="1">
      <c r="A3505" s="962" t="s">
        <v>262</v>
      </c>
      <c r="B3505" t="s">
        <v>303</v>
      </c>
      <c r="C3505" t="s">
        <v>13</v>
      </c>
      <c r="D3505" t="s">
        <v>11</v>
      </c>
      <c r="E3505" t="s">
        <v>511</v>
      </c>
      <c r="F3505" t="s">
        <v>433</v>
      </c>
      <c r="R3505">
        <v>0</v>
      </c>
      <c r="S3505">
        <v>0</v>
      </c>
      <c r="T3505">
        <v>500000000</v>
      </c>
    </row>
    <row r="3506" spans="1:20" ht="15" customHeight="1">
      <c r="A3506" s="962" t="s">
        <v>262</v>
      </c>
      <c r="B3506" t="s">
        <v>298</v>
      </c>
      <c r="C3506" t="s">
        <v>13</v>
      </c>
      <c r="D3506" t="s">
        <v>11</v>
      </c>
      <c r="E3506" t="s">
        <v>511</v>
      </c>
      <c r="F3506" t="s">
        <v>433</v>
      </c>
      <c r="R3506">
        <v>0</v>
      </c>
      <c r="S3506">
        <v>0</v>
      </c>
      <c r="T3506">
        <v>500000000</v>
      </c>
    </row>
    <row r="3507" spans="1:20" ht="15" customHeight="1">
      <c r="A3507" s="962" t="s">
        <v>262</v>
      </c>
      <c r="B3507" t="s">
        <v>300</v>
      </c>
      <c r="C3507" t="s">
        <v>13</v>
      </c>
      <c r="D3507" t="s">
        <v>11</v>
      </c>
      <c r="E3507" t="s">
        <v>511</v>
      </c>
      <c r="F3507" t="s">
        <v>433</v>
      </c>
      <c r="R3507">
        <v>0</v>
      </c>
      <c r="S3507">
        <v>0</v>
      </c>
      <c r="T3507">
        <v>500000000</v>
      </c>
    </row>
    <row r="3508" spans="1:20" ht="15" customHeight="1">
      <c r="A3508" s="962" t="s">
        <v>262</v>
      </c>
      <c r="B3508" t="s">
        <v>321</v>
      </c>
      <c r="C3508" t="s">
        <v>13</v>
      </c>
      <c r="D3508" t="s">
        <v>11</v>
      </c>
      <c r="E3508" t="s">
        <v>511</v>
      </c>
      <c r="F3508" t="s">
        <v>433</v>
      </c>
      <c r="R3508">
        <v>0</v>
      </c>
      <c r="S3508">
        <v>0</v>
      </c>
      <c r="T3508">
        <v>500000000</v>
      </c>
    </row>
    <row r="3509" spans="1:20" ht="15" customHeight="1">
      <c r="A3509" s="962" t="s">
        <v>263</v>
      </c>
      <c r="B3509" t="s">
        <v>290</v>
      </c>
      <c r="C3509" t="s">
        <v>13</v>
      </c>
      <c r="D3509" t="s">
        <v>11</v>
      </c>
      <c r="E3509" t="s">
        <v>511</v>
      </c>
      <c r="F3509" t="s">
        <v>433</v>
      </c>
      <c r="R3509">
        <v>0</v>
      </c>
      <c r="S3509">
        <v>0</v>
      </c>
      <c r="T3509">
        <v>500000000</v>
      </c>
    </row>
    <row r="3510" spans="1:20" ht="15" customHeight="1">
      <c r="A3510" s="962" t="s">
        <v>263</v>
      </c>
      <c r="B3510" t="s">
        <v>292</v>
      </c>
      <c r="C3510" t="s">
        <v>13</v>
      </c>
      <c r="D3510" t="s">
        <v>11</v>
      </c>
      <c r="E3510" t="s">
        <v>511</v>
      </c>
      <c r="F3510" t="s">
        <v>433</v>
      </c>
      <c r="R3510">
        <v>0</v>
      </c>
      <c r="S3510">
        <v>0</v>
      </c>
      <c r="T3510">
        <v>500000000</v>
      </c>
    </row>
    <row r="3511" spans="1:20" ht="15" customHeight="1">
      <c r="A3511" s="962" t="s">
        <v>263</v>
      </c>
      <c r="B3511" t="s">
        <v>295</v>
      </c>
      <c r="C3511" t="s">
        <v>13</v>
      </c>
      <c r="D3511" t="s">
        <v>11</v>
      </c>
      <c r="E3511" t="s">
        <v>511</v>
      </c>
      <c r="F3511" t="s">
        <v>433</v>
      </c>
      <c r="R3511">
        <v>0</v>
      </c>
      <c r="S3511">
        <v>0</v>
      </c>
      <c r="T3511">
        <v>500000000</v>
      </c>
    </row>
    <row r="3512" spans="1:20" ht="15" customHeight="1">
      <c r="A3512" s="962" t="s">
        <v>263</v>
      </c>
      <c r="B3512" t="s">
        <v>296</v>
      </c>
      <c r="C3512" t="s">
        <v>13</v>
      </c>
      <c r="D3512" t="s">
        <v>11</v>
      </c>
      <c r="E3512" t="s">
        <v>511</v>
      </c>
      <c r="F3512" t="s">
        <v>433</v>
      </c>
      <c r="R3512">
        <v>0</v>
      </c>
      <c r="S3512">
        <v>0</v>
      </c>
      <c r="T3512">
        <v>500000000</v>
      </c>
    </row>
    <row r="3513" spans="1:20" ht="15" customHeight="1">
      <c r="A3513" s="962" t="s">
        <v>263</v>
      </c>
      <c r="B3513" t="s">
        <v>289</v>
      </c>
      <c r="C3513" t="s">
        <v>13</v>
      </c>
      <c r="D3513" t="s">
        <v>11</v>
      </c>
      <c r="E3513" t="s">
        <v>511</v>
      </c>
      <c r="F3513" t="s">
        <v>433</v>
      </c>
      <c r="R3513">
        <v>0</v>
      </c>
      <c r="S3513">
        <v>0</v>
      </c>
      <c r="T3513">
        <v>500000000</v>
      </c>
    </row>
    <row r="3514" spans="1:20" ht="15" customHeight="1">
      <c r="A3514" s="962" t="s">
        <v>263</v>
      </c>
      <c r="B3514" t="s">
        <v>291</v>
      </c>
      <c r="C3514" t="s">
        <v>13</v>
      </c>
      <c r="D3514" t="s">
        <v>11</v>
      </c>
      <c r="E3514" t="s">
        <v>511</v>
      </c>
      <c r="F3514" t="s">
        <v>433</v>
      </c>
      <c r="R3514">
        <v>0</v>
      </c>
      <c r="S3514">
        <v>0</v>
      </c>
      <c r="T3514">
        <v>500000000</v>
      </c>
    </row>
    <row r="3515" spans="1:20" ht="15" customHeight="1">
      <c r="A3515" s="962" t="s">
        <v>263</v>
      </c>
      <c r="B3515" t="s">
        <v>288</v>
      </c>
      <c r="C3515" t="s">
        <v>13</v>
      </c>
      <c r="D3515" t="s">
        <v>11</v>
      </c>
      <c r="E3515" t="s">
        <v>511</v>
      </c>
      <c r="F3515" t="s">
        <v>433</v>
      </c>
      <c r="R3515">
        <v>0</v>
      </c>
      <c r="S3515">
        <v>0</v>
      </c>
      <c r="T3515">
        <v>500000000</v>
      </c>
    </row>
    <row r="3516" spans="1:20" ht="15" customHeight="1">
      <c r="A3516" s="962" t="s">
        <v>263</v>
      </c>
      <c r="B3516" t="s">
        <v>287</v>
      </c>
      <c r="C3516" t="s">
        <v>13</v>
      </c>
      <c r="D3516" t="s">
        <v>11</v>
      </c>
      <c r="E3516" t="s">
        <v>511</v>
      </c>
      <c r="F3516" t="s">
        <v>433</v>
      </c>
      <c r="R3516">
        <v>0</v>
      </c>
      <c r="S3516">
        <v>0</v>
      </c>
      <c r="T3516">
        <v>500000000</v>
      </c>
    </row>
    <row r="3517" spans="1:20" ht="15" customHeight="1">
      <c r="A3517" s="962" t="s">
        <v>263</v>
      </c>
      <c r="B3517" t="s">
        <v>321</v>
      </c>
      <c r="C3517" t="s">
        <v>13</v>
      </c>
      <c r="D3517" t="s">
        <v>11</v>
      </c>
      <c r="E3517" t="s">
        <v>511</v>
      </c>
      <c r="F3517" t="s">
        <v>433</v>
      </c>
      <c r="R3517">
        <v>0</v>
      </c>
      <c r="S3517">
        <v>0</v>
      </c>
      <c r="T3517">
        <v>500000000</v>
      </c>
    </row>
    <row r="3518" spans="1:20" ht="15" customHeight="1">
      <c r="A3518" s="962" t="s">
        <v>263</v>
      </c>
      <c r="B3518" t="s">
        <v>294</v>
      </c>
      <c r="C3518" t="s">
        <v>13</v>
      </c>
      <c r="D3518" t="s">
        <v>11</v>
      </c>
      <c r="E3518" t="s">
        <v>511</v>
      </c>
      <c r="F3518" t="s">
        <v>433</v>
      </c>
      <c r="R3518">
        <v>0</v>
      </c>
      <c r="S3518">
        <v>0</v>
      </c>
      <c r="T3518">
        <v>500000000</v>
      </c>
    </row>
    <row r="3519" spans="1:20" ht="15" customHeight="1">
      <c r="A3519" s="962" t="s">
        <v>263</v>
      </c>
      <c r="B3519" t="s">
        <v>293</v>
      </c>
      <c r="C3519" t="s">
        <v>13</v>
      </c>
      <c r="D3519" t="s">
        <v>11</v>
      </c>
      <c r="E3519" t="s">
        <v>511</v>
      </c>
      <c r="F3519" t="s">
        <v>433</v>
      </c>
      <c r="R3519">
        <v>0</v>
      </c>
      <c r="S3519">
        <v>0</v>
      </c>
      <c r="T3519">
        <v>500000000</v>
      </c>
    </row>
    <row r="3520" spans="1:20" ht="15" customHeight="1">
      <c r="A3520" s="962" t="s">
        <v>263</v>
      </c>
      <c r="B3520" t="s">
        <v>324</v>
      </c>
      <c r="C3520" t="s">
        <v>13</v>
      </c>
      <c r="D3520" t="s">
        <v>11</v>
      </c>
      <c r="E3520" t="s">
        <v>511</v>
      </c>
      <c r="F3520" t="s">
        <v>433</v>
      </c>
      <c r="R3520">
        <v>0</v>
      </c>
      <c r="S3520">
        <v>0</v>
      </c>
      <c r="T3520">
        <v>500000000</v>
      </c>
    </row>
    <row r="3521" spans="1:20" ht="15" customHeight="1">
      <c r="A3521" s="962" t="s">
        <v>264</v>
      </c>
      <c r="B3521" t="s">
        <v>294</v>
      </c>
      <c r="C3521" t="s">
        <v>13</v>
      </c>
      <c r="D3521" t="s">
        <v>11</v>
      </c>
      <c r="E3521" t="s">
        <v>511</v>
      </c>
      <c r="F3521" t="s">
        <v>433</v>
      </c>
      <c r="R3521">
        <v>0.42</v>
      </c>
      <c r="S3521">
        <v>0</v>
      </c>
      <c r="T3521">
        <v>46.4</v>
      </c>
    </row>
    <row r="3522" spans="1:20" ht="15" customHeight="1">
      <c r="A3522" s="962" t="s">
        <v>264</v>
      </c>
      <c r="B3522" t="s">
        <v>292</v>
      </c>
      <c r="C3522" t="s">
        <v>13</v>
      </c>
      <c r="D3522" t="s">
        <v>11</v>
      </c>
      <c r="E3522" t="s">
        <v>511</v>
      </c>
      <c r="F3522" t="s">
        <v>433</v>
      </c>
      <c r="R3522">
        <v>0.83</v>
      </c>
      <c r="S3522">
        <v>0</v>
      </c>
      <c r="T3522">
        <v>46.4</v>
      </c>
    </row>
    <row r="3523" spans="1:20" ht="15" customHeight="1">
      <c r="A3523" s="962" t="s">
        <v>264</v>
      </c>
      <c r="B3523" t="s">
        <v>291</v>
      </c>
      <c r="C3523" t="s">
        <v>13</v>
      </c>
      <c r="D3523" t="s">
        <v>11</v>
      </c>
      <c r="E3523" t="s">
        <v>511</v>
      </c>
      <c r="F3523" t="s">
        <v>433</v>
      </c>
      <c r="R3523">
        <v>1.25</v>
      </c>
      <c r="S3523">
        <v>0</v>
      </c>
      <c r="T3523">
        <v>46.4</v>
      </c>
    </row>
    <row r="3524" spans="1:20" ht="15" customHeight="1">
      <c r="A3524" s="962" t="s">
        <v>264</v>
      </c>
      <c r="B3524" t="s">
        <v>293</v>
      </c>
      <c r="C3524" t="s">
        <v>13</v>
      </c>
      <c r="D3524" t="s">
        <v>11</v>
      </c>
      <c r="E3524" t="s">
        <v>511</v>
      </c>
      <c r="F3524" t="s">
        <v>433</v>
      </c>
      <c r="R3524">
        <v>0.42</v>
      </c>
      <c r="S3524">
        <v>0</v>
      </c>
      <c r="T3524">
        <v>46.4</v>
      </c>
    </row>
    <row r="3525" spans="1:20" ht="15" customHeight="1">
      <c r="A3525" s="962" t="s">
        <v>264</v>
      </c>
      <c r="B3525" t="s">
        <v>289</v>
      </c>
      <c r="C3525" t="s">
        <v>13</v>
      </c>
      <c r="D3525" t="s">
        <v>11</v>
      </c>
      <c r="E3525" t="s">
        <v>511</v>
      </c>
      <c r="F3525" t="s">
        <v>433</v>
      </c>
      <c r="R3525">
        <v>5.41</v>
      </c>
      <c r="S3525">
        <v>0</v>
      </c>
      <c r="T3525">
        <v>46.4</v>
      </c>
    </row>
    <row r="3526" spans="1:20" ht="15" customHeight="1">
      <c r="A3526" s="962" t="s">
        <v>264</v>
      </c>
      <c r="B3526" t="s">
        <v>288</v>
      </c>
      <c r="C3526" t="s">
        <v>13</v>
      </c>
      <c r="D3526" t="s">
        <v>11</v>
      </c>
      <c r="E3526" t="s">
        <v>511</v>
      </c>
      <c r="F3526" t="s">
        <v>433</v>
      </c>
      <c r="R3526">
        <v>5.41</v>
      </c>
      <c r="S3526">
        <v>0</v>
      </c>
      <c r="T3526">
        <v>46.4</v>
      </c>
    </row>
    <row r="3527" spans="1:20" ht="15" customHeight="1">
      <c r="A3527" s="962" t="s">
        <v>264</v>
      </c>
      <c r="B3527" t="s">
        <v>287</v>
      </c>
      <c r="C3527" t="s">
        <v>13</v>
      </c>
      <c r="D3527" t="s">
        <v>11</v>
      </c>
      <c r="E3527" t="s">
        <v>511</v>
      </c>
      <c r="F3527" t="s">
        <v>433</v>
      </c>
      <c r="R3527">
        <v>5.41</v>
      </c>
      <c r="S3527">
        <v>0</v>
      </c>
      <c r="T3527">
        <v>46.4</v>
      </c>
    </row>
    <row r="3528" spans="1:20" ht="15" customHeight="1">
      <c r="A3528" s="962" t="s">
        <v>264</v>
      </c>
      <c r="B3528" t="s">
        <v>295</v>
      </c>
      <c r="C3528" t="s">
        <v>13</v>
      </c>
      <c r="D3528" t="s">
        <v>11</v>
      </c>
      <c r="E3528" t="s">
        <v>511</v>
      </c>
      <c r="F3528" t="s">
        <v>433</v>
      </c>
      <c r="R3528">
        <v>2.08</v>
      </c>
      <c r="S3528">
        <v>0</v>
      </c>
      <c r="T3528">
        <v>46.4</v>
      </c>
    </row>
    <row r="3529" spans="1:20" ht="15" customHeight="1">
      <c r="A3529" s="962" t="s">
        <v>264</v>
      </c>
      <c r="B3529" t="s">
        <v>296</v>
      </c>
      <c r="C3529" t="s">
        <v>13</v>
      </c>
      <c r="D3529" t="s">
        <v>11</v>
      </c>
      <c r="E3529" t="s">
        <v>511</v>
      </c>
      <c r="F3529" t="s">
        <v>433</v>
      </c>
      <c r="R3529">
        <v>2.08</v>
      </c>
      <c r="S3529">
        <v>0</v>
      </c>
      <c r="T3529">
        <v>46.4</v>
      </c>
    </row>
    <row r="3530" spans="1:20" ht="15" customHeight="1">
      <c r="A3530" s="962" t="s">
        <v>265</v>
      </c>
      <c r="B3530" t="s">
        <v>294</v>
      </c>
      <c r="C3530" t="s">
        <v>13</v>
      </c>
      <c r="D3530" t="s">
        <v>11</v>
      </c>
      <c r="E3530" t="s">
        <v>511</v>
      </c>
      <c r="F3530" t="s">
        <v>433</v>
      </c>
      <c r="R3530">
        <v>0.21</v>
      </c>
      <c r="S3530">
        <v>0</v>
      </c>
      <c r="T3530">
        <v>46.4</v>
      </c>
    </row>
    <row r="3531" spans="1:20" ht="15" customHeight="1">
      <c r="A3531" s="962" t="s">
        <v>265</v>
      </c>
      <c r="B3531" t="s">
        <v>292</v>
      </c>
      <c r="C3531" t="s">
        <v>13</v>
      </c>
      <c r="D3531" t="s">
        <v>11</v>
      </c>
      <c r="E3531" t="s">
        <v>511</v>
      </c>
      <c r="F3531" t="s">
        <v>433</v>
      </c>
      <c r="R3531">
        <v>0.42</v>
      </c>
      <c r="S3531">
        <v>0</v>
      </c>
      <c r="T3531">
        <v>46.4</v>
      </c>
    </row>
    <row r="3532" spans="1:20" ht="15" customHeight="1">
      <c r="A3532" s="962" t="s">
        <v>265</v>
      </c>
      <c r="B3532" t="s">
        <v>291</v>
      </c>
      <c r="C3532" t="s">
        <v>13</v>
      </c>
      <c r="D3532" t="s">
        <v>11</v>
      </c>
      <c r="E3532" t="s">
        <v>511</v>
      </c>
      <c r="F3532" t="s">
        <v>433</v>
      </c>
      <c r="R3532">
        <v>0.62</v>
      </c>
      <c r="S3532">
        <v>0</v>
      </c>
      <c r="T3532">
        <v>46.4</v>
      </c>
    </row>
    <row r="3533" spans="1:20" ht="15" customHeight="1">
      <c r="A3533" s="962" t="s">
        <v>265</v>
      </c>
      <c r="B3533" t="s">
        <v>293</v>
      </c>
      <c r="C3533" t="s">
        <v>13</v>
      </c>
      <c r="D3533" t="s">
        <v>11</v>
      </c>
      <c r="E3533" t="s">
        <v>511</v>
      </c>
      <c r="F3533" t="s">
        <v>433</v>
      </c>
      <c r="R3533">
        <v>0.21</v>
      </c>
      <c r="S3533">
        <v>0</v>
      </c>
      <c r="T3533">
        <v>46.4</v>
      </c>
    </row>
    <row r="3534" spans="1:20" ht="15" customHeight="1">
      <c r="A3534" s="962" t="s">
        <v>265</v>
      </c>
      <c r="B3534" t="s">
        <v>289</v>
      </c>
      <c r="C3534" t="s">
        <v>13</v>
      </c>
      <c r="D3534" t="s">
        <v>11</v>
      </c>
      <c r="E3534" t="s">
        <v>511</v>
      </c>
      <c r="F3534" t="s">
        <v>433</v>
      </c>
      <c r="R3534">
        <v>2.71</v>
      </c>
      <c r="S3534">
        <v>0</v>
      </c>
      <c r="T3534">
        <v>46.4</v>
      </c>
    </row>
    <row r="3535" spans="1:20" ht="15" customHeight="1">
      <c r="A3535" s="962" t="s">
        <v>265</v>
      </c>
      <c r="B3535" t="s">
        <v>288</v>
      </c>
      <c r="C3535" t="s">
        <v>13</v>
      </c>
      <c r="D3535" t="s">
        <v>11</v>
      </c>
      <c r="E3535" t="s">
        <v>511</v>
      </c>
      <c r="F3535" t="s">
        <v>433</v>
      </c>
      <c r="R3535">
        <v>2.71</v>
      </c>
      <c r="S3535">
        <v>0</v>
      </c>
      <c r="T3535">
        <v>46.4</v>
      </c>
    </row>
    <row r="3536" spans="1:20" ht="15" customHeight="1">
      <c r="A3536" s="962" t="s">
        <v>265</v>
      </c>
      <c r="B3536" t="s">
        <v>287</v>
      </c>
      <c r="C3536" t="s">
        <v>13</v>
      </c>
      <c r="D3536" t="s">
        <v>11</v>
      </c>
      <c r="E3536" t="s">
        <v>511</v>
      </c>
      <c r="F3536" t="s">
        <v>433</v>
      </c>
      <c r="R3536">
        <v>2.71</v>
      </c>
      <c r="S3536">
        <v>0</v>
      </c>
      <c r="T3536">
        <v>46.4</v>
      </c>
    </row>
    <row r="3537" spans="1:20" ht="15" customHeight="1">
      <c r="A3537" s="962" t="s">
        <v>265</v>
      </c>
      <c r="B3537" t="s">
        <v>295</v>
      </c>
      <c r="C3537" t="s">
        <v>13</v>
      </c>
      <c r="D3537" t="s">
        <v>11</v>
      </c>
      <c r="E3537" t="s">
        <v>511</v>
      </c>
      <c r="F3537" t="s">
        <v>433</v>
      </c>
      <c r="R3537">
        <v>1.04</v>
      </c>
      <c r="S3537">
        <v>0</v>
      </c>
      <c r="T3537">
        <v>46.4</v>
      </c>
    </row>
    <row r="3538" spans="1:20" ht="15" customHeight="1">
      <c r="A3538" s="962" t="s">
        <v>265</v>
      </c>
      <c r="B3538" t="s">
        <v>296</v>
      </c>
      <c r="C3538" t="s">
        <v>13</v>
      </c>
      <c r="D3538" t="s">
        <v>11</v>
      </c>
      <c r="E3538" t="s">
        <v>511</v>
      </c>
      <c r="F3538" t="s">
        <v>433</v>
      </c>
      <c r="R3538">
        <v>1.04</v>
      </c>
      <c r="S3538">
        <v>0</v>
      </c>
      <c r="T3538">
        <v>46.4</v>
      </c>
    </row>
    <row r="3539" spans="1:20" ht="15" customHeight="1">
      <c r="A3539" s="962" t="s">
        <v>266</v>
      </c>
      <c r="B3539" t="s">
        <v>294</v>
      </c>
      <c r="C3539" t="s">
        <v>13</v>
      </c>
      <c r="D3539" t="s">
        <v>11</v>
      </c>
      <c r="E3539" t="s">
        <v>511</v>
      </c>
      <c r="F3539" t="s">
        <v>433</v>
      </c>
      <c r="R3539">
        <v>0.21</v>
      </c>
      <c r="S3539">
        <v>0</v>
      </c>
      <c r="T3539">
        <v>46.4</v>
      </c>
    </row>
    <row r="3540" spans="1:20" ht="15" customHeight="1">
      <c r="A3540" s="962" t="s">
        <v>266</v>
      </c>
      <c r="B3540" t="s">
        <v>292</v>
      </c>
      <c r="C3540" t="s">
        <v>13</v>
      </c>
      <c r="D3540" t="s">
        <v>11</v>
      </c>
      <c r="E3540" t="s">
        <v>511</v>
      </c>
      <c r="F3540" t="s">
        <v>433</v>
      </c>
      <c r="R3540">
        <v>0.42</v>
      </c>
      <c r="S3540">
        <v>0</v>
      </c>
      <c r="T3540">
        <v>46.4</v>
      </c>
    </row>
    <row r="3541" spans="1:20" ht="15" customHeight="1">
      <c r="A3541" s="962" t="s">
        <v>266</v>
      </c>
      <c r="B3541" t="s">
        <v>291</v>
      </c>
      <c r="C3541" t="s">
        <v>13</v>
      </c>
      <c r="D3541" t="s">
        <v>11</v>
      </c>
      <c r="E3541" t="s">
        <v>511</v>
      </c>
      <c r="F3541" t="s">
        <v>433</v>
      </c>
      <c r="R3541">
        <v>0.62</v>
      </c>
      <c r="S3541">
        <v>0</v>
      </c>
      <c r="T3541">
        <v>46.4</v>
      </c>
    </row>
    <row r="3542" spans="1:20" ht="15" customHeight="1">
      <c r="A3542" s="962" t="s">
        <v>266</v>
      </c>
      <c r="B3542" t="s">
        <v>293</v>
      </c>
      <c r="C3542" t="s">
        <v>13</v>
      </c>
      <c r="D3542" t="s">
        <v>11</v>
      </c>
      <c r="E3542" t="s">
        <v>511</v>
      </c>
      <c r="F3542" t="s">
        <v>433</v>
      </c>
      <c r="R3542">
        <v>0.21</v>
      </c>
      <c r="S3542">
        <v>0</v>
      </c>
      <c r="T3542">
        <v>46.4</v>
      </c>
    </row>
    <row r="3543" spans="1:20" ht="15" customHeight="1">
      <c r="A3543" s="962" t="s">
        <v>266</v>
      </c>
      <c r="B3543" t="s">
        <v>289</v>
      </c>
      <c r="C3543" t="s">
        <v>13</v>
      </c>
      <c r="D3543" t="s">
        <v>11</v>
      </c>
      <c r="E3543" t="s">
        <v>511</v>
      </c>
      <c r="F3543" t="s">
        <v>433</v>
      </c>
      <c r="R3543">
        <v>2.71</v>
      </c>
      <c r="S3543">
        <v>0</v>
      </c>
      <c r="T3543">
        <v>46.4</v>
      </c>
    </row>
    <row r="3544" spans="1:20" ht="15" customHeight="1">
      <c r="A3544" s="962" t="s">
        <v>266</v>
      </c>
      <c r="B3544" t="s">
        <v>288</v>
      </c>
      <c r="C3544" t="s">
        <v>13</v>
      </c>
      <c r="D3544" t="s">
        <v>11</v>
      </c>
      <c r="E3544" t="s">
        <v>511</v>
      </c>
      <c r="F3544" t="s">
        <v>433</v>
      </c>
      <c r="R3544">
        <v>2.71</v>
      </c>
      <c r="S3544">
        <v>0</v>
      </c>
      <c r="T3544">
        <v>46.4</v>
      </c>
    </row>
    <row r="3545" spans="1:20" ht="15" customHeight="1">
      <c r="A3545" s="962" t="s">
        <v>266</v>
      </c>
      <c r="B3545" t="s">
        <v>287</v>
      </c>
      <c r="C3545" t="s">
        <v>13</v>
      </c>
      <c r="D3545" t="s">
        <v>11</v>
      </c>
      <c r="E3545" t="s">
        <v>511</v>
      </c>
      <c r="F3545" t="s">
        <v>433</v>
      </c>
      <c r="R3545">
        <v>2.71</v>
      </c>
      <c r="S3545">
        <v>0</v>
      </c>
      <c r="T3545">
        <v>46.4</v>
      </c>
    </row>
    <row r="3546" spans="1:20" ht="15" customHeight="1">
      <c r="A3546" s="962" t="s">
        <v>266</v>
      </c>
      <c r="B3546" t="s">
        <v>295</v>
      </c>
      <c r="C3546" t="s">
        <v>13</v>
      </c>
      <c r="D3546" t="s">
        <v>11</v>
      </c>
      <c r="E3546" t="s">
        <v>511</v>
      </c>
      <c r="F3546" t="s">
        <v>433</v>
      </c>
      <c r="R3546">
        <v>1.04</v>
      </c>
      <c r="S3546">
        <v>0</v>
      </c>
      <c r="T3546">
        <v>46.4</v>
      </c>
    </row>
    <row r="3547" spans="1:20" ht="15" customHeight="1">
      <c r="A3547" s="962" t="s">
        <v>266</v>
      </c>
      <c r="B3547" t="s">
        <v>296</v>
      </c>
      <c r="C3547" t="s">
        <v>13</v>
      </c>
      <c r="D3547" t="s">
        <v>11</v>
      </c>
      <c r="E3547" t="s">
        <v>511</v>
      </c>
      <c r="F3547" t="s">
        <v>433</v>
      </c>
      <c r="R3547">
        <v>1.04</v>
      </c>
      <c r="S3547">
        <v>0</v>
      </c>
      <c r="T3547">
        <v>46.4</v>
      </c>
    </row>
    <row r="3548" spans="1:20" ht="15" customHeight="1">
      <c r="A3548" s="962" t="s">
        <v>267</v>
      </c>
      <c r="B3548" t="s">
        <v>296</v>
      </c>
      <c r="C3548" t="s">
        <v>13</v>
      </c>
      <c r="D3548" t="s">
        <v>11</v>
      </c>
      <c r="E3548" t="s">
        <v>511</v>
      </c>
      <c r="F3548" t="s">
        <v>433</v>
      </c>
      <c r="O3548" t="s">
        <v>882</v>
      </c>
      <c r="P3548" t="s">
        <v>2005</v>
      </c>
      <c r="Q3548" t="s">
        <v>2006</v>
      </c>
      <c r="R3548">
        <v>56</v>
      </c>
    </row>
    <row r="3549" spans="1:20" ht="15" customHeight="1">
      <c r="A3549" s="962" t="s">
        <v>267</v>
      </c>
      <c r="B3549" t="s">
        <v>289</v>
      </c>
      <c r="C3549" t="s">
        <v>13</v>
      </c>
      <c r="D3549" t="s">
        <v>11</v>
      </c>
      <c r="E3549" t="s">
        <v>511</v>
      </c>
      <c r="F3549" t="s">
        <v>433</v>
      </c>
      <c r="R3549">
        <v>56</v>
      </c>
    </row>
    <row r="3550" spans="1:20" ht="15" customHeight="1">
      <c r="A3550" s="962" t="s">
        <v>267</v>
      </c>
      <c r="B3550" t="s">
        <v>288</v>
      </c>
      <c r="C3550" t="s">
        <v>13</v>
      </c>
      <c r="D3550" t="s">
        <v>11</v>
      </c>
      <c r="E3550" t="s">
        <v>511</v>
      </c>
      <c r="F3550" t="s">
        <v>433</v>
      </c>
      <c r="R3550">
        <v>56</v>
      </c>
    </row>
    <row r="3551" spans="1:20" ht="15" customHeight="1">
      <c r="A3551" s="962" t="s">
        <v>267</v>
      </c>
      <c r="B3551" t="s">
        <v>287</v>
      </c>
      <c r="C3551" t="s">
        <v>13</v>
      </c>
      <c r="D3551" t="s">
        <v>11</v>
      </c>
      <c r="E3551" t="s">
        <v>511</v>
      </c>
      <c r="F3551" t="s">
        <v>433</v>
      </c>
      <c r="R3551">
        <v>56</v>
      </c>
    </row>
    <row r="3552" spans="1:20" ht="15" customHeight="1">
      <c r="A3552" s="962" t="s">
        <v>268</v>
      </c>
      <c r="B3552" t="s">
        <v>296</v>
      </c>
      <c r="C3552" t="s">
        <v>13</v>
      </c>
      <c r="D3552" t="s">
        <v>11</v>
      </c>
      <c r="E3552" t="s">
        <v>511</v>
      </c>
      <c r="F3552" t="s">
        <v>433</v>
      </c>
      <c r="O3552" t="s">
        <v>882</v>
      </c>
      <c r="P3552" t="s">
        <v>2005</v>
      </c>
      <c r="Q3552" t="s">
        <v>2006</v>
      </c>
      <c r="R3552">
        <v>23.8</v>
      </c>
    </row>
    <row r="3553" spans="1:20" ht="15" customHeight="1">
      <c r="A3553" s="962" t="s">
        <v>268</v>
      </c>
      <c r="B3553" t="s">
        <v>289</v>
      </c>
      <c r="C3553" t="s">
        <v>13</v>
      </c>
      <c r="D3553" t="s">
        <v>11</v>
      </c>
      <c r="E3553" t="s">
        <v>511</v>
      </c>
      <c r="F3553" t="s">
        <v>433</v>
      </c>
      <c r="R3553">
        <v>23.8</v>
      </c>
    </row>
    <row r="3554" spans="1:20" ht="15" customHeight="1">
      <c r="A3554" s="962" t="s">
        <v>268</v>
      </c>
      <c r="B3554" t="s">
        <v>288</v>
      </c>
      <c r="C3554" t="s">
        <v>13</v>
      </c>
      <c r="D3554" t="s">
        <v>11</v>
      </c>
      <c r="E3554" t="s">
        <v>511</v>
      </c>
      <c r="F3554" t="s">
        <v>433</v>
      </c>
      <c r="R3554">
        <v>23.8</v>
      </c>
    </row>
    <row r="3555" spans="1:20" ht="15" customHeight="1">
      <c r="A3555" s="962" t="s">
        <v>268</v>
      </c>
      <c r="B3555" t="s">
        <v>287</v>
      </c>
      <c r="C3555" t="s">
        <v>13</v>
      </c>
      <c r="D3555" t="s">
        <v>11</v>
      </c>
      <c r="E3555" t="s">
        <v>511</v>
      </c>
      <c r="F3555" t="s">
        <v>433</v>
      </c>
      <c r="R3555">
        <v>23.8</v>
      </c>
    </row>
    <row r="3556" spans="1:20" ht="15" customHeight="1">
      <c r="A3556" s="962" t="s">
        <v>269</v>
      </c>
      <c r="B3556" t="s">
        <v>296</v>
      </c>
      <c r="C3556" t="s">
        <v>13</v>
      </c>
      <c r="D3556" t="s">
        <v>11</v>
      </c>
      <c r="E3556" t="s">
        <v>511</v>
      </c>
      <c r="F3556" t="s">
        <v>433</v>
      </c>
      <c r="O3556" t="s">
        <v>882</v>
      </c>
      <c r="P3556" t="s">
        <v>2005</v>
      </c>
      <c r="Q3556" t="s">
        <v>2006</v>
      </c>
      <c r="R3556">
        <v>60.2</v>
      </c>
    </row>
    <row r="3557" spans="1:20" ht="15" customHeight="1">
      <c r="A3557" s="962" t="s">
        <v>269</v>
      </c>
      <c r="B3557" t="s">
        <v>289</v>
      </c>
      <c r="C3557" t="s">
        <v>13</v>
      </c>
      <c r="D3557" t="s">
        <v>11</v>
      </c>
      <c r="E3557" t="s">
        <v>511</v>
      </c>
      <c r="F3557" t="s">
        <v>433</v>
      </c>
      <c r="R3557">
        <v>60.2</v>
      </c>
    </row>
    <row r="3558" spans="1:20" ht="15" customHeight="1">
      <c r="A3558" s="962" t="s">
        <v>269</v>
      </c>
      <c r="B3558" t="s">
        <v>288</v>
      </c>
      <c r="C3558" t="s">
        <v>13</v>
      </c>
      <c r="D3558" t="s">
        <v>11</v>
      </c>
      <c r="E3558" t="s">
        <v>511</v>
      </c>
      <c r="F3558" t="s">
        <v>433</v>
      </c>
      <c r="R3558">
        <v>60.2</v>
      </c>
    </row>
    <row r="3559" spans="1:20" ht="15" customHeight="1">
      <c r="A3559" s="962" t="s">
        <v>269</v>
      </c>
      <c r="B3559" t="s">
        <v>287</v>
      </c>
      <c r="C3559" t="s">
        <v>13</v>
      </c>
      <c r="D3559" t="s">
        <v>11</v>
      </c>
      <c r="E3559" t="s">
        <v>511</v>
      </c>
      <c r="F3559" t="s">
        <v>433</v>
      </c>
      <c r="R3559">
        <v>60.2</v>
      </c>
    </row>
    <row r="3560" spans="1:20" ht="15" customHeight="1">
      <c r="A3560" s="962" t="s">
        <v>270</v>
      </c>
      <c r="B3560" t="s">
        <v>296</v>
      </c>
      <c r="C3560" t="s">
        <v>13</v>
      </c>
      <c r="D3560" t="s">
        <v>11</v>
      </c>
      <c r="E3560" t="s">
        <v>511</v>
      </c>
      <c r="F3560" t="s">
        <v>433</v>
      </c>
      <c r="R3560">
        <v>0</v>
      </c>
      <c r="S3560">
        <v>0</v>
      </c>
      <c r="T3560">
        <v>0</v>
      </c>
    </row>
    <row r="3561" spans="1:20" ht="15" customHeight="1">
      <c r="A3561" s="962" t="s">
        <v>270</v>
      </c>
      <c r="B3561" t="s">
        <v>289</v>
      </c>
      <c r="C3561" t="s">
        <v>13</v>
      </c>
      <c r="D3561" t="s">
        <v>11</v>
      </c>
      <c r="E3561" t="s">
        <v>511</v>
      </c>
      <c r="F3561" t="s">
        <v>433</v>
      </c>
      <c r="R3561">
        <v>0</v>
      </c>
      <c r="S3561">
        <v>0</v>
      </c>
      <c r="T3561">
        <v>0</v>
      </c>
    </row>
    <row r="3562" spans="1:20" ht="15" customHeight="1">
      <c r="A3562" s="962" t="s">
        <v>270</v>
      </c>
      <c r="B3562" t="s">
        <v>288</v>
      </c>
      <c r="C3562" t="s">
        <v>13</v>
      </c>
      <c r="D3562" t="s">
        <v>11</v>
      </c>
      <c r="E3562" t="s">
        <v>511</v>
      </c>
      <c r="F3562" t="s">
        <v>433</v>
      </c>
      <c r="R3562">
        <v>0</v>
      </c>
      <c r="S3562">
        <v>0</v>
      </c>
      <c r="T3562">
        <v>0</v>
      </c>
    </row>
    <row r="3563" spans="1:20" ht="15" customHeight="1">
      <c r="A3563" s="962" t="s">
        <v>270</v>
      </c>
      <c r="B3563" t="s">
        <v>287</v>
      </c>
      <c r="C3563" t="s">
        <v>13</v>
      </c>
      <c r="D3563" t="s">
        <v>11</v>
      </c>
      <c r="E3563" t="s">
        <v>511</v>
      </c>
      <c r="F3563" t="s">
        <v>433</v>
      </c>
      <c r="R3563">
        <v>0</v>
      </c>
      <c r="S3563">
        <v>0</v>
      </c>
      <c r="T3563">
        <v>0</v>
      </c>
    </row>
    <row r="3564" spans="1:20" ht="15" customHeight="1">
      <c r="A3564" s="962" t="s">
        <v>271</v>
      </c>
      <c r="B3564" t="s">
        <v>297</v>
      </c>
      <c r="C3564" t="s">
        <v>13</v>
      </c>
      <c r="D3564" t="s">
        <v>11</v>
      </c>
      <c r="E3564" t="s">
        <v>511</v>
      </c>
      <c r="F3564" t="s">
        <v>433</v>
      </c>
      <c r="R3564">
        <v>0</v>
      </c>
      <c r="S3564">
        <v>0</v>
      </c>
      <c r="T3564">
        <v>0</v>
      </c>
    </row>
    <row r="3565" spans="1:20" ht="15" customHeight="1">
      <c r="A3565" s="962" t="s">
        <v>271</v>
      </c>
      <c r="B3565" t="s">
        <v>288</v>
      </c>
      <c r="C3565" t="s">
        <v>13</v>
      </c>
      <c r="D3565" t="s">
        <v>11</v>
      </c>
      <c r="E3565" t="s">
        <v>511</v>
      </c>
      <c r="F3565" t="s">
        <v>433</v>
      </c>
      <c r="R3565">
        <v>0</v>
      </c>
      <c r="S3565">
        <v>0</v>
      </c>
      <c r="T3565">
        <v>0</v>
      </c>
    </row>
    <row r="3566" spans="1:20" ht="15" customHeight="1">
      <c r="A3566" s="962" t="s">
        <v>271</v>
      </c>
      <c r="B3566" t="s">
        <v>287</v>
      </c>
      <c r="C3566" t="s">
        <v>13</v>
      </c>
      <c r="D3566" t="s">
        <v>11</v>
      </c>
      <c r="E3566" t="s">
        <v>511</v>
      </c>
      <c r="F3566" t="s">
        <v>433</v>
      </c>
      <c r="R3566">
        <v>0</v>
      </c>
      <c r="S3566">
        <v>0</v>
      </c>
      <c r="T3566">
        <v>0</v>
      </c>
    </row>
    <row r="3567" spans="1:20" ht="15" customHeight="1">
      <c r="A3567" s="962" t="s">
        <v>271</v>
      </c>
      <c r="B3567" t="s">
        <v>299</v>
      </c>
      <c r="C3567" t="s">
        <v>13</v>
      </c>
      <c r="D3567" t="s">
        <v>11</v>
      </c>
      <c r="E3567" t="s">
        <v>511</v>
      </c>
      <c r="F3567" t="s">
        <v>433</v>
      </c>
      <c r="R3567">
        <v>0</v>
      </c>
      <c r="S3567">
        <v>0</v>
      </c>
      <c r="T3567">
        <v>0</v>
      </c>
    </row>
    <row r="3568" spans="1:20" ht="15" customHeight="1">
      <c r="A3568" s="962" t="s">
        <v>271</v>
      </c>
      <c r="B3568" t="s">
        <v>301</v>
      </c>
      <c r="C3568" t="s">
        <v>13</v>
      </c>
      <c r="D3568" t="s">
        <v>11</v>
      </c>
      <c r="E3568" t="s">
        <v>511</v>
      </c>
      <c r="F3568" t="s">
        <v>433</v>
      </c>
      <c r="R3568">
        <v>0</v>
      </c>
      <c r="S3568">
        <v>0</v>
      </c>
      <c r="T3568">
        <v>0</v>
      </c>
    </row>
    <row r="3569" spans="1:20" ht="15" customHeight="1">
      <c r="A3569" s="962" t="s">
        <v>271</v>
      </c>
      <c r="B3569" t="s">
        <v>302</v>
      </c>
      <c r="C3569" t="s">
        <v>13</v>
      </c>
      <c r="D3569" t="s">
        <v>11</v>
      </c>
      <c r="E3569" t="s">
        <v>511</v>
      </c>
      <c r="F3569" t="s">
        <v>433</v>
      </c>
      <c r="R3569">
        <v>0</v>
      </c>
      <c r="S3569">
        <v>0</v>
      </c>
      <c r="T3569">
        <v>0</v>
      </c>
    </row>
    <row r="3570" spans="1:20" ht="15" customHeight="1">
      <c r="A3570" s="962" t="s">
        <v>271</v>
      </c>
      <c r="B3570" t="s">
        <v>303</v>
      </c>
      <c r="C3570" t="s">
        <v>13</v>
      </c>
      <c r="D3570" t="s">
        <v>11</v>
      </c>
      <c r="E3570" t="s">
        <v>511</v>
      </c>
      <c r="F3570" t="s">
        <v>433</v>
      </c>
      <c r="R3570">
        <v>0</v>
      </c>
      <c r="S3570">
        <v>0</v>
      </c>
      <c r="T3570">
        <v>0</v>
      </c>
    </row>
    <row r="3571" spans="1:20" ht="15" customHeight="1">
      <c r="A3571" s="962" t="s">
        <v>271</v>
      </c>
      <c r="B3571" t="s">
        <v>298</v>
      </c>
      <c r="C3571" t="s">
        <v>13</v>
      </c>
      <c r="D3571" t="s">
        <v>11</v>
      </c>
      <c r="E3571" t="s">
        <v>511</v>
      </c>
      <c r="F3571" t="s">
        <v>433</v>
      </c>
      <c r="R3571">
        <v>0</v>
      </c>
      <c r="S3571">
        <v>0</v>
      </c>
      <c r="T3571">
        <v>0</v>
      </c>
    </row>
    <row r="3572" spans="1:20" ht="15" customHeight="1">
      <c r="A3572" s="962" t="s">
        <v>271</v>
      </c>
      <c r="B3572" t="s">
        <v>300</v>
      </c>
      <c r="C3572" t="s">
        <v>13</v>
      </c>
      <c r="D3572" t="s">
        <v>11</v>
      </c>
      <c r="E3572" t="s">
        <v>511</v>
      </c>
      <c r="F3572" t="s">
        <v>433</v>
      </c>
      <c r="R3572">
        <v>0</v>
      </c>
      <c r="S3572">
        <v>0</v>
      </c>
      <c r="T3572">
        <v>0</v>
      </c>
    </row>
    <row r="3573" spans="1:20" ht="15" customHeight="1">
      <c r="A3573" s="962" t="s">
        <v>272</v>
      </c>
      <c r="B3573" t="s">
        <v>296</v>
      </c>
      <c r="C3573" t="s">
        <v>13</v>
      </c>
      <c r="D3573" t="s">
        <v>11</v>
      </c>
      <c r="E3573" t="s">
        <v>511</v>
      </c>
      <c r="F3573" t="s">
        <v>433</v>
      </c>
      <c r="R3573">
        <v>0</v>
      </c>
      <c r="S3573">
        <v>0</v>
      </c>
      <c r="T3573">
        <v>0</v>
      </c>
    </row>
    <row r="3574" spans="1:20" ht="15" customHeight="1">
      <c r="A3574" s="962" t="s">
        <v>272</v>
      </c>
      <c r="B3574" t="s">
        <v>289</v>
      </c>
      <c r="C3574" t="s">
        <v>13</v>
      </c>
      <c r="D3574" t="s">
        <v>11</v>
      </c>
      <c r="E3574" t="s">
        <v>511</v>
      </c>
      <c r="F3574" t="s">
        <v>433</v>
      </c>
      <c r="R3574">
        <v>0</v>
      </c>
      <c r="S3574">
        <v>0</v>
      </c>
      <c r="T3574">
        <v>0</v>
      </c>
    </row>
    <row r="3575" spans="1:20" ht="15" customHeight="1">
      <c r="A3575" s="962" t="s">
        <v>272</v>
      </c>
      <c r="B3575" t="s">
        <v>288</v>
      </c>
      <c r="C3575" t="s">
        <v>13</v>
      </c>
      <c r="D3575" t="s">
        <v>11</v>
      </c>
      <c r="E3575" t="s">
        <v>511</v>
      </c>
      <c r="F3575" t="s">
        <v>433</v>
      </c>
      <c r="R3575">
        <v>0</v>
      </c>
      <c r="S3575">
        <v>0</v>
      </c>
      <c r="T3575">
        <v>0</v>
      </c>
    </row>
    <row r="3576" spans="1:20" ht="15" customHeight="1">
      <c r="A3576" s="962" t="s">
        <v>272</v>
      </c>
      <c r="B3576" t="s">
        <v>287</v>
      </c>
      <c r="C3576" t="s">
        <v>13</v>
      </c>
      <c r="D3576" t="s">
        <v>11</v>
      </c>
      <c r="E3576" t="s">
        <v>511</v>
      </c>
      <c r="F3576" t="s">
        <v>433</v>
      </c>
      <c r="R3576">
        <v>0</v>
      </c>
      <c r="S3576">
        <v>0</v>
      </c>
      <c r="T3576">
        <v>0</v>
      </c>
    </row>
    <row r="3577" spans="1:20" ht="15" customHeight="1">
      <c r="A3577" s="962" t="s">
        <v>273</v>
      </c>
      <c r="B3577" t="s">
        <v>296</v>
      </c>
      <c r="C3577" t="s">
        <v>13</v>
      </c>
      <c r="D3577" t="s">
        <v>11</v>
      </c>
      <c r="E3577" t="s">
        <v>511</v>
      </c>
      <c r="F3577" t="s">
        <v>433</v>
      </c>
      <c r="R3577">
        <v>0</v>
      </c>
      <c r="S3577">
        <v>0</v>
      </c>
      <c r="T3577">
        <v>0</v>
      </c>
    </row>
    <row r="3578" spans="1:20" ht="15" customHeight="1">
      <c r="A3578" s="962" t="s">
        <v>273</v>
      </c>
      <c r="B3578" t="s">
        <v>289</v>
      </c>
      <c r="C3578" t="s">
        <v>13</v>
      </c>
      <c r="D3578" t="s">
        <v>11</v>
      </c>
      <c r="E3578" t="s">
        <v>511</v>
      </c>
      <c r="F3578" t="s">
        <v>433</v>
      </c>
      <c r="R3578">
        <v>0</v>
      </c>
      <c r="S3578">
        <v>0</v>
      </c>
      <c r="T3578">
        <v>0</v>
      </c>
    </row>
    <row r="3579" spans="1:20" ht="15" customHeight="1">
      <c r="A3579" s="962" t="s">
        <v>273</v>
      </c>
      <c r="B3579" t="s">
        <v>288</v>
      </c>
      <c r="C3579" t="s">
        <v>13</v>
      </c>
      <c r="D3579" t="s">
        <v>11</v>
      </c>
      <c r="E3579" t="s">
        <v>511</v>
      </c>
      <c r="F3579" t="s">
        <v>433</v>
      </c>
      <c r="R3579">
        <v>0</v>
      </c>
      <c r="S3579">
        <v>0</v>
      </c>
      <c r="T3579">
        <v>0</v>
      </c>
    </row>
    <row r="3580" spans="1:20" ht="15" customHeight="1">
      <c r="A3580" s="962" t="s">
        <v>273</v>
      </c>
      <c r="B3580" t="s">
        <v>287</v>
      </c>
      <c r="C3580" t="s">
        <v>13</v>
      </c>
      <c r="D3580" t="s">
        <v>11</v>
      </c>
      <c r="E3580" t="s">
        <v>511</v>
      </c>
      <c r="F3580" t="s">
        <v>433</v>
      </c>
      <c r="R3580">
        <v>0</v>
      </c>
      <c r="S3580">
        <v>0</v>
      </c>
      <c r="T3580">
        <v>0</v>
      </c>
    </row>
    <row r="3581" spans="1:20" ht="15" customHeight="1">
      <c r="A3581" s="962" t="s">
        <v>274</v>
      </c>
      <c r="B3581" t="s">
        <v>283</v>
      </c>
      <c r="C3581" t="s">
        <v>13</v>
      </c>
      <c r="D3581" t="s">
        <v>11</v>
      </c>
      <c r="E3581" t="s">
        <v>511</v>
      </c>
      <c r="F3581" t="s">
        <v>433</v>
      </c>
      <c r="R3581">
        <v>0</v>
      </c>
    </row>
    <row r="3582" spans="1:20" ht="15" customHeight="1">
      <c r="A3582" s="962" t="s">
        <v>277</v>
      </c>
      <c r="B3582" t="s">
        <v>246</v>
      </c>
      <c r="C3582" t="s">
        <v>13</v>
      </c>
      <c r="D3582" t="s">
        <v>11</v>
      </c>
      <c r="E3582" t="s">
        <v>511</v>
      </c>
      <c r="F3582" t="s">
        <v>433</v>
      </c>
      <c r="R3582">
        <v>0</v>
      </c>
      <c r="S3582">
        <v>0</v>
      </c>
      <c r="T3582">
        <v>500000000</v>
      </c>
    </row>
    <row r="3583" spans="1:20" ht="15" customHeight="1">
      <c r="A3583" s="962" t="s">
        <v>277</v>
      </c>
      <c r="B3583" t="s">
        <v>244</v>
      </c>
      <c r="C3583" t="s">
        <v>13</v>
      </c>
      <c r="D3583" t="s">
        <v>11</v>
      </c>
      <c r="E3583" t="s">
        <v>511</v>
      </c>
      <c r="F3583" t="s">
        <v>433</v>
      </c>
      <c r="G3583" t="s">
        <v>576</v>
      </c>
      <c r="I3583" t="s">
        <v>428</v>
      </c>
      <c r="K3583" t="s">
        <v>333</v>
      </c>
      <c r="L3583" t="s">
        <v>442</v>
      </c>
      <c r="M3583" t="s">
        <v>66</v>
      </c>
      <c r="O3583" t="s">
        <v>365</v>
      </c>
      <c r="P3583" t="s">
        <v>336</v>
      </c>
      <c r="Q3583" t="s">
        <v>337</v>
      </c>
      <c r="R3583">
        <v>595</v>
      </c>
    </row>
    <row r="3584" spans="1:20" ht="15" customHeight="1">
      <c r="A3584" s="962" t="s">
        <v>278</v>
      </c>
      <c r="B3584" t="s">
        <v>252</v>
      </c>
      <c r="C3584" t="s">
        <v>13</v>
      </c>
      <c r="D3584" t="s">
        <v>11</v>
      </c>
      <c r="E3584" t="s">
        <v>511</v>
      </c>
      <c r="F3584" t="s">
        <v>433</v>
      </c>
      <c r="J3584" t="s">
        <v>340</v>
      </c>
      <c r="L3584" t="s">
        <v>252</v>
      </c>
      <c r="R3584">
        <v>0</v>
      </c>
    </row>
    <row r="3585" spans="1:20" ht="15" customHeight="1">
      <c r="A3585" s="962" t="s">
        <v>278</v>
      </c>
      <c r="B3585" t="s">
        <v>247</v>
      </c>
      <c r="C3585" t="s">
        <v>13</v>
      </c>
      <c r="D3585" t="s">
        <v>11</v>
      </c>
      <c r="E3585" t="s">
        <v>511</v>
      </c>
      <c r="F3585" t="s">
        <v>433</v>
      </c>
      <c r="L3585" t="s">
        <v>367</v>
      </c>
      <c r="O3585" t="s">
        <v>361</v>
      </c>
      <c r="P3585" t="s">
        <v>336</v>
      </c>
      <c r="Q3585" t="s">
        <v>337</v>
      </c>
      <c r="R3585">
        <v>54.5</v>
      </c>
    </row>
    <row r="3586" spans="1:20" ht="15" customHeight="1">
      <c r="A3586" s="962" t="s">
        <v>278</v>
      </c>
      <c r="B3586" t="s">
        <v>251</v>
      </c>
      <c r="C3586" t="s">
        <v>13</v>
      </c>
      <c r="D3586" t="s">
        <v>11</v>
      </c>
      <c r="E3586" t="s">
        <v>511</v>
      </c>
      <c r="F3586" t="s">
        <v>433</v>
      </c>
      <c r="R3586">
        <v>0</v>
      </c>
    </row>
    <row r="3587" spans="1:20" ht="15" customHeight="1">
      <c r="A3587" s="962" t="s">
        <v>279</v>
      </c>
      <c r="B3587" t="s">
        <v>254</v>
      </c>
      <c r="C3587" t="s">
        <v>13</v>
      </c>
      <c r="D3587" t="s">
        <v>11</v>
      </c>
      <c r="E3587" t="s">
        <v>511</v>
      </c>
      <c r="F3587" t="s">
        <v>433</v>
      </c>
      <c r="O3587" t="s">
        <v>361</v>
      </c>
      <c r="P3587" t="s">
        <v>868</v>
      </c>
      <c r="Q3587" t="s">
        <v>869</v>
      </c>
      <c r="R3587">
        <v>564</v>
      </c>
    </row>
    <row r="3588" spans="1:20" ht="15" customHeight="1">
      <c r="A3588" s="962" t="s">
        <v>279</v>
      </c>
      <c r="B3588" t="s">
        <v>253</v>
      </c>
      <c r="C3588" t="s">
        <v>13</v>
      </c>
      <c r="D3588" t="s">
        <v>11</v>
      </c>
      <c r="E3588" t="s">
        <v>511</v>
      </c>
      <c r="F3588" t="s">
        <v>433</v>
      </c>
      <c r="G3588" t="s">
        <v>577</v>
      </c>
      <c r="I3588" t="s">
        <v>332</v>
      </c>
      <c r="K3588" t="s">
        <v>333</v>
      </c>
      <c r="L3588" t="s">
        <v>253</v>
      </c>
      <c r="M3588" t="s">
        <v>53</v>
      </c>
      <c r="O3588" t="s">
        <v>335</v>
      </c>
      <c r="P3588" t="s">
        <v>336</v>
      </c>
      <c r="Q3588" t="s">
        <v>337</v>
      </c>
      <c r="R3588">
        <v>53.1</v>
      </c>
    </row>
    <row r="3589" spans="1:20" ht="15" customHeight="1">
      <c r="A3589" s="962" t="s">
        <v>279</v>
      </c>
      <c r="B3589" t="s">
        <v>251</v>
      </c>
      <c r="C3589" t="s">
        <v>13</v>
      </c>
      <c r="D3589" t="s">
        <v>11</v>
      </c>
      <c r="E3589" t="s">
        <v>511</v>
      </c>
      <c r="F3589" t="s">
        <v>433</v>
      </c>
      <c r="G3589" t="s">
        <v>443</v>
      </c>
      <c r="I3589" t="s">
        <v>332</v>
      </c>
      <c r="K3589" t="s">
        <v>333</v>
      </c>
      <c r="L3589" t="s">
        <v>253</v>
      </c>
      <c r="M3589" t="s">
        <v>53</v>
      </c>
      <c r="O3589" t="s">
        <v>335</v>
      </c>
      <c r="P3589" t="s">
        <v>336</v>
      </c>
      <c r="Q3589" t="s">
        <v>337</v>
      </c>
      <c r="R3589">
        <v>53.1</v>
      </c>
    </row>
    <row r="3590" spans="1:20" ht="15" customHeight="1">
      <c r="A3590" s="962" t="s">
        <v>279</v>
      </c>
      <c r="B3590" t="s">
        <v>255</v>
      </c>
      <c r="C3590" t="s">
        <v>13</v>
      </c>
      <c r="D3590" t="s">
        <v>11</v>
      </c>
      <c r="E3590" t="s">
        <v>511</v>
      </c>
      <c r="F3590" t="s">
        <v>433</v>
      </c>
      <c r="H3590" t="s">
        <v>931</v>
      </c>
      <c r="I3590" t="s">
        <v>853</v>
      </c>
      <c r="J3590" t="s">
        <v>848</v>
      </c>
      <c r="K3590" t="s">
        <v>854</v>
      </c>
      <c r="L3590" t="s">
        <v>855</v>
      </c>
      <c r="M3590" t="s">
        <v>55</v>
      </c>
      <c r="O3590" t="s">
        <v>361</v>
      </c>
      <c r="P3590" t="s">
        <v>851</v>
      </c>
      <c r="Q3590" t="s">
        <v>337</v>
      </c>
      <c r="R3590">
        <v>5.4</v>
      </c>
    </row>
    <row r="3591" spans="1:20" ht="15" customHeight="1">
      <c r="A3591" s="962" t="s">
        <v>280</v>
      </c>
      <c r="B3591" t="s">
        <v>257</v>
      </c>
      <c r="C3591" t="s">
        <v>13</v>
      </c>
      <c r="D3591" t="s">
        <v>11</v>
      </c>
      <c r="E3591" t="s">
        <v>511</v>
      </c>
      <c r="F3591" t="s">
        <v>433</v>
      </c>
      <c r="J3591" t="s">
        <v>436</v>
      </c>
      <c r="R3591">
        <v>0</v>
      </c>
    </row>
    <row r="3592" spans="1:20" ht="15" customHeight="1">
      <c r="A3592" s="962" t="s">
        <v>280</v>
      </c>
      <c r="B3592" t="s">
        <v>259</v>
      </c>
      <c r="C3592" t="s">
        <v>13</v>
      </c>
      <c r="D3592" t="s">
        <v>11</v>
      </c>
      <c r="E3592" t="s">
        <v>511</v>
      </c>
      <c r="F3592" t="s">
        <v>433</v>
      </c>
      <c r="R3592">
        <v>0</v>
      </c>
    </row>
    <row r="3593" spans="1:20" ht="15" customHeight="1">
      <c r="A3593" s="962" t="s">
        <v>280</v>
      </c>
      <c r="B3593" t="s">
        <v>260</v>
      </c>
      <c r="C3593" t="s">
        <v>13</v>
      </c>
      <c r="D3593" t="s">
        <v>11</v>
      </c>
      <c r="E3593" t="s">
        <v>511</v>
      </c>
      <c r="F3593" t="s">
        <v>433</v>
      </c>
      <c r="R3593">
        <v>0</v>
      </c>
    </row>
    <row r="3594" spans="1:20" ht="15" customHeight="1">
      <c r="A3594" s="962" t="s">
        <v>281</v>
      </c>
      <c r="B3594" t="s">
        <v>262</v>
      </c>
      <c r="C3594" t="s">
        <v>13</v>
      </c>
      <c r="D3594" t="s">
        <v>11</v>
      </c>
      <c r="E3594" t="s">
        <v>511</v>
      </c>
      <c r="F3594" t="s">
        <v>433</v>
      </c>
      <c r="L3594" t="s">
        <v>2002</v>
      </c>
      <c r="O3594" t="s">
        <v>361</v>
      </c>
      <c r="P3594" t="s">
        <v>868</v>
      </c>
      <c r="Q3594" t="s">
        <v>869</v>
      </c>
      <c r="R3594">
        <v>0</v>
      </c>
      <c r="S3594">
        <v>0</v>
      </c>
      <c r="T3594">
        <v>500000000</v>
      </c>
    </row>
    <row r="3595" spans="1:20" ht="15" customHeight="1">
      <c r="A3595" s="962" t="s">
        <v>281</v>
      </c>
      <c r="B3595" t="s">
        <v>261</v>
      </c>
      <c r="C3595" t="s">
        <v>13</v>
      </c>
      <c r="D3595" t="s">
        <v>11</v>
      </c>
      <c r="E3595" t="s">
        <v>511</v>
      </c>
      <c r="F3595" t="s">
        <v>433</v>
      </c>
      <c r="R3595">
        <v>0</v>
      </c>
      <c r="S3595">
        <v>0</v>
      </c>
      <c r="T3595">
        <v>500000000</v>
      </c>
    </row>
    <row r="3596" spans="1:20" ht="15" customHeight="1">
      <c r="A3596" s="962" t="s">
        <v>282</v>
      </c>
      <c r="B3596" t="s">
        <v>263</v>
      </c>
      <c r="C3596" t="s">
        <v>13</v>
      </c>
      <c r="D3596" t="s">
        <v>11</v>
      </c>
      <c r="E3596" t="s">
        <v>511</v>
      </c>
      <c r="F3596" t="s">
        <v>433</v>
      </c>
      <c r="O3596" t="s">
        <v>361</v>
      </c>
      <c r="P3596" t="s">
        <v>868</v>
      </c>
      <c r="Q3596" t="s">
        <v>869</v>
      </c>
      <c r="R3596">
        <v>0</v>
      </c>
      <c r="S3596">
        <v>0</v>
      </c>
      <c r="T3596">
        <v>500000000</v>
      </c>
    </row>
    <row r="3597" spans="1:20" ht="15" customHeight="1">
      <c r="A3597" s="962" t="s">
        <v>283</v>
      </c>
      <c r="B3597" t="s">
        <v>265</v>
      </c>
      <c r="C3597" t="s">
        <v>13</v>
      </c>
      <c r="D3597" t="s">
        <v>11</v>
      </c>
      <c r="E3597" t="s">
        <v>511</v>
      </c>
      <c r="F3597" t="s">
        <v>433</v>
      </c>
      <c r="O3597" t="s">
        <v>361</v>
      </c>
      <c r="P3597" t="s">
        <v>868</v>
      </c>
      <c r="Q3597" t="s">
        <v>869</v>
      </c>
      <c r="R3597">
        <v>2.71</v>
      </c>
      <c r="S3597">
        <v>0</v>
      </c>
      <c r="T3597">
        <v>46.4</v>
      </c>
    </row>
    <row r="3598" spans="1:20" ht="15" customHeight="1">
      <c r="A3598" s="962" t="s">
        <v>283</v>
      </c>
      <c r="B3598" t="s">
        <v>266</v>
      </c>
      <c r="C3598" t="s">
        <v>13</v>
      </c>
      <c r="D3598" t="s">
        <v>11</v>
      </c>
      <c r="E3598" t="s">
        <v>511</v>
      </c>
      <c r="F3598" t="s">
        <v>433</v>
      </c>
      <c r="O3598" t="s">
        <v>361</v>
      </c>
      <c r="P3598" t="s">
        <v>868</v>
      </c>
      <c r="Q3598" t="s">
        <v>869</v>
      </c>
      <c r="R3598">
        <v>2.71</v>
      </c>
      <c r="S3598">
        <v>0</v>
      </c>
      <c r="T3598">
        <v>46.4</v>
      </c>
    </row>
    <row r="3599" spans="1:20" ht="15" customHeight="1">
      <c r="A3599" s="962" t="s">
        <v>283</v>
      </c>
      <c r="B3599" t="s">
        <v>264</v>
      </c>
      <c r="C3599" t="s">
        <v>13</v>
      </c>
      <c r="D3599" t="s">
        <v>11</v>
      </c>
      <c r="E3599" t="s">
        <v>511</v>
      </c>
      <c r="F3599" t="s">
        <v>433</v>
      </c>
      <c r="R3599">
        <v>5.41</v>
      </c>
      <c r="S3599">
        <v>0</v>
      </c>
      <c r="T3599">
        <v>46.4</v>
      </c>
    </row>
    <row r="3600" spans="1:20" ht="15" customHeight="1">
      <c r="A3600" s="962" t="s">
        <v>284</v>
      </c>
      <c r="B3600" t="s">
        <v>269</v>
      </c>
      <c r="C3600" t="s">
        <v>13</v>
      </c>
      <c r="D3600" t="s">
        <v>11</v>
      </c>
      <c r="E3600" t="s">
        <v>511</v>
      </c>
      <c r="F3600" t="s">
        <v>433</v>
      </c>
      <c r="L3600" t="s">
        <v>2008</v>
      </c>
      <c r="O3600" t="s">
        <v>882</v>
      </c>
      <c r="P3600" t="s">
        <v>2005</v>
      </c>
      <c r="Q3600" t="s">
        <v>2006</v>
      </c>
      <c r="R3600">
        <v>60.2</v>
      </c>
    </row>
    <row r="3601" spans="1:20" ht="15" customHeight="1">
      <c r="A3601" s="962" t="s">
        <v>284</v>
      </c>
      <c r="B3601" t="s">
        <v>267</v>
      </c>
      <c r="C3601" t="s">
        <v>13</v>
      </c>
      <c r="D3601" t="s">
        <v>11</v>
      </c>
      <c r="E3601" t="s">
        <v>511</v>
      </c>
      <c r="F3601" t="s">
        <v>433</v>
      </c>
      <c r="H3601" t="s">
        <v>938</v>
      </c>
      <c r="I3601" t="s">
        <v>939</v>
      </c>
      <c r="J3601" t="s">
        <v>848</v>
      </c>
      <c r="K3601" t="s">
        <v>854</v>
      </c>
      <c r="L3601" t="s">
        <v>940</v>
      </c>
      <c r="M3601" t="s">
        <v>72</v>
      </c>
      <c r="O3601" t="s">
        <v>361</v>
      </c>
      <c r="P3601" t="s">
        <v>851</v>
      </c>
      <c r="Q3601" t="s">
        <v>337</v>
      </c>
      <c r="R3601">
        <v>56</v>
      </c>
    </row>
    <row r="3602" spans="1:20" ht="15" customHeight="1">
      <c r="A3602" s="962" t="s">
        <v>284</v>
      </c>
      <c r="B3602" t="s">
        <v>268</v>
      </c>
      <c r="C3602" t="s">
        <v>13</v>
      </c>
      <c r="D3602" t="s">
        <v>11</v>
      </c>
      <c r="E3602" t="s">
        <v>511</v>
      </c>
      <c r="F3602" t="s">
        <v>433</v>
      </c>
      <c r="H3602" t="s">
        <v>941</v>
      </c>
      <c r="I3602" t="s">
        <v>942</v>
      </c>
      <c r="J3602" t="s">
        <v>848</v>
      </c>
      <c r="K3602" t="s">
        <v>854</v>
      </c>
      <c r="L3602" t="s">
        <v>943</v>
      </c>
      <c r="M3602" t="s">
        <v>72</v>
      </c>
      <c r="O3602" t="s">
        <v>882</v>
      </c>
      <c r="P3602" t="s">
        <v>851</v>
      </c>
      <c r="Q3602" t="s">
        <v>337</v>
      </c>
      <c r="R3602">
        <v>23.8</v>
      </c>
    </row>
    <row r="3603" spans="1:20" ht="15" customHeight="1">
      <c r="A3603" s="962" t="s">
        <v>285</v>
      </c>
      <c r="B3603" t="s">
        <v>271</v>
      </c>
      <c r="C3603" t="s">
        <v>13</v>
      </c>
      <c r="D3603" t="s">
        <v>11</v>
      </c>
      <c r="E3603" t="s">
        <v>511</v>
      </c>
      <c r="F3603" t="s">
        <v>433</v>
      </c>
      <c r="R3603">
        <v>0</v>
      </c>
      <c r="S3603">
        <v>0</v>
      </c>
      <c r="T3603">
        <v>0</v>
      </c>
    </row>
    <row r="3604" spans="1:20" ht="15" customHeight="1">
      <c r="A3604" s="962" t="s">
        <v>285</v>
      </c>
      <c r="B3604" t="s">
        <v>270</v>
      </c>
      <c r="C3604" t="s">
        <v>13</v>
      </c>
      <c r="D3604" t="s">
        <v>11</v>
      </c>
      <c r="E3604" t="s">
        <v>511</v>
      </c>
      <c r="F3604" t="s">
        <v>433</v>
      </c>
      <c r="R3604">
        <v>0</v>
      </c>
      <c r="S3604">
        <v>0</v>
      </c>
      <c r="T3604">
        <v>0</v>
      </c>
    </row>
    <row r="3605" spans="1:20" ht="15" customHeight="1">
      <c r="A3605" s="962" t="s">
        <v>286</v>
      </c>
      <c r="B3605" t="s">
        <v>273</v>
      </c>
      <c r="C3605" t="s">
        <v>13</v>
      </c>
      <c r="D3605" t="s">
        <v>11</v>
      </c>
      <c r="E3605" t="s">
        <v>511</v>
      </c>
      <c r="F3605" t="s">
        <v>433</v>
      </c>
      <c r="R3605">
        <v>0</v>
      </c>
      <c r="S3605">
        <v>0</v>
      </c>
      <c r="T3605">
        <v>0</v>
      </c>
    </row>
    <row r="3606" spans="1:20" ht="15" customHeight="1">
      <c r="A3606" s="962" t="s">
        <v>286</v>
      </c>
      <c r="B3606" t="s">
        <v>272</v>
      </c>
      <c r="C3606" t="s">
        <v>13</v>
      </c>
      <c r="D3606" t="s">
        <v>11</v>
      </c>
      <c r="E3606" t="s">
        <v>511</v>
      </c>
      <c r="F3606" t="s">
        <v>433</v>
      </c>
      <c r="R3606">
        <v>0</v>
      </c>
      <c r="S3606">
        <v>0</v>
      </c>
      <c r="T3606">
        <v>0</v>
      </c>
    </row>
    <row r="3607" spans="1:20" ht="15" customHeight="1">
      <c r="A3607" s="962" t="s">
        <v>320</v>
      </c>
      <c r="B3607" t="s">
        <v>257</v>
      </c>
      <c r="C3607" t="s">
        <v>13</v>
      </c>
      <c r="D3607" t="s">
        <v>11</v>
      </c>
      <c r="E3607" t="s">
        <v>511</v>
      </c>
      <c r="F3607" t="s">
        <v>433</v>
      </c>
      <c r="R3607">
        <v>0</v>
      </c>
      <c r="S3607">
        <v>0</v>
      </c>
      <c r="T3607">
        <v>500000000</v>
      </c>
    </row>
    <row r="3608" spans="1:20" ht="15" customHeight="1">
      <c r="A3608" s="962" t="s">
        <v>320</v>
      </c>
      <c r="B3608" t="s">
        <v>259</v>
      </c>
      <c r="C3608" t="s">
        <v>13</v>
      </c>
      <c r="D3608" t="s">
        <v>11</v>
      </c>
      <c r="E3608" t="s">
        <v>511</v>
      </c>
      <c r="F3608" t="s">
        <v>433</v>
      </c>
      <c r="R3608">
        <v>0</v>
      </c>
      <c r="S3608">
        <v>0</v>
      </c>
      <c r="T3608">
        <v>500000000</v>
      </c>
    </row>
    <row r="3609" spans="1:20" ht="15" customHeight="1">
      <c r="A3609" s="962" t="s">
        <v>320</v>
      </c>
      <c r="B3609" t="s">
        <v>246</v>
      </c>
      <c r="C3609" t="s">
        <v>13</v>
      </c>
      <c r="D3609" t="s">
        <v>11</v>
      </c>
      <c r="E3609" t="s">
        <v>511</v>
      </c>
      <c r="F3609" t="s">
        <v>433</v>
      </c>
      <c r="R3609">
        <v>0</v>
      </c>
      <c r="S3609">
        <v>0</v>
      </c>
      <c r="T3609">
        <v>500000000</v>
      </c>
    </row>
    <row r="3610" spans="1:20" ht="15" customHeight="1">
      <c r="A3610" s="962" t="s">
        <v>320</v>
      </c>
      <c r="B3610" t="s">
        <v>261</v>
      </c>
      <c r="C3610" t="s">
        <v>13</v>
      </c>
      <c r="D3610" t="s">
        <v>11</v>
      </c>
      <c r="E3610" t="s">
        <v>511</v>
      </c>
      <c r="F3610" t="s">
        <v>433</v>
      </c>
      <c r="R3610">
        <v>0</v>
      </c>
      <c r="S3610">
        <v>0</v>
      </c>
      <c r="T3610">
        <v>500000000</v>
      </c>
    </row>
    <row r="3611" spans="1:20" ht="15" customHeight="1">
      <c r="A3611" s="962" t="s">
        <v>320</v>
      </c>
      <c r="B3611" t="s">
        <v>262</v>
      </c>
      <c r="C3611" t="s">
        <v>13</v>
      </c>
      <c r="D3611" t="s">
        <v>11</v>
      </c>
      <c r="E3611" t="s">
        <v>511</v>
      </c>
      <c r="F3611" t="s">
        <v>433</v>
      </c>
      <c r="R3611">
        <v>0</v>
      </c>
      <c r="S3611">
        <v>0</v>
      </c>
      <c r="T3611">
        <v>500000000</v>
      </c>
    </row>
    <row r="3612" spans="1:20" ht="15" customHeight="1">
      <c r="A3612" s="962" t="s">
        <v>320</v>
      </c>
      <c r="B3612" t="s">
        <v>263</v>
      </c>
      <c r="C3612" t="s">
        <v>13</v>
      </c>
      <c r="D3612" t="s">
        <v>11</v>
      </c>
      <c r="E3612" t="s">
        <v>511</v>
      </c>
      <c r="F3612" t="s">
        <v>433</v>
      </c>
      <c r="R3612">
        <v>0</v>
      </c>
      <c r="S3612">
        <v>0</v>
      </c>
      <c r="T3612">
        <v>500000000</v>
      </c>
    </row>
    <row r="3613" spans="1:20" ht="15" customHeight="1">
      <c r="A3613" s="962" t="s">
        <v>320</v>
      </c>
      <c r="B3613" t="s">
        <v>254</v>
      </c>
      <c r="C3613" t="s">
        <v>13</v>
      </c>
      <c r="D3613" t="s">
        <v>11</v>
      </c>
      <c r="E3613" t="s">
        <v>511</v>
      </c>
      <c r="F3613" t="s">
        <v>433</v>
      </c>
      <c r="H3613" t="s">
        <v>578</v>
      </c>
      <c r="I3613" t="s">
        <v>353</v>
      </c>
      <c r="K3613" t="s">
        <v>333</v>
      </c>
      <c r="L3613" t="s">
        <v>374</v>
      </c>
      <c r="M3613" t="s">
        <v>58</v>
      </c>
      <c r="O3613" t="s">
        <v>335</v>
      </c>
      <c r="P3613" t="s">
        <v>336</v>
      </c>
      <c r="Q3613" t="s">
        <v>337</v>
      </c>
      <c r="R3613">
        <v>18.8</v>
      </c>
    </row>
    <row r="3614" spans="1:20" ht="15" customHeight="1">
      <c r="A3614" s="962" t="s">
        <v>323</v>
      </c>
      <c r="B3614" t="s">
        <v>247</v>
      </c>
      <c r="C3614" t="s">
        <v>13</v>
      </c>
      <c r="D3614" t="s">
        <v>11</v>
      </c>
      <c r="E3614" t="s">
        <v>511</v>
      </c>
      <c r="F3614" t="s">
        <v>433</v>
      </c>
      <c r="H3614" t="s">
        <v>932</v>
      </c>
      <c r="I3614" t="s">
        <v>848</v>
      </c>
      <c r="J3614" t="s">
        <v>933</v>
      </c>
      <c r="K3614" t="s">
        <v>849</v>
      </c>
      <c r="L3614" t="s">
        <v>934</v>
      </c>
      <c r="M3614" t="s">
        <v>848</v>
      </c>
      <c r="N3614" t="s">
        <v>230</v>
      </c>
      <c r="O3614" t="s">
        <v>882</v>
      </c>
      <c r="P3614" t="s">
        <v>935</v>
      </c>
      <c r="Q3614" t="s">
        <v>936</v>
      </c>
      <c r="R3614">
        <v>9.83</v>
      </c>
    </row>
    <row r="3615" spans="1:20" ht="15" customHeight="1">
      <c r="A3615" s="962" t="s">
        <v>323</v>
      </c>
      <c r="B3615" t="s">
        <v>254</v>
      </c>
      <c r="C3615" t="s">
        <v>13</v>
      </c>
      <c r="D3615" t="s">
        <v>11</v>
      </c>
      <c r="E3615" t="s">
        <v>511</v>
      </c>
      <c r="F3615" t="s">
        <v>433</v>
      </c>
      <c r="R3615">
        <v>0</v>
      </c>
    </row>
    <row r="3616" spans="1:20" ht="15" customHeight="1">
      <c r="A3616" s="962" t="s">
        <v>323</v>
      </c>
      <c r="B3616" t="s">
        <v>246</v>
      </c>
      <c r="C3616" t="s">
        <v>13</v>
      </c>
      <c r="D3616" t="s">
        <v>11</v>
      </c>
      <c r="E3616" t="s">
        <v>511</v>
      </c>
      <c r="F3616" t="s">
        <v>433</v>
      </c>
      <c r="R3616">
        <v>0</v>
      </c>
      <c r="S3616">
        <v>0</v>
      </c>
      <c r="T3616">
        <v>500000000</v>
      </c>
    </row>
    <row r="3617" spans="1:20" ht="15" customHeight="1">
      <c r="A3617" s="962" t="s">
        <v>323</v>
      </c>
      <c r="B3617" t="s">
        <v>263</v>
      </c>
      <c r="C3617" t="s">
        <v>13</v>
      </c>
      <c r="D3617" t="s">
        <v>11</v>
      </c>
      <c r="E3617" t="s">
        <v>511</v>
      </c>
      <c r="F3617" t="s">
        <v>433</v>
      </c>
      <c r="R3617">
        <v>0</v>
      </c>
      <c r="S3617">
        <v>0</v>
      </c>
      <c r="T3617">
        <v>500000000</v>
      </c>
    </row>
    <row r="3618" spans="1:20" ht="15" customHeight="1">
      <c r="A3618" s="962" t="s">
        <v>244</v>
      </c>
      <c r="B3618" t="s">
        <v>278</v>
      </c>
      <c r="C3618" t="s">
        <v>13</v>
      </c>
      <c r="D3618" t="s">
        <v>11</v>
      </c>
      <c r="E3618" t="s">
        <v>511</v>
      </c>
      <c r="F3618" t="s">
        <v>445</v>
      </c>
      <c r="O3618" t="s">
        <v>361</v>
      </c>
      <c r="P3618" t="s">
        <v>868</v>
      </c>
      <c r="Q3618" t="s">
        <v>869</v>
      </c>
      <c r="R3618">
        <v>81.2</v>
      </c>
    </row>
    <row r="3619" spans="1:20" ht="15" customHeight="1">
      <c r="A3619" s="962" t="s">
        <v>244</v>
      </c>
      <c r="B3619" t="s">
        <v>279</v>
      </c>
      <c r="C3619" t="s">
        <v>13</v>
      </c>
      <c r="D3619" t="s">
        <v>11</v>
      </c>
      <c r="E3619" t="s">
        <v>511</v>
      </c>
      <c r="F3619" t="s">
        <v>445</v>
      </c>
      <c r="G3619" t="s">
        <v>579</v>
      </c>
      <c r="I3619" t="s">
        <v>332</v>
      </c>
      <c r="K3619" t="s">
        <v>333</v>
      </c>
      <c r="L3619" t="s">
        <v>334</v>
      </c>
      <c r="M3619" t="s">
        <v>54</v>
      </c>
      <c r="O3619" t="s">
        <v>335</v>
      </c>
      <c r="P3619" t="s">
        <v>336</v>
      </c>
      <c r="Q3619" t="s">
        <v>337</v>
      </c>
      <c r="R3619">
        <v>96.2</v>
      </c>
    </row>
    <row r="3620" spans="1:20" ht="15" customHeight="1">
      <c r="A3620" s="962" t="s">
        <v>246</v>
      </c>
      <c r="B3620" t="s">
        <v>321</v>
      </c>
      <c r="C3620" t="s">
        <v>13</v>
      </c>
      <c r="D3620" t="s">
        <v>11</v>
      </c>
      <c r="E3620" t="s">
        <v>511</v>
      </c>
      <c r="F3620" t="s">
        <v>445</v>
      </c>
      <c r="R3620">
        <v>0</v>
      </c>
      <c r="S3620">
        <v>0</v>
      </c>
      <c r="T3620">
        <v>500000000</v>
      </c>
    </row>
    <row r="3621" spans="1:20" ht="15" customHeight="1">
      <c r="A3621" s="962" t="s">
        <v>246</v>
      </c>
      <c r="B3621" t="s">
        <v>281</v>
      </c>
      <c r="C3621" t="s">
        <v>13</v>
      </c>
      <c r="D3621" t="s">
        <v>11</v>
      </c>
      <c r="E3621" t="s">
        <v>511</v>
      </c>
      <c r="F3621" t="s">
        <v>445</v>
      </c>
      <c r="R3621">
        <v>0</v>
      </c>
      <c r="S3621">
        <v>0</v>
      </c>
      <c r="T3621">
        <v>500000000</v>
      </c>
    </row>
    <row r="3622" spans="1:20" ht="15" customHeight="1">
      <c r="A3622" s="962" t="s">
        <v>246</v>
      </c>
      <c r="B3622" t="s">
        <v>282</v>
      </c>
      <c r="C3622" t="s">
        <v>13</v>
      </c>
      <c r="D3622" t="s">
        <v>11</v>
      </c>
      <c r="E3622" t="s">
        <v>511</v>
      </c>
      <c r="F3622" t="s">
        <v>445</v>
      </c>
      <c r="R3622">
        <v>0</v>
      </c>
      <c r="S3622">
        <v>0</v>
      </c>
      <c r="T3622">
        <v>500000000</v>
      </c>
    </row>
    <row r="3623" spans="1:20" ht="15" customHeight="1">
      <c r="A3623" s="962" t="s">
        <v>246</v>
      </c>
      <c r="B3623" t="s">
        <v>324</v>
      </c>
      <c r="C3623" t="s">
        <v>13</v>
      </c>
      <c r="D3623" t="s">
        <v>11</v>
      </c>
      <c r="E3623" t="s">
        <v>511</v>
      </c>
      <c r="F3623" t="s">
        <v>445</v>
      </c>
      <c r="R3623">
        <v>0</v>
      </c>
      <c r="S3623">
        <v>0</v>
      </c>
      <c r="T3623">
        <v>500000000</v>
      </c>
    </row>
    <row r="3624" spans="1:20" ht="15" customHeight="1">
      <c r="A3624" s="962" t="s">
        <v>247</v>
      </c>
      <c r="B3624" t="s">
        <v>300</v>
      </c>
      <c r="C3624" t="s">
        <v>13</v>
      </c>
      <c r="D3624" t="s">
        <v>11</v>
      </c>
      <c r="E3624" t="s">
        <v>511</v>
      </c>
      <c r="F3624" t="s">
        <v>445</v>
      </c>
      <c r="J3624" t="s">
        <v>663</v>
      </c>
      <c r="L3624" t="s">
        <v>339</v>
      </c>
      <c r="O3624" t="s">
        <v>882</v>
      </c>
      <c r="P3624" t="s">
        <v>868</v>
      </c>
      <c r="Q3624" t="s">
        <v>869</v>
      </c>
      <c r="R3624">
        <v>40.799999999999997</v>
      </c>
    </row>
    <row r="3625" spans="1:20" ht="15" customHeight="1">
      <c r="A3625" s="962" t="s">
        <v>247</v>
      </c>
      <c r="B3625" t="s">
        <v>290</v>
      </c>
      <c r="C3625" t="s">
        <v>13</v>
      </c>
      <c r="D3625" t="s">
        <v>11</v>
      </c>
      <c r="E3625" t="s">
        <v>511</v>
      </c>
      <c r="F3625" t="s">
        <v>445</v>
      </c>
      <c r="J3625" t="s">
        <v>338</v>
      </c>
      <c r="L3625" t="s">
        <v>339</v>
      </c>
      <c r="R3625">
        <v>0</v>
      </c>
    </row>
    <row r="3626" spans="1:20" ht="15" customHeight="1">
      <c r="A3626" s="962" t="s">
        <v>247</v>
      </c>
      <c r="B3626" t="s">
        <v>289</v>
      </c>
      <c r="C3626" t="s">
        <v>13</v>
      </c>
      <c r="D3626" t="s">
        <v>11</v>
      </c>
      <c r="E3626" t="s">
        <v>511</v>
      </c>
      <c r="F3626" t="s">
        <v>445</v>
      </c>
      <c r="R3626">
        <v>0</v>
      </c>
    </row>
    <row r="3627" spans="1:20" ht="15" customHeight="1">
      <c r="A3627" s="962" t="s">
        <v>247</v>
      </c>
      <c r="B3627" t="s">
        <v>288</v>
      </c>
      <c r="C3627" t="s">
        <v>13</v>
      </c>
      <c r="D3627" t="s">
        <v>11</v>
      </c>
      <c r="E3627" t="s">
        <v>511</v>
      </c>
      <c r="F3627" t="s">
        <v>445</v>
      </c>
      <c r="R3627">
        <v>40.799999999999997</v>
      </c>
    </row>
    <row r="3628" spans="1:20" ht="15" customHeight="1">
      <c r="A3628" s="962" t="s">
        <v>247</v>
      </c>
      <c r="B3628" t="s">
        <v>298</v>
      </c>
      <c r="C3628" t="s">
        <v>13</v>
      </c>
      <c r="D3628" t="s">
        <v>11</v>
      </c>
      <c r="E3628" t="s">
        <v>511</v>
      </c>
      <c r="F3628" t="s">
        <v>445</v>
      </c>
      <c r="R3628">
        <v>40.799999999999997</v>
      </c>
    </row>
    <row r="3629" spans="1:20" ht="15" customHeight="1">
      <c r="A3629" s="962" t="s">
        <v>247</v>
      </c>
      <c r="B3629" t="s">
        <v>297</v>
      </c>
      <c r="C3629" t="s">
        <v>13</v>
      </c>
      <c r="D3629" t="s">
        <v>11</v>
      </c>
      <c r="E3629" t="s">
        <v>511</v>
      </c>
      <c r="F3629" t="s">
        <v>445</v>
      </c>
      <c r="R3629">
        <v>40.799999999999997</v>
      </c>
    </row>
    <row r="3630" spans="1:20" ht="15" customHeight="1">
      <c r="A3630" s="962" t="s">
        <v>247</v>
      </c>
      <c r="B3630" t="s">
        <v>287</v>
      </c>
      <c r="C3630" t="s">
        <v>13</v>
      </c>
      <c r="D3630" t="s">
        <v>11</v>
      </c>
      <c r="E3630" t="s">
        <v>511</v>
      </c>
      <c r="F3630" t="s">
        <v>445</v>
      </c>
      <c r="R3630">
        <v>68</v>
      </c>
    </row>
    <row r="3631" spans="1:20" ht="15" customHeight="1">
      <c r="A3631" s="962" t="s">
        <v>247</v>
      </c>
      <c r="B3631" t="s">
        <v>301</v>
      </c>
      <c r="C3631" t="s">
        <v>13</v>
      </c>
      <c r="D3631" t="s">
        <v>11</v>
      </c>
      <c r="E3631" t="s">
        <v>511</v>
      </c>
      <c r="F3631" t="s">
        <v>445</v>
      </c>
      <c r="R3631">
        <v>20.399999999999999</v>
      </c>
      <c r="S3631">
        <v>0</v>
      </c>
      <c r="T3631">
        <v>40.799999999999997</v>
      </c>
    </row>
    <row r="3632" spans="1:20" ht="15" customHeight="1">
      <c r="A3632" s="962" t="s">
        <v>247</v>
      </c>
      <c r="B3632" t="s">
        <v>302</v>
      </c>
      <c r="C3632" t="s">
        <v>13</v>
      </c>
      <c r="D3632" t="s">
        <v>11</v>
      </c>
      <c r="E3632" t="s">
        <v>511</v>
      </c>
      <c r="F3632" t="s">
        <v>445</v>
      </c>
      <c r="R3632">
        <v>20.399999999999999</v>
      </c>
      <c r="S3632">
        <v>0</v>
      </c>
      <c r="T3632">
        <v>40.799999999999997</v>
      </c>
    </row>
    <row r="3633" spans="1:20" ht="15" customHeight="1">
      <c r="A3633" s="962" t="s">
        <v>247</v>
      </c>
      <c r="B3633" t="s">
        <v>322</v>
      </c>
      <c r="C3633" t="s">
        <v>13</v>
      </c>
      <c r="D3633" t="s">
        <v>11</v>
      </c>
      <c r="E3633" t="s">
        <v>511</v>
      </c>
      <c r="F3633" t="s">
        <v>445</v>
      </c>
      <c r="H3633" t="s">
        <v>915</v>
      </c>
      <c r="I3633" t="s">
        <v>450</v>
      </c>
      <c r="J3633" t="s">
        <v>848</v>
      </c>
      <c r="K3633" t="s">
        <v>854</v>
      </c>
      <c r="L3633" t="s">
        <v>871</v>
      </c>
      <c r="M3633" t="s">
        <v>56</v>
      </c>
      <c r="O3633" t="s">
        <v>361</v>
      </c>
      <c r="P3633" t="s">
        <v>851</v>
      </c>
      <c r="Q3633" t="s">
        <v>337</v>
      </c>
      <c r="R3633">
        <v>1.62</v>
      </c>
    </row>
    <row r="3634" spans="1:20" ht="15" customHeight="1">
      <c r="A3634" s="962" t="s">
        <v>247</v>
      </c>
      <c r="B3634" t="s">
        <v>318</v>
      </c>
      <c r="C3634" t="s">
        <v>13</v>
      </c>
      <c r="D3634" t="s">
        <v>11</v>
      </c>
      <c r="E3634" t="s">
        <v>511</v>
      </c>
      <c r="F3634" t="s">
        <v>445</v>
      </c>
      <c r="H3634" t="s">
        <v>944</v>
      </c>
      <c r="I3634" t="s">
        <v>662</v>
      </c>
      <c r="J3634" t="s">
        <v>848</v>
      </c>
      <c r="K3634" t="s">
        <v>849</v>
      </c>
      <c r="L3634" t="s">
        <v>850</v>
      </c>
      <c r="M3634" t="s">
        <v>57</v>
      </c>
      <c r="O3634" t="s">
        <v>361</v>
      </c>
      <c r="P3634" t="s">
        <v>851</v>
      </c>
      <c r="Q3634" t="s">
        <v>337</v>
      </c>
      <c r="R3634">
        <v>27.2</v>
      </c>
    </row>
    <row r="3635" spans="1:20" ht="15" customHeight="1">
      <c r="A3635" s="962" t="s">
        <v>247</v>
      </c>
      <c r="B3635" t="s">
        <v>317</v>
      </c>
      <c r="C3635" t="s">
        <v>13</v>
      </c>
      <c r="D3635" t="s">
        <v>11</v>
      </c>
      <c r="E3635" t="s">
        <v>511</v>
      </c>
      <c r="F3635" t="s">
        <v>445</v>
      </c>
      <c r="I3635" t="s">
        <v>847</v>
      </c>
      <c r="K3635" t="s">
        <v>849</v>
      </c>
      <c r="L3635" t="s">
        <v>850</v>
      </c>
      <c r="M3635" t="s">
        <v>57</v>
      </c>
      <c r="O3635" t="s">
        <v>361</v>
      </c>
      <c r="P3635" t="s">
        <v>851</v>
      </c>
      <c r="Q3635" t="s">
        <v>337</v>
      </c>
      <c r="R3635">
        <v>27.2</v>
      </c>
    </row>
    <row r="3636" spans="1:20" ht="15" customHeight="1">
      <c r="A3636" s="962" t="s">
        <v>247</v>
      </c>
      <c r="B3636" t="s">
        <v>305</v>
      </c>
      <c r="C3636" t="s">
        <v>13</v>
      </c>
      <c r="D3636" t="s">
        <v>11</v>
      </c>
      <c r="E3636" t="s">
        <v>511</v>
      </c>
      <c r="F3636" t="s">
        <v>445</v>
      </c>
      <c r="R3636">
        <v>27.2</v>
      </c>
    </row>
    <row r="3637" spans="1:20" ht="15" customHeight="1">
      <c r="A3637" s="962" t="s">
        <v>247</v>
      </c>
      <c r="B3637" t="s">
        <v>324</v>
      </c>
      <c r="C3637" t="s">
        <v>13</v>
      </c>
      <c r="D3637" t="s">
        <v>11</v>
      </c>
      <c r="E3637" t="s">
        <v>511</v>
      </c>
      <c r="F3637" t="s">
        <v>445</v>
      </c>
      <c r="H3637" t="s">
        <v>945</v>
      </c>
      <c r="I3637" t="s">
        <v>848</v>
      </c>
      <c r="J3637" t="s">
        <v>933</v>
      </c>
      <c r="K3637" t="s">
        <v>849</v>
      </c>
      <c r="L3637" t="s">
        <v>934</v>
      </c>
      <c r="M3637" t="s">
        <v>848</v>
      </c>
      <c r="N3637" t="s">
        <v>230</v>
      </c>
      <c r="O3637" t="s">
        <v>882</v>
      </c>
      <c r="P3637" t="s">
        <v>935</v>
      </c>
      <c r="Q3637" t="s">
        <v>936</v>
      </c>
      <c r="R3637">
        <v>11.6</v>
      </c>
    </row>
    <row r="3638" spans="1:20" ht="15" customHeight="1">
      <c r="A3638" s="962" t="s">
        <v>248</v>
      </c>
      <c r="B3638" t="s">
        <v>278</v>
      </c>
      <c r="C3638" t="s">
        <v>13</v>
      </c>
      <c r="D3638" t="s">
        <v>11</v>
      </c>
      <c r="E3638" t="s">
        <v>511</v>
      </c>
      <c r="F3638" t="s">
        <v>445</v>
      </c>
      <c r="R3638">
        <v>0</v>
      </c>
    </row>
    <row r="3639" spans="1:20" ht="15" customHeight="1">
      <c r="A3639" s="962" t="s">
        <v>248</v>
      </c>
      <c r="B3639" t="s">
        <v>279</v>
      </c>
      <c r="C3639" t="s">
        <v>13</v>
      </c>
      <c r="D3639" t="s">
        <v>11</v>
      </c>
      <c r="E3639" t="s">
        <v>511</v>
      </c>
      <c r="F3639" t="s">
        <v>445</v>
      </c>
      <c r="G3639" t="s">
        <v>447</v>
      </c>
      <c r="I3639" t="s">
        <v>332</v>
      </c>
      <c r="K3639" t="s">
        <v>333</v>
      </c>
      <c r="L3639" t="s">
        <v>250</v>
      </c>
      <c r="M3639" t="s">
        <v>54</v>
      </c>
      <c r="O3639" t="s">
        <v>335</v>
      </c>
      <c r="P3639" t="s">
        <v>336</v>
      </c>
      <c r="Q3639" t="s">
        <v>337</v>
      </c>
      <c r="R3639">
        <v>13</v>
      </c>
    </row>
    <row r="3640" spans="1:20" ht="15" customHeight="1">
      <c r="A3640" s="962" t="s">
        <v>249</v>
      </c>
      <c r="B3640" t="s">
        <v>278</v>
      </c>
      <c r="C3640" t="s">
        <v>13</v>
      </c>
      <c r="D3640" t="s">
        <v>11</v>
      </c>
      <c r="E3640" t="s">
        <v>511</v>
      </c>
      <c r="F3640" t="s">
        <v>445</v>
      </c>
      <c r="J3640" t="s">
        <v>340</v>
      </c>
      <c r="L3640" t="s">
        <v>249</v>
      </c>
      <c r="R3640">
        <v>0</v>
      </c>
    </row>
    <row r="3641" spans="1:20" ht="15" customHeight="1">
      <c r="A3641" s="962" t="s">
        <v>250</v>
      </c>
      <c r="B3641" t="s">
        <v>279</v>
      </c>
      <c r="C3641" t="s">
        <v>13</v>
      </c>
      <c r="D3641" t="s">
        <v>11</v>
      </c>
      <c r="E3641" t="s">
        <v>511</v>
      </c>
      <c r="F3641" t="s">
        <v>445</v>
      </c>
      <c r="G3641" t="s">
        <v>580</v>
      </c>
      <c r="I3641" t="s">
        <v>332</v>
      </c>
      <c r="K3641" t="s">
        <v>333</v>
      </c>
      <c r="L3641" t="s">
        <v>250</v>
      </c>
      <c r="M3641" t="s">
        <v>54</v>
      </c>
      <c r="O3641" t="s">
        <v>335</v>
      </c>
      <c r="P3641" t="s">
        <v>336</v>
      </c>
      <c r="Q3641" t="s">
        <v>337</v>
      </c>
      <c r="R3641">
        <v>13</v>
      </c>
    </row>
    <row r="3642" spans="1:20" ht="15" customHeight="1">
      <c r="A3642" s="962" t="s">
        <v>254</v>
      </c>
      <c r="B3642" t="s">
        <v>283</v>
      </c>
      <c r="C3642" t="s">
        <v>13</v>
      </c>
      <c r="D3642" t="s">
        <v>11</v>
      </c>
      <c r="E3642" t="s">
        <v>511</v>
      </c>
      <c r="F3642" t="s">
        <v>445</v>
      </c>
      <c r="J3642" t="s">
        <v>342</v>
      </c>
      <c r="L3642" t="s">
        <v>343</v>
      </c>
      <c r="R3642">
        <v>0</v>
      </c>
    </row>
    <row r="3643" spans="1:20" ht="15" customHeight="1">
      <c r="A3643" s="962" t="s">
        <v>254</v>
      </c>
      <c r="B3643" t="s">
        <v>289</v>
      </c>
      <c r="C3643" t="s">
        <v>13</v>
      </c>
      <c r="D3643" t="s">
        <v>11</v>
      </c>
      <c r="E3643" t="s">
        <v>511</v>
      </c>
      <c r="F3643" t="s">
        <v>445</v>
      </c>
      <c r="J3643" t="s">
        <v>338</v>
      </c>
      <c r="L3643" t="s">
        <v>344</v>
      </c>
      <c r="R3643">
        <v>0</v>
      </c>
    </row>
    <row r="3644" spans="1:20" ht="15" customHeight="1">
      <c r="A3644" s="962" t="s">
        <v>254</v>
      </c>
      <c r="B3644" t="s">
        <v>290</v>
      </c>
      <c r="C3644" t="s">
        <v>13</v>
      </c>
      <c r="D3644" t="s">
        <v>11</v>
      </c>
      <c r="E3644" t="s">
        <v>511</v>
      </c>
      <c r="F3644" t="s">
        <v>445</v>
      </c>
      <c r="R3644">
        <v>0</v>
      </c>
      <c r="S3644">
        <v>0</v>
      </c>
      <c r="T3644">
        <v>0</v>
      </c>
    </row>
    <row r="3645" spans="1:20" ht="15" customHeight="1">
      <c r="A3645" s="962" t="s">
        <v>254</v>
      </c>
      <c r="B3645" t="s">
        <v>292</v>
      </c>
      <c r="C3645" t="s">
        <v>13</v>
      </c>
      <c r="D3645" t="s">
        <v>11</v>
      </c>
      <c r="E3645" t="s">
        <v>511</v>
      </c>
      <c r="F3645" t="s">
        <v>445</v>
      </c>
      <c r="R3645">
        <v>0</v>
      </c>
      <c r="S3645">
        <v>0</v>
      </c>
      <c r="T3645">
        <v>0</v>
      </c>
    </row>
    <row r="3646" spans="1:20" ht="15" customHeight="1">
      <c r="A3646" s="962" t="s">
        <v>254</v>
      </c>
      <c r="B3646" t="s">
        <v>294</v>
      </c>
      <c r="C3646" t="s">
        <v>13</v>
      </c>
      <c r="D3646" t="s">
        <v>11</v>
      </c>
      <c r="E3646" t="s">
        <v>511</v>
      </c>
      <c r="F3646" t="s">
        <v>445</v>
      </c>
      <c r="R3646">
        <v>0</v>
      </c>
      <c r="S3646">
        <v>0</v>
      </c>
      <c r="T3646">
        <v>0</v>
      </c>
    </row>
    <row r="3647" spans="1:20" ht="15" customHeight="1">
      <c r="A3647" s="962" t="s">
        <v>254</v>
      </c>
      <c r="B3647" t="s">
        <v>295</v>
      </c>
      <c r="C3647" t="s">
        <v>13</v>
      </c>
      <c r="D3647" t="s">
        <v>11</v>
      </c>
      <c r="E3647" t="s">
        <v>511</v>
      </c>
      <c r="F3647" t="s">
        <v>445</v>
      </c>
      <c r="R3647">
        <v>0</v>
      </c>
      <c r="S3647">
        <v>0</v>
      </c>
      <c r="T3647">
        <v>0</v>
      </c>
    </row>
    <row r="3648" spans="1:20" ht="15" customHeight="1">
      <c r="A3648" s="962" t="s">
        <v>254</v>
      </c>
      <c r="B3648" t="s">
        <v>280</v>
      </c>
      <c r="C3648" t="s">
        <v>13</v>
      </c>
      <c r="D3648" t="s">
        <v>11</v>
      </c>
      <c r="E3648" t="s">
        <v>511</v>
      </c>
      <c r="F3648" t="s">
        <v>445</v>
      </c>
      <c r="J3648" t="s">
        <v>436</v>
      </c>
      <c r="L3648" t="s">
        <v>346</v>
      </c>
      <c r="R3648">
        <v>0</v>
      </c>
    </row>
    <row r="3649" spans="1:20" ht="15" customHeight="1">
      <c r="A3649" s="962" t="s">
        <v>254</v>
      </c>
      <c r="B3649" t="s">
        <v>299</v>
      </c>
      <c r="C3649" t="s">
        <v>13</v>
      </c>
      <c r="D3649" t="s">
        <v>11</v>
      </c>
      <c r="E3649" t="s">
        <v>511</v>
      </c>
      <c r="F3649" t="s">
        <v>445</v>
      </c>
      <c r="G3649" t="s">
        <v>581</v>
      </c>
      <c r="I3649" t="s">
        <v>332</v>
      </c>
      <c r="K3649" t="s">
        <v>333</v>
      </c>
      <c r="L3649" t="s">
        <v>348</v>
      </c>
      <c r="M3649" t="s">
        <v>54</v>
      </c>
      <c r="O3649" t="s">
        <v>349</v>
      </c>
      <c r="P3649" t="s">
        <v>336</v>
      </c>
      <c r="Q3649" t="s">
        <v>337</v>
      </c>
      <c r="R3649">
        <v>22.3</v>
      </c>
    </row>
    <row r="3650" spans="1:20" ht="15" customHeight="1">
      <c r="A3650" s="962" t="s">
        <v>254</v>
      </c>
      <c r="B3650" t="s">
        <v>284</v>
      </c>
      <c r="C3650" t="s">
        <v>13</v>
      </c>
      <c r="D3650" t="s">
        <v>11</v>
      </c>
      <c r="E3650" t="s">
        <v>511</v>
      </c>
      <c r="F3650" t="s">
        <v>445</v>
      </c>
      <c r="R3650">
        <v>0</v>
      </c>
    </row>
    <row r="3651" spans="1:20" ht="15" customHeight="1">
      <c r="A3651" s="962" t="s">
        <v>254</v>
      </c>
      <c r="B3651" t="s">
        <v>285</v>
      </c>
      <c r="C3651" t="s">
        <v>13</v>
      </c>
      <c r="D3651" t="s">
        <v>11</v>
      </c>
      <c r="E3651" t="s">
        <v>511</v>
      </c>
      <c r="F3651" t="s">
        <v>445</v>
      </c>
      <c r="G3651" t="s">
        <v>582</v>
      </c>
      <c r="I3651" t="s">
        <v>332</v>
      </c>
      <c r="K3651" t="s">
        <v>333</v>
      </c>
      <c r="L3651" t="s">
        <v>344</v>
      </c>
      <c r="M3651" t="s">
        <v>54</v>
      </c>
      <c r="O3651" t="s">
        <v>349</v>
      </c>
      <c r="P3651" t="s">
        <v>336</v>
      </c>
      <c r="Q3651" t="s">
        <v>337</v>
      </c>
      <c r="R3651">
        <v>12</v>
      </c>
    </row>
    <row r="3652" spans="1:20" ht="15" customHeight="1">
      <c r="A3652" s="962" t="s">
        <v>254</v>
      </c>
      <c r="B3652" t="s">
        <v>286</v>
      </c>
      <c r="C3652" t="s">
        <v>13</v>
      </c>
      <c r="D3652" t="s">
        <v>11</v>
      </c>
      <c r="E3652" t="s">
        <v>511</v>
      </c>
      <c r="F3652" t="s">
        <v>445</v>
      </c>
      <c r="R3652">
        <v>0</v>
      </c>
    </row>
    <row r="3653" spans="1:20" ht="15" customHeight="1">
      <c r="A3653" s="962" t="s">
        <v>254</v>
      </c>
      <c r="B3653" t="s">
        <v>303</v>
      </c>
      <c r="C3653" t="s">
        <v>13</v>
      </c>
      <c r="D3653" t="s">
        <v>11</v>
      </c>
      <c r="E3653" t="s">
        <v>511</v>
      </c>
      <c r="F3653" t="s">
        <v>445</v>
      </c>
      <c r="G3653" t="s">
        <v>449</v>
      </c>
      <c r="I3653" t="s">
        <v>450</v>
      </c>
      <c r="J3653" t="s">
        <v>451</v>
      </c>
      <c r="K3653" t="s">
        <v>333</v>
      </c>
      <c r="L3653" t="s">
        <v>452</v>
      </c>
      <c r="O3653" t="s">
        <v>361</v>
      </c>
      <c r="P3653" t="s">
        <v>336</v>
      </c>
      <c r="Q3653" t="s">
        <v>337</v>
      </c>
      <c r="R3653">
        <v>20</v>
      </c>
    </row>
    <row r="3654" spans="1:20" ht="15" customHeight="1">
      <c r="A3654" s="962" t="s">
        <v>254</v>
      </c>
      <c r="B3654" t="s">
        <v>291</v>
      </c>
      <c r="C3654" t="s">
        <v>13</v>
      </c>
      <c r="D3654" t="s">
        <v>11</v>
      </c>
      <c r="E3654" t="s">
        <v>511</v>
      </c>
      <c r="F3654" t="s">
        <v>445</v>
      </c>
      <c r="R3654">
        <v>0</v>
      </c>
      <c r="S3654">
        <v>0</v>
      </c>
      <c r="T3654">
        <v>0</v>
      </c>
    </row>
    <row r="3655" spans="1:20" ht="15" customHeight="1">
      <c r="A3655" s="962" t="s">
        <v>254</v>
      </c>
      <c r="B3655" t="s">
        <v>293</v>
      </c>
      <c r="C3655" t="s">
        <v>13</v>
      </c>
      <c r="D3655" t="s">
        <v>11</v>
      </c>
      <c r="E3655" t="s">
        <v>511</v>
      </c>
      <c r="F3655" t="s">
        <v>445</v>
      </c>
      <c r="R3655">
        <v>0</v>
      </c>
      <c r="S3655">
        <v>0</v>
      </c>
      <c r="T3655">
        <v>0</v>
      </c>
    </row>
    <row r="3656" spans="1:20" ht="15" customHeight="1">
      <c r="A3656" s="962" t="s">
        <v>254</v>
      </c>
      <c r="B3656" t="s">
        <v>288</v>
      </c>
      <c r="C3656" t="s">
        <v>13</v>
      </c>
      <c r="D3656" t="s">
        <v>11</v>
      </c>
      <c r="E3656" t="s">
        <v>511</v>
      </c>
      <c r="F3656" t="s">
        <v>445</v>
      </c>
      <c r="R3656">
        <v>42.3</v>
      </c>
    </row>
    <row r="3657" spans="1:20" ht="15" customHeight="1">
      <c r="A3657" s="962" t="s">
        <v>254</v>
      </c>
      <c r="B3657" t="s">
        <v>298</v>
      </c>
      <c r="C3657" t="s">
        <v>13</v>
      </c>
      <c r="D3657" t="s">
        <v>11</v>
      </c>
      <c r="E3657" t="s">
        <v>511</v>
      </c>
      <c r="F3657" t="s">
        <v>445</v>
      </c>
      <c r="R3657">
        <v>22.3</v>
      </c>
    </row>
    <row r="3658" spans="1:20" ht="15" customHeight="1">
      <c r="A3658" s="962" t="s">
        <v>254</v>
      </c>
      <c r="B3658" t="s">
        <v>297</v>
      </c>
      <c r="C3658" t="s">
        <v>13</v>
      </c>
      <c r="D3658" t="s">
        <v>11</v>
      </c>
      <c r="E3658" t="s">
        <v>511</v>
      </c>
      <c r="F3658" t="s">
        <v>445</v>
      </c>
      <c r="R3658">
        <v>42.3</v>
      </c>
    </row>
    <row r="3659" spans="1:20" ht="15" customHeight="1">
      <c r="A3659" s="962" t="s">
        <v>254</v>
      </c>
      <c r="B3659" t="s">
        <v>287</v>
      </c>
      <c r="C3659" t="s">
        <v>13</v>
      </c>
      <c r="D3659" t="s">
        <v>11</v>
      </c>
      <c r="E3659" t="s">
        <v>511</v>
      </c>
      <c r="F3659" t="s">
        <v>445</v>
      </c>
      <c r="R3659">
        <v>48.6</v>
      </c>
    </row>
    <row r="3660" spans="1:20" ht="15" customHeight="1">
      <c r="A3660" s="962" t="s">
        <v>254</v>
      </c>
      <c r="B3660" t="s">
        <v>296</v>
      </c>
      <c r="C3660" t="s">
        <v>13</v>
      </c>
      <c r="D3660" t="s">
        <v>11</v>
      </c>
      <c r="E3660" t="s">
        <v>511</v>
      </c>
      <c r="F3660" t="s">
        <v>445</v>
      </c>
      <c r="R3660">
        <v>0</v>
      </c>
      <c r="S3660">
        <v>0</v>
      </c>
      <c r="T3660">
        <v>0</v>
      </c>
    </row>
    <row r="3661" spans="1:20" ht="15" customHeight="1">
      <c r="A3661" s="962" t="s">
        <v>254</v>
      </c>
      <c r="B3661" t="s">
        <v>319</v>
      </c>
      <c r="C3661" t="s">
        <v>13</v>
      </c>
      <c r="D3661" t="s">
        <v>11</v>
      </c>
      <c r="E3661" t="s">
        <v>511</v>
      </c>
      <c r="F3661" t="s">
        <v>445</v>
      </c>
      <c r="G3661" t="s">
        <v>531</v>
      </c>
      <c r="I3661" t="s">
        <v>332</v>
      </c>
      <c r="K3661" t="s">
        <v>333</v>
      </c>
      <c r="L3661" t="s">
        <v>351</v>
      </c>
      <c r="M3661" t="s">
        <v>54</v>
      </c>
      <c r="O3661" t="s">
        <v>349</v>
      </c>
      <c r="P3661" t="s">
        <v>336</v>
      </c>
      <c r="Q3661" t="s">
        <v>337</v>
      </c>
      <c r="R3661">
        <v>6.34</v>
      </c>
    </row>
    <row r="3662" spans="1:20" ht="15" customHeight="1">
      <c r="A3662" s="962" t="s">
        <v>254</v>
      </c>
      <c r="B3662" t="s">
        <v>317</v>
      </c>
      <c r="C3662" t="s">
        <v>13</v>
      </c>
      <c r="D3662" t="s">
        <v>11</v>
      </c>
      <c r="E3662" t="s">
        <v>511</v>
      </c>
      <c r="F3662" t="s">
        <v>445</v>
      </c>
      <c r="G3662" t="s">
        <v>403</v>
      </c>
      <c r="I3662" t="s">
        <v>332</v>
      </c>
      <c r="K3662" t="s">
        <v>333</v>
      </c>
      <c r="L3662" t="s">
        <v>351</v>
      </c>
      <c r="M3662" t="s">
        <v>54</v>
      </c>
      <c r="O3662" t="s">
        <v>349</v>
      </c>
      <c r="P3662" t="s">
        <v>336</v>
      </c>
      <c r="Q3662" t="s">
        <v>337</v>
      </c>
      <c r="R3662">
        <v>6.34</v>
      </c>
    </row>
    <row r="3663" spans="1:20" ht="15" customHeight="1">
      <c r="A3663" s="962" t="s">
        <v>254</v>
      </c>
      <c r="B3663" t="s">
        <v>305</v>
      </c>
      <c r="C3663" t="s">
        <v>13</v>
      </c>
      <c r="D3663" t="s">
        <v>11</v>
      </c>
      <c r="E3663" t="s">
        <v>511</v>
      </c>
      <c r="F3663" t="s">
        <v>445</v>
      </c>
      <c r="R3663">
        <v>6.34</v>
      </c>
    </row>
    <row r="3664" spans="1:20" ht="15" customHeight="1">
      <c r="A3664" s="962" t="s">
        <v>254</v>
      </c>
      <c r="B3664" t="s">
        <v>321</v>
      </c>
      <c r="C3664" t="s">
        <v>13</v>
      </c>
      <c r="D3664" t="s">
        <v>11</v>
      </c>
      <c r="E3664" t="s">
        <v>511</v>
      </c>
      <c r="F3664" t="s">
        <v>445</v>
      </c>
      <c r="H3664" t="s">
        <v>583</v>
      </c>
      <c r="I3664" t="s">
        <v>353</v>
      </c>
      <c r="K3664" t="s">
        <v>333</v>
      </c>
      <c r="L3664" t="s">
        <v>354</v>
      </c>
      <c r="M3664" t="s">
        <v>58</v>
      </c>
      <c r="O3664" t="s">
        <v>335</v>
      </c>
      <c r="P3664" t="s">
        <v>336</v>
      </c>
      <c r="Q3664" t="s">
        <v>337</v>
      </c>
      <c r="R3664">
        <v>46</v>
      </c>
    </row>
    <row r="3665" spans="1:18" ht="15" customHeight="1">
      <c r="A3665" s="962" t="s">
        <v>254</v>
      </c>
      <c r="B3665" t="s">
        <v>324</v>
      </c>
      <c r="C3665" t="s">
        <v>13</v>
      </c>
      <c r="D3665" t="s">
        <v>11</v>
      </c>
      <c r="E3665" t="s">
        <v>511</v>
      </c>
      <c r="F3665" t="s">
        <v>445</v>
      </c>
      <c r="L3665" t="s">
        <v>1977</v>
      </c>
      <c r="N3665" t="s">
        <v>230</v>
      </c>
      <c r="O3665" t="s">
        <v>349</v>
      </c>
      <c r="P3665" t="s">
        <v>1978</v>
      </c>
      <c r="Q3665" t="s">
        <v>2003</v>
      </c>
      <c r="R3665">
        <v>18.100000000000001</v>
      </c>
    </row>
    <row r="3666" spans="1:18" ht="15" customHeight="1">
      <c r="A3666" s="962" t="s">
        <v>255</v>
      </c>
      <c r="B3666" t="s">
        <v>322</v>
      </c>
      <c r="C3666" t="s">
        <v>13</v>
      </c>
      <c r="D3666" t="s">
        <v>11</v>
      </c>
      <c r="E3666" t="s">
        <v>511</v>
      </c>
      <c r="F3666" t="s">
        <v>445</v>
      </c>
      <c r="H3666" t="s">
        <v>848</v>
      </c>
      <c r="I3666" t="s">
        <v>853</v>
      </c>
      <c r="J3666" t="s">
        <v>848</v>
      </c>
      <c r="K3666" t="s">
        <v>849</v>
      </c>
      <c r="L3666" t="s">
        <v>1993</v>
      </c>
      <c r="M3666" t="s">
        <v>55</v>
      </c>
      <c r="O3666" t="s">
        <v>361</v>
      </c>
      <c r="P3666" t="s">
        <v>667</v>
      </c>
      <c r="Q3666" t="s">
        <v>668</v>
      </c>
      <c r="R3666">
        <v>0</v>
      </c>
    </row>
    <row r="3667" spans="1:18" ht="15" customHeight="1">
      <c r="A3667" s="962" t="s">
        <v>255</v>
      </c>
      <c r="B3667" t="s">
        <v>301</v>
      </c>
      <c r="C3667" t="s">
        <v>13</v>
      </c>
      <c r="D3667" t="s">
        <v>11</v>
      </c>
      <c r="E3667" t="s">
        <v>511</v>
      </c>
      <c r="F3667" t="s">
        <v>445</v>
      </c>
      <c r="H3667" t="s">
        <v>856</v>
      </c>
      <c r="I3667" t="s">
        <v>853</v>
      </c>
      <c r="J3667" t="s">
        <v>848</v>
      </c>
      <c r="K3667" t="s">
        <v>849</v>
      </c>
      <c r="L3667" t="s">
        <v>857</v>
      </c>
      <c r="M3667" t="s">
        <v>55</v>
      </c>
      <c r="O3667" t="s">
        <v>361</v>
      </c>
      <c r="P3667" t="s">
        <v>851</v>
      </c>
      <c r="Q3667" t="s">
        <v>337</v>
      </c>
      <c r="R3667">
        <v>0.54</v>
      </c>
    </row>
    <row r="3668" spans="1:18" ht="15" customHeight="1">
      <c r="A3668" s="962" t="s">
        <v>255</v>
      </c>
      <c r="B3668" t="s">
        <v>307</v>
      </c>
      <c r="C3668" t="s">
        <v>13</v>
      </c>
      <c r="D3668" t="s">
        <v>11</v>
      </c>
      <c r="E3668" t="s">
        <v>511</v>
      </c>
      <c r="F3668" t="s">
        <v>445</v>
      </c>
      <c r="H3668" t="s">
        <v>858</v>
      </c>
      <c r="I3668" t="s">
        <v>853</v>
      </c>
      <c r="J3668" t="s">
        <v>848</v>
      </c>
      <c r="K3668" t="s">
        <v>849</v>
      </c>
      <c r="L3668" t="s">
        <v>859</v>
      </c>
      <c r="M3668" t="s">
        <v>55</v>
      </c>
      <c r="O3668" t="s">
        <v>361</v>
      </c>
      <c r="P3668" t="s">
        <v>851</v>
      </c>
      <c r="Q3668" t="s">
        <v>337</v>
      </c>
      <c r="R3668">
        <v>0.01</v>
      </c>
    </row>
    <row r="3669" spans="1:18" ht="15" customHeight="1">
      <c r="A3669" s="962" t="s">
        <v>255</v>
      </c>
      <c r="B3669" t="s">
        <v>315</v>
      </c>
      <c r="C3669" t="s">
        <v>13</v>
      </c>
      <c r="D3669" t="s">
        <v>11</v>
      </c>
      <c r="E3669" t="s">
        <v>511</v>
      </c>
      <c r="F3669" t="s">
        <v>445</v>
      </c>
      <c r="H3669" t="s">
        <v>860</v>
      </c>
      <c r="I3669" t="s">
        <v>853</v>
      </c>
      <c r="J3669" t="s">
        <v>848</v>
      </c>
      <c r="K3669" t="s">
        <v>849</v>
      </c>
      <c r="L3669" t="s">
        <v>861</v>
      </c>
      <c r="M3669" t="s">
        <v>55</v>
      </c>
      <c r="O3669" t="s">
        <v>361</v>
      </c>
      <c r="P3669" t="s">
        <v>851</v>
      </c>
      <c r="Q3669" t="s">
        <v>337</v>
      </c>
      <c r="R3669">
        <v>0</v>
      </c>
    </row>
    <row r="3670" spans="1:18" ht="15" customHeight="1">
      <c r="A3670" s="962" t="s">
        <v>255</v>
      </c>
      <c r="B3670" t="s">
        <v>308</v>
      </c>
      <c r="C3670" t="s">
        <v>13</v>
      </c>
      <c r="D3670" t="s">
        <v>11</v>
      </c>
      <c r="E3670" t="s">
        <v>511</v>
      </c>
      <c r="F3670" t="s">
        <v>445</v>
      </c>
      <c r="H3670" t="s">
        <v>862</v>
      </c>
      <c r="I3670" t="s">
        <v>853</v>
      </c>
      <c r="J3670" t="s">
        <v>848</v>
      </c>
      <c r="K3670" t="s">
        <v>849</v>
      </c>
      <c r="L3670" t="s">
        <v>863</v>
      </c>
      <c r="M3670" t="s">
        <v>55</v>
      </c>
      <c r="O3670" t="s">
        <v>361</v>
      </c>
      <c r="P3670" t="s">
        <v>851</v>
      </c>
      <c r="Q3670" t="s">
        <v>337</v>
      </c>
      <c r="R3670">
        <v>0.01</v>
      </c>
    </row>
    <row r="3671" spans="1:18" ht="15" customHeight="1">
      <c r="A3671" s="962" t="s">
        <v>255</v>
      </c>
      <c r="B3671" t="s">
        <v>311</v>
      </c>
      <c r="C3671" t="s">
        <v>13</v>
      </c>
      <c r="D3671" t="s">
        <v>11</v>
      </c>
      <c r="E3671" t="s">
        <v>511</v>
      </c>
      <c r="F3671" t="s">
        <v>445</v>
      </c>
      <c r="H3671" t="s">
        <v>864</v>
      </c>
      <c r="I3671" t="s">
        <v>853</v>
      </c>
      <c r="J3671" t="s">
        <v>848</v>
      </c>
      <c r="K3671" t="s">
        <v>849</v>
      </c>
      <c r="L3671" t="s">
        <v>865</v>
      </c>
      <c r="M3671" t="s">
        <v>55</v>
      </c>
      <c r="O3671" t="s">
        <v>361</v>
      </c>
      <c r="P3671" t="s">
        <v>851</v>
      </c>
      <c r="Q3671" t="s">
        <v>337</v>
      </c>
      <c r="R3671">
        <v>0.39</v>
      </c>
    </row>
    <row r="3672" spans="1:18" ht="15" customHeight="1">
      <c r="A3672" s="962" t="s">
        <v>255</v>
      </c>
      <c r="B3672" t="s">
        <v>312</v>
      </c>
      <c r="C3672" t="s">
        <v>13</v>
      </c>
      <c r="D3672" t="s">
        <v>11</v>
      </c>
      <c r="E3672" t="s">
        <v>511</v>
      </c>
      <c r="F3672" t="s">
        <v>445</v>
      </c>
      <c r="H3672" t="s">
        <v>866</v>
      </c>
      <c r="I3672" t="s">
        <v>853</v>
      </c>
      <c r="J3672" t="s">
        <v>848</v>
      </c>
      <c r="K3672" t="s">
        <v>849</v>
      </c>
      <c r="L3672" t="s">
        <v>867</v>
      </c>
      <c r="M3672" t="s">
        <v>55</v>
      </c>
      <c r="O3672" t="s">
        <v>361</v>
      </c>
      <c r="P3672" t="s">
        <v>851</v>
      </c>
      <c r="Q3672" t="s">
        <v>337</v>
      </c>
      <c r="R3672">
        <v>0.01</v>
      </c>
    </row>
    <row r="3673" spans="1:18" ht="15" customHeight="1">
      <c r="A3673" s="962" t="s">
        <v>255</v>
      </c>
      <c r="B3673" t="s">
        <v>300</v>
      </c>
      <c r="C3673" t="s">
        <v>13</v>
      </c>
      <c r="D3673" t="s">
        <v>11</v>
      </c>
      <c r="E3673" t="s">
        <v>511</v>
      </c>
      <c r="F3673" t="s">
        <v>445</v>
      </c>
      <c r="I3673" t="s">
        <v>853</v>
      </c>
      <c r="K3673" t="s">
        <v>849</v>
      </c>
      <c r="L3673" t="s">
        <v>857</v>
      </c>
      <c r="M3673" t="s">
        <v>55</v>
      </c>
      <c r="O3673" t="s">
        <v>361</v>
      </c>
      <c r="P3673" t="s">
        <v>851</v>
      </c>
      <c r="Q3673" t="s">
        <v>337</v>
      </c>
      <c r="R3673">
        <v>0.54</v>
      </c>
    </row>
    <row r="3674" spans="1:18" ht="15" customHeight="1">
      <c r="A3674" s="962" t="s">
        <v>255</v>
      </c>
      <c r="B3674" t="s">
        <v>298</v>
      </c>
      <c r="C3674" t="s">
        <v>13</v>
      </c>
      <c r="D3674" t="s">
        <v>11</v>
      </c>
      <c r="E3674" t="s">
        <v>511</v>
      </c>
      <c r="F3674" t="s">
        <v>445</v>
      </c>
      <c r="R3674">
        <v>0.54</v>
      </c>
    </row>
    <row r="3675" spans="1:18" ht="15" customHeight="1">
      <c r="A3675" s="962" t="s">
        <v>255</v>
      </c>
      <c r="B3675" t="s">
        <v>297</v>
      </c>
      <c r="C3675" t="s">
        <v>13</v>
      </c>
      <c r="D3675" t="s">
        <v>11</v>
      </c>
      <c r="E3675" t="s">
        <v>511</v>
      </c>
      <c r="F3675" t="s">
        <v>445</v>
      </c>
      <c r="R3675">
        <v>0.54</v>
      </c>
    </row>
    <row r="3676" spans="1:18" ht="15" customHeight="1">
      <c r="A3676" s="962" t="s">
        <v>255</v>
      </c>
      <c r="B3676" t="s">
        <v>288</v>
      </c>
      <c r="C3676" t="s">
        <v>13</v>
      </c>
      <c r="D3676" t="s">
        <v>11</v>
      </c>
      <c r="E3676" t="s">
        <v>511</v>
      </c>
      <c r="F3676" t="s">
        <v>445</v>
      </c>
      <c r="R3676">
        <v>0.54</v>
      </c>
    </row>
    <row r="3677" spans="1:18" ht="15" customHeight="1">
      <c r="A3677" s="962" t="s">
        <v>255</v>
      </c>
      <c r="B3677" t="s">
        <v>287</v>
      </c>
      <c r="C3677" t="s">
        <v>13</v>
      </c>
      <c r="D3677" t="s">
        <v>11</v>
      </c>
      <c r="E3677" t="s">
        <v>511</v>
      </c>
      <c r="F3677" t="s">
        <v>445</v>
      </c>
      <c r="R3677">
        <v>0.96</v>
      </c>
    </row>
    <row r="3678" spans="1:18" ht="15" customHeight="1">
      <c r="A3678" s="962" t="s">
        <v>255</v>
      </c>
      <c r="B3678" t="s">
        <v>306</v>
      </c>
      <c r="C3678" t="s">
        <v>13</v>
      </c>
      <c r="D3678" t="s">
        <v>11</v>
      </c>
      <c r="E3678" t="s">
        <v>511</v>
      </c>
      <c r="F3678" t="s">
        <v>445</v>
      </c>
      <c r="I3678" t="s">
        <v>853</v>
      </c>
      <c r="K3678" t="s">
        <v>849</v>
      </c>
      <c r="L3678" t="s">
        <v>1994</v>
      </c>
      <c r="M3678" t="s">
        <v>55</v>
      </c>
      <c r="O3678" t="s">
        <v>361</v>
      </c>
      <c r="P3678" t="s">
        <v>851</v>
      </c>
      <c r="Q3678" t="s">
        <v>337</v>
      </c>
      <c r="R3678">
        <v>0.01</v>
      </c>
    </row>
    <row r="3679" spans="1:18" ht="15" customHeight="1">
      <c r="A3679" s="962" t="s">
        <v>255</v>
      </c>
      <c r="B3679" t="s">
        <v>305</v>
      </c>
      <c r="C3679" t="s">
        <v>13</v>
      </c>
      <c r="D3679" t="s">
        <v>11</v>
      </c>
      <c r="E3679" t="s">
        <v>511</v>
      </c>
      <c r="F3679" t="s">
        <v>445</v>
      </c>
      <c r="R3679">
        <v>0.42</v>
      </c>
    </row>
    <row r="3680" spans="1:18" ht="15" customHeight="1">
      <c r="A3680" s="962" t="s">
        <v>255</v>
      </c>
      <c r="B3680" t="s">
        <v>309</v>
      </c>
      <c r="C3680" t="s">
        <v>13</v>
      </c>
      <c r="D3680" t="s">
        <v>11</v>
      </c>
      <c r="E3680" t="s">
        <v>511</v>
      </c>
      <c r="F3680" t="s">
        <v>445</v>
      </c>
      <c r="I3680" t="s">
        <v>853</v>
      </c>
      <c r="K3680" t="s">
        <v>849</v>
      </c>
      <c r="L3680" t="s">
        <v>1995</v>
      </c>
      <c r="M3680" t="s">
        <v>55</v>
      </c>
      <c r="O3680" t="s">
        <v>361</v>
      </c>
      <c r="P3680" t="s">
        <v>851</v>
      </c>
      <c r="Q3680" t="s">
        <v>337</v>
      </c>
      <c r="R3680">
        <v>0.4</v>
      </c>
    </row>
    <row r="3681" spans="1:20" ht="15" customHeight="1">
      <c r="A3681" s="962" t="s">
        <v>255</v>
      </c>
      <c r="B3681" t="s">
        <v>313</v>
      </c>
      <c r="C3681" t="s">
        <v>13</v>
      </c>
      <c r="D3681" t="s">
        <v>11</v>
      </c>
      <c r="E3681" t="s">
        <v>511</v>
      </c>
      <c r="F3681" t="s">
        <v>445</v>
      </c>
      <c r="I3681" t="s">
        <v>853</v>
      </c>
      <c r="K3681" t="s">
        <v>849</v>
      </c>
      <c r="L3681" t="s">
        <v>861</v>
      </c>
      <c r="M3681" t="s">
        <v>55</v>
      </c>
      <c r="O3681" t="s">
        <v>361</v>
      </c>
      <c r="P3681" t="s">
        <v>851</v>
      </c>
      <c r="Q3681" t="s">
        <v>337</v>
      </c>
      <c r="R3681">
        <v>0</v>
      </c>
    </row>
    <row r="3682" spans="1:20" ht="15" customHeight="1">
      <c r="A3682" s="962" t="s">
        <v>257</v>
      </c>
      <c r="B3682" t="s">
        <v>290</v>
      </c>
      <c r="C3682" t="s">
        <v>13</v>
      </c>
      <c r="D3682" t="s">
        <v>11</v>
      </c>
      <c r="E3682" t="s">
        <v>511</v>
      </c>
      <c r="F3682" t="s">
        <v>445</v>
      </c>
      <c r="J3682" t="s">
        <v>1996</v>
      </c>
      <c r="R3682">
        <v>0</v>
      </c>
      <c r="S3682">
        <v>0</v>
      </c>
      <c r="T3682">
        <v>500000000</v>
      </c>
    </row>
    <row r="3683" spans="1:20" ht="15" customHeight="1">
      <c r="A3683" s="962" t="s">
        <v>257</v>
      </c>
      <c r="B3683" t="s">
        <v>292</v>
      </c>
      <c r="C3683" t="s">
        <v>13</v>
      </c>
      <c r="D3683" t="s">
        <v>11</v>
      </c>
      <c r="E3683" t="s">
        <v>511</v>
      </c>
      <c r="F3683" t="s">
        <v>445</v>
      </c>
      <c r="J3683" t="s">
        <v>1997</v>
      </c>
      <c r="R3683">
        <v>0</v>
      </c>
      <c r="S3683">
        <v>0</v>
      </c>
      <c r="T3683">
        <v>500000000</v>
      </c>
    </row>
    <row r="3684" spans="1:20" ht="15" customHeight="1">
      <c r="A3684" s="962" t="s">
        <v>257</v>
      </c>
      <c r="B3684" t="s">
        <v>295</v>
      </c>
      <c r="C3684" t="s">
        <v>13</v>
      </c>
      <c r="D3684" t="s">
        <v>11</v>
      </c>
      <c r="E3684" t="s">
        <v>511</v>
      </c>
      <c r="F3684" t="s">
        <v>445</v>
      </c>
      <c r="J3684" t="s">
        <v>1998</v>
      </c>
      <c r="R3684">
        <v>0</v>
      </c>
      <c r="S3684">
        <v>0</v>
      </c>
      <c r="T3684">
        <v>500000000</v>
      </c>
    </row>
    <row r="3685" spans="1:20" ht="15" customHeight="1">
      <c r="A3685" s="962" t="s">
        <v>257</v>
      </c>
      <c r="B3685" t="s">
        <v>296</v>
      </c>
      <c r="C3685" t="s">
        <v>13</v>
      </c>
      <c r="D3685" t="s">
        <v>11</v>
      </c>
      <c r="E3685" t="s">
        <v>511</v>
      </c>
      <c r="F3685" t="s">
        <v>445</v>
      </c>
      <c r="J3685" t="s">
        <v>1999</v>
      </c>
      <c r="R3685">
        <v>0</v>
      </c>
      <c r="S3685">
        <v>0</v>
      </c>
      <c r="T3685">
        <v>500000000</v>
      </c>
    </row>
    <row r="3686" spans="1:20" ht="15" customHeight="1">
      <c r="A3686" s="962" t="s">
        <v>257</v>
      </c>
      <c r="B3686" t="s">
        <v>316</v>
      </c>
      <c r="C3686" t="s">
        <v>13</v>
      </c>
      <c r="D3686" t="s">
        <v>11</v>
      </c>
      <c r="E3686" t="s">
        <v>511</v>
      </c>
      <c r="F3686" t="s">
        <v>445</v>
      </c>
      <c r="J3686" t="s">
        <v>2004</v>
      </c>
      <c r="R3686">
        <v>0</v>
      </c>
      <c r="S3686">
        <v>0</v>
      </c>
      <c r="T3686">
        <v>500000000</v>
      </c>
    </row>
    <row r="3687" spans="1:20" ht="15" customHeight="1">
      <c r="A3687" s="962" t="s">
        <v>257</v>
      </c>
      <c r="B3687" t="s">
        <v>289</v>
      </c>
      <c r="C3687" t="s">
        <v>13</v>
      </c>
      <c r="D3687" t="s">
        <v>11</v>
      </c>
      <c r="E3687" t="s">
        <v>511</v>
      </c>
      <c r="F3687" t="s">
        <v>445</v>
      </c>
      <c r="R3687">
        <v>0</v>
      </c>
      <c r="S3687">
        <v>0</v>
      </c>
      <c r="T3687">
        <v>500000000</v>
      </c>
    </row>
    <row r="3688" spans="1:20" ht="15" customHeight="1">
      <c r="A3688" s="962" t="s">
        <v>257</v>
      </c>
      <c r="B3688" t="s">
        <v>309</v>
      </c>
      <c r="C3688" t="s">
        <v>13</v>
      </c>
      <c r="D3688" t="s">
        <v>11</v>
      </c>
      <c r="E3688" t="s">
        <v>511</v>
      </c>
      <c r="F3688" t="s">
        <v>445</v>
      </c>
      <c r="R3688">
        <v>0</v>
      </c>
      <c r="S3688">
        <v>0</v>
      </c>
      <c r="T3688">
        <v>500000000</v>
      </c>
    </row>
    <row r="3689" spans="1:20" ht="15" customHeight="1">
      <c r="A3689" s="962" t="s">
        <v>257</v>
      </c>
      <c r="B3689" t="s">
        <v>291</v>
      </c>
      <c r="C3689" t="s">
        <v>13</v>
      </c>
      <c r="D3689" t="s">
        <v>11</v>
      </c>
      <c r="E3689" t="s">
        <v>511</v>
      </c>
      <c r="F3689" t="s">
        <v>445</v>
      </c>
      <c r="R3689">
        <v>0</v>
      </c>
      <c r="S3689">
        <v>0</v>
      </c>
      <c r="T3689">
        <v>500000000</v>
      </c>
    </row>
    <row r="3690" spans="1:20" ht="15" customHeight="1">
      <c r="A3690" s="962" t="s">
        <v>257</v>
      </c>
      <c r="B3690" t="s">
        <v>288</v>
      </c>
      <c r="C3690" t="s">
        <v>13</v>
      </c>
      <c r="D3690" t="s">
        <v>11</v>
      </c>
      <c r="E3690" t="s">
        <v>511</v>
      </c>
      <c r="F3690" t="s">
        <v>445</v>
      </c>
      <c r="R3690">
        <v>0</v>
      </c>
      <c r="S3690">
        <v>0</v>
      </c>
      <c r="T3690">
        <v>500000000</v>
      </c>
    </row>
    <row r="3691" spans="1:20" ht="15" customHeight="1">
      <c r="A3691" s="962" t="s">
        <v>257</v>
      </c>
      <c r="B3691" t="s">
        <v>287</v>
      </c>
      <c r="C3691" t="s">
        <v>13</v>
      </c>
      <c r="D3691" t="s">
        <v>11</v>
      </c>
      <c r="E3691" t="s">
        <v>511</v>
      </c>
      <c r="F3691" t="s">
        <v>445</v>
      </c>
      <c r="R3691">
        <v>0</v>
      </c>
      <c r="S3691">
        <v>0</v>
      </c>
      <c r="T3691">
        <v>500000000</v>
      </c>
    </row>
    <row r="3692" spans="1:20" ht="15" customHeight="1">
      <c r="A3692" s="962" t="s">
        <v>257</v>
      </c>
      <c r="B3692" t="s">
        <v>305</v>
      </c>
      <c r="C3692" t="s">
        <v>13</v>
      </c>
      <c r="D3692" t="s">
        <v>11</v>
      </c>
      <c r="E3692" t="s">
        <v>511</v>
      </c>
      <c r="F3692" t="s">
        <v>445</v>
      </c>
      <c r="R3692">
        <v>0</v>
      </c>
      <c r="S3692">
        <v>0</v>
      </c>
      <c r="T3692">
        <v>500000000</v>
      </c>
    </row>
    <row r="3693" spans="1:20" ht="15" customHeight="1">
      <c r="A3693" s="962" t="s">
        <v>257</v>
      </c>
      <c r="B3693" t="s">
        <v>321</v>
      </c>
      <c r="C3693" t="s">
        <v>13</v>
      </c>
      <c r="D3693" t="s">
        <v>11</v>
      </c>
      <c r="E3693" t="s">
        <v>511</v>
      </c>
      <c r="F3693" t="s">
        <v>445</v>
      </c>
      <c r="R3693">
        <v>0</v>
      </c>
      <c r="S3693">
        <v>0</v>
      </c>
      <c r="T3693">
        <v>500000000</v>
      </c>
    </row>
    <row r="3694" spans="1:20" ht="15" customHeight="1">
      <c r="A3694" s="962" t="s">
        <v>257</v>
      </c>
      <c r="B3694" t="s">
        <v>310</v>
      </c>
      <c r="C3694" t="s">
        <v>13</v>
      </c>
      <c r="D3694" t="s">
        <v>11</v>
      </c>
      <c r="E3694" t="s">
        <v>511</v>
      </c>
      <c r="F3694" t="s">
        <v>445</v>
      </c>
      <c r="R3694">
        <v>0</v>
      </c>
      <c r="S3694">
        <v>0</v>
      </c>
      <c r="T3694">
        <v>500000000</v>
      </c>
    </row>
    <row r="3695" spans="1:20" ht="15" customHeight="1">
      <c r="A3695" s="962" t="s">
        <v>257</v>
      </c>
      <c r="B3695" t="s">
        <v>294</v>
      </c>
      <c r="C3695" t="s">
        <v>13</v>
      </c>
      <c r="D3695" t="s">
        <v>11</v>
      </c>
      <c r="E3695" t="s">
        <v>511</v>
      </c>
      <c r="F3695" t="s">
        <v>445</v>
      </c>
      <c r="R3695">
        <v>0</v>
      </c>
      <c r="S3695">
        <v>0</v>
      </c>
      <c r="T3695">
        <v>500000000</v>
      </c>
    </row>
    <row r="3696" spans="1:20" ht="15" customHeight="1">
      <c r="A3696" s="962" t="s">
        <v>257</v>
      </c>
      <c r="B3696" t="s">
        <v>293</v>
      </c>
      <c r="C3696" t="s">
        <v>13</v>
      </c>
      <c r="D3696" t="s">
        <v>11</v>
      </c>
      <c r="E3696" t="s">
        <v>511</v>
      </c>
      <c r="F3696" t="s">
        <v>445</v>
      </c>
      <c r="R3696">
        <v>0</v>
      </c>
      <c r="S3696">
        <v>0</v>
      </c>
      <c r="T3696">
        <v>500000000</v>
      </c>
    </row>
    <row r="3697" spans="1:20" ht="15" customHeight="1">
      <c r="A3697" s="962" t="s">
        <v>259</v>
      </c>
      <c r="B3697" t="s">
        <v>300</v>
      </c>
      <c r="C3697" t="s">
        <v>13</v>
      </c>
      <c r="D3697" t="s">
        <v>11</v>
      </c>
      <c r="E3697" t="s">
        <v>511</v>
      </c>
      <c r="F3697" t="s">
        <v>445</v>
      </c>
      <c r="R3697">
        <v>0</v>
      </c>
      <c r="S3697">
        <v>0</v>
      </c>
      <c r="T3697">
        <v>500000000</v>
      </c>
    </row>
    <row r="3698" spans="1:20" ht="15" customHeight="1">
      <c r="A3698" s="962" t="s">
        <v>259</v>
      </c>
      <c r="B3698" t="s">
        <v>298</v>
      </c>
      <c r="C3698" t="s">
        <v>13</v>
      </c>
      <c r="D3698" t="s">
        <v>11</v>
      </c>
      <c r="E3698" t="s">
        <v>511</v>
      </c>
      <c r="F3698" t="s">
        <v>445</v>
      </c>
      <c r="R3698">
        <v>0</v>
      </c>
      <c r="S3698">
        <v>0</v>
      </c>
      <c r="T3698">
        <v>500000000</v>
      </c>
    </row>
    <row r="3699" spans="1:20" ht="15" customHeight="1">
      <c r="A3699" s="962" t="s">
        <v>259</v>
      </c>
      <c r="B3699" t="s">
        <v>297</v>
      </c>
      <c r="C3699" t="s">
        <v>13</v>
      </c>
      <c r="D3699" t="s">
        <v>11</v>
      </c>
      <c r="E3699" t="s">
        <v>511</v>
      </c>
      <c r="F3699" t="s">
        <v>445</v>
      </c>
      <c r="R3699">
        <v>0</v>
      </c>
      <c r="S3699">
        <v>0</v>
      </c>
      <c r="T3699">
        <v>500000000</v>
      </c>
    </row>
    <row r="3700" spans="1:20" ht="15" customHeight="1">
      <c r="A3700" s="962" t="s">
        <v>259</v>
      </c>
      <c r="B3700" t="s">
        <v>288</v>
      </c>
      <c r="C3700" t="s">
        <v>13</v>
      </c>
      <c r="D3700" t="s">
        <v>11</v>
      </c>
      <c r="E3700" t="s">
        <v>511</v>
      </c>
      <c r="F3700" t="s">
        <v>445</v>
      </c>
      <c r="R3700">
        <v>0</v>
      </c>
      <c r="S3700">
        <v>0</v>
      </c>
      <c r="T3700">
        <v>500000000</v>
      </c>
    </row>
    <row r="3701" spans="1:20" ht="15" customHeight="1">
      <c r="A3701" s="962" t="s">
        <v>259</v>
      </c>
      <c r="B3701" t="s">
        <v>287</v>
      </c>
      <c r="C3701" t="s">
        <v>13</v>
      </c>
      <c r="D3701" t="s">
        <v>11</v>
      </c>
      <c r="E3701" t="s">
        <v>511</v>
      </c>
      <c r="F3701" t="s">
        <v>445</v>
      </c>
      <c r="R3701">
        <v>0</v>
      </c>
      <c r="S3701">
        <v>0</v>
      </c>
      <c r="T3701">
        <v>500000000</v>
      </c>
    </row>
    <row r="3702" spans="1:20" ht="15" customHeight="1">
      <c r="A3702" s="962" t="s">
        <v>259</v>
      </c>
      <c r="B3702" t="s">
        <v>321</v>
      </c>
      <c r="C3702" t="s">
        <v>13</v>
      </c>
      <c r="D3702" t="s">
        <v>11</v>
      </c>
      <c r="E3702" t="s">
        <v>511</v>
      </c>
      <c r="F3702" t="s">
        <v>445</v>
      </c>
      <c r="R3702">
        <v>0</v>
      </c>
      <c r="S3702">
        <v>0</v>
      </c>
      <c r="T3702">
        <v>500000000</v>
      </c>
    </row>
    <row r="3703" spans="1:20" ht="15" customHeight="1">
      <c r="A3703" s="962" t="s">
        <v>259</v>
      </c>
      <c r="B3703" t="s">
        <v>299</v>
      </c>
      <c r="C3703" t="s">
        <v>13</v>
      </c>
      <c r="D3703" t="s">
        <v>11</v>
      </c>
      <c r="E3703" t="s">
        <v>511</v>
      </c>
      <c r="F3703" t="s">
        <v>445</v>
      </c>
      <c r="R3703">
        <v>0</v>
      </c>
      <c r="S3703">
        <v>0</v>
      </c>
      <c r="T3703">
        <v>500000000</v>
      </c>
    </row>
    <row r="3704" spans="1:20" ht="15" customHeight="1">
      <c r="A3704" s="962" t="s">
        <v>259</v>
      </c>
      <c r="B3704" t="s">
        <v>301</v>
      </c>
      <c r="C3704" t="s">
        <v>13</v>
      </c>
      <c r="D3704" t="s">
        <v>11</v>
      </c>
      <c r="E3704" t="s">
        <v>511</v>
      </c>
      <c r="F3704" t="s">
        <v>445</v>
      </c>
      <c r="R3704">
        <v>0</v>
      </c>
      <c r="S3704">
        <v>0</v>
      </c>
      <c r="T3704">
        <v>500000000</v>
      </c>
    </row>
    <row r="3705" spans="1:20" ht="15" customHeight="1">
      <c r="A3705" s="962" t="s">
        <v>260</v>
      </c>
      <c r="B3705" t="s">
        <v>299</v>
      </c>
      <c r="C3705" t="s">
        <v>13</v>
      </c>
      <c r="D3705" t="s">
        <v>11</v>
      </c>
      <c r="E3705" t="s">
        <v>511</v>
      </c>
      <c r="F3705" t="s">
        <v>445</v>
      </c>
      <c r="R3705">
        <v>0</v>
      </c>
      <c r="S3705">
        <v>0</v>
      </c>
      <c r="T3705">
        <v>0</v>
      </c>
    </row>
    <row r="3706" spans="1:20" ht="15" customHeight="1">
      <c r="A3706" s="962" t="s">
        <v>260</v>
      </c>
      <c r="B3706" t="s">
        <v>312</v>
      </c>
      <c r="C3706" t="s">
        <v>13</v>
      </c>
      <c r="D3706" t="s">
        <v>11</v>
      </c>
      <c r="E3706" t="s">
        <v>511</v>
      </c>
      <c r="F3706" t="s">
        <v>445</v>
      </c>
      <c r="R3706">
        <v>0</v>
      </c>
      <c r="S3706">
        <v>0</v>
      </c>
      <c r="T3706">
        <v>0</v>
      </c>
    </row>
    <row r="3707" spans="1:20" ht="15" customHeight="1">
      <c r="A3707" s="962" t="s">
        <v>260</v>
      </c>
      <c r="B3707" t="s">
        <v>298</v>
      </c>
      <c r="C3707" t="s">
        <v>13</v>
      </c>
      <c r="D3707" t="s">
        <v>11</v>
      </c>
      <c r="E3707" t="s">
        <v>511</v>
      </c>
      <c r="F3707" t="s">
        <v>445</v>
      </c>
      <c r="R3707">
        <v>0</v>
      </c>
      <c r="S3707">
        <v>0</v>
      </c>
      <c r="T3707">
        <v>0</v>
      </c>
    </row>
    <row r="3708" spans="1:20" ht="15" customHeight="1">
      <c r="A3708" s="962" t="s">
        <v>260</v>
      </c>
      <c r="B3708" t="s">
        <v>297</v>
      </c>
      <c r="C3708" t="s">
        <v>13</v>
      </c>
      <c r="D3708" t="s">
        <v>11</v>
      </c>
      <c r="E3708" t="s">
        <v>511</v>
      </c>
      <c r="F3708" t="s">
        <v>445</v>
      </c>
      <c r="R3708">
        <v>0</v>
      </c>
      <c r="S3708">
        <v>0</v>
      </c>
      <c r="T3708">
        <v>0</v>
      </c>
    </row>
    <row r="3709" spans="1:20" ht="15" customHeight="1">
      <c r="A3709" s="962" t="s">
        <v>260</v>
      </c>
      <c r="B3709" t="s">
        <v>288</v>
      </c>
      <c r="C3709" t="s">
        <v>13</v>
      </c>
      <c r="D3709" t="s">
        <v>11</v>
      </c>
      <c r="E3709" t="s">
        <v>511</v>
      </c>
      <c r="F3709" t="s">
        <v>445</v>
      </c>
      <c r="R3709">
        <v>0</v>
      </c>
      <c r="S3709">
        <v>0</v>
      </c>
      <c r="T3709">
        <v>0</v>
      </c>
    </row>
    <row r="3710" spans="1:20" ht="15" customHeight="1">
      <c r="A3710" s="962" t="s">
        <v>260</v>
      </c>
      <c r="B3710" t="s">
        <v>287</v>
      </c>
      <c r="C3710" t="s">
        <v>13</v>
      </c>
      <c r="D3710" t="s">
        <v>11</v>
      </c>
      <c r="E3710" t="s">
        <v>511</v>
      </c>
      <c r="F3710" t="s">
        <v>445</v>
      </c>
      <c r="R3710">
        <v>0</v>
      </c>
    </row>
    <row r="3711" spans="1:20" ht="15" customHeight="1">
      <c r="A3711" s="962" t="s">
        <v>260</v>
      </c>
      <c r="B3711" t="s">
        <v>309</v>
      </c>
      <c r="C3711" t="s">
        <v>13</v>
      </c>
      <c r="D3711" t="s">
        <v>11</v>
      </c>
      <c r="E3711" t="s">
        <v>511</v>
      </c>
      <c r="F3711" t="s">
        <v>445</v>
      </c>
      <c r="R3711">
        <v>0</v>
      </c>
      <c r="S3711">
        <v>0</v>
      </c>
      <c r="T3711">
        <v>0</v>
      </c>
    </row>
    <row r="3712" spans="1:20" ht="15" customHeight="1">
      <c r="A3712" s="962" t="s">
        <v>260</v>
      </c>
      <c r="B3712" t="s">
        <v>305</v>
      </c>
      <c r="C3712" t="s">
        <v>13</v>
      </c>
      <c r="D3712" t="s">
        <v>11</v>
      </c>
      <c r="E3712" t="s">
        <v>511</v>
      </c>
      <c r="F3712" t="s">
        <v>445</v>
      </c>
      <c r="R3712">
        <v>0</v>
      </c>
      <c r="S3712">
        <v>0</v>
      </c>
      <c r="T3712">
        <v>0</v>
      </c>
    </row>
    <row r="3713" spans="1:20" ht="15" customHeight="1">
      <c r="A3713" s="962" t="s">
        <v>261</v>
      </c>
      <c r="B3713" t="s">
        <v>290</v>
      </c>
      <c r="C3713" t="s">
        <v>13</v>
      </c>
      <c r="D3713" t="s">
        <v>11</v>
      </c>
      <c r="E3713" t="s">
        <v>511</v>
      </c>
      <c r="F3713" t="s">
        <v>445</v>
      </c>
      <c r="R3713">
        <v>0</v>
      </c>
      <c r="S3713">
        <v>0</v>
      </c>
      <c r="T3713">
        <v>500000000</v>
      </c>
    </row>
    <row r="3714" spans="1:20" ht="15" customHeight="1">
      <c r="A3714" s="962" t="s">
        <v>261</v>
      </c>
      <c r="B3714" t="s">
        <v>292</v>
      </c>
      <c r="C3714" t="s">
        <v>13</v>
      </c>
      <c r="D3714" t="s">
        <v>11</v>
      </c>
      <c r="E3714" t="s">
        <v>511</v>
      </c>
      <c r="F3714" t="s">
        <v>445</v>
      </c>
      <c r="R3714">
        <v>0</v>
      </c>
      <c r="S3714">
        <v>0</v>
      </c>
      <c r="T3714">
        <v>500000000</v>
      </c>
    </row>
    <row r="3715" spans="1:20" ht="15" customHeight="1">
      <c r="A3715" s="962" t="s">
        <v>261</v>
      </c>
      <c r="B3715" t="s">
        <v>295</v>
      </c>
      <c r="C3715" t="s">
        <v>13</v>
      </c>
      <c r="D3715" t="s">
        <v>11</v>
      </c>
      <c r="E3715" t="s">
        <v>511</v>
      </c>
      <c r="F3715" t="s">
        <v>445</v>
      </c>
      <c r="R3715">
        <v>0</v>
      </c>
      <c r="S3715">
        <v>0</v>
      </c>
      <c r="T3715">
        <v>500000000</v>
      </c>
    </row>
    <row r="3716" spans="1:20" ht="15" customHeight="1">
      <c r="A3716" s="962" t="s">
        <v>261</v>
      </c>
      <c r="B3716" t="s">
        <v>296</v>
      </c>
      <c r="C3716" t="s">
        <v>13</v>
      </c>
      <c r="D3716" t="s">
        <v>11</v>
      </c>
      <c r="E3716" t="s">
        <v>511</v>
      </c>
      <c r="F3716" t="s">
        <v>445</v>
      </c>
      <c r="R3716">
        <v>0</v>
      </c>
      <c r="S3716">
        <v>0</v>
      </c>
      <c r="T3716">
        <v>500000000</v>
      </c>
    </row>
    <row r="3717" spans="1:20" ht="15" customHeight="1">
      <c r="A3717" s="962" t="s">
        <v>261</v>
      </c>
      <c r="B3717" t="s">
        <v>289</v>
      </c>
      <c r="C3717" t="s">
        <v>13</v>
      </c>
      <c r="D3717" t="s">
        <v>11</v>
      </c>
      <c r="E3717" t="s">
        <v>511</v>
      </c>
      <c r="F3717" t="s">
        <v>445</v>
      </c>
      <c r="R3717">
        <v>0</v>
      </c>
      <c r="S3717">
        <v>0</v>
      </c>
      <c r="T3717">
        <v>500000000</v>
      </c>
    </row>
    <row r="3718" spans="1:20" ht="15" customHeight="1">
      <c r="A3718" s="962" t="s">
        <v>261</v>
      </c>
      <c r="B3718" t="s">
        <v>291</v>
      </c>
      <c r="C3718" t="s">
        <v>13</v>
      </c>
      <c r="D3718" t="s">
        <v>11</v>
      </c>
      <c r="E3718" t="s">
        <v>511</v>
      </c>
      <c r="F3718" t="s">
        <v>445</v>
      </c>
      <c r="R3718">
        <v>0</v>
      </c>
      <c r="S3718">
        <v>0</v>
      </c>
      <c r="T3718">
        <v>500000000</v>
      </c>
    </row>
    <row r="3719" spans="1:20" ht="15" customHeight="1">
      <c r="A3719" s="962" t="s">
        <v>261</v>
      </c>
      <c r="B3719" t="s">
        <v>288</v>
      </c>
      <c r="C3719" t="s">
        <v>13</v>
      </c>
      <c r="D3719" t="s">
        <v>11</v>
      </c>
      <c r="E3719" t="s">
        <v>511</v>
      </c>
      <c r="F3719" t="s">
        <v>445</v>
      </c>
      <c r="R3719">
        <v>0</v>
      </c>
      <c r="S3719">
        <v>0</v>
      </c>
      <c r="T3719">
        <v>500000000</v>
      </c>
    </row>
    <row r="3720" spans="1:20" ht="15" customHeight="1">
      <c r="A3720" s="962" t="s">
        <v>261</v>
      </c>
      <c r="B3720" t="s">
        <v>287</v>
      </c>
      <c r="C3720" t="s">
        <v>13</v>
      </c>
      <c r="D3720" t="s">
        <v>11</v>
      </c>
      <c r="E3720" t="s">
        <v>511</v>
      </c>
      <c r="F3720" t="s">
        <v>445</v>
      </c>
      <c r="R3720">
        <v>0</v>
      </c>
      <c r="S3720">
        <v>0</v>
      </c>
      <c r="T3720">
        <v>500000000</v>
      </c>
    </row>
    <row r="3721" spans="1:20" ht="15" customHeight="1">
      <c r="A3721" s="962" t="s">
        <v>261</v>
      </c>
      <c r="B3721" t="s">
        <v>321</v>
      </c>
      <c r="C3721" t="s">
        <v>13</v>
      </c>
      <c r="D3721" t="s">
        <v>11</v>
      </c>
      <c r="E3721" t="s">
        <v>511</v>
      </c>
      <c r="F3721" t="s">
        <v>445</v>
      </c>
      <c r="R3721">
        <v>0</v>
      </c>
      <c r="S3721">
        <v>0</v>
      </c>
      <c r="T3721">
        <v>500000000</v>
      </c>
    </row>
    <row r="3722" spans="1:20" ht="15" customHeight="1">
      <c r="A3722" s="962" t="s">
        <v>261</v>
      </c>
      <c r="B3722" t="s">
        <v>294</v>
      </c>
      <c r="C3722" t="s">
        <v>13</v>
      </c>
      <c r="D3722" t="s">
        <v>11</v>
      </c>
      <c r="E3722" t="s">
        <v>511</v>
      </c>
      <c r="F3722" t="s">
        <v>445</v>
      </c>
      <c r="R3722">
        <v>0</v>
      </c>
      <c r="S3722">
        <v>0</v>
      </c>
      <c r="T3722">
        <v>500000000</v>
      </c>
    </row>
    <row r="3723" spans="1:20" ht="15" customHeight="1">
      <c r="A3723" s="962" t="s">
        <v>261</v>
      </c>
      <c r="B3723" t="s">
        <v>293</v>
      </c>
      <c r="C3723" t="s">
        <v>13</v>
      </c>
      <c r="D3723" t="s">
        <v>11</v>
      </c>
      <c r="E3723" t="s">
        <v>511</v>
      </c>
      <c r="F3723" t="s">
        <v>445</v>
      </c>
      <c r="R3723">
        <v>0</v>
      </c>
      <c r="S3723">
        <v>0</v>
      </c>
      <c r="T3723">
        <v>500000000</v>
      </c>
    </row>
    <row r="3724" spans="1:20" ht="15" customHeight="1">
      <c r="A3724" s="962" t="s">
        <v>261</v>
      </c>
      <c r="B3724" t="s">
        <v>324</v>
      </c>
      <c r="C3724" t="s">
        <v>13</v>
      </c>
      <c r="D3724" t="s">
        <v>11</v>
      </c>
      <c r="E3724" t="s">
        <v>511</v>
      </c>
      <c r="F3724" t="s">
        <v>445</v>
      </c>
      <c r="R3724">
        <v>0</v>
      </c>
      <c r="S3724">
        <v>0</v>
      </c>
      <c r="T3724">
        <v>500000000</v>
      </c>
    </row>
    <row r="3725" spans="1:20" ht="15" customHeight="1">
      <c r="A3725" s="962" t="s">
        <v>262</v>
      </c>
      <c r="B3725" t="s">
        <v>297</v>
      </c>
      <c r="C3725" t="s">
        <v>13</v>
      </c>
      <c r="D3725" t="s">
        <v>11</v>
      </c>
      <c r="E3725" t="s">
        <v>511</v>
      </c>
      <c r="F3725" t="s">
        <v>445</v>
      </c>
      <c r="J3725" t="s">
        <v>2000</v>
      </c>
      <c r="L3725" t="s">
        <v>2001</v>
      </c>
      <c r="O3725" t="s">
        <v>882</v>
      </c>
      <c r="P3725" t="s">
        <v>868</v>
      </c>
      <c r="Q3725" t="s">
        <v>869</v>
      </c>
      <c r="R3725">
        <v>0</v>
      </c>
      <c r="S3725">
        <v>0</v>
      </c>
      <c r="T3725">
        <v>500000000</v>
      </c>
    </row>
    <row r="3726" spans="1:20" ht="15" customHeight="1">
      <c r="A3726" s="962" t="s">
        <v>262</v>
      </c>
      <c r="B3726" t="s">
        <v>288</v>
      </c>
      <c r="C3726" t="s">
        <v>13</v>
      </c>
      <c r="D3726" t="s">
        <v>11</v>
      </c>
      <c r="E3726" t="s">
        <v>511</v>
      </c>
      <c r="F3726" t="s">
        <v>445</v>
      </c>
      <c r="R3726">
        <v>0</v>
      </c>
      <c r="S3726">
        <v>0</v>
      </c>
      <c r="T3726">
        <v>500000000</v>
      </c>
    </row>
    <row r="3727" spans="1:20" ht="15" customHeight="1">
      <c r="A3727" s="962" t="s">
        <v>262</v>
      </c>
      <c r="B3727" t="s">
        <v>287</v>
      </c>
      <c r="C3727" t="s">
        <v>13</v>
      </c>
      <c r="D3727" t="s">
        <v>11</v>
      </c>
      <c r="E3727" t="s">
        <v>511</v>
      </c>
      <c r="F3727" t="s">
        <v>445</v>
      </c>
      <c r="R3727">
        <v>0</v>
      </c>
      <c r="S3727">
        <v>0</v>
      </c>
      <c r="T3727">
        <v>500000000</v>
      </c>
    </row>
    <row r="3728" spans="1:20" ht="15" customHeight="1">
      <c r="A3728" s="962" t="s">
        <v>262</v>
      </c>
      <c r="B3728" t="s">
        <v>299</v>
      </c>
      <c r="C3728" t="s">
        <v>13</v>
      </c>
      <c r="D3728" t="s">
        <v>11</v>
      </c>
      <c r="E3728" t="s">
        <v>511</v>
      </c>
      <c r="F3728" t="s">
        <v>445</v>
      </c>
      <c r="R3728">
        <v>0</v>
      </c>
      <c r="S3728">
        <v>0</v>
      </c>
      <c r="T3728">
        <v>500000000</v>
      </c>
    </row>
    <row r="3729" spans="1:20" ht="15" customHeight="1">
      <c r="A3729" s="962" t="s">
        <v>262</v>
      </c>
      <c r="B3729" t="s">
        <v>301</v>
      </c>
      <c r="C3729" t="s">
        <v>13</v>
      </c>
      <c r="D3729" t="s">
        <v>11</v>
      </c>
      <c r="E3729" t="s">
        <v>511</v>
      </c>
      <c r="F3729" t="s">
        <v>445</v>
      </c>
      <c r="R3729">
        <v>0</v>
      </c>
      <c r="S3729">
        <v>0</v>
      </c>
      <c r="T3729">
        <v>500000000</v>
      </c>
    </row>
    <row r="3730" spans="1:20" ht="15" customHeight="1">
      <c r="A3730" s="962" t="s">
        <v>262</v>
      </c>
      <c r="B3730" t="s">
        <v>302</v>
      </c>
      <c r="C3730" t="s">
        <v>13</v>
      </c>
      <c r="D3730" t="s">
        <v>11</v>
      </c>
      <c r="E3730" t="s">
        <v>511</v>
      </c>
      <c r="F3730" t="s">
        <v>445</v>
      </c>
      <c r="R3730">
        <v>0</v>
      </c>
      <c r="S3730">
        <v>0</v>
      </c>
      <c r="T3730">
        <v>500000000</v>
      </c>
    </row>
    <row r="3731" spans="1:20" ht="15" customHeight="1">
      <c r="A3731" s="962" t="s">
        <v>262</v>
      </c>
      <c r="B3731" t="s">
        <v>303</v>
      </c>
      <c r="C3731" t="s">
        <v>13</v>
      </c>
      <c r="D3731" t="s">
        <v>11</v>
      </c>
      <c r="E3731" t="s">
        <v>511</v>
      </c>
      <c r="F3731" t="s">
        <v>445</v>
      </c>
      <c r="R3731">
        <v>0</v>
      </c>
      <c r="S3731">
        <v>0</v>
      </c>
      <c r="T3731">
        <v>500000000</v>
      </c>
    </row>
    <row r="3732" spans="1:20" ht="15" customHeight="1">
      <c r="A3732" s="962" t="s">
        <v>262</v>
      </c>
      <c r="B3732" t="s">
        <v>298</v>
      </c>
      <c r="C3732" t="s">
        <v>13</v>
      </c>
      <c r="D3732" t="s">
        <v>11</v>
      </c>
      <c r="E3732" t="s">
        <v>511</v>
      </c>
      <c r="F3732" t="s">
        <v>445</v>
      </c>
      <c r="R3732">
        <v>0</v>
      </c>
      <c r="S3732">
        <v>0</v>
      </c>
      <c r="T3732">
        <v>500000000</v>
      </c>
    </row>
    <row r="3733" spans="1:20" ht="15" customHeight="1">
      <c r="A3733" s="962" t="s">
        <v>262</v>
      </c>
      <c r="B3733" t="s">
        <v>300</v>
      </c>
      <c r="C3733" t="s">
        <v>13</v>
      </c>
      <c r="D3733" t="s">
        <v>11</v>
      </c>
      <c r="E3733" t="s">
        <v>511</v>
      </c>
      <c r="F3733" t="s">
        <v>445</v>
      </c>
      <c r="R3733">
        <v>0</v>
      </c>
      <c r="S3733">
        <v>0</v>
      </c>
      <c r="T3733">
        <v>500000000</v>
      </c>
    </row>
    <row r="3734" spans="1:20" ht="15" customHeight="1">
      <c r="A3734" s="962" t="s">
        <v>262</v>
      </c>
      <c r="B3734" t="s">
        <v>321</v>
      </c>
      <c r="C3734" t="s">
        <v>13</v>
      </c>
      <c r="D3734" t="s">
        <v>11</v>
      </c>
      <c r="E3734" t="s">
        <v>511</v>
      </c>
      <c r="F3734" t="s">
        <v>445</v>
      </c>
      <c r="R3734">
        <v>0</v>
      </c>
      <c r="S3734">
        <v>0</v>
      </c>
      <c r="T3734">
        <v>500000000</v>
      </c>
    </row>
    <row r="3735" spans="1:20" ht="15" customHeight="1">
      <c r="A3735" s="962" t="s">
        <v>263</v>
      </c>
      <c r="B3735" t="s">
        <v>290</v>
      </c>
      <c r="C3735" t="s">
        <v>13</v>
      </c>
      <c r="D3735" t="s">
        <v>11</v>
      </c>
      <c r="E3735" t="s">
        <v>511</v>
      </c>
      <c r="F3735" t="s">
        <v>445</v>
      </c>
      <c r="R3735">
        <v>0</v>
      </c>
      <c r="S3735">
        <v>0</v>
      </c>
      <c r="T3735">
        <v>500000000</v>
      </c>
    </row>
    <row r="3736" spans="1:20" ht="15" customHeight="1">
      <c r="A3736" s="962" t="s">
        <v>263</v>
      </c>
      <c r="B3736" t="s">
        <v>292</v>
      </c>
      <c r="C3736" t="s">
        <v>13</v>
      </c>
      <c r="D3736" t="s">
        <v>11</v>
      </c>
      <c r="E3736" t="s">
        <v>511</v>
      </c>
      <c r="F3736" t="s">
        <v>445</v>
      </c>
      <c r="R3736">
        <v>0</v>
      </c>
      <c r="S3736">
        <v>0</v>
      </c>
      <c r="T3736">
        <v>500000000</v>
      </c>
    </row>
    <row r="3737" spans="1:20" ht="15" customHeight="1">
      <c r="A3737" s="962" t="s">
        <v>263</v>
      </c>
      <c r="B3737" t="s">
        <v>295</v>
      </c>
      <c r="C3737" t="s">
        <v>13</v>
      </c>
      <c r="D3737" t="s">
        <v>11</v>
      </c>
      <c r="E3737" t="s">
        <v>511</v>
      </c>
      <c r="F3737" t="s">
        <v>445</v>
      </c>
      <c r="R3737">
        <v>0</v>
      </c>
      <c r="S3737">
        <v>0</v>
      </c>
      <c r="T3737">
        <v>500000000</v>
      </c>
    </row>
    <row r="3738" spans="1:20" ht="15" customHeight="1">
      <c r="A3738" s="962" t="s">
        <v>263</v>
      </c>
      <c r="B3738" t="s">
        <v>296</v>
      </c>
      <c r="C3738" t="s">
        <v>13</v>
      </c>
      <c r="D3738" t="s">
        <v>11</v>
      </c>
      <c r="E3738" t="s">
        <v>511</v>
      </c>
      <c r="F3738" t="s">
        <v>445</v>
      </c>
      <c r="R3738">
        <v>0</v>
      </c>
      <c r="S3738">
        <v>0</v>
      </c>
      <c r="T3738">
        <v>500000000</v>
      </c>
    </row>
    <row r="3739" spans="1:20" ht="15" customHeight="1">
      <c r="A3739" s="962" t="s">
        <v>263</v>
      </c>
      <c r="B3739" t="s">
        <v>289</v>
      </c>
      <c r="C3739" t="s">
        <v>13</v>
      </c>
      <c r="D3739" t="s">
        <v>11</v>
      </c>
      <c r="E3739" t="s">
        <v>511</v>
      </c>
      <c r="F3739" t="s">
        <v>445</v>
      </c>
      <c r="R3739">
        <v>0</v>
      </c>
      <c r="S3739">
        <v>0</v>
      </c>
      <c r="T3739">
        <v>500000000</v>
      </c>
    </row>
    <row r="3740" spans="1:20" ht="15" customHeight="1">
      <c r="A3740" s="962" t="s">
        <v>263</v>
      </c>
      <c r="B3740" t="s">
        <v>291</v>
      </c>
      <c r="C3740" t="s">
        <v>13</v>
      </c>
      <c r="D3740" t="s">
        <v>11</v>
      </c>
      <c r="E3740" t="s">
        <v>511</v>
      </c>
      <c r="F3740" t="s">
        <v>445</v>
      </c>
      <c r="R3740">
        <v>0</v>
      </c>
      <c r="S3740">
        <v>0</v>
      </c>
      <c r="T3740">
        <v>500000000</v>
      </c>
    </row>
    <row r="3741" spans="1:20" ht="15" customHeight="1">
      <c r="A3741" s="962" t="s">
        <v>263</v>
      </c>
      <c r="B3741" t="s">
        <v>288</v>
      </c>
      <c r="C3741" t="s">
        <v>13</v>
      </c>
      <c r="D3741" t="s">
        <v>11</v>
      </c>
      <c r="E3741" t="s">
        <v>511</v>
      </c>
      <c r="F3741" t="s">
        <v>445</v>
      </c>
      <c r="R3741">
        <v>0</v>
      </c>
      <c r="S3741">
        <v>0</v>
      </c>
      <c r="T3741">
        <v>500000000</v>
      </c>
    </row>
    <row r="3742" spans="1:20" ht="15" customHeight="1">
      <c r="A3742" s="962" t="s">
        <v>263</v>
      </c>
      <c r="B3742" t="s">
        <v>287</v>
      </c>
      <c r="C3742" t="s">
        <v>13</v>
      </c>
      <c r="D3742" t="s">
        <v>11</v>
      </c>
      <c r="E3742" t="s">
        <v>511</v>
      </c>
      <c r="F3742" t="s">
        <v>445</v>
      </c>
      <c r="R3742">
        <v>0</v>
      </c>
      <c r="S3742">
        <v>0</v>
      </c>
      <c r="T3742">
        <v>500000000</v>
      </c>
    </row>
    <row r="3743" spans="1:20" ht="15" customHeight="1">
      <c r="A3743" s="962" t="s">
        <v>263</v>
      </c>
      <c r="B3743" t="s">
        <v>321</v>
      </c>
      <c r="C3743" t="s">
        <v>13</v>
      </c>
      <c r="D3743" t="s">
        <v>11</v>
      </c>
      <c r="E3743" t="s">
        <v>511</v>
      </c>
      <c r="F3743" t="s">
        <v>445</v>
      </c>
      <c r="R3743">
        <v>0</v>
      </c>
      <c r="S3743">
        <v>0</v>
      </c>
      <c r="T3743">
        <v>500000000</v>
      </c>
    </row>
    <row r="3744" spans="1:20" ht="15" customHeight="1">
      <c r="A3744" s="962" t="s">
        <v>263</v>
      </c>
      <c r="B3744" t="s">
        <v>294</v>
      </c>
      <c r="C3744" t="s">
        <v>13</v>
      </c>
      <c r="D3744" t="s">
        <v>11</v>
      </c>
      <c r="E3744" t="s">
        <v>511</v>
      </c>
      <c r="F3744" t="s">
        <v>445</v>
      </c>
      <c r="R3744">
        <v>0</v>
      </c>
      <c r="S3744">
        <v>0</v>
      </c>
      <c r="T3744">
        <v>500000000</v>
      </c>
    </row>
    <row r="3745" spans="1:20" ht="15" customHeight="1">
      <c r="A3745" s="962" t="s">
        <v>263</v>
      </c>
      <c r="B3745" t="s">
        <v>293</v>
      </c>
      <c r="C3745" t="s">
        <v>13</v>
      </c>
      <c r="D3745" t="s">
        <v>11</v>
      </c>
      <c r="E3745" t="s">
        <v>511</v>
      </c>
      <c r="F3745" t="s">
        <v>445</v>
      </c>
      <c r="R3745">
        <v>0</v>
      </c>
      <c r="S3745">
        <v>0</v>
      </c>
      <c r="T3745">
        <v>500000000</v>
      </c>
    </row>
    <row r="3746" spans="1:20" ht="15" customHeight="1">
      <c r="A3746" s="962" t="s">
        <v>263</v>
      </c>
      <c r="B3746" t="s">
        <v>324</v>
      </c>
      <c r="C3746" t="s">
        <v>13</v>
      </c>
      <c r="D3746" t="s">
        <v>11</v>
      </c>
      <c r="E3746" t="s">
        <v>511</v>
      </c>
      <c r="F3746" t="s">
        <v>445</v>
      </c>
      <c r="R3746">
        <v>0</v>
      </c>
      <c r="S3746">
        <v>0</v>
      </c>
      <c r="T3746">
        <v>500000000</v>
      </c>
    </row>
    <row r="3747" spans="1:20" ht="15" customHeight="1">
      <c r="A3747" s="962" t="s">
        <v>264</v>
      </c>
      <c r="B3747" t="s">
        <v>294</v>
      </c>
      <c r="C3747" t="s">
        <v>13</v>
      </c>
      <c r="D3747" t="s">
        <v>11</v>
      </c>
      <c r="E3747" t="s">
        <v>511</v>
      </c>
      <c r="F3747" t="s">
        <v>445</v>
      </c>
      <c r="R3747">
        <v>0</v>
      </c>
      <c r="S3747">
        <v>0</v>
      </c>
      <c r="T3747">
        <v>0</v>
      </c>
    </row>
    <row r="3748" spans="1:20" ht="15" customHeight="1">
      <c r="A3748" s="962" t="s">
        <v>264</v>
      </c>
      <c r="B3748" t="s">
        <v>292</v>
      </c>
      <c r="C3748" t="s">
        <v>13</v>
      </c>
      <c r="D3748" t="s">
        <v>11</v>
      </c>
      <c r="E3748" t="s">
        <v>511</v>
      </c>
      <c r="F3748" t="s">
        <v>445</v>
      </c>
      <c r="R3748">
        <v>0</v>
      </c>
      <c r="S3748">
        <v>0</v>
      </c>
      <c r="T3748">
        <v>0</v>
      </c>
    </row>
    <row r="3749" spans="1:20" ht="15" customHeight="1">
      <c r="A3749" s="962" t="s">
        <v>264</v>
      </c>
      <c r="B3749" t="s">
        <v>291</v>
      </c>
      <c r="C3749" t="s">
        <v>13</v>
      </c>
      <c r="D3749" t="s">
        <v>11</v>
      </c>
      <c r="E3749" t="s">
        <v>511</v>
      </c>
      <c r="F3749" t="s">
        <v>445</v>
      </c>
      <c r="R3749">
        <v>0</v>
      </c>
      <c r="S3749">
        <v>0</v>
      </c>
      <c r="T3749">
        <v>0</v>
      </c>
    </row>
    <row r="3750" spans="1:20" ht="15" customHeight="1">
      <c r="A3750" s="962" t="s">
        <v>264</v>
      </c>
      <c r="B3750" t="s">
        <v>293</v>
      </c>
      <c r="C3750" t="s">
        <v>13</v>
      </c>
      <c r="D3750" t="s">
        <v>11</v>
      </c>
      <c r="E3750" t="s">
        <v>511</v>
      </c>
      <c r="F3750" t="s">
        <v>445</v>
      </c>
      <c r="R3750">
        <v>0</v>
      </c>
      <c r="S3750">
        <v>0</v>
      </c>
      <c r="T3750">
        <v>0</v>
      </c>
    </row>
    <row r="3751" spans="1:20" ht="15" customHeight="1">
      <c r="A3751" s="962" t="s">
        <v>264</v>
      </c>
      <c r="B3751" t="s">
        <v>289</v>
      </c>
      <c r="C3751" t="s">
        <v>13</v>
      </c>
      <c r="D3751" t="s">
        <v>11</v>
      </c>
      <c r="E3751" t="s">
        <v>511</v>
      </c>
      <c r="F3751" t="s">
        <v>445</v>
      </c>
      <c r="R3751">
        <v>0</v>
      </c>
    </row>
    <row r="3752" spans="1:20" ht="15" customHeight="1">
      <c r="A3752" s="962" t="s">
        <v>264</v>
      </c>
      <c r="B3752" t="s">
        <v>288</v>
      </c>
      <c r="C3752" t="s">
        <v>13</v>
      </c>
      <c r="D3752" t="s">
        <v>11</v>
      </c>
      <c r="E3752" t="s">
        <v>511</v>
      </c>
      <c r="F3752" t="s">
        <v>445</v>
      </c>
      <c r="R3752">
        <v>0</v>
      </c>
    </row>
    <row r="3753" spans="1:20" ht="15" customHeight="1">
      <c r="A3753" s="962" t="s">
        <v>264</v>
      </c>
      <c r="B3753" t="s">
        <v>287</v>
      </c>
      <c r="C3753" t="s">
        <v>13</v>
      </c>
      <c r="D3753" t="s">
        <v>11</v>
      </c>
      <c r="E3753" t="s">
        <v>511</v>
      </c>
      <c r="F3753" t="s">
        <v>445</v>
      </c>
      <c r="R3753">
        <v>0</v>
      </c>
    </row>
    <row r="3754" spans="1:20" ht="15" customHeight="1">
      <c r="A3754" s="962" t="s">
        <v>264</v>
      </c>
      <c r="B3754" t="s">
        <v>295</v>
      </c>
      <c r="C3754" t="s">
        <v>13</v>
      </c>
      <c r="D3754" t="s">
        <v>11</v>
      </c>
      <c r="E3754" t="s">
        <v>511</v>
      </c>
      <c r="F3754" t="s">
        <v>445</v>
      </c>
      <c r="R3754">
        <v>0</v>
      </c>
      <c r="S3754">
        <v>0</v>
      </c>
      <c r="T3754">
        <v>0</v>
      </c>
    </row>
    <row r="3755" spans="1:20" ht="15" customHeight="1">
      <c r="A3755" s="962" t="s">
        <v>264</v>
      </c>
      <c r="B3755" t="s">
        <v>296</v>
      </c>
      <c r="C3755" t="s">
        <v>13</v>
      </c>
      <c r="D3755" t="s">
        <v>11</v>
      </c>
      <c r="E3755" t="s">
        <v>511</v>
      </c>
      <c r="F3755" t="s">
        <v>445</v>
      </c>
      <c r="R3755">
        <v>0</v>
      </c>
      <c r="S3755">
        <v>0</v>
      </c>
      <c r="T3755">
        <v>0</v>
      </c>
    </row>
    <row r="3756" spans="1:20" ht="15" customHeight="1">
      <c r="A3756" s="962" t="s">
        <v>265</v>
      </c>
      <c r="B3756" t="s">
        <v>294</v>
      </c>
      <c r="C3756" t="s">
        <v>13</v>
      </c>
      <c r="D3756" t="s">
        <v>11</v>
      </c>
      <c r="E3756" t="s">
        <v>511</v>
      </c>
      <c r="F3756" t="s">
        <v>445</v>
      </c>
      <c r="R3756">
        <v>0</v>
      </c>
      <c r="S3756">
        <v>0</v>
      </c>
      <c r="T3756">
        <v>0</v>
      </c>
    </row>
    <row r="3757" spans="1:20" ht="15" customHeight="1">
      <c r="A3757" s="962" t="s">
        <v>265</v>
      </c>
      <c r="B3757" t="s">
        <v>292</v>
      </c>
      <c r="C3757" t="s">
        <v>13</v>
      </c>
      <c r="D3757" t="s">
        <v>11</v>
      </c>
      <c r="E3757" t="s">
        <v>511</v>
      </c>
      <c r="F3757" t="s">
        <v>445</v>
      </c>
      <c r="R3757">
        <v>0</v>
      </c>
      <c r="S3757">
        <v>0</v>
      </c>
      <c r="T3757">
        <v>0</v>
      </c>
    </row>
    <row r="3758" spans="1:20" ht="15" customHeight="1">
      <c r="A3758" s="962" t="s">
        <v>265</v>
      </c>
      <c r="B3758" t="s">
        <v>291</v>
      </c>
      <c r="C3758" t="s">
        <v>13</v>
      </c>
      <c r="D3758" t="s">
        <v>11</v>
      </c>
      <c r="E3758" t="s">
        <v>511</v>
      </c>
      <c r="F3758" t="s">
        <v>445</v>
      </c>
      <c r="R3758">
        <v>0</v>
      </c>
      <c r="S3758">
        <v>0</v>
      </c>
      <c r="T3758">
        <v>0</v>
      </c>
    </row>
    <row r="3759" spans="1:20" ht="15" customHeight="1">
      <c r="A3759" s="962" t="s">
        <v>265</v>
      </c>
      <c r="B3759" t="s">
        <v>293</v>
      </c>
      <c r="C3759" t="s">
        <v>13</v>
      </c>
      <c r="D3759" t="s">
        <v>11</v>
      </c>
      <c r="E3759" t="s">
        <v>511</v>
      </c>
      <c r="F3759" t="s">
        <v>445</v>
      </c>
      <c r="R3759">
        <v>0</v>
      </c>
      <c r="S3759">
        <v>0</v>
      </c>
      <c r="T3759">
        <v>0</v>
      </c>
    </row>
    <row r="3760" spans="1:20" ht="15" customHeight="1">
      <c r="A3760" s="962" t="s">
        <v>265</v>
      </c>
      <c r="B3760" t="s">
        <v>289</v>
      </c>
      <c r="C3760" t="s">
        <v>13</v>
      </c>
      <c r="D3760" t="s">
        <v>11</v>
      </c>
      <c r="E3760" t="s">
        <v>511</v>
      </c>
      <c r="F3760" t="s">
        <v>445</v>
      </c>
      <c r="R3760">
        <v>0</v>
      </c>
      <c r="S3760">
        <v>0</v>
      </c>
      <c r="T3760">
        <v>0</v>
      </c>
    </row>
    <row r="3761" spans="1:20" ht="15" customHeight="1">
      <c r="A3761" s="962" t="s">
        <v>265</v>
      </c>
      <c r="B3761" t="s">
        <v>288</v>
      </c>
      <c r="C3761" t="s">
        <v>13</v>
      </c>
      <c r="D3761" t="s">
        <v>11</v>
      </c>
      <c r="E3761" t="s">
        <v>511</v>
      </c>
      <c r="F3761" t="s">
        <v>445</v>
      </c>
      <c r="R3761">
        <v>0</v>
      </c>
      <c r="S3761">
        <v>0</v>
      </c>
      <c r="T3761">
        <v>0</v>
      </c>
    </row>
    <row r="3762" spans="1:20" ht="15" customHeight="1">
      <c r="A3762" s="962" t="s">
        <v>265</v>
      </c>
      <c r="B3762" t="s">
        <v>287</v>
      </c>
      <c r="C3762" t="s">
        <v>13</v>
      </c>
      <c r="D3762" t="s">
        <v>11</v>
      </c>
      <c r="E3762" t="s">
        <v>511</v>
      </c>
      <c r="F3762" t="s">
        <v>445</v>
      </c>
      <c r="R3762">
        <v>0</v>
      </c>
      <c r="S3762">
        <v>0</v>
      </c>
      <c r="T3762">
        <v>0</v>
      </c>
    </row>
    <row r="3763" spans="1:20" ht="15" customHeight="1">
      <c r="A3763" s="962" t="s">
        <v>265</v>
      </c>
      <c r="B3763" t="s">
        <v>295</v>
      </c>
      <c r="C3763" t="s">
        <v>13</v>
      </c>
      <c r="D3763" t="s">
        <v>11</v>
      </c>
      <c r="E3763" t="s">
        <v>511</v>
      </c>
      <c r="F3763" t="s">
        <v>445</v>
      </c>
      <c r="R3763">
        <v>0</v>
      </c>
      <c r="S3763">
        <v>0</v>
      </c>
      <c r="T3763">
        <v>0</v>
      </c>
    </row>
    <row r="3764" spans="1:20" ht="15" customHeight="1">
      <c r="A3764" s="962" t="s">
        <v>265</v>
      </c>
      <c r="B3764" t="s">
        <v>296</v>
      </c>
      <c r="C3764" t="s">
        <v>13</v>
      </c>
      <c r="D3764" t="s">
        <v>11</v>
      </c>
      <c r="E3764" t="s">
        <v>511</v>
      </c>
      <c r="F3764" t="s">
        <v>445</v>
      </c>
      <c r="R3764">
        <v>0</v>
      </c>
      <c r="S3764">
        <v>0</v>
      </c>
      <c r="T3764">
        <v>0</v>
      </c>
    </row>
    <row r="3765" spans="1:20" ht="15" customHeight="1">
      <c r="A3765" s="962" t="s">
        <v>266</v>
      </c>
      <c r="B3765" t="s">
        <v>294</v>
      </c>
      <c r="C3765" t="s">
        <v>13</v>
      </c>
      <c r="D3765" t="s">
        <v>11</v>
      </c>
      <c r="E3765" t="s">
        <v>511</v>
      </c>
      <c r="F3765" t="s">
        <v>445</v>
      </c>
      <c r="R3765">
        <v>0</v>
      </c>
      <c r="S3765">
        <v>0</v>
      </c>
      <c r="T3765">
        <v>0</v>
      </c>
    </row>
    <row r="3766" spans="1:20" ht="15" customHeight="1">
      <c r="A3766" s="962" t="s">
        <v>266</v>
      </c>
      <c r="B3766" t="s">
        <v>292</v>
      </c>
      <c r="C3766" t="s">
        <v>13</v>
      </c>
      <c r="D3766" t="s">
        <v>11</v>
      </c>
      <c r="E3766" t="s">
        <v>511</v>
      </c>
      <c r="F3766" t="s">
        <v>445</v>
      </c>
      <c r="R3766">
        <v>0</v>
      </c>
      <c r="S3766">
        <v>0</v>
      </c>
      <c r="T3766">
        <v>0</v>
      </c>
    </row>
    <row r="3767" spans="1:20" ht="15" customHeight="1">
      <c r="A3767" s="962" t="s">
        <v>266</v>
      </c>
      <c r="B3767" t="s">
        <v>291</v>
      </c>
      <c r="C3767" t="s">
        <v>13</v>
      </c>
      <c r="D3767" t="s">
        <v>11</v>
      </c>
      <c r="E3767" t="s">
        <v>511</v>
      </c>
      <c r="F3767" t="s">
        <v>445</v>
      </c>
      <c r="R3767">
        <v>0</v>
      </c>
      <c r="S3767">
        <v>0</v>
      </c>
      <c r="T3767">
        <v>0</v>
      </c>
    </row>
    <row r="3768" spans="1:20" ht="15" customHeight="1">
      <c r="A3768" s="962" t="s">
        <v>266</v>
      </c>
      <c r="B3768" t="s">
        <v>293</v>
      </c>
      <c r="C3768" t="s">
        <v>13</v>
      </c>
      <c r="D3768" t="s">
        <v>11</v>
      </c>
      <c r="E3768" t="s">
        <v>511</v>
      </c>
      <c r="F3768" t="s">
        <v>445</v>
      </c>
      <c r="R3768">
        <v>0</v>
      </c>
      <c r="S3768">
        <v>0</v>
      </c>
      <c r="T3768">
        <v>0</v>
      </c>
    </row>
    <row r="3769" spans="1:20" ht="15" customHeight="1">
      <c r="A3769" s="962" t="s">
        <v>266</v>
      </c>
      <c r="B3769" t="s">
        <v>289</v>
      </c>
      <c r="C3769" t="s">
        <v>13</v>
      </c>
      <c r="D3769" t="s">
        <v>11</v>
      </c>
      <c r="E3769" t="s">
        <v>511</v>
      </c>
      <c r="F3769" t="s">
        <v>445</v>
      </c>
      <c r="R3769">
        <v>0</v>
      </c>
      <c r="S3769">
        <v>0</v>
      </c>
      <c r="T3769">
        <v>0</v>
      </c>
    </row>
    <row r="3770" spans="1:20" ht="15" customHeight="1">
      <c r="A3770" s="962" t="s">
        <v>266</v>
      </c>
      <c r="B3770" t="s">
        <v>288</v>
      </c>
      <c r="C3770" t="s">
        <v>13</v>
      </c>
      <c r="D3770" t="s">
        <v>11</v>
      </c>
      <c r="E3770" t="s">
        <v>511</v>
      </c>
      <c r="F3770" t="s">
        <v>445</v>
      </c>
      <c r="R3770">
        <v>0</v>
      </c>
      <c r="S3770">
        <v>0</v>
      </c>
      <c r="T3770">
        <v>0</v>
      </c>
    </row>
    <row r="3771" spans="1:20" ht="15" customHeight="1">
      <c r="A3771" s="962" t="s">
        <v>266</v>
      </c>
      <c r="B3771" t="s">
        <v>287</v>
      </c>
      <c r="C3771" t="s">
        <v>13</v>
      </c>
      <c r="D3771" t="s">
        <v>11</v>
      </c>
      <c r="E3771" t="s">
        <v>511</v>
      </c>
      <c r="F3771" t="s">
        <v>445</v>
      </c>
      <c r="R3771">
        <v>0</v>
      </c>
      <c r="S3771">
        <v>0</v>
      </c>
      <c r="T3771">
        <v>0</v>
      </c>
    </row>
    <row r="3772" spans="1:20" ht="15" customHeight="1">
      <c r="A3772" s="962" t="s">
        <v>266</v>
      </c>
      <c r="B3772" t="s">
        <v>295</v>
      </c>
      <c r="C3772" t="s">
        <v>13</v>
      </c>
      <c r="D3772" t="s">
        <v>11</v>
      </c>
      <c r="E3772" t="s">
        <v>511</v>
      </c>
      <c r="F3772" t="s">
        <v>445</v>
      </c>
      <c r="R3772">
        <v>0</v>
      </c>
      <c r="S3772">
        <v>0</v>
      </c>
      <c r="T3772">
        <v>0</v>
      </c>
    </row>
    <row r="3773" spans="1:20" ht="15" customHeight="1">
      <c r="A3773" s="962" t="s">
        <v>266</v>
      </c>
      <c r="B3773" t="s">
        <v>296</v>
      </c>
      <c r="C3773" t="s">
        <v>13</v>
      </c>
      <c r="D3773" t="s">
        <v>11</v>
      </c>
      <c r="E3773" t="s">
        <v>511</v>
      </c>
      <c r="F3773" t="s">
        <v>445</v>
      </c>
      <c r="R3773">
        <v>0</v>
      </c>
      <c r="S3773">
        <v>0</v>
      </c>
      <c r="T3773">
        <v>0</v>
      </c>
    </row>
    <row r="3774" spans="1:20" ht="15" customHeight="1">
      <c r="A3774" s="962" t="s">
        <v>267</v>
      </c>
      <c r="B3774" t="s">
        <v>296</v>
      </c>
      <c r="C3774" t="s">
        <v>13</v>
      </c>
      <c r="D3774" t="s">
        <v>11</v>
      </c>
      <c r="E3774" t="s">
        <v>511</v>
      </c>
      <c r="F3774" t="s">
        <v>445</v>
      </c>
      <c r="R3774">
        <v>0</v>
      </c>
      <c r="S3774">
        <v>0</v>
      </c>
      <c r="T3774">
        <v>0</v>
      </c>
    </row>
    <row r="3775" spans="1:20" ht="15" customHeight="1">
      <c r="A3775" s="962" t="s">
        <v>267</v>
      </c>
      <c r="B3775" t="s">
        <v>289</v>
      </c>
      <c r="C3775" t="s">
        <v>13</v>
      </c>
      <c r="D3775" t="s">
        <v>11</v>
      </c>
      <c r="E3775" t="s">
        <v>511</v>
      </c>
      <c r="F3775" t="s">
        <v>445</v>
      </c>
      <c r="R3775">
        <v>0</v>
      </c>
      <c r="S3775">
        <v>0</v>
      </c>
      <c r="T3775">
        <v>0</v>
      </c>
    </row>
    <row r="3776" spans="1:20" ht="15" customHeight="1">
      <c r="A3776" s="962" t="s">
        <v>267</v>
      </c>
      <c r="B3776" t="s">
        <v>288</v>
      </c>
      <c r="C3776" t="s">
        <v>13</v>
      </c>
      <c r="D3776" t="s">
        <v>11</v>
      </c>
      <c r="E3776" t="s">
        <v>511</v>
      </c>
      <c r="F3776" t="s">
        <v>445</v>
      </c>
      <c r="R3776">
        <v>0</v>
      </c>
      <c r="S3776">
        <v>0</v>
      </c>
      <c r="T3776">
        <v>0</v>
      </c>
    </row>
    <row r="3777" spans="1:20" ht="15" customHeight="1">
      <c r="A3777" s="962" t="s">
        <v>267</v>
      </c>
      <c r="B3777" t="s">
        <v>287</v>
      </c>
      <c r="C3777" t="s">
        <v>13</v>
      </c>
      <c r="D3777" t="s">
        <v>11</v>
      </c>
      <c r="E3777" t="s">
        <v>511</v>
      </c>
      <c r="F3777" t="s">
        <v>445</v>
      </c>
      <c r="R3777">
        <v>0</v>
      </c>
      <c r="S3777">
        <v>0</v>
      </c>
      <c r="T3777">
        <v>0</v>
      </c>
    </row>
    <row r="3778" spans="1:20" ht="15" customHeight="1">
      <c r="A3778" s="962" t="s">
        <v>268</v>
      </c>
      <c r="B3778" t="s">
        <v>296</v>
      </c>
      <c r="C3778" t="s">
        <v>13</v>
      </c>
      <c r="D3778" t="s">
        <v>11</v>
      </c>
      <c r="E3778" t="s">
        <v>511</v>
      </c>
      <c r="F3778" t="s">
        <v>445</v>
      </c>
      <c r="R3778">
        <v>0</v>
      </c>
      <c r="S3778">
        <v>0</v>
      </c>
      <c r="T3778">
        <v>0</v>
      </c>
    </row>
    <row r="3779" spans="1:20" ht="15" customHeight="1">
      <c r="A3779" s="962" t="s">
        <v>268</v>
      </c>
      <c r="B3779" t="s">
        <v>289</v>
      </c>
      <c r="C3779" t="s">
        <v>13</v>
      </c>
      <c r="D3779" t="s">
        <v>11</v>
      </c>
      <c r="E3779" t="s">
        <v>511</v>
      </c>
      <c r="F3779" t="s">
        <v>445</v>
      </c>
      <c r="R3779">
        <v>0</v>
      </c>
      <c r="S3779">
        <v>0</v>
      </c>
      <c r="T3779">
        <v>0</v>
      </c>
    </row>
    <row r="3780" spans="1:20" ht="15" customHeight="1">
      <c r="A3780" s="962" t="s">
        <v>268</v>
      </c>
      <c r="B3780" t="s">
        <v>288</v>
      </c>
      <c r="C3780" t="s">
        <v>13</v>
      </c>
      <c r="D3780" t="s">
        <v>11</v>
      </c>
      <c r="E3780" t="s">
        <v>511</v>
      </c>
      <c r="F3780" t="s">
        <v>445</v>
      </c>
      <c r="R3780">
        <v>0</v>
      </c>
      <c r="S3780">
        <v>0</v>
      </c>
      <c r="T3780">
        <v>0</v>
      </c>
    </row>
    <row r="3781" spans="1:20" ht="15" customHeight="1">
      <c r="A3781" s="962" t="s">
        <v>268</v>
      </c>
      <c r="B3781" t="s">
        <v>287</v>
      </c>
      <c r="C3781" t="s">
        <v>13</v>
      </c>
      <c r="D3781" t="s">
        <v>11</v>
      </c>
      <c r="E3781" t="s">
        <v>511</v>
      </c>
      <c r="F3781" t="s">
        <v>445</v>
      </c>
      <c r="R3781">
        <v>0</v>
      </c>
      <c r="S3781">
        <v>0</v>
      </c>
      <c r="T3781">
        <v>0</v>
      </c>
    </row>
    <row r="3782" spans="1:20" ht="15" customHeight="1">
      <c r="A3782" s="962" t="s">
        <v>269</v>
      </c>
      <c r="B3782" t="s">
        <v>296</v>
      </c>
      <c r="C3782" t="s">
        <v>13</v>
      </c>
      <c r="D3782" t="s">
        <v>11</v>
      </c>
      <c r="E3782" t="s">
        <v>511</v>
      </c>
      <c r="F3782" t="s">
        <v>445</v>
      </c>
      <c r="R3782">
        <v>0</v>
      </c>
      <c r="S3782">
        <v>0</v>
      </c>
      <c r="T3782">
        <v>0</v>
      </c>
    </row>
    <row r="3783" spans="1:20" ht="15" customHeight="1">
      <c r="A3783" s="962" t="s">
        <v>269</v>
      </c>
      <c r="B3783" t="s">
        <v>289</v>
      </c>
      <c r="C3783" t="s">
        <v>13</v>
      </c>
      <c r="D3783" t="s">
        <v>11</v>
      </c>
      <c r="E3783" t="s">
        <v>511</v>
      </c>
      <c r="F3783" t="s">
        <v>445</v>
      </c>
      <c r="R3783">
        <v>0</v>
      </c>
      <c r="S3783">
        <v>0</v>
      </c>
      <c r="T3783">
        <v>0</v>
      </c>
    </row>
    <row r="3784" spans="1:20" ht="15" customHeight="1">
      <c r="A3784" s="962" t="s">
        <v>269</v>
      </c>
      <c r="B3784" t="s">
        <v>288</v>
      </c>
      <c r="C3784" t="s">
        <v>13</v>
      </c>
      <c r="D3784" t="s">
        <v>11</v>
      </c>
      <c r="E3784" t="s">
        <v>511</v>
      </c>
      <c r="F3784" t="s">
        <v>445</v>
      </c>
      <c r="R3784">
        <v>0</v>
      </c>
      <c r="S3784">
        <v>0</v>
      </c>
      <c r="T3784">
        <v>0</v>
      </c>
    </row>
    <row r="3785" spans="1:20" ht="15" customHeight="1">
      <c r="A3785" s="962" t="s">
        <v>269</v>
      </c>
      <c r="B3785" t="s">
        <v>287</v>
      </c>
      <c r="C3785" t="s">
        <v>13</v>
      </c>
      <c r="D3785" t="s">
        <v>11</v>
      </c>
      <c r="E3785" t="s">
        <v>511</v>
      </c>
      <c r="F3785" t="s">
        <v>445</v>
      </c>
      <c r="R3785">
        <v>0</v>
      </c>
      <c r="S3785">
        <v>0</v>
      </c>
      <c r="T3785">
        <v>0</v>
      </c>
    </row>
    <row r="3786" spans="1:20" ht="15" customHeight="1">
      <c r="A3786" s="962" t="s">
        <v>270</v>
      </c>
      <c r="B3786" t="s">
        <v>296</v>
      </c>
      <c r="C3786" t="s">
        <v>13</v>
      </c>
      <c r="D3786" t="s">
        <v>11</v>
      </c>
      <c r="E3786" t="s">
        <v>511</v>
      </c>
      <c r="F3786" t="s">
        <v>445</v>
      </c>
      <c r="O3786" t="s">
        <v>882</v>
      </c>
      <c r="P3786" t="s">
        <v>2005</v>
      </c>
      <c r="Q3786" t="s">
        <v>2006</v>
      </c>
      <c r="R3786">
        <v>9.23</v>
      </c>
    </row>
    <row r="3787" spans="1:20" ht="15" customHeight="1">
      <c r="A3787" s="962" t="s">
        <v>270</v>
      </c>
      <c r="B3787" t="s">
        <v>289</v>
      </c>
      <c r="C3787" t="s">
        <v>13</v>
      </c>
      <c r="D3787" t="s">
        <v>11</v>
      </c>
      <c r="E3787" t="s">
        <v>511</v>
      </c>
      <c r="F3787" t="s">
        <v>445</v>
      </c>
      <c r="R3787">
        <v>9.23</v>
      </c>
    </row>
    <row r="3788" spans="1:20" ht="15" customHeight="1">
      <c r="A3788" s="962" t="s">
        <v>270</v>
      </c>
      <c r="B3788" t="s">
        <v>288</v>
      </c>
      <c r="C3788" t="s">
        <v>13</v>
      </c>
      <c r="D3788" t="s">
        <v>11</v>
      </c>
      <c r="E3788" t="s">
        <v>511</v>
      </c>
      <c r="F3788" t="s">
        <v>445</v>
      </c>
      <c r="R3788">
        <v>9.23</v>
      </c>
    </row>
    <row r="3789" spans="1:20" ht="15" customHeight="1">
      <c r="A3789" s="962" t="s">
        <v>270</v>
      </c>
      <c r="B3789" t="s">
        <v>287</v>
      </c>
      <c r="C3789" t="s">
        <v>13</v>
      </c>
      <c r="D3789" t="s">
        <v>11</v>
      </c>
      <c r="E3789" t="s">
        <v>511</v>
      </c>
      <c r="F3789" t="s">
        <v>445</v>
      </c>
      <c r="R3789">
        <v>9.23</v>
      </c>
    </row>
    <row r="3790" spans="1:20" ht="15" customHeight="1">
      <c r="A3790" s="962" t="s">
        <v>271</v>
      </c>
      <c r="B3790" t="s">
        <v>297</v>
      </c>
      <c r="C3790" t="s">
        <v>13</v>
      </c>
      <c r="D3790" t="s">
        <v>11</v>
      </c>
      <c r="E3790" t="s">
        <v>511</v>
      </c>
      <c r="F3790" t="s">
        <v>445</v>
      </c>
      <c r="O3790" t="s">
        <v>882</v>
      </c>
      <c r="P3790" t="s">
        <v>2005</v>
      </c>
      <c r="Q3790" t="s">
        <v>2006</v>
      </c>
      <c r="R3790">
        <v>2.77</v>
      </c>
    </row>
    <row r="3791" spans="1:20" ht="15" customHeight="1">
      <c r="A3791" s="962" t="s">
        <v>271</v>
      </c>
      <c r="B3791" t="s">
        <v>288</v>
      </c>
      <c r="C3791" t="s">
        <v>13</v>
      </c>
      <c r="D3791" t="s">
        <v>11</v>
      </c>
      <c r="E3791" t="s">
        <v>511</v>
      </c>
      <c r="F3791" t="s">
        <v>445</v>
      </c>
      <c r="R3791">
        <v>2.77</v>
      </c>
    </row>
    <row r="3792" spans="1:20" ht="15" customHeight="1">
      <c r="A3792" s="962" t="s">
        <v>271</v>
      </c>
      <c r="B3792" t="s">
        <v>287</v>
      </c>
      <c r="C3792" t="s">
        <v>13</v>
      </c>
      <c r="D3792" t="s">
        <v>11</v>
      </c>
      <c r="E3792" t="s">
        <v>511</v>
      </c>
      <c r="F3792" t="s">
        <v>445</v>
      </c>
      <c r="R3792">
        <v>2.77</v>
      </c>
    </row>
    <row r="3793" spans="1:20" ht="15" customHeight="1">
      <c r="A3793" s="962" t="s">
        <v>271</v>
      </c>
      <c r="B3793" t="s">
        <v>299</v>
      </c>
      <c r="C3793" t="s">
        <v>13</v>
      </c>
      <c r="D3793" t="s">
        <v>11</v>
      </c>
      <c r="E3793" t="s">
        <v>511</v>
      </c>
      <c r="F3793" t="s">
        <v>445</v>
      </c>
      <c r="R3793">
        <v>0.64</v>
      </c>
      <c r="S3793">
        <v>0</v>
      </c>
      <c r="T3793">
        <v>2.77</v>
      </c>
    </row>
    <row r="3794" spans="1:20" ht="15" customHeight="1">
      <c r="A3794" s="962" t="s">
        <v>271</v>
      </c>
      <c r="B3794" t="s">
        <v>301</v>
      </c>
      <c r="C3794" t="s">
        <v>13</v>
      </c>
      <c r="D3794" t="s">
        <v>11</v>
      </c>
      <c r="E3794" t="s">
        <v>511</v>
      </c>
      <c r="F3794" t="s">
        <v>445</v>
      </c>
      <c r="R3794">
        <v>0.21</v>
      </c>
      <c r="S3794">
        <v>0</v>
      </c>
      <c r="T3794">
        <v>2.77</v>
      </c>
    </row>
    <row r="3795" spans="1:20" ht="15" customHeight="1">
      <c r="A3795" s="962" t="s">
        <v>271</v>
      </c>
      <c r="B3795" t="s">
        <v>302</v>
      </c>
      <c r="C3795" t="s">
        <v>13</v>
      </c>
      <c r="D3795" t="s">
        <v>11</v>
      </c>
      <c r="E3795" t="s">
        <v>511</v>
      </c>
      <c r="F3795" t="s">
        <v>445</v>
      </c>
      <c r="R3795">
        <v>0.21</v>
      </c>
      <c r="S3795">
        <v>0</v>
      </c>
      <c r="T3795">
        <v>2.77</v>
      </c>
    </row>
    <row r="3796" spans="1:20" ht="15" customHeight="1">
      <c r="A3796" s="962" t="s">
        <v>271</v>
      </c>
      <c r="B3796" t="s">
        <v>303</v>
      </c>
      <c r="C3796" t="s">
        <v>13</v>
      </c>
      <c r="D3796" t="s">
        <v>11</v>
      </c>
      <c r="E3796" t="s">
        <v>511</v>
      </c>
      <c r="F3796" t="s">
        <v>445</v>
      </c>
      <c r="R3796">
        <v>1.7</v>
      </c>
      <c r="S3796">
        <v>0</v>
      </c>
      <c r="T3796">
        <v>2.77</v>
      </c>
    </row>
    <row r="3797" spans="1:20" ht="15" customHeight="1">
      <c r="A3797" s="962" t="s">
        <v>271</v>
      </c>
      <c r="B3797" t="s">
        <v>298</v>
      </c>
      <c r="C3797" t="s">
        <v>13</v>
      </c>
      <c r="D3797" t="s">
        <v>11</v>
      </c>
      <c r="E3797" t="s">
        <v>511</v>
      </c>
      <c r="F3797" t="s">
        <v>445</v>
      </c>
      <c r="R3797">
        <v>1.07</v>
      </c>
      <c r="S3797">
        <v>0</v>
      </c>
      <c r="T3797">
        <v>2.77</v>
      </c>
    </row>
    <row r="3798" spans="1:20" ht="15" customHeight="1">
      <c r="A3798" s="962" t="s">
        <v>271</v>
      </c>
      <c r="B3798" t="s">
        <v>300</v>
      </c>
      <c r="C3798" t="s">
        <v>13</v>
      </c>
      <c r="D3798" t="s">
        <v>11</v>
      </c>
      <c r="E3798" t="s">
        <v>511</v>
      </c>
      <c r="F3798" t="s">
        <v>445</v>
      </c>
      <c r="R3798">
        <v>0.43</v>
      </c>
      <c r="S3798">
        <v>0</v>
      </c>
      <c r="T3798">
        <v>2.77</v>
      </c>
    </row>
    <row r="3799" spans="1:20" ht="15" customHeight="1">
      <c r="A3799" s="962" t="s">
        <v>272</v>
      </c>
      <c r="B3799" t="s">
        <v>296</v>
      </c>
      <c r="C3799" t="s">
        <v>13</v>
      </c>
      <c r="D3799" t="s">
        <v>11</v>
      </c>
      <c r="E3799" t="s">
        <v>511</v>
      </c>
      <c r="F3799" t="s">
        <v>445</v>
      </c>
      <c r="R3799">
        <v>0</v>
      </c>
      <c r="S3799">
        <v>0</v>
      </c>
      <c r="T3799">
        <v>0</v>
      </c>
    </row>
    <row r="3800" spans="1:20" ht="15" customHeight="1">
      <c r="A3800" s="962" t="s">
        <v>272</v>
      </c>
      <c r="B3800" t="s">
        <v>289</v>
      </c>
      <c r="C3800" t="s">
        <v>13</v>
      </c>
      <c r="D3800" t="s">
        <v>11</v>
      </c>
      <c r="E3800" t="s">
        <v>511</v>
      </c>
      <c r="F3800" t="s">
        <v>445</v>
      </c>
      <c r="R3800">
        <v>0</v>
      </c>
      <c r="S3800">
        <v>0</v>
      </c>
      <c r="T3800">
        <v>0</v>
      </c>
    </row>
    <row r="3801" spans="1:20" ht="15" customHeight="1">
      <c r="A3801" s="962" t="s">
        <v>272</v>
      </c>
      <c r="B3801" t="s">
        <v>288</v>
      </c>
      <c r="C3801" t="s">
        <v>13</v>
      </c>
      <c r="D3801" t="s">
        <v>11</v>
      </c>
      <c r="E3801" t="s">
        <v>511</v>
      </c>
      <c r="F3801" t="s">
        <v>445</v>
      </c>
      <c r="R3801">
        <v>0</v>
      </c>
      <c r="S3801">
        <v>0</v>
      </c>
      <c r="T3801">
        <v>0</v>
      </c>
    </row>
    <row r="3802" spans="1:20" ht="15" customHeight="1">
      <c r="A3802" s="962" t="s">
        <v>272</v>
      </c>
      <c r="B3802" t="s">
        <v>287</v>
      </c>
      <c r="C3802" t="s">
        <v>13</v>
      </c>
      <c r="D3802" t="s">
        <v>11</v>
      </c>
      <c r="E3802" t="s">
        <v>511</v>
      </c>
      <c r="F3802" t="s">
        <v>445</v>
      </c>
      <c r="R3802">
        <v>0</v>
      </c>
      <c r="S3802">
        <v>0</v>
      </c>
      <c r="T3802">
        <v>0</v>
      </c>
    </row>
    <row r="3803" spans="1:20" ht="15" customHeight="1">
      <c r="A3803" s="962" t="s">
        <v>273</v>
      </c>
      <c r="B3803" t="s">
        <v>296</v>
      </c>
      <c r="C3803" t="s">
        <v>13</v>
      </c>
      <c r="D3803" t="s">
        <v>11</v>
      </c>
      <c r="E3803" t="s">
        <v>511</v>
      </c>
      <c r="F3803" t="s">
        <v>445</v>
      </c>
      <c r="R3803">
        <v>0</v>
      </c>
      <c r="S3803">
        <v>0</v>
      </c>
      <c r="T3803">
        <v>0</v>
      </c>
    </row>
    <row r="3804" spans="1:20" ht="15" customHeight="1">
      <c r="A3804" s="962" t="s">
        <v>273</v>
      </c>
      <c r="B3804" t="s">
        <v>289</v>
      </c>
      <c r="C3804" t="s">
        <v>13</v>
      </c>
      <c r="D3804" t="s">
        <v>11</v>
      </c>
      <c r="E3804" t="s">
        <v>511</v>
      </c>
      <c r="F3804" t="s">
        <v>445</v>
      </c>
      <c r="R3804">
        <v>0</v>
      </c>
      <c r="S3804">
        <v>0</v>
      </c>
      <c r="T3804">
        <v>0</v>
      </c>
    </row>
    <row r="3805" spans="1:20" ht="15" customHeight="1">
      <c r="A3805" s="962" t="s">
        <v>273</v>
      </c>
      <c r="B3805" t="s">
        <v>288</v>
      </c>
      <c r="C3805" t="s">
        <v>13</v>
      </c>
      <c r="D3805" t="s">
        <v>11</v>
      </c>
      <c r="E3805" t="s">
        <v>511</v>
      </c>
      <c r="F3805" t="s">
        <v>445</v>
      </c>
      <c r="R3805">
        <v>0</v>
      </c>
      <c r="S3805">
        <v>0</v>
      </c>
      <c r="T3805">
        <v>0</v>
      </c>
    </row>
    <row r="3806" spans="1:20" ht="15" customHeight="1">
      <c r="A3806" s="962" t="s">
        <v>273</v>
      </c>
      <c r="B3806" t="s">
        <v>287</v>
      </c>
      <c r="C3806" t="s">
        <v>13</v>
      </c>
      <c r="D3806" t="s">
        <v>11</v>
      </c>
      <c r="E3806" t="s">
        <v>511</v>
      </c>
      <c r="F3806" t="s">
        <v>445</v>
      </c>
      <c r="R3806">
        <v>0</v>
      </c>
      <c r="S3806">
        <v>0</v>
      </c>
      <c r="T3806">
        <v>0</v>
      </c>
    </row>
    <row r="3807" spans="1:20" ht="15" customHeight="1">
      <c r="A3807" s="962" t="s">
        <v>274</v>
      </c>
      <c r="B3807" t="s">
        <v>283</v>
      </c>
      <c r="C3807" t="s">
        <v>13</v>
      </c>
      <c r="D3807" t="s">
        <v>11</v>
      </c>
      <c r="E3807" t="s">
        <v>511</v>
      </c>
      <c r="F3807" t="s">
        <v>445</v>
      </c>
      <c r="R3807">
        <v>0</v>
      </c>
    </row>
    <row r="3808" spans="1:20" ht="15" customHeight="1">
      <c r="A3808" s="962" t="s">
        <v>277</v>
      </c>
      <c r="B3808" t="s">
        <v>246</v>
      </c>
      <c r="C3808" t="s">
        <v>13</v>
      </c>
      <c r="D3808" t="s">
        <v>11</v>
      </c>
      <c r="E3808" t="s">
        <v>511</v>
      </c>
      <c r="F3808" t="s">
        <v>445</v>
      </c>
      <c r="R3808">
        <v>0</v>
      </c>
      <c r="S3808">
        <v>0</v>
      </c>
      <c r="T3808">
        <v>500000000</v>
      </c>
    </row>
    <row r="3809" spans="1:20" ht="15" customHeight="1">
      <c r="A3809" s="962" t="s">
        <v>277</v>
      </c>
      <c r="B3809" t="s">
        <v>244</v>
      </c>
      <c r="C3809" t="s">
        <v>13</v>
      </c>
      <c r="D3809" t="s">
        <v>11</v>
      </c>
      <c r="E3809" t="s">
        <v>511</v>
      </c>
      <c r="F3809" t="s">
        <v>445</v>
      </c>
      <c r="G3809" t="s">
        <v>584</v>
      </c>
      <c r="I3809" t="s">
        <v>332</v>
      </c>
      <c r="K3809" t="s">
        <v>333</v>
      </c>
      <c r="L3809" t="s">
        <v>277</v>
      </c>
      <c r="M3809" t="s">
        <v>54</v>
      </c>
      <c r="O3809" t="s">
        <v>365</v>
      </c>
      <c r="P3809" t="s">
        <v>336</v>
      </c>
      <c r="Q3809" t="s">
        <v>337</v>
      </c>
      <c r="R3809">
        <v>177</v>
      </c>
    </row>
    <row r="3810" spans="1:20" ht="15" customHeight="1">
      <c r="A3810" s="962" t="s">
        <v>278</v>
      </c>
      <c r="B3810" t="s">
        <v>252</v>
      </c>
      <c r="C3810" t="s">
        <v>13</v>
      </c>
      <c r="D3810" t="s">
        <v>11</v>
      </c>
      <c r="E3810" t="s">
        <v>511</v>
      </c>
      <c r="F3810" t="s">
        <v>445</v>
      </c>
      <c r="J3810" t="s">
        <v>340</v>
      </c>
      <c r="L3810" t="s">
        <v>252</v>
      </c>
      <c r="R3810">
        <v>0</v>
      </c>
    </row>
    <row r="3811" spans="1:20" ht="15" customHeight="1">
      <c r="A3811" s="962" t="s">
        <v>278</v>
      </c>
      <c r="B3811" t="s">
        <v>247</v>
      </c>
      <c r="C3811" t="s">
        <v>13</v>
      </c>
      <c r="D3811" t="s">
        <v>11</v>
      </c>
      <c r="E3811" t="s">
        <v>511</v>
      </c>
      <c r="F3811" t="s">
        <v>445</v>
      </c>
      <c r="G3811" t="s">
        <v>585</v>
      </c>
      <c r="I3811" t="s">
        <v>332</v>
      </c>
      <c r="K3811" t="s">
        <v>333</v>
      </c>
      <c r="L3811" t="s">
        <v>367</v>
      </c>
      <c r="M3811" t="s">
        <v>54</v>
      </c>
      <c r="O3811" t="s">
        <v>361</v>
      </c>
      <c r="P3811" t="s">
        <v>336</v>
      </c>
      <c r="Q3811" t="s">
        <v>337</v>
      </c>
      <c r="R3811">
        <v>81.2</v>
      </c>
    </row>
    <row r="3812" spans="1:20" ht="15" customHeight="1">
      <c r="A3812" s="962" t="s">
        <v>278</v>
      </c>
      <c r="B3812" t="s">
        <v>251</v>
      </c>
      <c r="C3812" t="s">
        <v>13</v>
      </c>
      <c r="D3812" t="s">
        <v>11</v>
      </c>
      <c r="E3812" t="s">
        <v>511</v>
      </c>
      <c r="F3812" t="s">
        <v>445</v>
      </c>
      <c r="R3812">
        <v>0</v>
      </c>
    </row>
    <row r="3813" spans="1:20" ht="15" customHeight="1">
      <c r="A3813" s="962" t="s">
        <v>279</v>
      </c>
      <c r="B3813" t="s">
        <v>254</v>
      </c>
      <c r="C3813" t="s">
        <v>13</v>
      </c>
      <c r="D3813" t="s">
        <v>11</v>
      </c>
      <c r="E3813" t="s">
        <v>511</v>
      </c>
      <c r="F3813" t="s">
        <v>445</v>
      </c>
      <c r="O3813" t="s">
        <v>361</v>
      </c>
      <c r="P3813" t="s">
        <v>868</v>
      </c>
      <c r="Q3813" t="s">
        <v>869</v>
      </c>
      <c r="R3813">
        <v>94.3</v>
      </c>
    </row>
    <row r="3814" spans="1:20" ht="15" customHeight="1">
      <c r="A3814" s="962" t="s">
        <v>279</v>
      </c>
      <c r="B3814" t="s">
        <v>253</v>
      </c>
      <c r="C3814" t="s">
        <v>13</v>
      </c>
      <c r="D3814" t="s">
        <v>11</v>
      </c>
      <c r="E3814" t="s">
        <v>511</v>
      </c>
      <c r="F3814" t="s">
        <v>445</v>
      </c>
      <c r="G3814" t="s">
        <v>586</v>
      </c>
      <c r="I3814" t="s">
        <v>332</v>
      </c>
      <c r="K3814" t="s">
        <v>333</v>
      </c>
      <c r="L3814" t="s">
        <v>253</v>
      </c>
      <c r="M3814" t="s">
        <v>54</v>
      </c>
      <c r="O3814" t="s">
        <v>335</v>
      </c>
      <c r="P3814" t="s">
        <v>336</v>
      </c>
      <c r="Q3814" t="s">
        <v>337</v>
      </c>
      <c r="R3814">
        <v>13.9</v>
      </c>
    </row>
    <row r="3815" spans="1:20" ht="15" customHeight="1">
      <c r="A3815" s="962" t="s">
        <v>279</v>
      </c>
      <c r="B3815" t="s">
        <v>251</v>
      </c>
      <c r="C3815" t="s">
        <v>13</v>
      </c>
      <c r="D3815" t="s">
        <v>11</v>
      </c>
      <c r="E3815" t="s">
        <v>511</v>
      </c>
      <c r="F3815" t="s">
        <v>445</v>
      </c>
      <c r="G3815" t="s">
        <v>456</v>
      </c>
      <c r="I3815" t="s">
        <v>332</v>
      </c>
      <c r="K3815" t="s">
        <v>333</v>
      </c>
      <c r="L3815" t="s">
        <v>253</v>
      </c>
      <c r="M3815" t="s">
        <v>54</v>
      </c>
      <c r="O3815" t="s">
        <v>335</v>
      </c>
      <c r="P3815" t="s">
        <v>336</v>
      </c>
      <c r="Q3815" t="s">
        <v>337</v>
      </c>
      <c r="R3815">
        <v>13.9</v>
      </c>
    </row>
    <row r="3816" spans="1:20" ht="15" customHeight="1">
      <c r="A3816" s="962" t="s">
        <v>279</v>
      </c>
      <c r="B3816" t="s">
        <v>255</v>
      </c>
      <c r="C3816" t="s">
        <v>13</v>
      </c>
      <c r="D3816" t="s">
        <v>11</v>
      </c>
      <c r="E3816" t="s">
        <v>511</v>
      </c>
      <c r="F3816" t="s">
        <v>445</v>
      </c>
      <c r="H3816" t="s">
        <v>931</v>
      </c>
      <c r="I3816" t="s">
        <v>853</v>
      </c>
      <c r="J3816" t="s">
        <v>848</v>
      </c>
      <c r="K3816" t="s">
        <v>854</v>
      </c>
      <c r="L3816" t="s">
        <v>855</v>
      </c>
      <c r="M3816" t="s">
        <v>55</v>
      </c>
      <c r="O3816" t="s">
        <v>361</v>
      </c>
      <c r="P3816" t="s">
        <v>851</v>
      </c>
      <c r="Q3816" t="s">
        <v>337</v>
      </c>
      <c r="R3816">
        <v>0.96</v>
      </c>
    </row>
    <row r="3817" spans="1:20" ht="15" customHeight="1">
      <c r="A3817" s="962" t="s">
        <v>280</v>
      </c>
      <c r="B3817" t="s">
        <v>257</v>
      </c>
      <c r="C3817" t="s">
        <v>13</v>
      </c>
      <c r="D3817" t="s">
        <v>11</v>
      </c>
      <c r="E3817" t="s">
        <v>511</v>
      </c>
      <c r="F3817" t="s">
        <v>445</v>
      </c>
      <c r="J3817" t="s">
        <v>436</v>
      </c>
      <c r="R3817">
        <v>0</v>
      </c>
    </row>
    <row r="3818" spans="1:20" ht="15" customHeight="1">
      <c r="A3818" s="962" t="s">
        <v>280</v>
      </c>
      <c r="B3818" t="s">
        <v>259</v>
      </c>
      <c r="C3818" t="s">
        <v>13</v>
      </c>
      <c r="D3818" t="s">
        <v>11</v>
      </c>
      <c r="E3818" t="s">
        <v>511</v>
      </c>
      <c r="F3818" t="s">
        <v>445</v>
      </c>
      <c r="R3818">
        <v>0</v>
      </c>
    </row>
    <row r="3819" spans="1:20" ht="15" customHeight="1">
      <c r="A3819" s="962" t="s">
        <v>280</v>
      </c>
      <c r="B3819" t="s">
        <v>260</v>
      </c>
      <c r="C3819" t="s">
        <v>13</v>
      </c>
      <c r="D3819" t="s">
        <v>11</v>
      </c>
      <c r="E3819" t="s">
        <v>511</v>
      </c>
      <c r="F3819" t="s">
        <v>445</v>
      </c>
      <c r="R3819">
        <v>0</v>
      </c>
    </row>
    <row r="3820" spans="1:20" ht="15" customHeight="1">
      <c r="A3820" s="962" t="s">
        <v>281</v>
      </c>
      <c r="B3820" t="s">
        <v>262</v>
      </c>
      <c r="C3820" t="s">
        <v>13</v>
      </c>
      <c r="D3820" t="s">
        <v>11</v>
      </c>
      <c r="E3820" t="s">
        <v>511</v>
      </c>
      <c r="F3820" t="s">
        <v>445</v>
      </c>
      <c r="L3820" t="s">
        <v>2002</v>
      </c>
      <c r="O3820" t="s">
        <v>361</v>
      </c>
      <c r="P3820" t="s">
        <v>868</v>
      </c>
      <c r="Q3820" t="s">
        <v>869</v>
      </c>
      <c r="R3820">
        <v>0</v>
      </c>
      <c r="S3820">
        <v>0</v>
      </c>
      <c r="T3820">
        <v>500000000</v>
      </c>
    </row>
    <row r="3821" spans="1:20" ht="15" customHeight="1">
      <c r="A3821" s="962" t="s">
        <v>281</v>
      </c>
      <c r="B3821" t="s">
        <v>261</v>
      </c>
      <c r="C3821" t="s">
        <v>13</v>
      </c>
      <c r="D3821" t="s">
        <v>11</v>
      </c>
      <c r="E3821" t="s">
        <v>511</v>
      </c>
      <c r="F3821" t="s">
        <v>445</v>
      </c>
      <c r="R3821">
        <v>0</v>
      </c>
      <c r="S3821">
        <v>0</v>
      </c>
      <c r="T3821">
        <v>500000000</v>
      </c>
    </row>
    <row r="3822" spans="1:20" ht="15" customHeight="1">
      <c r="A3822" s="962" t="s">
        <v>282</v>
      </c>
      <c r="B3822" t="s">
        <v>263</v>
      </c>
      <c r="C3822" t="s">
        <v>13</v>
      </c>
      <c r="D3822" t="s">
        <v>11</v>
      </c>
      <c r="E3822" t="s">
        <v>511</v>
      </c>
      <c r="F3822" t="s">
        <v>445</v>
      </c>
      <c r="O3822" t="s">
        <v>361</v>
      </c>
      <c r="P3822" t="s">
        <v>868</v>
      </c>
      <c r="Q3822" t="s">
        <v>869</v>
      </c>
      <c r="R3822">
        <v>0</v>
      </c>
      <c r="S3822">
        <v>0</v>
      </c>
      <c r="T3822">
        <v>500000000</v>
      </c>
    </row>
    <row r="3823" spans="1:20" ht="15" customHeight="1">
      <c r="A3823" s="962" t="s">
        <v>283</v>
      </c>
      <c r="B3823" t="s">
        <v>265</v>
      </c>
      <c r="C3823" t="s">
        <v>13</v>
      </c>
      <c r="D3823" t="s">
        <v>11</v>
      </c>
      <c r="E3823" t="s">
        <v>511</v>
      </c>
      <c r="F3823" t="s">
        <v>445</v>
      </c>
      <c r="O3823" t="s">
        <v>361</v>
      </c>
      <c r="P3823" t="s">
        <v>868</v>
      </c>
      <c r="Q3823" t="s">
        <v>869</v>
      </c>
      <c r="R3823">
        <v>0</v>
      </c>
      <c r="S3823">
        <v>0</v>
      </c>
      <c r="T3823">
        <v>0</v>
      </c>
    </row>
    <row r="3824" spans="1:20" ht="15" customHeight="1">
      <c r="A3824" s="962" t="s">
        <v>283</v>
      </c>
      <c r="B3824" t="s">
        <v>266</v>
      </c>
      <c r="C3824" t="s">
        <v>13</v>
      </c>
      <c r="D3824" t="s">
        <v>11</v>
      </c>
      <c r="E3824" t="s">
        <v>511</v>
      </c>
      <c r="F3824" t="s">
        <v>445</v>
      </c>
      <c r="O3824" t="s">
        <v>361</v>
      </c>
      <c r="P3824" t="s">
        <v>868</v>
      </c>
      <c r="Q3824" t="s">
        <v>869</v>
      </c>
      <c r="R3824">
        <v>0</v>
      </c>
      <c r="S3824">
        <v>0</v>
      </c>
      <c r="T3824">
        <v>0</v>
      </c>
    </row>
    <row r="3825" spans="1:20" ht="15" customHeight="1">
      <c r="A3825" s="962" t="s">
        <v>283</v>
      </c>
      <c r="B3825" t="s">
        <v>264</v>
      </c>
      <c r="C3825" t="s">
        <v>13</v>
      </c>
      <c r="D3825" t="s">
        <v>11</v>
      </c>
      <c r="E3825" t="s">
        <v>511</v>
      </c>
      <c r="F3825" t="s">
        <v>445</v>
      </c>
      <c r="R3825">
        <v>0</v>
      </c>
    </row>
    <row r="3826" spans="1:20" ht="15" customHeight="1">
      <c r="A3826" s="962" t="s">
        <v>284</v>
      </c>
      <c r="B3826" t="s">
        <v>269</v>
      </c>
      <c r="C3826" t="s">
        <v>13</v>
      </c>
      <c r="D3826" t="s">
        <v>11</v>
      </c>
      <c r="E3826" t="s">
        <v>511</v>
      </c>
      <c r="F3826" t="s">
        <v>445</v>
      </c>
      <c r="R3826">
        <v>0</v>
      </c>
      <c r="S3826">
        <v>0</v>
      </c>
      <c r="T3826">
        <v>0</v>
      </c>
    </row>
    <row r="3827" spans="1:20" ht="15" customHeight="1">
      <c r="A3827" s="962" t="s">
        <v>284</v>
      </c>
      <c r="B3827" t="s">
        <v>267</v>
      </c>
      <c r="C3827" t="s">
        <v>13</v>
      </c>
      <c r="D3827" t="s">
        <v>11</v>
      </c>
      <c r="E3827" t="s">
        <v>511</v>
      </c>
      <c r="F3827" t="s">
        <v>445</v>
      </c>
      <c r="R3827">
        <v>0</v>
      </c>
      <c r="S3827">
        <v>0</v>
      </c>
      <c r="T3827">
        <v>0</v>
      </c>
    </row>
    <row r="3828" spans="1:20" ht="15" customHeight="1">
      <c r="A3828" s="962" t="s">
        <v>284</v>
      </c>
      <c r="B3828" t="s">
        <v>268</v>
      </c>
      <c r="C3828" t="s">
        <v>13</v>
      </c>
      <c r="D3828" t="s">
        <v>11</v>
      </c>
      <c r="E3828" t="s">
        <v>511</v>
      </c>
      <c r="F3828" t="s">
        <v>445</v>
      </c>
      <c r="R3828">
        <v>0</v>
      </c>
      <c r="S3828">
        <v>0</v>
      </c>
      <c r="T3828">
        <v>0</v>
      </c>
    </row>
    <row r="3829" spans="1:20" ht="15" customHeight="1">
      <c r="A3829" s="962" t="s">
        <v>285</v>
      </c>
      <c r="B3829" t="s">
        <v>271</v>
      </c>
      <c r="C3829" t="s">
        <v>13</v>
      </c>
      <c r="D3829" t="s">
        <v>11</v>
      </c>
      <c r="E3829" t="s">
        <v>511</v>
      </c>
      <c r="F3829" t="s">
        <v>445</v>
      </c>
      <c r="L3829" t="s">
        <v>2009</v>
      </c>
      <c r="O3829" t="s">
        <v>882</v>
      </c>
      <c r="P3829" t="s">
        <v>2005</v>
      </c>
      <c r="Q3829" t="s">
        <v>2006</v>
      </c>
      <c r="R3829">
        <v>2.77</v>
      </c>
    </row>
    <row r="3830" spans="1:20" ht="15" customHeight="1">
      <c r="A3830" s="962" t="s">
        <v>285</v>
      </c>
      <c r="B3830" t="s">
        <v>270</v>
      </c>
      <c r="C3830" t="s">
        <v>13</v>
      </c>
      <c r="D3830" t="s">
        <v>11</v>
      </c>
      <c r="E3830" t="s">
        <v>511</v>
      </c>
      <c r="F3830" t="s">
        <v>445</v>
      </c>
      <c r="H3830" t="s">
        <v>946</v>
      </c>
      <c r="I3830" t="s">
        <v>853</v>
      </c>
      <c r="J3830" t="s">
        <v>848</v>
      </c>
      <c r="K3830" t="s">
        <v>854</v>
      </c>
      <c r="L3830" t="s">
        <v>947</v>
      </c>
      <c r="M3830" t="s">
        <v>72</v>
      </c>
      <c r="O3830" t="s">
        <v>361</v>
      </c>
      <c r="P3830" t="s">
        <v>851</v>
      </c>
      <c r="Q3830" t="s">
        <v>337</v>
      </c>
      <c r="R3830">
        <v>9.23</v>
      </c>
    </row>
    <row r="3831" spans="1:20" ht="15" customHeight="1">
      <c r="A3831" s="962" t="s">
        <v>286</v>
      </c>
      <c r="B3831" t="s">
        <v>273</v>
      </c>
      <c r="C3831" t="s">
        <v>13</v>
      </c>
      <c r="D3831" t="s">
        <v>11</v>
      </c>
      <c r="E3831" t="s">
        <v>511</v>
      </c>
      <c r="F3831" t="s">
        <v>445</v>
      </c>
      <c r="R3831">
        <v>0</v>
      </c>
      <c r="S3831">
        <v>0</v>
      </c>
      <c r="T3831">
        <v>0</v>
      </c>
    </row>
    <row r="3832" spans="1:20" ht="15" customHeight="1">
      <c r="A3832" s="962" t="s">
        <v>286</v>
      </c>
      <c r="B3832" t="s">
        <v>272</v>
      </c>
      <c r="C3832" t="s">
        <v>13</v>
      </c>
      <c r="D3832" t="s">
        <v>11</v>
      </c>
      <c r="E3832" t="s">
        <v>511</v>
      </c>
      <c r="F3832" t="s">
        <v>445</v>
      </c>
      <c r="R3832">
        <v>0</v>
      </c>
      <c r="S3832">
        <v>0</v>
      </c>
      <c r="T3832">
        <v>0</v>
      </c>
    </row>
    <row r="3833" spans="1:20" ht="15" customHeight="1">
      <c r="A3833" s="962" t="s">
        <v>320</v>
      </c>
      <c r="B3833" t="s">
        <v>257</v>
      </c>
      <c r="C3833" t="s">
        <v>13</v>
      </c>
      <c r="D3833" t="s">
        <v>11</v>
      </c>
      <c r="E3833" t="s">
        <v>511</v>
      </c>
      <c r="F3833" t="s">
        <v>445</v>
      </c>
      <c r="R3833">
        <v>0</v>
      </c>
      <c r="S3833">
        <v>0</v>
      </c>
      <c r="T3833">
        <v>500000000</v>
      </c>
    </row>
    <row r="3834" spans="1:20" ht="15" customHeight="1">
      <c r="A3834" s="962" t="s">
        <v>320</v>
      </c>
      <c r="B3834" t="s">
        <v>259</v>
      </c>
      <c r="C3834" t="s">
        <v>13</v>
      </c>
      <c r="D3834" t="s">
        <v>11</v>
      </c>
      <c r="E3834" t="s">
        <v>511</v>
      </c>
      <c r="F3834" t="s">
        <v>445</v>
      </c>
      <c r="R3834">
        <v>0</v>
      </c>
      <c r="S3834">
        <v>0</v>
      </c>
      <c r="T3834">
        <v>500000000</v>
      </c>
    </row>
    <row r="3835" spans="1:20" ht="15" customHeight="1">
      <c r="A3835" s="962" t="s">
        <v>320</v>
      </c>
      <c r="B3835" t="s">
        <v>246</v>
      </c>
      <c r="C3835" t="s">
        <v>13</v>
      </c>
      <c r="D3835" t="s">
        <v>11</v>
      </c>
      <c r="E3835" t="s">
        <v>511</v>
      </c>
      <c r="F3835" t="s">
        <v>445</v>
      </c>
      <c r="R3835">
        <v>0</v>
      </c>
      <c r="S3835">
        <v>0</v>
      </c>
      <c r="T3835">
        <v>500000000</v>
      </c>
    </row>
    <row r="3836" spans="1:20" ht="15" customHeight="1">
      <c r="A3836" s="962" t="s">
        <v>320</v>
      </c>
      <c r="B3836" t="s">
        <v>261</v>
      </c>
      <c r="C3836" t="s">
        <v>13</v>
      </c>
      <c r="D3836" t="s">
        <v>11</v>
      </c>
      <c r="E3836" t="s">
        <v>511</v>
      </c>
      <c r="F3836" t="s">
        <v>445</v>
      </c>
      <c r="R3836">
        <v>0</v>
      </c>
      <c r="S3836">
        <v>0</v>
      </c>
      <c r="T3836">
        <v>500000000</v>
      </c>
    </row>
    <row r="3837" spans="1:20" ht="15" customHeight="1">
      <c r="A3837" s="962" t="s">
        <v>320</v>
      </c>
      <c r="B3837" t="s">
        <v>262</v>
      </c>
      <c r="C3837" t="s">
        <v>13</v>
      </c>
      <c r="D3837" t="s">
        <v>11</v>
      </c>
      <c r="E3837" t="s">
        <v>511</v>
      </c>
      <c r="F3837" t="s">
        <v>445</v>
      </c>
      <c r="R3837">
        <v>0</v>
      </c>
      <c r="S3837">
        <v>0</v>
      </c>
      <c r="T3837">
        <v>500000000</v>
      </c>
    </row>
    <row r="3838" spans="1:20" ht="15" customHeight="1">
      <c r="A3838" s="962" t="s">
        <v>320</v>
      </c>
      <c r="B3838" t="s">
        <v>263</v>
      </c>
      <c r="C3838" t="s">
        <v>13</v>
      </c>
      <c r="D3838" t="s">
        <v>11</v>
      </c>
      <c r="E3838" t="s">
        <v>511</v>
      </c>
      <c r="F3838" t="s">
        <v>445</v>
      </c>
      <c r="R3838">
        <v>0</v>
      </c>
      <c r="S3838">
        <v>0</v>
      </c>
      <c r="T3838">
        <v>500000000</v>
      </c>
    </row>
    <row r="3839" spans="1:20" ht="15" customHeight="1">
      <c r="A3839" s="962" t="s">
        <v>320</v>
      </c>
      <c r="B3839" t="s">
        <v>254</v>
      </c>
      <c r="C3839" t="s">
        <v>13</v>
      </c>
      <c r="D3839" t="s">
        <v>11</v>
      </c>
      <c r="E3839" t="s">
        <v>511</v>
      </c>
      <c r="F3839" t="s">
        <v>445</v>
      </c>
      <c r="H3839" t="s">
        <v>587</v>
      </c>
      <c r="I3839" t="s">
        <v>353</v>
      </c>
      <c r="K3839" t="s">
        <v>333</v>
      </c>
      <c r="L3839" t="s">
        <v>374</v>
      </c>
      <c r="M3839" t="s">
        <v>58</v>
      </c>
      <c r="O3839" t="s">
        <v>335</v>
      </c>
      <c r="P3839" t="s">
        <v>336</v>
      </c>
      <c r="Q3839" t="s">
        <v>337</v>
      </c>
      <c r="R3839">
        <v>30.4</v>
      </c>
    </row>
    <row r="3840" spans="1:20" ht="15" customHeight="1">
      <c r="A3840" s="962" t="s">
        <v>323</v>
      </c>
      <c r="B3840" t="s">
        <v>247</v>
      </c>
      <c r="C3840" t="s">
        <v>13</v>
      </c>
      <c r="D3840" t="s">
        <v>11</v>
      </c>
      <c r="E3840" t="s">
        <v>511</v>
      </c>
      <c r="F3840" t="s">
        <v>445</v>
      </c>
      <c r="R3840">
        <v>0</v>
      </c>
    </row>
    <row r="3841" spans="1:20" ht="15" customHeight="1">
      <c r="A3841" s="962" t="s">
        <v>323</v>
      </c>
      <c r="B3841" t="s">
        <v>254</v>
      </c>
      <c r="C3841" t="s">
        <v>13</v>
      </c>
      <c r="D3841" t="s">
        <v>11</v>
      </c>
      <c r="E3841" t="s">
        <v>511</v>
      </c>
      <c r="F3841" t="s">
        <v>445</v>
      </c>
      <c r="R3841">
        <v>0</v>
      </c>
    </row>
    <row r="3842" spans="1:20" ht="15" customHeight="1">
      <c r="A3842" s="962" t="s">
        <v>323</v>
      </c>
      <c r="B3842" t="s">
        <v>246</v>
      </c>
      <c r="C3842" t="s">
        <v>13</v>
      </c>
      <c r="D3842" t="s">
        <v>11</v>
      </c>
      <c r="E3842" t="s">
        <v>511</v>
      </c>
      <c r="F3842" t="s">
        <v>445</v>
      </c>
      <c r="R3842">
        <v>0</v>
      </c>
      <c r="S3842">
        <v>0</v>
      </c>
      <c r="T3842">
        <v>500000000</v>
      </c>
    </row>
    <row r="3843" spans="1:20" ht="15" customHeight="1">
      <c r="A3843" s="962" t="s">
        <v>323</v>
      </c>
      <c r="B3843" t="s">
        <v>263</v>
      </c>
      <c r="C3843" t="s">
        <v>13</v>
      </c>
      <c r="D3843" t="s">
        <v>11</v>
      </c>
      <c r="E3843" t="s">
        <v>511</v>
      </c>
      <c r="F3843" t="s">
        <v>445</v>
      </c>
      <c r="R3843">
        <v>0</v>
      </c>
      <c r="S3843">
        <v>0</v>
      </c>
      <c r="T3843">
        <v>500000000</v>
      </c>
    </row>
    <row r="3844" spans="1:20" ht="15" customHeight="1">
      <c r="A3844" s="962" t="s">
        <v>244</v>
      </c>
      <c r="B3844" t="s">
        <v>278</v>
      </c>
      <c r="C3844" t="s">
        <v>13</v>
      </c>
      <c r="D3844" t="s">
        <v>11</v>
      </c>
      <c r="E3844" t="s">
        <v>511</v>
      </c>
      <c r="F3844" t="s">
        <v>458</v>
      </c>
      <c r="O3844" t="s">
        <v>361</v>
      </c>
      <c r="P3844" t="s">
        <v>868</v>
      </c>
      <c r="Q3844" t="s">
        <v>869</v>
      </c>
      <c r="R3844">
        <v>3.18</v>
      </c>
    </row>
    <row r="3845" spans="1:20" ht="15" customHeight="1">
      <c r="A3845" s="962" t="s">
        <v>244</v>
      </c>
      <c r="B3845" t="s">
        <v>279</v>
      </c>
      <c r="C3845" t="s">
        <v>13</v>
      </c>
      <c r="D3845" t="s">
        <v>11</v>
      </c>
      <c r="E3845" t="s">
        <v>511</v>
      </c>
      <c r="F3845" t="s">
        <v>458</v>
      </c>
      <c r="G3845" t="s">
        <v>588</v>
      </c>
      <c r="I3845" t="s">
        <v>415</v>
      </c>
      <c r="K3845" t="s">
        <v>333</v>
      </c>
      <c r="L3845" t="s">
        <v>334</v>
      </c>
      <c r="M3845" t="s">
        <v>68</v>
      </c>
      <c r="O3845" t="s">
        <v>335</v>
      </c>
      <c r="P3845" t="s">
        <v>336</v>
      </c>
      <c r="Q3845" t="s">
        <v>337</v>
      </c>
      <c r="R3845">
        <v>3.91</v>
      </c>
    </row>
    <row r="3846" spans="1:20" ht="15" customHeight="1">
      <c r="A3846" s="962" t="s">
        <v>246</v>
      </c>
      <c r="B3846" t="s">
        <v>321</v>
      </c>
      <c r="C3846" t="s">
        <v>13</v>
      </c>
      <c r="D3846" t="s">
        <v>11</v>
      </c>
      <c r="E3846" t="s">
        <v>511</v>
      </c>
      <c r="F3846" t="s">
        <v>458</v>
      </c>
      <c r="R3846">
        <v>0</v>
      </c>
      <c r="S3846">
        <v>0</v>
      </c>
      <c r="T3846">
        <v>500000000</v>
      </c>
    </row>
    <row r="3847" spans="1:20" ht="15" customHeight="1">
      <c r="A3847" s="962" t="s">
        <v>246</v>
      </c>
      <c r="B3847" t="s">
        <v>281</v>
      </c>
      <c r="C3847" t="s">
        <v>13</v>
      </c>
      <c r="D3847" t="s">
        <v>11</v>
      </c>
      <c r="E3847" t="s">
        <v>511</v>
      </c>
      <c r="F3847" t="s">
        <v>458</v>
      </c>
      <c r="R3847">
        <v>0</v>
      </c>
      <c r="S3847">
        <v>0</v>
      </c>
      <c r="T3847">
        <v>500000000</v>
      </c>
    </row>
    <row r="3848" spans="1:20" ht="15" customHeight="1">
      <c r="A3848" s="962" t="s">
        <v>246</v>
      </c>
      <c r="B3848" t="s">
        <v>282</v>
      </c>
      <c r="C3848" t="s">
        <v>13</v>
      </c>
      <c r="D3848" t="s">
        <v>11</v>
      </c>
      <c r="E3848" t="s">
        <v>511</v>
      </c>
      <c r="F3848" t="s">
        <v>458</v>
      </c>
      <c r="R3848">
        <v>0</v>
      </c>
      <c r="S3848">
        <v>0</v>
      </c>
      <c r="T3848">
        <v>500000000</v>
      </c>
    </row>
    <row r="3849" spans="1:20" ht="15" customHeight="1">
      <c r="A3849" s="962" t="s">
        <v>246</v>
      </c>
      <c r="B3849" t="s">
        <v>324</v>
      </c>
      <c r="C3849" t="s">
        <v>13</v>
      </c>
      <c r="D3849" t="s">
        <v>11</v>
      </c>
      <c r="E3849" t="s">
        <v>511</v>
      </c>
      <c r="F3849" t="s">
        <v>458</v>
      </c>
      <c r="R3849">
        <v>0</v>
      </c>
      <c r="S3849">
        <v>0</v>
      </c>
      <c r="T3849">
        <v>500000000</v>
      </c>
    </row>
    <row r="3850" spans="1:20" ht="15" customHeight="1">
      <c r="A3850" s="962" t="s">
        <v>247</v>
      </c>
      <c r="B3850" t="s">
        <v>300</v>
      </c>
      <c r="C3850" t="s">
        <v>13</v>
      </c>
      <c r="D3850" t="s">
        <v>11</v>
      </c>
      <c r="E3850" t="s">
        <v>511</v>
      </c>
      <c r="F3850" t="s">
        <v>458</v>
      </c>
      <c r="J3850" t="s">
        <v>663</v>
      </c>
      <c r="L3850" t="s">
        <v>339</v>
      </c>
      <c r="O3850" t="s">
        <v>882</v>
      </c>
      <c r="P3850" t="s">
        <v>868</v>
      </c>
      <c r="Q3850" t="s">
        <v>869</v>
      </c>
      <c r="R3850">
        <v>2.9</v>
      </c>
    </row>
    <row r="3851" spans="1:20" ht="15" customHeight="1">
      <c r="A3851" s="962" t="s">
        <v>247</v>
      </c>
      <c r="B3851" t="s">
        <v>290</v>
      </c>
      <c r="C3851" t="s">
        <v>13</v>
      </c>
      <c r="D3851" t="s">
        <v>11</v>
      </c>
      <c r="E3851" t="s">
        <v>511</v>
      </c>
      <c r="F3851" t="s">
        <v>458</v>
      </c>
      <c r="J3851" t="s">
        <v>338</v>
      </c>
      <c r="L3851" t="s">
        <v>339</v>
      </c>
      <c r="R3851">
        <v>0</v>
      </c>
    </row>
    <row r="3852" spans="1:20" ht="15" customHeight="1">
      <c r="A3852" s="962" t="s">
        <v>247</v>
      </c>
      <c r="B3852" t="s">
        <v>289</v>
      </c>
      <c r="C3852" t="s">
        <v>13</v>
      </c>
      <c r="D3852" t="s">
        <v>11</v>
      </c>
      <c r="E3852" t="s">
        <v>511</v>
      </c>
      <c r="F3852" t="s">
        <v>458</v>
      </c>
      <c r="R3852">
        <v>0</v>
      </c>
    </row>
    <row r="3853" spans="1:20" ht="15" customHeight="1">
      <c r="A3853" s="962" t="s">
        <v>247</v>
      </c>
      <c r="B3853" t="s">
        <v>288</v>
      </c>
      <c r="C3853" t="s">
        <v>13</v>
      </c>
      <c r="D3853" t="s">
        <v>11</v>
      </c>
      <c r="E3853" t="s">
        <v>511</v>
      </c>
      <c r="F3853" t="s">
        <v>458</v>
      </c>
      <c r="R3853">
        <v>2.9</v>
      </c>
    </row>
    <row r="3854" spans="1:20" ht="15" customHeight="1">
      <c r="A3854" s="962" t="s">
        <v>247</v>
      </c>
      <c r="B3854" t="s">
        <v>298</v>
      </c>
      <c r="C3854" t="s">
        <v>13</v>
      </c>
      <c r="D3854" t="s">
        <v>11</v>
      </c>
      <c r="E3854" t="s">
        <v>511</v>
      </c>
      <c r="F3854" t="s">
        <v>458</v>
      </c>
      <c r="R3854">
        <v>2.9</v>
      </c>
    </row>
    <row r="3855" spans="1:20" ht="15" customHeight="1">
      <c r="A3855" s="962" t="s">
        <v>247</v>
      </c>
      <c r="B3855" t="s">
        <v>297</v>
      </c>
      <c r="C3855" t="s">
        <v>13</v>
      </c>
      <c r="D3855" t="s">
        <v>11</v>
      </c>
      <c r="E3855" t="s">
        <v>511</v>
      </c>
      <c r="F3855" t="s">
        <v>458</v>
      </c>
      <c r="R3855">
        <v>2.9</v>
      </c>
    </row>
    <row r="3856" spans="1:20" ht="15" customHeight="1">
      <c r="A3856" s="962" t="s">
        <v>247</v>
      </c>
      <c r="B3856" t="s">
        <v>287</v>
      </c>
      <c r="C3856" t="s">
        <v>13</v>
      </c>
      <c r="D3856" t="s">
        <v>11</v>
      </c>
      <c r="E3856" t="s">
        <v>511</v>
      </c>
      <c r="F3856" t="s">
        <v>458</v>
      </c>
      <c r="R3856">
        <v>3.12</v>
      </c>
    </row>
    <row r="3857" spans="1:20" ht="15" customHeight="1">
      <c r="A3857" s="962" t="s">
        <v>247</v>
      </c>
      <c r="B3857" t="s">
        <v>301</v>
      </c>
      <c r="C3857" t="s">
        <v>13</v>
      </c>
      <c r="D3857" t="s">
        <v>11</v>
      </c>
      <c r="E3857" t="s">
        <v>511</v>
      </c>
      <c r="F3857" t="s">
        <v>458</v>
      </c>
      <c r="R3857">
        <v>1.45</v>
      </c>
      <c r="S3857">
        <v>0</v>
      </c>
      <c r="T3857">
        <v>2.9</v>
      </c>
    </row>
    <row r="3858" spans="1:20" ht="15" customHeight="1">
      <c r="A3858" s="962" t="s">
        <v>247</v>
      </c>
      <c r="B3858" t="s">
        <v>302</v>
      </c>
      <c r="C3858" t="s">
        <v>13</v>
      </c>
      <c r="D3858" t="s">
        <v>11</v>
      </c>
      <c r="E3858" t="s">
        <v>511</v>
      </c>
      <c r="F3858" t="s">
        <v>458</v>
      </c>
      <c r="R3858">
        <v>1.45</v>
      </c>
      <c r="S3858">
        <v>0</v>
      </c>
      <c r="T3858">
        <v>2.9</v>
      </c>
    </row>
    <row r="3859" spans="1:20" ht="15" customHeight="1">
      <c r="A3859" s="962" t="s">
        <v>247</v>
      </c>
      <c r="B3859" t="s">
        <v>322</v>
      </c>
      <c r="C3859" t="s">
        <v>13</v>
      </c>
      <c r="D3859" t="s">
        <v>11</v>
      </c>
      <c r="E3859" t="s">
        <v>511</v>
      </c>
      <c r="F3859" t="s">
        <v>458</v>
      </c>
      <c r="H3859" t="s">
        <v>915</v>
      </c>
      <c r="I3859" t="s">
        <v>450</v>
      </c>
      <c r="J3859" t="s">
        <v>950</v>
      </c>
      <c r="K3859" t="s">
        <v>854</v>
      </c>
      <c r="L3859" t="s">
        <v>871</v>
      </c>
      <c r="M3859" t="s">
        <v>56</v>
      </c>
      <c r="O3859" t="s">
        <v>361</v>
      </c>
      <c r="P3859" t="s">
        <v>851</v>
      </c>
      <c r="Q3859" t="s">
        <v>337</v>
      </c>
      <c r="R3859">
        <v>0.06</v>
      </c>
    </row>
    <row r="3860" spans="1:20" ht="15" customHeight="1">
      <c r="A3860" s="962" t="s">
        <v>247</v>
      </c>
      <c r="B3860" t="s">
        <v>318</v>
      </c>
      <c r="C3860" t="s">
        <v>13</v>
      </c>
      <c r="D3860" t="s">
        <v>11</v>
      </c>
      <c r="E3860" t="s">
        <v>511</v>
      </c>
      <c r="F3860" t="s">
        <v>458</v>
      </c>
      <c r="H3860" t="s">
        <v>848</v>
      </c>
      <c r="I3860" t="s">
        <v>848</v>
      </c>
      <c r="J3860" t="s">
        <v>951</v>
      </c>
      <c r="K3860" t="s">
        <v>849</v>
      </c>
      <c r="L3860" t="s">
        <v>850</v>
      </c>
      <c r="M3860" t="s">
        <v>848</v>
      </c>
      <c r="O3860" t="s">
        <v>882</v>
      </c>
      <c r="P3860" t="s">
        <v>851</v>
      </c>
      <c r="Q3860" t="s">
        <v>337</v>
      </c>
      <c r="R3860">
        <v>0.22</v>
      </c>
    </row>
    <row r="3861" spans="1:20" ht="15" customHeight="1">
      <c r="A3861" s="962" t="s">
        <v>247</v>
      </c>
      <c r="B3861" t="s">
        <v>317</v>
      </c>
      <c r="C3861" t="s">
        <v>13</v>
      </c>
      <c r="D3861" t="s">
        <v>11</v>
      </c>
      <c r="E3861" t="s">
        <v>511</v>
      </c>
      <c r="F3861" t="s">
        <v>458</v>
      </c>
      <c r="J3861" t="s">
        <v>951</v>
      </c>
      <c r="K3861" t="s">
        <v>849</v>
      </c>
      <c r="L3861" t="s">
        <v>850</v>
      </c>
      <c r="O3861" t="s">
        <v>882</v>
      </c>
      <c r="P3861" t="s">
        <v>851</v>
      </c>
      <c r="Q3861" t="s">
        <v>337</v>
      </c>
      <c r="R3861">
        <v>0.22</v>
      </c>
    </row>
    <row r="3862" spans="1:20" ht="15" customHeight="1">
      <c r="A3862" s="962" t="s">
        <v>247</v>
      </c>
      <c r="B3862" t="s">
        <v>305</v>
      </c>
      <c r="C3862" t="s">
        <v>13</v>
      </c>
      <c r="D3862" t="s">
        <v>11</v>
      </c>
      <c r="E3862" t="s">
        <v>511</v>
      </c>
      <c r="F3862" t="s">
        <v>458</v>
      </c>
      <c r="R3862">
        <v>0.22</v>
      </c>
    </row>
    <row r="3863" spans="1:20" ht="15" customHeight="1">
      <c r="A3863" s="962" t="s">
        <v>247</v>
      </c>
      <c r="B3863" t="s">
        <v>324</v>
      </c>
      <c r="C3863" t="s">
        <v>13</v>
      </c>
      <c r="D3863" t="s">
        <v>11</v>
      </c>
      <c r="E3863" t="s">
        <v>511</v>
      </c>
      <c r="F3863" t="s">
        <v>458</v>
      </c>
      <c r="R3863">
        <v>0</v>
      </c>
    </row>
    <row r="3864" spans="1:20" ht="15" customHeight="1">
      <c r="A3864" s="962" t="s">
        <v>248</v>
      </c>
      <c r="B3864" t="s">
        <v>278</v>
      </c>
      <c r="C3864" t="s">
        <v>13</v>
      </c>
      <c r="D3864" t="s">
        <v>11</v>
      </c>
      <c r="E3864" t="s">
        <v>511</v>
      </c>
      <c r="F3864" t="s">
        <v>458</v>
      </c>
      <c r="R3864">
        <v>0</v>
      </c>
    </row>
    <row r="3865" spans="1:20" ht="15" customHeight="1">
      <c r="A3865" s="962" t="s">
        <v>248</v>
      </c>
      <c r="B3865" t="s">
        <v>279</v>
      </c>
      <c r="C3865" t="s">
        <v>13</v>
      </c>
      <c r="D3865" t="s">
        <v>11</v>
      </c>
      <c r="E3865" t="s">
        <v>511</v>
      </c>
      <c r="F3865" t="s">
        <v>458</v>
      </c>
      <c r="G3865" t="s">
        <v>460</v>
      </c>
      <c r="I3865" t="s">
        <v>415</v>
      </c>
      <c r="K3865" t="s">
        <v>333</v>
      </c>
      <c r="L3865" t="s">
        <v>250</v>
      </c>
      <c r="M3865" t="s">
        <v>68</v>
      </c>
      <c r="O3865" t="s">
        <v>335</v>
      </c>
      <c r="P3865" t="s">
        <v>336</v>
      </c>
      <c r="Q3865" t="s">
        <v>337</v>
      </c>
      <c r="R3865">
        <v>8.6300000000000008</v>
      </c>
    </row>
    <row r="3866" spans="1:20" ht="15" customHeight="1">
      <c r="A3866" s="962" t="s">
        <v>249</v>
      </c>
      <c r="B3866" t="s">
        <v>278</v>
      </c>
      <c r="C3866" t="s">
        <v>13</v>
      </c>
      <c r="D3866" t="s">
        <v>11</v>
      </c>
      <c r="E3866" t="s">
        <v>511</v>
      </c>
      <c r="F3866" t="s">
        <v>458</v>
      </c>
      <c r="J3866" t="s">
        <v>340</v>
      </c>
      <c r="L3866" t="s">
        <v>249</v>
      </c>
      <c r="R3866">
        <v>0</v>
      </c>
    </row>
    <row r="3867" spans="1:20" ht="15" customHeight="1">
      <c r="A3867" s="962" t="s">
        <v>250</v>
      </c>
      <c r="B3867" t="s">
        <v>279</v>
      </c>
      <c r="C3867" t="s">
        <v>13</v>
      </c>
      <c r="D3867" t="s">
        <v>11</v>
      </c>
      <c r="E3867" t="s">
        <v>511</v>
      </c>
      <c r="F3867" t="s">
        <v>458</v>
      </c>
      <c r="G3867" t="s">
        <v>589</v>
      </c>
      <c r="I3867" t="s">
        <v>415</v>
      </c>
      <c r="K3867" t="s">
        <v>333</v>
      </c>
      <c r="L3867" t="s">
        <v>250</v>
      </c>
      <c r="M3867" t="s">
        <v>68</v>
      </c>
      <c r="O3867" t="s">
        <v>335</v>
      </c>
      <c r="P3867" t="s">
        <v>336</v>
      </c>
      <c r="Q3867" t="s">
        <v>337</v>
      </c>
      <c r="R3867">
        <v>8.6300000000000008</v>
      </c>
    </row>
    <row r="3868" spans="1:20" ht="15" customHeight="1">
      <c r="A3868" s="962" t="s">
        <v>254</v>
      </c>
      <c r="B3868" t="s">
        <v>283</v>
      </c>
      <c r="C3868" t="s">
        <v>13</v>
      </c>
      <c r="D3868" t="s">
        <v>11</v>
      </c>
      <c r="E3868" t="s">
        <v>511</v>
      </c>
      <c r="F3868" t="s">
        <v>458</v>
      </c>
      <c r="J3868" t="s">
        <v>342</v>
      </c>
      <c r="L3868" t="s">
        <v>343</v>
      </c>
      <c r="R3868">
        <v>0</v>
      </c>
    </row>
    <row r="3869" spans="1:20" ht="15" customHeight="1">
      <c r="A3869" s="962" t="s">
        <v>254</v>
      </c>
      <c r="B3869" t="s">
        <v>289</v>
      </c>
      <c r="C3869" t="s">
        <v>13</v>
      </c>
      <c r="D3869" t="s">
        <v>11</v>
      </c>
      <c r="E3869" t="s">
        <v>511</v>
      </c>
      <c r="F3869" t="s">
        <v>458</v>
      </c>
      <c r="J3869" t="s">
        <v>338</v>
      </c>
      <c r="L3869" t="s">
        <v>344</v>
      </c>
      <c r="R3869">
        <v>0</v>
      </c>
    </row>
    <row r="3870" spans="1:20" ht="15" customHeight="1">
      <c r="A3870" s="962" t="s">
        <v>254</v>
      </c>
      <c r="B3870" t="s">
        <v>290</v>
      </c>
      <c r="C3870" t="s">
        <v>13</v>
      </c>
      <c r="D3870" t="s">
        <v>11</v>
      </c>
      <c r="E3870" t="s">
        <v>511</v>
      </c>
      <c r="F3870" t="s">
        <v>458</v>
      </c>
      <c r="R3870">
        <v>0</v>
      </c>
      <c r="S3870">
        <v>0</v>
      </c>
      <c r="T3870">
        <v>0</v>
      </c>
    </row>
    <row r="3871" spans="1:20" ht="15" customHeight="1">
      <c r="A3871" s="962" t="s">
        <v>254</v>
      </c>
      <c r="B3871" t="s">
        <v>292</v>
      </c>
      <c r="C3871" t="s">
        <v>13</v>
      </c>
      <c r="D3871" t="s">
        <v>11</v>
      </c>
      <c r="E3871" t="s">
        <v>511</v>
      </c>
      <c r="F3871" t="s">
        <v>458</v>
      </c>
      <c r="R3871">
        <v>0</v>
      </c>
      <c r="S3871">
        <v>0</v>
      </c>
      <c r="T3871">
        <v>0</v>
      </c>
    </row>
    <row r="3872" spans="1:20" ht="15" customHeight="1">
      <c r="A3872" s="962" t="s">
        <v>254</v>
      </c>
      <c r="B3872" t="s">
        <v>294</v>
      </c>
      <c r="C3872" t="s">
        <v>13</v>
      </c>
      <c r="D3872" t="s">
        <v>11</v>
      </c>
      <c r="E3872" t="s">
        <v>511</v>
      </c>
      <c r="F3872" t="s">
        <v>458</v>
      </c>
      <c r="R3872">
        <v>0</v>
      </c>
      <c r="S3872">
        <v>0</v>
      </c>
      <c r="T3872">
        <v>0</v>
      </c>
    </row>
    <row r="3873" spans="1:20" ht="15" customHeight="1">
      <c r="A3873" s="962" t="s">
        <v>254</v>
      </c>
      <c r="B3873" t="s">
        <v>295</v>
      </c>
      <c r="C3873" t="s">
        <v>13</v>
      </c>
      <c r="D3873" t="s">
        <v>11</v>
      </c>
      <c r="E3873" t="s">
        <v>511</v>
      </c>
      <c r="F3873" t="s">
        <v>458</v>
      </c>
      <c r="R3873">
        <v>0</v>
      </c>
      <c r="S3873">
        <v>0</v>
      </c>
      <c r="T3873">
        <v>0</v>
      </c>
    </row>
    <row r="3874" spans="1:20" ht="15" customHeight="1">
      <c r="A3874" s="962" t="s">
        <v>254</v>
      </c>
      <c r="B3874" t="s">
        <v>280</v>
      </c>
      <c r="C3874" t="s">
        <v>13</v>
      </c>
      <c r="D3874" t="s">
        <v>11</v>
      </c>
      <c r="E3874" t="s">
        <v>511</v>
      </c>
      <c r="F3874" t="s">
        <v>458</v>
      </c>
      <c r="J3874" t="s">
        <v>436</v>
      </c>
      <c r="L3874" t="s">
        <v>346</v>
      </c>
      <c r="R3874">
        <v>0</v>
      </c>
    </row>
    <row r="3875" spans="1:20" ht="15" customHeight="1">
      <c r="A3875" s="962" t="s">
        <v>254</v>
      </c>
      <c r="B3875" t="s">
        <v>299</v>
      </c>
      <c r="C3875" t="s">
        <v>13</v>
      </c>
      <c r="D3875" t="s">
        <v>11</v>
      </c>
      <c r="E3875" t="s">
        <v>511</v>
      </c>
      <c r="F3875" t="s">
        <v>458</v>
      </c>
      <c r="G3875" t="s">
        <v>420</v>
      </c>
      <c r="I3875" t="s">
        <v>421</v>
      </c>
      <c r="K3875" t="s">
        <v>333</v>
      </c>
      <c r="L3875" t="s">
        <v>348</v>
      </c>
      <c r="M3875" t="s">
        <v>70</v>
      </c>
      <c r="O3875" t="s">
        <v>349</v>
      </c>
      <c r="P3875" t="s">
        <v>336</v>
      </c>
      <c r="Q3875" t="s">
        <v>337</v>
      </c>
      <c r="R3875">
        <v>0.34</v>
      </c>
    </row>
    <row r="3876" spans="1:20" ht="15" customHeight="1">
      <c r="A3876" s="962" t="s">
        <v>254</v>
      </c>
      <c r="B3876" t="s">
        <v>284</v>
      </c>
      <c r="C3876" t="s">
        <v>13</v>
      </c>
      <c r="D3876" t="s">
        <v>11</v>
      </c>
      <c r="E3876" t="s">
        <v>511</v>
      </c>
      <c r="F3876" t="s">
        <v>458</v>
      </c>
      <c r="R3876">
        <v>0</v>
      </c>
    </row>
    <row r="3877" spans="1:20" ht="15" customHeight="1">
      <c r="A3877" s="962" t="s">
        <v>254</v>
      </c>
      <c r="B3877" t="s">
        <v>285</v>
      </c>
      <c r="C3877" t="s">
        <v>13</v>
      </c>
      <c r="D3877" t="s">
        <v>11</v>
      </c>
      <c r="E3877" t="s">
        <v>511</v>
      </c>
      <c r="F3877" t="s">
        <v>458</v>
      </c>
      <c r="R3877">
        <v>0</v>
      </c>
    </row>
    <row r="3878" spans="1:20" ht="15" customHeight="1">
      <c r="A3878" s="962" t="s">
        <v>254</v>
      </c>
      <c r="B3878" t="s">
        <v>286</v>
      </c>
      <c r="C3878" t="s">
        <v>13</v>
      </c>
      <c r="D3878" t="s">
        <v>11</v>
      </c>
      <c r="E3878" t="s">
        <v>511</v>
      </c>
      <c r="F3878" t="s">
        <v>458</v>
      </c>
      <c r="J3878" t="s">
        <v>952</v>
      </c>
      <c r="L3878" t="s">
        <v>953</v>
      </c>
      <c r="O3878" t="s">
        <v>361</v>
      </c>
      <c r="P3878" t="s">
        <v>868</v>
      </c>
      <c r="Q3878" t="s">
        <v>869</v>
      </c>
      <c r="R3878">
        <v>10.199999999999999</v>
      </c>
    </row>
    <row r="3879" spans="1:20" ht="15" customHeight="1">
      <c r="A3879" s="962" t="s">
        <v>254</v>
      </c>
      <c r="B3879" t="s">
        <v>303</v>
      </c>
      <c r="C3879" t="s">
        <v>13</v>
      </c>
      <c r="D3879" t="s">
        <v>11</v>
      </c>
      <c r="E3879" t="s">
        <v>511</v>
      </c>
      <c r="F3879" t="s">
        <v>458</v>
      </c>
      <c r="R3879">
        <v>0</v>
      </c>
    </row>
    <row r="3880" spans="1:20" ht="15" customHeight="1">
      <c r="A3880" s="962" t="s">
        <v>254</v>
      </c>
      <c r="B3880" t="s">
        <v>291</v>
      </c>
      <c r="C3880" t="s">
        <v>13</v>
      </c>
      <c r="D3880" t="s">
        <v>11</v>
      </c>
      <c r="E3880" t="s">
        <v>511</v>
      </c>
      <c r="F3880" t="s">
        <v>458</v>
      </c>
      <c r="R3880">
        <v>0</v>
      </c>
      <c r="S3880">
        <v>0</v>
      </c>
      <c r="T3880">
        <v>0</v>
      </c>
    </row>
    <row r="3881" spans="1:20" ht="15" customHeight="1">
      <c r="A3881" s="962" t="s">
        <v>254</v>
      </c>
      <c r="B3881" t="s">
        <v>293</v>
      </c>
      <c r="C3881" t="s">
        <v>13</v>
      </c>
      <c r="D3881" t="s">
        <v>11</v>
      </c>
      <c r="E3881" t="s">
        <v>511</v>
      </c>
      <c r="F3881" t="s">
        <v>458</v>
      </c>
      <c r="R3881">
        <v>0</v>
      </c>
      <c r="S3881">
        <v>0</v>
      </c>
      <c r="T3881">
        <v>0</v>
      </c>
    </row>
    <row r="3882" spans="1:20" ht="15" customHeight="1">
      <c r="A3882" s="962" t="s">
        <v>254</v>
      </c>
      <c r="B3882" t="s">
        <v>288</v>
      </c>
      <c r="C3882" t="s">
        <v>13</v>
      </c>
      <c r="D3882" t="s">
        <v>11</v>
      </c>
      <c r="E3882" t="s">
        <v>511</v>
      </c>
      <c r="F3882" t="s">
        <v>458</v>
      </c>
      <c r="R3882">
        <v>0.34</v>
      </c>
    </row>
    <row r="3883" spans="1:20" ht="15" customHeight="1">
      <c r="A3883" s="962" t="s">
        <v>254</v>
      </c>
      <c r="B3883" t="s">
        <v>298</v>
      </c>
      <c r="C3883" t="s">
        <v>13</v>
      </c>
      <c r="D3883" t="s">
        <v>11</v>
      </c>
      <c r="E3883" t="s">
        <v>511</v>
      </c>
      <c r="F3883" t="s">
        <v>458</v>
      </c>
      <c r="R3883">
        <v>0.34</v>
      </c>
    </row>
    <row r="3884" spans="1:20" ht="15" customHeight="1">
      <c r="A3884" s="962" t="s">
        <v>254</v>
      </c>
      <c r="B3884" t="s">
        <v>297</v>
      </c>
      <c r="C3884" t="s">
        <v>13</v>
      </c>
      <c r="D3884" t="s">
        <v>11</v>
      </c>
      <c r="E3884" t="s">
        <v>511</v>
      </c>
      <c r="F3884" t="s">
        <v>458</v>
      </c>
      <c r="R3884">
        <v>0.34</v>
      </c>
    </row>
    <row r="3885" spans="1:20" ht="15" customHeight="1">
      <c r="A3885" s="962" t="s">
        <v>254</v>
      </c>
      <c r="B3885" t="s">
        <v>287</v>
      </c>
      <c r="C3885" t="s">
        <v>13</v>
      </c>
      <c r="D3885" t="s">
        <v>11</v>
      </c>
      <c r="E3885" t="s">
        <v>511</v>
      </c>
      <c r="F3885" t="s">
        <v>458</v>
      </c>
      <c r="R3885">
        <v>0.56000000000000005</v>
      </c>
    </row>
    <row r="3886" spans="1:20" ht="15" customHeight="1">
      <c r="A3886" s="962" t="s">
        <v>254</v>
      </c>
      <c r="B3886" t="s">
        <v>296</v>
      </c>
      <c r="C3886" t="s">
        <v>13</v>
      </c>
      <c r="D3886" t="s">
        <v>11</v>
      </c>
      <c r="E3886" t="s">
        <v>511</v>
      </c>
      <c r="F3886" t="s">
        <v>458</v>
      </c>
      <c r="R3886">
        <v>0</v>
      </c>
      <c r="S3886">
        <v>0</v>
      </c>
      <c r="T3886">
        <v>0</v>
      </c>
    </row>
    <row r="3887" spans="1:20" ht="15" customHeight="1">
      <c r="A3887" s="962" t="s">
        <v>254</v>
      </c>
      <c r="B3887" t="s">
        <v>319</v>
      </c>
      <c r="C3887" t="s">
        <v>13</v>
      </c>
      <c r="D3887" t="s">
        <v>11</v>
      </c>
      <c r="E3887" t="s">
        <v>511</v>
      </c>
      <c r="F3887" t="s">
        <v>458</v>
      </c>
      <c r="G3887" t="s">
        <v>590</v>
      </c>
      <c r="I3887" t="s">
        <v>415</v>
      </c>
      <c r="K3887" t="s">
        <v>333</v>
      </c>
      <c r="L3887" t="s">
        <v>351</v>
      </c>
      <c r="M3887" t="s">
        <v>68</v>
      </c>
      <c r="O3887" t="s">
        <v>349</v>
      </c>
      <c r="P3887" t="s">
        <v>336</v>
      </c>
      <c r="Q3887" t="s">
        <v>337</v>
      </c>
      <c r="R3887">
        <v>0.22</v>
      </c>
    </row>
    <row r="3888" spans="1:20" ht="15" customHeight="1">
      <c r="A3888" s="962" t="s">
        <v>254</v>
      </c>
      <c r="B3888" t="s">
        <v>317</v>
      </c>
      <c r="C3888" t="s">
        <v>13</v>
      </c>
      <c r="D3888" t="s">
        <v>11</v>
      </c>
      <c r="E3888" t="s">
        <v>511</v>
      </c>
      <c r="F3888" t="s">
        <v>458</v>
      </c>
      <c r="G3888" t="s">
        <v>423</v>
      </c>
      <c r="I3888" t="s">
        <v>415</v>
      </c>
      <c r="K3888" t="s">
        <v>333</v>
      </c>
      <c r="L3888" t="s">
        <v>351</v>
      </c>
      <c r="M3888" t="s">
        <v>68</v>
      </c>
      <c r="O3888" t="s">
        <v>349</v>
      </c>
      <c r="P3888" t="s">
        <v>336</v>
      </c>
      <c r="Q3888" t="s">
        <v>337</v>
      </c>
      <c r="R3888">
        <v>0.22</v>
      </c>
    </row>
    <row r="3889" spans="1:18" ht="15" customHeight="1">
      <c r="A3889" s="962" t="s">
        <v>254</v>
      </c>
      <c r="B3889" t="s">
        <v>305</v>
      </c>
      <c r="C3889" t="s">
        <v>13</v>
      </c>
      <c r="D3889" t="s">
        <v>11</v>
      </c>
      <c r="E3889" t="s">
        <v>511</v>
      </c>
      <c r="F3889" t="s">
        <v>458</v>
      </c>
      <c r="R3889">
        <v>0.22</v>
      </c>
    </row>
    <row r="3890" spans="1:18" ht="15" customHeight="1">
      <c r="A3890" s="962" t="s">
        <v>254</v>
      </c>
      <c r="B3890" t="s">
        <v>321</v>
      </c>
      <c r="C3890" t="s">
        <v>13</v>
      </c>
      <c r="D3890" t="s">
        <v>11</v>
      </c>
      <c r="E3890" t="s">
        <v>511</v>
      </c>
      <c r="F3890" t="s">
        <v>458</v>
      </c>
      <c r="H3890" t="s">
        <v>461</v>
      </c>
      <c r="I3890" t="s">
        <v>353</v>
      </c>
      <c r="J3890" t="s">
        <v>462</v>
      </c>
      <c r="K3890" t="s">
        <v>333</v>
      </c>
      <c r="L3890" t="s">
        <v>354</v>
      </c>
      <c r="M3890" t="s">
        <v>58</v>
      </c>
      <c r="O3890" t="s">
        <v>349</v>
      </c>
      <c r="P3890" t="s">
        <v>336</v>
      </c>
      <c r="Q3890" t="s">
        <v>337</v>
      </c>
      <c r="R3890">
        <v>0</v>
      </c>
    </row>
    <row r="3891" spans="1:18" ht="15" customHeight="1">
      <c r="A3891" s="962" t="s">
        <v>254</v>
      </c>
      <c r="B3891" t="s">
        <v>324</v>
      </c>
      <c r="C3891" t="s">
        <v>13</v>
      </c>
      <c r="D3891" t="s">
        <v>11</v>
      </c>
      <c r="E3891" t="s">
        <v>511</v>
      </c>
      <c r="F3891" t="s">
        <v>458</v>
      </c>
      <c r="R3891">
        <v>0</v>
      </c>
    </row>
    <row r="3892" spans="1:18" ht="15" customHeight="1">
      <c r="A3892" s="962" t="s">
        <v>255</v>
      </c>
      <c r="B3892" t="s">
        <v>322</v>
      </c>
      <c r="C3892" t="s">
        <v>13</v>
      </c>
      <c r="D3892" t="s">
        <v>11</v>
      </c>
      <c r="E3892" t="s">
        <v>511</v>
      </c>
      <c r="F3892" t="s">
        <v>458</v>
      </c>
      <c r="H3892" t="s">
        <v>848</v>
      </c>
      <c r="I3892" t="s">
        <v>853</v>
      </c>
      <c r="J3892" t="s">
        <v>949</v>
      </c>
      <c r="K3892" t="s">
        <v>849</v>
      </c>
      <c r="L3892" t="s">
        <v>1993</v>
      </c>
      <c r="M3892" t="s">
        <v>55</v>
      </c>
      <c r="O3892" t="s">
        <v>361</v>
      </c>
      <c r="P3892" t="s">
        <v>667</v>
      </c>
      <c r="Q3892" t="s">
        <v>668</v>
      </c>
      <c r="R3892">
        <v>0</v>
      </c>
    </row>
    <row r="3893" spans="1:18" ht="15" customHeight="1">
      <c r="A3893" s="962" t="s">
        <v>255</v>
      </c>
      <c r="B3893" t="s">
        <v>301</v>
      </c>
      <c r="C3893" t="s">
        <v>13</v>
      </c>
      <c r="D3893" t="s">
        <v>11</v>
      </c>
      <c r="E3893" t="s">
        <v>511</v>
      </c>
      <c r="F3893" t="s">
        <v>458</v>
      </c>
      <c r="H3893" t="s">
        <v>856</v>
      </c>
      <c r="I3893" t="s">
        <v>853</v>
      </c>
      <c r="J3893" t="s">
        <v>949</v>
      </c>
      <c r="K3893" t="s">
        <v>849</v>
      </c>
      <c r="L3893" t="s">
        <v>857</v>
      </c>
      <c r="M3893" t="s">
        <v>55</v>
      </c>
      <c r="O3893" t="s">
        <v>361</v>
      </c>
      <c r="P3893" t="s">
        <v>851</v>
      </c>
      <c r="Q3893" t="s">
        <v>337</v>
      </c>
      <c r="R3893">
        <v>0.02</v>
      </c>
    </row>
    <row r="3894" spans="1:18" ht="15" customHeight="1">
      <c r="A3894" s="962" t="s">
        <v>255</v>
      </c>
      <c r="B3894" t="s">
        <v>307</v>
      </c>
      <c r="C3894" t="s">
        <v>13</v>
      </c>
      <c r="D3894" t="s">
        <v>11</v>
      </c>
      <c r="E3894" t="s">
        <v>511</v>
      </c>
      <c r="F3894" t="s">
        <v>458</v>
      </c>
      <c r="H3894" t="s">
        <v>858</v>
      </c>
      <c r="I3894" t="s">
        <v>853</v>
      </c>
      <c r="J3894" t="s">
        <v>949</v>
      </c>
      <c r="K3894" t="s">
        <v>849</v>
      </c>
      <c r="L3894" t="s">
        <v>859</v>
      </c>
      <c r="M3894" t="s">
        <v>55</v>
      </c>
      <c r="O3894" t="s">
        <v>361</v>
      </c>
      <c r="P3894" t="s">
        <v>851</v>
      </c>
      <c r="Q3894" t="s">
        <v>337</v>
      </c>
      <c r="R3894">
        <v>0</v>
      </c>
    </row>
    <row r="3895" spans="1:18" ht="15" customHeight="1">
      <c r="A3895" s="962" t="s">
        <v>255</v>
      </c>
      <c r="B3895" t="s">
        <v>315</v>
      </c>
      <c r="C3895" t="s">
        <v>13</v>
      </c>
      <c r="D3895" t="s">
        <v>11</v>
      </c>
      <c r="E3895" t="s">
        <v>511</v>
      </c>
      <c r="F3895" t="s">
        <v>458</v>
      </c>
      <c r="H3895" t="s">
        <v>860</v>
      </c>
      <c r="I3895" t="s">
        <v>853</v>
      </c>
      <c r="J3895" t="s">
        <v>949</v>
      </c>
      <c r="K3895" t="s">
        <v>849</v>
      </c>
      <c r="L3895" t="s">
        <v>861</v>
      </c>
      <c r="M3895" t="s">
        <v>55</v>
      </c>
      <c r="O3895" t="s">
        <v>361</v>
      </c>
      <c r="P3895" t="s">
        <v>851</v>
      </c>
      <c r="Q3895" t="s">
        <v>337</v>
      </c>
      <c r="R3895">
        <v>0</v>
      </c>
    </row>
    <row r="3896" spans="1:18" ht="15" customHeight="1">
      <c r="A3896" s="962" t="s">
        <v>255</v>
      </c>
      <c r="B3896" t="s">
        <v>308</v>
      </c>
      <c r="C3896" t="s">
        <v>13</v>
      </c>
      <c r="D3896" t="s">
        <v>11</v>
      </c>
      <c r="E3896" t="s">
        <v>511</v>
      </c>
      <c r="F3896" t="s">
        <v>458</v>
      </c>
      <c r="H3896" t="s">
        <v>862</v>
      </c>
      <c r="I3896" t="s">
        <v>853</v>
      </c>
      <c r="J3896" t="s">
        <v>949</v>
      </c>
      <c r="K3896" t="s">
        <v>849</v>
      </c>
      <c r="L3896" t="s">
        <v>863</v>
      </c>
      <c r="M3896" t="s">
        <v>55</v>
      </c>
      <c r="O3896" t="s">
        <v>361</v>
      </c>
      <c r="P3896" t="s">
        <v>851</v>
      </c>
      <c r="Q3896" t="s">
        <v>337</v>
      </c>
      <c r="R3896">
        <v>0</v>
      </c>
    </row>
    <row r="3897" spans="1:18" ht="15" customHeight="1">
      <c r="A3897" s="962" t="s">
        <v>255</v>
      </c>
      <c r="B3897" t="s">
        <v>311</v>
      </c>
      <c r="C3897" t="s">
        <v>13</v>
      </c>
      <c r="D3897" t="s">
        <v>11</v>
      </c>
      <c r="E3897" t="s">
        <v>511</v>
      </c>
      <c r="F3897" t="s">
        <v>458</v>
      </c>
      <c r="H3897" t="s">
        <v>864</v>
      </c>
      <c r="I3897" t="s">
        <v>853</v>
      </c>
      <c r="J3897" t="s">
        <v>949</v>
      </c>
      <c r="K3897" t="s">
        <v>849</v>
      </c>
      <c r="L3897" t="s">
        <v>865</v>
      </c>
      <c r="M3897" t="s">
        <v>55</v>
      </c>
      <c r="O3897" t="s">
        <v>361</v>
      </c>
      <c r="P3897" t="s">
        <v>851</v>
      </c>
      <c r="Q3897" t="s">
        <v>337</v>
      </c>
      <c r="R3897">
        <v>0.02</v>
      </c>
    </row>
    <row r="3898" spans="1:18" ht="15" customHeight="1">
      <c r="A3898" s="962" t="s">
        <v>255</v>
      </c>
      <c r="B3898" t="s">
        <v>312</v>
      </c>
      <c r="C3898" t="s">
        <v>13</v>
      </c>
      <c r="D3898" t="s">
        <v>11</v>
      </c>
      <c r="E3898" t="s">
        <v>511</v>
      </c>
      <c r="F3898" t="s">
        <v>458</v>
      </c>
      <c r="H3898" t="s">
        <v>866</v>
      </c>
      <c r="I3898" t="s">
        <v>853</v>
      </c>
      <c r="J3898" t="s">
        <v>949</v>
      </c>
      <c r="K3898" t="s">
        <v>849</v>
      </c>
      <c r="L3898" t="s">
        <v>867</v>
      </c>
      <c r="M3898" t="s">
        <v>55</v>
      </c>
      <c r="O3898" t="s">
        <v>361</v>
      </c>
      <c r="P3898" t="s">
        <v>851</v>
      </c>
      <c r="Q3898" t="s">
        <v>337</v>
      </c>
      <c r="R3898">
        <v>0</v>
      </c>
    </row>
    <row r="3899" spans="1:18" ht="15" customHeight="1">
      <c r="A3899" s="962" t="s">
        <v>255</v>
      </c>
      <c r="B3899" t="s">
        <v>300</v>
      </c>
      <c r="C3899" t="s">
        <v>13</v>
      </c>
      <c r="D3899" t="s">
        <v>11</v>
      </c>
      <c r="E3899" t="s">
        <v>511</v>
      </c>
      <c r="F3899" t="s">
        <v>458</v>
      </c>
      <c r="I3899" t="s">
        <v>853</v>
      </c>
      <c r="J3899" t="s">
        <v>949</v>
      </c>
      <c r="K3899" t="s">
        <v>849</v>
      </c>
      <c r="L3899" t="s">
        <v>857</v>
      </c>
      <c r="M3899" t="s">
        <v>55</v>
      </c>
      <c r="O3899" t="s">
        <v>361</v>
      </c>
      <c r="P3899" t="s">
        <v>851</v>
      </c>
      <c r="Q3899" t="s">
        <v>337</v>
      </c>
      <c r="R3899">
        <v>0.02</v>
      </c>
    </row>
    <row r="3900" spans="1:18" ht="15" customHeight="1">
      <c r="A3900" s="962" t="s">
        <v>255</v>
      </c>
      <c r="B3900" t="s">
        <v>298</v>
      </c>
      <c r="C3900" t="s">
        <v>13</v>
      </c>
      <c r="D3900" t="s">
        <v>11</v>
      </c>
      <c r="E3900" t="s">
        <v>511</v>
      </c>
      <c r="F3900" t="s">
        <v>458</v>
      </c>
      <c r="R3900">
        <v>0.02</v>
      </c>
    </row>
    <row r="3901" spans="1:18" ht="15" customHeight="1">
      <c r="A3901" s="962" t="s">
        <v>255</v>
      </c>
      <c r="B3901" t="s">
        <v>297</v>
      </c>
      <c r="C3901" t="s">
        <v>13</v>
      </c>
      <c r="D3901" t="s">
        <v>11</v>
      </c>
      <c r="E3901" t="s">
        <v>511</v>
      </c>
      <c r="F3901" t="s">
        <v>458</v>
      </c>
      <c r="R3901">
        <v>0.02</v>
      </c>
    </row>
    <row r="3902" spans="1:18" ht="15" customHeight="1">
      <c r="A3902" s="962" t="s">
        <v>255</v>
      </c>
      <c r="B3902" t="s">
        <v>288</v>
      </c>
      <c r="C3902" t="s">
        <v>13</v>
      </c>
      <c r="D3902" t="s">
        <v>11</v>
      </c>
      <c r="E3902" t="s">
        <v>511</v>
      </c>
      <c r="F3902" t="s">
        <v>458</v>
      </c>
      <c r="R3902">
        <v>0.02</v>
      </c>
    </row>
    <row r="3903" spans="1:18" ht="15" customHeight="1">
      <c r="A3903" s="962" t="s">
        <v>255</v>
      </c>
      <c r="B3903" t="s">
        <v>287</v>
      </c>
      <c r="C3903" t="s">
        <v>13</v>
      </c>
      <c r="D3903" t="s">
        <v>11</v>
      </c>
      <c r="E3903" t="s">
        <v>511</v>
      </c>
      <c r="F3903" t="s">
        <v>458</v>
      </c>
      <c r="R3903">
        <v>0.04</v>
      </c>
    </row>
    <row r="3904" spans="1:18" ht="15" customHeight="1">
      <c r="A3904" s="962" t="s">
        <v>255</v>
      </c>
      <c r="B3904" t="s">
        <v>306</v>
      </c>
      <c r="C3904" t="s">
        <v>13</v>
      </c>
      <c r="D3904" t="s">
        <v>11</v>
      </c>
      <c r="E3904" t="s">
        <v>511</v>
      </c>
      <c r="F3904" t="s">
        <v>458</v>
      </c>
      <c r="I3904" t="s">
        <v>853</v>
      </c>
      <c r="J3904" t="s">
        <v>949</v>
      </c>
      <c r="K3904" t="s">
        <v>849</v>
      </c>
      <c r="L3904" t="s">
        <v>1994</v>
      </c>
      <c r="M3904" t="s">
        <v>55</v>
      </c>
      <c r="O3904" t="s">
        <v>361</v>
      </c>
      <c r="P3904" t="s">
        <v>851</v>
      </c>
      <c r="Q3904" t="s">
        <v>337</v>
      </c>
      <c r="R3904">
        <v>0</v>
      </c>
    </row>
    <row r="3905" spans="1:20" ht="15" customHeight="1">
      <c r="A3905" s="962" t="s">
        <v>255</v>
      </c>
      <c r="B3905" t="s">
        <v>305</v>
      </c>
      <c r="C3905" t="s">
        <v>13</v>
      </c>
      <c r="D3905" t="s">
        <v>11</v>
      </c>
      <c r="E3905" t="s">
        <v>511</v>
      </c>
      <c r="F3905" t="s">
        <v>458</v>
      </c>
      <c r="R3905">
        <v>0.02</v>
      </c>
    </row>
    <row r="3906" spans="1:20" ht="15" customHeight="1">
      <c r="A3906" s="962" t="s">
        <v>255</v>
      </c>
      <c r="B3906" t="s">
        <v>309</v>
      </c>
      <c r="C3906" t="s">
        <v>13</v>
      </c>
      <c r="D3906" t="s">
        <v>11</v>
      </c>
      <c r="E3906" t="s">
        <v>511</v>
      </c>
      <c r="F3906" t="s">
        <v>458</v>
      </c>
      <c r="I3906" t="s">
        <v>853</v>
      </c>
      <c r="J3906" t="s">
        <v>949</v>
      </c>
      <c r="K3906" t="s">
        <v>849</v>
      </c>
      <c r="L3906" t="s">
        <v>1995</v>
      </c>
      <c r="M3906" t="s">
        <v>55</v>
      </c>
      <c r="O3906" t="s">
        <v>361</v>
      </c>
      <c r="P3906" t="s">
        <v>851</v>
      </c>
      <c r="Q3906" t="s">
        <v>337</v>
      </c>
      <c r="R3906">
        <v>0.02</v>
      </c>
    </row>
    <row r="3907" spans="1:20" ht="15" customHeight="1">
      <c r="A3907" s="962" t="s">
        <v>255</v>
      </c>
      <c r="B3907" t="s">
        <v>313</v>
      </c>
      <c r="C3907" t="s">
        <v>13</v>
      </c>
      <c r="D3907" t="s">
        <v>11</v>
      </c>
      <c r="E3907" t="s">
        <v>511</v>
      </c>
      <c r="F3907" t="s">
        <v>458</v>
      </c>
      <c r="I3907" t="s">
        <v>853</v>
      </c>
      <c r="J3907" t="s">
        <v>949</v>
      </c>
      <c r="K3907" t="s">
        <v>849</v>
      </c>
      <c r="L3907" t="s">
        <v>861</v>
      </c>
      <c r="M3907" t="s">
        <v>55</v>
      </c>
      <c r="O3907" t="s">
        <v>361</v>
      </c>
      <c r="P3907" t="s">
        <v>851</v>
      </c>
      <c r="Q3907" t="s">
        <v>337</v>
      </c>
      <c r="R3907">
        <v>0</v>
      </c>
    </row>
    <row r="3908" spans="1:20" ht="15" customHeight="1">
      <c r="A3908" s="962" t="s">
        <v>257</v>
      </c>
      <c r="B3908" t="s">
        <v>290</v>
      </c>
      <c r="C3908" t="s">
        <v>13</v>
      </c>
      <c r="D3908" t="s">
        <v>11</v>
      </c>
      <c r="E3908" t="s">
        <v>511</v>
      </c>
      <c r="F3908" t="s">
        <v>458</v>
      </c>
      <c r="J3908" t="s">
        <v>1996</v>
      </c>
      <c r="R3908">
        <v>0</v>
      </c>
      <c r="S3908">
        <v>0</v>
      </c>
      <c r="T3908">
        <v>500000000</v>
      </c>
    </row>
    <row r="3909" spans="1:20" ht="15" customHeight="1">
      <c r="A3909" s="962" t="s">
        <v>257</v>
      </c>
      <c r="B3909" t="s">
        <v>292</v>
      </c>
      <c r="C3909" t="s">
        <v>13</v>
      </c>
      <c r="D3909" t="s">
        <v>11</v>
      </c>
      <c r="E3909" t="s">
        <v>511</v>
      </c>
      <c r="F3909" t="s">
        <v>458</v>
      </c>
      <c r="J3909" t="s">
        <v>1997</v>
      </c>
      <c r="R3909">
        <v>0</v>
      </c>
      <c r="S3909">
        <v>0</v>
      </c>
      <c r="T3909">
        <v>500000000</v>
      </c>
    </row>
    <row r="3910" spans="1:20" ht="15" customHeight="1">
      <c r="A3910" s="962" t="s">
        <v>257</v>
      </c>
      <c r="B3910" t="s">
        <v>295</v>
      </c>
      <c r="C3910" t="s">
        <v>13</v>
      </c>
      <c r="D3910" t="s">
        <v>11</v>
      </c>
      <c r="E3910" t="s">
        <v>511</v>
      </c>
      <c r="F3910" t="s">
        <v>458</v>
      </c>
      <c r="J3910" t="s">
        <v>1998</v>
      </c>
      <c r="R3910">
        <v>0</v>
      </c>
      <c r="S3910">
        <v>0</v>
      </c>
      <c r="T3910">
        <v>500000000</v>
      </c>
    </row>
    <row r="3911" spans="1:20" ht="15" customHeight="1">
      <c r="A3911" s="962" t="s">
        <v>257</v>
      </c>
      <c r="B3911" t="s">
        <v>296</v>
      </c>
      <c r="C3911" t="s">
        <v>13</v>
      </c>
      <c r="D3911" t="s">
        <v>11</v>
      </c>
      <c r="E3911" t="s">
        <v>511</v>
      </c>
      <c r="F3911" t="s">
        <v>458</v>
      </c>
      <c r="J3911" t="s">
        <v>1999</v>
      </c>
      <c r="R3911">
        <v>0</v>
      </c>
      <c r="S3911">
        <v>0</v>
      </c>
      <c r="T3911">
        <v>500000000</v>
      </c>
    </row>
    <row r="3912" spans="1:20" ht="15" customHeight="1">
      <c r="A3912" s="962" t="s">
        <v>257</v>
      </c>
      <c r="B3912" t="s">
        <v>316</v>
      </c>
      <c r="C3912" t="s">
        <v>13</v>
      </c>
      <c r="D3912" t="s">
        <v>11</v>
      </c>
      <c r="E3912" t="s">
        <v>511</v>
      </c>
      <c r="F3912" t="s">
        <v>458</v>
      </c>
      <c r="J3912" t="s">
        <v>2004</v>
      </c>
      <c r="R3912">
        <v>0</v>
      </c>
      <c r="S3912">
        <v>0</v>
      </c>
      <c r="T3912">
        <v>500000000</v>
      </c>
    </row>
    <row r="3913" spans="1:20" ht="15" customHeight="1">
      <c r="A3913" s="962" t="s">
        <v>257</v>
      </c>
      <c r="B3913" t="s">
        <v>289</v>
      </c>
      <c r="C3913" t="s">
        <v>13</v>
      </c>
      <c r="D3913" t="s">
        <v>11</v>
      </c>
      <c r="E3913" t="s">
        <v>511</v>
      </c>
      <c r="F3913" t="s">
        <v>458</v>
      </c>
      <c r="R3913">
        <v>0</v>
      </c>
      <c r="S3913">
        <v>0</v>
      </c>
      <c r="T3913">
        <v>500000000</v>
      </c>
    </row>
    <row r="3914" spans="1:20" ht="15" customHeight="1">
      <c r="A3914" s="962" t="s">
        <v>257</v>
      </c>
      <c r="B3914" t="s">
        <v>309</v>
      </c>
      <c r="C3914" t="s">
        <v>13</v>
      </c>
      <c r="D3914" t="s">
        <v>11</v>
      </c>
      <c r="E3914" t="s">
        <v>511</v>
      </c>
      <c r="F3914" t="s">
        <v>458</v>
      </c>
      <c r="R3914">
        <v>0</v>
      </c>
      <c r="S3914">
        <v>0</v>
      </c>
      <c r="T3914">
        <v>500000000</v>
      </c>
    </row>
    <row r="3915" spans="1:20" ht="15" customHeight="1">
      <c r="A3915" s="962" t="s">
        <v>257</v>
      </c>
      <c r="B3915" t="s">
        <v>291</v>
      </c>
      <c r="C3915" t="s">
        <v>13</v>
      </c>
      <c r="D3915" t="s">
        <v>11</v>
      </c>
      <c r="E3915" t="s">
        <v>511</v>
      </c>
      <c r="F3915" t="s">
        <v>458</v>
      </c>
      <c r="R3915">
        <v>0</v>
      </c>
      <c r="S3915">
        <v>0</v>
      </c>
      <c r="T3915">
        <v>500000000</v>
      </c>
    </row>
    <row r="3916" spans="1:20" ht="15" customHeight="1">
      <c r="A3916" s="962" t="s">
        <v>257</v>
      </c>
      <c r="B3916" t="s">
        <v>288</v>
      </c>
      <c r="C3916" t="s">
        <v>13</v>
      </c>
      <c r="D3916" t="s">
        <v>11</v>
      </c>
      <c r="E3916" t="s">
        <v>511</v>
      </c>
      <c r="F3916" t="s">
        <v>458</v>
      </c>
      <c r="R3916">
        <v>0</v>
      </c>
      <c r="S3916">
        <v>0</v>
      </c>
      <c r="T3916">
        <v>500000000</v>
      </c>
    </row>
    <row r="3917" spans="1:20" ht="15" customHeight="1">
      <c r="A3917" s="962" t="s">
        <v>257</v>
      </c>
      <c r="B3917" t="s">
        <v>287</v>
      </c>
      <c r="C3917" t="s">
        <v>13</v>
      </c>
      <c r="D3917" t="s">
        <v>11</v>
      </c>
      <c r="E3917" t="s">
        <v>511</v>
      </c>
      <c r="F3917" t="s">
        <v>458</v>
      </c>
      <c r="R3917">
        <v>0</v>
      </c>
      <c r="S3917">
        <v>0</v>
      </c>
      <c r="T3917">
        <v>500000000</v>
      </c>
    </row>
    <row r="3918" spans="1:20" ht="15" customHeight="1">
      <c r="A3918" s="962" t="s">
        <v>257</v>
      </c>
      <c r="B3918" t="s">
        <v>305</v>
      </c>
      <c r="C3918" t="s">
        <v>13</v>
      </c>
      <c r="D3918" t="s">
        <v>11</v>
      </c>
      <c r="E3918" t="s">
        <v>511</v>
      </c>
      <c r="F3918" t="s">
        <v>458</v>
      </c>
      <c r="R3918">
        <v>0</v>
      </c>
      <c r="S3918">
        <v>0</v>
      </c>
      <c r="T3918">
        <v>500000000</v>
      </c>
    </row>
    <row r="3919" spans="1:20" ht="15" customHeight="1">
      <c r="A3919" s="962" t="s">
        <v>257</v>
      </c>
      <c r="B3919" t="s">
        <v>321</v>
      </c>
      <c r="C3919" t="s">
        <v>13</v>
      </c>
      <c r="D3919" t="s">
        <v>11</v>
      </c>
      <c r="E3919" t="s">
        <v>511</v>
      </c>
      <c r="F3919" t="s">
        <v>458</v>
      </c>
      <c r="R3919">
        <v>0</v>
      </c>
      <c r="S3919">
        <v>0</v>
      </c>
      <c r="T3919">
        <v>500000000</v>
      </c>
    </row>
    <row r="3920" spans="1:20" ht="15" customHeight="1">
      <c r="A3920" s="962" t="s">
        <v>257</v>
      </c>
      <c r="B3920" t="s">
        <v>310</v>
      </c>
      <c r="C3920" t="s">
        <v>13</v>
      </c>
      <c r="D3920" t="s">
        <v>11</v>
      </c>
      <c r="E3920" t="s">
        <v>511</v>
      </c>
      <c r="F3920" t="s">
        <v>458</v>
      </c>
      <c r="R3920">
        <v>0</v>
      </c>
      <c r="S3920">
        <v>0</v>
      </c>
      <c r="T3920">
        <v>500000000</v>
      </c>
    </row>
    <row r="3921" spans="1:20" ht="15" customHeight="1">
      <c r="A3921" s="962" t="s">
        <v>257</v>
      </c>
      <c r="B3921" t="s">
        <v>294</v>
      </c>
      <c r="C3921" t="s">
        <v>13</v>
      </c>
      <c r="D3921" t="s">
        <v>11</v>
      </c>
      <c r="E3921" t="s">
        <v>511</v>
      </c>
      <c r="F3921" t="s">
        <v>458</v>
      </c>
      <c r="R3921">
        <v>0</v>
      </c>
      <c r="S3921">
        <v>0</v>
      </c>
      <c r="T3921">
        <v>500000000</v>
      </c>
    </row>
    <row r="3922" spans="1:20" ht="15" customHeight="1">
      <c r="A3922" s="962" t="s">
        <v>257</v>
      </c>
      <c r="B3922" t="s">
        <v>293</v>
      </c>
      <c r="C3922" t="s">
        <v>13</v>
      </c>
      <c r="D3922" t="s">
        <v>11</v>
      </c>
      <c r="E3922" t="s">
        <v>511</v>
      </c>
      <c r="F3922" t="s">
        <v>458</v>
      </c>
      <c r="R3922">
        <v>0</v>
      </c>
      <c r="S3922">
        <v>0</v>
      </c>
      <c r="T3922">
        <v>500000000</v>
      </c>
    </row>
    <row r="3923" spans="1:20" ht="15" customHeight="1">
      <c r="A3923" s="962" t="s">
        <v>259</v>
      </c>
      <c r="B3923" t="s">
        <v>300</v>
      </c>
      <c r="C3923" t="s">
        <v>13</v>
      </c>
      <c r="D3923" t="s">
        <v>11</v>
      </c>
      <c r="E3923" t="s">
        <v>511</v>
      </c>
      <c r="F3923" t="s">
        <v>458</v>
      </c>
      <c r="R3923">
        <v>0</v>
      </c>
      <c r="S3923">
        <v>0</v>
      </c>
      <c r="T3923">
        <v>500000000</v>
      </c>
    </row>
    <row r="3924" spans="1:20" ht="15" customHeight="1">
      <c r="A3924" s="962" t="s">
        <v>259</v>
      </c>
      <c r="B3924" t="s">
        <v>298</v>
      </c>
      <c r="C3924" t="s">
        <v>13</v>
      </c>
      <c r="D3924" t="s">
        <v>11</v>
      </c>
      <c r="E3924" t="s">
        <v>511</v>
      </c>
      <c r="F3924" t="s">
        <v>458</v>
      </c>
      <c r="R3924">
        <v>0</v>
      </c>
      <c r="S3924">
        <v>0</v>
      </c>
      <c r="T3924">
        <v>500000000</v>
      </c>
    </row>
    <row r="3925" spans="1:20" ht="15" customHeight="1">
      <c r="A3925" s="962" t="s">
        <v>259</v>
      </c>
      <c r="B3925" t="s">
        <v>297</v>
      </c>
      <c r="C3925" t="s">
        <v>13</v>
      </c>
      <c r="D3925" t="s">
        <v>11</v>
      </c>
      <c r="E3925" t="s">
        <v>511</v>
      </c>
      <c r="F3925" t="s">
        <v>458</v>
      </c>
      <c r="R3925">
        <v>0</v>
      </c>
      <c r="S3925">
        <v>0</v>
      </c>
      <c r="T3925">
        <v>500000000</v>
      </c>
    </row>
    <row r="3926" spans="1:20" ht="15" customHeight="1">
      <c r="A3926" s="962" t="s">
        <v>259</v>
      </c>
      <c r="B3926" t="s">
        <v>288</v>
      </c>
      <c r="C3926" t="s">
        <v>13</v>
      </c>
      <c r="D3926" t="s">
        <v>11</v>
      </c>
      <c r="E3926" t="s">
        <v>511</v>
      </c>
      <c r="F3926" t="s">
        <v>458</v>
      </c>
      <c r="R3926">
        <v>0</v>
      </c>
      <c r="S3926">
        <v>0</v>
      </c>
      <c r="T3926">
        <v>500000000</v>
      </c>
    </row>
    <row r="3927" spans="1:20" ht="15" customHeight="1">
      <c r="A3927" s="962" t="s">
        <v>259</v>
      </c>
      <c r="B3927" t="s">
        <v>287</v>
      </c>
      <c r="C3927" t="s">
        <v>13</v>
      </c>
      <c r="D3927" t="s">
        <v>11</v>
      </c>
      <c r="E3927" t="s">
        <v>511</v>
      </c>
      <c r="F3927" t="s">
        <v>458</v>
      </c>
      <c r="R3927">
        <v>0</v>
      </c>
      <c r="S3927">
        <v>0</v>
      </c>
      <c r="T3927">
        <v>500000000</v>
      </c>
    </row>
    <row r="3928" spans="1:20" ht="15" customHeight="1">
      <c r="A3928" s="962" t="s">
        <v>259</v>
      </c>
      <c r="B3928" t="s">
        <v>321</v>
      </c>
      <c r="C3928" t="s">
        <v>13</v>
      </c>
      <c r="D3928" t="s">
        <v>11</v>
      </c>
      <c r="E3928" t="s">
        <v>511</v>
      </c>
      <c r="F3928" t="s">
        <v>458</v>
      </c>
      <c r="R3928">
        <v>0</v>
      </c>
      <c r="S3928">
        <v>0</v>
      </c>
      <c r="T3928">
        <v>500000000</v>
      </c>
    </row>
    <row r="3929" spans="1:20" ht="15" customHeight="1">
      <c r="A3929" s="962" t="s">
        <v>259</v>
      </c>
      <c r="B3929" t="s">
        <v>299</v>
      </c>
      <c r="C3929" t="s">
        <v>13</v>
      </c>
      <c r="D3929" t="s">
        <v>11</v>
      </c>
      <c r="E3929" t="s">
        <v>511</v>
      </c>
      <c r="F3929" t="s">
        <v>458</v>
      </c>
      <c r="R3929">
        <v>0</v>
      </c>
      <c r="S3929">
        <v>0</v>
      </c>
      <c r="T3929">
        <v>500000000</v>
      </c>
    </row>
    <row r="3930" spans="1:20" ht="15" customHeight="1">
      <c r="A3930" s="962" t="s">
        <v>259</v>
      </c>
      <c r="B3930" t="s">
        <v>301</v>
      </c>
      <c r="C3930" t="s">
        <v>13</v>
      </c>
      <c r="D3930" t="s">
        <v>11</v>
      </c>
      <c r="E3930" t="s">
        <v>511</v>
      </c>
      <c r="F3930" t="s">
        <v>458</v>
      </c>
      <c r="R3930">
        <v>0</v>
      </c>
      <c r="S3930">
        <v>0</v>
      </c>
      <c r="T3930">
        <v>500000000</v>
      </c>
    </row>
    <row r="3931" spans="1:20" ht="15" customHeight="1">
      <c r="A3931" s="962" t="s">
        <v>260</v>
      </c>
      <c r="B3931" t="s">
        <v>299</v>
      </c>
      <c r="C3931" t="s">
        <v>13</v>
      </c>
      <c r="D3931" t="s">
        <v>11</v>
      </c>
      <c r="E3931" t="s">
        <v>511</v>
      </c>
      <c r="F3931" t="s">
        <v>458</v>
      </c>
      <c r="R3931">
        <v>0</v>
      </c>
      <c r="S3931">
        <v>0</v>
      </c>
      <c r="T3931">
        <v>0</v>
      </c>
    </row>
    <row r="3932" spans="1:20" ht="15" customHeight="1">
      <c r="A3932" s="962" t="s">
        <v>260</v>
      </c>
      <c r="B3932" t="s">
        <v>312</v>
      </c>
      <c r="C3932" t="s">
        <v>13</v>
      </c>
      <c r="D3932" t="s">
        <v>11</v>
      </c>
      <c r="E3932" t="s">
        <v>511</v>
      </c>
      <c r="F3932" t="s">
        <v>458</v>
      </c>
      <c r="R3932">
        <v>0</v>
      </c>
      <c r="S3932">
        <v>0</v>
      </c>
      <c r="T3932">
        <v>0</v>
      </c>
    </row>
    <row r="3933" spans="1:20" ht="15" customHeight="1">
      <c r="A3933" s="962" t="s">
        <v>260</v>
      </c>
      <c r="B3933" t="s">
        <v>298</v>
      </c>
      <c r="C3933" t="s">
        <v>13</v>
      </c>
      <c r="D3933" t="s">
        <v>11</v>
      </c>
      <c r="E3933" t="s">
        <v>511</v>
      </c>
      <c r="F3933" t="s">
        <v>458</v>
      </c>
      <c r="R3933">
        <v>0</v>
      </c>
      <c r="S3933">
        <v>0</v>
      </c>
      <c r="T3933">
        <v>0</v>
      </c>
    </row>
    <row r="3934" spans="1:20" ht="15" customHeight="1">
      <c r="A3934" s="962" t="s">
        <v>260</v>
      </c>
      <c r="B3934" t="s">
        <v>297</v>
      </c>
      <c r="C3934" t="s">
        <v>13</v>
      </c>
      <c r="D3934" t="s">
        <v>11</v>
      </c>
      <c r="E3934" t="s">
        <v>511</v>
      </c>
      <c r="F3934" t="s">
        <v>458</v>
      </c>
      <c r="R3934">
        <v>0</v>
      </c>
      <c r="S3934">
        <v>0</v>
      </c>
      <c r="T3934">
        <v>0</v>
      </c>
    </row>
    <row r="3935" spans="1:20" ht="15" customHeight="1">
      <c r="A3935" s="962" t="s">
        <v>260</v>
      </c>
      <c r="B3935" t="s">
        <v>288</v>
      </c>
      <c r="C3935" t="s">
        <v>13</v>
      </c>
      <c r="D3935" t="s">
        <v>11</v>
      </c>
      <c r="E3935" t="s">
        <v>511</v>
      </c>
      <c r="F3935" t="s">
        <v>458</v>
      </c>
      <c r="R3935">
        <v>0</v>
      </c>
      <c r="S3935">
        <v>0</v>
      </c>
      <c r="T3935">
        <v>0</v>
      </c>
    </row>
    <row r="3936" spans="1:20" ht="15" customHeight="1">
      <c r="A3936" s="962" t="s">
        <v>260</v>
      </c>
      <c r="B3936" t="s">
        <v>287</v>
      </c>
      <c r="C3936" t="s">
        <v>13</v>
      </c>
      <c r="D3936" t="s">
        <v>11</v>
      </c>
      <c r="E3936" t="s">
        <v>511</v>
      </c>
      <c r="F3936" t="s">
        <v>458</v>
      </c>
      <c r="R3936">
        <v>0</v>
      </c>
    </row>
    <row r="3937" spans="1:20" ht="15" customHeight="1">
      <c r="A3937" s="962" t="s">
        <v>260</v>
      </c>
      <c r="B3937" t="s">
        <v>309</v>
      </c>
      <c r="C3937" t="s">
        <v>13</v>
      </c>
      <c r="D3937" t="s">
        <v>11</v>
      </c>
      <c r="E3937" t="s">
        <v>511</v>
      </c>
      <c r="F3937" t="s">
        <v>458</v>
      </c>
      <c r="R3937">
        <v>0</v>
      </c>
      <c r="S3937">
        <v>0</v>
      </c>
      <c r="T3937">
        <v>0</v>
      </c>
    </row>
    <row r="3938" spans="1:20" ht="15" customHeight="1">
      <c r="A3938" s="962" t="s">
        <v>260</v>
      </c>
      <c r="B3938" t="s">
        <v>305</v>
      </c>
      <c r="C3938" t="s">
        <v>13</v>
      </c>
      <c r="D3938" t="s">
        <v>11</v>
      </c>
      <c r="E3938" t="s">
        <v>511</v>
      </c>
      <c r="F3938" t="s">
        <v>458</v>
      </c>
      <c r="R3938">
        <v>0</v>
      </c>
      <c r="S3938">
        <v>0</v>
      </c>
      <c r="T3938">
        <v>0</v>
      </c>
    </row>
    <row r="3939" spans="1:20" ht="15" customHeight="1">
      <c r="A3939" s="962" t="s">
        <v>261</v>
      </c>
      <c r="B3939" t="s">
        <v>290</v>
      </c>
      <c r="C3939" t="s">
        <v>13</v>
      </c>
      <c r="D3939" t="s">
        <v>11</v>
      </c>
      <c r="E3939" t="s">
        <v>511</v>
      </c>
      <c r="F3939" t="s">
        <v>458</v>
      </c>
      <c r="R3939">
        <v>0</v>
      </c>
      <c r="S3939">
        <v>0</v>
      </c>
      <c r="T3939">
        <v>500000000</v>
      </c>
    </row>
    <row r="3940" spans="1:20" ht="15" customHeight="1">
      <c r="A3940" s="962" t="s">
        <v>261</v>
      </c>
      <c r="B3940" t="s">
        <v>292</v>
      </c>
      <c r="C3940" t="s">
        <v>13</v>
      </c>
      <c r="D3940" t="s">
        <v>11</v>
      </c>
      <c r="E3940" t="s">
        <v>511</v>
      </c>
      <c r="F3940" t="s">
        <v>458</v>
      </c>
      <c r="R3940">
        <v>0</v>
      </c>
      <c r="S3940">
        <v>0</v>
      </c>
      <c r="T3940">
        <v>500000000</v>
      </c>
    </row>
    <row r="3941" spans="1:20" ht="15" customHeight="1">
      <c r="A3941" s="962" t="s">
        <v>261</v>
      </c>
      <c r="B3941" t="s">
        <v>295</v>
      </c>
      <c r="C3941" t="s">
        <v>13</v>
      </c>
      <c r="D3941" t="s">
        <v>11</v>
      </c>
      <c r="E3941" t="s">
        <v>511</v>
      </c>
      <c r="F3941" t="s">
        <v>458</v>
      </c>
      <c r="R3941">
        <v>0</v>
      </c>
      <c r="S3941">
        <v>0</v>
      </c>
      <c r="T3941">
        <v>500000000</v>
      </c>
    </row>
    <row r="3942" spans="1:20" ht="15" customHeight="1">
      <c r="A3942" s="962" t="s">
        <v>261</v>
      </c>
      <c r="B3942" t="s">
        <v>296</v>
      </c>
      <c r="C3942" t="s">
        <v>13</v>
      </c>
      <c r="D3942" t="s">
        <v>11</v>
      </c>
      <c r="E3942" t="s">
        <v>511</v>
      </c>
      <c r="F3942" t="s">
        <v>458</v>
      </c>
      <c r="R3942">
        <v>0</v>
      </c>
      <c r="S3942">
        <v>0</v>
      </c>
      <c r="T3942">
        <v>500000000</v>
      </c>
    </row>
    <row r="3943" spans="1:20" ht="15" customHeight="1">
      <c r="A3943" s="962" t="s">
        <v>261</v>
      </c>
      <c r="B3943" t="s">
        <v>289</v>
      </c>
      <c r="C3943" t="s">
        <v>13</v>
      </c>
      <c r="D3943" t="s">
        <v>11</v>
      </c>
      <c r="E3943" t="s">
        <v>511</v>
      </c>
      <c r="F3943" t="s">
        <v>458</v>
      </c>
      <c r="R3943">
        <v>0</v>
      </c>
      <c r="S3943">
        <v>0</v>
      </c>
      <c r="T3943">
        <v>500000000</v>
      </c>
    </row>
    <row r="3944" spans="1:20" ht="15" customHeight="1">
      <c r="A3944" s="962" t="s">
        <v>261</v>
      </c>
      <c r="B3944" t="s">
        <v>291</v>
      </c>
      <c r="C3944" t="s">
        <v>13</v>
      </c>
      <c r="D3944" t="s">
        <v>11</v>
      </c>
      <c r="E3944" t="s">
        <v>511</v>
      </c>
      <c r="F3944" t="s">
        <v>458</v>
      </c>
      <c r="R3944">
        <v>0</v>
      </c>
      <c r="S3944">
        <v>0</v>
      </c>
      <c r="T3944">
        <v>500000000</v>
      </c>
    </row>
    <row r="3945" spans="1:20" ht="15" customHeight="1">
      <c r="A3945" s="962" t="s">
        <v>261</v>
      </c>
      <c r="B3945" t="s">
        <v>288</v>
      </c>
      <c r="C3945" t="s">
        <v>13</v>
      </c>
      <c r="D3945" t="s">
        <v>11</v>
      </c>
      <c r="E3945" t="s">
        <v>511</v>
      </c>
      <c r="F3945" t="s">
        <v>458</v>
      </c>
      <c r="R3945">
        <v>0</v>
      </c>
      <c r="S3945">
        <v>0</v>
      </c>
      <c r="T3945">
        <v>500000000</v>
      </c>
    </row>
    <row r="3946" spans="1:20" ht="15" customHeight="1">
      <c r="A3946" s="962" t="s">
        <v>261</v>
      </c>
      <c r="B3946" t="s">
        <v>287</v>
      </c>
      <c r="C3946" t="s">
        <v>13</v>
      </c>
      <c r="D3946" t="s">
        <v>11</v>
      </c>
      <c r="E3946" t="s">
        <v>511</v>
      </c>
      <c r="F3946" t="s">
        <v>458</v>
      </c>
      <c r="R3946">
        <v>0</v>
      </c>
      <c r="S3946">
        <v>0</v>
      </c>
      <c r="T3946">
        <v>500000000</v>
      </c>
    </row>
    <row r="3947" spans="1:20" ht="15" customHeight="1">
      <c r="A3947" s="962" t="s">
        <v>261</v>
      </c>
      <c r="B3947" t="s">
        <v>321</v>
      </c>
      <c r="C3947" t="s">
        <v>13</v>
      </c>
      <c r="D3947" t="s">
        <v>11</v>
      </c>
      <c r="E3947" t="s">
        <v>511</v>
      </c>
      <c r="F3947" t="s">
        <v>458</v>
      </c>
      <c r="R3947">
        <v>0</v>
      </c>
      <c r="S3947">
        <v>0</v>
      </c>
      <c r="T3947">
        <v>500000000</v>
      </c>
    </row>
    <row r="3948" spans="1:20" ht="15" customHeight="1">
      <c r="A3948" s="962" t="s">
        <v>261</v>
      </c>
      <c r="B3948" t="s">
        <v>294</v>
      </c>
      <c r="C3948" t="s">
        <v>13</v>
      </c>
      <c r="D3948" t="s">
        <v>11</v>
      </c>
      <c r="E3948" t="s">
        <v>511</v>
      </c>
      <c r="F3948" t="s">
        <v>458</v>
      </c>
      <c r="R3948">
        <v>0</v>
      </c>
      <c r="S3948">
        <v>0</v>
      </c>
      <c r="T3948">
        <v>500000000</v>
      </c>
    </row>
    <row r="3949" spans="1:20" ht="15" customHeight="1">
      <c r="A3949" s="962" t="s">
        <v>261</v>
      </c>
      <c r="B3949" t="s">
        <v>293</v>
      </c>
      <c r="C3949" t="s">
        <v>13</v>
      </c>
      <c r="D3949" t="s">
        <v>11</v>
      </c>
      <c r="E3949" t="s">
        <v>511</v>
      </c>
      <c r="F3949" t="s">
        <v>458</v>
      </c>
      <c r="R3949">
        <v>0</v>
      </c>
      <c r="S3949">
        <v>0</v>
      </c>
      <c r="T3949">
        <v>500000000</v>
      </c>
    </row>
    <row r="3950" spans="1:20" ht="15" customHeight="1">
      <c r="A3950" s="962" t="s">
        <v>261</v>
      </c>
      <c r="B3950" t="s">
        <v>324</v>
      </c>
      <c r="C3950" t="s">
        <v>13</v>
      </c>
      <c r="D3950" t="s">
        <v>11</v>
      </c>
      <c r="E3950" t="s">
        <v>511</v>
      </c>
      <c r="F3950" t="s">
        <v>458</v>
      </c>
      <c r="R3950">
        <v>0</v>
      </c>
      <c r="S3950">
        <v>0</v>
      </c>
      <c r="T3950">
        <v>500000000</v>
      </c>
    </row>
    <row r="3951" spans="1:20" ht="15" customHeight="1">
      <c r="A3951" s="962" t="s">
        <v>262</v>
      </c>
      <c r="B3951" t="s">
        <v>297</v>
      </c>
      <c r="C3951" t="s">
        <v>13</v>
      </c>
      <c r="D3951" t="s">
        <v>11</v>
      </c>
      <c r="E3951" t="s">
        <v>511</v>
      </c>
      <c r="F3951" t="s">
        <v>458</v>
      </c>
      <c r="J3951" t="s">
        <v>2000</v>
      </c>
      <c r="L3951" t="s">
        <v>2001</v>
      </c>
      <c r="O3951" t="s">
        <v>882</v>
      </c>
      <c r="P3951" t="s">
        <v>868</v>
      </c>
      <c r="Q3951" t="s">
        <v>869</v>
      </c>
      <c r="R3951">
        <v>0</v>
      </c>
      <c r="S3951">
        <v>0</v>
      </c>
      <c r="T3951">
        <v>500000000</v>
      </c>
    </row>
    <row r="3952" spans="1:20" ht="15" customHeight="1">
      <c r="A3952" s="962" t="s">
        <v>262</v>
      </c>
      <c r="B3952" t="s">
        <v>288</v>
      </c>
      <c r="C3952" t="s">
        <v>13</v>
      </c>
      <c r="D3952" t="s">
        <v>11</v>
      </c>
      <c r="E3952" t="s">
        <v>511</v>
      </c>
      <c r="F3952" t="s">
        <v>458</v>
      </c>
      <c r="R3952">
        <v>0</v>
      </c>
      <c r="S3952">
        <v>0</v>
      </c>
      <c r="T3952">
        <v>500000000</v>
      </c>
    </row>
    <row r="3953" spans="1:20" ht="15" customHeight="1">
      <c r="A3953" s="962" t="s">
        <v>262</v>
      </c>
      <c r="B3953" t="s">
        <v>287</v>
      </c>
      <c r="C3953" t="s">
        <v>13</v>
      </c>
      <c r="D3953" t="s">
        <v>11</v>
      </c>
      <c r="E3953" t="s">
        <v>511</v>
      </c>
      <c r="F3953" t="s">
        <v>458</v>
      </c>
      <c r="R3953">
        <v>0</v>
      </c>
      <c r="S3953">
        <v>0</v>
      </c>
      <c r="T3953">
        <v>500000000</v>
      </c>
    </row>
    <row r="3954" spans="1:20" ht="15" customHeight="1">
      <c r="A3954" s="962" t="s">
        <v>262</v>
      </c>
      <c r="B3954" t="s">
        <v>299</v>
      </c>
      <c r="C3954" t="s">
        <v>13</v>
      </c>
      <c r="D3954" t="s">
        <v>11</v>
      </c>
      <c r="E3954" t="s">
        <v>511</v>
      </c>
      <c r="F3954" t="s">
        <v>458</v>
      </c>
      <c r="R3954">
        <v>0</v>
      </c>
      <c r="S3954">
        <v>0</v>
      </c>
      <c r="T3954">
        <v>500000000</v>
      </c>
    </row>
    <row r="3955" spans="1:20" ht="15" customHeight="1">
      <c r="A3955" s="962" t="s">
        <v>262</v>
      </c>
      <c r="B3955" t="s">
        <v>301</v>
      </c>
      <c r="C3955" t="s">
        <v>13</v>
      </c>
      <c r="D3955" t="s">
        <v>11</v>
      </c>
      <c r="E3955" t="s">
        <v>511</v>
      </c>
      <c r="F3955" t="s">
        <v>458</v>
      </c>
      <c r="R3955">
        <v>0</v>
      </c>
      <c r="S3955">
        <v>0</v>
      </c>
      <c r="T3955">
        <v>500000000</v>
      </c>
    </row>
    <row r="3956" spans="1:20" ht="15" customHeight="1">
      <c r="A3956" s="962" t="s">
        <v>262</v>
      </c>
      <c r="B3956" t="s">
        <v>302</v>
      </c>
      <c r="C3956" t="s">
        <v>13</v>
      </c>
      <c r="D3956" t="s">
        <v>11</v>
      </c>
      <c r="E3956" t="s">
        <v>511</v>
      </c>
      <c r="F3956" t="s">
        <v>458</v>
      </c>
      <c r="R3956">
        <v>0</v>
      </c>
      <c r="S3956">
        <v>0</v>
      </c>
      <c r="T3956">
        <v>500000000</v>
      </c>
    </row>
    <row r="3957" spans="1:20" ht="15" customHeight="1">
      <c r="A3957" s="962" t="s">
        <v>262</v>
      </c>
      <c r="B3957" t="s">
        <v>303</v>
      </c>
      <c r="C3957" t="s">
        <v>13</v>
      </c>
      <c r="D3957" t="s">
        <v>11</v>
      </c>
      <c r="E3957" t="s">
        <v>511</v>
      </c>
      <c r="F3957" t="s">
        <v>458</v>
      </c>
      <c r="R3957">
        <v>0</v>
      </c>
      <c r="S3957">
        <v>0</v>
      </c>
      <c r="T3957">
        <v>500000000</v>
      </c>
    </row>
    <row r="3958" spans="1:20" ht="15" customHeight="1">
      <c r="A3958" s="962" t="s">
        <v>262</v>
      </c>
      <c r="B3958" t="s">
        <v>298</v>
      </c>
      <c r="C3958" t="s">
        <v>13</v>
      </c>
      <c r="D3958" t="s">
        <v>11</v>
      </c>
      <c r="E3958" t="s">
        <v>511</v>
      </c>
      <c r="F3958" t="s">
        <v>458</v>
      </c>
      <c r="R3958">
        <v>0</v>
      </c>
      <c r="S3958">
        <v>0</v>
      </c>
      <c r="T3958">
        <v>500000000</v>
      </c>
    </row>
    <row r="3959" spans="1:20" ht="15" customHeight="1">
      <c r="A3959" s="962" t="s">
        <v>262</v>
      </c>
      <c r="B3959" t="s">
        <v>300</v>
      </c>
      <c r="C3959" t="s">
        <v>13</v>
      </c>
      <c r="D3959" t="s">
        <v>11</v>
      </c>
      <c r="E3959" t="s">
        <v>511</v>
      </c>
      <c r="F3959" t="s">
        <v>458</v>
      </c>
      <c r="R3959">
        <v>0</v>
      </c>
      <c r="S3959">
        <v>0</v>
      </c>
      <c r="T3959">
        <v>500000000</v>
      </c>
    </row>
    <row r="3960" spans="1:20" ht="15" customHeight="1">
      <c r="A3960" s="962" t="s">
        <v>262</v>
      </c>
      <c r="B3960" t="s">
        <v>321</v>
      </c>
      <c r="C3960" t="s">
        <v>13</v>
      </c>
      <c r="D3960" t="s">
        <v>11</v>
      </c>
      <c r="E3960" t="s">
        <v>511</v>
      </c>
      <c r="F3960" t="s">
        <v>458</v>
      </c>
      <c r="R3960">
        <v>0</v>
      </c>
      <c r="S3960">
        <v>0</v>
      </c>
      <c r="T3960">
        <v>500000000</v>
      </c>
    </row>
    <row r="3961" spans="1:20" ht="15" customHeight="1">
      <c r="A3961" s="962" t="s">
        <v>263</v>
      </c>
      <c r="B3961" t="s">
        <v>290</v>
      </c>
      <c r="C3961" t="s">
        <v>13</v>
      </c>
      <c r="D3961" t="s">
        <v>11</v>
      </c>
      <c r="E3961" t="s">
        <v>511</v>
      </c>
      <c r="F3961" t="s">
        <v>458</v>
      </c>
      <c r="R3961">
        <v>0</v>
      </c>
      <c r="S3961">
        <v>0</v>
      </c>
      <c r="T3961">
        <v>500000000</v>
      </c>
    </row>
    <row r="3962" spans="1:20" ht="15" customHeight="1">
      <c r="A3962" s="962" t="s">
        <v>263</v>
      </c>
      <c r="B3962" t="s">
        <v>292</v>
      </c>
      <c r="C3962" t="s">
        <v>13</v>
      </c>
      <c r="D3962" t="s">
        <v>11</v>
      </c>
      <c r="E3962" t="s">
        <v>511</v>
      </c>
      <c r="F3962" t="s">
        <v>458</v>
      </c>
      <c r="R3962">
        <v>0</v>
      </c>
      <c r="S3962">
        <v>0</v>
      </c>
      <c r="T3962">
        <v>500000000</v>
      </c>
    </row>
    <row r="3963" spans="1:20" ht="15" customHeight="1">
      <c r="A3963" s="962" t="s">
        <v>263</v>
      </c>
      <c r="B3963" t="s">
        <v>295</v>
      </c>
      <c r="C3963" t="s">
        <v>13</v>
      </c>
      <c r="D3963" t="s">
        <v>11</v>
      </c>
      <c r="E3963" t="s">
        <v>511</v>
      </c>
      <c r="F3963" t="s">
        <v>458</v>
      </c>
      <c r="R3963">
        <v>0</v>
      </c>
      <c r="S3963">
        <v>0</v>
      </c>
      <c r="T3963">
        <v>500000000</v>
      </c>
    </row>
    <row r="3964" spans="1:20" ht="15" customHeight="1">
      <c r="A3964" s="962" t="s">
        <v>263</v>
      </c>
      <c r="B3964" t="s">
        <v>296</v>
      </c>
      <c r="C3964" t="s">
        <v>13</v>
      </c>
      <c r="D3964" t="s">
        <v>11</v>
      </c>
      <c r="E3964" t="s">
        <v>511</v>
      </c>
      <c r="F3964" t="s">
        <v>458</v>
      </c>
      <c r="R3964">
        <v>0</v>
      </c>
      <c r="S3964">
        <v>0</v>
      </c>
      <c r="T3964">
        <v>500000000</v>
      </c>
    </row>
    <row r="3965" spans="1:20" ht="15" customHeight="1">
      <c r="A3965" s="962" t="s">
        <v>263</v>
      </c>
      <c r="B3965" t="s">
        <v>289</v>
      </c>
      <c r="C3965" t="s">
        <v>13</v>
      </c>
      <c r="D3965" t="s">
        <v>11</v>
      </c>
      <c r="E3965" t="s">
        <v>511</v>
      </c>
      <c r="F3965" t="s">
        <v>458</v>
      </c>
      <c r="R3965">
        <v>0</v>
      </c>
      <c r="S3965">
        <v>0</v>
      </c>
      <c r="T3965">
        <v>500000000</v>
      </c>
    </row>
    <row r="3966" spans="1:20" ht="15" customHeight="1">
      <c r="A3966" s="962" t="s">
        <v>263</v>
      </c>
      <c r="B3966" t="s">
        <v>291</v>
      </c>
      <c r="C3966" t="s">
        <v>13</v>
      </c>
      <c r="D3966" t="s">
        <v>11</v>
      </c>
      <c r="E3966" t="s">
        <v>511</v>
      </c>
      <c r="F3966" t="s">
        <v>458</v>
      </c>
      <c r="R3966">
        <v>0</v>
      </c>
      <c r="S3966">
        <v>0</v>
      </c>
      <c r="T3966">
        <v>500000000</v>
      </c>
    </row>
    <row r="3967" spans="1:20" ht="15" customHeight="1">
      <c r="A3967" s="962" t="s">
        <v>263</v>
      </c>
      <c r="B3967" t="s">
        <v>288</v>
      </c>
      <c r="C3967" t="s">
        <v>13</v>
      </c>
      <c r="D3967" t="s">
        <v>11</v>
      </c>
      <c r="E3967" t="s">
        <v>511</v>
      </c>
      <c r="F3967" t="s">
        <v>458</v>
      </c>
      <c r="R3967">
        <v>0</v>
      </c>
      <c r="S3967">
        <v>0</v>
      </c>
      <c r="T3967">
        <v>500000000</v>
      </c>
    </row>
    <row r="3968" spans="1:20" ht="15" customHeight="1">
      <c r="A3968" s="962" t="s">
        <v>263</v>
      </c>
      <c r="B3968" t="s">
        <v>287</v>
      </c>
      <c r="C3968" t="s">
        <v>13</v>
      </c>
      <c r="D3968" t="s">
        <v>11</v>
      </c>
      <c r="E3968" t="s">
        <v>511</v>
      </c>
      <c r="F3968" t="s">
        <v>458</v>
      </c>
      <c r="R3968">
        <v>0</v>
      </c>
      <c r="S3968">
        <v>0</v>
      </c>
      <c r="T3968">
        <v>500000000</v>
      </c>
    </row>
    <row r="3969" spans="1:20" ht="15" customHeight="1">
      <c r="A3969" s="962" t="s">
        <v>263</v>
      </c>
      <c r="B3969" t="s">
        <v>321</v>
      </c>
      <c r="C3969" t="s">
        <v>13</v>
      </c>
      <c r="D3969" t="s">
        <v>11</v>
      </c>
      <c r="E3969" t="s">
        <v>511</v>
      </c>
      <c r="F3969" t="s">
        <v>458</v>
      </c>
      <c r="R3969">
        <v>0</v>
      </c>
      <c r="S3969">
        <v>0</v>
      </c>
      <c r="T3969">
        <v>500000000</v>
      </c>
    </row>
    <row r="3970" spans="1:20" ht="15" customHeight="1">
      <c r="A3970" s="962" t="s">
        <v>263</v>
      </c>
      <c r="B3970" t="s">
        <v>294</v>
      </c>
      <c r="C3970" t="s">
        <v>13</v>
      </c>
      <c r="D3970" t="s">
        <v>11</v>
      </c>
      <c r="E3970" t="s">
        <v>511</v>
      </c>
      <c r="F3970" t="s">
        <v>458</v>
      </c>
      <c r="R3970">
        <v>0</v>
      </c>
      <c r="S3970">
        <v>0</v>
      </c>
      <c r="T3970">
        <v>500000000</v>
      </c>
    </row>
    <row r="3971" spans="1:20" ht="15" customHeight="1">
      <c r="A3971" s="962" t="s">
        <v>263</v>
      </c>
      <c r="B3971" t="s">
        <v>293</v>
      </c>
      <c r="C3971" t="s">
        <v>13</v>
      </c>
      <c r="D3971" t="s">
        <v>11</v>
      </c>
      <c r="E3971" t="s">
        <v>511</v>
      </c>
      <c r="F3971" t="s">
        <v>458</v>
      </c>
      <c r="R3971">
        <v>0</v>
      </c>
      <c r="S3971">
        <v>0</v>
      </c>
      <c r="T3971">
        <v>500000000</v>
      </c>
    </row>
    <row r="3972" spans="1:20" ht="15" customHeight="1">
      <c r="A3972" s="962" t="s">
        <v>263</v>
      </c>
      <c r="B3972" t="s">
        <v>324</v>
      </c>
      <c r="C3972" t="s">
        <v>13</v>
      </c>
      <c r="D3972" t="s">
        <v>11</v>
      </c>
      <c r="E3972" t="s">
        <v>511</v>
      </c>
      <c r="F3972" t="s">
        <v>458</v>
      </c>
      <c r="R3972">
        <v>0</v>
      </c>
      <c r="S3972">
        <v>0</v>
      </c>
      <c r="T3972">
        <v>500000000</v>
      </c>
    </row>
    <row r="3973" spans="1:20" ht="15" customHeight="1">
      <c r="A3973" s="962" t="s">
        <v>264</v>
      </c>
      <c r="B3973" t="s">
        <v>294</v>
      </c>
      <c r="C3973" t="s">
        <v>13</v>
      </c>
      <c r="D3973" t="s">
        <v>11</v>
      </c>
      <c r="E3973" t="s">
        <v>511</v>
      </c>
      <c r="F3973" t="s">
        <v>458</v>
      </c>
      <c r="R3973">
        <v>0</v>
      </c>
      <c r="S3973">
        <v>0</v>
      </c>
      <c r="T3973">
        <v>0</v>
      </c>
    </row>
    <row r="3974" spans="1:20" ht="15" customHeight="1">
      <c r="A3974" s="962" t="s">
        <v>264</v>
      </c>
      <c r="B3974" t="s">
        <v>292</v>
      </c>
      <c r="C3974" t="s">
        <v>13</v>
      </c>
      <c r="D3974" t="s">
        <v>11</v>
      </c>
      <c r="E3974" t="s">
        <v>511</v>
      </c>
      <c r="F3974" t="s">
        <v>458</v>
      </c>
      <c r="R3974">
        <v>0</v>
      </c>
      <c r="S3974">
        <v>0</v>
      </c>
      <c r="T3974">
        <v>0</v>
      </c>
    </row>
    <row r="3975" spans="1:20" ht="15" customHeight="1">
      <c r="A3975" s="962" t="s">
        <v>264</v>
      </c>
      <c r="B3975" t="s">
        <v>291</v>
      </c>
      <c r="C3975" t="s">
        <v>13</v>
      </c>
      <c r="D3975" t="s">
        <v>11</v>
      </c>
      <c r="E3975" t="s">
        <v>511</v>
      </c>
      <c r="F3975" t="s">
        <v>458</v>
      </c>
      <c r="R3975">
        <v>0</v>
      </c>
      <c r="S3975">
        <v>0</v>
      </c>
      <c r="T3975">
        <v>0</v>
      </c>
    </row>
    <row r="3976" spans="1:20" ht="15" customHeight="1">
      <c r="A3976" s="962" t="s">
        <v>264</v>
      </c>
      <c r="B3976" t="s">
        <v>293</v>
      </c>
      <c r="C3976" t="s">
        <v>13</v>
      </c>
      <c r="D3976" t="s">
        <v>11</v>
      </c>
      <c r="E3976" t="s">
        <v>511</v>
      </c>
      <c r="F3976" t="s">
        <v>458</v>
      </c>
      <c r="R3976">
        <v>0</v>
      </c>
      <c r="S3976">
        <v>0</v>
      </c>
      <c r="T3976">
        <v>0</v>
      </c>
    </row>
    <row r="3977" spans="1:20" ht="15" customHeight="1">
      <c r="A3977" s="962" t="s">
        <v>264</v>
      </c>
      <c r="B3977" t="s">
        <v>289</v>
      </c>
      <c r="C3977" t="s">
        <v>13</v>
      </c>
      <c r="D3977" t="s">
        <v>11</v>
      </c>
      <c r="E3977" t="s">
        <v>511</v>
      </c>
      <c r="F3977" t="s">
        <v>458</v>
      </c>
      <c r="R3977">
        <v>0</v>
      </c>
    </row>
    <row r="3978" spans="1:20" ht="15" customHeight="1">
      <c r="A3978" s="962" t="s">
        <v>264</v>
      </c>
      <c r="B3978" t="s">
        <v>288</v>
      </c>
      <c r="C3978" t="s">
        <v>13</v>
      </c>
      <c r="D3978" t="s">
        <v>11</v>
      </c>
      <c r="E3978" t="s">
        <v>511</v>
      </c>
      <c r="F3978" t="s">
        <v>458</v>
      </c>
      <c r="R3978">
        <v>0</v>
      </c>
    </row>
    <row r="3979" spans="1:20" ht="15" customHeight="1">
      <c r="A3979" s="962" t="s">
        <v>264</v>
      </c>
      <c r="B3979" t="s">
        <v>287</v>
      </c>
      <c r="C3979" t="s">
        <v>13</v>
      </c>
      <c r="D3979" t="s">
        <v>11</v>
      </c>
      <c r="E3979" t="s">
        <v>511</v>
      </c>
      <c r="F3979" t="s">
        <v>458</v>
      </c>
      <c r="R3979">
        <v>0</v>
      </c>
    </row>
    <row r="3980" spans="1:20" ht="15" customHeight="1">
      <c r="A3980" s="962" t="s">
        <v>264</v>
      </c>
      <c r="B3980" t="s">
        <v>295</v>
      </c>
      <c r="C3980" t="s">
        <v>13</v>
      </c>
      <c r="D3980" t="s">
        <v>11</v>
      </c>
      <c r="E3980" t="s">
        <v>511</v>
      </c>
      <c r="F3980" t="s">
        <v>458</v>
      </c>
      <c r="R3980">
        <v>0</v>
      </c>
      <c r="S3980">
        <v>0</v>
      </c>
      <c r="T3980">
        <v>0</v>
      </c>
    </row>
    <row r="3981" spans="1:20" ht="15" customHeight="1">
      <c r="A3981" s="962" t="s">
        <v>264</v>
      </c>
      <c r="B3981" t="s">
        <v>296</v>
      </c>
      <c r="C3981" t="s">
        <v>13</v>
      </c>
      <c r="D3981" t="s">
        <v>11</v>
      </c>
      <c r="E3981" t="s">
        <v>511</v>
      </c>
      <c r="F3981" t="s">
        <v>458</v>
      </c>
      <c r="R3981">
        <v>0</v>
      </c>
      <c r="S3981">
        <v>0</v>
      </c>
      <c r="T3981">
        <v>0</v>
      </c>
    </row>
    <row r="3982" spans="1:20" ht="15" customHeight="1">
      <c r="A3982" s="962" t="s">
        <v>265</v>
      </c>
      <c r="B3982" t="s">
        <v>294</v>
      </c>
      <c r="C3982" t="s">
        <v>13</v>
      </c>
      <c r="D3982" t="s">
        <v>11</v>
      </c>
      <c r="E3982" t="s">
        <v>511</v>
      </c>
      <c r="F3982" t="s">
        <v>458</v>
      </c>
      <c r="R3982">
        <v>0</v>
      </c>
      <c r="S3982">
        <v>0</v>
      </c>
      <c r="T3982">
        <v>0</v>
      </c>
    </row>
    <row r="3983" spans="1:20" ht="15" customHeight="1">
      <c r="A3983" s="962" t="s">
        <v>265</v>
      </c>
      <c r="B3983" t="s">
        <v>292</v>
      </c>
      <c r="C3983" t="s">
        <v>13</v>
      </c>
      <c r="D3983" t="s">
        <v>11</v>
      </c>
      <c r="E3983" t="s">
        <v>511</v>
      </c>
      <c r="F3983" t="s">
        <v>458</v>
      </c>
      <c r="R3983">
        <v>0</v>
      </c>
      <c r="S3983">
        <v>0</v>
      </c>
      <c r="T3983">
        <v>0</v>
      </c>
    </row>
    <row r="3984" spans="1:20" ht="15" customHeight="1">
      <c r="A3984" s="962" t="s">
        <v>265</v>
      </c>
      <c r="B3984" t="s">
        <v>291</v>
      </c>
      <c r="C3984" t="s">
        <v>13</v>
      </c>
      <c r="D3984" t="s">
        <v>11</v>
      </c>
      <c r="E3984" t="s">
        <v>511</v>
      </c>
      <c r="F3984" t="s">
        <v>458</v>
      </c>
      <c r="R3984">
        <v>0</v>
      </c>
      <c r="S3984">
        <v>0</v>
      </c>
      <c r="T3984">
        <v>0</v>
      </c>
    </row>
    <row r="3985" spans="1:20" ht="15" customHeight="1">
      <c r="A3985" s="962" t="s">
        <v>265</v>
      </c>
      <c r="B3985" t="s">
        <v>293</v>
      </c>
      <c r="C3985" t="s">
        <v>13</v>
      </c>
      <c r="D3985" t="s">
        <v>11</v>
      </c>
      <c r="E3985" t="s">
        <v>511</v>
      </c>
      <c r="F3985" t="s">
        <v>458</v>
      </c>
      <c r="R3985">
        <v>0</v>
      </c>
      <c r="S3985">
        <v>0</v>
      </c>
      <c r="T3985">
        <v>0</v>
      </c>
    </row>
    <row r="3986" spans="1:20" ht="15" customHeight="1">
      <c r="A3986" s="962" t="s">
        <v>265</v>
      </c>
      <c r="B3986" t="s">
        <v>289</v>
      </c>
      <c r="C3986" t="s">
        <v>13</v>
      </c>
      <c r="D3986" t="s">
        <v>11</v>
      </c>
      <c r="E3986" t="s">
        <v>511</v>
      </c>
      <c r="F3986" t="s">
        <v>458</v>
      </c>
      <c r="R3986">
        <v>0</v>
      </c>
      <c r="S3986">
        <v>0</v>
      </c>
      <c r="T3986">
        <v>0</v>
      </c>
    </row>
    <row r="3987" spans="1:20" ht="15" customHeight="1">
      <c r="A3987" s="962" t="s">
        <v>265</v>
      </c>
      <c r="B3987" t="s">
        <v>288</v>
      </c>
      <c r="C3987" t="s">
        <v>13</v>
      </c>
      <c r="D3987" t="s">
        <v>11</v>
      </c>
      <c r="E3987" t="s">
        <v>511</v>
      </c>
      <c r="F3987" t="s">
        <v>458</v>
      </c>
      <c r="R3987">
        <v>0</v>
      </c>
      <c r="S3987">
        <v>0</v>
      </c>
      <c r="T3987">
        <v>0</v>
      </c>
    </row>
    <row r="3988" spans="1:20" ht="15" customHeight="1">
      <c r="A3988" s="962" t="s">
        <v>265</v>
      </c>
      <c r="B3988" t="s">
        <v>287</v>
      </c>
      <c r="C3988" t="s">
        <v>13</v>
      </c>
      <c r="D3988" t="s">
        <v>11</v>
      </c>
      <c r="E3988" t="s">
        <v>511</v>
      </c>
      <c r="F3988" t="s">
        <v>458</v>
      </c>
      <c r="R3988">
        <v>0</v>
      </c>
      <c r="S3988">
        <v>0</v>
      </c>
      <c r="T3988">
        <v>0</v>
      </c>
    </row>
    <row r="3989" spans="1:20" ht="15" customHeight="1">
      <c r="A3989" s="962" t="s">
        <v>265</v>
      </c>
      <c r="B3989" t="s">
        <v>295</v>
      </c>
      <c r="C3989" t="s">
        <v>13</v>
      </c>
      <c r="D3989" t="s">
        <v>11</v>
      </c>
      <c r="E3989" t="s">
        <v>511</v>
      </c>
      <c r="F3989" t="s">
        <v>458</v>
      </c>
      <c r="R3989">
        <v>0</v>
      </c>
      <c r="S3989">
        <v>0</v>
      </c>
      <c r="T3989">
        <v>0</v>
      </c>
    </row>
    <row r="3990" spans="1:20" ht="15" customHeight="1">
      <c r="A3990" s="962" t="s">
        <v>265</v>
      </c>
      <c r="B3990" t="s">
        <v>296</v>
      </c>
      <c r="C3990" t="s">
        <v>13</v>
      </c>
      <c r="D3990" t="s">
        <v>11</v>
      </c>
      <c r="E3990" t="s">
        <v>511</v>
      </c>
      <c r="F3990" t="s">
        <v>458</v>
      </c>
      <c r="R3990">
        <v>0</v>
      </c>
      <c r="S3990">
        <v>0</v>
      </c>
      <c r="T3990">
        <v>0</v>
      </c>
    </row>
    <row r="3991" spans="1:20" ht="15" customHeight="1">
      <c r="A3991" s="962" t="s">
        <v>266</v>
      </c>
      <c r="B3991" t="s">
        <v>294</v>
      </c>
      <c r="C3991" t="s">
        <v>13</v>
      </c>
      <c r="D3991" t="s">
        <v>11</v>
      </c>
      <c r="E3991" t="s">
        <v>511</v>
      </c>
      <c r="F3991" t="s">
        <v>458</v>
      </c>
      <c r="R3991">
        <v>0</v>
      </c>
      <c r="S3991">
        <v>0</v>
      </c>
      <c r="T3991">
        <v>0</v>
      </c>
    </row>
    <row r="3992" spans="1:20" ht="15" customHeight="1">
      <c r="A3992" s="962" t="s">
        <v>266</v>
      </c>
      <c r="B3992" t="s">
        <v>292</v>
      </c>
      <c r="C3992" t="s">
        <v>13</v>
      </c>
      <c r="D3992" t="s">
        <v>11</v>
      </c>
      <c r="E3992" t="s">
        <v>511</v>
      </c>
      <c r="F3992" t="s">
        <v>458</v>
      </c>
      <c r="R3992">
        <v>0</v>
      </c>
      <c r="S3992">
        <v>0</v>
      </c>
      <c r="T3992">
        <v>0</v>
      </c>
    </row>
    <row r="3993" spans="1:20" ht="15" customHeight="1">
      <c r="A3993" s="962" t="s">
        <v>266</v>
      </c>
      <c r="B3993" t="s">
        <v>291</v>
      </c>
      <c r="C3993" t="s">
        <v>13</v>
      </c>
      <c r="D3993" t="s">
        <v>11</v>
      </c>
      <c r="E3993" t="s">
        <v>511</v>
      </c>
      <c r="F3993" t="s">
        <v>458</v>
      </c>
      <c r="R3993">
        <v>0</v>
      </c>
      <c r="S3993">
        <v>0</v>
      </c>
      <c r="T3993">
        <v>0</v>
      </c>
    </row>
    <row r="3994" spans="1:20" ht="15" customHeight="1">
      <c r="A3994" s="962" t="s">
        <v>266</v>
      </c>
      <c r="B3994" t="s">
        <v>293</v>
      </c>
      <c r="C3994" t="s">
        <v>13</v>
      </c>
      <c r="D3994" t="s">
        <v>11</v>
      </c>
      <c r="E3994" t="s">
        <v>511</v>
      </c>
      <c r="F3994" t="s">
        <v>458</v>
      </c>
      <c r="R3994">
        <v>0</v>
      </c>
      <c r="S3994">
        <v>0</v>
      </c>
      <c r="T3994">
        <v>0</v>
      </c>
    </row>
    <row r="3995" spans="1:20" ht="15" customHeight="1">
      <c r="A3995" s="962" t="s">
        <v>266</v>
      </c>
      <c r="B3995" t="s">
        <v>289</v>
      </c>
      <c r="C3995" t="s">
        <v>13</v>
      </c>
      <c r="D3995" t="s">
        <v>11</v>
      </c>
      <c r="E3995" t="s">
        <v>511</v>
      </c>
      <c r="F3995" t="s">
        <v>458</v>
      </c>
      <c r="R3995">
        <v>0</v>
      </c>
      <c r="S3995">
        <v>0</v>
      </c>
      <c r="T3995">
        <v>0</v>
      </c>
    </row>
    <row r="3996" spans="1:20" ht="15" customHeight="1">
      <c r="A3996" s="962" t="s">
        <v>266</v>
      </c>
      <c r="B3996" t="s">
        <v>288</v>
      </c>
      <c r="C3996" t="s">
        <v>13</v>
      </c>
      <c r="D3996" t="s">
        <v>11</v>
      </c>
      <c r="E3996" t="s">
        <v>511</v>
      </c>
      <c r="F3996" t="s">
        <v>458</v>
      </c>
      <c r="R3996">
        <v>0</v>
      </c>
      <c r="S3996">
        <v>0</v>
      </c>
      <c r="T3996">
        <v>0</v>
      </c>
    </row>
    <row r="3997" spans="1:20" ht="15" customHeight="1">
      <c r="A3997" s="962" t="s">
        <v>266</v>
      </c>
      <c r="B3997" t="s">
        <v>287</v>
      </c>
      <c r="C3997" t="s">
        <v>13</v>
      </c>
      <c r="D3997" t="s">
        <v>11</v>
      </c>
      <c r="E3997" t="s">
        <v>511</v>
      </c>
      <c r="F3997" t="s">
        <v>458</v>
      </c>
      <c r="R3997">
        <v>0</v>
      </c>
      <c r="S3997">
        <v>0</v>
      </c>
      <c r="T3997">
        <v>0</v>
      </c>
    </row>
    <row r="3998" spans="1:20" ht="15" customHeight="1">
      <c r="A3998" s="962" t="s">
        <v>266</v>
      </c>
      <c r="B3998" t="s">
        <v>295</v>
      </c>
      <c r="C3998" t="s">
        <v>13</v>
      </c>
      <c r="D3998" t="s">
        <v>11</v>
      </c>
      <c r="E3998" t="s">
        <v>511</v>
      </c>
      <c r="F3998" t="s">
        <v>458</v>
      </c>
      <c r="R3998">
        <v>0</v>
      </c>
      <c r="S3998">
        <v>0</v>
      </c>
      <c r="T3998">
        <v>0</v>
      </c>
    </row>
    <row r="3999" spans="1:20" ht="15" customHeight="1">
      <c r="A3999" s="962" t="s">
        <v>266</v>
      </c>
      <c r="B3999" t="s">
        <v>296</v>
      </c>
      <c r="C3999" t="s">
        <v>13</v>
      </c>
      <c r="D3999" t="s">
        <v>11</v>
      </c>
      <c r="E3999" t="s">
        <v>511</v>
      </c>
      <c r="F3999" t="s">
        <v>458</v>
      </c>
      <c r="R3999">
        <v>0</v>
      </c>
      <c r="S3999">
        <v>0</v>
      </c>
      <c r="T3999">
        <v>0</v>
      </c>
    </row>
    <row r="4000" spans="1:20" ht="15" customHeight="1">
      <c r="A4000" s="962" t="s">
        <v>267</v>
      </c>
      <c r="B4000" t="s">
        <v>296</v>
      </c>
      <c r="C4000" t="s">
        <v>13</v>
      </c>
      <c r="D4000" t="s">
        <v>11</v>
      </c>
      <c r="E4000" t="s">
        <v>511</v>
      </c>
      <c r="F4000" t="s">
        <v>458</v>
      </c>
      <c r="R4000">
        <v>0</v>
      </c>
      <c r="S4000">
        <v>0</v>
      </c>
      <c r="T4000">
        <v>0</v>
      </c>
    </row>
    <row r="4001" spans="1:20" ht="15" customHeight="1">
      <c r="A4001" s="962" t="s">
        <v>267</v>
      </c>
      <c r="B4001" t="s">
        <v>289</v>
      </c>
      <c r="C4001" t="s">
        <v>13</v>
      </c>
      <c r="D4001" t="s">
        <v>11</v>
      </c>
      <c r="E4001" t="s">
        <v>511</v>
      </c>
      <c r="F4001" t="s">
        <v>458</v>
      </c>
      <c r="R4001">
        <v>0</v>
      </c>
      <c r="S4001">
        <v>0</v>
      </c>
      <c r="T4001">
        <v>0</v>
      </c>
    </row>
    <row r="4002" spans="1:20" ht="15" customHeight="1">
      <c r="A4002" s="962" t="s">
        <v>267</v>
      </c>
      <c r="B4002" t="s">
        <v>288</v>
      </c>
      <c r="C4002" t="s">
        <v>13</v>
      </c>
      <c r="D4002" t="s">
        <v>11</v>
      </c>
      <c r="E4002" t="s">
        <v>511</v>
      </c>
      <c r="F4002" t="s">
        <v>458</v>
      </c>
      <c r="R4002">
        <v>0</v>
      </c>
      <c r="S4002">
        <v>0</v>
      </c>
      <c r="T4002">
        <v>0</v>
      </c>
    </row>
    <row r="4003" spans="1:20" ht="15" customHeight="1">
      <c r="A4003" s="962" t="s">
        <v>267</v>
      </c>
      <c r="B4003" t="s">
        <v>287</v>
      </c>
      <c r="C4003" t="s">
        <v>13</v>
      </c>
      <c r="D4003" t="s">
        <v>11</v>
      </c>
      <c r="E4003" t="s">
        <v>511</v>
      </c>
      <c r="F4003" t="s">
        <v>458</v>
      </c>
      <c r="R4003">
        <v>0</v>
      </c>
      <c r="S4003">
        <v>0</v>
      </c>
      <c r="T4003">
        <v>0</v>
      </c>
    </row>
    <row r="4004" spans="1:20" ht="15" customHeight="1">
      <c r="A4004" s="962" t="s">
        <v>268</v>
      </c>
      <c r="B4004" t="s">
        <v>296</v>
      </c>
      <c r="C4004" t="s">
        <v>13</v>
      </c>
      <c r="D4004" t="s">
        <v>11</v>
      </c>
      <c r="E4004" t="s">
        <v>511</v>
      </c>
      <c r="F4004" t="s">
        <v>458</v>
      </c>
      <c r="R4004">
        <v>0</v>
      </c>
      <c r="S4004">
        <v>0</v>
      </c>
      <c r="T4004">
        <v>0</v>
      </c>
    </row>
    <row r="4005" spans="1:20" ht="15" customHeight="1">
      <c r="A4005" s="962" t="s">
        <v>268</v>
      </c>
      <c r="B4005" t="s">
        <v>289</v>
      </c>
      <c r="C4005" t="s">
        <v>13</v>
      </c>
      <c r="D4005" t="s">
        <v>11</v>
      </c>
      <c r="E4005" t="s">
        <v>511</v>
      </c>
      <c r="F4005" t="s">
        <v>458</v>
      </c>
      <c r="R4005">
        <v>0</v>
      </c>
      <c r="S4005">
        <v>0</v>
      </c>
      <c r="T4005">
        <v>0</v>
      </c>
    </row>
    <row r="4006" spans="1:20" ht="15" customHeight="1">
      <c r="A4006" s="962" t="s">
        <v>268</v>
      </c>
      <c r="B4006" t="s">
        <v>288</v>
      </c>
      <c r="C4006" t="s">
        <v>13</v>
      </c>
      <c r="D4006" t="s">
        <v>11</v>
      </c>
      <c r="E4006" t="s">
        <v>511</v>
      </c>
      <c r="F4006" t="s">
        <v>458</v>
      </c>
      <c r="R4006">
        <v>0</v>
      </c>
      <c r="S4006">
        <v>0</v>
      </c>
      <c r="T4006">
        <v>0</v>
      </c>
    </row>
    <row r="4007" spans="1:20" ht="15" customHeight="1">
      <c r="A4007" s="962" t="s">
        <v>268</v>
      </c>
      <c r="B4007" t="s">
        <v>287</v>
      </c>
      <c r="C4007" t="s">
        <v>13</v>
      </c>
      <c r="D4007" t="s">
        <v>11</v>
      </c>
      <c r="E4007" t="s">
        <v>511</v>
      </c>
      <c r="F4007" t="s">
        <v>458</v>
      </c>
      <c r="R4007">
        <v>0</v>
      </c>
      <c r="S4007">
        <v>0</v>
      </c>
      <c r="T4007">
        <v>0</v>
      </c>
    </row>
    <row r="4008" spans="1:20" ht="15" customHeight="1">
      <c r="A4008" s="962" t="s">
        <v>269</v>
      </c>
      <c r="B4008" t="s">
        <v>296</v>
      </c>
      <c r="C4008" t="s">
        <v>13</v>
      </c>
      <c r="D4008" t="s">
        <v>11</v>
      </c>
      <c r="E4008" t="s">
        <v>511</v>
      </c>
      <c r="F4008" t="s">
        <v>458</v>
      </c>
      <c r="R4008">
        <v>0</v>
      </c>
      <c r="S4008">
        <v>0</v>
      </c>
      <c r="T4008">
        <v>0</v>
      </c>
    </row>
    <row r="4009" spans="1:20" ht="15" customHeight="1">
      <c r="A4009" s="962" t="s">
        <v>269</v>
      </c>
      <c r="B4009" t="s">
        <v>289</v>
      </c>
      <c r="C4009" t="s">
        <v>13</v>
      </c>
      <c r="D4009" t="s">
        <v>11</v>
      </c>
      <c r="E4009" t="s">
        <v>511</v>
      </c>
      <c r="F4009" t="s">
        <v>458</v>
      </c>
      <c r="R4009">
        <v>0</v>
      </c>
      <c r="S4009">
        <v>0</v>
      </c>
      <c r="T4009">
        <v>0</v>
      </c>
    </row>
    <row r="4010" spans="1:20" ht="15" customHeight="1">
      <c r="A4010" s="962" t="s">
        <v>269</v>
      </c>
      <c r="B4010" t="s">
        <v>288</v>
      </c>
      <c r="C4010" t="s">
        <v>13</v>
      </c>
      <c r="D4010" t="s">
        <v>11</v>
      </c>
      <c r="E4010" t="s">
        <v>511</v>
      </c>
      <c r="F4010" t="s">
        <v>458</v>
      </c>
      <c r="R4010">
        <v>0</v>
      </c>
      <c r="S4010">
        <v>0</v>
      </c>
      <c r="T4010">
        <v>0</v>
      </c>
    </row>
    <row r="4011" spans="1:20" ht="15" customHeight="1">
      <c r="A4011" s="962" t="s">
        <v>269</v>
      </c>
      <c r="B4011" t="s">
        <v>287</v>
      </c>
      <c r="C4011" t="s">
        <v>13</v>
      </c>
      <c r="D4011" t="s">
        <v>11</v>
      </c>
      <c r="E4011" t="s">
        <v>511</v>
      </c>
      <c r="F4011" t="s">
        <v>458</v>
      </c>
      <c r="R4011">
        <v>0</v>
      </c>
      <c r="S4011">
        <v>0</v>
      </c>
      <c r="T4011">
        <v>0</v>
      </c>
    </row>
    <row r="4012" spans="1:20" ht="15" customHeight="1">
      <c r="A4012" s="962" t="s">
        <v>270</v>
      </c>
      <c r="B4012" t="s">
        <v>296</v>
      </c>
      <c r="C4012" t="s">
        <v>13</v>
      </c>
      <c r="D4012" t="s">
        <v>11</v>
      </c>
      <c r="E4012" t="s">
        <v>511</v>
      </c>
      <c r="F4012" t="s">
        <v>458</v>
      </c>
      <c r="R4012">
        <v>0</v>
      </c>
      <c r="S4012">
        <v>0</v>
      </c>
      <c r="T4012">
        <v>0</v>
      </c>
    </row>
    <row r="4013" spans="1:20" ht="15" customHeight="1">
      <c r="A4013" s="962" t="s">
        <v>270</v>
      </c>
      <c r="B4013" t="s">
        <v>289</v>
      </c>
      <c r="C4013" t="s">
        <v>13</v>
      </c>
      <c r="D4013" t="s">
        <v>11</v>
      </c>
      <c r="E4013" t="s">
        <v>511</v>
      </c>
      <c r="F4013" t="s">
        <v>458</v>
      </c>
      <c r="R4013">
        <v>0</v>
      </c>
      <c r="S4013">
        <v>0</v>
      </c>
      <c r="T4013">
        <v>0</v>
      </c>
    </row>
    <row r="4014" spans="1:20" ht="15" customHeight="1">
      <c r="A4014" s="962" t="s">
        <v>270</v>
      </c>
      <c r="B4014" t="s">
        <v>288</v>
      </c>
      <c r="C4014" t="s">
        <v>13</v>
      </c>
      <c r="D4014" t="s">
        <v>11</v>
      </c>
      <c r="E4014" t="s">
        <v>511</v>
      </c>
      <c r="F4014" t="s">
        <v>458</v>
      </c>
      <c r="R4014">
        <v>0</v>
      </c>
      <c r="S4014">
        <v>0</v>
      </c>
      <c r="T4014">
        <v>0</v>
      </c>
    </row>
    <row r="4015" spans="1:20" ht="15" customHeight="1">
      <c r="A4015" s="962" t="s">
        <v>270</v>
      </c>
      <c r="B4015" t="s">
        <v>287</v>
      </c>
      <c r="C4015" t="s">
        <v>13</v>
      </c>
      <c r="D4015" t="s">
        <v>11</v>
      </c>
      <c r="E4015" t="s">
        <v>511</v>
      </c>
      <c r="F4015" t="s">
        <v>458</v>
      </c>
      <c r="R4015">
        <v>0</v>
      </c>
      <c r="S4015">
        <v>0</v>
      </c>
      <c r="T4015">
        <v>0</v>
      </c>
    </row>
    <row r="4016" spans="1:20" ht="15" customHeight="1">
      <c r="A4016" s="962" t="s">
        <v>271</v>
      </c>
      <c r="B4016" t="s">
        <v>297</v>
      </c>
      <c r="C4016" t="s">
        <v>13</v>
      </c>
      <c r="D4016" t="s">
        <v>11</v>
      </c>
      <c r="E4016" t="s">
        <v>511</v>
      </c>
      <c r="F4016" t="s">
        <v>458</v>
      </c>
      <c r="R4016">
        <v>0</v>
      </c>
      <c r="S4016">
        <v>0</v>
      </c>
      <c r="T4016">
        <v>0</v>
      </c>
    </row>
    <row r="4017" spans="1:20" ht="15" customHeight="1">
      <c r="A4017" s="962" t="s">
        <v>271</v>
      </c>
      <c r="B4017" t="s">
        <v>288</v>
      </c>
      <c r="C4017" t="s">
        <v>13</v>
      </c>
      <c r="D4017" t="s">
        <v>11</v>
      </c>
      <c r="E4017" t="s">
        <v>511</v>
      </c>
      <c r="F4017" t="s">
        <v>458</v>
      </c>
      <c r="R4017">
        <v>0</v>
      </c>
      <c r="S4017">
        <v>0</v>
      </c>
      <c r="T4017">
        <v>0</v>
      </c>
    </row>
    <row r="4018" spans="1:20" ht="15" customHeight="1">
      <c r="A4018" s="962" t="s">
        <v>271</v>
      </c>
      <c r="B4018" t="s">
        <v>287</v>
      </c>
      <c r="C4018" t="s">
        <v>13</v>
      </c>
      <c r="D4018" t="s">
        <v>11</v>
      </c>
      <c r="E4018" t="s">
        <v>511</v>
      </c>
      <c r="F4018" t="s">
        <v>458</v>
      </c>
      <c r="R4018">
        <v>0</v>
      </c>
      <c r="S4018">
        <v>0</v>
      </c>
      <c r="T4018">
        <v>0</v>
      </c>
    </row>
    <row r="4019" spans="1:20" ht="15" customHeight="1">
      <c r="A4019" s="962" t="s">
        <v>271</v>
      </c>
      <c r="B4019" t="s">
        <v>299</v>
      </c>
      <c r="C4019" t="s">
        <v>13</v>
      </c>
      <c r="D4019" t="s">
        <v>11</v>
      </c>
      <c r="E4019" t="s">
        <v>511</v>
      </c>
      <c r="F4019" t="s">
        <v>458</v>
      </c>
      <c r="R4019">
        <v>0</v>
      </c>
      <c r="S4019">
        <v>0</v>
      </c>
      <c r="T4019">
        <v>0</v>
      </c>
    </row>
    <row r="4020" spans="1:20" ht="15" customHeight="1">
      <c r="A4020" s="962" t="s">
        <v>271</v>
      </c>
      <c r="B4020" t="s">
        <v>301</v>
      </c>
      <c r="C4020" t="s">
        <v>13</v>
      </c>
      <c r="D4020" t="s">
        <v>11</v>
      </c>
      <c r="E4020" t="s">
        <v>511</v>
      </c>
      <c r="F4020" t="s">
        <v>458</v>
      </c>
      <c r="R4020">
        <v>0</v>
      </c>
      <c r="S4020">
        <v>0</v>
      </c>
      <c r="T4020">
        <v>0</v>
      </c>
    </row>
    <row r="4021" spans="1:20" ht="15" customHeight="1">
      <c r="A4021" s="962" t="s">
        <v>271</v>
      </c>
      <c r="B4021" t="s">
        <v>302</v>
      </c>
      <c r="C4021" t="s">
        <v>13</v>
      </c>
      <c r="D4021" t="s">
        <v>11</v>
      </c>
      <c r="E4021" t="s">
        <v>511</v>
      </c>
      <c r="F4021" t="s">
        <v>458</v>
      </c>
      <c r="R4021">
        <v>0</v>
      </c>
      <c r="S4021">
        <v>0</v>
      </c>
      <c r="T4021">
        <v>0</v>
      </c>
    </row>
    <row r="4022" spans="1:20" ht="15" customHeight="1">
      <c r="A4022" s="962" t="s">
        <v>271</v>
      </c>
      <c r="B4022" t="s">
        <v>303</v>
      </c>
      <c r="C4022" t="s">
        <v>13</v>
      </c>
      <c r="D4022" t="s">
        <v>11</v>
      </c>
      <c r="E4022" t="s">
        <v>511</v>
      </c>
      <c r="F4022" t="s">
        <v>458</v>
      </c>
      <c r="R4022">
        <v>0</v>
      </c>
      <c r="S4022">
        <v>0</v>
      </c>
      <c r="T4022">
        <v>0</v>
      </c>
    </row>
    <row r="4023" spans="1:20" ht="15" customHeight="1">
      <c r="A4023" s="962" t="s">
        <v>271</v>
      </c>
      <c r="B4023" t="s">
        <v>298</v>
      </c>
      <c r="C4023" t="s">
        <v>13</v>
      </c>
      <c r="D4023" t="s">
        <v>11</v>
      </c>
      <c r="E4023" t="s">
        <v>511</v>
      </c>
      <c r="F4023" t="s">
        <v>458</v>
      </c>
      <c r="R4023">
        <v>0</v>
      </c>
      <c r="S4023">
        <v>0</v>
      </c>
      <c r="T4023">
        <v>0</v>
      </c>
    </row>
    <row r="4024" spans="1:20" ht="15" customHeight="1">
      <c r="A4024" s="962" t="s">
        <v>271</v>
      </c>
      <c r="B4024" t="s">
        <v>300</v>
      </c>
      <c r="C4024" t="s">
        <v>13</v>
      </c>
      <c r="D4024" t="s">
        <v>11</v>
      </c>
      <c r="E4024" t="s">
        <v>511</v>
      </c>
      <c r="F4024" t="s">
        <v>458</v>
      </c>
      <c r="R4024">
        <v>0</v>
      </c>
      <c r="S4024">
        <v>0</v>
      </c>
      <c r="T4024">
        <v>0</v>
      </c>
    </row>
    <row r="4025" spans="1:20" ht="15" customHeight="1">
      <c r="A4025" s="962" t="s">
        <v>272</v>
      </c>
      <c r="B4025" t="s">
        <v>296</v>
      </c>
      <c r="C4025" t="s">
        <v>13</v>
      </c>
      <c r="D4025" t="s">
        <v>11</v>
      </c>
      <c r="E4025" t="s">
        <v>511</v>
      </c>
      <c r="F4025" t="s">
        <v>458</v>
      </c>
      <c r="O4025" t="s">
        <v>882</v>
      </c>
      <c r="P4025" t="s">
        <v>2005</v>
      </c>
      <c r="Q4025" t="s">
        <v>2006</v>
      </c>
      <c r="R4025">
        <v>3.05</v>
      </c>
    </row>
    <row r="4026" spans="1:20" ht="15" customHeight="1">
      <c r="A4026" s="962" t="s">
        <v>272</v>
      </c>
      <c r="B4026" t="s">
        <v>289</v>
      </c>
      <c r="C4026" t="s">
        <v>13</v>
      </c>
      <c r="D4026" t="s">
        <v>11</v>
      </c>
      <c r="E4026" t="s">
        <v>511</v>
      </c>
      <c r="F4026" t="s">
        <v>458</v>
      </c>
      <c r="R4026">
        <v>3.05</v>
      </c>
    </row>
    <row r="4027" spans="1:20" ht="15" customHeight="1">
      <c r="A4027" s="962" t="s">
        <v>272</v>
      </c>
      <c r="B4027" t="s">
        <v>288</v>
      </c>
      <c r="C4027" t="s">
        <v>13</v>
      </c>
      <c r="D4027" t="s">
        <v>11</v>
      </c>
      <c r="E4027" t="s">
        <v>511</v>
      </c>
      <c r="F4027" t="s">
        <v>458</v>
      </c>
      <c r="R4027">
        <v>3.05</v>
      </c>
    </row>
    <row r="4028" spans="1:20" ht="15" customHeight="1">
      <c r="A4028" s="962" t="s">
        <v>272</v>
      </c>
      <c r="B4028" t="s">
        <v>287</v>
      </c>
      <c r="C4028" t="s">
        <v>13</v>
      </c>
      <c r="D4028" t="s">
        <v>11</v>
      </c>
      <c r="E4028" t="s">
        <v>511</v>
      </c>
      <c r="F4028" t="s">
        <v>458</v>
      </c>
      <c r="R4028">
        <v>3.05</v>
      </c>
    </row>
    <row r="4029" spans="1:20" ht="15" customHeight="1">
      <c r="A4029" s="962" t="s">
        <v>273</v>
      </c>
      <c r="B4029" t="s">
        <v>296</v>
      </c>
      <c r="C4029" t="s">
        <v>13</v>
      </c>
      <c r="D4029" t="s">
        <v>11</v>
      </c>
      <c r="E4029" t="s">
        <v>511</v>
      </c>
      <c r="F4029" t="s">
        <v>458</v>
      </c>
      <c r="O4029" t="s">
        <v>882</v>
      </c>
      <c r="P4029" t="s">
        <v>2005</v>
      </c>
      <c r="Q4029" t="s">
        <v>2006</v>
      </c>
      <c r="R4029">
        <v>7.13</v>
      </c>
    </row>
    <row r="4030" spans="1:20" ht="15" customHeight="1">
      <c r="A4030" s="962" t="s">
        <v>273</v>
      </c>
      <c r="B4030" t="s">
        <v>289</v>
      </c>
      <c r="C4030" t="s">
        <v>13</v>
      </c>
      <c r="D4030" t="s">
        <v>11</v>
      </c>
      <c r="E4030" t="s">
        <v>511</v>
      </c>
      <c r="F4030" t="s">
        <v>458</v>
      </c>
      <c r="R4030">
        <v>7.13</v>
      </c>
    </row>
    <row r="4031" spans="1:20" ht="15" customHeight="1">
      <c r="A4031" s="962" t="s">
        <v>273</v>
      </c>
      <c r="B4031" t="s">
        <v>288</v>
      </c>
      <c r="C4031" t="s">
        <v>13</v>
      </c>
      <c r="D4031" t="s">
        <v>11</v>
      </c>
      <c r="E4031" t="s">
        <v>511</v>
      </c>
      <c r="F4031" t="s">
        <v>458</v>
      </c>
      <c r="R4031">
        <v>7.13</v>
      </c>
    </row>
    <row r="4032" spans="1:20" ht="15" customHeight="1">
      <c r="A4032" s="962" t="s">
        <v>273</v>
      </c>
      <c r="B4032" t="s">
        <v>287</v>
      </c>
      <c r="C4032" t="s">
        <v>13</v>
      </c>
      <c r="D4032" t="s">
        <v>11</v>
      </c>
      <c r="E4032" t="s">
        <v>511</v>
      </c>
      <c r="F4032" t="s">
        <v>458</v>
      </c>
      <c r="R4032">
        <v>7.13</v>
      </c>
    </row>
    <row r="4033" spans="1:20" ht="15" customHeight="1">
      <c r="A4033" s="962" t="s">
        <v>274</v>
      </c>
      <c r="B4033" t="s">
        <v>283</v>
      </c>
      <c r="C4033" t="s">
        <v>13</v>
      </c>
      <c r="D4033" t="s">
        <v>11</v>
      </c>
      <c r="E4033" t="s">
        <v>511</v>
      </c>
      <c r="F4033" t="s">
        <v>458</v>
      </c>
      <c r="R4033">
        <v>0</v>
      </c>
    </row>
    <row r="4034" spans="1:20" ht="15" customHeight="1">
      <c r="A4034" s="962" t="s">
        <v>277</v>
      </c>
      <c r="B4034" t="s">
        <v>246</v>
      </c>
      <c r="C4034" t="s">
        <v>13</v>
      </c>
      <c r="D4034" t="s">
        <v>11</v>
      </c>
      <c r="E4034" t="s">
        <v>511</v>
      </c>
      <c r="F4034" t="s">
        <v>458</v>
      </c>
      <c r="R4034">
        <v>0</v>
      </c>
      <c r="S4034">
        <v>0</v>
      </c>
      <c r="T4034">
        <v>500000000</v>
      </c>
    </row>
    <row r="4035" spans="1:20" ht="15" customHeight="1">
      <c r="A4035" s="962" t="s">
        <v>277</v>
      </c>
      <c r="B4035" t="s">
        <v>244</v>
      </c>
      <c r="C4035" t="s">
        <v>13</v>
      </c>
      <c r="D4035" t="s">
        <v>11</v>
      </c>
      <c r="E4035" t="s">
        <v>511</v>
      </c>
      <c r="F4035" t="s">
        <v>458</v>
      </c>
      <c r="G4035" t="s">
        <v>591</v>
      </c>
      <c r="I4035" t="s">
        <v>428</v>
      </c>
      <c r="K4035" t="s">
        <v>333</v>
      </c>
      <c r="L4035" t="s">
        <v>277</v>
      </c>
      <c r="M4035" t="s">
        <v>66</v>
      </c>
      <c r="O4035" t="s">
        <v>365</v>
      </c>
      <c r="P4035" t="s">
        <v>336</v>
      </c>
      <c r="Q4035" t="s">
        <v>337</v>
      </c>
      <c r="R4035">
        <v>7.09</v>
      </c>
    </row>
    <row r="4036" spans="1:20" ht="15" customHeight="1">
      <c r="A4036" s="962" t="s">
        <v>278</v>
      </c>
      <c r="B4036" t="s">
        <v>252</v>
      </c>
      <c r="C4036" t="s">
        <v>13</v>
      </c>
      <c r="D4036" t="s">
        <v>11</v>
      </c>
      <c r="E4036" t="s">
        <v>511</v>
      </c>
      <c r="F4036" t="s">
        <v>458</v>
      </c>
      <c r="J4036" t="s">
        <v>340</v>
      </c>
      <c r="L4036" t="s">
        <v>252</v>
      </c>
      <c r="R4036">
        <v>0</v>
      </c>
    </row>
    <row r="4037" spans="1:20" ht="15" customHeight="1">
      <c r="A4037" s="962" t="s">
        <v>278</v>
      </c>
      <c r="B4037" t="s">
        <v>247</v>
      </c>
      <c r="C4037" t="s">
        <v>13</v>
      </c>
      <c r="D4037" t="s">
        <v>11</v>
      </c>
      <c r="E4037" t="s">
        <v>511</v>
      </c>
      <c r="F4037" t="s">
        <v>458</v>
      </c>
      <c r="O4037" t="s">
        <v>361</v>
      </c>
      <c r="P4037" t="s">
        <v>868</v>
      </c>
      <c r="Q4037" t="s">
        <v>869</v>
      </c>
      <c r="R4037">
        <v>3.18</v>
      </c>
    </row>
    <row r="4038" spans="1:20" ht="15" customHeight="1">
      <c r="A4038" s="962" t="s">
        <v>278</v>
      </c>
      <c r="B4038" t="s">
        <v>251</v>
      </c>
      <c r="C4038" t="s">
        <v>13</v>
      </c>
      <c r="D4038" t="s">
        <v>11</v>
      </c>
      <c r="E4038" t="s">
        <v>511</v>
      </c>
      <c r="F4038" t="s">
        <v>458</v>
      </c>
      <c r="R4038">
        <v>0</v>
      </c>
    </row>
    <row r="4039" spans="1:20" ht="15" customHeight="1">
      <c r="A4039" s="962" t="s">
        <v>279</v>
      </c>
      <c r="B4039" t="s">
        <v>254</v>
      </c>
      <c r="C4039" t="s">
        <v>13</v>
      </c>
      <c r="D4039" t="s">
        <v>11</v>
      </c>
      <c r="E4039" t="s">
        <v>511</v>
      </c>
      <c r="F4039" t="s">
        <v>458</v>
      </c>
      <c r="O4039" t="s">
        <v>361</v>
      </c>
      <c r="P4039" t="s">
        <v>868</v>
      </c>
      <c r="Q4039" t="s">
        <v>869</v>
      </c>
      <c r="R4039">
        <v>10.7</v>
      </c>
    </row>
    <row r="4040" spans="1:20" ht="15" customHeight="1">
      <c r="A4040" s="962" t="s">
        <v>279</v>
      </c>
      <c r="B4040" t="s">
        <v>253</v>
      </c>
      <c r="C4040" t="s">
        <v>13</v>
      </c>
      <c r="D4040" t="s">
        <v>11</v>
      </c>
      <c r="E4040" t="s">
        <v>511</v>
      </c>
      <c r="F4040" t="s">
        <v>458</v>
      </c>
      <c r="G4040" t="s">
        <v>592</v>
      </c>
      <c r="I4040" t="s">
        <v>415</v>
      </c>
      <c r="K4040" t="s">
        <v>333</v>
      </c>
      <c r="L4040" t="s">
        <v>253</v>
      </c>
      <c r="M4040" t="s">
        <v>68</v>
      </c>
      <c r="O4040" t="s">
        <v>335</v>
      </c>
      <c r="P4040" t="s">
        <v>336</v>
      </c>
      <c r="Q4040" t="s">
        <v>337</v>
      </c>
      <c r="R4040">
        <v>1.76</v>
      </c>
    </row>
    <row r="4041" spans="1:20" ht="15" customHeight="1">
      <c r="A4041" s="962" t="s">
        <v>279</v>
      </c>
      <c r="B4041" t="s">
        <v>251</v>
      </c>
      <c r="C4041" t="s">
        <v>13</v>
      </c>
      <c r="D4041" t="s">
        <v>11</v>
      </c>
      <c r="E4041" t="s">
        <v>511</v>
      </c>
      <c r="F4041" t="s">
        <v>458</v>
      </c>
      <c r="G4041" t="s">
        <v>464</v>
      </c>
      <c r="I4041" t="s">
        <v>415</v>
      </c>
      <c r="K4041" t="s">
        <v>333</v>
      </c>
      <c r="L4041" t="s">
        <v>253</v>
      </c>
      <c r="M4041" t="s">
        <v>68</v>
      </c>
      <c r="O4041" t="s">
        <v>335</v>
      </c>
      <c r="P4041" t="s">
        <v>336</v>
      </c>
      <c r="Q4041" t="s">
        <v>337</v>
      </c>
      <c r="R4041">
        <v>1.76</v>
      </c>
    </row>
    <row r="4042" spans="1:20" ht="15" customHeight="1">
      <c r="A4042" s="962" t="s">
        <v>279</v>
      </c>
      <c r="B4042" t="s">
        <v>255</v>
      </c>
      <c r="C4042" t="s">
        <v>13</v>
      </c>
      <c r="D4042" t="s">
        <v>11</v>
      </c>
      <c r="E4042" t="s">
        <v>511</v>
      </c>
      <c r="F4042" t="s">
        <v>458</v>
      </c>
      <c r="H4042" t="s">
        <v>931</v>
      </c>
      <c r="I4042" t="s">
        <v>853</v>
      </c>
      <c r="J4042" t="s">
        <v>948</v>
      </c>
      <c r="K4042" t="s">
        <v>854</v>
      </c>
      <c r="L4042" t="s">
        <v>855</v>
      </c>
      <c r="M4042" t="s">
        <v>55</v>
      </c>
      <c r="O4042" t="s">
        <v>361</v>
      </c>
      <c r="P4042" t="s">
        <v>851</v>
      </c>
      <c r="Q4042" t="s">
        <v>337</v>
      </c>
      <c r="R4042">
        <v>0.04</v>
      </c>
    </row>
    <row r="4043" spans="1:20" ht="15" customHeight="1">
      <c r="A4043" s="962" t="s">
        <v>280</v>
      </c>
      <c r="B4043" t="s">
        <v>257</v>
      </c>
      <c r="C4043" t="s">
        <v>13</v>
      </c>
      <c r="D4043" t="s">
        <v>11</v>
      </c>
      <c r="E4043" t="s">
        <v>511</v>
      </c>
      <c r="F4043" t="s">
        <v>458</v>
      </c>
      <c r="J4043" t="s">
        <v>436</v>
      </c>
      <c r="R4043">
        <v>0</v>
      </c>
    </row>
    <row r="4044" spans="1:20" ht="15" customHeight="1">
      <c r="A4044" s="962" t="s">
        <v>280</v>
      </c>
      <c r="B4044" t="s">
        <v>259</v>
      </c>
      <c r="C4044" t="s">
        <v>13</v>
      </c>
      <c r="D4044" t="s">
        <v>11</v>
      </c>
      <c r="E4044" t="s">
        <v>511</v>
      </c>
      <c r="F4044" t="s">
        <v>458</v>
      </c>
      <c r="R4044">
        <v>0</v>
      </c>
    </row>
    <row r="4045" spans="1:20" ht="15" customHeight="1">
      <c r="A4045" s="962" t="s">
        <v>280</v>
      </c>
      <c r="B4045" t="s">
        <v>260</v>
      </c>
      <c r="C4045" t="s">
        <v>13</v>
      </c>
      <c r="D4045" t="s">
        <v>11</v>
      </c>
      <c r="E4045" t="s">
        <v>511</v>
      </c>
      <c r="F4045" t="s">
        <v>458</v>
      </c>
      <c r="R4045">
        <v>0</v>
      </c>
    </row>
    <row r="4046" spans="1:20" ht="15" customHeight="1">
      <c r="A4046" s="962" t="s">
        <v>281</v>
      </c>
      <c r="B4046" t="s">
        <v>262</v>
      </c>
      <c r="C4046" t="s">
        <v>13</v>
      </c>
      <c r="D4046" t="s">
        <v>11</v>
      </c>
      <c r="E4046" t="s">
        <v>511</v>
      </c>
      <c r="F4046" t="s">
        <v>458</v>
      </c>
      <c r="L4046" t="s">
        <v>2002</v>
      </c>
      <c r="O4046" t="s">
        <v>361</v>
      </c>
      <c r="P4046" t="s">
        <v>868</v>
      </c>
      <c r="Q4046" t="s">
        <v>869</v>
      </c>
      <c r="R4046">
        <v>0</v>
      </c>
      <c r="S4046">
        <v>0</v>
      </c>
      <c r="T4046">
        <v>500000000</v>
      </c>
    </row>
    <row r="4047" spans="1:20" ht="15" customHeight="1">
      <c r="A4047" s="962" t="s">
        <v>281</v>
      </c>
      <c r="B4047" t="s">
        <v>261</v>
      </c>
      <c r="C4047" t="s">
        <v>13</v>
      </c>
      <c r="D4047" t="s">
        <v>11</v>
      </c>
      <c r="E4047" t="s">
        <v>511</v>
      </c>
      <c r="F4047" t="s">
        <v>458</v>
      </c>
      <c r="R4047">
        <v>0</v>
      </c>
      <c r="S4047">
        <v>0</v>
      </c>
      <c r="T4047">
        <v>500000000</v>
      </c>
    </row>
    <row r="4048" spans="1:20" ht="15" customHeight="1">
      <c r="A4048" s="962" t="s">
        <v>282</v>
      </c>
      <c r="B4048" t="s">
        <v>263</v>
      </c>
      <c r="C4048" t="s">
        <v>13</v>
      </c>
      <c r="D4048" t="s">
        <v>11</v>
      </c>
      <c r="E4048" t="s">
        <v>511</v>
      </c>
      <c r="F4048" t="s">
        <v>458</v>
      </c>
      <c r="O4048" t="s">
        <v>361</v>
      </c>
      <c r="P4048" t="s">
        <v>868</v>
      </c>
      <c r="Q4048" t="s">
        <v>869</v>
      </c>
      <c r="R4048">
        <v>0</v>
      </c>
      <c r="S4048">
        <v>0</v>
      </c>
      <c r="T4048">
        <v>500000000</v>
      </c>
    </row>
    <row r="4049" spans="1:20" ht="15" customHeight="1">
      <c r="A4049" s="962" t="s">
        <v>283</v>
      </c>
      <c r="B4049" t="s">
        <v>265</v>
      </c>
      <c r="C4049" t="s">
        <v>13</v>
      </c>
      <c r="D4049" t="s">
        <v>11</v>
      </c>
      <c r="E4049" t="s">
        <v>511</v>
      </c>
      <c r="F4049" t="s">
        <v>458</v>
      </c>
      <c r="O4049" t="s">
        <v>361</v>
      </c>
      <c r="P4049" t="s">
        <v>868</v>
      </c>
      <c r="Q4049" t="s">
        <v>869</v>
      </c>
      <c r="R4049">
        <v>0</v>
      </c>
      <c r="S4049">
        <v>0</v>
      </c>
      <c r="T4049">
        <v>0</v>
      </c>
    </row>
    <row r="4050" spans="1:20" ht="15" customHeight="1">
      <c r="A4050" s="962" t="s">
        <v>283</v>
      </c>
      <c r="B4050" t="s">
        <v>266</v>
      </c>
      <c r="C4050" t="s">
        <v>13</v>
      </c>
      <c r="D4050" t="s">
        <v>11</v>
      </c>
      <c r="E4050" t="s">
        <v>511</v>
      </c>
      <c r="F4050" t="s">
        <v>458</v>
      </c>
      <c r="O4050" t="s">
        <v>361</v>
      </c>
      <c r="P4050" t="s">
        <v>868</v>
      </c>
      <c r="Q4050" t="s">
        <v>869</v>
      </c>
      <c r="R4050">
        <v>0</v>
      </c>
      <c r="S4050">
        <v>0</v>
      </c>
      <c r="T4050">
        <v>0</v>
      </c>
    </row>
    <row r="4051" spans="1:20" ht="15" customHeight="1">
      <c r="A4051" s="962" t="s">
        <v>283</v>
      </c>
      <c r="B4051" t="s">
        <v>264</v>
      </c>
      <c r="C4051" t="s">
        <v>13</v>
      </c>
      <c r="D4051" t="s">
        <v>11</v>
      </c>
      <c r="E4051" t="s">
        <v>511</v>
      </c>
      <c r="F4051" t="s">
        <v>458</v>
      </c>
      <c r="R4051">
        <v>0</v>
      </c>
    </row>
    <row r="4052" spans="1:20" ht="15" customHeight="1">
      <c r="A4052" s="962" t="s">
        <v>284</v>
      </c>
      <c r="B4052" t="s">
        <v>269</v>
      </c>
      <c r="C4052" t="s">
        <v>13</v>
      </c>
      <c r="D4052" t="s">
        <v>11</v>
      </c>
      <c r="E4052" t="s">
        <v>511</v>
      </c>
      <c r="F4052" t="s">
        <v>458</v>
      </c>
      <c r="R4052">
        <v>0</v>
      </c>
      <c r="S4052">
        <v>0</v>
      </c>
      <c r="T4052">
        <v>0</v>
      </c>
    </row>
    <row r="4053" spans="1:20" ht="15" customHeight="1">
      <c r="A4053" s="962" t="s">
        <v>284</v>
      </c>
      <c r="B4053" t="s">
        <v>267</v>
      </c>
      <c r="C4053" t="s">
        <v>13</v>
      </c>
      <c r="D4053" t="s">
        <v>11</v>
      </c>
      <c r="E4053" t="s">
        <v>511</v>
      </c>
      <c r="F4053" t="s">
        <v>458</v>
      </c>
      <c r="R4053">
        <v>0</v>
      </c>
      <c r="S4053">
        <v>0</v>
      </c>
      <c r="T4053">
        <v>0</v>
      </c>
    </row>
    <row r="4054" spans="1:20" ht="15" customHeight="1">
      <c r="A4054" s="962" t="s">
        <v>284</v>
      </c>
      <c r="B4054" t="s">
        <v>268</v>
      </c>
      <c r="C4054" t="s">
        <v>13</v>
      </c>
      <c r="D4054" t="s">
        <v>11</v>
      </c>
      <c r="E4054" t="s">
        <v>511</v>
      </c>
      <c r="F4054" t="s">
        <v>458</v>
      </c>
      <c r="R4054">
        <v>0</v>
      </c>
      <c r="S4054">
        <v>0</v>
      </c>
      <c r="T4054">
        <v>0</v>
      </c>
    </row>
    <row r="4055" spans="1:20" ht="15" customHeight="1">
      <c r="A4055" s="962" t="s">
        <v>285</v>
      </c>
      <c r="B4055" t="s">
        <v>271</v>
      </c>
      <c r="C4055" t="s">
        <v>13</v>
      </c>
      <c r="D4055" t="s">
        <v>11</v>
      </c>
      <c r="E4055" t="s">
        <v>511</v>
      </c>
      <c r="F4055" t="s">
        <v>458</v>
      </c>
      <c r="R4055">
        <v>0</v>
      </c>
      <c r="S4055">
        <v>0</v>
      </c>
      <c r="T4055">
        <v>0</v>
      </c>
    </row>
    <row r="4056" spans="1:20" ht="15" customHeight="1">
      <c r="A4056" s="962" t="s">
        <v>285</v>
      </c>
      <c r="B4056" t="s">
        <v>270</v>
      </c>
      <c r="C4056" t="s">
        <v>13</v>
      </c>
      <c r="D4056" t="s">
        <v>11</v>
      </c>
      <c r="E4056" t="s">
        <v>511</v>
      </c>
      <c r="F4056" t="s">
        <v>458</v>
      </c>
      <c r="R4056">
        <v>0</v>
      </c>
      <c r="S4056">
        <v>0</v>
      </c>
      <c r="T4056">
        <v>0</v>
      </c>
    </row>
    <row r="4057" spans="1:20" ht="15" customHeight="1">
      <c r="A4057" s="962" t="s">
        <v>286</v>
      </c>
      <c r="B4057" t="s">
        <v>273</v>
      </c>
      <c r="C4057" t="s">
        <v>13</v>
      </c>
      <c r="D4057" t="s">
        <v>11</v>
      </c>
      <c r="E4057" t="s">
        <v>511</v>
      </c>
      <c r="F4057" t="s">
        <v>458</v>
      </c>
      <c r="L4057" t="s">
        <v>2010</v>
      </c>
      <c r="O4057" t="s">
        <v>882</v>
      </c>
      <c r="P4057" t="s">
        <v>2005</v>
      </c>
      <c r="Q4057" t="s">
        <v>2006</v>
      </c>
      <c r="R4057">
        <v>7.13</v>
      </c>
    </row>
    <row r="4058" spans="1:20" ht="15" customHeight="1">
      <c r="A4058" s="962" t="s">
        <v>286</v>
      </c>
      <c r="B4058" t="s">
        <v>272</v>
      </c>
      <c r="C4058" t="s">
        <v>13</v>
      </c>
      <c r="D4058" t="s">
        <v>11</v>
      </c>
      <c r="E4058" t="s">
        <v>511</v>
      </c>
      <c r="F4058" t="s">
        <v>458</v>
      </c>
      <c r="H4058" t="s">
        <v>954</v>
      </c>
      <c r="I4058" t="s">
        <v>942</v>
      </c>
      <c r="J4058" t="s">
        <v>848</v>
      </c>
      <c r="K4058" t="s">
        <v>854</v>
      </c>
      <c r="L4058" t="s">
        <v>943</v>
      </c>
      <c r="M4058" t="s">
        <v>72</v>
      </c>
      <c r="O4058" t="s">
        <v>882</v>
      </c>
      <c r="P4058" t="s">
        <v>851</v>
      </c>
      <c r="Q4058" t="s">
        <v>337</v>
      </c>
      <c r="R4058">
        <v>3.05</v>
      </c>
    </row>
    <row r="4059" spans="1:20" ht="15" customHeight="1">
      <c r="A4059" s="962" t="s">
        <v>320</v>
      </c>
      <c r="B4059" t="s">
        <v>257</v>
      </c>
      <c r="C4059" t="s">
        <v>13</v>
      </c>
      <c r="D4059" t="s">
        <v>11</v>
      </c>
      <c r="E4059" t="s">
        <v>511</v>
      </c>
      <c r="F4059" t="s">
        <v>458</v>
      </c>
      <c r="R4059">
        <v>0</v>
      </c>
      <c r="S4059">
        <v>0</v>
      </c>
      <c r="T4059">
        <v>500000000</v>
      </c>
    </row>
    <row r="4060" spans="1:20" ht="15" customHeight="1">
      <c r="A4060" s="962" t="s">
        <v>320</v>
      </c>
      <c r="B4060" t="s">
        <v>259</v>
      </c>
      <c r="C4060" t="s">
        <v>13</v>
      </c>
      <c r="D4060" t="s">
        <v>11</v>
      </c>
      <c r="E4060" t="s">
        <v>511</v>
      </c>
      <c r="F4060" t="s">
        <v>458</v>
      </c>
      <c r="R4060">
        <v>0</v>
      </c>
      <c r="S4060">
        <v>0</v>
      </c>
      <c r="T4060">
        <v>500000000</v>
      </c>
    </row>
    <row r="4061" spans="1:20" ht="15" customHeight="1">
      <c r="A4061" s="962" t="s">
        <v>320</v>
      </c>
      <c r="B4061" t="s">
        <v>246</v>
      </c>
      <c r="C4061" t="s">
        <v>13</v>
      </c>
      <c r="D4061" t="s">
        <v>11</v>
      </c>
      <c r="E4061" t="s">
        <v>511</v>
      </c>
      <c r="F4061" t="s">
        <v>458</v>
      </c>
      <c r="R4061">
        <v>0</v>
      </c>
      <c r="S4061">
        <v>0</v>
      </c>
      <c r="T4061">
        <v>500000000</v>
      </c>
    </row>
    <row r="4062" spans="1:20" ht="15" customHeight="1">
      <c r="A4062" s="962" t="s">
        <v>320</v>
      </c>
      <c r="B4062" t="s">
        <v>261</v>
      </c>
      <c r="C4062" t="s">
        <v>13</v>
      </c>
      <c r="D4062" t="s">
        <v>11</v>
      </c>
      <c r="E4062" t="s">
        <v>511</v>
      </c>
      <c r="F4062" t="s">
        <v>458</v>
      </c>
      <c r="R4062">
        <v>0</v>
      </c>
      <c r="S4062">
        <v>0</v>
      </c>
      <c r="T4062">
        <v>500000000</v>
      </c>
    </row>
    <row r="4063" spans="1:20" ht="15" customHeight="1">
      <c r="A4063" s="962" t="s">
        <v>320</v>
      </c>
      <c r="B4063" t="s">
        <v>262</v>
      </c>
      <c r="C4063" t="s">
        <v>13</v>
      </c>
      <c r="D4063" t="s">
        <v>11</v>
      </c>
      <c r="E4063" t="s">
        <v>511</v>
      </c>
      <c r="F4063" t="s">
        <v>458</v>
      </c>
      <c r="R4063">
        <v>0</v>
      </c>
      <c r="S4063">
        <v>0</v>
      </c>
      <c r="T4063">
        <v>500000000</v>
      </c>
    </row>
    <row r="4064" spans="1:20" ht="15" customHeight="1">
      <c r="A4064" s="962" t="s">
        <v>320</v>
      </c>
      <c r="B4064" t="s">
        <v>263</v>
      </c>
      <c r="C4064" t="s">
        <v>13</v>
      </c>
      <c r="D4064" t="s">
        <v>11</v>
      </c>
      <c r="E4064" t="s">
        <v>511</v>
      </c>
      <c r="F4064" t="s">
        <v>458</v>
      </c>
      <c r="R4064">
        <v>0</v>
      </c>
      <c r="S4064">
        <v>0</v>
      </c>
      <c r="T4064">
        <v>500000000</v>
      </c>
    </row>
    <row r="4065" spans="1:20" ht="15" customHeight="1">
      <c r="A4065" s="962" t="s">
        <v>320</v>
      </c>
      <c r="B4065" t="s">
        <v>254</v>
      </c>
      <c r="C4065" t="s">
        <v>13</v>
      </c>
      <c r="D4065" t="s">
        <v>11</v>
      </c>
      <c r="E4065" t="s">
        <v>511</v>
      </c>
      <c r="F4065" t="s">
        <v>458</v>
      </c>
      <c r="H4065" t="s">
        <v>465</v>
      </c>
      <c r="I4065" t="s">
        <v>353</v>
      </c>
      <c r="J4065" t="s">
        <v>462</v>
      </c>
      <c r="K4065" t="s">
        <v>333</v>
      </c>
      <c r="L4065" t="s">
        <v>374</v>
      </c>
      <c r="M4065" t="s">
        <v>58</v>
      </c>
      <c r="O4065" t="s">
        <v>349</v>
      </c>
      <c r="P4065" t="s">
        <v>336</v>
      </c>
      <c r="Q4065" t="s">
        <v>337</v>
      </c>
      <c r="R4065">
        <v>0</v>
      </c>
    </row>
    <row r="4066" spans="1:20" ht="15" customHeight="1">
      <c r="A4066" s="962" t="s">
        <v>323</v>
      </c>
      <c r="B4066" t="s">
        <v>247</v>
      </c>
      <c r="C4066" t="s">
        <v>13</v>
      </c>
      <c r="D4066" t="s">
        <v>11</v>
      </c>
      <c r="E4066" t="s">
        <v>511</v>
      </c>
      <c r="F4066" t="s">
        <v>458</v>
      </c>
      <c r="R4066">
        <v>0</v>
      </c>
    </row>
    <row r="4067" spans="1:20" ht="15" customHeight="1">
      <c r="A4067" s="962" t="s">
        <v>323</v>
      </c>
      <c r="B4067" t="s">
        <v>254</v>
      </c>
      <c r="C4067" t="s">
        <v>13</v>
      </c>
      <c r="D4067" t="s">
        <v>11</v>
      </c>
      <c r="E4067" t="s">
        <v>511</v>
      </c>
      <c r="F4067" t="s">
        <v>458</v>
      </c>
      <c r="R4067">
        <v>0</v>
      </c>
    </row>
    <row r="4068" spans="1:20" ht="15" customHeight="1">
      <c r="A4068" s="962" t="s">
        <v>323</v>
      </c>
      <c r="B4068" t="s">
        <v>246</v>
      </c>
      <c r="C4068" t="s">
        <v>13</v>
      </c>
      <c r="D4068" t="s">
        <v>11</v>
      </c>
      <c r="E4068" t="s">
        <v>511</v>
      </c>
      <c r="F4068" t="s">
        <v>458</v>
      </c>
      <c r="R4068">
        <v>0</v>
      </c>
      <c r="S4068">
        <v>0</v>
      </c>
      <c r="T4068">
        <v>500000000</v>
      </c>
    </row>
    <row r="4069" spans="1:20" ht="15" customHeight="1">
      <c r="A4069" s="962" t="s">
        <v>323</v>
      </c>
      <c r="B4069" t="s">
        <v>263</v>
      </c>
      <c r="C4069" t="s">
        <v>13</v>
      </c>
      <c r="D4069" t="s">
        <v>11</v>
      </c>
      <c r="E4069" t="s">
        <v>511</v>
      </c>
      <c r="F4069" t="s">
        <v>458</v>
      </c>
      <c r="R4069">
        <v>0</v>
      </c>
      <c r="S4069">
        <v>0</v>
      </c>
      <c r="T4069">
        <v>500000000</v>
      </c>
    </row>
    <row r="4070" spans="1:20" ht="15" customHeight="1">
      <c r="A4070" s="962" t="s">
        <v>244</v>
      </c>
      <c r="B4070" t="s">
        <v>278</v>
      </c>
      <c r="C4070" t="s">
        <v>13</v>
      </c>
      <c r="D4070" t="s">
        <v>11</v>
      </c>
      <c r="E4070" t="s">
        <v>511</v>
      </c>
      <c r="F4070" t="s">
        <v>466</v>
      </c>
      <c r="O4070" t="s">
        <v>361</v>
      </c>
      <c r="P4070" t="s">
        <v>868</v>
      </c>
      <c r="Q4070" t="s">
        <v>869</v>
      </c>
      <c r="R4070">
        <v>24.2</v>
      </c>
    </row>
    <row r="4071" spans="1:20" ht="15" customHeight="1">
      <c r="A4071" s="962" t="s">
        <v>244</v>
      </c>
      <c r="B4071" t="s">
        <v>279</v>
      </c>
      <c r="C4071" t="s">
        <v>13</v>
      </c>
      <c r="D4071" t="s">
        <v>11</v>
      </c>
      <c r="E4071" t="s">
        <v>511</v>
      </c>
      <c r="F4071" t="s">
        <v>466</v>
      </c>
      <c r="H4071" t="s">
        <v>955</v>
      </c>
      <c r="I4071" t="s">
        <v>848</v>
      </c>
      <c r="J4071" t="s">
        <v>956</v>
      </c>
      <c r="K4071" t="s">
        <v>849</v>
      </c>
      <c r="L4071" t="s">
        <v>957</v>
      </c>
      <c r="M4071" t="s">
        <v>848</v>
      </c>
      <c r="O4071" t="s">
        <v>882</v>
      </c>
      <c r="P4071" t="s">
        <v>851</v>
      </c>
      <c r="Q4071" t="s">
        <v>337</v>
      </c>
      <c r="R4071">
        <v>24.2</v>
      </c>
    </row>
    <row r="4072" spans="1:20" ht="15" customHeight="1">
      <c r="A4072" s="962" t="s">
        <v>246</v>
      </c>
      <c r="B4072" t="s">
        <v>321</v>
      </c>
      <c r="C4072" t="s">
        <v>13</v>
      </c>
      <c r="D4072" t="s">
        <v>11</v>
      </c>
      <c r="E4072" t="s">
        <v>511</v>
      </c>
      <c r="F4072" t="s">
        <v>466</v>
      </c>
      <c r="R4072">
        <v>0</v>
      </c>
      <c r="S4072">
        <v>0</v>
      </c>
      <c r="T4072">
        <v>500000000</v>
      </c>
    </row>
    <row r="4073" spans="1:20" ht="15" customHeight="1">
      <c r="A4073" s="962" t="s">
        <v>246</v>
      </c>
      <c r="B4073" t="s">
        <v>281</v>
      </c>
      <c r="C4073" t="s">
        <v>13</v>
      </c>
      <c r="D4073" t="s">
        <v>11</v>
      </c>
      <c r="E4073" t="s">
        <v>511</v>
      </c>
      <c r="F4073" t="s">
        <v>466</v>
      </c>
      <c r="R4073">
        <v>0</v>
      </c>
      <c r="S4073">
        <v>0</v>
      </c>
      <c r="T4073">
        <v>500000000</v>
      </c>
    </row>
    <row r="4074" spans="1:20" ht="15" customHeight="1">
      <c r="A4074" s="962" t="s">
        <v>246</v>
      </c>
      <c r="B4074" t="s">
        <v>282</v>
      </c>
      <c r="C4074" t="s">
        <v>13</v>
      </c>
      <c r="D4074" t="s">
        <v>11</v>
      </c>
      <c r="E4074" t="s">
        <v>511</v>
      </c>
      <c r="F4074" t="s">
        <v>466</v>
      </c>
      <c r="R4074">
        <v>0</v>
      </c>
      <c r="S4074">
        <v>0</v>
      </c>
      <c r="T4074">
        <v>500000000</v>
      </c>
    </row>
    <row r="4075" spans="1:20" ht="15" customHeight="1">
      <c r="A4075" s="962" t="s">
        <v>246</v>
      </c>
      <c r="B4075" t="s">
        <v>324</v>
      </c>
      <c r="C4075" t="s">
        <v>13</v>
      </c>
      <c r="D4075" t="s">
        <v>11</v>
      </c>
      <c r="E4075" t="s">
        <v>511</v>
      </c>
      <c r="F4075" t="s">
        <v>466</v>
      </c>
      <c r="R4075">
        <v>0</v>
      </c>
      <c r="S4075">
        <v>0</v>
      </c>
      <c r="T4075">
        <v>500000000</v>
      </c>
    </row>
    <row r="4076" spans="1:20" ht="15" customHeight="1">
      <c r="A4076" s="962" t="s">
        <v>247</v>
      </c>
      <c r="B4076" t="s">
        <v>300</v>
      </c>
      <c r="C4076" t="s">
        <v>13</v>
      </c>
      <c r="D4076" t="s">
        <v>11</v>
      </c>
      <c r="E4076" t="s">
        <v>511</v>
      </c>
      <c r="F4076" t="s">
        <v>466</v>
      </c>
      <c r="J4076" t="s">
        <v>467</v>
      </c>
      <c r="L4076" t="s">
        <v>339</v>
      </c>
      <c r="R4076">
        <v>0</v>
      </c>
    </row>
    <row r="4077" spans="1:20" ht="15" customHeight="1">
      <c r="A4077" s="962" t="s">
        <v>247</v>
      </c>
      <c r="B4077" t="s">
        <v>290</v>
      </c>
      <c r="C4077" t="s">
        <v>13</v>
      </c>
      <c r="D4077" t="s">
        <v>11</v>
      </c>
      <c r="E4077" t="s">
        <v>511</v>
      </c>
      <c r="F4077" t="s">
        <v>466</v>
      </c>
      <c r="J4077" t="s">
        <v>2011</v>
      </c>
      <c r="L4077" t="s">
        <v>339</v>
      </c>
      <c r="O4077" t="s">
        <v>882</v>
      </c>
      <c r="P4077" t="s">
        <v>868</v>
      </c>
      <c r="Q4077" t="s">
        <v>869</v>
      </c>
      <c r="R4077">
        <v>18.899999999999999</v>
      </c>
    </row>
    <row r="4078" spans="1:20" ht="15" customHeight="1">
      <c r="A4078" s="962" t="s">
        <v>247</v>
      </c>
      <c r="B4078" t="s">
        <v>289</v>
      </c>
      <c r="C4078" t="s">
        <v>13</v>
      </c>
      <c r="D4078" t="s">
        <v>11</v>
      </c>
      <c r="E4078" t="s">
        <v>511</v>
      </c>
      <c r="F4078" t="s">
        <v>466</v>
      </c>
      <c r="H4078" t="s">
        <v>848</v>
      </c>
      <c r="I4078" t="s">
        <v>848</v>
      </c>
      <c r="J4078" t="s">
        <v>2011</v>
      </c>
      <c r="K4078" t="s">
        <v>848</v>
      </c>
      <c r="L4078" t="s">
        <v>339</v>
      </c>
      <c r="M4078" t="s">
        <v>848</v>
      </c>
      <c r="O4078" t="s">
        <v>882</v>
      </c>
      <c r="P4078" t="s">
        <v>868</v>
      </c>
      <c r="Q4078" t="s">
        <v>869</v>
      </c>
      <c r="R4078">
        <v>18.899999999999999</v>
      </c>
    </row>
    <row r="4079" spans="1:20" ht="15" customHeight="1">
      <c r="A4079" s="962" t="s">
        <v>247</v>
      </c>
      <c r="B4079" t="s">
        <v>288</v>
      </c>
      <c r="C4079" t="s">
        <v>13</v>
      </c>
      <c r="D4079" t="s">
        <v>11</v>
      </c>
      <c r="E4079" t="s">
        <v>511</v>
      </c>
      <c r="F4079" t="s">
        <v>466</v>
      </c>
      <c r="R4079">
        <v>18.899999999999999</v>
      </c>
    </row>
    <row r="4080" spans="1:20" ht="15" customHeight="1">
      <c r="A4080" s="962" t="s">
        <v>247</v>
      </c>
      <c r="B4080" t="s">
        <v>298</v>
      </c>
      <c r="C4080" t="s">
        <v>13</v>
      </c>
      <c r="D4080" t="s">
        <v>11</v>
      </c>
      <c r="E4080" t="s">
        <v>511</v>
      </c>
      <c r="F4080" t="s">
        <v>466</v>
      </c>
      <c r="R4080">
        <v>0</v>
      </c>
    </row>
    <row r="4081" spans="1:20" ht="15" customHeight="1">
      <c r="A4081" s="962" t="s">
        <v>247</v>
      </c>
      <c r="B4081" t="s">
        <v>297</v>
      </c>
      <c r="C4081" t="s">
        <v>13</v>
      </c>
      <c r="D4081" t="s">
        <v>11</v>
      </c>
      <c r="E4081" t="s">
        <v>511</v>
      </c>
      <c r="F4081" t="s">
        <v>466</v>
      </c>
      <c r="R4081">
        <v>0</v>
      </c>
    </row>
    <row r="4082" spans="1:20" ht="15" customHeight="1">
      <c r="A4082" s="962" t="s">
        <v>247</v>
      </c>
      <c r="B4082" t="s">
        <v>287</v>
      </c>
      <c r="C4082" t="s">
        <v>13</v>
      </c>
      <c r="D4082" t="s">
        <v>11</v>
      </c>
      <c r="E4082" t="s">
        <v>511</v>
      </c>
      <c r="F4082" t="s">
        <v>466</v>
      </c>
      <c r="R4082">
        <v>23.7</v>
      </c>
    </row>
    <row r="4083" spans="1:20" ht="15" customHeight="1">
      <c r="A4083" s="962" t="s">
        <v>247</v>
      </c>
      <c r="B4083" t="s">
        <v>301</v>
      </c>
      <c r="C4083" t="s">
        <v>13</v>
      </c>
      <c r="D4083" t="s">
        <v>11</v>
      </c>
      <c r="E4083" t="s">
        <v>511</v>
      </c>
      <c r="F4083" t="s">
        <v>466</v>
      </c>
      <c r="R4083">
        <v>0</v>
      </c>
      <c r="S4083">
        <v>0</v>
      </c>
      <c r="T4083">
        <v>0</v>
      </c>
    </row>
    <row r="4084" spans="1:20" ht="15" customHeight="1">
      <c r="A4084" s="962" t="s">
        <v>247</v>
      </c>
      <c r="B4084" t="s">
        <v>302</v>
      </c>
      <c r="C4084" t="s">
        <v>13</v>
      </c>
      <c r="D4084" t="s">
        <v>11</v>
      </c>
      <c r="E4084" t="s">
        <v>511</v>
      </c>
      <c r="F4084" t="s">
        <v>466</v>
      </c>
      <c r="R4084">
        <v>0</v>
      </c>
      <c r="S4084">
        <v>0</v>
      </c>
      <c r="T4084">
        <v>0</v>
      </c>
    </row>
    <row r="4085" spans="1:20" ht="15" customHeight="1">
      <c r="A4085" s="962" t="s">
        <v>247</v>
      </c>
      <c r="B4085" t="s">
        <v>322</v>
      </c>
      <c r="C4085" t="s">
        <v>13</v>
      </c>
      <c r="D4085" t="s">
        <v>11</v>
      </c>
      <c r="E4085" t="s">
        <v>511</v>
      </c>
      <c r="F4085" t="s">
        <v>466</v>
      </c>
      <c r="H4085" t="s">
        <v>915</v>
      </c>
      <c r="I4085" t="s">
        <v>450</v>
      </c>
      <c r="J4085" t="s">
        <v>950</v>
      </c>
      <c r="K4085" t="s">
        <v>854</v>
      </c>
      <c r="L4085" t="s">
        <v>871</v>
      </c>
      <c r="M4085" t="s">
        <v>56</v>
      </c>
      <c r="O4085" t="s">
        <v>361</v>
      </c>
      <c r="P4085" t="s">
        <v>851</v>
      </c>
      <c r="Q4085" t="s">
        <v>337</v>
      </c>
      <c r="R4085">
        <v>0.48</v>
      </c>
    </row>
    <row r="4086" spans="1:20" ht="15" customHeight="1">
      <c r="A4086" s="962" t="s">
        <v>247</v>
      </c>
      <c r="B4086" t="s">
        <v>318</v>
      </c>
      <c r="C4086" t="s">
        <v>13</v>
      </c>
      <c r="D4086" t="s">
        <v>11</v>
      </c>
      <c r="E4086" t="s">
        <v>511</v>
      </c>
      <c r="F4086" t="s">
        <v>466</v>
      </c>
      <c r="H4086" t="s">
        <v>848</v>
      </c>
      <c r="I4086" t="s">
        <v>848</v>
      </c>
      <c r="J4086" t="s">
        <v>951</v>
      </c>
      <c r="K4086" t="s">
        <v>849</v>
      </c>
      <c r="L4086" t="s">
        <v>850</v>
      </c>
      <c r="M4086" t="s">
        <v>848</v>
      </c>
      <c r="O4086" t="s">
        <v>882</v>
      </c>
      <c r="P4086" t="s">
        <v>851</v>
      </c>
      <c r="Q4086" t="s">
        <v>337</v>
      </c>
      <c r="R4086">
        <v>4.84</v>
      </c>
    </row>
    <row r="4087" spans="1:20" ht="15" customHeight="1">
      <c r="A4087" s="962" t="s">
        <v>247</v>
      </c>
      <c r="B4087" t="s">
        <v>317</v>
      </c>
      <c r="C4087" t="s">
        <v>13</v>
      </c>
      <c r="D4087" t="s">
        <v>11</v>
      </c>
      <c r="E4087" t="s">
        <v>511</v>
      </c>
      <c r="F4087" t="s">
        <v>466</v>
      </c>
      <c r="J4087" t="s">
        <v>951</v>
      </c>
      <c r="K4087" t="s">
        <v>849</v>
      </c>
      <c r="L4087" t="s">
        <v>850</v>
      </c>
      <c r="O4087" t="s">
        <v>882</v>
      </c>
      <c r="P4087" t="s">
        <v>851</v>
      </c>
      <c r="Q4087" t="s">
        <v>337</v>
      </c>
      <c r="R4087">
        <v>4.84</v>
      </c>
    </row>
    <row r="4088" spans="1:20" ht="15" customHeight="1">
      <c r="A4088" s="962" t="s">
        <v>247</v>
      </c>
      <c r="B4088" t="s">
        <v>305</v>
      </c>
      <c r="C4088" t="s">
        <v>13</v>
      </c>
      <c r="D4088" t="s">
        <v>11</v>
      </c>
      <c r="E4088" t="s">
        <v>511</v>
      </c>
      <c r="F4088" t="s">
        <v>466</v>
      </c>
      <c r="R4088">
        <v>4.84</v>
      </c>
    </row>
    <row r="4089" spans="1:20" ht="15" customHeight="1">
      <c r="A4089" s="962" t="s">
        <v>247</v>
      </c>
      <c r="B4089" t="s">
        <v>324</v>
      </c>
      <c r="C4089" t="s">
        <v>13</v>
      </c>
      <c r="D4089" t="s">
        <v>11</v>
      </c>
      <c r="E4089" t="s">
        <v>511</v>
      </c>
      <c r="F4089" t="s">
        <v>466</v>
      </c>
      <c r="R4089">
        <v>0</v>
      </c>
    </row>
    <row r="4090" spans="1:20" ht="15" customHeight="1">
      <c r="A4090" s="962" t="s">
        <v>248</v>
      </c>
      <c r="B4090" t="s">
        <v>278</v>
      </c>
      <c r="C4090" t="s">
        <v>13</v>
      </c>
      <c r="D4090" t="s">
        <v>11</v>
      </c>
      <c r="E4090" t="s">
        <v>511</v>
      </c>
      <c r="F4090" t="s">
        <v>466</v>
      </c>
      <c r="R4090">
        <v>0</v>
      </c>
    </row>
    <row r="4091" spans="1:20" ht="15" customHeight="1">
      <c r="A4091" s="962" t="s">
        <v>248</v>
      </c>
      <c r="B4091" t="s">
        <v>279</v>
      </c>
      <c r="C4091" t="s">
        <v>13</v>
      </c>
      <c r="D4091" t="s">
        <v>11</v>
      </c>
      <c r="E4091" t="s">
        <v>511</v>
      </c>
      <c r="F4091" t="s">
        <v>466</v>
      </c>
      <c r="J4091" t="s">
        <v>962</v>
      </c>
      <c r="K4091" t="s">
        <v>849</v>
      </c>
      <c r="L4091" t="s">
        <v>963</v>
      </c>
      <c r="O4091" t="s">
        <v>882</v>
      </c>
      <c r="P4091" t="s">
        <v>851</v>
      </c>
      <c r="Q4091" t="s">
        <v>337</v>
      </c>
      <c r="R4091">
        <v>4.84</v>
      </c>
    </row>
    <row r="4092" spans="1:20" ht="15" customHeight="1">
      <c r="A4092" s="962" t="s">
        <v>249</v>
      </c>
      <c r="B4092" t="s">
        <v>278</v>
      </c>
      <c r="C4092" t="s">
        <v>13</v>
      </c>
      <c r="D4092" t="s">
        <v>11</v>
      </c>
      <c r="E4092" t="s">
        <v>511</v>
      </c>
      <c r="F4092" t="s">
        <v>466</v>
      </c>
      <c r="J4092" t="s">
        <v>340</v>
      </c>
      <c r="L4092" t="s">
        <v>249</v>
      </c>
      <c r="R4092">
        <v>0</v>
      </c>
    </row>
    <row r="4093" spans="1:20" ht="15" customHeight="1">
      <c r="A4093" s="962" t="s">
        <v>250</v>
      </c>
      <c r="B4093" t="s">
        <v>279</v>
      </c>
      <c r="C4093" t="s">
        <v>13</v>
      </c>
      <c r="D4093" t="s">
        <v>11</v>
      </c>
      <c r="E4093" t="s">
        <v>511</v>
      </c>
      <c r="F4093" t="s">
        <v>466</v>
      </c>
      <c r="H4093" t="s">
        <v>961</v>
      </c>
      <c r="I4093" t="s">
        <v>848</v>
      </c>
      <c r="J4093" t="s">
        <v>962</v>
      </c>
      <c r="K4093" t="s">
        <v>849</v>
      </c>
      <c r="L4093" t="s">
        <v>963</v>
      </c>
      <c r="M4093" t="s">
        <v>848</v>
      </c>
      <c r="O4093" t="s">
        <v>882</v>
      </c>
      <c r="P4093" t="s">
        <v>851</v>
      </c>
      <c r="Q4093" t="s">
        <v>337</v>
      </c>
      <c r="R4093">
        <v>4.84</v>
      </c>
    </row>
    <row r="4094" spans="1:20" ht="15" customHeight="1">
      <c r="A4094" s="962" t="s">
        <v>254</v>
      </c>
      <c r="B4094" t="s">
        <v>283</v>
      </c>
      <c r="C4094" t="s">
        <v>13</v>
      </c>
      <c r="D4094" t="s">
        <v>11</v>
      </c>
      <c r="E4094" t="s">
        <v>511</v>
      </c>
      <c r="F4094" t="s">
        <v>466</v>
      </c>
      <c r="J4094" t="s">
        <v>2007</v>
      </c>
      <c r="L4094" t="s">
        <v>343</v>
      </c>
      <c r="O4094" t="s">
        <v>361</v>
      </c>
      <c r="P4094" t="s">
        <v>868</v>
      </c>
      <c r="Q4094" t="s">
        <v>869</v>
      </c>
      <c r="R4094">
        <v>40.700000000000003</v>
      </c>
    </row>
    <row r="4095" spans="1:20" ht="15" customHeight="1">
      <c r="A4095" s="962" t="s">
        <v>254</v>
      </c>
      <c r="B4095" t="s">
        <v>289</v>
      </c>
      <c r="C4095" t="s">
        <v>13</v>
      </c>
      <c r="D4095" t="s">
        <v>11</v>
      </c>
      <c r="E4095" t="s">
        <v>511</v>
      </c>
      <c r="F4095" t="s">
        <v>466</v>
      </c>
      <c r="J4095" t="s">
        <v>338</v>
      </c>
      <c r="L4095" t="s">
        <v>344</v>
      </c>
      <c r="R4095">
        <v>0</v>
      </c>
    </row>
    <row r="4096" spans="1:20" ht="15" customHeight="1">
      <c r="A4096" s="962" t="s">
        <v>254</v>
      </c>
      <c r="B4096" t="s">
        <v>290</v>
      </c>
      <c r="C4096" t="s">
        <v>13</v>
      </c>
      <c r="D4096" t="s">
        <v>11</v>
      </c>
      <c r="E4096" t="s">
        <v>511</v>
      </c>
      <c r="F4096" t="s">
        <v>466</v>
      </c>
      <c r="R4096">
        <v>0</v>
      </c>
      <c r="S4096">
        <v>0</v>
      </c>
      <c r="T4096">
        <v>0</v>
      </c>
    </row>
    <row r="4097" spans="1:20" ht="15" customHeight="1">
      <c r="A4097" s="962" t="s">
        <v>254</v>
      </c>
      <c r="B4097" t="s">
        <v>292</v>
      </c>
      <c r="C4097" t="s">
        <v>13</v>
      </c>
      <c r="D4097" t="s">
        <v>11</v>
      </c>
      <c r="E4097" t="s">
        <v>511</v>
      </c>
      <c r="F4097" t="s">
        <v>466</v>
      </c>
      <c r="R4097">
        <v>0</v>
      </c>
      <c r="S4097">
        <v>0</v>
      </c>
      <c r="T4097">
        <v>0</v>
      </c>
    </row>
    <row r="4098" spans="1:20" ht="15" customHeight="1">
      <c r="A4098" s="962" t="s">
        <v>254</v>
      </c>
      <c r="B4098" t="s">
        <v>294</v>
      </c>
      <c r="C4098" t="s">
        <v>13</v>
      </c>
      <c r="D4098" t="s">
        <v>11</v>
      </c>
      <c r="E4098" t="s">
        <v>511</v>
      </c>
      <c r="F4098" t="s">
        <v>466</v>
      </c>
      <c r="R4098">
        <v>0</v>
      </c>
      <c r="S4098">
        <v>0</v>
      </c>
      <c r="T4098">
        <v>0</v>
      </c>
    </row>
    <row r="4099" spans="1:20" ht="15" customHeight="1">
      <c r="A4099" s="962" t="s">
        <v>254</v>
      </c>
      <c r="B4099" t="s">
        <v>295</v>
      </c>
      <c r="C4099" t="s">
        <v>13</v>
      </c>
      <c r="D4099" t="s">
        <v>11</v>
      </c>
      <c r="E4099" t="s">
        <v>511</v>
      </c>
      <c r="F4099" t="s">
        <v>466</v>
      </c>
      <c r="R4099">
        <v>0</v>
      </c>
      <c r="S4099">
        <v>0</v>
      </c>
      <c r="T4099">
        <v>0</v>
      </c>
    </row>
    <row r="4100" spans="1:20" ht="15" customHeight="1">
      <c r="A4100" s="962" t="s">
        <v>254</v>
      </c>
      <c r="B4100" t="s">
        <v>280</v>
      </c>
      <c r="C4100" t="s">
        <v>13</v>
      </c>
      <c r="D4100" t="s">
        <v>11</v>
      </c>
      <c r="E4100" t="s">
        <v>511</v>
      </c>
      <c r="F4100" t="s">
        <v>466</v>
      </c>
      <c r="J4100" t="s">
        <v>436</v>
      </c>
      <c r="L4100" t="s">
        <v>346</v>
      </c>
      <c r="R4100">
        <v>0</v>
      </c>
    </row>
    <row r="4101" spans="1:20" ht="15" customHeight="1">
      <c r="A4101" s="962" t="s">
        <v>254</v>
      </c>
      <c r="B4101" t="s">
        <v>299</v>
      </c>
      <c r="C4101" t="s">
        <v>13</v>
      </c>
      <c r="D4101" t="s">
        <v>11</v>
      </c>
      <c r="E4101" t="s">
        <v>511</v>
      </c>
      <c r="F4101" t="s">
        <v>466</v>
      </c>
      <c r="J4101" t="s">
        <v>422</v>
      </c>
      <c r="R4101">
        <v>0</v>
      </c>
    </row>
    <row r="4102" spans="1:20" ht="15" customHeight="1">
      <c r="A4102" s="962" t="s">
        <v>254</v>
      </c>
      <c r="B4102" t="s">
        <v>284</v>
      </c>
      <c r="C4102" t="s">
        <v>13</v>
      </c>
      <c r="D4102" t="s">
        <v>11</v>
      </c>
      <c r="E4102" t="s">
        <v>511</v>
      </c>
      <c r="F4102" t="s">
        <v>466</v>
      </c>
      <c r="R4102">
        <v>0</v>
      </c>
    </row>
    <row r="4103" spans="1:20" ht="15" customHeight="1">
      <c r="A4103" s="962" t="s">
        <v>254</v>
      </c>
      <c r="B4103" t="s">
        <v>285</v>
      </c>
      <c r="C4103" t="s">
        <v>13</v>
      </c>
      <c r="D4103" t="s">
        <v>11</v>
      </c>
      <c r="E4103" t="s">
        <v>511</v>
      </c>
      <c r="F4103" t="s">
        <v>466</v>
      </c>
      <c r="R4103">
        <v>0</v>
      </c>
    </row>
    <row r="4104" spans="1:20" ht="15" customHeight="1">
      <c r="A4104" s="962" t="s">
        <v>254</v>
      </c>
      <c r="B4104" t="s">
        <v>286</v>
      </c>
      <c r="C4104" t="s">
        <v>13</v>
      </c>
      <c r="D4104" t="s">
        <v>11</v>
      </c>
      <c r="E4104" t="s">
        <v>511</v>
      </c>
      <c r="F4104" t="s">
        <v>466</v>
      </c>
      <c r="R4104">
        <v>0</v>
      </c>
    </row>
    <row r="4105" spans="1:20" ht="15" customHeight="1">
      <c r="A4105" s="962" t="s">
        <v>254</v>
      </c>
      <c r="B4105" t="s">
        <v>303</v>
      </c>
      <c r="C4105" t="s">
        <v>13</v>
      </c>
      <c r="D4105" t="s">
        <v>11</v>
      </c>
      <c r="E4105" t="s">
        <v>511</v>
      </c>
      <c r="F4105" t="s">
        <v>466</v>
      </c>
      <c r="R4105">
        <v>0</v>
      </c>
    </row>
    <row r="4106" spans="1:20" ht="15" customHeight="1">
      <c r="A4106" s="962" t="s">
        <v>254</v>
      </c>
      <c r="B4106" t="s">
        <v>291</v>
      </c>
      <c r="C4106" t="s">
        <v>13</v>
      </c>
      <c r="D4106" t="s">
        <v>11</v>
      </c>
      <c r="E4106" t="s">
        <v>511</v>
      </c>
      <c r="F4106" t="s">
        <v>466</v>
      </c>
      <c r="R4106">
        <v>0</v>
      </c>
      <c r="S4106">
        <v>0</v>
      </c>
      <c r="T4106">
        <v>0</v>
      </c>
    </row>
    <row r="4107" spans="1:20" ht="15" customHeight="1">
      <c r="A4107" s="962" t="s">
        <v>254</v>
      </c>
      <c r="B4107" t="s">
        <v>293</v>
      </c>
      <c r="C4107" t="s">
        <v>13</v>
      </c>
      <c r="D4107" t="s">
        <v>11</v>
      </c>
      <c r="E4107" t="s">
        <v>511</v>
      </c>
      <c r="F4107" t="s">
        <v>466</v>
      </c>
      <c r="R4107">
        <v>0</v>
      </c>
      <c r="S4107">
        <v>0</v>
      </c>
      <c r="T4107">
        <v>0</v>
      </c>
    </row>
    <row r="4108" spans="1:20" ht="15" customHeight="1">
      <c r="A4108" s="962" t="s">
        <v>254</v>
      </c>
      <c r="B4108" t="s">
        <v>288</v>
      </c>
      <c r="C4108" t="s">
        <v>13</v>
      </c>
      <c r="D4108" t="s">
        <v>11</v>
      </c>
      <c r="E4108" t="s">
        <v>511</v>
      </c>
      <c r="F4108" t="s">
        <v>466</v>
      </c>
      <c r="R4108">
        <v>0</v>
      </c>
    </row>
    <row r="4109" spans="1:20" ht="15" customHeight="1">
      <c r="A4109" s="962" t="s">
        <v>254</v>
      </c>
      <c r="B4109" t="s">
        <v>298</v>
      </c>
      <c r="C4109" t="s">
        <v>13</v>
      </c>
      <c r="D4109" t="s">
        <v>11</v>
      </c>
      <c r="E4109" t="s">
        <v>511</v>
      </c>
      <c r="F4109" t="s">
        <v>466</v>
      </c>
      <c r="R4109">
        <v>0</v>
      </c>
    </row>
    <row r="4110" spans="1:20" ht="15" customHeight="1">
      <c r="A4110" s="962" t="s">
        <v>254</v>
      </c>
      <c r="B4110" t="s">
        <v>297</v>
      </c>
      <c r="C4110" t="s">
        <v>13</v>
      </c>
      <c r="D4110" t="s">
        <v>11</v>
      </c>
      <c r="E4110" t="s">
        <v>511</v>
      </c>
      <c r="F4110" t="s">
        <v>466</v>
      </c>
      <c r="R4110">
        <v>0</v>
      </c>
    </row>
    <row r="4111" spans="1:20" ht="15" customHeight="1">
      <c r="A4111" s="962" t="s">
        <v>254</v>
      </c>
      <c r="B4111" t="s">
        <v>287</v>
      </c>
      <c r="C4111" t="s">
        <v>13</v>
      </c>
      <c r="D4111" t="s">
        <v>11</v>
      </c>
      <c r="E4111" t="s">
        <v>511</v>
      </c>
      <c r="F4111" t="s">
        <v>466</v>
      </c>
      <c r="R4111">
        <v>4.84</v>
      </c>
    </row>
    <row r="4112" spans="1:20" ht="15" customHeight="1">
      <c r="A4112" s="962" t="s">
        <v>254</v>
      </c>
      <c r="B4112" t="s">
        <v>296</v>
      </c>
      <c r="C4112" t="s">
        <v>13</v>
      </c>
      <c r="D4112" t="s">
        <v>11</v>
      </c>
      <c r="E4112" t="s">
        <v>511</v>
      </c>
      <c r="F4112" t="s">
        <v>466</v>
      </c>
      <c r="R4112">
        <v>0</v>
      </c>
      <c r="S4112">
        <v>0</v>
      </c>
      <c r="T4112">
        <v>0</v>
      </c>
    </row>
    <row r="4113" spans="1:18" ht="15" customHeight="1">
      <c r="A4113" s="962" t="s">
        <v>254</v>
      </c>
      <c r="B4113" t="s">
        <v>319</v>
      </c>
      <c r="C4113" t="s">
        <v>13</v>
      </c>
      <c r="D4113" t="s">
        <v>11</v>
      </c>
      <c r="E4113" t="s">
        <v>511</v>
      </c>
      <c r="F4113" t="s">
        <v>466</v>
      </c>
      <c r="H4113" t="s">
        <v>958</v>
      </c>
      <c r="I4113" t="s">
        <v>848</v>
      </c>
      <c r="J4113" t="s">
        <v>959</v>
      </c>
      <c r="K4113" t="s">
        <v>849</v>
      </c>
      <c r="L4113" t="s">
        <v>960</v>
      </c>
      <c r="M4113" t="s">
        <v>848</v>
      </c>
      <c r="O4113" t="s">
        <v>882</v>
      </c>
      <c r="P4113" t="s">
        <v>851</v>
      </c>
      <c r="Q4113" t="s">
        <v>337</v>
      </c>
      <c r="R4113">
        <v>4.84</v>
      </c>
    </row>
    <row r="4114" spans="1:18" ht="15" customHeight="1">
      <c r="A4114" s="962" t="s">
        <v>254</v>
      </c>
      <c r="B4114" t="s">
        <v>317</v>
      </c>
      <c r="C4114" t="s">
        <v>13</v>
      </c>
      <c r="D4114" t="s">
        <v>11</v>
      </c>
      <c r="E4114" t="s">
        <v>511</v>
      </c>
      <c r="F4114" t="s">
        <v>466</v>
      </c>
      <c r="J4114" t="s">
        <v>959</v>
      </c>
      <c r="K4114" t="s">
        <v>849</v>
      </c>
      <c r="L4114" t="s">
        <v>960</v>
      </c>
      <c r="O4114" t="s">
        <v>882</v>
      </c>
      <c r="P4114" t="s">
        <v>851</v>
      </c>
      <c r="Q4114" t="s">
        <v>337</v>
      </c>
      <c r="R4114">
        <v>4.84</v>
      </c>
    </row>
    <row r="4115" spans="1:18" ht="15" customHeight="1">
      <c r="A4115" s="962" t="s">
        <v>254</v>
      </c>
      <c r="B4115" t="s">
        <v>305</v>
      </c>
      <c r="C4115" t="s">
        <v>13</v>
      </c>
      <c r="D4115" t="s">
        <v>11</v>
      </c>
      <c r="E4115" t="s">
        <v>511</v>
      </c>
      <c r="F4115" t="s">
        <v>466</v>
      </c>
      <c r="R4115">
        <v>4.84</v>
      </c>
    </row>
    <row r="4116" spans="1:18" ht="15" customHeight="1">
      <c r="A4116" s="962" t="s">
        <v>254</v>
      </c>
      <c r="B4116" t="s">
        <v>321</v>
      </c>
      <c r="C4116" t="s">
        <v>13</v>
      </c>
      <c r="D4116" t="s">
        <v>11</v>
      </c>
      <c r="E4116" t="s">
        <v>511</v>
      </c>
      <c r="F4116" t="s">
        <v>466</v>
      </c>
      <c r="H4116" t="s">
        <v>472</v>
      </c>
      <c r="I4116" t="s">
        <v>353</v>
      </c>
      <c r="K4116" t="s">
        <v>333</v>
      </c>
      <c r="L4116" t="s">
        <v>354</v>
      </c>
      <c r="M4116" t="s">
        <v>58</v>
      </c>
      <c r="O4116" t="s">
        <v>335</v>
      </c>
      <c r="P4116" t="s">
        <v>336</v>
      </c>
      <c r="Q4116" t="s">
        <v>337</v>
      </c>
      <c r="R4116">
        <v>6.04</v>
      </c>
    </row>
    <row r="4117" spans="1:18" ht="15" customHeight="1">
      <c r="A4117" s="962" t="s">
        <v>254</v>
      </c>
      <c r="B4117" t="s">
        <v>324</v>
      </c>
      <c r="C4117" t="s">
        <v>13</v>
      </c>
      <c r="D4117" t="s">
        <v>11</v>
      </c>
      <c r="E4117" t="s">
        <v>511</v>
      </c>
      <c r="F4117" t="s">
        <v>466</v>
      </c>
      <c r="R4117">
        <v>0</v>
      </c>
    </row>
    <row r="4118" spans="1:18" ht="15" customHeight="1">
      <c r="A4118" s="962" t="s">
        <v>255</v>
      </c>
      <c r="B4118" t="s">
        <v>322</v>
      </c>
      <c r="C4118" t="s">
        <v>13</v>
      </c>
      <c r="D4118" t="s">
        <v>11</v>
      </c>
      <c r="E4118" t="s">
        <v>511</v>
      </c>
      <c r="F4118" t="s">
        <v>466</v>
      </c>
      <c r="H4118" t="s">
        <v>848</v>
      </c>
      <c r="I4118" t="s">
        <v>853</v>
      </c>
      <c r="J4118" t="s">
        <v>949</v>
      </c>
      <c r="K4118" t="s">
        <v>849</v>
      </c>
      <c r="L4118" t="s">
        <v>1993</v>
      </c>
      <c r="M4118" t="s">
        <v>55</v>
      </c>
      <c r="O4118" t="s">
        <v>361</v>
      </c>
      <c r="P4118" t="s">
        <v>667</v>
      </c>
      <c r="Q4118" t="s">
        <v>668</v>
      </c>
      <c r="R4118">
        <v>0</v>
      </c>
    </row>
    <row r="4119" spans="1:18" ht="15" customHeight="1">
      <c r="A4119" s="962" t="s">
        <v>255</v>
      </c>
      <c r="B4119" t="s">
        <v>301</v>
      </c>
      <c r="C4119" t="s">
        <v>13</v>
      </c>
      <c r="D4119" t="s">
        <v>11</v>
      </c>
      <c r="E4119" t="s">
        <v>511</v>
      </c>
      <c r="F4119" t="s">
        <v>466</v>
      </c>
      <c r="H4119" t="s">
        <v>856</v>
      </c>
      <c r="I4119" t="s">
        <v>853</v>
      </c>
      <c r="J4119" t="s">
        <v>949</v>
      </c>
      <c r="K4119" t="s">
        <v>849</v>
      </c>
      <c r="L4119" t="s">
        <v>857</v>
      </c>
      <c r="M4119" t="s">
        <v>55</v>
      </c>
      <c r="O4119" t="s">
        <v>361</v>
      </c>
      <c r="P4119" t="s">
        <v>851</v>
      </c>
      <c r="Q4119" t="s">
        <v>337</v>
      </c>
      <c r="R4119">
        <v>0.14000000000000001</v>
      </c>
    </row>
    <row r="4120" spans="1:18" ht="15" customHeight="1">
      <c r="A4120" s="962" t="s">
        <v>255</v>
      </c>
      <c r="B4120" t="s">
        <v>307</v>
      </c>
      <c r="C4120" t="s">
        <v>13</v>
      </c>
      <c r="D4120" t="s">
        <v>11</v>
      </c>
      <c r="E4120" t="s">
        <v>511</v>
      </c>
      <c r="F4120" t="s">
        <v>466</v>
      </c>
      <c r="H4120" t="s">
        <v>858</v>
      </c>
      <c r="I4120" t="s">
        <v>853</v>
      </c>
      <c r="J4120" t="s">
        <v>949</v>
      </c>
      <c r="K4120" t="s">
        <v>849</v>
      </c>
      <c r="L4120" t="s">
        <v>859</v>
      </c>
      <c r="M4120" t="s">
        <v>55</v>
      </c>
      <c r="O4120" t="s">
        <v>361</v>
      </c>
      <c r="P4120" t="s">
        <v>851</v>
      </c>
      <c r="Q4120" t="s">
        <v>337</v>
      </c>
      <c r="R4120">
        <v>0</v>
      </c>
    </row>
    <row r="4121" spans="1:18" ht="15" customHeight="1">
      <c r="A4121" s="962" t="s">
        <v>255</v>
      </c>
      <c r="B4121" t="s">
        <v>315</v>
      </c>
      <c r="C4121" t="s">
        <v>13</v>
      </c>
      <c r="D4121" t="s">
        <v>11</v>
      </c>
      <c r="E4121" t="s">
        <v>511</v>
      </c>
      <c r="F4121" t="s">
        <v>466</v>
      </c>
      <c r="H4121" t="s">
        <v>860</v>
      </c>
      <c r="I4121" t="s">
        <v>853</v>
      </c>
      <c r="J4121" t="s">
        <v>949</v>
      </c>
      <c r="K4121" t="s">
        <v>849</v>
      </c>
      <c r="L4121" t="s">
        <v>861</v>
      </c>
      <c r="M4121" t="s">
        <v>55</v>
      </c>
      <c r="O4121" t="s">
        <v>361</v>
      </c>
      <c r="P4121" t="s">
        <v>851</v>
      </c>
      <c r="Q4121" t="s">
        <v>337</v>
      </c>
      <c r="R4121">
        <v>0</v>
      </c>
    </row>
    <row r="4122" spans="1:18" ht="15" customHeight="1">
      <c r="A4122" s="962" t="s">
        <v>255</v>
      </c>
      <c r="B4122" t="s">
        <v>308</v>
      </c>
      <c r="C4122" t="s">
        <v>13</v>
      </c>
      <c r="D4122" t="s">
        <v>11</v>
      </c>
      <c r="E4122" t="s">
        <v>511</v>
      </c>
      <c r="F4122" t="s">
        <v>466</v>
      </c>
      <c r="H4122" t="s">
        <v>862</v>
      </c>
      <c r="I4122" t="s">
        <v>853</v>
      </c>
      <c r="J4122" t="s">
        <v>949</v>
      </c>
      <c r="K4122" t="s">
        <v>849</v>
      </c>
      <c r="L4122" t="s">
        <v>863</v>
      </c>
      <c r="M4122" t="s">
        <v>55</v>
      </c>
      <c r="O4122" t="s">
        <v>361</v>
      </c>
      <c r="P4122" t="s">
        <v>851</v>
      </c>
      <c r="Q4122" t="s">
        <v>337</v>
      </c>
      <c r="R4122">
        <v>0</v>
      </c>
    </row>
    <row r="4123" spans="1:18" ht="15" customHeight="1">
      <c r="A4123" s="962" t="s">
        <v>255</v>
      </c>
      <c r="B4123" t="s">
        <v>311</v>
      </c>
      <c r="C4123" t="s">
        <v>13</v>
      </c>
      <c r="D4123" t="s">
        <v>11</v>
      </c>
      <c r="E4123" t="s">
        <v>511</v>
      </c>
      <c r="F4123" t="s">
        <v>466</v>
      </c>
      <c r="H4123" t="s">
        <v>864</v>
      </c>
      <c r="I4123" t="s">
        <v>853</v>
      </c>
      <c r="J4123" t="s">
        <v>949</v>
      </c>
      <c r="K4123" t="s">
        <v>849</v>
      </c>
      <c r="L4123" t="s">
        <v>865</v>
      </c>
      <c r="M4123" t="s">
        <v>55</v>
      </c>
      <c r="O4123" t="s">
        <v>361</v>
      </c>
      <c r="P4123" t="s">
        <v>851</v>
      </c>
      <c r="Q4123" t="s">
        <v>337</v>
      </c>
      <c r="R4123">
        <v>0.1</v>
      </c>
    </row>
    <row r="4124" spans="1:18" ht="15" customHeight="1">
      <c r="A4124" s="962" t="s">
        <v>255</v>
      </c>
      <c r="B4124" t="s">
        <v>312</v>
      </c>
      <c r="C4124" t="s">
        <v>13</v>
      </c>
      <c r="D4124" t="s">
        <v>11</v>
      </c>
      <c r="E4124" t="s">
        <v>511</v>
      </c>
      <c r="F4124" t="s">
        <v>466</v>
      </c>
      <c r="H4124" t="s">
        <v>866</v>
      </c>
      <c r="I4124" t="s">
        <v>853</v>
      </c>
      <c r="J4124" t="s">
        <v>949</v>
      </c>
      <c r="K4124" t="s">
        <v>849</v>
      </c>
      <c r="L4124" t="s">
        <v>867</v>
      </c>
      <c r="M4124" t="s">
        <v>55</v>
      </c>
      <c r="O4124" t="s">
        <v>361</v>
      </c>
      <c r="P4124" t="s">
        <v>851</v>
      </c>
      <c r="Q4124" t="s">
        <v>337</v>
      </c>
      <c r="R4124">
        <v>0</v>
      </c>
    </row>
    <row r="4125" spans="1:18" ht="15" customHeight="1">
      <c r="A4125" s="962" t="s">
        <v>255</v>
      </c>
      <c r="B4125" t="s">
        <v>300</v>
      </c>
      <c r="C4125" t="s">
        <v>13</v>
      </c>
      <c r="D4125" t="s">
        <v>11</v>
      </c>
      <c r="E4125" t="s">
        <v>511</v>
      </c>
      <c r="F4125" t="s">
        <v>466</v>
      </c>
      <c r="I4125" t="s">
        <v>853</v>
      </c>
      <c r="J4125" t="s">
        <v>949</v>
      </c>
      <c r="K4125" t="s">
        <v>849</v>
      </c>
      <c r="L4125" t="s">
        <v>857</v>
      </c>
      <c r="M4125" t="s">
        <v>55</v>
      </c>
      <c r="O4125" t="s">
        <v>361</v>
      </c>
      <c r="P4125" t="s">
        <v>851</v>
      </c>
      <c r="Q4125" t="s">
        <v>337</v>
      </c>
      <c r="R4125">
        <v>0.14000000000000001</v>
      </c>
    </row>
    <row r="4126" spans="1:18" ht="15" customHeight="1">
      <c r="A4126" s="962" t="s">
        <v>255</v>
      </c>
      <c r="B4126" t="s">
        <v>298</v>
      </c>
      <c r="C4126" t="s">
        <v>13</v>
      </c>
      <c r="D4126" t="s">
        <v>11</v>
      </c>
      <c r="E4126" t="s">
        <v>511</v>
      </c>
      <c r="F4126" t="s">
        <v>466</v>
      </c>
      <c r="R4126">
        <v>0.14000000000000001</v>
      </c>
    </row>
    <row r="4127" spans="1:18" ht="15" customHeight="1">
      <c r="A4127" s="962" t="s">
        <v>255</v>
      </c>
      <c r="B4127" t="s">
        <v>297</v>
      </c>
      <c r="C4127" t="s">
        <v>13</v>
      </c>
      <c r="D4127" t="s">
        <v>11</v>
      </c>
      <c r="E4127" t="s">
        <v>511</v>
      </c>
      <c r="F4127" t="s">
        <v>466</v>
      </c>
      <c r="R4127">
        <v>0.14000000000000001</v>
      </c>
    </row>
    <row r="4128" spans="1:18" ht="15" customHeight="1">
      <c r="A4128" s="962" t="s">
        <v>255</v>
      </c>
      <c r="B4128" t="s">
        <v>288</v>
      </c>
      <c r="C4128" t="s">
        <v>13</v>
      </c>
      <c r="D4128" t="s">
        <v>11</v>
      </c>
      <c r="E4128" t="s">
        <v>511</v>
      </c>
      <c r="F4128" t="s">
        <v>466</v>
      </c>
      <c r="R4128">
        <v>0.14000000000000001</v>
      </c>
    </row>
    <row r="4129" spans="1:20" ht="15" customHeight="1">
      <c r="A4129" s="962" t="s">
        <v>255</v>
      </c>
      <c r="B4129" t="s">
        <v>287</v>
      </c>
      <c r="C4129" t="s">
        <v>13</v>
      </c>
      <c r="D4129" t="s">
        <v>11</v>
      </c>
      <c r="E4129" t="s">
        <v>511</v>
      </c>
      <c r="F4129" t="s">
        <v>466</v>
      </c>
      <c r="R4129">
        <v>0.24</v>
      </c>
    </row>
    <row r="4130" spans="1:20" ht="15" customHeight="1">
      <c r="A4130" s="962" t="s">
        <v>255</v>
      </c>
      <c r="B4130" t="s">
        <v>306</v>
      </c>
      <c r="C4130" t="s">
        <v>13</v>
      </c>
      <c r="D4130" t="s">
        <v>11</v>
      </c>
      <c r="E4130" t="s">
        <v>511</v>
      </c>
      <c r="F4130" t="s">
        <v>466</v>
      </c>
      <c r="I4130" t="s">
        <v>853</v>
      </c>
      <c r="J4130" t="s">
        <v>949</v>
      </c>
      <c r="K4130" t="s">
        <v>849</v>
      </c>
      <c r="L4130" t="s">
        <v>1994</v>
      </c>
      <c r="M4130" t="s">
        <v>55</v>
      </c>
      <c r="O4130" t="s">
        <v>361</v>
      </c>
      <c r="P4130" t="s">
        <v>851</v>
      </c>
      <c r="Q4130" t="s">
        <v>337</v>
      </c>
      <c r="R4130">
        <v>0</v>
      </c>
    </row>
    <row r="4131" spans="1:20" ht="15" customHeight="1">
      <c r="A4131" s="962" t="s">
        <v>255</v>
      </c>
      <c r="B4131" t="s">
        <v>305</v>
      </c>
      <c r="C4131" t="s">
        <v>13</v>
      </c>
      <c r="D4131" t="s">
        <v>11</v>
      </c>
      <c r="E4131" t="s">
        <v>511</v>
      </c>
      <c r="F4131" t="s">
        <v>466</v>
      </c>
      <c r="R4131">
        <v>0.1</v>
      </c>
    </row>
    <row r="4132" spans="1:20" ht="15" customHeight="1">
      <c r="A4132" s="962" t="s">
        <v>255</v>
      </c>
      <c r="B4132" t="s">
        <v>309</v>
      </c>
      <c r="C4132" t="s">
        <v>13</v>
      </c>
      <c r="D4132" t="s">
        <v>11</v>
      </c>
      <c r="E4132" t="s">
        <v>511</v>
      </c>
      <c r="F4132" t="s">
        <v>466</v>
      </c>
      <c r="I4132" t="s">
        <v>853</v>
      </c>
      <c r="J4132" t="s">
        <v>949</v>
      </c>
      <c r="K4132" t="s">
        <v>849</v>
      </c>
      <c r="L4132" t="s">
        <v>1995</v>
      </c>
      <c r="M4132" t="s">
        <v>55</v>
      </c>
      <c r="O4132" t="s">
        <v>361</v>
      </c>
      <c r="P4132" t="s">
        <v>851</v>
      </c>
      <c r="Q4132" t="s">
        <v>337</v>
      </c>
      <c r="R4132">
        <v>0.1</v>
      </c>
    </row>
    <row r="4133" spans="1:20" ht="15" customHeight="1">
      <c r="A4133" s="962" t="s">
        <v>255</v>
      </c>
      <c r="B4133" t="s">
        <v>313</v>
      </c>
      <c r="C4133" t="s">
        <v>13</v>
      </c>
      <c r="D4133" t="s">
        <v>11</v>
      </c>
      <c r="E4133" t="s">
        <v>511</v>
      </c>
      <c r="F4133" t="s">
        <v>466</v>
      </c>
      <c r="I4133" t="s">
        <v>853</v>
      </c>
      <c r="J4133" t="s">
        <v>949</v>
      </c>
      <c r="K4133" t="s">
        <v>849</v>
      </c>
      <c r="L4133" t="s">
        <v>861</v>
      </c>
      <c r="M4133" t="s">
        <v>55</v>
      </c>
      <c r="O4133" t="s">
        <v>361</v>
      </c>
      <c r="P4133" t="s">
        <v>851</v>
      </c>
      <c r="Q4133" t="s">
        <v>337</v>
      </c>
      <c r="R4133">
        <v>0</v>
      </c>
    </row>
    <row r="4134" spans="1:20" ht="15" customHeight="1">
      <c r="A4134" s="962" t="s">
        <v>257</v>
      </c>
      <c r="B4134" t="s">
        <v>290</v>
      </c>
      <c r="C4134" t="s">
        <v>13</v>
      </c>
      <c r="D4134" t="s">
        <v>11</v>
      </c>
      <c r="E4134" t="s">
        <v>511</v>
      </c>
      <c r="F4134" t="s">
        <v>466</v>
      </c>
      <c r="J4134" t="s">
        <v>1996</v>
      </c>
      <c r="R4134">
        <v>0</v>
      </c>
      <c r="S4134">
        <v>0</v>
      </c>
      <c r="T4134">
        <v>500000000</v>
      </c>
    </row>
    <row r="4135" spans="1:20" ht="15" customHeight="1">
      <c r="A4135" s="962" t="s">
        <v>257</v>
      </c>
      <c r="B4135" t="s">
        <v>292</v>
      </c>
      <c r="C4135" t="s">
        <v>13</v>
      </c>
      <c r="D4135" t="s">
        <v>11</v>
      </c>
      <c r="E4135" t="s">
        <v>511</v>
      </c>
      <c r="F4135" t="s">
        <v>466</v>
      </c>
      <c r="J4135" t="s">
        <v>1997</v>
      </c>
      <c r="R4135">
        <v>0</v>
      </c>
      <c r="S4135">
        <v>0</v>
      </c>
      <c r="T4135">
        <v>500000000</v>
      </c>
    </row>
    <row r="4136" spans="1:20" ht="15" customHeight="1">
      <c r="A4136" s="962" t="s">
        <v>257</v>
      </c>
      <c r="B4136" t="s">
        <v>295</v>
      </c>
      <c r="C4136" t="s">
        <v>13</v>
      </c>
      <c r="D4136" t="s">
        <v>11</v>
      </c>
      <c r="E4136" t="s">
        <v>511</v>
      </c>
      <c r="F4136" t="s">
        <v>466</v>
      </c>
      <c r="J4136" t="s">
        <v>1998</v>
      </c>
      <c r="R4136">
        <v>0</v>
      </c>
      <c r="S4136">
        <v>0</v>
      </c>
      <c r="T4136">
        <v>500000000</v>
      </c>
    </row>
    <row r="4137" spans="1:20" ht="15" customHeight="1">
      <c r="A4137" s="962" t="s">
        <v>257</v>
      </c>
      <c r="B4137" t="s">
        <v>296</v>
      </c>
      <c r="C4137" t="s">
        <v>13</v>
      </c>
      <c r="D4137" t="s">
        <v>11</v>
      </c>
      <c r="E4137" t="s">
        <v>511</v>
      </c>
      <c r="F4137" t="s">
        <v>466</v>
      </c>
      <c r="J4137" t="s">
        <v>1999</v>
      </c>
      <c r="R4137">
        <v>0</v>
      </c>
      <c r="S4137">
        <v>0</v>
      </c>
      <c r="T4137">
        <v>500000000</v>
      </c>
    </row>
    <row r="4138" spans="1:20" ht="15" customHeight="1">
      <c r="A4138" s="962" t="s">
        <v>257</v>
      </c>
      <c r="B4138" t="s">
        <v>316</v>
      </c>
      <c r="C4138" t="s">
        <v>13</v>
      </c>
      <c r="D4138" t="s">
        <v>11</v>
      </c>
      <c r="E4138" t="s">
        <v>511</v>
      </c>
      <c r="F4138" t="s">
        <v>466</v>
      </c>
      <c r="J4138" t="s">
        <v>2004</v>
      </c>
      <c r="R4138">
        <v>0</v>
      </c>
      <c r="S4138">
        <v>0</v>
      </c>
      <c r="T4138">
        <v>500000000</v>
      </c>
    </row>
    <row r="4139" spans="1:20" ht="15" customHeight="1">
      <c r="A4139" s="962" t="s">
        <v>257</v>
      </c>
      <c r="B4139" t="s">
        <v>289</v>
      </c>
      <c r="C4139" t="s">
        <v>13</v>
      </c>
      <c r="D4139" t="s">
        <v>11</v>
      </c>
      <c r="E4139" t="s">
        <v>511</v>
      </c>
      <c r="F4139" t="s">
        <v>466</v>
      </c>
      <c r="R4139">
        <v>0</v>
      </c>
      <c r="S4139">
        <v>0</v>
      </c>
      <c r="T4139">
        <v>500000000</v>
      </c>
    </row>
    <row r="4140" spans="1:20" ht="15" customHeight="1">
      <c r="A4140" s="962" t="s">
        <v>257</v>
      </c>
      <c r="B4140" t="s">
        <v>309</v>
      </c>
      <c r="C4140" t="s">
        <v>13</v>
      </c>
      <c r="D4140" t="s">
        <v>11</v>
      </c>
      <c r="E4140" t="s">
        <v>511</v>
      </c>
      <c r="F4140" t="s">
        <v>466</v>
      </c>
      <c r="R4140">
        <v>0</v>
      </c>
      <c r="S4140">
        <v>0</v>
      </c>
      <c r="T4140">
        <v>500000000</v>
      </c>
    </row>
    <row r="4141" spans="1:20" ht="15" customHeight="1">
      <c r="A4141" s="962" t="s">
        <v>257</v>
      </c>
      <c r="B4141" t="s">
        <v>291</v>
      </c>
      <c r="C4141" t="s">
        <v>13</v>
      </c>
      <c r="D4141" t="s">
        <v>11</v>
      </c>
      <c r="E4141" t="s">
        <v>511</v>
      </c>
      <c r="F4141" t="s">
        <v>466</v>
      </c>
      <c r="R4141">
        <v>0</v>
      </c>
      <c r="S4141">
        <v>0</v>
      </c>
      <c r="T4141">
        <v>500000000</v>
      </c>
    </row>
    <row r="4142" spans="1:20" ht="15" customHeight="1">
      <c r="A4142" s="962" t="s">
        <v>257</v>
      </c>
      <c r="B4142" t="s">
        <v>288</v>
      </c>
      <c r="C4142" t="s">
        <v>13</v>
      </c>
      <c r="D4142" t="s">
        <v>11</v>
      </c>
      <c r="E4142" t="s">
        <v>511</v>
      </c>
      <c r="F4142" t="s">
        <v>466</v>
      </c>
      <c r="R4142">
        <v>0</v>
      </c>
      <c r="S4142">
        <v>0</v>
      </c>
      <c r="T4142">
        <v>500000000</v>
      </c>
    </row>
    <row r="4143" spans="1:20" ht="15" customHeight="1">
      <c r="A4143" s="962" t="s">
        <v>257</v>
      </c>
      <c r="B4143" t="s">
        <v>287</v>
      </c>
      <c r="C4143" t="s">
        <v>13</v>
      </c>
      <c r="D4143" t="s">
        <v>11</v>
      </c>
      <c r="E4143" t="s">
        <v>511</v>
      </c>
      <c r="F4143" t="s">
        <v>466</v>
      </c>
      <c r="R4143">
        <v>0</v>
      </c>
      <c r="S4143">
        <v>0</v>
      </c>
      <c r="T4143">
        <v>500000000</v>
      </c>
    </row>
    <row r="4144" spans="1:20" ht="15" customHeight="1">
      <c r="A4144" s="962" t="s">
        <v>257</v>
      </c>
      <c r="B4144" t="s">
        <v>305</v>
      </c>
      <c r="C4144" t="s">
        <v>13</v>
      </c>
      <c r="D4144" t="s">
        <v>11</v>
      </c>
      <c r="E4144" t="s">
        <v>511</v>
      </c>
      <c r="F4144" t="s">
        <v>466</v>
      </c>
      <c r="R4144">
        <v>0</v>
      </c>
      <c r="S4144">
        <v>0</v>
      </c>
      <c r="T4144">
        <v>500000000</v>
      </c>
    </row>
    <row r="4145" spans="1:20" ht="15" customHeight="1">
      <c r="A4145" s="962" t="s">
        <v>257</v>
      </c>
      <c r="B4145" t="s">
        <v>321</v>
      </c>
      <c r="C4145" t="s">
        <v>13</v>
      </c>
      <c r="D4145" t="s">
        <v>11</v>
      </c>
      <c r="E4145" t="s">
        <v>511</v>
      </c>
      <c r="F4145" t="s">
        <v>466</v>
      </c>
      <c r="R4145">
        <v>0</v>
      </c>
      <c r="S4145">
        <v>0</v>
      </c>
      <c r="T4145">
        <v>500000000</v>
      </c>
    </row>
    <row r="4146" spans="1:20" ht="15" customHeight="1">
      <c r="A4146" s="962" t="s">
        <v>257</v>
      </c>
      <c r="B4146" t="s">
        <v>310</v>
      </c>
      <c r="C4146" t="s">
        <v>13</v>
      </c>
      <c r="D4146" t="s">
        <v>11</v>
      </c>
      <c r="E4146" t="s">
        <v>511</v>
      </c>
      <c r="F4146" t="s">
        <v>466</v>
      </c>
      <c r="R4146">
        <v>0</v>
      </c>
      <c r="S4146">
        <v>0</v>
      </c>
      <c r="T4146">
        <v>500000000</v>
      </c>
    </row>
    <row r="4147" spans="1:20" ht="15" customHeight="1">
      <c r="A4147" s="962" t="s">
        <v>257</v>
      </c>
      <c r="B4147" t="s">
        <v>294</v>
      </c>
      <c r="C4147" t="s">
        <v>13</v>
      </c>
      <c r="D4147" t="s">
        <v>11</v>
      </c>
      <c r="E4147" t="s">
        <v>511</v>
      </c>
      <c r="F4147" t="s">
        <v>466</v>
      </c>
      <c r="R4147">
        <v>0</v>
      </c>
      <c r="S4147">
        <v>0</v>
      </c>
      <c r="T4147">
        <v>500000000</v>
      </c>
    </row>
    <row r="4148" spans="1:20" ht="15" customHeight="1">
      <c r="A4148" s="962" t="s">
        <v>257</v>
      </c>
      <c r="B4148" t="s">
        <v>293</v>
      </c>
      <c r="C4148" t="s">
        <v>13</v>
      </c>
      <c r="D4148" t="s">
        <v>11</v>
      </c>
      <c r="E4148" t="s">
        <v>511</v>
      </c>
      <c r="F4148" t="s">
        <v>466</v>
      </c>
      <c r="R4148">
        <v>0</v>
      </c>
      <c r="S4148">
        <v>0</v>
      </c>
      <c r="T4148">
        <v>500000000</v>
      </c>
    </row>
    <row r="4149" spans="1:20" ht="15" customHeight="1">
      <c r="A4149" s="962" t="s">
        <v>259</v>
      </c>
      <c r="B4149" t="s">
        <v>300</v>
      </c>
      <c r="C4149" t="s">
        <v>13</v>
      </c>
      <c r="D4149" t="s">
        <v>11</v>
      </c>
      <c r="E4149" t="s">
        <v>511</v>
      </c>
      <c r="F4149" t="s">
        <v>466</v>
      </c>
      <c r="R4149">
        <v>0</v>
      </c>
      <c r="S4149">
        <v>0</v>
      </c>
      <c r="T4149">
        <v>500000000</v>
      </c>
    </row>
    <row r="4150" spans="1:20" ht="15" customHeight="1">
      <c r="A4150" s="962" t="s">
        <v>259</v>
      </c>
      <c r="B4150" t="s">
        <v>298</v>
      </c>
      <c r="C4150" t="s">
        <v>13</v>
      </c>
      <c r="D4150" t="s">
        <v>11</v>
      </c>
      <c r="E4150" t="s">
        <v>511</v>
      </c>
      <c r="F4150" t="s">
        <v>466</v>
      </c>
      <c r="R4150">
        <v>0</v>
      </c>
      <c r="S4150">
        <v>0</v>
      </c>
      <c r="T4150">
        <v>500000000</v>
      </c>
    </row>
    <row r="4151" spans="1:20" ht="15" customHeight="1">
      <c r="A4151" s="962" t="s">
        <v>259</v>
      </c>
      <c r="B4151" t="s">
        <v>297</v>
      </c>
      <c r="C4151" t="s">
        <v>13</v>
      </c>
      <c r="D4151" t="s">
        <v>11</v>
      </c>
      <c r="E4151" t="s">
        <v>511</v>
      </c>
      <c r="F4151" t="s">
        <v>466</v>
      </c>
      <c r="R4151">
        <v>0</v>
      </c>
      <c r="S4151">
        <v>0</v>
      </c>
      <c r="T4151">
        <v>500000000</v>
      </c>
    </row>
    <row r="4152" spans="1:20" ht="15" customHeight="1">
      <c r="A4152" s="962" t="s">
        <v>259</v>
      </c>
      <c r="B4152" t="s">
        <v>288</v>
      </c>
      <c r="C4152" t="s">
        <v>13</v>
      </c>
      <c r="D4152" t="s">
        <v>11</v>
      </c>
      <c r="E4152" t="s">
        <v>511</v>
      </c>
      <c r="F4152" t="s">
        <v>466</v>
      </c>
      <c r="R4152">
        <v>0</v>
      </c>
      <c r="S4152">
        <v>0</v>
      </c>
      <c r="T4152">
        <v>500000000</v>
      </c>
    </row>
    <row r="4153" spans="1:20" ht="15" customHeight="1">
      <c r="A4153" s="962" t="s">
        <v>259</v>
      </c>
      <c r="B4153" t="s">
        <v>287</v>
      </c>
      <c r="C4153" t="s">
        <v>13</v>
      </c>
      <c r="D4153" t="s">
        <v>11</v>
      </c>
      <c r="E4153" t="s">
        <v>511</v>
      </c>
      <c r="F4153" t="s">
        <v>466</v>
      </c>
      <c r="R4153">
        <v>0</v>
      </c>
      <c r="S4153">
        <v>0</v>
      </c>
      <c r="T4153">
        <v>500000000</v>
      </c>
    </row>
    <row r="4154" spans="1:20" ht="15" customHeight="1">
      <c r="A4154" s="962" t="s">
        <v>259</v>
      </c>
      <c r="B4154" t="s">
        <v>321</v>
      </c>
      <c r="C4154" t="s">
        <v>13</v>
      </c>
      <c r="D4154" t="s">
        <v>11</v>
      </c>
      <c r="E4154" t="s">
        <v>511</v>
      </c>
      <c r="F4154" t="s">
        <v>466</v>
      </c>
      <c r="R4154">
        <v>0</v>
      </c>
      <c r="S4154">
        <v>0</v>
      </c>
      <c r="T4154">
        <v>500000000</v>
      </c>
    </row>
    <row r="4155" spans="1:20" ht="15" customHeight="1">
      <c r="A4155" s="962" t="s">
        <v>259</v>
      </c>
      <c r="B4155" t="s">
        <v>299</v>
      </c>
      <c r="C4155" t="s">
        <v>13</v>
      </c>
      <c r="D4155" t="s">
        <v>11</v>
      </c>
      <c r="E4155" t="s">
        <v>511</v>
      </c>
      <c r="F4155" t="s">
        <v>466</v>
      </c>
      <c r="R4155">
        <v>0</v>
      </c>
      <c r="S4155">
        <v>0</v>
      </c>
      <c r="T4155">
        <v>500000000</v>
      </c>
    </row>
    <row r="4156" spans="1:20" ht="15" customHeight="1">
      <c r="A4156" s="962" t="s">
        <v>259</v>
      </c>
      <c r="B4156" t="s">
        <v>301</v>
      </c>
      <c r="C4156" t="s">
        <v>13</v>
      </c>
      <c r="D4156" t="s">
        <v>11</v>
      </c>
      <c r="E4156" t="s">
        <v>511</v>
      </c>
      <c r="F4156" t="s">
        <v>466</v>
      </c>
      <c r="R4156">
        <v>0</v>
      </c>
      <c r="S4156">
        <v>0</v>
      </c>
      <c r="T4156">
        <v>500000000</v>
      </c>
    </row>
    <row r="4157" spans="1:20" ht="15" customHeight="1">
      <c r="A4157" s="962" t="s">
        <v>260</v>
      </c>
      <c r="B4157" t="s">
        <v>299</v>
      </c>
      <c r="C4157" t="s">
        <v>13</v>
      </c>
      <c r="D4157" t="s">
        <v>11</v>
      </c>
      <c r="E4157" t="s">
        <v>511</v>
      </c>
      <c r="F4157" t="s">
        <v>466</v>
      </c>
      <c r="R4157">
        <v>0</v>
      </c>
      <c r="S4157">
        <v>0</v>
      </c>
      <c r="T4157">
        <v>0</v>
      </c>
    </row>
    <row r="4158" spans="1:20" ht="15" customHeight="1">
      <c r="A4158" s="962" t="s">
        <v>260</v>
      </c>
      <c r="B4158" t="s">
        <v>312</v>
      </c>
      <c r="C4158" t="s">
        <v>13</v>
      </c>
      <c r="D4158" t="s">
        <v>11</v>
      </c>
      <c r="E4158" t="s">
        <v>511</v>
      </c>
      <c r="F4158" t="s">
        <v>466</v>
      </c>
      <c r="R4158">
        <v>0</v>
      </c>
      <c r="S4158">
        <v>0</v>
      </c>
      <c r="T4158">
        <v>0</v>
      </c>
    </row>
    <row r="4159" spans="1:20" ht="15" customHeight="1">
      <c r="A4159" s="962" t="s">
        <v>260</v>
      </c>
      <c r="B4159" t="s">
        <v>298</v>
      </c>
      <c r="C4159" t="s">
        <v>13</v>
      </c>
      <c r="D4159" t="s">
        <v>11</v>
      </c>
      <c r="E4159" t="s">
        <v>511</v>
      </c>
      <c r="F4159" t="s">
        <v>466</v>
      </c>
      <c r="R4159">
        <v>0</v>
      </c>
      <c r="S4159">
        <v>0</v>
      </c>
      <c r="T4159">
        <v>0</v>
      </c>
    </row>
    <row r="4160" spans="1:20" ht="15" customHeight="1">
      <c r="A4160" s="962" t="s">
        <v>260</v>
      </c>
      <c r="B4160" t="s">
        <v>297</v>
      </c>
      <c r="C4160" t="s">
        <v>13</v>
      </c>
      <c r="D4160" t="s">
        <v>11</v>
      </c>
      <c r="E4160" t="s">
        <v>511</v>
      </c>
      <c r="F4160" t="s">
        <v>466</v>
      </c>
      <c r="R4160">
        <v>0</v>
      </c>
      <c r="S4160">
        <v>0</v>
      </c>
      <c r="T4160">
        <v>0</v>
      </c>
    </row>
    <row r="4161" spans="1:20" ht="15" customHeight="1">
      <c r="A4161" s="962" t="s">
        <v>260</v>
      </c>
      <c r="B4161" t="s">
        <v>288</v>
      </c>
      <c r="C4161" t="s">
        <v>13</v>
      </c>
      <c r="D4161" t="s">
        <v>11</v>
      </c>
      <c r="E4161" t="s">
        <v>511</v>
      </c>
      <c r="F4161" t="s">
        <v>466</v>
      </c>
      <c r="R4161">
        <v>0</v>
      </c>
      <c r="S4161">
        <v>0</v>
      </c>
      <c r="T4161">
        <v>0</v>
      </c>
    </row>
    <row r="4162" spans="1:20" ht="15" customHeight="1">
      <c r="A4162" s="962" t="s">
        <v>260</v>
      </c>
      <c r="B4162" t="s">
        <v>287</v>
      </c>
      <c r="C4162" t="s">
        <v>13</v>
      </c>
      <c r="D4162" t="s">
        <v>11</v>
      </c>
      <c r="E4162" t="s">
        <v>511</v>
      </c>
      <c r="F4162" t="s">
        <v>466</v>
      </c>
      <c r="R4162">
        <v>0</v>
      </c>
    </row>
    <row r="4163" spans="1:20" ht="15" customHeight="1">
      <c r="A4163" s="962" t="s">
        <v>260</v>
      </c>
      <c r="B4163" t="s">
        <v>309</v>
      </c>
      <c r="C4163" t="s">
        <v>13</v>
      </c>
      <c r="D4163" t="s">
        <v>11</v>
      </c>
      <c r="E4163" t="s">
        <v>511</v>
      </c>
      <c r="F4163" t="s">
        <v>466</v>
      </c>
      <c r="R4163">
        <v>0</v>
      </c>
      <c r="S4163">
        <v>0</v>
      </c>
      <c r="T4163">
        <v>0</v>
      </c>
    </row>
    <row r="4164" spans="1:20" ht="15" customHeight="1">
      <c r="A4164" s="962" t="s">
        <v>260</v>
      </c>
      <c r="B4164" t="s">
        <v>305</v>
      </c>
      <c r="C4164" t="s">
        <v>13</v>
      </c>
      <c r="D4164" t="s">
        <v>11</v>
      </c>
      <c r="E4164" t="s">
        <v>511</v>
      </c>
      <c r="F4164" t="s">
        <v>466</v>
      </c>
      <c r="R4164">
        <v>0</v>
      </c>
      <c r="S4164">
        <v>0</v>
      </c>
      <c r="T4164">
        <v>0</v>
      </c>
    </row>
    <row r="4165" spans="1:20" ht="15" customHeight="1">
      <c r="A4165" s="962" t="s">
        <v>261</v>
      </c>
      <c r="B4165" t="s">
        <v>290</v>
      </c>
      <c r="C4165" t="s">
        <v>13</v>
      </c>
      <c r="D4165" t="s">
        <v>11</v>
      </c>
      <c r="E4165" t="s">
        <v>511</v>
      </c>
      <c r="F4165" t="s">
        <v>466</v>
      </c>
      <c r="R4165">
        <v>0</v>
      </c>
      <c r="S4165">
        <v>0</v>
      </c>
      <c r="T4165">
        <v>500000000</v>
      </c>
    </row>
    <row r="4166" spans="1:20" ht="15" customHeight="1">
      <c r="A4166" s="962" t="s">
        <v>261</v>
      </c>
      <c r="B4166" t="s">
        <v>292</v>
      </c>
      <c r="C4166" t="s">
        <v>13</v>
      </c>
      <c r="D4166" t="s">
        <v>11</v>
      </c>
      <c r="E4166" t="s">
        <v>511</v>
      </c>
      <c r="F4166" t="s">
        <v>466</v>
      </c>
      <c r="R4166">
        <v>0</v>
      </c>
      <c r="S4166">
        <v>0</v>
      </c>
      <c r="T4166">
        <v>500000000</v>
      </c>
    </row>
    <row r="4167" spans="1:20" ht="15" customHeight="1">
      <c r="A4167" s="962" t="s">
        <v>261</v>
      </c>
      <c r="B4167" t="s">
        <v>295</v>
      </c>
      <c r="C4167" t="s">
        <v>13</v>
      </c>
      <c r="D4167" t="s">
        <v>11</v>
      </c>
      <c r="E4167" t="s">
        <v>511</v>
      </c>
      <c r="F4167" t="s">
        <v>466</v>
      </c>
      <c r="R4167">
        <v>0</v>
      </c>
      <c r="S4167">
        <v>0</v>
      </c>
      <c r="T4167">
        <v>500000000</v>
      </c>
    </row>
    <row r="4168" spans="1:20" ht="15" customHeight="1">
      <c r="A4168" s="962" t="s">
        <v>261</v>
      </c>
      <c r="B4168" t="s">
        <v>296</v>
      </c>
      <c r="C4168" t="s">
        <v>13</v>
      </c>
      <c r="D4168" t="s">
        <v>11</v>
      </c>
      <c r="E4168" t="s">
        <v>511</v>
      </c>
      <c r="F4168" t="s">
        <v>466</v>
      </c>
      <c r="R4168">
        <v>0</v>
      </c>
      <c r="S4168">
        <v>0</v>
      </c>
      <c r="T4168">
        <v>500000000</v>
      </c>
    </row>
    <row r="4169" spans="1:20" ht="15" customHeight="1">
      <c r="A4169" s="962" t="s">
        <v>261</v>
      </c>
      <c r="B4169" t="s">
        <v>289</v>
      </c>
      <c r="C4169" t="s">
        <v>13</v>
      </c>
      <c r="D4169" t="s">
        <v>11</v>
      </c>
      <c r="E4169" t="s">
        <v>511</v>
      </c>
      <c r="F4169" t="s">
        <v>466</v>
      </c>
      <c r="R4169">
        <v>0</v>
      </c>
      <c r="S4169">
        <v>0</v>
      </c>
      <c r="T4169">
        <v>500000000</v>
      </c>
    </row>
    <row r="4170" spans="1:20" ht="15" customHeight="1">
      <c r="A4170" s="962" t="s">
        <v>261</v>
      </c>
      <c r="B4170" t="s">
        <v>291</v>
      </c>
      <c r="C4170" t="s">
        <v>13</v>
      </c>
      <c r="D4170" t="s">
        <v>11</v>
      </c>
      <c r="E4170" t="s">
        <v>511</v>
      </c>
      <c r="F4170" t="s">
        <v>466</v>
      </c>
      <c r="R4170">
        <v>0</v>
      </c>
      <c r="S4170">
        <v>0</v>
      </c>
      <c r="T4170">
        <v>500000000</v>
      </c>
    </row>
    <row r="4171" spans="1:20" ht="15" customHeight="1">
      <c r="A4171" s="962" t="s">
        <v>261</v>
      </c>
      <c r="B4171" t="s">
        <v>288</v>
      </c>
      <c r="C4171" t="s">
        <v>13</v>
      </c>
      <c r="D4171" t="s">
        <v>11</v>
      </c>
      <c r="E4171" t="s">
        <v>511</v>
      </c>
      <c r="F4171" t="s">
        <v>466</v>
      </c>
      <c r="R4171">
        <v>0</v>
      </c>
      <c r="S4171">
        <v>0</v>
      </c>
      <c r="T4171">
        <v>500000000</v>
      </c>
    </row>
    <row r="4172" spans="1:20" ht="15" customHeight="1">
      <c r="A4172" s="962" t="s">
        <v>261</v>
      </c>
      <c r="B4172" t="s">
        <v>287</v>
      </c>
      <c r="C4172" t="s">
        <v>13</v>
      </c>
      <c r="D4172" t="s">
        <v>11</v>
      </c>
      <c r="E4172" t="s">
        <v>511</v>
      </c>
      <c r="F4172" t="s">
        <v>466</v>
      </c>
      <c r="R4172">
        <v>0</v>
      </c>
      <c r="S4172">
        <v>0</v>
      </c>
      <c r="T4172">
        <v>500000000</v>
      </c>
    </row>
    <row r="4173" spans="1:20" ht="15" customHeight="1">
      <c r="A4173" s="962" t="s">
        <v>261</v>
      </c>
      <c r="B4173" t="s">
        <v>321</v>
      </c>
      <c r="C4173" t="s">
        <v>13</v>
      </c>
      <c r="D4173" t="s">
        <v>11</v>
      </c>
      <c r="E4173" t="s">
        <v>511</v>
      </c>
      <c r="F4173" t="s">
        <v>466</v>
      </c>
      <c r="R4173">
        <v>0</v>
      </c>
      <c r="S4173">
        <v>0</v>
      </c>
      <c r="T4173">
        <v>500000000</v>
      </c>
    </row>
    <row r="4174" spans="1:20" ht="15" customHeight="1">
      <c r="A4174" s="962" t="s">
        <v>261</v>
      </c>
      <c r="B4174" t="s">
        <v>294</v>
      </c>
      <c r="C4174" t="s">
        <v>13</v>
      </c>
      <c r="D4174" t="s">
        <v>11</v>
      </c>
      <c r="E4174" t="s">
        <v>511</v>
      </c>
      <c r="F4174" t="s">
        <v>466</v>
      </c>
      <c r="R4174">
        <v>0</v>
      </c>
      <c r="S4174">
        <v>0</v>
      </c>
      <c r="T4174">
        <v>500000000</v>
      </c>
    </row>
    <row r="4175" spans="1:20" ht="15" customHeight="1">
      <c r="A4175" s="962" t="s">
        <v>261</v>
      </c>
      <c r="B4175" t="s">
        <v>293</v>
      </c>
      <c r="C4175" t="s">
        <v>13</v>
      </c>
      <c r="D4175" t="s">
        <v>11</v>
      </c>
      <c r="E4175" t="s">
        <v>511</v>
      </c>
      <c r="F4175" t="s">
        <v>466</v>
      </c>
      <c r="R4175">
        <v>0</v>
      </c>
      <c r="S4175">
        <v>0</v>
      </c>
      <c r="T4175">
        <v>500000000</v>
      </c>
    </row>
    <row r="4176" spans="1:20" ht="15" customHeight="1">
      <c r="A4176" s="962" t="s">
        <v>261</v>
      </c>
      <c r="B4176" t="s">
        <v>324</v>
      </c>
      <c r="C4176" t="s">
        <v>13</v>
      </c>
      <c r="D4176" t="s">
        <v>11</v>
      </c>
      <c r="E4176" t="s">
        <v>511</v>
      </c>
      <c r="F4176" t="s">
        <v>466</v>
      </c>
      <c r="R4176">
        <v>0</v>
      </c>
      <c r="S4176">
        <v>0</v>
      </c>
      <c r="T4176">
        <v>500000000</v>
      </c>
    </row>
    <row r="4177" spans="1:20" ht="15" customHeight="1">
      <c r="A4177" s="962" t="s">
        <v>262</v>
      </c>
      <c r="B4177" t="s">
        <v>297</v>
      </c>
      <c r="C4177" t="s">
        <v>13</v>
      </c>
      <c r="D4177" t="s">
        <v>11</v>
      </c>
      <c r="E4177" t="s">
        <v>511</v>
      </c>
      <c r="F4177" t="s">
        <v>466</v>
      </c>
      <c r="J4177" t="s">
        <v>2000</v>
      </c>
      <c r="L4177" t="s">
        <v>2001</v>
      </c>
      <c r="O4177" t="s">
        <v>882</v>
      </c>
      <c r="P4177" t="s">
        <v>868</v>
      </c>
      <c r="Q4177" t="s">
        <v>869</v>
      </c>
      <c r="R4177">
        <v>0</v>
      </c>
      <c r="S4177">
        <v>0</v>
      </c>
      <c r="T4177">
        <v>500000000</v>
      </c>
    </row>
    <row r="4178" spans="1:20" ht="15" customHeight="1">
      <c r="A4178" s="962" t="s">
        <v>262</v>
      </c>
      <c r="B4178" t="s">
        <v>288</v>
      </c>
      <c r="C4178" t="s">
        <v>13</v>
      </c>
      <c r="D4178" t="s">
        <v>11</v>
      </c>
      <c r="E4178" t="s">
        <v>511</v>
      </c>
      <c r="F4178" t="s">
        <v>466</v>
      </c>
      <c r="R4178">
        <v>0</v>
      </c>
      <c r="S4178">
        <v>0</v>
      </c>
      <c r="T4178">
        <v>500000000</v>
      </c>
    </row>
    <row r="4179" spans="1:20" ht="15" customHeight="1">
      <c r="A4179" s="962" t="s">
        <v>262</v>
      </c>
      <c r="B4179" t="s">
        <v>287</v>
      </c>
      <c r="C4179" t="s">
        <v>13</v>
      </c>
      <c r="D4179" t="s">
        <v>11</v>
      </c>
      <c r="E4179" t="s">
        <v>511</v>
      </c>
      <c r="F4179" t="s">
        <v>466</v>
      </c>
      <c r="R4179">
        <v>0</v>
      </c>
      <c r="S4179">
        <v>0</v>
      </c>
      <c r="T4179">
        <v>500000000</v>
      </c>
    </row>
    <row r="4180" spans="1:20" ht="15" customHeight="1">
      <c r="A4180" s="962" t="s">
        <v>262</v>
      </c>
      <c r="B4180" t="s">
        <v>299</v>
      </c>
      <c r="C4180" t="s">
        <v>13</v>
      </c>
      <c r="D4180" t="s">
        <v>11</v>
      </c>
      <c r="E4180" t="s">
        <v>511</v>
      </c>
      <c r="F4180" t="s">
        <v>466</v>
      </c>
      <c r="R4180">
        <v>0</v>
      </c>
      <c r="S4180">
        <v>0</v>
      </c>
      <c r="T4180">
        <v>500000000</v>
      </c>
    </row>
    <row r="4181" spans="1:20" ht="15" customHeight="1">
      <c r="A4181" s="962" t="s">
        <v>262</v>
      </c>
      <c r="B4181" t="s">
        <v>301</v>
      </c>
      <c r="C4181" t="s">
        <v>13</v>
      </c>
      <c r="D4181" t="s">
        <v>11</v>
      </c>
      <c r="E4181" t="s">
        <v>511</v>
      </c>
      <c r="F4181" t="s">
        <v>466</v>
      </c>
      <c r="R4181">
        <v>0</v>
      </c>
      <c r="S4181">
        <v>0</v>
      </c>
      <c r="T4181">
        <v>500000000</v>
      </c>
    </row>
    <row r="4182" spans="1:20" ht="15" customHeight="1">
      <c r="A4182" s="962" t="s">
        <v>262</v>
      </c>
      <c r="B4182" t="s">
        <v>302</v>
      </c>
      <c r="C4182" t="s">
        <v>13</v>
      </c>
      <c r="D4182" t="s">
        <v>11</v>
      </c>
      <c r="E4182" t="s">
        <v>511</v>
      </c>
      <c r="F4182" t="s">
        <v>466</v>
      </c>
      <c r="R4182">
        <v>0</v>
      </c>
      <c r="S4182">
        <v>0</v>
      </c>
      <c r="T4182">
        <v>500000000</v>
      </c>
    </row>
    <row r="4183" spans="1:20" ht="15" customHeight="1">
      <c r="A4183" s="962" t="s">
        <v>262</v>
      </c>
      <c r="B4183" t="s">
        <v>303</v>
      </c>
      <c r="C4183" t="s">
        <v>13</v>
      </c>
      <c r="D4183" t="s">
        <v>11</v>
      </c>
      <c r="E4183" t="s">
        <v>511</v>
      </c>
      <c r="F4183" t="s">
        <v>466</v>
      </c>
      <c r="R4183">
        <v>0</v>
      </c>
      <c r="S4183">
        <v>0</v>
      </c>
      <c r="T4183">
        <v>500000000</v>
      </c>
    </row>
    <row r="4184" spans="1:20" ht="15" customHeight="1">
      <c r="A4184" s="962" t="s">
        <v>262</v>
      </c>
      <c r="B4184" t="s">
        <v>298</v>
      </c>
      <c r="C4184" t="s">
        <v>13</v>
      </c>
      <c r="D4184" t="s">
        <v>11</v>
      </c>
      <c r="E4184" t="s">
        <v>511</v>
      </c>
      <c r="F4184" t="s">
        <v>466</v>
      </c>
      <c r="R4184">
        <v>0</v>
      </c>
      <c r="S4184">
        <v>0</v>
      </c>
      <c r="T4184">
        <v>500000000</v>
      </c>
    </row>
    <row r="4185" spans="1:20" ht="15" customHeight="1">
      <c r="A4185" s="962" t="s">
        <v>262</v>
      </c>
      <c r="B4185" t="s">
        <v>300</v>
      </c>
      <c r="C4185" t="s">
        <v>13</v>
      </c>
      <c r="D4185" t="s">
        <v>11</v>
      </c>
      <c r="E4185" t="s">
        <v>511</v>
      </c>
      <c r="F4185" t="s">
        <v>466</v>
      </c>
      <c r="R4185">
        <v>0</v>
      </c>
      <c r="S4185">
        <v>0</v>
      </c>
      <c r="T4185">
        <v>500000000</v>
      </c>
    </row>
    <row r="4186" spans="1:20" ht="15" customHeight="1">
      <c r="A4186" s="962" t="s">
        <v>262</v>
      </c>
      <c r="B4186" t="s">
        <v>321</v>
      </c>
      <c r="C4186" t="s">
        <v>13</v>
      </c>
      <c r="D4186" t="s">
        <v>11</v>
      </c>
      <c r="E4186" t="s">
        <v>511</v>
      </c>
      <c r="F4186" t="s">
        <v>466</v>
      </c>
      <c r="R4186">
        <v>0</v>
      </c>
      <c r="S4186">
        <v>0</v>
      </c>
      <c r="T4186">
        <v>500000000</v>
      </c>
    </row>
    <row r="4187" spans="1:20" ht="15" customHeight="1">
      <c r="A4187" s="962" t="s">
        <v>263</v>
      </c>
      <c r="B4187" t="s">
        <v>290</v>
      </c>
      <c r="C4187" t="s">
        <v>13</v>
      </c>
      <c r="D4187" t="s">
        <v>11</v>
      </c>
      <c r="E4187" t="s">
        <v>511</v>
      </c>
      <c r="F4187" t="s">
        <v>466</v>
      </c>
      <c r="R4187">
        <v>0</v>
      </c>
      <c r="S4187">
        <v>0</v>
      </c>
      <c r="T4187">
        <v>500000000</v>
      </c>
    </row>
    <row r="4188" spans="1:20" ht="15" customHeight="1">
      <c r="A4188" s="962" t="s">
        <v>263</v>
      </c>
      <c r="B4188" t="s">
        <v>292</v>
      </c>
      <c r="C4188" t="s">
        <v>13</v>
      </c>
      <c r="D4188" t="s">
        <v>11</v>
      </c>
      <c r="E4188" t="s">
        <v>511</v>
      </c>
      <c r="F4188" t="s">
        <v>466</v>
      </c>
      <c r="R4188">
        <v>0</v>
      </c>
      <c r="S4188">
        <v>0</v>
      </c>
      <c r="T4188">
        <v>500000000</v>
      </c>
    </row>
    <row r="4189" spans="1:20" ht="15" customHeight="1">
      <c r="A4189" s="962" t="s">
        <v>263</v>
      </c>
      <c r="B4189" t="s">
        <v>295</v>
      </c>
      <c r="C4189" t="s">
        <v>13</v>
      </c>
      <c r="D4189" t="s">
        <v>11</v>
      </c>
      <c r="E4189" t="s">
        <v>511</v>
      </c>
      <c r="F4189" t="s">
        <v>466</v>
      </c>
      <c r="R4189">
        <v>0</v>
      </c>
      <c r="S4189">
        <v>0</v>
      </c>
      <c r="T4189">
        <v>500000000</v>
      </c>
    </row>
    <row r="4190" spans="1:20" ht="15" customHeight="1">
      <c r="A4190" s="962" t="s">
        <v>263</v>
      </c>
      <c r="B4190" t="s">
        <v>296</v>
      </c>
      <c r="C4190" t="s">
        <v>13</v>
      </c>
      <c r="D4190" t="s">
        <v>11</v>
      </c>
      <c r="E4190" t="s">
        <v>511</v>
      </c>
      <c r="F4190" t="s">
        <v>466</v>
      </c>
      <c r="R4190">
        <v>0</v>
      </c>
      <c r="S4190">
        <v>0</v>
      </c>
      <c r="T4190">
        <v>500000000</v>
      </c>
    </row>
    <row r="4191" spans="1:20" ht="15" customHeight="1">
      <c r="A4191" s="962" t="s">
        <v>263</v>
      </c>
      <c r="B4191" t="s">
        <v>289</v>
      </c>
      <c r="C4191" t="s">
        <v>13</v>
      </c>
      <c r="D4191" t="s">
        <v>11</v>
      </c>
      <c r="E4191" t="s">
        <v>511</v>
      </c>
      <c r="F4191" t="s">
        <v>466</v>
      </c>
      <c r="R4191">
        <v>0</v>
      </c>
      <c r="S4191">
        <v>0</v>
      </c>
      <c r="T4191">
        <v>500000000</v>
      </c>
    </row>
    <row r="4192" spans="1:20" ht="15" customHeight="1">
      <c r="A4192" s="962" t="s">
        <v>263</v>
      </c>
      <c r="B4192" t="s">
        <v>291</v>
      </c>
      <c r="C4192" t="s">
        <v>13</v>
      </c>
      <c r="D4192" t="s">
        <v>11</v>
      </c>
      <c r="E4192" t="s">
        <v>511</v>
      </c>
      <c r="F4192" t="s">
        <v>466</v>
      </c>
      <c r="R4192">
        <v>0</v>
      </c>
      <c r="S4192">
        <v>0</v>
      </c>
      <c r="T4192">
        <v>500000000</v>
      </c>
    </row>
    <row r="4193" spans="1:20" ht="15" customHeight="1">
      <c r="A4193" s="962" t="s">
        <v>263</v>
      </c>
      <c r="B4193" t="s">
        <v>288</v>
      </c>
      <c r="C4193" t="s">
        <v>13</v>
      </c>
      <c r="D4193" t="s">
        <v>11</v>
      </c>
      <c r="E4193" t="s">
        <v>511</v>
      </c>
      <c r="F4193" t="s">
        <v>466</v>
      </c>
      <c r="R4193">
        <v>0</v>
      </c>
      <c r="S4193">
        <v>0</v>
      </c>
      <c r="T4193">
        <v>500000000</v>
      </c>
    </row>
    <row r="4194" spans="1:20" ht="15" customHeight="1">
      <c r="A4194" s="962" t="s">
        <v>263</v>
      </c>
      <c r="B4194" t="s">
        <v>287</v>
      </c>
      <c r="C4194" t="s">
        <v>13</v>
      </c>
      <c r="D4194" t="s">
        <v>11</v>
      </c>
      <c r="E4194" t="s">
        <v>511</v>
      </c>
      <c r="F4194" t="s">
        <v>466</v>
      </c>
      <c r="R4194">
        <v>0</v>
      </c>
      <c r="S4194">
        <v>0</v>
      </c>
      <c r="T4194">
        <v>500000000</v>
      </c>
    </row>
    <row r="4195" spans="1:20" ht="15" customHeight="1">
      <c r="A4195" s="962" t="s">
        <v>263</v>
      </c>
      <c r="B4195" t="s">
        <v>321</v>
      </c>
      <c r="C4195" t="s">
        <v>13</v>
      </c>
      <c r="D4195" t="s">
        <v>11</v>
      </c>
      <c r="E4195" t="s">
        <v>511</v>
      </c>
      <c r="F4195" t="s">
        <v>466</v>
      </c>
      <c r="R4195">
        <v>0</v>
      </c>
      <c r="S4195">
        <v>0</v>
      </c>
      <c r="T4195">
        <v>500000000</v>
      </c>
    </row>
    <row r="4196" spans="1:20" ht="15" customHeight="1">
      <c r="A4196" s="962" t="s">
        <v>263</v>
      </c>
      <c r="B4196" t="s">
        <v>294</v>
      </c>
      <c r="C4196" t="s">
        <v>13</v>
      </c>
      <c r="D4196" t="s">
        <v>11</v>
      </c>
      <c r="E4196" t="s">
        <v>511</v>
      </c>
      <c r="F4196" t="s">
        <v>466</v>
      </c>
      <c r="R4196">
        <v>0</v>
      </c>
      <c r="S4196">
        <v>0</v>
      </c>
      <c r="T4196">
        <v>500000000</v>
      </c>
    </row>
    <row r="4197" spans="1:20" ht="15" customHeight="1">
      <c r="A4197" s="962" t="s">
        <v>263</v>
      </c>
      <c r="B4197" t="s">
        <v>293</v>
      </c>
      <c r="C4197" t="s">
        <v>13</v>
      </c>
      <c r="D4197" t="s">
        <v>11</v>
      </c>
      <c r="E4197" t="s">
        <v>511</v>
      </c>
      <c r="F4197" t="s">
        <v>466</v>
      </c>
      <c r="R4197">
        <v>0</v>
      </c>
      <c r="S4197">
        <v>0</v>
      </c>
      <c r="T4197">
        <v>500000000</v>
      </c>
    </row>
    <row r="4198" spans="1:20" ht="15" customHeight="1">
      <c r="A4198" s="962" t="s">
        <v>263</v>
      </c>
      <c r="B4198" t="s">
        <v>324</v>
      </c>
      <c r="C4198" t="s">
        <v>13</v>
      </c>
      <c r="D4198" t="s">
        <v>11</v>
      </c>
      <c r="E4198" t="s">
        <v>511</v>
      </c>
      <c r="F4198" t="s">
        <v>466</v>
      </c>
      <c r="R4198">
        <v>0</v>
      </c>
      <c r="S4198">
        <v>0</v>
      </c>
      <c r="T4198">
        <v>500000000</v>
      </c>
    </row>
    <row r="4199" spans="1:20" ht="15" customHeight="1">
      <c r="A4199" s="962" t="s">
        <v>264</v>
      </c>
      <c r="B4199" t="s">
        <v>294</v>
      </c>
      <c r="C4199" t="s">
        <v>13</v>
      </c>
      <c r="D4199" t="s">
        <v>11</v>
      </c>
      <c r="E4199" t="s">
        <v>511</v>
      </c>
      <c r="F4199" t="s">
        <v>466</v>
      </c>
      <c r="R4199">
        <v>4.5999999999999996</v>
      </c>
      <c r="S4199">
        <v>0</v>
      </c>
      <c r="T4199">
        <v>500000000</v>
      </c>
    </row>
    <row r="4200" spans="1:20" ht="15" customHeight="1">
      <c r="A4200" s="962" t="s">
        <v>264</v>
      </c>
      <c r="B4200" t="s">
        <v>292</v>
      </c>
      <c r="C4200" t="s">
        <v>13</v>
      </c>
      <c r="D4200" t="s">
        <v>11</v>
      </c>
      <c r="E4200" t="s">
        <v>511</v>
      </c>
      <c r="F4200" t="s">
        <v>466</v>
      </c>
      <c r="R4200">
        <v>9.1999999999999993</v>
      </c>
      <c r="S4200">
        <v>0</v>
      </c>
      <c r="T4200">
        <v>500000000</v>
      </c>
    </row>
    <row r="4201" spans="1:20" ht="15" customHeight="1">
      <c r="A4201" s="962" t="s">
        <v>264</v>
      </c>
      <c r="B4201" t="s">
        <v>291</v>
      </c>
      <c r="C4201" t="s">
        <v>13</v>
      </c>
      <c r="D4201" t="s">
        <v>11</v>
      </c>
      <c r="E4201" t="s">
        <v>511</v>
      </c>
      <c r="F4201" t="s">
        <v>466</v>
      </c>
      <c r="R4201">
        <v>13.8</v>
      </c>
      <c r="S4201">
        <v>0</v>
      </c>
      <c r="T4201">
        <v>500000000</v>
      </c>
    </row>
    <row r="4202" spans="1:20" ht="15" customHeight="1">
      <c r="A4202" s="962" t="s">
        <v>264</v>
      </c>
      <c r="B4202" t="s">
        <v>293</v>
      </c>
      <c r="C4202" t="s">
        <v>13</v>
      </c>
      <c r="D4202" t="s">
        <v>11</v>
      </c>
      <c r="E4202" t="s">
        <v>511</v>
      </c>
      <c r="F4202" t="s">
        <v>466</v>
      </c>
      <c r="R4202">
        <v>4.5999999999999996</v>
      </c>
      <c r="S4202">
        <v>0</v>
      </c>
      <c r="T4202">
        <v>500000000</v>
      </c>
    </row>
    <row r="4203" spans="1:20" ht="15" customHeight="1">
      <c r="A4203" s="962" t="s">
        <v>264</v>
      </c>
      <c r="B4203" t="s">
        <v>289</v>
      </c>
      <c r="C4203" t="s">
        <v>13</v>
      </c>
      <c r="D4203" t="s">
        <v>11</v>
      </c>
      <c r="E4203" t="s">
        <v>511</v>
      </c>
      <c r="F4203" t="s">
        <v>466</v>
      </c>
      <c r="R4203">
        <v>59.8</v>
      </c>
      <c r="S4203">
        <v>40.700000000000003</v>
      </c>
      <c r="T4203">
        <v>500000000</v>
      </c>
    </row>
    <row r="4204" spans="1:20" ht="15" customHeight="1">
      <c r="A4204" s="962" t="s">
        <v>264</v>
      </c>
      <c r="B4204" t="s">
        <v>288</v>
      </c>
      <c r="C4204" t="s">
        <v>13</v>
      </c>
      <c r="D4204" t="s">
        <v>11</v>
      </c>
      <c r="E4204" t="s">
        <v>511</v>
      </c>
      <c r="F4204" t="s">
        <v>466</v>
      </c>
      <c r="R4204">
        <v>59.8</v>
      </c>
      <c r="S4204">
        <v>40.700000000000003</v>
      </c>
      <c r="T4204">
        <v>500000000</v>
      </c>
    </row>
    <row r="4205" spans="1:20" ht="15" customHeight="1">
      <c r="A4205" s="962" t="s">
        <v>264</v>
      </c>
      <c r="B4205" t="s">
        <v>287</v>
      </c>
      <c r="C4205" t="s">
        <v>13</v>
      </c>
      <c r="D4205" t="s">
        <v>11</v>
      </c>
      <c r="E4205" t="s">
        <v>511</v>
      </c>
      <c r="F4205" t="s">
        <v>466</v>
      </c>
      <c r="R4205">
        <v>59.8</v>
      </c>
      <c r="S4205">
        <v>40.700000000000003</v>
      </c>
      <c r="T4205">
        <v>500000000</v>
      </c>
    </row>
    <row r="4206" spans="1:20" ht="15" customHeight="1">
      <c r="A4206" s="962" t="s">
        <v>264</v>
      </c>
      <c r="B4206" t="s">
        <v>295</v>
      </c>
      <c r="C4206" t="s">
        <v>13</v>
      </c>
      <c r="D4206" t="s">
        <v>11</v>
      </c>
      <c r="E4206" t="s">
        <v>511</v>
      </c>
      <c r="F4206" t="s">
        <v>466</v>
      </c>
      <c r="R4206">
        <v>23</v>
      </c>
      <c r="S4206">
        <v>0</v>
      </c>
      <c r="T4206">
        <v>500000000</v>
      </c>
    </row>
    <row r="4207" spans="1:20" ht="15" customHeight="1">
      <c r="A4207" s="962" t="s">
        <v>264</v>
      </c>
      <c r="B4207" t="s">
        <v>296</v>
      </c>
      <c r="C4207" t="s">
        <v>13</v>
      </c>
      <c r="D4207" t="s">
        <v>11</v>
      </c>
      <c r="E4207" t="s">
        <v>511</v>
      </c>
      <c r="F4207" t="s">
        <v>466</v>
      </c>
      <c r="R4207">
        <v>23</v>
      </c>
      <c r="S4207">
        <v>0</v>
      </c>
      <c r="T4207">
        <v>500000000</v>
      </c>
    </row>
    <row r="4208" spans="1:20" ht="15" customHeight="1">
      <c r="A4208" s="962" t="s">
        <v>265</v>
      </c>
      <c r="B4208" t="s">
        <v>294</v>
      </c>
      <c r="C4208" t="s">
        <v>13</v>
      </c>
      <c r="D4208" t="s">
        <v>11</v>
      </c>
      <c r="E4208" t="s">
        <v>511</v>
      </c>
      <c r="F4208" t="s">
        <v>466</v>
      </c>
      <c r="R4208">
        <v>2.2999999999999998</v>
      </c>
      <c r="S4208">
        <v>0</v>
      </c>
      <c r="T4208">
        <v>500000000</v>
      </c>
    </row>
    <row r="4209" spans="1:20" ht="15" customHeight="1">
      <c r="A4209" s="962" t="s">
        <v>265</v>
      </c>
      <c r="B4209" t="s">
        <v>292</v>
      </c>
      <c r="C4209" t="s">
        <v>13</v>
      </c>
      <c r="D4209" t="s">
        <v>11</v>
      </c>
      <c r="E4209" t="s">
        <v>511</v>
      </c>
      <c r="F4209" t="s">
        <v>466</v>
      </c>
      <c r="R4209">
        <v>4.5999999999999996</v>
      </c>
      <c r="S4209">
        <v>0</v>
      </c>
      <c r="T4209">
        <v>500000000</v>
      </c>
    </row>
    <row r="4210" spans="1:20" ht="15" customHeight="1">
      <c r="A4210" s="962" t="s">
        <v>265</v>
      </c>
      <c r="B4210" t="s">
        <v>291</v>
      </c>
      <c r="C4210" t="s">
        <v>13</v>
      </c>
      <c r="D4210" t="s">
        <v>11</v>
      </c>
      <c r="E4210" t="s">
        <v>511</v>
      </c>
      <c r="F4210" t="s">
        <v>466</v>
      </c>
      <c r="R4210">
        <v>6.9</v>
      </c>
      <c r="S4210">
        <v>0</v>
      </c>
      <c r="T4210">
        <v>500000000</v>
      </c>
    </row>
    <row r="4211" spans="1:20" ht="15" customHeight="1">
      <c r="A4211" s="962" t="s">
        <v>265</v>
      </c>
      <c r="B4211" t="s">
        <v>293</v>
      </c>
      <c r="C4211" t="s">
        <v>13</v>
      </c>
      <c r="D4211" t="s">
        <v>11</v>
      </c>
      <c r="E4211" t="s">
        <v>511</v>
      </c>
      <c r="F4211" t="s">
        <v>466</v>
      </c>
      <c r="R4211">
        <v>2.2999999999999998</v>
      </c>
      <c r="S4211">
        <v>0</v>
      </c>
      <c r="T4211">
        <v>500000000</v>
      </c>
    </row>
    <row r="4212" spans="1:20" ht="15" customHeight="1">
      <c r="A4212" s="962" t="s">
        <v>265</v>
      </c>
      <c r="B4212" t="s">
        <v>289</v>
      </c>
      <c r="C4212" t="s">
        <v>13</v>
      </c>
      <c r="D4212" t="s">
        <v>11</v>
      </c>
      <c r="E4212" t="s">
        <v>511</v>
      </c>
      <c r="F4212" t="s">
        <v>466</v>
      </c>
      <c r="R4212">
        <v>29.9</v>
      </c>
      <c r="S4212">
        <v>0</v>
      </c>
      <c r="T4212">
        <v>500000000</v>
      </c>
    </row>
    <row r="4213" spans="1:20" ht="15" customHeight="1">
      <c r="A4213" s="962" t="s">
        <v>265</v>
      </c>
      <c r="B4213" t="s">
        <v>288</v>
      </c>
      <c r="C4213" t="s">
        <v>13</v>
      </c>
      <c r="D4213" t="s">
        <v>11</v>
      </c>
      <c r="E4213" t="s">
        <v>511</v>
      </c>
      <c r="F4213" t="s">
        <v>466</v>
      </c>
      <c r="R4213">
        <v>29.9</v>
      </c>
      <c r="S4213">
        <v>0</v>
      </c>
      <c r="T4213">
        <v>500000000</v>
      </c>
    </row>
    <row r="4214" spans="1:20" ht="15" customHeight="1">
      <c r="A4214" s="962" t="s">
        <v>265</v>
      </c>
      <c r="B4214" t="s">
        <v>287</v>
      </c>
      <c r="C4214" t="s">
        <v>13</v>
      </c>
      <c r="D4214" t="s">
        <v>11</v>
      </c>
      <c r="E4214" t="s">
        <v>511</v>
      </c>
      <c r="F4214" t="s">
        <v>466</v>
      </c>
      <c r="R4214">
        <v>29.9</v>
      </c>
      <c r="S4214">
        <v>0</v>
      </c>
      <c r="T4214">
        <v>500000000</v>
      </c>
    </row>
    <row r="4215" spans="1:20" ht="15" customHeight="1">
      <c r="A4215" s="962" t="s">
        <v>265</v>
      </c>
      <c r="B4215" t="s">
        <v>295</v>
      </c>
      <c r="C4215" t="s">
        <v>13</v>
      </c>
      <c r="D4215" t="s">
        <v>11</v>
      </c>
      <c r="E4215" t="s">
        <v>511</v>
      </c>
      <c r="F4215" t="s">
        <v>466</v>
      </c>
      <c r="R4215">
        <v>11.5</v>
      </c>
      <c r="S4215">
        <v>0</v>
      </c>
      <c r="T4215">
        <v>500000000</v>
      </c>
    </row>
    <row r="4216" spans="1:20" ht="15" customHeight="1">
      <c r="A4216" s="962" t="s">
        <v>265</v>
      </c>
      <c r="B4216" t="s">
        <v>296</v>
      </c>
      <c r="C4216" t="s">
        <v>13</v>
      </c>
      <c r="D4216" t="s">
        <v>11</v>
      </c>
      <c r="E4216" t="s">
        <v>511</v>
      </c>
      <c r="F4216" t="s">
        <v>466</v>
      </c>
      <c r="R4216">
        <v>11.5</v>
      </c>
      <c r="S4216">
        <v>0</v>
      </c>
      <c r="T4216">
        <v>500000000</v>
      </c>
    </row>
    <row r="4217" spans="1:20" ht="15" customHeight="1">
      <c r="A4217" s="962" t="s">
        <v>266</v>
      </c>
      <c r="B4217" t="s">
        <v>294</v>
      </c>
      <c r="C4217" t="s">
        <v>13</v>
      </c>
      <c r="D4217" t="s">
        <v>11</v>
      </c>
      <c r="E4217" t="s">
        <v>511</v>
      </c>
      <c r="F4217" t="s">
        <v>466</v>
      </c>
      <c r="R4217">
        <v>2.2999999999999998</v>
      </c>
      <c r="S4217">
        <v>0</v>
      </c>
      <c r="T4217">
        <v>500000000</v>
      </c>
    </row>
    <row r="4218" spans="1:20" ht="15" customHeight="1">
      <c r="A4218" s="962" t="s">
        <v>266</v>
      </c>
      <c r="B4218" t="s">
        <v>292</v>
      </c>
      <c r="C4218" t="s">
        <v>13</v>
      </c>
      <c r="D4218" t="s">
        <v>11</v>
      </c>
      <c r="E4218" t="s">
        <v>511</v>
      </c>
      <c r="F4218" t="s">
        <v>466</v>
      </c>
      <c r="R4218">
        <v>4.5999999999999996</v>
      </c>
      <c r="S4218">
        <v>0</v>
      </c>
      <c r="T4218">
        <v>500000000</v>
      </c>
    </row>
    <row r="4219" spans="1:20" ht="15" customHeight="1">
      <c r="A4219" s="962" t="s">
        <v>266</v>
      </c>
      <c r="B4219" t="s">
        <v>291</v>
      </c>
      <c r="C4219" t="s">
        <v>13</v>
      </c>
      <c r="D4219" t="s">
        <v>11</v>
      </c>
      <c r="E4219" t="s">
        <v>511</v>
      </c>
      <c r="F4219" t="s">
        <v>466</v>
      </c>
      <c r="R4219">
        <v>6.9</v>
      </c>
      <c r="S4219">
        <v>0</v>
      </c>
      <c r="T4219">
        <v>500000000</v>
      </c>
    </row>
    <row r="4220" spans="1:20" ht="15" customHeight="1">
      <c r="A4220" s="962" t="s">
        <v>266</v>
      </c>
      <c r="B4220" t="s">
        <v>293</v>
      </c>
      <c r="C4220" t="s">
        <v>13</v>
      </c>
      <c r="D4220" t="s">
        <v>11</v>
      </c>
      <c r="E4220" t="s">
        <v>511</v>
      </c>
      <c r="F4220" t="s">
        <v>466</v>
      </c>
      <c r="R4220">
        <v>2.2999999999999998</v>
      </c>
      <c r="S4220">
        <v>0</v>
      </c>
      <c r="T4220">
        <v>500000000</v>
      </c>
    </row>
    <row r="4221" spans="1:20" ht="15" customHeight="1">
      <c r="A4221" s="962" t="s">
        <v>266</v>
      </c>
      <c r="B4221" t="s">
        <v>289</v>
      </c>
      <c r="C4221" t="s">
        <v>13</v>
      </c>
      <c r="D4221" t="s">
        <v>11</v>
      </c>
      <c r="E4221" t="s">
        <v>511</v>
      </c>
      <c r="F4221" t="s">
        <v>466</v>
      </c>
      <c r="R4221">
        <v>29.9</v>
      </c>
      <c r="S4221">
        <v>0</v>
      </c>
      <c r="T4221">
        <v>500000000</v>
      </c>
    </row>
    <row r="4222" spans="1:20" ht="15" customHeight="1">
      <c r="A4222" s="962" t="s">
        <v>266</v>
      </c>
      <c r="B4222" t="s">
        <v>288</v>
      </c>
      <c r="C4222" t="s">
        <v>13</v>
      </c>
      <c r="D4222" t="s">
        <v>11</v>
      </c>
      <c r="E4222" t="s">
        <v>511</v>
      </c>
      <c r="F4222" t="s">
        <v>466</v>
      </c>
      <c r="R4222">
        <v>29.9</v>
      </c>
      <c r="S4222">
        <v>0</v>
      </c>
      <c r="T4222">
        <v>500000000</v>
      </c>
    </row>
    <row r="4223" spans="1:20" ht="15" customHeight="1">
      <c r="A4223" s="962" t="s">
        <v>266</v>
      </c>
      <c r="B4223" t="s">
        <v>287</v>
      </c>
      <c r="C4223" t="s">
        <v>13</v>
      </c>
      <c r="D4223" t="s">
        <v>11</v>
      </c>
      <c r="E4223" t="s">
        <v>511</v>
      </c>
      <c r="F4223" t="s">
        <v>466</v>
      </c>
      <c r="R4223">
        <v>29.9</v>
      </c>
      <c r="S4223">
        <v>0</v>
      </c>
      <c r="T4223">
        <v>500000000</v>
      </c>
    </row>
    <row r="4224" spans="1:20" ht="15" customHeight="1">
      <c r="A4224" s="962" t="s">
        <v>266</v>
      </c>
      <c r="B4224" t="s">
        <v>295</v>
      </c>
      <c r="C4224" t="s">
        <v>13</v>
      </c>
      <c r="D4224" t="s">
        <v>11</v>
      </c>
      <c r="E4224" t="s">
        <v>511</v>
      </c>
      <c r="F4224" t="s">
        <v>466</v>
      </c>
      <c r="R4224">
        <v>11.5</v>
      </c>
      <c r="S4224">
        <v>0</v>
      </c>
      <c r="T4224">
        <v>500000000</v>
      </c>
    </row>
    <row r="4225" spans="1:20" ht="15" customHeight="1">
      <c r="A4225" s="962" t="s">
        <v>266</v>
      </c>
      <c r="B4225" t="s">
        <v>296</v>
      </c>
      <c r="C4225" t="s">
        <v>13</v>
      </c>
      <c r="D4225" t="s">
        <v>11</v>
      </c>
      <c r="E4225" t="s">
        <v>511</v>
      </c>
      <c r="F4225" t="s">
        <v>466</v>
      </c>
      <c r="R4225">
        <v>11.5</v>
      </c>
      <c r="S4225">
        <v>0</v>
      </c>
      <c r="T4225">
        <v>500000000</v>
      </c>
    </row>
    <row r="4226" spans="1:20" ht="15" customHeight="1">
      <c r="A4226" s="962" t="s">
        <v>267</v>
      </c>
      <c r="B4226" t="s">
        <v>296</v>
      </c>
      <c r="C4226" t="s">
        <v>13</v>
      </c>
      <c r="D4226" t="s">
        <v>11</v>
      </c>
      <c r="E4226" t="s">
        <v>511</v>
      </c>
      <c r="F4226" t="s">
        <v>466</v>
      </c>
      <c r="R4226">
        <v>0</v>
      </c>
      <c r="S4226">
        <v>0</v>
      </c>
      <c r="T4226">
        <v>0</v>
      </c>
    </row>
    <row r="4227" spans="1:20" ht="15" customHeight="1">
      <c r="A4227" s="962" t="s">
        <v>267</v>
      </c>
      <c r="B4227" t="s">
        <v>289</v>
      </c>
      <c r="C4227" t="s">
        <v>13</v>
      </c>
      <c r="D4227" t="s">
        <v>11</v>
      </c>
      <c r="E4227" t="s">
        <v>511</v>
      </c>
      <c r="F4227" t="s">
        <v>466</v>
      </c>
      <c r="R4227">
        <v>0</v>
      </c>
      <c r="S4227">
        <v>0</v>
      </c>
      <c r="T4227">
        <v>0</v>
      </c>
    </row>
    <row r="4228" spans="1:20" ht="15" customHeight="1">
      <c r="A4228" s="962" t="s">
        <v>267</v>
      </c>
      <c r="B4228" t="s">
        <v>288</v>
      </c>
      <c r="C4228" t="s">
        <v>13</v>
      </c>
      <c r="D4228" t="s">
        <v>11</v>
      </c>
      <c r="E4228" t="s">
        <v>511</v>
      </c>
      <c r="F4228" t="s">
        <v>466</v>
      </c>
      <c r="R4228">
        <v>0</v>
      </c>
      <c r="S4228">
        <v>0</v>
      </c>
      <c r="T4228">
        <v>0</v>
      </c>
    </row>
    <row r="4229" spans="1:20" ht="15" customHeight="1">
      <c r="A4229" s="962" t="s">
        <v>267</v>
      </c>
      <c r="B4229" t="s">
        <v>287</v>
      </c>
      <c r="C4229" t="s">
        <v>13</v>
      </c>
      <c r="D4229" t="s">
        <v>11</v>
      </c>
      <c r="E4229" t="s">
        <v>511</v>
      </c>
      <c r="F4229" t="s">
        <v>466</v>
      </c>
      <c r="R4229">
        <v>0</v>
      </c>
      <c r="S4229">
        <v>0</v>
      </c>
      <c r="T4229">
        <v>0</v>
      </c>
    </row>
    <row r="4230" spans="1:20" ht="15" customHeight="1">
      <c r="A4230" s="962" t="s">
        <v>268</v>
      </c>
      <c r="B4230" t="s">
        <v>296</v>
      </c>
      <c r="C4230" t="s">
        <v>13</v>
      </c>
      <c r="D4230" t="s">
        <v>11</v>
      </c>
      <c r="E4230" t="s">
        <v>511</v>
      </c>
      <c r="F4230" t="s">
        <v>466</v>
      </c>
      <c r="R4230">
        <v>0</v>
      </c>
      <c r="S4230">
        <v>0</v>
      </c>
      <c r="T4230">
        <v>0</v>
      </c>
    </row>
    <row r="4231" spans="1:20" ht="15" customHeight="1">
      <c r="A4231" s="962" t="s">
        <v>268</v>
      </c>
      <c r="B4231" t="s">
        <v>289</v>
      </c>
      <c r="C4231" t="s">
        <v>13</v>
      </c>
      <c r="D4231" t="s">
        <v>11</v>
      </c>
      <c r="E4231" t="s">
        <v>511</v>
      </c>
      <c r="F4231" t="s">
        <v>466</v>
      </c>
      <c r="R4231">
        <v>0</v>
      </c>
      <c r="S4231">
        <v>0</v>
      </c>
      <c r="T4231">
        <v>0</v>
      </c>
    </row>
    <row r="4232" spans="1:20" ht="15" customHeight="1">
      <c r="A4232" s="962" t="s">
        <v>268</v>
      </c>
      <c r="B4232" t="s">
        <v>288</v>
      </c>
      <c r="C4232" t="s">
        <v>13</v>
      </c>
      <c r="D4232" t="s">
        <v>11</v>
      </c>
      <c r="E4232" t="s">
        <v>511</v>
      </c>
      <c r="F4232" t="s">
        <v>466</v>
      </c>
      <c r="R4232">
        <v>0</v>
      </c>
      <c r="S4232">
        <v>0</v>
      </c>
      <c r="T4232">
        <v>0</v>
      </c>
    </row>
    <row r="4233" spans="1:20" ht="15" customHeight="1">
      <c r="A4233" s="962" t="s">
        <v>268</v>
      </c>
      <c r="B4233" t="s">
        <v>287</v>
      </c>
      <c r="C4233" t="s">
        <v>13</v>
      </c>
      <c r="D4233" t="s">
        <v>11</v>
      </c>
      <c r="E4233" t="s">
        <v>511</v>
      </c>
      <c r="F4233" t="s">
        <v>466</v>
      </c>
      <c r="R4233">
        <v>0</v>
      </c>
      <c r="S4233">
        <v>0</v>
      </c>
      <c r="T4233">
        <v>0</v>
      </c>
    </row>
    <row r="4234" spans="1:20" ht="15" customHeight="1">
      <c r="A4234" s="962" t="s">
        <v>269</v>
      </c>
      <c r="B4234" t="s">
        <v>296</v>
      </c>
      <c r="C4234" t="s">
        <v>13</v>
      </c>
      <c r="D4234" t="s">
        <v>11</v>
      </c>
      <c r="E4234" t="s">
        <v>511</v>
      </c>
      <c r="F4234" t="s">
        <v>466</v>
      </c>
      <c r="R4234">
        <v>0</v>
      </c>
      <c r="S4234">
        <v>0</v>
      </c>
      <c r="T4234">
        <v>0</v>
      </c>
    </row>
    <row r="4235" spans="1:20" ht="15" customHeight="1">
      <c r="A4235" s="962" t="s">
        <v>269</v>
      </c>
      <c r="B4235" t="s">
        <v>289</v>
      </c>
      <c r="C4235" t="s">
        <v>13</v>
      </c>
      <c r="D4235" t="s">
        <v>11</v>
      </c>
      <c r="E4235" t="s">
        <v>511</v>
      </c>
      <c r="F4235" t="s">
        <v>466</v>
      </c>
      <c r="R4235">
        <v>0</v>
      </c>
      <c r="S4235">
        <v>0</v>
      </c>
      <c r="T4235">
        <v>0</v>
      </c>
    </row>
    <row r="4236" spans="1:20" ht="15" customHeight="1">
      <c r="A4236" s="962" t="s">
        <v>269</v>
      </c>
      <c r="B4236" t="s">
        <v>288</v>
      </c>
      <c r="C4236" t="s">
        <v>13</v>
      </c>
      <c r="D4236" t="s">
        <v>11</v>
      </c>
      <c r="E4236" t="s">
        <v>511</v>
      </c>
      <c r="F4236" t="s">
        <v>466</v>
      </c>
      <c r="R4236">
        <v>0</v>
      </c>
      <c r="S4236">
        <v>0</v>
      </c>
      <c r="T4236">
        <v>0</v>
      </c>
    </row>
    <row r="4237" spans="1:20" ht="15" customHeight="1">
      <c r="A4237" s="962" t="s">
        <v>269</v>
      </c>
      <c r="B4237" t="s">
        <v>287</v>
      </c>
      <c r="C4237" t="s">
        <v>13</v>
      </c>
      <c r="D4237" t="s">
        <v>11</v>
      </c>
      <c r="E4237" t="s">
        <v>511</v>
      </c>
      <c r="F4237" t="s">
        <v>466</v>
      </c>
      <c r="R4237">
        <v>0</v>
      </c>
      <c r="S4237">
        <v>0</v>
      </c>
      <c r="T4237">
        <v>0</v>
      </c>
    </row>
    <row r="4238" spans="1:20" ht="15" customHeight="1">
      <c r="A4238" s="962" t="s">
        <v>270</v>
      </c>
      <c r="B4238" t="s">
        <v>296</v>
      </c>
      <c r="C4238" t="s">
        <v>13</v>
      </c>
      <c r="D4238" t="s">
        <v>11</v>
      </c>
      <c r="E4238" t="s">
        <v>511</v>
      </c>
      <c r="F4238" t="s">
        <v>466</v>
      </c>
      <c r="R4238">
        <v>0</v>
      </c>
      <c r="S4238">
        <v>0</v>
      </c>
      <c r="T4238">
        <v>0</v>
      </c>
    </row>
    <row r="4239" spans="1:20" ht="15" customHeight="1">
      <c r="A4239" s="962" t="s">
        <v>270</v>
      </c>
      <c r="B4239" t="s">
        <v>289</v>
      </c>
      <c r="C4239" t="s">
        <v>13</v>
      </c>
      <c r="D4239" t="s">
        <v>11</v>
      </c>
      <c r="E4239" t="s">
        <v>511</v>
      </c>
      <c r="F4239" t="s">
        <v>466</v>
      </c>
      <c r="R4239">
        <v>0</v>
      </c>
      <c r="S4239">
        <v>0</v>
      </c>
      <c r="T4239">
        <v>0</v>
      </c>
    </row>
    <row r="4240" spans="1:20" ht="15" customHeight="1">
      <c r="A4240" s="962" t="s">
        <v>270</v>
      </c>
      <c r="B4240" t="s">
        <v>288</v>
      </c>
      <c r="C4240" t="s">
        <v>13</v>
      </c>
      <c r="D4240" t="s">
        <v>11</v>
      </c>
      <c r="E4240" t="s">
        <v>511</v>
      </c>
      <c r="F4240" t="s">
        <v>466</v>
      </c>
      <c r="R4240">
        <v>0</v>
      </c>
      <c r="S4240">
        <v>0</v>
      </c>
      <c r="T4240">
        <v>0</v>
      </c>
    </row>
    <row r="4241" spans="1:20" ht="15" customHeight="1">
      <c r="A4241" s="962" t="s">
        <v>270</v>
      </c>
      <c r="B4241" t="s">
        <v>287</v>
      </c>
      <c r="C4241" t="s">
        <v>13</v>
      </c>
      <c r="D4241" t="s">
        <v>11</v>
      </c>
      <c r="E4241" t="s">
        <v>511</v>
      </c>
      <c r="F4241" t="s">
        <v>466</v>
      </c>
      <c r="R4241">
        <v>0</v>
      </c>
      <c r="S4241">
        <v>0</v>
      </c>
      <c r="T4241">
        <v>0</v>
      </c>
    </row>
    <row r="4242" spans="1:20" ht="15" customHeight="1">
      <c r="A4242" s="962" t="s">
        <v>271</v>
      </c>
      <c r="B4242" t="s">
        <v>297</v>
      </c>
      <c r="C4242" t="s">
        <v>13</v>
      </c>
      <c r="D4242" t="s">
        <v>11</v>
      </c>
      <c r="E4242" t="s">
        <v>511</v>
      </c>
      <c r="F4242" t="s">
        <v>466</v>
      </c>
      <c r="R4242">
        <v>0</v>
      </c>
      <c r="S4242">
        <v>0</v>
      </c>
      <c r="T4242">
        <v>0</v>
      </c>
    </row>
    <row r="4243" spans="1:20" ht="15" customHeight="1">
      <c r="A4243" s="962" t="s">
        <v>271</v>
      </c>
      <c r="B4243" t="s">
        <v>288</v>
      </c>
      <c r="C4243" t="s">
        <v>13</v>
      </c>
      <c r="D4243" t="s">
        <v>11</v>
      </c>
      <c r="E4243" t="s">
        <v>511</v>
      </c>
      <c r="F4243" t="s">
        <v>466</v>
      </c>
      <c r="R4243">
        <v>0</v>
      </c>
      <c r="S4243">
        <v>0</v>
      </c>
      <c r="T4243">
        <v>0</v>
      </c>
    </row>
    <row r="4244" spans="1:20" ht="15" customHeight="1">
      <c r="A4244" s="962" t="s">
        <v>271</v>
      </c>
      <c r="B4244" t="s">
        <v>287</v>
      </c>
      <c r="C4244" t="s">
        <v>13</v>
      </c>
      <c r="D4244" t="s">
        <v>11</v>
      </c>
      <c r="E4244" t="s">
        <v>511</v>
      </c>
      <c r="F4244" t="s">
        <v>466</v>
      </c>
      <c r="R4244">
        <v>0</v>
      </c>
      <c r="S4244">
        <v>0</v>
      </c>
      <c r="T4244">
        <v>0</v>
      </c>
    </row>
    <row r="4245" spans="1:20" ht="15" customHeight="1">
      <c r="A4245" s="962" t="s">
        <v>271</v>
      </c>
      <c r="B4245" t="s">
        <v>299</v>
      </c>
      <c r="C4245" t="s">
        <v>13</v>
      </c>
      <c r="D4245" t="s">
        <v>11</v>
      </c>
      <c r="E4245" t="s">
        <v>511</v>
      </c>
      <c r="F4245" t="s">
        <v>466</v>
      </c>
      <c r="R4245">
        <v>0</v>
      </c>
      <c r="S4245">
        <v>0</v>
      </c>
      <c r="T4245">
        <v>0</v>
      </c>
    </row>
    <row r="4246" spans="1:20" ht="15" customHeight="1">
      <c r="A4246" s="962" t="s">
        <v>271</v>
      </c>
      <c r="B4246" t="s">
        <v>301</v>
      </c>
      <c r="C4246" t="s">
        <v>13</v>
      </c>
      <c r="D4246" t="s">
        <v>11</v>
      </c>
      <c r="E4246" t="s">
        <v>511</v>
      </c>
      <c r="F4246" t="s">
        <v>466</v>
      </c>
      <c r="R4246">
        <v>0</v>
      </c>
      <c r="S4246">
        <v>0</v>
      </c>
      <c r="T4246">
        <v>0</v>
      </c>
    </row>
    <row r="4247" spans="1:20" ht="15" customHeight="1">
      <c r="A4247" s="962" t="s">
        <v>271</v>
      </c>
      <c r="B4247" t="s">
        <v>302</v>
      </c>
      <c r="C4247" t="s">
        <v>13</v>
      </c>
      <c r="D4247" t="s">
        <v>11</v>
      </c>
      <c r="E4247" t="s">
        <v>511</v>
      </c>
      <c r="F4247" t="s">
        <v>466</v>
      </c>
      <c r="R4247">
        <v>0</v>
      </c>
      <c r="S4247">
        <v>0</v>
      </c>
      <c r="T4247">
        <v>0</v>
      </c>
    </row>
    <row r="4248" spans="1:20" ht="15" customHeight="1">
      <c r="A4248" s="962" t="s">
        <v>271</v>
      </c>
      <c r="B4248" t="s">
        <v>303</v>
      </c>
      <c r="C4248" t="s">
        <v>13</v>
      </c>
      <c r="D4248" t="s">
        <v>11</v>
      </c>
      <c r="E4248" t="s">
        <v>511</v>
      </c>
      <c r="F4248" t="s">
        <v>466</v>
      </c>
      <c r="R4248">
        <v>0</v>
      </c>
      <c r="S4248">
        <v>0</v>
      </c>
      <c r="T4248">
        <v>0</v>
      </c>
    </row>
    <row r="4249" spans="1:20" ht="15" customHeight="1">
      <c r="A4249" s="962" t="s">
        <v>271</v>
      </c>
      <c r="B4249" t="s">
        <v>298</v>
      </c>
      <c r="C4249" t="s">
        <v>13</v>
      </c>
      <c r="D4249" t="s">
        <v>11</v>
      </c>
      <c r="E4249" t="s">
        <v>511</v>
      </c>
      <c r="F4249" t="s">
        <v>466</v>
      </c>
      <c r="R4249">
        <v>0</v>
      </c>
      <c r="S4249">
        <v>0</v>
      </c>
      <c r="T4249">
        <v>0</v>
      </c>
    </row>
    <row r="4250" spans="1:20" ht="15" customHeight="1">
      <c r="A4250" s="962" t="s">
        <v>271</v>
      </c>
      <c r="B4250" t="s">
        <v>300</v>
      </c>
      <c r="C4250" t="s">
        <v>13</v>
      </c>
      <c r="D4250" t="s">
        <v>11</v>
      </c>
      <c r="E4250" t="s">
        <v>511</v>
      </c>
      <c r="F4250" t="s">
        <v>466</v>
      </c>
      <c r="R4250">
        <v>0</v>
      </c>
      <c r="S4250">
        <v>0</v>
      </c>
      <c r="T4250">
        <v>0</v>
      </c>
    </row>
    <row r="4251" spans="1:20" ht="15" customHeight="1">
      <c r="A4251" s="962" t="s">
        <v>272</v>
      </c>
      <c r="B4251" t="s">
        <v>296</v>
      </c>
      <c r="C4251" t="s">
        <v>13</v>
      </c>
      <c r="D4251" t="s">
        <v>11</v>
      </c>
      <c r="E4251" t="s">
        <v>511</v>
      </c>
      <c r="F4251" t="s">
        <v>466</v>
      </c>
      <c r="R4251">
        <v>0</v>
      </c>
      <c r="S4251">
        <v>0</v>
      </c>
      <c r="T4251">
        <v>0</v>
      </c>
    </row>
    <row r="4252" spans="1:20" ht="15" customHeight="1">
      <c r="A4252" s="962" t="s">
        <v>272</v>
      </c>
      <c r="B4252" t="s">
        <v>289</v>
      </c>
      <c r="C4252" t="s">
        <v>13</v>
      </c>
      <c r="D4252" t="s">
        <v>11</v>
      </c>
      <c r="E4252" t="s">
        <v>511</v>
      </c>
      <c r="F4252" t="s">
        <v>466</v>
      </c>
      <c r="R4252">
        <v>0</v>
      </c>
      <c r="S4252">
        <v>0</v>
      </c>
      <c r="T4252">
        <v>0</v>
      </c>
    </row>
    <row r="4253" spans="1:20" ht="15" customHeight="1">
      <c r="A4253" s="962" t="s">
        <v>272</v>
      </c>
      <c r="B4253" t="s">
        <v>288</v>
      </c>
      <c r="C4253" t="s">
        <v>13</v>
      </c>
      <c r="D4253" t="s">
        <v>11</v>
      </c>
      <c r="E4253" t="s">
        <v>511</v>
      </c>
      <c r="F4253" t="s">
        <v>466</v>
      </c>
      <c r="R4253">
        <v>0</v>
      </c>
      <c r="S4253">
        <v>0</v>
      </c>
      <c r="T4253">
        <v>0</v>
      </c>
    </row>
    <row r="4254" spans="1:20" ht="15" customHeight="1">
      <c r="A4254" s="962" t="s">
        <v>272</v>
      </c>
      <c r="B4254" t="s">
        <v>287</v>
      </c>
      <c r="C4254" t="s">
        <v>13</v>
      </c>
      <c r="D4254" t="s">
        <v>11</v>
      </c>
      <c r="E4254" t="s">
        <v>511</v>
      </c>
      <c r="F4254" t="s">
        <v>466</v>
      </c>
      <c r="R4254">
        <v>0</v>
      </c>
      <c r="S4254">
        <v>0</v>
      </c>
      <c r="T4254">
        <v>0</v>
      </c>
    </row>
    <row r="4255" spans="1:20" ht="15" customHeight="1">
      <c r="A4255" s="962" t="s">
        <v>273</v>
      </c>
      <c r="B4255" t="s">
        <v>296</v>
      </c>
      <c r="C4255" t="s">
        <v>13</v>
      </c>
      <c r="D4255" t="s">
        <v>11</v>
      </c>
      <c r="E4255" t="s">
        <v>511</v>
      </c>
      <c r="F4255" t="s">
        <v>466</v>
      </c>
      <c r="R4255">
        <v>0</v>
      </c>
      <c r="S4255">
        <v>0</v>
      </c>
      <c r="T4255">
        <v>0</v>
      </c>
    </row>
    <row r="4256" spans="1:20" ht="15" customHeight="1">
      <c r="A4256" s="962" t="s">
        <v>273</v>
      </c>
      <c r="B4256" t="s">
        <v>289</v>
      </c>
      <c r="C4256" t="s">
        <v>13</v>
      </c>
      <c r="D4256" t="s">
        <v>11</v>
      </c>
      <c r="E4256" t="s">
        <v>511</v>
      </c>
      <c r="F4256" t="s">
        <v>466</v>
      </c>
      <c r="R4256">
        <v>0</v>
      </c>
      <c r="S4256">
        <v>0</v>
      </c>
      <c r="T4256">
        <v>0</v>
      </c>
    </row>
    <row r="4257" spans="1:20" ht="15" customHeight="1">
      <c r="A4257" s="962" t="s">
        <v>273</v>
      </c>
      <c r="B4257" t="s">
        <v>288</v>
      </c>
      <c r="C4257" t="s">
        <v>13</v>
      </c>
      <c r="D4257" t="s">
        <v>11</v>
      </c>
      <c r="E4257" t="s">
        <v>511</v>
      </c>
      <c r="F4257" t="s">
        <v>466</v>
      </c>
      <c r="R4257">
        <v>0</v>
      </c>
      <c r="S4257">
        <v>0</v>
      </c>
      <c r="T4257">
        <v>0</v>
      </c>
    </row>
    <row r="4258" spans="1:20" ht="15" customHeight="1">
      <c r="A4258" s="962" t="s">
        <v>273</v>
      </c>
      <c r="B4258" t="s">
        <v>287</v>
      </c>
      <c r="C4258" t="s">
        <v>13</v>
      </c>
      <c r="D4258" t="s">
        <v>11</v>
      </c>
      <c r="E4258" t="s">
        <v>511</v>
      </c>
      <c r="F4258" t="s">
        <v>466</v>
      </c>
      <c r="R4258">
        <v>0</v>
      </c>
      <c r="S4258">
        <v>0</v>
      </c>
      <c r="T4258">
        <v>0</v>
      </c>
    </row>
    <row r="4259" spans="1:20" ht="15" customHeight="1">
      <c r="A4259" s="962" t="s">
        <v>274</v>
      </c>
      <c r="B4259" t="s">
        <v>283</v>
      </c>
      <c r="C4259" t="s">
        <v>13</v>
      </c>
      <c r="D4259" t="s">
        <v>11</v>
      </c>
      <c r="E4259" t="s">
        <v>511</v>
      </c>
      <c r="F4259" t="s">
        <v>466</v>
      </c>
      <c r="R4259">
        <v>19.100000000000001</v>
      </c>
      <c r="S4259">
        <v>0</v>
      </c>
      <c r="T4259">
        <v>500000000</v>
      </c>
    </row>
    <row r="4260" spans="1:20" ht="15" customHeight="1">
      <c r="A4260" s="962" t="s">
        <v>277</v>
      </c>
      <c r="B4260" t="s">
        <v>246</v>
      </c>
      <c r="C4260" t="s">
        <v>13</v>
      </c>
      <c r="D4260" t="s">
        <v>11</v>
      </c>
      <c r="E4260" t="s">
        <v>511</v>
      </c>
      <c r="F4260" t="s">
        <v>466</v>
      </c>
      <c r="R4260">
        <v>0</v>
      </c>
      <c r="S4260">
        <v>0</v>
      </c>
      <c r="T4260">
        <v>500000000</v>
      </c>
    </row>
    <row r="4261" spans="1:20" ht="15" customHeight="1">
      <c r="A4261" s="962" t="s">
        <v>277</v>
      </c>
      <c r="B4261" t="s">
        <v>244</v>
      </c>
      <c r="C4261" t="s">
        <v>13</v>
      </c>
      <c r="D4261" t="s">
        <v>11</v>
      </c>
      <c r="E4261" t="s">
        <v>511</v>
      </c>
      <c r="F4261" t="s">
        <v>466</v>
      </c>
      <c r="G4261" t="s">
        <v>593</v>
      </c>
      <c r="I4261" t="s">
        <v>428</v>
      </c>
      <c r="K4261" t="s">
        <v>333</v>
      </c>
      <c r="L4261" t="s">
        <v>277</v>
      </c>
      <c r="M4261" t="s">
        <v>66</v>
      </c>
      <c r="O4261" t="s">
        <v>365</v>
      </c>
      <c r="P4261" t="s">
        <v>336</v>
      </c>
      <c r="Q4261" t="s">
        <v>337</v>
      </c>
      <c r="R4261">
        <v>48.4</v>
      </c>
    </row>
    <row r="4262" spans="1:20" ht="15" customHeight="1">
      <c r="A4262" s="962" t="s">
        <v>278</v>
      </c>
      <c r="B4262" t="s">
        <v>252</v>
      </c>
      <c r="C4262" t="s">
        <v>13</v>
      </c>
      <c r="D4262" t="s">
        <v>11</v>
      </c>
      <c r="E4262" t="s">
        <v>511</v>
      </c>
      <c r="F4262" t="s">
        <v>466</v>
      </c>
      <c r="J4262" t="s">
        <v>340</v>
      </c>
      <c r="L4262" t="s">
        <v>252</v>
      </c>
      <c r="R4262">
        <v>0</v>
      </c>
    </row>
    <row r="4263" spans="1:20" ht="15" customHeight="1">
      <c r="A4263" s="962" t="s">
        <v>278</v>
      </c>
      <c r="B4263" t="s">
        <v>247</v>
      </c>
      <c r="C4263" t="s">
        <v>13</v>
      </c>
      <c r="D4263" t="s">
        <v>11</v>
      </c>
      <c r="E4263" t="s">
        <v>511</v>
      </c>
      <c r="F4263" t="s">
        <v>466</v>
      </c>
      <c r="O4263" t="s">
        <v>361</v>
      </c>
      <c r="P4263" t="s">
        <v>868</v>
      </c>
      <c r="Q4263" t="s">
        <v>869</v>
      </c>
      <c r="R4263">
        <v>24.2</v>
      </c>
    </row>
    <row r="4264" spans="1:20" ht="15" customHeight="1">
      <c r="A4264" s="962" t="s">
        <v>278</v>
      </c>
      <c r="B4264" t="s">
        <v>251</v>
      </c>
      <c r="C4264" t="s">
        <v>13</v>
      </c>
      <c r="D4264" t="s">
        <v>11</v>
      </c>
      <c r="E4264" t="s">
        <v>511</v>
      </c>
      <c r="F4264" t="s">
        <v>466</v>
      </c>
      <c r="R4264">
        <v>0</v>
      </c>
    </row>
    <row r="4265" spans="1:20" ht="15" customHeight="1">
      <c r="A4265" s="962" t="s">
        <v>279</v>
      </c>
      <c r="B4265" t="s">
        <v>254</v>
      </c>
      <c r="C4265" t="s">
        <v>13</v>
      </c>
      <c r="D4265" t="s">
        <v>11</v>
      </c>
      <c r="E4265" t="s">
        <v>511</v>
      </c>
      <c r="F4265" t="s">
        <v>466</v>
      </c>
      <c r="O4265" t="s">
        <v>361</v>
      </c>
      <c r="P4265" t="s">
        <v>868</v>
      </c>
      <c r="Q4265" t="s">
        <v>869</v>
      </c>
      <c r="R4265">
        <v>23.9</v>
      </c>
    </row>
    <row r="4266" spans="1:20" ht="15" customHeight="1">
      <c r="A4266" s="962" t="s">
        <v>279</v>
      </c>
      <c r="B4266" t="s">
        <v>253</v>
      </c>
      <c r="C4266" t="s">
        <v>13</v>
      </c>
      <c r="D4266" t="s">
        <v>11</v>
      </c>
      <c r="E4266" t="s">
        <v>511</v>
      </c>
      <c r="F4266" t="s">
        <v>466</v>
      </c>
      <c r="H4266" t="s">
        <v>964</v>
      </c>
      <c r="I4266" t="s">
        <v>848</v>
      </c>
      <c r="J4266" t="s">
        <v>965</v>
      </c>
      <c r="K4266" t="s">
        <v>849</v>
      </c>
      <c r="L4266" t="s">
        <v>966</v>
      </c>
      <c r="M4266" t="s">
        <v>848</v>
      </c>
      <c r="O4266" t="s">
        <v>882</v>
      </c>
      <c r="P4266" t="s">
        <v>851</v>
      </c>
      <c r="Q4266" t="s">
        <v>337</v>
      </c>
      <c r="R4266">
        <v>4.84</v>
      </c>
    </row>
    <row r="4267" spans="1:20" ht="15" customHeight="1">
      <c r="A4267" s="962" t="s">
        <v>279</v>
      </c>
      <c r="B4267" t="s">
        <v>251</v>
      </c>
      <c r="C4267" t="s">
        <v>13</v>
      </c>
      <c r="D4267" t="s">
        <v>11</v>
      </c>
      <c r="E4267" t="s">
        <v>511</v>
      </c>
      <c r="F4267" t="s">
        <v>466</v>
      </c>
      <c r="J4267" t="s">
        <v>965</v>
      </c>
      <c r="K4267" t="s">
        <v>849</v>
      </c>
      <c r="L4267" t="s">
        <v>966</v>
      </c>
      <c r="O4267" t="s">
        <v>882</v>
      </c>
      <c r="P4267" t="s">
        <v>851</v>
      </c>
      <c r="Q4267" t="s">
        <v>337</v>
      </c>
      <c r="R4267">
        <v>4.84</v>
      </c>
    </row>
    <row r="4268" spans="1:20" ht="15" customHeight="1">
      <c r="A4268" s="962" t="s">
        <v>279</v>
      </c>
      <c r="B4268" t="s">
        <v>255</v>
      </c>
      <c r="C4268" t="s">
        <v>13</v>
      </c>
      <c r="D4268" t="s">
        <v>11</v>
      </c>
      <c r="E4268" t="s">
        <v>511</v>
      </c>
      <c r="F4268" t="s">
        <v>466</v>
      </c>
      <c r="H4268" t="s">
        <v>931</v>
      </c>
      <c r="I4268" t="s">
        <v>853</v>
      </c>
      <c r="J4268" t="s">
        <v>948</v>
      </c>
      <c r="K4268" t="s">
        <v>854</v>
      </c>
      <c r="L4268" t="s">
        <v>855</v>
      </c>
      <c r="M4268" t="s">
        <v>55</v>
      </c>
      <c r="O4268" t="s">
        <v>361</v>
      </c>
      <c r="P4268" t="s">
        <v>851</v>
      </c>
      <c r="Q4268" t="s">
        <v>337</v>
      </c>
      <c r="R4268">
        <v>0.24</v>
      </c>
    </row>
    <row r="4269" spans="1:20" ht="15" customHeight="1">
      <c r="A4269" s="962" t="s">
        <v>280</v>
      </c>
      <c r="B4269" t="s">
        <v>257</v>
      </c>
      <c r="C4269" t="s">
        <v>13</v>
      </c>
      <c r="D4269" t="s">
        <v>11</v>
      </c>
      <c r="E4269" t="s">
        <v>511</v>
      </c>
      <c r="F4269" t="s">
        <v>466</v>
      </c>
      <c r="J4269" t="s">
        <v>436</v>
      </c>
      <c r="R4269">
        <v>0</v>
      </c>
    </row>
    <row r="4270" spans="1:20" ht="15" customHeight="1">
      <c r="A4270" s="962" t="s">
        <v>280</v>
      </c>
      <c r="B4270" t="s">
        <v>259</v>
      </c>
      <c r="C4270" t="s">
        <v>13</v>
      </c>
      <c r="D4270" t="s">
        <v>11</v>
      </c>
      <c r="E4270" t="s">
        <v>511</v>
      </c>
      <c r="F4270" t="s">
        <v>466</v>
      </c>
      <c r="R4270">
        <v>0</v>
      </c>
    </row>
    <row r="4271" spans="1:20" ht="15" customHeight="1">
      <c r="A4271" s="962" t="s">
        <v>280</v>
      </c>
      <c r="B4271" t="s">
        <v>260</v>
      </c>
      <c r="C4271" t="s">
        <v>13</v>
      </c>
      <c r="D4271" t="s">
        <v>11</v>
      </c>
      <c r="E4271" t="s">
        <v>511</v>
      </c>
      <c r="F4271" t="s">
        <v>466</v>
      </c>
      <c r="R4271">
        <v>0</v>
      </c>
    </row>
    <row r="4272" spans="1:20" ht="15" customHeight="1">
      <c r="A4272" s="962" t="s">
        <v>281</v>
      </c>
      <c r="B4272" t="s">
        <v>262</v>
      </c>
      <c r="C4272" t="s">
        <v>13</v>
      </c>
      <c r="D4272" t="s">
        <v>11</v>
      </c>
      <c r="E4272" t="s">
        <v>511</v>
      </c>
      <c r="F4272" t="s">
        <v>466</v>
      </c>
      <c r="L4272" t="s">
        <v>2002</v>
      </c>
      <c r="O4272" t="s">
        <v>361</v>
      </c>
      <c r="P4272" t="s">
        <v>868</v>
      </c>
      <c r="Q4272" t="s">
        <v>869</v>
      </c>
      <c r="R4272">
        <v>0</v>
      </c>
      <c r="S4272">
        <v>0</v>
      </c>
      <c r="T4272">
        <v>500000000</v>
      </c>
    </row>
    <row r="4273" spans="1:20" ht="15" customHeight="1">
      <c r="A4273" s="962" t="s">
        <v>281</v>
      </c>
      <c r="B4273" t="s">
        <v>261</v>
      </c>
      <c r="C4273" t="s">
        <v>13</v>
      </c>
      <c r="D4273" t="s">
        <v>11</v>
      </c>
      <c r="E4273" t="s">
        <v>511</v>
      </c>
      <c r="F4273" t="s">
        <v>466</v>
      </c>
      <c r="R4273">
        <v>0</v>
      </c>
      <c r="S4273">
        <v>0</v>
      </c>
      <c r="T4273">
        <v>500000000</v>
      </c>
    </row>
    <row r="4274" spans="1:20" ht="15" customHeight="1">
      <c r="A4274" s="962" t="s">
        <v>282</v>
      </c>
      <c r="B4274" t="s">
        <v>263</v>
      </c>
      <c r="C4274" t="s">
        <v>13</v>
      </c>
      <c r="D4274" t="s">
        <v>11</v>
      </c>
      <c r="E4274" t="s">
        <v>511</v>
      </c>
      <c r="F4274" t="s">
        <v>466</v>
      </c>
      <c r="O4274" t="s">
        <v>361</v>
      </c>
      <c r="P4274" t="s">
        <v>868</v>
      </c>
      <c r="Q4274" t="s">
        <v>869</v>
      </c>
      <c r="R4274">
        <v>0</v>
      </c>
      <c r="S4274">
        <v>0</v>
      </c>
      <c r="T4274">
        <v>500000000</v>
      </c>
    </row>
    <row r="4275" spans="1:20" ht="15" customHeight="1">
      <c r="A4275" s="962" t="s">
        <v>283</v>
      </c>
      <c r="B4275" t="s">
        <v>265</v>
      </c>
      <c r="C4275" t="s">
        <v>13</v>
      </c>
      <c r="D4275" t="s">
        <v>11</v>
      </c>
      <c r="E4275" t="s">
        <v>511</v>
      </c>
      <c r="F4275" t="s">
        <v>466</v>
      </c>
      <c r="O4275" t="s">
        <v>361</v>
      </c>
      <c r="P4275" t="s">
        <v>868</v>
      </c>
      <c r="Q4275" t="s">
        <v>869</v>
      </c>
      <c r="R4275">
        <v>29.9</v>
      </c>
      <c r="S4275">
        <v>0</v>
      </c>
      <c r="T4275">
        <v>500000000</v>
      </c>
    </row>
    <row r="4276" spans="1:20" ht="15" customHeight="1">
      <c r="A4276" s="962" t="s">
        <v>283</v>
      </c>
      <c r="B4276" t="s">
        <v>266</v>
      </c>
      <c r="C4276" t="s">
        <v>13</v>
      </c>
      <c r="D4276" t="s">
        <v>11</v>
      </c>
      <c r="E4276" t="s">
        <v>511</v>
      </c>
      <c r="F4276" t="s">
        <v>466</v>
      </c>
      <c r="O4276" t="s">
        <v>361</v>
      </c>
      <c r="P4276" t="s">
        <v>868</v>
      </c>
      <c r="Q4276" t="s">
        <v>869</v>
      </c>
      <c r="R4276">
        <v>29.9</v>
      </c>
      <c r="S4276">
        <v>0</v>
      </c>
      <c r="T4276">
        <v>500000000</v>
      </c>
    </row>
    <row r="4277" spans="1:20" ht="15" customHeight="1">
      <c r="A4277" s="962" t="s">
        <v>283</v>
      </c>
      <c r="B4277" t="s">
        <v>264</v>
      </c>
      <c r="C4277" t="s">
        <v>13</v>
      </c>
      <c r="D4277" t="s">
        <v>11</v>
      </c>
      <c r="E4277" t="s">
        <v>511</v>
      </c>
      <c r="F4277" t="s">
        <v>466</v>
      </c>
      <c r="R4277">
        <v>59.8</v>
      </c>
      <c r="S4277">
        <v>40.700000000000003</v>
      </c>
      <c r="T4277">
        <v>500000000</v>
      </c>
    </row>
    <row r="4278" spans="1:20" ht="15" customHeight="1">
      <c r="A4278" s="962" t="s">
        <v>284</v>
      </c>
      <c r="B4278" t="s">
        <v>269</v>
      </c>
      <c r="C4278" t="s">
        <v>13</v>
      </c>
      <c r="D4278" t="s">
        <v>11</v>
      </c>
      <c r="E4278" t="s">
        <v>511</v>
      </c>
      <c r="F4278" t="s">
        <v>466</v>
      </c>
      <c r="R4278">
        <v>0</v>
      </c>
      <c r="S4278">
        <v>0</v>
      </c>
      <c r="T4278">
        <v>0</v>
      </c>
    </row>
    <row r="4279" spans="1:20" ht="15" customHeight="1">
      <c r="A4279" s="962" t="s">
        <v>284</v>
      </c>
      <c r="B4279" t="s">
        <v>267</v>
      </c>
      <c r="C4279" t="s">
        <v>13</v>
      </c>
      <c r="D4279" t="s">
        <v>11</v>
      </c>
      <c r="E4279" t="s">
        <v>511</v>
      </c>
      <c r="F4279" t="s">
        <v>466</v>
      </c>
      <c r="R4279">
        <v>0</v>
      </c>
      <c r="S4279">
        <v>0</v>
      </c>
      <c r="T4279">
        <v>0</v>
      </c>
    </row>
    <row r="4280" spans="1:20" ht="15" customHeight="1">
      <c r="A4280" s="962" t="s">
        <v>284</v>
      </c>
      <c r="B4280" t="s">
        <v>268</v>
      </c>
      <c r="C4280" t="s">
        <v>13</v>
      </c>
      <c r="D4280" t="s">
        <v>11</v>
      </c>
      <c r="E4280" t="s">
        <v>511</v>
      </c>
      <c r="F4280" t="s">
        <v>466</v>
      </c>
      <c r="R4280">
        <v>0</v>
      </c>
      <c r="S4280">
        <v>0</v>
      </c>
      <c r="T4280">
        <v>0</v>
      </c>
    </row>
    <row r="4281" spans="1:20" ht="15" customHeight="1">
      <c r="A4281" s="962" t="s">
        <v>285</v>
      </c>
      <c r="B4281" t="s">
        <v>271</v>
      </c>
      <c r="C4281" t="s">
        <v>13</v>
      </c>
      <c r="D4281" t="s">
        <v>11</v>
      </c>
      <c r="E4281" t="s">
        <v>511</v>
      </c>
      <c r="F4281" t="s">
        <v>466</v>
      </c>
      <c r="R4281">
        <v>0</v>
      </c>
      <c r="S4281">
        <v>0</v>
      </c>
      <c r="T4281">
        <v>0</v>
      </c>
    </row>
    <row r="4282" spans="1:20" ht="15" customHeight="1">
      <c r="A4282" s="962" t="s">
        <v>285</v>
      </c>
      <c r="B4282" t="s">
        <v>270</v>
      </c>
      <c r="C4282" t="s">
        <v>13</v>
      </c>
      <c r="D4282" t="s">
        <v>11</v>
      </c>
      <c r="E4282" t="s">
        <v>511</v>
      </c>
      <c r="F4282" t="s">
        <v>466</v>
      </c>
      <c r="R4282">
        <v>0</v>
      </c>
      <c r="S4282">
        <v>0</v>
      </c>
      <c r="T4282">
        <v>0</v>
      </c>
    </row>
    <row r="4283" spans="1:20" ht="15" customHeight="1">
      <c r="A4283" s="962" t="s">
        <v>286</v>
      </c>
      <c r="B4283" t="s">
        <v>273</v>
      </c>
      <c r="C4283" t="s">
        <v>13</v>
      </c>
      <c r="D4283" t="s">
        <v>11</v>
      </c>
      <c r="E4283" t="s">
        <v>511</v>
      </c>
      <c r="F4283" t="s">
        <v>466</v>
      </c>
      <c r="R4283">
        <v>0</v>
      </c>
      <c r="S4283">
        <v>0</v>
      </c>
      <c r="T4283">
        <v>0</v>
      </c>
    </row>
    <row r="4284" spans="1:20" ht="15" customHeight="1">
      <c r="A4284" s="962" t="s">
        <v>286</v>
      </c>
      <c r="B4284" t="s">
        <v>272</v>
      </c>
      <c r="C4284" t="s">
        <v>13</v>
      </c>
      <c r="D4284" t="s">
        <v>11</v>
      </c>
      <c r="E4284" t="s">
        <v>511</v>
      </c>
      <c r="F4284" t="s">
        <v>466</v>
      </c>
      <c r="R4284">
        <v>0</v>
      </c>
      <c r="S4284">
        <v>0</v>
      </c>
      <c r="T4284">
        <v>0</v>
      </c>
    </row>
    <row r="4285" spans="1:20" ht="15" customHeight="1">
      <c r="A4285" s="962" t="s">
        <v>320</v>
      </c>
      <c r="B4285" t="s">
        <v>257</v>
      </c>
      <c r="C4285" t="s">
        <v>13</v>
      </c>
      <c r="D4285" t="s">
        <v>11</v>
      </c>
      <c r="E4285" t="s">
        <v>511</v>
      </c>
      <c r="F4285" t="s">
        <v>466</v>
      </c>
      <c r="R4285">
        <v>0</v>
      </c>
      <c r="S4285">
        <v>0</v>
      </c>
      <c r="T4285">
        <v>500000000</v>
      </c>
    </row>
    <row r="4286" spans="1:20" ht="15" customHeight="1">
      <c r="A4286" s="962" t="s">
        <v>320</v>
      </c>
      <c r="B4286" t="s">
        <v>259</v>
      </c>
      <c r="C4286" t="s">
        <v>13</v>
      </c>
      <c r="D4286" t="s">
        <v>11</v>
      </c>
      <c r="E4286" t="s">
        <v>511</v>
      </c>
      <c r="F4286" t="s">
        <v>466</v>
      </c>
      <c r="R4286">
        <v>0</v>
      </c>
      <c r="S4286">
        <v>0</v>
      </c>
      <c r="T4286">
        <v>500000000</v>
      </c>
    </row>
    <row r="4287" spans="1:20" ht="15" customHeight="1">
      <c r="A4287" s="962" t="s">
        <v>320</v>
      </c>
      <c r="B4287" t="s">
        <v>246</v>
      </c>
      <c r="C4287" t="s">
        <v>13</v>
      </c>
      <c r="D4287" t="s">
        <v>11</v>
      </c>
      <c r="E4287" t="s">
        <v>511</v>
      </c>
      <c r="F4287" t="s">
        <v>466</v>
      </c>
      <c r="R4287">
        <v>0</v>
      </c>
      <c r="S4287">
        <v>0</v>
      </c>
      <c r="T4287">
        <v>500000000</v>
      </c>
    </row>
    <row r="4288" spans="1:20" ht="15" customHeight="1">
      <c r="A4288" s="962" t="s">
        <v>320</v>
      </c>
      <c r="B4288" t="s">
        <v>261</v>
      </c>
      <c r="C4288" t="s">
        <v>13</v>
      </c>
      <c r="D4288" t="s">
        <v>11</v>
      </c>
      <c r="E4288" t="s">
        <v>511</v>
      </c>
      <c r="F4288" t="s">
        <v>466</v>
      </c>
      <c r="R4288">
        <v>0</v>
      </c>
      <c r="S4288">
        <v>0</v>
      </c>
      <c r="T4288">
        <v>500000000</v>
      </c>
    </row>
    <row r="4289" spans="1:20" ht="15" customHeight="1">
      <c r="A4289" s="962" t="s">
        <v>320</v>
      </c>
      <c r="B4289" t="s">
        <v>262</v>
      </c>
      <c r="C4289" t="s">
        <v>13</v>
      </c>
      <c r="D4289" t="s">
        <v>11</v>
      </c>
      <c r="E4289" t="s">
        <v>511</v>
      </c>
      <c r="F4289" t="s">
        <v>466</v>
      </c>
      <c r="R4289">
        <v>0</v>
      </c>
      <c r="S4289">
        <v>0</v>
      </c>
      <c r="T4289">
        <v>500000000</v>
      </c>
    </row>
    <row r="4290" spans="1:20" ht="15" customHeight="1">
      <c r="A4290" s="962" t="s">
        <v>320</v>
      </c>
      <c r="B4290" t="s">
        <v>263</v>
      </c>
      <c r="C4290" t="s">
        <v>13</v>
      </c>
      <c r="D4290" t="s">
        <v>11</v>
      </c>
      <c r="E4290" t="s">
        <v>511</v>
      </c>
      <c r="F4290" t="s">
        <v>466</v>
      </c>
      <c r="R4290">
        <v>0</v>
      </c>
      <c r="S4290">
        <v>0</v>
      </c>
      <c r="T4290">
        <v>500000000</v>
      </c>
    </row>
    <row r="4291" spans="1:20" ht="15" customHeight="1">
      <c r="A4291" s="962" t="s">
        <v>320</v>
      </c>
      <c r="B4291" t="s">
        <v>254</v>
      </c>
      <c r="C4291" t="s">
        <v>13</v>
      </c>
      <c r="D4291" t="s">
        <v>11</v>
      </c>
      <c r="E4291" t="s">
        <v>511</v>
      </c>
      <c r="F4291" t="s">
        <v>466</v>
      </c>
      <c r="H4291" t="s">
        <v>594</v>
      </c>
      <c r="I4291" t="s">
        <v>353</v>
      </c>
      <c r="K4291" t="s">
        <v>333</v>
      </c>
      <c r="L4291" t="s">
        <v>374</v>
      </c>
      <c r="M4291" t="s">
        <v>58</v>
      </c>
      <c r="O4291" t="s">
        <v>335</v>
      </c>
      <c r="P4291" t="s">
        <v>336</v>
      </c>
      <c r="Q4291" t="s">
        <v>337</v>
      </c>
      <c r="R4291">
        <v>27.6</v>
      </c>
    </row>
    <row r="4292" spans="1:20" ht="15" customHeight="1">
      <c r="A4292" s="962" t="s">
        <v>323</v>
      </c>
      <c r="B4292" t="s">
        <v>247</v>
      </c>
      <c r="C4292" t="s">
        <v>13</v>
      </c>
      <c r="D4292" t="s">
        <v>11</v>
      </c>
      <c r="E4292" t="s">
        <v>511</v>
      </c>
      <c r="F4292" t="s">
        <v>466</v>
      </c>
      <c r="R4292">
        <v>0</v>
      </c>
    </row>
    <row r="4293" spans="1:20" ht="15" customHeight="1">
      <c r="A4293" s="962" t="s">
        <v>323</v>
      </c>
      <c r="B4293" t="s">
        <v>254</v>
      </c>
      <c r="C4293" t="s">
        <v>13</v>
      </c>
      <c r="D4293" t="s">
        <v>11</v>
      </c>
      <c r="E4293" t="s">
        <v>511</v>
      </c>
      <c r="F4293" t="s">
        <v>466</v>
      </c>
      <c r="R4293">
        <v>0</v>
      </c>
    </row>
    <row r="4294" spans="1:20" ht="15" customHeight="1">
      <c r="A4294" s="962" t="s">
        <v>323</v>
      </c>
      <c r="B4294" t="s">
        <v>246</v>
      </c>
      <c r="C4294" t="s">
        <v>13</v>
      </c>
      <c r="D4294" t="s">
        <v>11</v>
      </c>
      <c r="E4294" t="s">
        <v>511</v>
      </c>
      <c r="F4294" t="s">
        <v>466</v>
      </c>
      <c r="R4294">
        <v>0</v>
      </c>
      <c r="S4294">
        <v>0</v>
      </c>
      <c r="T4294">
        <v>500000000</v>
      </c>
    </row>
    <row r="4295" spans="1:20" ht="15" customHeight="1">
      <c r="A4295" s="962" t="s">
        <v>323</v>
      </c>
      <c r="B4295" t="s">
        <v>263</v>
      </c>
      <c r="C4295" t="s">
        <v>13</v>
      </c>
      <c r="D4295" t="s">
        <v>11</v>
      </c>
      <c r="E4295" t="s">
        <v>511</v>
      </c>
      <c r="F4295" t="s">
        <v>466</v>
      </c>
      <c r="R4295">
        <v>0</v>
      </c>
      <c r="S4295">
        <v>0</v>
      </c>
      <c r="T4295">
        <v>500000000</v>
      </c>
    </row>
    <row r="4296" spans="1:20" ht="15" customHeight="1">
      <c r="A4296" s="962" t="s">
        <v>244</v>
      </c>
      <c r="B4296" t="s">
        <v>278</v>
      </c>
      <c r="C4296" t="s">
        <v>13</v>
      </c>
      <c r="D4296" t="s">
        <v>11</v>
      </c>
      <c r="E4296" t="s">
        <v>511</v>
      </c>
      <c r="F4296" t="s">
        <v>471</v>
      </c>
      <c r="O4296" t="s">
        <v>361</v>
      </c>
      <c r="P4296" t="s">
        <v>868</v>
      </c>
      <c r="Q4296" t="s">
        <v>869</v>
      </c>
      <c r="R4296">
        <v>25.5</v>
      </c>
    </row>
    <row r="4297" spans="1:20" ht="15" customHeight="1">
      <c r="A4297" s="962" t="s">
        <v>244</v>
      </c>
      <c r="B4297" t="s">
        <v>279</v>
      </c>
      <c r="C4297" t="s">
        <v>13</v>
      </c>
      <c r="D4297" t="s">
        <v>11</v>
      </c>
      <c r="E4297" t="s">
        <v>511</v>
      </c>
      <c r="F4297" t="s">
        <v>471</v>
      </c>
      <c r="H4297" t="s">
        <v>955</v>
      </c>
      <c r="I4297" t="s">
        <v>848</v>
      </c>
      <c r="J4297" t="s">
        <v>956</v>
      </c>
      <c r="K4297" t="s">
        <v>849</v>
      </c>
      <c r="L4297" t="s">
        <v>957</v>
      </c>
      <c r="M4297" t="s">
        <v>848</v>
      </c>
      <c r="O4297" t="s">
        <v>882</v>
      </c>
      <c r="P4297" t="s">
        <v>851</v>
      </c>
      <c r="Q4297" t="s">
        <v>337</v>
      </c>
      <c r="R4297">
        <v>25.5</v>
      </c>
    </row>
    <row r="4298" spans="1:20" ht="15" customHeight="1">
      <c r="A4298" s="962" t="s">
        <v>246</v>
      </c>
      <c r="B4298" t="s">
        <v>321</v>
      </c>
      <c r="C4298" t="s">
        <v>13</v>
      </c>
      <c r="D4298" t="s">
        <v>11</v>
      </c>
      <c r="E4298" t="s">
        <v>511</v>
      </c>
      <c r="F4298" t="s">
        <v>471</v>
      </c>
      <c r="R4298">
        <v>0</v>
      </c>
      <c r="S4298">
        <v>0</v>
      </c>
      <c r="T4298">
        <v>500000000</v>
      </c>
    </row>
    <row r="4299" spans="1:20" ht="15" customHeight="1">
      <c r="A4299" s="962" t="s">
        <v>246</v>
      </c>
      <c r="B4299" t="s">
        <v>281</v>
      </c>
      <c r="C4299" t="s">
        <v>13</v>
      </c>
      <c r="D4299" t="s">
        <v>11</v>
      </c>
      <c r="E4299" t="s">
        <v>511</v>
      </c>
      <c r="F4299" t="s">
        <v>471</v>
      </c>
      <c r="R4299">
        <v>0</v>
      </c>
      <c r="S4299">
        <v>0</v>
      </c>
      <c r="T4299">
        <v>500000000</v>
      </c>
    </row>
    <row r="4300" spans="1:20" ht="15" customHeight="1">
      <c r="A4300" s="962" t="s">
        <v>246</v>
      </c>
      <c r="B4300" t="s">
        <v>282</v>
      </c>
      <c r="C4300" t="s">
        <v>13</v>
      </c>
      <c r="D4300" t="s">
        <v>11</v>
      </c>
      <c r="E4300" t="s">
        <v>511</v>
      </c>
      <c r="F4300" t="s">
        <v>471</v>
      </c>
      <c r="R4300">
        <v>0</v>
      </c>
      <c r="S4300">
        <v>0</v>
      </c>
      <c r="T4300">
        <v>500000000</v>
      </c>
    </row>
    <row r="4301" spans="1:20" ht="15" customHeight="1">
      <c r="A4301" s="962" t="s">
        <v>246</v>
      </c>
      <c r="B4301" t="s">
        <v>324</v>
      </c>
      <c r="C4301" t="s">
        <v>13</v>
      </c>
      <c r="D4301" t="s">
        <v>11</v>
      </c>
      <c r="E4301" t="s">
        <v>511</v>
      </c>
      <c r="F4301" t="s">
        <v>471</v>
      </c>
      <c r="R4301">
        <v>0</v>
      </c>
      <c r="S4301">
        <v>0</v>
      </c>
      <c r="T4301">
        <v>500000000</v>
      </c>
    </row>
    <row r="4302" spans="1:20" ht="15" customHeight="1">
      <c r="A4302" s="962" t="s">
        <v>247</v>
      </c>
      <c r="B4302" t="s">
        <v>300</v>
      </c>
      <c r="C4302" t="s">
        <v>13</v>
      </c>
      <c r="D4302" t="s">
        <v>11</v>
      </c>
      <c r="E4302" t="s">
        <v>511</v>
      </c>
      <c r="F4302" t="s">
        <v>471</v>
      </c>
      <c r="J4302" t="s">
        <v>467</v>
      </c>
      <c r="L4302" t="s">
        <v>339</v>
      </c>
      <c r="R4302">
        <v>0</v>
      </c>
    </row>
    <row r="4303" spans="1:20" ht="15" customHeight="1">
      <c r="A4303" s="962" t="s">
        <v>247</v>
      </c>
      <c r="B4303" t="s">
        <v>290</v>
      </c>
      <c r="C4303" t="s">
        <v>13</v>
      </c>
      <c r="D4303" t="s">
        <v>11</v>
      </c>
      <c r="E4303" t="s">
        <v>511</v>
      </c>
      <c r="F4303" t="s">
        <v>471</v>
      </c>
      <c r="J4303" t="s">
        <v>2011</v>
      </c>
      <c r="L4303" t="s">
        <v>339</v>
      </c>
      <c r="O4303" t="s">
        <v>882</v>
      </c>
      <c r="P4303" t="s">
        <v>868</v>
      </c>
      <c r="Q4303" t="s">
        <v>869</v>
      </c>
      <c r="R4303">
        <v>19.899999999999999</v>
      </c>
    </row>
    <row r="4304" spans="1:20" ht="15" customHeight="1">
      <c r="A4304" s="962" t="s">
        <v>247</v>
      </c>
      <c r="B4304" t="s">
        <v>289</v>
      </c>
      <c r="C4304" t="s">
        <v>13</v>
      </c>
      <c r="D4304" t="s">
        <v>11</v>
      </c>
      <c r="E4304" t="s">
        <v>511</v>
      </c>
      <c r="F4304" t="s">
        <v>471</v>
      </c>
      <c r="H4304" t="s">
        <v>848</v>
      </c>
      <c r="I4304" t="s">
        <v>848</v>
      </c>
      <c r="J4304" t="s">
        <v>2011</v>
      </c>
      <c r="K4304" t="s">
        <v>848</v>
      </c>
      <c r="L4304" t="s">
        <v>339</v>
      </c>
      <c r="M4304" t="s">
        <v>848</v>
      </c>
      <c r="O4304" t="s">
        <v>882</v>
      </c>
      <c r="P4304" t="s">
        <v>868</v>
      </c>
      <c r="Q4304" t="s">
        <v>869</v>
      </c>
      <c r="R4304">
        <v>19.899999999999999</v>
      </c>
    </row>
    <row r="4305" spans="1:20" ht="15" customHeight="1">
      <c r="A4305" s="962" t="s">
        <v>247</v>
      </c>
      <c r="B4305" t="s">
        <v>288</v>
      </c>
      <c r="C4305" t="s">
        <v>13</v>
      </c>
      <c r="D4305" t="s">
        <v>11</v>
      </c>
      <c r="E4305" t="s">
        <v>511</v>
      </c>
      <c r="F4305" t="s">
        <v>471</v>
      </c>
      <c r="R4305">
        <v>19.899999999999999</v>
      </c>
    </row>
    <row r="4306" spans="1:20" ht="15" customHeight="1">
      <c r="A4306" s="962" t="s">
        <v>247</v>
      </c>
      <c r="B4306" t="s">
        <v>298</v>
      </c>
      <c r="C4306" t="s">
        <v>13</v>
      </c>
      <c r="D4306" t="s">
        <v>11</v>
      </c>
      <c r="E4306" t="s">
        <v>511</v>
      </c>
      <c r="F4306" t="s">
        <v>471</v>
      </c>
      <c r="R4306">
        <v>0</v>
      </c>
    </row>
    <row r="4307" spans="1:20" ht="15" customHeight="1">
      <c r="A4307" s="962" t="s">
        <v>247</v>
      </c>
      <c r="B4307" t="s">
        <v>297</v>
      </c>
      <c r="C4307" t="s">
        <v>13</v>
      </c>
      <c r="D4307" t="s">
        <v>11</v>
      </c>
      <c r="E4307" t="s">
        <v>511</v>
      </c>
      <c r="F4307" t="s">
        <v>471</v>
      </c>
      <c r="R4307">
        <v>0</v>
      </c>
    </row>
    <row r="4308" spans="1:20" ht="15" customHeight="1">
      <c r="A4308" s="962" t="s">
        <v>247</v>
      </c>
      <c r="B4308" t="s">
        <v>287</v>
      </c>
      <c r="C4308" t="s">
        <v>13</v>
      </c>
      <c r="D4308" t="s">
        <v>11</v>
      </c>
      <c r="E4308" t="s">
        <v>511</v>
      </c>
      <c r="F4308" t="s">
        <v>471</v>
      </c>
      <c r="R4308">
        <v>25</v>
      </c>
    </row>
    <row r="4309" spans="1:20" ht="15" customHeight="1">
      <c r="A4309" s="962" t="s">
        <v>247</v>
      </c>
      <c r="B4309" t="s">
        <v>301</v>
      </c>
      <c r="C4309" t="s">
        <v>13</v>
      </c>
      <c r="D4309" t="s">
        <v>11</v>
      </c>
      <c r="E4309" t="s">
        <v>511</v>
      </c>
      <c r="F4309" t="s">
        <v>471</v>
      </c>
      <c r="R4309">
        <v>0</v>
      </c>
      <c r="S4309">
        <v>0</v>
      </c>
      <c r="T4309">
        <v>0</v>
      </c>
    </row>
    <row r="4310" spans="1:20" ht="15" customHeight="1">
      <c r="A4310" s="962" t="s">
        <v>247</v>
      </c>
      <c r="B4310" t="s">
        <v>302</v>
      </c>
      <c r="C4310" t="s">
        <v>13</v>
      </c>
      <c r="D4310" t="s">
        <v>11</v>
      </c>
      <c r="E4310" t="s">
        <v>511</v>
      </c>
      <c r="F4310" t="s">
        <v>471</v>
      </c>
      <c r="R4310">
        <v>0</v>
      </c>
      <c r="S4310">
        <v>0</v>
      </c>
      <c r="T4310">
        <v>0</v>
      </c>
    </row>
    <row r="4311" spans="1:20" ht="15" customHeight="1">
      <c r="A4311" s="962" t="s">
        <v>247</v>
      </c>
      <c r="B4311" t="s">
        <v>322</v>
      </c>
      <c r="C4311" t="s">
        <v>13</v>
      </c>
      <c r="D4311" t="s">
        <v>11</v>
      </c>
      <c r="E4311" t="s">
        <v>511</v>
      </c>
      <c r="F4311" t="s">
        <v>471</v>
      </c>
      <c r="H4311" t="s">
        <v>915</v>
      </c>
      <c r="I4311" t="s">
        <v>450</v>
      </c>
      <c r="J4311" t="s">
        <v>950</v>
      </c>
      <c r="K4311" t="s">
        <v>854</v>
      </c>
      <c r="L4311" t="s">
        <v>871</v>
      </c>
      <c r="M4311" t="s">
        <v>56</v>
      </c>
      <c r="O4311" t="s">
        <v>361</v>
      </c>
      <c r="P4311" t="s">
        <v>851</v>
      </c>
      <c r="Q4311" t="s">
        <v>337</v>
      </c>
      <c r="R4311">
        <v>0.51</v>
      </c>
    </row>
    <row r="4312" spans="1:20" ht="15" customHeight="1">
      <c r="A4312" s="962" t="s">
        <v>247</v>
      </c>
      <c r="B4312" t="s">
        <v>318</v>
      </c>
      <c r="C4312" t="s">
        <v>13</v>
      </c>
      <c r="D4312" t="s">
        <v>11</v>
      </c>
      <c r="E4312" t="s">
        <v>511</v>
      </c>
      <c r="F4312" t="s">
        <v>471</v>
      </c>
      <c r="H4312" t="s">
        <v>848</v>
      </c>
      <c r="I4312" t="s">
        <v>848</v>
      </c>
      <c r="J4312" t="s">
        <v>951</v>
      </c>
      <c r="K4312" t="s">
        <v>849</v>
      </c>
      <c r="L4312" t="s">
        <v>850</v>
      </c>
      <c r="M4312" t="s">
        <v>848</v>
      </c>
      <c r="O4312" t="s">
        <v>882</v>
      </c>
      <c r="P4312" t="s">
        <v>851</v>
      </c>
      <c r="Q4312" t="s">
        <v>337</v>
      </c>
      <c r="R4312">
        <v>5.0999999999999996</v>
      </c>
    </row>
    <row r="4313" spans="1:20" ht="15" customHeight="1">
      <c r="A4313" s="962" t="s">
        <v>247</v>
      </c>
      <c r="B4313" t="s">
        <v>317</v>
      </c>
      <c r="C4313" t="s">
        <v>13</v>
      </c>
      <c r="D4313" t="s">
        <v>11</v>
      </c>
      <c r="E4313" t="s">
        <v>511</v>
      </c>
      <c r="F4313" t="s">
        <v>471</v>
      </c>
      <c r="J4313" t="s">
        <v>951</v>
      </c>
      <c r="K4313" t="s">
        <v>849</v>
      </c>
      <c r="L4313" t="s">
        <v>850</v>
      </c>
      <c r="O4313" t="s">
        <v>882</v>
      </c>
      <c r="P4313" t="s">
        <v>851</v>
      </c>
      <c r="Q4313" t="s">
        <v>337</v>
      </c>
      <c r="R4313">
        <v>5.0999999999999996</v>
      </c>
    </row>
    <row r="4314" spans="1:20" ht="15" customHeight="1">
      <c r="A4314" s="962" t="s">
        <v>247</v>
      </c>
      <c r="B4314" t="s">
        <v>305</v>
      </c>
      <c r="C4314" t="s">
        <v>13</v>
      </c>
      <c r="D4314" t="s">
        <v>11</v>
      </c>
      <c r="E4314" t="s">
        <v>511</v>
      </c>
      <c r="F4314" t="s">
        <v>471</v>
      </c>
      <c r="R4314">
        <v>5.0999999999999996</v>
      </c>
    </row>
    <row r="4315" spans="1:20" ht="15" customHeight="1">
      <c r="A4315" s="962" t="s">
        <v>247</v>
      </c>
      <c r="B4315" t="s">
        <v>324</v>
      </c>
      <c r="C4315" t="s">
        <v>13</v>
      </c>
      <c r="D4315" t="s">
        <v>11</v>
      </c>
      <c r="E4315" t="s">
        <v>511</v>
      </c>
      <c r="F4315" t="s">
        <v>471</v>
      </c>
      <c r="R4315">
        <v>0</v>
      </c>
    </row>
    <row r="4316" spans="1:20" ht="15" customHeight="1">
      <c r="A4316" s="962" t="s">
        <v>248</v>
      </c>
      <c r="B4316" t="s">
        <v>278</v>
      </c>
      <c r="C4316" t="s">
        <v>13</v>
      </c>
      <c r="D4316" t="s">
        <v>11</v>
      </c>
      <c r="E4316" t="s">
        <v>511</v>
      </c>
      <c r="F4316" t="s">
        <v>471</v>
      </c>
      <c r="R4316">
        <v>0</v>
      </c>
    </row>
    <row r="4317" spans="1:20" ht="15" customHeight="1">
      <c r="A4317" s="962" t="s">
        <v>248</v>
      </c>
      <c r="B4317" t="s">
        <v>279</v>
      </c>
      <c r="C4317" t="s">
        <v>13</v>
      </c>
      <c r="D4317" t="s">
        <v>11</v>
      </c>
      <c r="E4317" t="s">
        <v>511</v>
      </c>
      <c r="F4317" t="s">
        <v>471</v>
      </c>
      <c r="J4317" t="s">
        <v>962</v>
      </c>
      <c r="K4317" t="s">
        <v>849</v>
      </c>
      <c r="L4317" t="s">
        <v>963</v>
      </c>
      <c r="O4317" t="s">
        <v>882</v>
      </c>
      <c r="P4317" t="s">
        <v>851</v>
      </c>
      <c r="Q4317" t="s">
        <v>337</v>
      </c>
      <c r="R4317">
        <v>5.0999999999999996</v>
      </c>
    </row>
    <row r="4318" spans="1:20" ht="15" customHeight="1">
      <c r="A4318" s="962" t="s">
        <v>249</v>
      </c>
      <c r="B4318" t="s">
        <v>278</v>
      </c>
      <c r="C4318" t="s">
        <v>13</v>
      </c>
      <c r="D4318" t="s">
        <v>11</v>
      </c>
      <c r="E4318" t="s">
        <v>511</v>
      </c>
      <c r="F4318" t="s">
        <v>471</v>
      </c>
      <c r="J4318" t="s">
        <v>340</v>
      </c>
      <c r="L4318" t="s">
        <v>249</v>
      </c>
      <c r="R4318">
        <v>0</v>
      </c>
    </row>
    <row r="4319" spans="1:20" ht="15" customHeight="1">
      <c r="A4319" s="962" t="s">
        <v>250</v>
      </c>
      <c r="B4319" t="s">
        <v>279</v>
      </c>
      <c r="C4319" t="s">
        <v>13</v>
      </c>
      <c r="D4319" t="s">
        <v>11</v>
      </c>
      <c r="E4319" t="s">
        <v>511</v>
      </c>
      <c r="F4319" t="s">
        <v>471</v>
      </c>
      <c r="H4319" t="s">
        <v>961</v>
      </c>
      <c r="I4319" t="s">
        <v>848</v>
      </c>
      <c r="J4319" t="s">
        <v>962</v>
      </c>
      <c r="K4319" t="s">
        <v>849</v>
      </c>
      <c r="L4319" t="s">
        <v>963</v>
      </c>
      <c r="M4319" t="s">
        <v>848</v>
      </c>
      <c r="O4319" t="s">
        <v>882</v>
      </c>
      <c r="P4319" t="s">
        <v>851</v>
      </c>
      <c r="Q4319" t="s">
        <v>337</v>
      </c>
      <c r="R4319">
        <v>5.0999999999999996</v>
      </c>
    </row>
    <row r="4320" spans="1:20" ht="15" customHeight="1">
      <c r="A4320" s="962" t="s">
        <v>254</v>
      </c>
      <c r="B4320" t="s">
        <v>283</v>
      </c>
      <c r="C4320" t="s">
        <v>13</v>
      </c>
      <c r="D4320" t="s">
        <v>11</v>
      </c>
      <c r="E4320" t="s">
        <v>511</v>
      </c>
      <c r="F4320" t="s">
        <v>471</v>
      </c>
      <c r="J4320" t="s">
        <v>2007</v>
      </c>
      <c r="L4320" t="s">
        <v>343</v>
      </c>
      <c r="O4320" t="s">
        <v>361</v>
      </c>
      <c r="P4320" t="s">
        <v>868</v>
      </c>
      <c r="Q4320" t="s">
        <v>869</v>
      </c>
      <c r="R4320">
        <v>11.6</v>
      </c>
    </row>
    <row r="4321" spans="1:20" ht="15" customHeight="1">
      <c r="A4321" s="962" t="s">
        <v>254</v>
      </c>
      <c r="B4321" t="s">
        <v>289</v>
      </c>
      <c r="C4321" t="s">
        <v>13</v>
      </c>
      <c r="D4321" t="s">
        <v>11</v>
      </c>
      <c r="E4321" t="s">
        <v>511</v>
      </c>
      <c r="F4321" t="s">
        <v>471</v>
      </c>
      <c r="J4321" t="s">
        <v>338</v>
      </c>
      <c r="L4321" t="s">
        <v>344</v>
      </c>
      <c r="R4321">
        <v>0</v>
      </c>
    </row>
    <row r="4322" spans="1:20" ht="15" customHeight="1">
      <c r="A4322" s="962" t="s">
        <v>254</v>
      </c>
      <c r="B4322" t="s">
        <v>290</v>
      </c>
      <c r="C4322" t="s">
        <v>13</v>
      </c>
      <c r="D4322" t="s">
        <v>11</v>
      </c>
      <c r="E4322" t="s">
        <v>511</v>
      </c>
      <c r="F4322" t="s">
        <v>471</v>
      </c>
      <c r="R4322">
        <v>0</v>
      </c>
      <c r="S4322">
        <v>0</v>
      </c>
      <c r="T4322">
        <v>0</v>
      </c>
    </row>
    <row r="4323" spans="1:20" ht="15" customHeight="1">
      <c r="A4323" s="962" t="s">
        <v>254</v>
      </c>
      <c r="B4323" t="s">
        <v>292</v>
      </c>
      <c r="C4323" t="s">
        <v>13</v>
      </c>
      <c r="D4323" t="s">
        <v>11</v>
      </c>
      <c r="E4323" t="s">
        <v>511</v>
      </c>
      <c r="F4323" t="s">
        <v>471</v>
      </c>
      <c r="R4323">
        <v>0</v>
      </c>
      <c r="S4323">
        <v>0</v>
      </c>
      <c r="T4323">
        <v>0</v>
      </c>
    </row>
    <row r="4324" spans="1:20" ht="15" customHeight="1">
      <c r="A4324" s="962" t="s">
        <v>254</v>
      </c>
      <c r="B4324" t="s">
        <v>294</v>
      </c>
      <c r="C4324" t="s">
        <v>13</v>
      </c>
      <c r="D4324" t="s">
        <v>11</v>
      </c>
      <c r="E4324" t="s">
        <v>511</v>
      </c>
      <c r="F4324" t="s">
        <v>471</v>
      </c>
      <c r="R4324">
        <v>0</v>
      </c>
      <c r="S4324">
        <v>0</v>
      </c>
      <c r="T4324">
        <v>0</v>
      </c>
    </row>
    <row r="4325" spans="1:20" ht="15" customHeight="1">
      <c r="A4325" s="962" t="s">
        <v>254</v>
      </c>
      <c r="B4325" t="s">
        <v>295</v>
      </c>
      <c r="C4325" t="s">
        <v>13</v>
      </c>
      <c r="D4325" t="s">
        <v>11</v>
      </c>
      <c r="E4325" t="s">
        <v>511</v>
      </c>
      <c r="F4325" t="s">
        <v>471</v>
      </c>
      <c r="R4325">
        <v>0</v>
      </c>
      <c r="S4325">
        <v>0</v>
      </c>
      <c r="T4325">
        <v>0</v>
      </c>
    </row>
    <row r="4326" spans="1:20" ht="15" customHeight="1">
      <c r="A4326" s="962" t="s">
        <v>254</v>
      </c>
      <c r="B4326" t="s">
        <v>280</v>
      </c>
      <c r="C4326" t="s">
        <v>13</v>
      </c>
      <c r="D4326" t="s">
        <v>11</v>
      </c>
      <c r="E4326" t="s">
        <v>511</v>
      </c>
      <c r="F4326" t="s">
        <v>471</v>
      </c>
      <c r="J4326" t="s">
        <v>436</v>
      </c>
      <c r="L4326" t="s">
        <v>346</v>
      </c>
      <c r="R4326">
        <v>0</v>
      </c>
    </row>
    <row r="4327" spans="1:20" ht="15" customHeight="1">
      <c r="A4327" s="962" t="s">
        <v>254</v>
      </c>
      <c r="B4327" t="s">
        <v>299</v>
      </c>
      <c r="C4327" t="s">
        <v>13</v>
      </c>
      <c r="D4327" t="s">
        <v>11</v>
      </c>
      <c r="E4327" t="s">
        <v>511</v>
      </c>
      <c r="F4327" t="s">
        <v>471</v>
      </c>
      <c r="J4327" t="s">
        <v>422</v>
      </c>
      <c r="R4327">
        <v>0</v>
      </c>
    </row>
    <row r="4328" spans="1:20" ht="15" customHeight="1">
      <c r="A4328" s="962" t="s">
        <v>254</v>
      </c>
      <c r="B4328" t="s">
        <v>284</v>
      </c>
      <c r="C4328" t="s">
        <v>13</v>
      </c>
      <c r="D4328" t="s">
        <v>11</v>
      </c>
      <c r="E4328" t="s">
        <v>511</v>
      </c>
      <c r="F4328" t="s">
        <v>471</v>
      </c>
      <c r="R4328">
        <v>0</v>
      </c>
    </row>
    <row r="4329" spans="1:20" ht="15" customHeight="1">
      <c r="A4329" s="962" t="s">
        <v>254</v>
      </c>
      <c r="B4329" t="s">
        <v>285</v>
      </c>
      <c r="C4329" t="s">
        <v>13</v>
      </c>
      <c r="D4329" t="s">
        <v>11</v>
      </c>
      <c r="E4329" t="s">
        <v>511</v>
      </c>
      <c r="F4329" t="s">
        <v>471</v>
      </c>
      <c r="R4329">
        <v>0</v>
      </c>
    </row>
    <row r="4330" spans="1:20" ht="15" customHeight="1">
      <c r="A4330" s="962" t="s">
        <v>254</v>
      </c>
      <c r="B4330" t="s">
        <v>286</v>
      </c>
      <c r="C4330" t="s">
        <v>13</v>
      </c>
      <c r="D4330" t="s">
        <v>11</v>
      </c>
      <c r="E4330" t="s">
        <v>511</v>
      </c>
      <c r="F4330" t="s">
        <v>471</v>
      </c>
      <c r="R4330">
        <v>0</v>
      </c>
    </row>
    <row r="4331" spans="1:20" ht="15" customHeight="1">
      <c r="A4331" s="962" t="s">
        <v>254</v>
      </c>
      <c r="B4331" t="s">
        <v>303</v>
      </c>
      <c r="C4331" t="s">
        <v>13</v>
      </c>
      <c r="D4331" t="s">
        <v>11</v>
      </c>
      <c r="E4331" t="s">
        <v>511</v>
      </c>
      <c r="F4331" t="s">
        <v>471</v>
      </c>
      <c r="R4331">
        <v>0</v>
      </c>
    </row>
    <row r="4332" spans="1:20" ht="15" customHeight="1">
      <c r="A4332" s="962" t="s">
        <v>254</v>
      </c>
      <c r="B4332" t="s">
        <v>291</v>
      </c>
      <c r="C4332" t="s">
        <v>13</v>
      </c>
      <c r="D4332" t="s">
        <v>11</v>
      </c>
      <c r="E4332" t="s">
        <v>511</v>
      </c>
      <c r="F4332" t="s">
        <v>471</v>
      </c>
      <c r="R4332">
        <v>0</v>
      </c>
      <c r="S4332">
        <v>0</v>
      </c>
      <c r="T4332">
        <v>0</v>
      </c>
    </row>
    <row r="4333" spans="1:20" ht="15" customHeight="1">
      <c r="A4333" s="962" t="s">
        <v>254</v>
      </c>
      <c r="B4333" t="s">
        <v>293</v>
      </c>
      <c r="C4333" t="s">
        <v>13</v>
      </c>
      <c r="D4333" t="s">
        <v>11</v>
      </c>
      <c r="E4333" t="s">
        <v>511</v>
      </c>
      <c r="F4333" t="s">
        <v>471</v>
      </c>
      <c r="R4333">
        <v>0</v>
      </c>
      <c r="S4333">
        <v>0</v>
      </c>
      <c r="T4333">
        <v>0</v>
      </c>
    </row>
    <row r="4334" spans="1:20" ht="15" customHeight="1">
      <c r="A4334" s="962" t="s">
        <v>254</v>
      </c>
      <c r="B4334" t="s">
        <v>288</v>
      </c>
      <c r="C4334" t="s">
        <v>13</v>
      </c>
      <c r="D4334" t="s">
        <v>11</v>
      </c>
      <c r="E4334" t="s">
        <v>511</v>
      </c>
      <c r="F4334" t="s">
        <v>471</v>
      </c>
      <c r="R4334">
        <v>0</v>
      </c>
    </row>
    <row r="4335" spans="1:20" ht="15" customHeight="1">
      <c r="A4335" s="962" t="s">
        <v>254</v>
      </c>
      <c r="B4335" t="s">
        <v>298</v>
      </c>
      <c r="C4335" t="s">
        <v>13</v>
      </c>
      <c r="D4335" t="s">
        <v>11</v>
      </c>
      <c r="E4335" t="s">
        <v>511</v>
      </c>
      <c r="F4335" t="s">
        <v>471</v>
      </c>
      <c r="R4335">
        <v>0</v>
      </c>
    </row>
    <row r="4336" spans="1:20" ht="15" customHeight="1">
      <c r="A4336" s="962" t="s">
        <v>254</v>
      </c>
      <c r="B4336" t="s">
        <v>297</v>
      </c>
      <c r="C4336" t="s">
        <v>13</v>
      </c>
      <c r="D4336" t="s">
        <v>11</v>
      </c>
      <c r="E4336" t="s">
        <v>511</v>
      </c>
      <c r="F4336" t="s">
        <v>471</v>
      </c>
      <c r="R4336">
        <v>0</v>
      </c>
    </row>
    <row r="4337" spans="1:20" ht="15" customHeight="1">
      <c r="A4337" s="962" t="s">
        <v>254</v>
      </c>
      <c r="B4337" t="s">
        <v>287</v>
      </c>
      <c r="C4337" t="s">
        <v>13</v>
      </c>
      <c r="D4337" t="s">
        <v>11</v>
      </c>
      <c r="E4337" t="s">
        <v>511</v>
      </c>
      <c r="F4337" t="s">
        <v>471</v>
      </c>
      <c r="R4337">
        <v>5.0999999999999996</v>
      </c>
    </row>
    <row r="4338" spans="1:20" ht="15" customHeight="1">
      <c r="A4338" s="962" t="s">
        <v>254</v>
      </c>
      <c r="B4338" t="s">
        <v>296</v>
      </c>
      <c r="C4338" t="s">
        <v>13</v>
      </c>
      <c r="D4338" t="s">
        <v>11</v>
      </c>
      <c r="E4338" t="s">
        <v>511</v>
      </c>
      <c r="F4338" t="s">
        <v>471</v>
      </c>
      <c r="R4338">
        <v>0</v>
      </c>
      <c r="S4338">
        <v>0</v>
      </c>
      <c r="T4338">
        <v>0</v>
      </c>
    </row>
    <row r="4339" spans="1:20" ht="15" customHeight="1">
      <c r="A4339" s="962" t="s">
        <v>254</v>
      </c>
      <c r="B4339" t="s">
        <v>319</v>
      </c>
      <c r="C4339" t="s">
        <v>13</v>
      </c>
      <c r="D4339" t="s">
        <v>11</v>
      </c>
      <c r="E4339" t="s">
        <v>511</v>
      </c>
      <c r="F4339" t="s">
        <v>471</v>
      </c>
      <c r="H4339" t="s">
        <v>958</v>
      </c>
      <c r="I4339" t="s">
        <v>848</v>
      </c>
      <c r="J4339" t="s">
        <v>959</v>
      </c>
      <c r="K4339" t="s">
        <v>849</v>
      </c>
      <c r="L4339" t="s">
        <v>960</v>
      </c>
      <c r="M4339" t="s">
        <v>848</v>
      </c>
      <c r="O4339" t="s">
        <v>882</v>
      </c>
      <c r="P4339" t="s">
        <v>851</v>
      </c>
      <c r="Q4339" t="s">
        <v>337</v>
      </c>
      <c r="R4339">
        <v>5.0999999999999996</v>
      </c>
    </row>
    <row r="4340" spans="1:20" ht="15" customHeight="1">
      <c r="A4340" s="962" t="s">
        <v>254</v>
      </c>
      <c r="B4340" t="s">
        <v>317</v>
      </c>
      <c r="C4340" t="s">
        <v>13</v>
      </c>
      <c r="D4340" t="s">
        <v>11</v>
      </c>
      <c r="E4340" t="s">
        <v>511</v>
      </c>
      <c r="F4340" t="s">
        <v>471</v>
      </c>
      <c r="J4340" t="s">
        <v>959</v>
      </c>
      <c r="K4340" t="s">
        <v>849</v>
      </c>
      <c r="L4340" t="s">
        <v>960</v>
      </c>
      <c r="O4340" t="s">
        <v>882</v>
      </c>
      <c r="P4340" t="s">
        <v>851</v>
      </c>
      <c r="Q4340" t="s">
        <v>337</v>
      </c>
      <c r="R4340">
        <v>5.0999999999999996</v>
      </c>
    </row>
    <row r="4341" spans="1:20" ht="15" customHeight="1">
      <c r="A4341" s="962" t="s">
        <v>254</v>
      </c>
      <c r="B4341" t="s">
        <v>305</v>
      </c>
      <c r="C4341" t="s">
        <v>13</v>
      </c>
      <c r="D4341" t="s">
        <v>11</v>
      </c>
      <c r="E4341" t="s">
        <v>511</v>
      </c>
      <c r="F4341" t="s">
        <v>471</v>
      </c>
      <c r="R4341">
        <v>5.0999999999999996</v>
      </c>
    </row>
    <row r="4342" spans="1:20" ht="15" customHeight="1">
      <c r="A4342" s="962" t="s">
        <v>254</v>
      </c>
      <c r="B4342" t="s">
        <v>321</v>
      </c>
      <c r="C4342" t="s">
        <v>13</v>
      </c>
      <c r="D4342" t="s">
        <v>11</v>
      </c>
      <c r="E4342" t="s">
        <v>511</v>
      </c>
      <c r="F4342" t="s">
        <v>471</v>
      </c>
      <c r="H4342" t="s">
        <v>595</v>
      </c>
      <c r="I4342" t="s">
        <v>353</v>
      </c>
      <c r="K4342" t="s">
        <v>333</v>
      </c>
      <c r="L4342" t="s">
        <v>354</v>
      </c>
      <c r="M4342" t="s">
        <v>58</v>
      </c>
      <c r="O4342" t="s">
        <v>335</v>
      </c>
      <c r="P4342" t="s">
        <v>336</v>
      </c>
      <c r="Q4342" t="s">
        <v>337</v>
      </c>
      <c r="R4342">
        <v>15.6</v>
      </c>
    </row>
    <row r="4343" spans="1:20" ht="15" customHeight="1">
      <c r="A4343" s="962" t="s">
        <v>254</v>
      </c>
      <c r="B4343" t="s">
        <v>324</v>
      </c>
      <c r="C4343" t="s">
        <v>13</v>
      </c>
      <c r="D4343" t="s">
        <v>11</v>
      </c>
      <c r="E4343" t="s">
        <v>511</v>
      </c>
      <c r="F4343" t="s">
        <v>471</v>
      </c>
      <c r="R4343">
        <v>0</v>
      </c>
    </row>
    <row r="4344" spans="1:20" ht="15" customHeight="1">
      <c r="A4344" s="962" t="s">
        <v>255</v>
      </c>
      <c r="B4344" t="s">
        <v>322</v>
      </c>
      <c r="C4344" t="s">
        <v>13</v>
      </c>
      <c r="D4344" t="s">
        <v>11</v>
      </c>
      <c r="E4344" t="s">
        <v>511</v>
      </c>
      <c r="F4344" t="s">
        <v>471</v>
      </c>
      <c r="H4344" t="s">
        <v>848</v>
      </c>
      <c r="I4344" t="s">
        <v>853</v>
      </c>
      <c r="J4344" t="s">
        <v>949</v>
      </c>
      <c r="K4344" t="s">
        <v>849</v>
      </c>
      <c r="L4344" t="s">
        <v>1993</v>
      </c>
      <c r="M4344" t="s">
        <v>55</v>
      </c>
      <c r="O4344" t="s">
        <v>361</v>
      </c>
      <c r="P4344" t="s">
        <v>667</v>
      </c>
      <c r="Q4344" t="s">
        <v>668</v>
      </c>
      <c r="R4344">
        <v>0</v>
      </c>
    </row>
    <row r="4345" spans="1:20" ht="15" customHeight="1">
      <c r="A4345" s="962" t="s">
        <v>255</v>
      </c>
      <c r="B4345" t="s">
        <v>301</v>
      </c>
      <c r="C4345" t="s">
        <v>13</v>
      </c>
      <c r="D4345" t="s">
        <v>11</v>
      </c>
      <c r="E4345" t="s">
        <v>511</v>
      </c>
      <c r="F4345" t="s">
        <v>471</v>
      </c>
      <c r="H4345" t="s">
        <v>856</v>
      </c>
      <c r="I4345" t="s">
        <v>853</v>
      </c>
      <c r="J4345" t="s">
        <v>949</v>
      </c>
      <c r="K4345" t="s">
        <v>849</v>
      </c>
      <c r="L4345" t="s">
        <v>857</v>
      </c>
      <c r="M4345" t="s">
        <v>55</v>
      </c>
      <c r="O4345" t="s">
        <v>361</v>
      </c>
      <c r="P4345" t="s">
        <v>851</v>
      </c>
      <c r="Q4345" t="s">
        <v>337</v>
      </c>
      <c r="R4345">
        <v>0.14000000000000001</v>
      </c>
    </row>
    <row r="4346" spans="1:20" ht="15" customHeight="1">
      <c r="A4346" s="962" t="s">
        <v>255</v>
      </c>
      <c r="B4346" t="s">
        <v>307</v>
      </c>
      <c r="C4346" t="s">
        <v>13</v>
      </c>
      <c r="D4346" t="s">
        <v>11</v>
      </c>
      <c r="E4346" t="s">
        <v>511</v>
      </c>
      <c r="F4346" t="s">
        <v>471</v>
      </c>
      <c r="H4346" t="s">
        <v>858</v>
      </c>
      <c r="I4346" t="s">
        <v>853</v>
      </c>
      <c r="J4346" t="s">
        <v>949</v>
      </c>
      <c r="K4346" t="s">
        <v>849</v>
      </c>
      <c r="L4346" t="s">
        <v>859</v>
      </c>
      <c r="M4346" t="s">
        <v>55</v>
      </c>
      <c r="O4346" t="s">
        <v>361</v>
      </c>
      <c r="P4346" t="s">
        <v>851</v>
      </c>
      <c r="Q4346" t="s">
        <v>337</v>
      </c>
      <c r="R4346">
        <v>0</v>
      </c>
    </row>
    <row r="4347" spans="1:20" ht="15" customHeight="1">
      <c r="A4347" s="962" t="s">
        <v>255</v>
      </c>
      <c r="B4347" t="s">
        <v>315</v>
      </c>
      <c r="C4347" t="s">
        <v>13</v>
      </c>
      <c r="D4347" t="s">
        <v>11</v>
      </c>
      <c r="E4347" t="s">
        <v>511</v>
      </c>
      <c r="F4347" t="s">
        <v>471</v>
      </c>
      <c r="H4347" t="s">
        <v>860</v>
      </c>
      <c r="I4347" t="s">
        <v>853</v>
      </c>
      <c r="J4347" t="s">
        <v>949</v>
      </c>
      <c r="K4347" t="s">
        <v>849</v>
      </c>
      <c r="L4347" t="s">
        <v>861</v>
      </c>
      <c r="M4347" t="s">
        <v>55</v>
      </c>
      <c r="O4347" t="s">
        <v>361</v>
      </c>
      <c r="P4347" t="s">
        <v>851</v>
      </c>
      <c r="Q4347" t="s">
        <v>337</v>
      </c>
      <c r="R4347">
        <v>0</v>
      </c>
    </row>
    <row r="4348" spans="1:20" ht="15" customHeight="1">
      <c r="A4348" s="962" t="s">
        <v>255</v>
      </c>
      <c r="B4348" t="s">
        <v>308</v>
      </c>
      <c r="C4348" t="s">
        <v>13</v>
      </c>
      <c r="D4348" t="s">
        <v>11</v>
      </c>
      <c r="E4348" t="s">
        <v>511</v>
      </c>
      <c r="F4348" t="s">
        <v>471</v>
      </c>
      <c r="H4348" t="s">
        <v>862</v>
      </c>
      <c r="I4348" t="s">
        <v>853</v>
      </c>
      <c r="J4348" t="s">
        <v>949</v>
      </c>
      <c r="K4348" t="s">
        <v>849</v>
      </c>
      <c r="L4348" t="s">
        <v>863</v>
      </c>
      <c r="M4348" t="s">
        <v>55</v>
      </c>
      <c r="O4348" t="s">
        <v>361</v>
      </c>
      <c r="P4348" t="s">
        <v>851</v>
      </c>
      <c r="Q4348" t="s">
        <v>337</v>
      </c>
      <c r="R4348">
        <v>0</v>
      </c>
    </row>
    <row r="4349" spans="1:20" ht="15" customHeight="1">
      <c r="A4349" s="962" t="s">
        <v>255</v>
      </c>
      <c r="B4349" t="s">
        <v>311</v>
      </c>
      <c r="C4349" t="s">
        <v>13</v>
      </c>
      <c r="D4349" t="s">
        <v>11</v>
      </c>
      <c r="E4349" t="s">
        <v>511</v>
      </c>
      <c r="F4349" t="s">
        <v>471</v>
      </c>
      <c r="H4349" t="s">
        <v>864</v>
      </c>
      <c r="I4349" t="s">
        <v>853</v>
      </c>
      <c r="J4349" t="s">
        <v>949</v>
      </c>
      <c r="K4349" t="s">
        <v>849</v>
      </c>
      <c r="L4349" t="s">
        <v>865</v>
      </c>
      <c r="M4349" t="s">
        <v>55</v>
      </c>
      <c r="O4349" t="s">
        <v>361</v>
      </c>
      <c r="P4349" t="s">
        <v>851</v>
      </c>
      <c r="Q4349" t="s">
        <v>337</v>
      </c>
      <c r="R4349">
        <v>0.1</v>
      </c>
    </row>
    <row r="4350" spans="1:20" ht="15" customHeight="1">
      <c r="A4350" s="962" t="s">
        <v>255</v>
      </c>
      <c r="B4350" t="s">
        <v>312</v>
      </c>
      <c r="C4350" t="s">
        <v>13</v>
      </c>
      <c r="D4350" t="s">
        <v>11</v>
      </c>
      <c r="E4350" t="s">
        <v>511</v>
      </c>
      <c r="F4350" t="s">
        <v>471</v>
      </c>
      <c r="H4350" t="s">
        <v>866</v>
      </c>
      <c r="I4350" t="s">
        <v>853</v>
      </c>
      <c r="J4350" t="s">
        <v>949</v>
      </c>
      <c r="K4350" t="s">
        <v>849</v>
      </c>
      <c r="L4350" t="s">
        <v>867</v>
      </c>
      <c r="M4350" t="s">
        <v>55</v>
      </c>
      <c r="O4350" t="s">
        <v>361</v>
      </c>
      <c r="P4350" t="s">
        <v>851</v>
      </c>
      <c r="Q4350" t="s">
        <v>337</v>
      </c>
      <c r="R4350">
        <v>0</v>
      </c>
    </row>
    <row r="4351" spans="1:20" ht="15" customHeight="1">
      <c r="A4351" s="962" t="s">
        <v>255</v>
      </c>
      <c r="B4351" t="s">
        <v>300</v>
      </c>
      <c r="C4351" t="s">
        <v>13</v>
      </c>
      <c r="D4351" t="s">
        <v>11</v>
      </c>
      <c r="E4351" t="s">
        <v>511</v>
      </c>
      <c r="F4351" t="s">
        <v>471</v>
      </c>
      <c r="I4351" t="s">
        <v>853</v>
      </c>
      <c r="J4351" t="s">
        <v>949</v>
      </c>
      <c r="K4351" t="s">
        <v>849</v>
      </c>
      <c r="L4351" t="s">
        <v>857</v>
      </c>
      <c r="M4351" t="s">
        <v>55</v>
      </c>
      <c r="O4351" t="s">
        <v>361</v>
      </c>
      <c r="P4351" t="s">
        <v>851</v>
      </c>
      <c r="Q4351" t="s">
        <v>337</v>
      </c>
      <c r="R4351">
        <v>0.14000000000000001</v>
      </c>
    </row>
    <row r="4352" spans="1:20" ht="15" customHeight="1">
      <c r="A4352" s="962" t="s">
        <v>255</v>
      </c>
      <c r="B4352" t="s">
        <v>298</v>
      </c>
      <c r="C4352" t="s">
        <v>13</v>
      </c>
      <c r="D4352" t="s">
        <v>11</v>
      </c>
      <c r="E4352" t="s">
        <v>511</v>
      </c>
      <c r="F4352" t="s">
        <v>471</v>
      </c>
      <c r="R4352">
        <v>0.14000000000000001</v>
      </c>
    </row>
    <row r="4353" spans="1:20" ht="15" customHeight="1">
      <c r="A4353" s="962" t="s">
        <v>255</v>
      </c>
      <c r="B4353" t="s">
        <v>297</v>
      </c>
      <c r="C4353" t="s">
        <v>13</v>
      </c>
      <c r="D4353" t="s">
        <v>11</v>
      </c>
      <c r="E4353" t="s">
        <v>511</v>
      </c>
      <c r="F4353" t="s">
        <v>471</v>
      </c>
      <c r="R4353">
        <v>0.14000000000000001</v>
      </c>
    </row>
    <row r="4354" spans="1:20" ht="15" customHeight="1">
      <c r="A4354" s="962" t="s">
        <v>255</v>
      </c>
      <c r="B4354" t="s">
        <v>288</v>
      </c>
      <c r="C4354" t="s">
        <v>13</v>
      </c>
      <c r="D4354" t="s">
        <v>11</v>
      </c>
      <c r="E4354" t="s">
        <v>511</v>
      </c>
      <c r="F4354" t="s">
        <v>471</v>
      </c>
      <c r="R4354">
        <v>0.14000000000000001</v>
      </c>
    </row>
    <row r="4355" spans="1:20" ht="15" customHeight="1">
      <c r="A4355" s="962" t="s">
        <v>255</v>
      </c>
      <c r="B4355" t="s">
        <v>287</v>
      </c>
      <c r="C4355" t="s">
        <v>13</v>
      </c>
      <c r="D4355" t="s">
        <v>11</v>
      </c>
      <c r="E4355" t="s">
        <v>511</v>
      </c>
      <c r="F4355" t="s">
        <v>471</v>
      </c>
      <c r="R4355">
        <v>0.25</v>
      </c>
    </row>
    <row r="4356" spans="1:20" ht="15" customHeight="1">
      <c r="A4356" s="962" t="s">
        <v>255</v>
      </c>
      <c r="B4356" t="s">
        <v>306</v>
      </c>
      <c r="C4356" t="s">
        <v>13</v>
      </c>
      <c r="D4356" t="s">
        <v>11</v>
      </c>
      <c r="E4356" t="s">
        <v>511</v>
      </c>
      <c r="F4356" t="s">
        <v>471</v>
      </c>
      <c r="I4356" t="s">
        <v>853</v>
      </c>
      <c r="J4356" t="s">
        <v>949</v>
      </c>
      <c r="K4356" t="s">
        <v>849</v>
      </c>
      <c r="L4356" t="s">
        <v>1994</v>
      </c>
      <c r="M4356" t="s">
        <v>55</v>
      </c>
      <c r="O4356" t="s">
        <v>361</v>
      </c>
      <c r="P4356" t="s">
        <v>851</v>
      </c>
      <c r="Q4356" t="s">
        <v>337</v>
      </c>
      <c r="R4356">
        <v>0</v>
      </c>
    </row>
    <row r="4357" spans="1:20" ht="15" customHeight="1">
      <c r="A4357" s="962" t="s">
        <v>255</v>
      </c>
      <c r="B4357" t="s">
        <v>305</v>
      </c>
      <c r="C4357" t="s">
        <v>13</v>
      </c>
      <c r="D4357" t="s">
        <v>11</v>
      </c>
      <c r="E4357" t="s">
        <v>511</v>
      </c>
      <c r="F4357" t="s">
        <v>471</v>
      </c>
      <c r="R4357">
        <v>0.11</v>
      </c>
    </row>
    <row r="4358" spans="1:20" ht="15" customHeight="1">
      <c r="A4358" s="962" t="s">
        <v>255</v>
      </c>
      <c r="B4358" t="s">
        <v>309</v>
      </c>
      <c r="C4358" t="s">
        <v>13</v>
      </c>
      <c r="D4358" t="s">
        <v>11</v>
      </c>
      <c r="E4358" t="s">
        <v>511</v>
      </c>
      <c r="F4358" t="s">
        <v>471</v>
      </c>
      <c r="I4358" t="s">
        <v>853</v>
      </c>
      <c r="J4358" t="s">
        <v>949</v>
      </c>
      <c r="K4358" t="s">
        <v>849</v>
      </c>
      <c r="L4358" t="s">
        <v>1995</v>
      </c>
      <c r="M4358" t="s">
        <v>55</v>
      </c>
      <c r="O4358" t="s">
        <v>361</v>
      </c>
      <c r="P4358" t="s">
        <v>851</v>
      </c>
      <c r="Q4358" t="s">
        <v>337</v>
      </c>
      <c r="R4358">
        <v>0.11</v>
      </c>
    </row>
    <row r="4359" spans="1:20" ht="15" customHeight="1">
      <c r="A4359" s="962" t="s">
        <v>255</v>
      </c>
      <c r="B4359" t="s">
        <v>313</v>
      </c>
      <c r="C4359" t="s">
        <v>13</v>
      </c>
      <c r="D4359" t="s">
        <v>11</v>
      </c>
      <c r="E4359" t="s">
        <v>511</v>
      </c>
      <c r="F4359" t="s">
        <v>471</v>
      </c>
      <c r="I4359" t="s">
        <v>853</v>
      </c>
      <c r="J4359" t="s">
        <v>949</v>
      </c>
      <c r="K4359" t="s">
        <v>849</v>
      </c>
      <c r="L4359" t="s">
        <v>861</v>
      </c>
      <c r="M4359" t="s">
        <v>55</v>
      </c>
      <c r="O4359" t="s">
        <v>361</v>
      </c>
      <c r="P4359" t="s">
        <v>851</v>
      </c>
      <c r="Q4359" t="s">
        <v>337</v>
      </c>
      <c r="R4359">
        <v>0</v>
      </c>
    </row>
    <row r="4360" spans="1:20" ht="15" customHeight="1">
      <c r="A4360" s="962" t="s">
        <v>257</v>
      </c>
      <c r="B4360" t="s">
        <v>290</v>
      </c>
      <c r="C4360" t="s">
        <v>13</v>
      </c>
      <c r="D4360" t="s">
        <v>11</v>
      </c>
      <c r="E4360" t="s">
        <v>511</v>
      </c>
      <c r="F4360" t="s">
        <v>471</v>
      </c>
      <c r="J4360" t="s">
        <v>1996</v>
      </c>
      <c r="R4360">
        <v>0</v>
      </c>
      <c r="S4360">
        <v>0</v>
      </c>
      <c r="T4360">
        <v>500000000</v>
      </c>
    </row>
    <row r="4361" spans="1:20" ht="15" customHeight="1">
      <c r="A4361" s="962" t="s">
        <v>257</v>
      </c>
      <c r="B4361" t="s">
        <v>292</v>
      </c>
      <c r="C4361" t="s">
        <v>13</v>
      </c>
      <c r="D4361" t="s">
        <v>11</v>
      </c>
      <c r="E4361" t="s">
        <v>511</v>
      </c>
      <c r="F4361" t="s">
        <v>471</v>
      </c>
      <c r="J4361" t="s">
        <v>1997</v>
      </c>
      <c r="R4361">
        <v>0</v>
      </c>
      <c r="S4361">
        <v>0</v>
      </c>
      <c r="T4361">
        <v>500000000</v>
      </c>
    </row>
    <row r="4362" spans="1:20" ht="15" customHeight="1">
      <c r="A4362" s="962" t="s">
        <v>257</v>
      </c>
      <c r="B4362" t="s">
        <v>295</v>
      </c>
      <c r="C4362" t="s">
        <v>13</v>
      </c>
      <c r="D4362" t="s">
        <v>11</v>
      </c>
      <c r="E4362" t="s">
        <v>511</v>
      </c>
      <c r="F4362" t="s">
        <v>471</v>
      </c>
      <c r="J4362" t="s">
        <v>1998</v>
      </c>
      <c r="R4362">
        <v>0</v>
      </c>
      <c r="S4362">
        <v>0</v>
      </c>
      <c r="T4362">
        <v>500000000</v>
      </c>
    </row>
    <row r="4363" spans="1:20" ht="15" customHeight="1">
      <c r="A4363" s="962" t="s">
        <v>257</v>
      </c>
      <c r="B4363" t="s">
        <v>296</v>
      </c>
      <c r="C4363" t="s">
        <v>13</v>
      </c>
      <c r="D4363" t="s">
        <v>11</v>
      </c>
      <c r="E4363" t="s">
        <v>511</v>
      </c>
      <c r="F4363" t="s">
        <v>471</v>
      </c>
      <c r="J4363" t="s">
        <v>1999</v>
      </c>
      <c r="R4363">
        <v>0</v>
      </c>
      <c r="S4363">
        <v>0</v>
      </c>
      <c r="T4363">
        <v>500000000</v>
      </c>
    </row>
    <row r="4364" spans="1:20" ht="15" customHeight="1">
      <c r="A4364" s="962" t="s">
        <v>257</v>
      </c>
      <c r="B4364" t="s">
        <v>316</v>
      </c>
      <c r="C4364" t="s">
        <v>13</v>
      </c>
      <c r="D4364" t="s">
        <v>11</v>
      </c>
      <c r="E4364" t="s">
        <v>511</v>
      </c>
      <c r="F4364" t="s">
        <v>471</v>
      </c>
      <c r="J4364" t="s">
        <v>2004</v>
      </c>
      <c r="R4364">
        <v>0</v>
      </c>
      <c r="S4364">
        <v>0</v>
      </c>
      <c r="T4364">
        <v>500000000</v>
      </c>
    </row>
    <row r="4365" spans="1:20" ht="15" customHeight="1">
      <c r="A4365" s="962" t="s">
        <v>257</v>
      </c>
      <c r="B4365" t="s">
        <v>289</v>
      </c>
      <c r="C4365" t="s">
        <v>13</v>
      </c>
      <c r="D4365" t="s">
        <v>11</v>
      </c>
      <c r="E4365" t="s">
        <v>511</v>
      </c>
      <c r="F4365" t="s">
        <v>471</v>
      </c>
      <c r="R4365">
        <v>0</v>
      </c>
      <c r="S4365">
        <v>0</v>
      </c>
      <c r="T4365">
        <v>500000000</v>
      </c>
    </row>
    <row r="4366" spans="1:20" ht="15" customHeight="1">
      <c r="A4366" s="962" t="s">
        <v>257</v>
      </c>
      <c r="B4366" t="s">
        <v>309</v>
      </c>
      <c r="C4366" t="s">
        <v>13</v>
      </c>
      <c r="D4366" t="s">
        <v>11</v>
      </c>
      <c r="E4366" t="s">
        <v>511</v>
      </c>
      <c r="F4366" t="s">
        <v>471</v>
      </c>
      <c r="R4366">
        <v>0</v>
      </c>
      <c r="S4366">
        <v>0</v>
      </c>
      <c r="T4366">
        <v>500000000</v>
      </c>
    </row>
    <row r="4367" spans="1:20" ht="15" customHeight="1">
      <c r="A4367" s="962" t="s">
        <v>257</v>
      </c>
      <c r="B4367" t="s">
        <v>291</v>
      </c>
      <c r="C4367" t="s">
        <v>13</v>
      </c>
      <c r="D4367" t="s">
        <v>11</v>
      </c>
      <c r="E4367" t="s">
        <v>511</v>
      </c>
      <c r="F4367" t="s">
        <v>471</v>
      </c>
      <c r="R4367">
        <v>0</v>
      </c>
      <c r="S4367">
        <v>0</v>
      </c>
      <c r="T4367">
        <v>500000000</v>
      </c>
    </row>
    <row r="4368" spans="1:20" ht="15" customHeight="1">
      <c r="A4368" s="962" t="s">
        <v>257</v>
      </c>
      <c r="B4368" t="s">
        <v>288</v>
      </c>
      <c r="C4368" t="s">
        <v>13</v>
      </c>
      <c r="D4368" t="s">
        <v>11</v>
      </c>
      <c r="E4368" t="s">
        <v>511</v>
      </c>
      <c r="F4368" t="s">
        <v>471</v>
      </c>
      <c r="R4368">
        <v>0</v>
      </c>
      <c r="S4368">
        <v>0</v>
      </c>
      <c r="T4368">
        <v>500000000</v>
      </c>
    </row>
    <row r="4369" spans="1:20" ht="15" customHeight="1">
      <c r="A4369" s="962" t="s">
        <v>257</v>
      </c>
      <c r="B4369" t="s">
        <v>287</v>
      </c>
      <c r="C4369" t="s">
        <v>13</v>
      </c>
      <c r="D4369" t="s">
        <v>11</v>
      </c>
      <c r="E4369" t="s">
        <v>511</v>
      </c>
      <c r="F4369" t="s">
        <v>471</v>
      </c>
      <c r="R4369">
        <v>0</v>
      </c>
      <c r="S4369">
        <v>0</v>
      </c>
      <c r="T4369">
        <v>500000000</v>
      </c>
    </row>
    <row r="4370" spans="1:20" ht="15" customHeight="1">
      <c r="A4370" s="962" t="s">
        <v>257</v>
      </c>
      <c r="B4370" t="s">
        <v>305</v>
      </c>
      <c r="C4370" t="s">
        <v>13</v>
      </c>
      <c r="D4370" t="s">
        <v>11</v>
      </c>
      <c r="E4370" t="s">
        <v>511</v>
      </c>
      <c r="F4370" t="s">
        <v>471</v>
      </c>
      <c r="R4370">
        <v>0</v>
      </c>
      <c r="S4370">
        <v>0</v>
      </c>
      <c r="T4370">
        <v>500000000</v>
      </c>
    </row>
    <row r="4371" spans="1:20" ht="15" customHeight="1">
      <c r="A4371" s="962" t="s">
        <v>257</v>
      </c>
      <c r="B4371" t="s">
        <v>321</v>
      </c>
      <c r="C4371" t="s">
        <v>13</v>
      </c>
      <c r="D4371" t="s">
        <v>11</v>
      </c>
      <c r="E4371" t="s">
        <v>511</v>
      </c>
      <c r="F4371" t="s">
        <v>471</v>
      </c>
      <c r="R4371">
        <v>0</v>
      </c>
      <c r="S4371">
        <v>0</v>
      </c>
      <c r="T4371">
        <v>500000000</v>
      </c>
    </row>
    <row r="4372" spans="1:20" ht="15" customHeight="1">
      <c r="A4372" s="962" t="s">
        <v>257</v>
      </c>
      <c r="B4372" t="s">
        <v>310</v>
      </c>
      <c r="C4372" t="s">
        <v>13</v>
      </c>
      <c r="D4372" t="s">
        <v>11</v>
      </c>
      <c r="E4372" t="s">
        <v>511</v>
      </c>
      <c r="F4372" t="s">
        <v>471</v>
      </c>
      <c r="R4372">
        <v>0</v>
      </c>
      <c r="S4372">
        <v>0</v>
      </c>
      <c r="T4372">
        <v>500000000</v>
      </c>
    </row>
    <row r="4373" spans="1:20" ht="15" customHeight="1">
      <c r="A4373" s="962" t="s">
        <v>257</v>
      </c>
      <c r="B4373" t="s">
        <v>294</v>
      </c>
      <c r="C4373" t="s">
        <v>13</v>
      </c>
      <c r="D4373" t="s">
        <v>11</v>
      </c>
      <c r="E4373" t="s">
        <v>511</v>
      </c>
      <c r="F4373" t="s">
        <v>471</v>
      </c>
      <c r="R4373">
        <v>0</v>
      </c>
      <c r="S4373">
        <v>0</v>
      </c>
      <c r="T4373">
        <v>500000000</v>
      </c>
    </row>
    <row r="4374" spans="1:20" ht="15" customHeight="1">
      <c r="A4374" s="962" t="s">
        <v>257</v>
      </c>
      <c r="B4374" t="s">
        <v>293</v>
      </c>
      <c r="C4374" t="s">
        <v>13</v>
      </c>
      <c r="D4374" t="s">
        <v>11</v>
      </c>
      <c r="E4374" t="s">
        <v>511</v>
      </c>
      <c r="F4374" t="s">
        <v>471</v>
      </c>
      <c r="R4374">
        <v>0</v>
      </c>
      <c r="S4374">
        <v>0</v>
      </c>
      <c r="T4374">
        <v>500000000</v>
      </c>
    </row>
    <row r="4375" spans="1:20" ht="15" customHeight="1">
      <c r="A4375" s="962" t="s">
        <v>259</v>
      </c>
      <c r="B4375" t="s">
        <v>300</v>
      </c>
      <c r="C4375" t="s">
        <v>13</v>
      </c>
      <c r="D4375" t="s">
        <v>11</v>
      </c>
      <c r="E4375" t="s">
        <v>511</v>
      </c>
      <c r="F4375" t="s">
        <v>471</v>
      </c>
      <c r="R4375">
        <v>0</v>
      </c>
      <c r="S4375">
        <v>0</v>
      </c>
      <c r="T4375">
        <v>500000000</v>
      </c>
    </row>
    <row r="4376" spans="1:20" ht="15" customHeight="1">
      <c r="A4376" s="962" t="s">
        <v>259</v>
      </c>
      <c r="B4376" t="s">
        <v>298</v>
      </c>
      <c r="C4376" t="s">
        <v>13</v>
      </c>
      <c r="D4376" t="s">
        <v>11</v>
      </c>
      <c r="E4376" t="s">
        <v>511</v>
      </c>
      <c r="F4376" t="s">
        <v>471</v>
      </c>
      <c r="R4376">
        <v>0</v>
      </c>
      <c r="S4376">
        <v>0</v>
      </c>
      <c r="T4376">
        <v>500000000</v>
      </c>
    </row>
    <row r="4377" spans="1:20" ht="15" customHeight="1">
      <c r="A4377" s="962" t="s">
        <v>259</v>
      </c>
      <c r="B4377" t="s">
        <v>297</v>
      </c>
      <c r="C4377" t="s">
        <v>13</v>
      </c>
      <c r="D4377" t="s">
        <v>11</v>
      </c>
      <c r="E4377" t="s">
        <v>511</v>
      </c>
      <c r="F4377" t="s">
        <v>471</v>
      </c>
      <c r="R4377">
        <v>0</v>
      </c>
      <c r="S4377">
        <v>0</v>
      </c>
      <c r="T4377">
        <v>500000000</v>
      </c>
    </row>
    <row r="4378" spans="1:20" ht="15" customHeight="1">
      <c r="A4378" s="962" t="s">
        <v>259</v>
      </c>
      <c r="B4378" t="s">
        <v>288</v>
      </c>
      <c r="C4378" t="s">
        <v>13</v>
      </c>
      <c r="D4378" t="s">
        <v>11</v>
      </c>
      <c r="E4378" t="s">
        <v>511</v>
      </c>
      <c r="F4378" t="s">
        <v>471</v>
      </c>
      <c r="R4378">
        <v>0</v>
      </c>
      <c r="S4378">
        <v>0</v>
      </c>
      <c r="T4378">
        <v>500000000</v>
      </c>
    </row>
    <row r="4379" spans="1:20" ht="15" customHeight="1">
      <c r="A4379" s="962" t="s">
        <v>259</v>
      </c>
      <c r="B4379" t="s">
        <v>287</v>
      </c>
      <c r="C4379" t="s">
        <v>13</v>
      </c>
      <c r="D4379" t="s">
        <v>11</v>
      </c>
      <c r="E4379" t="s">
        <v>511</v>
      </c>
      <c r="F4379" t="s">
        <v>471</v>
      </c>
      <c r="R4379">
        <v>0</v>
      </c>
      <c r="S4379">
        <v>0</v>
      </c>
      <c r="T4379">
        <v>500000000</v>
      </c>
    </row>
    <row r="4380" spans="1:20" ht="15" customHeight="1">
      <c r="A4380" s="962" t="s">
        <v>259</v>
      </c>
      <c r="B4380" t="s">
        <v>321</v>
      </c>
      <c r="C4380" t="s">
        <v>13</v>
      </c>
      <c r="D4380" t="s">
        <v>11</v>
      </c>
      <c r="E4380" t="s">
        <v>511</v>
      </c>
      <c r="F4380" t="s">
        <v>471</v>
      </c>
      <c r="R4380">
        <v>0</v>
      </c>
      <c r="S4380">
        <v>0</v>
      </c>
      <c r="T4380">
        <v>500000000</v>
      </c>
    </row>
    <row r="4381" spans="1:20" ht="15" customHeight="1">
      <c r="A4381" s="962" t="s">
        <v>259</v>
      </c>
      <c r="B4381" t="s">
        <v>299</v>
      </c>
      <c r="C4381" t="s">
        <v>13</v>
      </c>
      <c r="D4381" t="s">
        <v>11</v>
      </c>
      <c r="E4381" t="s">
        <v>511</v>
      </c>
      <c r="F4381" t="s">
        <v>471</v>
      </c>
      <c r="R4381">
        <v>0</v>
      </c>
      <c r="S4381">
        <v>0</v>
      </c>
      <c r="T4381">
        <v>500000000</v>
      </c>
    </row>
    <row r="4382" spans="1:20" ht="15" customHeight="1">
      <c r="A4382" s="962" t="s">
        <v>259</v>
      </c>
      <c r="B4382" t="s">
        <v>301</v>
      </c>
      <c r="C4382" t="s">
        <v>13</v>
      </c>
      <c r="D4382" t="s">
        <v>11</v>
      </c>
      <c r="E4382" t="s">
        <v>511</v>
      </c>
      <c r="F4382" t="s">
        <v>471</v>
      </c>
      <c r="R4382">
        <v>0</v>
      </c>
      <c r="S4382">
        <v>0</v>
      </c>
      <c r="T4382">
        <v>500000000</v>
      </c>
    </row>
    <row r="4383" spans="1:20" ht="15" customHeight="1">
      <c r="A4383" s="962" t="s">
        <v>260</v>
      </c>
      <c r="B4383" t="s">
        <v>299</v>
      </c>
      <c r="C4383" t="s">
        <v>13</v>
      </c>
      <c r="D4383" t="s">
        <v>11</v>
      </c>
      <c r="E4383" t="s">
        <v>511</v>
      </c>
      <c r="F4383" t="s">
        <v>471</v>
      </c>
      <c r="R4383">
        <v>0</v>
      </c>
      <c r="S4383">
        <v>0</v>
      </c>
      <c r="T4383">
        <v>0</v>
      </c>
    </row>
    <row r="4384" spans="1:20" ht="15" customHeight="1">
      <c r="A4384" s="962" t="s">
        <v>260</v>
      </c>
      <c r="B4384" t="s">
        <v>312</v>
      </c>
      <c r="C4384" t="s">
        <v>13</v>
      </c>
      <c r="D4384" t="s">
        <v>11</v>
      </c>
      <c r="E4384" t="s">
        <v>511</v>
      </c>
      <c r="F4384" t="s">
        <v>471</v>
      </c>
      <c r="R4384">
        <v>0</v>
      </c>
      <c r="S4384">
        <v>0</v>
      </c>
      <c r="T4384">
        <v>0</v>
      </c>
    </row>
    <row r="4385" spans="1:20" ht="15" customHeight="1">
      <c r="A4385" s="962" t="s">
        <v>260</v>
      </c>
      <c r="B4385" t="s">
        <v>298</v>
      </c>
      <c r="C4385" t="s">
        <v>13</v>
      </c>
      <c r="D4385" t="s">
        <v>11</v>
      </c>
      <c r="E4385" t="s">
        <v>511</v>
      </c>
      <c r="F4385" t="s">
        <v>471</v>
      </c>
      <c r="R4385">
        <v>0</v>
      </c>
      <c r="S4385">
        <v>0</v>
      </c>
      <c r="T4385">
        <v>0</v>
      </c>
    </row>
    <row r="4386" spans="1:20" ht="15" customHeight="1">
      <c r="A4386" s="962" t="s">
        <v>260</v>
      </c>
      <c r="B4386" t="s">
        <v>297</v>
      </c>
      <c r="C4386" t="s">
        <v>13</v>
      </c>
      <c r="D4386" t="s">
        <v>11</v>
      </c>
      <c r="E4386" t="s">
        <v>511</v>
      </c>
      <c r="F4386" t="s">
        <v>471</v>
      </c>
      <c r="R4386">
        <v>0</v>
      </c>
      <c r="S4386">
        <v>0</v>
      </c>
      <c r="T4386">
        <v>0</v>
      </c>
    </row>
    <row r="4387" spans="1:20" ht="15" customHeight="1">
      <c r="A4387" s="962" t="s">
        <v>260</v>
      </c>
      <c r="B4387" t="s">
        <v>288</v>
      </c>
      <c r="C4387" t="s">
        <v>13</v>
      </c>
      <c r="D4387" t="s">
        <v>11</v>
      </c>
      <c r="E4387" t="s">
        <v>511</v>
      </c>
      <c r="F4387" t="s">
        <v>471</v>
      </c>
      <c r="R4387">
        <v>0</v>
      </c>
      <c r="S4387">
        <v>0</v>
      </c>
      <c r="T4387">
        <v>0</v>
      </c>
    </row>
    <row r="4388" spans="1:20" ht="15" customHeight="1">
      <c r="A4388" s="962" t="s">
        <v>260</v>
      </c>
      <c r="B4388" t="s">
        <v>287</v>
      </c>
      <c r="C4388" t="s">
        <v>13</v>
      </c>
      <c r="D4388" t="s">
        <v>11</v>
      </c>
      <c r="E4388" t="s">
        <v>511</v>
      </c>
      <c r="F4388" t="s">
        <v>471</v>
      </c>
      <c r="R4388">
        <v>0</v>
      </c>
    </row>
    <row r="4389" spans="1:20" ht="15" customHeight="1">
      <c r="A4389" s="962" t="s">
        <v>260</v>
      </c>
      <c r="B4389" t="s">
        <v>309</v>
      </c>
      <c r="C4389" t="s">
        <v>13</v>
      </c>
      <c r="D4389" t="s">
        <v>11</v>
      </c>
      <c r="E4389" t="s">
        <v>511</v>
      </c>
      <c r="F4389" t="s">
        <v>471</v>
      </c>
      <c r="R4389">
        <v>0</v>
      </c>
      <c r="S4389">
        <v>0</v>
      </c>
      <c r="T4389">
        <v>0</v>
      </c>
    </row>
    <row r="4390" spans="1:20" ht="15" customHeight="1">
      <c r="A4390" s="962" t="s">
        <v>260</v>
      </c>
      <c r="B4390" t="s">
        <v>305</v>
      </c>
      <c r="C4390" t="s">
        <v>13</v>
      </c>
      <c r="D4390" t="s">
        <v>11</v>
      </c>
      <c r="E4390" t="s">
        <v>511</v>
      </c>
      <c r="F4390" t="s">
        <v>471</v>
      </c>
      <c r="R4390">
        <v>0</v>
      </c>
      <c r="S4390">
        <v>0</v>
      </c>
      <c r="T4390">
        <v>0</v>
      </c>
    </row>
    <row r="4391" spans="1:20" ht="15" customHeight="1">
      <c r="A4391" s="962" t="s">
        <v>261</v>
      </c>
      <c r="B4391" t="s">
        <v>290</v>
      </c>
      <c r="C4391" t="s">
        <v>13</v>
      </c>
      <c r="D4391" t="s">
        <v>11</v>
      </c>
      <c r="E4391" t="s">
        <v>511</v>
      </c>
      <c r="F4391" t="s">
        <v>471</v>
      </c>
      <c r="R4391">
        <v>0</v>
      </c>
      <c r="S4391">
        <v>0</v>
      </c>
      <c r="T4391">
        <v>500000000</v>
      </c>
    </row>
    <row r="4392" spans="1:20" ht="15" customHeight="1">
      <c r="A4392" s="962" t="s">
        <v>261</v>
      </c>
      <c r="B4392" t="s">
        <v>292</v>
      </c>
      <c r="C4392" t="s">
        <v>13</v>
      </c>
      <c r="D4392" t="s">
        <v>11</v>
      </c>
      <c r="E4392" t="s">
        <v>511</v>
      </c>
      <c r="F4392" t="s">
        <v>471</v>
      </c>
      <c r="R4392">
        <v>0</v>
      </c>
      <c r="S4392">
        <v>0</v>
      </c>
      <c r="T4392">
        <v>500000000</v>
      </c>
    </row>
    <row r="4393" spans="1:20" ht="15" customHeight="1">
      <c r="A4393" s="962" t="s">
        <v>261</v>
      </c>
      <c r="B4393" t="s">
        <v>295</v>
      </c>
      <c r="C4393" t="s">
        <v>13</v>
      </c>
      <c r="D4393" t="s">
        <v>11</v>
      </c>
      <c r="E4393" t="s">
        <v>511</v>
      </c>
      <c r="F4393" t="s">
        <v>471</v>
      </c>
      <c r="R4393">
        <v>0</v>
      </c>
      <c r="S4393">
        <v>0</v>
      </c>
      <c r="T4393">
        <v>500000000</v>
      </c>
    </row>
    <row r="4394" spans="1:20" ht="15" customHeight="1">
      <c r="A4394" s="962" t="s">
        <v>261</v>
      </c>
      <c r="B4394" t="s">
        <v>296</v>
      </c>
      <c r="C4394" t="s">
        <v>13</v>
      </c>
      <c r="D4394" t="s">
        <v>11</v>
      </c>
      <c r="E4394" t="s">
        <v>511</v>
      </c>
      <c r="F4394" t="s">
        <v>471</v>
      </c>
      <c r="R4394">
        <v>0</v>
      </c>
      <c r="S4394">
        <v>0</v>
      </c>
      <c r="T4394">
        <v>500000000</v>
      </c>
    </row>
    <row r="4395" spans="1:20" ht="15" customHeight="1">
      <c r="A4395" s="962" t="s">
        <v>261</v>
      </c>
      <c r="B4395" t="s">
        <v>289</v>
      </c>
      <c r="C4395" t="s">
        <v>13</v>
      </c>
      <c r="D4395" t="s">
        <v>11</v>
      </c>
      <c r="E4395" t="s">
        <v>511</v>
      </c>
      <c r="F4395" t="s">
        <v>471</v>
      </c>
      <c r="R4395">
        <v>0</v>
      </c>
      <c r="S4395">
        <v>0</v>
      </c>
      <c r="T4395">
        <v>500000000</v>
      </c>
    </row>
    <row r="4396" spans="1:20" ht="15" customHeight="1">
      <c r="A4396" s="962" t="s">
        <v>261</v>
      </c>
      <c r="B4396" t="s">
        <v>291</v>
      </c>
      <c r="C4396" t="s">
        <v>13</v>
      </c>
      <c r="D4396" t="s">
        <v>11</v>
      </c>
      <c r="E4396" t="s">
        <v>511</v>
      </c>
      <c r="F4396" t="s">
        <v>471</v>
      </c>
      <c r="R4396">
        <v>0</v>
      </c>
      <c r="S4396">
        <v>0</v>
      </c>
      <c r="T4396">
        <v>500000000</v>
      </c>
    </row>
    <row r="4397" spans="1:20" ht="15" customHeight="1">
      <c r="A4397" s="962" t="s">
        <v>261</v>
      </c>
      <c r="B4397" t="s">
        <v>288</v>
      </c>
      <c r="C4397" t="s">
        <v>13</v>
      </c>
      <c r="D4397" t="s">
        <v>11</v>
      </c>
      <c r="E4397" t="s">
        <v>511</v>
      </c>
      <c r="F4397" t="s">
        <v>471</v>
      </c>
      <c r="R4397">
        <v>0</v>
      </c>
      <c r="S4397">
        <v>0</v>
      </c>
      <c r="T4397">
        <v>500000000</v>
      </c>
    </row>
    <row r="4398" spans="1:20" ht="15" customHeight="1">
      <c r="A4398" s="962" t="s">
        <v>261</v>
      </c>
      <c r="B4398" t="s">
        <v>287</v>
      </c>
      <c r="C4398" t="s">
        <v>13</v>
      </c>
      <c r="D4398" t="s">
        <v>11</v>
      </c>
      <c r="E4398" t="s">
        <v>511</v>
      </c>
      <c r="F4398" t="s">
        <v>471</v>
      </c>
      <c r="R4398">
        <v>0</v>
      </c>
      <c r="S4398">
        <v>0</v>
      </c>
      <c r="T4398">
        <v>500000000</v>
      </c>
    </row>
    <row r="4399" spans="1:20" ht="15" customHeight="1">
      <c r="A4399" s="962" t="s">
        <v>261</v>
      </c>
      <c r="B4399" t="s">
        <v>321</v>
      </c>
      <c r="C4399" t="s">
        <v>13</v>
      </c>
      <c r="D4399" t="s">
        <v>11</v>
      </c>
      <c r="E4399" t="s">
        <v>511</v>
      </c>
      <c r="F4399" t="s">
        <v>471</v>
      </c>
      <c r="R4399">
        <v>0</v>
      </c>
      <c r="S4399">
        <v>0</v>
      </c>
      <c r="T4399">
        <v>500000000</v>
      </c>
    </row>
    <row r="4400" spans="1:20" ht="15" customHeight="1">
      <c r="A4400" s="962" t="s">
        <v>261</v>
      </c>
      <c r="B4400" t="s">
        <v>294</v>
      </c>
      <c r="C4400" t="s">
        <v>13</v>
      </c>
      <c r="D4400" t="s">
        <v>11</v>
      </c>
      <c r="E4400" t="s">
        <v>511</v>
      </c>
      <c r="F4400" t="s">
        <v>471</v>
      </c>
      <c r="R4400">
        <v>0</v>
      </c>
      <c r="S4400">
        <v>0</v>
      </c>
      <c r="T4400">
        <v>500000000</v>
      </c>
    </row>
    <row r="4401" spans="1:20" ht="15" customHeight="1">
      <c r="A4401" s="962" t="s">
        <v>261</v>
      </c>
      <c r="B4401" t="s">
        <v>293</v>
      </c>
      <c r="C4401" t="s">
        <v>13</v>
      </c>
      <c r="D4401" t="s">
        <v>11</v>
      </c>
      <c r="E4401" t="s">
        <v>511</v>
      </c>
      <c r="F4401" t="s">
        <v>471</v>
      </c>
      <c r="R4401">
        <v>0</v>
      </c>
      <c r="S4401">
        <v>0</v>
      </c>
      <c r="T4401">
        <v>500000000</v>
      </c>
    </row>
    <row r="4402" spans="1:20" ht="15" customHeight="1">
      <c r="A4402" s="962" t="s">
        <v>261</v>
      </c>
      <c r="B4402" t="s">
        <v>324</v>
      </c>
      <c r="C4402" t="s">
        <v>13</v>
      </c>
      <c r="D4402" t="s">
        <v>11</v>
      </c>
      <c r="E4402" t="s">
        <v>511</v>
      </c>
      <c r="F4402" t="s">
        <v>471</v>
      </c>
      <c r="R4402">
        <v>0</v>
      </c>
      <c r="S4402">
        <v>0</v>
      </c>
      <c r="T4402">
        <v>500000000</v>
      </c>
    </row>
    <row r="4403" spans="1:20" ht="15" customHeight="1">
      <c r="A4403" s="962" t="s">
        <v>262</v>
      </c>
      <c r="B4403" t="s">
        <v>297</v>
      </c>
      <c r="C4403" t="s">
        <v>13</v>
      </c>
      <c r="D4403" t="s">
        <v>11</v>
      </c>
      <c r="E4403" t="s">
        <v>511</v>
      </c>
      <c r="F4403" t="s">
        <v>471</v>
      </c>
      <c r="J4403" t="s">
        <v>2000</v>
      </c>
      <c r="L4403" t="s">
        <v>2001</v>
      </c>
      <c r="O4403" t="s">
        <v>882</v>
      </c>
      <c r="P4403" t="s">
        <v>868</v>
      </c>
      <c r="Q4403" t="s">
        <v>869</v>
      </c>
      <c r="R4403">
        <v>0</v>
      </c>
      <c r="S4403">
        <v>0</v>
      </c>
      <c r="T4403">
        <v>500000000</v>
      </c>
    </row>
    <row r="4404" spans="1:20" ht="15" customHeight="1">
      <c r="A4404" s="962" t="s">
        <v>262</v>
      </c>
      <c r="B4404" t="s">
        <v>288</v>
      </c>
      <c r="C4404" t="s">
        <v>13</v>
      </c>
      <c r="D4404" t="s">
        <v>11</v>
      </c>
      <c r="E4404" t="s">
        <v>511</v>
      </c>
      <c r="F4404" t="s">
        <v>471</v>
      </c>
      <c r="R4404">
        <v>0</v>
      </c>
      <c r="S4404">
        <v>0</v>
      </c>
      <c r="T4404">
        <v>500000000</v>
      </c>
    </row>
    <row r="4405" spans="1:20" ht="15" customHeight="1">
      <c r="A4405" s="962" t="s">
        <v>262</v>
      </c>
      <c r="B4405" t="s">
        <v>287</v>
      </c>
      <c r="C4405" t="s">
        <v>13</v>
      </c>
      <c r="D4405" t="s">
        <v>11</v>
      </c>
      <c r="E4405" t="s">
        <v>511</v>
      </c>
      <c r="F4405" t="s">
        <v>471</v>
      </c>
      <c r="R4405">
        <v>0</v>
      </c>
      <c r="S4405">
        <v>0</v>
      </c>
      <c r="T4405">
        <v>500000000</v>
      </c>
    </row>
    <row r="4406" spans="1:20" ht="15" customHeight="1">
      <c r="A4406" s="962" t="s">
        <v>262</v>
      </c>
      <c r="B4406" t="s">
        <v>299</v>
      </c>
      <c r="C4406" t="s">
        <v>13</v>
      </c>
      <c r="D4406" t="s">
        <v>11</v>
      </c>
      <c r="E4406" t="s">
        <v>511</v>
      </c>
      <c r="F4406" t="s">
        <v>471</v>
      </c>
      <c r="R4406">
        <v>0</v>
      </c>
      <c r="S4406">
        <v>0</v>
      </c>
      <c r="T4406">
        <v>500000000</v>
      </c>
    </row>
    <row r="4407" spans="1:20" ht="15" customHeight="1">
      <c r="A4407" s="962" t="s">
        <v>262</v>
      </c>
      <c r="B4407" t="s">
        <v>301</v>
      </c>
      <c r="C4407" t="s">
        <v>13</v>
      </c>
      <c r="D4407" t="s">
        <v>11</v>
      </c>
      <c r="E4407" t="s">
        <v>511</v>
      </c>
      <c r="F4407" t="s">
        <v>471</v>
      </c>
      <c r="R4407">
        <v>0</v>
      </c>
      <c r="S4407">
        <v>0</v>
      </c>
      <c r="T4407">
        <v>500000000</v>
      </c>
    </row>
    <row r="4408" spans="1:20" ht="15" customHeight="1">
      <c r="A4408" s="962" t="s">
        <v>262</v>
      </c>
      <c r="B4408" t="s">
        <v>302</v>
      </c>
      <c r="C4408" t="s">
        <v>13</v>
      </c>
      <c r="D4408" t="s">
        <v>11</v>
      </c>
      <c r="E4408" t="s">
        <v>511</v>
      </c>
      <c r="F4408" t="s">
        <v>471</v>
      </c>
      <c r="R4408">
        <v>0</v>
      </c>
      <c r="S4408">
        <v>0</v>
      </c>
      <c r="T4408">
        <v>500000000</v>
      </c>
    </row>
    <row r="4409" spans="1:20" ht="15" customHeight="1">
      <c r="A4409" s="962" t="s">
        <v>262</v>
      </c>
      <c r="B4409" t="s">
        <v>303</v>
      </c>
      <c r="C4409" t="s">
        <v>13</v>
      </c>
      <c r="D4409" t="s">
        <v>11</v>
      </c>
      <c r="E4409" t="s">
        <v>511</v>
      </c>
      <c r="F4409" t="s">
        <v>471</v>
      </c>
      <c r="R4409">
        <v>0</v>
      </c>
      <c r="S4409">
        <v>0</v>
      </c>
      <c r="T4409">
        <v>500000000</v>
      </c>
    </row>
    <row r="4410" spans="1:20" ht="15" customHeight="1">
      <c r="A4410" s="962" t="s">
        <v>262</v>
      </c>
      <c r="B4410" t="s">
        <v>298</v>
      </c>
      <c r="C4410" t="s">
        <v>13</v>
      </c>
      <c r="D4410" t="s">
        <v>11</v>
      </c>
      <c r="E4410" t="s">
        <v>511</v>
      </c>
      <c r="F4410" t="s">
        <v>471</v>
      </c>
      <c r="R4410">
        <v>0</v>
      </c>
      <c r="S4410">
        <v>0</v>
      </c>
      <c r="T4410">
        <v>500000000</v>
      </c>
    </row>
    <row r="4411" spans="1:20" ht="15" customHeight="1">
      <c r="A4411" s="962" t="s">
        <v>262</v>
      </c>
      <c r="B4411" t="s">
        <v>300</v>
      </c>
      <c r="C4411" t="s">
        <v>13</v>
      </c>
      <c r="D4411" t="s">
        <v>11</v>
      </c>
      <c r="E4411" t="s">
        <v>511</v>
      </c>
      <c r="F4411" t="s">
        <v>471</v>
      </c>
      <c r="R4411">
        <v>0</v>
      </c>
      <c r="S4411">
        <v>0</v>
      </c>
      <c r="T4411">
        <v>500000000</v>
      </c>
    </row>
    <row r="4412" spans="1:20" ht="15" customHeight="1">
      <c r="A4412" s="962" t="s">
        <v>262</v>
      </c>
      <c r="B4412" t="s">
        <v>321</v>
      </c>
      <c r="C4412" t="s">
        <v>13</v>
      </c>
      <c r="D4412" t="s">
        <v>11</v>
      </c>
      <c r="E4412" t="s">
        <v>511</v>
      </c>
      <c r="F4412" t="s">
        <v>471</v>
      </c>
      <c r="R4412">
        <v>0</v>
      </c>
      <c r="S4412">
        <v>0</v>
      </c>
      <c r="T4412">
        <v>500000000</v>
      </c>
    </row>
    <row r="4413" spans="1:20" ht="15" customHeight="1">
      <c r="A4413" s="962" t="s">
        <v>263</v>
      </c>
      <c r="B4413" t="s">
        <v>290</v>
      </c>
      <c r="C4413" t="s">
        <v>13</v>
      </c>
      <c r="D4413" t="s">
        <v>11</v>
      </c>
      <c r="E4413" t="s">
        <v>511</v>
      </c>
      <c r="F4413" t="s">
        <v>471</v>
      </c>
      <c r="R4413">
        <v>0</v>
      </c>
      <c r="S4413">
        <v>0</v>
      </c>
      <c r="T4413">
        <v>500000000</v>
      </c>
    </row>
    <row r="4414" spans="1:20" ht="15" customHeight="1">
      <c r="A4414" s="962" t="s">
        <v>263</v>
      </c>
      <c r="B4414" t="s">
        <v>292</v>
      </c>
      <c r="C4414" t="s">
        <v>13</v>
      </c>
      <c r="D4414" t="s">
        <v>11</v>
      </c>
      <c r="E4414" t="s">
        <v>511</v>
      </c>
      <c r="F4414" t="s">
        <v>471</v>
      </c>
      <c r="R4414">
        <v>0</v>
      </c>
      <c r="S4414">
        <v>0</v>
      </c>
      <c r="T4414">
        <v>500000000</v>
      </c>
    </row>
    <row r="4415" spans="1:20" ht="15" customHeight="1">
      <c r="A4415" s="962" t="s">
        <v>263</v>
      </c>
      <c r="B4415" t="s">
        <v>295</v>
      </c>
      <c r="C4415" t="s">
        <v>13</v>
      </c>
      <c r="D4415" t="s">
        <v>11</v>
      </c>
      <c r="E4415" t="s">
        <v>511</v>
      </c>
      <c r="F4415" t="s">
        <v>471</v>
      </c>
      <c r="R4415">
        <v>0</v>
      </c>
      <c r="S4415">
        <v>0</v>
      </c>
      <c r="T4415">
        <v>500000000</v>
      </c>
    </row>
    <row r="4416" spans="1:20" ht="15" customHeight="1">
      <c r="A4416" s="962" t="s">
        <v>263</v>
      </c>
      <c r="B4416" t="s">
        <v>296</v>
      </c>
      <c r="C4416" t="s">
        <v>13</v>
      </c>
      <c r="D4416" t="s">
        <v>11</v>
      </c>
      <c r="E4416" t="s">
        <v>511</v>
      </c>
      <c r="F4416" t="s">
        <v>471</v>
      </c>
      <c r="R4416">
        <v>0</v>
      </c>
      <c r="S4416">
        <v>0</v>
      </c>
      <c r="T4416">
        <v>500000000</v>
      </c>
    </row>
    <row r="4417" spans="1:20" ht="15" customHeight="1">
      <c r="A4417" s="962" t="s">
        <v>263</v>
      </c>
      <c r="B4417" t="s">
        <v>289</v>
      </c>
      <c r="C4417" t="s">
        <v>13</v>
      </c>
      <c r="D4417" t="s">
        <v>11</v>
      </c>
      <c r="E4417" t="s">
        <v>511</v>
      </c>
      <c r="F4417" t="s">
        <v>471</v>
      </c>
      <c r="R4417">
        <v>0</v>
      </c>
      <c r="S4417">
        <v>0</v>
      </c>
      <c r="T4417">
        <v>500000000</v>
      </c>
    </row>
    <row r="4418" spans="1:20" ht="15" customHeight="1">
      <c r="A4418" s="962" t="s">
        <v>263</v>
      </c>
      <c r="B4418" t="s">
        <v>291</v>
      </c>
      <c r="C4418" t="s">
        <v>13</v>
      </c>
      <c r="D4418" t="s">
        <v>11</v>
      </c>
      <c r="E4418" t="s">
        <v>511</v>
      </c>
      <c r="F4418" t="s">
        <v>471</v>
      </c>
      <c r="R4418">
        <v>0</v>
      </c>
      <c r="S4418">
        <v>0</v>
      </c>
      <c r="T4418">
        <v>500000000</v>
      </c>
    </row>
    <row r="4419" spans="1:20" ht="15" customHeight="1">
      <c r="A4419" s="962" t="s">
        <v>263</v>
      </c>
      <c r="B4419" t="s">
        <v>288</v>
      </c>
      <c r="C4419" t="s">
        <v>13</v>
      </c>
      <c r="D4419" t="s">
        <v>11</v>
      </c>
      <c r="E4419" t="s">
        <v>511</v>
      </c>
      <c r="F4419" t="s">
        <v>471</v>
      </c>
      <c r="R4419">
        <v>0</v>
      </c>
      <c r="S4419">
        <v>0</v>
      </c>
      <c r="T4419">
        <v>500000000</v>
      </c>
    </row>
    <row r="4420" spans="1:20" ht="15" customHeight="1">
      <c r="A4420" s="962" t="s">
        <v>263</v>
      </c>
      <c r="B4420" t="s">
        <v>287</v>
      </c>
      <c r="C4420" t="s">
        <v>13</v>
      </c>
      <c r="D4420" t="s">
        <v>11</v>
      </c>
      <c r="E4420" t="s">
        <v>511</v>
      </c>
      <c r="F4420" t="s">
        <v>471</v>
      </c>
      <c r="R4420">
        <v>0</v>
      </c>
      <c r="S4420">
        <v>0</v>
      </c>
      <c r="T4420">
        <v>500000000</v>
      </c>
    </row>
    <row r="4421" spans="1:20" ht="15" customHeight="1">
      <c r="A4421" s="962" t="s">
        <v>263</v>
      </c>
      <c r="B4421" t="s">
        <v>321</v>
      </c>
      <c r="C4421" t="s">
        <v>13</v>
      </c>
      <c r="D4421" t="s">
        <v>11</v>
      </c>
      <c r="E4421" t="s">
        <v>511</v>
      </c>
      <c r="F4421" t="s">
        <v>471</v>
      </c>
      <c r="R4421">
        <v>0</v>
      </c>
      <c r="S4421">
        <v>0</v>
      </c>
      <c r="T4421">
        <v>500000000</v>
      </c>
    </row>
    <row r="4422" spans="1:20" ht="15" customHeight="1">
      <c r="A4422" s="962" t="s">
        <v>263</v>
      </c>
      <c r="B4422" t="s">
        <v>294</v>
      </c>
      <c r="C4422" t="s">
        <v>13</v>
      </c>
      <c r="D4422" t="s">
        <v>11</v>
      </c>
      <c r="E4422" t="s">
        <v>511</v>
      </c>
      <c r="F4422" t="s">
        <v>471</v>
      </c>
      <c r="R4422">
        <v>0</v>
      </c>
      <c r="S4422">
        <v>0</v>
      </c>
      <c r="T4422">
        <v>500000000</v>
      </c>
    </row>
    <row r="4423" spans="1:20" ht="15" customHeight="1">
      <c r="A4423" s="962" t="s">
        <v>263</v>
      </c>
      <c r="B4423" t="s">
        <v>293</v>
      </c>
      <c r="C4423" t="s">
        <v>13</v>
      </c>
      <c r="D4423" t="s">
        <v>11</v>
      </c>
      <c r="E4423" t="s">
        <v>511</v>
      </c>
      <c r="F4423" t="s">
        <v>471</v>
      </c>
      <c r="R4423">
        <v>0</v>
      </c>
      <c r="S4423">
        <v>0</v>
      </c>
      <c r="T4423">
        <v>500000000</v>
      </c>
    </row>
    <row r="4424" spans="1:20" ht="15" customHeight="1">
      <c r="A4424" s="962" t="s">
        <v>263</v>
      </c>
      <c r="B4424" t="s">
        <v>324</v>
      </c>
      <c r="C4424" t="s">
        <v>13</v>
      </c>
      <c r="D4424" t="s">
        <v>11</v>
      </c>
      <c r="E4424" t="s">
        <v>511</v>
      </c>
      <c r="F4424" t="s">
        <v>471</v>
      </c>
      <c r="R4424">
        <v>0</v>
      </c>
      <c r="S4424">
        <v>0</v>
      </c>
      <c r="T4424">
        <v>500000000</v>
      </c>
    </row>
    <row r="4425" spans="1:20" ht="15" customHeight="1">
      <c r="A4425" s="962" t="s">
        <v>264</v>
      </c>
      <c r="B4425" t="s">
        <v>294</v>
      </c>
      <c r="C4425" t="s">
        <v>13</v>
      </c>
      <c r="D4425" t="s">
        <v>11</v>
      </c>
      <c r="E4425" t="s">
        <v>511</v>
      </c>
      <c r="F4425" t="s">
        <v>471</v>
      </c>
      <c r="R4425">
        <v>1.37</v>
      </c>
      <c r="S4425">
        <v>0</v>
      </c>
      <c r="T4425">
        <v>500000000</v>
      </c>
    </row>
    <row r="4426" spans="1:20" ht="15" customHeight="1">
      <c r="A4426" s="962" t="s">
        <v>264</v>
      </c>
      <c r="B4426" t="s">
        <v>292</v>
      </c>
      <c r="C4426" t="s">
        <v>13</v>
      </c>
      <c r="D4426" t="s">
        <v>11</v>
      </c>
      <c r="E4426" t="s">
        <v>511</v>
      </c>
      <c r="F4426" t="s">
        <v>471</v>
      </c>
      <c r="R4426">
        <v>2.74</v>
      </c>
      <c r="S4426">
        <v>0</v>
      </c>
      <c r="T4426">
        <v>500000000</v>
      </c>
    </row>
    <row r="4427" spans="1:20" ht="15" customHeight="1">
      <c r="A4427" s="962" t="s">
        <v>264</v>
      </c>
      <c r="B4427" t="s">
        <v>291</v>
      </c>
      <c r="C4427" t="s">
        <v>13</v>
      </c>
      <c r="D4427" t="s">
        <v>11</v>
      </c>
      <c r="E4427" t="s">
        <v>511</v>
      </c>
      <c r="F4427" t="s">
        <v>471</v>
      </c>
      <c r="R4427">
        <v>4.12</v>
      </c>
      <c r="S4427">
        <v>0</v>
      </c>
      <c r="T4427">
        <v>500000000</v>
      </c>
    </row>
    <row r="4428" spans="1:20" ht="15" customHeight="1">
      <c r="A4428" s="962" t="s">
        <v>264</v>
      </c>
      <c r="B4428" t="s">
        <v>293</v>
      </c>
      <c r="C4428" t="s">
        <v>13</v>
      </c>
      <c r="D4428" t="s">
        <v>11</v>
      </c>
      <c r="E4428" t="s">
        <v>511</v>
      </c>
      <c r="F4428" t="s">
        <v>471</v>
      </c>
      <c r="R4428">
        <v>1.37</v>
      </c>
      <c r="S4428">
        <v>0</v>
      </c>
      <c r="T4428">
        <v>500000000</v>
      </c>
    </row>
    <row r="4429" spans="1:20" ht="15" customHeight="1">
      <c r="A4429" s="962" t="s">
        <v>264</v>
      </c>
      <c r="B4429" t="s">
        <v>289</v>
      </c>
      <c r="C4429" t="s">
        <v>13</v>
      </c>
      <c r="D4429" t="s">
        <v>11</v>
      </c>
      <c r="E4429" t="s">
        <v>511</v>
      </c>
      <c r="F4429" t="s">
        <v>471</v>
      </c>
      <c r="R4429">
        <v>17.8</v>
      </c>
      <c r="S4429">
        <v>11.6</v>
      </c>
      <c r="T4429">
        <v>500000000</v>
      </c>
    </row>
    <row r="4430" spans="1:20" ht="15" customHeight="1">
      <c r="A4430" s="962" t="s">
        <v>264</v>
      </c>
      <c r="B4430" t="s">
        <v>288</v>
      </c>
      <c r="C4430" t="s">
        <v>13</v>
      </c>
      <c r="D4430" t="s">
        <v>11</v>
      </c>
      <c r="E4430" t="s">
        <v>511</v>
      </c>
      <c r="F4430" t="s">
        <v>471</v>
      </c>
      <c r="R4430">
        <v>17.8</v>
      </c>
      <c r="S4430">
        <v>11.6</v>
      </c>
      <c r="T4430">
        <v>500000000</v>
      </c>
    </row>
    <row r="4431" spans="1:20" ht="15" customHeight="1">
      <c r="A4431" s="962" t="s">
        <v>264</v>
      </c>
      <c r="B4431" t="s">
        <v>287</v>
      </c>
      <c r="C4431" t="s">
        <v>13</v>
      </c>
      <c r="D4431" t="s">
        <v>11</v>
      </c>
      <c r="E4431" t="s">
        <v>511</v>
      </c>
      <c r="F4431" t="s">
        <v>471</v>
      </c>
      <c r="R4431">
        <v>17.8</v>
      </c>
      <c r="S4431">
        <v>11.6</v>
      </c>
      <c r="T4431">
        <v>500000000</v>
      </c>
    </row>
    <row r="4432" spans="1:20" ht="15" customHeight="1">
      <c r="A4432" s="962" t="s">
        <v>264</v>
      </c>
      <c r="B4432" t="s">
        <v>295</v>
      </c>
      <c r="C4432" t="s">
        <v>13</v>
      </c>
      <c r="D4432" t="s">
        <v>11</v>
      </c>
      <c r="E4432" t="s">
        <v>511</v>
      </c>
      <c r="F4432" t="s">
        <v>471</v>
      </c>
      <c r="R4432">
        <v>6.86</v>
      </c>
      <c r="S4432">
        <v>0</v>
      </c>
      <c r="T4432">
        <v>500000000</v>
      </c>
    </row>
    <row r="4433" spans="1:20" ht="15" customHeight="1">
      <c r="A4433" s="962" t="s">
        <v>264</v>
      </c>
      <c r="B4433" t="s">
        <v>296</v>
      </c>
      <c r="C4433" t="s">
        <v>13</v>
      </c>
      <c r="D4433" t="s">
        <v>11</v>
      </c>
      <c r="E4433" t="s">
        <v>511</v>
      </c>
      <c r="F4433" t="s">
        <v>471</v>
      </c>
      <c r="R4433">
        <v>6.86</v>
      </c>
      <c r="S4433">
        <v>0</v>
      </c>
      <c r="T4433">
        <v>500000000</v>
      </c>
    </row>
    <row r="4434" spans="1:20" ht="15" customHeight="1">
      <c r="A4434" s="962" t="s">
        <v>265</v>
      </c>
      <c r="B4434" t="s">
        <v>294</v>
      </c>
      <c r="C4434" t="s">
        <v>13</v>
      </c>
      <c r="D4434" t="s">
        <v>11</v>
      </c>
      <c r="E4434" t="s">
        <v>511</v>
      </c>
      <c r="F4434" t="s">
        <v>471</v>
      </c>
      <c r="R4434">
        <v>0.69</v>
      </c>
      <c r="S4434">
        <v>0</v>
      </c>
      <c r="T4434">
        <v>500000000</v>
      </c>
    </row>
    <row r="4435" spans="1:20" ht="15" customHeight="1">
      <c r="A4435" s="962" t="s">
        <v>265</v>
      </c>
      <c r="B4435" t="s">
        <v>292</v>
      </c>
      <c r="C4435" t="s">
        <v>13</v>
      </c>
      <c r="D4435" t="s">
        <v>11</v>
      </c>
      <c r="E4435" t="s">
        <v>511</v>
      </c>
      <c r="F4435" t="s">
        <v>471</v>
      </c>
      <c r="R4435">
        <v>1.37</v>
      </c>
      <c r="S4435">
        <v>0</v>
      </c>
      <c r="T4435">
        <v>500000000</v>
      </c>
    </row>
    <row r="4436" spans="1:20" ht="15" customHeight="1">
      <c r="A4436" s="962" t="s">
        <v>265</v>
      </c>
      <c r="B4436" t="s">
        <v>291</v>
      </c>
      <c r="C4436" t="s">
        <v>13</v>
      </c>
      <c r="D4436" t="s">
        <v>11</v>
      </c>
      <c r="E4436" t="s">
        <v>511</v>
      </c>
      <c r="F4436" t="s">
        <v>471</v>
      </c>
      <c r="R4436">
        <v>2.06</v>
      </c>
      <c r="S4436">
        <v>0</v>
      </c>
      <c r="T4436">
        <v>500000000</v>
      </c>
    </row>
    <row r="4437" spans="1:20" ht="15" customHeight="1">
      <c r="A4437" s="962" t="s">
        <v>265</v>
      </c>
      <c r="B4437" t="s">
        <v>293</v>
      </c>
      <c r="C4437" t="s">
        <v>13</v>
      </c>
      <c r="D4437" t="s">
        <v>11</v>
      </c>
      <c r="E4437" t="s">
        <v>511</v>
      </c>
      <c r="F4437" t="s">
        <v>471</v>
      </c>
      <c r="R4437">
        <v>0.69</v>
      </c>
      <c r="S4437">
        <v>0</v>
      </c>
      <c r="T4437">
        <v>500000000</v>
      </c>
    </row>
    <row r="4438" spans="1:20" ht="15" customHeight="1">
      <c r="A4438" s="962" t="s">
        <v>265</v>
      </c>
      <c r="B4438" t="s">
        <v>289</v>
      </c>
      <c r="C4438" t="s">
        <v>13</v>
      </c>
      <c r="D4438" t="s">
        <v>11</v>
      </c>
      <c r="E4438" t="s">
        <v>511</v>
      </c>
      <c r="F4438" t="s">
        <v>471</v>
      </c>
      <c r="R4438">
        <v>8.92</v>
      </c>
      <c r="S4438">
        <v>0</v>
      </c>
      <c r="T4438">
        <v>500000000</v>
      </c>
    </row>
    <row r="4439" spans="1:20" ht="15" customHeight="1">
      <c r="A4439" s="962" t="s">
        <v>265</v>
      </c>
      <c r="B4439" t="s">
        <v>288</v>
      </c>
      <c r="C4439" t="s">
        <v>13</v>
      </c>
      <c r="D4439" t="s">
        <v>11</v>
      </c>
      <c r="E4439" t="s">
        <v>511</v>
      </c>
      <c r="F4439" t="s">
        <v>471</v>
      </c>
      <c r="R4439">
        <v>8.92</v>
      </c>
      <c r="S4439">
        <v>0</v>
      </c>
      <c r="T4439">
        <v>500000000</v>
      </c>
    </row>
    <row r="4440" spans="1:20" ht="15" customHeight="1">
      <c r="A4440" s="962" t="s">
        <v>265</v>
      </c>
      <c r="B4440" t="s">
        <v>287</v>
      </c>
      <c r="C4440" t="s">
        <v>13</v>
      </c>
      <c r="D4440" t="s">
        <v>11</v>
      </c>
      <c r="E4440" t="s">
        <v>511</v>
      </c>
      <c r="F4440" t="s">
        <v>471</v>
      </c>
      <c r="R4440">
        <v>8.92</v>
      </c>
      <c r="S4440">
        <v>0</v>
      </c>
      <c r="T4440">
        <v>500000000</v>
      </c>
    </row>
    <row r="4441" spans="1:20" ht="15" customHeight="1">
      <c r="A4441" s="962" t="s">
        <v>265</v>
      </c>
      <c r="B4441" t="s">
        <v>295</v>
      </c>
      <c r="C4441" t="s">
        <v>13</v>
      </c>
      <c r="D4441" t="s">
        <v>11</v>
      </c>
      <c r="E4441" t="s">
        <v>511</v>
      </c>
      <c r="F4441" t="s">
        <v>471</v>
      </c>
      <c r="R4441">
        <v>3.43</v>
      </c>
      <c r="S4441">
        <v>0</v>
      </c>
      <c r="T4441">
        <v>500000000</v>
      </c>
    </row>
    <row r="4442" spans="1:20" ht="15" customHeight="1">
      <c r="A4442" s="962" t="s">
        <v>265</v>
      </c>
      <c r="B4442" t="s">
        <v>296</v>
      </c>
      <c r="C4442" t="s">
        <v>13</v>
      </c>
      <c r="D4442" t="s">
        <v>11</v>
      </c>
      <c r="E4442" t="s">
        <v>511</v>
      </c>
      <c r="F4442" t="s">
        <v>471</v>
      </c>
      <c r="R4442">
        <v>3.43</v>
      </c>
      <c r="S4442">
        <v>0</v>
      </c>
      <c r="T4442">
        <v>500000000</v>
      </c>
    </row>
    <row r="4443" spans="1:20" ht="15" customHeight="1">
      <c r="A4443" s="962" t="s">
        <v>266</v>
      </c>
      <c r="B4443" t="s">
        <v>294</v>
      </c>
      <c r="C4443" t="s">
        <v>13</v>
      </c>
      <c r="D4443" t="s">
        <v>11</v>
      </c>
      <c r="E4443" t="s">
        <v>511</v>
      </c>
      <c r="F4443" t="s">
        <v>471</v>
      </c>
      <c r="R4443">
        <v>0.69</v>
      </c>
      <c r="S4443">
        <v>0</v>
      </c>
      <c r="T4443">
        <v>500000000</v>
      </c>
    </row>
    <row r="4444" spans="1:20" ht="15" customHeight="1">
      <c r="A4444" s="962" t="s">
        <v>266</v>
      </c>
      <c r="B4444" t="s">
        <v>292</v>
      </c>
      <c r="C4444" t="s">
        <v>13</v>
      </c>
      <c r="D4444" t="s">
        <v>11</v>
      </c>
      <c r="E4444" t="s">
        <v>511</v>
      </c>
      <c r="F4444" t="s">
        <v>471</v>
      </c>
      <c r="R4444">
        <v>1.37</v>
      </c>
      <c r="S4444">
        <v>0</v>
      </c>
      <c r="T4444">
        <v>500000000</v>
      </c>
    </row>
    <row r="4445" spans="1:20" ht="15" customHeight="1">
      <c r="A4445" s="962" t="s">
        <v>266</v>
      </c>
      <c r="B4445" t="s">
        <v>291</v>
      </c>
      <c r="C4445" t="s">
        <v>13</v>
      </c>
      <c r="D4445" t="s">
        <v>11</v>
      </c>
      <c r="E4445" t="s">
        <v>511</v>
      </c>
      <c r="F4445" t="s">
        <v>471</v>
      </c>
      <c r="R4445">
        <v>2.06</v>
      </c>
      <c r="S4445">
        <v>0</v>
      </c>
      <c r="T4445">
        <v>500000000</v>
      </c>
    </row>
    <row r="4446" spans="1:20" ht="15" customHeight="1">
      <c r="A4446" s="962" t="s">
        <v>266</v>
      </c>
      <c r="B4446" t="s">
        <v>293</v>
      </c>
      <c r="C4446" t="s">
        <v>13</v>
      </c>
      <c r="D4446" t="s">
        <v>11</v>
      </c>
      <c r="E4446" t="s">
        <v>511</v>
      </c>
      <c r="F4446" t="s">
        <v>471</v>
      </c>
      <c r="R4446">
        <v>0.69</v>
      </c>
      <c r="S4446">
        <v>0</v>
      </c>
      <c r="T4446">
        <v>500000000</v>
      </c>
    </row>
    <row r="4447" spans="1:20" ht="15" customHeight="1">
      <c r="A4447" s="962" t="s">
        <v>266</v>
      </c>
      <c r="B4447" t="s">
        <v>289</v>
      </c>
      <c r="C4447" t="s">
        <v>13</v>
      </c>
      <c r="D4447" t="s">
        <v>11</v>
      </c>
      <c r="E4447" t="s">
        <v>511</v>
      </c>
      <c r="F4447" t="s">
        <v>471</v>
      </c>
      <c r="R4447">
        <v>8.92</v>
      </c>
      <c r="S4447">
        <v>0</v>
      </c>
      <c r="T4447">
        <v>500000000</v>
      </c>
    </row>
    <row r="4448" spans="1:20" ht="15" customHeight="1">
      <c r="A4448" s="962" t="s">
        <v>266</v>
      </c>
      <c r="B4448" t="s">
        <v>288</v>
      </c>
      <c r="C4448" t="s">
        <v>13</v>
      </c>
      <c r="D4448" t="s">
        <v>11</v>
      </c>
      <c r="E4448" t="s">
        <v>511</v>
      </c>
      <c r="F4448" t="s">
        <v>471</v>
      </c>
      <c r="R4448">
        <v>8.92</v>
      </c>
      <c r="S4448">
        <v>0</v>
      </c>
      <c r="T4448">
        <v>500000000</v>
      </c>
    </row>
    <row r="4449" spans="1:20" ht="15" customHeight="1">
      <c r="A4449" s="962" t="s">
        <v>266</v>
      </c>
      <c r="B4449" t="s">
        <v>287</v>
      </c>
      <c r="C4449" t="s">
        <v>13</v>
      </c>
      <c r="D4449" t="s">
        <v>11</v>
      </c>
      <c r="E4449" t="s">
        <v>511</v>
      </c>
      <c r="F4449" t="s">
        <v>471</v>
      </c>
      <c r="R4449">
        <v>8.92</v>
      </c>
      <c r="S4449">
        <v>0</v>
      </c>
      <c r="T4449">
        <v>500000000</v>
      </c>
    </row>
    <row r="4450" spans="1:20" ht="15" customHeight="1">
      <c r="A4450" s="962" t="s">
        <v>266</v>
      </c>
      <c r="B4450" t="s">
        <v>295</v>
      </c>
      <c r="C4450" t="s">
        <v>13</v>
      </c>
      <c r="D4450" t="s">
        <v>11</v>
      </c>
      <c r="E4450" t="s">
        <v>511</v>
      </c>
      <c r="F4450" t="s">
        <v>471</v>
      </c>
      <c r="R4450">
        <v>3.43</v>
      </c>
      <c r="S4450">
        <v>0</v>
      </c>
      <c r="T4450">
        <v>500000000</v>
      </c>
    </row>
    <row r="4451" spans="1:20" ht="15" customHeight="1">
      <c r="A4451" s="962" t="s">
        <v>266</v>
      </c>
      <c r="B4451" t="s">
        <v>296</v>
      </c>
      <c r="C4451" t="s">
        <v>13</v>
      </c>
      <c r="D4451" t="s">
        <v>11</v>
      </c>
      <c r="E4451" t="s">
        <v>511</v>
      </c>
      <c r="F4451" t="s">
        <v>471</v>
      </c>
      <c r="R4451">
        <v>3.43</v>
      </c>
      <c r="S4451">
        <v>0</v>
      </c>
      <c r="T4451">
        <v>500000000</v>
      </c>
    </row>
    <row r="4452" spans="1:20" ht="15" customHeight="1">
      <c r="A4452" s="962" t="s">
        <v>267</v>
      </c>
      <c r="B4452" t="s">
        <v>296</v>
      </c>
      <c r="C4452" t="s">
        <v>13</v>
      </c>
      <c r="D4452" t="s">
        <v>11</v>
      </c>
      <c r="E4452" t="s">
        <v>511</v>
      </c>
      <c r="F4452" t="s">
        <v>471</v>
      </c>
      <c r="R4452">
        <v>0</v>
      </c>
      <c r="S4452">
        <v>0</v>
      </c>
      <c r="T4452">
        <v>0</v>
      </c>
    </row>
    <row r="4453" spans="1:20" ht="15" customHeight="1">
      <c r="A4453" s="962" t="s">
        <v>267</v>
      </c>
      <c r="B4453" t="s">
        <v>289</v>
      </c>
      <c r="C4453" t="s">
        <v>13</v>
      </c>
      <c r="D4453" t="s">
        <v>11</v>
      </c>
      <c r="E4453" t="s">
        <v>511</v>
      </c>
      <c r="F4453" t="s">
        <v>471</v>
      </c>
      <c r="R4453">
        <v>0</v>
      </c>
      <c r="S4453">
        <v>0</v>
      </c>
      <c r="T4453">
        <v>0</v>
      </c>
    </row>
    <row r="4454" spans="1:20" ht="15" customHeight="1">
      <c r="A4454" s="962" t="s">
        <v>267</v>
      </c>
      <c r="B4454" t="s">
        <v>288</v>
      </c>
      <c r="C4454" t="s">
        <v>13</v>
      </c>
      <c r="D4454" t="s">
        <v>11</v>
      </c>
      <c r="E4454" t="s">
        <v>511</v>
      </c>
      <c r="F4454" t="s">
        <v>471</v>
      </c>
      <c r="R4454">
        <v>0</v>
      </c>
      <c r="S4454">
        <v>0</v>
      </c>
      <c r="T4454">
        <v>0</v>
      </c>
    </row>
    <row r="4455" spans="1:20" ht="15" customHeight="1">
      <c r="A4455" s="962" t="s">
        <v>267</v>
      </c>
      <c r="B4455" t="s">
        <v>287</v>
      </c>
      <c r="C4455" t="s">
        <v>13</v>
      </c>
      <c r="D4455" t="s">
        <v>11</v>
      </c>
      <c r="E4455" t="s">
        <v>511</v>
      </c>
      <c r="F4455" t="s">
        <v>471</v>
      </c>
      <c r="R4455">
        <v>0</v>
      </c>
      <c r="S4455">
        <v>0</v>
      </c>
      <c r="T4455">
        <v>0</v>
      </c>
    </row>
    <row r="4456" spans="1:20" ht="15" customHeight="1">
      <c r="A4456" s="962" t="s">
        <v>268</v>
      </c>
      <c r="B4456" t="s">
        <v>296</v>
      </c>
      <c r="C4456" t="s">
        <v>13</v>
      </c>
      <c r="D4456" t="s">
        <v>11</v>
      </c>
      <c r="E4456" t="s">
        <v>511</v>
      </c>
      <c r="F4456" t="s">
        <v>471</v>
      </c>
      <c r="R4456">
        <v>0</v>
      </c>
      <c r="S4456">
        <v>0</v>
      </c>
      <c r="T4456">
        <v>0</v>
      </c>
    </row>
    <row r="4457" spans="1:20" ht="15" customHeight="1">
      <c r="A4457" s="962" t="s">
        <v>268</v>
      </c>
      <c r="B4457" t="s">
        <v>289</v>
      </c>
      <c r="C4457" t="s">
        <v>13</v>
      </c>
      <c r="D4457" t="s">
        <v>11</v>
      </c>
      <c r="E4457" t="s">
        <v>511</v>
      </c>
      <c r="F4457" t="s">
        <v>471</v>
      </c>
      <c r="R4457">
        <v>0</v>
      </c>
      <c r="S4457">
        <v>0</v>
      </c>
      <c r="T4457">
        <v>0</v>
      </c>
    </row>
    <row r="4458" spans="1:20" ht="15" customHeight="1">
      <c r="A4458" s="962" t="s">
        <v>268</v>
      </c>
      <c r="B4458" t="s">
        <v>288</v>
      </c>
      <c r="C4458" t="s">
        <v>13</v>
      </c>
      <c r="D4458" t="s">
        <v>11</v>
      </c>
      <c r="E4458" t="s">
        <v>511</v>
      </c>
      <c r="F4458" t="s">
        <v>471</v>
      </c>
      <c r="R4458">
        <v>0</v>
      </c>
      <c r="S4458">
        <v>0</v>
      </c>
      <c r="T4458">
        <v>0</v>
      </c>
    </row>
    <row r="4459" spans="1:20" ht="15" customHeight="1">
      <c r="A4459" s="962" t="s">
        <v>268</v>
      </c>
      <c r="B4459" t="s">
        <v>287</v>
      </c>
      <c r="C4459" t="s">
        <v>13</v>
      </c>
      <c r="D4459" t="s">
        <v>11</v>
      </c>
      <c r="E4459" t="s">
        <v>511</v>
      </c>
      <c r="F4459" t="s">
        <v>471</v>
      </c>
      <c r="R4459">
        <v>0</v>
      </c>
      <c r="S4459">
        <v>0</v>
      </c>
      <c r="T4459">
        <v>0</v>
      </c>
    </row>
    <row r="4460" spans="1:20" ht="15" customHeight="1">
      <c r="A4460" s="962" t="s">
        <v>269</v>
      </c>
      <c r="B4460" t="s">
        <v>296</v>
      </c>
      <c r="C4460" t="s">
        <v>13</v>
      </c>
      <c r="D4460" t="s">
        <v>11</v>
      </c>
      <c r="E4460" t="s">
        <v>511</v>
      </c>
      <c r="F4460" t="s">
        <v>471</v>
      </c>
      <c r="R4460">
        <v>0</v>
      </c>
      <c r="S4460">
        <v>0</v>
      </c>
      <c r="T4460">
        <v>0</v>
      </c>
    </row>
    <row r="4461" spans="1:20" ht="15" customHeight="1">
      <c r="A4461" s="962" t="s">
        <v>269</v>
      </c>
      <c r="B4461" t="s">
        <v>289</v>
      </c>
      <c r="C4461" t="s">
        <v>13</v>
      </c>
      <c r="D4461" t="s">
        <v>11</v>
      </c>
      <c r="E4461" t="s">
        <v>511</v>
      </c>
      <c r="F4461" t="s">
        <v>471</v>
      </c>
      <c r="R4461">
        <v>0</v>
      </c>
      <c r="S4461">
        <v>0</v>
      </c>
      <c r="T4461">
        <v>0</v>
      </c>
    </row>
    <row r="4462" spans="1:20" ht="15" customHeight="1">
      <c r="A4462" s="962" t="s">
        <v>269</v>
      </c>
      <c r="B4462" t="s">
        <v>288</v>
      </c>
      <c r="C4462" t="s">
        <v>13</v>
      </c>
      <c r="D4462" t="s">
        <v>11</v>
      </c>
      <c r="E4462" t="s">
        <v>511</v>
      </c>
      <c r="F4462" t="s">
        <v>471</v>
      </c>
      <c r="R4462">
        <v>0</v>
      </c>
      <c r="S4462">
        <v>0</v>
      </c>
      <c r="T4462">
        <v>0</v>
      </c>
    </row>
    <row r="4463" spans="1:20" ht="15" customHeight="1">
      <c r="A4463" s="962" t="s">
        <v>269</v>
      </c>
      <c r="B4463" t="s">
        <v>287</v>
      </c>
      <c r="C4463" t="s">
        <v>13</v>
      </c>
      <c r="D4463" t="s">
        <v>11</v>
      </c>
      <c r="E4463" t="s">
        <v>511</v>
      </c>
      <c r="F4463" t="s">
        <v>471</v>
      </c>
      <c r="R4463">
        <v>0</v>
      </c>
      <c r="S4463">
        <v>0</v>
      </c>
      <c r="T4463">
        <v>0</v>
      </c>
    </row>
    <row r="4464" spans="1:20" ht="15" customHeight="1">
      <c r="A4464" s="962" t="s">
        <v>270</v>
      </c>
      <c r="B4464" t="s">
        <v>296</v>
      </c>
      <c r="C4464" t="s">
        <v>13</v>
      </c>
      <c r="D4464" t="s">
        <v>11</v>
      </c>
      <c r="E4464" t="s">
        <v>511</v>
      </c>
      <c r="F4464" t="s">
        <v>471</v>
      </c>
      <c r="R4464">
        <v>0</v>
      </c>
      <c r="S4464">
        <v>0</v>
      </c>
      <c r="T4464">
        <v>0</v>
      </c>
    </row>
    <row r="4465" spans="1:20" ht="15" customHeight="1">
      <c r="A4465" s="962" t="s">
        <v>270</v>
      </c>
      <c r="B4465" t="s">
        <v>289</v>
      </c>
      <c r="C4465" t="s">
        <v>13</v>
      </c>
      <c r="D4465" t="s">
        <v>11</v>
      </c>
      <c r="E4465" t="s">
        <v>511</v>
      </c>
      <c r="F4465" t="s">
        <v>471</v>
      </c>
      <c r="R4465">
        <v>0</v>
      </c>
      <c r="S4465">
        <v>0</v>
      </c>
      <c r="T4465">
        <v>0</v>
      </c>
    </row>
    <row r="4466" spans="1:20" ht="15" customHeight="1">
      <c r="A4466" s="962" t="s">
        <v>270</v>
      </c>
      <c r="B4466" t="s">
        <v>288</v>
      </c>
      <c r="C4466" t="s">
        <v>13</v>
      </c>
      <c r="D4466" t="s">
        <v>11</v>
      </c>
      <c r="E4466" t="s">
        <v>511</v>
      </c>
      <c r="F4466" t="s">
        <v>471</v>
      </c>
      <c r="R4466">
        <v>0</v>
      </c>
      <c r="S4466">
        <v>0</v>
      </c>
      <c r="T4466">
        <v>0</v>
      </c>
    </row>
    <row r="4467" spans="1:20" ht="15" customHeight="1">
      <c r="A4467" s="962" t="s">
        <v>270</v>
      </c>
      <c r="B4467" t="s">
        <v>287</v>
      </c>
      <c r="C4467" t="s">
        <v>13</v>
      </c>
      <c r="D4467" t="s">
        <v>11</v>
      </c>
      <c r="E4467" t="s">
        <v>511</v>
      </c>
      <c r="F4467" t="s">
        <v>471</v>
      </c>
      <c r="R4467">
        <v>0</v>
      </c>
      <c r="S4467">
        <v>0</v>
      </c>
      <c r="T4467">
        <v>0</v>
      </c>
    </row>
    <row r="4468" spans="1:20" ht="15" customHeight="1">
      <c r="A4468" s="962" t="s">
        <v>271</v>
      </c>
      <c r="B4468" t="s">
        <v>297</v>
      </c>
      <c r="C4468" t="s">
        <v>13</v>
      </c>
      <c r="D4468" t="s">
        <v>11</v>
      </c>
      <c r="E4468" t="s">
        <v>511</v>
      </c>
      <c r="F4468" t="s">
        <v>471</v>
      </c>
      <c r="R4468">
        <v>0</v>
      </c>
      <c r="S4468">
        <v>0</v>
      </c>
      <c r="T4468">
        <v>0</v>
      </c>
    </row>
    <row r="4469" spans="1:20" ht="15" customHeight="1">
      <c r="A4469" s="962" t="s">
        <v>271</v>
      </c>
      <c r="B4469" t="s">
        <v>288</v>
      </c>
      <c r="C4469" t="s">
        <v>13</v>
      </c>
      <c r="D4469" t="s">
        <v>11</v>
      </c>
      <c r="E4469" t="s">
        <v>511</v>
      </c>
      <c r="F4469" t="s">
        <v>471</v>
      </c>
      <c r="R4469">
        <v>0</v>
      </c>
      <c r="S4469">
        <v>0</v>
      </c>
      <c r="T4469">
        <v>0</v>
      </c>
    </row>
    <row r="4470" spans="1:20" ht="15" customHeight="1">
      <c r="A4470" s="962" t="s">
        <v>271</v>
      </c>
      <c r="B4470" t="s">
        <v>287</v>
      </c>
      <c r="C4470" t="s">
        <v>13</v>
      </c>
      <c r="D4470" t="s">
        <v>11</v>
      </c>
      <c r="E4470" t="s">
        <v>511</v>
      </c>
      <c r="F4470" t="s">
        <v>471</v>
      </c>
      <c r="R4470">
        <v>0</v>
      </c>
      <c r="S4470">
        <v>0</v>
      </c>
      <c r="T4470">
        <v>0</v>
      </c>
    </row>
    <row r="4471" spans="1:20" ht="15" customHeight="1">
      <c r="A4471" s="962" t="s">
        <v>271</v>
      </c>
      <c r="B4471" t="s">
        <v>299</v>
      </c>
      <c r="C4471" t="s">
        <v>13</v>
      </c>
      <c r="D4471" t="s">
        <v>11</v>
      </c>
      <c r="E4471" t="s">
        <v>511</v>
      </c>
      <c r="F4471" t="s">
        <v>471</v>
      </c>
      <c r="R4471">
        <v>0</v>
      </c>
      <c r="S4471">
        <v>0</v>
      </c>
      <c r="T4471">
        <v>0</v>
      </c>
    </row>
    <row r="4472" spans="1:20" ht="15" customHeight="1">
      <c r="A4472" s="962" t="s">
        <v>271</v>
      </c>
      <c r="B4472" t="s">
        <v>301</v>
      </c>
      <c r="C4472" t="s">
        <v>13</v>
      </c>
      <c r="D4472" t="s">
        <v>11</v>
      </c>
      <c r="E4472" t="s">
        <v>511</v>
      </c>
      <c r="F4472" t="s">
        <v>471</v>
      </c>
      <c r="R4472">
        <v>0</v>
      </c>
      <c r="S4472">
        <v>0</v>
      </c>
      <c r="T4472">
        <v>0</v>
      </c>
    </row>
    <row r="4473" spans="1:20" ht="15" customHeight="1">
      <c r="A4473" s="962" t="s">
        <v>271</v>
      </c>
      <c r="B4473" t="s">
        <v>302</v>
      </c>
      <c r="C4473" t="s">
        <v>13</v>
      </c>
      <c r="D4473" t="s">
        <v>11</v>
      </c>
      <c r="E4473" t="s">
        <v>511</v>
      </c>
      <c r="F4473" t="s">
        <v>471</v>
      </c>
      <c r="R4473">
        <v>0</v>
      </c>
      <c r="S4473">
        <v>0</v>
      </c>
      <c r="T4473">
        <v>0</v>
      </c>
    </row>
    <row r="4474" spans="1:20" ht="15" customHeight="1">
      <c r="A4474" s="962" t="s">
        <v>271</v>
      </c>
      <c r="B4474" t="s">
        <v>303</v>
      </c>
      <c r="C4474" t="s">
        <v>13</v>
      </c>
      <c r="D4474" t="s">
        <v>11</v>
      </c>
      <c r="E4474" t="s">
        <v>511</v>
      </c>
      <c r="F4474" t="s">
        <v>471</v>
      </c>
      <c r="R4474">
        <v>0</v>
      </c>
      <c r="S4474">
        <v>0</v>
      </c>
      <c r="T4474">
        <v>0</v>
      </c>
    </row>
    <row r="4475" spans="1:20" ht="15" customHeight="1">
      <c r="A4475" s="962" t="s">
        <v>271</v>
      </c>
      <c r="B4475" t="s">
        <v>298</v>
      </c>
      <c r="C4475" t="s">
        <v>13</v>
      </c>
      <c r="D4475" t="s">
        <v>11</v>
      </c>
      <c r="E4475" t="s">
        <v>511</v>
      </c>
      <c r="F4475" t="s">
        <v>471</v>
      </c>
      <c r="R4475">
        <v>0</v>
      </c>
      <c r="S4475">
        <v>0</v>
      </c>
      <c r="T4475">
        <v>0</v>
      </c>
    </row>
    <row r="4476" spans="1:20" ht="15" customHeight="1">
      <c r="A4476" s="962" t="s">
        <v>271</v>
      </c>
      <c r="B4476" t="s">
        <v>300</v>
      </c>
      <c r="C4476" t="s">
        <v>13</v>
      </c>
      <c r="D4476" t="s">
        <v>11</v>
      </c>
      <c r="E4476" t="s">
        <v>511</v>
      </c>
      <c r="F4476" t="s">
        <v>471</v>
      </c>
      <c r="R4476">
        <v>0</v>
      </c>
      <c r="S4476">
        <v>0</v>
      </c>
      <c r="T4476">
        <v>0</v>
      </c>
    </row>
    <row r="4477" spans="1:20" ht="15" customHeight="1">
      <c r="A4477" s="962" t="s">
        <v>272</v>
      </c>
      <c r="B4477" t="s">
        <v>296</v>
      </c>
      <c r="C4477" t="s">
        <v>13</v>
      </c>
      <c r="D4477" t="s">
        <v>11</v>
      </c>
      <c r="E4477" t="s">
        <v>511</v>
      </c>
      <c r="F4477" t="s">
        <v>471</v>
      </c>
      <c r="R4477">
        <v>0</v>
      </c>
      <c r="S4477">
        <v>0</v>
      </c>
      <c r="T4477">
        <v>0</v>
      </c>
    </row>
    <row r="4478" spans="1:20" ht="15" customHeight="1">
      <c r="A4478" s="962" t="s">
        <v>272</v>
      </c>
      <c r="B4478" t="s">
        <v>289</v>
      </c>
      <c r="C4478" t="s">
        <v>13</v>
      </c>
      <c r="D4478" t="s">
        <v>11</v>
      </c>
      <c r="E4478" t="s">
        <v>511</v>
      </c>
      <c r="F4478" t="s">
        <v>471</v>
      </c>
      <c r="R4478">
        <v>0</v>
      </c>
      <c r="S4478">
        <v>0</v>
      </c>
      <c r="T4478">
        <v>0</v>
      </c>
    </row>
    <row r="4479" spans="1:20" ht="15" customHeight="1">
      <c r="A4479" s="962" t="s">
        <v>272</v>
      </c>
      <c r="B4479" t="s">
        <v>288</v>
      </c>
      <c r="C4479" t="s">
        <v>13</v>
      </c>
      <c r="D4479" t="s">
        <v>11</v>
      </c>
      <c r="E4479" t="s">
        <v>511</v>
      </c>
      <c r="F4479" t="s">
        <v>471</v>
      </c>
      <c r="R4479">
        <v>0</v>
      </c>
      <c r="S4479">
        <v>0</v>
      </c>
      <c r="T4479">
        <v>0</v>
      </c>
    </row>
    <row r="4480" spans="1:20" ht="15" customHeight="1">
      <c r="A4480" s="962" t="s">
        <v>272</v>
      </c>
      <c r="B4480" t="s">
        <v>287</v>
      </c>
      <c r="C4480" t="s">
        <v>13</v>
      </c>
      <c r="D4480" t="s">
        <v>11</v>
      </c>
      <c r="E4480" t="s">
        <v>511</v>
      </c>
      <c r="F4480" t="s">
        <v>471</v>
      </c>
      <c r="R4480">
        <v>0</v>
      </c>
      <c r="S4480">
        <v>0</v>
      </c>
      <c r="T4480">
        <v>0</v>
      </c>
    </row>
    <row r="4481" spans="1:20" ht="15" customHeight="1">
      <c r="A4481" s="962" t="s">
        <v>273</v>
      </c>
      <c r="B4481" t="s">
        <v>296</v>
      </c>
      <c r="C4481" t="s">
        <v>13</v>
      </c>
      <c r="D4481" t="s">
        <v>11</v>
      </c>
      <c r="E4481" t="s">
        <v>511</v>
      </c>
      <c r="F4481" t="s">
        <v>471</v>
      </c>
      <c r="R4481">
        <v>0</v>
      </c>
      <c r="S4481">
        <v>0</v>
      </c>
      <c r="T4481">
        <v>0</v>
      </c>
    </row>
    <row r="4482" spans="1:20" ht="15" customHeight="1">
      <c r="A4482" s="962" t="s">
        <v>273</v>
      </c>
      <c r="B4482" t="s">
        <v>289</v>
      </c>
      <c r="C4482" t="s">
        <v>13</v>
      </c>
      <c r="D4482" t="s">
        <v>11</v>
      </c>
      <c r="E4482" t="s">
        <v>511</v>
      </c>
      <c r="F4482" t="s">
        <v>471</v>
      </c>
      <c r="R4482">
        <v>0</v>
      </c>
      <c r="S4482">
        <v>0</v>
      </c>
      <c r="T4482">
        <v>0</v>
      </c>
    </row>
    <row r="4483" spans="1:20" ht="15" customHeight="1">
      <c r="A4483" s="962" t="s">
        <v>273</v>
      </c>
      <c r="B4483" t="s">
        <v>288</v>
      </c>
      <c r="C4483" t="s">
        <v>13</v>
      </c>
      <c r="D4483" t="s">
        <v>11</v>
      </c>
      <c r="E4483" t="s">
        <v>511</v>
      </c>
      <c r="F4483" t="s">
        <v>471</v>
      </c>
      <c r="R4483">
        <v>0</v>
      </c>
      <c r="S4483">
        <v>0</v>
      </c>
      <c r="T4483">
        <v>0</v>
      </c>
    </row>
    <row r="4484" spans="1:20" ht="15" customHeight="1">
      <c r="A4484" s="962" t="s">
        <v>273</v>
      </c>
      <c r="B4484" t="s">
        <v>287</v>
      </c>
      <c r="C4484" t="s">
        <v>13</v>
      </c>
      <c r="D4484" t="s">
        <v>11</v>
      </c>
      <c r="E4484" t="s">
        <v>511</v>
      </c>
      <c r="F4484" t="s">
        <v>471</v>
      </c>
      <c r="R4484">
        <v>0</v>
      </c>
      <c r="S4484">
        <v>0</v>
      </c>
      <c r="T4484">
        <v>0</v>
      </c>
    </row>
    <row r="4485" spans="1:20" ht="15" customHeight="1">
      <c r="A4485" s="962" t="s">
        <v>274</v>
      </c>
      <c r="B4485" t="s">
        <v>283</v>
      </c>
      <c r="C4485" t="s">
        <v>13</v>
      </c>
      <c r="D4485" t="s">
        <v>11</v>
      </c>
      <c r="E4485" t="s">
        <v>511</v>
      </c>
      <c r="F4485" t="s">
        <v>471</v>
      </c>
      <c r="R4485">
        <v>6.21</v>
      </c>
      <c r="S4485">
        <v>0</v>
      </c>
      <c r="T4485">
        <v>500000000</v>
      </c>
    </row>
    <row r="4486" spans="1:20" ht="15" customHeight="1">
      <c r="A4486" s="962" t="s">
        <v>277</v>
      </c>
      <c r="B4486" t="s">
        <v>246</v>
      </c>
      <c r="C4486" t="s">
        <v>13</v>
      </c>
      <c r="D4486" t="s">
        <v>11</v>
      </c>
      <c r="E4486" t="s">
        <v>511</v>
      </c>
      <c r="F4486" t="s">
        <v>471</v>
      </c>
      <c r="R4486">
        <v>0</v>
      </c>
      <c r="S4486">
        <v>0</v>
      </c>
      <c r="T4486">
        <v>500000000</v>
      </c>
    </row>
    <row r="4487" spans="1:20" ht="15" customHeight="1">
      <c r="A4487" s="962" t="s">
        <v>277</v>
      </c>
      <c r="B4487" t="s">
        <v>244</v>
      </c>
      <c r="C4487" t="s">
        <v>13</v>
      </c>
      <c r="D4487" t="s">
        <v>11</v>
      </c>
      <c r="E4487" t="s">
        <v>511</v>
      </c>
      <c r="F4487" t="s">
        <v>471</v>
      </c>
      <c r="G4487" t="s">
        <v>596</v>
      </c>
      <c r="I4487" t="s">
        <v>428</v>
      </c>
      <c r="K4487" t="s">
        <v>333</v>
      </c>
      <c r="L4487" t="s">
        <v>277</v>
      </c>
      <c r="M4487" t="s">
        <v>66</v>
      </c>
      <c r="O4487" t="s">
        <v>365</v>
      </c>
      <c r="P4487" t="s">
        <v>336</v>
      </c>
      <c r="Q4487" t="s">
        <v>337</v>
      </c>
      <c r="R4487">
        <v>51</v>
      </c>
    </row>
    <row r="4488" spans="1:20" ht="15" customHeight="1">
      <c r="A4488" s="962" t="s">
        <v>278</v>
      </c>
      <c r="B4488" t="s">
        <v>252</v>
      </c>
      <c r="C4488" t="s">
        <v>13</v>
      </c>
      <c r="D4488" t="s">
        <v>11</v>
      </c>
      <c r="E4488" t="s">
        <v>511</v>
      </c>
      <c r="F4488" t="s">
        <v>471</v>
      </c>
      <c r="J4488" t="s">
        <v>340</v>
      </c>
      <c r="L4488" t="s">
        <v>252</v>
      </c>
      <c r="R4488">
        <v>0</v>
      </c>
    </row>
    <row r="4489" spans="1:20" ht="15" customHeight="1">
      <c r="A4489" s="962" t="s">
        <v>278</v>
      </c>
      <c r="B4489" t="s">
        <v>247</v>
      </c>
      <c r="C4489" t="s">
        <v>13</v>
      </c>
      <c r="D4489" t="s">
        <v>11</v>
      </c>
      <c r="E4489" t="s">
        <v>511</v>
      </c>
      <c r="F4489" t="s">
        <v>471</v>
      </c>
      <c r="O4489" t="s">
        <v>361</v>
      </c>
      <c r="P4489" t="s">
        <v>868</v>
      </c>
      <c r="Q4489" t="s">
        <v>869</v>
      </c>
      <c r="R4489">
        <v>25.5</v>
      </c>
    </row>
    <row r="4490" spans="1:20" ht="15" customHeight="1">
      <c r="A4490" s="962" t="s">
        <v>278</v>
      </c>
      <c r="B4490" t="s">
        <v>251</v>
      </c>
      <c r="C4490" t="s">
        <v>13</v>
      </c>
      <c r="D4490" t="s">
        <v>11</v>
      </c>
      <c r="E4490" t="s">
        <v>511</v>
      </c>
      <c r="F4490" t="s">
        <v>471</v>
      </c>
      <c r="R4490">
        <v>0</v>
      </c>
    </row>
    <row r="4491" spans="1:20" ht="15" customHeight="1">
      <c r="A4491" s="962" t="s">
        <v>279</v>
      </c>
      <c r="B4491" t="s">
        <v>254</v>
      </c>
      <c r="C4491" t="s">
        <v>13</v>
      </c>
      <c r="D4491" t="s">
        <v>11</v>
      </c>
      <c r="E4491" t="s">
        <v>511</v>
      </c>
      <c r="F4491" t="s">
        <v>471</v>
      </c>
      <c r="O4491" t="s">
        <v>361</v>
      </c>
      <c r="P4491" t="s">
        <v>868</v>
      </c>
      <c r="Q4491" t="s">
        <v>869</v>
      </c>
      <c r="R4491">
        <v>25.3</v>
      </c>
    </row>
    <row r="4492" spans="1:20" ht="15" customHeight="1">
      <c r="A4492" s="962" t="s">
        <v>279</v>
      </c>
      <c r="B4492" t="s">
        <v>253</v>
      </c>
      <c r="C4492" t="s">
        <v>13</v>
      </c>
      <c r="D4492" t="s">
        <v>11</v>
      </c>
      <c r="E4492" t="s">
        <v>511</v>
      </c>
      <c r="F4492" t="s">
        <v>471</v>
      </c>
      <c r="H4492" t="s">
        <v>964</v>
      </c>
      <c r="I4492" t="s">
        <v>848</v>
      </c>
      <c r="J4492" t="s">
        <v>965</v>
      </c>
      <c r="K4492" t="s">
        <v>849</v>
      </c>
      <c r="L4492" t="s">
        <v>966</v>
      </c>
      <c r="M4492" t="s">
        <v>848</v>
      </c>
      <c r="O4492" t="s">
        <v>882</v>
      </c>
      <c r="P4492" t="s">
        <v>851</v>
      </c>
      <c r="Q4492" t="s">
        <v>337</v>
      </c>
      <c r="R4492">
        <v>5.0999999999999996</v>
      </c>
    </row>
    <row r="4493" spans="1:20" ht="15" customHeight="1">
      <c r="A4493" s="962" t="s">
        <v>279</v>
      </c>
      <c r="B4493" t="s">
        <v>251</v>
      </c>
      <c r="C4493" t="s">
        <v>13</v>
      </c>
      <c r="D4493" t="s">
        <v>11</v>
      </c>
      <c r="E4493" t="s">
        <v>511</v>
      </c>
      <c r="F4493" t="s">
        <v>471</v>
      </c>
      <c r="J4493" t="s">
        <v>965</v>
      </c>
      <c r="K4493" t="s">
        <v>849</v>
      </c>
      <c r="L4493" t="s">
        <v>966</v>
      </c>
      <c r="O4493" t="s">
        <v>882</v>
      </c>
      <c r="P4493" t="s">
        <v>851</v>
      </c>
      <c r="Q4493" t="s">
        <v>337</v>
      </c>
      <c r="R4493">
        <v>5.0999999999999996</v>
      </c>
    </row>
    <row r="4494" spans="1:20" ht="15" customHeight="1">
      <c r="A4494" s="962" t="s">
        <v>279</v>
      </c>
      <c r="B4494" t="s">
        <v>255</v>
      </c>
      <c r="C4494" t="s">
        <v>13</v>
      </c>
      <c r="D4494" t="s">
        <v>11</v>
      </c>
      <c r="E4494" t="s">
        <v>511</v>
      </c>
      <c r="F4494" t="s">
        <v>471</v>
      </c>
      <c r="H4494" t="s">
        <v>931</v>
      </c>
      <c r="I4494" t="s">
        <v>853</v>
      </c>
      <c r="J4494" t="s">
        <v>948</v>
      </c>
      <c r="K4494" t="s">
        <v>854</v>
      </c>
      <c r="L4494" t="s">
        <v>855</v>
      </c>
      <c r="M4494" t="s">
        <v>55</v>
      </c>
      <c r="O4494" t="s">
        <v>361</v>
      </c>
      <c r="P4494" t="s">
        <v>851</v>
      </c>
      <c r="Q4494" t="s">
        <v>337</v>
      </c>
      <c r="R4494">
        <v>0.26</v>
      </c>
    </row>
    <row r="4495" spans="1:20" ht="15" customHeight="1">
      <c r="A4495" s="962" t="s">
        <v>280</v>
      </c>
      <c r="B4495" t="s">
        <v>257</v>
      </c>
      <c r="C4495" t="s">
        <v>13</v>
      </c>
      <c r="D4495" t="s">
        <v>11</v>
      </c>
      <c r="E4495" t="s">
        <v>511</v>
      </c>
      <c r="F4495" t="s">
        <v>471</v>
      </c>
      <c r="J4495" t="s">
        <v>436</v>
      </c>
      <c r="R4495">
        <v>0</v>
      </c>
    </row>
    <row r="4496" spans="1:20" ht="15" customHeight="1">
      <c r="A4496" s="962" t="s">
        <v>280</v>
      </c>
      <c r="B4496" t="s">
        <v>259</v>
      </c>
      <c r="C4496" t="s">
        <v>13</v>
      </c>
      <c r="D4496" t="s">
        <v>11</v>
      </c>
      <c r="E4496" t="s">
        <v>511</v>
      </c>
      <c r="F4496" t="s">
        <v>471</v>
      </c>
      <c r="R4496">
        <v>0</v>
      </c>
    </row>
    <row r="4497" spans="1:20" ht="15" customHeight="1">
      <c r="A4497" s="962" t="s">
        <v>280</v>
      </c>
      <c r="B4497" t="s">
        <v>260</v>
      </c>
      <c r="C4497" t="s">
        <v>13</v>
      </c>
      <c r="D4497" t="s">
        <v>11</v>
      </c>
      <c r="E4497" t="s">
        <v>511</v>
      </c>
      <c r="F4497" t="s">
        <v>471</v>
      </c>
      <c r="R4497">
        <v>0</v>
      </c>
    </row>
    <row r="4498" spans="1:20" ht="15" customHeight="1">
      <c r="A4498" s="962" t="s">
        <v>281</v>
      </c>
      <c r="B4498" t="s">
        <v>262</v>
      </c>
      <c r="C4498" t="s">
        <v>13</v>
      </c>
      <c r="D4498" t="s">
        <v>11</v>
      </c>
      <c r="E4498" t="s">
        <v>511</v>
      </c>
      <c r="F4498" t="s">
        <v>471</v>
      </c>
      <c r="L4498" t="s">
        <v>2002</v>
      </c>
      <c r="O4498" t="s">
        <v>361</v>
      </c>
      <c r="P4498" t="s">
        <v>868</v>
      </c>
      <c r="Q4498" t="s">
        <v>869</v>
      </c>
      <c r="R4498">
        <v>0</v>
      </c>
      <c r="S4498">
        <v>0</v>
      </c>
      <c r="T4498">
        <v>500000000</v>
      </c>
    </row>
    <row r="4499" spans="1:20" ht="15" customHeight="1">
      <c r="A4499" s="962" t="s">
        <v>281</v>
      </c>
      <c r="B4499" t="s">
        <v>261</v>
      </c>
      <c r="C4499" t="s">
        <v>13</v>
      </c>
      <c r="D4499" t="s">
        <v>11</v>
      </c>
      <c r="E4499" t="s">
        <v>511</v>
      </c>
      <c r="F4499" t="s">
        <v>471</v>
      </c>
      <c r="R4499">
        <v>0</v>
      </c>
      <c r="S4499">
        <v>0</v>
      </c>
      <c r="T4499">
        <v>500000000</v>
      </c>
    </row>
    <row r="4500" spans="1:20" ht="15" customHeight="1">
      <c r="A4500" s="962" t="s">
        <v>282</v>
      </c>
      <c r="B4500" t="s">
        <v>263</v>
      </c>
      <c r="C4500" t="s">
        <v>13</v>
      </c>
      <c r="D4500" t="s">
        <v>11</v>
      </c>
      <c r="E4500" t="s">
        <v>511</v>
      </c>
      <c r="F4500" t="s">
        <v>471</v>
      </c>
      <c r="O4500" t="s">
        <v>361</v>
      </c>
      <c r="P4500" t="s">
        <v>868</v>
      </c>
      <c r="Q4500" t="s">
        <v>869</v>
      </c>
      <c r="R4500">
        <v>0</v>
      </c>
      <c r="S4500">
        <v>0</v>
      </c>
      <c r="T4500">
        <v>500000000</v>
      </c>
    </row>
    <row r="4501" spans="1:20" ht="15" customHeight="1">
      <c r="A4501" s="962" t="s">
        <v>283</v>
      </c>
      <c r="B4501" t="s">
        <v>265</v>
      </c>
      <c r="C4501" t="s">
        <v>13</v>
      </c>
      <c r="D4501" t="s">
        <v>11</v>
      </c>
      <c r="E4501" t="s">
        <v>511</v>
      </c>
      <c r="F4501" t="s">
        <v>471</v>
      </c>
      <c r="O4501" t="s">
        <v>361</v>
      </c>
      <c r="P4501" t="s">
        <v>868</v>
      </c>
      <c r="Q4501" t="s">
        <v>869</v>
      </c>
      <c r="R4501">
        <v>8.92</v>
      </c>
      <c r="S4501">
        <v>0</v>
      </c>
      <c r="T4501">
        <v>500000000</v>
      </c>
    </row>
    <row r="4502" spans="1:20" ht="15" customHeight="1">
      <c r="A4502" s="962" t="s">
        <v>283</v>
      </c>
      <c r="B4502" t="s">
        <v>266</v>
      </c>
      <c r="C4502" t="s">
        <v>13</v>
      </c>
      <c r="D4502" t="s">
        <v>11</v>
      </c>
      <c r="E4502" t="s">
        <v>511</v>
      </c>
      <c r="F4502" t="s">
        <v>471</v>
      </c>
      <c r="O4502" t="s">
        <v>361</v>
      </c>
      <c r="P4502" t="s">
        <v>868</v>
      </c>
      <c r="Q4502" t="s">
        <v>869</v>
      </c>
      <c r="R4502">
        <v>8.92</v>
      </c>
      <c r="S4502">
        <v>0</v>
      </c>
      <c r="T4502">
        <v>500000000</v>
      </c>
    </row>
    <row r="4503" spans="1:20" ht="15" customHeight="1">
      <c r="A4503" s="962" t="s">
        <v>283</v>
      </c>
      <c r="B4503" t="s">
        <v>264</v>
      </c>
      <c r="C4503" t="s">
        <v>13</v>
      </c>
      <c r="D4503" t="s">
        <v>11</v>
      </c>
      <c r="E4503" t="s">
        <v>511</v>
      </c>
      <c r="F4503" t="s">
        <v>471</v>
      </c>
      <c r="R4503">
        <v>17.8</v>
      </c>
      <c r="S4503">
        <v>11.6</v>
      </c>
      <c r="T4503">
        <v>500000000</v>
      </c>
    </row>
    <row r="4504" spans="1:20" ht="15" customHeight="1">
      <c r="A4504" s="962" t="s">
        <v>284</v>
      </c>
      <c r="B4504" t="s">
        <v>269</v>
      </c>
      <c r="C4504" t="s">
        <v>13</v>
      </c>
      <c r="D4504" t="s">
        <v>11</v>
      </c>
      <c r="E4504" t="s">
        <v>511</v>
      </c>
      <c r="F4504" t="s">
        <v>471</v>
      </c>
      <c r="R4504">
        <v>0</v>
      </c>
      <c r="S4504">
        <v>0</v>
      </c>
      <c r="T4504">
        <v>0</v>
      </c>
    </row>
    <row r="4505" spans="1:20" ht="15" customHeight="1">
      <c r="A4505" s="962" t="s">
        <v>284</v>
      </c>
      <c r="B4505" t="s">
        <v>267</v>
      </c>
      <c r="C4505" t="s">
        <v>13</v>
      </c>
      <c r="D4505" t="s">
        <v>11</v>
      </c>
      <c r="E4505" t="s">
        <v>511</v>
      </c>
      <c r="F4505" t="s">
        <v>471</v>
      </c>
      <c r="R4505">
        <v>0</v>
      </c>
      <c r="S4505">
        <v>0</v>
      </c>
      <c r="T4505">
        <v>0</v>
      </c>
    </row>
    <row r="4506" spans="1:20" ht="15" customHeight="1">
      <c r="A4506" s="962" t="s">
        <v>284</v>
      </c>
      <c r="B4506" t="s">
        <v>268</v>
      </c>
      <c r="C4506" t="s">
        <v>13</v>
      </c>
      <c r="D4506" t="s">
        <v>11</v>
      </c>
      <c r="E4506" t="s">
        <v>511</v>
      </c>
      <c r="F4506" t="s">
        <v>471</v>
      </c>
      <c r="R4506">
        <v>0</v>
      </c>
      <c r="S4506">
        <v>0</v>
      </c>
      <c r="T4506">
        <v>0</v>
      </c>
    </row>
    <row r="4507" spans="1:20" ht="15" customHeight="1">
      <c r="A4507" s="962" t="s">
        <v>285</v>
      </c>
      <c r="B4507" t="s">
        <v>271</v>
      </c>
      <c r="C4507" t="s">
        <v>13</v>
      </c>
      <c r="D4507" t="s">
        <v>11</v>
      </c>
      <c r="E4507" t="s">
        <v>511</v>
      </c>
      <c r="F4507" t="s">
        <v>471</v>
      </c>
      <c r="R4507">
        <v>0</v>
      </c>
      <c r="S4507">
        <v>0</v>
      </c>
      <c r="T4507">
        <v>0</v>
      </c>
    </row>
    <row r="4508" spans="1:20" ht="15" customHeight="1">
      <c r="A4508" s="962" t="s">
        <v>285</v>
      </c>
      <c r="B4508" t="s">
        <v>270</v>
      </c>
      <c r="C4508" t="s">
        <v>13</v>
      </c>
      <c r="D4508" t="s">
        <v>11</v>
      </c>
      <c r="E4508" t="s">
        <v>511</v>
      </c>
      <c r="F4508" t="s">
        <v>471</v>
      </c>
      <c r="R4508">
        <v>0</v>
      </c>
      <c r="S4508">
        <v>0</v>
      </c>
      <c r="T4508">
        <v>0</v>
      </c>
    </row>
    <row r="4509" spans="1:20" ht="15" customHeight="1">
      <c r="A4509" s="962" t="s">
        <v>286</v>
      </c>
      <c r="B4509" t="s">
        <v>273</v>
      </c>
      <c r="C4509" t="s">
        <v>13</v>
      </c>
      <c r="D4509" t="s">
        <v>11</v>
      </c>
      <c r="E4509" t="s">
        <v>511</v>
      </c>
      <c r="F4509" t="s">
        <v>471</v>
      </c>
      <c r="R4509">
        <v>0</v>
      </c>
      <c r="S4509">
        <v>0</v>
      </c>
      <c r="T4509">
        <v>0</v>
      </c>
    </row>
    <row r="4510" spans="1:20" ht="15" customHeight="1">
      <c r="A4510" s="962" t="s">
        <v>286</v>
      </c>
      <c r="B4510" t="s">
        <v>272</v>
      </c>
      <c r="C4510" t="s">
        <v>13</v>
      </c>
      <c r="D4510" t="s">
        <v>11</v>
      </c>
      <c r="E4510" t="s">
        <v>511</v>
      </c>
      <c r="F4510" t="s">
        <v>471</v>
      </c>
      <c r="R4510">
        <v>0</v>
      </c>
      <c r="S4510">
        <v>0</v>
      </c>
      <c r="T4510">
        <v>0</v>
      </c>
    </row>
    <row r="4511" spans="1:20" ht="15" customHeight="1">
      <c r="A4511" s="962" t="s">
        <v>320</v>
      </c>
      <c r="B4511" t="s">
        <v>257</v>
      </c>
      <c r="C4511" t="s">
        <v>13</v>
      </c>
      <c r="D4511" t="s">
        <v>11</v>
      </c>
      <c r="E4511" t="s">
        <v>511</v>
      </c>
      <c r="F4511" t="s">
        <v>471</v>
      </c>
      <c r="R4511">
        <v>0</v>
      </c>
      <c r="S4511">
        <v>0</v>
      </c>
      <c r="T4511">
        <v>500000000</v>
      </c>
    </row>
    <row r="4512" spans="1:20" ht="15" customHeight="1">
      <c r="A4512" s="962" t="s">
        <v>320</v>
      </c>
      <c r="B4512" t="s">
        <v>259</v>
      </c>
      <c r="C4512" t="s">
        <v>13</v>
      </c>
      <c r="D4512" t="s">
        <v>11</v>
      </c>
      <c r="E4512" t="s">
        <v>511</v>
      </c>
      <c r="F4512" t="s">
        <v>471</v>
      </c>
      <c r="R4512">
        <v>0</v>
      </c>
      <c r="S4512">
        <v>0</v>
      </c>
      <c r="T4512">
        <v>500000000</v>
      </c>
    </row>
    <row r="4513" spans="1:20" ht="15" customHeight="1">
      <c r="A4513" s="962" t="s">
        <v>320</v>
      </c>
      <c r="B4513" t="s">
        <v>246</v>
      </c>
      <c r="C4513" t="s">
        <v>13</v>
      </c>
      <c r="D4513" t="s">
        <v>11</v>
      </c>
      <c r="E4513" t="s">
        <v>511</v>
      </c>
      <c r="F4513" t="s">
        <v>471</v>
      </c>
      <c r="R4513">
        <v>0</v>
      </c>
      <c r="S4513">
        <v>0</v>
      </c>
      <c r="T4513">
        <v>500000000</v>
      </c>
    </row>
    <row r="4514" spans="1:20" ht="15" customHeight="1">
      <c r="A4514" s="962" t="s">
        <v>320</v>
      </c>
      <c r="B4514" t="s">
        <v>261</v>
      </c>
      <c r="C4514" t="s">
        <v>13</v>
      </c>
      <c r="D4514" t="s">
        <v>11</v>
      </c>
      <c r="E4514" t="s">
        <v>511</v>
      </c>
      <c r="F4514" t="s">
        <v>471</v>
      </c>
      <c r="R4514">
        <v>0</v>
      </c>
      <c r="S4514">
        <v>0</v>
      </c>
      <c r="T4514">
        <v>500000000</v>
      </c>
    </row>
    <row r="4515" spans="1:20" ht="15" customHeight="1">
      <c r="A4515" s="962" t="s">
        <v>320</v>
      </c>
      <c r="B4515" t="s">
        <v>262</v>
      </c>
      <c r="C4515" t="s">
        <v>13</v>
      </c>
      <c r="D4515" t="s">
        <v>11</v>
      </c>
      <c r="E4515" t="s">
        <v>511</v>
      </c>
      <c r="F4515" t="s">
        <v>471</v>
      </c>
      <c r="R4515">
        <v>0</v>
      </c>
      <c r="S4515">
        <v>0</v>
      </c>
      <c r="T4515">
        <v>500000000</v>
      </c>
    </row>
    <row r="4516" spans="1:20" ht="15" customHeight="1">
      <c r="A4516" s="962" t="s">
        <v>320</v>
      </c>
      <c r="B4516" t="s">
        <v>263</v>
      </c>
      <c r="C4516" t="s">
        <v>13</v>
      </c>
      <c r="D4516" t="s">
        <v>11</v>
      </c>
      <c r="E4516" t="s">
        <v>511</v>
      </c>
      <c r="F4516" t="s">
        <v>471</v>
      </c>
      <c r="R4516">
        <v>0</v>
      </c>
      <c r="S4516">
        <v>0</v>
      </c>
      <c r="T4516">
        <v>500000000</v>
      </c>
    </row>
    <row r="4517" spans="1:20" ht="15" customHeight="1">
      <c r="A4517" s="962" t="s">
        <v>320</v>
      </c>
      <c r="B4517" t="s">
        <v>254</v>
      </c>
      <c r="C4517" t="s">
        <v>13</v>
      </c>
      <c r="D4517" t="s">
        <v>11</v>
      </c>
      <c r="E4517" t="s">
        <v>511</v>
      </c>
      <c r="F4517" t="s">
        <v>471</v>
      </c>
      <c r="H4517" t="s">
        <v>473</v>
      </c>
      <c r="I4517" t="s">
        <v>353</v>
      </c>
      <c r="K4517" t="s">
        <v>333</v>
      </c>
      <c r="L4517" t="s">
        <v>374</v>
      </c>
      <c r="M4517" t="s">
        <v>58</v>
      </c>
      <c r="O4517" t="s">
        <v>335</v>
      </c>
      <c r="P4517" t="s">
        <v>336</v>
      </c>
      <c r="Q4517" t="s">
        <v>337</v>
      </c>
      <c r="R4517">
        <v>7.03</v>
      </c>
    </row>
    <row r="4518" spans="1:20" ht="15" customHeight="1">
      <c r="A4518" s="962" t="s">
        <v>323</v>
      </c>
      <c r="B4518" t="s">
        <v>247</v>
      </c>
      <c r="C4518" t="s">
        <v>13</v>
      </c>
      <c r="D4518" t="s">
        <v>11</v>
      </c>
      <c r="E4518" t="s">
        <v>511</v>
      </c>
      <c r="F4518" t="s">
        <v>471</v>
      </c>
      <c r="R4518">
        <v>0</v>
      </c>
    </row>
    <row r="4519" spans="1:20" ht="15" customHeight="1">
      <c r="A4519" s="962" t="s">
        <v>323</v>
      </c>
      <c r="B4519" t="s">
        <v>254</v>
      </c>
      <c r="C4519" t="s">
        <v>13</v>
      </c>
      <c r="D4519" t="s">
        <v>11</v>
      </c>
      <c r="E4519" t="s">
        <v>511</v>
      </c>
      <c r="F4519" t="s">
        <v>471</v>
      </c>
      <c r="R4519">
        <v>0</v>
      </c>
    </row>
    <row r="4520" spans="1:20" ht="15" customHeight="1">
      <c r="A4520" s="962" t="s">
        <v>323</v>
      </c>
      <c r="B4520" t="s">
        <v>246</v>
      </c>
      <c r="C4520" t="s">
        <v>13</v>
      </c>
      <c r="D4520" t="s">
        <v>11</v>
      </c>
      <c r="E4520" t="s">
        <v>511</v>
      </c>
      <c r="F4520" t="s">
        <v>471</v>
      </c>
      <c r="R4520">
        <v>0</v>
      </c>
      <c r="S4520">
        <v>0</v>
      </c>
      <c r="T4520">
        <v>500000000</v>
      </c>
    </row>
    <row r="4521" spans="1:20" ht="15" customHeight="1">
      <c r="A4521" s="962" t="s">
        <v>323</v>
      </c>
      <c r="B4521" t="s">
        <v>263</v>
      </c>
      <c r="C4521" t="s">
        <v>13</v>
      </c>
      <c r="D4521" t="s">
        <v>11</v>
      </c>
      <c r="E4521" t="s">
        <v>511</v>
      </c>
      <c r="F4521" t="s">
        <v>471</v>
      </c>
      <c r="R4521">
        <v>0</v>
      </c>
      <c r="S4521">
        <v>0</v>
      </c>
      <c r="T4521">
        <v>500000000</v>
      </c>
    </row>
    <row r="4522" spans="1:20" ht="15" customHeight="1">
      <c r="A4522" s="962" t="s">
        <v>244</v>
      </c>
      <c r="B4522" t="s">
        <v>278</v>
      </c>
      <c r="C4522" t="s">
        <v>13</v>
      </c>
      <c r="D4522" t="s">
        <v>11</v>
      </c>
      <c r="E4522" t="s">
        <v>511</v>
      </c>
      <c r="F4522" t="s">
        <v>474</v>
      </c>
      <c r="O4522" t="s">
        <v>361</v>
      </c>
      <c r="P4522" t="s">
        <v>868</v>
      </c>
      <c r="Q4522" t="s">
        <v>869</v>
      </c>
      <c r="R4522">
        <v>8.18</v>
      </c>
    </row>
    <row r="4523" spans="1:20" ht="15" customHeight="1">
      <c r="A4523" s="962" t="s">
        <v>244</v>
      </c>
      <c r="B4523" t="s">
        <v>279</v>
      </c>
      <c r="C4523" t="s">
        <v>13</v>
      </c>
      <c r="D4523" t="s">
        <v>11</v>
      </c>
      <c r="E4523" t="s">
        <v>511</v>
      </c>
      <c r="F4523" t="s">
        <v>474</v>
      </c>
      <c r="H4523" t="s">
        <v>955</v>
      </c>
      <c r="I4523" t="s">
        <v>848</v>
      </c>
      <c r="J4523" t="s">
        <v>956</v>
      </c>
      <c r="K4523" t="s">
        <v>849</v>
      </c>
      <c r="L4523" t="s">
        <v>957</v>
      </c>
      <c r="M4523" t="s">
        <v>848</v>
      </c>
      <c r="O4523" t="s">
        <v>882</v>
      </c>
      <c r="P4523" t="s">
        <v>851</v>
      </c>
      <c r="Q4523" t="s">
        <v>337</v>
      </c>
      <c r="R4523">
        <v>8.18</v>
      </c>
    </row>
    <row r="4524" spans="1:20" ht="15" customHeight="1">
      <c r="A4524" s="962" t="s">
        <v>246</v>
      </c>
      <c r="B4524" t="s">
        <v>321</v>
      </c>
      <c r="C4524" t="s">
        <v>13</v>
      </c>
      <c r="D4524" t="s">
        <v>11</v>
      </c>
      <c r="E4524" t="s">
        <v>511</v>
      </c>
      <c r="F4524" t="s">
        <v>474</v>
      </c>
      <c r="R4524">
        <v>0</v>
      </c>
      <c r="S4524">
        <v>0</v>
      </c>
      <c r="T4524">
        <v>500000000</v>
      </c>
    </row>
    <row r="4525" spans="1:20" ht="15" customHeight="1">
      <c r="A4525" s="962" t="s">
        <v>246</v>
      </c>
      <c r="B4525" t="s">
        <v>281</v>
      </c>
      <c r="C4525" t="s">
        <v>13</v>
      </c>
      <c r="D4525" t="s">
        <v>11</v>
      </c>
      <c r="E4525" t="s">
        <v>511</v>
      </c>
      <c r="F4525" t="s">
        <v>474</v>
      </c>
      <c r="R4525">
        <v>0</v>
      </c>
      <c r="S4525">
        <v>0</v>
      </c>
      <c r="T4525">
        <v>500000000</v>
      </c>
    </row>
    <row r="4526" spans="1:20" ht="15" customHeight="1">
      <c r="A4526" s="962" t="s">
        <v>246</v>
      </c>
      <c r="B4526" t="s">
        <v>282</v>
      </c>
      <c r="C4526" t="s">
        <v>13</v>
      </c>
      <c r="D4526" t="s">
        <v>11</v>
      </c>
      <c r="E4526" t="s">
        <v>511</v>
      </c>
      <c r="F4526" t="s">
        <v>474</v>
      </c>
      <c r="R4526">
        <v>0</v>
      </c>
      <c r="S4526">
        <v>0</v>
      </c>
      <c r="T4526">
        <v>500000000</v>
      </c>
    </row>
    <row r="4527" spans="1:20" ht="15" customHeight="1">
      <c r="A4527" s="962" t="s">
        <v>246</v>
      </c>
      <c r="B4527" t="s">
        <v>324</v>
      </c>
      <c r="C4527" t="s">
        <v>13</v>
      </c>
      <c r="D4527" t="s">
        <v>11</v>
      </c>
      <c r="E4527" t="s">
        <v>511</v>
      </c>
      <c r="F4527" t="s">
        <v>474</v>
      </c>
      <c r="R4527">
        <v>0</v>
      </c>
      <c r="S4527">
        <v>0</v>
      </c>
      <c r="T4527">
        <v>500000000</v>
      </c>
    </row>
    <row r="4528" spans="1:20" ht="15" customHeight="1">
      <c r="A4528" s="962" t="s">
        <v>247</v>
      </c>
      <c r="B4528" t="s">
        <v>300</v>
      </c>
      <c r="C4528" t="s">
        <v>13</v>
      </c>
      <c r="D4528" t="s">
        <v>11</v>
      </c>
      <c r="E4528" t="s">
        <v>511</v>
      </c>
      <c r="F4528" t="s">
        <v>474</v>
      </c>
      <c r="J4528" t="s">
        <v>467</v>
      </c>
      <c r="L4528" t="s">
        <v>339</v>
      </c>
      <c r="R4528">
        <v>0</v>
      </c>
    </row>
    <row r="4529" spans="1:20" ht="15" customHeight="1">
      <c r="A4529" s="962" t="s">
        <v>247</v>
      </c>
      <c r="B4529" t="s">
        <v>290</v>
      </c>
      <c r="C4529" t="s">
        <v>13</v>
      </c>
      <c r="D4529" t="s">
        <v>11</v>
      </c>
      <c r="E4529" t="s">
        <v>511</v>
      </c>
      <c r="F4529" t="s">
        <v>474</v>
      </c>
      <c r="J4529" t="s">
        <v>2011</v>
      </c>
      <c r="L4529" t="s">
        <v>339</v>
      </c>
      <c r="O4529" t="s">
        <v>882</v>
      </c>
      <c r="P4529" t="s">
        <v>868</v>
      </c>
      <c r="Q4529" t="s">
        <v>869</v>
      </c>
      <c r="R4529">
        <v>6.38</v>
      </c>
    </row>
    <row r="4530" spans="1:20" ht="15" customHeight="1">
      <c r="A4530" s="962" t="s">
        <v>247</v>
      </c>
      <c r="B4530" t="s">
        <v>289</v>
      </c>
      <c r="C4530" t="s">
        <v>13</v>
      </c>
      <c r="D4530" t="s">
        <v>11</v>
      </c>
      <c r="E4530" t="s">
        <v>511</v>
      </c>
      <c r="F4530" t="s">
        <v>474</v>
      </c>
      <c r="H4530" t="s">
        <v>848</v>
      </c>
      <c r="I4530" t="s">
        <v>848</v>
      </c>
      <c r="J4530" t="s">
        <v>2011</v>
      </c>
      <c r="K4530" t="s">
        <v>848</v>
      </c>
      <c r="L4530" t="s">
        <v>339</v>
      </c>
      <c r="M4530" t="s">
        <v>848</v>
      </c>
      <c r="O4530" t="s">
        <v>882</v>
      </c>
      <c r="P4530" t="s">
        <v>868</v>
      </c>
      <c r="Q4530" t="s">
        <v>869</v>
      </c>
      <c r="R4530">
        <v>6.38</v>
      </c>
    </row>
    <row r="4531" spans="1:20" ht="15" customHeight="1">
      <c r="A4531" s="962" t="s">
        <v>247</v>
      </c>
      <c r="B4531" t="s">
        <v>288</v>
      </c>
      <c r="C4531" t="s">
        <v>13</v>
      </c>
      <c r="D4531" t="s">
        <v>11</v>
      </c>
      <c r="E4531" t="s">
        <v>511</v>
      </c>
      <c r="F4531" t="s">
        <v>474</v>
      </c>
      <c r="R4531">
        <v>6.38</v>
      </c>
    </row>
    <row r="4532" spans="1:20" ht="15" customHeight="1">
      <c r="A4532" s="962" t="s">
        <v>247</v>
      </c>
      <c r="B4532" t="s">
        <v>298</v>
      </c>
      <c r="C4532" t="s">
        <v>13</v>
      </c>
      <c r="D4532" t="s">
        <v>11</v>
      </c>
      <c r="E4532" t="s">
        <v>511</v>
      </c>
      <c r="F4532" t="s">
        <v>474</v>
      </c>
      <c r="R4532">
        <v>0</v>
      </c>
    </row>
    <row r="4533" spans="1:20" ht="15" customHeight="1">
      <c r="A4533" s="962" t="s">
        <v>247</v>
      </c>
      <c r="B4533" t="s">
        <v>297</v>
      </c>
      <c r="C4533" t="s">
        <v>13</v>
      </c>
      <c r="D4533" t="s">
        <v>11</v>
      </c>
      <c r="E4533" t="s">
        <v>511</v>
      </c>
      <c r="F4533" t="s">
        <v>474</v>
      </c>
      <c r="R4533">
        <v>0</v>
      </c>
    </row>
    <row r="4534" spans="1:20" ht="15" customHeight="1">
      <c r="A4534" s="962" t="s">
        <v>247</v>
      </c>
      <c r="B4534" t="s">
        <v>287</v>
      </c>
      <c r="C4534" t="s">
        <v>13</v>
      </c>
      <c r="D4534" t="s">
        <v>11</v>
      </c>
      <c r="E4534" t="s">
        <v>511</v>
      </c>
      <c r="F4534" t="s">
        <v>474</v>
      </c>
      <c r="R4534">
        <v>8.01</v>
      </c>
    </row>
    <row r="4535" spans="1:20" ht="15" customHeight="1">
      <c r="A4535" s="962" t="s">
        <v>247</v>
      </c>
      <c r="B4535" t="s">
        <v>301</v>
      </c>
      <c r="C4535" t="s">
        <v>13</v>
      </c>
      <c r="D4535" t="s">
        <v>11</v>
      </c>
      <c r="E4535" t="s">
        <v>511</v>
      </c>
      <c r="F4535" t="s">
        <v>474</v>
      </c>
      <c r="R4535">
        <v>0</v>
      </c>
      <c r="S4535">
        <v>0</v>
      </c>
      <c r="T4535">
        <v>0</v>
      </c>
    </row>
    <row r="4536" spans="1:20" ht="15" customHeight="1">
      <c r="A4536" s="962" t="s">
        <v>247</v>
      </c>
      <c r="B4536" t="s">
        <v>302</v>
      </c>
      <c r="C4536" t="s">
        <v>13</v>
      </c>
      <c r="D4536" t="s">
        <v>11</v>
      </c>
      <c r="E4536" t="s">
        <v>511</v>
      </c>
      <c r="F4536" t="s">
        <v>474</v>
      </c>
      <c r="R4536">
        <v>0</v>
      </c>
      <c r="S4536">
        <v>0</v>
      </c>
      <c r="T4536">
        <v>0</v>
      </c>
    </row>
    <row r="4537" spans="1:20" ht="15" customHeight="1">
      <c r="A4537" s="962" t="s">
        <v>247</v>
      </c>
      <c r="B4537" t="s">
        <v>322</v>
      </c>
      <c r="C4537" t="s">
        <v>13</v>
      </c>
      <c r="D4537" t="s">
        <v>11</v>
      </c>
      <c r="E4537" t="s">
        <v>511</v>
      </c>
      <c r="F4537" t="s">
        <v>474</v>
      </c>
      <c r="H4537" t="s">
        <v>915</v>
      </c>
      <c r="I4537" t="s">
        <v>450</v>
      </c>
      <c r="J4537" t="s">
        <v>950</v>
      </c>
      <c r="K4537" t="s">
        <v>854</v>
      </c>
      <c r="L4537" t="s">
        <v>871</v>
      </c>
      <c r="M4537" t="s">
        <v>56</v>
      </c>
      <c r="O4537" t="s">
        <v>361</v>
      </c>
      <c r="P4537" t="s">
        <v>851</v>
      </c>
      <c r="Q4537" t="s">
        <v>337</v>
      </c>
      <c r="R4537">
        <v>0.16</v>
      </c>
    </row>
    <row r="4538" spans="1:20" ht="15" customHeight="1">
      <c r="A4538" s="962" t="s">
        <v>247</v>
      </c>
      <c r="B4538" t="s">
        <v>318</v>
      </c>
      <c r="C4538" t="s">
        <v>13</v>
      </c>
      <c r="D4538" t="s">
        <v>11</v>
      </c>
      <c r="E4538" t="s">
        <v>511</v>
      </c>
      <c r="F4538" t="s">
        <v>474</v>
      </c>
      <c r="H4538" t="s">
        <v>848</v>
      </c>
      <c r="I4538" t="s">
        <v>848</v>
      </c>
      <c r="J4538" t="s">
        <v>951</v>
      </c>
      <c r="K4538" t="s">
        <v>849</v>
      </c>
      <c r="L4538" t="s">
        <v>850</v>
      </c>
      <c r="M4538" t="s">
        <v>848</v>
      </c>
      <c r="O4538" t="s">
        <v>882</v>
      </c>
      <c r="P4538" t="s">
        <v>851</v>
      </c>
      <c r="Q4538" t="s">
        <v>337</v>
      </c>
      <c r="R4538">
        <v>1.64</v>
      </c>
    </row>
    <row r="4539" spans="1:20" ht="15" customHeight="1">
      <c r="A4539" s="962" t="s">
        <v>247</v>
      </c>
      <c r="B4539" t="s">
        <v>317</v>
      </c>
      <c r="C4539" t="s">
        <v>13</v>
      </c>
      <c r="D4539" t="s">
        <v>11</v>
      </c>
      <c r="E4539" t="s">
        <v>511</v>
      </c>
      <c r="F4539" t="s">
        <v>474</v>
      </c>
      <c r="J4539" t="s">
        <v>951</v>
      </c>
      <c r="K4539" t="s">
        <v>849</v>
      </c>
      <c r="L4539" t="s">
        <v>850</v>
      </c>
      <c r="O4539" t="s">
        <v>882</v>
      </c>
      <c r="P4539" t="s">
        <v>851</v>
      </c>
      <c r="Q4539" t="s">
        <v>337</v>
      </c>
      <c r="R4539">
        <v>1.64</v>
      </c>
    </row>
    <row r="4540" spans="1:20" ht="15" customHeight="1">
      <c r="A4540" s="962" t="s">
        <v>247</v>
      </c>
      <c r="B4540" t="s">
        <v>305</v>
      </c>
      <c r="C4540" t="s">
        <v>13</v>
      </c>
      <c r="D4540" t="s">
        <v>11</v>
      </c>
      <c r="E4540" t="s">
        <v>511</v>
      </c>
      <c r="F4540" t="s">
        <v>474</v>
      </c>
      <c r="R4540">
        <v>1.64</v>
      </c>
    </row>
    <row r="4541" spans="1:20" ht="15" customHeight="1">
      <c r="A4541" s="962" t="s">
        <v>247</v>
      </c>
      <c r="B4541" t="s">
        <v>324</v>
      </c>
      <c r="C4541" t="s">
        <v>13</v>
      </c>
      <c r="D4541" t="s">
        <v>11</v>
      </c>
      <c r="E4541" t="s">
        <v>511</v>
      </c>
      <c r="F4541" t="s">
        <v>474</v>
      </c>
      <c r="R4541">
        <v>0</v>
      </c>
    </row>
    <row r="4542" spans="1:20" ht="15" customHeight="1">
      <c r="A4542" s="962" t="s">
        <v>248</v>
      </c>
      <c r="B4542" t="s">
        <v>278</v>
      </c>
      <c r="C4542" t="s">
        <v>13</v>
      </c>
      <c r="D4542" t="s">
        <v>11</v>
      </c>
      <c r="E4542" t="s">
        <v>511</v>
      </c>
      <c r="F4542" t="s">
        <v>474</v>
      </c>
      <c r="R4542">
        <v>0</v>
      </c>
    </row>
    <row r="4543" spans="1:20" ht="15" customHeight="1">
      <c r="A4543" s="962" t="s">
        <v>248</v>
      </c>
      <c r="B4543" t="s">
        <v>279</v>
      </c>
      <c r="C4543" t="s">
        <v>13</v>
      </c>
      <c r="D4543" t="s">
        <v>11</v>
      </c>
      <c r="E4543" t="s">
        <v>511</v>
      </c>
      <c r="F4543" t="s">
        <v>474</v>
      </c>
      <c r="J4543" t="s">
        <v>962</v>
      </c>
      <c r="K4543" t="s">
        <v>849</v>
      </c>
      <c r="L4543" t="s">
        <v>963</v>
      </c>
      <c r="O4543" t="s">
        <v>882</v>
      </c>
      <c r="P4543" t="s">
        <v>851</v>
      </c>
      <c r="Q4543" t="s">
        <v>337</v>
      </c>
      <c r="R4543">
        <v>1.64</v>
      </c>
    </row>
    <row r="4544" spans="1:20" ht="15" customHeight="1">
      <c r="A4544" s="962" t="s">
        <v>249</v>
      </c>
      <c r="B4544" t="s">
        <v>278</v>
      </c>
      <c r="C4544" t="s">
        <v>13</v>
      </c>
      <c r="D4544" t="s">
        <v>11</v>
      </c>
      <c r="E4544" t="s">
        <v>511</v>
      </c>
      <c r="F4544" t="s">
        <v>474</v>
      </c>
      <c r="J4544" t="s">
        <v>340</v>
      </c>
      <c r="L4544" t="s">
        <v>249</v>
      </c>
      <c r="R4544">
        <v>0</v>
      </c>
    </row>
    <row r="4545" spans="1:20" ht="15" customHeight="1">
      <c r="A4545" s="962" t="s">
        <v>250</v>
      </c>
      <c r="B4545" t="s">
        <v>279</v>
      </c>
      <c r="C4545" t="s">
        <v>13</v>
      </c>
      <c r="D4545" t="s">
        <v>11</v>
      </c>
      <c r="E4545" t="s">
        <v>511</v>
      </c>
      <c r="F4545" t="s">
        <v>474</v>
      </c>
      <c r="H4545" t="s">
        <v>961</v>
      </c>
      <c r="I4545" t="s">
        <v>848</v>
      </c>
      <c r="J4545" t="s">
        <v>962</v>
      </c>
      <c r="K4545" t="s">
        <v>849</v>
      </c>
      <c r="L4545" t="s">
        <v>963</v>
      </c>
      <c r="M4545" t="s">
        <v>848</v>
      </c>
      <c r="O4545" t="s">
        <v>882</v>
      </c>
      <c r="P4545" t="s">
        <v>851</v>
      </c>
      <c r="Q4545" t="s">
        <v>337</v>
      </c>
      <c r="R4545">
        <v>1.64</v>
      </c>
    </row>
    <row r="4546" spans="1:20" ht="15" customHeight="1">
      <c r="A4546" s="962" t="s">
        <v>254</v>
      </c>
      <c r="B4546" t="s">
        <v>283</v>
      </c>
      <c r="C4546" t="s">
        <v>13</v>
      </c>
      <c r="D4546" t="s">
        <v>11</v>
      </c>
      <c r="E4546" t="s">
        <v>511</v>
      </c>
      <c r="F4546" t="s">
        <v>474</v>
      </c>
      <c r="J4546" t="s">
        <v>2007</v>
      </c>
      <c r="L4546" t="s">
        <v>343</v>
      </c>
      <c r="O4546" t="s">
        <v>361</v>
      </c>
      <c r="P4546" t="s">
        <v>868</v>
      </c>
      <c r="Q4546" t="s">
        <v>869</v>
      </c>
      <c r="R4546">
        <v>33.4</v>
      </c>
    </row>
    <row r="4547" spans="1:20" ht="15" customHeight="1">
      <c r="A4547" s="962" t="s">
        <v>254</v>
      </c>
      <c r="B4547" t="s">
        <v>289</v>
      </c>
      <c r="C4547" t="s">
        <v>13</v>
      </c>
      <c r="D4547" t="s">
        <v>11</v>
      </c>
      <c r="E4547" t="s">
        <v>511</v>
      </c>
      <c r="F4547" t="s">
        <v>474</v>
      </c>
      <c r="J4547" t="s">
        <v>338</v>
      </c>
      <c r="L4547" t="s">
        <v>344</v>
      </c>
      <c r="R4547">
        <v>0</v>
      </c>
    </row>
    <row r="4548" spans="1:20" ht="15" customHeight="1">
      <c r="A4548" s="962" t="s">
        <v>254</v>
      </c>
      <c r="B4548" t="s">
        <v>290</v>
      </c>
      <c r="C4548" t="s">
        <v>13</v>
      </c>
      <c r="D4548" t="s">
        <v>11</v>
      </c>
      <c r="E4548" t="s">
        <v>511</v>
      </c>
      <c r="F4548" t="s">
        <v>474</v>
      </c>
      <c r="R4548">
        <v>0</v>
      </c>
      <c r="S4548">
        <v>0</v>
      </c>
      <c r="T4548">
        <v>0</v>
      </c>
    </row>
    <row r="4549" spans="1:20" ht="15" customHeight="1">
      <c r="A4549" s="962" t="s">
        <v>254</v>
      </c>
      <c r="B4549" t="s">
        <v>292</v>
      </c>
      <c r="C4549" t="s">
        <v>13</v>
      </c>
      <c r="D4549" t="s">
        <v>11</v>
      </c>
      <c r="E4549" t="s">
        <v>511</v>
      </c>
      <c r="F4549" t="s">
        <v>474</v>
      </c>
      <c r="R4549">
        <v>0</v>
      </c>
      <c r="S4549">
        <v>0</v>
      </c>
      <c r="T4549">
        <v>0</v>
      </c>
    </row>
    <row r="4550" spans="1:20" ht="15" customHeight="1">
      <c r="A4550" s="962" t="s">
        <v>254</v>
      </c>
      <c r="B4550" t="s">
        <v>294</v>
      </c>
      <c r="C4550" t="s">
        <v>13</v>
      </c>
      <c r="D4550" t="s">
        <v>11</v>
      </c>
      <c r="E4550" t="s">
        <v>511</v>
      </c>
      <c r="F4550" t="s">
        <v>474</v>
      </c>
      <c r="R4550">
        <v>0</v>
      </c>
      <c r="S4550">
        <v>0</v>
      </c>
      <c r="T4550">
        <v>0</v>
      </c>
    </row>
    <row r="4551" spans="1:20" ht="15" customHeight="1">
      <c r="A4551" s="962" t="s">
        <v>254</v>
      </c>
      <c r="B4551" t="s">
        <v>295</v>
      </c>
      <c r="C4551" t="s">
        <v>13</v>
      </c>
      <c r="D4551" t="s">
        <v>11</v>
      </c>
      <c r="E4551" t="s">
        <v>511</v>
      </c>
      <c r="F4551" t="s">
        <v>474</v>
      </c>
      <c r="R4551">
        <v>0</v>
      </c>
      <c r="S4551">
        <v>0</v>
      </c>
      <c r="T4551">
        <v>0</v>
      </c>
    </row>
    <row r="4552" spans="1:20" ht="15" customHeight="1">
      <c r="A4552" s="962" t="s">
        <v>254</v>
      </c>
      <c r="B4552" t="s">
        <v>280</v>
      </c>
      <c r="C4552" t="s">
        <v>13</v>
      </c>
      <c r="D4552" t="s">
        <v>11</v>
      </c>
      <c r="E4552" t="s">
        <v>511</v>
      </c>
      <c r="F4552" t="s">
        <v>474</v>
      </c>
      <c r="J4552" t="s">
        <v>436</v>
      </c>
      <c r="L4552" t="s">
        <v>346</v>
      </c>
      <c r="R4552">
        <v>0</v>
      </c>
    </row>
    <row r="4553" spans="1:20" ht="15" customHeight="1">
      <c r="A4553" s="962" t="s">
        <v>254</v>
      </c>
      <c r="B4553" t="s">
        <v>299</v>
      </c>
      <c r="C4553" t="s">
        <v>13</v>
      </c>
      <c r="D4553" t="s">
        <v>11</v>
      </c>
      <c r="E4553" t="s">
        <v>511</v>
      </c>
      <c r="F4553" t="s">
        <v>474</v>
      </c>
      <c r="J4553" t="s">
        <v>422</v>
      </c>
      <c r="R4553">
        <v>0</v>
      </c>
    </row>
    <row r="4554" spans="1:20" ht="15" customHeight="1">
      <c r="A4554" s="962" t="s">
        <v>254</v>
      </c>
      <c r="B4554" t="s">
        <v>284</v>
      </c>
      <c r="C4554" t="s">
        <v>13</v>
      </c>
      <c r="D4554" t="s">
        <v>11</v>
      </c>
      <c r="E4554" t="s">
        <v>511</v>
      </c>
      <c r="F4554" t="s">
        <v>474</v>
      </c>
      <c r="R4554">
        <v>0</v>
      </c>
    </row>
    <row r="4555" spans="1:20" ht="15" customHeight="1">
      <c r="A4555" s="962" t="s">
        <v>254</v>
      </c>
      <c r="B4555" t="s">
        <v>285</v>
      </c>
      <c r="C4555" t="s">
        <v>13</v>
      </c>
      <c r="D4555" t="s">
        <v>11</v>
      </c>
      <c r="E4555" t="s">
        <v>511</v>
      </c>
      <c r="F4555" t="s">
        <v>474</v>
      </c>
      <c r="R4555">
        <v>0</v>
      </c>
    </row>
    <row r="4556" spans="1:20" ht="15" customHeight="1">
      <c r="A4556" s="962" t="s">
        <v>254</v>
      </c>
      <c r="B4556" t="s">
        <v>286</v>
      </c>
      <c r="C4556" t="s">
        <v>13</v>
      </c>
      <c r="D4556" t="s">
        <v>11</v>
      </c>
      <c r="E4556" t="s">
        <v>511</v>
      </c>
      <c r="F4556" t="s">
        <v>474</v>
      </c>
      <c r="R4556">
        <v>0</v>
      </c>
    </row>
    <row r="4557" spans="1:20" ht="15" customHeight="1">
      <c r="A4557" s="962" t="s">
        <v>254</v>
      </c>
      <c r="B4557" t="s">
        <v>303</v>
      </c>
      <c r="C4557" t="s">
        <v>13</v>
      </c>
      <c r="D4557" t="s">
        <v>11</v>
      </c>
      <c r="E4557" t="s">
        <v>511</v>
      </c>
      <c r="F4557" t="s">
        <v>474</v>
      </c>
      <c r="R4557">
        <v>0</v>
      </c>
    </row>
    <row r="4558" spans="1:20" ht="15" customHeight="1">
      <c r="A4558" s="962" t="s">
        <v>254</v>
      </c>
      <c r="B4558" t="s">
        <v>291</v>
      </c>
      <c r="C4558" t="s">
        <v>13</v>
      </c>
      <c r="D4558" t="s">
        <v>11</v>
      </c>
      <c r="E4558" t="s">
        <v>511</v>
      </c>
      <c r="F4558" t="s">
        <v>474</v>
      </c>
      <c r="R4558">
        <v>0</v>
      </c>
      <c r="S4558">
        <v>0</v>
      </c>
      <c r="T4558">
        <v>0</v>
      </c>
    </row>
    <row r="4559" spans="1:20" ht="15" customHeight="1">
      <c r="A4559" s="962" t="s">
        <v>254</v>
      </c>
      <c r="B4559" t="s">
        <v>293</v>
      </c>
      <c r="C4559" t="s">
        <v>13</v>
      </c>
      <c r="D4559" t="s">
        <v>11</v>
      </c>
      <c r="E4559" t="s">
        <v>511</v>
      </c>
      <c r="F4559" t="s">
        <v>474</v>
      </c>
      <c r="R4559">
        <v>0</v>
      </c>
      <c r="S4559">
        <v>0</v>
      </c>
      <c r="T4559">
        <v>0</v>
      </c>
    </row>
    <row r="4560" spans="1:20" ht="15" customHeight="1">
      <c r="A4560" s="962" t="s">
        <v>254</v>
      </c>
      <c r="B4560" t="s">
        <v>288</v>
      </c>
      <c r="C4560" t="s">
        <v>13</v>
      </c>
      <c r="D4560" t="s">
        <v>11</v>
      </c>
      <c r="E4560" t="s">
        <v>511</v>
      </c>
      <c r="F4560" t="s">
        <v>474</v>
      </c>
      <c r="R4560">
        <v>0</v>
      </c>
    </row>
    <row r="4561" spans="1:20" ht="15" customHeight="1">
      <c r="A4561" s="962" t="s">
        <v>254</v>
      </c>
      <c r="B4561" t="s">
        <v>298</v>
      </c>
      <c r="C4561" t="s">
        <v>13</v>
      </c>
      <c r="D4561" t="s">
        <v>11</v>
      </c>
      <c r="E4561" t="s">
        <v>511</v>
      </c>
      <c r="F4561" t="s">
        <v>474</v>
      </c>
      <c r="R4561">
        <v>0</v>
      </c>
    </row>
    <row r="4562" spans="1:20" ht="15" customHeight="1">
      <c r="A4562" s="962" t="s">
        <v>254</v>
      </c>
      <c r="B4562" t="s">
        <v>297</v>
      </c>
      <c r="C4562" t="s">
        <v>13</v>
      </c>
      <c r="D4562" t="s">
        <v>11</v>
      </c>
      <c r="E4562" t="s">
        <v>511</v>
      </c>
      <c r="F4562" t="s">
        <v>474</v>
      </c>
      <c r="R4562">
        <v>0</v>
      </c>
    </row>
    <row r="4563" spans="1:20" ht="15" customHeight="1">
      <c r="A4563" s="962" t="s">
        <v>254</v>
      </c>
      <c r="B4563" t="s">
        <v>287</v>
      </c>
      <c r="C4563" t="s">
        <v>13</v>
      </c>
      <c r="D4563" t="s">
        <v>11</v>
      </c>
      <c r="E4563" t="s">
        <v>511</v>
      </c>
      <c r="F4563" t="s">
        <v>474</v>
      </c>
      <c r="R4563">
        <v>1.64</v>
      </c>
    </row>
    <row r="4564" spans="1:20" ht="15" customHeight="1">
      <c r="A4564" s="962" t="s">
        <v>254</v>
      </c>
      <c r="B4564" t="s">
        <v>296</v>
      </c>
      <c r="C4564" t="s">
        <v>13</v>
      </c>
      <c r="D4564" t="s">
        <v>11</v>
      </c>
      <c r="E4564" t="s">
        <v>511</v>
      </c>
      <c r="F4564" t="s">
        <v>474</v>
      </c>
      <c r="R4564">
        <v>0</v>
      </c>
      <c r="S4564">
        <v>0</v>
      </c>
      <c r="T4564">
        <v>0</v>
      </c>
    </row>
    <row r="4565" spans="1:20" ht="15" customHeight="1">
      <c r="A4565" s="962" t="s">
        <v>254</v>
      </c>
      <c r="B4565" t="s">
        <v>319</v>
      </c>
      <c r="C4565" t="s">
        <v>13</v>
      </c>
      <c r="D4565" t="s">
        <v>11</v>
      </c>
      <c r="E4565" t="s">
        <v>511</v>
      </c>
      <c r="F4565" t="s">
        <v>474</v>
      </c>
      <c r="H4565" t="s">
        <v>958</v>
      </c>
      <c r="I4565" t="s">
        <v>848</v>
      </c>
      <c r="J4565" t="s">
        <v>959</v>
      </c>
      <c r="K4565" t="s">
        <v>849</v>
      </c>
      <c r="L4565" t="s">
        <v>960</v>
      </c>
      <c r="M4565" t="s">
        <v>848</v>
      </c>
      <c r="O4565" t="s">
        <v>882</v>
      </c>
      <c r="P4565" t="s">
        <v>851</v>
      </c>
      <c r="Q4565" t="s">
        <v>337</v>
      </c>
      <c r="R4565">
        <v>1.64</v>
      </c>
    </row>
    <row r="4566" spans="1:20" ht="15" customHeight="1">
      <c r="A4566" s="962" t="s">
        <v>254</v>
      </c>
      <c r="B4566" t="s">
        <v>317</v>
      </c>
      <c r="C4566" t="s">
        <v>13</v>
      </c>
      <c r="D4566" t="s">
        <v>11</v>
      </c>
      <c r="E4566" t="s">
        <v>511</v>
      </c>
      <c r="F4566" t="s">
        <v>474</v>
      </c>
      <c r="J4566" t="s">
        <v>959</v>
      </c>
      <c r="K4566" t="s">
        <v>849</v>
      </c>
      <c r="L4566" t="s">
        <v>960</v>
      </c>
      <c r="O4566" t="s">
        <v>882</v>
      </c>
      <c r="P4566" t="s">
        <v>851</v>
      </c>
      <c r="Q4566" t="s">
        <v>337</v>
      </c>
      <c r="R4566">
        <v>1.64</v>
      </c>
    </row>
    <row r="4567" spans="1:20" ht="15" customHeight="1">
      <c r="A4567" s="962" t="s">
        <v>254</v>
      </c>
      <c r="B4567" t="s">
        <v>305</v>
      </c>
      <c r="C4567" t="s">
        <v>13</v>
      </c>
      <c r="D4567" t="s">
        <v>11</v>
      </c>
      <c r="E4567" t="s">
        <v>511</v>
      </c>
      <c r="F4567" t="s">
        <v>474</v>
      </c>
      <c r="R4567">
        <v>1.64</v>
      </c>
    </row>
    <row r="4568" spans="1:20" ht="15" customHeight="1">
      <c r="A4568" s="962" t="s">
        <v>254</v>
      </c>
      <c r="B4568" t="s">
        <v>321</v>
      </c>
      <c r="C4568" t="s">
        <v>13</v>
      </c>
      <c r="D4568" t="s">
        <v>11</v>
      </c>
      <c r="E4568" t="s">
        <v>511</v>
      </c>
      <c r="F4568" t="s">
        <v>474</v>
      </c>
      <c r="H4568" t="s">
        <v>597</v>
      </c>
      <c r="I4568" t="s">
        <v>353</v>
      </c>
      <c r="K4568" t="s">
        <v>333</v>
      </c>
      <c r="L4568" t="s">
        <v>354</v>
      </c>
      <c r="M4568" t="s">
        <v>58</v>
      </c>
      <c r="O4568" t="s">
        <v>335</v>
      </c>
      <c r="P4568" t="s">
        <v>336</v>
      </c>
      <c r="Q4568" t="s">
        <v>337</v>
      </c>
      <c r="R4568">
        <v>8.33</v>
      </c>
    </row>
    <row r="4569" spans="1:20" ht="15" customHeight="1">
      <c r="A4569" s="962" t="s">
        <v>254</v>
      </c>
      <c r="B4569" t="s">
        <v>324</v>
      </c>
      <c r="C4569" t="s">
        <v>13</v>
      </c>
      <c r="D4569" t="s">
        <v>11</v>
      </c>
      <c r="E4569" t="s">
        <v>511</v>
      </c>
      <c r="F4569" t="s">
        <v>474</v>
      </c>
      <c r="R4569">
        <v>0</v>
      </c>
    </row>
    <row r="4570" spans="1:20" ht="15" customHeight="1">
      <c r="A4570" s="962" t="s">
        <v>255</v>
      </c>
      <c r="B4570" t="s">
        <v>322</v>
      </c>
      <c r="C4570" t="s">
        <v>13</v>
      </c>
      <c r="D4570" t="s">
        <v>11</v>
      </c>
      <c r="E4570" t="s">
        <v>511</v>
      </c>
      <c r="F4570" t="s">
        <v>474</v>
      </c>
      <c r="H4570" t="s">
        <v>848</v>
      </c>
      <c r="I4570" t="s">
        <v>853</v>
      </c>
      <c r="J4570" t="s">
        <v>949</v>
      </c>
      <c r="K4570" t="s">
        <v>849</v>
      </c>
      <c r="L4570" t="s">
        <v>1993</v>
      </c>
      <c r="M4570" t="s">
        <v>55</v>
      </c>
      <c r="O4570" t="s">
        <v>361</v>
      </c>
      <c r="P4570" t="s">
        <v>667</v>
      </c>
      <c r="Q4570" t="s">
        <v>668</v>
      </c>
      <c r="R4570">
        <v>0</v>
      </c>
    </row>
    <row r="4571" spans="1:20" ht="15" customHeight="1">
      <c r="A4571" s="962" t="s">
        <v>255</v>
      </c>
      <c r="B4571" t="s">
        <v>301</v>
      </c>
      <c r="C4571" t="s">
        <v>13</v>
      </c>
      <c r="D4571" t="s">
        <v>11</v>
      </c>
      <c r="E4571" t="s">
        <v>511</v>
      </c>
      <c r="F4571" t="s">
        <v>474</v>
      </c>
      <c r="H4571" t="s">
        <v>856</v>
      </c>
      <c r="I4571" t="s">
        <v>853</v>
      </c>
      <c r="J4571" t="s">
        <v>949</v>
      </c>
      <c r="K4571" t="s">
        <v>849</v>
      </c>
      <c r="L4571" t="s">
        <v>857</v>
      </c>
      <c r="M4571" t="s">
        <v>55</v>
      </c>
      <c r="O4571" t="s">
        <v>361</v>
      </c>
      <c r="P4571" t="s">
        <v>851</v>
      </c>
      <c r="Q4571" t="s">
        <v>337</v>
      </c>
      <c r="R4571">
        <v>0.05</v>
      </c>
    </row>
    <row r="4572" spans="1:20" ht="15" customHeight="1">
      <c r="A4572" s="962" t="s">
        <v>255</v>
      </c>
      <c r="B4572" t="s">
        <v>307</v>
      </c>
      <c r="C4572" t="s">
        <v>13</v>
      </c>
      <c r="D4572" t="s">
        <v>11</v>
      </c>
      <c r="E4572" t="s">
        <v>511</v>
      </c>
      <c r="F4572" t="s">
        <v>474</v>
      </c>
      <c r="H4572" t="s">
        <v>858</v>
      </c>
      <c r="I4572" t="s">
        <v>853</v>
      </c>
      <c r="J4572" t="s">
        <v>949</v>
      </c>
      <c r="K4572" t="s">
        <v>849</v>
      </c>
      <c r="L4572" t="s">
        <v>859</v>
      </c>
      <c r="M4572" t="s">
        <v>55</v>
      </c>
      <c r="O4572" t="s">
        <v>361</v>
      </c>
      <c r="P4572" t="s">
        <v>851</v>
      </c>
      <c r="Q4572" t="s">
        <v>337</v>
      </c>
      <c r="R4572">
        <v>0</v>
      </c>
    </row>
    <row r="4573" spans="1:20" ht="15" customHeight="1">
      <c r="A4573" s="962" t="s">
        <v>255</v>
      </c>
      <c r="B4573" t="s">
        <v>315</v>
      </c>
      <c r="C4573" t="s">
        <v>13</v>
      </c>
      <c r="D4573" t="s">
        <v>11</v>
      </c>
      <c r="E4573" t="s">
        <v>511</v>
      </c>
      <c r="F4573" t="s">
        <v>474</v>
      </c>
      <c r="H4573" t="s">
        <v>860</v>
      </c>
      <c r="I4573" t="s">
        <v>853</v>
      </c>
      <c r="J4573" t="s">
        <v>949</v>
      </c>
      <c r="K4573" t="s">
        <v>849</v>
      </c>
      <c r="L4573" t="s">
        <v>861</v>
      </c>
      <c r="M4573" t="s">
        <v>55</v>
      </c>
      <c r="O4573" t="s">
        <v>361</v>
      </c>
      <c r="P4573" t="s">
        <v>851</v>
      </c>
      <c r="Q4573" t="s">
        <v>337</v>
      </c>
      <c r="R4573">
        <v>0</v>
      </c>
    </row>
    <row r="4574" spans="1:20" ht="15" customHeight="1">
      <c r="A4574" s="962" t="s">
        <v>255</v>
      </c>
      <c r="B4574" t="s">
        <v>308</v>
      </c>
      <c r="C4574" t="s">
        <v>13</v>
      </c>
      <c r="D4574" t="s">
        <v>11</v>
      </c>
      <c r="E4574" t="s">
        <v>511</v>
      </c>
      <c r="F4574" t="s">
        <v>474</v>
      </c>
      <c r="H4574" t="s">
        <v>862</v>
      </c>
      <c r="I4574" t="s">
        <v>853</v>
      </c>
      <c r="J4574" t="s">
        <v>949</v>
      </c>
      <c r="K4574" t="s">
        <v>849</v>
      </c>
      <c r="L4574" t="s">
        <v>863</v>
      </c>
      <c r="M4574" t="s">
        <v>55</v>
      </c>
      <c r="O4574" t="s">
        <v>361</v>
      </c>
      <c r="P4574" t="s">
        <v>851</v>
      </c>
      <c r="Q4574" t="s">
        <v>337</v>
      </c>
      <c r="R4574">
        <v>0</v>
      </c>
    </row>
    <row r="4575" spans="1:20" ht="15" customHeight="1">
      <c r="A4575" s="962" t="s">
        <v>255</v>
      </c>
      <c r="B4575" t="s">
        <v>311</v>
      </c>
      <c r="C4575" t="s">
        <v>13</v>
      </c>
      <c r="D4575" t="s">
        <v>11</v>
      </c>
      <c r="E4575" t="s">
        <v>511</v>
      </c>
      <c r="F4575" t="s">
        <v>474</v>
      </c>
      <c r="H4575" t="s">
        <v>864</v>
      </c>
      <c r="I4575" t="s">
        <v>853</v>
      </c>
      <c r="J4575" t="s">
        <v>949</v>
      </c>
      <c r="K4575" t="s">
        <v>849</v>
      </c>
      <c r="L4575" t="s">
        <v>865</v>
      </c>
      <c r="M4575" t="s">
        <v>55</v>
      </c>
      <c r="O4575" t="s">
        <v>361</v>
      </c>
      <c r="P4575" t="s">
        <v>851</v>
      </c>
      <c r="Q4575" t="s">
        <v>337</v>
      </c>
      <c r="R4575">
        <v>0.03</v>
      </c>
    </row>
    <row r="4576" spans="1:20" ht="15" customHeight="1">
      <c r="A4576" s="962" t="s">
        <v>255</v>
      </c>
      <c r="B4576" t="s">
        <v>312</v>
      </c>
      <c r="C4576" t="s">
        <v>13</v>
      </c>
      <c r="D4576" t="s">
        <v>11</v>
      </c>
      <c r="E4576" t="s">
        <v>511</v>
      </c>
      <c r="F4576" t="s">
        <v>474</v>
      </c>
      <c r="H4576" t="s">
        <v>866</v>
      </c>
      <c r="I4576" t="s">
        <v>853</v>
      </c>
      <c r="J4576" t="s">
        <v>949</v>
      </c>
      <c r="K4576" t="s">
        <v>849</v>
      </c>
      <c r="L4576" t="s">
        <v>867</v>
      </c>
      <c r="M4576" t="s">
        <v>55</v>
      </c>
      <c r="O4576" t="s">
        <v>361</v>
      </c>
      <c r="P4576" t="s">
        <v>851</v>
      </c>
      <c r="Q4576" t="s">
        <v>337</v>
      </c>
      <c r="R4576">
        <v>0</v>
      </c>
    </row>
    <row r="4577" spans="1:20" ht="15" customHeight="1">
      <c r="A4577" s="962" t="s">
        <v>255</v>
      </c>
      <c r="B4577" t="s">
        <v>300</v>
      </c>
      <c r="C4577" t="s">
        <v>13</v>
      </c>
      <c r="D4577" t="s">
        <v>11</v>
      </c>
      <c r="E4577" t="s">
        <v>511</v>
      </c>
      <c r="F4577" t="s">
        <v>474</v>
      </c>
      <c r="I4577" t="s">
        <v>853</v>
      </c>
      <c r="J4577" t="s">
        <v>949</v>
      </c>
      <c r="K4577" t="s">
        <v>849</v>
      </c>
      <c r="L4577" t="s">
        <v>857</v>
      </c>
      <c r="M4577" t="s">
        <v>55</v>
      </c>
      <c r="O4577" t="s">
        <v>361</v>
      </c>
      <c r="P4577" t="s">
        <v>851</v>
      </c>
      <c r="Q4577" t="s">
        <v>337</v>
      </c>
      <c r="R4577">
        <v>0.05</v>
      </c>
    </row>
    <row r="4578" spans="1:20" ht="15" customHeight="1">
      <c r="A4578" s="962" t="s">
        <v>255</v>
      </c>
      <c r="B4578" t="s">
        <v>298</v>
      </c>
      <c r="C4578" t="s">
        <v>13</v>
      </c>
      <c r="D4578" t="s">
        <v>11</v>
      </c>
      <c r="E4578" t="s">
        <v>511</v>
      </c>
      <c r="F4578" t="s">
        <v>474</v>
      </c>
      <c r="R4578">
        <v>0.05</v>
      </c>
    </row>
    <row r="4579" spans="1:20" ht="15" customHeight="1">
      <c r="A4579" s="962" t="s">
        <v>255</v>
      </c>
      <c r="B4579" t="s">
        <v>297</v>
      </c>
      <c r="C4579" t="s">
        <v>13</v>
      </c>
      <c r="D4579" t="s">
        <v>11</v>
      </c>
      <c r="E4579" t="s">
        <v>511</v>
      </c>
      <c r="F4579" t="s">
        <v>474</v>
      </c>
      <c r="R4579">
        <v>0.05</v>
      </c>
    </row>
    <row r="4580" spans="1:20" ht="15" customHeight="1">
      <c r="A4580" s="962" t="s">
        <v>255</v>
      </c>
      <c r="B4580" t="s">
        <v>288</v>
      </c>
      <c r="C4580" t="s">
        <v>13</v>
      </c>
      <c r="D4580" t="s">
        <v>11</v>
      </c>
      <c r="E4580" t="s">
        <v>511</v>
      </c>
      <c r="F4580" t="s">
        <v>474</v>
      </c>
      <c r="R4580">
        <v>0.05</v>
      </c>
    </row>
    <row r="4581" spans="1:20" ht="15" customHeight="1">
      <c r="A4581" s="962" t="s">
        <v>255</v>
      </c>
      <c r="B4581" t="s">
        <v>287</v>
      </c>
      <c r="C4581" t="s">
        <v>13</v>
      </c>
      <c r="D4581" t="s">
        <v>11</v>
      </c>
      <c r="E4581" t="s">
        <v>511</v>
      </c>
      <c r="F4581" t="s">
        <v>474</v>
      </c>
      <c r="R4581">
        <v>0.08</v>
      </c>
    </row>
    <row r="4582" spans="1:20" ht="15" customHeight="1">
      <c r="A4582" s="962" t="s">
        <v>255</v>
      </c>
      <c r="B4582" t="s">
        <v>306</v>
      </c>
      <c r="C4582" t="s">
        <v>13</v>
      </c>
      <c r="D4582" t="s">
        <v>11</v>
      </c>
      <c r="E4582" t="s">
        <v>511</v>
      </c>
      <c r="F4582" t="s">
        <v>474</v>
      </c>
      <c r="I4582" t="s">
        <v>853</v>
      </c>
      <c r="J4582" t="s">
        <v>949</v>
      </c>
      <c r="K4582" t="s">
        <v>849</v>
      </c>
      <c r="L4582" t="s">
        <v>1994</v>
      </c>
      <c r="M4582" t="s">
        <v>55</v>
      </c>
      <c r="O4582" t="s">
        <v>361</v>
      </c>
      <c r="P4582" t="s">
        <v>851</v>
      </c>
      <c r="Q4582" t="s">
        <v>337</v>
      </c>
      <c r="R4582">
        <v>0</v>
      </c>
    </row>
    <row r="4583" spans="1:20" ht="15" customHeight="1">
      <c r="A4583" s="962" t="s">
        <v>255</v>
      </c>
      <c r="B4583" t="s">
        <v>305</v>
      </c>
      <c r="C4583" t="s">
        <v>13</v>
      </c>
      <c r="D4583" t="s">
        <v>11</v>
      </c>
      <c r="E4583" t="s">
        <v>511</v>
      </c>
      <c r="F4583" t="s">
        <v>474</v>
      </c>
      <c r="R4583">
        <v>0.04</v>
      </c>
    </row>
    <row r="4584" spans="1:20" ht="15" customHeight="1">
      <c r="A4584" s="962" t="s">
        <v>255</v>
      </c>
      <c r="B4584" t="s">
        <v>309</v>
      </c>
      <c r="C4584" t="s">
        <v>13</v>
      </c>
      <c r="D4584" t="s">
        <v>11</v>
      </c>
      <c r="E4584" t="s">
        <v>511</v>
      </c>
      <c r="F4584" t="s">
        <v>474</v>
      </c>
      <c r="I4584" t="s">
        <v>853</v>
      </c>
      <c r="J4584" t="s">
        <v>949</v>
      </c>
      <c r="K4584" t="s">
        <v>849</v>
      </c>
      <c r="L4584" t="s">
        <v>1995</v>
      </c>
      <c r="M4584" t="s">
        <v>55</v>
      </c>
      <c r="O4584" t="s">
        <v>361</v>
      </c>
      <c r="P4584" t="s">
        <v>851</v>
      </c>
      <c r="Q4584" t="s">
        <v>337</v>
      </c>
      <c r="R4584">
        <v>0.03</v>
      </c>
    </row>
    <row r="4585" spans="1:20" ht="15" customHeight="1">
      <c r="A4585" s="962" t="s">
        <v>255</v>
      </c>
      <c r="B4585" t="s">
        <v>313</v>
      </c>
      <c r="C4585" t="s">
        <v>13</v>
      </c>
      <c r="D4585" t="s">
        <v>11</v>
      </c>
      <c r="E4585" t="s">
        <v>511</v>
      </c>
      <c r="F4585" t="s">
        <v>474</v>
      </c>
      <c r="I4585" t="s">
        <v>853</v>
      </c>
      <c r="J4585" t="s">
        <v>949</v>
      </c>
      <c r="K4585" t="s">
        <v>849</v>
      </c>
      <c r="L4585" t="s">
        <v>861</v>
      </c>
      <c r="M4585" t="s">
        <v>55</v>
      </c>
      <c r="O4585" t="s">
        <v>361</v>
      </c>
      <c r="P4585" t="s">
        <v>851</v>
      </c>
      <c r="Q4585" t="s">
        <v>337</v>
      </c>
      <c r="R4585">
        <v>0</v>
      </c>
    </row>
    <row r="4586" spans="1:20" ht="15" customHeight="1">
      <c r="A4586" s="962" t="s">
        <v>257</v>
      </c>
      <c r="B4586" t="s">
        <v>290</v>
      </c>
      <c r="C4586" t="s">
        <v>13</v>
      </c>
      <c r="D4586" t="s">
        <v>11</v>
      </c>
      <c r="E4586" t="s">
        <v>511</v>
      </c>
      <c r="F4586" t="s">
        <v>474</v>
      </c>
      <c r="J4586" t="s">
        <v>1996</v>
      </c>
      <c r="R4586">
        <v>0</v>
      </c>
      <c r="S4586">
        <v>0</v>
      </c>
      <c r="T4586">
        <v>500000000</v>
      </c>
    </row>
    <row r="4587" spans="1:20" ht="15" customHeight="1">
      <c r="A4587" s="962" t="s">
        <v>257</v>
      </c>
      <c r="B4587" t="s">
        <v>292</v>
      </c>
      <c r="C4587" t="s">
        <v>13</v>
      </c>
      <c r="D4587" t="s">
        <v>11</v>
      </c>
      <c r="E4587" t="s">
        <v>511</v>
      </c>
      <c r="F4587" t="s">
        <v>474</v>
      </c>
      <c r="J4587" t="s">
        <v>1997</v>
      </c>
      <c r="R4587">
        <v>0</v>
      </c>
      <c r="S4587">
        <v>0</v>
      </c>
      <c r="T4587">
        <v>500000000</v>
      </c>
    </row>
    <row r="4588" spans="1:20" ht="15" customHeight="1">
      <c r="A4588" s="962" t="s">
        <v>257</v>
      </c>
      <c r="B4588" t="s">
        <v>295</v>
      </c>
      <c r="C4588" t="s">
        <v>13</v>
      </c>
      <c r="D4588" t="s">
        <v>11</v>
      </c>
      <c r="E4588" t="s">
        <v>511</v>
      </c>
      <c r="F4588" t="s">
        <v>474</v>
      </c>
      <c r="J4588" t="s">
        <v>1998</v>
      </c>
      <c r="R4588">
        <v>0</v>
      </c>
      <c r="S4588">
        <v>0</v>
      </c>
      <c r="T4588">
        <v>500000000</v>
      </c>
    </row>
    <row r="4589" spans="1:20" ht="15" customHeight="1">
      <c r="A4589" s="962" t="s">
        <v>257</v>
      </c>
      <c r="B4589" t="s">
        <v>296</v>
      </c>
      <c r="C4589" t="s">
        <v>13</v>
      </c>
      <c r="D4589" t="s">
        <v>11</v>
      </c>
      <c r="E4589" t="s">
        <v>511</v>
      </c>
      <c r="F4589" t="s">
        <v>474</v>
      </c>
      <c r="J4589" t="s">
        <v>1999</v>
      </c>
      <c r="R4589">
        <v>0</v>
      </c>
      <c r="S4589">
        <v>0</v>
      </c>
      <c r="T4589">
        <v>500000000</v>
      </c>
    </row>
    <row r="4590" spans="1:20" ht="15" customHeight="1">
      <c r="A4590" s="962" t="s">
        <v>257</v>
      </c>
      <c r="B4590" t="s">
        <v>316</v>
      </c>
      <c r="C4590" t="s">
        <v>13</v>
      </c>
      <c r="D4590" t="s">
        <v>11</v>
      </c>
      <c r="E4590" t="s">
        <v>511</v>
      </c>
      <c r="F4590" t="s">
        <v>474</v>
      </c>
      <c r="J4590" t="s">
        <v>2004</v>
      </c>
      <c r="R4590">
        <v>0</v>
      </c>
      <c r="S4590">
        <v>0</v>
      </c>
      <c r="T4590">
        <v>500000000</v>
      </c>
    </row>
    <row r="4591" spans="1:20" ht="15" customHeight="1">
      <c r="A4591" s="962" t="s">
        <v>257</v>
      </c>
      <c r="B4591" t="s">
        <v>289</v>
      </c>
      <c r="C4591" t="s">
        <v>13</v>
      </c>
      <c r="D4591" t="s">
        <v>11</v>
      </c>
      <c r="E4591" t="s">
        <v>511</v>
      </c>
      <c r="F4591" t="s">
        <v>474</v>
      </c>
      <c r="R4591">
        <v>0</v>
      </c>
      <c r="S4591">
        <v>0</v>
      </c>
      <c r="T4591">
        <v>500000000</v>
      </c>
    </row>
    <row r="4592" spans="1:20" ht="15" customHeight="1">
      <c r="A4592" s="962" t="s">
        <v>257</v>
      </c>
      <c r="B4592" t="s">
        <v>309</v>
      </c>
      <c r="C4592" t="s">
        <v>13</v>
      </c>
      <c r="D4592" t="s">
        <v>11</v>
      </c>
      <c r="E4592" t="s">
        <v>511</v>
      </c>
      <c r="F4592" t="s">
        <v>474</v>
      </c>
      <c r="R4592">
        <v>0</v>
      </c>
      <c r="S4592">
        <v>0</v>
      </c>
      <c r="T4592">
        <v>500000000</v>
      </c>
    </row>
    <row r="4593" spans="1:20" ht="15" customHeight="1">
      <c r="A4593" s="962" t="s">
        <v>257</v>
      </c>
      <c r="B4593" t="s">
        <v>291</v>
      </c>
      <c r="C4593" t="s">
        <v>13</v>
      </c>
      <c r="D4593" t="s">
        <v>11</v>
      </c>
      <c r="E4593" t="s">
        <v>511</v>
      </c>
      <c r="F4593" t="s">
        <v>474</v>
      </c>
      <c r="R4593">
        <v>0</v>
      </c>
      <c r="S4593">
        <v>0</v>
      </c>
      <c r="T4593">
        <v>500000000</v>
      </c>
    </row>
    <row r="4594" spans="1:20" ht="15" customHeight="1">
      <c r="A4594" s="962" t="s">
        <v>257</v>
      </c>
      <c r="B4594" t="s">
        <v>288</v>
      </c>
      <c r="C4594" t="s">
        <v>13</v>
      </c>
      <c r="D4594" t="s">
        <v>11</v>
      </c>
      <c r="E4594" t="s">
        <v>511</v>
      </c>
      <c r="F4594" t="s">
        <v>474</v>
      </c>
      <c r="R4594">
        <v>0</v>
      </c>
      <c r="S4594">
        <v>0</v>
      </c>
      <c r="T4594">
        <v>500000000</v>
      </c>
    </row>
    <row r="4595" spans="1:20" ht="15" customHeight="1">
      <c r="A4595" s="962" t="s">
        <v>257</v>
      </c>
      <c r="B4595" t="s">
        <v>287</v>
      </c>
      <c r="C4595" t="s">
        <v>13</v>
      </c>
      <c r="D4595" t="s">
        <v>11</v>
      </c>
      <c r="E4595" t="s">
        <v>511</v>
      </c>
      <c r="F4595" t="s">
        <v>474</v>
      </c>
      <c r="R4595">
        <v>0</v>
      </c>
      <c r="S4595">
        <v>0</v>
      </c>
      <c r="T4595">
        <v>500000000</v>
      </c>
    </row>
    <row r="4596" spans="1:20" ht="15" customHeight="1">
      <c r="A4596" s="962" t="s">
        <v>257</v>
      </c>
      <c r="B4596" t="s">
        <v>305</v>
      </c>
      <c r="C4596" t="s">
        <v>13</v>
      </c>
      <c r="D4596" t="s">
        <v>11</v>
      </c>
      <c r="E4596" t="s">
        <v>511</v>
      </c>
      <c r="F4596" t="s">
        <v>474</v>
      </c>
      <c r="R4596">
        <v>0</v>
      </c>
      <c r="S4596">
        <v>0</v>
      </c>
      <c r="T4596">
        <v>500000000</v>
      </c>
    </row>
    <row r="4597" spans="1:20" ht="15" customHeight="1">
      <c r="A4597" s="962" t="s">
        <v>257</v>
      </c>
      <c r="B4597" t="s">
        <v>321</v>
      </c>
      <c r="C4597" t="s">
        <v>13</v>
      </c>
      <c r="D4597" t="s">
        <v>11</v>
      </c>
      <c r="E4597" t="s">
        <v>511</v>
      </c>
      <c r="F4597" t="s">
        <v>474</v>
      </c>
      <c r="R4597">
        <v>0</v>
      </c>
      <c r="S4597">
        <v>0</v>
      </c>
      <c r="T4597">
        <v>500000000</v>
      </c>
    </row>
    <row r="4598" spans="1:20" ht="15" customHeight="1">
      <c r="A4598" s="962" t="s">
        <v>257</v>
      </c>
      <c r="B4598" t="s">
        <v>310</v>
      </c>
      <c r="C4598" t="s">
        <v>13</v>
      </c>
      <c r="D4598" t="s">
        <v>11</v>
      </c>
      <c r="E4598" t="s">
        <v>511</v>
      </c>
      <c r="F4598" t="s">
        <v>474</v>
      </c>
      <c r="R4598">
        <v>0</v>
      </c>
      <c r="S4598">
        <v>0</v>
      </c>
      <c r="T4598">
        <v>500000000</v>
      </c>
    </row>
    <row r="4599" spans="1:20" ht="15" customHeight="1">
      <c r="A4599" s="962" t="s">
        <v>257</v>
      </c>
      <c r="B4599" t="s">
        <v>294</v>
      </c>
      <c r="C4599" t="s">
        <v>13</v>
      </c>
      <c r="D4599" t="s">
        <v>11</v>
      </c>
      <c r="E4599" t="s">
        <v>511</v>
      </c>
      <c r="F4599" t="s">
        <v>474</v>
      </c>
      <c r="R4599">
        <v>0</v>
      </c>
      <c r="S4599">
        <v>0</v>
      </c>
      <c r="T4599">
        <v>500000000</v>
      </c>
    </row>
    <row r="4600" spans="1:20" ht="15" customHeight="1">
      <c r="A4600" s="962" t="s">
        <v>257</v>
      </c>
      <c r="B4600" t="s">
        <v>293</v>
      </c>
      <c r="C4600" t="s">
        <v>13</v>
      </c>
      <c r="D4600" t="s">
        <v>11</v>
      </c>
      <c r="E4600" t="s">
        <v>511</v>
      </c>
      <c r="F4600" t="s">
        <v>474</v>
      </c>
      <c r="R4600">
        <v>0</v>
      </c>
      <c r="S4600">
        <v>0</v>
      </c>
      <c r="T4600">
        <v>500000000</v>
      </c>
    </row>
    <row r="4601" spans="1:20" ht="15" customHeight="1">
      <c r="A4601" s="962" t="s">
        <v>259</v>
      </c>
      <c r="B4601" t="s">
        <v>300</v>
      </c>
      <c r="C4601" t="s">
        <v>13</v>
      </c>
      <c r="D4601" t="s">
        <v>11</v>
      </c>
      <c r="E4601" t="s">
        <v>511</v>
      </c>
      <c r="F4601" t="s">
        <v>474</v>
      </c>
      <c r="R4601">
        <v>0</v>
      </c>
      <c r="S4601">
        <v>0</v>
      </c>
      <c r="T4601">
        <v>500000000</v>
      </c>
    </row>
    <row r="4602" spans="1:20" ht="15" customHeight="1">
      <c r="A4602" s="962" t="s">
        <v>259</v>
      </c>
      <c r="B4602" t="s">
        <v>298</v>
      </c>
      <c r="C4602" t="s">
        <v>13</v>
      </c>
      <c r="D4602" t="s">
        <v>11</v>
      </c>
      <c r="E4602" t="s">
        <v>511</v>
      </c>
      <c r="F4602" t="s">
        <v>474</v>
      </c>
      <c r="R4602">
        <v>0</v>
      </c>
      <c r="S4602">
        <v>0</v>
      </c>
      <c r="T4602">
        <v>500000000</v>
      </c>
    </row>
    <row r="4603" spans="1:20" ht="15" customHeight="1">
      <c r="A4603" s="962" t="s">
        <v>259</v>
      </c>
      <c r="B4603" t="s">
        <v>297</v>
      </c>
      <c r="C4603" t="s">
        <v>13</v>
      </c>
      <c r="D4603" t="s">
        <v>11</v>
      </c>
      <c r="E4603" t="s">
        <v>511</v>
      </c>
      <c r="F4603" t="s">
        <v>474</v>
      </c>
      <c r="R4603">
        <v>0</v>
      </c>
      <c r="S4603">
        <v>0</v>
      </c>
      <c r="T4603">
        <v>500000000</v>
      </c>
    </row>
    <row r="4604" spans="1:20" ht="15" customHeight="1">
      <c r="A4604" s="962" t="s">
        <v>259</v>
      </c>
      <c r="B4604" t="s">
        <v>288</v>
      </c>
      <c r="C4604" t="s">
        <v>13</v>
      </c>
      <c r="D4604" t="s">
        <v>11</v>
      </c>
      <c r="E4604" t="s">
        <v>511</v>
      </c>
      <c r="F4604" t="s">
        <v>474</v>
      </c>
      <c r="R4604">
        <v>0</v>
      </c>
      <c r="S4604">
        <v>0</v>
      </c>
      <c r="T4604">
        <v>500000000</v>
      </c>
    </row>
    <row r="4605" spans="1:20" ht="15" customHeight="1">
      <c r="A4605" s="962" t="s">
        <v>259</v>
      </c>
      <c r="B4605" t="s">
        <v>287</v>
      </c>
      <c r="C4605" t="s">
        <v>13</v>
      </c>
      <c r="D4605" t="s">
        <v>11</v>
      </c>
      <c r="E4605" t="s">
        <v>511</v>
      </c>
      <c r="F4605" t="s">
        <v>474</v>
      </c>
      <c r="R4605">
        <v>0</v>
      </c>
      <c r="S4605">
        <v>0</v>
      </c>
      <c r="T4605">
        <v>500000000</v>
      </c>
    </row>
    <row r="4606" spans="1:20" ht="15" customHeight="1">
      <c r="A4606" s="962" t="s">
        <v>259</v>
      </c>
      <c r="B4606" t="s">
        <v>321</v>
      </c>
      <c r="C4606" t="s">
        <v>13</v>
      </c>
      <c r="D4606" t="s">
        <v>11</v>
      </c>
      <c r="E4606" t="s">
        <v>511</v>
      </c>
      <c r="F4606" t="s">
        <v>474</v>
      </c>
      <c r="R4606">
        <v>0</v>
      </c>
      <c r="S4606">
        <v>0</v>
      </c>
      <c r="T4606">
        <v>500000000</v>
      </c>
    </row>
    <row r="4607" spans="1:20" ht="15" customHeight="1">
      <c r="A4607" s="962" t="s">
        <v>259</v>
      </c>
      <c r="B4607" t="s">
        <v>299</v>
      </c>
      <c r="C4607" t="s">
        <v>13</v>
      </c>
      <c r="D4607" t="s">
        <v>11</v>
      </c>
      <c r="E4607" t="s">
        <v>511</v>
      </c>
      <c r="F4607" t="s">
        <v>474</v>
      </c>
      <c r="R4607">
        <v>0</v>
      </c>
      <c r="S4607">
        <v>0</v>
      </c>
      <c r="T4607">
        <v>500000000</v>
      </c>
    </row>
    <row r="4608" spans="1:20" ht="15" customHeight="1">
      <c r="A4608" s="962" t="s">
        <v>259</v>
      </c>
      <c r="B4608" t="s">
        <v>301</v>
      </c>
      <c r="C4608" t="s">
        <v>13</v>
      </c>
      <c r="D4608" t="s">
        <v>11</v>
      </c>
      <c r="E4608" t="s">
        <v>511</v>
      </c>
      <c r="F4608" t="s">
        <v>474</v>
      </c>
      <c r="R4608">
        <v>0</v>
      </c>
      <c r="S4608">
        <v>0</v>
      </c>
      <c r="T4608">
        <v>500000000</v>
      </c>
    </row>
    <row r="4609" spans="1:20" ht="15" customHeight="1">
      <c r="A4609" s="962" t="s">
        <v>260</v>
      </c>
      <c r="B4609" t="s">
        <v>299</v>
      </c>
      <c r="C4609" t="s">
        <v>13</v>
      </c>
      <c r="D4609" t="s">
        <v>11</v>
      </c>
      <c r="E4609" t="s">
        <v>511</v>
      </c>
      <c r="F4609" t="s">
        <v>474</v>
      </c>
      <c r="R4609">
        <v>0</v>
      </c>
      <c r="S4609">
        <v>0</v>
      </c>
      <c r="T4609">
        <v>0</v>
      </c>
    </row>
    <row r="4610" spans="1:20" ht="15" customHeight="1">
      <c r="A4610" s="962" t="s">
        <v>260</v>
      </c>
      <c r="B4610" t="s">
        <v>312</v>
      </c>
      <c r="C4610" t="s">
        <v>13</v>
      </c>
      <c r="D4610" t="s">
        <v>11</v>
      </c>
      <c r="E4610" t="s">
        <v>511</v>
      </c>
      <c r="F4610" t="s">
        <v>474</v>
      </c>
      <c r="R4610">
        <v>0</v>
      </c>
      <c r="S4610">
        <v>0</v>
      </c>
      <c r="T4610">
        <v>0</v>
      </c>
    </row>
    <row r="4611" spans="1:20" ht="15" customHeight="1">
      <c r="A4611" s="962" t="s">
        <v>260</v>
      </c>
      <c r="B4611" t="s">
        <v>298</v>
      </c>
      <c r="C4611" t="s">
        <v>13</v>
      </c>
      <c r="D4611" t="s">
        <v>11</v>
      </c>
      <c r="E4611" t="s">
        <v>511</v>
      </c>
      <c r="F4611" t="s">
        <v>474</v>
      </c>
      <c r="R4611">
        <v>0</v>
      </c>
      <c r="S4611">
        <v>0</v>
      </c>
      <c r="T4611">
        <v>0</v>
      </c>
    </row>
    <row r="4612" spans="1:20" ht="15" customHeight="1">
      <c r="A4612" s="962" t="s">
        <v>260</v>
      </c>
      <c r="B4612" t="s">
        <v>297</v>
      </c>
      <c r="C4612" t="s">
        <v>13</v>
      </c>
      <c r="D4612" t="s">
        <v>11</v>
      </c>
      <c r="E4612" t="s">
        <v>511</v>
      </c>
      <c r="F4612" t="s">
        <v>474</v>
      </c>
      <c r="R4612">
        <v>0</v>
      </c>
      <c r="S4612">
        <v>0</v>
      </c>
      <c r="T4612">
        <v>0</v>
      </c>
    </row>
    <row r="4613" spans="1:20" ht="15" customHeight="1">
      <c r="A4613" s="962" t="s">
        <v>260</v>
      </c>
      <c r="B4613" t="s">
        <v>288</v>
      </c>
      <c r="C4613" t="s">
        <v>13</v>
      </c>
      <c r="D4613" t="s">
        <v>11</v>
      </c>
      <c r="E4613" t="s">
        <v>511</v>
      </c>
      <c r="F4613" t="s">
        <v>474</v>
      </c>
      <c r="R4613">
        <v>0</v>
      </c>
      <c r="S4613">
        <v>0</v>
      </c>
      <c r="T4613">
        <v>0</v>
      </c>
    </row>
    <row r="4614" spans="1:20" ht="15" customHeight="1">
      <c r="A4614" s="962" t="s">
        <v>260</v>
      </c>
      <c r="B4614" t="s">
        <v>287</v>
      </c>
      <c r="C4614" t="s">
        <v>13</v>
      </c>
      <c r="D4614" t="s">
        <v>11</v>
      </c>
      <c r="E4614" t="s">
        <v>511</v>
      </c>
      <c r="F4614" t="s">
        <v>474</v>
      </c>
      <c r="R4614">
        <v>0</v>
      </c>
    </row>
    <row r="4615" spans="1:20" ht="15" customHeight="1">
      <c r="A4615" s="962" t="s">
        <v>260</v>
      </c>
      <c r="B4615" t="s">
        <v>309</v>
      </c>
      <c r="C4615" t="s">
        <v>13</v>
      </c>
      <c r="D4615" t="s">
        <v>11</v>
      </c>
      <c r="E4615" t="s">
        <v>511</v>
      </c>
      <c r="F4615" t="s">
        <v>474</v>
      </c>
      <c r="R4615">
        <v>0</v>
      </c>
      <c r="S4615">
        <v>0</v>
      </c>
      <c r="T4615">
        <v>0</v>
      </c>
    </row>
    <row r="4616" spans="1:20" ht="15" customHeight="1">
      <c r="A4616" s="962" t="s">
        <v>260</v>
      </c>
      <c r="B4616" t="s">
        <v>305</v>
      </c>
      <c r="C4616" t="s">
        <v>13</v>
      </c>
      <c r="D4616" t="s">
        <v>11</v>
      </c>
      <c r="E4616" t="s">
        <v>511</v>
      </c>
      <c r="F4616" t="s">
        <v>474</v>
      </c>
      <c r="R4616">
        <v>0</v>
      </c>
      <c r="S4616">
        <v>0</v>
      </c>
      <c r="T4616">
        <v>0</v>
      </c>
    </row>
    <row r="4617" spans="1:20" ht="15" customHeight="1">
      <c r="A4617" s="962" t="s">
        <v>261</v>
      </c>
      <c r="B4617" t="s">
        <v>290</v>
      </c>
      <c r="C4617" t="s">
        <v>13</v>
      </c>
      <c r="D4617" t="s">
        <v>11</v>
      </c>
      <c r="E4617" t="s">
        <v>511</v>
      </c>
      <c r="F4617" t="s">
        <v>474</v>
      </c>
      <c r="R4617">
        <v>0</v>
      </c>
      <c r="S4617">
        <v>0</v>
      </c>
      <c r="T4617">
        <v>500000000</v>
      </c>
    </row>
    <row r="4618" spans="1:20" ht="15" customHeight="1">
      <c r="A4618" s="962" t="s">
        <v>261</v>
      </c>
      <c r="B4618" t="s">
        <v>292</v>
      </c>
      <c r="C4618" t="s">
        <v>13</v>
      </c>
      <c r="D4618" t="s">
        <v>11</v>
      </c>
      <c r="E4618" t="s">
        <v>511</v>
      </c>
      <c r="F4618" t="s">
        <v>474</v>
      </c>
      <c r="R4618">
        <v>0</v>
      </c>
      <c r="S4618">
        <v>0</v>
      </c>
      <c r="T4618">
        <v>500000000</v>
      </c>
    </row>
    <row r="4619" spans="1:20" ht="15" customHeight="1">
      <c r="A4619" s="962" t="s">
        <v>261</v>
      </c>
      <c r="B4619" t="s">
        <v>295</v>
      </c>
      <c r="C4619" t="s">
        <v>13</v>
      </c>
      <c r="D4619" t="s">
        <v>11</v>
      </c>
      <c r="E4619" t="s">
        <v>511</v>
      </c>
      <c r="F4619" t="s">
        <v>474</v>
      </c>
      <c r="R4619">
        <v>0</v>
      </c>
      <c r="S4619">
        <v>0</v>
      </c>
      <c r="T4619">
        <v>500000000</v>
      </c>
    </row>
    <row r="4620" spans="1:20" ht="15" customHeight="1">
      <c r="A4620" s="962" t="s">
        <v>261</v>
      </c>
      <c r="B4620" t="s">
        <v>296</v>
      </c>
      <c r="C4620" t="s">
        <v>13</v>
      </c>
      <c r="D4620" t="s">
        <v>11</v>
      </c>
      <c r="E4620" t="s">
        <v>511</v>
      </c>
      <c r="F4620" t="s">
        <v>474</v>
      </c>
      <c r="R4620">
        <v>0</v>
      </c>
      <c r="S4620">
        <v>0</v>
      </c>
      <c r="T4620">
        <v>500000000</v>
      </c>
    </row>
    <row r="4621" spans="1:20" ht="15" customHeight="1">
      <c r="A4621" s="962" t="s">
        <v>261</v>
      </c>
      <c r="B4621" t="s">
        <v>289</v>
      </c>
      <c r="C4621" t="s">
        <v>13</v>
      </c>
      <c r="D4621" t="s">
        <v>11</v>
      </c>
      <c r="E4621" t="s">
        <v>511</v>
      </c>
      <c r="F4621" t="s">
        <v>474</v>
      </c>
      <c r="R4621">
        <v>0</v>
      </c>
      <c r="S4621">
        <v>0</v>
      </c>
      <c r="T4621">
        <v>500000000</v>
      </c>
    </row>
    <row r="4622" spans="1:20" ht="15" customHeight="1">
      <c r="A4622" s="962" t="s">
        <v>261</v>
      </c>
      <c r="B4622" t="s">
        <v>291</v>
      </c>
      <c r="C4622" t="s">
        <v>13</v>
      </c>
      <c r="D4622" t="s">
        <v>11</v>
      </c>
      <c r="E4622" t="s">
        <v>511</v>
      </c>
      <c r="F4622" t="s">
        <v>474</v>
      </c>
      <c r="R4622">
        <v>0</v>
      </c>
      <c r="S4622">
        <v>0</v>
      </c>
      <c r="T4622">
        <v>500000000</v>
      </c>
    </row>
    <row r="4623" spans="1:20" ht="15" customHeight="1">
      <c r="A4623" s="962" t="s">
        <v>261</v>
      </c>
      <c r="B4623" t="s">
        <v>288</v>
      </c>
      <c r="C4623" t="s">
        <v>13</v>
      </c>
      <c r="D4623" t="s">
        <v>11</v>
      </c>
      <c r="E4623" t="s">
        <v>511</v>
      </c>
      <c r="F4623" t="s">
        <v>474</v>
      </c>
      <c r="R4623">
        <v>0</v>
      </c>
      <c r="S4623">
        <v>0</v>
      </c>
      <c r="T4623">
        <v>500000000</v>
      </c>
    </row>
    <row r="4624" spans="1:20" ht="15" customHeight="1">
      <c r="A4624" s="962" t="s">
        <v>261</v>
      </c>
      <c r="B4624" t="s">
        <v>287</v>
      </c>
      <c r="C4624" t="s">
        <v>13</v>
      </c>
      <c r="D4624" t="s">
        <v>11</v>
      </c>
      <c r="E4624" t="s">
        <v>511</v>
      </c>
      <c r="F4624" t="s">
        <v>474</v>
      </c>
      <c r="R4624">
        <v>0</v>
      </c>
      <c r="S4624">
        <v>0</v>
      </c>
      <c r="T4624">
        <v>500000000</v>
      </c>
    </row>
    <row r="4625" spans="1:20" ht="15" customHeight="1">
      <c r="A4625" s="962" t="s">
        <v>261</v>
      </c>
      <c r="B4625" t="s">
        <v>321</v>
      </c>
      <c r="C4625" t="s">
        <v>13</v>
      </c>
      <c r="D4625" t="s">
        <v>11</v>
      </c>
      <c r="E4625" t="s">
        <v>511</v>
      </c>
      <c r="F4625" t="s">
        <v>474</v>
      </c>
      <c r="R4625">
        <v>0</v>
      </c>
      <c r="S4625">
        <v>0</v>
      </c>
      <c r="T4625">
        <v>500000000</v>
      </c>
    </row>
    <row r="4626" spans="1:20" ht="15" customHeight="1">
      <c r="A4626" s="962" t="s">
        <v>261</v>
      </c>
      <c r="B4626" t="s">
        <v>294</v>
      </c>
      <c r="C4626" t="s">
        <v>13</v>
      </c>
      <c r="D4626" t="s">
        <v>11</v>
      </c>
      <c r="E4626" t="s">
        <v>511</v>
      </c>
      <c r="F4626" t="s">
        <v>474</v>
      </c>
      <c r="R4626">
        <v>0</v>
      </c>
      <c r="S4626">
        <v>0</v>
      </c>
      <c r="T4626">
        <v>500000000</v>
      </c>
    </row>
    <row r="4627" spans="1:20" ht="15" customHeight="1">
      <c r="A4627" s="962" t="s">
        <v>261</v>
      </c>
      <c r="B4627" t="s">
        <v>293</v>
      </c>
      <c r="C4627" t="s">
        <v>13</v>
      </c>
      <c r="D4627" t="s">
        <v>11</v>
      </c>
      <c r="E4627" t="s">
        <v>511</v>
      </c>
      <c r="F4627" t="s">
        <v>474</v>
      </c>
      <c r="R4627">
        <v>0</v>
      </c>
      <c r="S4627">
        <v>0</v>
      </c>
      <c r="T4627">
        <v>500000000</v>
      </c>
    </row>
    <row r="4628" spans="1:20" ht="15" customHeight="1">
      <c r="A4628" s="962" t="s">
        <v>261</v>
      </c>
      <c r="B4628" t="s">
        <v>324</v>
      </c>
      <c r="C4628" t="s">
        <v>13</v>
      </c>
      <c r="D4628" t="s">
        <v>11</v>
      </c>
      <c r="E4628" t="s">
        <v>511</v>
      </c>
      <c r="F4628" t="s">
        <v>474</v>
      </c>
      <c r="R4628">
        <v>0</v>
      </c>
      <c r="S4628">
        <v>0</v>
      </c>
      <c r="T4628">
        <v>500000000</v>
      </c>
    </row>
    <row r="4629" spans="1:20" ht="15" customHeight="1">
      <c r="A4629" s="962" t="s">
        <v>262</v>
      </c>
      <c r="B4629" t="s">
        <v>297</v>
      </c>
      <c r="C4629" t="s">
        <v>13</v>
      </c>
      <c r="D4629" t="s">
        <v>11</v>
      </c>
      <c r="E4629" t="s">
        <v>511</v>
      </c>
      <c r="F4629" t="s">
        <v>474</v>
      </c>
      <c r="J4629" t="s">
        <v>2000</v>
      </c>
      <c r="L4629" t="s">
        <v>2001</v>
      </c>
      <c r="O4629" t="s">
        <v>882</v>
      </c>
      <c r="P4629" t="s">
        <v>868</v>
      </c>
      <c r="Q4629" t="s">
        <v>869</v>
      </c>
      <c r="R4629">
        <v>0</v>
      </c>
      <c r="S4629">
        <v>0</v>
      </c>
      <c r="T4629">
        <v>500000000</v>
      </c>
    </row>
    <row r="4630" spans="1:20" ht="15" customHeight="1">
      <c r="A4630" s="962" t="s">
        <v>262</v>
      </c>
      <c r="B4630" t="s">
        <v>288</v>
      </c>
      <c r="C4630" t="s">
        <v>13</v>
      </c>
      <c r="D4630" t="s">
        <v>11</v>
      </c>
      <c r="E4630" t="s">
        <v>511</v>
      </c>
      <c r="F4630" t="s">
        <v>474</v>
      </c>
      <c r="R4630">
        <v>0</v>
      </c>
      <c r="S4630">
        <v>0</v>
      </c>
      <c r="T4630">
        <v>500000000</v>
      </c>
    </row>
    <row r="4631" spans="1:20" ht="15" customHeight="1">
      <c r="A4631" s="962" t="s">
        <v>262</v>
      </c>
      <c r="B4631" t="s">
        <v>287</v>
      </c>
      <c r="C4631" t="s">
        <v>13</v>
      </c>
      <c r="D4631" t="s">
        <v>11</v>
      </c>
      <c r="E4631" t="s">
        <v>511</v>
      </c>
      <c r="F4631" t="s">
        <v>474</v>
      </c>
      <c r="R4631">
        <v>0</v>
      </c>
      <c r="S4631">
        <v>0</v>
      </c>
      <c r="T4631">
        <v>500000000</v>
      </c>
    </row>
    <row r="4632" spans="1:20" ht="15" customHeight="1">
      <c r="A4632" s="962" t="s">
        <v>262</v>
      </c>
      <c r="B4632" t="s">
        <v>299</v>
      </c>
      <c r="C4632" t="s">
        <v>13</v>
      </c>
      <c r="D4632" t="s">
        <v>11</v>
      </c>
      <c r="E4632" t="s">
        <v>511</v>
      </c>
      <c r="F4632" t="s">
        <v>474</v>
      </c>
      <c r="R4632">
        <v>0</v>
      </c>
      <c r="S4632">
        <v>0</v>
      </c>
      <c r="T4632">
        <v>500000000</v>
      </c>
    </row>
    <row r="4633" spans="1:20" ht="15" customHeight="1">
      <c r="A4633" s="962" t="s">
        <v>262</v>
      </c>
      <c r="B4633" t="s">
        <v>301</v>
      </c>
      <c r="C4633" t="s">
        <v>13</v>
      </c>
      <c r="D4633" t="s">
        <v>11</v>
      </c>
      <c r="E4633" t="s">
        <v>511</v>
      </c>
      <c r="F4633" t="s">
        <v>474</v>
      </c>
      <c r="R4633">
        <v>0</v>
      </c>
      <c r="S4633">
        <v>0</v>
      </c>
      <c r="T4633">
        <v>500000000</v>
      </c>
    </row>
    <row r="4634" spans="1:20" ht="15" customHeight="1">
      <c r="A4634" s="962" t="s">
        <v>262</v>
      </c>
      <c r="B4634" t="s">
        <v>302</v>
      </c>
      <c r="C4634" t="s">
        <v>13</v>
      </c>
      <c r="D4634" t="s">
        <v>11</v>
      </c>
      <c r="E4634" t="s">
        <v>511</v>
      </c>
      <c r="F4634" t="s">
        <v>474</v>
      </c>
      <c r="R4634">
        <v>0</v>
      </c>
      <c r="S4634">
        <v>0</v>
      </c>
      <c r="T4634">
        <v>500000000</v>
      </c>
    </row>
    <row r="4635" spans="1:20" ht="15" customHeight="1">
      <c r="A4635" s="962" t="s">
        <v>262</v>
      </c>
      <c r="B4635" t="s">
        <v>303</v>
      </c>
      <c r="C4635" t="s">
        <v>13</v>
      </c>
      <c r="D4635" t="s">
        <v>11</v>
      </c>
      <c r="E4635" t="s">
        <v>511</v>
      </c>
      <c r="F4635" t="s">
        <v>474</v>
      </c>
      <c r="R4635">
        <v>0</v>
      </c>
      <c r="S4635">
        <v>0</v>
      </c>
      <c r="T4635">
        <v>500000000</v>
      </c>
    </row>
    <row r="4636" spans="1:20" ht="15" customHeight="1">
      <c r="A4636" s="962" t="s">
        <v>262</v>
      </c>
      <c r="B4636" t="s">
        <v>298</v>
      </c>
      <c r="C4636" t="s">
        <v>13</v>
      </c>
      <c r="D4636" t="s">
        <v>11</v>
      </c>
      <c r="E4636" t="s">
        <v>511</v>
      </c>
      <c r="F4636" t="s">
        <v>474</v>
      </c>
      <c r="R4636">
        <v>0</v>
      </c>
      <c r="S4636">
        <v>0</v>
      </c>
      <c r="T4636">
        <v>500000000</v>
      </c>
    </row>
    <row r="4637" spans="1:20" ht="15" customHeight="1">
      <c r="A4637" s="962" t="s">
        <v>262</v>
      </c>
      <c r="B4637" t="s">
        <v>300</v>
      </c>
      <c r="C4637" t="s">
        <v>13</v>
      </c>
      <c r="D4637" t="s">
        <v>11</v>
      </c>
      <c r="E4637" t="s">
        <v>511</v>
      </c>
      <c r="F4637" t="s">
        <v>474</v>
      </c>
      <c r="R4637">
        <v>0</v>
      </c>
      <c r="S4637">
        <v>0</v>
      </c>
      <c r="T4637">
        <v>500000000</v>
      </c>
    </row>
    <row r="4638" spans="1:20" ht="15" customHeight="1">
      <c r="A4638" s="962" t="s">
        <v>262</v>
      </c>
      <c r="B4638" t="s">
        <v>321</v>
      </c>
      <c r="C4638" t="s">
        <v>13</v>
      </c>
      <c r="D4638" t="s">
        <v>11</v>
      </c>
      <c r="E4638" t="s">
        <v>511</v>
      </c>
      <c r="F4638" t="s">
        <v>474</v>
      </c>
      <c r="R4638">
        <v>0</v>
      </c>
      <c r="S4638">
        <v>0</v>
      </c>
      <c r="T4638">
        <v>500000000</v>
      </c>
    </row>
    <row r="4639" spans="1:20" ht="15" customHeight="1">
      <c r="A4639" s="962" t="s">
        <v>263</v>
      </c>
      <c r="B4639" t="s">
        <v>290</v>
      </c>
      <c r="C4639" t="s">
        <v>13</v>
      </c>
      <c r="D4639" t="s">
        <v>11</v>
      </c>
      <c r="E4639" t="s">
        <v>511</v>
      </c>
      <c r="F4639" t="s">
        <v>474</v>
      </c>
      <c r="R4639">
        <v>0</v>
      </c>
      <c r="S4639">
        <v>0</v>
      </c>
      <c r="T4639">
        <v>500000000</v>
      </c>
    </row>
    <row r="4640" spans="1:20" ht="15" customHeight="1">
      <c r="A4640" s="962" t="s">
        <v>263</v>
      </c>
      <c r="B4640" t="s">
        <v>292</v>
      </c>
      <c r="C4640" t="s">
        <v>13</v>
      </c>
      <c r="D4640" t="s">
        <v>11</v>
      </c>
      <c r="E4640" t="s">
        <v>511</v>
      </c>
      <c r="F4640" t="s">
        <v>474</v>
      </c>
      <c r="R4640">
        <v>0</v>
      </c>
      <c r="S4640">
        <v>0</v>
      </c>
      <c r="T4640">
        <v>500000000</v>
      </c>
    </row>
    <row r="4641" spans="1:20" ht="15" customHeight="1">
      <c r="A4641" s="962" t="s">
        <v>263</v>
      </c>
      <c r="B4641" t="s">
        <v>295</v>
      </c>
      <c r="C4641" t="s">
        <v>13</v>
      </c>
      <c r="D4641" t="s">
        <v>11</v>
      </c>
      <c r="E4641" t="s">
        <v>511</v>
      </c>
      <c r="F4641" t="s">
        <v>474</v>
      </c>
      <c r="R4641">
        <v>0</v>
      </c>
      <c r="S4641">
        <v>0</v>
      </c>
      <c r="T4641">
        <v>500000000</v>
      </c>
    </row>
    <row r="4642" spans="1:20" ht="15" customHeight="1">
      <c r="A4642" s="962" t="s">
        <v>263</v>
      </c>
      <c r="B4642" t="s">
        <v>296</v>
      </c>
      <c r="C4642" t="s">
        <v>13</v>
      </c>
      <c r="D4642" t="s">
        <v>11</v>
      </c>
      <c r="E4642" t="s">
        <v>511</v>
      </c>
      <c r="F4642" t="s">
        <v>474</v>
      </c>
      <c r="R4642">
        <v>0</v>
      </c>
      <c r="S4642">
        <v>0</v>
      </c>
      <c r="T4642">
        <v>500000000</v>
      </c>
    </row>
    <row r="4643" spans="1:20" ht="15" customHeight="1">
      <c r="A4643" s="962" t="s">
        <v>263</v>
      </c>
      <c r="B4643" t="s">
        <v>289</v>
      </c>
      <c r="C4643" t="s">
        <v>13</v>
      </c>
      <c r="D4643" t="s">
        <v>11</v>
      </c>
      <c r="E4643" t="s">
        <v>511</v>
      </c>
      <c r="F4643" t="s">
        <v>474</v>
      </c>
      <c r="R4643">
        <v>0</v>
      </c>
      <c r="S4643">
        <v>0</v>
      </c>
      <c r="T4643">
        <v>500000000</v>
      </c>
    </row>
    <row r="4644" spans="1:20" ht="15" customHeight="1">
      <c r="A4644" s="962" t="s">
        <v>263</v>
      </c>
      <c r="B4644" t="s">
        <v>291</v>
      </c>
      <c r="C4644" t="s">
        <v>13</v>
      </c>
      <c r="D4644" t="s">
        <v>11</v>
      </c>
      <c r="E4644" t="s">
        <v>511</v>
      </c>
      <c r="F4644" t="s">
        <v>474</v>
      </c>
      <c r="R4644">
        <v>0</v>
      </c>
      <c r="S4644">
        <v>0</v>
      </c>
      <c r="T4644">
        <v>500000000</v>
      </c>
    </row>
    <row r="4645" spans="1:20" ht="15" customHeight="1">
      <c r="A4645" s="962" t="s">
        <v>263</v>
      </c>
      <c r="B4645" t="s">
        <v>288</v>
      </c>
      <c r="C4645" t="s">
        <v>13</v>
      </c>
      <c r="D4645" t="s">
        <v>11</v>
      </c>
      <c r="E4645" t="s">
        <v>511</v>
      </c>
      <c r="F4645" t="s">
        <v>474</v>
      </c>
      <c r="R4645">
        <v>0</v>
      </c>
      <c r="S4645">
        <v>0</v>
      </c>
      <c r="T4645">
        <v>500000000</v>
      </c>
    </row>
    <row r="4646" spans="1:20" ht="15" customHeight="1">
      <c r="A4646" s="962" t="s">
        <v>263</v>
      </c>
      <c r="B4646" t="s">
        <v>287</v>
      </c>
      <c r="C4646" t="s">
        <v>13</v>
      </c>
      <c r="D4646" t="s">
        <v>11</v>
      </c>
      <c r="E4646" t="s">
        <v>511</v>
      </c>
      <c r="F4646" t="s">
        <v>474</v>
      </c>
      <c r="R4646">
        <v>0</v>
      </c>
      <c r="S4646">
        <v>0</v>
      </c>
      <c r="T4646">
        <v>500000000</v>
      </c>
    </row>
    <row r="4647" spans="1:20" ht="15" customHeight="1">
      <c r="A4647" s="962" t="s">
        <v>263</v>
      </c>
      <c r="B4647" t="s">
        <v>321</v>
      </c>
      <c r="C4647" t="s">
        <v>13</v>
      </c>
      <c r="D4647" t="s">
        <v>11</v>
      </c>
      <c r="E4647" t="s">
        <v>511</v>
      </c>
      <c r="F4647" t="s">
        <v>474</v>
      </c>
      <c r="R4647">
        <v>0</v>
      </c>
      <c r="S4647">
        <v>0</v>
      </c>
      <c r="T4647">
        <v>500000000</v>
      </c>
    </row>
    <row r="4648" spans="1:20" ht="15" customHeight="1">
      <c r="A4648" s="962" t="s">
        <v>263</v>
      </c>
      <c r="B4648" t="s">
        <v>294</v>
      </c>
      <c r="C4648" t="s">
        <v>13</v>
      </c>
      <c r="D4648" t="s">
        <v>11</v>
      </c>
      <c r="E4648" t="s">
        <v>511</v>
      </c>
      <c r="F4648" t="s">
        <v>474</v>
      </c>
      <c r="R4648">
        <v>0</v>
      </c>
      <c r="S4648">
        <v>0</v>
      </c>
      <c r="T4648">
        <v>500000000</v>
      </c>
    </row>
    <row r="4649" spans="1:20" ht="15" customHeight="1">
      <c r="A4649" s="962" t="s">
        <v>263</v>
      </c>
      <c r="B4649" t="s">
        <v>293</v>
      </c>
      <c r="C4649" t="s">
        <v>13</v>
      </c>
      <c r="D4649" t="s">
        <v>11</v>
      </c>
      <c r="E4649" t="s">
        <v>511</v>
      </c>
      <c r="F4649" t="s">
        <v>474</v>
      </c>
      <c r="R4649">
        <v>0</v>
      </c>
      <c r="S4649">
        <v>0</v>
      </c>
      <c r="T4649">
        <v>500000000</v>
      </c>
    </row>
    <row r="4650" spans="1:20" ht="15" customHeight="1">
      <c r="A4650" s="962" t="s">
        <v>263</v>
      </c>
      <c r="B4650" t="s">
        <v>324</v>
      </c>
      <c r="C4650" t="s">
        <v>13</v>
      </c>
      <c r="D4650" t="s">
        <v>11</v>
      </c>
      <c r="E4650" t="s">
        <v>511</v>
      </c>
      <c r="F4650" t="s">
        <v>474</v>
      </c>
      <c r="R4650">
        <v>0</v>
      </c>
      <c r="S4650">
        <v>0</v>
      </c>
      <c r="T4650">
        <v>500000000</v>
      </c>
    </row>
    <row r="4651" spans="1:20" ht="15" customHeight="1">
      <c r="A4651" s="962" t="s">
        <v>264</v>
      </c>
      <c r="B4651" t="s">
        <v>294</v>
      </c>
      <c r="C4651" t="s">
        <v>13</v>
      </c>
      <c r="D4651" t="s">
        <v>11</v>
      </c>
      <c r="E4651" t="s">
        <v>511</v>
      </c>
      <c r="F4651" t="s">
        <v>474</v>
      </c>
      <c r="R4651">
        <v>2.57</v>
      </c>
      <c r="S4651">
        <v>0</v>
      </c>
      <c r="T4651">
        <v>33.4</v>
      </c>
    </row>
    <row r="4652" spans="1:20" ht="15" customHeight="1">
      <c r="A4652" s="962" t="s">
        <v>264</v>
      </c>
      <c r="B4652" t="s">
        <v>292</v>
      </c>
      <c r="C4652" t="s">
        <v>13</v>
      </c>
      <c r="D4652" t="s">
        <v>11</v>
      </c>
      <c r="E4652" t="s">
        <v>511</v>
      </c>
      <c r="F4652" t="s">
        <v>474</v>
      </c>
      <c r="R4652">
        <v>5.13</v>
      </c>
      <c r="S4652">
        <v>0</v>
      </c>
      <c r="T4652">
        <v>33.4</v>
      </c>
    </row>
    <row r="4653" spans="1:20" ht="15" customHeight="1">
      <c r="A4653" s="962" t="s">
        <v>264</v>
      </c>
      <c r="B4653" t="s">
        <v>291</v>
      </c>
      <c r="C4653" t="s">
        <v>13</v>
      </c>
      <c r="D4653" t="s">
        <v>11</v>
      </c>
      <c r="E4653" t="s">
        <v>511</v>
      </c>
      <c r="F4653" t="s">
        <v>474</v>
      </c>
      <c r="R4653">
        <v>7.7</v>
      </c>
      <c r="S4653">
        <v>0</v>
      </c>
      <c r="T4653">
        <v>33.4</v>
      </c>
    </row>
    <row r="4654" spans="1:20" ht="15" customHeight="1">
      <c r="A4654" s="962" t="s">
        <v>264</v>
      </c>
      <c r="B4654" t="s">
        <v>293</v>
      </c>
      <c r="C4654" t="s">
        <v>13</v>
      </c>
      <c r="D4654" t="s">
        <v>11</v>
      </c>
      <c r="E4654" t="s">
        <v>511</v>
      </c>
      <c r="F4654" t="s">
        <v>474</v>
      </c>
      <c r="R4654">
        <v>2.57</v>
      </c>
      <c r="S4654">
        <v>0</v>
      </c>
      <c r="T4654">
        <v>33.4</v>
      </c>
    </row>
    <row r="4655" spans="1:20" ht="15" customHeight="1">
      <c r="A4655" s="962" t="s">
        <v>264</v>
      </c>
      <c r="B4655" t="s">
        <v>289</v>
      </c>
      <c r="C4655" t="s">
        <v>13</v>
      </c>
      <c r="D4655" t="s">
        <v>11</v>
      </c>
      <c r="E4655" t="s">
        <v>511</v>
      </c>
      <c r="F4655" t="s">
        <v>474</v>
      </c>
      <c r="R4655">
        <v>33.4</v>
      </c>
    </row>
    <row r="4656" spans="1:20" ht="15" customHeight="1">
      <c r="A4656" s="962" t="s">
        <v>264</v>
      </c>
      <c r="B4656" t="s">
        <v>288</v>
      </c>
      <c r="C4656" t="s">
        <v>13</v>
      </c>
      <c r="D4656" t="s">
        <v>11</v>
      </c>
      <c r="E4656" t="s">
        <v>511</v>
      </c>
      <c r="F4656" t="s">
        <v>474</v>
      </c>
      <c r="R4656">
        <v>33.4</v>
      </c>
    </row>
    <row r="4657" spans="1:20" ht="15" customHeight="1">
      <c r="A4657" s="962" t="s">
        <v>264</v>
      </c>
      <c r="B4657" t="s">
        <v>287</v>
      </c>
      <c r="C4657" t="s">
        <v>13</v>
      </c>
      <c r="D4657" t="s">
        <v>11</v>
      </c>
      <c r="E4657" t="s">
        <v>511</v>
      </c>
      <c r="F4657" t="s">
        <v>474</v>
      </c>
      <c r="R4657">
        <v>33.4</v>
      </c>
    </row>
    <row r="4658" spans="1:20" ht="15" customHeight="1">
      <c r="A4658" s="962" t="s">
        <v>264</v>
      </c>
      <c r="B4658" t="s">
        <v>295</v>
      </c>
      <c r="C4658" t="s">
        <v>13</v>
      </c>
      <c r="D4658" t="s">
        <v>11</v>
      </c>
      <c r="E4658" t="s">
        <v>511</v>
      </c>
      <c r="F4658" t="s">
        <v>474</v>
      </c>
      <c r="R4658">
        <v>12.8</v>
      </c>
      <c r="S4658">
        <v>0</v>
      </c>
      <c r="T4658">
        <v>33.4</v>
      </c>
    </row>
    <row r="4659" spans="1:20" ht="15" customHeight="1">
      <c r="A4659" s="962" t="s">
        <v>264</v>
      </c>
      <c r="B4659" t="s">
        <v>296</v>
      </c>
      <c r="C4659" t="s">
        <v>13</v>
      </c>
      <c r="D4659" t="s">
        <v>11</v>
      </c>
      <c r="E4659" t="s">
        <v>511</v>
      </c>
      <c r="F4659" t="s">
        <v>474</v>
      </c>
      <c r="R4659">
        <v>12.8</v>
      </c>
      <c r="S4659">
        <v>0</v>
      </c>
      <c r="T4659">
        <v>33.4</v>
      </c>
    </row>
    <row r="4660" spans="1:20" ht="15" customHeight="1">
      <c r="A4660" s="962" t="s">
        <v>265</v>
      </c>
      <c r="B4660" t="s">
        <v>294</v>
      </c>
      <c r="C4660" t="s">
        <v>13</v>
      </c>
      <c r="D4660" t="s">
        <v>11</v>
      </c>
      <c r="E4660" t="s">
        <v>511</v>
      </c>
      <c r="F4660" t="s">
        <v>474</v>
      </c>
      <c r="R4660">
        <v>1.28</v>
      </c>
      <c r="S4660">
        <v>0</v>
      </c>
      <c r="T4660">
        <v>33.4</v>
      </c>
    </row>
    <row r="4661" spans="1:20" ht="15" customHeight="1">
      <c r="A4661" s="962" t="s">
        <v>265</v>
      </c>
      <c r="B4661" t="s">
        <v>292</v>
      </c>
      <c r="C4661" t="s">
        <v>13</v>
      </c>
      <c r="D4661" t="s">
        <v>11</v>
      </c>
      <c r="E4661" t="s">
        <v>511</v>
      </c>
      <c r="F4661" t="s">
        <v>474</v>
      </c>
      <c r="R4661">
        <v>2.57</v>
      </c>
      <c r="S4661">
        <v>0</v>
      </c>
      <c r="T4661">
        <v>33.4</v>
      </c>
    </row>
    <row r="4662" spans="1:20" ht="15" customHeight="1">
      <c r="A4662" s="962" t="s">
        <v>265</v>
      </c>
      <c r="B4662" t="s">
        <v>291</v>
      </c>
      <c r="C4662" t="s">
        <v>13</v>
      </c>
      <c r="D4662" t="s">
        <v>11</v>
      </c>
      <c r="E4662" t="s">
        <v>511</v>
      </c>
      <c r="F4662" t="s">
        <v>474</v>
      </c>
      <c r="R4662">
        <v>3.85</v>
      </c>
      <c r="S4662">
        <v>0</v>
      </c>
      <c r="T4662">
        <v>33.4</v>
      </c>
    </row>
    <row r="4663" spans="1:20" ht="15" customHeight="1">
      <c r="A4663" s="962" t="s">
        <v>265</v>
      </c>
      <c r="B4663" t="s">
        <v>293</v>
      </c>
      <c r="C4663" t="s">
        <v>13</v>
      </c>
      <c r="D4663" t="s">
        <v>11</v>
      </c>
      <c r="E4663" t="s">
        <v>511</v>
      </c>
      <c r="F4663" t="s">
        <v>474</v>
      </c>
      <c r="R4663">
        <v>1.28</v>
      </c>
      <c r="S4663">
        <v>0</v>
      </c>
      <c r="T4663">
        <v>33.4</v>
      </c>
    </row>
    <row r="4664" spans="1:20" ht="15" customHeight="1">
      <c r="A4664" s="962" t="s">
        <v>265</v>
      </c>
      <c r="B4664" t="s">
        <v>289</v>
      </c>
      <c r="C4664" t="s">
        <v>13</v>
      </c>
      <c r="D4664" t="s">
        <v>11</v>
      </c>
      <c r="E4664" t="s">
        <v>511</v>
      </c>
      <c r="F4664" t="s">
        <v>474</v>
      </c>
      <c r="R4664">
        <v>16.7</v>
      </c>
      <c r="S4664">
        <v>0</v>
      </c>
      <c r="T4664">
        <v>33.4</v>
      </c>
    </row>
    <row r="4665" spans="1:20" ht="15" customHeight="1">
      <c r="A4665" s="962" t="s">
        <v>265</v>
      </c>
      <c r="B4665" t="s">
        <v>288</v>
      </c>
      <c r="C4665" t="s">
        <v>13</v>
      </c>
      <c r="D4665" t="s">
        <v>11</v>
      </c>
      <c r="E4665" t="s">
        <v>511</v>
      </c>
      <c r="F4665" t="s">
        <v>474</v>
      </c>
      <c r="R4665">
        <v>16.7</v>
      </c>
      <c r="S4665">
        <v>0</v>
      </c>
      <c r="T4665">
        <v>33.4</v>
      </c>
    </row>
    <row r="4666" spans="1:20" ht="15" customHeight="1">
      <c r="A4666" s="962" t="s">
        <v>265</v>
      </c>
      <c r="B4666" t="s">
        <v>287</v>
      </c>
      <c r="C4666" t="s">
        <v>13</v>
      </c>
      <c r="D4666" t="s">
        <v>11</v>
      </c>
      <c r="E4666" t="s">
        <v>511</v>
      </c>
      <c r="F4666" t="s">
        <v>474</v>
      </c>
      <c r="R4666">
        <v>16.7</v>
      </c>
      <c r="S4666">
        <v>0</v>
      </c>
      <c r="T4666">
        <v>33.4</v>
      </c>
    </row>
    <row r="4667" spans="1:20" ht="15" customHeight="1">
      <c r="A4667" s="962" t="s">
        <v>265</v>
      </c>
      <c r="B4667" t="s">
        <v>295</v>
      </c>
      <c r="C4667" t="s">
        <v>13</v>
      </c>
      <c r="D4667" t="s">
        <v>11</v>
      </c>
      <c r="E4667" t="s">
        <v>511</v>
      </c>
      <c r="F4667" t="s">
        <v>474</v>
      </c>
      <c r="R4667">
        <v>6.42</v>
      </c>
      <c r="S4667">
        <v>0</v>
      </c>
      <c r="T4667">
        <v>33.4</v>
      </c>
    </row>
    <row r="4668" spans="1:20" ht="15" customHeight="1">
      <c r="A4668" s="962" t="s">
        <v>265</v>
      </c>
      <c r="B4668" t="s">
        <v>296</v>
      </c>
      <c r="C4668" t="s">
        <v>13</v>
      </c>
      <c r="D4668" t="s">
        <v>11</v>
      </c>
      <c r="E4668" t="s">
        <v>511</v>
      </c>
      <c r="F4668" t="s">
        <v>474</v>
      </c>
      <c r="R4668">
        <v>6.42</v>
      </c>
      <c r="S4668">
        <v>0</v>
      </c>
      <c r="T4668">
        <v>33.4</v>
      </c>
    </row>
    <row r="4669" spans="1:20" ht="15" customHeight="1">
      <c r="A4669" s="962" t="s">
        <v>266</v>
      </c>
      <c r="B4669" t="s">
        <v>294</v>
      </c>
      <c r="C4669" t="s">
        <v>13</v>
      </c>
      <c r="D4669" t="s">
        <v>11</v>
      </c>
      <c r="E4669" t="s">
        <v>511</v>
      </c>
      <c r="F4669" t="s">
        <v>474</v>
      </c>
      <c r="R4669">
        <v>1.28</v>
      </c>
      <c r="S4669">
        <v>0</v>
      </c>
      <c r="T4669">
        <v>33.4</v>
      </c>
    </row>
    <row r="4670" spans="1:20" ht="15" customHeight="1">
      <c r="A4670" s="962" t="s">
        <v>266</v>
      </c>
      <c r="B4670" t="s">
        <v>292</v>
      </c>
      <c r="C4670" t="s">
        <v>13</v>
      </c>
      <c r="D4670" t="s">
        <v>11</v>
      </c>
      <c r="E4670" t="s">
        <v>511</v>
      </c>
      <c r="F4670" t="s">
        <v>474</v>
      </c>
      <c r="R4670">
        <v>2.57</v>
      </c>
      <c r="S4670">
        <v>0</v>
      </c>
      <c r="T4670">
        <v>33.4</v>
      </c>
    </row>
    <row r="4671" spans="1:20" ht="15" customHeight="1">
      <c r="A4671" s="962" t="s">
        <v>266</v>
      </c>
      <c r="B4671" t="s">
        <v>291</v>
      </c>
      <c r="C4671" t="s">
        <v>13</v>
      </c>
      <c r="D4671" t="s">
        <v>11</v>
      </c>
      <c r="E4671" t="s">
        <v>511</v>
      </c>
      <c r="F4671" t="s">
        <v>474</v>
      </c>
      <c r="R4671">
        <v>3.85</v>
      </c>
      <c r="S4671">
        <v>0</v>
      </c>
      <c r="T4671">
        <v>33.4</v>
      </c>
    </row>
    <row r="4672" spans="1:20" ht="15" customHeight="1">
      <c r="A4672" s="962" t="s">
        <v>266</v>
      </c>
      <c r="B4672" t="s">
        <v>293</v>
      </c>
      <c r="C4672" t="s">
        <v>13</v>
      </c>
      <c r="D4672" t="s">
        <v>11</v>
      </c>
      <c r="E4672" t="s">
        <v>511</v>
      </c>
      <c r="F4672" t="s">
        <v>474</v>
      </c>
      <c r="R4672">
        <v>1.28</v>
      </c>
      <c r="S4672">
        <v>0</v>
      </c>
      <c r="T4672">
        <v>33.4</v>
      </c>
    </row>
    <row r="4673" spans="1:20" ht="15" customHeight="1">
      <c r="A4673" s="962" t="s">
        <v>266</v>
      </c>
      <c r="B4673" t="s">
        <v>289</v>
      </c>
      <c r="C4673" t="s">
        <v>13</v>
      </c>
      <c r="D4673" t="s">
        <v>11</v>
      </c>
      <c r="E4673" t="s">
        <v>511</v>
      </c>
      <c r="F4673" t="s">
        <v>474</v>
      </c>
      <c r="R4673">
        <v>16.7</v>
      </c>
      <c r="S4673">
        <v>0</v>
      </c>
      <c r="T4673">
        <v>33.4</v>
      </c>
    </row>
    <row r="4674" spans="1:20" ht="15" customHeight="1">
      <c r="A4674" s="962" t="s">
        <v>266</v>
      </c>
      <c r="B4674" t="s">
        <v>288</v>
      </c>
      <c r="C4674" t="s">
        <v>13</v>
      </c>
      <c r="D4674" t="s">
        <v>11</v>
      </c>
      <c r="E4674" t="s">
        <v>511</v>
      </c>
      <c r="F4674" t="s">
        <v>474</v>
      </c>
      <c r="R4674">
        <v>16.7</v>
      </c>
      <c r="S4674">
        <v>0</v>
      </c>
      <c r="T4674">
        <v>33.4</v>
      </c>
    </row>
    <row r="4675" spans="1:20" ht="15" customHeight="1">
      <c r="A4675" s="962" t="s">
        <v>266</v>
      </c>
      <c r="B4675" t="s">
        <v>287</v>
      </c>
      <c r="C4675" t="s">
        <v>13</v>
      </c>
      <c r="D4675" t="s">
        <v>11</v>
      </c>
      <c r="E4675" t="s">
        <v>511</v>
      </c>
      <c r="F4675" t="s">
        <v>474</v>
      </c>
      <c r="R4675">
        <v>16.7</v>
      </c>
      <c r="S4675">
        <v>0</v>
      </c>
      <c r="T4675">
        <v>33.4</v>
      </c>
    </row>
    <row r="4676" spans="1:20" ht="15" customHeight="1">
      <c r="A4676" s="962" t="s">
        <v>266</v>
      </c>
      <c r="B4676" t="s">
        <v>295</v>
      </c>
      <c r="C4676" t="s">
        <v>13</v>
      </c>
      <c r="D4676" t="s">
        <v>11</v>
      </c>
      <c r="E4676" t="s">
        <v>511</v>
      </c>
      <c r="F4676" t="s">
        <v>474</v>
      </c>
      <c r="R4676">
        <v>6.42</v>
      </c>
      <c r="S4676">
        <v>0</v>
      </c>
      <c r="T4676">
        <v>33.4</v>
      </c>
    </row>
    <row r="4677" spans="1:20" ht="15" customHeight="1">
      <c r="A4677" s="962" t="s">
        <v>266</v>
      </c>
      <c r="B4677" t="s">
        <v>296</v>
      </c>
      <c r="C4677" t="s">
        <v>13</v>
      </c>
      <c r="D4677" t="s">
        <v>11</v>
      </c>
      <c r="E4677" t="s">
        <v>511</v>
      </c>
      <c r="F4677" t="s">
        <v>474</v>
      </c>
      <c r="R4677">
        <v>6.42</v>
      </c>
      <c r="S4677">
        <v>0</v>
      </c>
      <c r="T4677">
        <v>33.4</v>
      </c>
    </row>
    <row r="4678" spans="1:20" ht="15" customHeight="1">
      <c r="A4678" s="962" t="s">
        <v>267</v>
      </c>
      <c r="B4678" t="s">
        <v>296</v>
      </c>
      <c r="C4678" t="s">
        <v>13</v>
      </c>
      <c r="D4678" t="s">
        <v>11</v>
      </c>
      <c r="E4678" t="s">
        <v>511</v>
      </c>
      <c r="F4678" t="s">
        <v>474</v>
      </c>
      <c r="R4678">
        <v>0</v>
      </c>
      <c r="S4678">
        <v>0</v>
      </c>
      <c r="T4678">
        <v>0</v>
      </c>
    </row>
    <row r="4679" spans="1:20" ht="15" customHeight="1">
      <c r="A4679" s="962" t="s">
        <v>267</v>
      </c>
      <c r="B4679" t="s">
        <v>289</v>
      </c>
      <c r="C4679" t="s">
        <v>13</v>
      </c>
      <c r="D4679" t="s">
        <v>11</v>
      </c>
      <c r="E4679" t="s">
        <v>511</v>
      </c>
      <c r="F4679" t="s">
        <v>474</v>
      </c>
      <c r="R4679">
        <v>0</v>
      </c>
      <c r="S4679">
        <v>0</v>
      </c>
      <c r="T4679">
        <v>0</v>
      </c>
    </row>
    <row r="4680" spans="1:20" ht="15" customHeight="1">
      <c r="A4680" s="962" t="s">
        <v>267</v>
      </c>
      <c r="B4680" t="s">
        <v>288</v>
      </c>
      <c r="C4680" t="s">
        <v>13</v>
      </c>
      <c r="D4680" t="s">
        <v>11</v>
      </c>
      <c r="E4680" t="s">
        <v>511</v>
      </c>
      <c r="F4680" t="s">
        <v>474</v>
      </c>
      <c r="R4680">
        <v>0</v>
      </c>
      <c r="S4680">
        <v>0</v>
      </c>
      <c r="T4680">
        <v>0</v>
      </c>
    </row>
    <row r="4681" spans="1:20" ht="15" customHeight="1">
      <c r="A4681" s="962" t="s">
        <v>267</v>
      </c>
      <c r="B4681" t="s">
        <v>287</v>
      </c>
      <c r="C4681" t="s">
        <v>13</v>
      </c>
      <c r="D4681" t="s">
        <v>11</v>
      </c>
      <c r="E4681" t="s">
        <v>511</v>
      </c>
      <c r="F4681" t="s">
        <v>474</v>
      </c>
      <c r="R4681">
        <v>0</v>
      </c>
      <c r="S4681">
        <v>0</v>
      </c>
      <c r="T4681">
        <v>0</v>
      </c>
    </row>
    <row r="4682" spans="1:20" ht="15" customHeight="1">
      <c r="A4682" s="962" t="s">
        <v>268</v>
      </c>
      <c r="B4682" t="s">
        <v>296</v>
      </c>
      <c r="C4682" t="s">
        <v>13</v>
      </c>
      <c r="D4682" t="s">
        <v>11</v>
      </c>
      <c r="E4682" t="s">
        <v>511</v>
      </c>
      <c r="F4682" t="s">
        <v>474</v>
      </c>
      <c r="R4682">
        <v>0</v>
      </c>
      <c r="S4682">
        <v>0</v>
      </c>
      <c r="T4682">
        <v>0</v>
      </c>
    </row>
    <row r="4683" spans="1:20" ht="15" customHeight="1">
      <c r="A4683" s="962" t="s">
        <v>268</v>
      </c>
      <c r="B4683" t="s">
        <v>289</v>
      </c>
      <c r="C4683" t="s">
        <v>13</v>
      </c>
      <c r="D4683" t="s">
        <v>11</v>
      </c>
      <c r="E4683" t="s">
        <v>511</v>
      </c>
      <c r="F4683" t="s">
        <v>474</v>
      </c>
      <c r="R4683">
        <v>0</v>
      </c>
      <c r="S4683">
        <v>0</v>
      </c>
      <c r="T4683">
        <v>0</v>
      </c>
    </row>
    <row r="4684" spans="1:20" ht="15" customHeight="1">
      <c r="A4684" s="962" t="s">
        <v>268</v>
      </c>
      <c r="B4684" t="s">
        <v>288</v>
      </c>
      <c r="C4684" t="s">
        <v>13</v>
      </c>
      <c r="D4684" t="s">
        <v>11</v>
      </c>
      <c r="E4684" t="s">
        <v>511</v>
      </c>
      <c r="F4684" t="s">
        <v>474</v>
      </c>
      <c r="R4684">
        <v>0</v>
      </c>
      <c r="S4684">
        <v>0</v>
      </c>
      <c r="T4684">
        <v>0</v>
      </c>
    </row>
    <row r="4685" spans="1:20" ht="15" customHeight="1">
      <c r="A4685" s="962" t="s">
        <v>268</v>
      </c>
      <c r="B4685" t="s">
        <v>287</v>
      </c>
      <c r="C4685" t="s">
        <v>13</v>
      </c>
      <c r="D4685" t="s">
        <v>11</v>
      </c>
      <c r="E4685" t="s">
        <v>511</v>
      </c>
      <c r="F4685" t="s">
        <v>474</v>
      </c>
      <c r="R4685">
        <v>0</v>
      </c>
      <c r="S4685">
        <v>0</v>
      </c>
      <c r="T4685">
        <v>0</v>
      </c>
    </row>
    <row r="4686" spans="1:20" ht="15" customHeight="1">
      <c r="A4686" s="962" t="s">
        <v>269</v>
      </c>
      <c r="B4686" t="s">
        <v>296</v>
      </c>
      <c r="C4686" t="s">
        <v>13</v>
      </c>
      <c r="D4686" t="s">
        <v>11</v>
      </c>
      <c r="E4686" t="s">
        <v>511</v>
      </c>
      <c r="F4686" t="s">
        <v>474</v>
      </c>
      <c r="R4686">
        <v>0</v>
      </c>
      <c r="S4686">
        <v>0</v>
      </c>
      <c r="T4686">
        <v>0</v>
      </c>
    </row>
    <row r="4687" spans="1:20" ht="15" customHeight="1">
      <c r="A4687" s="962" t="s">
        <v>269</v>
      </c>
      <c r="B4687" t="s">
        <v>289</v>
      </c>
      <c r="C4687" t="s">
        <v>13</v>
      </c>
      <c r="D4687" t="s">
        <v>11</v>
      </c>
      <c r="E4687" t="s">
        <v>511</v>
      </c>
      <c r="F4687" t="s">
        <v>474</v>
      </c>
      <c r="R4687">
        <v>0</v>
      </c>
      <c r="S4687">
        <v>0</v>
      </c>
      <c r="T4687">
        <v>0</v>
      </c>
    </row>
    <row r="4688" spans="1:20" ht="15" customHeight="1">
      <c r="A4688" s="962" t="s">
        <v>269</v>
      </c>
      <c r="B4688" t="s">
        <v>288</v>
      </c>
      <c r="C4688" t="s">
        <v>13</v>
      </c>
      <c r="D4688" t="s">
        <v>11</v>
      </c>
      <c r="E4688" t="s">
        <v>511</v>
      </c>
      <c r="F4688" t="s">
        <v>474</v>
      </c>
      <c r="R4688">
        <v>0</v>
      </c>
      <c r="S4688">
        <v>0</v>
      </c>
      <c r="T4688">
        <v>0</v>
      </c>
    </row>
    <row r="4689" spans="1:20" ht="15" customHeight="1">
      <c r="A4689" s="962" t="s">
        <v>269</v>
      </c>
      <c r="B4689" t="s">
        <v>287</v>
      </c>
      <c r="C4689" t="s">
        <v>13</v>
      </c>
      <c r="D4689" t="s">
        <v>11</v>
      </c>
      <c r="E4689" t="s">
        <v>511</v>
      </c>
      <c r="F4689" t="s">
        <v>474</v>
      </c>
      <c r="R4689">
        <v>0</v>
      </c>
      <c r="S4689">
        <v>0</v>
      </c>
      <c r="T4689">
        <v>0</v>
      </c>
    </row>
    <row r="4690" spans="1:20" ht="15" customHeight="1">
      <c r="A4690" s="962" t="s">
        <v>270</v>
      </c>
      <c r="B4690" t="s">
        <v>296</v>
      </c>
      <c r="C4690" t="s">
        <v>13</v>
      </c>
      <c r="D4690" t="s">
        <v>11</v>
      </c>
      <c r="E4690" t="s">
        <v>511</v>
      </c>
      <c r="F4690" t="s">
        <v>474</v>
      </c>
      <c r="R4690">
        <v>0</v>
      </c>
      <c r="S4690">
        <v>0</v>
      </c>
      <c r="T4690">
        <v>0</v>
      </c>
    </row>
    <row r="4691" spans="1:20" ht="15" customHeight="1">
      <c r="A4691" s="962" t="s">
        <v>270</v>
      </c>
      <c r="B4691" t="s">
        <v>289</v>
      </c>
      <c r="C4691" t="s">
        <v>13</v>
      </c>
      <c r="D4691" t="s">
        <v>11</v>
      </c>
      <c r="E4691" t="s">
        <v>511</v>
      </c>
      <c r="F4691" t="s">
        <v>474</v>
      </c>
      <c r="R4691">
        <v>0</v>
      </c>
      <c r="S4691">
        <v>0</v>
      </c>
      <c r="T4691">
        <v>0</v>
      </c>
    </row>
    <row r="4692" spans="1:20" ht="15" customHeight="1">
      <c r="A4692" s="962" t="s">
        <v>270</v>
      </c>
      <c r="B4692" t="s">
        <v>288</v>
      </c>
      <c r="C4692" t="s">
        <v>13</v>
      </c>
      <c r="D4692" t="s">
        <v>11</v>
      </c>
      <c r="E4692" t="s">
        <v>511</v>
      </c>
      <c r="F4692" t="s">
        <v>474</v>
      </c>
      <c r="R4692">
        <v>0</v>
      </c>
      <c r="S4692">
        <v>0</v>
      </c>
      <c r="T4692">
        <v>0</v>
      </c>
    </row>
    <row r="4693" spans="1:20" ht="15" customHeight="1">
      <c r="A4693" s="962" t="s">
        <v>270</v>
      </c>
      <c r="B4693" t="s">
        <v>287</v>
      </c>
      <c r="C4693" t="s">
        <v>13</v>
      </c>
      <c r="D4693" t="s">
        <v>11</v>
      </c>
      <c r="E4693" t="s">
        <v>511</v>
      </c>
      <c r="F4693" t="s">
        <v>474</v>
      </c>
      <c r="R4693">
        <v>0</v>
      </c>
      <c r="S4693">
        <v>0</v>
      </c>
      <c r="T4693">
        <v>0</v>
      </c>
    </row>
    <row r="4694" spans="1:20" ht="15" customHeight="1">
      <c r="A4694" s="962" t="s">
        <v>271</v>
      </c>
      <c r="B4694" t="s">
        <v>297</v>
      </c>
      <c r="C4694" t="s">
        <v>13</v>
      </c>
      <c r="D4694" t="s">
        <v>11</v>
      </c>
      <c r="E4694" t="s">
        <v>511</v>
      </c>
      <c r="F4694" t="s">
        <v>474</v>
      </c>
      <c r="R4694">
        <v>0</v>
      </c>
      <c r="S4694">
        <v>0</v>
      </c>
      <c r="T4694">
        <v>0</v>
      </c>
    </row>
    <row r="4695" spans="1:20" ht="15" customHeight="1">
      <c r="A4695" s="962" t="s">
        <v>271</v>
      </c>
      <c r="B4695" t="s">
        <v>288</v>
      </c>
      <c r="C4695" t="s">
        <v>13</v>
      </c>
      <c r="D4695" t="s">
        <v>11</v>
      </c>
      <c r="E4695" t="s">
        <v>511</v>
      </c>
      <c r="F4695" t="s">
        <v>474</v>
      </c>
      <c r="R4695">
        <v>0</v>
      </c>
      <c r="S4695">
        <v>0</v>
      </c>
      <c r="T4695">
        <v>0</v>
      </c>
    </row>
    <row r="4696" spans="1:20" ht="15" customHeight="1">
      <c r="A4696" s="962" t="s">
        <v>271</v>
      </c>
      <c r="B4696" t="s">
        <v>287</v>
      </c>
      <c r="C4696" t="s">
        <v>13</v>
      </c>
      <c r="D4696" t="s">
        <v>11</v>
      </c>
      <c r="E4696" t="s">
        <v>511</v>
      </c>
      <c r="F4696" t="s">
        <v>474</v>
      </c>
      <c r="R4696">
        <v>0</v>
      </c>
      <c r="S4696">
        <v>0</v>
      </c>
      <c r="T4696">
        <v>0</v>
      </c>
    </row>
    <row r="4697" spans="1:20" ht="15" customHeight="1">
      <c r="A4697" s="962" t="s">
        <v>271</v>
      </c>
      <c r="B4697" t="s">
        <v>299</v>
      </c>
      <c r="C4697" t="s">
        <v>13</v>
      </c>
      <c r="D4697" t="s">
        <v>11</v>
      </c>
      <c r="E4697" t="s">
        <v>511</v>
      </c>
      <c r="F4697" t="s">
        <v>474</v>
      </c>
      <c r="R4697">
        <v>0</v>
      </c>
      <c r="S4697">
        <v>0</v>
      </c>
      <c r="T4697">
        <v>0</v>
      </c>
    </row>
    <row r="4698" spans="1:20" ht="15" customHeight="1">
      <c r="A4698" s="962" t="s">
        <v>271</v>
      </c>
      <c r="B4698" t="s">
        <v>301</v>
      </c>
      <c r="C4698" t="s">
        <v>13</v>
      </c>
      <c r="D4698" t="s">
        <v>11</v>
      </c>
      <c r="E4698" t="s">
        <v>511</v>
      </c>
      <c r="F4698" t="s">
        <v>474</v>
      </c>
      <c r="R4698">
        <v>0</v>
      </c>
      <c r="S4698">
        <v>0</v>
      </c>
      <c r="T4698">
        <v>0</v>
      </c>
    </row>
    <row r="4699" spans="1:20" ht="15" customHeight="1">
      <c r="A4699" s="962" t="s">
        <v>271</v>
      </c>
      <c r="B4699" t="s">
        <v>302</v>
      </c>
      <c r="C4699" t="s">
        <v>13</v>
      </c>
      <c r="D4699" t="s">
        <v>11</v>
      </c>
      <c r="E4699" t="s">
        <v>511</v>
      </c>
      <c r="F4699" t="s">
        <v>474</v>
      </c>
      <c r="R4699">
        <v>0</v>
      </c>
      <c r="S4699">
        <v>0</v>
      </c>
      <c r="T4699">
        <v>0</v>
      </c>
    </row>
    <row r="4700" spans="1:20" ht="15" customHeight="1">
      <c r="A4700" s="962" t="s">
        <v>271</v>
      </c>
      <c r="B4700" t="s">
        <v>303</v>
      </c>
      <c r="C4700" t="s">
        <v>13</v>
      </c>
      <c r="D4700" t="s">
        <v>11</v>
      </c>
      <c r="E4700" t="s">
        <v>511</v>
      </c>
      <c r="F4700" t="s">
        <v>474</v>
      </c>
      <c r="R4700">
        <v>0</v>
      </c>
      <c r="S4700">
        <v>0</v>
      </c>
      <c r="T4700">
        <v>0</v>
      </c>
    </row>
    <row r="4701" spans="1:20" ht="15" customHeight="1">
      <c r="A4701" s="962" t="s">
        <v>271</v>
      </c>
      <c r="B4701" t="s">
        <v>298</v>
      </c>
      <c r="C4701" t="s">
        <v>13</v>
      </c>
      <c r="D4701" t="s">
        <v>11</v>
      </c>
      <c r="E4701" t="s">
        <v>511</v>
      </c>
      <c r="F4701" t="s">
        <v>474</v>
      </c>
      <c r="R4701">
        <v>0</v>
      </c>
      <c r="S4701">
        <v>0</v>
      </c>
      <c r="T4701">
        <v>0</v>
      </c>
    </row>
    <row r="4702" spans="1:20" ht="15" customHeight="1">
      <c r="A4702" s="962" t="s">
        <v>271</v>
      </c>
      <c r="B4702" t="s">
        <v>300</v>
      </c>
      <c r="C4702" t="s">
        <v>13</v>
      </c>
      <c r="D4702" t="s">
        <v>11</v>
      </c>
      <c r="E4702" t="s">
        <v>511</v>
      </c>
      <c r="F4702" t="s">
        <v>474</v>
      </c>
      <c r="R4702">
        <v>0</v>
      </c>
      <c r="S4702">
        <v>0</v>
      </c>
      <c r="T4702">
        <v>0</v>
      </c>
    </row>
    <row r="4703" spans="1:20" ht="15" customHeight="1">
      <c r="A4703" s="962" t="s">
        <v>272</v>
      </c>
      <c r="B4703" t="s">
        <v>296</v>
      </c>
      <c r="C4703" t="s">
        <v>13</v>
      </c>
      <c r="D4703" t="s">
        <v>11</v>
      </c>
      <c r="E4703" t="s">
        <v>511</v>
      </c>
      <c r="F4703" t="s">
        <v>474</v>
      </c>
      <c r="R4703">
        <v>0</v>
      </c>
      <c r="S4703">
        <v>0</v>
      </c>
      <c r="T4703">
        <v>0</v>
      </c>
    </row>
    <row r="4704" spans="1:20" ht="15" customHeight="1">
      <c r="A4704" s="962" t="s">
        <v>272</v>
      </c>
      <c r="B4704" t="s">
        <v>289</v>
      </c>
      <c r="C4704" t="s">
        <v>13</v>
      </c>
      <c r="D4704" t="s">
        <v>11</v>
      </c>
      <c r="E4704" t="s">
        <v>511</v>
      </c>
      <c r="F4704" t="s">
        <v>474</v>
      </c>
      <c r="R4704">
        <v>0</v>
      </c>
      <c r="S4704">
        <v>0</v>
      </c>
      <c r="T4704">
        <v>0</v>
      </c>
    </row>
    <row r="4705" spans="1:20" ht="15" customHeight="1">
      <c r="A4705" s="962" t="s">
        <v>272</v>
      </c>
      <c r="B4705" t="s">
        <v>288</v>
      </c>
      <c r="C4705" t="s">
        <v>13</v>
      </c>
      <c r="D4705" t="s">
        <v>11</v>
      </c>
      <c r="E4705" t="s">
        <v>511</v>
      </c>
      <c r="F4705" t="s">
        <v>474</v>
      </c>
      <c r="R4705">
        <v>0</v>
      </c>
      <c r="S4705">
        <v>0</v>
      </c>
      <c r="T4705">
        <v>0</v>
      </c>
    </row>
    <row r="4706" spans="1:20" ht="15" customHeight="1">
      <c r="A4706" s="962" t="s">
        <v>272</v>
      </c>
      <c r="B4706" t="s">
        <v>287</v>
      </c>
      <c r="C4706" t="s">
        <v>13</v>
      </c>
      <c r="D4706" t="s">
        <v>11</v>
      </c>
      <c r="E4706" t="s">
        <v>511</v>
      </c>
      <c r="F4706" t="s">
        <v>474</v>
      </c>
      <c r="R4706">
        <v>0</v>
      </c>
      <c r="S4706">
        <v>0</v>
      </c>
      <c r="T4706">
        <v>0</v>
      </c>
    </row>
    <row r="4707" spans="1:20" ht="15" customHeight="1">
      <c r="A4707" s="962" t="s">
        <v>273</v>
      </c>
      <c r="B4707" t="s">
        <v>296</v>
      </c>
      <c r="C4707" t="s">
        <v>13</v>
      </c>
      <c r="D4707" t="s">
        <v>11</v>
      </c>
      <c r="E4707" t="s">
        <v>511</v>
      </c>
      <c r="F4707" t="s">
        <v>474</v>
      </c>
      <c r="R4707">
        <v>0</v>
      </c>
      <c r="S4707">
        <v>0</v>
      </c>
      <c r="T4707">
        <v>0</v>
      </c>
    </row>
    <row r="4708" spans="1:20" ht="15" customHeight="1">
      <c r="A4708" s="962" t="s">
        <v>273</v>
      </c>
      <c r="B4708" t="s">
        <v>289</v>
      </c>
      <c r="C4708" t="s">
        <v>13</v>
      </c>
      <c r="D4708" t="s">
        <v>11</v>
      </c>
      <c r="E4708" t="s">
        <v>511</v>
      </c>
      <c r="F4708" t="s">
        <v>474</v>
      </c>
      <c r="R4708">
        <v>0</v>
      </c>
      <c r="S4708">
        <v>0</v>
      </c>
      <c r="T4708">
        <v>0</v>
      </c>
    </row>
    <row r="4709" spans="1:20" ht="15" customHeight="1">
      <c r="A4709" s="962" t="s">
        <v>273</v>
      </c>
      <c r="B4709" t="s">
        <v>288</v>
      </c>
      <c r="C4709" t="s">
        <v>13</v>
      </c>
      <c r="D4709" t="s">
        <v>11</v>
      </c>
      <c r="E4709" t="s">
        <v>511</v>
      </c>
      <c r="F4709" t="s">
        <v>474</v>
      </c>
      <c r="R4709">
        <v>0</v>
      </c>
      <c r="S4709">
        <v>0</v>
      </c>
      <c r="T4709">
        <v>0</v>
      </c>
    </row>
    <row r="4710" spans="1:20" ht="15" customHeight="1">
      <c r="A4710" s="962" t="s">
        <v>273</v>
      </c>
      <c r="B4710" t="s">
        <v>287</v>
      </c>
      <c r="C4710" t="s">
        <v>13</v>
      </c>
      <c r="D4710" t="s">
        <v>11</v>
      </c>
      <c r="E4710" t="s">
        <v>511</v>
      </c>
      <c r="F4710" t="s">
        <v>474</v>
      </c>
      <c r="R4710">
        <v>0</v>
      </c>
      <c r="S4710">
        <v>0</v>
      </c>
      <c r="T4710">
        <v>0</v>
      </c>
    </row>
    <row r="4711" spans="1:20" ht="15" customHeight="1">
      <c r="A4711" s="962" t="s">
        <v>274</v>
      </c>
      <c r="B4711" t="s">
        <v>283</v>
      </c>
      <c r="C4711" t="s">
        <v>13</v>
      </c>
      <c r="D4711" t="s">
        <v>11</v>
      </c>
      <c r="E4711" t="s">
        <v>511</v>
      </c>
      <c r="F4711" t="s">
        <v>474</v>
      </c>
      <c r="R4711">
        <v>0</v>
      </c>
    </row>
    <row r="4712" spans="1:20" ht="15" customHeight="1">
      <c r="A4712" s="962" t="s">
        <v>277</v>
      </c>
      <c r="B4712" t="s">
        <v>246</v>
      </c>
      <c r="C4712" t="s">
        <v>13</v>
      </c>
      <c r="D4712" t="s">
        <v>11</v>
      </c>
      <c r="E4712" t="s">
        <v>511</v>
      </c>
      <c r="F4712" t="s">
        <v>474</v>
      </c>
      <c r="R4712">
        <v>0</v>
      </c>
      <c r="S4712">
        <v>0</v>
      </c>
      <c r="T4712">
        <v>500000000</v>
      </c>
    </row>
    <row r="4713" spans="1:20" ht="15" customHeight="1">
      <c r="A4713" s="962" t="s">
        <v>277</v>
      </c>
      <c r="B4713" t="s">
        <v>244</v>
      </c>
      <c r="C4713" t="s">
        <v>13</v>
      </c>
      <c r="D4713" t="s">
        <v>11</v>
      </c>
      <c r="E4713" t="s">
        <v>511</v>
      </c>
      <c r="F4713" t="s">
        <v>474</v>
      </c>
      <c r="G4713" t="s">
        <v>463</v>
      </c>
      <c r="I4713" t="s">
        <v>428</v>
      </c>
      <c r="K4713" t="s">
        <v>333</v>
      </c>
      <c r="L4713" t="s">
        <v>277</v>
      </c>
      <c r="M4713" t="s">
        <v>66</v>
      </c>
      <c r="O4713" t="s">
        <v>365</v>
      </c>
      <c r="P4713" t="s">
        <v>336</v>
      </c>
      <c r="Q4713" t="s">
        <v>337</v>
      </c>
      <c r="R4713">
        <v>16.399999999999999</v>
      </c>
    </row>
    <row r="4714" spans="1:20" ht="15" customHeight="1">
      <c r="A4714" s="962" t="s">
        <v>278</v>
      </c>
      <c r="B4714" t="s">
        <v>252</v>
      </c>
      <c r="C4714" t="s">
        <v>13</v>
      </c>
      <c r="D4714" t="s">
        <v>11</v>
      </c>
      <c r="E4714" t="s">
        <v>511</v>
      </c>
      <c r="F4714" t="s">
        <v>474</v>
      </c>
      <c r="J4714" t="s">
        <v>340</v>
      </c>
      <c r="L4714" t="s">
        <v>252</v>
      </c>
      <c r="R4714">
        <v>0</v>
      </c>
    </row>
    <row r="4715" spans="1:20" ht="15" customHeight="1">
      <c r="A4715" s="962" t="s">
        <v>278</v>
      </c>
      <c r="B4715" t="s">
        <v>247</v>
      </c>
      <c r="C4715" t="s">
        <v>13</v>
      </c>
      <c r="D4715" t="s">
        <v>11</v>
      </c>
      <c r="E4715" t="s">
        <v>511</v>
      </c>
      <c r="F4715" t="s">
        <v>474</v>
      </c>
      <c r="O4715" t="s">
        <v>361</v>
      </c>
      <c r="P4715" t="s">
        <v>868</v>
      </c>
      <c r="Q4715" t="s">
        <v>869</v>
      </c>
      <c r="R4715">
        <v>8.18</v>
      </c>
    </row>
    <row r="4716" spans="1:20" ht="15" customHeight="1">
      <c r="A4716" s="962" t="s">
        <v>278</v>
      </c>
      <c r="B4716" t="s">
        <v>251</v>
      </c>
      <c r="C4716" t="s">
        <v>13</v>
      </c>
      <c r="D4716" t="s">
        <v>11</v>
      </c>
      <c r="E4716" t="s">
        <v>511</v>
      </c>
      <c r="F4716" t="s">
        <v>474</v>
      </c>
      <c r="R4716">
        <v>0</v>
      </c>
    </row>
    <row r="4717" spans="1:20" ht="15" customHeight="1">
      <c r="A4717" s="962" t="s">
        <v>279</v>
      </c>
      <c r="B4717" t="s">
        <v>254</v>
      </c>
      <c r="C4717" t="s">
        <v>13</v>
      </c>
      <c r="D4717" t="s">
        <v>11</v>
      </c>
      <c r="E4717" t="s">
        <v>511</v>
      </c>
      <c r="F4717" t="s">
        <v>474</v>
      </c>
      <c r="O4717" t="s">
        <v>361</v>
      </c>
      <c r="P4717" t="s">
        <v>868</v>
      </c>
      <c r="Q4717" t="s">
        <v>869</v>
      </c>
      <c r="R4717">
        <v>8.09</v>
      </c>
    </row>
    <row r="4718" spans="1:20" ht="15" customHeight="1">
      <c r="A4718" s="962" t="s">
        <v>279</v>
      </c>
      <c r="B4718" t="s">
        <v>253</v>
      </c>
      <c r="C4718" t="s">
        <v>13</v>
      </c>
      <c r="D4718" t="s">
        <v>11</v>
      </c>
      <c r="E4718" t="s">
        <v>511</v>
      </c>
      <c r="F4718" t="s">
        <v>474</v>
      </c>
      <c r="H4718" t="s">
        <v>964</v>
      </c>
      <c r="I4718" t="s">
        <v>848</v>
      </c>
      <c r="J4718" t="s">
        <v>965</v>
      </c>
      <c r="K4718" t="s">
        <v>849</v>
      </c>
      <c r="L4718" t="s">
        <v>966</v>
      </c>
      <c r="M4718" t="s">
        <v>848</v>
      </c>
      <c r="O4718" t="s">
        <v>882</v>
      </c>
      <c r="P4718" t="s">
        <v>851</v>
      </c>
      <c r="Q4718" t="s">
        <v>337</v>
      </c>
      <c r="R4718">
        <v>1.64</v>
      </c>
    </row>
    <row r="4719" spans="1:20" ht="15" customHeight="1">
      <c r="A4719" s="962" t="s">
        <v>279</v>
      </c>
      <c r="B4719" t="s">
        <v>251</v>
      </c>
      <c r="C4719" t="s">
        <v>13</v>
      </c>
      <c r="D4719" t="s">
        <v>11</v>
      </c>
      <c r="E4719" t="s">
        <v>511</v>
      </c>
      <c r="F4719" t="s">
        <v>474</v>
      </c>
      <c r="J4719" t="s">
        <v>965</v>
      </c>
      <c r="K4719" t="s">
        <v>849</v>
      </c>
      <c r="L4719" t="s">
        <v>966</v>
      </c>
      <c r="O4719" t="s">
        <v>882</v>
      </c>
      <c r="P4719" t="s">
        <v>851</v>
      </c>
      <c r="Q4719" t="s">
        <v>337</v>
      </c>
      <c r="R4719">
        <v>1.64</v>
      </c>
    </row>
    <row r="4720" spans="1:20" ht="15" customHeight="1">
      <c r="A4720" s="962" t="s">
        <v>279</v>
      </c>
      <c r="B4720" t="s">
        <v>255</v>
      </c>
      <c r="C4720" t="s">
        <v>13</v>
      </c>
      <c r="D4720" t="s">
        <v>11</v>
      </c>
      <c r="E4720" t="s">
        <v>511</v>
      </c>
      <c r="F4720" t="s">
        <v>474</v>
      </c>
      <c r="H4720" t="s">
        <v>931</v>
      </c>
      <c r="I4720" t="s">
        <v>853</v>
      </c>
      <c r="J4720" t="s">
        <v>948</v>
      </c>
      <c r="K4720" t="s">
        <v>854</v>
      </c>
      <c r="L4720" t="s">
        <v>855</v>
      </c>
      <c r="M4720" t="s">
        <v>55</v>
      </c>
      <c r="O4720" t="s">
        <v>361</v>
      </c>
      <c r="P4720" t="s">
        <v>851</v>
      </c>
      <c r="Q4720" t="s">
        <v>337</v>
      </c>
      <c r="R4720">
        <v>0.08</v>
      </c>
    </row>
    <row r="4721" spans="1:20" ht="15" customHeight="1">
      <c r="A4721" s="962" t="s">
        <v>280</v>
      </c>
      <c r="B4721" t="s">
        <v>257</v>
      </c>
      <c r="C4721" t="s">
        <v>13</v>
      </c>
      <c r="D4721" t="s">
        <v>11</v>
      </c>
      <c r="E4721" t="s">
        <v>511</v>
      </c>
      <c r="F4721" t="s">
        <v>474</v>
      </c>
      <c r="J4721" t="s">
        <v>436</v>
      </c>
      <c r="R4721">
        <v>0</v>
      </c>
    </row>
    <row r="4722" spans="1:20" ht="15" customHeight="1">
      <c r="A4722" s="962" t="s">
        <v>280</v>
      </c>
      <c r="B4722" t="s">
        <v>259</v>
      </c>
      <c r="C4722" t="s">
        <v>13</v>
      </c>
      <c r="D4722" t="s">
        <v>11</v>
      </c>
      <c r="E4722" t="s">
        <v>511</v>
      </c>
      <c r="F4722" t="s">
        <v>474</v>
      </c>
      <c r="R4722">
        <v>0</v>
      </c>
    </row>
    <row r="4723" spans="1:20" ht="15" customHeight="1">
      <c r="A4723" s="962" t="s">
        <v>280</v>
      </c>
      <c r="B4723" t="s">
        <v>260</v>
      </c>
      <c r="C4723" t="s">
        <v>13</v>
      </c>
      <c r="D4723" t="s">
        <v>11</v>
      </c>
      <c r="E4723" t="s">
        <v>511</v>
      </c>
      <c r="F4723" t="s">
        <v>474</v>
      </c>
      <c r="R4723">
        <v>0</v>
      </c>
    </row>
    <row r="4724" spans="1:20" ht="15" customHeight="1">
      <c r="A4724" s="962" t="s">
        <v>281</v>
      </c>
      <c r="B4724" t="s">
        <v>262</v>
      </c>
      <c r="C4724" t="s">
        <v>13</v>
      </c>
      <c r="D4724" t="s">
        <v>11</v>
      </c>
      <c r="E4724" t="s">
        <v>511</v>
      </c>
      <c r="F4724" t="s">
        <v>474</v>
      </c>
      <c r="L4724" t="s">
        <v>2002</v>
      </c>
      <c r="O4724" t="s">
        <v>361</v>
      </c>
      <c r="P4724" t="s">
        <v>868</v>
      </c>
      <c r="Q4724" t="s">
        <v>869</v>
      </c>
      <c r="R4724">
        <v>0</v>
      </c>
      <c r="S4724">
        <v>0</v>
      </c>
      <c r="T4724">
        <v>500000000</v>
      </c>
    </row>
    <row r="4725" spans="1:20" ht="15" customHeight="1">
      <c r="A4725" s="962" t="s">
        <v>281</v>
      </c>
      <c r="B4725" t="s">
        <v>261</v>
      </c>
      <c r="C4725" t="s">
        <v>13</v>
      </c>
      <c r="D4725" t="s">
        <v>11</v>
      </c>
      <c r="E4725" t="s">
        <v>511</v>
      </c>
      <c r="F4725" t="s">
        <v>474</v>
      </c>
      <c r="R4725">
        <v>0</v>
      </c>
      <c r="S4725">
        <v>0</v>
      </c>
      <c r="T4725">
        <v>500000000</v>
      </c>
    </row>
    <row r="4726" spans="1:20" ht="15" customHeight="1">
      <c r="A4726" s="962" t="s">
        <v>282</v>
      </c>
      <c r="B4726" t="s">
        <v>263</v>
      </c>
      <c r="C4726" t="s">
        <v>13</v>
      </c>
      <c r="D4726" t="s">
        <v>11</v>
      </c>
      <c r="E4726" t="s">
        <v>511</v>
      </c>
      <c r="F4726" t="s">
        <v>474</v>
      </c>
      <c r="O4726" t="s">
        <v>361</v>
      </c>
      <c r="P4726" t="s">
        <v>868</v>
      </c>
      <c r="Q4726" t="s">
        <v>869</v>
      </c>
      <c r="R4726">
        <v>0</v>
      </c>
      <c r="S4726">
        <v>0</v>
      </c>
      <c r="T4726">
        <v>500000000</v>
      </c>
    </row>
    <row r="4727" spans="1:20" ht="15" customHeight="1">
      <c r="A4727" s="962" t="s">
        <v>283</v>
      </c>
      <c r="B4727" t="s">
        <v>265</v>
      </c>
      <c r="C4727" t="s">
        <v>13</v>
      </c>
      <c r="D4727" t="s">
        <v>11</v>
      </c>
      <c r="E4727" t="s">
        <v>511</v>
      </c>
      <c r="F4727" t="s">
        <v>474</v>
      </c>
      <c r="O4727" t="s">
        <v>361</v>
      </c>
      <c r="P4727" t="s">
        <v>868</v>
      </c>
      <c r="Q4727" t="s">
        <v>869</v>
      </c>
      <c r="R4727">
        <v>16.7</v>
      </c>
      <c r="S4727">
        <v>0</v>
      </c>
      <c r="T4727">
        <v>33.4</v>
      </c>
    </row>
    <row r="4728" spans="1:20" ht="15" customHeight="1">
      <c r="A4728" s="962" t="s">
        <v>283</v>
      </c>
      <c r="B4728" t="s">
        <v>266</v>
      </c>
      <c r="C4728" t="s">
        <v>13</v>
      </c>
      <c r="D4728" t="s">
        <v>11</v>
      </c>
      <c r="E4728" t="s">
        <v>511</v>
      </c>
      <c r="F4728" t="s">
        <v>474</v>
      </c>
      <c r="O4728" t="s">
        <v>361</v>
      </c>
      <c r="P4728" t="s">
        <v>868</v>
      </c>
      <c r="Q4728" t="s">
        <v>869</v>
      </c>
      <c r="R4728">
        <v>16.7</v>
      </c>
      <c r="S4728">
        <v>0</v>
      </c>
      <c r="T4728">
        <v>33.4</v>
      </c>
    </row>
    <row r="4729" spans="1:20" ht="15" customHeight="1">
      <c r="A4729" s="962" t="s">
        <v>283</v>
      </c>
      <c r="B4729" t="s">
        <v>264</v>
      </c>
      <c r="C4729" t="s">
        <v>13</v>
      </c>
      <c r="D4729" t="s">
        <v>11</v>
      </c>
      <c r="E4729" t="s">
        <v>511</v>
      </c>
      <c r="F4729" t="s">
        <v>474</v>
      </c>
      <c r="R4729">
        <v>33.4</v>
      </c>
    </row>
    <row r="4730" spans="1:20" ht="15" customHeight="1">
      <c r="A4730" s="962" t="s">
        <v>284</v>
      </c>
      <c r="B4730" t="s">
        <v>269</v>
      </c>
      <c r="C4730" t="s">
        <v>13</v>
      </c>
      <c r="D4730" t="s">
        <v>11</v>
      </c>
      <c r="E4730" t="s">
        <v>511</v>
      </c>
      <c r="F4730" t="s">
        <v>474</v>
      </c>
      <c r="R4730">
        <v>0</v>
      </c>
      <c r="S4730">
        <v>0</v>
      </c>
      <c r="T4730">
        <v>0</v>
      </c>
    </row>
    <row r="4731" spans="1:20" ht="15" customHeight="1">
      <c r="A4731" s="962" t="s">
        <v>284</v>
      </c>
      <c r="B4731" t="s">
        <v>267</v>
      </c>
      <c r="C4731" t="s">
        <v>13</v>
      </c>
      <c r="D4731" t="s">
        <v>11</v>
      </c>
      <c r="E4731" t="s">
        <v>511</v>
      </c>
      <c r="F4731" t="s">
        <v>474</v>
      </c>
      <c r="R4731">
        <v>0</v>
      </c>
      <c r="S4731">
        <v>0</v>
      </c>
      <c r="T4731">
        <v>0</v>
      </c>
    </row>
    <row r="4732" spans="1:20" ht="15" customHeight="1">
      <c r="A4732" s="962" t="s">
        <v>284</v>
      </c>
      <c r="B4732" t="s">
        <v>268</v>
      </c>
      <c r="C4732" t="s">
        <v>13</v>
      </c>
      <c r="D4732" t="s">
        <v>11</v>
      </c>
      <c r="E4732" t="s">
        <v>511</v>
      </c>
      <c r="F4732" t="s">
        <v>474</v>
      </c>
      <c r="R4732">
        <v>0</v>
      </c>
      <c r="S4732">
        <v>0</v>
      </c>
      <c r="T4732">
        <v>0</v>
      </c>
    </row>
    <row r="4733" spans="1:20" ht="15" customHeight="1">
      <c r="A4733" s="962" t="s">
        <v>285</v>
      </c>
      <c r="B4733" t="s">
        <v>271</v>
      </c>
      <c r="C4733" t="s">
        <v>13</v>
      </c>
      <c r="D4733" t="s">
        <v>11</v>
      </c>
      <c r="E4733" t="s">
        <v>511</v>
      </c>
      <c r="F4733" t="s">
        <v>474</v>
      </c>
      <c r="R4733">
        <v>0</v>
      </c>
      <c r="S4733">
        <v>0</v>
      </c>
      <c r="T4733">
        <v>0</v>
      </c>
    </row>
    <row r="4734" spans="1:20" ht="15" customHeight="1">
      <c r="A4734" s="962" t="s">
        <v>285</v>
      </c>
      <c r="B4734" t="s">
        <v>270</v>
      </c>
      <c r="C4734" t="s">
        <v>13</v>
      </c>
      <c r="D4734" t="s">
        <v>11</v>
      </c>
      <c r="E4734" t="s">
        <v>511</v>
      </c>
      <c r="F4734" t="s">
        <v>474</v>
      </c>
      <c r="R4734">
        <v>0</v>
      </c>
      <c r="S4734">
        <v>0</v>
      </c>
      <c r="T4734">
        <v>0</v>
      </c>
    </row>
    <row r="4735" spans="1:20" ht="15" customHeight="1">
      <c r="A4735" s="962" t="s">
        <v>286</v>
      </c>
      <c r="B4735" t="s">
        <v>273</v>
      </c>
      <c r="C4735" t="s">
        <v>13</v>
      </c>
      <c r="D4735" t="s">
        <v>11</v>
      </c>
      <c r="E4735" t="s">
        <v>511</v>
      </c>
      <c r="F4735" t="s">
        <v>474</v>
      </c>
      <c r="R4735">
        <v>0</v>
      </c>
      <c r="S4735">
        <v>0</v>
      </c>
      <c r="T4735">
        <v>0</v>
      </c>
    </row>
    <row r="4736" spans="1:20" ht="15" customHeight="1">
      <c r="A4736" s="962" t="s">
        <v>286</v>
      </c>
      <c r="B4736" t="s">
        <v>272</v>
      </c>
      <c r="C4736" t="s">
        <v>13</v>
      </c>
      <c r="D4736" t="s">
        <v>11</v>
      </c>
      <c r="E4736" t="s">
        <v>511</v>
      </c>
      <c r="F4736" t="s">
        <v>474</v>
      </c>
      <c r="R4736">
        <v>0</v>
      </c>
      <c r="S4736">
        <v>0</v>
      </c>
      <c r="T4736">
        <v>0</v>
      </c>
    </row>
    <row r="4737" spans="1:20" ht="15" customHeight="1">
      <c r="A4737" s="962" t="s">
        <v>320</v>
      </c>
      <c r="B4737" t="s">
        <v>257</v>
      </c>
      <c r="C4737" t="s">
        <v>13</v>
      </c>
      <c r="D4737" t="s">
        <v>11</v>
      </c>
      <c r="E4737" t="s">
        <v>511</v>
      </c>
      <c r="F4737" t="s">
        <v>474</v>
      </c>
      <c r="R4737">
        <v>0</v>
      </c>
      <c r="S4737">
        <v>0</v>
      </c>
      <c r="T4737">
        <v>500000000</v>
      </c>
    </row>
    <row r="4738" spans="1:20" ht="15" customHeight="1">
      <c r="A4738" s="962" t="s">
        <v>320</v>
      </c>
      <c r="B4738" t="s">
        <v>259</v>
      </c>
      <c r="C4738" t="s">
        <v>13</v>
      </c>
      <c r="D4738" t="s">
        <v>11</v>
      </c>
      <c r="E4738" t="s">
        <v>511</v>
      </c>
      <c r="F4738" t="s">
        <v>474</v>
      </c>
      <c r="R4738">
        <v>0</v>
      </c>
      <c r="S4738">
        <v>0</v>
      </c>
      <c r="T4738">
        <v>500000000</v>
      </c>
    </row>
    <row r="4739" spans="1:20" ht="15" customHeight="1">
      <c r="A4739" s="962" t="s">
        <v>320</v>
      </c>
      <c r="B4739" t="s">
        <v>246</v>
      </c>
      <c r="C4739" t="s">
        <v>13</v>
      </c>
      <c r="D4739" t="s">
        <v>11</v>
      </c>
      <c r="E4739" t="s">
        <v>511</v>
      </c>
      <c r="F4739" t="s">
        <v>474</v>
      </c>
      <c r="R4739">
        <v>0</v>
      </c>
      <c r="S4739">
        <v>0</v>
      </c>
      <c r="T4739">
        <v>500000000</v>
      </c>
    </row>
    <row r="4740" spans="1:20" ht="15" customHeight="1">
      <c r="A4740" s="962" t="s">
        <v>320</v>
      </c>
      <c r="B4740" t="s">
        <v>261</v>
      </c>
      <c r="C4740" t="s">
        <v>13</v>
      </c>
      <c r="D4740" t="s">
        <v>11</v>
      </c>
      <c r="E4740" t="s">
        <v>511</v>
      </c>
      <c r="F4740" t="s">
        <v>474</v>
      </c>
      <c r="R4740">
        <v>0</v>
      </c>
      <c r="S4740">
        <v>0</v>
      </c>
      <c r="T4740">
        <v>500000000</v>
      </c>
    </row>
    <row r="4741" spans="1:20" ht="15" customHeight="1">
      <c r="A4741" s="962" t="s">
        <v>320</v>
      </c>
      <c r="B4741" t="s">
        <v>262</v>
      </c>
      <c r="C4741" t="s">
        <v>13</v>
      </c>
      <c r="D4741" t="s">
        <v>11</v>
      </c>
      <c r="E4741" t="s">
        <v>511</v>
      </c>
      <c r="F4741" t="s">
        <v>474</v>
      </c>
      <c r="R4741">
        <v>0</v>
      </c>
      <c r="S4741">
        <v>0</v>
      </c>
      <c r="T4741">
        <v>500000000</v>
      </c>
    </row>
    <row r="4742" spans="1:20" ht="15" customHeight="1">
      <c r="A4742" s="962" t="s">
        <v>320</v>
      </c>
      <c r="B4742" t="s">
        <v>263</v>
      </c>
      <c r="C4742" t="s">
        <v>13</v>
      </c>
      <c r="D4742" t="s">
        <v>11</v>
      </c>
      <c r="E4742" t="s">
        <v>511</v>
      </c>
      <c r="F4742" t="s">
        <v>474</v>
      </c>
      <c r="R4742">
        <v>0</v>
      </c>
      <c r="S4742">
        <v>0</v>
      </c>
      <c r="T4742">
        <v>500000000</v>
      </c>
    </row>
    <row r="4743" spans="1:20" ht="15" customHeight="1">
      <c r="A4743" s="962" t="s">
        <v>320</v>
      </c>
      <c r="B4743" t="s">
        <v>254</v>
      </c>
      <c r="C4743" t="s">
        <v>13</v>
      </c>
      <c r="D4743" t="s">
        <v>11</v>
      </c>
      <c r="E4743" t="s">
        <v>511</v>
      </c>
      <c r="F4743" t="s">
        <v>474</v>
      </c>
      <c r="H4743" t="s">
        <v>569</v>
      </c>
      <c r="I4743" t="s">
        <v>353</v>
      </c>
      <c r="K4743" t="s">
        <v>333</v>
      </c>
      <c r="L4743" t="s">
        <v>374</v>
      </c>
      <c r="M4743" t="s">
        <v>58</v>
      </c>
      <c r="O4743" t="s">
        <v>335</v>
      </c>
      <c r="P4743" t="s">
        <v>336</v>
      </c>
      <c r="Q4743" t="s">
        <v>337</v>
      </c>
      <c r="R4743">
        <v>35.200000000000003</v>
      </c>
    </row>
    <row r="4744" spans="1:20" ht="15" customHeight="1">
      <c r="A4744" s="962" t="s">
        <v>323</v>
      </c>
      <c r="B4744" t="s">
        <v>247</v>
      </c>
      <c r="C4744" t="s">
        <v>13</v>
      </c>
      <c r="D4744" t="s">
        <v>11</v>
      </c>
      <c r="E4744" t="s">
        <v>511</v>
      </c>
      <c r="F4744" t="s">
        <v>474</v>
      </c>
      <c r="R4744">
        <v>0</v>
      </c>
    </row>
    <row r="4745" spans="1:20" ht="15" customHeight="1">
      <c r="A4745" s="962" t="s">
        <v>323</v>
      </c>
      <c r="B4745" t="s">
        <v>254</v>
      </c>
      <c r="C4745" t="s">
        <v>13</v>
      </c>
      <c r="D4745" t="s">
        <v>11</v>
      </c>
      <c r="E4745" t="s">
        <v>511</v>
      </c>
      <c r="F4745" t="s">
        <v>474</v>
      </c>
      <c r="R4745">
        <v>0</v>
      </c>
    </row>
    <row r="4746" spans="1:20" ht="15" customHeight="1">
      <c r="A4746" s="962" t="s">
        <v>323</v>
      </c>
      <c r="B4746" t="s">
        <v>246</v>
      </c>
      <c r="C4746" t="s">
        <v>13</v>
      </c>
      <c r="D4746" t="s">
        <v>11</v>
      </c>
      <c r="E4746" t="s">
        <v>511</v>
      </c>
      <c r="F4746" t="s">
        <v>474</v>
      </c>
      <c r="R4746">
        <v>0</v>
      </c>
      <c r="S4746">
        <v>0</v>
      </c>
      <c r="T4746">
        <v>500000000</v>
      </c>
    </row>
    <row r="4747" spans="1:20" ht="15" customHeight="1">
      <c r="A4747" s="962" t="s">
        <v>323</v>
      </c>
      <c r="B4747" t="s">
        <v>263</v>
      </c>
      <c r="C4747" t="s">
        <v>13</v>
      </c>
      <c r="D4747" t="s">
        <v>11</v>
      </c>
      <c r="E4747" t="s">
        <v>511</v>
      </c>
      <c r="F4747" t="s">
        <v>474</v>
      </c>
      <c r="R4747">
        <v>0</v>
      </c>
      <c r="S4747">
        <v>0</v>
      </c>
      <c r="T4747">
        <v>500000000</v>
      </c>
    </row>
    <row r="4748" spans="1:20" ht="15" customHeight="1">
      <c r="A4748" s="962" t="s">
        <v>244</v>
      </c>
      <c r="B4748" t="s">
        <v>278</v>
      </c>
      <c r="C4748" t="s">
        <v>13</v>
      </c>
      <c r="D4748" t="s">
        <v>11</v>
      </c>
      <c r="E4748" t="s">
        <v>511</v>
      </c>
      <c r="F4748" t="s">
        <v>477</v>
      </c>
      <c r="O4748" t="s">
        <v>361</v>
      </c>
      <c r="P4748" t="s">
        <v>868</v>
      </c>
      <c r="Q4748" t="s">
        <v>869</v>
      </c>
      <c r="R4748">
        <v>0</v>
      </c>
    </row>
    <row r="4749" spans="1:20" ht="15" customHeight="1">
      <c r="A4749" s="962" t="s">
        <v>244</v>
      </c>
      <c r="B4749" t="s">
        <v>279</v>
      </c>
      <c r="C4749" t="s">
        <v>13</v>
      </c>
      <c r="D4749" t="s">
        <v>11</v>
      </c>
      <c r="E4749" t="s">
        <v>511</v>
      </c>
      <c r="F4749" t="s">
        <v>477</v>
      </c>
      <c r="R4749">
        <v>0</v>
      </c>
      <c r="S4749">
        <v>0</v>
      </c>
      <c r="T4749">
        <v>500000000</v>
      </c>
    </row>
    <row r="4750" spans="1:20" ht="15" customHeight="1">
      <c r="A4750" s="962" t="s">
        <v>246</v>
      </c>
      <c r="B4750" t="s">
        <v>321</v>
      </c>
      <c r="C4750" t="s">
        <v>13</v>
      </c>
      <c r="D4750" t="s">
        <v>11</v>
      </c>
      <c r="E4750" t="s">
        <v>511</v>
      </c>
      <c r="F4750" t="s">
        <v>477</v>
      </c>
      <c r="H4750" t="s">
        <v>478</v>
      </c>
      <c r="I4750" t="s">
        <v>353</v>
      </c>
      <c r="K4750" t="s">
        <v>333</v>
      </c>
      <c r="L4750" t="s">
        <v>479</v>
      </c>
      <c r="M4750" t="s">
        <v>58</v>
      </c>
      <c r="O4750" t="s">
        <v>335</v>
      </c>
      <c r="P4750" t="s">
        <v>336</v>
      </c>
      <c r="Q4750" t="s">
        <v>337</v>
      </c>
      <c r="R4750">
        <v>0.12</v>
      </c>
    </row>
    <row r="4751" spans="1:20" ht="15" customHeight="1">
      <c r="A4751" s="962" t="s">
        <v>246</v>
      </c>
      <c r="B4751" t="s">
        <v>281</v>
      </c>
      <c r="C4751" t="s">
        <v>13</v>
      </c>
      <c r="D4751" t="s">
        <v>11</v>
      </c>
      <c r="E4751" t="s">
        <v>511</v>
      </c>
      <c r="F4751" t="s">
        <v>477</v>
      </c>
      <c r="G4751" t="s">
        <v>598</v>
      </c>
      <c r="I4751" t="s">
        <v>481</v>
      </c>
      <c r="K4751" t="s">
        <v>333</v>
      </c>
      <c r="L4751" t="s">
        <v>482</v>
      </c>
      <c r="M4751" t="s">
        <v>64</v>
      </c>
      <c r="O4751" t="s">
        <v>349</v>
      </c>
      <c r="P4751" t="s">
        <v>336</v>
      </c>
      <c r="Q4751" t="s">
        <v>337</v>
      </c>
      <c r="R4751">
        <v>22</v>
      </c>
    </row>
    <row r="4752" spans="1:20" ht="15" customHeight="1">
      <c r="A4752" s="962" t="s">
        <v>246</v>
      </c>
      <c r="B4752" t="s">
        <v>282</v>
      </c>
      <c r="C4752" t="s">
        <v>13</v>
      </c>
      <c r="D4752" t="s">
        <v>11</v>
      </c>
      <c r="E4752" t="s">
        <v>511</v>
      </c>
      <c r="F4752" t="s">
        <v>477</v>
      </c>
      <c r="G4752" t="s">
        <v>599</v>
      </c>
      <c r="I4752" t="s">
        <v>481</v>
      </c>
      <c r="K4752" t="s">
        <v>333</v>
      </c>
      <c r="L4752" t="s">
        <v>484</v>
      </c>
      <c r="M4752" t="s">
        <v>64</v>
      </c>
      <c r="O4752" t="s">
        <v>361</v>
      </c>
      <c r="P4752" t="s">
        <v>336</v>
      </c>
      <c r="Q4752" t="s">
        <v>337</v>
      </c>
      <c r="R4752">
        <v>1.01</v>
      </c>
    </row>
    <row r="4753" spans="1:20" ht="15" customHeight="1">
      <c r="A4753" s="962" t="s">
        <v>246</v>
      </c>
      <c r="B4753" t="s">
        <v>324</v>
      </c>
      <c r="C4753" t="s">
        <v>13</v>
      </c>
      <c r="D4753" t="s">
        <v>11</v>
      </c>
      <c r="E4753" t="s">
        <v>511</v>
      </c>
      <c r="F4753" t="s">
        <v>477</v>
      </c>
      <c r="L4753" t="s">
        <v>1977</v>
      </c>
      <c r="N4753" t="s">
        <v>230</v>
      </c>
      <c r="O4753" t="s">
        <v>361</v>
      </c>
      <c r="P4753" t="s">
        <v>1978</v>
      </c>
      <c r="Q4753" t="s">
        <v>2003</v>
      </c>
      <c r="R4753">
        <v>3.45</v>
      </c>
    </row>
    <row r="4754" spans="1:20" ht="15" customHeight="1">
      <c r="A4754" s="962" t="s">
        <v>247</v>
      </c>
      <c r="B4754" t="s">
        <v>300</v>
      </c>
      <c r="C4754" t="s">
        <v>13</v>
      </c>
      <c r="D4754" t="s">
        <v>11</v>
      </c>
      <c r="E4754" t="s">
        <v>511</v>
      </c>
      <c r="F4754" t="s">
        <v>477</v>
      </c>
      <c r="J4754" t="s">
        <v>467</v>
      </c>
      <c r="L4754" t="s">
        <v>339</v>
      </c>
      <c r="R4754">
        <v>0</v>
      </c>
    </row>
    <row r="4755" spans="1:20" ht="15" customHeight="1">
      <c r="A4755" s="962" t="s">
        <v>247</v>
      </c>
      <c r="B4755" t="s">
        <v>290</v>
      </c>
      <c r="C4755" t="s">
        <v>13</v>
      </c>
      <c r="D4755" t="s">
        <v>11</v>
      </c>
      <c r="E4755" t="s">
        <v>511</v>
      </c>
      <c r="F4755" t="s">
        <v>477</v>
      </c>
      <c r="J4755" t="s">
        <v>2011</v>
      </c>
      <c r="L4755" t="s">
        <v>339</v>
      </c>
      <c r="O4755" t="s">
        <v>882</v>
      </c>
      <c r="P4755" t="s">
        <v>868</v>
      </c>
      <c r="Q4755" t="s">
        <v>869</v>
      </c>
      <c r="R4755">
        <v>0</v>
      </c>
      <c r="S4755">
        <v>0</v>
      </c>
      <c r="T4755">
        <v>0</v>
      </c>
    </row>
    <row r="4756" spans="1:20" ht="15" customHeight="1">
      <c r="A4756" s="962" t="s">
        <v>247</v>
      </c>
      <c r="B4756" t="s">
        <v>289</v>
      </c>
      <c r="C4756" t="s">
        <v>13</v>
      </c>
      <c r="D4756" t="s">
        <v>11</v>
      </c>
      <c r="E4756" t="s">
        <v>511</v>
      </c>
      <c r="F4756" t="s">
        <v>477</v>
      </c>
      <c r="H4756" t="s">
        <v>848</v>
      </c>
      <c r="I4756" t="s">
        <v>848</v>
      </c>
      <c r="J4756" t="s">
        <v>2011</v>
      </c>
      <c r="K4756" t="s">
        <v>848</v>
      </c>
      <c r="L4756" t="s">
        <v>339</v>
      </c>
      <c r="M4756" t="s">
        <v>848</v>
      </c>
      <c r="O4756" t="s">
        <v>882</v>
      </c>
      <c r="P4756" t="s">
        <v>868</v>
      </c>
      <c r="Q4756" t="s">
        <v>869</v>
      </c>
      <c r="R4756">
        <v>0</v>
      </c>
      <c r="S4756">
        <v>0</v>
      </c>
      <c r="T4756">
        <v>0</v>
      </c>
    </row>
    <row r="4757" spans="1:20" ht="15" customHeight="1">
      <c r="A4757" s="962" t="s">
        <v>247</v>
      </c>
      <c r="B4757" t="s">
        <v>288</v>
      </c>
      <c r="C4757" t="s">
        <v>13</v>
      </c>
      <c r="D4757" t="s">
        <v>11</v>
      </c>
      <c r="E4757" t="s">
        <v>511</v>
      </c>
      <c r="F4757" t="s">
        <v>477</v>
      </c>
      <c r="R4757">
        <v>0</v>
      </c>
      <c r="S4757">
        <v>0</v>
      </c>
      <c r="T4757">
        <v>0</v>
      </c>
    </row>
    <row r="4758" spans="1:20" ht="15" customHeight="1">
      <c r="A4758" s="962" t="s">
        <v>247</v>
      </c>
      <c r="B4758" t="s">
        <v>298</v>
      </c>
      <c r="C4758" t="s">
        <v>13</v>
      </c>
      <c r="D4758" t="s">
        <v>11</v>
      </c>
      <c r="E4758" t="s">
        <v>511</v>
      </c>
      <c r="F4758" t="s">
        <v>477</v>
      </c>
      <c r="R4758">
        <v>0</v>
      </c>
    </row>
    <row r="4759" spans="1:20" ht="15" customHeight="1">
      <c r="A4759" s="962" t="s">
        <v>247</v>
      </c>
      <c r="B4759" t="s">
        <v>297</v>
      </c>
      <c r="C4759" t="s">
        <v>13</v>
      </c>
      <c r="D4759" t="s">
        <v>11</v>
      </c>
      <c r="E4759" t="s">
        <v>511</v>
      </c>
      <c r="F4759" t="s">
        <v>477</v>
      </c>
      <c r="R4759">
        <v>0</v>
      </c>
    </row>
    <row r="4760" spans="1:20" ht="15" customHeight="1">
      <c r="A4760" s="962" t="s">
        <v>247</v>
      </c>
      <c r="B4760" t="s">
        <v>287</v>
      </c>
      <c r="C4760" t="s">
        <v>13</v>
      </c>
      <c r="D4760" t="s">
        <v>11</v>
      </c>
      <c r="E4760" t="s">
        <v>511</v>
      </c>
      <c r="F4760" t="s">
        <v>477</v>
      </c>
      <c r="R4760">
        <v>0</v>
      </c>
      <c r="S4760">
        <v>0</v>
      </c>
      <c r="T4760">
        <v>0</v>
      </c>
    </row>
    <row r="4761" spans="1:20" ht="15" customHeight="1">
      <c r="A4761" s="962" t="s">
        <v>247</v>
      </c>
      <c r="B4761" t="s">
        <v>301</v>
      </c>
      <c r="C4761" t="s">
        <v>13</v>
      </c>
      <c r="D4761" t="s">
        <v>11</v>
      </c>
      <c r="E4761" t="s">
        <v>511</v>
      </c>
      <c r="F4761" t="s">
        <v>477</v>
      </c>
      <c r="R4761">
        <v>0</v>
      </c>
      <c r="S4761">
        <v>0</v>
      </c>
      <c r="T4761">
        <v>0</v>
      </c>
    </row>
    <row r="4762" spans="1:20" ht="15" customHeight="1">
      <c r="A4762" s="962" t="s">
        <v>247</v>
      </c>
      <c r="B4762" t="s">
        <v>302</v>
      </c>
      <c r="C4762" t="s">
        <v>13</v>
      </c>
      <c r="D4762" t="s">
        <v>11</v>
      </c>
      <c r="E4762" t="s">
        <v>511</v>
      </c>
      <c r="F4762" t="s">
        <v>477</v>
      </c>
      <c r="R4762">
        <v>0</v>
      </c>
      <c r="S4762">
        <v>0</v>
      </c>
      <c r="T4762">
        <v>0</v>
      </c>
    </row>
    <row r="4763" spans="1:20" ht="15" customHeight="1">
      <c r="A4763" s="962" t="s">
        <v>247</v>
      </c>
      <c r="B4763" t="s">
        <v>322</v>
      </c>
      <c r="C4763" t="s">
        <v>13</v>
      </c>
      <c r="D4763" t="s">
        <v>11</v>
      </c>
      <c r="E4763" t="s">
        <v>511</v>
      </c>
      <c r="F4763" t="s">
        <v>477</v>
      </c>
      <c r="R4763">
        <v>0</v>
      </c>
      <c r="S4763">
        <v>0</v>
      </c>
      <c r="T4763">
        <v>0</v>
      </c>
    </row>
    <row r="4764" spans="1:20" ht="15" customHeight="1">
      <c r="A4764" s="962" t="s">
        <v>247</v>
      </c>
      <c r="B4764" t="s">
        <v>318</v>
      </c>
      <c r="C4764" t="s">
        <v>13</v>
      </c>
      <c r="D4764" t="s">
        <v>11</v>
      </c>
      <c r="E4764" t="s">
        <v>511</v>
      </c>
      <c r="F4764" t="s">
        <v>477</v>
      </c>
      <c r="R4764">
        <v>0</v>
      </c>
      <c r="S4764">
        <v>0</v>
      </c>
      <c r="T4764">
        <v>0</v>
      </c>
    </row>
    <row r="4765" spans="1:20" ht="15" customHeight="1">
      <c r="A4765" s="962" t="s">
        <v>247</v>
      </c>
      <c r="B4765" t="s">
        <v>317</v>
      </c>
      <c r="C4765" t="s">
        <v>13</v>
      </c>
      <c r="D4765" t="s">
        <v>11</v>
      </c>
      <c r="E4765" t="s">
        <v>511</v>
      </c>
      <c r="F4765" t="s">
        <v>477</v>
      </c>
      <c r="R4765">
        <v>0</v>
      </c>
      <c r="S4765">
        <v>0</v>
      </c>
      <c r="T4765">
        <v>0</v>
      </c>
    </row>
    <row r="4766" spans="1:20" ht="15" customHeight="1">
      <c r="A4766" s="962" t="s">
        <v>247</v>
      </c>
      <c r="B4766" t="s">
        <v>305</v>
      </c>
      <c r="C4766" t="s">
        <v>13</v>
      </c>
      <c r="D4766" t="s">
        <v>11</v>
      </c>
      <c r="E4766" t="s">
        <v>511</v>
      </c>
      <c r="F4766" t="s">
        <v>477</v>
      </c>
      <c r="R4766">
        <v>0</v>
      </c>
      <c r="S4766">
        <v>0</v>
      </c>
      <c r="T4766">
        <v>0</v>
      </c>
    </row>
    <row r="4767" spans="1:20" ht="15" customHeight="1">
      <c r="A4767" s="962" t="s">
        <v>247</v>
      </c>
      <c r="B4767" t="s">
        <v>324</v>
      </c>
      <c r="C4767" t="s">
        <v>13</v>
      </c>
      <c r="D4767" t="s">
        <v>11</v>
      </c>
      <c r="E4767" t="s">
        <v>511</v>
      </c>
      <c r="F4767" t="s">
        <v>477</v>
      </c>
      <c r="R4767">
        <v>0</v>
      </c>
    </row>
    <row r="4768" spans="1:20" ht="15" customHeight="1">
      <c r="A4768" s="962" t="s">
        <v>248</v>
      </c>
      <c r="B4768" t="s">
        <v>278</v>
      </c>
      <c r="C4768" t="s">
        <v>13</v>
      </c>
      <c r="D4768" t="s">
        <v>11</v>
      </c>
      <c r="E4768" t="s">
        <v>511</v>
      </c>
      <c r="F4768" t="s">
        <v>477</v>
      </c>
      <c r="R4768">
        <v>0</v>
      </c>
    </row>
    <row r="4769" spans="1:20" ht="15" customHeight="1">
      <c r="A4769" s="962" t="s">
        <v>248</v>
      </c>
      <c r="B4769" t="s">
        <v>279</v>
      </c>
      <c r="C4769" t="s">
        <v>13</v>
      </c>
      <c r="D4769" t="s">
        <v>11</v>
      </c>
      <c r="E4769" t="s">
        <v>511</v>
      </c>
      <c r="F4769" t="s">
        <v>477</v>
      </c>
      <c r="R4769">
        <v>0</v>
      </c>
      <c r="S4769">
        <v>0</v>
      </c>
      <c r="T4769">
        <v>500000000</v>
      </c>
    </row>
    <row r="4770" spans="1:20" ht="15" customHeight="1">
      <c r="A4770" s="962" t="s">
        <v>249</v>
      </c>
      <c r="B4770" t="s">
        <v>278</v>
      </c>
      <c r="C4770" t="s">
        <v>13</v>
      </c>
      <c r="D4770" t="s">
        <v>11</v>
      </c>
      <c r="E4770" t="s">
        <v>511</v>
      </c>
      <c r="F4770" t="s">
        <v>477</v>
      </c>
      <c r="J4770" t="s">
        <v>340</v>
      </c>
      <c r="L4770" t="s">
        <v>249</v>
      </c>
      <c r="R4770">
        <v>0</v>
      </c>
    </row>
    <row r="4771" spans="1:20" ht="15" customHeight="1">
      <c r="A4771" s="962" t="s">
        <v>250</v>
      </c>
      <c r="B4771" t="s">
        <v>279</v>
      </c>
      <c r="C4771" t="s">
        <v>13</v>
      </c>
      <c r="D4771" t="s">
        <v>11</v>
      </c>
      <c r="E4771" t="s">
        <v>511</v>
      </c>
      <c r="F4771" t="s">
        <v>477</v>
      </c>
      <c r="R4771">
        <v>0</v>
      </c>
      <c r="S4771">
        <v>0</v>
      </c>
      <c r="T4771">
        <v>500000000</v>
      </c>
    </row>
    <row r="4772" spans="1:20" ht="15" customHeight="1">
      <c r="A4772" s="962" t="s">
        <v>254</v>
      </c>
      <c r="B4772" t="s">
        <v>283</v>
      </c>
      <c r="C4772" t="s">
        <v>13</v>
      </c>
      <c r="D4772" t="s">
        <v>11</v>
      </c>
      <c r="E4772" t="s">
        <v>511</v>
      </c>
      <c r="F4772" t="s">
        <v>477</v>
      </c>
      <c r="J4772" t="s">
        <v>342</v>
      </c>
      <c r="L4772" t="s">
        <v>343</v>
      </c>
      <c r="R4772">
        <v>0</v>
      </c>
    </row>
    <row r="4773" spans="1:20" ht="15" customHeight="1">
      <c r="A4773" s="962" t="s">
        <v>254</v>
      </c>
      <c r="B4773" t="s">
        <v>289</v>
      </c>
      <c r="C4773" t="s">
        <v>13</v>
      </c>
      <c r="D4773" t="s">
        <v>11</v>
      </c>
      <c r="E4773" t="s">
        <v>511</v>
      </c>
      <c r="F4773" t="s">
        <v>477</v>
      </c>
      <c r="J4773" t="s">
        <v>338</v>
      </c>
      <c r="L4773" t="s">
        <v>344</v>
      </c>
      <c r="R4773">
        <v>0</v>
      </c>
    </row>
    <row r="4774" spans="1:20" ht="15" customHeight="1">
      <c r="A4774" s="962" t="s">
        <v>254</v>
      </c>
      <c r="B4774" t="s">
        <v>290</v>
      </c>
      <c r="C4774" t="s">
        <v>13</v>
      </c>
      <c r="D4774" t="s">
        <v>11</v>
      </c>
      <c r="E4774" t="s">
        <v>511</v>
      </c>
      <c r="F4774" t="s">
        <v>477</v>
      </c>
      <c r="R4774">
        <v>0</v>
      </c>
      <c r="S4774">
        <v>0</v>
      </c>
      <c r="T4774">
        <v>0</v>
      </c>
    </row>
    <row r="4775" spans="1:20" ht="15" customHeight="1">
      <c r="A4775" s="962" t="s">
        <v>254</v>
      </c>
      <c r="B4775" t="s">
        <v>292</v>
      </c>
      <c r="C4775" t="s">
        <v>13</v>
      </c>
      <c r="D4775" t="s">
        <v>11</v>
      </c>
      <c r="E4775" t="s">
        <v>511</v>
      </c>
      <c r="F4775" t="s">
        <v>477</v>
      </c>
      <c r="R4775">
        <v>0</v>
      </c>
      <c r="S4775">
        <v>0</v>
      </c>
      <c r="T4775">
        <v>0</v>
      </c>
    </row>
    <row r="4776" spans="1:20" ht="15" customHeight="1">
      <c r="A4776" s="962" t="s">
        <v>254</v>
      </c>
      <c r="B4776" t="s">
        <v>294</v>
      </c>
      <c r="C4776" t="s">
        <v>13</v>
      </c>
      <c r="D4776" t="s">
        <v>11</v>
      </c>
      <c r="E4776" t="s">
        <v>511</v>
      </c>
      <c r="F4776" t="s">
        <v>477</v>
      </c>
      <c r="R4776">
        <v>0</v>
      </c>
      <c r="S4776">
        <v>0</v>
      </c>
      <c r="T4776">
        <v>0</v>
      </c>
    </row>
    <row r="4777" spans="1:20" ht="15" customHeight="1">
      <c r="A4777" s="962" t="s">
        <v>254</v>
      </c>
      <c r="B4777" t="s">
        <v>295</v>
      </c>
      <c r="C4777" t="s">
        <v>13</v>
      </c>
      <c r="D4777" t="s">
        <v>11</v>
      </c>
      <c r="E4777" t="s">
        <v>511</v>
      </c>
      <c r="F4777" t="s">
        <v>477</v>
      </c>
      <c r="R4777">
        <v>0</v>
      </c>
      <c r="S4777">
        <v>0</v>
      </c>
      <c r="T4777">
        <v>0</v>
      </c>
    </row>
    <row r="4778" spans="1:20" ht="15" customHeight="1">
      <c r="A4778" s="962" t="s">
        <v>254</v>
      </c>
      <c r="B4778" t="s">
        <v>280</v>
      </c>
      <c r="C4778" t="s">
        <v>13</v>
      </c>
      <c r="D4778" t="s">
        <v>11</v>
      </c>
      <c r="E4778" t="s">
        <v>511</v>
      </c>
      <c r="F4778" t="s">
        <v>477</v>
      </c>
      <c r="J4778" t="s">
        <v>436</v>
      </c>
      <c r="L4778" t="s">
        <v>346</v>
      </c>
      <c r="R4778">
        <v>0</v>
      </c>
    </row>
    <row r="4779" spans="1:20" ht="15" customHeight="1">
      <c r="A4779" s="962" t="s">
        <v>254</v>
      </c>
      <c r="B4779" t="s">
        <v>299</v>
      </c>
      <c r="C4779" t="s">
        <v>13</v>
      </c>
      <c r="D4779" t="s">
        <v>11</v>
      </c>
      <c r="E4779" t="s">
        <v>511</v>
      </c>
      <c r="F4779" t="s">
        <v>477</v>
      </c>
      <c r="R4779">
        <v>0</v>
      </c>
      <c r="S4779">
        <v>0</v>
      </c>
      <c r="T4779">
        <v>500000000</v>
      </c>
    </row>
    <row r="4780" spans="1:20" ht="15" customHeight="1">
      <c r="A4780" s="962" t="s">
        <v>254</v>
      </c>
      <c r="B4780" t="s">
        <v>284</v>
      </c>
      <c r="C4780" t="s">
        <v>13</v>
      </c>
      <c r="D4780" t="s">
        <v>11</v>
      </c>
      <c r="E4780" t="s">
        <v>511</v>
      </c>
      <c r="F4780" t="s">
        <v>477</v>
      </c>
      <c r="R4780">
        <v>0</v>
      </c>
    </row>
    <row r="4781" spans="1:20" ht="15" customHeight="1">
      <c r="A4781" s="962" t="s">
        <v>254</v>
      </c>
      <c r="B4781" t="s">
        <v>285</v>
      </c>
      <c r="C4781" t="s">
        <v>13</v>
      </c>
      <c r="D4781" t="s">
        <v>11</v>
      </c>
      <c r="E4781" t="s">
        <v>511</v>
      </c>
      <c r="F4781" t="s">
        <v>477</v>
      </c>
      <c r="R4781">
        <v>0</v>
      </c>
    </row>
    <row r="4782" spans="1:20" ht="15" customHeight="1">
      <c r="A4782" s="962" t="s">
        <v>254</v>
      </c>
      <c r="B4782" t="s">
        <v>286</v>
      </c>
      <c r="C4782" t="s">
        <v>13</v>
      </c>
      <c r="D4782" t="s">
        <v>11</v>
      </c>
      <c r="E4782" t="s">
        <v>511</v>
      </c>
      <c r="F4782" t="s">
        <v>477</v>
      </c>
      <c r="R4782">
        <v>0</v>
      </c>
    </row>
    <row r="4783" spans="1:20" ht="15" customHeight="1">
      <c r="A4783" s="962" t="s">
        <v>254</v>
      </c>
      <c r="B4783" t="s">
        <v>303</v>
      </c>
      <c r="C4783" t="s">
        <v>13</v>
      </c>
      <c r="D4783" t="s">
        <v>11</v>
      </c>
      <c r="E4783" t="s">
        <v>511</v>
      </c>
      <c r="F4783" t="s">
        <v>477</v>
      </c>
      <c r="R4783">
        <v>0</v>
      </c>
    </row>
    <row r="4784" spans="1:20" ht="15" customHeight="1">
      <c r="A4784" s="962" t="s">
        <v>254</v>
      </c>
      <c r="B4784" t="s">
        <v>291</v>
      </c>
      <c r="C4784" t="s">
        <v>13</v>
      </c>
      <c r="D4784" t="s">
        <v>11</v>
      </c>
      <c r="E4784" t="s">
        <v>511</v>
      </c>
      <c r="F4784" t="s">
        <v>477</v>
      </c>
      <c r="R4784">
        <v>0</v>
      </c>
      <c r="S4784">
        <v>0</v>
      </c>
      <c r="T4784">
        <v>0</v>
      </c>
    </row>
    <row r="4785" spans="1:20" ht="15" customHeight="1">
      <c r="A4785" s="962" t="s">
        <v>254</v>
      </c>
      <c r="B4785" t="s">
        <v>293</v>
      </c>
      <c r="C4785" t="s">
        <v>13</v>
      </c>
      <c r="D4785" t="s">
        <v>11</v>
      </c>
      <c r="E4785" t="s">
        <v>511</v>
      </c>
      <c r="F4785" t="s">
        <v>477</v>
      </c>
      <c r="R4785">
        <v>0</v>
      </c>
      <c r="S4785">
        <v>0</v>
      </c>
      <c r="T4785">
        <v>0</v>
      </c>
    </row>
    <row r="4786" spans="1:20" ht="15" customHeight="1">
      <c r="A4786" s="962" t="s">
        <v>254</v>
      </c>
      <c r="B4786" t="s">
        <v>288</v>
      </c>
      <c r="C4786" t="s">
        <v>13</v>
      </c>
      <c r="D4786" t="s">
        <v>11</v>
      </c>
      <c r="E4786" t="s">
        <v>511</v>
      </c>
      <c r="F4786" t="s">
        <v>477</v>
      </c>
      <c r="R4786">
        <v>0</v>
      </c>
      <c r="S4786">
        <v>0</v>
      </c>
      <c r="T4786">
        <v>500000000</v>
      </c>
    </row>
    <row r="4787" spans="1:20" ht="15" customHeight="1">
      <c r="A4787" s="962" t="s">
        <v>254</v>
      </c>
      <c r="B4787" t="s">
        <v>298</v>
      </c>
      <c r="C4787" t="s">
        <v>13</v>
      </c>
      <c r="D4787" t="s">
        <v>11</v>
      </c>
      <c r="E4787" t="s">
        <v>511</v>
      </c>
      <c r="F4787" t="s">
        <v>477</v>
      </c>
      <c r="R4787">
        <v>0</v>
      </c>
      <c r="S4787">
        <v>0</v>
      </c>
      <c r="T4787">
        <v>500000000</v>
      </c>
    </row>
    <row r="4788" spans="1:20" ht="15" customHeight="1">
      <c r="A4788" s="962" t="s">
        <v>254</v>
      </c>
      <c r="B4788" t="s">
        <v>297</v>
      </c>
      <c r="C4788" t="s">
        <v>13</v>
      </c>
      <c r="D4788" t="s">
        <v>11</v>
      </c>
      <c r="E4788" t="s">
        <v>511</v>
      </c>
      <c r="F4788" t="s">
        <v>477</v>
      </c>
      <c r="R4788">
        <v>0</v>
      </c>
      <c r="S4788">
        <v>0</v>
      </c>
      <c r="T4788">
        <v>500000000</v>
      </c>
    </row>
    <row r="4789" spans="1:20" ht="15" customHeight="1">
      <c r="A4789" s="962" t="s">
        <v>254</v>
      </c>
      <c r="B4789" t="s">
        <v>287</v>
      </c>
      <c r="C4789" t="s">
        <v>13</v>
      </c>
      <c r="D4789" t="s">
        <v>11</v>
      </c>
      <c r="E4789" t="s">
        <v>511</v>
      </c>
      <c r="F4789" t="s">
        <v>477</v>
      </c>
      <c r="R4789">
        <v>0</v>
      </c>
      <c r="S4789">
        <v>0</v>
      </c>
      <c r="T4789">
        <v>500000000</v>
      </c>
    </row>
    <row r="4790" spans="1:20" ht="15" customHeight="1">
      <c r="A4790" s="962" t="s">
        <v>254</v>
      </c>
      <c r="B4790" t="s">
        <v>296</v>
      </c>
      <c r="C4790" t="s">
        <v>13</v>
      </c>
      <c r="D4790" t="s">
        <v>11</v>
      </c>
      <c r="E4790" t="s">
        <v>511</v>
      </c>
      <c r="F4790" t="s">
        <v>477</v>
      </c>
      <c r="R4790">
        <v>0</v>
      </c>
      <c r="S4790">
        <v>0</v>
      </c>
      <c r="T4790">
        <v>0</v>
      </c>
    </row>
    <row r="4791" spans="1:20" ht="15" customHeight="1">
      <c r="A4791" s="962" t="s">
        <v>254</v>
      </c>
      <c r="B4791" t="s">
        <v>319</v>
      </c>
      <c r="C4791" t="s">
        <v>13</v>
      </c>
      <c r="D4791" t="s">
        <v>11</v>
      </c>
      <c r="E4791" t="s">
        <v>511</v>
      </c>
      <c r="F4791" t="s">
        <v>477</v>
      </c>
      <c r="R4791">
        <v>0</v>
      </c>
      <c r="S4791">
        <v>0</v>
      </c>
      <c r="T4791">
        <v>500000000</v>
      </c>
    </row>
    <row r="4792" spans="1:20" ht="15" customHeight="1">
      <c r="A4792" s="962" t="s">
        <v>254</v>
      </c>
      <c r="B4792" t="s">
        <v>317</v>
      </c>
      <c r="C4792" t="s">
        <v>13</v>
      </c>
      <c r="D4792" t="s">
        <v>11</v>
      </c>
      <c r="E4792" t="s">
        <v>511</v>
      </c>
      <c r="F4792" t="s">
        <v>477</v>
      </c>
      <c r="R4792">
        <v>0</v>
      </c>
      <c r="S4792">
        <v>0</v>
      </c>
      <c r="T4792">
        <v>500000000</v>
      </c>
    </row>
    <row r="4793" spans="1:20" ht="15" customHeight="1">
      <c r="A4793" s="962" t="s">
        <v>254</v>
      </c>
      <c r="B4793" t="s">
        <v>305</v>
      </c>
      <c r="C4793" t="s">
        <v>13</v>
      </c>
      <c r="D4793" t="s">
        <v>11</v>
      </c>
      <c r="E4793" t="s">
        <v>511</v>
      </c>
      <c r="F4793" t="s">
        <v>477</v>
      </c>
      <c r="R4793">
        <v>0</v>
      </c>
      <c r="S4793">
        <v>0</v>
      </c>
      <c r="T4793">
        <v>500000000</v>
      </c>
    </row>
    <row r="4794" spans="1:20" ht="15" customHeight="1">
      <c r="A4794" s="962" t="s">
        <v>254</v>
      </c>
      <c r="B4794" t="s">
        <v>321</v>
      </c>
      <c r="C4794" t="s">
        <v>13</v>
      </c>
      <c r="D4794" t="s">
        <v>11</v>
      </c>
      <c r="E4794" t="s">
        <v>511</v>
      </c>
      <c r="F4794" t="s">
        <v>477</v>
      </c>
      <c r="R4794">
        <v>0</v>
      </c>
      <c r="S4794">
        <v>0</v>
      </c>
      <c r="T4794">
        <v>500000000</v>
      </c>
    </row>
    <row r="4795" spans="1:20" ht="15" customHeight="1">
      <c r="A4795" s="962" t="s">
        <v>254</v>
      </c>
      <c r="B4795" t="s">
        <v>324</v>
      </c>
      <c r="C4795" t="s">
        <v>13</v>
      </c>
      <c r="D4795" t="s">
        <v>11</v>
      </c>
      <c r="E4795" t="s">
        <v>511</v>
      </c>
      <c r="F4795" t="s">
        <v>477</v>
      </c>
      <c r="R4795">
        <v>0</v>
      </c>
    </row>
    <row r="4796" spans="1:20" ht="15" customHeight="1">
      <c r="A4796" s="962" t="s">
        <v>255</v>
      </c>
      <c r="B4796" t="s">
        <v>322</v>
      </c>
      <c r="C4796" t="s">
        <v>13</v>
      </c>
      <c r="D4796" t="s">
        <v>11</v>
      </c>
      <c r="E4796" t="s">
        <v>511</v>
      </c>
      <c r="F4796" t="s">
        <v>477</v>
      </c>
      <c r="L4796" t="s">
        <v>2012</v>
      </c>
      <c r="O4796" t="s">
        <v>361</v>
      </c>
      <c r="P4796" t="s">
        <v>868</v>
      </c>
      <c r="Q4796" t="s">
        <v>869</v>
      </c>
      <c r="R4796">
        <v>0</v>
      </c>
      <c r="S4796">
        <v>0</v>
      </c>
      <c r="T4796">
        <v>500000000</v>
      </c>
    </row>
    <row r="4797" spans="1:20" ht="15" customHeight="1">
      <c r="A4797" s="962" t="s">
        <v>255</v>
      </c>
      <c r="B4797" t="s">
        <v>301</v>
      </c>
      <c r="C4797" t="s">
        <v>13</v>
      </c>
      <c r="D4797" t="s">
        <v>11</v>
      </c>
      <c r="E4797" t="s">
        <v>511</v>
      </c>
      <c r="F4797" t="s">
        <v>477</v>
      </c>
      <c r="R4797">
        <v>0</v>
      </c>
      <c r="S4797">
        <v>0</v>
      </c>
      <c r="T4797">
        <v>500000000</v>
      </c>
    </row>
    <row r="4798" spans="1:20" ht="15" customHeight="1">
      <c r="A4798" s="962" t="s">
        <v>255</v>
      </c>
      <c r="B4798" t="s">
        <v>307</v>
      </c>
      <c r="C4798" t="s">
        <v>13</v>
      </c>
      <c r="D4798" t="s">
        <v>11</v>
      </c>
      <c r="E4798" t="s">
        <v>511</v>
      </c>
      <c r="F4798" t="s">
        <v>477</v>
      </c>
      <c r="R4798">
        <v>0</v>
      </c>
      <c r="S4798">
        <v>0</v>
      </c>
      <c r="T4798">
        <v>500000000</v>
      </c>
    </row>
    <row r="4799" spans="1:20" ht="15" customHeight="1">
      <c r="A4799" s="962" t="s">
        <v>255</v>
      </c>
      <c r="B4799" t="s">
        <v>315</v>
      </c>
      <c r="C4799" t="s">
        <v>13</v>
      </c>
      <c r="D4799" t="s">
        <v>11</v>
      </c>
      <c r="E4799" t="s">
        <v>511</v>
      </c>
      <c r="F4799" t="s">
        <v>477</v>
      </c>
      <c r="R4799">
        <v>0</v>
      </c>
      <c r="S4799">
        <v>0</v>
      </c>
      <c r="T4799">
        <v>500000000</v>
      </c>
    </row>
    <row r="4800" spans="1:20" ht="15" customHeight="1">
      <c r="A4800" s="962" t="s">
        <v>255</v>
      </c>
      <c r="B4800" t="s">
        <v>308</v>
      </c>
      <c r="C4800" t="s">
        <v>13</v>
      </c>
      <c r="D4800" t="s">
        <v>11</v>
      </c>
      <c r="E4800" t="s">
        <v>511</v>
      </c>
      <c r="F4800" t="s">
        <v>477</v>
      </c>
      <c r="R4800">
        <v>0</v>
      </c>
      <c r="S4800">
        <v>0</v>
      </c>
      <c r="T4800">
        <v>500000000</v>
      </c>
    </row>
    <row r="4801" spans="1:20" ht="15" customHeight="1">
      <c r="A4801" s="962" t="s">
        <v>255</v>
      </c>
      <c r="B4801" t="s">
        <v>311</v>
      </c>
      <c r="C4801" t="s">
        <v>13</v>
      </c>
      <c r="D4801" t="s">
        <v>11</v>
      </c>
      <c r="E4801" t="s">
        <v>511</v>
      </c>
      <c r="F4801" t="s">
        <v>477</v>
      </c>
      <c r="R4801">
        <v>0</v>
      </c>
      <c r="S4801">
        <v>0</v>
      </c>
      <c r="T4801">
        <v>500000000</v>
      </c>
    </row>
    <row r="4802" spans="1:20" ht="15" customHeight="1">
      <c r="A4802" s="962" t="s">
        <v>255</v>
      </c>
      <c r="B4802" t="s">
        <v>312</v>
      </c>
      <c r="C4802" t="s">
        <v>13</v>
      </c>
      <c r="D4802" t="s">
        <v>11</v>
      </c>
      <c r="E4802" t="s">
        <v>511</v>
      </c>
      <c r="F4802" t="s">
        <v>477</v>
      </c>
      <c r="R4802">
        <v>0</v>
      </c>
      <c r="S4802">
        <v>0</v>
      </c>
      <c r="T4802">
        <v>500000000</v>
      </c>
    </row>
    <row r="4803" spans="1:20" ht="15" customHeight="1">
      <c r="A4803" s="962" t="s">
        <v>255</v>
      </c>
      <c r="B4803" t="s">
        <v>300</v>
      </c>
      <c r="C4803" t="s">
        <v>13</v>
      </c>
      <c r="D4803" t="s">
        <v>11</v>
      </c>
      <c r="E4803" t="s">
        <v>511</v>
      </c>
      <c r="F4803" t="s">
        <v>477</v>
      </c>
      <c r="R4803">
        <v>0</v>
      </c>
      <c r="S4803">
        <v>0</v>
      </c>
      <c r="T4803">
        <v>500000000</v>
      </c>
    </row>
    <row r="4804" spans="1:20" ht="15" customHeight="1">
      <c r="A4804" s="962" t="s">
        <v>255</v>
      </c>
      <c r="B4804" t="s">
        <v>298</v>
      </c>
      <c r="C4804" t="s">
        <v>13</v>
      </c>
      <c r="D4804" t="s">
        <v>11</v>
      </c>
      <c r="E4804" t="s">
        <v>511</v>
      </c>
      <c r="F4804" t="s">
        <v>477</v>
      </c>
      <c r="R4804">
        <v>0</v>
      </c>
      <c r="S4804">
        <v>0</v>
      </c>
      <c r="T4804">
        <v>500000000</v>
      </c>
    </row>
    <row r="4805" spans="1:20" ht="15" customHeight="1">
      <c r="A4805" s="962" t="s">
        <v>255</v>
      </c>
      <c r="B4805" t="s">
        <v>297</v>
      </c>
      <c r="C4805" t="s">
        <v>13</v>
      </c>
      <c r="D4805" t="s">
        <v>11</v>
      </c>
      <c r="E4805" t="s">
        <v>511</v>
      </c>
      <c r="F4805" t="s">
        <v>477</v>
      </c>
      <c r="R4805">
        <v>0</v>
      </c>
      <c r="S4805">
        <v>0</v>
      </c>
      <c r="T4805">
        <v>500000000</v>
      </c>
    </row>
    <row r="4806" spans="1:20" ht="15" customHeight="1">
      <c r="A4806" s="962" t="s">
        <v>255</v>
      </c>
      <c r="B4806" t="s">
        <v>288</v>
      </c>
      <c r="C4806" t="s">
        <v>13</v>
      </c>
      <c r="D4806" t="s">
        <v>11</v>
      </c>
      <c r="E4806" t="s">
        <v>511</v>
      </c>
      <c r="F4806" t="s">
        <v>477</v>
      </c>
      <c r="R4806">
        <v>0</v>
      </c>
      <c r="S4806">
        <v>0</v>
      </c>
      <c r="T4806">
        <v>500000000</v>
      </c>
    </row>
    <row r="4807" spans="1:20" ht="15" customHeight="1">
      <c r="A4807" s="962" t="s">
        <v>255</v>
      </c>
      <c r="B4807" t="s">
        <v>287</v>
      </c>
      <c r="C4807" t="s">
        <v>13</v>
      </c>
      <c r="D4807" t="s">
        <v>11</v>
      </c>
      <c r="E4807" t="s">
        <v>511</v>
      </c>
      <c r="F4807" t="s">
        <v>477</v>
      </c>
      <c r="R4807">
        <v>0</v>
      </c>
      <c r="S4807">
        <v>0</v>
      </c>
      <c r="T4807">
        <v>500000000</v>
      </c>
    </row>
    <row r="4808" spans="1:20" ht="15" customHeight="1">
      <c r="A4808" s="962" t="s">
        <v>255</v>
      </c>
      <c r="B4808" t="s">
        <v>306</v>
      </c>
      <c r="C4808" t="s">
        <v>13</v>
      </c>
      <c r="D4808" t="s">
        <v>11</v>
      </c>
      <c r="E4808" t="s">
        <v>511</v>
      </c>
      <c r="F4808" t="s">
        <v>477</v>
      </c>
      <c r="R4808">
        <v>0</v>
      </c>
      <c r="S4808">
        <v>0</v>
      </c>
      <c r="T4808">
        <v>500000000</v>
      </c>
    </row>
    <row r="4809" spans="1:20" ht="15" customHeight="1">
      <c r="A4809" s="962" t="s">
        <v>255</v>
      </c>
      <c r="B4809" t="s">
        <v>305</v>
      </c>
      <c r="C4809" t="s">
        <v>13</v>
      </c>
      <c r="D4809" t="s">
        <v>11</v>
      </c>
      <c r="E4809" t="s">
        <v>511</v>
      </c>
      <c r="F4809" t="s">
        <v>477</v>
      </c>
      <c r="R4809">
        <v>0</v>
      </c>
      <c r="S4809">
        <v>0</v>
      </c>
      <c r="T4809">
        <v>500000000</v>
      </c>
    </row>
    <row r="4810" spans="1:20" ht="15" customHeight="1">
      <c r="A4810" s="962" t="s">
        <v>255</v>
      </c>
      <c r="B4810" t="s">
        <v>309</v>
      </c>
      <c r="C4810" t="s">
        <v>13</v>
      </c>
      <c r="D4810" t="s">
        <v>11</v>
      </c>
      <c r="E4810" t="s">
        <v>511</v>
      </c>
      <c r="F4810" t="s">
        <v>477</v>
      </c>
      <c r="R4810">
        <v>0</v>
      </c>
      <c r="S4810">
        <v>0</v>
      </c>
      <c r="T4810">
        <v>500000000</v>
      </c>
    </row>
    <row r="4811" spans="1:20" ht="15" customHeight="1">
      <c r="A4811" s="962" t="s">
        <v>255</v>
      </c>
      <c r="B4811" t="s">
        <v>313</v>
      </c>
      <c r="C4811" t="s">
        <v>13</v>
      </c>
      <c r="D4811" t="s">
        <v>11</v>
      </c>
      <c r="E4811" t="s">
        <v>511</v>
      </c>
      <c r="F4811" t="s">
        <v>477</v>
      </c>
      <c r="R4811">
        <v>0</v>
      </c>
      <c r="S4811">
        <v>0</v>
      </c>
      <c r="T4811">
        <v>500000000</v>
      </c>
    </row>
    <row r="4812" spans="1:20" ht="15" customHeight="1">
      <c r="A4812" s="962" t="s">
        <v>257</v>
      </c>
      <c r="B4812" t="s">
        <v>290</v>
      </c>
      <c r="C4812" t="s">
        <v>13</v>
      </c>
      <c r="D4812" t="s">
        <v>11</v>
      </c>
      <c r="E4812" t="s">
        <v>511</v>
      </c>
      <c r="F4812" t="s">
        <v>477</v>
      </c>
      <c r="J4812" t="s">
        <v>1996</v>
      </c>
      <c r="R4812">
        <v>0</v>
      </c>
      <c r="S4812">
        <v>0</v>
      </c>
      <c r="T4812">
        <v>500000000</v>
      </c>
    </row>
    <row r="4813" spans="1:20" ht="15" customHeight="1">
      <c r="A4813" s="962" t="s">
        <v>257</v>
      </c>
      <c r="B4813" t="s">
        <v>292</v>
      </c>
      <c r="C4813" t="s">
        <v>13</v>
      </c>
      <c r="D4813" t="s">
        <v>11</v>
      </c>
      <c r="E4813" t="s">
        <v>511</v>
      </c>
      <c r="F4813" t="s">
        <v>477</v>
      </c>
      <c r="J4813" t="s">
        <v>1997</v>
      </c>
      <c r="R4813">
        <v>0</v>
      </c>
      <c r="S4813">
        <v>0</v>
      </c>
      <c r="T4813">
        <v>500000000</v>
      </c>
    </row>
    <row r="4814" spans="1:20" ht="15" customHeight="1">
      <c r="A4814" s="962" t="s">
        <v>257</v>
      </c>
      <c r="B4814" t="s">
        <v>295</v>
      </c>
      <c r="C4814" t="s">
        <v>13</v>
      </c>
      <c r="D4814" t="s">
        <v>11</v>
      </c>
      <c r="E4814" t="s">
        <v>511</v>
      </c>
      <c r="F4814" t="s">
        <v>477</v>
      </c>
      <c r="J4814" t="s">
        <v>1998</v>
      </c>
      <c r="R4814">
        <v>0</v>
      </c>
      <c r="S4814">
        <v>0</v>
      </c>
      <c r="T4814">
        <v>500000000</v>
      </c>
    </row>
    <row r="4815" spans="1:20" ht="15" customHeight="1">
      <c r="A4815" s="962" t="s">
        <v>257</v>
      </c>
      <c r="B4815" t="s">
        <v>296</v>
      </c>
      <c r="C4815" t="s">
        <v>13</v>
      </c>
      <c r="D4815" t="s">
        <v>11</v>
      </c>
      <c r="E4815" t="s">
        <v>511</v>
      </c>
      <c r="F4815" t="s">
        <v>477</v>
      </c>
      <c r="J4815" t="s">
        <v>1999</v>
      </c>
      <c r="R4815">
        <v>0</v>
      </c>
      <c r="S4815">
        <v>0</v>
      </c>
      <c r="T4815">
        <v>500000000</v>
      </c>
    </row>
    <row r="4816" spans="1:20" ht="15" customHeight="1">
      <c r="A4816" s="962" t="s">
        <v>257</v>
      </c>
      <c r="B4816" t="s">
        <v>316</v>
      </c>
      <c r="C4816" t="s">
        <v>13</v>
      </c>
      <c r="D4816" t="s">
        <v>11</v>
      </c>
      <c r="E4816" t="s">
        <v>511</v>
      </c>
      <c r="F4816" t="s">
        <v>477</v>
      </c>
      <c r="J4816" t="s">
        <v>2004</v>
      </c>
      <c r="R4816">
        <v>0</v>
      </c>
      <c r="S4816">
        <v>0</v>
      </c>
      <c r="T4816">
        <v>500000000</v>
      </c>
    </row>
    <row r="4817" spans="1:20" ht="15" customHeight="1">
      <c r="A4817" s="962" t="s">
        <v>257</v>
      </c>
      <c r="B4817" t="s">
        <v>289</v>
      </c>
      <c r="C4817" t="s">
        <v>13</v>
      </c>
      <c r="D4817" t="s">
        <v>11</v>
      </c>
      <c r="E4817" t="s">
        <v>511</v>
      </c>
      <c r="F4817" t="s">
        <v>477</v>
      </c>
      <c r="R4817">
        <v>0</v>
      </c>
      <c r="S4817">
        <v>0</v>
      </c>
      <c r="T4817">
        <v>500000000</v>
      </c>
    </row>
    <row r="4818" spans="1:20" ht="15" customHeight="1">
      <c r="A4818" s="962" t="s">
        <v>257</v>
      </c>
      <c r="B4818" t="s">
        <v>309</v>
      </c>
      <c r="C4818" t="s">
        <v>13</v>
      </c>
      <c r="D4818" t="s">
        <v>11</v>
      </c>
      <c r="E4818" t="s">
        <v>511</v>
      </c>
      <c r="F4818" t="s">
        <v>477</v>
      </c>
      <c r="R4818">
        <v>0</v>
      </c>
      <c r="S4818">
        <v>0</v>
      </c>
      <c r="T4818">
        <v>500000000</v>
      </c>
    </row>
    <row r="4819" spans="1:20" ht="15" customHeight="1">
      <c r="A4819" s="962" t="s">
        <v>257</v>
      </c>
      <c r="B4819" t="s">
        <v>291</v>
      </c>
      <c r="C4819" t="s">
        <v>13</v>
      </c>
      <c r="D4819" t="s">
        <v>11</v>
      </c>
      <c r="E4819" t="s">
        <v>511</v>
      </c>
      <c r="F4819" t="s">
        <v>477</v>
      </c>
      <c r="R4819">
        <v>0</v>
      </c>
      <c r="S4819">
        <v>0</v>
      </c>
      <c r="T4819">
        <v>500000000</v>
      </c>
    </row>
    <row r="4820" spans="1:20" ht="15" customHeight="1">
      <c r="A4820" s="962" t="s">
        <v>257</v>
      </c>
      <c r="B4820" t="s">
        <v>288</v>
      </c>
      <c r="C4820" t="s">
        <v>13</v>
      </c>
      <c r="D4820" t="s">
        <v>11</v>
      </c>
      <c r="E4820" t="s">
        <v>511</v>
      </c>
      <c r="F4820" t="s">
        <v>477</v>
      </c>
      <c r="R4820">
        <v>0</v>
      </c>
      <c r="S4820">
        <v>0</v>
      </c>
      <c r="T4820">
        <v>500000000</v>
      </c>
    </row>
    <row r="4821" spans="1:20" ht="15" customHeight="1">
      <c r="A4821" s="962" t="s">
        <v>257</v>
      </c>
      <c r="B4821" t="s">
        <v>287</v>
      </c>
      <c r="C4821" t="s">
        <v>13</v>
      </c>
      <c r="D4821" t="s">
        <v>11</v>
      </c>
      <c r="E4821" t="s">
        <v>511</v>
      </c>
      <c r="F4821" t="s">
        <v>477</v>
      </c>
      <c r="R4821">
        <v>0</v>
      </c>
      <c r="S4821">
        <v>0</v>
      </c>
      <c r="T4821">
        <v>500000000</v>
      </c>
    </row>
    <row r="4822" spans="1:20" ht="15" customHeight="1">
      <c r="A4822" s="962" t="s">
        <v>257</v>
      </c>
      <c r="B4822" t="s">
        <v>305</v>
      </c>
      <c r="C4822" t="s">
        <v>13</v>
      </c>
      <c r="D4822" t="s">
        <v>11</v>
      </c>
      <c r="E4822" t="s">
        <v>511</v>
      </c>
      <c r="F4822" t="s">
        <v>477</v>
      </c>
      <c r="R4822">
        <v>0</v>
      </c>
      <c r="S4822">
        <v>0</v>
      </c>
      <c r="T4822">
        <v>500000000</v>
      </c>
    </row>
    <row r="4823" spans="1:20" ht="15" customHeight="1">
      <c r="A4823" s="962" t="s">
        <v>257</v>
      </c>
      <c r="B4823" t="s">
        <v>321</v>
      </c>
      <c r="C4823" t="s">
        <v>13</v>
      </c>
      <c r="D4823" t="s">
        <v>11</v>
      </c>
      <c r="E4823" t="s">
        <v>511</v>
      </c>
      <c r="F4823" t="s">
        <v>477</v>
      </c>
      <c r="R4823">
        <v>0</v>
      </c>
      <c r="S4823">
        <v>0</v>
      </c>
      <c r="T4823">
        <v>500000000</v>
      </c>
    </row>
    <row r="4824" spans="1:20" ht="15" customHeight="1">
      <c r="A4824" s="962" t="s">
        <v>257</v>
      </c>
      <c r="B4824" t="s">
        <v>310</v>
      </c>
      <c r="C4824" t="s">
        <v>13</v>
      </c>
      <c r="D4824" t="s">
        <v>11</v>
      </c>
      <c r="E4824" t="s">
        <v>511</v>
      </c>
      <c r="F4824" t="s">
        <v>477</v>
      </c>
      <c r="R4824">
        <v>0</v>
      </c>
      <c r="S4824">
        <v>0</v>
      </c>
      <c r="T4824">
        <v>500000000</v>
      </c>
    </row>
    <row r="4825" spans="1:20" ht="15" customHeight="1">
      <c r="A4825" s="962" t="s">
        <v>257</v>
      </c>
      <c r="B4825" t="s">
        <v>294</v>
      </c>
      <c r="C4825" t="s">
        <v>13</v>
      </c>
      <c r="D4825" t="s">
        <v>11</v>
      </c>
      <c r="E4825" t="s">
        <v>511</v>
      </c>
      <c r="F4825" t="s">
        <v>477</v>
      </c>
      <c r="R4825">
        <v>0</v>
      </c>
      <c r="S4825">
        <v>0</v>
      </c>
      <c r="T4825">
        <v>500000000</v>
      </c>
    </row>
    <row r="4826" spans="1:20" ht="15" customHeight="1">
      <c r="A4826" s="962" t="s">
        <v>257</v>
      </c>
      <c r="B4826" t="s">
        <v>293</v>
      </c>
      <c r="C4826" t="s">
        <v>13</v>
      </c>
      <c r="D4826" t="s">
        <v>11</v>
      </c>
      <c r="E4826" t="s">
        <v>511</v>
      </c>
      <c r="F4826" t="s">
        <v>477</v>
      </c>
      <c r="R4826">
        <v>0</v>
      </c>
      <c r="S4826">
        <v>0</v>
      </c>
      <c r="T4826">
        <v>500000000</v>
      </c>
    </row>
    <row r="4827" spans="1:20" ht="15" customHeight="1">
      <c r="A4827" s="962" t="s">
        <v>259</v>
      </c>
      <c r="B4827" t="s">
        <v>300</v>
      </c>
      <c r="C4827" t="s">
        <v>13</v>
      </c>
      <c r="D4827" t="s">
        <v>11</v>
      </c>
      <c r="E4827" t="s">
        <v>511</v>
      </c>
      <c r="F4827" t="s">
        <v>477</v>
      </c>
      <c r="R4827">
        <v>0</v>
      </c>
      <c r="S4827">
        <v>0</v>
      </c>
      <c r="T4827">
        <v>500000000</v>
      </c>
    </row>
    <row r="4828" spans="1:20" ht="15" customHeight="1">
      <c r="A4828" s="962" t="s">
        <v>259</v>
      </c>
      <c r="B4828" t="s">
        <v>298</v>
      </c>
      <c r="C4828" t="s">
        <v>13</v>
      </c>
      <c r="D4828" t="s">
        <v>11</v>
      </c>
      <c r="E4828" t="s">
        <v>511</v>
      </c>
      <c r="F4828" t="s">
        <v>477</v>
      </c>
      <c r="R4828">
        <v>0</v>
      </c>
      <c r="S4828">
        <v>0</v>
      </c>
      <c r="T4828">
        <v>500000000</v>
      </c>
    </row>
    <row r="4829" spans="1:20" ht="15" customHeight="1">
      <c r="A4829" s="962" t="s">
        <v>259</v>
      </c>
      <c r="B4829" t="s">
        <v>297</v>
      </c>
      <c r="C4829" t="s">
        <v>13</v>
      </c>
      <c r="D4829" t="s">
        <v>11</v>
      </c>
      <c r="E4829" t="s">
        <v>511</v>
      </c>
      <c r="F4829" t="s">
        <v>477</v>
      </c>
      <c r="R4829">
        <v>0</v>
      </c>
      <c r="S4829">
        <v>0</v>
      </c>
      <c r="T4829">
        <v>500000000</v>
      </c>
    </row>
    <row r="4830" spans="1:20" ht="15" customHeight="1">
      <c r="A4830" s="962" t="s">
        <v>259</v>
      </c>
      <c r="B4830" t="s">
        <v>288</v>
      </c>
      <c r="C4830" t="s">
        <v>13</v>
      </c>
      <c r="D4830" t="s">
        <v>11</v>
      </c>
      <c r="E4830" t="s">
        <v>511</v>
      </c>
      <c r="F4830" t="s">
        <v>477</v>
      </c>
      <c r="R4830">
        <v>0</v>
      </c>
      <c r="S4830">
        <v>0</v>
      </c>
      <c r="T4830">
        <v>500000000</v>
      </c>
    </row>
    <row r="4831" spans="1:20" ht="15" customHeight="1">
      <c r="A4831" s="962" t="s">
        <v>259</v>
      </c>
      <c r="B4831" t="s">
        <v>287</v>
      </c>
      <c r="C4831" t="s">
        <v>13</v>
      </c>
      <c r="D4831" t="s">
        <v>11</v>
      </c>
      <c r="E4831" t="s">
        <v>511</v>
      </c>
      <c r="F4831" t="s">
        <v>477</v>
      </c>
      <c r="R4831">
        <v>0</v>
      </c>
      <c r="S4831">
        <v>0</v>
      </c>
      <c r="T4831">
        <v>500000000</v>
      </c>
    </row>
    <row r="4832" spans="1:20" ht="15" customHeight="1">
      <c r="A4832" s="962" t="s">
        <v>259</v>
      </c>
      <c r="B4832" t="s">
        <v>321</v>
      </c>
      <c r="C4832" t="s">
        <v>13</v>
      </c>
      <c r="D4832" t="s">
        <v>11</v>
      </c>
      <c r="E4832" t="s">
        <v>511</v>
      </c>
      <c r="F4832" t="s">
        <v>477</v>
      </c>
      <c r="R4832">
        <v>0</v>
      </c>
      <c r="S4832">
        <v>0</v>
      </c>
      <c r="T4832">
        <v>500000000</v>
      </c>
    </row>
    <row r="4833" spans="1:20" ht="15" customHeight="1">
      <c r="A4833" s="962" t="s">
        <v>259</v>
      </c>
      <c r="B4833" t="s">
        <v>299</v>
      </c>
      <c r="C4833" t="s">
        <v>13</v>
      </c>
      <c r="D4833" t="s">
        <v>11</v>
      </c>
      <c r="E4833" t="s">
        <v>511</v>
      </c>
      <c r="F4833" t="s">
        <v>477</v>
      </c>
      <c r="R4833">
        <v>0</v>
      </c>
      <c r="S4833">
        <v>0</v>
      </c>
      <c r="T4833">
        <v>500000000</v>
      </c>
    </row>
    <row r="4834" spans="1:20" ht="15" customHeight="1">
      <c r="A4834" s="962" t="s">
        <v>259</v>
      </c>
      <c r="B4834" t="s">
        <v>301</v>
      </c>
      <c r="C4834" t="s">
        <v>13</v>
      </c>
      <c r="D4834" t="s">
        <v>11</v>
      </c>
      <c r="E4834" t="s">
        <v>511</v>
      </c>
      <c r="F4834" t="s">
        <v>477</v>
      </c>
      <c r="R4834">
        <v>0</v>
      </c>
      <c r="S4834">
        <v>0</v>
      </c>
      <c r="T4834">
        <v>500000000</v>
      </c>
    </row>
    <row r="4835" spans="1:20" ht="15" customHeight="1">
      <c r="A4835" s="962" t="s">
        <v>260</v>
      </c>
      <c r="B4835" t="s">
        <v>299</v>
      </c>
      <c r="C4835" t="s">
        <v>13</v>
      </c>
      <c r="D4835" t="s">
        <v>11</v>
      </c>
      <c r="E4835" t="s">
        <v>511</v>
      </c>
      <c r="F4835" t="s">
        <v>477</v>
      </c>
      <c r="R4835">
        <v>0</v>
      </c>
      <c r="S4835">
        <v>0</v>
      </c>
      <c r="T4835">
        <v>0</v>
      </c>
    </row>
    <row r="4836" spans="1:20" ht="15" customHeight="1">
      <c r="A4836" s="962" t="s">
        <v>260</v>
      </c>
      <c r="B4836" t="s">
        <v>312</v>
      </c>
      <c r="C4836" t="s">
        <v>13</v>
      </c>
      <c r="D4836" t="s">
        <v>11</v>
      </c>
      <c r="E4836" t="s">
        <v>511</v>
      </c>
      <c r="F4836" t="s">
        <v>477</v>
      </c>
      <c r="R4836">
        <v>0</v>
      </c>
      <c r="S4836">
        <v>0</v>
      </c>
      <c r="T4836">
        <v>0</v>
      </c>
    </row>
    <row r="4837" spans="1:20" ht="15" customHeight="1">
      <c r="A4837" s="962" t="s">
        <v>260</v>
      </c>
      <c r="B4837" t="s">
        <v>298</v>
      </c>
      <c r="C4837" t="s">
        <v>13</v>
      </c>
      <c r="D4837" t="s">
        <v>11</v>
      </c>
      <c r="E4837" t="s">
        <v>511</v>
      </c>
      <c r="F4837" t="s">
        <v>477</v>
      </c>
      <c r="R4837">
        <v>0</v>
      </c>
      <c r="S4837">
        <v>0</v>
      </c>
      <c r="T4837">
        <v>0</v>
      </c>
    </row>
    <row r="4838" spans="1:20" ht="15" customHeight="1">
      <c r="A4838" s="962" t="s">
        <v>260</v>
      </c>
      <c r="B4838" t="s">
        <v>297</v>
      </c>
      <c r="C4838" t="s">
        <v>13</v>
      </c>
      <c r="D4838" t="s">
        <v>11</v>
      </c>
      <c r="E4838" t="s">
        <v>511</v>
      </c>
      <c r="F4838" t="s">
        <v>477</v>
      </c>
      <c r="R4838">
        <v>0</v>
      </c>
      <c r="S4838">
        <v>0</v>
      </c>
      <c r="T4838">
        <v>0</v>
      </c>
    </row>
    <row r="4839" spans="1:20" ht="15" customHeight="1">
      <c r="A4839" s="962" t="s">
        <v>260</v>
      </c>
      <c r="B4839" t="s">
        <v>288</v>
      </c>
      <c r="C4839" t="s">
        <v>13</v>
      </c>
      <c r="D4839" t="s">
        <v>11</v>
      </c>
      <c r="E4839" t="s">
        <v>511</v>
      </c>
      <c r="F4839" t="s">
        <v>477</v>
      </c>
      <c r="R4839">
        <v>0</v>
      </c>
      <c r="S4839">
        <v>0</v>
      </c>
      <c r="T4839">
        <v>0</v>
      </c>
    </row>
    <row r="4840" spans="1:20" ht="15" customHeight="1">
      <c r="A4840" s="962" t="s">
        <v>260</v>
      </c>
      <c r="B4840" t="s">
        <v>287</v>
      </c>
      <c r="C4840" t="s">
        <v>13</v>
      </c>
      <c r="D4840" t="s">
        <v>11</v>
      </c>
      <c r="E4840" t="s">
        <v>511</v>
      </c>
      <c r="F4840" t="s">
        <v>477</v>
      </c>
      <c r="R4840">
        <v>0</v>
      </c>
    </row>
    <row r="4841" spans="1:20" ht="15" customHeight="1">
      <c r="A4841" s="962" t="s">
        <v>260</v>
      </c>
      <c r="B4841" t="s">
        <v>309</v>
      </c>
      <c r="C4841" t="s">
        <v>13</v>
      </c>
      <c r="D4841" t="s">
        <v>11</v>
      </c>
      <c r="E4841" t="s">
        <v>511</v>
      </c>
      <c r="F4841" t="s">
        <v>477</v>
      </c>
      <c r="R4841">
        <v>0</v>
      </c>
      <c r="S4841">
        <v>0</v>
      </c>
      <c r="T4841">
        <v>0</v>
      </c>
    </row>
    <row r="4842" spans="1:20" ht="15" customHeight="1">
      <c r="A4842" s="962" t="s">
        <v>260</v>
      </c>
      <c r="B4842" t="s">
        <v>305</v>
      </c>
      <c r="C4842" t="s">
        <v>13</v>
      </c>
      <c r="D4842" t="s">
        <v>11</v>
      </c>
      <c r="E4842" t="s">
        <v>511</v>
      </c>
      <c r="F4842" t="s">
        <v>477</v>
      </c>
      <c r="R4842">
        <v>0</v>
      </c>
      <c r="S4842">
        <v>0</v>
      </c>
      <c r="T4842">
        <v>0</v>
      </c>
    </row>
    <row r="4843" spans="1:20" ht="15" customHeight="1">
      <c r="A4843" s="962" t="s">
        <v>261</v>
      </c>
      <c r="B4843" t="s">
        <v>290</v>
      </c>
      <c r="C4843" t="s">
        <v>13</v>
      </c>
      <c r="D4843" t="s">
        <v>11</v>
      </c>
      <c r="E4843" t="s">
        <v>511</v>
      </c>
      <c r="F4843" t="s">
        <v>477</v>
      </c>
      <c r="R4843">
        <v>11.9</v>
      </c>
      <c r="S4843">
        <v>0</v>
      </c>
      <c r="T4843">
        <v>51</v>
      </c>
    </row>
    <row r="4844" spans="1:20" ht="15" customHeight="1">
      <c r="A4844" s="962" t="s">
        <v>261</v>
      </c>
      <c r="B4844" t="s">
        <v>292</v>
      </c>
      <c r="C4844" t="s">
        <v>13</v>
      </c>
      <c r="D4844" t="s">
        <v>11</v>
      </c>
      <c r="E4844" t="s">
        <v>511</v>
      </c>
      <c r="F4844" t="s">
        <v>477</v>
      </c>
      <c r="R4844">
        <v>15.2</v>
      </c>
      <c r="S4844">
        <v>0</v>
      </c>
      <c r="T4844">
        <v>51</v>
      </c>
    </row>
    <row r="4845" spans="1:20" ht="15" customHeight="1">
      <c r="A4845" s="962" t="s">
        <v>261</v>
      </c>
      <c r="B4845" t="s">
        <v>295</v>
      </c>
      <c r="C4845" t="s">
        <v>13</v>
      </c>
      <c r="D4845" t="s">
        <v>11</v>
      </c>
      <c r="E4845" t="s">
        <v>511</v>
      </c>
      <c r="F4845" t="s">
        <v>477</v>
      </c>
      <c r="R4845">
        <v>11.9</v>
      </c>
      <c r="S4845">
        <v>0</v>
      </c>
      <c r="T4845">
        <v>51</v>
      </c>
    </row>
    <row r="4846" spans="1:20" ht="15" customHeight="1">
      <c r="A4846" s="962" t="s">
        <v>261</v>
      </c>
      <c r="B4846" t="s">
        <v>296</v>
      </c>
      <c r="C4846" t="s">
        <v>13</v>
      </c>
      <c r="D4846" t="s">
        <v>11</v>
      </c>
      <c r="E4846" t="s">
        <v>511</v>
      </c>
      <c r="F4846" t="s">
        <v>477</v>
      </c>
      <c r="R4846">
        <v>11.9</v>
      </c>
      <c r="S4846">
        <v>0</v>
      </c>
      <c r="T4846">
        <v>51</v>
      </c>
    </row>
    <row r="4847" spans="1:20" ht="15" customHeight="1">
      <c r="A4847" s="962" t="s">
        <v>261</v>
      </c>
      <c r="B4847" t="s">
        <v>289</v>
      </c>
      <c r="C4847" t="s">
        <v>13</v>
      </c>
      <c r="D4847" t="s">
        <v>11</v>
      </c>
      <c r="E4847" t="s">
        <v>511</v>
      </c>
      <c r="F4847" t="s">
        <v>477</v>
      </c>
      <c r="G4847" t="s">
        <v>600</v>
      </c>
      <c r="I4847" t="s">
        <v>486</v>
      </c>
      <c r="J4847" t="s">
        <v>519</v>
      </c>
      <c r="K4847" t="s">
        <v>333</v>
      </c>
      <c r="L4847" t="s">
        <v>487</v>
      </c>
      <c r="M4847" t="s">
        <v>64</v>
      </c>
      <c r="O4847" t="s">
        <v>361</v>
      </c>
      <c r="P4847" t="s">
        <v>336</v>
      </c>
      <c r="Q4847" t="s">
        <v>337</v>
      </c>
      <c r="R4847">
        <v>114</v>
      </c>
    </row>
    <row r="4848" spans="1:20" ht="15" customHeight="1">
      <c r="A4848" s="962" t="s">
        <v>261</v>
      </c>
      <c r="B4848" t="s">
        <v>291</v>
      </c>
      <c r="C4848" t="s">
        <v>13</v>
      </c>
      <c r="D4848" t="s">
        <v>11</v>
      </c>
      <c r="E4848" t="s">
        <v>511</v>
      </c>
      <c r="F4848" t="s">
        <v>477</v>
      </c>
      <c r="R4848">
        <v>77.8</v>
      </c>
      <c r="S4848">
        <v>62.6</v>
      </c>
      <c r="T4848">
        <v>113.6</v>
      </c>
    </row>
    <row r="4849" spans="1:20" ht="15" customHeight="1">
      <c r="A4849" s="962" t="s">
        <v>261</v>
      </c>
      <c r="B4849" t="s">
        <v>288</v>
      </c>
      <c r="C4849" t="s">
        <v>13</v>
      </c>
      <c r="D4849" t="s">
        <v>11</v>
      </c>
      <c r="E4849" t="s">
        <v>511</v>
      </c>
      <c r="F4849" t="s">
        <v>477</v>
      </c>
      <c r="R4849">
        <v>114</v>
      </c>
    </row>
    <row r="4850" spans="1:20" ht="15" customHeight="1">
      <c r="A4850" s="962" t="s">
        <v>261</v>
      </c>
      <c r="B4850" t="s">
        <v>287</v>
      </c>
      <c r="C4850" t="s">
        <v>13</v>
      </c>
      <c r="D4850" t="s">
        <v>11</v>
      </c>
      <c r="E4850" t="s">
        <v>511</v>
      </c>
      <c r="F4850" t="s">
        <v>477</v>
      </c>
      <c r="R4850">
        <v>114</v>
      </c>
    </row>
    <row r="4851" spans="1:20" ht="15" customHeight="1">
      <c r="A4851" s="962" t="s">
        <v>261</v>
      </c>
      <c r="B4851" t="s">
        <v>321</v>
      </c>
      <c r="C4851" t="s">
        <v>13</v>
      </c>
      <c r="D4851" t="s">
        <v>11</v>
      </c>
      <c r="E4851" t="s">
        <v>511</v>
      </c>
      <c r="F4851" t="s">
        <v>477</v>
      </c>
      <c r="H4851" t="s">
        <v>488</v>
      </c>
      <c r="I4851" t="s">
        <v>353</v>
      </c>
      <c r="K4851" t="s">
        <v>333</v>
      </c>
      <c r="L4851" t="s">
        <v>489</v>
      </c>
      <c r="M4851" t="s">
        <v>59</v>
      </c>
      <c r="O4851" t="s">
        <v>335</v>
      </c>
      <c r="P4851" t="s">
        <v>336</v>
      </c>
      <c r="Q4851" t="s">
        <v>337</v>
      </c>
      <c r="R4851">
        <v>9.52</v>
      </c>
    </row>
    <row r="4852" spans="1:20" ht="15" customHeight="1">
      <c r="A4852" s="962" t="s">
        <v>261</v>
      </c>
      <c r="B4852" t="s">
        <v>294</v>
      </c>
      <c r="C4852" t="s">
        <v>13</v>
      </c>
      <c r="D4852" t="s">
        <v>11</v>
      </c>
      <c r="E4852" t="s">
        <v>511</v>
      </c>
      <c r="F4852" t="s">
        <v>477</v>
      </c>
      <c r="G4852" t="s">
        <v>601</v>
      </c>
      <c r="I4852" t="s">
        <v>358</v>
      </c>
      <c r="J4852" t="s">
        <v>519</v>
      </c>
      <c r="K4852" t="s">
        <v>333</v>
      </c>
      <c r="L4852" t="s">
        <v>491</v>
      </c>
      <c r="M4852" t="s">
        <v>64</v>
      </c>
      <c r="O4852" t="s">
        <v>361</v>
      </c>
      <c r="P4852" t="s">
        <v>336</v>
      </c>
      <c r="Q4852" t="s">
        <v>337</v>
      </c>
      <c r="R4852">
        <v>62.6</v>
      </c>
    </row>
    <row r="4853" spans="1:20" ht="15" customHeight="1">
      <c r="A4853" s="962" t="s">
        <v>261</v>
      </c>
      <c r="B4853" t="s">
        <v>293</v>
      </c>
      <c r="C4853" t="s">
        <v>13</v>
      </c>
      <c r="D4853" t="s">
        <v>11</v>
      </c>
      <c r="E4853" t="s">
        <v>511</v>
      </c>
      <c r="F4853" t="s">
        <v>477</v>
      </c>
      <c r="R4853">
        <v>62.6</v>
      </c>
    </row>
    <row r="4854" spans="1:20" ht="15" customHeight="1">
      <c r="A4854" s="962" t="s">
        <v>261</v>
      </c>
      <c r="B4854" t="s">
        <v>324</v>
      </c>
      <c r="C4854" t="s">
        <v>13</v>
      </c>
      <c r="D4854" t="s">
        <v>11</v>
      </c>
      <c r="E4854" t="s">
        <v>511</v>
      </c>
      <c r="F4854" t="s">
        <v>477</v>
      </c>
      <c r="L4854" t="s">
        <v>1977</v>
      </c>
      <c r="N4854" t="s">
        <v>230</v>
      </c>
      <c r="O4854" t="s">
        <v>882</v>
      </c>
      <c r="P4854" t="s">
        <v>1978</v>
      </c>
      <c r="Q4854" t="s">
        <v>2003</v>
      </c>
      <c r="R4854">
        <v>14.2</v>
      </c>
    </row>
    <row r="4855" spans="1:20" ht="15" customHeight="1">
      <c r="A4855" s="962" t="s">
        <v>262</v>
      </c>
      <c r="B4855" t="s">
        <v>297</v>
      </c>
      <c r="C4855" t="s">
        <v>13</v>
      </c>
      <c r="D4855" t="s">
        <v>11</v>
      </c>
      <c r="E4855" t="s">
        <v>511</v>
      </c>
      <c r="F4855" t="s">
        <v>477</v>
      </c>
      <c r="J4855" t="s">
        <v>2000</v>
      </c>
      <c r="L4855" t="s">
        <v>2001</v>
      </c>
      <c r="O4855" t="s">
        <v>882</v>
      </c>
      <c r="P4855" t="s">
        <v>868</v>
      </c>
      <c r="Q4855" t="s">
        <v>869</v>
      </c>
      <c r="R4855">
        <v>42.5</v>
      </c>
    </row>
    <row r="4856" spans="1:20" ht="15" customHeight="1">
      <c r="A4856" s="962" t="s">
        <v>262</v>
      </c>
      <c r="B4856" t="s">
        <v>288</v>
      </c>
      <c r="C4856" t="s">
        <v>13</v>
      </c>
      <c r="D4856" t="s">
        <v>11</v>
      </c>
      <c r="E4856" t="s">
        <v>511</v>
      </c>
      <c r="F4856" t="s">
        <v>477</v>
      </c>
      <c r="R4856">
        <v>42.5</v>
      </c>
    </row>
    <row r="4857" spans="1:20" ht="15" customHeight="1">
      <c r="A4857" s="962" t="s">
        <v>262</v>
      </c>
      <c r="B4857" t="s">
        <v>287</v>
      </c>
      <c r="C4857" t="s">
        <v>13</v>
      </c>
      <c r="D4857" t="s">
        <v>11</v>
      </c>
      <c r="E4857" t="s">
        <v>511</v>
      </c>
      <c r="F4857" t="s">
        <v>477</v>
      </c>
      <c r="R4857">
        <v>42.5</v>
      </c>
    </row>
    <row r="4858" spans="1:20" ht="15" customHeight="1">
      <c r="A4858" s="962" t="s">
        <v>262</v>
      </c>
      <c r="B4858" t="s">
        <v>299</v>
      </c>
      <c r="C4858" t="s">
        <v>13</v>
      </c>
      <c r="D4858" t="s">
        <v>11</v>
      </c>
      <c r="E4858" t="s">
        <v>511</v>
      </c>
      <c r="F4858" t="s">
        <v>477</v>
      </c>
      <c r="R4858">
        <v>9.81</v>
      </c>
      <c r="S4858">
        <v>0</v>
      </c>
      <c r="T4858">
        <v>42.5</v>
      </c>
    </row>
    <row r="4859" spans="1:20" ht="15" customHeight="1">
      <c r="A4859" s="962" t="s">
        <v>262</v>
      </c>
      <c r="B4859" t="s">
        <v>301</v>
      </c>
      <c r="C4859" t="s">
        <v>13</v>
      </c>
      <c r="D4859" t="s">
        <v>11</v>
      </c>
      <c r="E4859" t="s">
        <v>511</v>
      </c>
      <c r="F4859" t="s">
        <v>477</v>
      </c>
      <c r="R4859">
        <v>3.27</v>
      </c>
      <c r="S4859">
        <v>0</v>
      </c>
      <c r="T4859">
        <v>42.5</v>
      </c>
    </row>
    <row r="4860" spans="1:20" ht="15" customHeight="1">
      <c r="A4860" s="962" t="s">
        <v>262</v>
      </c>
      <c r="B4860" t="s">
        <v>302</v>
      </c>
      <c r="C4860" t="s">
        <v>13</v>
      </c>
      <c r="D4860" t="s">
        <v>11</v>
      </c>
      <c r="E4860" t="s">
        <v>511</v>
      </c>
      <c r="F4860" t="s">
        <v>477</v>
      </c>
      <c r="R4860">
        <v>3.27</v>
      </c>
      <c r="S4860">
        <v>0</v>
      </c>
      <c r="T4860">
        <v>42.5</v>
      </c>
    </row>
    <row r="4861" spans="1:20" ht="15" customHeight="1">
      <c r="A4861" s="962" t="s">
        <v>262</v>
      </c>
      <c r="B4861" t="s">
        <v>303</v>
      </c>
      <c r="C4861" t="s">
        <v>13</v>
      </c>
      <c r="D4861" t="s">
        <v>11</v>
      </c>
      <c r="E4861" t="s">
        <v>511</v>
      </c>
      <c r="F4861" t="s">
        <v>477</v>
      </c>
      <c r="R4861">
        <v>26.1</v>
      </c>
      <c r="S4861">
        <v>0</v>
      </c>
      <c r="T4861">
        <v>42.5</v>
      </c>
    </row>
    <row r="4862" spans="1:20" ht="15" customHeight="1">
      <c r="A4862" s="962" t="s">
        <v>262</v>
      </c>
      <c r="B4862" t="s">
        <v>298</v>
      </c>
      <c r="C4862" t="s">
        <v>13</v>
      </c>
      <c r="D4862" t="s">
        <v>11</v>
      </c>
      <c r="E4862" t="s">
        <v>511</v>
      </c>
      <c r="F4862" t="s">
        <v>477</v>
      </c>
      <c r="R4862">
        <v>16.3</v>
      </c>
      <c r="S4862">
        <v>0</v>
      </c>
      <c r="T4862">
        <v>42.5</v>
      </c>
    </row>
    <row r="4863" spans="1:20" ht="15" customHeight="1">
      <c r="A4863" s="962" t="s">
        <v>262</v>
      </c>
      <c r="B4863" t="s">
        <v>300</v>
      </c>
      <c r="C4863" t="s">
        <v>13</v>
      </c>
      <c r="D4863" t="s">
        <v>11</v>
      </c>
      <c r="E4863" t="s">
        <v>511</v>
      </c>
      <c r="F4863" t="s">
        <v>477</v>
      </c>
      <c r="R4863">
        <v>6.54</v>
      </c>
      <c r="S4863">
        <v>0</v>
      </c>
      <c r="T4863">
        <v>42.5</v>
      </c>
    </row>
    <row r="4864" spans="1:20" ht="15" customHeight="1">
      <c r="A4864" s="962" t="s">
        <v>262</v>
      </c>
      <c r="B4864" t="s">
        <v>321</v>
      </c>
      <c r="C4864" t="s">
        <v>13</v>
      </c>
      <c r="D4864" t="s">
        <v>11</v>
      </c>
      <c r="E4864" t="s">
        <v>511</v>
      </c>
      <c r="F4864" t="s">
        <v>477</v>
      </c>
      <c r="H4864" t="s">
        <v>602</v>
      </c>
      <c r="I4864" t="s">
        <v>353</v>
      </c>
      <c r="K4864" t="s">
        <v>333</v>
      </c>
      <c r="L4864" t="s">
        <v>493</v>
      </c>
      <c r="M4864" t="s">
        <v>58</v>
      </c>
      <c r="O4864" t="s">
        <v>335</v>
      </c>
      <c r="P4864" t="s">
        <v>336</v>
      </c>
      <c r="Q4864" t="s">
        <v>337</v>
      </c>
      <c r="R4864">
        <v>0.76</v>
      </c>
    </row>
    <row r="4865" spans="1:20" ht="15" customHeight="1">
      <c r="A4865" s="962" t="s">
        <v>263</v>
      </c>
      <c r="B4865" t="s">
        <v>290</v>
      </c>
      <c r="C4865" t="s">
        <v>13</v>
      </c>
      <c r="D4865" t="s">
        <v>11</v>
      </c>
      <c r="E4865" t="s">
        <v>511</v>
      </c>
      <c r="F4865" t="s">
        <v>477</v>
      </c>
      <c r="R4865">
        <v>17.899999999999999</v>
      </c>
      <c r="S4865">
        <v>0</v>
      </c>
      <c r="T4865">
        <v>58.3</v>
      </c>
    </row>
    <row r="4866" spans="1:20" ht="15" customHeight="1">
      <c r="A4866" s="962" t="s">
        <v>263</v>
      </c>
      <c r="B4866" t="s">
        <v>292</v>
      </c>
      <c r="C4866" t="s">
        <v>13</v>
      </c>
      <c r="D4866" t="s">
        <v>11</v>
      </c>
      <c r="E4866" t="s">
        <v>511</v>
      </c>
      <c r="F4866" t="s">
        <v>477</v>
      </c>
      <c r="R4866">
        <v>4.4400000000000004</v>
      </c>
      <c r="S4866">
        <v>0</v>
      </c>
      <c r="T4866">
        <v>58.3</v>
      </c>
    </row>
    <row r="4867" spans="1:20" ht="15" customHeight="1">
      <c r="A4867" s="962" t="s">
        <v>263</v>
      </c>
      <c r="B4867" t="s">
        <v>295</v>
      </c>
      <c r="C4867" t="s">
        <v>13</v>
      </c>
      <c r="D4867" t="s">
        <v>11</v>
      </c>
      <c r="E4867" t="s">
        <v>511</v>
      </c>
      <c r="F4867" t="s">
        <v>477</v>
      </c>
      <c r="R4867">
        <v>17.899999999999999</v>
      </c>
      <c r="S4867">
        <v>0</v>
      </c>
      <c r="T4867">
        <v>58.3</v>
      </c>
    </row>
    <row r="4868" spans="1:20" ht="15" customHeight="1">
      <c r="A4868" s="962" t="s">
        <v>263</v>
      </c>
      <c r="B4868" t="s">
        <v>296</v>
      </c>
      <c r="C4868" t="s">
        <v>13</v>
      </c>
      <c r="D4868" t="s">
        <v>11</v>
      </c>
      <c r="E4868" t="s">
        <v>511</v>
      </c>
      <c r="F4868" t="s">
        <v>477</v>
      </c>
      <c r="R4868">
        <v>17.899999999999999</v>
      </c>
      <c r="S4868">
        <v>0</v>
      </c>
      <c r="T4868">
        <v>58.3</v>
      </c>
    </row>
    <row r="4869" spans="1:20" ht="15" customHeight="1">
      <c r="A4869" s="962" t="s">
        <v>263</v>
      </c>
      <c r="B4869" t="s">
        <v>289</v>
      </c>
      <c r="C4869" t="s">
        <v>13</v>
      </c>
      <c r="D4869" t="s">
        <v>11</v>
      </c>
      <c r="E4869" t="s">
        <v>511</v>
      </c>
      <c r="F4869" t="s">
        <v>477</v>
      </c>
      <c r="G4869" t="s">
        <v>603</v>
      </c>
      <c r="I4869" t="s">
        <v>486</v>
      </c>
      <c r="J4869" t="s">
        <v>519</v>
      </c>
      <c r="K4869" t="s">
        <v>333</v>
      </c>
      <c r="L4869" t="s">
        <v>495</v>
      </c>
      <c r="M4869" t="s">
        <v>64</v>
      </c>
      <c r="O4869" t="s">
        <v>361</v>
      </c>
      <c r="P4869" t="s">
        <v>336</v>
      </c>
      <c r="Q4869" t="s">
        <v>337</v>
      </c>
      <c r="R4869">
        <v>86.6</v>
      </c>
    </row>
    <row r="4870" spans="1:20" ht="15" customHeight="1">
      <c r="A4870" s="962" t="s">
        <v>263</v>
      </c>
      <c r="B4870" t="s">
        <v>291</v>
      </c>
      <c r="C4870" t="s">
        <v>13</v>
      </c>
      <c r="D4870" t="s">
        <v>11</v>
      </c>
      <c r="E4870" t="s">
        <v>511</v>
      </c>
      <c r="F4870" t="s">
        <v>477</v>
      </c>
      <c r="R4870">
        <v>32.700000000000003</v>
      </c>
      <c r="S4870">
        <v>28.3</v>
      </c>
      <c r="T4870">
        <v>86.6</v>
      </c>
    </row>
    <row r="4871" spans="1:20" ht="15" customHeight="1">
      <c r="A4871" s="962" t="s">
        <v>263</v>
      </c>
      <c r="B4871" t="s">
        <v>288</v>
      </c>
      <c r="C4871" t="s">
        <v>13</v>
      </c>
      <c r="D4871" t="s">
        <v>11</v>
      </c>
      <c r="E4871" t="s">
        <v>511</v>
      </c>
      <c r="F4871" t="s">
        <v>477</v>
      </c>
      <c r="R4871">
        <v>86.6</v>
      </c>
    </row>
    <row r="4872" spans="1:20" ht="15" customHeight="1">
      <c r="A4872" s="962" t="s">
        <v>263</v>
      </c>
      <c r="B4872" t="s">
        <v>287</v>
      </c>
      <c r="C4872" t="s">
        <v>13</v>
      </c>
      <c r="D4872" t="s">
        <v>11</v>
      </c>
      <c r="E4872" t="s">
        <v>511</v>
      </c>
      <c r="F4872" t="s">
        <v>477</v>
      </c>
      <c r="R4872">
        <v>86.6</v>
      </c>
    </row>
    <row r="4873" spans="1:20" ht="15" customHeight="1">
      <c r="A4873" s="962" t="s">
        <v>263</v>
      </c>
      <c r="B4873" t="s">
        <v>321</v>
      </c>
      <c r="C4873" t="s">
        <v>13</v>
      </c>
      <c r="D4873" t="s">
        <v>11</v>
      </c>
      <c r="E4873" t="s">
        <v>511</v>
      </c>
      <c r="F4873" t="s">
        <v>477</v>
      </c>
      <c r="H4873" t="s">
        <v>604</v>
      </c>
      <c r="I4873" t="s">
        <v>353</v>
      </c>
      <c r="K4873" t="s">
        <v>333</v>
      </c>
      <c r="L4873" t="s">
        <v>497</v>
      </c>
      <c r="M4873" t="s">
        <v>59</v>
      </c>
      <c r="O4873" t="s">
        <v>335</v>
      </c>
      <c r="P4873" t="s">
        <v>336</v>
      </c>
      <c r="Q4873" t="s">
        <v>337</v>
      </c>
      <c r="R4873">
        <v>3.2</v>
      </c>
    </row>
    <row r="4874" spans="1:20" ht="15" customHeight="1">
      <c r="A4874" s="962" t="s">
        <v>263</v>
      </c>
      <c r="B4874" t="s">
        <v>294</v>
      </c>
      <c r="C4874" t="s">
        <v>13</v>
      </c>
      <c r="D4874" t="s">
        <v>11</v>
      </c>
      <c r="E4874" t="s">
        <v>511</v>
      </c>
      <c r="F4874" t="s">
        <v>477</v>
      </c>
      <c r="G4874" t="s">
        <v>498</v>
      </c>
      <c r="I4874" t="s">
        <v>358</v>
      </c>
      <c r="J4874" t="s">
        <v>519</v>
      </c>
      <c r="K4874" t="s">
        <v>333</v>
      </c>
      <c r="L4874" t="s">
        <v>499</v>
      </c>
      <c r="M4874" t="s">
        <v>64</v>
      </c>
      <c r="O4874" t="s">
        <v>361</v>
      </c>
      <c r="P4874" t="s">
        <v>336</v>
      </c>
      <c r="Q4874" t="s">
        <v>337</v>
      </c>
      <c r="R4874">
        <v>28.3</v>
      </c>
    </row>
    <row r="4875" spans="1:20" ht="15" customHeight="1">
      <c r="A4875" s="962" t="s">
        <v>263</v>
      </c>
      <c r="B4875" t="s">
        <v>293</v>
      </c>
      <c r="C4875" t="s">
        <v>13</v>
      </c>
      <c r="D4875" t="s">
        <v>11</v>
      </c>
      <c r="E4875" t="s">
        <v>511</v>
      </c>
      <c r="F4875" t="s">
        <v>477</v>
      </c>
      <c r="R4875">
        <v>28.3</v>
      </c>
    </row>
    <row r="4876" spans="1:20" ht="15" customHeight="1">
      <c r="A4876" s="962" t="s">
        <v>263</v>
      </c>
      <c r="B4876" t="s">
        <v>324</v>
      </c>
      <c r="C4876" t="s">
        <v>13</v>
      </c>
      <c r="D4876" t="s">
        <v>11</v>
      </c>
      <c r="E4876" t="s">
        <v>511</v>
      </c>
      <c r="F4876" t="s">
        <v>477</v>
      </c>
      <c r="L4876" t="s">
        <v>1977</v>
      </c>
      <c r="N4876" t="s">
        <v>230</v>
      </c>
      <c r="O4876" t="s">
        <v>882</v>
      </c>
      <c r="P4876" t="s">
        <v>1978</v>
      </c>
      <c r="Q4876" t="s">
        <v>2003</v>
      </c>
      <c r="R4876">
        <v>2.94</v>
      </c>
    </row>
    <row r="4877" spans="1:20" ht="15" customHeight="1">
      <c r="A4877" s="962" t="s">
        <v>264</v>
      </c>
      <c r="B4877" t="s">
        <v>294</v>
      </c>
      <c r="C4877" t="s">
        <v>13</v>
      </c>
      <c r="D4877" t="s">
        <v>11</v>
      </c>
      <c r="E4877" t="s">
        <v>511</v>
      </c>
      <c r="F4877" t="s">
        <v>477</v>
      </c>
      <c r="R4877">
        <v>0</v>
      </c>
      <c r="S4877">
        <v>0</v>
      </c>
      <c r="T4877">
        <v>0</v>
      </c>
    </row>
    <row r="4878" spans="1:20" ht="15" customHeight="1">
      <c r="A4878" s="962" t="s">
        <v>264</v>
      </c>
      <c r="B4878" t="s">
        <v>292</v>
      </c>
      <c r="C4878" t="s">
        <v>13</v>
      </c>
      <c r="D4878" t="s">
        <v>11</v>
      </c>
      <c r="E4878" t="s">
        <v>511</v>
      </c>
      <c r="F4878" t="s">
        <v>477</v>
      </c>
      <c r="R4878">
        <v>0</v>
      </c>
      <c r="S4878">
        <v>0</v>
      </c>
      <c r="T4878">
        <v>0</v>
      </c>
    </row>
    <row r="4879" spans="1:20" ht="15" customHeight="1">
      <c r="A4879" s="962" t="s">
        <v>264</v>
      </c>
      <c r="B4879" t="s">
        <v>291</v>
      </c>
      <c r="C4879" t="s">
        <v>13</v>
      </c>
      <c r="D4879" t="s">
        <v>11</v>
      </c>
      <c r="E4879" t="s">
        <v>511</v>
      </c>
      <c r="F4879" t="s">
        <v>477</v>
      </c>
      <c r="R4879">
        <v>0</v>
      </c>
      <c r="S4879">
        <v>0</v>
      </c>
      <c r="T4879">
        <v>0</v>
      </c>
    </row>
    <row r="4880" spans="1:20" ht="15" customHeight="1">
      <c r="A4880" s="962" t="s">
        <v>264</v>
      </c>
      <c r="B4880" t="s">
        <v>293</v>
      </c>
      <c r="C4880" t="s">
        <v>13</v>
      </c>
      <c r="D4880" t="s">
        <v>11</v>
      </c>
      <c r="E4880" t="s">
        <v>511</v>
      </c>
      <c r="F4880" t="s">
        <v>477</v>
      </c>
      <c r="R4880">
        <v>0</v>
      </c>
      <c r="S4880">
        <v>0</v>
      </c>
      <c r="T4880">
        <v>0</v>
      </c>
    </row>
    <row r="4881" spans="1:20" ht="15" customHeight="1">
      <c r="A4881" s="962" t="s">
        <v>264</v>
      </c>
      <c r="B4881" t="s">
        <v>289</v>
      </c>
      <c r="C4881" t="s">
        <v>13</v>
      </c>
      <c r="D4881" t="s">
        <v>11</v>
      </c>
      <c r="E4881" t="s">
        <v>511</v>
      </c>
      <c r="F4881" t="s">
        <v>477</v>
      </c>
      <c r="R4881">
        <v>0</v>
      </c>
    </row>
    <row r="4882" spans="1:20" ht="15" customHeight="1">
      <c r="A4882" s="962" t="s">
        <v>264</v>
      </c>
      <c r="B4882" t="s">
        <v>288</v>
      </c>
      <c r="C4882" t="s">
        <v>13</v>
      </c>
      <c r="D4882" t="s">
        <v>11</v>
      </c>
      <c r="E4882" t="s">
        <v>511</v>
      </c>
      <c r="F4882" t="s">
        <v>477</v>
      </c>
      <c r="R4882">
        <v>0</v>
      </c>
    </row>
    <row r="4883" spans="1:20" ht="15" customHeight="1">
      <c r="A4883" s="962" t="s">
        <v>264</v>
      </c>
      <c r="B4883" t="s">
        <v>287</v>
      </c>
      <c r="C4883" t="s">
        <v>13</v>
      </c>
      <c r="D4883" t="s">
        <v>11</v>
      </c>
      <c r="E4883" t="s">
        <v>511</v>
      </c>
      <c r="F4883" t="s">
        <v>477</v>
      </c>
      <c r="R4883">
        <v>0</v>
      </c>
    </row>
    <row r="4884" spans="1:20" ht="15" customHeight="1">
      <c r="A4884" s="962" t="s">
        <v>264</v>
      </c>
      <c r="B4884" t="s">
        <v>295</v>
      </c>
      <c r="C4884" t="s">
        <v>13</v>
      </c>
      <c r="D4884" t="s">
        <v>11</v>
      </c>
      <c r="E4884" t="s">
        <v>511</v>
      </c>
      <c r="F4884" t="s">
        <v>477</v>
      </c>
      <c r="R4884">
        <v>0</v>
      </c>
      <c r="S4884">
        <v>0</v>
      </c>
      <c r="T4884">
        <v>0</v>
      </c>
    </row>
    <row r="4885" spans="1:20" ht="15" customHeight="1">
      <c r="A4885" s="962" t="s">
        <v>264</v>
      </c>
      <c r="B4885" t="s">
        <v>296</v>
      </c>
      <c r="C4885" t="s">
        <v>13</v>
      </c>
      <c r="D4885" t="s">
        <v>11</v>
      </c>
      <c r="E4885" t="s">
        <v>511</v>
      </c>
      <c r="F4885" t="s">
        <v>477</v>
      </c>
      <c r="R4885">
        <v>0</v>
      </c>
      <c r="S4885">
        <v>0</v>
      </c>
      <c r="T4885">
        <v>0</v>
      </c>
    </row>
    <row r="4886" spans="1:20" ht="15" customHeight="1">
      <c r="A4886" s="962" t="s">
        <v>265</v>
      </c>
      <c r="B4886" t="s">
        <v>294</v>
      </c>
      <c r="C4886" t="s">
        <v>13</v>
      </c>
      <c r="D4886" t="s">
        <v>11</v>
      </c>
      <c r="E4886" t="s">
        <v>511</v>
      </c>
      <c r="F4886" t="s">
        <v>477</v>
      </c>
      <c r="R4886">
        <v>0</v>
      </c>
      <c r="S4886">
        <v>0</v>
      </c>
      <c r="T4886">
        <v>0</v>
      </c>
    </row>
    <row r="4887" spans="1:20" ht="15" customHeight="1">
      <c r="A4887" s="962" t="s">
        <v>265</v>
      </c>
      <c r="B4887" t="s">
        <v>292</v>
      </c>
      <c r="C4887" t="s">
        <v>13</v>
      </c>
      <c r="D4887" t="s">
        <v>11</v>
      </c>
      <c r="E4887" t="s">
        <v>511</v>
      </c>
      <c r="F4887" t="s">
        <v>477</v>
      </c>
      <c r="R4887">
        <v>0</v>
      </c>
      <c r="S4887">
        <v>0</v>
      </c>
      <c r="T4887">
        <v>0</v>
      </c>
    </row>
    <row r="4888" spans="1:20" ht="15" customHeight="1">
      <c r="A4888" s="962" t="s">
        <v>265</v>
      </c>
      <c r="B4888" t="s">
        <v>291</v>
      </c>
      <c r="C4888" t="s">
        <v>13</v>
      </c>
      <c r="D4888" t="s">
        <v>11</v>
      </c>
      <c r="E4888" t="s">
        <v>511</v>
      </c>
      <c r="F4888" t="s">
        <v>477</v>
      </c>
      <c r="R4888">
        <v>0</v>
      </c>
      <c r="S4888">
        <v>0</v>
      </c>
      <c r="T4888">
        <v>0</v>
      </c>
    </row>
    <row r="4889" spans="1:20" ht="15" customHeight="1">
      <c r="A4889" s="962" t="s">
        <v>265</v>
      </c>
      <c r="B4889" t="s">
        <v>293</v>
      </c>
      <c r="C4889" t="s">
        <v>13</v>
      </c>
      <c r="D4889" t="s">
        <v>11</v>
      </c>
      <c r="E4889" t="s">
        <v>511</v>
      </c>
      <c r="F4889" t="s">
        <v>477</v>
      </c>
      <c r="R4889">
        <v>0</v>
      </c>
      <c r="S4889">
        <v>0</v>
      </c>
      <c r="T4889">
        <v>0</v>
      </c>
    </row>
    <row r="4890" spans="1:20" ht="15" customHeight="1">
      <c r="A4890" s="962" t="s">
        <v>265</v>
      </c>
      <c r="B4890" t="s">
        <v>289</v>
      </c>
      <c r="C4890" t="s">
        <v>13</v>
      </c>
      <c r="D4890" t="s">
        <v>11</v>
      </c>
      <c r="E4890" t="s">
        <v>511</v>
      </c>
      <c r="F4890" t="s">
        <v>477</v>
      </c>
      <c r="R4890">
        <v>0</v>
      </c>
      <c r="S4890">
        <v>0</v>
      </c>
      <c r="T4890">
        <v>0</v>
      </c>
    </row>
    <row r="4891" spans="1:20" ht="15" customHeight="1">
      <c r="A4891" s="962" t="s">
        <v>265</v>
      </c>
      <c r="B4891" t="s">
        <v>288</v>
      </c>
      <c r="C4891" t="s">
        <v>13</v>
      </c>
      <c r="D4891" t="s">
        <v>11</v>
      </c>
      <c r="E4891" t="s">
        <v>511</v>
      </c>
      <c r="F4891" t="s">
        <v>477</v>
      </c>
      <c r="R4891">
        <v>0</v>
      </c>
      <c r="S4891">
        <v>0</v>
      </c>
      <c r="T4891">
        <v>0</v>
      </c>
    </row>
    <row r="4892" spans="1:20" ht="15" customHeight="1">
      <c r="A4892" s="962" t="s">
        <v>265</v>
      </c>
      <c r="B4892" t="s">
        <v>287</v>
      </c>
      <c r="C4892" t="s">
        <v>13</v>
      </c>
      <c r="D4892" t="s">
        <v>11</v>
      </c>
      <c r="E4892" t="s">
        <v>511</v>
      </c>
      <c r="F4892" t="s">
        <v>477</v>
      </c>
      <c r="R4892">
        <v>0</v>
      </c>
      <c r="S4892">
        <v>0</v>
      </c>
      <c r="T4892">
        <v>0</v>
      </c>
    </row>
    <row r="4893" spans="1:20" ht="15" customHeight="1">
      <c r="A4893" s="962" t="s">
        <v>265</v>
      </c>
      <c r="B4893" t="s">
        <v>295</v>
      </c>
      <c r="C4893" t="s">
        <v>13</v>
      </c>
      <c r="D4893" t="s">
        <v>11</v>
      </c>
      <c r="E4893" t="s">
        <v>511</v>
      </c>
      <c r="F4893" t="s">
        <v>477</v>
      </c>
      <c r="R4893">
        <v>0</v>
      </c>
      <c r="S4893">
        <v>0</v>
      </c>
      <c r="T4893">
        <v>0</v>
      </c>
    </row>
    <row r="4894" spans="1:20" ht="15" customHeight="1">
      <c r="A4894" s="962" t="s">
        <v>265</v>
      </c>
      <c r="B4894" t="s">
        <v>296</v>
      </c>
      <c r="C4894" t="s">
        <v>13</v>
      </c>
      <c r="D4894" t="s">
        <v>11</v>
      </c>
      <c r="E4894" t="s">
        <v>511</v>
      </c>
      <c r="F4894" t="s">
        <v>477</v>
      </c>
      <c r="R4894">
        <v>0</v>
      </c>
      <c r="S4894">
        <v>0</v>
      </c>
      <c r="T4894">
        <v>0</v>
      </c>
    </row>
    <row r="4895" spans="1:20" ht="15" customHeight="1">
      <c r="A4895" s="962" t="s">
        <v>266</v>
      </c>
      <c r="B4895" t="s">
        <v>294</v>
      </c>
      <c r="C4895" t="s">
        <v>13</v>
      </c>
      <c r="D4895" t="s">
        <v>11</v>
      </c>
      <c r="E4895" t="s">
        <v>511</v>
      </c>
      <c r="F4895" t="s">
        <v>477</v>
      </c>
      <c r="R4895">
        <v>0</v>
      </c>
      <c r="S4895">
        <v>0</v>
      </c>
      <c r="T4895">
        <v>0</v>
      </c>
    </row>
    <row r="4896" spans="1:20" ht="15" customHeight="1">
      <c r="A4896" s="962" t="s">
        <v>266</v>
      </c>
      <c r="B4896" t="s">
        <v>292</v>
      </c>
      <c r="C4896" t="s">
        <v>13</v>
      </c>
      <c r="D4896" t="s">
        <v>11</v>
      </c>
      <c r="E4896" t="s">
        <v>511</v>
      </c>
      <c r="F4896" t="s">
        <v>477</v>
      </c>
      <c r="R4896">
        <v>0</v>
      </c>
      <c r="S4896">
        <v>0</v>
      </c>
      <c r="T4896">
        <v>0</v>
      </c>
    </row>
    <row r="4897" spans="1:20" ht="15" customHeight="1">
      <c r="A4897" s="962" t="s">
        <v>266</v>
      </c>
      <c r="B4897" t="s">
        <v>291</v>
      </c>
      <c r="C4897" t="s">
        <v>13</v>
      </c>
      <c r="D4897" t="s">
        <v>11</v>
      </c>
      <c r="E4897" t="s">
        <v>511</v>
      </c>
      <c r="F4897" t="s">
        <v>477</v>
      </c>
      <c r="R4897">
        <v>0</v>
      </c>
      <c r="S4897">
        <v>0</v>
      </c>
      <c r="T4897">
        <v>0</v>
      </c>
    </row>
    <row r="4898" spans="1:20" ht="15" customHeight="1">
      <c r="A4898" s="962" t="s">
        <v>266</v>
      </c>
      <c r="B4898" t="s">
        <v>293</v>
      </c>
      <c r="C4898" t="s">
        <v>13</v>
      </c>
      <c r="D4898" t="s">
        <v>11</v>
      </c>
      <c r="E4898" t="s">
        <v>511</v>
      </c>
      <c r="F4898" t="s">
        <v>477</v>
      </c>
      <c r="R4898">
        <v>0</v>
      </c>
      <c r="S4898">
        <v>0</v>
      </c>
      <c r="T4898">
        <v>0</v>
      </c>
    </row>
    <row r="4899" spans="1:20" ht="15" customHeight="1">
      <c r="A4899" s="962" t="s">
        <v>266</v>
      </c>
      <c r="B4899" t="s">
        <v>289</v>
      </c>
      <c r="C4899" t="s">
        <v>13</v>
      </c>
      <c r="D4899" t="s">
        <v>11</v>
      </c>
      <c r="E4899" t="s">
        <v>511</v>
      </c>
      <c r="F4899" t="s">
        <v>477</v>
      </c>
      <c r="R4899">
        <v>0</v>
      </c>
      <c r="S4899">
        <v>0</v>
      </c>
      <c r="T4899">
        <v>0</v>
      </c>
    </row>
    <row r="4900" spans="1:20" ht="15" customHeight="1">
      <c r="A4900" s="962" t="s">
        <v>266</v>
      </c>
      <c r="B4900" t="s">
        <v>288</v>
      </c>
      <c r="C4900" t="s">
        <v>13</v>
      </c>
      <c r="D4900" t="s">
        <v>11</v>
      </c>
      <c r="E4900" t="s">
        <v>511</v>
      </c>
      <c r="F4900" t="s">
        <v>477</v>
      </c>
      <c r="R4900">
        <v>0</v>
      </c>
      <c r="S4900">
        <v>0</v>
      </c>
      <c r="T4900">
        <v>0</v>
      </c>
    </row>
    <row r="4901" spans="1:20" ht="15" customHeight="1">
      <c r="A4901" s="962" t="s">
        <v>266</v>
      </c>
      <c r="B4901" t="s">
        <v>287</v>
      </c>
      <c r="C4901" t="s">
        <v>13</v>
      </c>
      <c r="D4901" t="s">
        <v>11</v>
      </c>
      <c r="E4901" t="s">
        <v>511</v>
      </c>
      <c r="F4901" t="s">
        <v>477</v>
      </c>
      <c r="R4901">
        <v>0</v>
      </c>
      <c r="S4901">
        <v>0</v>
      </c>
      <c r="T4901">
        <v>0</v>
      </c>
    </row>
    <row r="4902" spans="1:20" ht="15" customHeight="1">
      <c r="A4902" s="962" t="s">
        <v>266</v>
      </c>
      <c r="B4902" t="s">
        <v>295</v>
      </c>
      <c r="C4902" t="s">
        <v>13</v>
      </c>
      <c r="D4902" t="s">
        <v>11</v>
      </c>
      <c r="E4902" t="s">
        <v>511</v>
      </c>
      <c r="F4902" t="s">
        <v>477</v>
      </c>
      <c r="R4902">
        <v>0</v>
      </c>
      <c r="S4902">
        <v>0</v>
      </c>
      <c r="T4902">
        <v>0</v>
      </c>
    </row>
    <row r="4903" spans="1:20" ht="15" customHeight="1">
      <c r="A4903" s="962" t="s">
        <v>266</v>
      </c>
      <c r="B4903" t="s">
        <v>296</v>
      </c>
      <c r="C4903" t="s">
        <v>13</v>
      </c>
      <c r="D4903" t="s">
        <v>11</v>
      </c>
      <c r="E4903" t="s">
        <v>511</v>
      </c>
      <c r="F4903" t="s">
        <v>477</v>
      </c>
      <c r="R4903">
        <v>0</v>
      </c>
      <c r="S4903">
        <v>0</v>
      </c>
      <c r="T4903">
        <v>0</v>
      </c>
    </row>
    <row r="4904" spans="1:20" ht="15" customHeight="1">
      <c r="A4904" s="962" t="s">
        <v>267</v>
      </c>
      <c r="B4904" t="s">
        <v>296</v>
      </c>
      <c r="C4904" t="s">
        <v>13</v>
      </c>
      <c r="D4904" t="s">
        <v>11</v>
      </c>
      <c r="E4904" t="s">
        <v>511</v>
      </c>
      <c r="F4904" t="s">
        <v>477</v>
      </c>
      <c r="R4904">
        <v>0</v>
      </c>
      <c r="S4904">
        <v>0</v>
      </c>
      <c r="T4904">
        <v>0</v>
      </c>
    </row>
    <row r="4905" spans="1:20" ht="15" customHeight="1">
      <c r="A4905" s="962" t="s">
        <v>267</v>
      </c>
      <c r="B4905" t="s">
        <v>289</v>
      </c>
      <c r="C4905" t="s">
        <v>13</v>
      </c>
      <c r="D4905" t="s">
        <v>11</v>
      </c>
      <c r="E4905" t="s">
        <v>511</v>
      </c>
      <c r="F4905" t="s">
        <v>477</v>
      </c>
      <c r="R4905">
        <v>0</v>
      </c>
      <c r="S4905">
        <v>0</v>
      </c>
      <c r="T4905">
        <v>0</v>
      </c>
    </row>
    <row r="4906" spans="1:20" ht="15" customHeight="1">
      <c r="A4906" s="962" t="s">
        <v>267</v>
      </c>
      <c r="B4906" t="s">
        <v>288</v>
      </c>
      <c r="C4906" t="s">
        <v>13</v>
      </c>
      <c r="D4906" t="s">
        <v>11</v>
      </c>
      <c r="E4906" t="s">
        <v>511</v>
      </c>
      <c r="F4906" t="s">
        <v>477</v>
      </c>
      <c r="R4906">
        <v>0</v>
      </c>
      <c r="S4906">
        <v>0</v>
      </c>
      <c r="T4906">
        <v>0</v>
      </c>
    </row>
    <row r="4907" spans="1:20" ht="15" customHeight="1">
      <c r="A4907" s="962" t="s">
        <v>267</v>
      </c>
      <c r="B4907" t="s">
        <v>287</v>
      </c>
      <c r="C4907" t="s">
        <v>13</v>
      </c>
      <c r="D4907" t="s">
        <v>11</v>
      </c>
      <c r="E4907" t="s">
        <v>511</v>
      </c>
      <c r="F4907" t="s">
        <v>477</v>
      </c>
      <c r="R4907">
        <v>0</v>
      </c>
      <c r="S4907">
        <v>0</v>
      </c>
      <c r="T4907">
        <v>0</v>
      </c>
    </row>
    <row r="4908" spans="1:20" ht="15" customHeight="1">
      <c r="A4908" s="962" t="s">
        <v>268</v>
      </c>
      <c r="B4908" t="s">
        <v>296</v>
      </c>
      <c r="C4908" t="s">
        <v>13</v>
      </c>
      <c r="D4908" t="s">
        <v>11</v>
      </c>
      <c r="E4908" t="s">
        <v>511</v>
      </c>
      <c r="F4908" t="s">
        <v>477</v>
      </c>
      <c r="R4908">
        <v>0</v>
      </c>
      <c r="S4908">
        <v>0</v>
      </c>
      <c r="T4908">
        <v>0</v>
      </c>
    </row>
    <row r="4909" spans="1:20" ht="15" customHeight="1">
      <c r="A4909" s="962" t="s">
        <v>268</v>
      </c>
      <c r="B4909" t="s">
        <v>289</v>
      </c>
      <c r="C4909" t="s">
        <v>13</v>
      </c>
      <c r="D4909" t="s">
        <v>11</v>
      </c>
      <c r="E4909" t="s">
        <v>511</v>
      </c>
      <c r="F4909" t="s">
        <v>477</v>
      </c>
      <c r="R4909">
        <v>0</v>
      </c>
      <c r="S4909">
        <v>0</v>
      </c>
      <c r="T4909">
        <v>0</v>
      </c>
    </row>
    <row r="4910" spans="1:20" ht="15" customHeight="1">
      <c r="A4910" s="962" t="s">
        <v>268</v>
      </c>
      <c r="B4910" t="s">
        <v>288</v>
      </c>
      <c r="C4910" t="s">
        <v>13</v>
      </c>
      <c r="D4910" t="s">
        <v>11</v>
      </c>
      <c r="E4910" t="s">
        <v>511</v>
      </c>
      <c r="F4910" t="s">
        <v>477</v>
      </c>
      <c r="R4910">
        <v>0</v>
      </c>
      <c r="S4910">
        <v>0</v>
      </c>
      <c r="T4910">
        <v>0</v>
      </c>
    </row>
    <row r="4911" spans="1:20" ht="15" customHeight="1">
      <c r="A4911" s="962" t="s">
        <v>268</v>
      </c>
      <c r="B4911" t="s">
        <v>287</v>
      </c>
      <c r="C4911" t="s">
        <v>13</v>
      </c>
      <c r="D4911" t="s">
        <v>11</v>
      </c>
      <c r="E4911" t="s">
        <v>511</v>
      </c>
      <c r="F4911" t="s">
        <v>477</v>
      </c>
      <c r="R4911">
        <v>0</v>
      </c>
      <c r="S4911">
        <v>0</v>
      </c>
      <c r="T4911">
        <v>0</v>
      </c>
    </row>
    <row r="4912" spans="1:20" ht="15" customHeight="1">
      <c r="A4912" s="962" t="s">
        <v>269</v>
      </c>
      <c r="B4912" t="s">
        <v>296</v>
      </c>
      <c r="C4912" t="s">
        <v>13</v>
      </c>
      <c r="D4912" t="s">
        <v>11</v>
      </c>
      <c r="E4912" t="s">
        <v>511</v>
      </c>
      <c r="F4912" t="s">
        <v>477</v>
      </c>
      <c r="R4912">
        <v>0</v>
      </c>
      <c r="S4912">
        <v>0</v>
      </c>
      <c r="T4912">
        <v>0</v>
      </c>
    </row>
    <row r="4913" spans="1:20" ht="15" customHeight="1">
      <c r="A4913" s="962" t="s">
        <v>269</v>
      </c>
      <c r="B4913" t="s">
        <v>289</v>
      </c>
      <c r="C4913" t="s">
        <v>13</v>
      </c>
      <c r="D4913" t="s">
        <v>11</v>
      </c>
      <c r="E4913" t="s">
        <v>511</v>
      </c>
      <c r="F4913" t="s">
        <v>477</v>
      </c>
      <c r="R4913">
        <v>0</v>
      </c>
      <c r="S4913">
        <v>0</v>
      </c>
      <c r="T4913">
        <v>0</v>
      </c>
    </row>
    <row r="4914" spans="1:20" ht="15" customHeight="1">
      <c r="A4914" s="962" t="s">
        <v>269</v>
      </c>
      <c r="B4914" t="s">
        <v>288</v>
      </c>
      <c r="C4914" t="s">
        <v>13</v>
      </c>
      <c r="D4914" t="s">
        <v>11</v>
      </c>
      <c r="E4914" t="s">
        <v>511</v>
      </c>
      <c r="F4914" t="s">
        <v>477</v>
      </c>
      <c r="R4914">
        <v>0</v>
      </c>
      <c r="S4914">
        <v>0</v>
      </c>
      <c r="T4914">
        <v>0</v>
      </c>
    </row>
    <row r="4915" spans="1:20" ht="15" customHeight="1">
      <c r="A4915" s="962" t="s">
        <v>269</v>
      </c>
      <c r="B4915" t="s">
        <v>287</v>
      </c>
      <c r="C4915" t="s">
        <v>13</v>
      </c>
      <c r="D4915" t="s">
        <v>11</v>
      </c>
      <c r="E4915" t="s">
        <v>511</v>
      </c>
      <c r="F4915" t="s">
        <v>477</v>
      </c>
      <c r="R4915">
        <v>0</v>
      </c>
      <c r="S4915">
        <v>0</v>
      </c>
      <c r="T4915">
        <v>0</v>
      </c>
    </row>
    <row r="4916" spans="1:20" ht="15" customHeight="1">
      <c r="A4916" s="962" t="s">
        <v>270</v>
      </c>
      <c r="B4916" t="s">
        <v>296</v>
      </c>
      <c r="C4916" t="s">
        <v>13</v>
      </c>
      <c r="D4916" t="s">
        <v>11</v>
      </c>
      <c r="E4916" t="s">
        <v>511</v>
      </c>
      <c r="F4916" t="s">
        <v>477</v>
      </c>
      <c r="R4916">
        <v>0</v>
      </c>
      <c r="S4916">
        <v>0</v>
      </c>
      <c r="T4916">
        <v>0</v>
      </c>
    </row>
    <row r="4917" spans="1:20" ht="15" customHeight="1">
      <c r="A4917" s="962" t="s">
        <v>270</v>
      </c>
      <c r="B4917" t="s">
        <v>289</v>
      </c>
      <c r="C4917" t="s">
        <v>13</v>
      </c>
      <c r="D4917" t="s">
        <v>11</v>
      </c>
      <c r="E4917" t="s">
        <v>511</v>
      </c>
      <c r="F4917" t="s">
        <v>477</v>
      </c>
      <c r="R4917">
        <v>0</v>
      </c>
      <c r="S4917">
        <v>0</v>
      </c>
      <c r="T4917">
        <v>0</v>
      </c>
    </row>
    <row r="4918" spans="1:20" ht="15" customHeight="1">
      <c r="A4918" s="962" t="s">
        <v>270</v>
      </c>
      <c r="B4918" t="s">
        <v>288</v>
      </c>
      <c r="C4918" t="s">
        <v>13</v>
      </c>
      <c r="D4918" t="s">
        <v>11</v>
      </c>
      <c r="E4918" t="s">
        <v>511</v>
      </c>
      <c r="F4918" t="s">
        <v>477</v>
      </c>
      <c r="R4918">
        <v>0</v>
      </c>
      <c r="S4918">
        <v>0</v>
      </c>
      <c r="T4918">
        <v>0</v>
      </c>
    </row>
    <row r="4919" spans="1:20" ht="15" customHeight="1">
      <c r="A4919" s="962" t="s">
        <v>270</v>
      </c>
      <c r="B4919" t="s">
        <v>287</v>
      </c>
      <c r="C4919" t="s">
        <v>13</v>
      </c>
      <c r="D4919" t="s">
        <v>11</v>
      </c>
      <c r="E4919" t="s">
        <v>511</v>
      </c>
      <c r="F4919" t="s">
        <v>477</v>
      </c>
      <c r="R4919">
        <v>0</v>
      </c>
      <c r="S4919">
        <v>0</v>
      </c>
      <c r="T4919">
        <v>0</v>
      </c>
    </row>
    <row r="4920" spans="1:20" ht="15" customHeight="1">
      <c r="A4920" s="962" t="s">
        <v>271</v>
      </c>
      <c r="B4920" t="s">
        <v>297</v>
      </c>
      <c r="C4920" t="s">
        <v>13</v>
      </c>
      <c r="D4920" t="s">
        <v>11</v>
      </c>
      <c r="E4920" t="s">
        <v>511</v>
      </c>
      <c r="F4920" t="s">
        <v>477</v>
      </c>
      <c r="R4920">
        <v>0</v>
      </c>
      <c r="S4920">
        <v>0</v>
      </c>
      <c r="T4920">
        <v>0</v>
      </c>
    </row>
    <row r="4921" spans="1:20" ht="15" customHeight="1">
      <c r="A4921" s="962" t="s">
        <v>271</v>
      </c>
      <c r="B4921" t="s">
        <v>288</v>
      </c>
      <c r="C4921" t="s">
        <v>13</v>
      </c>
      <c r="D4921" t="s">
        <v>11</v>
      </c>
      <c r="E4921" t="s">
        <v>511</v>
      </c>
      <c r="F4921" t="s">
        <v>477</v>
      </c>
      <c r="R4921">
        <v>0</v>
      </c>
      <c r="S4921">
        <v>0</v>
      </c>
      <c r="T4921">
        <v>0</v>
      </c>
    </row>
    <row r="4922" spans="1:20" ht="15" customHeight="1">
      <c r="A4922" s="962" t="s">
        <v>271</v>
      </c>
      <c r="B4922" t="s">
        <v>287</v>
      </c>
      <c r="C4922" t="s">
        <v>13</v>
      </c>
      <c r="D4922" t="s">
        <v>11</v>
      </c>
      <c r="E4922" t="s">
        <v>511</v>
      </c>
      <c r="F4922" t="s">
        <v>477</v>
      </c>
      <c r="R4922">
        <v>0</v>
      </c>
      <c r="S4922">
        <v>0</v>
      </c>
      <c r="T4922">
        <v>0</v>
      </c>
    </row>
    <row r="4923" spans="1:20" ht="15" customHeight="1">
      <c r="A4923" s="962" t="s">
        <v>271</v>
      </c>
      <c r="B4923" t="s">
        <v>299</v>
      </c>
      <c r="C4923" t="s">
        <v>13</v>
      </c>
      <c r="D4923" t="s">
        <v>11</v>
      </c>
      <c r="E4923" t="s">
        <v>511</v>
      </c>
      <c r="F4923" t="s">
        <v>477</v>
      </c>
      <c r="R4923">
        <v>0</v>
      </c>
      <c r="S4923">
        <v>0</v>
      </c>
      <c r="T4923">
        <v>0</v>
      </c>
    </row>
    <row r="4924" spans="1:20" ht="15" customHeight="1">
      <c r="A4924" s="962" t="s">
        <v>271</v>
      </c>
      <c r="B4924" t="s">
        <v>301</v>
      </c>
      <c r="C4924" t="s">
        <v>13</v>
      </c>
      <c r="D4924" t="s">
        <v>11</v>
      </c>
      <c r="E4924" t="s">
        <v>511</v>
      </c>
      <c r="F4924" t="s">
        <v>477</v>
      </c>
      <c r="R4924">
        <v>0</v>
      </c>
      <c r="S4924">
        <v>0</v>
      </c>
      <c r="T4924">
        <v>0</v>
      </c>
    </row>
    <row r="4925" spans="1:20" ht="15" customHeight="1">
      <c r="A4925" s="962" t="s">
        <v>271</v>
      </c>
      <c r="B4925" t="s">
        <v>302</v>
      </c>
      <c r="C4925" t="s">
        <v>13</v>
      </c>
      <c r="D4925" t="s">
        <v>11</v>
      </c>
      <c r="E4925" t="s">
        <v>511</v>
      </c>
      <c r="F4925" t="s">
        <v>477</v>
      </c>
      <c r="R4925">
        <v>0</v>
      </c>
      <c r="S4925">
        <v>0</v>
      </c>
      <c r="T4925">
        <v>0</v>
      </c>
    </row>
    <row r="4926" spans="1:20" ht="15" customHeight="1">
      <c r="A4926" s="962" t="s">
        <v>271</v>
      </c>
      <c r="B4926" t="s">
        <v>303</v>
      </c>
      <c r="C4926" t="s">
        <v>13</v>
      </c>
      <c r="D4926" t="s">
        <v>11</v>
      </c>
      <c r="E4926" t="s">
        <v>511</v>
      </c>
      <c r="F4926" t="s">
        <v>477</v>
      </c>
      <c r="R4926">
        <v>0</v>
      </c>
      <c r="S4926">
        <v>0</v>
      </c>
      <c r="T4926">
        <v>0</v>
      </c>
    </row>
    <row r="4927" spans="1:20" ht="15" customHeight="1">
      <c r="A4927" s="962" t="s">
        <v>271</v>
      </c>
      <c r="B4927" t="s">
        <v>298</v>
      </c>
      <c r="C4927" t="s">
        <v>13</v>
      </c>
      <c r="D4927" t="s">
        <v>11</v>
      </c>
      <c r="E4927" t="s">
        <v>511</v>
      </c>
      <c r="F4927" t="s">
        <v>477</v>
      </c>
      <c r="R4927">
        <v>0</v>
      </c>
      <c r="S4927">
        <v>0</v>
      </c>
      <c r="T4927">
        <v>0</v>
      </c>
    </row>
    <row r="4928" spans="1:20" ht="15" customHeight="1">
      <c r="A4928" s="962" t="s">
        <v>271</v>
      </c>
      <c r="B4928" t="s">
        <v>300</v>
      </c>
      <c r="C4928" t="s">
        <v>13</v>
      </c>
      <c r="D4928" t="s">
        <v>11</v>
      </c>
      <c r="E4928" t="s">
        <v>511</v>
      </c>
      <c r="F4928" t="s">
        <v>477</v>
      </c>
      <c r="R4928">
        <v>0</v>
      </c>
      <c r="S4928">
        <v>0</v>
      </c>
      <c r="T4928">
        <v>0</v>
      </c>
    </row>
    <row r="4929" spans="1:20" ht="15" customHeight="1">
      <c r="A4929" s="962" t="s">
        <v>272</v>
      </c>
      <c r="B4929" t="s">
        <v>296</v>
      </c>
      <c r="C4929" t="s">
        <v>13</v>
      </c>
      <c r="D4929" t="s">
        <v>11</v>
      </c>
      <c r="E4929" t="s">
        <v>511</v>
      </c>
      <c r="F4929" t="s">
        <v>477</v>
      </c>
      <c r="R4929">
        <v>0</v>
      </c>
      <c r="S4929">
        <v>0</v>
      </c>
      <c r="T4929">
        <v>0</v>
      </c>
    </row>
    <row r="4930" spans="1:20" ht="15" customHeight="1">
      <c r="A4930" s="962" t="s">
        <v>272</v>
      </c>
      <c r="B4930" t="s">
        <v>289</v>
      </c>
      <c r="C4930" t="s">
        <v>13</v>
      </c>
      <c r="D4930" t="s">
        <v>11</v>
      </c>
      <c r="E4930" t="s">
        <v>511</v>
      </c>
      <c r="F4930" t="s">
        <v>477</v>
      </c>
      <c r="R4930">
        <v>0</v>
      </c>
      <c r="S4930">
        <v>0</v>
      </c>
      <c r="T4930">
        <v>0</v>
      </c>
    </row>
    <row r="4931" spans="1:20" ht="15" customHeight="1">
      <c r="A4931" s="962" t="s">
        <v>272</v>
      </c>
      <c r="B4931" t="s">
        <v>288</v>
      </c>
      <c r="C4931" t="s">
        <v>13</v>
      </c>
      <c r="D4931" t="s">
        <v>11</v>
      </c>
      <c r="E4931" t="s">
        <v>511</v>
      </c>
      <c r="F4931" t="s">
        <v>477</v>
      </c>
      <c r="R4931">
        <v>0</v>
      </c>
      <c r="S4931">
        <v>0</v>
      </c>
      <c r="T4931">
        <v>0</v>
      </c>
    </row>
    <row r="4932" spans="1:20" ht="15" customHeight="1">
      <c r="A4932" s="962" t="s">
        <v>272</v>
      </c>
      <c r="B4932" t="s">
        <v>287</v>
      </c>
      <c r="C4932" t="s">
        <v>13</v>
      </c>
      <c r="D4932" t="s">
        <v>11</v>
      </c>
      <c r="E4932" t="s">
        <v>511</v>
      </c>
      <c r="F4932" t="s">
        <v>477</v>
      </c>
      <c r="R4932">
        <v>0</v>
      </c>
      <c r="S4932">
        <v>0</v>
      </c>
      <c r="T4932">
        <v>0</v>
      </c>
    </row>
    <row r="4933" spans="1:20" ht="15" customHeight="1">
      <c r="A4933" s="962" t="s">
        <v>273</v>
      </c>
      <c r="B4933" t="s">
        <v>296</v>
      </c>
      <c r="C4933" t="s">
        <v>13</v>
      </c>
      <c r="D4933" t="s">
        <v>11</v>
      </c>
      <c r="E4933" t="s">
        <v>511</v>
      </c>
      <c r="F4933" t="s">
        <v>477</v>
      </c>
      <c r="R4933">
        <v>0</v>
      </c>
      <c r="S4933">
        <v>0</v>
      </c>
      <c r="T4933">
        <v>0</v>
      </c>
    </row>
    <row r="4934" spans="1:20" ht="15" customHeight="1">
      <c r="A4934" s="962" t="s">
        <v>273</v>
      </c>
      <c r="B4934" t="s">
        <v>289</v>
      </c>
      <c r="C4934" t="s">
        <v>13</v>
      </c>
      <c r="D4934" t="s">
        <v>11</v>
      </c>
      <c r="E4934" t="s">
        <v>511</v>
      </c>
      <c r="F4934" t="s">
        <v>477</v>
      </c>
      <c r="R4934">
        <v>0</v>
      </c>
      <c r="S4934">
        <v>0</v>
      </c>
      <c r="T4934">
        <v>0</v>
      </c>
    </row>
    <row r="4935" spans="1:20" ht="15" customHeight="1">
      <c r="A4935" s="962" t="s">
        <v>273</v>
      </c>
      <c r="B4935" t="s">
        <v>288</v>
      </c>
      <c r="C4935" t="s">
        <v>13</v>
      </c>
      <c r="D4935" t="s">
        <v>11</v>
      </c>
      <c r="E4935" t="s">
        <v>511</v>
      </c>
      <c r="F4935" t="s">
        <v>477</v>
      </c>
      <c r="R4935">
        <v>0</v>
      </c>
      <c r="S4935">
        <v>0</v>
      </c>
      <c r="T4935">
        <v>0</v>
      </c>
    </row>
    <row r="4936" spans="1:20" ht="15" customHeight="1">
      <c r="A4936" s="962" t="s">
        <v>273</v>
      </c>
      <c r="B4936" t="s">
        <v>287</v>
      </c>
      <c r="C4936" t="s">
        <v>13</v>
      </c>
      <c r="D4936" t="s">
        <v>11</v>
      </c>
      <c r="E4936" t="s">
        <v>511</v>
      </c>
      <c r="F4936" t="s">
        <v>477</v>
      </c>
      <c r="R4936">
        <v>0</v>
      </c>
      <c r="S4936">
        <v>0</v>
      </c>
      <c r="T4936">
        <v>0</v>
      </c>
    </row>
    <row r="4937" spans="1:20" ht="15" customHeight="1">
      <c r="A4937" s="962" t="s">
        <v>274</v>
      </c>
      <c r="B4937" t="s">
        <v>283</v>
      </c>
      <c r="C4937" t="s">
        <v>13</v>
      </c>
      <c r="D4937" t="s">
        <v>11</v>
      </c>
      <c r="E4937" t="s">
        <v>511</v>
      </c>
      <c r="F4937" t="s">
        <v>477</v>
      </c>
      <c r="R4937">
        <v>0</v>
      </c>
    </row>
    <row r="4938" spans="1:20" ht="15" customHeight="1">
      <c r="A4938" s="962" t="s">
        <v>277</v>
      </c>
      <c r="B4938" t="s">
        <v>246</v>
      </c>
      <c r="C4938" t="s">
        <v>13</v>
      </c>
      <c r="D4938" t="s">
        <v>11</v>
      </c>
      <c r="E4938" t="s">
        <v>511</v>
      </c>
      <c r="F4938" t="s">
        <v>477</v>
      </c>
      <c r="G4938" t="s">
        <v>605</v>
      </c>
      <c r="I4938" t="s">
        <v>428</v>
      </c>
      <c r="K4938" t="s">
        <v>333</v>
      </c>
      <c r="L4938" t="s">
        <v>277</v>
      </c>
      <c r="M4938" t="s">
        <v>65</v>
      </c>
      <c r="O4938" t="s">
        <v>365</v>
      </c>
      <c r="P4938" t="s">
        <v>336</v>
      </c>
      <c r="Q4938" t="s">
        <v>337</v>
      </c>
      <c r="R4938">
        <v>25</v>
      </c>
    </row>
    <row r="4939" spans="1:20" ht="15" customHeight="1">
      <c r="A4939" s="962" t="s">
        <v>277</v>
      </c>
      <c r="B4939" t="s">
        <v>244</v>
      </c>
      <c r="C4939" t="s">
        <v>13</v>
      </c>
      <c r="D4939" t="s">
        <v>11</v>
      </c>
      <c r="E4939" t="s">
        <v>511</v>
      </c>
      <c r="F4939" t="s">
        <v>477</v>
      </c>
      <c r="R4939">
        <v>0</v>
      </c>
      <c r="S4939">
        <v>0</v>
      </c>
      <c r="T4939">
        <v>500000000</v>
      </c>
    </row>
    <row r="4940" spans="1:20" ht="15" customHeight="1">
      <c r="A4940" s="962" t="s">
        <v>278</v>
      </c>
      <c r="B4940" t="s">
        <v>252</v>
      </c>
      <c r="C4940" t="s">
        <v>13</v>
      </c>
      <c r="D4940" t="s">
        <v>11</v>
      </c>
      <c r="E4940" t="s">
        <v>511</v>
      </c>
      <c r="F4940" t="s">
        <v>477</v>
      </c>
      <c r="J4940" t="s">
        <v>340</v>
      </c>
      <c r="L4940" t="s">
        <v>252</v>
      </c>
      <c r="R4940">
        <v>0</v>
      </c>
    </row>
    <row r="4941" spans="1:20" ht="15" customHeight="1">
      <c r="A4941" s="962" t="s">
        <v>278</v>
      </c>
      <c r="B4941" t="s">
        <v>247</v>
      </c>
      <c r="C4941" t="s">
        <v>13</v>
      </c>
      <c r="D4941" t="s">
        <v>11</v>
      </c>
      <c r="E4941" t="s">
        <v>511</v>
      </c>
      <c r="F4941" t="s">
        <v>477</v>
      </c>
      <c r="R4941">
        <v>0</v>
      </c>
    </row>
    <row r="4942" spans="1:20" ht="15" customHeight="1">
      <c r="A4942" s="962" t="s">
        <v>278</v>
      </c>
      <c r="B4942" t="s">
        <v>251</v>
      </c>
      <c r="C4942" t="s">
        <v>13</v>
      </c>
      <c r="D4942" t="s">
        <v>11</v>
      </c>
      <c r="E4942" t="s">
        <v>511</v>
      </c>
      <c r="F4942" t="s">
        <v>477</v>
      </c>
      <c r="R4942">
        <v>0</v>
      </c>
    </row>
    <row r="4943" spans="1:20" ht="15" customHeight="1">
      <c r="A4943" s="962" t="s">
        <v>279</v>
      </c>
      <c r="B4943" t="s">
        <v>254</v>
      </c>
      <c r="C4943" t="s">
        <v>13</v>
      </c>
      <c r="D4943" t="s">
        <v>11</v>
      </c>
      <c r="E4943" t="s">
        <v>511</v>
      </c>
      <c r="F4943" t="s">
        <v>477</v>
      </c>
      <c r="O4943" t="s">
        <v>361</v>
      </c>
      <c r="P4943" t="s">
        <v>868</v>
      </c>
      <c r="Q4943" t="s">
        <v>869</v>
      </c>
      <c r="R4943">
        <v>0</v>
      </c>
      <c r="S4943">
        <v>0</v>
      </c>
      <c r="T4943">
        <v>500000000</v>
      </c>
    </row>
    <row r="4944" spans="1:20" ht="15" customHeight="1">
      <c r="A4944" s="962" t="s">
        <v>279</v>
      </c>
      <c r="B4944" t="s">
        <v>253</v>
      </c>
      <c r="C4944" t="s">
        <v>13</v>
      </c>
      <c r="D4944" t="s">
        <v>11</v>
      </c>
      <c r="E4944" t="s">
        <v>511</v>
      </c>
      <c r="F4944" t="s">
        <v>477</v>
      </c>
      <c r="R4944">
        <v>0</v>
      </c>
      <c r="S4944">
        <v>0</v>
      </c>
      <c r="T4944">
        <v>500000000</v>
      </c>
    </row>
    <row r="4945" spans="1:20" ht="15" customHeight="1">
      <c r="A4945" s="962" t="s">
        <v>279</v>
      </c>
      <c r="B4945" t="s">
        <v>251</v>
      </c>
      <c r="C4945" t="s">
        <v>13</v>
      </c>
      <c r="D4945" t="s">
        <v>11</v>
      </c>
      <c r="E4945" t="s">
        <v>511</v>
      </c>
      <c r="F4945" t="s">
        <v>477</v>
      </c>
      <c r="R4945">
        <v>0</v>
      </c>
      <c r="S4945">
        <v>0</v>
      </c>
      <c r="T4945">
        <v>500000000</v>
      </c>
    </row>
    <row r="4946" spans="1:20" ht="15" customHeight="1">
      <c r="A4946" s="962" t="s">
        <v>279</v>
      </c>
      <c r="B4946" t="s">
        <v>255</v>
      </c>
      <c r="C4946" t="s">
        <v>13</v>
      </c>
      <c r="D4946" t="s">
        <v>11</v>
      </c>
      <c r="E4946" t="s">
        <v>511</v>
      </c>
      <c r="F4946" t="s">
        <v>477</v>
      </c>
      <c r="R4946">
        <v>0</v>
      </c>
      <c r="S4946">
        <v>0</v>
      </c>
      <c r="T4946">
        <v>500000000</v>
      </c>
    </row>
    <row r="4947" spans="1:20" ht="15" customHeight="1">
      <c r="A4947" s="962" t="s">
        <v>280</v>
      </c>
      <c r="B4947" t="s">
        <v>257</v>
      </c>
      <c r="C4947" t="s">
        <v>13</v>
      </c>
      <c r="D4947" t="s">
        <v>11</v>
      </c>
      <c r="E4947" t="s">
        <v>511</v>
      </c>
      <c r="F4947" t="s">
        <v>477</v>
      </c>
      <c r="J4947" t="s">
        <v>436</v>
      </c>
      <c r="R4947">
        <v>0</v>
      </c>
    </row>
    <row r="4948" spans="1:20" ht="15" customHeight="1">
      <c r="A4948" s="962" t="s">
        <v>280</v>
      </c>
      <c r="B4948" t="s">
        <v>259</v>
      </c>
      <c r="C4948" t="s">
        <v>13</v>
      </c>
      <c r="D4948" t="s">
        <v>11</v>
      </c>
      <c r="E4948" t="s">
        <v>511</v>
      </c>
      <c r="F4948" t="s">
        <v>477</v>
      </c>
      <c r="R4948">
        <v>0</v>
      </c>
    </row>
    <row r="4949" spans="1:20" ht="15" customHeight="1">
      <c r="A4949" s="962" t="s">
        <v>280</v>
      </c>
      <c r="B4949" t="s">
        <v>260</v>
      </c>
      <c r="C4949" t="s">
        <v>13</v>
      </c>
      <c r="D4949" t="s">
        <v>11</v>
      </c>
      <c r="E4949" t="s">
        <v>511</v>
      </c>
      <c r="F4949" t="s">
        <v>477</v>
      </c>
      <c r="R4949">
        <v>0</v>
      </c>
    </row>
    <row r="4950" spans="1:20" ht="15" customHeight="1">
      <c r="A4950" s="962" t="s">
        <v>281</v>
      </c>
      <c r="B4950" t="s">
        <v>262</v>
      </c>
      <c r="C4950" t="s">
        <v>13</v>
      </c>
      <c r="D4950" t="s">
        <v>11</v>
      </c>
      <c r="E4950" t="s">
        <v>511</v>
      </c>
      <c r="F4950" t="s">
        <v>477</v>
      </c>
      <c r="L4950" t="s">
        <v>2002</v>
      </c>
      <c r="O4950" t="s">
        <v>361</v>
      </c>
      <c r="P4950" t="s">
        <v>868</v>
      </c>
      <c r="Q4950" t="s">
        <v>869</v>
      </c>
      <c r="R4950">
        <v>18.7</v>
      </c>
    </row>
    <row r="4951" spans="1:20" ht="15" customHeight="1">
      <c r="A4951" s="962" t="s">
        <v>281</v>
      </c>
      <c r="B4951" t="s">
        <v>261</v>
      </c>
      <c r="C4951" t="s">
        <v>13</v>
      </c>
      <c r="D4951" t="s">
        <v>11</v>
      </c>
      <c r="E4951" t="s">
        <v>511</v>
      </c>
      <c r="F4951" t="s">
        <v>477</v>
      </c>
      <c r="G4951" t="s">
        <v>606</v>
      </c>
      <c r="I4951" t="s">
        <v>481</v>
      </c>
      <c r="K4951" t="s">
        <v>333</v>
      </c>
      <c r="L4951" t="s">
        <v>502</v>
      </c>
      <c r="M4951" t="s">
        <v>64</v>
      </c>
      <c r="O4951" t="s">
        <v>349</v>
      </c>
      <c r="P4951" t="s">
        <v>336</v>
      </c>
      <c r="Q4951" t="s">
        <v>337</v>
      </c>
      <c r="R4951">
        <v>3.37</v>
      </c>
    </row>
    <row r="4952" spans="1:20" ht="15" customHeight="1">
      <c r="A4952" s="962" t="s">
        <v>282</v>
      </c>
      <c r="B4952" t="s">
        <v>263</v>
      </c>
      <c r="C4952" t="s">
        <v>13</v>
      </c>
      <c r="D4952" t="s">
        <v>11</v>
      </c>
      <c r="E4952" t="s">
        <v>511</v>
      </c>
      <c r="F4952" t="s">
        <v>477</v>
      </c>
      <c r="O4952" t="s">
        <v>361</v>
      </c>
      <c r="P4952" t="s">
        <v>868</v>
      </c>
      <c r="Q4952" t="s">
        <v>869</v>
      </c>
      <c r="R4952">
        <v>1.01</v>
      </c>
    </row>
    <row r="4953" spans="1:20" ht="15" customHeight="1">
      <c r="A4953" s="962" t="s">
        <v>283</v>
      </c>
      <c r="B4953" t="s">
        <v>265</v>
      </c>
      <c r="C4953" t="s">
        <v>13</v>
      </c>
      <c r="D4953" t="s">
        <v>11</v>
      </c>
      <c r="E4953" t="s">
        <v>511</v>
      </c>
      <c r="F4953" t="s">
        <v>477</v>
      </c>
      <c r="O4953" t="s">
        <v>361</v>
      </c>
      <c r="P4953" t="s">
        <v>868</v>
      </c>
      <c r="Q4953" t="s">
        <v>869</v>
      </c>
      <c r="R4953">
        <v>0</v>
      </c>
      <c r="S4953">
        <v>0</v>
      </c>
      <c r="T4953">
        <v>0</v>
      </c>
    </row>
    <row r="4954" spans="1:20" ht="15" customHeight="1">
      <c r="A4954" s="962" t="s">
        <v>283</v>
      </c>
      <c r="B4954" t="s">
        <v>266</v>
      </c>
      <c r="C4954" t="s">
        <v>13</v>
      </c>
      <c r="D4954" t="s">
        <v>11</v>
      </c>
      <c r="E4954" t="s">
        <v>511</v>
      </c>
      <c r="F4954" t="s">
        <v>477</v>
      </c>
      <c r="O4954" t="s">
        <v>361</v>
      </c>
      <c r="P4954" t="s">
        <v>868</v>
      </c>
      <c r="Q4954" t="s">
        <v>869</v>
      </c>
      <c r="R4954">
        <v>0</v>
      </c>
      <c r="S4954">
        <v>0</v>
      </c>
      <c r="T4954">
        <v>0</v>
      </c>
    </row>
    <row r="4955" spans="1:20" ht="15" customHeight="1">
      <c r="A4955" s="962" t="s">
        <v>283</v>
      </c>
      <c r="B4955" t="s">
        <v>264</v>
      </c>
      <c r="C4955" t="s">
        <v>13</v>
      </c>
      <c r="D4955" t="s">
        <v>11</v>
      </c>
      <c r="E4955" t="s">
        <v>511</v>
      </c>
      <c r="F4955" t="s">
        <v>477</v>
      </c>
      <c r="R4955">
        <v>0</v>
      </c>
    </row>
    <row r="4956" spans="1:20" ht="15" customHeight="1">
      <c r="A4956" s="962" t="s">
        <v>284</v>
      </c>
      <c r="B4956" t="s">
        <v>269</v>
      </c>
      <c r="C4956" t="s">
        <v>13</v>
      </c>
      <c r="D4956" t="s">
        <v>11</v>
      </c>
      <c r="E4956" t="s">
        <v>511</v>
      </c>
      <c r="F4956" t="s">
        <v>477</v>
      </c>
      <c r="R4956">
        <v>0</v>
      </c>
      <c r="S4956">
        <v>0</v>
      </c>
      <c r="T4956">
        <v>0</v>
      </c>
    </row>
    <row r="4957" spans="1:20" ht="15" customHeight="1">
      <c r="A4957" s="962" t="s">
        <v>284</v>
      </c>
      <c r="B4957" t="s">
        <v>267</v>
      </c>
      <c r="C4957" t="s">
        <v>13</v>
      </c>
      <c r="D4957" t="s">
        <v>11</v>
      </c>
      <c r="E4957" t="s">
        <v>511</v>
      </c>
      <c r="F4957" t="s">
        <v>477</v>
      </c>
      <c r="R4957">
        <v>0</v>
      </c>
      <c r="S4957">
        <v>0</v>
      </c>
      <c r="T4957">
        <v>0</v>
      </c>
    </row>
    <row r="4958" spans="1:20" ht="15" customHeight="1">
      <c r="A4958" s="962" t="s">
        <v>284</v>
      </c>
      <c r="B4958" t="s">
        <v>268</v>
      </c>
      <c r="C4958" t="s">
        <v>13</v>
      </c>
      <c r="D4958" t="s">
        <v>11</v>
      </c>
      <c r="E4958" t="s">
        <v>511</v>
      </c>
      <c r="F4958" t="s">
        <v>477</v>
      </c>
      <c r="R4958">
        <v>0</v>
      </c>
      <c r="S4958">
        <v>0</v>
      </c>
      <c r="T4958">
        <v>0</v>
      </c>
    </row>
    <row r="4959" spans="1:20" ht="15" customHeight="1">
      <c r="A4959" s="962" t="s">
        <v>285</v>
      </c>
      <c r="B4959" t="s">
        <v>271</v>
      </c>
      <c r="C4959" t="s">
        <v>13</v>
      </c>
      <c r="D4959" t="s">
        <v>11</v>
      </c>
      <c r="E4959" t="s">
        <v>511</v>
      </c>
      <c r="F4959" t="s">
        <v>477</v>
      </c>
      <c r="R4959">
        <v>0</v>
      </c>
      <c r="S4959">
        <v>0</v>
      </c>
      <c r="T4959">
        <v>0</v>
      </c>
    </row>
    <row r="4960" spans="1:20" ht="15" customHeight="1">
      <c r="A4960" s="962" t="s">
        <v>285</v>
      </c>
      <c r="B4960" t="s">
        <v>270</v>
      </c>
      <c r="C4960" t="s">
        <v>13</v>
      </c>
      <c r="D4960" t="s">
        <v>11</v>
      </c>
      <c r="E4960" t="s">
        <v>511</v>
      </c>
      <c r="F4960" t="s">
        <v>477</v>
      </c>
      <c r="R4960">
        <v>0</v>
      </c>
      <c r="S4960">
        <v>0</v>
      </c>
      <c r="T4960">
        <v>0</v>
      </c>
    </row>
    <row r="4961" spans="1:20" ht="15" customHeight="1">
      <c r="A4961" s="962" t="s">
        <v>286</v>
      </c>
      <c r="B4961" t="s">
        <v>273</v>
      </c>
      <c r="C4961" t="s">
        <v>13</v>
      </c>
      <c r="D4961" t="s">
        <v>11</v>
      </c>
      <c r="E4961" t="s">
        <v>511</v>
      </c>
      <c r="F4961" t="s">
        <v>477</v>
      </c>
      <c r="R4961">
        <v>0</v>
      </c>
      <c r="S4961">
        <v>0</v>
      </c>
      <c r="T4961">
        <v>0</v>
      </c>
    </row>
    <row r="4962" spans="1:20" ht="15" customHeight="1">
      <c r="A4962" s="962" t="s">
        <v>286</v>
      </c>
      <c r="B4962" t="s">
        <v>272</v>
      </c>
      <c r="C4962" t="s">
        <v>13</v>
      </c>
      <c r="D4962" t="s">
        <v>11</v>
      </c>
      <c r="E4962" t="s">
        <v>511</v>
      </c>
      <c r="F4962" t="s">
        <v>477</v>
      </c>
      <c r="R4962">
        <v>0</v>
      </c>
      <c r="S4962">
        <v>0</v>
      </c>
      <c r="T4962">
        <v>0</v>
      </c>
    </row>
    <row r="4963" spans="1:20" ht="15" customHeight="1">
      <c r="A4963" s="962" t="s">
        <v>320</v>
      </c>
      <c r="B4963" t="s">
        <v>257</v>
      </c>
      <c r="C4963" t="s">
        <v>13</v>
      </c>
      <c r="D4963" t="s">
        <v>11</v>
      </c>
      <c r="E4963" t="s">
        <v>511</v>
      </c>
      <c r="F4963" t="s">
        <v>477</v>
      </c>
      <c r="R4963">
        <v>0</v>
      </c>
      <c r="S4963">
        <v>0</v>
      </c>
      <c r="T4963">
        <v>500000000</v>
      </c>
    </row>
    <row r="4964" spans="1:20" ht="15" customHeight="1">
      <c r="A4964" s="962" t="s">
        <v>320</v>
      </c>
      <c r="B4964" t="s">
        <v>259</v>
      </c>
      <c r="C4964" t="s">
        <v>13</v>
      </c>
      <c r="D4964" t="s">
        <v>11</v>
      </c>
      <c r="E4964" t="s">
        <v>511</v>
      </c>
      <c r="F4964" t="s">
        <v>477</v>
      </c>
      <c r="R4964">
        <v>0</v>
      </c>
      <c r="S4964">
        <v>0</v>
      </c>
      <c r="T4964">
        <v>500000000</v>
      </c>
    </row>
    <row r="4965" spans="1:20" ht="15" customHeight="1">
      <c r="A4965" s="962" t="s">
        <v>320</v>
      </c>
      <c r="B4965" t="s">
        <v>246</v>
      </c>
      <c r="C4965" t="s">
        <v>13</v>
      </c>
      <c r="D4965" t="s">
        <v>11</v>
      </c>
      <c r="E4965" t="s">
        <v>511</v>
      </c>
      <c r="F4965" t="s">
        <v>477</v>
      </c>
      <c r="H4965" t="s">
        <v>503</v>
      </c>
      <c r="I4965" t="s">
        <v>353</v>
      </c>
      <c r="K4965" t="s">
        <v>333</v>
      </c>
      <c r="L4965" t="s">
        <v>504</v>
      </c>
      <c r="M4965" t="s">
        <v>58</v>
      </c>
      <c r="O4965" t="s">
        <v>335</v>
      </c>
      <c r="P4965" t="s">
        <v>336</v>
      </c>
      <c r="Q4965" t="s">
        <v>337</v>
      </c>
      <c r="R4965">
        <v>1.58</v>
      </c>
    </row>
    <row r="4966" spans="1:20" ht="15" customHeight="1">
      <c r="A4966" s="962" t="s">
        <v>320</v>
      </c>
      <c r="B4966" t="s">
        <v>261</v>
      </c>
      <c r="C4966" t="s">
        <v>13</v>
      </c>
      <c r="D4966" t="s">
        <v>11</v>
      </c>
      <c r="E4966" t="s">
        <v>511</v>
      </c>
      <c r="F4966" t="s">
        <v>477</v>
      </c>
      <c r="H4966" t="s">
        <v>607</v>
      </c>
      <c r="I4966" t="s">
        <v>353</v>
      </c>
      <c r="K4966" t="s">
        <v>333</v>
      </c>
      <c r="L4966" t="s">
        <v>506</v>
      </c>
      <c r="M4966" t="s">
        <v>59</v>
      </c>
      <c r="O4966" t="s">
        <v>335</v>
      </c>
      <c r="P4966" t="s">
        <v>336</v>
      </c>
      <c r="Q4966" t="s">
        <v>337</v>
      </c>
      <c r="R4966">
        <v>134</v>
      </c>
    </row>
    <row r="4967" spans="1:20" ht="15" customHeight="1">
      <c r="A4967" s="962" t="s">
        <v>320</v>
      </c>
      <c r="B4967" t="s">
        <v>262</v>
      </c>
      <c r="C4967" t="s">
        <v>13</v>
      </c>
      <c r="D4967" t="s">
        <v>11</v>
      </c>
      <c r="E4967" t="s">
        <v>511</v>
      </c>
      <c r="F4967" t="s">
        <v>477</v>
      </c>
      <c r="H4967" t="s">
        <v>608</v>
      </c>
      <c r="I4967" t="s">
        <v>353</v>
      </c>
      <c r="K4967" t="s">
        <v>333</v>
      </c>
      <c r="L4967" t="s">
        <v>508</v>
      </c>
      <c r="M4967" t="s">
        <v>58</v>
      </c>
      <c r="O4967" t="s">
        <v>335</v>
      </c>
      <c r="P4967" t="s">
        <v>336</v>
      </c>
      <c r="Q4967" t="s">
        <v>337</v>
      </c>
      <c r="R4967">
        <v>24.6</v>
      </c>
    </row>
    <row r="4968" spans="1:20" ht="15" customHeight="1">
      <c r="A4968" s="962" t="s">
        <v>320</v>
      </c>
      <c r="B4968" t="s">
        <v>263</v>
      </c>
      <c r="C4968" t="s">
        <v>13</v>
      </c>
      <c r="D4968" t="s">
        <v>11</v>
      </c>
      <c r="E4968" t="s">
        <v>511</v>
      </c>
      <c r="F4968" t="s">
        <v>477</v>
      </c>
      <c r="H4968" t="s">
        <v>609</v>
      </c>
      <c r="I4968" t="s">
        <v>353</v>
      </c>
      <c r="K4968" t="s">
        <v>333</v>
      </c>
      <c r="L4968" t="s">
        <v>510</v>
      </c>
      <c r="M4968" t="s">
        <v>59</v>
      </c>
      <c r="O4968" t="s">
        <v>335</v>
      </c>
      <c r="P4968" t="s">
        <v>336</v>
      </c>
      <c r="Q4968" t="s">
        <v>337</v>
      </c>
      <c r="R4968">
        <v>91.7</v>
      </c>
    </row>
    <row r="4969" spans="1:20" ht="15" customHeight="1">
      <c r="A4969" s="962" t="s">
        <v>320</v>
      </c>
      <c r="B4969" t="s">
        <v>254</v>
      </c>
      <c r="C4969" t="s">
        <v>13</v>
      </c>
      <c r="D4969" t="s">
        <v>11</v>
      </c>
      <c r="E4969" t="s">
        <v>511</v>
      </c>
      <c r="F4969" t="s">
        <v>477</v>
      </c>
      <c r="R4969">
        <v>0</v>
      </c>
      <c r="S4969">
        <v>0</v>
      </c>
      <c r="T4969">
        <v>500000000</v>
      </c>
    </row>
    <row r="4970" spans="1:20" ht="15" customHeight="1">
      <c r="A4970" s="962" t="s">
        <v>323</v>
      </c>
      <c r="B4970" t="s">
        <v>247</v>
      </c>
      <c r="C4970" t="s">
        <v>13</v>
      </c>
      <c r="D4970" t="s">
        <v>11</v>
      </c>
      <c r="E4970" t="s">
        <v>511</v>
      </c>
      <c r="F4970" t="s">
        <v>477</v>
      </c>
      <c r="R4970">
        <v>0</v>
      </c>
    </row>
    <row r="4971" spans="1:20" ht="15" customHeight="1">
      <c r="A4971" s="962" t="s">
        <v>323</v>
      </c>
      <c r="B4971" t="s">
        <v>254</v>
      </c>
      <c r="C4971" t="s">
        <v>13</v>
      </c>
      <c r="D4971" t="s">
        <v>11</v>
      </c>
      <c r="E4971" t="s">
        <v>511</v>
      </c>
      <c r="F4971" t="s">
        <v>477</v>
      </c>
      <c r="R4971">
        <v>0</v>
      </c>
    </row>
    <row r="4972" spans="1:20" ht="15" customHeight="1">
      <c r="A4972" s="962" t="s">
        <v>323</v>
      </c>
      <c r="B4972" t="s">
        <v>246</v>
      </c>
      <c r="C4972" t="s">
        <v>13</v>
      </c>
      <c r="D4972" t="s">
        <v>11</v>
      </c>
      <c r="E4972" t="s">
        <v>511</v>
      </c>
      <c r="F4972" t="s">
        <v>477</v>
      </c>
      <c r="R4972">
        <v>0</v>
      </c>
    </row>
    <row r="4973" spans="1:20" ht="15" customHeight="1">
      <c r="A4973" s="962" t="s">
        <v>323</v>
      </c>
      <c r="B4973" t="s">
        <v>263</v>
      </c>
      <c r="C4973" t="s">
        <v>13</v>
      </c>
      <c r="D4973" t="s">
        <v>11</v>
      </c>
      <c r="E4973" t="s">
        <v>511</v>
      </c>
      <c r="F4973" t="s">
        <v>477</v>
      </c>
      <c r="R4973">
        <v>0</v>
      </c>
    </row>
    <row r="4974" spans="1:20" ht="15" customHeight="1">
      <c r="A4974" s="962" t="s">
        <v>244</v>
      </c>
      <c r="B4974" t="s">
        <v>278</v>
      </c>
      <c r="C4974" t="s">
        <v>13</v>
      </c>
      <c r="D4974" t="s">
        <v>11</v>
      </c>
      <c r="E4974" t="s">
        <v>610</v>
      </c>
      <c r="F4974" t="s">
        <v>330</v>
      </c>
      <c r="O4974" t="s">
        <v>361</v>
      </c>
      <c r="P4974" t="s">
        <v>868</v>
      </c>
      <c r="Q4974" t="s">
        <v>869</v>
      </c>
      <c r="R4974">
        <v>84</v>
      </c>
    </row>
    <row r="4975" spans="1:20" ht="15" customHeight="1">
      <c r="A4975" s="962" t="s">
        <v>244</v>
      </c>
      <c r="B4975" t="s">
        <v>279</v>
      </c>
      <c r="C4975" t="s">
        <v>13</v>
      </c>
      <c r="D4975" t="s">
        <v>11</v>
      </c>
      <c r="E4975" t="s">
        <v>610</v>
      </c>
      <c r="F4975" t="s">
        <v>330</v>
      </c>
      <c r="G4975" t="s">
        <v>611</v>
      </c>
      <c r="I4975" t="s">
        <v>332</v>
      </c>
      <c r="K4975" t="s">
        <v>333</v>
      </c>
      <c r="L4975" t="s">
        <v>334</v>
      </c>
      <c r="M4975" t="s">
        <v>50</v>
      </c>
      <c r="O4975" t="s">
        <v>335</v>
      </c>
      <c r="P4975" t="s">
        <v>336</v>
      </c>
      <c r="Q4975" t="s">
        <v>337</v>
      </c>
      <c r="R4975">
        <v>4190</v>
      </c>
    </row>
    <row r="4976" spans="1:20" ht="15" customHeight="1">
      <c r="A4976" s="962" t="s">
        <v>246</v>
      </c>
      <c r="B4976" t="s">
        <v>321</v>
      </c>
      <c r="C4976" t="s">
        <v>13</v>
      </c>
      <c r="D4976" t="s">
        <v>11</v>
      </c>
      <c r="E4976" t="s">
        <v>610</v>
      </c>
      <c r="F4976" t="s">
        <v>330</v>
      </c>
      <c r="R4976">
        <v>0</v>
      </c>
      <c r="S4976">
        <v>0</v>
      </c>
      <c r="T4976">
        <v>500000000</v>
      </c>
    </row>
    <row r="4977" spans="1:20" ht="15" customHeight="1">
      <c r="A4977" s="962" t="s">
        <v>246</v>
      </c>
      <c r="B4977" t="s">
        <v>281</v>
      </c>
      <c r="C4977" t="s">
        <v>13</v>
      </c>
      <c r="D4977" t="s">
        <v>11</v>
      </c>
      <c r="E4977" t="s">
        <v>610</v>
      </c>
      <c r="F4977" t="s">
        <v>330</v>
      </c>
      <c r="R4977">
        <v>0</v>
      </c>
      <c r="S4977">
        <v>0</v>
      </c>
      <c r="T4977">
        <v>500000000</v>
      </c>
    </row>
    <row r="4978" spans="1:20" ht="15" customHeight="1">
      <c r="A4978" s="962" t="s">
        <v>246</v>
      </c>
      <c r="B4978" t="s">
        <v>282</v>
      </c>
      <c r="C4978" t="s">
        <v>13</v>
      </c>
      <c r="D4978" t="s">
        <v>11</v>
      </c>
      <c r="E4978" t="s">
        <v>610</v>
      </c>
      <c r="F4978" t="s">
        <v>330</v>
      </c>
      <c r="R4978">
        <v>0</v>
      </c>
      <c r="S4978">
        <v>0</v>
      </c>
      <c r="T4978">
        <v>500000000</v>
      </c>
    </row>
    <row r="4979" spans="1:20" ht="15" customHeight="1">
      <c r="A4979" s="962" t="s">
        <v>246</v>
      </c>
      <c r="B4979" t="s">
        <v>324</v>
      </c>
      <c r="C4979" t="s">
        <v>13</v>
      </c>
      <c r="D4979" t="s">
        <v>11</v>
      </c>
      <c r="E4979" t="s">
        <v>610</v>
      </c>
      <c r="F4979" t="s">
        <v>330</v>
      </c>
      <c r="R4979">
        <v>0</v>
      </c>
      <c r="S4979">
        <v>0</v>
      </c>
      <c r="T4979">
        <v>500000000</v>
      </c>
    </row>
    <row r="4980" spans="1:20" ht="15" customHeight="1">
      <c r="A4980" s="962" t="s">
        <v>247</v>
      </c>
      <c r="B4980" t="s">
        <v>300</v>
      </c>
      <c r="C4980" t="s">
        <v>13</v>
      </c>
      <c r="D4980" t="s">
        <v>11</v>
      </c>
      <c r="E4980" t="s">
        <v>610</v>
      </c>
      <c r="F4980" t="s">
        <v>330</v>
      </c>
      <c r="J4980" t="s">
        <v>663</v>
      </c>
      <c r="L4980" t="s">
        <v>339</v>
      </c>
      <c r="O4980" t="s">
        <v>882</v>
      </c>
      <c r="P4980" t="s">
        <v>868</v>
      </c>
      <c r="Q4980" t="s">
        <v>869</v>
      </c>
      <c r="R4980">
        <v>83.2</v>
      </c>
    </row>
    <row r="4981" spans="1:20" ht="15" customHeight="1">
      <c r="A4981" s="962" t="s">
        <v>247</v>
      </c>
      <c r="B4981" t="s">
        <v>290</v>
      </c>
      <c r="C4981" t="s">
        <v>13</v>
      </c>
      <c r="D4981" t="s">
        <v>11</v>
      </c>
      <c r="E4981" t="s">
        <v>610</v>
      </c>
      <c r="F4981" t="s">
        <v>330</v>
      </c>
      <c r="J4981" t="s">
        <v>338</v>
      </c>
      <c r="L4981" t="s">
        <v>339</v>
      </c>
      <c r="R4981">
        <v>0</v>
      </c>
    </row>
    <row r="4982" spans="1:20" ht="15" customHeight="1">
      <c r="A4982" s="962" t="s">
        <v>247</v>
      </c>
      <c r="B4982" t="s">
        <v>289</v>
      </c>
      <c r="C4982" t="s">
        <v>13</v>
      </c>
      <c r="D4982" t="s">
        <v>11</v>
      </c>
      <c r="E4982" t="s">
        <v>610</v>
      </c>
      <c r="F4982" t="s">
        <v>330</v>
      </c>
      <c r="R4982">
        <v>0</v>
      </c>
    </row>
    <row r="4983" spans="1:20" ht="15" customHeight="1">
      <c r="A4983" s="962" t="s">
        <v>247</v>
      </c>
      <c r="B4983" t="s">
        <v>288</v>
      </c>
      <c r="C4983" t="s">
        <v>13</v>
      </c>
      <c r="D4983" t="s">
        <v>11</v>
      </c>
      <c r="E4983" t="s">
        <v>610</v>
      </c>
      <c r="F4983" t="s">
        <v>330</v>
      </c>
      <c r="R4983">
        <v>83.2</v>
      </c>
    </row>
    <row r="4984" spans="1:20" ht="15" customHeight="1">
      <c r="A4984" s="962" t="s">
        <v>247</v>
      </c>
      <c r="B4984" t="s">
        <v>298</v>
      </c>
      <c r="C4984" t="s">
        <v>13</v>
      </c>
      <c r="D4984" t="s">
        <v>11</v>
      </c>
      <c r="E4984" t="s">
        <v>610</v>
      </c>
      <c r="F4984" t="s">
        <v>330</v>
      </c>
      <c r="R4984">
        <v>83.2</v>
      </c>
    </row>
    <row r="4985" spans="1:20" ht="15" customHeight="1">
      <c r="A4985" s="962" t="s">
        <v>247</v>
      </c>
      <c r="B4985" t="s">
        <v>297</v>
      </c>
      <c r="C4985" t="s">
        <v>13</v>
      </c>
      <c r="D4985" t="s">
        <v>11</v>
      </c>
      <c r="E4985" t="s">
        <v>610</v>
      </c>
      <c r="F4985" t="s">
        <v>330</v>
      </c>
      <c r="R4985">
        <v>83.2</v>
      </c>
    </row>
    <row r="4986" spans="1:20" ht="15" customHeight="1">
      <c r="A4986" s="962" t="s">
        <v>247</v>
      </c>
      <c r="B4986" t="s">
        <v>287</v>
      </c>
      <c r="C4986" t="s">
        <v>13</v>
      </c>
      <c r="D4986" t="s">
        <v>11</v>
      </c>
      <c r="E4986" t="s">
        <v>610</v>
      </c>
      <c r="F4986" t="s">
        <v>330</v>
      </c>
      <c r="R4986">
        <v>83.9</v>
      </c>
    </row>
    <row r="4987" spans="1:20" ht="15" customHeight="1">
      <c r="A4987" s="962" t="s">
        <v>247</v>
      </c>
      <c r="B4987" t="s">
        <v>301</v>
      </c>
      <c r="C4987" t="s">
        <v>13</v>
      </c>
      <c r="D4987" t="s">
        <v>11</v>
      </c>
      <c r="E4987" t="s">
        <v>610</v>
      </c>
      <c r="F4987" t="s">
        <v>330</v>
      </c>
      <c r="R4987">
        <v>41.6</v>
      </c>
      <c r="S4987">
        <v>0</v>
      </c>
      <c r="T4987">
        <v>83.2</v>
      </c>
    </row>
    <row r="4988" spans="1:20" ht="15" customHeight="1">
      <c r="A4988" s="962" t="s">
        <v>247</v>
      </c>
      <c r="B4988" t="s">
        <v>302</v>
      </c>
      <c r="C4988" t="s">
        <v>13</v>
      </c>
      <c r="D4988" t="s">
        <v>11</v>
      </c>
      <c r="E4988" t="s">
        <v>610</v>
      </c>
      <c r="F4988" t="s">
        <v>330</v>
      </c>
      <c r="R4988">
        <v>41.6</v>
      </c>
      <c r="S4988">
        <v>0</v>
      </c>
      <c r="T4988">
        <v>83.2</v>
      </c>
    </row>
    <row r="4989" spans="1:20" ht="15" customHeight="1">
      <c r="A4989" s="962" t="s">
        <v>247</v>
      </c>
      <c r="B4989" t="s">
        <v>322</v>
      </c>
      <c r="C4989" t="s">
        <v>13</v>
      </c>
      <c r="D4989" t="s">
        <v>11</v>
      </c>
      <c r="E4989" t="s">
        <v>610</v>
      </c>
      <c r="F4989" t="s">
        <v>330</v>
      </c>
      <c r="H4989" t="s">
        <v>870</v>
      </c>
      <c r="I4989" t="s">
        <v>450</v>
      </c>
      <c r="J4989" t="s">
        <v>848</v>
      </c>
      <c r="K4989" t="s">
        <v>854</v>
      </c>
      <c r="L4989" t="s">
        <v>871</v>
      </c>
      <c r="M4989" t="s">
        <v>56</v>
      </c>
      <c r="O4989" t="s">
        <v>361</v>
      </c>
      <c r="P4989" t="s">
        <v>851</v>
      </c>
      <c r="Q4989" t="s">
        <v>337</v>
      </c>
      <c r="R4989">
        <v>0.08</v>
      </c>
    </row>
    <row r="4990" spans="1:20" ht="15" customHeight="1">
      <c r="A4990" s="962" t="s">
        <v>247</v>
      </c>
      <c r="B4990" t="s">
        <v>318</v>
      </c>
      <c r="C4990" t="s">
        <v>13</v>
      </c>
      <c r="D4990" t="s">
        <v>11</v>
      </c>
      <c r="E4990" t="s">
        <v>610</v>
      </c>
      <c r="F4990" t="s">
        <v>330</v>
      </c>
      <c r="H4990" t="s">
        <v>970</v>
      </c>
      <c r="I4990" t="s">
        <v>847</v>
      </c>
      <c r="J4990" t="s">
        <v>848</v>
      </c>
      <c r="K4990" t="s">
        <v>849</v>
      </c>
      <c r="L4990" t="s">
        <v>850</v>
      </c>
      <c r="M4990" t="s">
        <v>57</v>
      </c>
      <c r="O4990" t="s">
        <v>361</v>
      </c>
      <c r="P4990" t="s">
        <v>851</v>
      </c>
      <c r="Q4990" t="s">
        <v>337</v>
      </c>
      <c r="R4990">
        <v>0.7</v>
      </c>
    </row>
    <row r="4991" spans="1:20" ht="15" customHeight="1">
      <c r="A4991" s="962" t="s">
        <v>247</v>
      </c>
      <c r="B4991" t="s">
        <v>317</v>
      </c>
      <c r="C4991" t="s">
        <v>13</v>
      </c>
      <c r="D4991" t="s">
        <v>11</v>
      </c>
      <c r="E4991" t="s">
        <v>610</v>
      </c>
      <c r="F4991" t="s">
        <v>330</v>
      </c>
      <c r="I4991" t="s">
        <v>847</v>
      </c>
      <c r="K4991" t="s">
        <v>849</v>
      </c>
      <c r="L4991" t="s">
        <v>850</v>
      </c>
      <c r="M4991" t="s">
        <v>57</v>
      </c>
      <c r="O4991" t="s">
        <v>361</v>
      </c>
      <c r="P4991" t="s">
        <v>851</v>
      </c>
      <c r="Q4991" t="s">
        <v>337</v>
      </c>
      <c r="R4991">
        <v>0.7</v>
      </c>
    </row>
    <row r="4992" spans="1:20" ht="15" customHeight="1">
      <c r="A4992" s="962" t="s">
        <v>247</v>
      </c>
      <c r="B4992" t="s">
        <v>305</v>
      </c>
      <c r="C4992" t="s">
        <v>13</v>
      </c>
      <c r="D4992" t="s">
        <v>11</v>
      </c>
      <c r="E4992" t="s">
        <v>610</v>
      </c>
      <c r="F4992" t="s">
        <v>330</v>
      </c>
      <c r="R4992">
        <v>0.7</v>
      </c>
    </row>
    <row r="4993" spans="1:20" ht="15" customHeight="1">
      <c r="A4993" s="962" t="s">
        <v>247</v>
      </c>
      <c r="B4993" t="s">
        <v>324</v>
      </c>
      <c r="C4993" t="s">
        <v>13</v>
      </c>
      <c r="D4993" t="s">
        <v>11</v>
      </c>
      <c r="E4993" t="s">
        <v>610</v>
      </c>
      <c r="F4993" t="s">
        <v>330</v>
      </c>
      <c r="R4993">
        <v>0</v>
      </c>
    </row>
    <row r="4994" spans="1:20" ht="15" customHeight="1">
      <c r="A4994" s="962" t="s">
        <v>248</v>
      </c>
      <c r="B4994" t="s">
        <v>278</v>
      </c>
      <c r="C4994" t="s">
        <v>13</v>
      </c>
      <c r="D4994" t="s">
        <v>11</v>
      </c>
      <c r="E4994" t="s">
        <v>610</v>
      </c>
      <c r="F4994" t="s">
        <v>330</v>
      </c>
      <c r="R4994">
        <v>0</v>
      </c>
    </row>
    <row r="4995" spans="1:20" ht="15" customHeight="1">
      <c r="A4995" s="962" t="s">
        <v>248</v>
      </c>
      <c r="B4995" t="s">
        <v>279</v>
      </c>
      <c r="C4995" t="s">
        <v>13</v>
      </c>
      <c r="D4995" t="s">
        <v>11</v>
      </c>
      <c r="E4995" t="s">
        <v>610</v>
      </c>
      <c r="F4995" t="s">
        <v>330</v>
      </c>
      <c r="G4995" t="s">
        <v>341</v>
      </c>
      <c r="I4995" t="s">
        <v>332</v>
      </c>
      <c r="K4995" t="s">
        <v>333</v>
      </c>
      <c r="L4995" t="s">
        <v>250</v>
      </c>
      <c r="M4995" t="s">
        <v>50</v>
      </c>
      <c r="O4995" t="s">
        <v>335</v>
      </c>
      <c r="P4995" t="s">
        <v>336</v>
      </c>
      <c r="Q4995" t="s">
        <v>337</v>
      </c>
      <c r="R4995">
        <v>173</v>
      </c>
    </row>
    <row r="4996" spans="1:20" ht="15" customHeight="1">
      <c r="A4996" s="962" t="s">
        <v>249</v>
      </c>
      <c r="B4996" t="s">
        <v>278</v>
      </c>
      <c r="C4996" t="s">
        <v>13</v>
      </c>
      <c r="D4996" t="s">
        <v>11</v>
      </c>
      <c r="E4996" t="s">
        <v>610</v>
      </c>
      <c r="F4996" t="s">
        <v>330</v>
      </c>
      <c r="J4996" t="s">
        <v>340</v>
      </c>
      <c r="L4996" t="s">
        <v>249</v>
      </c>
      <c r="R4996">
        <v>0</v>
      </c>
    </row>
    <row r="4997" spans="1:20" ht="15" customHeight="1">
      <c r="A4997" s="962" t="s">
        <v>250</v>
      </c>
      <c r="B4997" t="s">
        <v>279</v>
      </c>
      <c r="C4997" t="s">
        <v>13</v>
      </c>
      <c r="D4997" t="s">
        <v>11</v>
      </c>
      <c r="E4997" t="s">
        <v>610</v>
      </c>
      <c r="F4997" t="s">
        <v>330</v>
      </c>
      <c r="G4997" t="s">
        <v>612</v>
      </c>
      <c r="I4997" t="s">
        <v>332</v>
      </c>
      <c r="K4997" t="s">
        <v>333</v>
      </c>
      <c r="L4997" t="s">
        <v>250</v>
      </c>
      <c r="M4997" t="s">
        <v>50</v>
      </c>
      <c r="O4997" t="s">
        <v>335</v>
      </c>
      <c r="P4997" t="s">
        <v>336</v>
      </c>
      <c r="Q4997" t="s">
        <v>337</v>
      </c>
      <c r="R4997">
        <v>173</v>
      </c>
    </row>
    <row r="4998" spans="1:20" ht="15" customHeight="1">
      <c r="A4998" s="962" t="s">
        <v>254</v>
      </c>
      <c r="B4998" t="s">
        <v>283</v>
      </c>
      <c r="C4998" t="s">
        <v>13</v>
      </c>
      <c r="D4998" t="s">
        <v>11</v>
      </c>
      <c r="E4998" t="s">
        <v>610</v>
      </c>
      <c r="F4998" t="s">
        <v>330</v>
      </c>
      <c r="J4998" t="s">
        <v>342</v>
      </c>
      <c r="L4998" t="s">
        <v>343</v>
      </c>
      <c r="R4998">
        <v>0</v>
      </c>
    </row>
    <row r="4999" spans="1:20" ht="15" customHeight="1">
      <c r="A4999" s="962" t="s">
        <v>254</v>
      </c>
      <c r="B4999" t="s">
        <v>289</v>
      </c>
      <c r="C4999" t="s">
        <v>13</v>
      </c>
      <c r="D4999" t="s">
        <v>11</v>
      </c>
      <c r="E4999" t="s">
        <v>610</v>
      </c>
      <c r="F4999" t="s">
        <v>330</v>
      </c>
      <c r="J4999" t="s">
        <v>338</v>
      </c>
      <c r="L4999" t="s">
        <v>344</v>
      </c>
      <c r="R4999">
        <v>0</v>
      </c>
    </row>
    <row r="5000" spans="1:20" ht="15" customHeight="1">
      <c r="A5000" s="962" t="s">
        <v>254</v>
      </c>
      <c r="B5000" t="s">
        <v>290</v>
      </c>
      <c r="C5000" t="s">
        <v>13</v>
      </c>
      <c r="D5000" t="s">
        <v>11</v>
      </c>
      <c r="E5000" t="s">
        <v>610</v>
      </c>
      <c r="F5000" t="s">
        <v>330</v>
      </c>
      <c r="R5000">
        <v>0</v>
      </c>
      <c r="S5000">
        <v>0</v>
      </c>
      <c r="T5000">
        <v>0</v>
      </c>
    </row>
    <row r="5001" spans="1:20" ht="15" customHeight="1">
      <c r="A5001" s="962" t="s">
        <v>254</v>
      </c>
      <c r="B5001" t="s">
        <v>292</v>
      </c>
      <c r="C5001" t="s">
        <v>13</v>
      </c>
      <c r="D5001" t="s">
        <v>11</v>
      </c>
      <c r="E5001" t="s">
        <v>610</v>
      </c>
      <c r="F5001" t="s">
        <v>330</v>
      </c>
      <c r="R5001">
        <v>0</v>
      </c>
      <c r="S5001">
        <v>0</v>
      </c>
      <c r="T5001">
        <v>0</v>
      </c>
    </row>
    <row r="5002" spans="1:20" ht="15" customHeight="1">
      <c r="A5002" s="962" t="s">
        <v>254</v>
      </c>
      <c r="B5002" t="s">
        <v>294</v>
      </c>
      <c r="C5002" t="s">
        <v>13</v>
      </c>
      <c r="D5002" t="s">
        <v>11</v>
      </c>
      <c r="E5002" t="s">
        <v>610</v>
      </c>
      <c r="F5002" t="s">
        <v>330</v>
      </c>
      <c r="R5002">
        <v>0</v>
      </c>
      <c r="S5002">
        <v>0</v>
      </c>
      <c r="T5002">
        <v>0</v>
      </c>
    </row>
    <row r="5003" spans="1:20" ht="15" customHeight="1">
      <c r="A5003" s="962" t="s">
        <v>254</v>
      </c>
      <c r="B5003" t="s">
        <v>295</v>
      </c>
      <c r="C5003" t="s">
        <v>13</v>
      </c>
      <c r="D5003" t="s">
        <v>11</v>
      </c>
      <c r="E5003" t="s">
        <v>610</v>
      </c>
      <c r="F5003" t="s">
        <v>330</v>
      </c>
      <c r="R5003">
        <v>0</v>
      </c>
      <c r="S5003">
        <v>0</v>
      </c>
      <c r="T5003">
        <v>0</v>
      </c>
    </row>
    <row r="5004" spans="1:20" ht="15" customHeight="1">
      <c r="A5004" s="962" t="s">
        <v>254</v>
      </c>
      <c r="B5004" t="s">
        <v>280</v>
      </c>
      <c r="C5004" t="s">
        <v>13</v>
      </c>
      <c r="D5004" t="s">
        <v>11</v>
      </c>
      <c r="E5004" t="s">
        <v>610</v>
      </c>
      <c r="F5004" t="s">
        <v>330</v>
      </c>
      <c r="G5004" t="s">
        <v>613</v>
      </c>
      <c r="I5004" t="s">
        <v>332</v>
      </c>
      <c r="K5004" t="s">
        <v>333</v>
      </c>
      <c r="L5004" t="s">
        <v>346</v>
      </c>
      <c r="M5004" t="s">
        <v>50</v>
      </c>
      <c r="O5004" t="s">
        <v>335</v>
      </c>
      <c r="P5004" t="s">
        <v>336</v>
      </c>
      <c r="Q5004" t="s">
        <v>337</v>
      </c>
      <c r="R5004">
        <v>4210</v>
      </c>
    </row>
    <row r="5005" spans="1:20" ht="15" customHeight="1">
      <c r="A5005" s="962" t="s">
        <v>254</v>
      </c>
      <c r="B5005" t="s">
        <v>299</v>
      </c>
      <c r="C5005" t="s">
        <v>13</v>
      </c>
      <c r="D5005" t="s">
        <v>11</v>
      </c>
      <c r="E5005" t="s">
        <v>610</v>
      </c>
      <c r="F5005" t="s">
        <v>330</v>
      </c>
      <c r="G5005" t="s">
        <v>614</v>
      </c>
      <c r="I5005" t="s">
        <v>332</v>
      </c>
      <c r="K5005" t="s">
        <v>333</v>
      </c>
      <c r="L5005" t="s">
        <v>348</v>
      </c>
      <c r="M5005" t="s">
        <v>50</v>
      </c>
      <c r="O5005" t="s">
        <v>349</v>
      </c>
      <c r="P5005" t="s">
        <v>336</v>
      </c>
      <c r="Q5005" t="s">
        <v>337</v>
      </c>
      <c r="R5005">
        <v>19</v>
      </c>
    </row>
    <row r="5006" spans="1:20" ht="15" customHeight="1">
      <c r="A5006" s="962" t="s">
        <v>254</v>
      </c>
      <c r="B5006" t="s">
        <v>284</v>
      </c>
      <c r="C5006" t="s">
        <v>13</v>
      </c>
      <c r="D5006" t="s">
        <v>11</v>
      </c>
      <c r="E5006" t="s">
        <v>610</v>
      </c>
      <c r="F5006" t="s">
        <v>330</v>
      </c>
      <c r="R5006">
        <v>0</v>
      </c>
    </row>
    <row r="5007" spans="1:20" ht="15" customHeight="1">
      <c r="A5007" s="962" t="s">
        <v>254</v>
      </c>
      <c r="B5007" t="s">
        <v>285</v>
      </c>
      <c r="C5007" t="s">
        <v>13</v>
      </c>
      <c r="D5007" t="s">
        <v>11</v>
      </c>
      <c r="E5007" t="s">
        <v>610</v>
      </c>
      <c r="F5007" t="s">
        <v>330</v>
      </c>
      <c r="R5007">
        <v>0</v>
      </c>
    </row>
    <row r="5008" spans="1:20" ht="15" customHeight="1">
      <c r="A5008" s="962" t="s">
        <v>254</v>
      </c>
      <c r="B5008" t="s">
        <v>286</v>
      </c>
      <c r="C5008" t="s">
        <v>13</v>
      </c>
      <c r="D5008" t="s">
        <v>11</v>
      </c>
      <c r="E5008" t="s">
        <v>610</v>
      </c>
      <c r="F5008" t="s">
        <v>330</v>
      </c>
      <c r="R5008">
        <v>0</v>
      </c>
    </row>
    <row r="5009" spans="1:20" ht="15" customHeight="1">
      <c r="A5009" s="962" t="s">
        <v>254</v>
      </c>
      <c r="B5009" t="s">
        <v>303</v>
      </c>
      <c r="C5009" t="s">
        <v>13</v>
      </c>
      <c r="D5009" t="s">
        <v>11</v>
      </c>
      <c r="E5009" t="s">
        <v>610</v>
      </c>
      <c r="F5009" t="s">
        <v>330</v>
      </c>
      <c r="R5009">
        <v>0</v>
      </c>
    </row>
    <row r="5010" spans="1:20" ht="15" customHeight="1">
      <c r="A5010" s="962" t="s">
        <v>254</v>
      </c>
      <c r="B5010" t="s">
        <v>291</v>
      </c>
      <c r="C5010" t="s">
        <v>13</v>
      </c>
      <c r="D5010" t="s">
        <v>11</v>
      </c>
      <c r="E5010" t="s">
        <v>610</v>
      </c>
      <c r="F5010" t="s">
        <v>330</v>
      </c>
      <c r="R5010">
        <v>0</v>
      </c>
      <c r="S5010">
        <v>0</v>
      </c>
      <c r="T5010">
        <v>0</v>
      </c>
    </row>
    <row r="5011" spans="1:20" ht="15" customHeight="1">
      <c r="A5011" s="962" t="s">
        <v>254</v>
      </c>
      <c r="B5011" t="s">
        <v>293</v>
      </c>
      <c r="C5011" t="s">
        <v>13</v>
      </c>
      <c r="D5011" t="s">
        <v>11</v>
      </c>
      <c r="E5011" t="s">
        <v>610</v>
      </c>
      <c r="F5011" t="s">
        <v>330</v>
      </c>
      <c r="R5011">
        <v>0</v>
      </c>
      <c r="S5011">
        <v>0</v>
      </c>
      <c r="T5011">
        <v>0</v>
      </c>
    </row>
    <row r="5012" spans="1:20" ht="15" customHeight="1">
      <c r="A5012" s="962" t="s">
        <v>254</v>
      </c>
      <c r="B5012" t="s">
        <v>288</v>
      </c>
      <c r="C5012" t="s">
        <v>13</v>
      </c>
      <c r="D5012" t="s">
        <v>11</v>
      </c>
      <c r="E5012" t="s">
        <v>610</v>
      </c>
      <c r="F5012" t="s">
        <v>330</v>
      </c>
      <c r="R5012">
        <v>19</v>
      </c>
    </row>
    <row r="5013" spans="1:20" ht="15" customHeight="1">
      <c r="A5013" s="962" t="s">
        <v>254</v>
      </c>
      <c r="B5013" t="s">
        <v>298</v>
      </c>
      <c r="C5013" t="s">
        <v>13</v>
      </c>
      <c r="D5013" t="s">
        <v>11</v>
      </c>
      <c r="E5013" t="s">
        <v>610</v>
      </c>
      <c r="F5013" t="s">
        <v>330</v>
      </c>
      <c r="R5013">
        <v>19</v>
      </c>
    </row>
    <row r="5014" spans="1:20" ht="15" customHeight="1">
      <c r="A5014" s="962" t="s">
        <v>254</v>
      </c>
      <c r="B5014" t="s">
        <v>297</v>
      </c>
      <c r="C5014" t="s">
        <v>13</v>
      </c>
      <c r="D5014" t="s">
        <v>11</v>
      </c>
      <c r="E5014" t="s">
        <v>610</v>
      </c>
      <c r="F5014" t="s">
        <v>330</v>
      </c>
      <c r="R5014">
        <v>19</v>
      </c>
    </row>
    <row r="5015" spans="1:20" ht="15" customHeight="1">
      <c r="A5015" s="962" t="s">
        <v>254</v>
      </c>
      <c r="B5015" t="s">
        <v>287</v>
      </c>
      <c r="C5015" t="s">
        <v>13</v>
      </c>
      <c r="D5015" t="s">
        <v>11</v>
      </c>
      <c r="E5015" t="s">
        <v>610</v>
      </c>
      <c r="F5015" t="s">
        <v>330</v>
      </c>
      <c r="R5015">
        <v>24.1</v>
      </c>
    </row>
    <row r="5016" spans="1:20" ht="15" customHeight="1">
      <c r="A5016" s="962" t="s">
        <v>254</v>
      </c>
      <c r="B5016" t="s">
        <v>296</v>
      </c>
      <c r="C5016" t="s">
        <v>13</v>
      </c>
      <c r="D5016" t="s">
        <v>11</v>
      </c>
      <c r="E5016" t="s">
        <v>610</v>
      </c>
      <c r="F5016" t="s">
        <v>330</v>
      </c>
      <c r="R5016">
        <v>0</v>
      </c>
      <c r="S5016">
        <v>0</v>
      </c>
      <c r="T5016">
        <v>0</v>
      </c>
    </row>
    <row r="5017" spans="1:20" ht="15" customHeight="1">
      <c r="A5017" s="962" t="s">
        <v>254</v>
      </c>
      <c r="B5017" t="s">
        <v>319</v>
      </c>
      <c r="C5017" t="s">
        <v>13</v>
      </c>
      <c r="D5017" t="s">
        <v>11</v>
      </c>
      <c r="E5017" t="s">
        <v>610</v>
      </c>
      <c r="F5017" t="s">
        <v>330</v>
      </c>
      <c r="G5017" t="s">
        <v>516</v>
      </c>
      <c r="I5017" t="s">
        <v>332</v>
      </c>
      <c r="K5017" t="s">
        <v>333</v>
      </c>
      <c r="L5017" t="s">
        <v>351</v>
      </c>
      <c r="M5017" t="s">
        <v>50</v>
      </c>
      <c r="O5017" t="s">
        <v>349</v>
      </c>
      <c r="P5017" t="s">
        <v>336</v>
      </c>
      <c r="Q5017" t="s">
        <v>337</v>
      </c>
      <c r="R5017">
        <v>5.12</v>
      </c>
    </row>
    <row r="5018" spans="1:20" ht="15" customHeight="1">
      <c r="A5018" s="962" t="s">
        <v>254</v>
      </c>
      <c r="B5018" t="s">
        <v>317</v>
      </c>
      <c r="C5018" t="s">
        <v>13</v>
      </c>
      <c r="D5018" t="s">
        <v>11</v>
      </c>
      <c r="E5018" t="s">
        <v>610</v>
      </c>
      <c r="F5018" t="s">
        <v>330</v>
      </c>
      <c r="G5018" t="s">
        <v>350</v>
      </c>
      <c r="I5018" t="s">
        <v>332</v>
      </c>
      <c r="K5018" t="s">
        <v>333</v>
      </c>
      <c r="L5018" t="s">
        <v>351</v>
      </c>
      <c r="M5018" t="s">
        <v>50</v>
      </c>
      <c r="O5018" t="s">
        <v>349</v>
      </c>
      <c r="P5018" t="s">
        <v>336</v>
      </c>
      <c r="Q5018" t="s">
        <v>337</v>
      </c>
      <c r="R5018">
        <v>5.12</v>
      </c>
    </row>
    <row r="5019" spans="1:20" ht="15" customHeight="1">
      <c r="A5019" s="962" t="s">
        <v>254</v>
      </c>
      <c r="B5019" t="s">
        <v>305</v>
      </c>
      <c r="C5019" t="s">
        <v>13</v>
      </c>
      <c r="D5019" t="s">
        <v>11</v>
      </c>
      <c r="E5019" t="s">
        <v>610</v>
      </c>
      <c r="F5019" t="s">
        <v>330</v>
      </c>
      <c r="R5019">
        <v>5.12</v>
      </c>
    </row>
    <row r="5020" spans="1:20" ht="15" customHeight="1">
      <c r="A5020" s="962" t="s">
        <v>254</v>
      </c>
      <c r="B5020" t="s">
        <v>321</v>
      </c>
      <c r="C5020" t="s">
        <v>13</v>
      </c>
      <c r="D5020" t="s">
        <v>11</v>
      </c>
      <c r="E5020" t="s">
        <v>610</v>
      </c>
      <c r="F5020" t="s">
        <v>330</v>
      </c>
      <c r="H5020" t="s">
        <v>615</v>
      </c>
      <c r="I5020" t="s">
        <v>353</v>
      </c>
      <c r="K5020" t="s">
        <v>333</v>
      </c>
      <c r="L5020" t="s">
        <v>354</v>
      </c>
      <c r="M5020" t="s">
        <v>58</v>
      </c>
      <c r="O5020" t="s">
        <v>335</v>
      </c>
      <c r="P5020" t="s">
        <v>336</v>
      </c>
      <c r="Q5020" t="s">
        <v>337</v>
      </c>
      <c r="R5020">
        <v>1150</v>
      </c>
    </row>
    <row r="5021" spans="1:20" ht="15" customHeight="1">
      <c r="A5021" s="962" t="s">
        <v>254</v>
      </c>
      <c r="B5021" t="s">
        <v>324</v>
      </c>
      <c r="C5021" t="s">
        <v>13</v>
      </c>
      <c r="D5021" t="s">
        <v>11</v>
      </c>
      <c r="E5021" t="s">
        <v>610</v>
      </c>
      <c r="F5021" t="s">
        <v>330</v>
      </c>
      <c r="R5021">
        <v>0</v>
      </c>
    </row>
    <row r="5022" spans="1:20" ht="15" customHeight="1">
      <c r="A5022" s="962" t="s">
        <v>255</v>
      </c>
      <c r="B5022" t="s">
        <v>322</v>
      </c>
      <c r="C5022" t="s">
        <v>13</v>
      </c>
      <c r="D5022" t="s">
        <v>11</v>
      </c>
      <c r="E5022" t="s">
        <v>610</v>
      </c>
      <c r="F5022" t="s">
        <v>330</v>
      </c>
      <c r="H5022" t="s">
        <v>848</v>
      </c>
      <c r="I5022" t="s">
        <v>853</v>
      </c>
      <c r="J5022" t="s">
        <v>848</v>
      </c>
      <c r="K5022" t="s">
        <v>849</v>
      </c>
      <c r="L5022" t="s">
        <v>1993</v>
      </c>
      <c r="M5022" t="s">
        <v>55</v>
      </c>
      <c r="O5022" t="s">
        <v>361</v>
      </c>
      <c r="P5022" t="s">
        <v>667</v>
      </c>
      <c r="Q5022" t="s">
        <v>668</v>
      </c>
      <c r="R5022">
        <v>0.27</v>
      </c>
    </row>
    <row r="5023" spans="1:20" ht="15" customHeight="1">
      <c r="A5023" s="962" t="s">
        <v>255</v>
      </c>
      <c r="B5023" t="s">
        <v>301</v>
      </c>
      <c r="C5023" t="s">
        <v>13</v>
      </c>
      <c r="D5023" t="s">
        <v>11</v>
      </c>
      <c r="E5023" t="s">
        <v>610</v>
      </c>
      <c r="F5023" t="s">
        <v>330</v>
      </c>
      <c r="H5023" t="s">
        <v>856</v>
      </c>
      <c r="I5023" t="s">
        <v>853</v>
      </c>
      <c r="J5023" t="s">
        <v>848</v>
      </c>
      <c r="K5023" t="s">
        <v>849</v>
      </c>
      <c r="L5023" t="s">
        <v>857</v>
      </c>
      <c r="M5023" t="s">
        <v>55</v>
      </c>
      <c r="O5023" t="s">
        <v>361</v>
      </c>
      <c r="P5023" t="s">
        <v>851</v>
      </c>
      <c r="Q5023" t="s">
        <v>337</v>
      </c>
      <c r="R5023">
        <v>40.1</v>
      </c>
    </row>
    <row r="5024" spans="1:20" ht="15" customHeight="1">
      <c r="A5024" s="962" t="s">
        <v>255</v>
      </c>
      <c r="B5024" t="s">
        <v>307</v>
      </c>
      <c r="C5024" t="s">
        <v>13</v>
      </c>
      <c r="D5024" t="s">
        <v>11</v>
      </c>
      <c r="E5024" t="s">
        <v>610</v>
      </c>
      <c r="F5024" t="s">
        <v>330</v>
      </c>
      <c r="H5024" t="s">
        <v>858</v>
      </c>
      <c r="I5024" t="s">
        <v>853</v>
      </c>
      <c r="J5024" t="s">
        <v>848</v>
      </c>
      <c r="K5024" t="s">
        <v>849</v>
      </c>
      <c r="L5024" t="s">
        <v>859</v>
      </c>
      <c r="M5024" t="s">
        <v>55</v>
      </c>
      <c r="O5024" t="s">
        <v>361</v>
      </c>
      <c r="P5024" t="s">
        <v>851</v>
      </c>
      <c r="Q5024" t="s">
        <v>337</v>
      </c>
      <c r="R5024">
        <v>0.55000000000000004</v>
      </c>
    </row>
    <row r="5025" spans="1:20" ht="15" customHeight="1">
      <c r="A5025" s="962" t="s">
        <v>255</v>
      </c>
      <c r="B5025" t="s">
        <v>315</v>
      </c>
      <c r="C5025" t="s">
        <v>13</v>
      </c>
      <c r="D5025" t="s">
        <v>11</v>
      </c>
      <c r="E5025" t="s">
        <v>610</v>
      </c>
      <c r="F5025" t="s">
        <v>330</v>
      </c>
      <c r="H5025" t="s">
        <v>860</v>
      </c>
      <c r="I5025" t="s">
        <v>853</v>
      </c>
      <c r="J5025" t="s">
        <v>848</v>
      </c>
      <c r="K5025" t="s">
        <v>849</v>
      </c>
      <c r="L5025" t="s">
        <v>861</v>
      </c>
      <c r="M5025" t="s">
        <v>55</v>
      </c>
      <c r="O5025" t="s">
        <v>361</v>
      </c>
      <c r="P5025" t="s">
        <v>851</v>
      </c>
      <c r="Q5025" t="s">
        <v>337</v>
      </c>
      <c r="R5025">
        <v>0</v>
      </c>
    </row>
    <row r="5026" spans="1:20" ht="15" customHeight="1">
      <c r="A5026" s="962" t="s">
        <v>255</v>
      </c>
      <c r="B5026" t="s">
        <v>308</v>
      </c>
      <c r="C5026" t="s">
        <v>13</v>
      </c>
      <c r="D5026" t="s">
        <v>11</v>
      </c>
      <c r="E5026" t="s">
        <v>610</v>
      </c>
      <c r="F5026" t="s">
        <v>330</v>
      </c>
      <c r="H5026" t="s">
        <v>862</v>
      </c>
      <c r="I5026" t="s">
        <v>853</v>
      </c>
      <c r="J5026" t="s">
        <v>848</v>
      </c>
      <c r="K5026" t="s">
        <v>849</v>
      </c>
      <c r="L5026" t="s">
        <v>863</v>
      </c>
      <c r="M5026" t="s">
        <v>55</v>
      </c>
      <c r="O5026" t="s">
        <v>361</v>
      </c>
      <c r="P5026" t="s">
        <v>851</v>
      </c>
      <c r="Q5026" t="s">
        <v>337</v>
      </c>
      <c r="R5026">
        <v>0.55000000000000004</v>
      </c>
    </row>
    <row r="5027" spans="1:20" ht="15" customHeight="1">
      <c r="A5027" s="962" t="s">
        <v>255</v>
      </c>
      <c r="B5027" t="s">
        <v>311</v>
      </c>
      <c r="C5027" t="s">
        <v>13</v>
      </c>
      <c r="D5027" t="s">
        <v>11</v>
      </c>
      <c r="E5027" t="s">
        <v>610</v>
      </c>
      <c r="F5027" t="s">
        <v>330</v>
      </c>
      <c r="H5027" t="s">
        <v>864</v>
      </c>
      <c r="I5027" t="s">
        <v>853</v>
      </c>
      <c r="J5027" t="s">
        <v>848</v>
      </c>
      <c r="K5027" t="s">
        <v>849</v>
      </c>
      <c r="L5027" t="s">
        <v>865</v>
      </c>
      <c r="M5027" t="s">
        <v>55</v>
      </c>
      <c r="O5027" t="s">
        <v>361</v>
      </c>
      <c r="P5027" t="s">
        <v>851</v>
      </c>
      <c r="Q5027" t="s">
        <v>337</v>
      </c>
      <c r="R5027">
        <v>29</v>
      </c>
    </row>
    <row r="5028" spans="1:20" ht="15" customHeight="1">
      <c r="A5028" s="962" t="s">
        <v>255</v>
      </c>
      <c r="B5028" t="s">
        <v>312</v>
      </c>
      <c r="C5028" t="s">
        <v>13</v>
      </c>
      <c r="D5028" t="s">
        <v>11</v>
      </c>
      <c r="E5028" t="s">
        <v>610</v>
      </c>
      <c r="F5028" t="s">
        <v>330</v>
      </c>
      <c r="H5028" t="s">
        <v>866</v>
      </c>
      <c r="I5028" t="s">
        <v>853</v>
      </c>
      <c r="J5028" t="s">
        <v>848</v>
      </c>
      <c r="K5028" t="s">
        <v>849</v>
      </c>
      <c r="L5028" t="s">
        <v>867</v>
      </c>
      <c r="M5028" t="s">
        <v>55</v>
      </c>
      <c r="O5028" t="s">
        <v>361</v>
      </c>
      <c r="P5028" t="s">
        <v>851</v>
      </c>
      <c r="Q5028" t="s">
        <v>337</v>
      </c>
      <c r="R5028">
        <v>0.73</v>
      </c>
    </row>
    <row r="5029" spans="1:20" ht="15" customHeight="1">
      <c r="A5029" s="962" t="s">
        <v>255</v>
      </c>
      <c r="B5029" t="s">
        <v>300</v>
      </c>
      <c r="C5029" t="s">
        <v>13</v>
      </c>
      <c r="D5029" t="s">
        <v>11</v>
      </c>
      <c r="E5029" t="s">
        <v>610</v>
      </c>
      <c r="F5029" t="s">
        <v>330</v>
      </c>
      <c r="I5029" t="s">
        <v>853</v>
      </c>
      <c r="K5029" t="s">
        <v>849</v>
      </c>
      <c r="L5029" t="s">
        <v>857</v>
      </c>
      <c r="M5029" t="s">
        <v>55</v>
      </c>
      <c r="O5029" t="s">
        <v>361</v>
      </c>
      <c r="P5029" t="s">
        <v>851</v>
      </c>
      <c r="Q5029" t="s">
        <v>337</v>
      </c>
      <c r="R5029">
        <v>40.1</v>
      </c>
    </row>
    <row r="5030" spans="1:20" ht="15" customHeight="1">
      <c r="A5030" s="962" t="s">
        <v>255</v>
      </c>
      <c r="B5030" t="s">
        <v>298</v>
      </c>
      <c r="C5030" t="s">
        <v>13</v>
      </c>
      <c r="D5030" t="s">
        <v>11</v>
      </c>
      <c r="E5030" t="s">
        <v>610</v>
      </c>
      <c r="F5030" t="s">
        <v>330</v>
      </c>
      <c r="R5030">
        <v>40.1</v>
      </c>
    </row>
    <row r="5031" spans="1:20" ht="15" customHeight="1">
      <c r="A5031" s="962" t="s">
        <v>255</v>
      </c>
      <c r="B5031" t="s">
        <v>297</v>
      </c>
      <c r="C5031" t="s">
        <v>13</v>
      </c>
      <c r="D5031" t="s">
        <v>11</v>
      </c>
      <c r="E5031" t="s">
        <v>610</v>
      </c>
      <c r="F5031" t="s">
        <v>330</v>
      </c>
      <c r="R5031">
        <v>40.1</v>
      </c>
    </row>
    <row r="5032" spans="1:20" ht="15" customHeight="1">
      <c r="A5032" s="962" t="s">
        <v>255</v>
      </c>
      <c r="B5032" t="s">
        <v>288</v>
      </c>
      <c r="C5032" t="s">
        <v>13</v>
      </c>
      <c r="D5032" t="s">
        <v>11</v>
      </c>
      <c r="E5032" t="s">
        <v>610</v>
      </c>
      <c r="F5032" t="s">
        <v>330</v>
      </c>
      <c r="R5032">
        <v>40.1</v>
      </c>
    </row>
    <row r="5033" spans="1:20" ht="15" customHeight="1">
      <c r="A5033" s="962" t="s">
        <v>255</v>
      </c>
      <c r="B5033" t="s">
        <v>287</v>
      </c>
      <c r="C5033" t="s">
        <v>13</v>
      </c>
      <c r="D5033" t="s">
        <v>11</v>
      </c>
      <c r="E5033" t="s">
        <v>610</v>
      </c>
      <c r="F5033" t="s">
        <v>330</v>
      </c>
      <c r="R5033">
        <v>71</v>
      </c>
    </row>
    <row r="5034" spans="1:20" ht="15" customHeight="1">
      <c r="A5034" s="962" t="s">
        <v>255</v>
      </c>
      <c r="B5034" t="s">
        <v>306</v>
      </c>
      <c r="C5034" t="s">
        <v>13</v>
      </c>
      <c r="D5034" t="s">
        <v>11</v>
      </c>
      <c r="E5034" t="s">
        <v>610</v>
      </c>
      <c r="F5034" t="s">
        <v>330</v>
      </c>
      <c r="I5034" t="s">
        <v>853</v>
      </c>
      <c r="K5034" t="s">
        <v>849</v>
      </c>
      <c r="L5034" t="s">
        <v>1994</v>
      </c>
      <c r="M5034" t="s">
        <v>55</v>
      </c>
      <c r="O5034" t="s">
        <v>361</v>
      </c>
      <c r="P5034" t="s">
        <v>851</v>
      </c>
      <c r="Q5034" t="s">
        <v>337</v>
      </c>
      <c r="R5034">
        <v>1.1000000000000001</v>
      </c>
    </row>
    <row r="5035" spans="1:20" ht="15" customHeight="1">
      <c r="A5035" s="962" t="s">
        <v>255</v>
      </c>
      <c r="B5035" t="s">
        <v>305</v>
      </c>
      <c r="C5035" t="s">
        <v>13</v>
      </c>
      <c r="D5035" t="s">
        <v>11</v>
      </c>
      <c r="E5035" t="s">
        <v>610</v>
      </c>
      <c r="F5035" t="s">
        <v>330</v>
      </c>
      <c r="R5035">
        <v>30.9</v>
      </c>
    </row>
    <row r="5036" spans="1:20" ht="15" customHeight="1">
      <c r="A5036" s="962" t="s">
        <v>255</v>
      </c>
      <c r="B5036" t="s">
        <v>309</v>
      </c>
      <c r="C5036" t="s">
        <v>13</v>
      </c>
      <c r="D5036" t="s">
        <v>11</v>
      </c>
      <c r="E5036" t="s">
        <v>610</v>
      </c>
      <c r="F5036" t="s">
        <v>330</v>
      </c>
      <c r="I5036" t="s">
        <v>853</v>
      </c>
      <c r="K5036" t="s">
        <v>849</v>
      </c>
      <c r="L5036" t="s">
        <v>1995</v>
      </c>
      <c r="M5036" t="s">
        <v>55</v>
      </c>
      <c r="O5036" t="s">
        <v>361</v>
      </c>
      <c r="P5036" t="s">
        <v>851</v>
      </c>
      <c r="Q5036" t="s">
        <v>337</v>
      </c>
      <c r="R5036">
        <v>29.8</v>
      </c>
    </row>
    <row r="5037" spans="1:20" ht="15" customHeight="1">
      <c r="A5037" s="962" t="s">
        <v>255</v>
      </c>
      <c r="B5037" t="s">
        <v>313</v>
      </c>
      <c r="C5037" t="s">
        <v>13</v>
      </c>
      <c r="D5037" t="s">
        <v>11</v>
      </c>
      <c r="E5037" t="s">
        <v>610</v>
      </c>
      <c r="F5037" t="s">
        <v>330</v>
      </c>
      <c r="I5037" t="s">
        <v>853</v>
      </c>
      <c r="K5037" t="s">
        <v>849</v>
      </c>
      <c r="L5037" t="s">
        <v>861</v>
      </c>
      <c r="M5037" t="s">
        <v>55</v>
      </c>
      <c r="O5037" t="s">
        <v>361</v>
      </c>
      <c r="P5037" t="s">
        <v>851</v>
      </c>
      <c r="Q5037" t="s">
        <v>337</v>
      </c>
      <c r="R5037">
        <v>0</v>
      </c>
    </row>
    <row r="5038" spans="1:20" ht="15" customHeight="1">
      <c r="A5038" s="962" t="s">
        <v>257</v>
      </c>
      <c r="B5038" t="s">
        <v>290</v>
      </c>
      <c r="C5038" t="s">
        <v>13</v>
      </c>
      <c r="D5038" t="s">
        <v>11</v>
      </c>
      <c r="E5038" t="s">
        <v>610</v>
      </c>
      <c r="F5038" t="s">
        <v>330</v>
      </c>
      <c r="J5038" t="s">
        <v>1996</v>
      </c>
      <c r="R5038">
        <v>129</v>
      </c>
      <c r="S5038">
        <v>0</v>
      </c>
      <c r="T5038">
        <v>449</v>
      </c>
    </row>
    <row r="5039" spans="1:20" ht="15" customHeight="1">
      <c r="A5039" s="962" t="s">
        <v>257</v>
      </c>
      <c r="B5039" t="s">
        <v>292</v>
      </c>
      <c r="C5039" t="s">
        <v>13</v>
      </c>
      <c r="D5039" t="s">
        <v>11</v>
      </c>
      <c r="E5039" t="s">
        <v>610</v>
      </c>
      <c r="F5039" t="s">
        <v>330</v>
      </c>
      <c r="J5039" t="s">
        <v>1997</v>
      </c>
      <c r="R5039">
        <v>63</v>
      </c>
      <c r="S5039">
        <v>0</v>
      </c>
      <c r="T5039">
        <v>449</v>
      </c>
    </row>
    <row r="5040" spans="1:20" ht="15" customHeight="1">
      <c r="A5040" s="962" t="s">
        <v>257</v>
      </c>
      <c r="B5040" t="s">
        <v>295</v>
      </c>
      <c r="C5040" t="s">
        <v>13</v>
      </c>
      <c r="D5040" t="s">
        <v>11</v>
      </c>
      <c r="E5040" t="s">
        <v>610</v>
      </c>
      <c r="F5040" t="s">
        <v>330</v>
      </c>
      <c r="J5040" t="s">
        <v>1998</v>
      </c>
      <c r="R5040">
        <v>129</v>
      </c>
      <c r="S5040">
        <v>0</v>
      </c>
      <c r="T5040">
        <v>449</v>
      </c>
    </row>
    <row r="5041" spans="1:20" ht="15" customHeight="1">
      <c r="A5041" s="962" t="s">
        <v>257</v>
      </c>
      <c r="B5041" t="s">
        <v>296</v>
      </c>
      <c r="C5041" t="s">
        <v>13</v>
      </c>
      <c r="D5041" t="s">
        <v>11</v>
      </c>
      <c r="E5041" t="s">
        <v>610</v>
      </c>
      <c r="F5041" t="s">
        <v>330</v>
      </c>
      <c r="J5041" t="s">
        <v>1999</v>
      </c>
      <c r="R5041">
        <v>129</v>
      </c>
      <c r="S5041">
        <v>0</v>
      </c>
      <c r="T5041">
        <v>449</v>
      </c>
    </row>
    <row r="5042" spans="1:20" ht="15" customHeight="1">
      <c r="A5042" s="962" t="s">
        <v>257</v>
      </c>
      <c r="B5042" t="s">
        <v>316</v>
      </c>
      <c r="C5042" t="s">
        <v>13</v>
      </c>
      <c r="D5042" t="s">
        <v>11</v>
      </c>
      <c r="E5042" t="s">
        <v>610</v>
      </c>
      <c r="F5042" t="s">
        <v>330</v>
      </c>
      <c r="H5042" t="s">
        <v>889</v>
      </c>
      <c r="I5042" t="s">
        <v>880</v>
      </c>
      <c r="J5042" t="s">
        <v>890</v>
      </c>
      <c r="K5042" t="s">
        <v>849</v>
      </c>
      <c r="L5042" t="s">
        <v>891</v>
      </c>
      <c r="M5042" t="s">
        <v>74</v>
      </c>
      <c r="O5042" t="s">
        <v>361</v>
      </c>
      <c r="P5042" t="s">
        <v>851</v>
      </c>
      <c r="Q5042" t="s">
        <v>337</v>
      </c>
      <c r="R5042">
        <v>27.1</v>
      </c>
    </row>
    <row r="5043" spans="1:20" ht="15" customHeight="1">
      <c r="A5043" s="962" t="s">
        <v>257</v>
      </c>
      <c r="B5043" t="s">
        <v>289</v>
      </c>
      <c r="C5043" t="s">
        <v>13</v>
      </c>
      <c r="D5043" t="s">
        <v>11</v>
      </c>
      <c r="E5043" t="s">
        <v>610</v>
      </c>
      <c r="F5043" t="s">
        <v>330</v>
      </c>
      <c r="H5043" t="s">
        <v>883</v>
      </c>
      <c r="I5043" t="s">
        <v>880</v>
      </c>
      <c r="J5043" t="s">
        <v>884</v>
      </c>
      <c r="K5043" t="s">
        <v>849</v>
      </c>
      <c r="L5043" t="s">
        <v>885</v>
      </c>
      <c r="M5043" t="s">
        <v>74</v>
      </c>
      <c r="O5043" t="s">
        <v>361</v>
      </c>
      <c r="P5043" t="s">
        <v>851</v>
      </c>
      <c r="Q5043" t="s">
        <v>337</v>
      </c>
      <c r="R5043">
        <v>479</v>
      </c>
    </row>
    <row r="5044" spans="1:20" ht="15" customHeight="1">
      <c r="A5044" s="962" t="s">
        <v>257</v>
      </c>
      <c r="B5044" t="s">
        <v>309</v>
      </c>
      <c r="C5044" t="s">
        <v>13</v>
      </c>
      <c r="D5044" t="s">
        <v>11</v>
      </c>
      <c r="E5044" t="s">
        <v>610</v>
      </c>
      <c r="F5044" t="s">
        <v>330</v>
      </c>
      <c r="I5044" t="s">
        <v>887</v>
      </c>
      <c r="J5044" t="s">
        <v>884</v>
      </c>
      <c r="K5044" t="s">
        <v>849</v>
      </c>
      <c r="L5044" t="s">
        <v>888</v>
      </c>
      <c r="M5044" t="s">
        <v>74</v>
      </c>
      <c r="O5044" t="s">
        <v>361</v>
      </c>
      <c r="P5044" t="s">
        <v>851</v>
      </c>
      <c r="Q5044" t="s">
        <v>337</v>
      </c>
      <c r="R5044">
        <v>796</v>
      </c>
    </row>
    <row r="5045" spans="1:20" ht="15" customHeight="1">
      <c r="A5045" s="962" t="s">
        <v>257</v>
      </c>
      <c r="B5045" t="s">
        <v>291</v>
      </c>
      <c r="C5045" t="s">
        <v>13</v>
      </c>
      <c r="D5045" t="s">
        <v>11</v>
      </c>
      <c r="E5045" t="s">
        <v>610</v>
      </c>
      <c r="F5045" t="s">
        <v>330</v>
      </c>
      <c r="R5045">
        <v>93.4</v>
      </c>
      <c r="S5045">
        <v>30.4</v>
      </c>
      <c r="T5045">
        <v>479</v>
      </c>
    </row>
    <row r="5046" spans="1:20" ht="15" customHeight="1">
      <c r="A5046" s="962" t="s">
        <v>257</v>
      </c>
      <c r="B5046" t="s">
        <v>288</v>
      </c>
      <c r="C5046" t="s">
        <v>13</v>
      </c>
      <c r="D5046" t="s">
        <v>11</v>
      </c>
      <c r="E5046" t="s">
        <v>610</v>
      </c>
      <c r="F5046" t="s">
        <v>330</v>
      </c>
      <c r="R5046">
        <v>479</v>
      </c>
    </row>
    <row r="5047" spans="1:20" ht="15" customHeight="1">
      <c r="A5047" s="962" t="s">
        <v>257</v>
      </c>
      <c r="B5047" t="s">
        <v>287</v>
      </c>
      <c r="C5047" t="s">
        <v>13</v>
      </c>
      <c r="D5047" t="s">
        <v>11</v>
      </c>
      <c r="E5047" t="s">
        <v>610</v>
      </c>
      <c r="F5047" t="s">
        <v>330</v>
      </c>
      <c r="R5047">
        <v>1300</v>
      </c>
    </row>
    <row r="5048" spans="1:20" ht="15" customHeight="1">
      <c r="A5048" s="962" t="s">
        <v>257</v>
      </c>
      <c r="B5048" t="s">
        <v>305</v>
      </c>
      <c r="C5048" t="s">
        <v>13</v>
      </c>
      <c r="D5048" t="s">
        <v>11</v>
      </c>
      <c r="E5048" t="s">
        <v>610</v>
      </c>
      <c r="F5048" t="s">
        <v>330</v>
      </c>
      <c r="R5048">
        <v>823</v>
      </c>
    </row>
    <row r="5049" spans="1:20" ht="15" customHeight="1">
      <c r="A5049" s="962" t="s">
        <v>257</v>
      </c>
      <c r="B5049" t="s">
        <v>321</v>
      </c>
      <c r="C5049" t="s">
        <v>13</v>
      </c>
      <c r="D5049" t="s">
        <v>11</v>
      </c>
      <c r="E5049" t="s">
        <v>610</v>
      </c>
      <c r="F5049" t="s">
        <v>330</v>
      </c>
      <c r="H5049" t="s">
        <v>616</v>
      </c>
      <c r="I5049" t="s">
        <v>353</v>
      </c>
      <c r="K5049" t="s">
        <v>333</v>
      </c>
      <c r="L5049" t="s">
        <v>356</v>
      </c>
      <c r="M5049" t="s">
        <v>59</v>
      </c>
      <c r="O5049" t="s">
        <v>335</v>
      </c>
      <c r="P5049" t="s">
        <v>336</v>
      </c>
      <c r="Q5049" t="s">
        <v>337</v>
      </c>
      <c r="R5049">
        <v>626</v>
      </c>
    </row>
    <row r="5050" spans="1:20" ht="15" customHeight="1">
      <c r="A5050" s="962" t="s">
        <v>257</v>
      </c>
      <c r="B5050" t="s">
        <v>310</v>
      </c>
      <c r="C5050" t="s">
        <v>13</v>
      </c>
      <c r="D5050" t="s">
        <v>11</v>
      </c>
      <c r="E5050" t="s">
        <v>610</v>
      </c>
      <c r="F5050" t="s">
        <v>330</v>
      </c>
      <c r="H5050" t="s">
        <v>886</v>
      </c>
      <c r="I5050" t="s">
        <v>887</v>
      </c>
      <c r="J5050" t="s">
        <v>884</v>
      </c>
      <c r="K5050" t="s">
        <v>849</v>
      </c>
      <c r="L5050" t="s">
        <v>888</v>
      </c>
      <c r="M5050" t="s">
        <v>74</v>
      </c>
      <c r="O5050" t="s">
        <v>361</v>
      </c>
      <c r="P5050" t="s">
        <v>851</v>
      </c>
      <c r="Q5050" t="s">
        <v>337</v>
      </c>
      <c r="R5050">
        <v>796</v>
      </c>
    </row>
    <row r="5051" spans="1:20" ht="15" customHeight="1">
      <c r="A5051" s="962" t="s">
        <v>257</v>
      </c>
      <c r="B5051" t="s">
        <v>294</v>
      </c>
      <c r="C5051" t="s">
        <v>13</v>
      </c>
      <c r="D5051" t="s">
        <v>11</v>
      </c>
      <c r="E5051" t="s">
        <v>610</v>
      </c>
      <c r="F5051" t="s">
        <v>330</v>
      </c>
      <c r="G5051" t="s">
        <v>617</v>
      </c>
      <c r="I5051" t="s">
        <v>358</v>
      </c>
      <c r="J5051" t="s">
        <v>618</v>
      </c>
      <c r="K5051" t="s">
        <v>333</v>
      </c>
      <c r="L5051" t="s">
        <v>360</v>
      </c>
      <c r="M5051" t="s">
        <v>63</v>
      </c>
      <c r="O5051" t="s">
        <v>361</v>
      </c>
      <c r="P5051" t="s">
        <v>336</v>
      </c>
      <c r="Q5051" t="s">
        <v>337</v>
      </c>
      <c r="R5051">
        <v>30.4</v>
      </c>
    </row>
    <row r="5052" spans="1:20" ht="15" customHeight="1">
      <c r="A5052" s="962" t="s">
        <v>257</v>
      </c>
      <c r="B5052" t="s">
        <v>293</v>
      </c>
      <c r="C5052" t="s">
        <v>13</v>
      </c>
      <c r="D5052" t="s">
        <v>11</v>
      </c>
      <c r="E5052" t="s">
        <v>610</v>
      </c>
      <c r="F5052" t="s">
        <v>330</v>
      </c>
      <c r="R5052">
        <v>30.4</v>
      </c>
    </row>
    <row r="5053" spans="1:20" ht="15" customHeight="1">
      <c r="A5053" s="962" t="s">
        <v>259</v>
      </c>
      <c r="B5053" t="s">
        <v>300</v>
      </c>
      <c r="C5053" t="s">
        <v>13</v>
      </c>
      <c r="D5053" t="s">
        <v>11</v>
      </c>
      <c r="E5053" t="s">
        <v>610</v>
      </c>
      <c r="F5053" t="s">
        <v>330</v>
      </c>
      <c r="H5053" t="s">
        <v>896</v>
      </c>
      <c r="I5053" t="s">
        <v>893</v>
      </c>
      <c r="J5053" t="s">
        <v>894</v>
      </c>
      <c r="K5053" t="s">
        <v>849</v>
      </c>
      <c r="L5053" t="s">
        <v>897</v>
      </c>
      <c r="M5053" t="s">
        <v>75</v>
      </c>
      <c r="O5053" t="s">
        <v>361</v>
      </c>
      <c r="P5053" t="s">
        <v>851</v>
      </c>
      <c r="Q5053" t="s">
        <v>337</v>
      </c>
      <c r="R5053">
        <v>450</v>
      </c>
    </row>
    <row r="5054" spans="1:20" ht="15" customHeight="1">
      <c r="A5054" s="962" t="s">
        <v>259</v>
      </c>
      <c r="B5054" t="s">
        <v>298</v>
      </c>
      <c r="C5054" t="s">
        <v>13</v>
      </c>
      <c r="D5054" t="s">
        <v>11</v>
      </c>
      <c r="E5054" t="s">
        <v>610</v>
      </c>
      <c r="F5054" t="s">
        <v>330</v>
      </c>
      <c r="R5054">
        <v>2650</v>
      </c>
    </row>
    <row r="5055" spans="1:20" ht="15" customHeight="1">
      <c r="A5055" s="962" t="s">
        <v>259</v>
      </c>
      <c r="B5055" t="s">
        <v>297</v>
      </c>
      <c r="C5055" t="s">
        <v>13</v>
      </c>
      <c r="D5055" t="s">
        <v>11</v>
      </c>
      <c r="E5055" t="s">
        <v>610</v>
      </c>
      <c r="F5055" t="s">
        <v>330</v>
      </c>
      <c r="R5055">
        <v>2650</v>
      </c>
    </row>
    <row r="5056" spans="1:20" ht="15" customHeight="1">
      <c r="A5056" s="962" t="s">
        <v>259</v>
      </c>
      <c r="B5056" t="s">
        <v>288</v>
      </c>
      <c r="C5056" t="s">
        <v>13</v>
      </c>
      <c r="D5056" t="s">
        <v>11</v>
      </c>
      <c r="E5056" t="s">
        <v>610</v>
      </c>
      <c r="F5056" t="s">
        <v>330</v>
      </c>
      <c r="R5056">
        <v>2650</v>
      </c>
    </row>
    <row r="5057" spans="1:20" ht="15" customHeight="1">
      <c r="A5057" s="962" t="s">
        <v>259</v>
      </c>
      <c r="B5057" t="s">
        <v>287</v>
      </c>
      <c r="C5057" t="s">
        <v>13</v>
      </c>
      <c r="D5057" t="s">
        <v>11</v>
      </c>
      <c r="E5057" t="s">
        <v>610</v>
      </c>
      <c r="F5057" t="s">
        <v>330</v>
      </c>
      <c r="R5057">
        <v>2650</v>
      </c>
    </row>
    <row r="5058" spans="1:20" ht="15" customHeight="1">
      <c r="A5058" s="962" t="s">
        <v>259</v>
      </c>
      <c r="B5058" t="s">
        <v>321</v>
      </c>
      <c r="C5058" t="s">
        <v>13</v>
      </c>
      <c r="D5058" t="s">
        <v>11</v>
      </c>
      <c r="E5058" t="s">
        <v>610</v>
      </c>
      <c r="F5058" t="s">
        <v>330</v>
      </c>
      <c r="H5058" t="s">
        <v>619</v>
      </c>
      <c r="I5058" t="s">
        <v>353</v>
      </c>
      <c r="K5058" t="s">
        <v>333</v>
      </c>
      <c r="L5058" t="s">
        <v>363</v>
      </c>
      <c r="M5058" t="s">
        <v>59</v>
      </c>
      <c r="O5058" t="s">
        <v>335</v>
      </c>
      <c r="P5058" t="s">
        <v>336</v>
      </c>
      <c r="Q5058" t="s">
        <v>337</v>
      </c>
      <c r="R5058">
        <v>377</v>
      </c>
    </row>
    <row r="5059" spans="1:20" ht="15" customHeight="1">
      <c r="A5059" s="962" t="s">
        <v>259</v>
      </c>
      <c r="B5059" t="s">
        <v>299</v>
      </c>
      <c r="C5059" t="s">
        <v>13</v>
      </c>
      <c r="D5059" t="s">
        <v>11</v>
      </c>
      <c r="E5059" t="s">
        <v>610</v>
      </c>
      <c r="F5059" t="s">
        <v>330</v>
      </c>
      <c r="H5059" t="s">
        <v>892</v>
      </c>
      <c r="I5059" t="s">
        <v>893</v>
      </c>
      <c r="J5059" t="s">
        <v>894</v>
      </c>
      <c r="K5059" t="s">
        <v>849</v>
      </c>
      <c r="L5059" t="s">
        <v>895</v>
      </c>
      <c r="M5059" t="s">
        <v>75</v>
      </c>
      <c r="O5059" t="s">
        <v>361</v>
      </c>
      <c r="P5059" t="s">
        <v>851</v>
      </c>
      <c r="Q5059" t="s">
        <v>337</v>
      </c>
      <c r="R5059">
        <v>2200</v>
      </c>
    </row>
    <row r="5060" spans="1:20" ht="15" customHeight="1">
      <c r="A5060" s="962" t="s">
        <v>259</v>
      </c>
      <c r="B5060" t="s">
        <v>301</v>
      </c>
      <c r="C5060" t="s">
        <v>13</v>
      </c>
      <c r="D5060" t="s">
        <v>11</v>
      </c>
      <c r="E5060" t="s">
        <v>610</v>
      </c>
      <c r="F5060" t="s">
        <v>330</v>
      </c>
      <c r="R5060">
        <v>450</v>
      </c>
    </row>
    <row r="5061" spans="1:20" ht="15" customHeight="1">
      <c r="A5061" s="962" t="s">
        <v>260</v>
      </c>
      <c r="B5061" t="s">
        <v>299</v>
      </c>
      <c r="C5061" t="s">
        <v>13</v>
      </c>
      <c r="D5061" t="s">
        <v>11</v>
      </c>
      <c r="E5061" t="s">
        <v>610</v>
      </c>
      <c r="F5061" t="s">
        <v>330</v>
      </c>
      <c r="H5061" t="s">
        <v>879</v>
      </c>
      <c r="I5061" t="s">
        <v>880</v>
      </c>
      <c r="J5061" t="s">
        <v>848</v>
      </c>
      <c r="K5061" t="s">
        <v>849</v>
      </c>
      <c r="L5061" t="s">
        <v>881</v>
      </c>
      <c r="M5061" t="s">
        <v>73</v>
      </c>
      <c r="O5061" t="s">
        <v>882</v>
      </c>
      <c r="P5061" t="s">
        <v>851</v>
      </c>
      <c r="Q5061" t="s">
        <v>337</v>
      </c>
      <c r="R5061">
        <v>75.7</v>
      </c>
    </row>
    <row r="5062" spans="1:20" ht="15" customHeight="1">
      <c r="A5062" s="962" t="s">
        <v>260</v>
      </c>
      <c r="B5062" t="s">
        <v>312</v>
      </c>
      <c r="C5062" t="s">
        <v>13</v>
      </c>
      <c r="D5062" t="s">
        <v>11</v>
      </c>
      <c r="E5062" t="s">
        <v>610</v>
      </c>
      <c r="F5062" t="s">
        <v>330</v>
      </c>
      <c r="R5062">
        <v>0</v>
      </c>
    </row>
    <row r="5063" spans="1:20" ht="15" customHeight="1">
      <c r="A5063" s="962" t="s">
        <v>260</v>
      </c>
      <c r="B5063" t="s">
        <v>298</v>
      </c>
      <c r="C5063" t="s">
        <v>13</v>
      </c>
      <c r="D5063" t="s">
        <v>11</v>
      </c>
      <c r="E5063" t="s">
        <v>610</v>
      </c>
      <c r="F5063" t="s">
        <v>330</v>
      </c>
      <c r="R5063">
        <v>75.7</v>
      </c>
    </row>
    <row r="5064" spans="1:20" ht="15" customHeight="1">
      <c r="A5064" s="962" t="s">
        <v>260</v>
      </c>
      <c r="B5064" t="s">
        <v>297</v>
      </c>
      <c r="C5064" t="s">
        <v>13</v>
      </c>
      <c r="D5064" t="s">
        <v>11</v>
      </c>
      <c r="E5064" t="s">
        <v>610</v>
      </c>
      <c r="F5064" t="s">
        <v>330</v>
      </c>
      <c r="R5064">
        <v>75.7</v>
      </c>
    </row>
    <row r="5065" spans="1:20" ht="15" customHeight="1">
      <c r="A5065" s="962" t="s">
        <v>260</v>
      </c>
      <c r="B5065" t="s">
        <v>288</v>
      </c>
      <c r="C5065" t="s">
        <v>13</v>
      </c>
      <c r="D5065" t="s">
        <v>11</v>
      </c>
      <c r="E5065" t="s">
        <v>610</v>
      </c>
      <c r="F5065" t="s">
        <v>330</v>
      </c>
      <c r="R5065">
        <v>75.7</v>
      </c>
    </row>
    <row r="5066" spans="1:20" ht="15" customHeight="1">
      <c r="A5066" s="962" t="s">
        <v>260</v>
      </c>
      <c r="B5066" t="s">
        <v>287</v>
      </c>
      <c r="C5066" t="s">
        <v>13</v>
      </c>
      <c r="D5066" t="s">
        <v>11</v>
      </c>
      <c r="E5066" t="s">
        <v>610</v>
      </c>
      <c r="F5066" t="s">
        <v>330</v>
      </c>
      <c r="R5066">
        <v>75.7</v>
      </c>
    </row>
    <row r="5067" spans="1:20" ht="15" customHeight="1">
      <c r="A5067" s="962" t="s">
        <v>260</v>
      </c>
      <c r="B5067" t="s">
        <v>309</v>
      </c>
      <c r="C5067" t="s">
        <v>13</v>
      </c>
      <c r="D5067" t="s">
        <v>11</v>
      </c>
      <c r="E5067" t="s">
        <v>610</v>
      </c>
      <c r="F5067" t="s">
        <v>330</v>
      </c>
      <c r="R5067">
        <v>0</v>
      </c>
    </row>
    <row r="5068" spans="1:20" ht="15" customHeight="1">
      <c r="A5068" s="962" t="s">
        <v>260</v>
      </c>
      <c r="B5068" t="s">
        <v>305</v>
      </c>
      <c r="C5068" t="s">
        <v>13</v>
      </c>
      <c r="D5068" t="s">
        <v>11</v>
      </c>
      <c r="E5068" t="s">
        <v>610</v>
      </c>
      <c r="F5068" t="s">
        <v>330</v>
      </c>
      <c r="R5068">
        <v>0</v>
      </c>
    </row>
    <row r="5069" spans="1:20" ht="15" customHeight="1">
      <c r="A5069" s="962" t="s">
        <v>261</v>
      </c>
      <c r="B5069" t="s">
        <v>290</v>
      </c>
      <c r="C5069" t="s">
        <v>13</v>
      </c>
      <c r="D5069" t="s">
        <v>11</v>
      </c>
      <c r="E5069" t="s">
        <v>610</v>
      </c>
      <c r="F5069" t="s">
        <v>330</v>
      </c>
      <c r="R5069">
        <v>0</v>
      </c>
      <c r="S5069">
        <v>0</v>
      </c>
      <c r="T5069">
        <v>500000000</v>
      </c>
    </row>
    <row r="5070" spans="1:20" ht="15" customHeight="1">
      <c r="A5070" s="962" t="s">
        <v>261</v>
      </c>
      <c r="B5070" t="s">
        <v>292</v>
      </c>
      <c r="C5070" t="s">
        <v>13</v>
      </c>
      <c r="D5070" t="s">
        <v>11</v>
      </c>
      <c r="E5070" t="s">
        <v>610</v>
      </c>
      <c r="F5070" t="s">
        <v>330</v>
      </c>
      <c r="R5070">
        <v>0</v>
      </c>
      <c r="S5070">
        <v>0</v>
      </c>
      <c r="T5070">
        <v>500000000</v>
      </c>
    </row>
    <row r="5071" spans="1:20" ht="15" customHeight="1">
      <c r="A5071" s="962" t="s">
        <v>261</v>
      </c>
      <c r="B5071" t="s">
        <v>295</v>
      </c>
      <c r="C5071" t="s">
        <v>13</v>
      </c>
      <c r="D5071" t="s">
        <v>11</v>
      </c>
      <c r="E5071" t="s">
        <v>610</v>
      </c>
      <c r="F5071" t="s">
        <v>330</v>
      </c>
      <c r="R5071">
        <v>0</v>
      </c>
      <c r="S5071">
        <v>0</v>
      </c>
      <c r="T5071">
        <v>500000000</v>
      </c>
    </row>
    <row r="5072" spans="1:20" ht="15" customHeight="1">
      <c r="A5072" s="962" t="s">
        <v>261</v>
      </c>
      <c r="B5072" t="s">
        <v>296</v>
      </c>
      <c r="C5072" t="s">
        <v>13</v>
      </c>
      <c r="D5072" t="s">
        <v>11</v>
      </c>
      <c r="E5072" t="s">
        <v>610</v>
      </c>
      <c r="F5072" t="s">
        <v>330</v>
      </c>
      <c r="R5072">
        <v>0</v>
      </c>
      <c r="S5072">
        <v>0</v>
      </c>
      <c r="T5072">
        <v>500000000</v>
      </c>
    </row>
    <row r="5073" spans="1:20" ht="15" customHeight="1">
      <c r="A5073" s="962" t="s">
        <v>261</v>
      </c>
      <c r="B5073" t="s">
        <v>289</v>
      </c>
      <c r="C5073" t="s">
        <v>13</v>
      </c>
      <c r="D5073" t="s">
        <v>11</v>
      </c>
      <c r="E5073" t="s">
        <v>610</v>
      </c>
      <c r="F5073" t="s">
        <v>330</v>
      </c>
      <c r="R5073">
        <v>0</v>
      </c>
      <c r="S5073">
        <v>0</v>
      </c>
      <c r="T5073">
        <v>500000000</v>
      </c>
    </row>
    <row r="5074" spans="1:20" ht="15" customHeight="1">
      <c r="A5074" s="962" t="s">
        <v>261</v>
      </c>
      <c r="B5074" t="s">
        <v>291</v>
      </c>
      <c r="C5074" t="s">
        <v>13</v>
      </c>
      <c r="D5074" t="s">
        <v>11</v>
      </c>
      <c r="E5074" t="s">
        <v>610</v>
      </c>
      <c r="F5074" t="s">
        <v>330</v>
      </c>
      <c r="R5074">
        <v>0</v>
      </c>
      <c r="S5074">
        <v>0</v>
      </c>
      <c r="T5074">
        <v>500000000</v>
      </c>
    </row>
    <row r="5075" spans="1:20" ht="15" customHeight="1">
      <c r="A5075" s="962" t="s">
        <v>261</v>
      </c>
      <c r="B5075" t="s">
        <v>288</v>
      </c>
      <c r="C5075" t="s">
        <v>13</v>
      </c>
      <c r="D5075" t="s">
        <v>11</v>
      </c>
      <c r="E5075" t="s">
        <v>610</v>
      </c>
      <c r="F5075" t="s">
        <v>330</v>
      </c>
      <c r="R5075">
        <v>0</v>
      </c>
      <c r="S5075">
        <v>0</v>
      </c>
      <c r="T5075">
        <v>500000000</v>
      </c>
    </row>
    <row r="5076" spans="1:20" ht="15" customHeight="1">
      <c r="A5076" s="962" t="s">
        <v>261</v>
      </c>
      <c r="B5076" t="s">
        <v>287</v>
      </c>
      <c r="C5076" t="s">
        <v>13</v>
      </c>
      <c r="D5076" t="s">
        <v>11</v>
      </c>
      <c r="E5076" t="s">
        <v>610</v>
      </c>
      <c r="F5076" t="s">
        <v>330</v>
      </c>
      <c r="R5076">
        <v>0</v>
      </c>
      <c r="S5076">
        <v>0</v>
      </c>
      <c r="T5076">
        <v>500000000</v>
      </c>
    </row>
    <row r="5077" spans="1:20" ht="15" customHeight="1">
      <c r="A5077" s="962" t="s">
        <v>261</v>
      </c>
      <c r="B5077" t="s">
        <v>321</v>
      </c>
      <c r="C5077" t="s">
        <v>13</v>
      </c>
      <c r="D5077" t="s">
        <v>11</v>
      </c>
      <c r="E5077" t="s">
        <v>610</v>
      </c>
      <c r="F5077" t="s">
        <v>330</v>
      </c>
      <c r="R5077">
        <v>0</v>
      </c>
      <c r="S5077">
        <v>0</v>
      </c>
      <c r="T5077">
        <v>500000000</v>
      </c>
    </row>
    <row r="5078" spans="1:20" ht="15" customHeight="1">
      <c r="A5078" s="962" t="s">
        <v>261</v>
      </c>
      <c r="B5078" t="s">
        <v>294</v>
      </c>
      <c r="C5078" t="s">
        <v>13</v>
      </c>
      <c r="D5078" t="s">
        <v>11</v>
      </c>
      <c r="E5078" t="s">
        <v>610</v>
      </c>
      <c r="F5078" t="s">
        <v>330</v>
      </c>
      <c r="R5078">
        <v>0</v>
      </c>
      <c r="S5078">
        <v>0</v>
      </c>
      <c r="T5078">
        <v>500000000</v>
      </c>
    </row>
    <row r="5079" spans="1:20" ht="15" customHeight="1">
      <c r="A5079" s="962" t="s">
        <v>261</v>
      </c>
      <c r="B5079" t="s">
        <v>293</v>
      </c>
      <c r="C5079" t="s">
        <v>13</v>
      </c>
      <c r="D5079" t="s">
        <v>11</v>
      </c>
      <c r="E5079" t="s">
        <v>610</v>
      </c>
      <c r="F5079" t="s">
        <v>330</v>
      </c>
      <c r="R5079">
        <v>0</v>
      </c>
      <c r="S5079">
        <v>0</v>
      </c>
      <c r="T5079">
        <v>500000000</v>
      </c>
    </row>
    <row r="5080" spans="1:20" ht="15" customHeight="1">
      <c r="A5080" s="962" t="s">
        <v>261</v>
      </c>
      <c r="B5080" t="s">
        <v>324</v>
      </c>
      <c r="C5080" t="s">
        <v>13</v>
      </c>
      <c r="D5080" t="s">
        <v>11</v>
      </c>
      <c r="E5080" t="s">
        <v>610</v>
      </c>
      <c r="F5080" t="s">
        <v>330</v>
      </c>
      <c r="R5080">
        <v>0</v>
      </c>
      <c r="S5080">
        <v>0</v>
      </c>
      <c r="T5080">
        <v>500000000</v>
      </c>
    </row>
    <row r="5081" spans="1:20" ht="15" customHeight="1">
      <c r="A5081" s="962" t="s">
        <v>262</v>
      </c>
      <c r="B5081" t="s">
        <v>297</v>
      </c>
      <c r="C5081" t="s">
        <v>13</v>
      </c>
      <c r="D5081" t="s">
        <v>11</v>
      </c>
      <c r="E5081" t="s">
        <v>610</v>
      </c>
      <c r="F5081" t="s">
        <v>330</v>
      </c>
      <c r="J5081" t="s">
        <v>2000</v>
      </c>
      <c r="L5081" t="s">
        <v>2001</v>
      </c>
      <c r="O5081" t="s">
        <v>882</v>
      </c>
      <c r="P5081" t="s">
        <v>868</v>
      </c>
      <c r="Q5081" t="s">
        <v>869</v>
      </c>
      <c r="R5081">
        <v>0</v>
      </c>
      <c r="S5081">
        <v>0</v>
      </c>
      <c r="T5081">
        <v>500000000</v>
      </c>
    </row>
    <row r="5082" spans="1:20" ht="15" customHeight="1">
      <c r="A5082" s="962" t="s">
        <v>262</v>
      </c>
      <c r="B5082" t="s">
        <v>288</v>
      </c>
      <c r="C5082" t="s">
        <v>13</v>
      </c>
      <c r="D5082" t="s">
        <v>11</v>
      </c>
      <c r="E5082" t="s">
        <v>610</v>
      </c>
      <c r="F5082" t="s">
        <v>330</v>
      </c>
      <c r="R5082">
        <v>0</v>
      </c>
      <c r="S5082">
        <v>0</v>
      </c>
      <c r="T5082">
        <v>500000000</v>
      </c>
    </row>
    <row r="5083" spans="1:20" ht="15" customHeight="1">
      <c r="A5083" s="962" t="s">
        <v>262</v>
      </c>
      <c r="B5083" t="s">
        <v>287</v>
      </c>
      <c r="C5083" t="s">
        <v>13</v>
      </c>
      <c r="D5083" t="s">
        <v>11</v>
      </c>
      <c r="E5083" t="s">
        <v>610</v>
      </c>
      <c r="F5083" t="s">
        <v>330</v>
      </c>
      <c r="R5083">
        <v>0</v>
      </c>
      <c r="S5083">
        <v>0</v>
      </c>
      <c r="T5083">
        <v>500000000</v>
      </c>
    </row>
    <row r="5084" spans="1:20" ht="15" customHeight="1">
      <c r="A5084" s="962" t="s">
        <v>262</v>
      </c>
      <c r="B5084" t="s">
        <v>299</v>
      </c>
      <c r="C5084" t="s">
        <v>13</v>
      </c>
      <c r="D5084" t="s">
        <v>11</v>
      </c>
      <c r="E5084" t="s">
        <v>610</v>
      </c>
      <c r="F5084" t="s">
        <v>330</v>
      </c>
      <c r="R5084">
        <v>0</v>
      </c>
      <c r="S5084">
        <v>0</v>
      </c>
      <c r="T5084">
        <v>500000000</v>
      </c>
    </row>
    <row r="5085" spans="1:20" ht="15" customHeight="1">
      <c r="A5085" s="962" t="s">
        <v>262</v>
      </c>
      <c r="B5085" t="s">
        <v>301</v>
      </c>
      <c r="C5085" t="s">
        <v>13</v>
      </c>
      <c r="D5085" t="s">
        <v>11</v>
      </c>
      <c r="E5085" t="s">
        <v>610</v>
      </c>
      <c r="F5085" t="s">
        <v>330</v>
      </c>
      <c r="R5085">
        <v>0</v>
      </c>
      <c r="S5085">
        <v>0</v>
      </c>
      <c r="T5085">
        <v>500000000</v>
      </c>
    </row>
    <row r="5086" spans="1:20" ht="15" customHeight="1">
      <c r="A5086" s="962" t="s">
        <v>262</v>
      </c>
      <c r="B5086" t="s">
        <v>302</v>
      </c>
      <c r="C5086" t="s">
        <v>13</v>
      </c>
      <c r="D5086" t="s">
        <v>11</v>
      </c>
      <c r="E5086" t="s">
        <v>610</v>
      </c>
      <c r="F5086" t="s">
        <v>330</v>
      </c>
      <c r="R5086">
        <v>0</v>
      </c>
      <c r="S5086">
        <v>0</v>
      </c>
      <c r="T5086">
        <v>500000000</v>
      </c>
    </row>
    <row r="5087" spans="1:20" ht="15" customHeight="1">
      <c r="A5087" s="962" t="s">
        <v>262</v>
      </c>
      <c r="B5087" t="s">
        <v>303</v>
      </c>
      <c r="C5087" t="s">
        <v>13</v>
      </c>
      <c r="D5087" t="s">
        <v>11</v>
      </c>
      <c r="E5087" t="s">
        <v>610</v>
      </c>
      <c r="F5087" t="s">
        <v>330</v>
      </c>
      <c r="R5087">
        <v>0</v>
      </c>
      <c r="S5087">
        <v>0</v>
      </c>
      <c r="T5087">
        <v>500000000</v>
      </c>
    </row>
    <row r="5088" spans="1:20" ht="15" customHeight="1">
      <c r="A5088" s="962" t="s">
        <v>262</v>
      </c>
      <c r="B5088" t="s">
        <v>298</v>
      </c>
      <c r="C5088" t="s">
        <v>13</v>
      </c>
      <c r="D5088" t="s">
        <v>11</v>
      </c>
      <c r="E5088" t="s">
        <v>610</v>
      </c>
      <c r="F5088" t="s">
        <v>330</v>
      </c>
      <c r="R5088">
        <v>0</v>
      </c>
      <c r="S5088">
        <v>0</v>
      </c>
      <c r="T5088">
        <v>500000000</v>
      </c>
    </row>
    <row r="5089" spans="1:20" ht="15" customHeight="1">
      <c r="A5089" s="962" t="s">
        <v>262</v>
      </c>
      <c r="B5089" t="s">
        <v>300</v>
      </c>
      <c r="C5089" t="s">
        <v>13</v>
      </c>
      <c r="D5089" t="s">
        <v>11</v>
      </c>
      <c r="E5089" t="s">
        <v>610</v>
      </c>
      <c r="F5089" t="s">
        <v>330</v>
      </c>
      <c r="R5089">
        <v>0</v>
      </c>
      <c r="S5089">
        <v>0</v>
      </c>
      <c r="T5089">
        <v>500000000</v>
      </c>
    </row>
    <row r="5090" spans="1:20" ht="15" customHeight="1">
      <c r="A5090" s="962" t="s">
        <v>262</v>
      </c>
      <c r="B5090" t="s">
        <v>321</v>
      </c>
      <c r="C5090" t="s">
        <v>13</v>
      </c>
      <c r="D5090" t="s">
        <v>11</v>
      </c>
      <c r="E5090" t="s">
        <v>610</v>
      </c>
      <c r="F5090" t="s">
        <v>330</v>
      </c>
      <c r="R5090">
        <v>0</v>
      </c>
      <c r="S5090">
        <v>0</v>
      </c>
      <c r="T5090">
        <v>500000000</v>
      </c>
    </row>
    <row r="5091" spans="1:20" ht="15" customHeight="1">
      <c r="A5091" s="962" t="s">
        <v>263</v>
      </c>
      <c r="B5091" t="s">
        <v>290</v>
      </c>
      <c r="C5091" t="s">
        <v>13</v>
      </c>
      <c r="D5091" t="s">
        <v>11</v>
      </c>
      <c r="E5091" t="s">
        <v>610</v>
      </c>
      <c r="F5091" t="s">
        <v>330</v>
      </c>
      <c r="R5091">
        <v>0</v>
      </c>
      <c r="S5091">
        <v>0</v>
      </c>
      <c r="T5091">
        <v>500000000</v>
      </c>
    </row>
    <row r="5092" spans="1:20" ht="15" customHeight="1">
      <c r="A5092" s="962" t="s">
        <v>263</v>
      </c>
      <c r="B5092" t="s">
        <v>292</v>
      </c>
      <c r="C5092" t="s">
        <v>13</v>
      </c>
      <c r="D5092" t="s">
        <v>11</v>
      </c>
      <c r="E5092" t="s">
        <v>610</v>
      </c>
      <c r="F5092" t="s">
        <v>330</v>
      </c>
      <c r="R5092">
        <v>0</v>
      </c>
      <c r="S5092">
        <v>0</v>
      </c>
      <c r="T5092">
        <v>500000000</v>
      </c>
    </row>
    <row r="5093" spans="1:20" ht="15" customHeight="1">
      <c r="A5093" s="962" t="s">
        <v>263</v>
      </c>
      <c r="B5093" t="s">
        <v>295</v>
      </c>
      <c r="C5093" t="s">
        <v>13</v>
      </c>
      <c r="D5093" t="s">
        <v>11</v>
      </c>
      <c r="E5093" t="s">
        <v>610</v>
      </c>
      <c r="F5093" t="s">
        <v>330</v>
      </c>
      <c r="R5093">
        <v>0</v>
      </c>
      <c r="S5093">
        <v>0</v>
      </c>
      <c r="T5093">
        <v>500000000</v>
      </c>
    </row>
    <row r="5094" spans="1:20" ht="15" customHeight="1">
      <c r="A5094" s="962" t="s">
        <v>263</v>
      </c>
      <c r="B5094" t="s">
        <v>296</v>
      </c>
      <c r="C5094" t="s">
        <v>13</v>
      </c>
      <c r="D5094" t="s">
        <v>11</v>
      </c>
      <c r="E5094" t="s">
        <v>610</v>
      </c>
      <c r="F5094" t="s">
        <v>330</v>
      </c>
      <c r="R5094">
        <v>0</v>
      </c>
      <c r="S5094">
        <v>0</v>
      </c>
      <c r="T5094">
        <v>500000000</v>
      </c>
    </row>
    <row r="5095" spans="1:20" ht="15" customHeight="1">
      <c r="A5095" s="962" t="s">
        <v>263</v>
      </c>
      <c r="B5095" t="s">
        <v>289</v>
      </c>
      <c r="C5095" t="s">
        <v>13</v>
      </c>
      <c r="D5095" t="s">
        <v>11</v>
      </c>
      <c r="E5095" t="s">
        <v>610</v>
      </c>
      <c r="F5095" t="s">
        <v>330</v>
      </c>
      <c r="R5095">
        <v>0</v>
      </c>
      <c r="S5095">
        <v>0</v>
      </c>
      <c r="T5095">
        <v>500000000</v>
      </c>
    </row>
    <row r="5096" spans="1:20" ht="15" customHeight="1">
      <c r="A5096" s="962" t="s">
        <v>263</v>
      </c>
      <c r="B5096" t="s">
        <v>291</v>
      </c>
      <c r="C5096" t="s">
        <v>13</v>
      </c>
      <c r="D5096" t="s">
        <v>11</v>
      </c>
      <c r="E5096" t="s">
        <v>610</v>
      </c>
      <c r="F5096" t="s">
        <v>330</v>
      </c>
      <c r="R5096">
        <v>0</v>
      </c>
      <c r="S5096">
        <v>0</v>
      </c>
      <c r="T5096">
        <v>500000000</v>
      </c>
    </row>
    <row r="5097" spans="1:20" ht="15" customHeight="1">
      <c r="A5097" s="962" t="s">
        <v>263</v>
      </c>
      <c r="B5097" t="s">
        <v>288</v>
      </c>
      <c r="C5097" t="s">
        <v>13</v>
      </c>
      <c r="D5097" t="s">
        <v>11</v>
      </c>
      <c r="E5097" t="s">
        <v>610</v>
      </c>
      <c r="F5097" t="s">
        <v>330</v>
      </c>
      <c r="R5097">
        <v>0</v>
      </c>
      <c r="S5097">
        <v>0</v>
      </c>
      <c r="T5097">
        <v>500000000</v>
      </c>
    </row>
    <row r="5098" spans="1:20" ht="15" customHeight="1">
      <c r="A5098" s="962" t="s">
        <v>263</v>
      </c>
      <c r="B5098" t="s">
        <v>287</v>
      </c>
      <c r="C5098" t="s">
        <v>13</v>
      </c>
      <c r="D5098" t="s">
        <v>11</v>
      </c>
      <c r="E5098" t="s">
        <v>610</v>
      </c>
      <c r="F5098" t="s">
        <v>330</v>
      </c>
      <c r="R5098">
        <v>0</v>
      </c>
      <c r="S5098">
        <v>0</v>
      </c>
      <c r="T5098">
        <v>500000000</v>
      </c>
    </row>
    <row r="5099" spans="1:20" ht="15" customHeight="1">
      <c r="A5099" s="962" t="s">
        <v>263</v>
      </c>
      <c r="B5099" t="s">
        <v>321</v>
      </c>
      <c r="C5099" t="s">
        <v>13</v>
      </c>
      <c r="D5099" t="s">
        <v>11</v>
      </c>
      <c r="E5099" t="s">
        <v>610</v>
      </c>
      <c r="F5099" t="s">
        <v>330</v>
      </c>
      <c r="R5099">
        <v>0</v>
      </c>
      <c r="S5099">
        <v>0</v>
      </c>
      <c r="T5099">
        <v>500000000</v>
      </c>
    </row>
    <row r="5100" spans="1:20" ht="15" customHeight="1">
      <c r="A5100" s="962" t="s">
        <v>263</v>
      </c>
      <c r="B5100" t="s">
        <v>294</v>
      </c>
      <c r="C5100" t="s">
        <v>13</v>
      </c>
      <c r="D5100" t="s">
        <v>11</v>
      </c>
      <c r="E5100" t="s">
        <v>610</v>
      </c>
      <c r="F5100" t="s">
        <v>330</v>
      </c>
      <c r="R5100">
        <v>0</v>
      </c>
      <c r="S5100">
        <v>0</v>
      </c>
      <c r="T5100">
        <v>500000000</v>
      </c>
    </row>
    <row r="5101" spans="1:20" ht="15" customHeight="1">
      <c r="A5101" s="962" t="s">
        <v>263</v>
      </c>
      <c r="B5101" t="s">
        <v>293</v>
      </c>
      <c r="C5101" t="s">
        <v>13</v>
      </c>
      <c r="D5101" t="s">
        <v>11</v>
      </c>
      <c r="E5101" t="s">
        <v>610</v>
      </c>
      <c r="F5101" t="s">
        <v>330</v>
      </c>
      <c r="R5101">
        <v>0</v>
      </c>
      <c r="S5101">
        <v>0</v>
      </c>
      <c r="T5101">
        <v>500000000</v>
      </c>
    </row>
    <row r="5102" spans="1:20" ht="15" customHeight="1">
      <c r="A5102" s="962" t="s">
        <v>263</v>
      </c>
      <c r="B5102" t="s">
        <v>324</v>
      </c>
      <c r="C5102" t="s">
        <v>13</v>
      </c>
      <c r="D5102" t="s">
        <v>11</v>
      </c>
      <c r="E5102" t="s">
        <v>610</v>
      </c>
      <c r="F5102" t="s">
        <v>330</v>
      </c>
      <c r="R5102">
        <v>0</v>
      </c>
      <c r="S5102">
        <v>0</v>
      </c>
      <c r="T5102">
        <v>500000000</v>
      </c>
    </row>
    <row r="5103" spans="1:20" ht="15" customHeight="1">
      <c r="A5103" s="962" t="s">
        <v>264</v>
      </c>
      <c r="B5103" t="s">
        <v>294</v>
      </c>
      <c r="C5103" t="s">
        <v>13</v>
      </c>
      <c r="D5103" t="s">
        <v>11</v>
      </c>
      <c r="E5103" t="s">
        <v>610</v>
      </c>
      <c r="F5103" t="s">
        <v>330</v>
      </c>
      <c r="R5103">
        <v>0</v>
      </c>
      <c r="S5103">
        <v>0</v>
      </c>
      <c r="T5103">
        <v>0</v>
      </c>
    </row>
    <row r="5104" spans="1:20" ht="15" customHeight="1">
      <c r="A5104" s="962" t="s">
        <v>264</v>
      </c>
      <c r="B5104" t="s">
        <v>292</v>
      </c>
      <c r="C5104" t="s">
        <v>13</v>
      </c>
      <c r="D5104" t="s">
        <v>11</v>
      </c>
      <c r="E5104" t="s">
        <v>610</v>
      </c>
      <c r="F5104" t="s">
        <v>330</v>
      </c>
      <c r="R5104">
        <v>0</v>
      </c>
      <c r="S5104">
        <v>0</v>
      </c>
      <c r="T5104">
        <v>0</v>
      </c>
    </row>
    <row r="5105" spans="1:20" ht="15" customHeight="1">
      <c r="A5105" s="962" t="s">
        <v>264</v>
      </c>
      <c r="B5105" t="s">
        <v>291</v>
      </c>
      <c r="C5105" t="s">
        <v>13</v>
      </c>
      <c r="D5105" t="s">
        <v>11</v>
      </c>
      <c r="E5105" t="s">
        <v>610</v>
      </c>
      <c r="F5105" t="s">
        <v>330</v>
      </c>
      <c r="R5105">
        <v>0</v>
      </c>
      <c r="S5105">
        <v>0</v>
      </c>
      <c r="T5105">
        <v>0</v>
      </c>
    </row>
    <row r="5106" spans="1:20" ht="15" customHeight="1">
      <c r="A5106" s="962" t="s">
        <v>264</v>
      </c>
      <c r="B5106" t="s">
        <v>293</v>
      </c>
      <c r="C5106" t="s">
        <v>13</v>
      </c>
      <c r="D5106" t="s">
        <v>11</v>
      </c>
      <c r="E5106" t="s">
        <v>610</v>
      </c>
      <c r="F5106" t="s">
        <v>330</v>
      </c>
      <c r="R5106">
        <v>0</v>
      </c>
      <c r="S5106">
        <v>0</v>
      </c>
      <c r="T5106">
        <v>0</v>
      </c>
    </row>
    <row r="5107" spans="1:20" ht="15" customHeight="1">
      <c r="A5107" s="962" t="s">
        <v>264</v>
      </c>
      <c r="B5107" t="s">
        <v>289</v>
      </c>
      <c r="C5107" t="s">
        <v>13</v>
      </c>
      <c r="D5107" t="s">
        <v>11</v>
      </c>
      <c r="E5107" t="s">
        <v>610</v>
      </c>
      <c r="F5107" t="s">
        <v>330</v>
      </c>
      <c r="R5107">
        <v>0</v>
      </c>
    </row>
    <row r="5108" spans="1:20" ht="15" customHeight="1">
      <c r="A5108" s="962" t="s">
        <v>264</v>
      </c>
      <c r="B5108" t="s">
        <v>288</v>
      </c>
      <c r="C5108" t="s">
        <v>13</v>
      </c>
      <c r="D5108" t="s">
        <v>11</v>
      </c>
      <c r="E5108" t="s">
        <v>610</v>
      </c>
      <c r="F5108" t="s">
        <v>330</v>
      </c>
      <c r="R5108">
        <v>0</v>
      </c>
    </row>
    <row r="5109" spans="1:20" ht="15" customHeight="1">
      <c r="A5109" s="962" t="s">
        <v>264</v>
      </c>
      <c r="B5109" t="s">
        <v>287</v>
      </c>
      <c r="C5109" t="s">
        <v>13</v>
      </c>
      <c r="D5109" t="s">
        <v>11</v>
      </c>
      <c r="E5109" t="s">
        <v>610</v>
      </c>
      <c r="F5109" t="s">
        <v>330</v>
      </c>
      <c r="R5109">
        <v>0</v>
      </c>
    </row>
    <row r="5110" spans="1:20" ht="15" customHeight="1">
      <c r="A5110" s="962" t="s">
        <v>264</v>
      </c>
      <c r="B5110" t="s">
        <v>295</v>
      </c>
      <c r="C5110" t="s">
        <v>13</v>
      </c>
      <c r="D5110" t="s">
        <v>11</v>
      </c>
      <c r="E5110" t="s">
        <v>610</v>
      </c>
      <c r="F5110" t="s">
        <v>330</v>
      </c>
      <c r="R5110">
        <v>0</v>
      </c>
      <c r="S5110">
        <v>0</v>
      </c>
      <c r="T5110">
        <v>0</v>
      </c>
    </row>
    <row r="5111" spans="1:20" ht="15" customHeight="1">
      <c r="A5111" s="962" t="s">
        <v>264</v>
      </c>
      <c r="B5111" t="s">
        <v>296</v>
      </c>
      <c r="C5111" t="s">
        <v>13</v>
      </c>
      <c r="D5111" t="s">
        <v>11</v>
      </c>
      <c r="E5111" t="s">
        <v>610</v>
      </c>
      <c r="F5111" t="s">
        <v>330</v>
      </c>
      <c r="R5111">
        <v>0</v>
      </c>
      <c r="S5111">
        <v>0</v>
      </c>
      <c r="T5111">
        <v>0</v>
      </c>
    </row>
    <row r="5112" spans="1:20" ht="15" customHeight="1">
      <c r="A5112" s="962" t="s">
        <v>265</v>
      </c>
      <c r="B5112" t="s">
        <v>294</v>
      </c>
      <c r="C5112" t="s">
        <v>13</v>
      </c>
      <c r="D5112" t="s">
        <v>11</v>
      </c>
      <c r="E5112" t="s">
        <v>610</v>
      </c>
      <c r="F5112" t="s">
        <v>330</v>
      </c>
      <c r="R5112">
        <v>0</v>
      </c>
      <c r="S5112">
        <v>0</v>
      </c>
      <c r="T5112">
        <v>0</v>
      </c>
    </row>
    <row r="5113" spans="1:20" ht="15" customHeight="1">
      <c r="A5113" s="962" t="s">
        <v>265</v>
      </c>
      <c r="B5113" t="s">
        <v>292</v>
      </c>
      <c r="C5113" t="s">
        <v>13</v>
      </c>
      <c r="D5113" t="s">
        <v>11</v>
      </c>
      <c r="E5113" t="s">
        <v>610</v>
      </c>
      <c r="F5113" t="s">
        <v>330</v>
      </c>
      <c r="R5113">
        <v>0</v>
      </c>
      <c r="S5113">
        <v>0</v>
      </c>
      <c r="T5113">
        <v>0</v>
      </c>
    </row>
    <row r="5114" spans="1:20" ht="15" customHeight="1">
      <c r="A5114" s="962" t="s">
        <v>265</v>
      </c>
      <c r="B5114" t="s">
        <v>291</v>
      </c>
      <c r="C5114" t="s">
        <v>13</v>
      </c>
      <c r="D5114" t="s">
        <v>11</v>
      </c>
      <c r="E5114" t="s">
        <v>610</v>
      </c>
      <c r="F5114" t="s">
        <v>330</v>
      </c>
      <c r="R5114">
        <v>0</v>
      </c>
      <c r="S5114">
        <v>0</v>
      </c>
      <c r="T5114">
        <v>0</v>
      </c>
    </row>
    <row r="5115" spans="1:20" ht="15" customHeight="1">
      <c r="A5115" s="962" t="s">
        <v>265</v>
      </c>
      <c r="B5115" t="s">
        <v>293</v>
      </c>
      <c r="C5115" t="s">
        <v>13</v>
      </c>
      <c r="D5115" t="s">
        <v>11</v>
      </c>
      <c r="E5115" t="s">
        <v>610</v>
      </c>
      <c r="F5115" t="s">
        <v>330</v>
      </c>
      <c r="R5115">
        <v>0</v>
      </c>
      <c r="S5115">
        <v>0</v>
      </c>
      <c r="T5115">
        <v>0</v>
      </c>
    </row>
    <row r="5116" spans="1:20" ht="15" customHeight="1">
      <c r="A5116" s="962" t="s">
        <v>265</v>
      </c>
      <c r="B5116" t="s">
        <v>289</v>
      </c>
      <c r="C5116" t="s">
        <v>13</v>
      </c>
      <c r="D5116" t="s">
        <v>11</v>
      </c>
      <c r="E5116" t="s">
        <v>610</v>
      </c>
      <c r="F5116" t="s">
        <v>330</v>
      </c>
      <c r="R5116">
        <v>0</v>
      </c>
      <c r="S5116">
        <v>0</v>
      </c>
      <c r="T5116">
        <v>0</v>
      </c>
    </row>
    <row r="5117" spans="1:20" ht="15" customHeight="1">
      <c r="A5117" s="962" t="s">
        <v>265</v>
      </c>
      <c r="B5117" t="s">
        <v>288</v>
      </c>
      <c r="C5117" t="s">
        <v>13</v>
      </c>
      <c r="D5117" t="s">
        <v>11</v>
      </c>
      <c r="E5117" t="s">
        <v>610</v>
      </c>
      <c r="F5117" t="s">
        <v>330</v>
      </c>
      <c r="R5117">
        <v>0</v>
      </c>
      <c r="S5117">
        <v>0</v>
      </c>
      <c r="T5117">
        <v>0</v>
      </c>
    </row>
    <row r="5118" spans="1:20" ht="15" customHeight="1">
      <c r="A5118" s="962" t="s">
        <v>265</v>
      </c>
      <c r="B5118" t="s">
        <v>287</v>
      </c>
      <c r="C5118" t="s">
        <v>13</v>
      </c>
      <c r="D5118" t="s">
        <v>11</v>
      </c>
      <c r="E5118" t="s">
        <v>610</v>
      </c>
      <c r="F5118" t="s">
        <v>330</v>
      </c>
      <c r="R5118">
        <v>0</v>
      </c>
      <c r="S5118">
        <v>0</v>
      </c>
      <c r="T5118">
        <v>0</v>
      </c>
    </row>
    <row r="5119" spans="1:20" ht="15" customHeight="1">
      <c r="A5119" s="962" t="s">
        <v>265</v>
      </c>
      <c r="B5119" t="s">
        <v>295</v>
      </c>
      <c r="C5119" t="s">
        <v>13</v>
      </c>
      <c r="D5119" t="s">
        <v>11</v>
      </c>
      <c r="E5119" t="s">
        <v>610</v>
      </c>
      <c r="F5119" t="s">
        <v>330</v>
      </c>
      <c r="R5119">
        <v>0</v>
      </c>
      <c r="S5119">
        <v>0</v>
      </c>
      <c r="T5119">
        <v>0</v>
      </c>
    </row>
    <row r="5120" spans="1:20" ht="15" customHeight="1">
      <c r="A5120" s="962" t="s">
        <v>265</v>
      </c>
      <c r="B5120" t="s">
        <v>296</v>
      </c>
      <c r="C5120" t="s">
        <v>13</v>
      </c>
      <c r="D5120" t="s">
        <v>11</v>
      </c>
      <c r="E5120" t="s">
        <v>610</v>
      </c>
      <c r="F5120" t="s">
        <v>330</v>
      </c>
      <c r="R5120">
        <v>0</v>
      </c>
      <c r="S5120">
        <v>0</v>
      </c>
      <c r="T5120">
        <v>0</v>
      </c>
    </row>
    <row r="5121" spans="1:20" ht="15" customHeight="1">
      <c r="A5121" s="962" t="s">
        <v>266</v>
      </c>
      <c r="B5121" t="s">
        <v>294</v>
      </c>
      <c r="C5121" t="s">
        <v>13</v>
      </c>
      <c r="D5121" t="s">
        <v>11</v>
      </c>
      <c r="E5121" t="s">
        <v>610</v>
      </c>
      <c r="F5121" t="s">
        <v>330</v>
      </c>
      <c r="R5121">
        <v>0</v>
      </c>
      <c r="S5121">
        <v>0</v>
      </c>
      <c r="T5121">
        <v>0</v>
      </c>
    </row>
    <row r="5122" spans="1:20" ht="15" customHeight="1">
      <c r="A5122" s="962" t="s">
        <v>266</v>
      </c>
      <c r="B5122" t="s">
        <v>292</v>
      </c>
      <c r="C5122" t="s">
        <v>13</v>
      </c>
      <c r="D5122" t="s">
        <v>11</v>
      </c>
      <c r="E5122" t="s">
        <v>610</v>
      </c>
      <c r="F5122" t="s">
        <v>330</v>
      </c>
      <c r="R5122">
        <v>0</v>
      </c>
      <c r="S5122">
        <v>0</v>
      </c>
      <c r="T5122">
        <v>0</v>
      </c>
    </row>
    <row r="5123" spans="1:20" ht="15" customHeight="1">
      <c r="A5123" s="962" t="s">
        <v>266</v>
      </c>
      <c r="B5123" t="s">
        <v>291</v>
      </c>
      <c r="C5123" t="s">
        <v>13</v>
      </c>
      <c r="D5123" t="s">
        <v>11</v>
      </c>
      <c r="E5123" t="s">
        <v>610</v>
      </c>
      <c r="F5123" t="s">
        <v>330</v>
      </c>
      <c r="R5123">
        <v>0</v>
      </c>
      <c r="S5123">
        <v>0</v>
      </c>
      <c r="T5123">
        <v>0</v>
      </c>
    </row>
    <row r="5124" spans="1:20" ht="15" customHeight="1">
      <c r="A5124" s="962" t="s">
        <v>266</v>
      </c>
      <c r="B5124" t="s">
        <v>293</v>
      </c>
      <c r="C5124" t="s">
        <v>13</v>
      </c>
      <c r="D5124" t="s">
        <v>11</v>
      </c>
      <c r="E5124" t="s">
        <v>610</v>
      </c>
      <c r="F5124" t="s">
        <v>330</v>
      </c>
      <c r="R5124">
        <v>0</v>
      </c>
      <c r="S5124">
        <v>0</v>
      </c>
      <c r="T5124">
        <v>0</v>
      </c>
    </row>
    <row r="5125" spans="1:20" ht="15" customHeight="1">
      <c r="A5125" s="962" t="s">
        <v>266</v>
      </c>
      <c r="B5125" t="s">
        <v>289</v>
      </c>
      <c r="C5125" t="s">
        <v>13</v>
      </c>
      <c r="D5125" t="s">
        <v>11</v>
      </c>
      <c r="E5125" t="s">
        <v>610</v>
      </c>
      <c r="F5125" t="s">
        <v>330</v>
      </c>
      <c r="R5125">
        <v>0</v>
      </c>
      <c r="S5125">
        <v>0</v>
      </c>
      <c r="T5125">
        <v>0</v>
      </c>
    </row>
    <row r="5126" spans="1:20" ht="15" customHeight="1">
      <c r="A5126" s="962" t="s">
        <v>266</v>
      </c>
      <c r="B5126" t="s">
        <v>288</v>
      </c>
      <c r="C5126" t="s">
        <v>13</v>
      </c>
      <c r="D5126" t="s">
        <v>11</v>
      </c>
      <c r="E5126" t="s">
        <v>610</v>
      </c>
      <c r="F5126" t="s">
        <v>330</v>
      </c>
      <c r="R5126">
        <v>0</v>
      </c>
      <c r="S5126">
        <v>0</v>
      </c>
      <c r="T5126">
        <v>0</v>
      </c>
    </row>
    <row r="5127" spans="1:20" ht="15" customHeight="1">
      <c r="A5127" s="962" t="s">
        <v>266</v>
      </c>
      <c r="B5127" t="s">
        <v>287</v>
      </c>
      <c r="C5127" t="s">
        <v>13</v>
      </c>
      <c r="D5127" t="s">
        <v>11</v>
      </c>
      <c r="E5127" t="s">
        <v>610</v>
      </c>
      <c r="F5127" t="s">
        <v>330</v>
      </c>
      <c r="R5127">
        <v>0</v>
      </c>
      <c r="S5127">
        <v>0</v>
      </c>
      <c r="T5127">
        <v>0</v>
      </c>
    </row>
    <row r="5128" spans="1:20" ht="15" customHeight="1">
      <c r="A5128" s="962" t="s">
        <v>266</v>
      </c>
      <c r="B5128" t="s">
        <v>295</v>
      </c>
      <c r="C5128" t="s">
        <v>13</v>
      </c>
      <c r="D5128" t="s">
        <v>11</v>
      </c>
      <c r="E5128" t="s">
        <v>610</v>
      </c>
      <c r="F5128" t="s">
        <v>330</v>
      </c>
      <c r="R5128">
        <v>0</v>
      </c>
      <c r="S5128">
        <v>0</v>
      </c>
      <c r="T5128">
        <v>0</v>
      </c>
    </row>
    <row r="5129" spans="1:20" ht="15" customHeight="1">
      <c r="A5129" s="962" t="s">
        <v>266</v>
      </c>
      <c r="B5129" t="s">
        <v>296</v>
      </c>
      <c r="C5129" t="s">
        <v>13</v>
      </c>
      <c r="D5129" t="s">
        <v>11</v>
      </c>
      <c r="E5129" t="s">
        <v>610</v>
      </c>
      <c r="F5129" t="s">
        <v>330</v>
      </c>
      <c r="R5129">
        <v>0</v>
      </c>
      <c r="S5129">
        <v>0</v>
      </c>
      <c r="T5129">
        <v>0</v>
      </c>
    </row>
    <row r="5130" spans="1:20" ht="15" customHeight="1">
      <c r="A5130" s="962" t="s">
        <v>267</v>
      </c>
      <c r="B5130" t="s">
        <v>296</v>
      </c>
      <c r="C5130" t="s">
        <v>13</v>
      </c>
      <c r="D5130" t="s">
        <v>11</v>
      </c>
      <c r="E5130" t="s">
        <v>610</v>
      </c>
      <c r="F5130" t="s">
        <v>330</v>
      </c>
      <c r="R5130">
        <v>0</v>
      </c>
      <c r="S5130">
        <v>0</v>
      </c>
      <c r="T5130">
        <v>0</v>
      </c>
    </row>
    <row r="5131" spans="1:20" ht="15" customHeight="1">
      <c r="A5131" s="962" t="s">
        <v>267</v>
      </c>
      <c r="B5131" t="s">
        <v>289</v>
      </c>
      <c r="C5131" t="s">
        <v>13</v>
      </c>
      <c r="D5131" t="s">
        <v>11</v>
      </c>
      <c r="E5131" t="s">
        <v>610</v>
      </c>
      <c r="F5131" t="s">
        <v>330</v>
      </c>
      <c r="R5131">
        <v>0</v>
      </c>
      <c r="S5131">
        <v>0</v>
      </c>
      <c r="T5131">
        <v>0</v>
      </c>
    </row>
    <row r="5132" spans="1:20" ht="15" customHeight="1">
      <c r="A5132" s="962" t="s">
        <v>267</v>
      </c>
      <c r="B5132" t="s">
        <v>288</v>
      </c>
      <c r="C5132" t="s">
        <v>13</v>
      </c>
      <c r="D5132" t="s">
        <v>11</v>
      </c>
      <c r="E5132" t="s">
        <v>610</v>
      </c>
      <c r="F5132" t="s">
        <v>330</v>
      </c>
      <c r="R5132">
        <v>0</v>
      </c>
      <c r="S5132">
        <v>0</v>
      </c>
      <c r="T5132">
        <v>0</v>
      </c>
    </row>
    <row r="5133" spans="1:20" ht="15" customHeight="1">
      <c r="A5133" s="962" t="s">
        <v>267</v>
      </c>
      <c r="B5133" t="s">
        <v>287</v>
      </c>
      <c r="C5133" t="s">
        <v>13</v>
      </c>
      <c r="D5133" t="s">
        <v>11</v>
      </c>
      <c r="E5133" t="s">
        <v>610</v>
      </c>
      <c r="F5133" t="s">
        <v>330</v>
      </c>
      <c r="R5133">
        <v>0</v>
      </c>
      <c r="S5133">
        <v>0</v>
      </c>
      <c r="T5133">
        <v>0</v>
      </c>
    </row>
    <row r="5134" spans="1:20" ht="15" customHeight="1">
      <c r="A5134" s="962" t="s">
        <v>268</v>
      </c>
      <c r="B5134" t="s">
        <v>296</v>
      </c>
      <c r="C5134" t="s">
        <v>13</v>
      </c>
      <c r="D5134" t="s">
        <v>11</v>
      </c>
      <c r="E5134" t="s">
        <v>610</v>
      </c>
      <c r="F5134" t="s">
        <v>330</v>
      </c>
      <c r="R5134">
        <v>0</v>
      </c>
      <c r="S5134">
        <v>0</v>
      </c>
      <c r="T5134">
        <v>0</v>
      </c>
    </row>
    <row r="5135" spans="1:20" ht="15" customHeight="1">
      <c r="A5135" s="962" t="s">
        <v>268</v>
      </c>
      <c r="B5135" t="s">
        <v>289</v>
      </c>
      <c r="C5135" t="s">
        <v>13</v>
      </c>
      <c r="D5135" t="s">
        <v>11</v>
      </c>
      <c r="E5135" t="s">
        <v>610</v>
      </c>
      <c r="F5135" t="s">
        <v>330</v>
      </c>
      <c r="R5135">
        <v>0</v>
      </c>
      <c r="S5135">
        <v>0</v>
      </c>
      <c r="T5135">
        <v>0</v>
      </c>
    </row>
    <row r="5136" spans="1:20" ht="15" customHeight="1">
      <c r="A5136" s="962" t="s">
        <v>268</v>
      </c>
      <c r="B5136" t="s">
        <v>288</v>
      </c>
      <c r="C5136" t="s">
        <v>13</v>
      </c>
      <c r="D5136" t="s">
        <v>11</v>
      </c>
      <c r="E5136" t="s">
        <v>610</v>
      </c>
      <c r="F5136" t="s">
        <v>330</v>
      </c>
      <c r="R5136">
        <v>0</v>
      </c>
      <c r="S5136">
        <v>0</v>
      </c>
      <c r="T5136">
        <v>0</v>
      </c>
    </row>
    <row r="5137" spans="1:20" ht="15" customHeight="1">
      <c r="A5137" s="962" t="s">
        <v>268</v>
      </c>
      <c r="B5137" t="s">
        <v>287</v>
      </c>
      <c r="C5137" t="s">
        <v>13</v>
      </c>
      <c r="D5137" t="s">
        <v>11</v>
      </c>
      <c r="E5137" t="s">
        <v>610</v>
      </c>
      <c r="F5137" t="s">
        <v>330</v>
      </c>
      <c r="R5137">
        <v>0</v>
      </c>
      <c r="S5137">
        <v>0</v>
      </c>
      <c r="T5137">
        <v>0</v>
      </c>
    </row>
    <row r="5138" spans="1:20" ht="15" customHeight="1">
      <c r="A5138" s="962" t="s">
        <v>269</v>
      </c>
      <c r="B5138" t="s">
        <v>296</v>
      </c>
      <c r="C5138" t="s">
        <v>13</v>
      </c>
      <c r="D5138" t="s">
        <v>11</v>
      </c>
      <c r="E5138" t="s">
        <v>610</v>
      </c>
      <c r="F5138" t="s">
        <v>330</v>
      </c>
      <c r="R5138">
        <v>0</v>
      </c>
      <c r="S5138">
        <v>0</v>
      </c>
      <c r="T5138">
        <v>0</v>
      </c>
    </row>
    <row r="5139" spans="1:20" ht="15" customHeight="1">
      <c r="A5139" s="962" t="s">
        <v>269</v>
      </c>
      <c r="B5139" t="s">
        <v>289</v>
      </c>
      <c r="C5139" t="s">
        <v>13</v>
      </c>
      <c r="D5139" t="s">
        <v>11</v>
      </c>
      <c r="E5139" t="s">
        <v>610</v>
      </c>
      <c r="F5139" t="s">
        <v>330</v>
      </c>
      <c r="R5139">
        <v>0</v>
      </c>
      <c r="S5139">
        <v>0</v>
      </c>
      <c r="T5139">
        <v>0</v>
      </c>
    </row>
    <row r="5140" spans="1:20" ht="15" customHeight="1">
      <c r="A5140" s="962" t="s">
        <v>269</v>
      </c>
      <c r="B5140" t="s">
        <v>288</v>
      </c>
      <c r="C5140" t="s">
        <v>13</v>
      </c>
      <c r="D5140" t="s">
        <v>11</v>
      </c>
      <c r="E5140" t="s">
        <v>610</v>
      </c>
      <c r="F5140" t="s">
        <v>330</v>
      </c>
      <c r="R5140">
        <v>0</v>
      </c>
      <c r="S5140">
        <v>0</v>
      </c>
      <c r="T5140">
        <v>0</v>
      </c>
    </row>
    <row r="5141" spans="1:20" ht="15" customHeight="1">
      <c r="A5141" s="962" t="s">
        <v>269</v>
      </c>
      <c r="B5141" t="s">
        <v>287</v>
      </c>
      <c r="C5141" t="s">
        <v>13</v>
      </c>
      <c r="D5141" t="s">
        <v>11</v>
      </c>
      <c r="E5141" t="s">
        <v>610</v>
      </c>
      <c r="F5141" t="s">
        <v>330</v>
      </c>
      <c r="R5141">
        <v>0</v>
      </c>
      <c r="S5141">
        <v>0</v>
      </c>
      <c r="T5141">
        <v>0</v>
      </c>
    </row>
    <row r="5142" spans="1:20" ht="15" customHeight="1">
      <c r="A5142" s="962" t="s">
        <v>270</v>
      </c>
      <c r="B5142" t="s">
        <v>296</v>
      </c>
      <c r="C5142" t="s">
        <v>13</v>
      </c>
      <c r="D5142" t="s">
        <v>11</v>
      </c>
      <c r="E5142" t="s">
        <v>610</v>
      </c>
      <c r="F5142" t="s">
        <v>330</v>
      </c>
      <c r="R5142">
        <v>0</v>
      </c>
      <c r="S5142">
        <v>0</v>
      </c>
      <c r="T5142">
        <v>0</v>
      </c>
    </row>
    <row r="5143" spans="1:20" ht="15" customHeight="1">
      <c r="A5143" s="962" t="s">
        <v>270</v>
      </c>
      <c r="B5143" t="s">
        <v>289</v>
      </c>
      <c r="C5143" t="s">
        <v>13</v>
      </c>
      <c r="D5143" t="s">
        <v>11</v>
      </c>
      <c r="E5143" t="s">
        <v>610</v>
      </c>
      <c r="F5143" t="s">
        <v>330</v>
      </c>
      <c r="R5143">
        <v>0</v>
      </c>
      <c r="S5143">
        <v>0</v>
      </c>
      <c r="T5143">
        <v>0</v>
      </c>
    </row>
    <row r="5144" spans="1:20" ht="15" customHeight="1">
      <c r="A5144" s="962" t="s">
        <v>270</v>
      </c>
      <c r="B5144" t="s">
        <v>288</v>
      </c>
      <c r="C5144" t="s">
        <v>13</v>
      </c>
      <c r="D5144" t="s">
        <v>11</v>
      </c>
      <c r="E5144" t="s">
        <v>610</v>
      </c>
      <c r="F5144" t="s">
        <v>330</v>
      </c>
      <c r="R5144">
        <v>0</v>
      </c>
      <c r="S5144">
        <v>0</v>
      </c>
      <c r="T5144">
        <v>0</v>
      </c>
    </row>
    <row r="5145" spans="1:20" ht="15" customHeight="1">
      <c r="A5145" s="962" t="s">
        <v>270</v>
      </c>
      <c r="B5145" t="s">
        <v>287</v>
      </c>
      <c r="C5145" t="s">
        <v>13</v>
      </c>
      <c r="D5145" t="s">
        <v>11</v>
      </c>
      <c r="E5145" t="s">
        <v>610</v>
      </c>
      <c r="F5145" t="s">
        <v>330</v>
      </c>
      <c r="R5145">
        <v>0</v>
      </c>
      <c r="S5145">
        <v>0</v>
      </c>
      <c r="T5145">
        <v>0</v>
      </c>
    </row>
    <row r="5146" spans="1:20" ht="15" customHeight="1">
      <c r="A5146" s="962" t="s">
        <v>271</v>
      </c>
      <c r="B5146" t="s">
        <v>297</v>
      </c>
      <c r="C5146" t="s">
        <v>13</v>
      </c>
      <c r="D5146" t="s">
        <v>11</v>
      </c>
      <c r="E5146" t="s">
        <v>610</v>
      </c>
      <c r="F5146" t="s">
        <v>330</v>
      </c>
      <c r="R5146">
        <v>0</v>
      </c>
      <c r="S5146">
        <v>0</v>
      </c>
      <c r="T5146">
        <v>0</v>
      </c>
    </row>
    <row r="5147" spans="1:20" ht="15" customHeight="1">
      <c r="A5147" s="962" t="s">
        <v>271</v>
      </c>
      <c r="B5147" t="s">
        <v>288</v>
      </c>
      <c r="C5147" t="s">
        <v>13</v>
      </c>
      <c r="D5147" t="s">
        <v>11</v>
      </c>
      <c r="E5147" t="s">
        <v>610</v>
      </c>
      <c r="F5147" t="s">
        <v>330</v>
      </c>
      <c r="R5147">
        <v>0</v>
      </c>
      <c r="S5147">
        <v>0</v>
      </c>
      <c r="T5147">
        <v>0</v>
      </c>
    </row>
    <row r="5148" spans="1:20" ht="15" customHeight="1">
      <c r="A5148" s="962" t="s">
        <v>271</v>
      </c>
      <c r="B5148" t="s">
        <v>287</v>
      </c>
      <c r="C5148" t="s">
        <v>13</v>
      </c>
      <c r="D5148" t="s">
        <v>11</v>
      </c>
      <c r="E5148" t="s">
        <v>610</v>
      </c>
      <c r="F5148" t="s">
        <v>330</v>
      </c>
      <c r="R5148">
        <v>0</v>
      </c>
      <c r="S5148">
        <v>0</v>
      </c>
      <c r="T5148">
        <v>0</v>
      </c>
    </row>
    <row r="5149" spans="1:20" ht="15" customHeight="1">
      <c r="A5149" s="962" t="s">
        <v>271</v>
      </c>
      <c r="B5149" t="s">
        <v>299</v>
      </c>
      <c r="C5149" t="s">
        <v>13</v>
      </c>
      <c r="D5149" t="s">
        <v>11</v>
      </c>
      <c r="E5149" t="s">
        <v>610</v>
      </c>
      <c r="F5149" t="s">
        <v>330</v>
      </c>
      <c r="R5149">
        <v>0</v>
      </c>
      <c r="S5149">
        <v>0</v>
      </c>
      <c r="T5149">
        <v>0</v>
      </c>
    </row>
    <row r="5150" spans="1:20" ht="15" customHeight="1">
      <c r="A5150" s="962" t="s">
        <v>271</v>
      </c>
      <c r="B5150" t="s">
        <v>301</v>
      </c>
      <c r="C5150" t="s">
        <v>13</v>
      </c>
      <c r="D5150" t="s">
        <v>11</v>
      </c>
      <c r="E5150" t="s">
        <v>610</v>
      </c>
      <c r="F5150" t="s">
        <v>330</v>
      </c>
      <c r="R5150">
        <v>0</v>
      </c>
      <c r="S5150">
        <v>0</v>
      </c>
      <c r="T5150">
        <v>0</v>
      </c>
    </row>
    <row r="5151" spans="1:20" ht="15" customHeight="1">
      <c r="A5151" s="962" t="s">
        <v>271</v>
      </c>
      <c r="B5151" t="s">
        <v>302</v>
      </c>
      <c r="C5151" t="s">
        <v>13</v>
      </c>
      <c r="D5151" t="s">
        <v>11</v>
      </c>
      <c r="E5151" t="s">
        <v>610</v>
      </c>
      <c r="F5151" t="s">
        <v>330</v>
      </c>
      <c r="R5151">
        <v>0</v>
      </c>
      <c r="S5151">
        <v>0</v>
      </c>
      <c r="T5151">
        <v>0</v>
      </c>
    </row>
    <row r="5152" spans="1:20" ht="15" customHeight="1">
      <c r="A5152" s="962" t="s">
        <v>271</v>
      </c>
      <c r="B5152" t="s">
        <v>303</v>
      </c>
      <c r="C5152" t="s">
        <v>13</v>
      </c>
      <c r="D5152" t="s">
        <v>11</v>
      </c>
      <c r="E5152" t="s">
        <v>610</v>
      </c>
      <c r="F5152" t="s">
        <v>330</v>
      </c>
      <c r="R5152">
        <v>0</v>
      </c>
      <c r="S5152">
        <v>0</v>
      </c>
      <c r="T5152">
        <v>0</v>
      </c>
    </row>
    <row r="5153" spans="1:20" ht="15" customHeight="1">
      <c r="A5153" s="962" t="s">
        <v>271</v>
      </c>
      <c r="B5153" t="s">
        <v>298</v>
      </c>
      <c r="C5153" t="s">
        <v>13</v>
      </c>
      <c r="D5153" t="s">
        <v>11</v>
      </c>
      <c r="E5153" t="s">
        <v>610</v>
      </c>
      <c r="F5153" t="s">
        <v>330</v>
      </c>
      <c r="R5153">
        <v>0</v>
      </c>
      <c r="S5153">
        <v>0</v>
      </c>
      <c r="T5153">
        <v>0</v>
      </c>
    </row>
    <row r="5154" spans="1:20" ht="15" customHeight="1">
      <c r="A5154" s="962" t="s">
        <v>271</v>
      </c>
      <c r="B5154" t="s">
        <v>300</v>
      </c>
      <c r="C5154" t="s">
        <v>13</v>
      </c>
      <c r="D5154" t="s">
        <v>11</v>
      </c>
      <c r="E5154" t="s">
        <v>610</v>
      </c>
      <c r="F5154" t="s">
        <v>330</v>
      </c>
      <c r="R5154">
        <v>0</v>
      </c>
      <c r="S5154">
        <v>0</v>
      </c>
      <c r="T5154">
        <v>0</v>
      </c>
    </row>
    <row r="5155" spans="1:20" ht="15" customHeight="1">
      <c r="A5155" s="962" t="s">
        <v>272</v>
      </c>
      <c r="B5155" t="s">
        <v>296</v>
      </c>
      <c r="C5155" t="s">
        <v>13</v>
      </c>
      <c r="D5155" t="s">
        <v>11</v>
      </c>
      <c r="E5155" t="s">
        <v>610</v>
      </c>
      <c r="F5155" t="s">
        <v>330</v>
      </c>
      <c r="R5155">
        <v>0</v>
      </c>
      <c r="S5155">
        <v>0</v>
      </c>
      <c r="T5155">
        <v>0</v>
      </c>
    </row>
    <row r="5156" spans="1:20" ht="15" customHeight="1">
      <c r="A5156" s="962" t="s">
        <v>272</v>
      </c>
      <c r="B5156" t="s">
        <v>289</v>
      </c>
      <c r="C5156" t="s">
        <v>13</v>
      </c>
      <c r="D5156" t="s">
        <v>11</v>
      </c>
      <c r="E5156" t="s">
        <v>610</v>
      </c>
      <c r="F5156" t="s">
        <v>330</v>
      </c>
      <c r="R5156">
        <v>0</v>
      </c>
      <c r="S5156">
        <v>0</v>
      </c>
      <c r="T5156">
        <v>0</v>
      </c>
    </row>
    <row r="5157" spans="1:20" ht="15" customHeight="1">
      <c r="A5157" s="962" t="s">
        <v>272</v>
      </c>
      <c r="B5157" t="s">
        <v>288</v>
      </c>
      <c r="C5157" t="s">
        <v>13</v>
      </c>
      <c r="D5157" t="s">
        <v>11</v>
      </c>
      <c r="E5157" t="s">
        <v>610</v>
      </c>
      <c r="F5157" t="s">
        <v>330</v>
      </c>
      <c r="R5157">
        <v>0</v>
      </c>
      <c r="S5157">
        <v>0</v>
      </c>
      <c r="T5157">
        <v>0</v>
      </c>
    </row>
    <row r="5158" spans="1:20" ht="15" customHeight="1">
      <c r="A5158" s="962" t="s">
        <v>272</v>
      </c>
      <c r="B5158" t="s">
        <v>287</v>
      </c>
      <c r="C5158" t="s">
        <v>13</v>
      </c>
      <c r="D5158" t="s">
        <v>11</v>
      </c>
      <c r="E5158" t="s">
        <v>610</v>
      </c>
      <c r="F5158" t="s">
        <v>330</v>
      </c>
      <c r="R5158">
        <v>0</v>
      </c>
      <c r="S5158">
        <v>0</v>
      </c>
      <c r="T5158">
        <v>0</v>
      </c>
    </row>
    <row r="5159" spans="1:20" ht="15" customHeight="1">
      <c r="A5159" s="962" t="s">
        <v>273</v>
      </c>
      <c r="B5159" t="s">
        <v>296</v>
      </c>
      <c r="C5159" t="s">
        <v>13</v>
      </c>
      <c r="D5159" t="s">
        <v>11</v>
      </c>
      <c r="E5159" t="s">
        <v>610</v>
      </c>
      <c r="F5159" t="s">
        <v>330</v>
      </c>
      <c r="R5159">
        <v>0</v>
      </c>
      <c r="S5159">
        <v>0</v>
      </c>
      <c r="T5159">
        <v>0</v>
      </c>
    </row>
    <row r="5160" spans="1:20" ht="15" customHeight="1">
      <c r="A5160" s="962" t="s">
        <v>273</v>
      </c>
      <c r="B5160" t="s">
        <v>289</v>
      </c>
      <c r="C5160" t="s">
        <v>13</v>
      </c>
      <c r="D5160" t="s">
        <v>11</v>
      </c>
      <c r="E5160" t="s">
        <v>610</v>
      </c>
      <c r="F5160" t="s">
        <v>330</v>
      </c>
      <c r="R5160">
        <v>0</v>
      </c>
      <c r="S5160">
        <v>0</v>
      </c>
      <c r="T5160">
        <v>0</v>
      </c>
    </row>
    <row r="5161" spans="1:20" ht="15" customHeight="1">
      <c r="A5161" s="962" t="s">
        <v>273</v>
      </c>
      <c r="B5161" t="s">
        <v>288</v>
      </c>
      <c r="C5161" t="s">
        <v>13</v>
      </c>
      <c r="D5161" t="s">
        <v>11</v>
      </c>
      <c r="E5161" t="s">
        <v>610</v>
      </c>
      <c r="F5161" t="s">
        <v>330</v>
      </c>
      <c r="R5161">
        <v>0</v>
      </c>
      <c r="S5161">
        <v>0</v>
      </c>
      <c r="T5161">
        <v>0</v>
      </c>
    </row>
    <row r="5162" spans="1:20" ht="15" customHeight="1">
      <c r="A5162" s="962" t="s">
        <v>273</v>
      </c>
      <c r="B5162" t="s">
        <v>287</v>
      </c>
      <c r="C5162" t="s">
        <v>13</v>
      </c>
      <c r="D5162" t="s">
        <v>11</v>
      </c>
      <c r="E5162" t="s">
        <v>610</v>
      </c>
      <c r="F5162" t="s">
        <v>330</v>
      </c>
      <c r="R5162">
        <v>0</v>
      </c>
      <c r="S5162">
        <v>0</v>
      </c>
      <c r="T5162">
        <v>0</v>
      </c>
    </row>
    <row r="5163" spans="1:20" ht="15" customHeight="1">
      <c r="A5163" s="962" t="s">
        <v>274</v>
      </c>
      <c r="B5163" t="s">
        <v>283</v>
      </c>
      <c r="C5163" t="s">
        <v>13</v>
      </c>
      <c r="D5163" t="s">
        <v>11</v>
      </c>
      <c r="E5163" t="s">
        <v>610</v>
      </c>
      <c r="F5163" t="s">
        <v>330</v>
      </c>
      <c r="R5163">
        <v>0</v>
      </c>
    </row>
    <row r="5164" spans="1:20" ht="15" customHeight="1">
      <c r="A5164" s="962" t="s">
        <v>277</v>
      </c>
      <c r="B5164" t="s">
        <v>246</v>
      </c>
      <c r="C5164" t="s">
        <v>13</v>
      </c>
      <c r="D5164" t="s">
        <v>11</v>
      </c>
      <c r="E5164" t="s">
        <v>610</v>
      </c>
      <c r="F5164" t="s">
        <v>330</v>
      </c>
      <c r="R5164">
        <v>0</v>
      </c>
      <c r="S5164">
        <v>0</v>
      </c>
      <c r="T5164">
        <v>500000000</v>
      </c>
    </row>
    <row r="5165" spans="1:20" ht="15" customHeight="1">
      <c r="A5165" s="962" t="s">
        <v>277</v>
      </c>
      <c r="B5165" t="s">
        <v>244</v>
      </c>
      <c r="C5165" t="s">
        <v>13</v>
      </c>
      <c r="D5165" t="s">
        <v>11</v>
      </c>
      <c r="E5165" t="s">
        <v>610</v>
      </c>
      <c r="F5165" t="s">
        <v>330</v>
      </c>
      <c r="G5165" t="s">
        <v>620</v>
      </c>
      <c r="I5165" t="s">
        <v>332</v>
      </c>
      <c r="K5165" t="s">
        <v>333</v>
      </c>
      <c r="L5165" t="s">
        <v>277</v>
      </c>
      <c r="M5165" t="s">
        <v>50</v>
      </c>
      <c r="O5165" t="s">
        <v>365</v>
      </c>
      <c r="P5165" t="s">
        <v>336</v>
      </c>
      <c r="Q5165" t="s">
        <v>337</v>
      </c>
      <c r="R5165">
        <v>4280</v>
      </c>
    </row>
    <row r="5166" spans="1:20" ht="15" customHeight="1">
      <c r="A5166" s="962" t="s">
        <v>278</v>
      </c>
      <c r="B5166" t="s">
        <v>252</v>
      </c>
      <c r="C5166" t="s">
        <v>13</v>
      </c>
      <c r="D5166" t="s">
        <v>11</v>
      </c>
      <c r="E5166" t="s">
        <v>610</v>
      </c>
      <c r="F5166" t="s">
        <v>330</v>
      </c>
      <c r="J5166" t="s">
        <v>340</v>
      </c>
      <c r="L5166" t="s">
        <v>252</v>
      </c>
      <c r="R5166">
        <v>0</v>
      </c>
    </row>
    <row r="5167" spans="1:20" ht="15" customHeight="1">
      <c r="A5167" s="962" t="s">
        <v>278</v>
      </c>
      <c r="B5167" t="s">
        <v>247</v>
      </c>
      <c r="C5167" t="s">
        <v>13</v>
      </c>
      <c r="D5167" t="s">
        <v>11</v>
      </c>
      <c r="E5167" t="s">
        <v>610</v>
      </c>
      <c r="F5167" t="s">
        <v>330</v>
      </c>
      <c r="G5167" t="s">
        <v>621</v>
      </c>
      <c r="I5167" t="s">
        <v>332</v>
      </c>
      <c r="K5167" t="s">
        <v>333</v>
      </c>
      <c r="L5167" t="s">
        <v>367</v>
      </c>
      <c r="M5167" t="s">
        <v>50</v>
      </c>
      <c r="O5167" t="s">
        <v>361</v>
      </c>
      <c r="P5167" t="s">
        <v>336</v>
      </c>
      <c r="Q5167" t="s">
        <v>337</v>
      </c>
      <c r="R5167">
        <v>84</v>
      </c>
    </row>
    <row r="5168" spans="1:20" ht="15" customHeight="1">
      <c r="A5168" s="962" t="s">
        <v>278</v>
      </c>
      <c r="B5168" t="s">
        <v>251</v>
      </c>
      <c r="C5168" t="s">
        <v>13</v>
      </c>
      <c r="D5168" t="s">
        <v>11</v>
      </c>
      <c r="E5168" t="s">
        <v>610</v>
      </c>
      <c r="F5168" t="s">
        <v>330</v>
      </c>
      <c r="R5168">
        <v>0</v>
      </c>
    </row>
    <row r="5169" spans="1:20" ht="15" customHeight="1">
      <c r="A5169" s="962" t="s">
        <v>279</v>
      </c>
      <c r="B5169" t="s">
        <v>254</v>
      </c>
      <c r="C5169" t="s">
        <v>13</v>
      </c>
      <c r="D5169" t="s">
        <v>11</v>
      </c>
      <c r="E5169" t="s">
        <v>610</v>
      </c>
      <c r="F5169" t="s">
        <v>330</v>
      </c>
      <c r="O5169" t="s">
        <v>361</v>
      </c>
      <c r="P5169" t="s">
        <v>868</v>
      </c>
      <c r="Q5169" t="s">
        <v>869</v>
      </c>
      <c r="R5169">
        <v>4070</v>
      </c>
    </row>
    <row r="5170" spans="1:20" ht="15" customHeight="1">
      <c r="A5170" s="962" t="s">
        <v>279</v>
      </c>
      <c r="B5170" t="s">
        <v>253</v>
      </c>
      <c r="C5170" t="s">
        <v>13</v>
      </c>
      <c r="D5170" t="s">
        <v>11</v>
      </c>
      <c r="E5170" t="s">
        <v>610</v>
      </c>
      <c r="F5170" t="s">
        <v>330</v>
      </c>
      <c r="G5170" t="s">
        <v>622</v>
      </c>
      <c r="I5170" t="s">
        <v>332</v>
      </c>
      <c r="K5170" t="s">
        <v>333</v>
      </c>
      <c r="L5170" t="s">
        <v>253</v>
      </c>
      <c r="M5170" t="s">
        <v>50</v>
      </c>
      <c r="O5170" t="s">
        <v>335</v>
      </c>
      <c r="P5170" t="s">
        <v>336</v>
      </c>
      <c r="Q5170" t="s">
        <v>337</v>
      </c>
      <c r="R5170">
        <v>225</v>
      </c>
    </row>
    <row r="5171" spans="1:20" ht="15" customHeight="1">
      <c r="A5171" s="962" t="s">
        <v>279</v>
      </c>
      <c r="B5171" t="s">
        <v>251</v>
      </c>
      <c r="C5171" t="s">
        <v>13</v>
      </c>
      <c r="D5171" t="s">
        <v>11</v>
      </c>
      <c r="E5171" t="s">
        <v>610</v>
      </c>
      <c r="F5171" t="s">
        <v>330</v>
      </c>
      <c r="G5171" t="s">
        <v>368</v>
      </c>
      <c r="I5171" t="s">
        <v>332</v>
      </c>
      <c r="K5171" t="s">
        <v>333</v>
      </c>
      <c r="L5171" t="s">
        <v>253</v>
      </c>
      <c r="M5171" t="s">
        <v>50</v>
      </c>
      <c r="O5171" t="s">
        <v>335</v>
      </c>
      <c r="P5171" t="s">
        <v>336</v>
      </c>
      <c r="Q5171" t="s">
        <v>337</v>
      </c>
      <c r="R5171">
        <v>225</v>
      </c>
    </row>
    <row r="5172" spans="1:20" ht="15" customHeight="1">
      <c r="A5172" s="962" t="s">
        <v>279</v>
      </c>
      <c r="B5172" t="s">
        <v>255</v>
      </c>
      <c r="C5172" t="s">
        <v>13</v>
      </c>
      <c r="D5172" t="s">
        <v>11</v>
      </c>
      <c r="E5172" t="s">
        <v>610</v>
      </c>
      <c r="F5172" t="s">
        <v>330</v>
      </c>
      <c r="H5172" t="s">
        <v>852</v>
      </c>
      <c r="I5172" t="s">
        <v>853</v>
      </c>
      <c r="J5172" t="s">
        <v>848</v>
      </c>
      <c r="K5172" t="s">
        <v>854</v>
      </c>
      <c r="L5172" t="s">
        <v>855</v>
      </c>
      <c r="M5172" t="s">
        <v>55</v>
      </c>
      <c r="O5172" t="s">
        <v>361</v>
      </c>
      <c r="P5172" t="s">
        <v>851</v>
      </c>
      <c r="Q5172" t="s">
        <v>337</v>
      </c>
      <c r="R5172">
        <v>71.3</v>
      </c>
    </row>
    <row r="5173" spans="1:20" ht="15" customHeight="1">
      <c r="A5173" s="962" t="s">
        <v>280</v>
      </c>
      <c r="B5173" t="s">
        <v>257</v>
      </c>
      <c r="C5173" t="s">
        <v>13</v>
      </c>
      <c r="D5173" t="s">
        <v>11</v>
      </c>
      <c r="E5173" t="s">
        <v>610</v>
      </c>
      <c r="F5173" t="s">
        <v>330</v>
      </c>
      <c r="H5173" t="s">
        <v>872</v>
      </c>
      <c r="I5173" t="s">
        <v>873</v>
      </c>
      <c r="J5173" t="s">
        <v>848</v>
      </c>
      <c r="K5173" t="s">
        <v>854</v>
      </c>
      <c r="L5173" t="s">
        <v>874</v>
      </c>
      <c r="M5173" t="s">
        <v>73</v>
      </c>
      <c r="O5173" t="s">
        <v>349</v>
      </c>
      <c r="P5173" t="s">
        <v>851</v>
      </c>
      <c r="Q5173" t="s">
        <v>337</v>
      </c>
      <c r="R5173">
        <v>1780</v>
      </c>
    </row>
    <row r="5174" spans="1:20" ht="15" customHeight="1">
      <c r="A5174" s="962" t="s">
        <v>280</v>
      </c>
      <c r="B5174" t="s">
        <v>259</v>
      </c>
      <c r="C5174" t="s">
        <v>13</v>
      </c>
      <c r="D5174" t="s">
        <v>11</v>
      </c>
      <c r="E5174" t="s">
        <v>610</v>
      </c>
      <c r="F5174" t="s">
        <v>330</v>
      </c>
      <c r="H5174" t="s">
        <v>875</v>
      </c>
      <c r="I5174" t="s">
        <v>873</v>
      </c>
      <c r="J5174" t="s">
        <v>848</v>
      </c>
      <c r="K5174" t="s">
        <v>854</v>
      </c>
      <c r="L5174" t="s">
        <v>876</v>
      </c>
      <c r="M5174" t="s">
        <v>73</v>
      </c>
      <c r="O5174" t="s">
        <v>349</v>
      </c>
      <c r="P5174" t="s">
        <v>851</v>
      </c>
      <c r="Q5174" t="s">
        <v>337</v>
      </c>
      <c r="R5174">
        <v>2350</v>
      </c>
    </row>
    <row r="5175" spans="1:20" ht="15" customHeight="1">
      <c r="A5175" s="962" t="s">
        <v>280</v>
      </c>
      <c r="B5175" t="s">
        <v>260</v>
      </c>
      <c r="C5175" t="s">
        <v>13</v>
      </c>
      <c r="D5175" t="s">
        <v>11</v>
      </c>
      <c r="E5175" t="s">
        <v>610</v>
      </c>
      <c r="F5175" t="s">
        <v>330</v>
      </c>
      <c r="H5175" t="s">
        <v>877</v>
      </c>
      <c r="I5175" t="s">
        <v>873</v>
      </c>
      <c r="J5175" t="s">
        <v>848</v>
      </c>
      <c r="K5175" t="s">
        <v>854</v>
      </c>
      <c r="L5175" t="s">
        <v>878</v>
      </c>
      <c r="M5175" t="s">
        <v>73</v>
      </c>
      <c r="O5175" t="s">
        <v>349</v>
      </c>
      <c r="P5175" t="s">
        <v>851</v>
      </c>
      <c r="Q5175" t="s">
        <v>337</v>
      </c>
      <c r="R5175">
        <v>75.7</v>
      </c>
    </row>
    <row r="5176" spans="1:20" ht="15" customHeight="1">
      <c r="A5176" s="962" t="s">
        <v>281</v>
      </c>
      <c r="B5176" t="s">
        <v>262</v>
      </c>
      <c r="C5176" t="s">
        <v>13</v>
      </c>
      <c r="D5176" t="s">
        <v>11</v>
      </c>
      <c r="E5176" t="s">
        <v>610</v>
      </c>
      <c r="F5176" t="s">
        <v>330</v>
      </c>
      <c r="L5176" t="s">
        <v>2002</v>
      </c>
      <c r="O5176" t="s">
        <v>361</v>
      </c>
      <c r="P5176" t="s">
        <v>868</v>
      </c>
      <c r="Q5176" t="s">
        <v>869</v>
      </c>
      <c r="R5176">
        <v>0</v>
      </c>
      <c r="S5176">
        <v>0</v>
      </c>
      <c r="T5176">
        <v>500000000</v>
      </c>
    </row>
    <row r="5177" spans="1:20" ht="15" customHeight="1">
      <c r="A5177" s="962" t="s">
        <v>281</v>
      </c>
      <c r="B5177" t="s">
        <v>261</v>
      </c>
      <c r="C5177" t="s">
        <v>13</v>
      </c>
      <c r="D5177" t="s">
        <v>11</v>
      </c>
      <c r="E5177" t="s">
        <v>610</v>
      </c>
      <c r="F5177" t="s">
        <v>330</v>
      </c>
      <c r="R5177">
        <v>0</v>
      </c>
      <c r="S5177">
        <v>0</v>
      </c>
      <c r="T5177">
        <v>500000000</v>
      </c>
    </row>
    <row r="5178" spans="1:20" ht="15" customHeight="1">
      <c r="A5178" s="962" t="s">
        <v>282</v>
      </c>
      <c r="B5178" t="s">
        <v>263</v>
      </c>
      <c r="C5178" t="s">
        <v>13</v>
      </c>
      <c r="D5178" t="s">
        <v>11</v>
      </c>
      <c r="E5178" t="s">
        <v>610</v>
      </c>
      <c r="F5178" t="s">
        <v>330</v>
      </c>
      <c r="O5178" t="s">
        <v>361</v>
      </c>
      <c r="P5178" t="s">
        <v>868</v>
      </c>
      <c r="Q5178" t="s">
        <v>869</v>
      </c>
      <c r="R5178">
        <v>0</v>
      </c>
      <c r="S5178">
        <v>0</v>
      </c>
      <c r="T5178">
        <v>500000000</v>
      </c>
    </row>
    <row r="5179" spans="1:20" ht="15" customHeight="1">
      <c r="A5179" s="962" t="s">
        <v>283</v>
      </c>
      <c r="B5179" t="s">
        <v>265</v>
      </c>
      <c r="C5179" t="s">
        <v>13</v>
      </c>
      <c r="D5179" t="s">
        <v>11</v>
      </c>
      <c r="E5179" t="s">
        <v>610</v>
      </c>
      <c r="F5179" t="s">
        <v>330</v>
      </c>
      <c r="O5179" t="s">
        <v>361</v>
      </c>
      <c r="P5179" t="s">
        <v>868</v>
      </c>
      <c r="Q5179" t="s">
        <v>869</v>
      </c>
      <c r="R5179">
        <v>0</v>
      </c>
      <c r="S5179">
        <v>0</v>
      </c>
      <c r="T5179">
        <v>0</v>
      </c>
    </row>
    <row r="5180" spans="1:20" ht="15" customHeight="1">
      <c r="A5180" s="962" t="s">
        <v>283</v>
      </c>
      <c r="B5180" t="s">
        <v>266</v>
      </c>
      <c r="C5180" t="s">
        <v>13</v>
      </c>
      <c r="D5180" t="s">
        <v>11</v>
      </c>
      <c r="E5180" t="s">
        <v>610</v>
      </c>
      <c r="F5180" t="s">
        <v>330</v>
      </c>
      <c r="O5180" t="s">
        <v>361</v>
      </c>
      <c r="P5180" t="s">
        <v>868</v>
      </c>
      <c r="Q5180" t="s">
        <v>869</v>
      </c>
      <c r="R5180">
        <v>0</v>
      </c>
      <c r="S5180">
        <v>0</v>
      </c>
      <c r="T5180">
        <v>0</v>
      </c>
    </row>
    <row r="5181" spans="1:20" ht="15" customHeight="1">
      <c r="A5181" s="962" t="s">
        <v>283</v>
      </c>
      <c r="B5181" t="s">
        <v>264</v>
      </c>
      <c r="C5181" t="s">
        <v>13</v>
      </c>
      <c r="D5181" t="s">
        <v>11</v>
      </c>
      <c r="E5181" t="s">
        <v>610</v>
      </c>
      <c r="F5181" t="s">
        <v>330</v>
      </c>
      <c r="R5181">
        <v>0</v>
      </c>
    </row>
    <row r="5182" spans="1:20" ht="15" customHeight="1">
      <c r="A5182" s="962" t="s">
        <v>284</v>
      </c>
      <c r="B5182" t="s">
        <v>269</v>
      </c>
      <c r="C5182" t="s">
        <v>13</v>
      </c>
      <c r="D5182" t="s">
        <v>11</v>
      </c>
      <c r="E5182" t="s">
        <v>610</v>
      </c>
      <c r="F5182" t="s">
        <v>330</v>
      </c>
      <c r="R5182">
        <v>0</v>
      </c>
      <c r="S5182">
        <v>0</v>
      </c>
      <c r="T5182">
        <v>0</v>
      </c>
    </row>
    <row r="5183" spans="1:20" ht="15" customHeight="1">
      <c r="A5183" s="962" t="s">
        <v>284</v>
      </c>
      <c r="B5183" t="s">
        <v>267</v>
      </c>
      <c r="C5183" t="s">
        <v>13</v>
      </c>
      <c r="D5183" t="s">
        <v>11</v>
      </c>
      <c r="E5183" t="s">
        <v>610</v>
      </c>
      <c r="F5183" t="s">
        <v>330</v>
      </c>
      <c r="R5183">
        <v>0</v>
      </c>
      <c r="S5183">
        <v>0</v>
      </c>
      <c r="T5183">
        <v>0</v>
      </c>
    </row>
    <row r="5184" spans="1:20" ht="15" customHeight="1">
      <c r="A5184" s="962" t="s">
        <v>284</v>
      </c>
      <c r="B5184" t="s">
        <v>268</v>
      </c>
      <c r="C5184" t="s">
        <v>13</v>
      </c>
      <c r="D5184" t="s">
        <v>11</v>
      </c>
      <c r="E5184" t="s">
        <v>610</v>
      </c>
      <c r="F5184" t="s">
        <v>330</v>
      </c>
      <c r="R5184">
        <v>0</v>
      </c>
      <c r="S5184">
        <v>0</v>
      </c>
      <c r="T5184">
        <v>0</v>
      </c>
    </row>
    <row r="5185" spans="1:20" ht="15" customHeight="1">
      <c r="A5185" s="962" t="s">
        <v>285</v>
      </c>
      <c r="B5185" t="s">
        <v>271</v>
      </c>
      <c r="C5185" t="s">
        <v>13</v>
      </c>
      <c r="D5185" t="s">
        <v>11</v>
      </c>
      <c r="E5185" t="s">
        <v>610</v>
      </c>
      <c r="F5185" t="s">
        <v>330</v>
      </c>
      <c r="R5185">
        <v>0</v>
      </c>
      <c r="S5185">
        <v>0</v>
      </c>
      <c r="T5185">
        <v>0</v>
      </c>
    </row>
    <row r="5186" spans="1:20" ht="15" customHeight="1">
      <c r="A5186" s="962" t="s">
        <v>285</v>
      </c>
      <c r="B5186" t="s">
        <v>270</v>
      </c>
      <c r="C5186" t="s">
        <v>13</v>
      </c>
      <c r="D5186" t="s">
        <v>11</v>
      </c>
      <c r="E5186" t="s">
        <v>610</v>
      </c>
      <c r="F5186" t="s">
        <v>330</v>
      </c>
      <c r="R5186">
        <v>0</v>
      </c>
      <c r="S5186">
        <v>0</v>
      </c>
      <c r="T5186">
        <v>0</v>
      </c>
    </row>
    <row r="5187" spans="1:20" ht="15" customHeight="1">
      <c r="A5187" s="962" t="s">
        <v>286</v>
      </c>
      <c r="B5187" t="s">
        <v>273</v>
      </c>
      <c r="C5187" t="s">
        <v>13</v>
      </c>
      <c r="D5187" t="s">
        <v>11</v>
      </c>
      <c r="E5187" t="s">
        <v>610</v>
      </c>
      <c r="F5187" t="s">
        <v>330</v>
      </c>
      <c r="R5187">
        <v>0</v>
      </c>
      <c r="S5187">
        <v>0</v>
      </c>
      <c r="T5187">
        <v>0</v>
      </c>
    </row>
    <row r="5188" spans="1:20" ht="15" customHeight="1">
      <c r="A5188" s="962" t="s">
        <v>286</v>
      </c>
      <c r="B5188" t="s">
        <v>272</v>
      </c>
      <c r="C5188" t="s">
        <v>13</v>
      </c>
      <c r="D5188" t="s">
        <v>11</v>
      </c>
      <c r="E5188" t="s">
        <v>610</v>
      </c>
      <c r="F5188" t="s">
        <v>330</v>
      </c>
      <c r="R5188">
        <v>0</v>
      </c>
      <c r="S5188">
        <v>0</v>
      </c>
      <c r="T5188">
        <v>0</v>
      </c>
    </row>
    <row r="5189" spans="1:20" ht="15" customHeight="1">
      <c r="A5189" s="962" t="s">
        <v>320</v>
      </c>
      <c r="B5189" t="s">
        <v>257</v>
      </c>
      <c r="C5189" t="s">
        <v>13</v>
      </c>
      <c r="D5189" t="s">
        <v>11</v>
      </c>
      <c r="E5189" t="s">
        <v>610</v>
      </c>
      <c r="F5189" t="s">
        <v>330</v>
      </c>
      <c r="H5189" t="s">
        <v>623</v>
      </c>
      <c r="I5189" t="s">
        <v>353</v>
      </c>
      <c r="K5189" t="s">
        <v>333</v>
      </c>
      <c r="L5189" t="s">
        <v>370</v>
      </c>
      <c r="M5189" t="s">
        <v>59</v>
      </c>
      <c r="O5189" t="s">
        <v>335</v>
      </c>
      <c r="P5189" t="s">
        <v>336</v>
      </c>
      <c r="Q5189" t="s">
        <v>337</v>
      </c>
      <c r="R5189">
        <v>144</v>
      </c>
    </row>
    <row r="5190" spans="1:20" ht="15" customHeight="1">
      <c r="A5190" s="962" t="s">
        <v>320</v>
      </c>
      <c r="B5190" t="s">
        <v>259</v>
      </c>
      <c r="C5190" t="s">
        <v>13</v>
      </c>
      <c r="D5190" t="s">
        <v>11</v>
      </c>
      <c r="E5190" t="s">
        <v>610</v>
      </c>
      <c r="F5190" t="s">
        <v>330</v>
      </c>
      <c r="H5190" t="s">
        <v>624</v>
      </c>
      <c r="I5190" t="s">
        <v>353</v>
      </c>
      <c r="K5190" t="s">
        <v>333</v>
      </c>
      <c r="L5190" t="s">
        <v>372</v>
      </c>
      <c r="M5190" t="s">
        <v>59</v>
      </c>
      <c r="O5190" t="s">
        <v>335</v>
      </c>
      <c r="P5190" t="s">
        <v>336</v>
      </c>
      <c r="Q5190" t="s">
        <v>337</v>
      </c>
      <c r="R5190">
        <v>684</v>
      </c>
    </row>
    <row r="5191" spans="1:20" ht="15" customHeight="1">
      <c r="A5191" s="962" t="s">
        <v>320</v>
      </c>
      <c r="B5191" t="s">
        <v>246</v>
      </c>
      <c r="C5191" t="s">
        <v>13</v>
      </c>
      <c r="D5191" t="s">
        <v>11</v>
      </c>
      <c r="E5191" t="s">
        <v>610</v>
      </c>
      <c r="F5191" t="s">
        <v>330</v>
      </c>
      <c r="R5191">
        <v>0</v>
      </c>
      <c r="S5191">
        <v>0</v>
      </c>
      <c r="T5191">
        <v>500000000</v>
      </c>
    </row>
    <row r="5192" spans="1:20" ht="15" customHeight="1">
      <c r="A5192" s="962" t="s">
        <v>320</v>
      </c>
      <c r="B5192" t="s">
        <v>261</v>
      </c>
      <c r="C5192" t="s">
        <v>13</v>
      </c>
      <c r="D5192" t="s">
        <v>11</v>
      </c>
      <c r="E5192" t="s">
        <v>610</v>
      </c>
      <c r="F5192" t="s">
        <v>330</v>
      </c>
      <c r="R5192">
        <v>0</v>
      </c>
      <c r="S5192">
        <v>0</v>
      </c>
      <c r="T5192">
        <v>500000000</v>
      </c>
    </row>
    <row r="5193" spans="1:20" ht="15" customHeight="1">
      <c r="A5193" s="962" t="s">
        <v>320</v>
      </c>
      <c r="B5193" t="s">
        <v>262</v>
      </c>
      <c r="C5193" t="s">
        <v>13</v>
      </c>
      <c r="D5193" t="s">
        <v>11</v>
      </c>
      <c r="E5193" t="s">
        <v>610</v>
      </c>
      <c r="F5193" t="s">
        <v>330</v>
      </c>
      <c r="R5193">
        <v>0</v>
      </c>
      <c r="S5193">
        <v>0</v>
      </c>
      <c r="T5193">
        <v>500000000</v>
      </c>
    </row>
    <row r="5194" spans="1:20" ht="15" customHeight="1">
      <c r="A5194" s="962" t="s">
        <v>320</v>
      </c>
      <c r="B5194" t="s">
        <v>263</v>
      </c>
      <c r="C5194" t="s">
        <v>13</v>
      </c>
      <c r="D5194" t="s">
        <v>11</v>
      </c>
      <c r="E5194" t="s">
        <v>610</v>
      </c>
      <c r="F5194" t="s">
        <v>330</v>
      </c>
      <c r="R5194">
        <v>0</v>
      </c>
      <c r="S5194">
        <v>0</v>
      </c>
      <c r="T5194">
        <v>500000000</v>
      </c>
    </row>
    <row r="5195" spans="1:20" ht="15" customHeight="1">
      <c r="A5195" s="962" t="s">
        <v>320</v>
      </c>
      <c r="B5195" t="s">
        <v>254</v>
      </c>
      <c r="C5195" t="s">
        <v>13</v>
      </c>
      <c r="D5195" t="s">
        <v>11</v>
      </c>
      <c r="E5195" t="s">
        <v>610</v>
      </c>
      <c r="F5195" t="s">
        <v>330</v>
      </c>
      <c r="H5195" t="s">
        <v>625</v>
      </c>
      <c r="I5195" t="s">
        <v>353</v>
      </c>
      <c r="K5195" t="s">
        <v>333</v>
      </c>
      <c r="L5195" t="s">
        <v>374</v>
      </c>
      <c r="M5195" t="s">
        <v>58</v>
      </c>
      <c r="O5195" t="s">
        <v>335</v>
      </c>
      <c r="P5195" t="s">
        <v>336</v>
      </c>
      <c r="Q5195" t="s">
        <v>337</v>
      </c>
      <c r="R5195">
        <v>1290</v>
      </c>
    </row>
    <row r="5196" spans="1:20" ht="15" customHeight="1">
      <c r="A5196" s="962" t="s">
        <v>323</v>
      </c>
      <c r="B5196" t="s">
        <v>247</v>
      </c>
      <c r="C5196" t="s">
        <v>13</v>
      </c>
      <c r="D5196" t="s">
        <v>11</v>
      </c>
      <c r="E5196" t="s">
        <v>610</v>
      </c>
      <c r="F5196" t="s">
        <v>330</v>
      </c>
      <c r="R5196">
        <v>0</v>
      </c>
    </row>
    <row r="5197" spans="1:20" ht="15" customHeight="1">
      <c r="A5197" s="962" t="s">
        <v>323</v>
      </c>
      <c r="B5197" t="s">
        <v>254</v>
      </c>
      <c r="C5197" t="s">
        <v>13</v>
      </c>
      <c r="D5197" t="s">
        <v>11</v>
      </c>
      <c r="E5197" t="s">
        <v>610</v>
      </c>
      <c r="F5197" t="s">
        <v>330</v>
      </c>
      <c r="L5197" t="s">
        <v>1977</v>
      </c>
      <c r="N5197" t="s">
        <v>230</v>
      </c>
      <c r="O5197" t="s">
        <v>349</v>
      </c>
      <c r="P5197" t="s">
        <v>1978</v>
      </c>
      <c r="Q5197" t="s">
        <v>2003</v>
      </c>
      <c r="R5197">
        <v>30</v>
      </c>
    </row>
    <row r="5198" spans="1:20" ht="15" customHeight="1">
      <c r="A5198" s="962" t="s">
        <v>323</v>
      </c>
      <c r="B5198" t="s">
        <v>246</v>
      </c>
      <c r="C5198" t="s">
        <v>13</v>
      </c>
      <c r="D5198" t="s">
        <v>11</v>
      </c>
      <c r="E5198" t="s">
        <v>610</v>
      </c>
      <c r="F5198" t="s">
        <v>330</v>
      </c>
      <c r="R5198">
        <v>0</v>
      </c>
      <c r="S5198">
        <v>0</v>
      </c>
      <c r="T5198">
        <v>500000000</v>
      </c>
    </row>
    <row r="5199" spans="1:20" ht="15" customHeight="1">
      <c r="A5199" s="962" t="s">
        <v>323</v>
      </c>
      <c r="B5199" t="s">
        <v>263</v>
      </c>
      <c r="C5199" t="s">
        <v>13</v>
      </c>
      <c r="D5199" t="s">
        <v>11</v>
      </c>
      <c r="E5199" t="s">
        <v>610</v>
      </c>
      <c r="F5199" t="s">
        <v>330</v>
      </c>
      <c r="R5199">
        <v>0</v>
      </c>
      <c r="S5199">
        <v>0</v>
      </c>
      <c r="T5199">
        <v>500000000</v>
      </c>
    </row>
    <row r="5200" spans="1:20" ht="15" customHeight="1">
      <c r="A5200" s="962" t="s">
        <v>244</v>
      </c>
      <c r="B5200" t="s">
        <v>278</v>
      </c>
      <c r="C5200" t="s">
        <v>13</v>
      </c>
      <c r="D5200" t="s">
        <v>11</v>
      </c>
      <c r="E5200" t="s">
        <v>610</v>
      </c>
      <c r="F5200" t="s">
        <v>375</v>
      </c>
      <c r="O5200" t="s">
        <v>361</v>
      </c>
      <c r="P5200" t="s">
        <v>868</v>
      </c>
      <c r="Q5200" t="s">
        <v>869</v>
      </c>
      <c r="R5200">
        <v>169</v>
      </c>
    </row>
    <row r="5201" spans="1:20" ht="15" customHeight="1">
      <c r="A5201" s="962" t="s">
        <v>244</v>
      </c>
      <c r="B5201" t="s">
        <v>279</v>
      </c>
      <c r="C5201" t="s">
        <v>13</v>
      </c>
      <c r="D5201" t="s">
        <v>11</v>
      </c>
      <c r="E5201" t="s">
        <v>610</v>
      </c>
      <c r="F5201" t="s">
        <v>375</v>
      </c>
      <c r="G5201" t="s">
        <v>626</v>
      </c>
      <c r="I5201" t="s">
        <v>332</v>
      </c>
      <c r="K5201" t="s">
        <v>333</v>
      </c>
      <c r="L5201" t="s">
        <v>334</v>
      </c>
      <c r="M5201" t="s">
        <v>51</v>
      </c>
      <c r="O5201" t="s">
        <v>335</v>
      </c>
      <c r="P5201" t="s">
        <v>336</v>
      </c>
      <c r="Q5201" t="s">
        <v>337</v>
      </c>
      <c r="R5201">
        <v>1890</v>
      </c>
    </row>
    <row r="5202" spans="1:20" ht="15" customHeight="1">
      <c r="A5202" s="962" t="s">
        <v>246</v>
      </c>
      <c r="B5202" t="s">
        <v>321</v>
      </c>
      <c r="C5202" t="s">
        <v>13</v>
      </c>
      <c r="D5202" t="s">
        <v>11</v>
      </c>
      <c r="E5202" t="s">
        <v>610</v>
      </c>
      <c r="F5202" t="s">
        <v>375</v>
      </c>
      <c r="R5202">
        <v>0</v>
      </c>
      <c r="S5202">
        <v>0</v>
      </c>
      <c r="T5202">
        <v>500000000</v>
      </c>
    </row>
    <row r="5203" spans="1:20" ht="15" customHeight="1">
      <c r="A5203" s="962" t="s">
        <v>246</v>
      </c>
      <c r="B5203" t="s">
        <v>281</v>
      </c>
      <c r="C5203" t="s">
        <v>13</v>
      </c>
      <c r="D5203" t="s">
        <v>11</v>
      </c>
      <c r="E5203" t="s">
        <v>610</v>
      </c>
      <c r="F5203" t="s">
        <v>375</v>
      </c>
      <c r="R5203">
        <v>0</v>
      </c>
      <c r="S5203">
        <v>0</v>
      </c>
      <c r="T5203">
        <v>500000000</v>
      </c>
    </row>
    <row r="5204" spans="1:20" ht="15" customHeight="1">
      <c r="A5204" s="962" t="s">
        <v>246</v>
      </c>
      <c r="B5204" t="s">
        <v>282</v>
      </c>
      <c r="C5204" t="s">
        <v>13</v>
      </c>
      <c r="D5204" t="s">
        <v>11</v>
      </c>
      <c r="E5204" t="s">
        <v>610</v>
      </c>
      <c r="F5204" t="s">
        <v>375</v>
      </c>
      <c r="R5204">
        <v>0</v>
      </c>
      <c r="S5204">
        <v>0</v>
      </c>
      <c r="T5204">
        <v>500000000</v>
      </c>
    </row>
    <row r="5205" spans="1:20" ht="15" customHeight="1">
      <c r="A5205" s="962" t="s">
        <v>246</v>
      </c>
      <c r="B5205" t="s">
        <v>324</v>
      </c>
      <c r="C5205" t="s">
        <v>13</v>
      </c>
      <c r="D5205" t="s">
        <v>11</v>
      </c>
      <c r="E5205" t="s">
        <v>610</v>
      </c>
      <c r="F5205" t="s">
        <v>375</v>
      </c>
      <c r="R5205">
        <v>0</v>
      </c>
      <c r="S5205">
        <v>0</v>
      </c>
      <c r="T5205">
        <v>500000000</v>
      </c>
    </row>
    <row r="5206" spans="1:20" ht="15" customHeight="1">
      <c r="A5206" s="962" t="s">
        <v>247</v>
      </c>
      <c r="B5206" t="s">
        <v>300</v>
      </c>
      <c r="C5206" t="s">
        <v>13</v>
      </c>
      <c r="D5206" t="s">
        <v>11</v>
      </c>
      <c r="E5206" t="s">
        <v>610</v>
      </c>
      <c r="F5206" t="s">
        <v>375</v>
      </c>
      <c r="J5206" t="s">
        <v>663</v>
      </c>
      <c r="L5206" t="s">
        <v>339</v>
      </c>
      <c r="O5206" t="s">
        <v>882</v>
      </c>
      <c r="P5206" t="s">
        <v>868</v>
      </c>
      <c r="Q5206" t="s">
        <v>869</v>
      </c>
      <c r="R5206">
        <v>169</v>
      </c>
    </row>
    <row r="5207" spans="1:20" ht="15" customHeight="1">
      <c r="A5207" s="962" t="s">
        <v>247</v>
      </c>
      <c r="B5207" t="s">
        <v>290</v>
      </c>
      <c r="C5207" t="s">
        <v>13</v>
      </c>
      <c r="D5207" t="s">
        <v>11</v>
      </c>
      <c r="E5207" t="s">
        <v>610</v>
      </c>
      <c r="F5207" t="s">
        <v>375</v>
      </c>
      <c r="J5207" t="s">
        <v>338</v>
      </c>
      <c r="L5207" t="s">
        <v>339</v>
      </c>
      <c r="R5207">
        <v>0</v>
      </c>
    </row>
    <row r="5208" spans="1:20" ht="15" customHeight="1">
      <c r="A5208" s="962" t="s">
        <v>247</v>
      </c>
      <c r="B5208" t="s">
        <v>289</v>
      </c>
      <c r="C5208" t="s">
        <v>13</v>
      </c>
      <c r="D5208" t="s">
        <v>11</v>
      </c>
      <c r="E5208" t="s">
        <v>610</v>
      </c>
      <c r="F5208" t="s">
        <v>375</v>
      </c>
      <c r="R5208">
        <v>0</v>
      </c>
    </row>
    <row r="5209" spans="1:20" ht="15" customHeight="1">
      <c r="A5209" s="962" t="s">
        <v>247</v>
      </c>
      <c r="B5209" t="s">
        <v>288</v>
      </c>
      <c r="C5209" t="s">
        <v>13</v>
      </c>
      <c r="D5209" t="s">
        <v>11</v>
      </c>
      <c r="E5209" t="s">
        <v>610</v>
      </c>
      <c r="F5209" t="s">
        <v>375</v>
      </c>
      <c r="R5209">
        <v>169</v>
      </c>
    </row>
    <row r="5210" spans="1:20" ht="15" customHeight="1">
      <c r="A5210" s="962" t="s">
        <v>247</v>
      </c>
      <c r="B5210" t="s">
        <v>298</v>
      </c>
      <c r="C5210" t="s">
        <v>13</v>
      </c>
      <c r="D5210" t="s">
        <v>11</v>
      </c>
      <c r="E5210" t="s">
        <v>610</v>
      </c>
      <c r="F5210" t="s">
        <v>375</v>
      </c>
      <c r="R5210">
        <v>169</v>
      </c>
    </row>
    <row r="5211" spans="1:20" ht="15" customHeight="1">
      <c r="A5211" s="962" t="s">
        <v>247</v>
      </c>
      <c r="B5211" t="s">
        <v>297</v>
      </c>
      <c r="C5211" t="s">
        <v>13</v>
      </c>
      <c r="D5211" t="s">
        <v>11</v>
      </c>
      <c r="E5211" t="s">
        <v>610</v>
      </c>
      <c r="F5211" t="s">
        <v>375</v>
      </c>
      <c r="R5211">
        <v>169</v>
      </c>
    </row>
    <row r="5212" spans="1:20" ht="15" customHeight="1">
      <c r="A5212" s="962" t="s">
        <v>247</v>
      </c>
      <c r="B5212" t="s">
        <v>287</v>
      </c>
      <c r="C5212" t="s">
        <v>13</v>
      </c>
      <c r="D5212" t="s">
        <v>11</v>
      </c>
      <c r="E5212" t="s">
        <v>610</v>
      </c>
      <c r="F5212" t="s">
        <v>375</v>
      </c>
      <c r="R5212">
        <v>169</v>
      </c>
    </row>
    <row r="5213" spans="1:20" ht="15" customHeight="1">
      <c r="A5213" s="962" t="s">
        <v>247</v>
      </c>
      <c r="B5213" t="s">
        <v>301</v>
      </c>
      <c r="C5213" t="s">
        <v>13</v>
      </c>
      <c r="D5213" t="s">
        <v>11</v>
      </c>
      <c r="E5213" t="s">
        <v>610</v>
      </c>
      <c r="F5213" t="s">
        <v>375</v>
      </c>
      <c r="R5213">
        <v>84.5</v>
      </c>
      <c r="S5213">
        <v>0</v>
      </c>
      <c r="T5213">
        <v>169</v>
      </c>
    </row>
    <row r="5214" spans="1:20" ht="15" customHeight="1">
      <c r="A5214" s="962" t="s">
        <v>247</v>
      </c>
      <c r="B5214" t="s">
        <v>302</v>
      </c>
      <c r="C5214" t="s">
        <v>13</v>
      </c>
      <c r="D5214" t="s">
        <v>11</v>
      </c>
      <c r="E5214" t="s">
        <v>610</v>
      </c>
      <c r="F5214" t="s">
        <v>375</v>
      </c>
      <c r="R5214">
        <v>84.5</v>
      </c>
      <c r="S5214">
        <v>0</v>
      </c>
      <c r="T5214">
        <v>169</v>
      </c>
    </row>
    <row r="5215" spans="1:20" ht="15" customHeight="1">
      <c r="A5215" s="962" t="s">
        <v>247</v>
      </c>
      <c r="B5215" t="s">
        <v>322</v>
      </c>
      <c r="C5215" t="s">
        <v>13</v>
      </c>
      <c r="D5215" t="s">
        <v>11</v>
      </c>
      <c r="E5215" t="s">
        <v>610</v>
      </c>
      <c r="F5215" t="s">
        <v>375</v>
      </c>
      <c r="H5215" t="s">
        <v>870</v>
      </c>
      <c r="I5215" t="s">
        <v>450</v>
      </c>
      <c r="J5215" t="s">
        <v>848</v>
      </c>
      <c r="K5215" t="s">
        <v>854</v>
      </c>
      <c r="L5215" t="s">
        <v>871</v>
      </c>
      <c r="M5215" t="s">
        <v>56</v>
      </c>
      <c r="O5215" t="s">
        <v>361</v>
      </c>
      <c r="P5215" t="s">
        <v>851</v>
      </c>
      <c r="Q5215" t="s">
        <v>337</v>
      </c>
      <c r="R5215">
        <v>0.17</v>
      </c>
    </row>
    <row r="5216" spans="1:20" ht="15" customHeight="1">
      <c r="A5216" s="962" t="s">
        <v>247</v>
      </c>
      <c r="B5216" t="s">
        <v>318</v>
      </c>
      <c r="C5216" t="s">
        <v>13</v>
      </c>
      <c r="D5216" t="s">
        <v>11</v>
      </c>
      <c r="E5216" t="s">
        <v>610</v>
      </c>
      <c r="F5216" t="s">
        <v>375</v>
      </c>
      <c r="H5216" t="s">
        <v>898</v>
      </c>
      <c r="I5216" t="s">
        <v>847</v>
      </c>
      <c r="J5216" t="s">
        <v>848</v>
      </c>
      <c r="K5216" t="s">
        <v>849</v>
      </c>
      <c r="L5216" t="s">
        <v>850</v>
      </c>
      <c r="M5216" t="s">
        <v>57</v>
      </c>
      <c r="O5216" t="s">
        <v>361</v>
      </c>
      <c r="P5216" t="s">
        <v>851</v>
      </c>
      <c r="Q5216" t="s">
        <v>337</v>
      </c>
      <c r="R5216">
        <v>0.06</v>
      </c>
    </row>
    <row r="5217" spans="1:20" ht="15" customHeight="1">
      <c r="A5217" s="962" t="s">
        <v>247</v>
      </c>
      <c r="B5217" t="s">
        <v>317</v>
      </c>
      <c r="C5217" t="s">
        <v>13</v>
      </c>
      <c r="D5217" t="s">
        <v>11</v>
      </c>
      <c r="E5217" t="s">
        <v>610</v>
      </c>
      <c r="F5217" t="s">
        <v>375</v>
      </c>
      <c r="I5217" t="s">
        <v>847</v>
      </c>
      <c r="K5217" t="s">
        <v>849</v>
      </c>
      <c r="L5217" t="s">
        <v>850</v>
      </c>
      <c r="M5217" t="s">
        <v>57</v>
      </c>
      <c r="O5217" t="s">
        <v>361</v>
      </c>
      <c r="P5217" t="s">
        <v>851</v>
      </c>
      <c r="Q5217" t="s">
        <v>337</v>
      </c>
      <c r="R5217">
        <v>0.06</v>
      </c>
    </row>
    <row r="5218" spans="1:20" ht="15" customHeight="1">
      <c r="A5218" s="962" t="s">
        <v>247</v>
      </c>
      <c r="B5218" t="s">
        <v>305</v>
      </c>
      <c r="C5218" t="s">
        <v>13</v>
      </c>
      <c r="D5218" t="s">
        <v>11</v>
      </c>
      <c r="E5218" t="s">
        <v>610</v>
      </c>
      <c r="F5218" t="s">
        <v>375</v>
      </c>
      <c r="R5218">
        <v>0.06</v>
      </c>
    </row>
    <row r="5219" spans="1:20" ht="15" customHeight="1">
      <c r="A5219" s="962" t="s">
        <v>247</v>
      </c>
      <c r="B5219" t="s">
        <v>324</v>
      </c>
      <c r="C5219" t="s">
        <v>13</v>
      </c>
      <c r="D5219" t="s">
        <v>11</v>
      </c>
      <c r="E5219" t="s">
        <v>610</v>
      </c>
      <c r="F5219" t="s">
        <v>375</v>
      </c>
      <c r="R5219">
        <v>0</v>
      </c>
    </row>
    <row r="5220" spans="1:20" ht="15" customHeight="1">
      <c r="A5220" s="962" t="s">
        <v>248</v>
      </c>
      <c r="B5220" t="s">
        <v>278</v>
      </c>
      <c r="C5220" t="s">
        <v>13</v>
      </c>
      <c r="D5220" t="s">
        <v>11</v>
      </c>
      <c r="E5220" t="s">
        <v>610</v>
      </c>
      <c r="F5220" t="s">
        <v>375</v>
      </c>
      <c r="R5220">
        <v>0</v>
      </c>
    </row>
    <row r="5221" spans="1:20" ht="15" customHeight="1">
      <c r="A5221" s="962" t="s">
        <v>248</v>
      </c>
      <c r="B5221" t="s">
        <v>279</v>
      </c>
      <c r="C5221" t="s">
        <v>13</v>
      </c>
      <c r="D5221" t="s">
        <v>11</v>
      </c>
      <c r="E5221" t="s">
        <v>610</v>
      </c>
      <c r="F5221" t="s">
        <v>375</v>
      </c>
      <c r="G5221" t="s">
        <v>377</v>
      </c>
      <c r="I5221" t="s">
        <v>332</v>
      </c>
      <c r="K5221" t="s">
        <v>333</v>
      </c>
      <c r="L5221" t="s">
        <v>250</v>
      </c>
      <c r="M5221" t="s">
        <v>51</v>
      </c>
      <c r="O5221" t="s">
        <v>335</v>
      </c>
      <c r="P5221" t="s">
        <v>336</v>
      </c>
      <c r="Q5221" t="s">
        <v>337</v>
      </c>
      <c r="R5221">
        <v>243</v>
      </c>
    </row>
    <row r="5222" spans="1:20" ht="15" customHeight="1">
      <c r="A5222" s="962" t="s">
        <v>249</v>
      </c>
      <c r="B5222" t="s">
        <v>278</v>
      </c>
      <c r="C5222" t="s">
        <v>13</v>
      </c>
      <c r="D5222" t="s">
        <v>11</v>
      </c>
      <c r="E5222" t="s">
        <v>610</v>
      </c>
      <c r="F5222" t="s">
        <v>375</v>
      </c>
      <c r="J5222" t="s">
        <v>340</v>
      </c>
      <c r="L5222" t="s">
        <v>249</v>
      </c>
      <c r="R5222">
        <v>0</v>
      </c>
    </row>
    <row r="5223" spans="1:20" ht="15" customHeight="1">
      <c r="A5223" s="962" t="s">
        <v>250</v>
      </c>
      <c r="B5223" t="s">
        <v>279</v>
      </c>
      <c r="C5223" t="s">
        <v>13</v>
      </c>
      <c r="D5223" t="s">
        <v>11</v>
      </c>
      <c r="E5223" t="s">
        <v>610</v>
      </c>
      <c r="F5223" t="s">
        <v>375</v>
      </c>
      <c r="G5223" t="s">
        <v>627</v>
      </c>
      <c r="I5223" t="s">
        <v>332</v>
      </c>
      <c r="K5223" t="s">
        <v>333</v>
      </c>
      <c r="L5223" t="s">
        <v>250</v>
      </c>
      <c r="M5223" t="s">
        <v>51</v>
      </c>
      <c r="O5223" t="s">
        <v>335</v>
      </c>
      <c r="P5223" t="s">
        <v>336</v>
      </c>
      <c r="Q5223" t="s">
        <v>337</v>
      </c>
      <c r="R5223">
        <v>243</v>
      </c>
    </row>
    <row r="5224" spans="1:20" ht="15" customHeight="1">
      <c r="A5224" s="962" t="s">
        <v>254</v>
      </c>
      <c r="B5224" t="s">
        <v>283</v>
      </c>
      <c r="C5224" t="s">
        <v>13</v>
      </c>
      <c r="D5224" t="s">
        <v>11</v>
      </c>
      <c r="E5224" t="s">
        <v>610</v>
      </c>
      <c r="F5224" t="s">
        <v>375</v>
      </c>
      <c r="J5224" t="s">
        <v>342</v>
      </c>
      <c r="L5224" t="s">
        <v>343</v>
      </c>
      <c r="R5224">
        <v>0</v>
      </c>
    </row>
    <row r="5225" spans="1:20" ht="15" customHeight="1">
      <c r="A5225" s="962" t="s">
        <v>254</v>
      </c>
      <c r="B5225" t="s">
        <v>289</v>
      </c>
      <c r="C5225" t="s">
        <v>13</v>
      </c>
      <c r="D5225" t="s">
        <v>11</v>
      </c>
      <c r="E5225" t="s">
        <v>610</v>
      </c>
      <c r="F5225" t="s">
        <v>375</v>
      </c>
      <c r="G5225" t="s">
        <v>378</v>
      </c>
      <c r="I5225" t="s">
        <v>332</v>
      </c>
      <c r="J5225" t="s">
        <v>379</v>
      </c>
      <c r="K5225" t="s">
        <v>333</v>
      </c>
      <c r="L5225" t="s">
        <v>344</v>
      </c>
      <c r="M5225" t="s">
        <v>51</v>
      </c>
      <c r="O5225" t="s">
        <v>349</v>
      </c>
      <c r="P5225" t="s">
        <v>336</v>
      </c>
      <c r="Q5225" t="s">
        <v>337</v>
      </c>
      <c r="R5225">
        <v>10</v>
      </c>
    </row>
    <row r="5226" spans="1:20" ht="15" customHeight="1">
      <c r="A5226" s="962" t="s">
        <v>254</v>
      </c>
      <c r="B5226" t="s">
        <v>290</v>
      </c>
      <c r="C5226" t="s">
        <v>13</v>
      </c>
      <c r="D5226" t="s">
        <v>11</v>
      </c>
      <c r="E5226" t="s">
        <v>610</v>
      </c>
      <c r="F5226" t="s">
        <v>375</v>
      </c>
      <c r="R5226">
        <v>2.78</v>
      </c>
      <c r="S5226">
        <v>0</v>
      </c>
      <c r="T5226">
        <v>10</v>
      </c>
    </row>
    <row r="5227" spans="1:20" ht="15" customHeight="1">
      <c r="A5227" s="962" t="s">
        <v>254</v>
      </c>
      <c r="B5227" t="s">
        <v>292</v>
      </c>
      <c r="C5227" t="s">
        <v>13</v>
      </c>
      <c r="D5227" t="s">
        <v>11</v>
      </c>
      <c r="E5227" t="s">
        <v>610</v>
      </c>
      <c r="F5227" t="s">
        <v>375</v>
      </c>
      <c r="R5227">
        <v>1.1100000000000001</v>
      </c>
      <c r="S5227">
        <v>0</v>
      </c>
      <c r="T5227">
        <v>10</v>
      </c>
    </row>
    <row r="5228" spans="1:20" ht="15" customHeight="1">
      <c r="A5228" s="962" t="s">
        <v>254</v>
      </c>
      <c r="B5228" t="s">
        <v>294</v>
      </c>
      <c r="C5228" t="s">
        <v>13</v>
      </c>
      <c r="D5228" t="s">
        <v>11</v>
      </c>
      <c r="E5228" t="s">
        <v>610</v>
      </c>
      <c r="F5228" t="s">
        <v>375</v>
      </c>
      <c r="R5228">
        <v>0.56000000000000005</v>
      </c>
      <c r="S5228">
        <v>0</v>
      </c>
      <c r="T5228">
        <v>10</v>
      </c>
    </row>
    <row r="5229" spans="1:20" ht="15" customHeight="1">
      <c r="A5229" s="962" t="s">
        <v>254</v>
      </c>
      <c r="B5229" t="s">
        <v>295</v>
      </c>
      <c r="C5229" t="s">
        <v>13</v>
      </c>
      <c r="D5229" t="s">
        <v>11</v>
      </c>
      <c r="E5229" t="s">
        <v>610</v>
      </c>
      <c r="F5229" t="s">
        <v>375</v>
      </c>
      <c r="R5229">
        <v>2.78</v>
      </c>
      <c r="S5229">
        <v>0</v>
      </c>
      <c r="T5229">
        <v>10</v>
      </c>
    </row>
    <row r="5230" spans="1:20" ht="15" customHeight="1">
      <c r="A5230" s="962" t="s">
        <v>254</v>
      </c>
      <c r="B5230" t="s">
        <v>280</v>
      </c>
      <c r="C5230" t="s">
        <v>13</v>
      </c>
      <c r="D5230" t="s">
        <v>11</v>
      </c>
      <c r="E5230" t="s">
        <v>610</v>
      </c>
      <c r="F5230" t="s">
        <v>375</v>
      </c>
      <c r="G5230" t="s">
        <v>628</v>
      </c>
      <c r="I5230" t="s">
        <v>332</v>
      </c>
      <c r="K5230" t="s">
        <v>333</v>
      </c>
      <c r="L5230" t="s">
        <v>346</v>
      </c>
      <c r="M5230" t="s">
        <v>51</v>
      </c>
      <c r="O5230" t="s">
        <v>335</v>
      </c>
      <c r="P5230" t="s">
        <v>336</v>
      </c>
      <c r="Q5230" t="s">
        <v>337</v>
      </c>
      <c r="R5230">
        <v>1490</v>
      </c>
    </row>
    <row r="5231" spans="1:20" ht="15" customHeight="1">
      <c r="A5231" s="962" t="s">
        <v>254</v>
      </c>
      <c r="B5231" t="s">
        <v>299</v>
      </c>
      <c r="C5231" t="s">
        <v>13</v>
      </c>
      <c r="D5231" t="s">
        <v>11</v>
      </c>
      <c r="E5231" t="s">
        <v>610</v>
      </c>
      <c r="F5231" t="s">
        <v>375</v>
      </c>
      <c r="G5231" t="s">
        <v>629</v>
      </c>
      <c r="I5231" t="s">
        <v>332</v>
      </c>
      <c r="K5231" t="s">
        <v>333</v>
      </c>
      <c r="L5231" t="s">
        <v>348</v>
      </c>
      <c r="M5231" t="s">
        <v>51</v>
      </c>
      <c r="O5231" t="s">
        <v>349</v>
      </c>
      <c r="P5231" t="s">
        <v>336</v>
      </c>
      <c r="Q5231" t="s">
        <v>337</v>
      </c>
      <c r="R5231">
        <v>9.77</v>
      </c>
    </row>
    <row r="5232" spans="1:20" ht="15" customHeight="1">
      <c r="A5232" s="962" t="s">
        <v>254</v>
      </c>
      <c r="B5232" t="s">
        <v>284</v>
      </c>
      <c r="C5232" t="s">
        <v>13</v>
      </c>
      <c r="D5232" t="s">
        <v>11</v>
      </c>
      <c r="E5232" t="s">
        <v>610</v>
      </c>
      <c r="F5232" t="s">
        <v>375</v>
      </c>
      <c r="R5232">
        <v>0</v>
      </c>
    </row>
    <row r="5233" spans="1:20" ht="15" customHeight="1">
      <c r="A5233" s="962" t="s">
        <v>254</v>
      </c>
      <c r="B5233" t="s">
        <v>285</v>
      </c>
      <c r="C5233" t="s">
        <v>13</v>
      </c>
      <c r="D5233" t="s">
        <v>11</v>
      </c>
      <c r="E5233" t="s">
        <v>610</v>
      </c>
      <c r="F5233" t="s">
        <v>375</v>
      </c>
      <c r="R5233">
        <v>0</v>
      </c>
    </row>
    <row r="5234" spans="1:20" ht="15" customHeight="1">
      <c r="A5234" s="962" t="s">
        <v>254</v>
      </c>
      <c r="B5234" t="s">
        <v>286</v>
      </c>
      <c r="C5234" t="s">
        <v>13</v>
      </c>
      <c r="D5234" t="s">
        <v>11</v>
      </c>
      <c r="E5234" t="s">
        <v>610</v>
      </c>
      <c r="F5234" t="s">
        <v>375</v>
      </c>
      <c r="R5234">
        <v>0</v>
      </c>
    </row>
    <row r="5235" spans="1:20" ht="15" customHeight="1">
      <c r="A5235" s="962" t="s">
        <v>254</v>
      </c>
      <c r="B5235" t="s">
        <v>303</v>
      </c>
      <c r="C5235" t="s">
        <v>13</v>
      </c>
      <c r="D5235" t="s">
        <v>11</v>
      </c>
      <c r="E5235" t="s">
        <v>610</v>
      </c>
      <c r="F5235" t="s">
        <v>375</v>
      </c>
      <c r="R5235">
        <v>0</v>
      </c>
    </row>
    <row r="5236" spans="1:20" ht="15" customHeight="1">
      <c r="A5236" s="962" t="s">
        <v>254</v>
      </c>
      <c r="B5236" t="s">
        <v>291</v>
      </c>
      <c r="C5236" t="s">
        <v>13</v>
      </c>
      <c r="D5236" t="s">
        <v>11</v>
      </c>
      <c r="E5236" t="s">
        <v>610</v>
      </c>
      <c r="F5236" t="s">
        <v>375</v>
      </c>
      <c r="R5236">
        <v>1.67</v>
      </c>
      <c r="S5236">
        <v>0</v>
      </c>
      <c r="T5236">
        <v>10</v>
      </c>
    </row>
    <row r="5237" spans="1:20" ht="15" customHeight="1">
      <c r="A5237" s="962" t="s">
        <v>254</v>
      </c>
      <c r="B5237" t="s">
        <v>293</v>
      </c>
      <c r="C5237" t="s">
        <v>13</v>
      </c>
      <c r="D5237" t="s">
        <v>11</v>
      </c>
      <c r="E5237" t="s">
        <v>610</v>
      </c>
      <c r="F5237" t="s">
        <v>375</v>
      </c>
      <c r="R5237">
        <v>0.56000000000000005</v>
      </c>
      <c r="S5237">
        <v>0</v>
      </c>
      <c r="T5237">
        <v>10</v>
      </c>
    </row>
    <row r="5238" spans="1:20" ht="15" customHeight="1">
      <c r="A5238" s="962" t="s">
        <v>254</v>
      </c>
      <c r="B5238" t="s">
        <v>288</v>
      </c>
      <c r="C5238" t="s">
        <v>13</v>
      </c>
      <c r="D5238" t="s">
        <v>11</v>
      </c>
      <c r="E5238" t="s">
        <v>610</v>
      </c>
      <c r="F5238" t="s">
        <v>375</v>
      </c>
      <c r="R5238">
        <v>19.8</v>
      </c>
    </row>
    <row r="5239" spans="1:20" ht="15" customHeight="1">
      <c r="A5239" s="962" t="s">
        <v>254</v>
      </c>
      <c r="B5239" t="s">
        <v>298</v>
      </c>
      <c r="C5239" t="s">
        <v>13</v>
      </c>
      <c r="D5239" t="s">
        <v>11</v>
      </c>
      <c r="E5239" t="s">
        <v>610</v>
      </c>
      <c r="F5239" t="s">
        <v>375</v>
      </c>
      <c r="R5239">
        <v>9.77</v>
      </c>
    </row>
    <row r="5240" spans="1:20" ht="15" customHeight="1">
      <c r="A5240" s="962" t="s">
        <v>254</v>
      </c>
      <c r="B5240" t="s">
        <v>297</v>
      </c>
      <c r="C5240" t="s">
        <v>13</v>
      </c>
      <c r="D5240" t="s">
        <v>11</v>
      </c>
      <c r="E5240" t="s">
        <v>610</v>
      </c>
      <c r="F5240" t="s">
        <v>375</v>
      </c>
      <c r="R5240">
        <v>9.77</v>
      </c>
    </row>
    <row r="5241" spans="1:20" ht="15" customHeight="1">
      <c r="A5241" s="962" t="s">
        <v>254</v>
      </c>
      <c r="B5241" t="s">
        <v>287</v>
      </c>
      <c r="C5241" t="s">
        <v>13</v>
      </c>
      <c r="D5241" t="s">
        <v>11</v>
      </c>
      <c r="E5241" t="s">
        <v>610</v>
      </c>
      <c r="F5241" t="s">
        <v>375</v>
      </c>
      <c r="R5241">
        <v>27.8</v>
      </c>
    </row>
    <row r="5242" spans="1:20" ht="15" customHeight="1">
      <c r="A5242" s="962" t="s">
        <v>254</v>
      </c>
      <c r="B5242" t="s">
        <v>296</v>
      </c>
      <c r="C5242" t="s">
        <v>13</v>
      </c>
      <c r="D5242" t="s">
        <v>11</v>
      </c>
      <c r="E5242" t="s">
        <v>610</v>
      </c>
      <c r="F5242" t="s">
        <v>375</v>
      </c>
      <c r="R5242">
        <v>2.78</v>
      </c>
      <c r="S5242">
        <v>0</v>
      </c>
      <c r="T5242">
        <v>10</v>
      </c>
    </row>
    <row r="5243" spans="1:20" ht="15" customHeight="1">
      <c r="A5243" s="962" t="s">
        <v>254</v>
      </c>
      <c r="B5243" t="s">
        <v>319</v>
      </c>
      <c r="C5243" t="s">
        <v>13</v>
      </c>
      <c r="D5243" t="s">
        <v>11</v>
      </c>
      <c r="E5243" t="s">
        <v>610</v>
      </c>
      <c r="F5243" t="s">
        <v>375</v>
      </c>
      <c r="G5243" t="s">
        <v>403</v>
      </c>
      <c r="I5243" t="s">
        <v>332</v>
      </c>
      <c r="K5243" t="s">
        <v>333</v>
      </c>
      <c r="L5243" t="s">
        <v>351</v>
      </c>
      <c r="M5243" t="s">
        <v>51</v>
      </c>
      <c r="O5243" t="s">
        <v>349</v>
      </c>
      <c r="P5243" t="s">
        <v>336</v>
      </c>
      <c r="Q5243" t="s">
        <v>337</v>
      </c>
      <c r="R5243">
        <v>8</v>
      </c>
    </row>
    <row r="5244" spans="1:20" ht="15" customHeight="1">
      <c r="A5244" s="962" t="s">
        <v>254</v>
      </c>
      <c r="B5244" t="s">
        <v>317</v>
      </c>
      <c r="C5244" t="s">
        <v>13</v>
      </c>
      <c r="D5244" t="s">
        <v>11</v>
      </c>
      <c r="E5244" t="s">
        <v>610</v>
      </c>
      <c r="F5244" t="s">
        <v>375</v>
      </c>
      <c r="G5244" t="s">
        <v>350</v>
      </c>
      <c r="I5244" t="s">
        <v>332</v>
      </c>
      <c r="K5244" t="s">
        <v>333</v>
      </c>
      <c r="L5244" t="s">
        <v>351</v>
      </c>
      <c r="M5244" t="s">
        <v>51</v>
      </c>
      <c r="O5244" t="s">
        <v>349</v>
      </c>
      <c r="P5244" t="s">
        <v>336</v>
      </c>
      <c r="Q5244" t="s">
        <v>337</v>
      </c>
      <c r="R5244">
        <v>8</v>
      </c>
    </row>
    <row r="5245" spans="1:20" ht="15" customHeight="1">
      <c r="A5245" s="962" t="s">
        <v>254</v>
      </c>
      <c r="B5245" t="s">
        <v>305</v>
      </c>
      <c r="C5245" t="s">
        <v>13</v>
      </c>
      <c r="D5245" t="s">
        <v>11</v>
      </c>
      <c r="E5245" t="s">
        <v>610</v>
      </c>
      <c r="F5245" t="s">
        <v>375</v>
      </c>
      <c r="R5245">
        <v>8</v>
      </c>
    </row>
    <row r="5246" spans="1:20" ht="15" customHeight="1">
      <c r="A5246" s="962" t="s">
        <v>254</v>
      </c>
      <c r="B5246" t="s">
        <v>321</v>
      </c>
      <c r="C5246" t="s">
        <v>13</v>
      </c>
      <c r="D5246" t="s">
        <v>11</v>
      </c>
      <c r="E5246" t="s">
        <v>610</v>
      </c>
      <c r="F5246" t="s">
        <v>375</v>
      </c>
      <c r="H5246" t="s">
        <v>630</v>
      </c>
      <c r="I5246" t="s">
        <v>353</v>
      </c>
      <c r="K5246" t="s">
        <v>333</v>
      </c>
      <c r="L5246" t="s">
        <v>354</v>
      </c>
      <c r="M5246" t="s">
        <v>58</v>
      </c>
      <c r="O5246" t="s">
        <v>335</v>
      </c>
      <c r="P5246" t="s">
        <v>336</v>
      </c>
      <c r="Q5246" t="s">
        <v>337</v>
      </c>
      <c r="R5246">
        <v>569</v>
      </c>
    </row>
    <row r="5247" spans="1:20" ht="15" customHeight="1">
      <c r="A5247" s="962" t="s">
        <v>254</v>
      </c>
      <c r="B5247" t="s">
        <v>324</v>
      </c>
      <c r="C5247" t="s">
        <v>13</v>
      </c>
      <c r="D5247" t="s">
        <v>11</v>
      </c>
      <c r="E5247" t="s">
        <v>610</v>
      </c>
      <c r="F5247" t="s">
        <v>375</v>
      </c>
      <c r="L5247" t="s">
        <v>1977</v>
      </c>
      <c r="N5247" t="s">
        <v>230</v>
      </c>
      <c r="O5247" t="s">
        <v>349</v>
      </c>
      <c r="P5247" t="s">
        <v>1978</v>
      </c>
      <c r="Q5247" t="s">
        <v>2003</v>
      </c>
      <c r="R5247">
        <v>4.58</v>
      </c>
    </row>
    <row r="5248" spans="1:20" ht="15" customHeight="1">
      <c r="A5248" s="962" t="s">
        <v>255</v>
      </c>
      <c r="B5248" t="s">
        <v>322</v>
      </c>
      <c r="C5248" t="s">
        <v>13</v>
      </c>
      <c r="D5248" t="s">
        <v>11</v>
      </c>
      <c r="E5248" t="s">
        <v>610</v>
      </c>
      <c r="F5248" t="s">
        <v>375</v>
      </c>
      <c r="H5248" t="s">
        <v>848</v>
      </c>
      <c r="I5248" t="s">
        <v>853</v>
      </c>
      <c r="J5248" t="s">
        <v>848</v>
      </c>
      <c r="K5248" t="s">
        <v>849</v>
      </c>
      <c r="L5248" t="s">
        <v>1993</v>
      </c>
      <c r="M5248" t="s">
        <v>55</v>
      </c>
      <c r="O5248" t="s">
        <v>361</v>
      </c>
      <c r="P5248" t="s">
        <v>667</v>
      </c>
      <c r="Q5248" t="s">
        <v>668</v>
      </c>
      <c r="R5248">
        <v>0.12</v>
      </c>
    </row>
    <row r="5249" spans="1:20" ht="15" customHeight="1">
      <c r="A5249" s="962" t="s">
        <v>255</v>
      </c>
      <c r="B5249" t="s">
        <v>301</v>
      </c>
      <c r="C5249" t="s">
        <v>13</v>
      </c>
      <c r="D5249" t="s">
        <v>11</v>
      </c>
      <c r="E5249" t="s">
        <v>610</v>
      </c>
      <c r="F5249" t="s">
        <v>375</v>
      </c>
      <c r="H5249" t="s">
        <v>856</v>
      </c>
      <c r="I5249" t="s">
        <v>853</v>
      </c>
      <c r="J5249" t="s">
        <v>848</v>
      </c>
      <c r="K5249" t="s">
        <v>849</v>
      </c>
      <c r="L5249" t="s">
        <v>857</v>
      </c>
      <c r="M5249" t="s">
        <v>55</v>
      </c>
      <c r="O5249" t="s">
        <v>361</v>
      </c>
      <c r="P5249" t="s">
        <v>851</v>
      </c>
      <c r="Q5249" t="s">
        <v>337</v>
      </c>
      <c r="R5249">
        <v>18.100000000000001</v>
      </c>
    </row>
    <row r="5250" spans="1:20" ht="15" customHeight="1">
      <c r="A5250" s="962" t="s">
        <v>255</v>
      </c>
      <c r="B5250" t="s">
        <v>307</v>
      </c>
      <c r="C5250" t="s">
        <v>13</v>
      </c>
      <c r="D5250" t="s">
        <v>11</v>
      </c>
      <c r="E5250" t="s">
        <v>610</v>
      </c>
      <c r="F5250" t="s">
        <v>375</v>
      </c>
      <c r="H5250" t="s">
        <v>858</v>
      </c>
      <c r="I5250" t="s">
        <v>853</v>
      </c>
      <c r="J5250" t="s">
        <v>848</v>
      </c>
      <c r="K5250" t="s">
        <v>849</v>
      </c>
      <c r="L5250" t="s">
        <v>859</v>
      </c>
      <c r="M5250" t="s">
        <v>55</v>
      </c>
      <c r="O5250" t="s">
        <v>361</v>
      </c>
      <c r="P5250" t="s">
        <v>851</v>
      </c>
      <c r="Q5250" t="s">
        <v>337</v>
      </c>
      <c r="R5250">
        <v>0.25</v>
      </c>
    </row>
    <row r="5251" spans="1:20" ht="15" customHeight="1">
      <c r="A5251" s="962" t="s">
        <v>255</v>
      </c>
      <c r="B5251" t="s">
        <v>315</v>
      </c>
      <c r="C5251" t="s">
        <v>13</v>
      </c>
      <c r="D5251" t="s">
        <v>11</v>
      </c>
      <c r="E5251" t="s">
        <v>610</v>
      </c>
      <c r="F5251" t="s">
        <v>375</v>
      </c>
      <c r="H5251" t="s">
        <v>860</v>
      </c>
      <c r="I5251" t="s">
        <v>853</v>
      </c>
      <c r="J5251" t="s">
        <v>848</v>
      </c>
      <c r="K5251" t="s">
        <v>849</v>
      </c>
      <c r="L5251" t="s">
        <v>861</v>
      </c>
      <c r="M5251" t="s">
        <v>55</v>
      </c>
      <c r="O5251" t="s">
        <v>361</v>
      </c>
      <c r="P5251" t="s">
        <v>851</v>
      </c>
      <c r="Q5251" t="s">
        <v>337</v>
      </c>
      <c r="R5251">
        <v>0</v>
      </c>
    </row>
    <row r="5252" spans="1:20" ht="15" customHeight="1">
      <c r="A5252" s="962" t="s">
        <v>255</v>
      </c>
      <c r="B5252" t="s">
        <v>308</v>
      </c>
      <c r="C5252" t="s">
        <v>13</v>
      </c>
      <c r="D5252" t="s">
        <v>11</v>
      </c>
      <c r="E5252" t="s">
        <v>610</v>
      </c>
      <c r="F5252" t="s">
        <v>375</v>
      </c>
      <c r="H5252" t="s">
        <v>862</v>
      </c>
      <c r="I5252" t="s">
        <v>853</v>
      </c>
      <c r="J5252" t="s">
        <v>848</v>
      </c>
      <c r="K5252" t="s">
        <v>849</v>
      </c>
      <c r="L5252" t="s">
        <v>863</v>
      </c>
      <c r="M5252" t="s">
        <v>55</v>
      </c>
      <c r="O5252" t="s">
        <v>361</v>
      </c>
      <c r="P5252" t="s">
        <v>851</v>
      </c>
      <c r="Q5252" t="s">
        <v>337</v>
      </c>
      <c r="R5252">
        <v>0.25</v>
      </c>
    </row>
    <row r="5253" spans="1:20" ht="15" customHeight="1">
      <c r="A5253" s="962" t="s">
        <v>255</v>
      </c>
      <c r="B5253" t="s">
        <v>311</v>
      </c>
      <c r="C5253" t="s">
        <v>13</v>
      </c>
      <c r="D5253" t="s">
        <v>11</v>
      </c>
      <c r="E5253" t="s">
        <v>610</v>
      </c>
      <c r="F5253" t="s">
        <v>375</v>
      </c>
      <c r="H5253" t="s">
        <v>864</v>
      </c>
      <c r="I5253" t="s">
        <v>853</v>
      </c>
      <c r="J5253" t="s">
        <v>848</v>
      </c>
      <c r="K5253" t="s">
        <v>849</v>
      </c>
      <c r="L5253" t="s">
        <v>865</v>
      </c>
      <c r="M5253" t="s">
        <v>55</v>
      </c>
      <c r="O5253" t="s">
        <v>361</v>
      </c>
      <c r="P5253" t="s">
        <v>851</v>
      </c>
      <c r="Q5253" t="s">
        <v>337</v>
      </c>
      <c r="R5253">
        <v>13.1</v>
      </c>
    </row>
    <row r="5254" spans="1:20" ht="15" customHeight="1">
      <c r="A5254" s="962" t="s">
        <v>255</v>
      </c>
      <c r="B5254" t="s">
        <v>312</v>
      </c>
      <c r="C5254" t="s">
        <v>13</v>
      </c>
      <c r="D5254" t="s">
        <v>11</v>
      </c>
      <c r="E5254" t="s">
        <v>610</v>
      </c>
      <c r="F5254" t="s">
        <v>375</v>
      </c>
      <c r="H5254" t="s">
        <v>866</v>
      </c>
      <c r="I5254" t="s">
        <v>853</v>
      </c>
      <c r="J5254" t="s">
        <v>848</v>
      </c>
      <c r="K5254" t="s">
        <v>849</v>
      </c>
      <c r="L5254" t="s">
        <v>867</v>
      </c>
      <c r="M5254" t="s">
        <v>55</v>
      </c>
      <c r="O5254" t="s">
        <v>361</v>
      </c>
      <c r="P5254" t="s">
        <v>851</v>
      </c>
      <c r="Q5254" t="s">
        <v>337</v>
      </c>
      <c r="R5254">
        <v>0.33</v>
      </c>
    </row>
    <row r="5255" spans="1:20" ht="15" customHeight="1">
      <c r="A5255" s="962" t="s">
        <v>255</v>
      </c>
      <c r="B5255" t="s">
        <v>300</v>
      </c>
      <c r="C5255" t="s">
        <v>13</v>
      </c>
      <c r="D5255" t="s">
        <v>11</v>
      </c>
      <c r="E5255" t="s">
        <v>610</v>
      </c>
      <c r="F5255" t="s">
        <v>375</v>
      </c>
      <c r="I5255" t="s">
        <v>853</v>
      </c>
      <c r="K5255" t="s">
        <v>849</v>
      </c>
      <c r="L5255" t="s">
        <v>857</v>
      </c>
      <c r="M5255" t="s">
        <v>55</v>
      </c>
      <c r="O5255" t="s">
        <v>361</v>
      </c>
      <c r="P5255" t="s">
        <v>851</v>
      </c>
      <c r="Q5255" t="s">
        <v>337</v>
      </c>
      <c r="R5255">
        <v>18.100000000000001</v>
      </c>
    </row>
    <row r="5256" spans="1:20" ht="15" customHeight="1">
      <c r="A5256" s="962" t="s">
        <v>255</v>
      </c>
      <c r="B5256" t="s">
        <v>298</v>
      </c>
      <c r="C5256" t="s">
        <v>13</v>
      </c>
      <c r="D5256" t="s">
        <v>11</v>
      </c>
      <c r="E5256" t="s">
        <v>610</v>
      </c>
      <c r="F5256" t="s">
        <v>375</v>
      </c>
      <c r="R5256">
        <v>18.100000000000001</v>
      </c>
    </row>
    <row r="5257" spans="1:20" ht="15" customHeight="1">
      <c r="A5257" s="962" t="s">
        <v>255</v>
      </c>
      <c r="B5257" t="s">
        <v>297</v>
      </c>
      <c r="C5257" t="s">
        <v>13</v>
      </c>
      <c r="D5257" t="s">
        <v>11</v>
      </c>
      <c r="E5257" t="s">
        <v>610</v>
      </c>
      <c r="F5257" t="s">
        <v>375</v>
      </c>
      <c r="R5257">
        <v>18.100000000000001</v>
      </c>
    </row>
    <row r="5258" spans="1:20" ht="15" customHeight="1">
      <c r="A5258" s="962" t="s">
        <v>255</v>
      </c>
      <c r="B5258" t="s">
        <v>288</v>
      </c>
      <c r="C5258" t="s">
        <v>13</v>
      </c>
      <c r="D5258" t="s">
        <v>11</v>
      </c>
      <c r="E5258" t="s">
        <v>610</v>
      </c>
      <c r="F5258" t="s">
        <v>375</v>
      </c>
      <c r="R5258">
        <v>18.100000000000001</v>
      </c>
    </row>
    <row r="5259" spans="1:20" ht="15" customHeight="1">
      <c r="A5259" s="962" t="s">
        <v>255</v>
      </c>
      <c r="B5259" t="s">
        <v>287</v>
      </c>
      <c r="C5259" t="s">
        <v>13</v>
      </c>
      <c r="D5259" t="s">
        <v>11</v>
      </c>
      <c r="E5259" t="s">
        <v>610</v>
      </c>
      <c r="F5259" t="s">
        <v>375</v>
      </c>
      <c r="R5259">
        <v>32</v>
      </c>
    </row>
    <row r="5260" spans="1:20" ht="15" customHeight="1">
      <c r="A5260" s="962" t="s">
        <v>255</v>
      </c>
      <c r="B5260" t="s">
        <v>306</v>
      </c>
      <c r="C5260" t="s">
        <v>13</v>
      </c>
      <c r="D5260" t="s">
        <v>11</v>
      </c>
      <c r="E5260" t="s">
        <v>610</v>
      </c>
      <c r="F5260" t="s">
        <v>375</v>
      </c>
      <c r="I5260" t="s">
        <v>853</v>
      </c>
      <c r="K5260" t="s">
        <v>849</v>
      </c>
      <c r="L5260" t="s">
        <v>1994</v>
      </c>
      <c r="M5260" t="s">
        <v>55</v>
      </c>
      <c r="O5260" t="s">
        <v>361</v>
      </c>
      <c r="P5260" t="s">
        <v>851</v>
      </c>
      <c r="Q5260" t="s">
        <v>337</v>
      </c>
      <c r="R5260">
        <v>0.5</v>
      </c>
    </row>
    <row r="5261" spans="1:20" ht="15" customHeight="1">
      <c r="A5261" s="962" t="s">
        <v>255</v>
      </c>
      <c r="B5261" t="s">
        <v>305</v>
      </c>
      <c r="C5261" t="s">
        <v>13</v>
      </c>
      <c r="D5261" t="s">
        <v>11</v>
      </c>
      <c r="E5261" t="s">
        <v>610</v>
      </c>
      <c r="F5261" t="s">
        <v>375</v>
      </c>
      <c r="R5261">
        <v>13.9</v>
      </c>
    </row>
    <row r="5262" spans="1:20" ht="15" customHeight="1">
      <c r="A5262" s="962" t="s">
        <v>255</v>
      </c>
      <c r="B5262" t="s">
        <v>309</v>
      </c>
      <c r="C5262" t="s">
        <v>13</v>
      </c>
      <c r="D5262" t="s">
        <v>11</v>
      </c>
      <c r="E5262" t="s">
        <v>610</v>
      </c>
      <c r="F5262" t="s">
        <v>375</v>
      </c>
      <c r="I5262" t="s">
        <v>853</v>
      </c>
      <c r="K5262" t="s">
        <v>849</v>
      </c>
      <c r="L5262" t="s">
        <v>1995</v>
      </c>
      <c r="M5262" t="s">
        <v>55</v>
      </c>
      <c r="O5262" t="s">
        <v>361</v>
      </c>
      <c r="P5262" t="s">
        <v>851</v>
      </c>
      <c r="Q5262" t="s">
        <v>337</v>
      </c>
      <c r="R5262">
        <v>13.4</v>
      </c>
    </row>
    <row r="5263" spans="1:20" ht="15" customHeight="1">
      <c r="A5263" s="962" t="s">
        <v>255</v>
      </c>
      <c r="B5263" t="s">
        <v>313</v>
      </c>
      <c r="C5263" t="s">
        <v>13</v>
      </c>
      <c r="D5263" t="s">
        <v>11</v>
      </c>
      <c r="E5263" t="s">
        <v>610</v>
      </c>
      <c r="F5263" t="s">
        <v>375</v>
      </c>
      <c r="I5263" t="s">
        <v>853</v>
      </c>
      <c r="K5263" t="s">
        <v>849</v>
      </c>
      <c r="L5263" t="s">
        <v>861</v>
      </c>
      <c r="M5263" t="s">
        <v>55</v>
      </c>
      <c r="O5263" t="s">
        <v>361</v>
      </c>
      <c r="P5263" t="s">
        <v>851</v>
      </c>
      <c r="Q5263" t="s">
        <v>337</v>
      </c>
      <c r="R5263">
        <v>0</v>
      </c>
    </row>
    <row r="5264" spans="1:20" ht="15" customHeight="1">
      <c r="A5264" s="962" t="s">
        <v>257</v>
      </c>
      <c r="B5264" t="s">
        <v>290</v>
      </c>
      <c r="C5264" t="s">
        <v>13</v>
      </c>
      <c r="D5264" t="s">
        <v>11</v>
      </c>
      <c r="E5264" t="s">
        <v>610</v>
      </c>
      <c r="F5264" t="s">
        <v>375</v>
      </c>
      <c r="J5264" t="s">
        <v>1996</v>
      </c>
      <c r="R5264">
        <v>0</v>
      </c>
      <c r="S5264">
        <v>0</v>
      </c>
      <c r="T5264">
        <v>0</v>
      </c>
    </row>
    <row r="5265" spans="1:20" ht="15" customHeight="1">
      <c r="A5265" s="962" t="s">
        <v>257</v>
      </c>
      <c r="B5265" t="s">
        <v>292</v>
      </c>
      <c r="C5265" t="s">
        <v>13</v>
      </c>
      <c r="D5265" t="s">
        <v>11</v>
      </c>
      <c r="E5265" t="s">
        <v>610</v>
      </c>
      <c r="F5265" t="s">
        <v>375</v>
      </c>
      <c r="J5265" t="s">
        <v>1997</v>
      </c>
      <c r="R5265">
        <v>286</v>
      </c>
    </row>
    <row r="5266" spans="1:20" ht="15" customHeight="1">
      <c r="A5266" s="962" t="s">
        <v>257</v>
      </c>
      <c r="B5266" t="s">
        <v>295</v>
      </c>
      <c r="C5266" t="s">
        <v>13</v>
      </c>
      <c r="D5266" t="s">
        <v>11</v>
      </c>
      <c r="E5266" t="s">
        <v>610</v>
      </c>
      <c r="F5266" t="s">
        <v>375</v>
      </c>
      <c r="J5266" t="s">
        <v>1998</v>
      </c>
      <c r="R5266">
        <v>0</v>
      </c>
      <c r="S5266">
        <v>0</v>
      </c>
      <c r="T5266">
        <v>0</v>
      </c>
    </row>
    <row r="5267" spans="1:20" ht="15" customHeight="1">
      <c r="A5267" s="962" t="s">
        <v>257</v>
      </c>
      <c r="B5267" t="s">
        <v>296</v>
      </c>
      <c r="C5267" t="s">
        <v>13</v>
      </c>
      <c r="D5267" t="s">
        <v>11</v>
      </c>
      <c r="E5267" t="s">
        <v>610</v>
      </c>
      <c r="F5267" t="s">
        <v>375</v>
      </c>
      <c r="H5267" t="s">
        <v>906</v>
      </c>
      <c r="I5267" t="s">
        <v>880</v>
      </c>
      <c r="J5267" t="s">
        <v>907</v>
      </c>
      <c r="K5267" t="s">
        <v>849</v>
      </c>
      <c r="L5267" t="s">
        <v>908</v>
      </c>
      <c r="M5267" t="s">
        <v>74</v>
      </c>
      <c r="O5267" t="s">
        <v>361</v>
      </c>
      <c r="P5267" t="s">
        <v>851</v>
      </c>
      <c r="Q5267" t="s">
        <v>337</v>
      </c>
      <c r="R5267">
        <v>126</v>
      </c>
    </row>
    <row r="5268" spans="1:20" ht="15" customHeight="1">
      <c r="A5268" s="962" t="s">
        <v>257</v>
      </c>
      <c r="B5268" t="s">
        <v>316</v>
      </c>
      <c r="C5268" t="s">
        <v>13</v>
      </c>
      <c r="D5268" t="s">
        <v>11</v>
      </c>
      <c r="E5268" t="s">
        <v>610</v>
      </c>
      <c r="F5268" t="s">
        <v>375</v>
      </c>
      <c r="H5268" t="s">
        <v>909</v>
      </c>
      <c r="I5268" t="s">
        <v>880</v>
      </c>
      <c r="J5268" t="s">
        <v>890</v>
      </c>
      <c r="K5268" t="s">
        <v>849</v>
      </c>
      <c r="L5268" t="s">
        <v>910</v>
      </c>
      <c r="M5268" t="s">
        <v>74</v>
      </c>
      <c r="O5268" t="s">
        <v>361</v>
      </c>
      <c r="P5268" t="s">
        <v>851</v>
      </c>
      <c r="Q5268" t="s">
        <v>337</v>
      </c>
      <c r="R5268">
        <v>46</v>
      </c>
    </row>
    <row r="5269" spans="1:20" ht="15" customHeight="1">
      <c r="A5269" s="962" t="s">
        <v>257</v>
      </c>
      <c r="B5269" t="s">
        <v>289</v>
      </c>
      <c r="C5269" t="s">
        <v>13</v>
      </c>
      <c r="D5269" t="s">
        <v>11</v>
      </c>
      <c r="E5269" t="s">
        <v>610</v>
      </c>
      <c r="F5269" t="s">
        <v>375</v>
      </c>
      <c r="H5269" t="s">
        <v>904</v>
      </c>
      <c r="I5269" t="s">
        <v>880</v>
      </c>
      <c r="J5269" t="s">
        <v>884</v>
      </c>
      <c r="K5269" t="s">
        <v>849</v>
      </c>
      <c r="L5269" t="s">
        <v>905</v>
      </c>
      <c r="M5269" t="s">
        <v>74</v>
      </c>
      <c r="O5269" t="s">
        <v>361</v>
      </c>
      <c r="P5269" t="s">
        <v>851</v>
      </c>
      <c r="Q5269" t="s">
        <v>337</v>
      </c>
      <c r="R5269">
        <v>501</v>
      </c>
    </row>
    <row r="5270" spans="1:20" ht="15" customHeight="1">
      <c r="A5270" s="962" t="s">
        <v>257</v>
      </c>
      <c r="B5270" t="s">
        <v>309</v>
      </c>
      <c r="C5270" t="s">
        <v>13</v>
      </c>
      <c r="D5270" t="s">
        <v>11</v>
      </c>
      <c r="E5270" t="s">
        <v>610</v>
      </c>
      <c r="F5270" t="s">
        <v>375</v>
      </c>
      <c r="I5270" t="s">
        <v>887</v>
      </c>
      <c r="J5270" t="s">
        <v>884</v>
      </c>
      <c r="K5270" t="s">
        <v>849</v>
      </c>
      <c r="L5270" t="s">
        <v>888</v>
      </c>
      <c r="M5270" t="s">
        <v>74</v>
      </c>
      <c r="O5270" t="s">
        <v>361</v>
      </c>
      <c r="P5270" t="s">
        <v>851</v>
      </c>
      <c r="Q5270" t="s">
        <v>337</v>
      </c>
      <c r="R5270">
        <v>31</v>
      </c>
    </row>
    <row r="5271" spans="1:20" ht="15" customHeight="1">
      <c r="A5271" s="962" t="s">
        <v>257</v>
      </c>
      <c r="B5271" t="s">
        <v>291</v>
      </c>
      <c r="C5271" t="s">
        <v>13</v>
      </c>
      <c r="D5271" t="s">
        <v>11</v>
      </c>
      <c r="E5271" t="s">
        <v>610</v>
      </c>
      <c r="F5271" t="s">
        <v>375</v>
      </c>
      <c r="H5271" t="s">
        <v>904</v>
      </c>
      <c r="I5271" t="s">
        <v>880</v>
      </c>
      <c r="J5271" t="s">
        <v>884</v>
      </c>
      <c r="K5271" t="s">
        <v>849</v>
      </c>
      <c r="L5271" t="s">
        <v>905</v>
      </c>
      <c r="M5271" t="s">
        <v>74</v>
      </c>
      <c r="O5271" t="s">
        <v>361</v>
      </c>
      <c r="P5271" t="s">
        <v>851</v>
      </c>
      <c r="Q5271" t="s">
        <v>337</v>
      </c>
      <c r="R5271">
        <v>375</v>
      </c>
    </row>
    <row r="5272" spans="1:20" ht="15" customHeight="1">
      <c r="A5272" s="962" t="s">
        <v>257</v>
      </c>
      <c r="B5272" t="s">
        <v>288</v>
      </c>
      <c r="C5272" t="s">
        <v>13</v>
      </c>
      <c r="D5272" t="s">
        <v>11</v>
      </c>
      <c r="E5272" t="s">
        <v>610</v>
      </c>
      <c r="F5272" t="s">
        <v>375</v>
      </c>
      <c r="R5272">
        <v>501</v>
      </c>
    </row>
    <row r="5273" spans="1:20" ht="15" customHeight="1">
      <c r="A5273" s="962" t="s">
        <v>257</v>
      </c>
      <c r="B5273" t="s">
        <v>287</v>
      </c>
      <c r="C5273" t="s">
        <v>13</v>
      </c>
      <c r="D5273" t="s">
        <v>11</v>
      </c>
      <c r="E5273" t="s">
        <v>610</v>
      </c>
      <c r="F5273" t="s">
        <v>375</v>
      </c>
      <c r="R5273">
        <v>577</v>
      </c>
    </row>
    <row r="5274" spans="1:20" ht="15" customHeight="1">
      <c r="A5274" s="962" t="s">
        <v>257</v>
      </c>
      <c r="B5274" t="s">
        <v>305</v>
      </c>
      <c r="C5274" t="s">
        <v>13</v>
      </c>
      <c r="D5274" t="s">
        <v>11</v>
      </c>
      <c r="E5274" t="s">
        <v>610</v>
      </c>
      <c r="F5274" t="s">
        <v>375</v>
      </c>
      <c r="R5274">
        <v>76.900000000000006</v>
      </c>
    </row>
    <row r="5275" spans="1:20" ht="15" customHeight="1">
      <c r="A5275" s="962" t="s">
        <v>257</v>
      </c>
      <c r="B5275" t="s">
        <v>321</v>
      </c>
      <c r="C5275" t="s">
        <v>13</v>
      </c>
      <c r="D5275" t="s">
        <v>11</v>
      </c>
      <c r="E5275" t="s">
        <v>610</v>
      </c>
      <c r="F5275" t="s">
        <v>375</v>
      </c>
      <c r="H5275" t="s">
        <v>631</v>
      </c>
      <c r="I5275" t="s">
        <v>353</v>
      </c>
      <c r="K5275" t="s">
        <v>333</v>
      </c>
      <c r="L5275" t="s">
        <v>356</v>
      </c>
      <c r="M5275" t="s">
        <v>59</v>
      </c>
      <c r="O5275" t="s">
        <v>335</v>
      </c>
      <c r="P5275" t="s">
        <v>336</v>
      </c>
      <c r="Q5275" t="s">
        <v>337</v>
      </c>
      <c r="R5275">
        <v>491</v>
      </c>
    </row>
    <row r="5276" spans="1:20" ht="15" customHeight="1">
      <c r="A5276" s="962" t="s">
        <v>257</v>
      </c>
      <c r="B5276" t="s">
        <v>310</v>
      </c>
      <c r="C5276" t="s">
        <v>13</v>
      </c>
      <c r="D5276" t="s">
        <v>11</v>
      </c>
      <c r="E5276" t="s">
        <v>610</v>
      </c>
      <c r="F5276" t="s">
        <v>375</v>
      </c>
      <c r="H5276" t="s">
        <v>911</v>
      </c>
      <c r="I5276" t="s">
        <v>887</v>
      </c>
      <c r="J5276" t="s">
        <v>884</v>
      </c>
      <c r="K5276" t="s">
        <v>849</v>
      </c>
      <c r="L5276" t="s">
        <v>888</v>
      </c>
      <c r="M5276" t="s">
        <v>74</v>
      </c>
      <c r="O5276" t="s">
        <v>361</v>
      </c>
      <c r="P5276" t="s">
        <v>851</v>
      </c>
      <c r="Q5276" t="s">
        <v>337</v>
      </c>
      <c r="R5276">
        <v>31</v>
      </c>
    </row>
    <row r="5277" spans="1:20" ht="15" customHeight="1">
      <c r="A5277" s="962" t="s">
        <v>257</v>
      </c>
      <c r="B5277" t="s">
        <v>294</v>
      </c>
      <c r="C5277" t="s">
        <v>13</v>
      </c>
      <c r="D5277" t="s">
        <v>11</v>
      </c>
      <c r="E5277" t="s">
        <v>610</v>
      </c>
      <c r="F5277" t="s">
        <v>375</v>
      </c>
      <c r="G5277" t="s">
        <v>632</v>
      </c>
      <c r="I5277" t="s">
        <v>358</v>
      </c>
      <c r="J5277" t="s">
        <v>618</v>
      </c>
      <c r="K5277" t="s">
        <v>333</v>
      </c>
      <c r="L5277" t="s">
        <v>360</v>
      </c>
      <c r="M5277" t="s">
        <v>63</v>
      </c>
      <c r="O5277" t="s">
        <v>361</v>
      </c>
      <c r="P5277" t="s">
        <v>336</v>
      </c>
      <c r="Q5277" t="s">
        <v>337</v>
      </c>
      <c r="R5277">
        <v>88.5</v>
      </c>
    </row>
    <row r="5278" spans="1:20" ht="15" customHeight="1">
      <c r="A5278" s="962" t="s">
        <v>257</v>
      </c>
      <c r="B5278" t="s">
        <v>293</v>
      </c>
      <c r="C5278" t="s">
        <v>13</v>
      </c>
      <c r="D5278" t="s">
        <v>11</v>
      </c>
      <c r="E5278" t="s">
        <v>610</v>
      </c>
      <c r="F5278" t="s">
        <v>375</v>
      </c>
      <c r="R5278">
        <v>88.5</v>
      </c>
    </row>
    <row r="5279" spans="1:20" ht="15" customHeight="1">
      <c r="A5279" s="962" t="s">
        <v>259</v>
      </c>
      <c r="B5279" t="s">
        <v>300</v>
      </c>
      <c r="C5279" t="s">
        <v>13</v>
      </c>
      <c r="D5279" t="s">
        <v>11</v>
      </c>
      <c r="E5279" t="s">
        <v>610</v>
      </c>
      <c r="F5279" t="s">
        <v>375</v>
      </c>
      <c r="H5279" t="s">
        <v>913</v>
      </c>
      <c r="I5279" t="s">
        <v>893</v>
      </c>
      <c r="J5279" t="s">
        <v>894</v>
      </c>
      <c r="K5279" t="s">
        <v>849</v>
      </c>
      <c r="L5279" t="s">
        <v>897</v>
      </c>
      <c r="M5279" t="s">
        <v>75</v>
      </c>
      <c r="O5279" t="s">
        <v>361</v>
      </c>
      <c r="P5279" t="s">
        <v>851</v>
      </c>
      <c r="Q5279" t="s">
        <v>337</v>
      </c>
      <c r="R5279">
        <v>115</v>
      </c>
    </row>
    <row r="5280" spans="1:20" ht="15" customHeight="1">
      <c r="A5280" s="962" t="s">
        <v>259</v>
      </c>
      <c r="B5280" t="s">
        <v>298</v>
      </c>
      <c r="C5280" t="s">
        <v>13</v>
      </c>
      <c r="D5280" t="s">
        <v>11</v>
      </c>
      <c r="E5280" t="s">
        <v>610</v>
      </c>
      <c r="F5280" t="s">
        <v>375</v>
      </c>
      <c r="R5280">
        <v>1550</v>
      </c>
    </row>
    <row r="5281" spans="1:20" ht="15" customHeight="1">
      <c r="A5281" s="962" t="s">
        <v>259</v>
      </c>
      <c r="B5281" t="s">
        <v>297</v>
      </c>
      <c r="C5281" t="s">
        <v>13</v>
      </c>
      <c r="D5281" t="s">
        <v>11</v>
      </c>
      <c r="E5281" t="s">
        <v>610</v>
      </c>
      <c r="F5281" t="s">
        <v>375</v>
      </c>
      <c r="R5281">
        <v>1550</v>
      </c>
    </row>
    <row r="5282" spans="1:20" ht="15" customHeight="1">
      <c r="A5282" s="962" t="s">
        <v>259</v>
      </c>
      <c r="B5282" t="s">
        <v>288</v>
      </c>
      <c r="C5282" t="s">
        <v>13</v>
      </c>
      <c r="D5282" t="s">
        <v>11</v>
      </c>
      <c r="E5282" t="s">
        <v>610</v>
      </c>
      <c r="F5282" t="s">
        <v>375</v>
      </c>
      <c r="R5282">
        <v>1550</v>
      </c>
    </row>
    <row r="5283" spans="1:20" ht="15" customHeight="1">
      <c r="A5283" s="962" t="s">
        <v>259</v>
      </c>
      <c r="B5283" t="s">
        <v>287</v>
      </c>
      <c r="C5283" t="s">
        <v>13</v>
      </c>
      <c r="D5283" t="s">
        <v>11</v>
      </c>
      <c r="E5283" t="s">
        <v>610</v>
      </c>
      <c r="F5283" t="s">
        <v>375</v>
      </c>
      <c r="R5283">
        <v>1550</v>
      </c>
    </row>
    <row r="5284" spans="1:20" ht="15" customHeight="1">
      <c r="A5284" s="962" t="s">
        <v>259</v>
      </c>
      <c r="B5284" t="s">
        <v>321</v>
      </c>
      <c r="C5284" t="s">
        <v>13</v>
      </c>
      <c r="D5284" t="s">
        <v>11</v>
      </c>
      <c r="E5284" t="s">
        <v>610</v>
      </c>
      <c r="F5284" t="s">
        <v>375</v>
      </c>
      <c r="H5284" t="s">
        <v>633</v>
      </c>
      <c r="I5284" t="s">
        <v>353</v>
      </c>
      <c r="K5284" t="s">
        <v>333</v>
      </c>
      <c r="L5284" t="s">
        <v>363</v>
      </c>
      <c r="M5284" t="s">
        <v>59</v>
      </c>
      <c r="O5284" t="s">
        <v>335</v>
      </c>
      <c r="P5284" t="s">
        <v>336</v>
      </c>
      <c r="Q5284" t="s">
        <v>337</v>
      </c>
      <c r="R5284">
        <v>122</v>
      </c>
    </row>
    <row r="5285" spans="1:20" ht="15" customHeight="1">
      <c r="A5285" s="962" t="s">
        <v>259</v>
      </c>
      <c r="B5285" t="s">
        <v>299</v>
      </c>
      <c r="C5285" t="s">
        <v>13</v>
      </c>
      <c r="D5285" t="s">
        <v>11</v>
      </c>
      <c r="E5285" t="s">
        <v>610</v>
      </c>
      <c r="F5285" t="s">
        <v>375</v>
      </c>
      <c r="H5285" t="s">
        <v>912</v>
      </c>
      <c r="I5285" t="s">
        <v>893</v>
      </c>
      <c r="J5285" t="s">
        <v>894</v>
      </c>
      <c r="K5285" t="s">
        <v>849</v>
      </c>
      <c r="L5285" t="s">
        <v>895</v>
      </c>
      <c r="M5285" t="s">
        <v>75</v>
      </c>
      <c r="O5285" t="s">
        <v>361</v>
      </c>
      <c r="P5285" t="s">
        <v>851</v>
      </c>
      <c r="Q5285" t="s">
        <v>337</v>
      </c>
      <c r="R5285">
        <v>1440</v>
      </c>
    </row>
    <row r="5286" spans="1:20" ht="15" customHeight="1">
      <c r="A5286" s="962" t="s">
        <v>259</v>
      </c>
      <c r="B5286" t="s">
        <v>301</v>
      </c>
      <c r="C5286" t="s">
        <v>13</v>
      </c>
      <c r="D5286" t="s">
        <v>11</v>
      </c>
      <c r="E5286" t="s">
        <v>610</v>
      </c>
      <c r="F5286" t="s">
        <v>375</v>
      </c>
      <c r="R5286">
        <v>115</v>
      </c>
    </row>
    <row r="5287" spans="1:20" ht="15" customHeight="1">
      <c r="A5287" s="962" t="s">
        <v>260</v>
      </c>
      <c r="B5287" t="s">
        <v>299</v>
      </c>
      <c r="C5287" t="s">
        <v>13</v>
      </c>
      <c r="D5287" t="s">
        <v>11</v>
      </c>
      <c r="E5287" t="s">
        <v>610</v>
      </c>
      <c r="F5287" t="s">
        <v>375</v>
      </c>
      <c r="R5287">
        <v>0</v>
      </c>
    </row>
    <row r="5288" spans="1:20" ht="15" customHeight="1">
      <c r="A5288" s="962" t="s">
        <v>260</v>
      </c>
      <c r="B5288" t="s">
        <v>312</v>
      </c>
      <c r="C5288" t="s">
        <v>13</v>
      </c>
      <c r="D5288" t="s">
        <v>11</v>
      </c>
      <c r="E5288" t="s">
        <v>610</v>
      </c>
      <c r="F5288" t="s">
        <v>375</v>
      </c>
      <c r="H5288" t="s">
        <v>902</v>
      </c>
      <c r="I5288" t="s">
        <v>880</v>
      </c>
      <c r="J5288" t="s">
        <v>848</v>
      </c>
      <c r="K5288" t="s">
        <v>849</v>
      </c>
      <c r="L5288" t="s">
        <v>903</v>
      </c>
      <c r="M5288" t="s">
        <v>73</v>
      </c>
      <c r="O5288" t="s">
        <v>882</v>
      </c>
      <c r="P5288" t="s">
        <v>851</v>
      </c>
      <c r="Q5288" t="s">
        <v>337</v>
      </c>
      <c r="R5288">
        <v>25.4</v>
      </c>
    </row>
    <row r="5289" spans="1:20" ht="15" customHeight="1">
      <c r="A5289" s="962" t="s">
        <v>260</v>
      </c>
      <c r="B5289" t="s">
        <v>298</v>
      </c>
      <c r="C5289" t="s">
        <v>13</v>
      </c>
      <c r="D5289" t="s">
        <v>11</v>
      </c>
      <c r="E5289" t="s">
        <v>610</v>
      </c>
      <c r="F5289" t="s">
        <v>375</v>
      </c>
      <c r="R5289">
        <v>0</v>
      </c>
    </row>
    <row r="5290" spans="1:20" ht="15" customHeight="1">
      <c r="A5290" s="962" t="s">
        <v>260</v>
      </c>
      <c r="B5290" t="s">
        <v>297</v>
      </c>
      <c r="C5290" t="s">
        <v>13</v>
      </c>
      <c r="D5290" t="s">
        <v>11</v>
      </c>
      <c r="E5290" t="s">
        <v>610</v>
      </c>
      <c r="F5290" t="s">
        <v>375</v>
      </c>
      <c r="R5290">
        <v>0</v>
      </c>
    </row>
    <row r="5291" spans="1:20" ht="15" customHeight="1">
      <c r="A5291" s="962" t="s">
        <v>260</v>
      </c>
      <c r="B5291" t="s">
        <v>288</v>
      </c>
      <c r="C5291" t="s">
        <v>13</v>
      </c>
      <c r="D5291" t="s">
        <v>11</v>
      </c>
      <c r="E5291" t="s">
        <v>610</v>
      </c>
      <c r="F5291" t="s">
        <v>375</v>
      </c>
      <c r="R5291">
        <v>0</v>
      </c>
    </row>
    <row r="5292" spans="1:20" ht="15" customHeight="1">
      <c r="A5292" s="962" t="s">
        <v>260</v>
      </c>
      <c r="B5292" t="s">
        <v>287</v>
      </c>
      <c r="C5292" t="s">
        <v>13</v>
      </c>
      <c r="D5292" t="s">
        <v>11</v>
      </c>
      <c r="E5292" t="s">
        <v>610</v>
      </c>
      <c r="F5292" t="s">
        <v>375</v>
      </c>
      <c r="R5292">
        <v>25.4</v>
      </c>
    </row>
    <row r="5293" spans="1:20" ht="15" customHeight="1">
      <c r="A5293" s="962" t="s">
        <v>260</v>
      </c>
      <c r="B5293" t="s">
        <v>309</v>
      </c>
      <c r="C5293" t="s">
        <v>13</v>
      </c>
      <c r="D5293" t="s">
        <v>11</v>
      </c>
      <c r="E5293" t="s">
        <v>610</v>
      </c>
      <c r="F5293" t="s">
        <v>375</v>
      </c>
      <c r="I5293" t="s">
        <v>880</v>
      </c>
      <c r="J5293" t="s">
        <v>848</v>
      </c>
      <c r="K5293" t="s">
        <v>849</v>
      </c>
      <c r="L5293" t="s">
        <v>903</v>
      </c>
      <c r="M5293" t="s">
        <v>73</v>
      </c>
      <c r="O5293" t="s">
        <v>882</v>
      </c>
      <c r="P5293" t="s">
        <v>851</v>
      </c>
      <c r="Q5293" t="s">
        <v>337</v>
      </c>
      <c r="R5293">
        <v>25.4</v>
      </c>
    </row>
    <row r="5294" spans="1:20" ht="15" customHeight="1">
      <c r="A5294" s="962" t="s">
        <v>260</v>
      </c>
      <c r="B5294" t="s">
        <v>305</v>
      </c>
      <c r="C5294" t="s">
        <v>13</v>
      </c>
      <c r="D5294" t="s">
        <v>11</v>
      </c>
      <c r="E5294" t="s">
        <v>610</v>
      </c>
      <c r="F5294" t="s">
        <v>375</v>
      </c>
      <c r="R5294">
        <v>25.4</v>
      </c>
    </row>
    <row r="5295" spans="1:20" ht="15" customHeight="1">
      <c r="A5295" s="962" t="s">
        <v>261</v>
      </c>
      <c r="B5295" t="s">
        <v>290</v>
      </c>
      <c r="C5295" t="s">
        <v>13</v>
      </c>
      <c r="D5295" t="s">
        <v>11</v>
      </c>
      <c r="E5295" t="s">
        <v>610</v>
      </c>
      <c r="F5295" t="s">
        <v>375</v>
      </c>
      <c r="R5295">
        <v>0</v>
      </c>
      <c r="S5295">
        <v>0</v>
      </c>
      <c r="T5295">
        <v>500000000</v>
      </c>
    </row>
    <row r="5296" spans="1:20" ht="15" customHeight="1">
      <c r="A5296" s="962" t="s">
        <v>261</v>
      </c>
      <c r="B5296" t="s">
        <v>292</v>
      </c>
      <c r="C5296" t="s">
        <v>13</v>
      </c>
      <c r="D5296" t="s">
        <v>11</v>
      </c>
      <c r="E5296" t="s">
        <v>610</v>
      </c>
      <c r="F5296" t="s">
        <v>375</v>
      </c>
      <c r="R5296">
        <v>0</v>
      </c>
      <c r="S5296">
        <v>0</v>
      </c>
      <c r="T5296">
        <v>500000000</v>
      </c>
    </row>
    <row r="5297" spans="1:20" ht="15" customHeight="1">
      <c r="A5297" s="962" t="s">
        <v>261</v>
      </c>
      <c r="B5297" t="s">
        <v>295</v>
      </c>
      <c r="C5297" t="s">
        <v>13</v>
      </c>
      <c r="D5297" t="s">
        <v>11</v>
      </c>
      <c r="E5297" t="s">
        <v>610</v>
      </c>
      <c r="F5297" t="s">
        <v>375</v>
      </c>
      <c r="R5297">
        <v>0</v>
      </c>
      <c r="S5297">
        <v>0</v>
      </c>
      <c r="T5297">
        <v>500000000</v>
      </c>
    </row>
    <row r="5298" spans="1:20" ht="15" customHeight="1">
      <c r="A5298" s="962" t="s">
        <v>261</v>
      </c>
      <c r="B5298" t="s">
        <v>296</v>
      </c>
      <c r="C5298" t="s">
        <v>13</v>
      </c>
      <c r="D5298" t="s">
        <v>11</v>
      </c>
      <c r="E5298" t="s">
        <v>610</v>
      </c>
      <c r="F5298" t="s">
        <v>375</v>
      </c>
      <c r="R5298">
        <v>0</v>
      </c>
      <c r="S5298">
        <v>0</v>
      </c>
      <c r="T5298">
        <v>500000000</v>
      </c>
    </row>
    <row r="5299" spans="1:20" ht="15" customHeight="1">
      <c r="A5299" s="962" t="s">
        <v>261</v>
      </c>
      <c r="B5299" t="s">
        <v>289</v>
      </c>
      <c r="C5299" t="s">
        <v>13</v>
      </c>
      <c r="D5299" t="s">
        <v>11</v>
      </c>
      <c r="E5299" t="s">
        <v>610</v>
      </c>
      <c r="F5299" t="s">
        <v>375</v>
      </c>
      <c r="R5299">
        <v>0</v>
      </c>
      <c r="S5299">
        <v>0</v>
      </c>
      <c r="T5299">
        <v>500000000</v>
      </c>
    </row>
    <row r="5300" spans="1:20" ht="15" customHeight="1">
      <c r="A5300" s="962" t="s">
        <v>261</v>
      </c>
      <c r="B5300" t="s">
        <v>291</v>
      </c>
      <c r="C5300" t="s">
        <v>13</v>
      </c>
      <c r="D5300" t="s">
        <v>11</v>
      </c>
      <c r="E5300" t="s">
        <v>610</v>
      </c>
      <c r="F5300" t="s">
        <v>375</v>
      </c>
      <c r="R5300">
        <v>0</v>
      </c>
      <c r="S5300">
        <v>0</v>
      </c>
      <c r="T5300">
        <v>500000000</v>
      </c>
    </row>
    <row r="5301" spans="1:20" ht="15" customHeight="1">
      <c r="A5301" s="962" t="s">
        <v>261</v>
      </c>
      <c r="B5301" t="s">
        <v>288</v>
      </c>
      <c r="C5301" t="s">
        <v>13</v>
      </c>
      <c r="D5301" t="s">
        <v>11</v>
      </c>
      <c r="E5301" t="s">
        <v>610</v>
      </c>
      <c r="F5301" t="s">
        <v>375</v>
      </c>
      <c r="R5301">
        <v>0</v>
      </c>
      <c r="S5301">
        <v>0</v>
      </c>
      <c r="T5301">
        <v>500000000</v>
      </c>
    </row>
    <row r="5302" spans="1:20" ht="15" customHeight="1">
      <c r="A5302" s="962" t="s">
        <v>261</v>
      </c>
      <c r="B5302" t="s">
        <v>287</v>
      </c>
      <c r="C5302" t="s">
        <v>13</v>
      </c>
      <c r="D5302" t="s">
        <v>11</v>
      </c>
      <c r="E5302" t="s">
        <v>610</v>
      </c>
      <c r="F5302" t="s">
        <v>375</v>
      </c>
      <c r="R5302">
        <v>0</v>
      </c>
      <c r="S5302">
        <v>0</v>
      </c>
      <c r="T5302">
        <v>500000000</v>
      </c>
    </row>
    <row r="5303" spans="1:20" ht="15" customHeight="1">
      <c r="A5303" s="962" t="s">
        <v>261</v>
      </c>
      <c r="B5303" t="s">
        <v>321</v>
      </c>
      <c r="C5303" t="s">
        <v>13</v>
      </c>
      <c r="D5303" t="s">
        <v>11</v>
      </c>
      <c r="E5303" t="s">
        <v>610</v>
      </c>
      <c r="F5303" t="s">
        <v>375</v>
      </c>
      <c r="R5303">
        <v>0</v>
      </c>
      <c r="S5303">
        <v>0</v>
      </c>
      <c r="T5303">
        <v>500000000</v>
      </c>
    </row>
    <row r="5304" spans="1:20" ht="15" customHeight="1">
      <c r="A5304" s="962" t="s">
        <v>261</v>
      </c>
      <c r="B5304" t="s">
        <v>294</v>
      </c>
      <c r="C5304" t="s">
        <v>13</v>
      </c>
      <c r="D5304" t="s">
        <v>11</v>
      </c>
      <c r="E5304" t="s">
        <v>610</v>
      </c>
      <c r="F5304" t="s">
        <v>375</v>
      </c>
      <c r="R5304">
        <v>0</v>
      </c>
      <c r="S5304">
        <v>0</v>
      </c>
      <c r="T5304">
        <v>500000000</v>
      </c>
    </row>
    <row r="5305" spans="1:20" ht="15" customHeight="1">
      <c r="A5305" s="962" t="s">
        <v>261</v>
      </c>
      <c r="B5305" t="s">
        <v>293</v>
      </c>
      <c r="C5305" t="s">
        <v>13</v>
      </c>
      <c r="D5305" t="s">
        <v>11</v>
      </c>
      <c r="E5305" t="s">
        <v>610</v>
      </c>
      <c r="F5305" t="s">
        <v>375</v>
      </c>
      <c r="R5305">
        <v>0</v>
      </c>
      <c r="S5305">
        <v>0</v>
      </c>
      <c r="T5305">
        <v>500000000</v>
      </c>
    </row>
    <row r="5306" spans="1:20" ht="15" customHeight="1">
      <c r="A5306" s="962" t="s">
        <v>261</v>
      </c>
      <c r="B5306" t="s">
        <v>324</v>
      </c>
      <c r="C5306" t="s">
        <v>13</v>
      </c>
      <c r="D5306" t="s">
        <v>11</v>
      </c>
      <c r="E5306" t="s">
        <v>610</v>
      </c>
      <c r="F5306" t="s">
        <v>375</v>
      </c>
      <c r="R5306">
        <v>0</v>
      </c>
      <c r="S5306">
        <v>0</v>
      </c>
      <c r="T5306">
        <v>500000000</v>
      </c>
    </row>
    <row r="5307" spans="1:20" ht="15" customHeight="1">
      <c r="A5307" s="962" t="s">
        <v>262</v>
      </c>
      <c r="B5307" t="s">
        <v>297</v>
      </c>
      <c r="C5307" t="s">
        <v>13</v>
      </c>
      <c r="D5307" t="s">
        <v>11</v>
      </c>
      <c r="E5307" t="s">
        <v>610</v>
      </c>
      <c r="F5307" t="s">
        <v>375</v>
      </c>
      <c r="J5307" t="s">
        <v>2000</v>
      </c>
      <c r="L5307" t="s">
        <v>2001</v>
      </c>
      <c r="O5307" t="s">
        <v>882</v>
      </c>
      <c r="P5307" t="s">
        <v>868</v>
      </c>
      <c r="Q5307" t="s">
        <v>869</v>
      </c>
      <c r="R5307">
        <v>0</v>
      </c>
      <c r="S5307">
        <v>0</v>
      </c>
      <c r="T5307">
        <v>500000000</v>
      </c>
    </row>
    <row r="5308" spans="1:20" ht="15" customHeight="1">
      <c r="A5308" s="962" t="s">
        <v>262</v>
      </c>
      <c r="B5308" t="s">
        <v>288</v>
      </c>
      <c r="C5308" t="s">
        <v>13</v>
      </c>
      <c r="D5308" t="s">
        <v>11</v>
      </c>
      <c r="E5308" t="s">
        <v>610</v>
      </c>
      <c r="F5308" t="s">
        <v>375</v>
      </c>
      <c r="R5308">
        <v>0</v>
      </c>
      <c r="S5308">
        <v>0</v>
      </c>
      <c r="T5308">
        <v>500000000</v>
      </c>
    </row>
    <row r="5309" spans="1:20" ht="15" customHeight="1">
      <c r="A5309" s="962" t="s">
        <v>262</v>
      </c>
      <c r="B5309" t="s">
        <v>287</v>
      </c>
      <c r="C5309" t="s">
        <v>13</v>
      </c>
      <c r="D5309" t="s">
        <v>11</v>
      </c>
      <c r="E5309" t="s">
        <v>610</v>
      </c>
      <c r="F5309" t="s">
        <v>375</v>
      </c>
      <c r="R5309">
        <v>0</v>
      </c>
      <c r="S5309">
        <v>0</v>
      </c>
      <c r="T5309">
        <v>500000000</v>
      </c>
    </row>
    <row r="5310" spans="1:20" ht="15" customHeight="1">
      <c r="A5310" s="962" t="s">
        <v>262</v>
      </c>
      <c r="B5310" t="s">
        <v>299</v>
      </c>
      <c r="C5310" t="s">
        <v>13</v>
      </c>
      <c r="D5310" t="s">
        <v>11</v>
      </c>
      <c r="E5310" t="s">
        <v>610</v>
      </c>
      <c r="F5310" t="s">
        <v>375</v>
      </c>
      <c r="R5310">
        <v>0</v>
      </c>
      <c r="S5310">
        <v>0</v>
      </c>
      <c r="T5310">
        <v>500000000</v>
      </c>
    </row>
    <row r="5311" spans="1:20" ht="15" customHeight="1">
      <c r="A5311" s="962" t="s">
        <v>262</v>
      </c>
      <c r="B5311" t="s">
        <v>301</v>
      </c>
      <c r="C5311" t="s">
        <v>13</v>
      </c>
      <c r="D5311" t="s">
        <v>11</v>
      </c>
      <c r="E5311" t="s">
        <v>610</v>
      </c>
      <c r="F5311" t="s">
        <v>375</v>
      </c>
      <c r="R5311">
        <v>0</v>
      </c>
      <c r="S5311">
        <v>0</v>
      </c>
      <c r="T5311">
        <v>500000000</v>
      </c>
    </row>
    <row r="5312" spans="1:20" ht="15" customHeight="1">
      <c r="A5312" s="962" t="s">
        <v>262</v>
      </c>
      <c r="B5312" t="s">
        <v>302</v>
      </c>
      <c r="C5312" t="s">
        <v>13</v>
      </c>
      <c r="D5312" t="s">
        <v>11</v>
      </c>
      <c r="E5312" t="s">
        <v>610</v>
      </c>
      <c r="F5312" t="s">
        <v>375</v>
      </c>
      <c r="R5312">
        <v>0</v>
      </c>
      <c r="S5312">
        <v>0</v>
      </c>
      <c r="T5312">
        <v>500000000</v>
      </c>
    </row>
    <row r="5313" spans="1:20" ht="15" customHeight="1">
      <c r="A5313" s="962" t="s">
        <v>262</v>
      </c>
      <c r="B5313" t="s">
        <v>303</v>
      </c>
      <c r="C5313" t="s">
        <v>13</v>
      </c>
      <c r="D5313" t="s">
        <v>11</v>
      </c>
      <c r="E5313" t="s">
        <v>610</v>
      </c>
      <c r="F5313" t="s">
        <v>375</v>
      </c>
      <c r="R5313">
        <v>0</v>
      </c>
      <c r="S5313">
        <v>0</v>
      </c>
      <c r="T5313">
        <v>500000000</v>
      </c>
    </row>
    <row r="5314" spans="1:20" ht="15" customHeight="1">
      <c r="A5314" s="962" t="s">
        <v>262</v>
      </c>
      <c r="B5314" t="s">
        <v>298</v>
      </c>
      <c r="C5314" t="s">
        <v>13</v>
      </c>
      <c r="D5314" t="s">
        <v>11</v>
      </c>
      <c r="E5314" t="s">
        <v>610</v>
      </c>
      <c r="F5314" t="s">
        <v>375</v>
      </c>
      <c r="R5314">
        <v>0</v>
      </c>
      <c r="S5314">
        <v>0</v>
      </c>
      <c r="T5314">
        <v>500000000</v>
      </c>
    </row>
    <row r="5315" spans="1:20" ht="15" customHeight="1">
      <c r="A5315" s="962" t="s">
        <v>262</v>
      </c>
      <c r="B5315" t="s">
        <v>300</v>
      </c>
      <c r="C5315" t="s">
        <v>13</v>
      </c>
      <c r="D5315" t="s">
        <v>11</v>
      </c>
      <c r="E5315" t="s">
        <v>610</v>
      </c>
      <c r="F5315" t="s">
        <v>375</v>
      </c>
      <c r="R5315">
        <v>0</v>
      </c>
      <c r="S5315">
        <v>0</v>
      </c>
      <c r="T5315">
        <v>500000000</v>
      </c>
    </row>
    <row r="5316" spans="1:20" ht="15" customHeight="1">
      <c r="A5316" s="962" t="s">
        <v>262</v>
      </c>
      <c r="B5316" t="s">
        <v>321</v>
      </c>
      <c r="C5316" t="s">
        <v>13</v>
      </c>
      <c r="D5316" t="s">
        <v>11</v>
      </c>
      <c r="E5316" t="s">
        <v>610</v>
      </c>
      <c r="F5316" t="s">
        <v>375</v>
      </c>
      <c r="R5316">
        <v>0</v>
      </c>
      <c r="S5316">
        <v>0</v>
      </c>
      <c r="T5316">
        <v>500000000</v>
      </c>
    </row>
    <row r="5317" spans="1:20" ht="15" customHeight="1">
      <c r="A5317" s="962" t="s">
        <v>263</v>
      </c>
      <c r="B5317" t="s">
        <v>290</v>
      </c>
      <c r="C5317" t="s">
        <v>13</v>
      </c>
      <c r="D5317" t="s">
        <v>11</v>
      </c>
      <c r="E5317" t="s">
        <v>610</v>
      </c>
      <c r="F5317" t="s">
        <v>375</v>
      </c>
      <c r="R5317">
        <v>0</v>
      </c>
      <c r="S5317">
        <v>0</v>
      </c>
      <c r="T5317">
        <v>500000000</v>
      </c>
    </row>
    <row r="5318" spans="1:20" ht="15" customHeight="1">
      <c r="A5318" s="962" t="s">
        <v>263</v>
      </c>
      <c r="B5318" t="s">
        <v>292</v>
      </c>
      <c r="C5318" t="s">
        <v>13</v>
      </c>
      <c r="D5318" t="s">
        <v>11</v>
      </c>
      <c r="E5318" t="s">
        <v>610</v>
      </c>
      <c r="F5318" t="s">
        <v>375</v>
      </c>
      <c r="R5318">
        <v>0</v>
      </c>
      <c r="S5318">
        <v>0</v>
      </c>
      <c r="T5318">
        <v>500000000</v>
      </c>
    </row>
    <row r="5319" spans="1:20" ht="15" customHeight="1">
      <c r="A5319" s="962" t="s">
        <v>263</v>
      </c>
      <c r="B5319" t="s">
        <v>295</v>
      </c>
      <c r="C5319" t="s">
        <v>13</v>
      </c>
      <c r="D5319" t="s">
        <v>11</v>
      </c>
      <c r="E5319" t="s">
        <v>610</v>
      </c>
      <c r="F5319" t="s">
        <v>375</v>
      </c>
      <c r="R5319">
        <v>0</v>
      </c>
      <c r="S5319">
        <v>0</v>
      </c>
      <c r="T5319">
        <v>500000000</v>
      </c>
    </row>
    <row r="5320" spans="1:20" ht="15" customHeight="1">
      <c r="A5320" s="962" t="s">
        <v>263</v>
      </c>
      <c r="B5320" t="s">
        <v>296</v>
      </c>
      <c r="C5320" t="s">
        <v>13</v>
      </c>
      <c r="D5320" t="s">
        <v>11</v>
      </c>
      <c r="E5320" t="s">
        <v>610</v>
      </c>
      <c r="F5320" t="s">
        <v>375</v>
      </c>
      <c r="R5320">
        <v>0</v>
      </c>
      <c r="S5320">
        <v>0</v>
      </c>
      <c r="T5320">
        <v>500000000</v>
      </c>
    </row>
    <row r="5321" spans="1:20" ht="15" customHeight="1">
      <c r="A5321" s="962" t="s">
        <v>263</v>
      </c>
      <c r="B5321" t="s">
        <v>289</v>
      </c>
      <c r="C5321" t="s">
        <v>13</v>
      </c>
      <c r="D5321" t="s">
        <v>11</v>
      </c>
      <c r="E5321" t="s">
        <v>610</v>
      </c>
      <c r="F5321" t="s">
        <v>375</v>
      </c>
      <c r="R5321">
        <v>0</v>
      </c>
      <c r="S5321">
        <v>0</v>
      </c>
      <c r="T5321">
        <v>500000000</v>
      </c>
    </row>
    <row r="5322" spans="1:20" ht="15" customHeight="1">
      <c r="A5322" s="962" t="s">
        <v>263</v>
      </c>
      <c r="B5322" t="s">
        <v>291</v>
      </c>
      <c r="C5322" t="s">
        <v>13</v>
      </c>
      <c r="D5322" t="s">
        <v>11</v>
      </c>
      <c r="E5322" t="s">
        <v>610</v>
      </c>
      <c r="F5322" t="s">
        <v>375</v>
      </c>
      <c r="R5322">
        <v>0</v>
      </c>
      <c r="S5322">
        <v>0</v>
      </c>
      <c r="T5322">
        <v>500000000</v>
      </c>
    </row>
    <row r="5323" spans="1:20" ht="15" customHeight="1">
      <c r="A5323" s="962" t="s">
        <v>263</v>
      </c>
      <c r="B5323" t="s">
        <v>288</v>
      </c>
      <c r="C5323" t="s">
        <v>13</v>
      </c>
      <c r="D5323" t="s">
        <v>11</v>
      </c>
      <c r="E5323" t="s">
        <v>610</v>
      </c>
      <c r="F5323" t="s">
        <v>375</v>
      </c>
      <c r="R5323">
        <v>0</v>
      </c>
      <c r="S5323">
        <v>0</v>
      </c>
      <c r="T5323">
        <v>500000000</v>
      </c>
    </row>
    <row r="5324" spans="1:20" ht="15" customHeight="1">
      <c r="A5324" s="962" t="s">
        <v>263</v>
      </c>
      <c r="B5324" t="s">
        <v>287</v>
      </c>
      <c r="C5324" t="s">
        <v>13</v>
      </c>
      <c r="D5324" t="s">
        <v>11</v>
      </c>
      <c r="E5324" t="s">
        <v>610</v>
      </c>
      <c r="F5324" t="s">
        <v>375</v>
      </c>
      <c r="R5324">
        <v>0</v>
      </c>
      <c r="S5324">
        <v>0</v>
      </c>
      <c r="T5324">
        <v>500000000</v>
      </c>
    </row>
    <row r="5325" spans="1:20" ht="15" customHeight="1">
      <c r="A5325" s="962" t="s">
        <v>263</v>
      </c>
      <c r="B5325" t="s">
        <v>321</v>
      </c>
      <c r="C5325" t="s">
        <v>13</v>
      </c>
      <c r="D5325" t="s">
        <v>11</v>
      </c>
      <c r="E5325" t="s">
        <v>610</v>
      </c>
      <c r="F5325" t="s">
        <v>375</v>
      </c>
      <c r="R5325">
        <v>0</v>
      </c>
      <c r="S5325">
        <v>0</v>
      </c>
      <c r="T5325">
        <v>500000000</v>
      </c>
    </row>
    <row r="5326" spans="1:20" ht="15" customHeight="1">
      <c r="A5326" s="962" t="s">
        <v>263</v>
      </c>
      <c r="B5326" t="s">
        <v>294</v>
      </c>
      <c r="C5326" t="s">
        <v>13</v>
      </c>
      <c r="D5326" t="s">
        <v>11</v>
      </c>
      <c r="E5326" t="s">
        <v>610</v>
      </c>
      <c r="F5326" t="s">
        <v>375</v>
      </c>
      <c r="R5326">
        <v>0</v>
      </c>
      <c r="S5326">
        <v>0</v>
      </c>
      <c r="T5326">
        <v>500000000</v>
      </c>
    </row>
    <row r="5327" spans="1:20" ht="15" customHeight="1">
      <c r="A5327" s="962" t="s">
        <v>263</v>
      </c>
      <c r="B5327" t="s">
        <v>293</v>
      </c>
      <c r="C5327" t="s">
        <v>13</v>
      </c>
      <c r="D5327" t="s">
        <v>11</v>
      </c>
      <c r="E5327" t="s">
        <v>610</v>
      </c>
      <c r="F5327" t="s">
        <v>375</v>
      </c>
      <c r="R5327">
        <v>0</v>
      </c>
      <c r="S5327">
        <v>0</v>
      </c>
      <c r="T5327">
        <v>500000000</v>
      </c>
    </row>
    <row r="5328" spans="1:20" ht="15" customHeight="1">
      <c r="A5328" s="962" t="s">
        <v>263</v>
      </c>
      <c r="B5328" t="s">
        <v>324</v>
      </c>
      <c r="C5328" t="s">
        <v>13</v>
      </c>
      <c r="D5328" t="s">
        <v>11</v>
      </c>
      <c r="E5328" t="s">
        <v>610</v>
      </c>
      <c r="F5328" t="s">
        <v>375</v>
      </c>
      <c r="R5328">
        <v>0</v>
      </c>
      <c r="S5328">
        <v>0</v>
      </c>
      <c r="T5328">
        <v>500000000</v>
      </c>
    </row>
    <row r="5329" spans="1:20" ht="15" customHeight="1">
      <c r="A5329" s="962" t="s">
        <v>264</v>
      </c>
      <c r="B5329" t="s">
        <v>294</v>
      </c>
      <c r="C5329" t="s">
        <v>13</v>
      </c>
      <c r="D5329" t="s">
        <v>11</v>
      </c>
      <c r="E5329" t="s">
        <v>610</v>
      </c>
      <c r="F5329" t="s">
        <v>375</v>
      </c>
      <c r="R5329">
        <v>0</v>
      </c>
      <c r="S5329">
        <v>0</v>
      </c>
      <c r="T5329">
        <v>0</v>
      </c>
    </row>
    <row r="5330" spans="1:20" ht="15" customHeight="1">
      <c r="A5330" s="962" t="s">
        <v>264</v>
      </c>
      <c r="B5330" t="s">
        <v>292</v>
      </c>
      <c r="C5330" t="s">
        <v>13</v>
      </c>
      <c r="D5330" t="s">
        <v>11</v>
      </c>
      <c r="E5330" t="s">
        <v>610</v>
      </c>
      <c r="F5330" t="s">
        <v>375</v>
      </c>
      <c r="R5330">
        <v>0</v>
      </c>
      <c r="S5330">
        <v>0</v>
      </c>
      <c r="T5330">
        <v>0</v>
      </c>
    </row>
    <row r="5331" spans="1:20" ht="15" customHeight="1">
      <c r="A5331" s="962" t="s">
        <v>264</v>
      </c>
      <c r="B5331" t="s">
        <v>291</v>
      </c>
      <c r="C5331" t="s">
        <v>13</v>
      </c>
      <c r="D5331" t="s">
        <v>11</v>
      </c>
      <c r="E5331" t="s">
        <v>610</v>
      </c>
      <c r="F5331" t="s">
        <v>375</v>
      </c>
      <c r="R5331">
        <v>0</v>
      </c>
      <c r="S5331">
        <v>0</v>
      </c>
      <c r="T5331">
        <v>0</v>
      </c>
    </row>
    <row r="5332" spans="1:20" ht="15" customHeight="1">
      <c r="A5332" s="962" t="s">
        <v>264</v>
      </c>
      <c r="B5332" t="s">
        <v>293</v>
      </c>
      <c r="C5332" t="s">
        <v>13</v>
      </c>
      <c r="D5332" t="s">
        <v>11</v>
      </c>
      <c r="E5332" t="s">
        <v>610</v>
      </c>
      <c r="F5332" t="s">
        <v>375</v>
      </c>
      <c r="R5332">
        <v>0</v>
      </c>
      <c r="S5332">
        <v>0</v>
      </c>
      <c r="T5332">
        <v>0</v>
      </c>
    </row>
    <row r="5333" spans="1:20" ht="15" customHeight="1">
      <c r="A5333" s="962" t="s">
        <v>264</v>
      </c>
      <c r="B5333" t="s">
        <v>289</v>
      </c>
      <c r="C5333" t="s">
        <v>13</v>
      </c>
      <c r="D5333" t="s">
        <v>11</v>
      </c>
      <c r="E5333" t="s">
        <v>610</v>
      </c>
      <c r="F5333" t="s">
        <v>375</v>
      </c>
      <c r="R5333">
        <v>0</v>
      </c>
    </row>
    <row r="5334" spans="1:20" ht="15" customHeight="1">
      <c r="A5334" s="962" t="s">
        <v>264</v>
      </c>
      <c r="B5334" t="s">
        <v>288</v>
      </c>
      <c r="C5334" t="s">
        <v>13</v>
      </c>
      <c r="D5334" t="s">
        <v>11</v>
      </c>
      <c r="E5334" t="s">
        <v>610</v>
      </c>
      <c r="F5334" t="s">
        <v>375</v>
      </c>
      <c r="R5334">
        <v>0</v>
      </c>
    </row>
    <row r="5335" spans="1:20" ht="15" customHeight="1">
      <c r="A5335" s="962" t="s">
        <v>264</v>
      </c>
      <c r="B5335" t="s">
        <v>287</v>
      </c>
      <c r="C5335" t="s">
        <v>13</v>
      </c>
      <c r="D5335" t="s">
        <v>11</v>
      </c>
      <c r="E5335" t="s">
        <v>610</v>
      </c>
      <c r="F5335" t="s">
        <v>375</v>
      </c>
      <c r="R5335">
        <v>0</v>
      </c>
    </row>
    <row r="5336" spans="1:20" ht="15" customHeight="1">
      <c r="A5336" s="962" t="s">
        <v>264</v>
      </c>
      <c r="B5336" t="s">
        <v>295</v>
      </c>
      <c r="C5336" t="s">
        <v>13</v>
      </c>
      <c r="D5336" t="s">
        <v>11</v>
      </c>
      <c r="E5336" t="s">
        <v>610</v>
      </c>
      <c r="F5336" t="s">
        <v>375</v>
      </c>
      <c r="R5336">
        <v>0</v>
      </c>
      <c r="S5336">
        <v>0</v>
      </c>
      <c r="T5336">
        <v>0</v>
      </c>
    </row>
    <row r="5337" spans="1:20" ht="15" customHeight="1">
      <c r="A5337" s="962" t="s">
        <v>264</v>
      </c>
      <c r="B5337" t="s">
        <v>296</v>
      </c>
      <c r="C5337" t="s">
        <v>13</v>
      </c>
      <c r="D5337" t="s">
        <v>11</v>
      </c>
      <c r="E5337" t="s">
        <v>610</v>
      </c>
      <c r="F5337" t="s">
        <v>375</v>
      </c>
      <c r="R5337">
        <v>0</v>
      </c>
      <c r="S5337">
        <v>0</v>
      </c>
      <c r="T5337">
        <v>0</v>
      </c>
    </row>
    <row r="5338" spans="1:20" ht="15" customHeight="1">
      <c r="A5338" s="962" t="s">
        <v>265</v>
      </c>
      <c r="B5338" t="s">
        <v>294</v>
      </c>
      <c r="C5338" t="s">
        <v>13</v>
      </c>
      <c r="D5338" t="s">
        <v>11</v>
      </c>
      <c r="E5338" t="s">
        <v>610</v>
      </c>
      <c r="F5338" t="s">
        <v>375</v>
      </c>
      <c r="R5338">
        <v>0</v>
      </c>
      <c r="S5338">
        <v>0</v>
      </c>
      <c r="T5338">
        <v>0</v>
      </c>
    </row>
    <row r="5339" spans="1:20" ht="15" customHeight="1">
      <c r="A5339" s="962" t="s">
        <v>265</v>
      </c>
      <c r="B5339" t="s">
        <v>292</v>
      </c>
      <c r="C5339" t="s">
        <v>13</v>
      </c>
      <c r="D5339" t="s">
        <v>11</v>
      </c>
      <c r="E5339" t="s">
        <v>610</v>
      </c>
      <c r="F5339" t="s">
        <v>375</v>
      </c>
      <c r="R5339">
        <v>0</v>
      </c>
      <c r="S5339">
        <v>0</v>
      </c>
      <c r="T5339">
        <v>0</v>
      </c>
    </row>
    <row r="5340" spans="1:20" ht="15" customHeight="1">
      <c r="A5340" s="962" t="s">
        <v>265</v>
      </c>
      <c r="B5340" t="s">
        <v>291</v>
      </c>
      <c r="C5340" t="s">
        <v>13</v>
      </c>
      <c r="D5340" t="s">
        <v>11</v>
      </c>
      <c r="E5340" t="s">
        <v>610</v>
      </c>
      <c r="F5340" t="s">
        <v>375</v>
      </c>
      <c r="R5340">
        <v>0</v>
      </c>
      <c r="S5340">
        <v>0</v>
      </c>
      <c r="T5340">
        <v>0</v>
      </c>
    </row>
    <row r="5341" spans="1:20" ht="15" customHeight="1">
      <c r="A5341" s="962" t="s">
        <v>265</v>
      </c>
      <c r="B5341" t="s">
        <v>293</v>
      </c>
      <c r="C5341" t="s">
        <v>13</v>
      </c>
      <c r="D5341" t="s">
        <v>11</v>
      </c>
      <c r="E5341" t="s">
        <v>610</v>
      </c>
      <c r="F5341" t="s">
        <v>375</v>
      </c>
      <c r="R5341">
        <v>0</v>
      </c>
      <c r="S5341">
        <v>0</v>
      </c>
      <c r="T5341">
        <v>0</v>
      </c>
    </row>
    <row r="5342" spans="1:20" ht="15" customHeight="1">
      <c r="A5342" s="962" t="s">
        <v>265</v>
      </c>
      <c r="B5342" t="s">
        <v>289</v>
      </c>
      <c r="C5342" t="s">
        <v>13</v>
      </c>
      <c r="D5342" t="s">
        <v>11</v>
      </c>
      <c r="E5342" t="s">
        <v>610</v>
      </c>
      <c r="F5342" t="s">
        <v>375</v>
      </c>
      <c r="R5342">
        <v>0</v>
      </c>
      <c r="S5342">
        <v>0</v>
      </c>
      <c r="T5342">
        <v>0</v>
      </c>
    </row>
    <row r="5343" spans="1:20" ht="15" customHeight="1">
      <c r="A5343" s="962" t="s">
        <v>265</v>
      </c>
      <c r="B5343" t="s">
        <v>288</v>
      </c>
      <c r="C5343" t="s">
        <v>13</v>
      </c>
      <c r="D5343" t="s">
        <v>11</v>
      </c>
      <c r="E5343" t="s">
        <v>610</v>
      </c>
      <c r="F5343" t="s">
        <v>375</v>
      </c>
      <c r="R5343">
        <v>0</v>
      </c>
      <c r="S5343">
        <v>0</v>
      </c>
      <c r="T5343">
        <v>0</v>
      </c>
    </row>
    <row r="5344" spans="1:20" ht="15" customHeight="1">
      <c r="A5344" s="962" t="s">
        <v>265</v>
      </c>
      <c r="B5344" t="s">
        <v>287</v>
      </c>
      <c r="C5344" t="s">
        <v>13</v>
      </c>
      <c r="D5344" t="s">
        <v>11</v>
      </c>
      <c r="E5344" t="s">
        <v>610</v>
      </c>
      <c r="F5344" t="s">
        <v>375</v>
      </c>
      <c r="R5344">
        <v>0</v>
      </c>
      <c r="S5344">
        <v>0</v>
      </c>
      <c r="T5344">
        <v>0</v>
      </c>
    </row>
    <row r="5345" spans="1:20" ht="15" customHeight="1">
      <c r="A5345" s="962" t="s">
        <v>265</v>
      </c>
      <c r="B5345" t="s">
        <v>295</v>
      </c>
      <c r="C5345" t="s">
        <v>13</v>
      </c>
      <c r="D5345" t="s">
        <v>11</v>
      </c>
      <c r="E5345" t="s">
        <v>610</v>
      </c>
      <c r="F5345" t="s">
        <v>375</v>
      </c>
      <c r="R5345">
        <v>0</v>
      </c>
      <c r="S5345">
        <v>0</v>
      </c>
      <c r="T5345">
        <v>0</v>
      </c>
    </row>
    <row r="5346" spans="1:20" ht="15" customHeight="1">
      <c r="A5346" s="962" t="s">
        <v>265</v>
      </c>
      <c r="B5346" t="s">
        <v>296</v>
      </c>
      <c r="C5346" t="s">
        <v>13</v>
      </c>
      <c r="D5346" t="s">
        <v>11</v>
      </c>
      <c r="E5346" t="s">
        <v>610</v>
      </c>
      <c r="F5346" t="s">
        <v>375</v>
      </c>
      <c r="R5346">
        <v>0</v>
      </c>
      <c r="S5346">
        <v>0</v>
      </c>
      <c r="T5346">
        <v>0</v>
      </c>
    </row>
    <row r="5347" spans="1:20" ht="15" customHeight="1">
      <c r="A5347" s="962" t="s">
        <v>266</v>
      </c>
      <c r="B5347" t="s">
        <v>294</v>
      </c>
      <c r="C5347" t="s">
        <v>13</v>
      </c>
      <c r="D5347" t="s">
        <v>11</v>
      </c>
      <c r="E5347" t="s">
        <v>610</v>
      </c>
      <c r="F5347" t="s">
        <v>375</v>
      </c>
      <c r="R5347">
        <v>0</v>
      </c>
      <c r="S5347">
        <v>0</v>
      </c>
      <c r="T5347">
        <v>0</v>
      </c>
    </row>
    <row r="5348" spans="1:20" ht="15" customHeight="1">
      <c r="A5348" s="962" t="s">
        <v>266</v>
      </c>
      <c r="B5348" t="s">
        <v>292</v>
      </c>
      <c r="C5348" t="s">
        <v>13</v>
      </c>
      <c r="D5348" t="s">
        <v>11</v>
      </c>
      <c r="E5348" t="s">
        <v>610</v>
      </c>
      <c r="F5348" t="s">
        <v>375</v>
      </c>
      <c r="R5348">
        <v>0</v>
      </c>
      <c r="S5348">
        <v>0</v>
      </c>
      <c r="T5348">
        <v>0</v>
      </c>
    </row>
    <row r="5349" spans="1:20" ht="15" customHeight="1">
      <c r="A5349" s="962" t="s">
        <v>266</v>
      </c>
      <c r="B5349" t="s">
        <v>291</v>
      </c>
      <c r="C5349" t="s">
        <v>13</v>
      </c>
      <c r="D5349" t="s">
        <v>11</v>
      </c>
      <c r="E5349" t="s">
        <v>610</v>
      </c>
      <c r="F5349" t="s">
        <v>375</v>
      </c>
      <c r="R5349">
        <v>0</v>
      </c>
      <c r="S5349">
        <v>0</v>
      </c>
      <c r="T5349">
        <v>0</v>
      </c>
    </row>
    <row r="5350" spans="1:20" ht="15" customHeight="1">
      <c r="A5350" s="962" t="s">
        <v>266</v>
      </c>
      <c r="B5350" t="s">
        <v>293</v>
      </c>
      <c r="C5350" t="s">
        <v>13</v>
      </c>
      <c r="D5350" t="s">
        <v>11</v>
      </c>
      <c r="E5350" t="s">
        <v>610</v>
      </c>
      <c r="F5350" t="s">
        <v>375</v>
      </c>
      <c r="R5350">
        <v>0</v>
      </c>
      <c r="S5350">
        <v>0</v>
      </c>
      <c r="T5350">
        <v>0</v>
      </c>
    </row>
    <row r="5351" spans="1:20" ht="15" customHeight="1">
      <c r="A5351" s="962" t="s">
        <v>266</v>
      </c>
      <c r="B5351" t="s">
        <v>289</v>
      </c>
      <c r="C5351" t="s">
        <v>13</v>
      </c>
      <c r="D5351" t="s">
        <v>11</v>
      </c>
      <c r="E5351" t="s">
        <v>610</v>
      </c>
      <c r="F5351" t="s">
        <v>375</v>
      </c>
      <c r="R5351">
        <v>0</v>
      </c>
      <c r="S5351">
        <v>0</v>
      </c>
      <c r="T5351">
        <v>0</v>
      </c>
    </row>
    <row r="5352" spans="1:20" ht="15" customHeight="1">
      <c r="A5352" s="962" t="s">
        <v>266</v>
      </c>
      <c r="B5352" t="s">
        <v>288</v>
      </c>
      <c r="C5352" t="s">
        <v>13</v>
      </c>
      <c r="D5352" t="s">
        <v>11</v>
      </c>
      <c r="E5352" t="s">
        <v>610</v>
      </c>
      <c r="F5352" t="s">
        <v>375</v>
      </c>
      <c r="R5352">
        <v>0</v>
      </c>
      <c r="S5352">
        <v>0</v>
      </c>
      <c r="T5352">
        <v>0</v>
      </c>
    </row>
    <row r="5353" spans="1:20" ht="15" customHeight="1">
      <c r="A5353" s="962" t="s">
        <v>266</v>
      </c>
      <c r="B5353" t="s">
        <v>287</v>
      </c>
      <c r="C5353" t="s">
        <v>13</v>
      </c>
      <c r="D5353" t="s">
        <v>11</v>
      </c>
      <c r="E5353" t="s">
        <v>610</v>
      </c>
      <c r="F5353" t="s">
        <v>375</v>
      </c>
      <c r="R5353">
        <v>0</v>
      </c>
      <c r="S5353">
        <v>0</v>
      </c>
      <c r="T5353">
        <v>0</v>
      </c>
    </row>
    <row r="5354" spans="1:20" ht="15" customHeight="1">
      <c r="A5354" s="962" t="s">
        <v>266</v>
      </c>
      <c r="B5354" t="s">
        <v>295</v>
      </c>
      <c r="C5354" t="s">
        <v>13</v>
      </c>
      <c r="D5354" t="s">
        <v>11</v>
      </c>
      <c r="E5354" t="s">
        <v>610</v>
      </c>
      <c r="F5354" t="s">
        <v>375</v>
      </c>
      <c r="R5354">
        <v>0</v>
      </c>
      <c r="S5354">
        <v>0</v>
      </c>
      <c r="T5354">
        <v>0</v>
      </c>
    </row>
    <row r="5355" spans="1:20" ht="15" customHeight="1">
      <c r="A5355" s="962" t="s">
        <v>266</v>
      </c>
      <c r="B5355" t="s">
        <v>296</v>
      </c>
      <c r="C5355" t="s">
        <v>13</v>
      </c>
      <c r="D5355" t="s">
        <v>11</v>
      </c>
      <c r="E5355" t="s">
        <v>610</v>
      </c>
      <c r="F5355" t="s">
        <v>375</v>
      </c>
      <c r="R5355">
        <v>0</v>
      </c>
      <c r="S5355">
        <v>0</v>
      </c>
      <c r="T5355">
        <v>0</v>
      </c>
    </row>
    <row r="5356" spans="1:20" ht="15" customHeight="1">
      <c r="A5356" s="962" t="s">
        <v>267</v>
      </c>
      <c r="B5356" t="s">
        <v>296</v>
      </c>
      <c r="C5356" t="s">
        <v>13</v>
      </c>
      <c r="D5356" t="s">
        <v>11</v>
      </c>
      <c r="E5356" t="s">
        <v>610</v>
      </c>
      <c r="F5356" t="s">
        <v>375</v>
      </c>
      <c r="R5356">
        <v>0</v>
      </c>
      <c r="S5356">
        <v>0</v>
      </c>
      <c r="T5356">
        <v>0</v>
      </c>
    </row>
    <row r="5357" spans="1:20" ht="15" customHeight="1">
      <c r="A5357" s="962" t="s">
        <v>267</v>
      </c>
      <c r="B5357" t="s">
        <v>289</v>
      </c>
      <c r="C5357" t="s">
        <v>13</v>
      </c>
      <c r="D5357" t="s">
        <v>11</v>
      </c>
      <c r="E5357" t="s">
        <v>610</v>
      </c>
      <c r="F5357" t="s">
        <v>375</v>
      </c>
      <c r="R5357">
        <v>0</v>
      </c>
      <c r="S5357">
        <v>0</v>
      </c>
      <c r="T5357">
        <v>0</v>
      </c>
    </row>
    <row r="5358" spans="1:20" ht="15" customHeight="1">
      <c r="A5358" s="962" t="s">
        <v>267</v>
      </c>
      <c r="B5358" t="s">
        <v>288</v>
      </c>
      <c r="C5358" t="s">
        <v>13</v>
      </c>
      <c r="D5358" t="s">
        <v>11</v>
      </c>
      <c r="E5358" t="s">
        <v>610</v>
      </c>
      <c r="F5358" t="s">
        <v>375</v>
      </c>
      <c r="R5358">
        <v>0</v>
      </c>
      <c r="S5358">
        <v>0</v>
      </c>
      <c r="T5358">
        <v>0</v>
      </c>
    </row>
    <row r="5359" spans="1:20" ht="15" customHeight="1">
      <c r="A5359" s="962" t="s">
        <v>267</v>
      </c>
      <c r="B5359" t="s">
        <v>287</v>
      </c>
      <c r="C5359" t="s">
        <v>13</v>
      </c>
      <c r="D5359" t="s">
        <v>11</v>
      </c>
      <c r="E5359" t="s">
        <v>610</v>
      </c>
      <c r="F5359" t="s">
        <v>375</v>
      </c>
      <c r="R5359">
        <v>0</v>
      </c>
      <c r="S5359">
        <v>0</v>
      </c>
      <c r="T5359">
        <v>0</v>
      </c>
    </row>
    <row r="5360" spans="1:20" ht="15" customHeight="1">
      <c r="A5360" s="962" t="s">
        <v>268</v>
      </c>
      <c r="B5360" t="s">
        <v>296</v>
      </c>
      <c r="C5360" t="s">
        <v>13</v>
      </c>
      <c r="D5360" t="s">
        <v>11</v>
      </c>
      <c r="E5360" t="s">
        <v>610</v>
      </c>
      <c r="F5360" t="s">
        <v>375</v>
      </c>
      <c r="R5360">
        <v>0</v>
      </c>
      <c r="S5360">
        <v>0</v>
      </c>
      <c r="T5360">
        <v>0</v>
      </c>
    </row>
    <row r="5361" spans="1:20" ht="15" customHeight="1">
      <c r="A5361" s="962" t="s">
        <v>268</v>
      </c>
      <c r="B5361" t="s">
        <v>289</v>
      </c>
      <c r="C5361" t="s">
        <v>13</v>
      </c>
      <c r="D5361" t="s">
        <v>11</v>
      </c>
      <c r="E5361" t="s">
        <v>610</v>
      </c>
      <c r="F5361" t="s">
        <v>375</v>
      </c>
      <c r="R5361">
        <v>0</v>
      </c>
      <c r="S5361">
        <v>0</v>
      </c>
      <c r="T5361">
        <v>0</v>
      </c>
    </row>
    <row r="5362" spans="1:20" ht="15" customHeight="1">
      <c r="A5362" s="962" t="s">
        <v>268</v>
      </c>
      <c r="B5362" t="s">
        <v>288</v>
      </c>
      <c r="C5362" t="s">
        <v>13</v>
      </c>
      <c r="D5362" t="s">
        <v>11</v>
      </c>
      <c r="E5362" t="s">
        <v>610</v>
      </c>
      <c r="F5362" t="s">
        <v>375</v>
      </c>
      <c r="R5362">
        <v>0</v>
      </c>
      <c r="S5362">
        <v>0</v>
      </c>
      <c r="T5362">
        <v>0</v>
      </c>
    </row>
    <row r="5363" spans="1:20" ht="15" customHeight="1">
      <c r="A5363" s="962" t="s">
        <v>268</v>
      </c>
      <c r="B5363" t="s">
        <v>287</v>
      </c>
      <c r="C5363" t="s">
        <v>13</v>
      </c>
      <c r="D5363" t="s">
        <v>11</v>
      </c>
      <c r="E5363" t="s">
        <v>610</v>
      </c>
      <c r="F5363" t="s">
        <v>375</v>
      </c>
      <c r="R5363">
        <v>0</v>
      </c>
      <c r="S5363">
        <v>0</v>
      </c>
      <c r="T5363">
        <v>0</v>
      </c>
    </row>
    <row r="5364" spans="1:20" ht="15" customHeight="1">
      <c r="A5364" s="962" t="s">
        <v>269</v>
      </c>
      <c r="B5364" t="s">
        <v>296</v>
      </c>
      <c r="C5364" t="s">
        <v>13</v>
      </c>
      <c r="D5364" t="s">
        <v>11</v>
      </c>
      <c r="E5364" t="s">
        <v>610</v>
      </c>
      <c r="F5364" t="s">
        <v>375</v>
      </c>
      <c r="R5364">
        <v>0</v>
      </c>
      <c r="S5364">
        <v>0</v>
      </c>
      <c r="T5364">
        <v>0</v>
      </c>
    </row>
    <row r="5365" spans="1:20" ht="15" customHeight="1">
      <c r="A5365" s="962" t="s">
        <v>269</v>
      </c>
      <c r="B5365" t="s">
        <v>289</v>
      </c>
      <c r="C5365" t="s">
        <v>13</v>
      </c>
      <c r="D5365" t="s">
        <v>11</v>
      </c>
      <c r="E5365" t="s">
        <v>610</v>
      </c>
      <c r="F5365" t="s">
        <v>375</v>
      </c>
      <c r="R5365">
        <v>0</v>
      </c>
      <c r="S5365">
        <v>0</v>
      </c>
      <c r="T5365">
        <v>0</v>
      </c>
    </row>
    <row r="5366" spans="1:20" ht="15" customHeight="1">
      <c r="A5366" s="962" t="s">
        <v>269</v>
      </c>
      <c r="B5366" t="s">
        <v>288</v>
      </c>
      <c r="C5366" t="s">
        <v>13</v>
      </c>
      <c r="D5366" t="s">
        <v>11</v>
      </c>
      <c r="E5366" t="s">
        <v>610</v>
      </c>
      <c r="F5366" t="s">
        <v>375</v>
      </c>
      <c r="R5366">
        <v>0</v>
      </c>
      <c r="S5366">
        <v>0</v>
      </c>
      <c r="T5366">
        <v>0</v>
      </c>
    </row>
    <row r="5367" spans="1:20" ht="15" customHeight="1">
      <c r="A5367" s="962" t="s">
        <v>269</v>
      </c>
      <c r="B5367" t="s">
        <v>287</v>
      </c>
      <c r="C5367" t="s">
        <v>13</v>
      </c>
      <c r="D5367" t="s">
        <v>11</v>
      </c>
      <c r="E5367" t="s">
        <v>610</v>
      </c>
      <c r="F5367" t="s">
        <v>375</v>
      </c>
      <c r="R5367">
        <v>0</v>
      </c>
      <c r="S5367">
        <v>0</v>
      </c>
      <c r="T5367">
        <v>0</v>
      </c>
    </row>
    <row r="5368" spans="1:20" ht="15" customHeight="1">
      <c r="A5368" s="962" t="s">
        <v>270</v>
      </c>
      <c r="B5368" t="s">
        <v>296</v>
      </c>
      <c r="C5368" t="s">
        <v>13</v>
      </c>
      <c r="D5368" t="s">
        <v>11</v>
      </c>
      <c r="E5368" t="s">
        <v>610</v>
      </c>
      <c r="F5368" t="s">
        <v>375</v>
      </c>
      <c r="R5368">
        <v>0</v>
      </c>
      <c r="S5368">
        <v>0</v>
      </c>
      <c r="T5368">
        <v>0</v>
      </c>
    </row>
    <row r="5369" spans="1:20" ht="15" customHeight="1">
      <c r="A5369" s="962" t="s">
        <v>270</v>
      </c>
      <c r="B5369" t="s">
        <v>289</v>
      </c>
      <c r="C5369" t="s">
        <v>13</v>
      </c>
      <c r="D5369" t="s">
        <v>11</v>
      </c>
      <c r="E5369" t="s">
        <v>610</v>
      </c>
      <c r="F5369" t="s">
        <v>375</v>
      </c>
      <c r="R5369">
        <v>0</v>
      </c>
      <c r="S5369">
        <v>0</v>
      </c>
      <c r="T5369">
        <v>0</v>
      </c>
    </row>
    <row r="5370" spans="1:20" ht="15" customHeight="1">
      <c r="A5370" s="962" t="s">
        <v>270</v>
      </c>
      <c r="B5370" t="s">
        <v>288</v>
      </c>
      <c r="C5370" t="s">
        <v>13</v>
      </c>
      <c r="D5370" t="s">
        <v>11</v>
      </c>
      <c r="E5370" t="s">
        <v>610</v>
      </c>
      <c r="F5370" t="s">
        <v>375</v>
      </c>
      <c r="R5370">
        <v>0</v>
      </c>
      <c r="S5370">
        <v>0</v>
      </c>
      <c r="T5370">
        <v>0</v>
      </c>
    </row>
    <row r="5371" spans="1:20" ht="15" customHeight="1">
      <c r="A5371" s="962" t="s">
        <v>270</v>
      </c>
      <c r="B5371" t="s">
        <v>287</v>
      </c>
      <c r="C5371" t="s">
        <v>13</v>
      </c>
      <c r="D5371" t="s">
        <v>11</v>
      </c>
      <c r="E5371" t="s">
        <v>610</v>
      </c>
      <c r="F5371" t="s">
        <v>375</v>
      </c>
      <c r="R5371">
        <v>0</v>
      </c>
      <c r="S5371">
        <v>0</v>
      </c>
      <c r="T5371">
        <v>0</v>
      </c>
    </row>
    <row r="5372" spans="1:20" ht="15" customHeight="1">
      <c r="A5372" s="962" t="s">
        <v>271</v>
      </c>
      <c r="B5372" t="s">
        <v>297</v>
      </c>
      <c r="C5372" t="s">
        <v>13</v>
      </c>
      <c r="D5372" t="s">
        <v>11</v>
      </c>
      <c r="E5372" t="s">
        <v>610</v>
      </c>
      <c r="F5372" t="s">
        <v>375</v>
      </c>
      <c r="R5372">
        <v>0</v>
      </c>
      <c r="S5372">
        <v>0</v>
      </c>
      <c r="T5372">
        <v>0</v>
      </c>
    </row>
    <row r="5373" spans="1:20" ht="15" customHeight="1">
      <c r="A5373" s="962" t="s">
        <v>271</v>
      </c>
      <c r="B5373" t="s">
        <v>288</v>
      </c>
      <c r="C5373" t="s">
        <v>13</v>
      </c>
      <c r="D5373" t="s">
        <v>11</v>
      </c>
      <c r="E5373" t="s">
        <v>610</v>
      </c>
      <c r="F5373" t="s">
        <v>375</v>
      </c>
      <c r="R5373">
        <v>0</v>
      </c>
      <c r="S5373">
        <v>0</v>
      </c>
      <c r="T5373">
        <v>0</v>
      </c>
    </row>
    <row r="5374" spans="1:20" ht="15" customHeight="1">
      <c r="A5374" s="962" t="s">
        <v>271</v>
      </c>
      <c r="B5374" t="s">
        <v>287</v>
      </c>
      <c r="C5374" t="s">
        <v>13</v>
      </c>
      <c r="D5374" t="s">
        <v>11</v>
      </c>
      <c r="E5374" t="s">
        <v>610</v>
      </c>
      <c r="F5374" t="s">
        <v>375</v>
      </c>
      <c r="R5374">
        <v>0</v>
      </c>
      <c r="S5374">
        <v>0</v>
      </c>
      <c r="T5374">
        <v>0</v>
      </c>
    </row>
    <row r="5375" spans="1:20" ht="15" customHeight="1">
      <c r="A5375" s="962" t="s">
        <v>271</v>
      </c>
      <c r="B5375" t="s">
        <v>299</v>
      </c>
      <c r="C5375" t="s">
        <v>13</v>
      </c>
      <c r="D5375" t="s">
        <v>11</v>
      </c>
      <c r="E5375" t="s">
        <v>610</v>
      </c>
      <c r="F5375" t="s">
        <v>375</v>
      </c>
      <c r="R5375">
        <v>0</v>
      </c>
      <c r="S5375">
        <v>0</v>
      </c>
      <c r="T5375">
        <v>0</v>
      </c>
    </row>
    <row r="5376" spans="1:20" ht="15" customHeight="1">
      <c r="A5376" s="962" t="s">
        <v>271</v>
      </c>
      <c r="B5376" t="s">
        <v>301</v>
      </c>
      <c r="C5376" t="s">
        <v>13</v>
      </c>
      <c r="D5376" t="s">
        <v>11</v>
      </c>
      <c r="E5376" t="s">
        <v>610</v>
      </c>
      <c r="F5376" t="s">
        <v>375</v>
      </c>
      <c r="R5376">
        <v>0</v>
      </c>
      <c r="S5376">
        <v>0</v>
      </c>
      <c r="T5376">
        <v>0</v>
      </c>
    </row>
    <row r="5377" spans="1:20" ht="15" customHeight="1">
      <c r="A5377" s="962" t="s">
        <v>271</v>
      </c>
      <c r="B5377" t="s">
        <v>302</v>
      </c>
      <c r="C5377" t="s">
        <v>13</v>
      </c>
      <c r="D5377" t="s">
        <v>11</v>
      </c>
      <c r="E5377" t="s">
        <v>610</v>
      </c>
      <c r="F5377" t="s">
        <v>375</v>
      </c>
      <c r="R5377">
        <v>0</v>
      </c>
      <c r="S5377">
        <v>0</v>
      </c>
      <c r="T5377">
        <v>0</v>
      </c>
    </row>
    <row r="5378" spans="1:20" ht="15" customHeight="1">
      <c r="A5378" s="962" t="s">
        <v>271</v>
      </c>
      <c r="B5378" t="s">
        <v>303</v>
      </c>
      <c r="C5378" t="s">
        <v>13</v>
      </c>
      <c r="D5378" t="s">
        <v>11</v>
      </c>
      <c r="E5378" t="s">
        <v>610</v>
      </c>
      <c r="F5378" t="s">
        <v>375</v>
      </c>
      <c r="R5378">
        <v>0</v>
      </c>
      <c r="S5378">
        <v>0</v>
      </c>
      <c r="T5378">
        <v>0</v>
      </c>
    </row>
    <row r="5379" spans="1:20" ht="15" customHeight="1">
      <c r="A5379" s="962" t="s">
        <v>271</v>
      </c>
      <c r="B5379" t="s">
        <v>298</v>
      </c>
      <c r="C5379" t="s">
        <v>13</v>
      </c>
      <c r="D5379" t="s">
        <v>11</v>
      </c>
      <c r="E5379" t="s">
        <v>610</v>
      </c>
      <c r="F5379" t="s">
        <v>375</v>
      </c>
      <c r="R5379">
        <v>0</v>
      </c>
      <c r="S5379">
        <v>0</v>
      </c>
      <c r="T5379">
        <v>0</v>
      </c>
    </row>
    <row r="5380" spans="1:20" ht="15" customHeight="1">
      <c r="A5380" s="962" t="s">
        <v>271</v>
      </c>
      <c r="B5380" t="s">
        <v>300</v>
      </c>
      <c r="C5380" t="s">
        <v>13</v>
      </c>
      <c r="D5380" t="s">
        <v>11</v>
      </c>
      <c r="E5380" t="s">
        <v>610</v>
      </c>
      <c r="F5380" t="s">
        <v>375</v>
      </c>
      <c r="R5380">
        <v>0</v>
      </c>
      <c r="S5380">
        <v>0</v>
      </c>
      <c r="T5380">
        <v>0</v>
      </c>
    </row>
    <row r="5381" spans="1:20" ht="15" customHeight="1">
      <c r="A5381" s="962" t="s">
        <v>272</v>
      </c>
      <c r="B5381" t="s">
        <v>296</v>
      </c>
      <c r="C5381" t="s">
        <v>13</v>
      </c>
      <c r="D5381" t="s">
        <v>11</v>
      </c>
      <c r="E5381" t="s">
        <v>610</v>
      </c>
      <c r="F5381" t="s">
        <v>375</v>
      </c>
      <c r="R5381">
        <v>0</v>
      </c>
      <c r="S5381">
        <v>0</v>
      </c>
      <c r="T5381">
        <v>0</v>
      </c>
    </row>
    <row r="5382" spans="1:20" ht="15" customHeight="1">
      <c r="A5382" s="962" t="s">
        <v>272</v>
      </c>
      <c r="B5382" t="s">
        <v>289</v>
      </c>
      <c r="C5382" t="s">
        <v>13</v>
      </c>
      <c r="D5382" t="s">
        <v>11</v>
      </c>
      <c r="E5382" t="s">
        <v>610</v>
      </c>
      <c r="F5382" t="s">
        <v>375</v>
      </c>
      <c r="R5382">
        <v>0</v>
      </c>
      <c r="S5382">
        <v>0</v>
      </c>
      <c r="T5382">
        <v>0</v>
      </c>
    </row>
    <row r="5383" spans="1:20" ht="15" customHeight="1">
      <c r="A5383" s="962" t="s">
        <v>272</v>
      </c>
      <c r="B5383" t="s">
        <v>288</v>
      </c>
      <c r="C5383" t="s">
        <v>13</v>
      </c>
      <c r="D5383" t="s">
        <v>11</v>
      </c>
      <c r="E5383" t="s">
        <v>610</v>
      </c>
      <c r="F5383" t="s">
        <v>375</v>
      </c>
      <c r="R5383">
        <v>0</v>
      </c>
      <c r="S5383">
        <v>0</v>
      </c>
      <c r="T5383">
        <v>0</v>
      </c>
    </row>
    <row r="5384" spans="1:20" ht="15" customHeight="1">
      <c r="A5384" s="962" t="s">
        <v>272</v>
      </c>
      <c r="B5384" t="s">
        <v>287</v>
      </c>
      <c r="C5384" t="s">
        <v>13</v>
      </c>
      <c r="D5384" t="s">
        <v>11</v>
      </c>
      <c r="E5384" t="s">
        <v>610</v>
      </c>
      <c r="F5384" t="s">
        <v>375</v>
      </c>
      <c r="R5384">
        <v>0</v>
      </c>
      <c r="S5384">
        <v>0</v>
      </c>
      <c r="T5384">
        <v>0</v>
      </c>
    </row>
    <row r="5385" spans="1:20" ht="15" customHeight="1">
      <c r="A5385" s="962" t="s">
        <v>273</v>
      </c>
      <c r="B5385" t="s">
        <v>296</v>
      </c>
      <c r="C5385" t="s">
        <v>13</v>
      </c>
      <c r="D5385" t="s">
        <v>11</v>
      </c>
      <c r="E5385" t="s">
        <v>610</v>
      </c>
      <c r="F5385" t="s">
        <v>375</v>
      </c>
      <c r="R5385">
        <v>0</v>
      </c>
      <c r="S5385">
        <v>0</v>
      </c>
      <c r="T5385">
        <v>0</v>
      </c>
    </row>
    <row r="5386" spans="1:20" ht="15" customHeight="1">
      <c r="A5386" s="962" t="s">
        <v>273</v>
      </c>
      <c r="B5386" t="s">
        <v>289</v>
      </c>
      <c r="C5386" t="s">
        <v>13</v>
      </c>
      <c r="D5386" t="s">
        <v>11</v>
      </c>
      <c r="E5386" t="s">
        <v>610</v>
      </c>
      <c r="F5386" t="s">
        <v>375</v>
      </c>
      <c r="R5386">
        <v>0</v>
      </c>
      <c r="S5386">
        <v>0</v>
      </c>
      <c r="T5386">
        <v>0</v>
      </c>
    </row>
    <row r="5387" spans="1:20" ht="15" customHeight="1">
      <c r="A5387" s="962" t="s">
        <v>273</v>
      </c>
      <c r="B5387" t="s">
        <v>288</v>
      </c>
      <c r="C5387" t="s">
        <v>13</v>
      </c>
      <c r="D5387" t="s">
        <v>11</v>
      </c>
      <c r="E5387" t="s">
        <v>610</v>
      </c>
      <c r="F5387" t="s">
        <v>375</v>
      </c>
      <c r="R5387">
        <v>0</v>
      </c>
      <c r="S5387">
        <v>0</v>
      </c>
      <c r="T5387">
        <v>0</v>
      </c>
    </row>
    <row r="5388" spans="1:20" ht="15" customHeight="1">
      <c r="A5388" s="962" t="s">
        <v>273</v>
      </c>
      <c r="B5388" t="s">
        <v>287</v>
      </c>
      <c r="C5388" t="s">
        <v>13</v>
      </c>
      <c r="D5388" t="s">
        <v>11</v>
      </c>
      <c r="E5388" t="s">
        <v>610</v>
      </c>
      <c r="F5388" t="s">
        <v>375</v>
      </c>
      <c r="R5388">
        <v>0</v>
      </c>
      <c r="S5388">
        <v>0</v>
      </c>
      <c r="T5388">
        <v>0</v>
      </c>
    </row>
    <row r="5389" spans="1:20" ht="15" customHeight="1">
      <c r="A5389" s="962" t="s">
        <v>274</v>
      </c>
      <c r="B5389" t="s">
        <v>283</v>
      </c>
      <c r="C5389" t="s">
        <v>13</v>
      </c>
      <c r="D5389" t="s">
        <v>11</v>
      </c>
      <c r="E5389" t="s">
        <v>610</v>
      </c>
      <c r="F5389" t="s">
        <v>375</v>
      </c>
      <c r="R5389">
        <v>0</v>
      </c>
    </row>
    <row r="5390" spans="1:20" ht="15" customHeight="1">
      <c r="A5390" s="962" t="s">
        <v>277</v>
      </c>
      <c r="B5390" t="s">
        <v>246</v>
      </c>
      <c r="C5390" t="s">
        <v>13</v>
      </c>
      <c r="D5390" t="s">
        <v>11</v>
      </c>
      <c r="E5390" t="s">
        <v>610</v>
      </c>
      <c r="F5390" t="s">
        <v>375</v>
      </c>
      <c r="R5390">
        <v>0</v>
      </c>
      <c r="S5390">
        <v>0</v>
      </c>
      <c r="T5390">
        <v>500000000</v>
      </c>
    </row>
    <row r="5391" spans="1:20" ht="15" customHeight="1">
      <c r="A5391" s="962" t="s">
        <v>277</v>
      </c>
      <c r="B5391" t="s">
        <v>244</v>
      </c>
      <c r="C5391" t="s">
        <v>13</v>
      </c>
      <c r="D5391" t="s">
        <v>11</v>
      </c>
      <c r="E5391" t="s">
        <v>610</v>
      </c>
      <c r="F5391" t="s">
        <v>375</v>
      </c>
      <c r="G5391" t="s">
        <v>634</v>
      </c>
      <c r="I5391" t="s">
        <v>332</v>
      </c>
      <c r="K5391" t="s">
        <v>333</v>
      </c>
      <c r="L5391" t="s">
        <v>277</v>
      </c>
      <c r="M5391" t="s">
        <v>51</v>
      </c>
      <c r="O5391" t="s">
        <v>365</v>
      </c>
      <c r="P5391" t="s">
        <v>336</v>
      </c>
      <c r="Q5391" t="s">
        <v>337</v>
      </c>
      <c r="R5391">
        <v>2060</v>
      </c>
    </row>
    <row r="5392" spans="1:20" ht="15" customHeight="1">
      <c r="A5392" s="962" t="s">
        <v>278</v>
      </c>
      <c r="B5392" t="s">
        <v>252</v>
      </c>
      <c r="C5392" t="s">
        <v>13</v>
      </c>
      <c r="D5392" t="s">
        <v>11</v>
      </c>
      <c r="E5392" t="s">
        <v>610</v>
      </c>
      <c r="F5392" t="s">
        <v>375</v>
      </c>
      <c r="J5392" t="s">
        <v>340</v>
      </c>
      <c r="L5392" t="s">
        <v>252</v>
      </c>
      <c r="R5392">
        <v>0</v>
      </c>
    </row>
    <row r="5393" spans="1:20" ht="15" customHeight="1">
      <c r="A5393" s="962" t="s">
        <v>278</v>
      </c>
      <c r="B5393" t="s">
        <v>247</v>
      </c>
      <c r="C5393" t="s">
        <v>13</v>
      </c>
      <c r="D5393" t="s">
        <v>11</v>
      </c>
      <c r="E5393" t="s">
        <v>610</v>
      </c>
      <c r="F5393" t="s">
        <v>375</v>
      </c>
      <c r="G5393" t="s">
        <v>635</v>
      </c>
      <c r="I5393" t="s">
        <v>332</v>
      </c>
      <c r="K5393" t="s">
        <v>333</v>
      </c>
      <c r="L5393" t="s">
        <v>367</v>
      </c>
      <c r="M5393" t="s">
        <v>51</v>
      </c>
      <c r="O5393" t="s">
        <v>361</v>
      </c>
      <c r="P5393" t="s">
        <v>336</v>
      </c>
      <c r="Q5393" t="s">
        <v>337</v>
      </c>
      <c r="R5393">
        <v>169</v>
      </c>
    </row>
    <row r="5394" spans="1:20" ht="15" customHeight="1">
      <c r="A5394" s="962" t="s">
        <v>278</v>
      </c>
      <c r="B5394" t="s">
        <v>251</v>
      </c>
      <c r="C5394" t="s">
        <v>13</v>
      </c>
      <c r="D5394" t="s">
        <v>11</v>
      </c>
      <c r="E5394" t="s">
        <v>610</v>
      </c>
      <c r="F5394" t="s">
        <v>375</v>
      </c>
      <c r="R5394">
        <v>0</v>
      </c>
    </row>
    <row r="5395" spans="1:20" ht="15" customHeight="1">
      <c r="A5395" s="962" t="s">
        <v>279</v>
      </c>
      <c r="B5395" t="s">
        <v>254</v>
      </c>
      <c r="C5395" t="s">
        <v>13</v>
      </c>
      <c r="D5395" t="s">
        <v>11</v>
      </c>
      <c r="E5395" t="s">
        <v>610</v>
      </c>
      <c r="F5395" t="s">
        <v>375</v>
      </c>
      <c r="O5395" t="s">
        <v>361</v>
      </c>
      <c r="P5395" t="s">
        <v>868</v>
      </c>
      <c r="Q5395" t="s">
        <v>869</v>
      </c>
      <c r="R5395">
        <v>1890</v>
      </c>
    </row>
    <row r="5396" spans="1:20" ht="15" customHeight="1">
      <c r="A5396" s="962" t="s">
        <v>279</v>
      </c>
      <c r="B5396" t="s">
        <v>253</v>
      </c>
      <c r="C5396" t="s">
        <v>13</v>
      </c>
      <c r="D5396" t="s">
        <v>11</v>
      </c>
      <c r="E5396" t="s">
        <v>610</v>
      </c>
      <c r="F5396" t="s">
        <v>375</v>
      </c>
      <c r="G5396" t="s">
        <v>636</v>
      </c>
      <c r="I5396" t="s">
        <v>332</v>
      </c>
      <c r="K5396" t="s">
        <v>333</v>
      </c>
      <c r="L5396" t="s">
        <v>253</v>
      </c>
      <c r="M5396" t="s">
        <v>51</v>
      </c>
      <c r="O5396" t="s">
        <v>335</v>
      </c>
      <c r="P5396" t="s">
        <v>336</v>
      </c>
      <c r="Q5396" t="s">
        <v>337</v>
      </c>
      <c r="R5396">
        <v>214</v>
      </c>
    </row>
    <row r="5397" spans="1:20" ht="15" customHeight="1">
      <c r="A5397" s="962" t="s">
        <v>279</v>
      </c>
      <c r="B5397" t="s">
        <v>251</v>
      </c>
      <c r="C5397" t="s">
        <v>13</v>
      </c>
      <c r="D5397" t="s">
        <v>11</v>
      </c>
      <c r="E5397" t="s">
        <v>610</v>
      </c>
      <c r="F5397" t="s">
        <v>375</v>
      </c>
      <c r="G5397" t="s">
        <v>388</v>
      </c>
      <c r="I5397" t="s">
        <v>332</v>
      </c>
      <c r="K5397" t="s">
        <v>333</v>
      </c>
      <c r="L5397" t="s">
        <v>253</v>
      </c>
      <c r="M5397" t="s">
        <v>51</v>
      </c>
      <c r="O5397" t="s">
        <v>335</v>
      </c>
      <c r="P5397" t="s">
        <v>336</v>
      </c>
      <c r="Q5397" t="s">
        <v>337</v>
      </c>
      <c r="R5397">
        <v>214</v>
      </c>
    </row>
    <row r="5398" spans="1:20" ht="15" customHeight="1">
      <c r="A5398" s="962" t="s">
        <v>279</v>
      </c>
      <c r="B5398" t="s">
        <v>255</v>
      </c>
      <c r="C5398" t="s">
        <v>13</v>
      </c>
      <c r="D5398" t="s">
        <v>11</v>
      </c>
      <c r="E5398" t="s">
        <v>610</v>
      </c>
      <c r="F5398" t="s">
        <v>375</v>
      </c>
      <c r="H5398" t="s">
        <v>852</v>
      </c>
      <c r="I5398" t="s">
        <v>853</v>
      </c>
      <c r="J5398" t="s">
        <v>848</v>
      </c>
      <c r="K5398" t="s">
        <v>854</v>
      </c>
      <c r="L5398" t="s">
        <v>855</v>
      </c>
      <c r="M5398" t="s">
        <v>55</v>
      </c>
      <c r="O5398" t="s">
        <v>361</v>
      </c>
      <c r="P5398" t="s">
        <v>851</v>
      </c>
      <c r="Q5398" t="s">
        <v>337</v>
      </c>
      <c r="R5398">
        <v>32.200000000000003</v>
      </c>
    </row>
    <row r="5399" spans="1:20" ht="15" customHeight="1">
      <c r="A5399" s="962" t="s">
        <v>280</v>
      </c>
      <c r="B5399" t="s">
        <v>257</v>
      </c>
      <c r="C5399" t="s">
        <v>13</v>
      </c>
      <c r="D5399" t="s">
        <v>11</v>
      </c>
      <c r="E5399" t="s">
        <v>610</v>
      </c>
      <c r="F5399" t="s">
        <v>375</v>
      </c>
      <c r="H5399" t="s">
        <v>899</v>
      </c>
      <c r="I5399" t="s">
        <v>873</v>
      </c>
      <c r="J5399" t="s">
        <v>848</v>
      </c>
      <c r="K5399" t="s">
        <v>854</v>
      </c>
      <c r="L5399" t="s">
        <v>874</v>
      </c>
      <c r="M5399" t="s">
        <v>73</v>
      </c>
      <c r="O5399" t="s">
        <v>349</v>
      </c>
      <c r="P5399" t="s">
        <v>851</v>
      </c>
      <c r="Q5399" t="s">
        <v>337</v>
      </c>
      <c r="R5399">
        <v>661</v>
      </c>
    </row>
    <row r="5400" spans="1:20" ht="15" customHeight="1">
      <c r="A5400" s="962" t="s">
        <v>280</v>
      </c>
      <c r="B5400" t="s">
        <v>259</v>
      </c>
      <c r="C5400" t="s">
        <v>13</v>
      </c>
      <c r="D5400" t="s">
        <v>11</v>
      </c>
      <c r="E5400" t="s">
        <v>610</v>
      </c>
      <c r="F5400" t="s">
        <v>375</v>
      </c>
      <c r="H5400" t="s">
        <v>900</v>
      </c>
      <c r="I5400" t="s">
        <v>873</v>
      </c>
      <c r="J5400" t="s">
        <v>848</v>
      </c>
      <c r="K5400" t="s">
        <v>854</v>
      </c>
      <c r="L5400" t="s">
        <v>876</v>
      </c>
      <c r="M5400" t="s">
        <v>73</v>
      </c>
      <c r="O5400" t="s">
        <v>349</v>
      </c>
      <c r="P5400" t="s">
        <v>851</v>
      </c>
      <c r="Q5400" t="s">
        <v>337</v>
      </c>
      <c r="R5400">
        <v>805</v>
      </c>
    </row>
    <row r="5401" spans="1:20" ht="15" customHeight="1">
      <c r="A5401" s="962" t="s">
        <v>280</v>
      </c>
      <c r="B5401" t="s">
        <v>260</v>
      </c>
      <c r="C5401" t="s">
        <v>13</v>
      </c>
      <c r="D5401" t="s">
        <v>11</v>
      </c>
      <c r="E5401" t="s">
        <v>610</v>
      </c>
      <c r="F5401" t="s">
        <v>375</v>
      </c>
      <c r="H5401" t="s">
        <v>901</v>
      </c>
      <c r="I5401" t="s">
        <v>873</v>
      </c>
      <c r="J5401" t="s">
        <v>848</v>
      </c>
      <c r="K5401" t="s">
        <v>854</v>
      </c>
      <c r="L5401" t="s">
        <v>878</v>
      </c>
      <c r="M5401" t="s">
        <v>73</v>
      </c>
      <c r="O5401" t="s">
        <v>349</v>
      </c>
      <c r="P5401" t="s">
        <v>851</v>
      </c>
      <c r="Q5401" t="s">
        <v>337</v>
      </c>
      <c r="R5401">
        <v>25.4</v>
      </c>
    </row>
    <row r="5402" spans="1:20" ht="15" customHeight="1">
      <c r="A5402" s="962" t="s">
        <v>281</v>
      </c>
      <c r="B5402" t="s">
        <v>262</v>
      </c>
      <c r="C5402" t="s">
        <v>13</v>
      </c>
      <c r="D5402" t="s">
        <v>11</v>
      </c>
      <c r="E5402" t="s">
        <v>610</v>
      </c>
      <c r="F5402" t="s">
        <v>375</v>
      </c>
      <c r="L5402" t="s">
        <v>2002</v>
      </c>
      <c r="O5402" t="s">
        <v>361</v>
      </c>
      <c r="P5402" t="s">
        <v>868</v>
      </c>
      <c r="Q5402" t="s">
        <v>869</v>
      </c>
      <c r="R5402">
        <v>0</v>
      </c>
      <c r="S5402">
        <v>0</v>
      </c>
      <c r="T5402">
        <v>500000000</v>
      </c>
    </row>
    <row r="5403" spans="1:20" ht="15" customHeight="1">
      <c r="A5403" s="962" t="s">
        <v>281</v>
      </c>
      <c r="B5403" t="s">
        <v>261</v>
      </c>
      <c r="C5403" t="s">
        <v>13</v>
      </c>
      <c r="D5403" t="s">
        <v>11</v>
      </c>
      <c r="E5403" t="s">
        <v>610</v>
      </c>
      <c r="F5403" t="s">
        <v>375</v>
      </c>
      <c r="R5403">
        <v>0</v>
      </c>
      <c r="S5403">
        <v>0</v>
      </c>
      <c r="T5403">
        <v>500000000</v>
      </c>
    </row>
    <row r="5404" spans="1:20" ht="15" customHeight="1">
      <c r="A5404" s="962" t="s">
        <v>282</v>
      </c>
      <c r="B5404" t="s">
        <v>263</v>
      </c>
      <c r="C5404" t="s">
        <v>13</v>
      </c>
      <c r="D5404" t="s">
        <v>11</v>
      </c>
      <c r="E5404" t="s">
        <v>610</v>
      </c>
      <c r="F5404" t="s">
        <v>375</v>
      </c>
      <c r="O5404" t="s">
        <v>361</v>
      </c>
      <c r="P5404" t="s">
        <v>868</v>
      </c>
      <c r="Q5404" t="s">
        <v>869</v>
      </c>
      <c r="R5404">
        <v>0</v>
      </c>
      <c r="S5404">
        <v>0</v>
      </c>
      <c r="T5404">
        <v>500000000</v>
      </c>
    </row>
    <row r="5405" spans="1:20" ht="15" customHeight="1">
      <c r="A5405" s="962" t="s">
        <v>283</v>
      </c>
      <c r="B5405" t="s">
        <v>265</v>
      </c>
      <c r="C5405" t="s">
        <v>13</v>
      </c>
      <c r="D5405" t="s">
        <v>11</v>
      </c>
      <c r="E5405" t="s">
        <v>610</v>
      </c>
      <c r="F5405" t="s">
        <v>375</v>
      </c>
      <c r="O5405" t="s">
        <v>361</v>
      </c>
      <c r="P5405" t="s">
        <v>868</v>
      </c>
      <c r="Q5405" t="s">
        <v>869</v>
      </c>
      <c r="R5405">
        <v>0</v>
      </c>
      <c r="S5405">
        <v>0</v>
      </c>
      <c r="T5405">
        <v>0</v>
      </c>
    </row>
    <row r="5406" spans="1:20" ht="15" customHeight="1">
      <c r="A5406" s="962" t="s">
        <v>283</v>
      </c>
      <c r="B5406" t="s">
        <v>266</v>
      </c>
      <c r="C5406" t="s">
        <v>13</v>
      </c>
      <c r="D5406" t="s">
        <v>11</v>
      </c>
      <c r="E5406" t="s">
        <v>610</v>
      </c>
      <c r="F5406" t="s">
        <v>375</v>
      </c>
      <c r="O5406" t="s">
        <v>361</v>
      </c>
      <c r="P5406" t="s">
        <v>868</v>
      </c>
      <c r="Q5406" t="s">
        <v>869</v>
      </c>
      <c r="R5406">
        <v>0</v>
      </c>
      <c r="S5406">
        <v>0</v>
      </c>
      <c r="T5406">
        <v>0</v>
      </c>
    </row>
    <row r="5407" spans="1:20" ht="15" customHeight="1">
      <c r="A5407" s="962" t="s">
        <v>283</v>
      </c>
      <c r="B5407" t="s">
        <v>264</v>
      </c>
      <c r="C5407" t="s">
        <v>13</v>
      </c>
      <c r="D5407" t="s">
        <v>11</v>
      </c>
      <c r="E5407" t="s">
        <v>610</v>
      </c>
      <c r="F5407" t="s">
        <v>375</v>
      </c>
      <c r="R5407">
        <v>0</v>
      </c>
    </row>
    <row r="5408" spans="1:20" ht="15" customHeight="1">
      <c r="A5408" s="962" t="s">
        <v>284</v>
      </c>
      <c r="B5408" t="s">
        <v>269</v>
      </c>
      <c r="C5408" t="s">
        <v>13</v>
      </c>
      <c r="D5408" t="s">
        <v>11</v>
      </c>
      <c r="E5408" t="s">
        <v>610</v>
      </c>
      <c r="F5408" t="s">
        <v>375</v>
      </c>
      <c r="R5408">
        <v>0</v>
      </c>
      <c r="S5408">
        <v>0</v>
      </c>
      <c r="T5408">
        <v>0</v>
      </c>
    </row>
    <row r="5409" spans="1:20" ht="15" customHeight="1">
      <c r="A5409" s="962" t="s">
        <v>284</v>
      </c>
      <c r="B5409" t="s">
        <v>267</v>
      </c>
      <c r="C5409" t="s">
        <v>13</v>
      </c>
      <c r="D5409" t="s">
        <v>11</v>
      </c>
      <c r="E5409" t="s">
        <v>610</v>
      </c>
      <c r="F5409" t="s">
        <v>375</v>
      </c>
      <c r="R5409">
        <v>0</v>
      </c>
      <c r="S5409">
        <v>0</v>
      </c>
      <c r="T5409">
        <v>0</v>
      </c>
    </row>
    <row r="5410" spans="1:20" ht="15" customHeight="1">
      <c r="A5410" s="962" t="s">
        <v>284</v>
      </c>
      <c r="B5410" t="s">
        <v>268</v>
      </c>
      <c r="C5410" t="s">
        <v>13</v>
      </c>
      <c r="D5410" t="s">
        <v>11</v>
      </c>
      <c r="E5410" t="s">
        <v>610</v>
      </c>
      <c r="F5410" t="s">
        <v>375</v>
      </c>
      <c r="R5410">
        <v>0</v>
      </c>
      <c r="S5410">
        <v>0</v>
      </c>
      <c r="T5410">
        <v>0</v>
      </c>
    </row>
    <row r="5411" spans="1:20" ht="15" customHeight="1">
      <c r="A5411" s="962" t="s">
        <v>285</v>
      </c>
      <c r="B5411" t="s">
        <v>271</v>
      </c>
      <c r="C5411" t="s">
        <v>13</v>
      </c>
      <c r="D5411" t="s">
        <v>11</v>
      </c>
      <c r="E5411" t="s">
        <v>610</v>
      </c>
      <c r="F5411" t="s">
        <v>375</v>
      </c>
      <c r="R5411">
        <v>0</v>
      </c>
      <c r="S5411">
        <v>0</v>
      </c>
      <c r="T5411">
        <v>0</v>
      </c>
    </row>
    <row r="5412" spans="1:20" ht="15" customHeight="1">
      <c r="A5412" s="962" t="s">
        <v>285</v>
      </c>
      <c r="B5412" t="s">
        <v>270</v>
      </c>
      <c r="C5412" t="s">
        <v>13</v>
      </c>
      <c r="D5412" t="s">
        <v>11</v>
      </c>
      <c r="E5412" t="s">
        <v>610</v>
      </c>
      <c r="F5412" t="s">
        <v>375</v>
      </c>
      <c r="R5412">
        <v>0</v>
      </c>
      <c r="S5412">
        <v>0</v>
      </c>
      <c r="T5412">
        <v>0</v>
      </c>
    </row>
    <row r="5413" spans="1:20" ht="15" customHeight="1">
      <c r="A5413" s="962" t="s">
        <v>286</v>
      </c>
      <c r="B5413" t="s">
        <v>273</v>
      </c>
      <c r="C5413" t="s">
        <v>13</v>
      </c>
      <c r="D5413" t="s">
        <v>11</v>
      </c>
      <c r="E5413" t="s">
        <v>610</v>
      </c>
      <c r="F5413" t="s">
        <v>375</v>
      </c>
      <c r="R5413">
        <v>0</v>
      </c>
      <c r="S5413">
        <v>0</v>
      </c>
      <c r="T5413">
        <v>0</v>
      </c>
    </row>
    <row r="5414" spans="1:20" ht="15" customHeight="1">
      <c r="A5414" s="962" t="s">
        <v>286</v>
      </c>
      <c r="B5414" t="s">
        <v>272</v>
      </c>
      <c r="C5414" t="s">
        <v>13</v>
      </c>
      <c r="D5414" t="s">
        <v>11</v>
      </c>
      <c r="E5414" t="s">
        <v>610</v>
      </c>
      <c r="F5414" t="s">
        <v>375</v>
      </c>
      <c r="R5414">
        <v>0</v>
      </c>
      <c r="S5414">
        <v>0</v>
      </c>
      <c r="T5414">
        <v>0</v>
      </c>
    </row>
    <row r="5415" spans="1:20" ht="15" customHeight="1">
      <c r="A5415" s="962" t="s">
        <v>320</v>
      </c>
      <c r="B5415" t="s">
        <v>257</v>
      </c>
      <c r="C5415" t="s">
        <v>13</v>
      </c>
      <c r="D5415" t="s">
        <v>11</v>
      </c>
      <c r="E5415" t="s">
        <v>610</v>
      </c>
      <c r="F5415" t="s">
        <v>375</v>
      </c>
      <c r="H5415" t="s">
        <v>637</v>
      </c>
      <c r="I5415" t="s">
        <v>353</v>
      </c>
      <c r="K5415" t="s">
        <v>333</v>
      </c>
      <c r="L5415" t="s">
        <v>370</v>
      </c>
      <c r="M5415" t="s">
        <v>59</v>
      </c>
      <c r="O5415" t="s">
        <v>335</v>
      </c>
      <c r="P5415" t="s">
        <v>336</v>
      </c>
      <c r="Q5415" t="s">
        <v>337</v>
      </c>
      <c r="R5415">
        <v>408</v>
      </c>
    </row>
    <row r="5416" spans="1:20" ht="15" customHeight="1">
      <c r="A5416" s="962" t="s">
        <v>320</v>
      </c>
      <c r="B5416" t="s">
        <v>259</v>
      </c>
      <c r="C5416" t="s">
        <v>13</v>
      </c>
      <c r="D5416" t="s">
        <v>11</v>
      </c>
      <c r="E5416" t="s">
        <v>610</v>
      </c>
      <c r="F5416" t="s">
        <v>375</v>
      </c>
      <c r="H5416" t="s">
        <v>638</v>
      </c>
      <c r="I5416" t="s">
        <v>353</v>
      </c>
      <c r="K5416" t="s">
        <v>333</v>
      </c>
      <c r="L5416" t="s">
        <v>372</v>
      </c>
      <c r="M5416" t="s">
        <v>59</v>
      </c>
      <c r="O5416" t="s">
        <v>335</v>
      </c>
      <c r="P5416" t="s">
        <v>336</v>
      </c>
      <c r="Q5416" t="s">
        <v>337</v>
      </c>
      <c r="R5416">
        <v>870</v>
      </c>
    </row>
    <row r="5417" spans="1:20" ht="15" customHeight="1">
      <c r="A5417" s="962" t="s">
        <v>320</v>
      </c>
      <c r="B5417" t="s">
        <v>246</v>
      </c>
      <c r="C5417" t="s">
        <v>13</v>
      </c>
      <c r="D5417" t="s">
        <v>11</v>
      </c>
      <c r="E5417" t="s">
        <v>610</v>
      </c>
      <c r="F5417" t="s">
        <v>375</v>
      </c>
      <c r="R5417">
        <v>0</v>
      </c>
      <c r="S5417">
        <v>0</v>
      </c>
      <c r="T5417">
        <v>500000000</v>
      </c>
    </row>
    <row r="5418" spans="1:20" ht="15" customHeight="1">
      <c r="A5418" s="962" t="s">
        <v>320</v>
      </c>
      <c r="B5418" t="s">
        <v>261</v>
      </c>
      <c r="C5418" t="s">
        <v>13</v>
      </c>
      <c r="D5418" t="s">
        <v>11</v>
      </c>
      <c r="E5418" t="s">
        <v>610</v>
      </c>
      <c r="F5418" t="s">
        <v>375</v>
      </c>
      <c r="R5418">
        <v>0</v>
      </c>
      <c r="S5418">
        <v>0</v>
      </c>
      <c r="T5418">
        <v>500000000</v>
      </c>
    </row>
    <row r="5419" spans="1:20" ht="15" customHeight="1">
      <c r="A5419" s="962" t="s">
        <v>320</v>
      </c>
      <c r="B5419" t="s">
        <v>262</v>
      </c>
      <c r="C5419" t="s">
        <v>13</v>
      </c>
      <c r="D5419" t="s">
        <v>11</v>
      </c>
      <c r="E5419" t="s">
        <v>610</v>
      </c>
      <c r="F5419" t="s">
        <v>375</v>
      </c>
      <c r="R5419">
        <v>0</v>
      </c>
      <c r="S5419">
        <v>0</v>
      </c>
      <c r="T5419">
        <v>500000000</v>
      </c>
    </row>
    <row r="5420" spans="1:20" ht="15" customHeight="1">
      <c r="A5420" s="962" t="s">
        <v>320</v>
      </c>
      <c r="B5420" t="s">
        <v>263</v>
      </c>
      <c r="C5420" t="s">
        <v>13</v>
      </c>
      <c r="D5420" t="s">
        <v>11</v>
      </c>
      <c r="E5420" t="s">
        <v>610</v>
      </c>
      <c r="F5420" t="s">
        <v>375</v>
      </c>
      <c r="R5420">
        <v>0</v>
      </c>
      <c r="S5420">
        <v>0</v>
      </c>
      <c r="T5420">
        <v>500000000</v>
      </c>
    </row>
    <row r="5421" spans="1:20" ht="15" customHeight="1">
      <c r="A5421" s="962" t="s">
        <v>320</v>
      </c>
      <c r="B5421" t="s">
        <v>254</v>
      </c>
      <c r="C5421" t="s">
        <v>13</v>
      </c>
      <c r="D5421" t="s">
        <v>11</v>
      </c>
      <c r="E5421" t="s">
        <v>610</v>
      </c>
      <c r="F5421" t="s">
        <v>375</v>
      </c>
      <c r="H5421" t="s">
        <v>639</v>
      </c>
      <c r="I5421" t="s">
        <v>353</v>
      </c>
      <c r="K5421" t="s">
        <v>333</v>
      </c>
      <c r="L5421" t="s">
        <v>374</v>
      </c>
      <c r="M5421" t="s">
        <v>58</v>
      </c>
      <c r="O5421" t="s">
        <v>335</v>
      </c>
      <c r="P5421" t="s">
        <v>336</v>
      </c>
      <c r="Q5421" t="s">
        <v>337</v>
      </c>
      <c r="R5421">
        <v>204</v>
      </c>
    </row>
    <row r="5422" spans="1:20" ht="15" customHeight="1">
      <c r="A5422" s="962" t="s">
        <v>323</v>
      </c>
      <c r="B5422" t="s">
        <v>247</v>
      </c>
      <c r="C5422" t="s">
        <v>13</v>
      </c>
      <c r="D5422" t="s">
        <v>11</v>
      </c>
      <c r="E5422" t="s">
        <v>610</v>
      </c>
      <c r="F5422" t="s">
        <v>375</v>
      </c>
      <c r="R5422">
        <v>0</v>
      </c>
    </row>
    <row r="5423" spans="1:20" ht="15" customHeight="1">
      <c r="A5423" s="962" t="s">
        <v>323</v>
      </c>
      <c r="B5423" t="s">
        <v>254</v>
      </c>
      <c r="C5423" t="s">
        <v>13</v>
      </c>
      <c r="D5423" t="s">
        <v>11</v>
      </c>
      <c r="E5423" t="s">
        <v>610</v>
      </c>
      <c r="F5423" t="s">
        <v>375</v>
      </c>
      <c r="R5423">
        <v>0</v>
      </c>
    </row>
    <row r="5424" spans="1:20" ht="15" customHeight="1">
      <c r="A5424" s="962" t="s">
        <v>323</v>
      </c>
      <c r="B5424" t="s">
        <v>246</v>
      </c>
      <c r="C5424" t="s">
        <v>13</v>
      </c>
      <c r="D5424" t="s">
        <v>11</v>
      </c>
      <c r="E5424" t="s">
        <v>610</v>
      </c>
      <c r="F5424" t="s">
        <v>375</v>
      </c>
      <c r="R5424">
        <v>0</v>
      </c>
      <c r="S5424">
        <v>0</v>
      </c>
      <c r="T5424">
        <v>500000000</v>
      </c>
    </row>
    <row r="5425" spans="1:20" ht="15" customHeight="1">
      <c r="A5425" s="962" t="s">
        <v>323</v>
      </c>
      <c r="B5425" t="s">
        <v>263</v>
      </c>
      <c r="C5425" t="s">
        <v>13</v>
      </c>
      <c r="D5425" t="s">
        <v>11</v>
      </c>
      <c r="E5425" t="s">
        <v>610</v>
      </c>
      <c r="F5425" t="s">
        <v>375</v>
      </c>
      <c r="R5425">
        <v>0</v>
      </c>
      <c r="S5425">
        <v>0</v>
      </c>
      <c r="T5425">
        <v>500000000</v>
      </c>
    </row>
    <row r="5426" spans="1:20" ht="15" customHeight="1">
      <c r="A5426" s="962" t="s">
        <v>244</v>
      </c>
      <c r="B5426" t="s">
        <v>278</v>
      </c>
      <c r="C5426" t="s">
        <v>13</v>
      </c>
      <c r="D5426" t="s">
        <v>11</v>
      </c>
      <c r="E5426" t="s">
        <v>610</v>
      </c>
      <c r="F5426" t="s">
        <v>392</v>
      </c>
      <c r="O5426" t="s">
        <v>361</v>
      </c>
      <c r="P5426" t="s">
        <v>868</v>
      </c>
      <c r="Q5426" t="s">
        <v>869</v>
      </c>
      <c r="R5426">
        <v>67.900000000000006</v>
      </c>
    </row>
    <row r="5427" spans="1:20" ht="15" customHeight="1">
      <c r="A5427" s="962" t="s">
        <v>244</v>
      </c>
      <c r="B5427" t="s">
        <v>279</v>
      </c>
      <c r="C5427" t="s">
        <v>13</v>
      </c>
      <c r="D5427" t="s">
        <v>11</v>
      </c>
      <c r="E5427" t="s">
        <v>610</v>
      </c>
      <c r="F5427" t="s">
        <v>392</v>
      </c>
      <c r="G5427" t="s">
        <v>640</v>
      </c>
      <c r="I5427" t="s">
        <v>332</v>
      </c>
      <c r="K5427" t="s">
        <v>333</v>
      </c>
      <c r="L5427" t="s">
        <v>334</v>
      </c>
      <c r="M5427" t="s">
        <v>52</v>
      </c>
      <c r="O5427" t="s">
        <v>335</v>
      </c>
      <c r="P5427" t="s">
        <v>336</v>
      </c>
      <c r="Q5427" t="s">
        <v>337</v>
      </c>
      <c r="R5427">
        <v>320</v>
      </c>
    </row>
    <row r="5428" spans="1:20" ht="15" customHeight="1">
      <c r="A5428" s="962" t="s">
        <v>246</v>
      </c>
      <c r="B5428" t="s">
        <v>321</v>
      </c>
      <c r="C5428" t="s">
        <v>13</v>
      </c>
      <c r="D5428" t="s">
        <v>11</v>
      </c>
      <c r="E5428" t="s">
        <v>610</v>
      </c>
      <c r="F5428" t="s">
        <v>392</v>
      </c>
      <c r="R5428">
        <v>0</v>
      </c>
      <c r="S5428">
        <v>0</v>
      </c>
      <c r="T5428">
        <v>500000000</v>
      </c>
    </row>
    <row r="5429" spans="1:20" ht="15" customHeight="1">
      <c r="A5429" s="962" t="s">
        <v>246</v>
      </c>
      <c r="B5429" t="s">
        <v>281</v>
      </c>
      <c r="C5429" t="s">
        <v>13</v>
      </c>
      <c r="D5429" t="s">
        <v>11</v>
      </c>
      <c r="E5429" t="s">
        <v>610</v>
      </c>
      <c r="F5429" t="s">
        <v>392</v>
      </c>
      <c r="R5429">
        <v>0</v>
      </c>
      <c r="S5429">
        <v>0</v>
      </c>
      <c r="T5429">
        <v>500000000</v>
      </c>
    </row>
    <row r="5430" spans="1:20" ht="15" customHeight="1">
      <c r="A5430" s="962" t="s">
        <v>246</v>
      </c>
      <c r="B5430" t="s">
        <v>282</v>
      </c>
      <c r="C5430" t="s">
        <v>13</v>
      </c>
      <c r="D5430" t="s">
        <v>11</v>
      </c>
      <c r="E5430" t="s">
        <v>610</v>
      </c>
      <c r="F5430" t="s">
        <v>392</v>
      </c>
      <c r="R5430">
        <v>0</v>
      </c>
      <c r="S5430">
        <v>0</v>
      </c>
      <c r="T5430">
        <v>500000000</v>
      </c>
    </row>
    <row r="5431" spans="1:20" ht="15" customHeight="1">
      <c r="A5431" s="962" t="s">
        <v>246</v>
      </c>
      <c r="B5431" t="s">
        <v>324</v>
      </c>
      <c r="C5431" t="s">
        <v>13</v>
      </c>
      <c r="D5431" t="s">
        <v>11</v>
      </c>
      <c r="E5431" t="s">
        <v>610</v>
      </c>
      <c r="F5431" t="s">
        <v>392</v>
      </c>
      <c r="R5431">
        <v>0</v>
      </c>
      <c r="S5431">
        <v>0</v>
      </c>
      <c r="T5431">
        <v>500000000</v>
      </c>
    </row>
    <row r="5432" spans="1:20" ht="15" customHeight="1">
      <c r="A5432" s="962" t="s">
        <v>247</v>
      </c>
      <c r="B5432" t="s">
        <v>300</v>
      </c>
      <c r="C5432" t="s">
        <v>13</v>
      </c>
      <c r="D5432" t="s">
        <v>11</v>
      </c>
      <c r="E5432" t="s">
        <v>610</v>
      </c>
      <c r="F5432" t="s">
        <v>392</v>
      </c>
      <c r="J5432" t="s">
        <v>663</v>
      </c>
      <c r="L5432" t="s">
        <v>339</v>
      </c>
      <c r="O5432" t="s">
        <v>882</v>
      </c>
      <c r="P5432" t="s">
        <v>868</v>
      </c>
      <c r="Q5432" t="s">
        <v>869</v>
      </c>
      <c r="R5432">
        <v>54.6</v>
      </c>
    </row>
    <row r="5433" spans="1:20" ht="15" customHeight="1">
      <c r="A5433" s="962" t="s">
        <v>247</v>
      </c>
      <c r="B5433" t="s">
        <v>290</v>
      </c>
      <c r="C5433" t="s">
        <v>13</v>
      </c>
      <c r="D5433" t="s">
        <v>11</v>
      </c>
      <c r="E5433" t="s">
        <v>610</v>
      </c>
      <c r="F5433" t="s">
        <v>392</v>
      </c>
      <c r="J5433" t="s">
        <v>338</v>
      </c>
      <c r="L5433" t="s">
        <v>339</v>
      </c>
      <c r="R5433">
        <v>0</v>
      </c>
    </row>
    <row r="5434" spans="1:20" ht="15" customHeight="1">
      <c r="A5434" s="962" t="s">
        <v>247</v>
      </c>
      <c r="B5434" t="s">
        <v>289</v>
      </c>
      <c r="C5434" t="s">
        <v>13</v>
      </c>
      <c r="D5434" t="s">
        <v>11</v>
      </c>
      <c r="E5434" t="s">
        <v>610</v>
      </c>
      <c r="F5434" t="s">
        <v>392</v>
      </c>
      <c r="R5434">
        <v>0</v>
      </c>
    </row>
    <row r="5435" spans="1:20" ht="15" customHeight="1">
      <c r="A5435" s="962" t="s">
        <v>247</v>
      </c>
      <c r="B5435" t="s">
        <v>288</v>
      </c>
      <c r="C5435" t="s">
        <v>13</v>
      </c>
      <c r="D5435" t="s">
        <v>11</v>
      </c>
      <c r="E5435" t="s">
        <v>610</v>
      </c>
      <c r="F5435" t="s">
        <v>392</v>
      </c>
      <c r="R5435">
        <v>54.6</v>
      </c>
    </row>
    <row r="5436" spans="1:20" ht="15" customHeight="1">
      <c r="A5436" s="962" t="s">
        <v>247</v>
      </c>
      <c r="B5436" t="s">
        <v>298</v>
      </c>
      <c r="C5436" t="s">
        <v>13</v>
      </c>
      <c r="D5436" t="s">
        <v>11</v>
      </c>
      <c r="E5436" t="s">
        <v>610</v>
      </c>
      <c r="F5436" t="s">
        <v>392</v>
      </c>
      <c r="R5436">
        <v>54.6</v>
      </c>
    </row>
    <row r="5437" spans="1:20" ht="15" customHeight="1">
      <c r="A5437" s="962" t="s">
        <v>247</v>
      </c>
      <c r="B5437" t="s">
        <v>297</v>
      </c>
      <c r="C5437" t="s">
        <v>13</v>
      </c>
      <c r="D5437" t="s">
        <v>11</v>
      </c>
      <c r="E5437" t="s">
        <v>610</v>
      </c>
      <c r="F5437" t="s">
        <v>392</v>
      </c>
      <c r="R5437">
        <v>54.6</v>
      </c>
    </row>
    <row r="5438" spans="1:20" ht="15" customHeight="1">
      <c r="A5438" s="962" t="s">
        <v>247</v>
      </c>
      <c r="B5438" t="s">
        <v>287</v>
      </c>
      <c r="C5438" t="s">
        <v>13</v>
      </c>
      <c r="D5438" t="s">
        <v>11</v>
      </c>
      <c r="E5438" t="s">
        <v>610</v>
      </c>
      <c r="F5438" t="s">
        <v>392</v>
      </c>
      <c r="R5438">
        <v>66.599999999999994</v>
      </c>
    </row>
    <row r="5439" spans="1:20" ht="15" customHeight="1">
      <c r="A5439" s="962" t="s">
        <v>247</v>
      </c>
      <c r="B5439" t="s">
        <v>301</v>
      </c>
      <c r="C5439" t="s">
        <v>13</v>
      </c>
      <c r="D5439" t="s">
        <v>11</v>
      </c>
      <c r="E5439" t="s">
        <v>610</v>
      </c>
      <c r="F5439" t="s">
        <v>392</v>
      </c>
      <c r="R5439">
        <v>27.3</v>
      </c>
      <c r="S5439">
        <v>0</v>
      </c>
      <c r="T5439">
        <v>54.6</v>
      </c>
    </row>
    <row r="5440" spans="1:20" ht="15" customHeight="1">
      <c r="A5440" s="962" t="s">
        <v>247</v>
      </c>
      <c r="B5440" t="s">
        <v>302</v>
      </c>
      <c r="C5440" t="s">
        <v>13</v>
      </c>
      <c r="D5440" t="s">
        <v>11</v>
      </c>
      <c r="E5440" t="s">
        <v>610</v>
      </c>
      <c r="F5440" t="s">
        <v>392</v>
      </c>
      <c r="R5440">
        <v>27.3</v>
      </c>
      <c r="S5440">
        <v>0</v>
      </c>
      <c r="T5440">
        <v>54.6</v>
      </c>
    </row>
    <row r="5441" spans="1:18" ht="15" customHeight="1">
      <c r="A5441" s="962" t="s">
        <v>247</v>
      </c>
      <c r="B5441" t="s">
        <v>322</v>
      </c>
      <c r="C5441" t="s">
        <v>13</v>
      </c>
      <c r="D5441" t="s">
        <v>11</v>
      </c>
      <c r="E5441" t="s">
        <v>610</v>
      </c>
      <c r="F5441" t="s">
        <v>392</v>
      </c>
      <c r="H5441" t="s">
        <v>915</v>
      </c>
      <c r="I5441" t="s">
        <v>450</v>
      </c>
      <c r="J5441" t="s">
        <v>848</v>
      </c>
      <c r="K5441" t="s">
        <v>854</v>
      </c>
      <c r="L5441" t="s">
        <v>871</v>
      </c>
      <c r="M5441" t="s">
        <v>56</v>
      </c>
      <c r="O5441" t="s">
        <v>361</v>
      </c>
      <c r="P5441" t="s">
        <v>851</v>
      </c>
      <c r="Q5441" t="s">
        <v>337</v>
      </c>
      <c r="R5441">
        <v>1.36</v>
      </c>
    </row>
    <row r="5442" spans="1:18" ht="15" customHeight="1">
      <c r="A5442" s="962" t="s">
        <v>247</v>
      </c>
      <c r="B5442" t="s">
        <v>318</v>
      </c>
      <c r="C5442" t="s">
        <v>13</v>
      </c>
      <c r="D5442" t="s">
        <v>11</v>
      </c>
      <c r="E5442" t="s">
        <v>610</v>
      </c>
      <c r="F5442" t="s">
        <v>392</v>
      </c>
      <c r="H5442" t="s">
        <v>971</v>
      </c>
      <c r="I5442" t="s">
        <v>847</v>
      </c>
      <c r="J5442" t="s">
        <v>848</v>
      </c>
      <c r="K5442" t="s">
        <v>849</v>
      </c>
      <c r="L5442" t="s">
        <v>850</v>
      </c>
      <c r="M5442" t="s">
        <v>57</v>
      </c>
      <c r="O5442" t="s">
        <v>361</v>
      </c>
      <c r="P5442" t="s">
        <v>851</v>
      </c>
      <c r="Q5442" t="s">
        <v>337</v>
      </c>
      <c r="R5442">
        <v>12</v>
      </c>
    </row>
    <row r="5443" spans="1:18" ht="15" customHeight="1">
      <c r="A5443" s="962" t="s">
        <v>247</v>
      </c>
      <c r="B5443" t="s">
        <v>317</v>
      </c>
      <c r="C5443" t="s">
        <v>13</v>
      </c>
      <c r="D5443" t="s">
        <v>11</v>
      </c>
      <c r="E5443" t="s">
        <v>610</v>
      </c>
      <c r="F5443" t="s">
        <v>392</v>
      </c>
      <c r="I5443" t="s">
        <v>847</v>
      </c>
      <c r="K5443" t="s">
        <v>849</v>
      </c>
      <c r="L5443" t="s">
        <v>850</v>
      </c>
      <c r="M5443" t="s">
        <v>57</v>
      </c>
      <c r="O5443" t="s">
        <v>361</v>
      </c>
      <c r="P5443" t="s">
        <v>851</v>
      </c>
      <c r="Q5443" t="s">
        <v>337</v>
      </c>
      <c r="R5443">
        <v>12</v>
      </c>
    </row>
    <row r="5444" spans="1:18" ht="15" customHeight="1">
      <c r="A5444" s="962" t="s">
        <v>247</v>
      </c>
      <c r="B5444" t="s">
        <v>305</v>
      </c>
      <c r="C5444" t="s">
        <v>13</v>
      </c>
      <c r="D5444" t="s">
        <v>11</v>
      </c>
      <c r="E5444" t="s">
        <v>610</v>
      </c>
      <c r="F5444" t="s">
        <v>392</v>
      </c>
      <c r="R5444">
        <v>12</v>
      </c>
    </row>
    <row r="5445" spans="1:18" ht="15" customHeight="1">
      <c r="A5445" s="962" t="s">
        <v>247</v>
      </c>
      <c r="B5445" t="s">
        <v>324</v>
      </c>
      <c r="C5445" t="s">
        <v>13</v>
      </c>
      <c r="D5445" t="s">
        <v>11</v>
      </c>
      <c r="E5445" t="s">
        <v>610</v>
      </c>
      <c r="F5445" t="s">
        <v>392</v>
      </c>
      <c r="R5445">
        <v>0</v>
      </c>
    </row>
    <row r="5446" spans="1:18" ht="15" customHeight="1">
      <c r="A5446" s="962" t="s">
        <v>248</v>
      </c>
      <c r="B5446" t="s">
        <v>278</v>
      </c>
      <c r="C5446" t="s">
        <v>13</v>
      </c>
      <c r="D5446" t="s">
        <v>11</v>
      </c>
      <c r="E5446" t="s">
        <v>610</v>
      </c>
      <c r="F5446" t="s">
        <v>392</v>
      </c>
      <c r="R5446">
        <v>0</v>
      </c>
    </row>
    <row r="5447" spans="1:18" ht="15" customHeight="1">
      <c r="A5447" s="962" t="s">
        <v>248</v>
      </c>
      <c r="B5447" t="s">
        <v>279</v>
      </c>
      <c r="C5447" t="s">
        <v>13</v>
      </c>
      <c r="D5447" t="s">
        <v>11</v>
      </c>
      <c r="E5447" t="s">
        <v>610</v>
      </c>
      <c r="F5447" t="s">
        <v>392</v>
      </c>
      <c r="G5447" t="s">
        <v>394</v>
      </c>
      <c r="I5447" t="s">
        <v>332</v>
      </c>
      <c r="K5447" t="s">
        <v>333</v>
      </c>
      <c r="L5447" t="s">
        <v>250</v>
      </c>
      <c r="M5447" t="s">
        <v>52</v>
      </c>
      <c r="O5447" t="s">
        <v>335</v>
      </c>
      <c r="P5447" t="s">
        <v>336</v>
      </c>
      <c r="Q5447" t="s">
        <v>337</v>
      </c>
      <c r="R5447">
        <v>103</v>
      </c>
    </row>
    <row r="5448" spans="1:18" ht="15" customHeight="1">
      <c r="A5448" s="962" t="s">
        <v>249</v>
      </c>
      <c r="B5448" t="s">
        <v>278</v>
      </c>
      <c r="C5448" t="s">
        <v>13</v>
      </c>
      <c r="D5448" t="s">
        <v>11</v>
      </c>
      <c r="E5448" t="s">
        <v>610</v>
      </c>
      <c r="F5448" t="s">
        <v>392</v>
      </c>
      <c r="J5448" t="s">
        <v>340</v>
      </c>
      <c r="L5448" t="s">
        <v>249</v>
      </c>
      <c r="R5448">
        <v>0</v>
      </c>
    </row>
    <row r="5449" spans="1:18" ht="15" customHeight="1">
      <c r="A5449" s="962" t="s">
        <v>250</v>
      </c>
      <c r="B5449" t="s">
        <v>279</v>
      </c>
      <c r="C5449" t="s">
        <v>13</v>
      </c>
      <c r="D5449" t="s">
        <v>11</v>
      </c>
      <c r="E5449" t="s">
        <v>610</v>
      </c>
      <c r="F5449" t="s">
        <v>392</v>
      </c>
      <c r="G5449" t="s">
        <v>641</v>
      </c>
      <c r="I5449" t="s">
        <v>332</v>
      </c>
      <c r="K5449" t="s">
        <v>333</v>
      </c>
      <c r="L5449" t="s">
        <v>250</v>
      </c>
      <c r="M5449" t="s">
        <v>52</v>
      </c>
      <c r="O5449" t="s">
        <v>335</v>
      </c>
      <c r="P5449" t="s">
        <v>336</v>
      </c>
      <c r="Q5449" t="s">
        <v>337</v>
      </c>
      <c r="R5449">
        <v>103</v>
      </c>
    </row>
    <row r="5450" spans="1:18" ht="15" customHeight="1">
      <c r="A5450" s="962" t="s">
        <v>254</v>
      </c>
      <c r="B5450" t="s">
        <v>283</v>
      </c>
      <c r="C5450" t="s">
        <v>13</v>
      </c>
      <c r="D5450" t="s">
        <v>11</v>
      </c>
      <c r="E5450" t="s">
        <v>610</v>
      </c>
      <c r="F5450" t="s">
        <v>392</v>
      </c>
      <c r="J5450" t="s">
        <v>342</v>
      </c>
      <c r="L5450" t="s">
        <v>343</v>
      </c>
      <c r="R5450">
        <v>0</v>
      </c>
    </row>
    <row r="5451" spans="1:18" ht="15" customHeight="1">
      <c r="A5451" s="962" t="s">
        <v>254</v>
      </c>
      <c r="B5451" t="s">
        <v>289</v>
      </c>
      <c r="C5451" t="s">
        <v>13</v>
      </c>
      <c r="D5451" t="s">
        <v>11</v>
      </c>
      <c r="E5451" t="s">
        <v>610</v>
      </c>
      <c r="F5451" t="s">
        <v>392</v>
      </c>
      <c r="H5451" t="s">
        <v>546</v>
      </c>
      <c r="I5451" t="s">
        <v>332</v>
      </c>
      <c r="J5451" t="s">
        <v>848</v>
      </c>
      <c r="K5451" t="s">
        <v>333</v>
      </c>
      <c r="L5451" t="s">
        <v>344</v>
      </c>
      <c r="M5451" t="s">
        <v>52</v>
      </c>
      <c r="O5451" t="s">
        <v>349</v>
      </c>
      <c r="P5451" t="s">
        <v>336</v>
      </c>
      <c r="Q5451" t="s">
        <v>337</v>
      </c>
      <c r="R5451">
        <v>45</v>
      </c>
    </row>
    <row r="5452" spans="1:18" ht="15" customHeight="1">
      <c r="A5452" s="962" t="s">
        <v>254</v>
      </c>
      <c r="B5452" t="s">
        <v>290</v>
      </c>
      <c r="C5452" t="s">
        <v>13</v>
      </c>
      <c r="D5452" t="s">
        <v>11</v>
      </c>
      <c r="E5452" t="s">
        <v>610</v>
      </c>
      <c r="F5452" t="s">
        <v>392</v>
      </c>
      <c r="J5452" t="s">
        <v>395</v>
      </c>
      <c r="R5452">
        <v>0</v>
      </c>
    </row>
    <row r="5453" spans="1:18" ht="15" customHeight="1">
      <c r="A5453" s="962" t="s">
        <v>254</v>
      </c>
      <c r="B5453" t="s">
        <v>292</v>
      </c>
      <c r="C5453" t="s">
        <v>13</v>
      </c>
      <c r="D5453" t="s">
        <v>11</v>
      </c>
      <c r="E5453" t="s">
        <v>610</v>
      </c>
      <c r="F5453" t="s">
        <v>392</v>
      </c>
      <c r="J5453" t="s">
        <v>396</v>
      </c>
      <c r="R5453">
        <v>0</v>
      </c>
    </row>
    <row r="5454" spans="1:18" ht="15" customHeight="1">
      <c r="A5454" s="962" t="s">
        <v>254</v>
      </c>
      <c r="B5454" t="s">
        <v>294</v>
      </c>
      <c r="C5454" t="s">
        <v>13</v>
      </c>
      <c r="D5454" t="s">
        <v>11</v>
      </c>
      <c r="E5454" t="s">
        <v>610</v>
      </c>
      <c r="F5454" t="s">
        <v>392</v>
      </c>
      <c r="J5454" t="s">
        <v>397</v>
      </c>
      <c r="R5454">
        <v>0</v>
      </c>
    </row>
    <row r="5455" spans="1:18" ht="15" customHeight="1">
      <c r="A5455" s="962" t="s">
        <v>254</v>
      </c>
      <c r="B5455" t="s">
        <v>295</v>
      </c>
      <c r="C5455" t="s">
        <v>13</v>
      </c>
      <c r="D5455" t="s">
        <v>11</v>
      </c>
      <c r="E5455" t="s">
        <v>610</v>
      </c>
      <c r="F5455" t="s">
        <v>392</v>
      </c>
      <c r="J5455" t="s">
        <v>398</v>
      </c>
      <c r="R5455">
        <v>0</v>
      </c>
    </row>
    <row r="5456" spans="1:18" ht="15" customHeight="1">
      <c r="A5456" s="962" t="s">
        <v>254</v>
      </c>
      <c r="B5456" t="s">
        <v>280</v>
      </c>
      <c r="C5456" t="s">
        <v>13</v>
      </c>
      <c r="D5456" t="s">
        <v>11</v>
      </c>
      <c r="E5456" t="s">
        <v>610</v>
      </c>
      <c r="F5456" t="s">
        <v>392</v>
      </c>
      <c r="G5456" t="s">
        <v>642</v>
      </c>
      <c r="I5456" t="s">
        <v>332</v>
      </c>
      <c r="K5456" t="s">
        <v>333</v>
      </c>
      <c r="L5456" t="s">
        <v>346</v>
      </c>
      <c r="M5456" t="s">
        <v>52</v>
      </c>
      <c r="O5456" t="s">
        <v>335</v>
      </c>
      <c r="P5456" t="s">
        <v>336</v>
      </c>
      <c r="Q5456" t="s">
        <v>337</v>
      </c>
      <c r="R5456">
        <v>510</v>
      </c>
    </row>
    <row r="5457" spans="1:18" ht="15" customHeight="1">
      <c r="A5457" s="962" t="s">
        <v>254</v>
      </c>
      <c r="B5457" t="s">
        <v>299</v>
      </c>
      <c r="C5457" t="s">
        <v>13</v>
      </c>
      <c r="D5457" t="s">
        <v>11</v>
      </c>
      <c r="E5457" t="s">
        <v>610</v>
      </c>
      <c r="F5457" t="s">
        <v>392</v>
      </c>
      <c r="G5457" t="s">
        <v>643</v>
      </c>
      <c r="I5457" t="s">
        <v>332</v>
      </c>
      <c r="K5457" t="s">
        <v>333</v>
      </c>
      <c r="L5457" t="s">
        <v>348</v>
      </c>
      <c r="M5457" t="s">
        <v>52</v>
      </c>
      <c r="O5457" t="s">
        <v>349</v>
      </c>
      <c r="P5457" t="s">
        <v>336</v>
      </c>
      <c r="Q5457" t="s">
        <v>337</v>
      </c>
      <c r="R5457">
        <v>77.7</v>
      </c>
    </row>
    <row r="5458" spans="1:18" ht="15" customHeight="1">
      <c r="A5458" s="962" t="s">
        <v>254</v>
      </c>
      <c r="B5458" t="s">
        <v>284</v>
      </c>
      <c r="C5458" t="s">
        <v>13</v>
      </c>
      <c r="D5458" t="s">
        <v>11</v>
      </c>
      <c r="E5458" t="s">
        <v>610</v>
      </c>
      <c r="F5458" t="s">
        <v>392</v>
      </c>
      <c r="R5458">
        <v>0</v>
      </c>
    </row>
    <row r="5459" spans="1:18" ht="15" customHeight="1">
      <c r="A5459" s="962" t="s">
        <v>254</v>
      </c>
      <c r="B5459" t="s">
        <v>285</v>
      </c>
      <c r="C5459" t="s">
        <v>13</v>
      </c>
      <c r="D5459" t="s">
        <v>11</v>
      </c>
      <c r="E5459" t="s">
        <v>610</v>
      </c>
      <c r="F5459" t="s">
        <v>392</v>
      </c>
      <c r="R5459">
        <v>0</v>
      </c>
    </row>
    <row r="5460" spans="1:18" ht="15" customHeight="1">
      <c r="A5460" s="962" t="s">
        <v>254</v>
      </c>
      <c r="B5460" t="s">
        <v>286</v>
      </c>
      <c r="C5460" t="s">
        <v>13</v>
      </c>
      <c r="D5460" t="s">
        <v>11</v>
      </c>
      <c r="E5460" t="s">
        <v>610</v>
      </c>
      <c r="F5460" t="s">
        <v>392</v>
      </c>
      <c r="R5460">
        <v>0</v>
      </c>
    </row>
    <row r="5461" spans="1:18" ht="15" customHeight="1">
      <c r="A5461" s="962" t="s">
        <v>254</v>
      </c>
      <c r="B5461" t="s">
        <v>303</v>
      </c>
      <c r="C5461" t="s">
        <v>13</v>
      </c>
      <c r="D5461" t="s">
        <v>11</v>
      </c>
      <c r="E5461" t="s">
        <v>610</v>
      </c>
      <c r="F5461" t="s">
        <v>392</v>
      </c>
      <c r="R5461">
        <v>0</v>
      </c>
    </row>
    <row r="5462" spans="1:18" ht="15" customHeight="1">
      <c r="A5462" s="962" t="s">
        <v>254</v>
      </c>
      <c r="B5462" t="s">
        <v>291</v>
      </c>
      <c r="C5462" t="s">
        <v>13</v>
      </c>
      <c r="D5462" t="s">
        <v>11</v>
      </c>
      <c r="E5462" t="s">
        <v>610</v>
      </c>
      <c r="F5462" t="s">
        <v>392</v>
      </c>
      <c r="R5462">
        <v>0</v>
      </c>
    </row>
    <row r="5463" spans="1:18" ht="15" customHeight="1">
      <c r="A5463" s="962" t="s">
        <v>254</v>
      </c>
      <c r="B5463" t="s">
        <v>293</v>
      </c>
      <c r="C5463" t="s">
        <v>13</v>
      </c>
      <c r="D5463" t="s">
        <v>11</v>
      </c>
      <c r="E5463" t="s">
        <v>610</v>
      </c>
      <c r="F5463" t="s">
        <v>392</v>
      </c>
      <c r="R5463">
        <v>0</v>
      </c>
    </row>
    <row r="5464" spans="1:18" ht="15" customHeight="1">
      <c r="A5464" s="962" t="s">
        <v>254</v>
      </c>
      <c r="B5464" t="s">
        <v>288</v>
      </c>
      <c r="C5464" t="s">
        <v>13</v>
      </c>
      <c r="D5464" t="s">
        <v>11</v>
      </c>
      <c r="E5464" t="s">
        <v>610</v>
      </c>
      <c r="F5464" t="s">
        <v>392</v>
      </c>
      <c r="R5464">
        <v>123</v>
      </c>
    </row>
    <row r="5465" spans="1:18" ht="15" customHeight="1">
      <c r="A5465" s="962" t="s">
        <v>254</v>
      </c>
      <c r="B5465" t="s">
        <v>298</v>
      </c>
      <c r="C5465" t="s">
        <v>13</v>
      </c>
      <c r="D5465" t="s">
        <v>11</v>
      </c>
      <c r="E5465" t="s">
        <v>610</v>
      </c>
      <c r="F5465" t="s">
        <v>392</v>
      </c>
      <c r="R5465">
        <v>77.7</v>
      </c>
    </row>
    <row r="5466" spans="1:18" ht="15" customHeight="1">
      <c r="A5466" s="962" t="s">
        <v>254</v>
      </c>
      <c r="B5466" t="s">
        <v>297</v>
      </c>
      <c r="C5466" t="s">
        <v>13</v>
      </c>
      <c r="D5466" t="s">
        <v>11</v>
      </c>
      <c r="E5466" t="s">
        <v>610</v>
      </c>
      <c r="F5466" t="s">
        <v>392</v>
      </c>
      <c r="R5466">
        <v>77.7</v>
      </c>
    </row>
    <row r="5467" spans="1:18" ht="15" customHeight="1">
      <c r="A5467" s="962" t="s">
        <v>254</v>
      </c>
      <c r="B5467" t="s">
        <v>287</v>
      </c>
      <c r="C5467" t="s">
        <v>13</v>
      </c>
      <c r="D5467" t="s">
        <v>11</v>
      </c>
      <c r="E5467" t="s">
        <v>610</v>
      </c>
      <c r="F5467" t="s">
        <v>392</v>
      </c>
      <c r="R5467">
        <v>135</v>
      </c>
    </row>
    <row r="5468" spans="1:18" ht="15" customHeight="1">
      <c r="A5468" s="962" t="s">
        <v>254</v>
      </c>
      <c r="B5468" t="s">
        <v>296</v>
      </c>
      <c r="C5468" t="s">
        <v>13</v>
      </c>
      <c r="D5468" t="s">
        <v>11</v>
      </c>
      <c r="E5468" t="s">
        <v>610</v>
      </c>
      <c r="F5468" t="s">
        <v>392</v>
      </c>
      <c r="G5468" t="s">
        <v>546</v>
      </c>
      <c r="I5468" t="s">
        <v>332</v>
      </c>
      <c r="K5468" t="s">
        <v>333</v>
      </c>
      <c r="L5468" t="s">
        <v>344</v>
      </c>
      <c r="M5468" t="s">
        <v>52</v>
      </c>
      <c r="O5468" t="s">
        <v>349</v>
      </c>
      <c r="P5468" t="s">
        <v>336</v>
      </c>
      <c r="Q5468" t="s">
        <v>337</v>
      </c>
      <c r="R5468">
        <v>45</v>
      </c>
    </row>
    <row r="5469" spans="1:18" ht="15" customHeight="1">
      <c r="A5469" s="962" t="s">
        <v>254</v>
      </c>
      <c r="B5469" t="s">
        <v>319</v>
      </c>
      <c r="C5469" t="s">
        <v>13</v>
      </c>
      <c r="D5469" t="s">
        <v>11</v>
      </c>
      <c r="E5469" t="s">
        <v>610</v>
      </c>
      <c r="F5469" t="s">
        <v>392</v>
      </c>
      <c r="G5469" t="s">
        <v>644</v>
      </c>
      <c r="I5469" t="s">
        <v>332</v>
      </c>
      <c r="K5469" t="s">
        <v>333</v>
      </c>
      <c r="L5469" t="s">
        <v>351</v>
      </c>
      <c r="M5469" t="s">
        <v>52</v>
      </c>
      <c r="O5469" t="s">
        <v>349</v>
      </c>
      <c r="P5469" t="s">
        <v>336</v>
      </c>
      <c r="Q5469" t="s">
        <v>337</v>
      </c>
      <c r="R5469">
        <v>12</v>
      </c>
    </row>
    <row r="5470" spans="1:18" ht="15" customHeight="1">
      <c r="A5470" s="962" t="s">
        <v>254</v>
      </c>
      <c r="B5470" t="s">
        <v>317</v>
      </c>
      <c r="C5470" t="s">
        <v>13</v>
      </c>
      <c r="D5470" t="s">
        <v>11</v>
      </c>
      <c r="E5470" t="s">
        <v>610</v>
      </c>
      <c r="F5470" t="s">
        <v>392</v>
      </c>
      <c r="G5470" t="s">
        <v>403</v>
      </c>
      <c r="I5470" t="s">
        <v>332</v>
      </c>
      <c r="K5470" t="s">
        <v>333</v>
      </c>
      <c r="L5470" t="s">
        <v>351</v>
      </c>
      <c r="M5470" t="s">
        <v>52</v>
      </c>
      <c r="O5470" t="s">
        <v>349</v>
      </c>
      <c r="P5470" t="s">
        <v>336</v>
      </c>
      <c r="Q5470" t="s">
        <v>337</v>
      </c>
      <c r="R5470">
        <v>12</v>
      </c>
    </row>
    <row r="5471" spans="1:18" ht="15" customHeight="1">
      <c r="A5471" s="962" t="s">
        <v>254</v>
      </c>
      <c r="B5471" t="s">
        <v>305</v>
      </c>
      <c r="C5471" t="s">
        <v>13</v>
      </c>
      <c r="D5471" t="s">
        <v>11</v>
      </c>
      <c r="E5471" t="s">
        <v>610</v>
      </c>
      <c r="F5471" t="s">
        <v>392</v>
      </c>
      <c r="R5471">
        <v>12</v>
      </c>
    </row>
    <row r="5472" spans="1:18" ht="15" customHeight="1">
      <c r="A5472" s="962" t="s">
        <v>254</v>
      </c>
      <c r="B5472" t="s">
        <v>321</v>
      </c>
      <c r="C5472" t="s">
        <v>13</v>
      </c>
      <c r="D5472" t="s">
        <v>11</v>
      </c>
      <c r="E5472" t="s">
        <v>610</v>
      </c>
      <c r="F5472" t="s">
        <v>392</v>
      </c>
      <c r="H5472" t="s">
        <v>645</v>
      </c>
      <c r="I5472" t="s">
        <v>353</v>
      </c>
      <c r="K5472" t="s">
        <v>333</v>
      </c>
      <c r="L5472" t="s">
        <v>354</v>
      </c>
      <c r="M5472" t="s">
        <v>58</v>
      </c>
      <c r="O5472" t="s">
        <v>335</v>
      </c>
      <c r="P5472" t="s">
        <v>336</v>
      </c>
      <c r="Q5472" t="s">
        <v>337</v>
      </c>
      <c r="R5472">
        <v>140</v>
      </c>
    </row>
    <row r="5473" spans="1:18" ht="15" customHeight="1">
      <c r="A5473" s="962" t="s">
        <v>254</v>
      </c>
      <c r="B5473" t="s">
        <v>324</v>
      </c>
      <c r="C5473" t="s">
        <v>13</v>
      </c>
      <c r="D5473" t="s">
        <v>11</v>
      </c>
      <c r="E5473" t="s">
        <v>610</v>
      </c>
      <c r="F5473" t="s">
        <v>392</v>
      </c>
      <c r="R5473">
        <v>0</v>
      </c>
    </row>
    <row r="5474" spans="1:18" ht="15" customHeight="1">
      <c r="A5474" s="962" t="s">
        <v>255</v>
      </c>
      <c r="B5474" t="s">
        <v>322</v>
      </c>
      <c r="C5474" t="s">
        <v>13</v>
      </c>
      <c r="D5474" t="s">
        <v>11</v>
      </c>
      <c r="E5474" t="s">
        <v>610</v>
      </c>
      <c r="F5474" t="s">
        <v>392</v>
      </c>
      <c r="H5474" t="s">
        <v>848</v>
      </c>
      <c r="I5474" t="s">
        <v>853</v>
      </c>
      <c r="J5474" t="s">
        <v>848</v>
      </c>
      <c r="K5474" t="s">
        <v>849</v>
      </c>
      <c r="L5474" t="s">
        <v>1993</v>
      </c>
      <c r="M5474" t="s">
        <v>55</v>
      </c>
      <c r="O5474" t="s">
        <v>361</v>
      </c>
      <c r="P5474" t="s">
        <v>667</v>
      </c>
      <c r="Q5474" t="s">
        <v>668</v>
      </c>
      <c r="R5474">
        <v>0.02</v>
      </c>
    </row>
    <row r="5475" spans="1:18" ht="15" customHeight="1">
      <c r="A5475" s="962" t="s">
        <v>255</v>
      </c>
      <c r="B5475" t="s">
        <v>301</v>
      </c>
      <c r="C5475" t="s">
        <v>13</v>
      </c>
      <c r="D5475" t="s">
        <v>11</v>
      </c>
      <c r="E5475" t="s">
        <v>610</v>
      </c>
      <c r="F5475" t="s">
        <v>392</v>
      </c>
      <c r="H5475" t="s">
        <v>856</v>
      </c>
      <c r="I5475" t="s">
        <v>853</v>
      </c>
      <c r="J5475" t="s">
        <v>848</v>
      </c>
      <c r="K5475" t="s">
        <v>849</v>
      </c>
      <c r="L5475" t="s">
        <v>857</v>
      </c>
      <c r="M5475" t="s">
        <v>55</v>
      </c>
      <c r="O5475" t="s">
        <v>361</v>
      </c>
      <c r="P5475" t="s">
        <v>851</v>
      </c>
      <c r="Q5475" t="s">
        <v>337</v>
      </c>
      <c r="R5475">
        <v>3.06</v>
      </c>
    </row>
    <row r="5476" spans="1:18" ht="15" customHeight="1">
      <c r="A5476" s="962" t="s">
        <v>255</v>
      </c>
      <c r="B5476" t="s">
        <v>307</v>
      </c>
      <c r="C5476" t="s">
        <v>13</v>
      </c>
      <c r="D5476" t="s">
        <v>11</v>
      </c>
      <c r="E5476" t="s">
        <v>610</v>
      </c>
      <c r="F5476" t="s">
        <v>392</v>
      </c>
      <c r="H5476" t="s">
        <v>858</v>
      </c>
      <c r="I5476" t="s">
        <v>853</v>
      </c>
      <c r="J5476" t="s">
        <v>848</v>
      </c>
      <c r="K5476" t="s">
        <v>849</v>
      </c>
      <c r="L5476" t="s">
        <v>859</v>
      </c>
      <c r="M5476" t="s">
        <v>55</v>
      </c>
      <c r="O5476" t="s">
        <v>361</v>
      </c>
      <c r="P5476" t="s">
        <v>851</v>
      </c>
      <c r="Q5476" t="s">
        <v>337</v>
      </c>
      <c r="R5476">
        <v>0.04</v>
      </c>
    </row>
    <row r="5477" spans="1:18" ht="15" customHeight="1">
      <c r="A5477" s="962" t="s">
        <v>255</v>
      </c>
      <c r="B5477" t="s">
        <v>315</v>
      </c>
      <c r="C5477" t="s">
        <v>13</v>
      </c>
      <c r="D5477" t="s">
        <v>11</v>
      </c>
      <c r="E5477" t="s">
        <v>610</v>
      </c>
      <c r="F5477" t="s">
        <v>392</v>
      </c>
      <c r="H5477" t="s">
        <v>860</v>
      </c>
      <c r="I5477" t="s">
        <v>853</v>
      </c>
      <c r="J5477" t="s">
        <v>848</v>
      </c>
      <c r="K5477" t="s">
        <v>849</v>
      </c>
      <c r="L5477" t="s">
        <v>861</v>
      </c>
      <c r="M5477" t="s">
        <v>55</v>
      </c>
      <c r="O5477" t="s">
        <v>361</v>
      </c>
      <c r="P5477" t="s">
        <v>851</v>
      </c>
      <c r="Q5477" t="s">
        <v>337</v>
      </c>
      <c r="R5477">
        <v>0</v>
      </c>
    </row>
    <row r="5478" spans="1:18" ht="15" customHeight="1">
      <c r="A5478" s="962" t="s">
        <v>255</v>
      </c>
      <c r="B5478" t="s">
        <v>308</v>
      </c>
      <c r="C5478" t="s">
        <v>13</v>
      </c>
      <c r="D5478" t="s">
        <v>11</v>
      </c>
      <c r="E5478" t="s">
        <v>610</v>
      </c>
      <c r="F5478" t="s">
        <v>392</v>
      </c>
      <c r="H5478" t="s">
        <v>862</v>
      </c>
      <c r="I5478" t="s">
        <v>853</v>
      </c>
      <c r="J5478" t="s">
        <v>848</v>
      </c>
      <c r="K5478" t="s">
        <v>849</v>
      </c>
      <c r="L5478" t="s">
        <v>863</v>
      </c>
      <c r="M5478" t="s">
        <v>55</v>
      </c>
      <c r="O5478" t="s">
        <v>361</v>
      </c>
      <c r="P5478" t="s">
        <v>851</v>
      </c>
      <c r="Q5478" t="s">
        <v>337</v>
      </c>
      <c r="R5478">
        <v>0.04</v>
      </c>
    </row>
    <row r="5479" spans="1:18" ht="15" customHeight="1">
      <c r="A5479" s="962" t="s">
        <v>255</v>
      </c>
      <c r="B5479" t="s">
        <v>311</v>
      </c>
      <c r="C5479" t="s">
        <v>13</v>
      </c>
      <c r="D5479" t="s">
        <v>11</v>
      </c>
      <c r="E5479" t="s">
        <v>610</v>
      </c>
      <c r="F5479" t="s">
        <v>392</v>
      </c>
      <c r="H5479" t="s">
        <v>864</v>
      </c>
      <c r="I5479" t="s">
        <v>853</v>
      </c>
      <c r="J5479" t="s">
        <v>848</v>
      </c>
      <c r="K5479" t="s">
        <v>849</v>
      </c>
      <c r="L5479" t="s">
        <v>865</v>
      </c>
      <c r="M5479" t="s">
        <v>55</v>
      </c>
      <c r="O5479" t="s">
        <v>361</v>
      </c>
      <c r="P5479" t="s">
        <v>851</v>
      </c>
      <c r="Q5479" t="s">
        <v>337</v>
      </c>
      <c r="R5479">
        <v>2.21</v>
      </c>
    </row>
    <row r="5480" spans="1:18" ht="15" customHeight="1">
      <c r="A5480" s="962" t="s">
        <v>255</v>
      </c>
      <c r="B5480" t="s">
        <v>312</v>
      </c>
      <c r="C5480" t="s">
        <v>13</v>
      </c>
      <c r="D5480" t="s">
        <v>11</v>
      </c>
      <c r="E5480" t="s">
        <v>610</v>
      </c>
      <c r="F5480" t="s">
        <v>392</v>
      </c>
      <c r="H5480" t="s">
        <v>866</v>
      </c>
      <c r="I5480" t="s">
        <v>853</v>
      </c>
      <c r="J5480" t="s">
        <v>848</v>
      </c>
      <c r="K5480" t="s">
        <v>849</v>
      </c>
      <c r="L5480" t="s">
        <v>867</v>
      </c>
      <c r="M5480" t="s">
        <v>55</v>
      </c>
      <c r="O5480" t="s">
        <v>361</v>
      </c>
      <c r="P5480" t="s">
        <v>851</v>
      </c>
      <c r="Q5480" t="s">
        <v>337</v>
      </c>
      <c r="R5480">
        <v>0.06</v>
      </c>
    </row>
    <row r="5481" spans="1:18" ht="15" customHeight="1">
      <c r="A5481" s="962" t="s">
        <v>255</v>
      </c>
      <c r="B5481" t="s">
        <v>300</v>
      </c>
      <c r="C5481" t="s">
        <v>13</v>
      </c>
      <c r="D5481" t="s">
        <v>11</v>
      </c>
      <c r="E5481" t="s">
        <v>610</v>
      </c>
      <c r="F5481" t="s">
        <v>392</v>
      </c>
      <c r="I5481" t="s">
        <v>853</v>
      </c>
      <c r="K5481" t="s">
        <v>849</v>
      </c>
      <c r="L5481" t="s">
        <v>857</v>
      </c>
      <c r="M5481" t="s">
        <v>55</v>
      </c>
      <c r="O5481" t="s">
        <v>361</v>
      </c>
      <c r="P5481" t="s">
        <v>851</v>
      </c>
      <c r="Q5481" t="s">
        <v>337</v>
      </c>
      <c r="R5481">
        <v>3.06</v>
      </c>
    </row>
    <row r="5482" spans="1:18" ht="15" customHeight="1">
      <c r="A5482" s="962" t="s">
        <v>255</v>
      </c>
      <c r="B5482" t="s">
        <v>298</v>
      </c>
      <c r="C5482" t="s">
        <v>13</v>
      </c>
      <c r="D5482" t="s">
        <v>11</v>
      </c>
      <c r="E5482" t="s">
        <v>610</v>
      </c>
      <c r="F5482" t="s">
        <v>392</v>
      </c>
      <c r="R5482">
        <v>3.06</v>
      </c>
    </row>
    <row r="5483" spans="1:18" ht="15" customHeight="1">
      <c r="A5483" s="962" t="s">
        <v>255</v>
      </c>
      <c r="B5483" t="s">
        <v>297</v>
      </c>
      <c r="C5483" t="s">
        <v>13</v>
      </c>
      <c r="D5483" t="s">
        <v>11</v>
      </c>
      <c r="E5483" t="s">
        <v>610</v>
      </c>
      <c r="F5483" t="s">
        <v>392</v>
      </c>
      <c r="R5483">
        <v>3.06</v>
      </c>
    </row>
    <row r="5484" spans="1:18" ht="15" customHeight="1">
      <c r="A5484" s="962" t="s">
        <v>255</v>
      </c>
      <c r="B5484" t="s">
        <v>288</v>
      </c>
      <c r="C5484" t="s">
        <v>13</v>
      </c>
      <c r="D5484" t="s">
        <v>11</v>
      </c>
      <c r="E5484" t="s">
        <v>610</v>
      </c>
      <c r="F5484" t="s">
        <v>392</v>
      </c>
      <c r="R5484">
        <v>3.06</v>
      </c>
    </row>
    <row r="5485" spans="1:18" ht="15" customHeight="1">
      <c r="A5485" s="962" t="s">
        <v>255</v>
      </c>
      <c r="B5485" t="s">
        <v>287</v>
      </c>
      <c r="C5485" t="s">
        <v>13</v>
      </c>
      <c r="D5485" t="s">
        <v>11</v>
      </c>
      <c r="E5485" t="s">
        <v>610</v>
      </c>
      <c r="F5485" t="s">
        <v>392</v>
      </c>
      <c r="R5485">
        <v>5.42</v>
      </c>
    </row>
    <row r="5486" spans="1:18" ht="15" customHeight="1">
      <c r="A5486" s="962" t="s">
        <v>255</v>
      </c>
      <c r="B5486" t="s">
        <v>306</v>
      </c>
      <c r="C5486" t="s">
        <v>13</v>
      </c>
      <c r="D5486" t="s">
        <v>11</v>
      </c>
      <c r="E5486" t="s">
        <v>610</v>
      </c>
      <c r="F5486" t="s">
        <v>392</v>
      </c>
      <c r="I5486" t="s">
        <v>853</v>
      </c>
      <c r="K5486" t="s">
        <v>849</v>
      </c>
      <c r="L5486" t="s">
        <v>1994</v>
      </c>
      <c r="M5486" t="s">
        <v>55</v>
      </c>
      <c r="O5486" t="s">
        <v>361</v>
      </c>
      <c r="P5486" t="s">
        <v>851</v>
      </c>
      <c r="Q5486" t="s">
        <v>337</v>
      </c>
      <c r="R5486">
        <v>0.08</v>
      </c>
    </row>
    <row r="5487" spans="1:18" ht="15" customHeight="1">
      <c r="A5487" s="962" t="s">
        <v>255</v>
      </c>
      <c r="B5487" t="s">
        <v>305</v>
      </c>
      <c r="C5487" t="s">
        <v>13</v>
      </c>
      <c r="D5487" t="s">
        <v>11</v>
      </c>
      <c r="E5487" t="s">
        <v>610</v>
      </c>
      <c r="F5487" t="s">
        <v>392</v>
      </c>
      <c r="R5487">
        <v>2.35</v>
      </c>
    </row>
    <row r="5488" spans="1:18" ht="15" customHeight="1">
      <c r="A5488" s="962" t="s">
        <v>255</v>
      </c>
      <c r="B5488" t="s">
        <v>309</v>
      </c>
      <c r="C5488" t="s">
        <v>13</v>
      </c>
      <c r="D5488" t="s">
        <v>11</v>
      </c>
      <c r="E5488" t="s">
        <v>610</v>
      </c>
      <c r="F5488" t="s">
        <v>392</v>
      </c>
      <c r="I5488" t="s">
        <v>853</v>
      </c>
      <c r="K5488" t="s">
        <v>849</v>
      </c>
      <c r="L5488" t="s">
        <v>1995</v>
      </c>
      <c r="M5488" t="s">
        <v>55</v>
      </c>
      <c r="O5488" t="s">
        <v>361</v>
      </c>
      <c r="P5488" t="s">
        <v>851</v>
      </c>
      <c r="Q5488" t="s">
        <v>337</v>
      </c>
      <c r="R5488">
        <v>2.27</v>
      </c>
    </row>
    <row r="5489" spans="1:20" ht="15" customHeight="1">
      <c r="A5489" s="962" t="s">
        <v>255</v>
      </c>
      <c r="B5489" t="s">
        <v>313</v>
      </c>
      <c r="C5489" t="s">
        <v>13</v>
      </c>
      <c r="D5489" t="s">
        <v>11</v>
      </c>
      <c r="E5489" t="s">
        <v>610</v>
      </c>
      <c r="F5489" t="s">
        <v>392</v>
      </c>
      <c r="I5489" t="s">
        <v>853</v>
      </c>
      <c r="K5489" t="s">
        <v>849</v>
      </c>
      <c r="L5489" t="s">
        <v>861</v>
      </c>
      <c r="M5489" t="s">
        <v>55</v>
      </c>
      <c r="O5489" t="s">
        <v>361</v>
      </c>
      <c r="P5489" t="s">
        <v>851</v>
      </c>
      <c r="Q5489" t="s">
        <v>337</v>
      </c>
      <c r="R5489">
        <v>0</v>
      </c>
    </row>
    <row r="5490" spans="1:20" ht="15" customHeight="1">
      <c r="A5490" s="962" t="s">
        <v>257</v>
      </c>
      <c r="B5490" t="s">
        <v>290</v>
      </c>
      <c r="C5490" t="s">
        <v>13</v>
      </c>
      <c r="D5490" t="s">
        <v>11</v>
      </c>
      <c r="E5490" t="s">
        <v>610</v>
      </c>
      <c r="F5490" t="s">
        <v>392</v>
      </c>
      <c r="J5490" t="s">
        <v>1996</v>
      </c>
      <c r="R5490">
        <v>10.7</v>
      </c>
      <c r="S5490">
        <v>0</v>
      </c>
      <c r="T5490">
        <v>91.1</v>
      </c>
    </row>
    <row r="5491" spans="1:20" ht="15" customHeight="1">
      <c r="A5491" s="962" t="s">
        <v>257</v>
      </c>
      <c r="B5491" t="s">
        <v>292</v>
      </c>
      <c r="C5491" t="s">
        <v>13</v>
      </c>
      <c r="D5491" t="s">
        <v>11</v>
      </c>
      <c r="E5491" t="s">
        <v>610</v>
      </c>
      <c r="F5491" t="s">
        <v>392</v>
      </c>
      <c r="J5491" t="s">
        <v>1997</v>
      </c>
      <c r="R5491">
        <v>4.28</v>
      </c>
      <c r="S5491">
        <v>0</v>
      </c>
      <c r="T5491">
        <v>91.1</v>
      </c>
    </row>
    <row r="5492" spans="1:20" ht="15" customHeight="1">
      <c r="A5492" s="962" t="s">
        <v>257</v>
      </c>
      <c r="B5492" t="s">
        <v>295</v>
      </c>
      <c r="C5492" t="s">
        <v>13</v>
      </c>
      <c r="D5492" t="s">
        <v>11</v>
      </c>
      <c r="E5492" t="s">
        <v>610</v>
      </c>
      <c r="F5492" t="s">
        <v>392</v>
      </c>
      <c r="J5492" t="s">
        <v>1998</v>
      </c>
      <c r="R5492">
        <v>10.7</v>
      </c>
      <c r="S5492">
        <v>0</v>
      </c>
      <c r="T5492">
        <v>91.1</v>
      </c>
    </row>
    <row r="5493" spans="1:20" ht="15" customHeight="1">
      <c r="A5493" s="962" t="s">
        <v>257</v>
      </c>
      <c r="B5493" t="s">
        <v>296</v>
      </c>
      <c r="C5493" t="s">
        <v>13</v>
      </c>
      <c r="D5493" t="s">
        <v>11</v>
      </c>
      <c r="E5493" t="s">
        <v>610</v>
      </c>
      <c r="F5493" t="s">
        <v>392</v>
      </c>
      <c r="J5493" t="s">
        <v>1999</v>
      </c>
      <c r="R5493">
        <v>10.7</v>
      </c>
      <c r="S5493">
        <v>0</v>
      </c>
      <c r="T5493">
        <v>91.1</v>
      </c>
    </row>
    <row r="5494" spans="1:20" ht="15" customHeight="1">
      <c r="A5494" s="962" t="s">
        <v>257</v>
      </c>
      <c r="B5494" t="s">
        <v>316</v>
      </c>
      <c r="C5494" t="s">
        <v>13</v>
      </c>
      <c r="D5494" t="s">
        <v>11</v>
      </c>
      <c r="E5494" t="s">
        <v>610</v>
      </c>
      <c r="F5494" t="s">
        <v>392</v>
      </c>
      <c r="J5494" t="s">
        <v>2004</v>
      </c>
      <c r="O5494" t="s">
        <v>882</v>
      </c>
      <c r="P5494" t="s">
        <v>2005</v>
      </c>
      <c r="Q5494" t="s">
        <v>2006</v>
      </c>
      <c r="R5494">
        <v>35.1</v>
      </c>
      <c r="S5494">
        <v>0</v>
      </c>
      <c r="T5494">
        <v>91.1</v>
      </c>
    </row>
    <row r="5495" spans="1:20" ht="15" customHeight="1">
      <c r="A5495" s="962" t="s">
        <v>257</v>
      </c>
      <c r="B5495" t="s">
        <v>289</v>
      </c>
      <c r="C5495" t="s">
        <v>13</v>
      </c>
      <c r="D5495" t="s">
        <v>11</v>
      </c>
      <c r="E5495" t="s">
        <v>610</v>
      </c>
      <c r="F5495" t="s">
        <v>392</v>
      </c>
      <c r="O5495" t="s">
        <v>882</v>
      </c>
      <c r="P5495" t="s">
        <v>2005</v>
      </c>
      <c r="Q5495" t="s">
        <v>2006</v>
      </c>
      <c r="R5495">
        <v>38.5</v>
      </c>
      <c r="S5495">
        <v>0</v>
      </c>
      <c r="T5495">
        <v>91.1</v>
      </c>
    </row>
    <row r="5496" spans="1:20" ht="15" customHeight="1">
      <c r="A5496" s="962" t="s">
        <v>257</v>
      </c>
      <c r="B5496" t="s">
        <v>309</v>
      </c>
      <c r="C5496" t="s">
        <v>13</v>
      </c>
      <c r="D5496" t="s">
        <v>11</v>
      </c>
      <c r="E5496" t="s">
        <v>610</v>
      </c>
      <c r="F5496" t="s">
        <v>392</v>
      </c>
      <c r="O5496" t="s">
        <v>882</v>
      </c>
      <c r="P5496" t="s">
        <v>2005</v>
      </c>
      <c r="Q5496" t="s">
        <v>2006</v>
      </c>
      <c r="R5496">
        <v>17.5</v>
      </c>
      <c r="S5496">
        <v>0</v>
      </c>
      <c r="T5496">
        <v>91.1</v>
      </c>
    </row>
    <row r="5497" spans="1:20" ht="15" customHeight="1">
      <c r="A5497" s="962" t="s">
        <v>257</v>
      </c>
      <c r="B5497" t="s">
        <v>291</v>
      </c>
      <c r="C5497" t="s">
        <v>13</v>
      </c>
      <c r="D5497" t="s">
        <v>11</v>
      </c>
      <c r="E5497" t="s">
        <v>610</v>
      </c>
      <c r="F5497" t="s">
        <v>392</v>
      </c>
      <c r="R5497">
        <v>6.42</v>
      </c>
      <c r="S5497">
        <v>0</v>
      </c>
      <c r="T5497">
        <v>91.1</v>
      </c>
    </row>
    <row r="5498" spans="1:20" ht="15" customHeight="1">
      <c r="A5498" s="962" t="s">
        <v>257</v>
      </c>
      <c r="B5498" t="s">
        <v>288</v>
      </c>
      <c r="C5498" t="s">
        <v>13</v>
      </c>
      <c r="D5498" t="s">
        <v>11</v>
      </c>
      <c r="E5498" t="s">
        <v>610</v>
      </c>
      <c r="F5498" t="s">
        <v>392</v>
      </c>
      <c r="R5498">
        <v>38.5</v>
      </c>
      <c r="S5498">
        <v>0</v>
      </c>
      <c r="T5498">
        <v>91.1</v>
      </c>
    </row>
    <row r="5499" spans="1:20" ht="15" customHeight="1">
      <c r="A5499" s="962" t="s">
        <v>257</v>
      </c>
      <c r="B5499" t="s">
        <v>287</v>
      </c>
      <c r="C5499" t="s">
        <v>13</v>
      </c>
      <c r="D5499" t="s">
        <v>11</v>
      </c>
      <c r="E5499" t="s">
        <v>610</v>
      </c>
      <c r="F5499" t="s">
        <v>392</v>
      </c>
      <c r="R5499">
        <v>91.1</v>
      </c>
    </row>
    <row r="5500" spans="1:20" ht="15" customHeight="1">
      <c r="A5500" s="962" t="s">
        <v>257</v>
      </c>
      <c r="B5500" t="s">
        <v>305</v>
      </c>
      <c r="C5500" t="s">
        <v>13</v>
      </c>
      <c r="D5500" t="s">
        <v>11</v>
      </c>
      <c r="E5500" t="s">
        <v>610</v>
      </c>
      <c r="F5500" t="s">
        <v>392</v>
      </c>
      <c r="R5500">
        <v>52.6</v>
      </c>
      <c r="S5500">
        <v>0</v>
      </c>
      <c r="T5500">
        <v>91.1</v>
      </c>
    </row>
    <row r="5501" spans="1:20" ht="15" customHeight="1">
      <c r="A5501" s="962" t="s">
        <v>257</v>
      </c>
      <c r="B5501" t="s">
        <v>321</v>
      </c>
      <c r="C5501" t="s">
        <v>13</v>
      </c>
      <c r="D5501" t="s">
        <v>11</v>
      </c>
      <c r="E5501" t="s">
        <v>610</v>
      </c>
      <c r="F5501" t="s">
        <v>392</v>
      </c>
      <c r="H5501" t="s">
        <v>646</v>
      </c>
      <c r="I5501" t="s">
        <v>353</v>
      </c>
      <c r="K5501" t="s">
        <v>333</v>
      </c>
      <c r="L5501" t="s">
        <v>356</v>
      </c>
      <c r="M5501" t="s">
        <v>59</v>
      </c>
      <c r="O5501" t="s">
        <v>335</v>
      </c>
      <c r="P5501" t="s">
        <v>336</v>
      </c>
      <c r="Q5501" t="s">
        <v>337</v>
      </c>
      <c r="R5501">
        <v>68.8</v>
      </c>
    </row>
    <row r="5502" spans="1:20" ht="15" customHeight="1">
      <c r="A5502" s="962" t="s">
        <v>257</v>
      </c>
      <c r="B5502" t="s">
        <v>310</v>
      </c>
      <c r="C5502" t="s">
        <v>13</v>
      </c>
      <c r="D5502" t="s">
        <v>11</v>
      </c>
      <c r="E5502" t="s">
        <v>610</v>
      </c>
      <c r="F5502" t="s">
        <v>392</v>
      </c>
      <c r="R5502">
        <v>17.5</v>
      </c>
      <c r="S5502">
        <v>0</v>
      </c>
      <c r="T5502">
        <v>91.1</v>
      </c>
    </row>
    <row r="5503" spans="1:20" ht="15" customHeight="1">
      <c r="A5503" s="962" t="s">
        <v>257</v>
      </c>
      <c r="B5503" t="s">
        <v>294</v>
      </c>
      <c r="C5503" t="s">
        <v>13</v>
      </c>
      <c r="D5503" t="s">
        <v>11</v>
      </c>
      <c r="E5503" t="s">
        <v>610</v>
      </c>
      <c r="F5503" t="s">
        <v>392</v>
      </c>
      <c r="R5503">
        <v>2.14</v>
      </c>
      <c r="S5503">
        <v>0</v>
      </c>
      <c r="T5503">
        <v>91.1</v>
      </c>
    </row>
    <row r="5504" spans="1:20" ht="15" customHeight="1">
      <c r="A5504" s="962" t="s">
        <v>257</v>
      </c>
      <c r="B5504" t="s">
        <v>293</v>
      </c>
      <c r="C5504" t="s">
        <v>13</v>
      </c>
      <c r="D5504" t="s">
        <v>11</v>
      </c>
      <c r="E5504" t="s">
        <v>610</v>
      </c>
      <c r="F5504" t="s">
        <v>392</v>
      </c>
      <c r="R5504">
        <v>2.14</v>
      </c>
      <c r="S5504">
        <v>0</v>
      </c>
      <c r="T5504">
        <v>91.1</v>
      </c>
    </row>
    <row r="5505" spans="1:18" ht="15" customHeight="1">
      <c r="A5505" s="962" t="s">
        <v>259</v>
      </c>
      <c r="B5505" t="s">
        <v>300</v>
      </c>
      <c r="C5505" t="s">
        <v>13</v>
      </c>
      <c r="D5505" t="s">
        <v>11</v>
      </c>
      <c r="E5505" t="s">
        <v>610</v>
      </c>
      <c r="F5505" t="s">
        <v>392</v>
      </c>
      <c r="H5505" t="s">
        <v>919</v>
      </c>
      <c r="I5505" t="s">
        <v>893</v>
      </c>
      <c r="J5505" t="s">
        <v>894</v>
      </c>
      <c r="K5505" t="s">
        <v>849</v>
      </c>
      <c r="L5505" t="s">
        <v>897</v>
      </c>
      <c r="M5505" t="s">
        <v>75</v>
      </c>
      <c r="O5505" t="s">
        <v>361</v>
      </c>
      <c r="P5505" t="s">
        <v>851</v>
      </c>
      <c r="Q5505" t="s">
        <v>337</v>
      </c>
      <c r="R5505">
        <v>490</v>
      </c>
    </row>
    <row r="5506" spans="1:18" ht="15" customHeight="1">
      <c r="A5506" s="962" t="s">
        <v>259</v>
      </c>
      <c r="B5506" t="s">
        <v>298</v>
      </c>
      <c r="C5506" t="s">
        <v>13</v>
      </c>
      <c r="D5506" t="s">
        <v>11</v>
      </c>
      <c r="E5506" t="s">
        <v>610</v>
      </c>
      <c r="F5506" t="s">
        <v>392</v>
      </c>
      <c r="R5506">
        <v>3130</v>
      </c>
    </row>
    <row r="5507" spans="1:18" ht="15" customHeight="1">
      <c r="A5507" s="962" t="s">
        <v>259</v>
      </c>
      <c r="B5507" t="s">
        <v>297</v>
      </c>
      <c r="C5507" t="s">
        <v>13</v>
      </c>
      <c r="D5507" t="s">
        <v>11</v>
      </c>
      <c r="E5507" t="s">
        <v>610</v>
      </c>
      <c r="F5507" t="s">
        <v>392</v>
      </c>
      <c r="R5507">
        <v>3130</v>
      </c>
    </row>
    <row r="5508" spans="1:18" ht="15" customHeight="1">
      <c r="A5508" s="962" t="s">
        <v>259</v>
      </c>
      <c r="B5508" t="s">
        <v>288</v>
      </c>
      <c r="C5508" t="s">
        <v>13</v>
      </c>
      <c r="D5508" t="s">
        <v>11</v>
      </c>
      <c r="E5508" t="s">
        <v>610</v>
      </c>
      <c r="F5508" t="s">
        <v>392</v>
      </c>
      <c r="R5508">
        <v>3130</v>
      </c>
    </row>
    <row r="5509" spans="1:18" ht="15" customHeight="1">
      <c r="A5509" s="962" t="s">
        <v>259</v>
      </c>
      <c r="B5509" t="s">
        <v>287</v>
      </c>
      <c r="C5509" t="s">
        <v>13</v>
      </c>
      <c r="D5509" t="s">
        <v>11</v>
      </c>
      <c r="E5509" t="s">
        <v>610</v>
      </c>
      <c r="F5509" t="s">
        <v>392</v>
      </c>
      <c r="R5509">
        <v>3130</v>
      </c>
    </row>
    <row r="5510" spans="1:18" ht="15" customHeight="1">
      <c r="A5510" s="962" t="s">
        <v>259</v>
      </c>
      <c r="B5510" t="s">
        <v>321</v>
      </c>
      <c r="C5510" t="s">
        <v>13</v>
      </c>
      <c r="D5510" t="s">
        <v>11</v>
      </c>
      <c r="E5510" t="s">
        <v>610</v>
      </c>
      <c r="F5510" t="s">
        <v>392</v>
      </c>
      <c r="H5510" t="s">
        <v>647</v>
      </c>
      <c r="I5510" t="s">
        <v>353</v>
      </c>
      <c r="K5510" t="s">
        <v>333</v>
      </c>
      <c r="L5510" t="s">
        <v>363</v>
      </c>
      <c r="M5510" t="s">
        <v>59</v>
      </c>
      <c r="O5510" t="s">
        <v>335</v>
      </c>
      <c r="P5510" t="s">
        <v>336</v>
      </c>
      <c r="Q5510" t="s">
        <v>337</v>
      </c>
      <c r="R5510">
        <v>57.5</v>
      </c>
    </row>
    <row r="5511" spans="1:18" ht="15" customHeight="1">
      <c r="A5511" s="962" t="s">
        <v>259</v>
      </c>
      <c r="B5511" t="s">
        <v>299</v>
      </c>
      <c r="C5511" t="s">
        <v>13</v>
      </c>
      <c r="D5511" t="s">
        <v>11</v>
      </c>
      <c r="E5511" t="s">
        <v>610</v>
      </c>
      <c r="F5511" t="s">
        <v>392</v>
      </c>
      <c r="H5511" t="s">
        <v>918</v>
      </c>
      <c r="I5511" t="s">
        <v>893</v>
      </c>
      <c r="J5511" t="s">
        <v>894</v>
      </c>
      <c r="K5511" t="s">
        <v>849</v>
      </c>
      <c r="L5511" t="s">
        <v>895</v>
      </c>
      <c r="M5511" t="s">
        <v>75</v>
      </c>
      <c r="O5511" t="s">
        <v>361</v>
      </c>
      <c r="P5511" t="s">
        <v>851</v>
      </c>
      <c r="Q5511" t="s">
        <v>337</v>
      </c>
      <c r="R5511">
        <v>2640</v>
      </c>
    </row>
    <row r="5512" spans="1:18" ht="15" customHeight="1">
      <c r="A5512" s="962" t="s">
        <v>259</v>
      </c>
      <c r="B5512" t="s">
        <v>301</v>
      </c>
      <c r="C5512" t="s">
        <v>13</v>
      </c>
      <c r="D5512" t="s">
        <v>11</v>
      </c>
      <c r="E5512" t="s">
        <v>610</v>
      </c>
      <c r="F5512" t="s">
        <v>392</v>
      </c>
      <c r="R5512">
        <v>490</v>
      </c>
    </row>
    <row r="5513" spans="1:18" ht="15" customHeight="1">
      <c r="A5513" s="962" t="s">
        <v>260</v>
      </c>
      <c r="B5513" t="s">
        <v>299</v>
      </c>
      <c r="C5513" t="s">
        <v>13</v>
      </c>
      <c r="D5513" t="s">
        <v>11</v>
      </c>
      <c r="E5513" t="s">
        <v>610</v>
      </c>
      <c r="F5513" t="s">
        <v>392</v>
      </c>
      <c r="H5513" t="s">
        <v>879</v>
      </c>
      <c r="I5513" t="s">
        <v>880</v>
      </c>
      <c r="J5513" t="s">
        <v>848</v>
      </c>
      <c r="K5513" t="s">
        <v>849</v>
      </c>
      <c r="L5513" t="s">
        <v>881</v>
      </c>
      <c r="M5513" t="s">
        <v>73</v>
      </c>
      <c r="O5513" t="s">
        <v>882</v>
      </c>
      <c r="P5513" t="s">
        <v>851</v>
      </c>
      <c r="Q5513" t="s">
        <v>337</v>
      </c>
      <c r="R5513">
        <v>9.18</v>
      </c>
    </row>
    <row r="5514" spans="1:18" ht="15" customHeight="1">
      <c r="A5514" s="962" t="s">
        <v>260</v>
      </c>
      <c r="B5514" t="s">
        <v>312</v>
      </c>
      <c r="C5514" t="s">
        <v>13</v>
      </c>
      <c r="D5514" t="s">
        <v>11</v>
      </c>
      <c r="E5514" t="s">
        <v>610</v>
      </c>
      <c r="F5514" t="s">
        <v>392</v>
      </c>
      <c r="R5514">
        <v>0</v>
      </c>
    </row>
    <row r="5515" spans="1:18" ht="15" customHeight="1">
      <c r="A5515" s="962" t="s">
        <v>260</v>
      </c>
      <c r="B5515" t="s">
        <v>298</v>
      </c>
      <c r="C5515" t="s">
        <v>13</v>
      </c>
      <c r="D5515" t="s">
        <v>11</v>
      </c>
      <c r="E5515" t="s">
        <v>610</v>
      </c>
      <c r="F5515" t="s">
        <v>392</v>
      </c>
      <c r="R5515">
        <v>9.18</v>
      </c>
    </row>
    <row r="5516" spans="1:18" ht="15" customHeight="1">
      <c r="A5516" s="962" t="s">
        <v>260</v>
      </c>
      <c r="B5516" t="s">
        <v>297</v>
      </c>
      <c r="C5516" t="s">
        <v>13</v>
      </c>
      <c r="D5516" t="s">
        <v>11</v>
      </c>
      <c r="E5516" t="s">
        <v>610</v>
      </c>
      <c r="F5516" t="s">
        <v>392</v>
      </c>
      <c r="R5516">
        <v>9.18</v>
      </c>
    </row>
    <row r="5517" spans="1:18" ht="15" customHeight="1">
      <c r="A5517" s="962" t="s">
        <v>260</v>
      </c>
      <c r="B5517" t="s">
        <v>288</v>
      </c>
      <c r="C5517" t="s">
        <v>13</v>
      </c>
      <c r="D5517" t="s">
        <v>11</v>
      </c>
      <c r="E5517" t="s">
        <v>610</v>
      </c>
      <c r="F5517" t="s">
        <v>392</v>
      </c>
      <c r="R5517">
        <v>9.18</v>
      </c>
    </row>
    <row r="5518" spans="1:18" ht="15" customHeight="1">
      <c r="A5518" s="962" t="s">
        <v>260</v>
      </c>
      <c r="B5518" t="s">
        <v>287</v>
      </c>
      <c r="C5518" t="s">
        <v>13</v>
      </c>
      <c r="D5518" t="s">
        <v>11</v>
      </c>
      <c r="E5518" t="s">
        <v>610</v>
      </c>
      <c r="F5518" t="s">
        <v>392</v>
      </c>
      <c r="R5518">
        <v>9.18</v>
      </c>
    </row>
    <row r="5519" spans="1:18" ht="15" customHeight="1">
      <c r="A5519" s="962" t="s">
        <v>260</v>
      </c>
      <c r="B5519" t="s">
        <v>309</v>
      </c>
      <c r="C5519" t="s">
        <v>13</v>
      </c>
      <c r="D5519" t="s">
        <v>11</v>
      </c>
      <c r="E5519" t="s">
        <v>610</v>
      </c>
      <c r="F5519" t="s">
        <v>392</v>
      </c>
      <c r="R5519">
        <v>0</v>
      </c>
    </row>
    <row r="5520" spans="1:18" ht="15" customHeight="1">
      <c r="A5520" s="962" t="s">
        <v>260</v>
      </c>
      <c r="B5520" t="s">
        <v>305</v>
      </c>
      <c r="C5520" t="s">
        <v>13</v>
      </c>
      <c r="D5520" t="s">
        <v>11</v>
      </c>
      <c r="E5520" t="s">
        <v>610</v>
      </c>
      <c r="F5520" t="s">
        <v>392</v>
      </c>
      <c r="R5520">
        <v>0</v>
      </c>
    </row>
    <row r="5521" spans="1:20" ht="15" customHeight="1">
      <c r="A5521" s="962" t="s">
        <v>261</v>
      </c>
      <c r="B5521" t="s">
        <v>290</v>
      </c>
      <c r="C5521" t="s">
        <v>13</v>
      </c>
      <c r="D5521" t="s">
        <v>11</v>
      </c>
      <c r="E5521" t="s">
        <v>610</v>
      </c>
      <c r="F5521" t="s">
        <v>392</v>
      </c>
      <c r="R5521">
        <v>0</v>
      </c>
      <c r="S5521">
        <v>0</v>
      </c>
      <c r="T5521">
        <v>500000000</v>
      </c>
    </row>
    <row r="5522" spans="1:20" ht="15" customHeight="1">
      <c r="A5522" s="962" t="s">
        <v>261</v>
      </c>
      <c r="B5522" t="s">
        <v>292</v>
      </c>
      <c r="C5522" t="s">
        <v>13</v>
      </c>
      <c r="D5522" t="s">
        <v>11</v>
      </c>
      <c r="E5522" t="s">
        <v>610</v>
      </c>
      <c r="F5522" t="s">
        <v>392</v>
      </c>
      <c r="R5522">
        <v>0</v>
      </c>
      <c r="S5522">
        <v>0</v>
      </c>
      <c r="T5522">
        <v>500000000</v>
      </c>
    </row>
    <row r="5523" spans="1:20" ht="15" customHeight="1">
      <c r="A5523" s="962" t="s">
        <v>261</v>
      </c>
      <c r="B5523" t="s">
        <v>295</v>
      </c>
      <c r="C5523" t="s">
        <v>13</v>
      </c>
      <c r="D5523" t="s">
        <v>11</v>
      </c>
      <c r="E5523" t="s">
        <v>610</v>
      </c>
      <c r="F5523" t="s">
        <v>392</v>
      </c>
      <c r="R5523">
        <v>0</v>
      </c>
      <c r="S5523">
        <v>0</v>
      </c>
      <c r="T5523">
        <v>500000000</v>
      </c>
    </row>
    <row r="5524" spans="1:20" ht="15" customHeight="1">
      <c r="A5524" s="962" t="s">
        <v>261</v>
      </c>
      <c r="B5524" t="s">
        <v>296</v>
      </c>
      <c r="C5524" t="s">
        <v>13</v>
      </c>
      <c r="D5524" t="s">
        <v>11</v>
      </c>
      <c r="E5524" t="s">
        <v>610</v>
      </c>
      <c r="F5524" t="s">
        <v>392</v>
      </c>
      <c r="R5524">
        <v>0</v>
      </c>
      <c r="S5524">
        <v>0</v>
      </c>
      <c r="T5524">
        <v>500000000</v>
      </c>
    </row>
    <row r="5525" spans="1:20" ht="15" customHeight="1">
      <c r="A5525" s="962" t="s">
        <v>261</v>
      </c>
      <c r="B5525" t="s">
        <v>289</v>
      </c>
      <c r="C5525" t="s">
        <v>13</v>
      </c>
      <c r="D5525" t="s">
        <v>11</v>
      </c>
      <c r="E5525" t="s">
        <v>610</v>
      </c>
      <c r="F5525" t="s">
        <v>392</v>
      </c>
      <c r="R5525">
        <v>0</v>
      </c>
      <c r="S5525">
        <v>0</v>
      </c>
      <c r="T5525">
        <v>500000000</v>
      </c>
    </row>
    <row r="5526" spans="1:20" ht="15" customHeight="1">
      <c r="A5526" s="962" t="s">
        <v>261</v>
      </c>
      <c r="B5526" t="s">
        <v>291</v>
      </c>
      <c r="C5526" t="s">
        <v>13</v>
      </c>
      <c r="D5526" t="s">
        <v>11</v>
      </c>
      <c r="E5526" t="s">
        <v>610</v>
      </c>
      <c r="F5526" t="s">
        <v>392</v>
      </c>
      <c r="R5526">
        <v>0</v>
      </c>
      <c r="S5526">
        <v>0</v>
      </c>
      <c r="T5526">
        <v>500000000</v>
      </c>
    </row>
    <row r="5527" spans="1:20" ht="15" customHeight="1">
      <c r="A5527" s="962" t="s">
        <v>261</v>
      </c>
      <c r="B5527" t="s">
        <v>288</v>
      </c>
      <c r="C5527" t="s">
        <v>13</v>
      </c>
      <c r="D5527" t="s">
        <v>11</v>
      </c>
      <c r="E5527" t="s">
        <v>610</v>
      </c>
      <c r="F5527" t="s">
        <v>392</v>
      </c>
      <c r="R5527">
        <v>0</v>
      </c>
      <c r="S5527">
        <v>0</v>
      </c>
      <c r="T5527">
        <v>500000000</v>
      </c>
    </row>
    <row r="5528" spans="1:20" ht="15" customHeight="1">
      <c r="A5528" s="962" t="s">
        <v>261</v>
      </c>
      <c r="B5528" t="s">
        <v>287</v>
      </c>
      <c r="C5528" t="s">
        <v>13</v>
      </c>
      <c r="D5528" t="s">
        <v>11</v>
      </c>
      <c r="E5528" t="s">
        <v>610</v>
      </c>
      <c r="F5528" t="s">
        <v>392</v>
      </c>
      <c r="R5528">
        <v>0</v>
      </c>
      <c r="S5528">
        <v>0</v>
      </c>
      <c r="T5528">
        <v>500000000</v>
      </c>
    </row>
    <row r="5529" spans="1:20" ht="15" customHeight="1">
      <c r="A5529" s="962" t="s">
        <v>261</v>
      </c>
      <c r="B5529" t="s">
        <v>321</v>
      </c>
      <c r="C5529" t="s">
        <v>13</v>
      </c>
      <c r="D5529" t="s">
        <v>11</v>
      </c>
      <c r="E5529" t="s">
        <v>610</v>
      </c>
      <c r="F5529" t="s">
        <v>392</v>
      </c>
      <c r="R5529">
        <v>0</v>
      </c>
      <c r="S5529">
        <v>0</v>
      </c>
      <c r="T5529">
        <v>500000000</v>
      </c>
    </row>
    <row r="5530" spans="1:20" ht="15" customHeight="1">
      <c r="A5530" s="962" t="s">
        <v>261</v>
      </c>
      <c r="B5530" t="s">
        <v>294</v>
      </c>
      <c r="C5530" t="s">
        <v>13</v>
      </c>
      <c r="D5530" t="s">
        <v>11</v>
      </c>
      <c r="E5530" t="s">
        <v>610</v>
      </c>
      <c r="F5530" t="s">
        <v>392</v>
      </c>
      <c r="R5530">
        <v>0</v>
      </c>
      <c r="S5530">
        <v>0</v>
      </c>
      <c r="T5530">
        <v>500000000</v>
      </c>
    </row>
    <row r="5531" spans="1:20" ht="15" customHeight="1">
      <c r="A5531" s="962" t="s">
        <v>261</v>
      </c>
      <c r="B5531" t="s">
        <v>293</v>
      </c>
      <c r="C5531" t="s">
        <v>13</v>
      </c>
      <c r="D5531" t="s">
        <v>11</v>
      </c>
      <c r="E5531" t="s">
        <v>610</v>
      </c>
      <c r="F5531" t="s">
        <v>392</v>
      </c>
      <c r="R5531">
        <v>0</v>
      </c>
      <c r="S5531">
        <v>0</v>
      </c>
      <c r="T5531">
        <v>500000000</v>
      </c>
    </row>
    <row r="5532" spans="1:20" ht="15" customHeight="1">
      <c r="A5532" s="962" t="s">
        <v>261</v>
      </c>
      <c r="B5532" t="s">
        <v>324</v>
      </c>
      <c r="C5532" t="s">
        <v>13</v>
      </c>
      <c r="D5532" t="s">
        <v>11</v>
      </c>
      <c r="E5532" t="s">
        <v>610</v>
      </c>
      <c r="F5532" t="s">
        <v>392</v>
      </c>
      <c r="R5532">
        <v>0</v>
      </c>
      <c r="S5532">
        <v>0</v>
      </c>
      <c r="T5532">
        <v>500000000</v>
      </c>
    </row>
    <row r="5533" spans="1:20" ht="15" customHeight="1">
      <c r="A5533" s="962" t="s">
        <v>262</v>
      </c>
      <c r="B5533" t="s">
        <v>297</v>
      </c>
      <c r="C5533" t="s">
        <v>13</v>
      </c>
      <c r="D5533" t="s">
        <v>11</v>
      </c>
      <c r="E5533" t="s">
        <v>610</v>
      </c>
      <c r="F5533" t="s">
        <v>392</v>
      </c>
      <c r="J5533" t="s">
        <v>2000</v>
      </c>
      <c r="L5533" t="s">
        <v>2001</v>
      </c>
      <c r="O5533" t="s">
        <v>882</v>
      </c>
      <c r="P5533" t="s">
        <v>868</v>
      </c>
      <c r="Q5533" t="s">
        <v>869</v>
      </c>
      <c r="R5533">
        <v>0</v>
      </c>
      <c r="S5533">
        <v>0</v>
      </c>
      <c r="T5533">
        <v>500000000</v>
      </c>
    </row>
    <row r="5534" spans="1:20" ht="15" customHeight="1">
      <c r="A5534" s="962" t="s">
        <v>262</v>
      </c>
      <c r="B5534" t="s">
        <v>288</v>
      </c>
      <c r="C5534" t="s">
        <v>13</v>
      </c>
      <c r="D5534" t="s">
        <v>11</v>
      </c>
      <c r="E5534" t="s">
        <v>610</v>
      </c>
      <c r="F5534" t="s">
        <v>392</v>
      </c>
      <c r="R5534">
        <v>0</v>
      </c>
      <c r="S5534">
        <v>0</v>
      </c>
      <c r="T5534">
        <v>500000000</v>
      </c>
    </row>
    <row r="5535" spans="1:20" ht="15" customHeight="1">
      <c r="A5535" s="962" t="s">
        <v>262</v>
      </c>
      <c r="B5535" t="s">
        <v>287</v>
      </c>
      <c r="C5535" t="s">
        <v>13</v>
      </c>
      <c r="D5535" t="s">
        <v>11</v>
      </c>
      <c r="E5535" t="s">
        <v>610</v>
      </c>
      <c r="F5535" t="s">
        <v>392</v>
      </c>
      <c r="R5535">
        <v>0</v>
      </c>
      <c r="S5535">
        <v>0</v>
      </c>
      <c r="T5535">
        <v>500000000</v>
      </c>
    </row>
    <row r="5536" spans="1:20" ht="15" customHeight="1">
      <c r="A5536" s="962" t="s">
        <v>262</v>
      </c>
      <c r="B5536" t="s">
        <v>299</v>
      </c>
      <c r="C5536" t="s">
        <v>13</v>
      </c>
      <c r="D5536" t="s">
        <v>11</v>
      </c>
      <c r="E5536" t="s">
        <v>610</v>
      </c>
      <c r="F5536" t="s">
        <v>392</v>
      </c>
      <c r="R5536">
        <v>0</v>
      </c>
      <c r="S5536">
        <v>0</v>
      </c>
      <c r="T5536">
        <v>500000000</v>
      </c>
    </row>
    <row r="5537" spans="1:20" ht="15" customHeight="1">
      <c r="A5537" s="962" t="s">
        <v>262</v>
      </c>
      <c r="B5537" t="s">
        <v>301</v>
      </c>
      <c r="C5537" t="s">
        <v>13</v>
      </c>
      <c r="D5537" t="s">
        <v>11</v>
      </c>
      <c r="E5537" t="s">
        <v>610</v>
      </c>
      <c r="F5537" t="s">
        <v>392</v>
      </c>
      <c r="R5537">
        <v>0</v>
      </c>
      <c r="S5537">
        <v>0</v>
      </c>
      <c r="T5537">
        <v>500000000</v>
      </c>
    </row>
    <row r="5538" spans="1:20" ht="15" customHeight="1">
      <c r="A5538" s="962" t="s">
        <v>262</v>
      </c>
      <c r="B5538" t="s">
        <v>302</v>
      </c>
      <c r="C5538" t="s">
        <v>13</v>
      </c>
      <c r="D5538" t="s">
        <v>11</v>
      </c>
      <c r="E5538" t="s">
        <v>610</v>
      </c>
      <c r="F5538" t="s">
        <v>392</v>
      </c>
      <c r="R5538">
        <v>0</v>
      </c>
      <c r="S5538">
        <v>0</v>
      </c>
      <c r="T5538">
        <v>500000000</v>
      </c>
    </row>
    <row r="5539" spans="1:20" ht="15" customHeight="1">
      <c r="A5539" s="962" t="s">
        <v>262</v>
      </c>
      <c r="B5539" t="s">
        <v>303</v>
      </c>
      <c r="C5539" t="s">
        <v>13</v>
      </c>
      <c r="D5539" t="s">
        <v>11</v>
      </c>
      <c r="E5539" t="s">
        <v>610</v>
      </c>
      <c r="F5539" t="s">
        <v>392</v>
      </c>
      <c r="R5539">
        <v>0</v>
      </c>
      <c r="S5539">
        <v>0</v>
      </c>
      <c r="T5539">
        <v>500000000</v>
      </c>
    </row>
    <row r="5540" spans="1:20" ht="15" customHeight="1">
      <c r="A5540" s="962" t="s">
        <v>262</v>
      </c>
      <c r="B5540" t="s">
        <v>298</v>
      </c>
      <c r="C5540" t="s">
        <v>13</v>
      </c>
      <c r="D5540" t="s">
        <v>11</v>
      </c>
      <c r="E5540" t="s">
        <v>610</v>
      </c>
      <c r="F5540" t="s">
        <v>392</v>
      </c>
      <c r="R5540">
        <v>0</v>
      </c>
      <c r="S5540">
        <v>0</v>
      </c>
      <c r="T5540">
        <v>500000000</v>
      </c>
    </row>
    <row r="5541" spans="1:20" ht="15" customHeight="1">
      <c r="A5541" s="962" t="s">
        <v>262</v>
      </c>
      <c r="B5541" t="s">
        <v>300</v>
      </c>
      <c r="C5541" t="s">
        <v>13</v>
      </c>
      <c r="D5541" t="s">
        <v>11</v>
      </c>
      <c r="E5541" t="s">
        <v>610</v>
      </c>
      <c r="F5541" t="s">
        <v>392</v>
      </c>
      <c r="R5541">
        <v>0</v>
      </c>
      <c r="S5541">
        <v>0</v>
      </c>
      <c r="T5541">
        <v>500000000</v>
      </c>
    </row>
    <row r="5542" spans="1:20" ht="15" customHeight="1">
      <c r="A5542" s="962" t="s">
        <v>262</v>
      </c>
      <c r="B5542" t="s">
        <v>321</v>
      </c>
      <c r="C5542" t="s">
        <v>13</v>
      </c>
      <c r="D5542" t="s">
        <v>11</v>
      </c>
      <c r="E5542" t="s">
        <v>610</v>
      </c>
      <c r="F5542" t="s">
        <v>392</v>
      </c>
      <c r="R5542">
        <v>0</v>
      </c>
      <c r="S5542">
        <v>0</v>
      </c>
      <c r="T5542">
        <v>500000000</v>
      </c>
    </row>
    <row r="5543" spans="1:20" ht="15" customHeight="1">
      <c r="A5543" s="962" t="s">
        <v>263</v>
      </c>
      <c r="B5543" t="s">
        <v>290</v>
      </c>
      <c r="C5543" t="s">
        <v>13</v>
      </c>
      <c r="D5543" t="s">
        <v>11</v>
      </c>
      <c r="E5543" t="s">
        <v>610</v>
      </c>
      <c r="F5543" t="s">
        <v>392</v>
      </c>
      <c r="R5543">
        <v>0</v>
      </c>
      <c r="S5543">
        <v>0</v>
      </c>
      <c r="T5543">
        <v>500000000</v>
      </c>
    </row>
    <row r="5544" spans="1:20" ht="15" customHeight="1">
      <c r="A5544" s="962" t="s">
        <v>263</v>
      </c>
      <c r="B5544" t="s">
        <v>292</v>
      </c>
      <c r="C5544" t="s">
        <v>13</v>
      </c>
      <c r="D5544" t="s">
        <v>11</v>
      </c>
      <c r="E5544" t="s">
        <v>610</v>
      </c>
      <c r="F5544" t="s">
        <v>392</v>
      </c>
      <c r="R5544">
        <v>0</v>
      </c>
      <c r="S5544">
        <v>0</v>
      </c>
      <c r="T5544">
        <v>500000000</v>
      </c>
    </row>
    <row r="5545" spans="1:20" ht="15" customHeight="1">
      <c r="A5545" s="962" t="s">
        <v>263</v>
      </c>
      <c r="B5545" t="s">
        <v>295</v>
      </c>
      <c r="C5545" t="s">
        <v>13</v>
      </c>
      <c r="D5545" t="s">
        <v>11</v>
      </c>
      <c r="E5545" t="s">
        <v>610</v>
      </c>
      <c r="F5545" t="s">
        <v>392</v>
      </c>
      <c r="R5545">
        <v>0</v>
      </c>
      <c r="S5545">
        <v>0</v>
      </c>
      <c r="T5545">
        <v>500000000</v>
      </c>
    </row>
    <row r="5546" spans="1:20" ht="15" customHeight="1">
      <c r="A5546" s="962" t="s">
        <v>263</v>
      </c>
      <c r="B5546" t="s">
        <v>296</v>
      </c>
      <c r="C5546" t="s">
        <v>13</v>
      </c>
      <c r="D5546" t="s">
        <v>11</v>
      </c>
      <c r="E5546" t="s">
        <v>610</v>
      </c>
      <c r="F5546" t="s">
        <v>392</v>
      </c>
      <c r="R5546">
        <v>0</v>
      </c>
      <c r="S5546">
        <v>0</v>
      </c>
      <c r="T5546">
        <v>500000000</v>
      </c>
    </row>
    <row r="5547" spans="1:20" ht="15" customHeight="1">
      <c r="A5547" s="962" t="s">
        <v>263</v>
      </c>
      <c r="B5547" t="s">
        <v>289</v>
      </c>
      <c r="C5547" t="s">
        <v>13</v>
      </c>
      <c r="D5547" t="s">
        <v>11</v>
      </c>
      <c r="E5547" t="s">
        <v>610</v>
      </c>
      <c r="F5547" t="s">
        <v>392</v>
      </c>
      <c r="R5547">
        <v>0</v>
      </c>
      <c r="S5547">
        <v>0</v>
      </c>
      <c r="T5547">
        <v>500000000</v>
      </c>
    </row>
    <row r="5548" spans="1:20" ht="15" customHeight="1">
      <c r="A5548" s="962" t="s">
        <v>263</v>
      </c>
      <c r="B5548" t="s">
        <v>291</v>
      </c>
      <c r="C5548" t="s">
        <v>13</v>
      </c>
      <c r="D5548" t="s">
        <v>11</v>
      </c>
      <c r="E5548" t="s">
        <v>610</v>
      </c>
      <c r="F5548" t="s">
        <v>392</v>
      </c>
      <c r="R5548">
        <v>0</v>
      </c>
      <c r="S5548">
        <v>0</v>
      </c>
      <c r="T5548">
        <v>500000000</v>
      </c>
    </row>
    <row r="5549" spans="1:20" ht="15" customHeight="1">
      <c r="A5549" s="962" t="s">
        <v>263</v>
      </c>
      <c r="B5549" t="s">
        <v>288</v>
      </c>
      <c r="C5549" t="s">
        <v>13</v>
      </c>
      <c r="D5549" t="s">
        <v>11</v>
      </c>
      <c r="E5549" t="s">
        <v>610</v>
      </c>
      <c r="F5549" t="s">
        <v>392</v>
      </c>
      <c r="R5549">
        <v>0</v>
      </c>
      <c r="S5549">
        <v>0</v>
      </c>
      <c r="T5549">
        <v>500000000</v>
      </c>
    </row>
    <row r="5550" spans="1:20" ht="15" customHeight="1">
      <c r="A5550" s="962" t="s">
        <v>263</v>
      </c>
      <c r="B5550" t="s">
        <v>287</v>
      </c>
      <c r="C5550" t="s">
        <v>13</v>
      </c>
      <c r="D5550" t="s">
        <v>11</v>
      </c>
      <c r="E5550" t="s">
        <v>610</v>
      </c>
      <c r="F5550" t="s">
        <v>392</v>
      </c>
      <c r="R5550">
        <v>0</v>
      </c>
      <c r="S5550">
        <v>0</v>
      </c>
      <c r="T5550">
        <v>500000000</v>
      </c>
    </row>
    <row r="5551" spans="1:20" ht="15" customHeight="1">
      <c r="A5551" s="962" t="s">
        <v>263</v>
      </c>
      <c r="B5551" t="s">
        <v>321</v>
      </c>
      <c r="C5551" t="s">
        <v>13</v>
      </c>
      <c r="D5551" t="s">
        <v>11</v>
      </c>
      <c r="E5551" t="s">
        <v>610</v>
      </c>
      <c r="F5551" t="s">
        <v>392</v>
      </c>
      <c r="R5551">
        <v>0</v>
      </c>
      <c r="S5551">
        <v>0</v>
      </c>
      <c r="T5551">
        <v>500000000</v>
      </c>
    </row>
    <row r="5552" spans="1:20" ht="15" customHeight="1">
      <c r="A5552" s="962" t="s">
        <v>263</v>
      </c>
      <c r="B5552" t="s">
        <v>294</v>
      </c>
      <c r="C5552" t="s">
        <v>13</v>
      </c>
      <c r="D5552" t="s">
        <v>11</v>
      </c>
      <c r="E5552" t="s">
        <v>610</v>
      </c>
      <c r="F5552" t="s">
        <v>392</v>
      </c>
      <c r="R5552">
        <v>0</v>
      </c>
      <c r="S5552">
        <v>0</v>
      </c>
      <c r="T5552">
        <v>500000000</v>
      </c>
    </row>
    <row r="5553" spans="1:20" ht="15" customHeight="1">
      <c r="A5553" s="962" t="s">
        <v>263</v>
      </c>
      <c r="B5553" t="s">
        <v>293</v>
      </c>
      <c r="C5553" t="s">
        <v>13</v>
      </c>
      <c r="D5553" t="s">
        <v>11</v>
      </c>
      <c r="E5553" t="s">
        <v>610</v>
      </c>
      <c r="F5553" t="s">
        <v>392</v>
      </c>
      <c r="R5553">
        <v>0</v>
      </c>
      <c r="S5553">
        <v>0</v>
      </c>
      <c r="T5553">
        <v>500000000</v>
      </c>
    </row>
    <row r="5554" spans="1:20" ht="15" customHeight="1">
      <c r="A5554" s="962" t="s">
        <v>263</v>
      </c>
      <c r="B5554" t="s">
        <v>324</v>
      </c>
      <c r="C5554" t="s">
        <v>13</v>
      </c>
      <c r="D5554" t="s">
        <v>11</v>
      </c>
      <c r="E5554" t="s">
        <v>610</v>
      </c>
      <c r="F5554" t="s">
        <v>392</v>
      </c>
      <c r="R5554">
        <v>0</v>
      </c>
      <c r="S5554">
        <v>0</v>
      </c>
      <c r="T5554">
        <v>500000000</v>
      </c>
    </row>
    <row r="5555" spans="1:20" ht="15" customHeight="1">
      <c r="A5555" s="962" t="s">
        <v>264</v>
      </c>
      <c r="B5555" t="s">
        <v>294</v>
      </c>
      <c r="C5555" t="s">
        <v>13</v>
      </c>
      <c r="D5555" t="s">
        <v>11</v>
      </c>
      <c r="E5555" t="s">
        <v>610</v>
      </c>
      <c r="F5555" t="s">
        <v>392</v>
      </c>
      <c r="R5555">
        <v>0</v>
      </c>
      <c r="S5555">
        <v>0</v>
      </c>
      <c r="T5555">
        <v>0</v>
      </c>
    </row>
    <row r="5556" spans="1:20" ht="15" customHeight="1">
      <c r="A5556" s="962" t="s">
        <v>264</v>
      </c>
      <c r="B5556" t="s">
        <v>292</v>
      </c>
      <c r="C5556" t="s">
        <v>13</v>
      </c>
      <c r="D5556" t="s">
        <v>11</v>
      </c>
      <c r="E5556" t="s">
        <v>610</v>
      </c>
      <c r="F5556" t="s">
        <v>392</v>
      </c>
      <c r="R5556">
        <v>0</v>
      </c>
      <c r="S5556">
        <v>0</v>
      </c>
      <c r="T5556">
        <v>0</v>
      </c>
    </row>
    <row r="5557" spans="1:20" ht="15" customHeight="1">
      <c r="A5557" s="962" t="s">
        <v>264</v>
      </c>
      <c r="B5557" t="s">
        <v>291</v>
      </c>
      <c r="C5557" t="s">
        <v>13</v>
      </c>
      <c r="D5557" t="s">
        <v>11</v>
      </c>
      <c r="E5557" t="s">
        <v>610</v>
      </c>
      <c r="F5557" t="s">
        <v>392</v>
      </c>
      <c r="R5557">
        <v>0</v>
      </c>
      <c r="S5557">
        <v>0</v>
      </c>
      <c r="T5557">
        <v>0</v>
      </c>
    </row>
    <row r="5558" spans="1:20" ht="15" customHeight="1">
      <c r="A5558" s="962" t="s">
        <v>264</v>
      </c>
      <c r="B5558" t="s">
        <v>293</v>
      </c>
      <c r="C5558" t="s">
        <v>13</v>
      </c>
      <c r="D5558" t="s">
        <v>11</v>
      </c>
      <c r="E5558" t="s">
        <v>610</v>
      </c>
      <c r="F5558" t="s">
        <v>392</v>
      </c>
      <c r="R5558">
        <v>0</v>
      </c>
      <c r="S5558">
        <v>0</v>
      </c>
      <c r="T5558">
        <v>0</v>
      </c>
    </row>
    <row r="5559" spans="1:20" ht="15" customHeight="1">
      <c r="A5559" s="962" t="s">
        <v>264</v>
      </c>
      <c r="B5559" t="s">
        <v>289</v>
      </c>
      <c r="C5559" t="s">
        <v>13</v>
      </c>
      <c r="D5559" t="s">
        <v>11</v>
      </c>
      <c r="E5559" t="s">
        <v>610</v>
      </c>
      <c r="F5559" t="s">
        <v>392</v>
      </c>
      <c r="R5559">
        <v>0</v>
      </c>
    </row>
    <row r="5560" spans="1:20" ht="15" customHeight="1">
      <c r="A5560" s="962" t="s">
        <v>264</v>
      </c>
      <c r="B5560" t="s">
        <v>288</v>
      </c>
      <c r="C5560" t="s">
        <v>13</v>
      </c>
      <c r="D5560" t="s">
        <v>11</v>
      </c>
      <c r="E5560" t="s">
        <v>610</v>
      </c>
      <c r="F5560" t="s">
        <v>392</v>
      </c>
      <c r="R5560">
        <v>0</v>
      </c>
    </row>
    <row r="5561" spans="1:20" ht="15" customHeight="1">
      <c r="A5561" s="962" t="s">
        <v>264</v>
      </c>
      <c r="B5561" t="s">
        <v>287</v>
      </c>
      <c r="C5561" t="s">
        <v>13</v>
      </c>
      <c r="D5561" t="s">
        <v>11</v>
      </c>
      <c r="E5561" t="s">
        <v>610</v>
      </c>
      <c r="F5561" t="s">
        <v>392</v>
      </c>
      <c r="R5561">
        <v>0</v>
      </c>
    </row>
    <row r="5562" spans="1:20" ht="15" customHeight="1">
      <c r="A5562" s="962" t="s">
        <v>264</v>
      </c>
      <c r="B5562" t="s">
        <v>295</v>
      </c>
      <c r="C5562" t="s">
        <v>13</v>
      </c>
      <c r="D5562" t="s">
        <v>11</v>
      </c>
      <c r="E5562" t="s">
        <v>610</v>
      </c>
      <c r="F5562" t="s">
        <v>392</v>
      </c>
      <c r="R5562">
        <v>0</v>
      </c>
      <c r="S5562">
        <v>0</v>
      </c>
      <c r="T5562">
        <v>0</v>
      </c>
    </row>
    <row r="5563" spans="1:20" ht="15" customHeight="1">
      <c r="A5563" s="962" t="s">
        <v>264</v>
      </c>
      <c r="B5563" t="s">
        <v>296</v>
      </c>
      <c r="C5563" t="s">
        <v>13</v>
      </c>
      <c r="D5563" t="s">
        <v>11</v>
      </c>
      <c r="E5563" t="s">
        <v>610</v>
      </c>
      <c r="F5563" t="s">
        <v>392</v>
      </c>
      <c r="R5563">
        <v>0</v>
      </c>
      <c r="S5563">
        <v>0</v>
      </c>
      <c r="T5563">
        <v>0</v>
      </c>
    </row>
    <row r="5564" spans="1:20" ht="15" customHeight="1">
      <c r="A5564" s="962" t="s">
        <v>265</v>
      </c>
      <c r="B5564" t="s">
        <v>294</v>
      </c>
      <c r="C5564" t="s">
        <v>13</v>
      </c>
      <c r="D5564" t="s">
        <v>11</v>
      </c>
      <c r="E5564" t="s">
        <v>610</v>
      </c>
      <c r="F5564" t="s">
        <v>392</v>
      </c>
      <c r="R5564">
        <v>0</v>
      </c>
      <c r="S5564">
        <v>0</v>
      </c>
      <c r="T5564">
        <v>0</v>
      </c>
    </row>
    <row r="5565" spans="1:20" ht="15" customHeight="1">
      <c r="A5565" s="962" t="s">
        <v>265</v>
      </c>
      <c r="B5565" t="s">
        <v>292</v>
      </c>
      <c r="C5565" t="s">
        <v>13</v>
      </c>
      <c r="D5565" t="s">
        <v>11</v>
      </c>
      <c r="E5565" t="s">
        <v>610</v>
      </c>
      <c r="F5565" t="s">
        <v>392</v>
      </c>
      <c r="R5565">
        <v>0</v>
      </c>
      <c r="S5565">
        <v>0</v>
      </c>
      <c r="T5565">
        <v>0</v>
      </c>
    </row>
    <row r="5566" spans="1:20" ht="15" customHeight="1">
      <c r="A5566" s="962" t="s">
        <v>265</v>
      </c>
      <c r="B5566" t="s">
        <v>291</v>
      </c>
      <c r="C5566" t="s">
        <v>13</v>
      </c>
      <c r="D5566" t="s">
        <v>11</v>
      </c>
      <c r="E5566" t="s">
        <v>610</v>
      </c>
      <c r="F5566" t="s">
        <v>392</v>
      </c>
      <c r="R5566">
        <v>0</v>
      </c>
      <c r="S5566">
        <v>0</v>
      </c>
      <c r="T5566">
        <v>0</v>
      </c>
    </row>
    <row r="5567" spans="1:20" ht="15" customHeight="1">
      <c r="A5567" s="962" t="s">
        <v>265</v>
      </c>
      <c r="B5567" t="s">
        <v>293</v>
      </c>
      <c r="C5567" t="s">
        <v>13</v>
      </c>
      <c r="D5567" t="s">
        <v>11</v>
      </c>
      <c r="E5567" t="s">
        <v>610</v>
      </c>
      <c r="F5567" t="s">
        <v>392</v>
      </c>
      <c r="R5567">
        <v>0</v>
      </c>
      <c r="S5567">
        <v>0</v>
      </c>
      <c r="T5567">
        <v>0</v>
      </c>
    </row>
    <row r="5568" spans="1:20" ht="15" customHeight="1">
      <c r="A5568" s="962" t="s">
        <v>265</v>
      </c>
      <c r="B5568" t="s">
        <v>289</v>
      </c>
      <c r="C5568" t="s">
        <v>13</v>
      </c>
      <c r="D5568" t="s">
        <v>11</v>
      </c>
      <c r="E5568" t="s">
        <v>610</v>
      </c>
      <c r="F5568" t="s">
        <v>392</v>
      </c>
      <c r="R5568">
        <v>0</v>
      </c>
      <c r="S5568">
        <v>0</v>
      </c>
      <c r="T5568">
        <v>0</v>
      </c>
    </row>
    <row r="5569" spans="1:20" ht="15" customHeight="1">
      <c r="A5569" s="962" t="s">
        <v>265</v>
      </c>
      <c r="B5569" t="s">
        <v>288</v>
      </c>
      <c r="C5569" t="s">
        <v>13</v>
      </c>
      <c r="D5569" t="s">
        <v>11</v>
      </c>
      <c r="E5569" t="s">
        <v>610</v>
      </c>
      <c r="F5569" t="s">
        <v>392</v>
      </c>
      <c r="R5569">
        <v>0</v>
      </c>
      <c r="S5569">
        <v>0</v>
      </c>
      <c r="T5569">
        <v>0</v>
      </c>
    </row>
    <row r="5570" spans="1:20" ht="15" customHeight="1">
      <c r="A5570" s="962" t="s">
        <v>265</v>
      </c>
      <c r="B5570" t="s">
        <v>287</v>
      </c>
      <c r="C5570" t="s">
        <v>13</v>
      </c>
      <c r="D5570" t="s">
        <v>11</v>
      </c>
      <c r="E5570" t="s">
        <v>610</v>
      </c>
      <c r="F5570" t="s">
        <v>392</v>
      </c>
      <c r="R5570">
        <v>0</v>
      </c>
      <c r="S5570">
        <v>0</v>
      </c>
      <c r="T5570">
        <v>0</v>
      </c>
    </row>
    <row r="5571" spans="1:20" ht="15" customHeight="1">
      <c r="A5571" s="962" t="s">
        <v>265</v>
      </c>
      <c r="B5571" t="s">
        <v>295</v>
      </c>
      <c r="C5571" t="s">
        <v>13</v>
      </c>
      <c r="D5571" t="s">
        <v>11</v>
      </c>
      <c r="E5571" t="s">
        <v>610</v>
      </c>
      <c r="F5571" t="s">
        <v>392</v>
      </c>
      <c r="R5571">
        <v>0</v>
      </c>
      <c r="S5571">
        <v>0</v>
      </c>
      <c r="T5571">
        <v>0</v>
      </c>
    </row>
    <row r="5572" spans="1:20" ht="15" customHeight="1">
      <c r="A5572" s="962" t="s">
        <v>265</v>
      </c>
      <c r="B5572" t="s">
        <v>296</v>
      </c>
      <c r="C5572" t="s">
        <v>13</v>
      </c>
      <c r="D5572" t="s">
        <v>11</v>
      </c>
      <c r="E5572" t="s">
        <v>610</v>
      </c>
      <c r="F5572" t="s">
        <v>392</v>
      </c>
      <c r="R5572">
        <v>0</v>
      </c>
      <c r="S5572">
        <v>0</v>
      </c>
      <c r="T5572">
        <v>0</v>
      </c>
    </row>
    <row r="5573" spans="1:20" ht="15" customHeight="1">
      <c r="A5573" s="962" t="s">
        <v>266</v>
      </c>
      <c r="B5573" t="s">
        <v>294</v>
      </c>
      <c r="C5573" t="s">
        <v>13</v>
      </c>
      <c r="D5573" t="s">
        <v>11</v>
      </c>
      <c r="E5573" t="s">
        <v>610</v>
      </c>
      <c r="F5573" t="s">
        <v>392</v>
      </c>
      <c r="R5573">
        <v>0</v>
      </c>
      <c r="S5573">
        <v>0</v>
      </c>
      <c r="T5573">
        <v>0</v>
      </c>
    </row>
    <row r="5574" spans="1:20" ht="15" customHeight="1">
      <c r="A5574" s="962" t="s">
        <v>266</v>
      </c>
      <c r="B5574" t="s">
        <v>292</v>
      </c>
      <c r="C5574" t="s">
        <v>13</v>
      </c>
      <c r="D5574" t="s">
        <v>11</v>
      </c>
      <c r="E5574" t="s">
        <v>610</v>
      </c>
      <c r="F5574" t="s">
        <v>392</v>
      </c>
      <c r="R5574">
        <v>0</v>
      </c>
      <c r="S5574">
        <v>0</v>
      </c>
      <c r="T5574">
        <v>0</v>
      </c>
    </row>
    <row r="5575" spans="1:20" ht="15" customHeight="1">
      <c r="A5575" s="962" t="s">
        <v>266</v>
      </c>
      <c r="B5575" t="s">
        <v>291</v>
      </c>
      <c r="C5575" t="s">
        <v>13</v>
      </c>
      <c r="D5575" t="s">
        <v>11</v>
      </c>
      <c r="E5575" t="s">
        <v>610</v>
      </c>
      <c r="F5575" t="s">
        <v>392</v>
      </c>
      <c r="R5575">
        <v>0</v>
      </c>
      <c r="S5575">
        <v>0</v>
      </c>
      <c r="T5575">
        <v>0</v>
      </c>
    </row>
    <row r="5576" spans="1:20" ht="15" customHeight="1">
      <c r="A5576" s="962" t="s">
        <v>266</v>
      </c>
      <c r="B5576" t="s">
        <v>293</v>
      </c>
      <c r="C5576" t="s">
        <v>13</v>
      </c>
      <c r="D5576" t="s">
        <v>11</v>
      </c>
      <c r="E5576" t="s">
        <v>610</v>
      </c>
      <c r="F5576" t="s">
        <v>392</v>
      </c>
      <c r="R5576">
        <v>0</v>
      </c>
      <c r="S5576">
        <v>0</v>
      </c>
      <c r="T5576">
        <v>0</v>
      </c>
    </row>
    <row r="5577" spans="1:20" ht="15" customHeight="1">
      <c r="A5577" s="962" t="s">
        <v>266</v>
      </c>
      <c r="B5577" t="s">
        <v>289</v>
      </c>
      <c r="C5577" t="s">
        <v>13</v>
      </c>
      <c r="D5577" t="s">
        <v>11</v>
      </c>
      <c r="E5577" t="s">
        <v>610</v>
      </c>
      <c r="F5577" t="s">
        <v>392</v>
      </c>
      <c r="R5577">
        <v>0</v>
      </c>
      <c r="S5577">
        <v>0</v>
      </c>
      <c r="T5577">
        <v>0</v>
      </c>
    </row>
    <row r="5578" spans="1:20" ht="15" customHeight="1">
      <c r="A5578" s="962" t="s">
        <v>266</v>
      </c>
      <c r="B5578" t="s">
        <v>288</v>
      </c>
      <c r="C5578" t="s">
        <v>13</v>
      </c>
      <c r="D5578" t="s">
        <v>11</v>
      </c>
      <c r="E5578" t="s">
        <v>610</v>
      </c>
      <c r="F5578" t="s">
        <v>392</v>
      </c>
      <c r="R5578">
        <v>0</v>
      </c>
      <c r="S5578">
        <v>0</v>
      </c>
      <c r="T5578">
        <v>0</v>
      </c>
    </row>
    <row r="5579" spans="1:20" ht="15" customHeight="1">
      <c r="A5579" s="962" t="s">
        <v>266</v>
      </c>
      <c r="B5579" t="s">
        <v>287</v>
      </c>
      <c r="C5579" t="s">
        <v>13</v>
      </c>
      <c r="D5579" t="s">
        <v>11</v>
      </c>
      <c r="E5579" t="s">
        <v>610</v>
      </c>
      <c r="F5579" t="s">
        <v>392</v>
      </c>
      <c r="R5579">
        <v>0</v>
      </c>
      <c r="S5579">
        <v>0</v>
      </c>
      <c r="T5579">
        <v>0</v>
      </c>
    </row>
    <row r="5580" spans="1:20" ht="15" customHeight="1">
      <c r="A5580" s="962" t="s">
        <v>266</v>
      </c>
      <c r="B5580" t="s">
        <v>295</v>
      </c>
      <c r="C5580" t="s">
        <v>13</v>
      </c>
      <c r="D5580" t="s">
        <v>11</v>
      </c>
      <c r="E5580" t="s">
        <v>610</v>
      </c>
      <c r="F5580" t="s">
        <v>392</v>
      </c>
      <c r="R5580">
        <v>0</v>
      </c>
      <c r="S5580">
        <v>0</v>
      </c>
      <c r="T5580">
        <v>0</v>
      </c>
    </row>
    <row r="5581" spans="1:20" ht="15" customHeight="1">
      <c r="A5581" s="962" t="s">
        <v>266</v>
      </c>
      <c r="B5581" t="s">
        <v>296</v>
      </c>
      <c r="C5581" t="s">
        <v>13</v>
      </c>
      <c r="D5581" t="s">
        <v>11</v>
      </c>
      <c r="E5581" t="s">
        <v>610</v>
      </c>
      <c r="F5581" t="s">
        <v>392</v>
      </c>
      <c r="R5581">
        <v>0</v>
      </c>
      <c r="S5581">
        <v>0</v>
      </c>
      <c r="T5581">
        <v>0</v>
      </c>
    </row>
    <row r="5582" spans="1:20" ht="15" customHeight="1">
      <c r="A5582" s="962" t="s">
        <v>267</v>
      </c>
      <c r="B5582" t="s">
        <v>296</v>
      </c>
      <c r="C5582" t="s">
        <v>13</v>
      </c>
      <c r="D5582" t="s">
        <v>11</v>
      </c>
      <c r="E5582" t="s">
        <v>610</v>
      </c>
      <c r="F5582" t="s">
        <v>392</v>
      </c>
      <c r="R5582">
        <v>0</v>
      </c>
      <c r="S5582">
        <v>0</v>
      </c>
      <c r="T5582">
        <v>0</v>
      </c>
    </row>
    <row r="5583" spans="1:20" ht="15" customHeight="1">
      <c r="A5583" s="962" t="s">
        <v>267</v>
      </c>
      <c r="B5583" t="s">
        <v>289</v>
      </c>
      <c r="C5583" t="s">
        <v>13</v>
      </c>
      <c r="D5583" t="s">
        <v>11</v>
      </c>
      <c r="E5583" t="s">
        <v>610</v>
      </c>
      <c r="F5583" t="s">
        <v>392</v>
      </c>
      <c r="R5583">
        <v>0</v>
      </c>
      <c r="S5583">
        <v>0</v>
      </c>
      <c r="T5583">
        <v>0</v>
      </c>
    </row>
    <row r="5584" spans="1:20" ht="15" customHeight="1">
      <c r="A5584" s="962" t="s">
        <v>267</v>
      </c>
      <c r="B5584" t="s">
        <v>288</v>
      </c>
      <c r="C5584" t="s">
        <v>13</v>
      </c>
      <c r="D5584" t="s">
        <v>11</v>
      </c>
      <c r="E5584" t="s">
        <v>610</v>
      </c>
      <c r="F5584" t="s">
        <v>392</v>
      </c>
      <c r="R5584">
        <v>0</v>
      </c>
      <c r="S5584">
        <v>0</v>
      </c>
      <c r="T5584">
        <v>0</v>
      </c>
    </row>
    <row r="5585" spans="1:20" ht="15" customHeight="1">
      <c r="A5585" s="962" t="s">
        <v>267</v>
      </c>
      <c r="B5585" t="s">
        <v>287</v>
      </c>
      <c r="C5585" t="s">
        <v>13</v>
      </c>
      <c r="D5585" t="s">
        <v>11</v>
      </c>
      <c r="E5585" t="s">
        <v>610</v>
      </c>
      <c r="F5585" t="s">
        <v>392</v>
      </c>
      <c r="R5585">
        <v>0</v>
      </c>
      <c r="S5585">
        <v>0</v>
      </c>
      <c r="T5585">
        <v>0</v>
      </c>
    </row>
    <row r="5586" spans="1:20" ht="15" customHeight="1">
      <c r="A5586" s="962" t="s">
        <v>268</v>
      </c>
      <c r="B5586" t="s">
        <v>296</v>
      </c>
      <c r="C5586" t="s">
        <v>13</v>
      </c>
      <c r="D5586" t="s">
        <v>11</v>
      </c>
      <c r="E5586" t="s">
        <v>610</v>
      </c>
      <c r="F5586" t="s">
        <v>392</v>
      </c>
      <c r="R5586">
        <v>0</v>
      </c>
      <c r="S5586">
        <v>0</v>
      </c>
      <c r="T5586">
        <v>0</v>
      </c>
    </row>
    <row r="5587" spans="1:20" ht="15" customHeight="1">
      <c r="A5587" s="962" t="s">
        <v>268</v>
      </c>
      <c r="B5587" t="s">
        <v>289</v>
      </c>
      <c r="C5587" t="s">
        <v>13</v>
      </c>
      <c r="D5587" t="s">
        <v>11</v>
      </c>
      <c r="E5587" t="s">
        <v>610</v>
      </c>
      <c r="F5587" t="s">
        <v>392</v>
      </c>
      <c r="R5587">
        <v>0</v>
      </c>
      <c r="S5587">
        <v>0</v>
      </c>
      <c r="T5587">
        <v>0</v>
      </c>
    </row>
    <row r="5588" spans="1:20" ht="15" customHeight="1">
      <c r="A5588" s="962" t="s">
        <v>268</v>
      </c>
      <c r="B5588" t="s">
        <v>288</v>
      </c>
      <c r="C5588" t="s">
        <v>13</v>
      </c>
      <c r="D5588" t="s">
        <v>11</v>
      </c>
      <c r="E5588" t="s">
        <v>610</v>
      </c>
      <c r="F5588" t="s">
        <v>392</v>
      </c>
      <c r="R5588">
        <v>0</v>
      </c>
      <c r="S5588">
        <v>0</v>
      </c>
      <c r="T5588">
        <v>0</v>
      </c>
    </row>
    <row r="5589" spans="1:20" ht="15" customHeight="1">
      <c r="A5589" s="962" t="s">
        <v>268</v>
      </c>
      <c r="B5589" t="s">
        <v>287</v>
      </c>
      <c r="C5589" t="s">
        <v>13</v>
      </c>
      <c r="D5589" t="s">
        <v>11</v>
      </c>
      <c r="E5589" t="s">
        <v>610</v>
      </c>
      <c r="F5589" t="s">
        <v>392</v>
      </c>
      <c r="R5589">
        <v>0</v>
      </c>
      <c r="S5589">
        <v>0</v>
      </c>
      <c r="T5589">
        <v>0</v>
      </c>
    </row>
    <row r="5590" spans="1:20" ht="15" customHeight="1">
      <c r="A5590" s="962" t="s">
        <v>269</v>
      </c>
      <c r="B5590" t="s">
        <v>296</v>
      </c>
      <c r="C5590" t="s">
        <v>13</v>
      </c>
      <c r="D5590" t="s">
        <v>11</v>
      </c>
      <c r="E5590" t="s">
        <v>610</v>
      </c>
      <c r="F5590" t="s">
        <v>392</v>
      </c>
      <c r="R5590">
        <v>0</v>
      </c>
      <c r="S5590">
        <v>0</v>
      </c>
      <c r="T5590">
        <v>0</v>
      </c>
    </row>
    <row r="5591" spans="1:20" ht="15" customHeight="1">
      <c r="A5591" s="962" t="s">
        <v>269</v>
      </c>
      <c r="B5591" t="s">
        <v>289</v>
      </c>
      <c r="C5591" t="s">
        <v>13</v>
      </c>
      <c r="D5591" t="s">
        <v>11</v>
      </c>
      <c r="E5591" t="s">
        <v>610</v>
      </c>
      <c r="F5591" t="s">
        <v>392</v>
      </c>
      <c r="R5591">
        <v>0</v>
      </c>
      <c r="S5591">
        <v>0</v>
      </c>
      <c r="T5591">
        <v>0</v>
      </c>
    </row>
    <row r="5592" spans="1:20" ht="15" customHeight="1">
      <c r="A5592" s="962" t="s">
        <v>269</v>
      </c>
      <c r="B5592" t="s">
        <v>288</v>
      </c>
      <c r="C5592" t="s">
        <v>13</v>
      </c>
      <c r="D5592" t="s">
        <v>11</v>
      </c>
      <c r="E5592" t="s">
        <v>610</v>
      </c>
      <c r="F5592" t="s">
        <v>392</v>
      </c>
      <c r="R5592">
        <v>0</v>
      </c>
      <c r="S5592">
        <v>0</v>
      </c>
      <c r="T5592">
        <v>0</v>
      </c>
    </row>
    <row r="5593" spans="1:20" ht="15" customHeight="1">
      <c r="A5593" s="962" t="s">
        <v>269</v>
      </c>
      <c r="B5593" t="s">
        <v>287</v>
      </c>
      <c r="C5593" t="s">
        <v>13</v>
      </c>
      <c r="D5593" t="s">
        <v>11</v>
      </c>
      <c r="E5593" t="s">
        <v>610</v>
      </c>
      <c r="F5593" t="s">
        <v>392</v>
      </c>
      <c r="R5593">
        <v>0</v>
      </c>
      <c r="S5593">
        <v>0</v>
      </c>
      <c r="T5593">
        <v>0</v>
      </c>
    </row>
    <row r="5594" spans="1:20" ht="15" customHeight="1">
      <c r="A5594" s="962" t="s">
        <v>270</v>
      </c>
      <c r="B5594" t="s">
        <v>296</v>
      </c>
      <c r="C5594" t="s">
        <v>13</v>
      </c>
      <c r="D5594" t="s">
        <v>11</v>
      </c>
      <c r="E5594" t="s">
        <v>610</v>
      </c>
      <c r="F5594" t="s">
        <v>392</v>
      </c>
      <c r="R5594">
        <v>0</v>
      </c>
      <c r="S5594">
        <v>0</v>
      </c>
      <c r="T5594">
        <v>0</v>
      </c>
    </row>
    <row r="5595" spans="1:20" ht="15" customHeight="1">
      <c r="A5595" s="962" t="s">
        <v>270</v>
      </c>
      <c r="B5595" t="s">
        <v>289</v>
      </c>
      <c r="C5595" t="s">
        <v>13</v>
      </c>
      <c r="D5595" t="s">
        <v>11</v>
      </c>
      <c r="E5595" t="s">
        <v>610</v>
      </c>
      <c r="F5595" t="s">
        <v>392</v>
      </c>
      <c r="R5595">
        <v>0</v>
      </c>
      <c r="S5595">
        <v>0</v>
      </c>
      <c r="T5595">
        <v>0</v>
      </c>
    </row>
    <row r="5596" spans="1:20" ht="15" customHeight="1">
      <c r="A5596" s="962" t="s">
        <v>270</v>
      </c>
      <c r="B5596" t="s">
        <v>288</v>
      </c>
      <c r="C5596" t="s">
        <v>13</v>
      </c>
      <c r="D5596" t="s">
        <v>11</v>
      </c>
      <c r="E5596" t="s">
        <v>610</v>
      </c>
      <c r="F5596" t="s">
        <v>392</v>
      </c>
      <c r="R5596">
        <v>0</v>
      </c>
      <c r="S5596">
        <v>0</v>
      </c>
      <c r="T5596">
        <v>0</v>
      </c>
    </row>
    <row r="5597" spans="1:20" ht="15" customHeight="1">
      <c r="A5597" s="962" t="s">
        <v>270</v>
      </c>
      <c r="B5597" t="s">
        <v>287</v>
      </c>
      <c r="C5597" t="s">
        <v>13</v>
      </c>
      <c r="D5597" t="s">
        <v>11</v>
      </c>
      <c r="E5597" t="s">
        <v>610</v>
      </c>
      <c r="F5597" t="s">
        <v>392</v>
      </c>
      <c r="R5597">
        <v>0</v>
      </c>
      <c r="S5597">
        <v>0</v>
      </c>
      <c r="T5597">
        <v>0</v>
      </c>
    </row>
    <row r="5598" spans="1:20" ht="15" customHeight="1">
      <c r="A5598" s="962" t="s">
        <v>271</v>
      </c>
      <c r="B5598" t="s">
        <v>297</v>
      </c>
      <c r="C5598" t="s">
        <v>13</v>
      </c>
      <c r="D5598" t="s">
        <v>11</v>
      </c>
      <c r="E5598" t="s">
        <v>610</v>
      </c>
      <c r="F5598" t="s">
        <v>392</v>
      </c>
      <c r="R5598">
        <v>0</v>
      </c>
      <c r="S5598">
        <v>0</v>
      </c>
      <c r="T5598">
        <v>0</v>
      </c>
    </row>
    <row r="5599" spans="1:20" ht="15" customHeight="1">
      <c r="A5599" s="962" t="s">
        <v>271</v>
      </c>
      <c r="B5599" t="s">
        <v>288</v>
      </c>
      <c r="C5599" t="s">
        <v>13</v>
      </c>
      <c r="D5599" t="s">
        <v>11</v>
      </c>
      <c r="E5599" t="s">
        <v>610</v>
      </c>
      <c r="F5599" t="s">
        <v>392</v>
      </c>
      <c r="R5599">
        <v>0</v>
      </c>
      <c r="S5599">
        <v>0</v>
      </c>
      <c r="T5599">
        <v>0</v>
      </c>
    </row>
    <row r="5600" spans="1:20" ht="15" customHeight="1">
      <c r="A5600" s="962" t="s">
        <v>271</v>
      </c>
      <c r="B5600" t="s">
        <v>287</v>
      </c>
      <c r="C5600" t="s">
        <v>13</v>
      </c>
      <c r="D5600" t="s">
        <v>11</v>
      </c>
      <c r="E5600" t="s">
        <v>610</v>
      </c>
      <c r="F5600" t="s">
        <v>392</v>
      </c>
      <c r="R5600">
        <v>0</v>
      </c>
      <c r="S5600">
        <v>0</v>
      </c>
      <c r="T5600">
        <v>0</v>
      </c>
    </row>
    <row r="5601" spans="1:20" ht="15" customHeight="1">
      <c r="A5601" s="962" t="s">
        <v>271</v>
      </c>
      <c r="B5601" t="s">
        <v>299</v>
      </c>
      <c r="C5601" t="s">
        <v>13</v>
      </c>
      <c r="D5601" t="s">
        <v>11</v>
      </c>
      <c r="E5601" t="s">
        <v>610</v>
      </c>
      <c r="F5601" t="s">
        <v>392</v>
      </c>
      <c r="R5601">
        <v>0</v>
      </c>
      <c r="S5601">
        <v>0</v>
      </c>
      <c r="T5601">
        <v>0</v>
      </c>
    </row>
    <row r="5602" spans="1:20" ht="15" customHeight="1">
      <c r="A5602" s="962" t="s">
        <v>271</v>
      </c>
      <c r="B5602" t="s">
        <v>301</v>
      </c>
      <c r="C5602" t="s">
        <v>13</v>
      </c>
      <c r="D5602" t="s">
        <v>11</v>
      </c>
      <c r="E5602" t="s">
        <v>610</v>
      </c>
      <c r="F5602" t="s">
        <v>392</v>
      </c>
      <c r="R5602">
        <v>0</v>
      </c>
      <c r="S5602">
        <v>0</v>
      </c>
      <c r="T5602">
        <v>0</v>
      </c>
    </row>
    <row r="5603" spans="1:20" ht="15" customHeight="1">
      <c r="A5603" s="962" t="s">
        <v>271</v>
      </c>
      <c r="B5603" t="s">
        <v>302</v>
      </c>
      <c r="C5603" t="s">
        <v>13</v>
      </c>
      <c r="D5603" t="s">
        <v>11</v>
      </c>
      <c r="E5603" t="s">
        <v>610</v>
      </c>
      <c r="F5603" t="s">
        <v>392</v>
      </c>
      <c r="R5603">
        <v>0</v>
      </c>
      <c r="S5603">
        <v>0</v>
      </c>
      <c r="T5603">
        <v>0</v>
      </c>
    </row>
    <row r="5604" spans="1:20" ht="15" customHeight="1">
      <c r="A5604" s="962" t="s">
        <v>271</v>
      </c>
      <c r="B5604" t="s">
        <v>303</v>
      </c>
      <c r="C5604" t="s">
        <v>13</v>
      </c>
      <c r="D5604" t="s">
        <v>11</v>
      </c>
      <c r="E5604" t="s">
        <v>610</v>
      </c>
      <c r="F5604" t="s">
        <v>392</v>
      </c>
      <c r="R5604">
        <v>0</v>
      </c>
      <c r="S5604">
        <v>0</v>
      </c>
      <c r="T5604">
        <v>0</v>
      </c>
    </row>
    <row r="5605" spans="1:20" ht="15" customHeight="1">
      <c r="A5605" s="962" t="s">
        <v>271</v>
      </c>
      <c r="B5605" t="s">
        <v>298</v>
      </c>
      <c r="C5605" t="s">
        <v>13</v>
      </c>
      <c r="D5605" t="s">
        <v>11</v>
      </c>
      <c r="E5605" t="s">
        <v>610</v>
      </c>
      <c r="F5605" t="s">
        <v>392</v>
      </c>
      <c r="R5605">
        <v>0</v>
      </c>
      <c r="S5605">
        <v>0</v>
      </c>
      <c r="T5605">
        <v>0</v>
      </c>
    </row>
    <row r="5606" spans="1:20" ht="15" customHeight="1">
      <c r="A5606" s="962" t="s">
        <v>271</v>
      </c>
      <c r="B5606" t="s">
        <v>300</v>
      </c>
      <c r="C5606" t="s">
        <v>13</v>
      </c>
      <c r="D5606" t="s">
        <v>11</v>
      </c>
      <c r="E5606" t="s">
        <v>610</v>
      </c>
      <c r="F5606" t="s">
        <v>392</v>
      </c>
      <c r="R5606">
        <v>0</v>
      </c>
      <c r="S5606">
        <v>0</v>
      </c>
      <c r="T5606">
        <v>0</v>
      </c>
    </row>
    <row r="5607" spans="1:20" ht="15" customHeight="1">
      <c r="A5607" s="962" t="s">
        <v>272</v>
      </c>
      <c r="B5607" t="s">
        <v>296</v>
      </c>
      <c r="C5607" t="s">
        <v>13</v>
      </c>
      <c r="D5607" t="s">
        <v>11</v>
      </c>
      <c r="E5607" t="s">
        <v>610</v>
      </c>
      <c r="F5607" t="s">
        <v>392</v>
      </c>
      <c r="R5607">
        <v>0</v>
      </c>
      <c r="S5607">
        <v>0</v>
      </c>
      <c r="T5607">
        <v>0</v>
      </c>
    </row>
    <row r="5608" spans="1:20" ht="15" customHeight="1">
      <c r="A5608" s="962" t="s">
        <v>272</v>
      </c>
      <c r="B5608" t="s">
        <v>289</v>
      </c>
      <c r="C5608" t="s">
        <v>13</v>
      </c>
      <c r="D5608" t="s">
        <v>11</v>
      </c>
      <c r="E5608" t="s">
        <v>610</v>
      </c>
      <c r="F5608" t="s">
        <v>392</v>
      </c>
      <c r="R5608">
        <v>0</v>
      </c>
      <c r="S5608">
        <v>0</v>
      </c>
      <c r="T5608">
        <v>0</v>
      </c>
    </row>
    <row r="5609" spans="1:20" ht="15" customHeight="1">
      <c r="A5609" s="962" t="s">
        <v>272</v>
      </c>
      <c r="B5609" t="s">
        <v>288</v>
      </c>
      <c r="C5609" t="s">
        <v>13</v>
      </c>
      <c r="D5609" t="s">
        <v>11</v>
      </c>
      <c r="E5609" t="s">
        <v>610</v>
      </c>
      <c r="F5609" t="s">
        <v>392</v>
      </c>
      <c r="R5609">
        <v>0</v>
      </c>
      <c r="S5609">
        <v>0</v>
      </c>
      <c r="T5609">
        <v>0</v>
      </c>
    </row>
    <row r="5610" spans="1:20" ht="15" customHeight="1">
      <c r="A5610" s="962" t="s">
        <v>272</v>
      </c>
      <c r="B5610" t="s">
        <v>287</v>
      </c>
      <c r="C5610" t="s">
        <v>13</v>
      </c>
      <c r="D5610" t="s">
        <v>11</v>
      </c>
      <c r="E5610" t="s">
        <v>610</v>
      </c>
      <c r="F5610" t="s">
        <v>392</v>
      </c>
      <c r="R5610">
        <v>0</v>
      </c>
      <c r="S5610">
        <v>0</v>
      </c>
      <c r="T5610">
        <v>0</v>
      </c>
    </row>
    <row r="5611" spans="1:20" ht="15" customHeight="1">
      <c r="A5611" s="962" t="s">
        <v>273</v>
      </c>
      <c r="B5611" t="s">
        <v>296</v>
      </c>
      <c r="C5611" t="s">
        <v>13</v>
      </c>
      <c r="D5611" t="s">
        <v>11</v>
      </c>
      <c r="E5611" t="s">
        <v>610</v>
      </c>
      <c r="F5611" t="s">
        <v>392</v>
      </c>
      <c r="R5611">
        <v>0</v>
      </c>
      <c r="S5611">
        <v>0</v>
      </c>
      <c r="T5611">
        <v>0</v>
      </c>
    </row>
    <row r="5612" spans="1:20" ht="15" customHeight="1">
      <c r="A5612" s="962" t="s">
        <v>273</v>
      </c>
      <c r="B5612" t="s">
        <v>289</v>
      </c>
      <c r="C5612" t="s">
        <v>13</v>
      </c>
      <c r="D5612" t="s">
        <v>11</v>
      </c>
      <c r="E5612" t="s">
        <v>610</v>
      </c>
      <c r="F5612" t="s">
        <v>392</v>
      </c>
      <c r="R5612">
        <v>0</v>
      </c>
      <c r="S5612">
        <v>0</v>
      </c>
      <c r="T5612">
        <v>0</v>
      </c>
    </row>
    <row r="5613" spans="1:20" ht="15" customHeight="1">
      <c r="A5613" s="962" t="s">
        <v>273</v>
      </c>
      <c r="B5613" t="s">
        <v>288</v>
      </c>
      <c r="C5613" t="s">
        <v>13</v>
      </c>
      <c r="D5613" t="s">
        <v>11</v>
      </c>
      <c r="E5613" t="s">
        <v>610</v>
      </c>
      <c r="F5613" t="s">
        <v>392</v>
      </c>
      <c r="R5613">
        <v>0</v>
      </c>
      <c r="S5613">
        <v>0</v>
      </c>
      <c r="T5613">
        <v>0</v>
      </c>
    </row>
    <row r="5614" spans="1:20" ht="15" customHeight="1">
      <c r="A5614" s="962" t="s">
        <v>273</v>
      </c>
      <c r="B5614" t="s">
        <v>287</v>
      </c>
      <c r="C5614" t="s">
        <v>13</v>
      </c>
      <c r="D5614" t="s">
        <v>11</v>
      </c>
      <c r="E5614" t="s">
        <v>610</v>
      </c>
      <c r="F5614" t="s">
        <v>392</v>
      </c>
      <c r="R5614">
        <v>0</v>
      </c>
      <c r="S5614">
        <v>0</v>
      </c>
      <c r="T5614">
        <v>0</v>
      </c>
    </row>
    <row r="5615" spans="1:20" ht="15" customHeight="1">
      <c r="A5615" s="962" t="s">
        <v>274</v>
      </c>
      <c r="B5615" t="s">
        <v>283</v>
      </c>
      <c r="C5615" t="s">
        <v>13</v>
      </c>
      <c r="D5615" t="s">
        <v>11</v>
      </c>
      <c r="E5615" t="s">
        <v>610</v>
      </c>
      <c r="F5615" t="s">
        <v>392</v>
      </c>
      <c r="R5615">
        <v>0</v>
      </c>
    </row>
    <row r="5616" spans="1:20" ht="15" customHeight="1">
      <c r="A5616" s="962" t="s">
        <v>277</v>
      </c>
      <c r="B5616" t="s">
        <v>246</v>
      </c>
      <c r="C5616" t="s">
        <v>13</v>
      </c>
      <c r="D5616" t="s">
        <v>11</v>
      </c>
      <c r="E5616" t="s">
        <v>610</v>
      </c>
      <c r="F5616" t="s">
        <v>392</v>
      </c>
      <c r="R5616">
        <v>0</v>
      </c>
      <c r="S5616">
        <v>0</v>
      </c>
      <c r="T5616">
        <v>500000000</v>
      </c>
    </row>
    <row r="5617" spans="1:20" ht="15" customHeight="1">
      <c r="A5617" s="962" t="s">
        <v>277</v>
      </c>
      <c r="B5617" t="s">
        <v>244</v>
      </c>
      <c r="C5617" t="s">
        <v>13</v>
      </c>
      <c r="D5617" t="s">
        <v>11</v>
      </c>
      <c r="E5617" t="s">
        <v>610</v>
      </c>
      <c r="F5617" t="s">
        <v>392</v>
      </c>
      <c r="G5617" t="s">
        <v>648</v>
      </c>
      <c r="I5617" t="s">
        <v>332</v>
      </c>
      <c r="K5617" t="s">
        <v>333</v>
      </c>
      <c r="L5617" t="s">
        <v>277</v>
      </c>
      <c r="M5617" t="s">
        <v>52</v>
      </c>
      <c r="O5617" t="s">
        <v>365</v>
      </c>
      <c r="P5617" t="s">
        <v>336</v>
      </c>
      <c r="Q5617" t="s">
        <v>337</v>
      </c>
      <c r="R5617">
        <v>388</v>
      </c>
    </row>
    <row r="5618" spans="1:20" ht="15" customHeight="1">
      <c r="A5618" s="962" t="s">
        <v>278</v>
      </c>
      <c r="B5618" t="s">
        <v>252</v>
      </c>
      <c r="C5618" t="s">
        <v>13</v>
      </c>
      <c r="D5618" t="s">
        <v>11</v>
      </c>
      <c r="E5618" t="s">
        <v>610</v>
      </c>
      <c r="F5618" t="s">
        <v>392</v>
      </c>
      <c r="J5618" t="s">
        <v>340</v>
      </c>
      <c r="L5618" t="s">
        <v>252</v>
      </c>
      <c r="R5618">
        <v>0</v>
      </c>
    </row>
    <row r="5619" spans="1:20" ht="15" customHeight="1">
      <c r="A5619" s="962" t="s">
        <v>278</v>
      </c>
      <c r="B5619" t="s">
        <v>247</v>
      </c>
      <c r="C5619" t="s">
        <v>13</v>
      </c>
      <c r="D5619" t="s">
        <v>11</v>
      </c>
      <c r="E5619" t="s">
        <v>610</v>
      </c>
      <c r="F5619" t="s">
        <v>392</v>
      </c>
      <c r="G5619" t="s">
        <v>408</v>
      </c>
      <c r="I5619" t="s">
        <v>332</v>
      </c>
      <c r="K5619" t="s">
        <v>333</v>
      </c>
      <c r="L5619" t="s">
        <v>367</v>
      </c>
      <c r="M5619" t="s">
        <v>52</v>
      </c>
      <c r="O5619" t="s">
        <v>361</v>
      </c>
      <c r="P5619" t="s">
        <v>336</v>
      </c>
      <c r="Q5619" t="s">
        <v>337</v>
      </c>
      <c r="R5619">
        <v>67.900000000000006</v>
      </c>
    </row>
    <row r="5620" spans="1:20" ht="15" customHeight="1">
      <c r="A5620" s="962" t="s">
        <v>278</v>
      </c>
      <c r="B5620" t="s">
        <v>251</v>
      </c>
      <c r="C5620" t="s">
        <v>13</v>
      </c>
      <c r="D5620" t="s">
        <v>11</v>
      </c>
      <c r="E5620" t="s">
        <v>610</v>
      </c>
      <c r="F5620" t="s">
        <v>392</v>
      </c>
      <c r="R5620">
        <v>0</v>
      </c>
    </row>
    <row r="5621" spans="1:20" ht="15" customHeight="1">
      <c r="A5621" s="962" t="s">
        <v>279</v>
      </c>
      <c r="B5621" t="s">
        <v>254</v>
      </c>
      <c r="C5621" t="s">
        <v>13</v>
      </c>
      <c r="D5621" t="s">
        <v>11</v>
      </c>
      <c r="E5621" t="s">
        <v>610</v>
      </c>
      <c r="F5621" t="s">
        <v>392</v>
      </c>
      <c r="O5621" t="s">
        <v>361</v>
      </c>
      <c r="P5621" t="s">
        <v>868</v>
      </c>
      <c r="Q5621" t="s">
        <v>869</v>
      </c>
      <c r="R5621">
        <v>352</v>
      </c>
    </row>
    <row r="5622" spans="1:20" ht="15" customHeight="1">
      <c r="A5622" s="962" t="s">
        <v>279</v>
      </c>
      <c r="B5622" t="s">
        <v>253</v>
      </c>
      <c r="C5622" t="s">
        <v>13</v>
      </c>
      <c r="D5622" t="s">
        <v>11</v>
      </c>
      <c r="E5622" t="s">
        <v>610</v>
      </c>
      <c r="F5622" t="s">
        <v>392</v>
      </c>
      <c r="G5622" t="s">
        <v>443</v>
      </c>
      <c r="I5622" t="s">
        <v>332</v>
      </c>
      <c r="K5622" t="s">
        <v>333</v>
      </c>
      <c r="L5622" t="s">
        <v>253</v>
      </c>
      <c r="M5622" t="s">
        <v>52</v>
      </c>
      <c r="O5622" t="s">
        <v>335</v>
      </c>
      <c r="P5622" t="s">
        <v>336</v>
      </c>
      <c r="Q5622" t="s">
        <v>337</v>
      </c>
      <c r="R5622">
        <v>65.3</v>
      </c>
    </row>
    <row r="5623" spans="1:20" ht="15" customHeight="1">
      <c r="A5623" s="962" t="s">
        <v>279</v>
      </c>
      <c r="B5623" t="s">
        <v>251</v>
      </c>
      <c r="C5623" t="s">
        <v>13</v>
      </c>
      <c r="D5623" t="s">
        <v>11</v>
      </c>
      <c r="E5623" t="s">
        <v>610</v>
      </c>
      <c r="F5623" t="s">
        <v>392</v>
      </c>
      <c r="G5623" t="s">
        <v>409</v>
      </c>
      <c r="I5623" t="s">
        <v>332</v>
      </c>
      <c r="K5623" t="s">
        <v>333</v>
      </c>
      <c r="L5623" t="s">
        <v>253</v>
      </c>
      <c r="M5623" t="s">
        <v>52</v>
      </c>
      <c r="O5623" t="s">
        <v>335</v>
      </c>
      <c r="P5623" t="s">
        <v>336</v>
      </c>
      <c r="Q5623" t="s">
        <v>337</v>
      </c>
      <c r="R5623">
        <v>65.3</v>
      </c>
    </row>
    <row r="5624" spans="1:20" ht="15" customHeight="1">
      <c r="A5624" s="962" t="s">
        <v>279</v>
      </c>
      <c r="B5624" t="s">
        <v>255</v>
      </c>
      <c r="C5624" t="s">
        <v>13</v>
      </c>
      <c r="D5624" t="s">
        <v>11</v>
      </c>
      <c r="E5624" t="s">
        <v>610</v>
      </c>
      <c r="F5624" t="s">
        <v>392</v>
      </c>
      <c r="H5624" t="s">
        <v>852</v>
      </c>
      <c r="I5624" t="s">
        <v>853</v>
      </c>
      <c r="J5624" t="s">
        <v>848</v>
      </c>
      <c r="K5624" t="s">
        <v>854</v>
      </c>
      <c r="L5624" t="s">
        <v>855</v>
      </c>
      <c r="M5624" t="s">
        <v>55</v>
      </c>
      <c r="O5624" t="s">
        <v>361</v>
      </c>
      <c r="P5624" t="s">
        <v>851</v>
      </c>
      <c r="Q5624" t="s">
        <v>337</v>
      </c>
      <c r="R5624">
        <v>5.44</v>
      </c>
    </row>
    <row r="5625" spans="1:20" ht="15" customHeight="1">
      <c r="A5625" s="962" t="s">
        <v>280</v>
      </c>
      <c r="B5625" t="s">
        <v>257</v>
      </c>
      <c r="C5625" t="s">
        <v>13</v>
      </c>
      <c r="D5625" t="s">
        <v>11</v>
      </c>
      <c r="E5625" t="s">
        <v>610</v>
      </c>
      <c r="F5625" t="s">
        <v>392</v>
      </c>
      <c r="H5625" t="s">
        <v>916</v>
      </c>
      <c r="I5625" t="s">
        <v>873</v>
      </c>
      <c r="J5625" t="s">
        <v>848</v>
      </c>
      <c r="K5625" t="s">
        <v>854</v>
      </c>
      <c r="L5625" t="s">
        <v>874</v>
      </c>
      <c r="M5625" t="s">
        <v>73</v>
      </c>
      <c r="O5625" t="s">
        <v>349</v>
      </c>
      <c r="P5625" t="s">
        <v>851</v>
      </c>
      <c r="Q5625" t="s">
        <v>337</v>
      </c>
      <c r="R5625">
        <v>95.9</v>
      </c>
    </row>
    <row r="5626" spans="1:20" ht="15" customHeight="1">
      <c r="A5626" s="962" t="s">
        <v>280</v>
      </c>
      <c r="B5626" t="s">
        <v>259</v>
      </c>
      <c r="C5626" t="s">
        <v>13</v>
      </c>
      <c r="D5626" t="s">
        <v>11</v>
      </c>
      <c r="E5626" t="s">
        <v>610</v>
      </c>
      <c r="F5626" t="s">
        <v>392</v>
      </c>
      <c r="H5626" t="s">
        <v>917</v>
      </c>
      <c r="I5626" t="s">
        <v>873</v>
      </c>
      <c r="J5626" t="s">
        <v>848</v>
      </c>
      <c r="K5626" t="s">
        <v>854</v>
      </c>
      <c r="L5626" t="s">
        <v>876</v>
      </c>
      <c r="M5626" t="s">
        <v>73</v>
      </c>
      <c r="O5626" t="s">
        <v>349</v>
      </c>
      <c r="P5626" t="s">
        <v>851</v>
      </c>
      <c r="Q5626" t="s">
        <v>337</v>
      </c>
      <c r="R5626">
        <v>405</v>
      </c>
    </row>
    <row r="5627" spans="1:20" ht="15" customHeight="1">
      <c r="A5627" s="962" t="s">
        <v>280</v>
      </c>
      <c r="B5627" t="s">
        <v>260</v>
      </c>
      <c r="C5627" t="s">
        <v>13</v>
      </c>
      <c r="D5627" t="s">
        <v>11</v>
      </c>
      <c r="E5627" t="s">
        <v>610</v>
      </c>
      <c r="F5627" t="s">
        <v>392</v>
      </c>
      <c r="H5627" t="s">
        <v>877</v>
      </c>
      <c r="I5627" t="s">
        <v>873</v>
      </c>
      <c r="J5627" t="s">
        <v>848</v>
      </c>
      <c r="K5627" t="s">
        <v>854</v>
      </c>
      <c r="L5627" t="s">
        <v>878</v>
      </c>
      <c r="M5627" t="s">
        <v>73</v>
      </c>
      <c r="O5627" t="s">
        <v>349</v>
      </c>
      <c r="P5627" t="s">
        <v>851</v>
      </c>
      <c r="Q5627" t="s">
        <v>337</v>
      </c>
      <c r="R5627">
        <v>9.18</v>
      </c>
    </row>
    <row r="5628" spans="1:20" ht="15" customHeight="1">
      <c r="A5628" s="962" t="s">
        <v>281</v>
      </c>
      <c r="B5628" t="s">
        <v>262</v>
      </c>
      <c r="C5628" t="s">
        <v>13</v>
      </c>
      <c r="D5628" t="s">
        <v>11</v>
      </c>
      <c r="E5628" t="s">
        <v>610</v>
      </c>
      <c r="F5628" t="s">
        <v>392</v>
      </c>
      <c r="L5628" t="s">
        <v>2002</v>
      </c>
      <c r="O5628" t="s">
        <v>361</v>
      </c>
      <c r="P5628" t="s">
        <v>868</v>
      </c>
      <c r="Q5628" t="s">
        <v>869</v>
      </c>
      <c r="R5628">
        <v>0</v>
      </c>
      <c r="S5628">
        <v>0</v>
      </c>
      <c r="T5628">
        <v>500000000</v>
      </c>
    </row>
    <row r="5629" spans="1:20" ht="15" customHeight="1">
      <c r="A5629" s="962" t="s">
        <v>281</v>
      </c>
      <c r="B5629" t="s">
        <v>261</v>
      </c>
      <c r="C5629" t="s">
        <v>13</v>
      </c>
      <c r="D5629" t="s">
        <v>11</v>
      </c>
      <c r="E5629" t="s">
        <v>610</v>
      </c>
      <c r="F5629" t="s">
        <v>392</v>
      </c>
      <c r="R5629">
        <v>0</v>
      </c>
      <c r="S5629">
        <v>0</v>
      </c>
      <c r="T5629">
        <v>500000000</v>
      </c>
    </row>
    <row r="5630" spans="1:20" ht="15" customHeight="1">
      <c r="A5630" s="962" t="s">
        <v>282</v>
      </c>
      <c r="B5630" t="s">
        <v>263</v>
      </c>
      <c r="C5630" t="s">
        <v>13</v>
      </c>
      <c r="D5630" t="s">
        <v>11</v>
      </c>
      <c r="E5630" t="s">
        <v>610</v>
      </c>
      <c r="F5630" t="s">
        <v>392</v>
      </c>
      <c r="O5630" t="s">
        <v>361</v>
      </c>
      <c r="P5630" t="s">
        <v>868</v>
      </c>
      <c r="Q5630" t="s">
        <v>869</v>
      </c>
      <c r="R5630">
        <v>0</v>
      </c>
      <c r="S5630">
        <v>0</v>
      </c>
      <c r="T5630">
        <v>500000000</v>
      </c>
    </row>
    <row r="5631" spans="1:20" ht="15" customHeight="1">
      <c r="A5631" s="962" t="s">
        <v>283</v>
      </c>
      <c r="B5631" t="s">
        <v>265</v>
      </c>
      <c r="C5631" t="s">
        <v>13</v>
      </c>
      <c r="D5631" t="s">
        <v>11</v>
      </c>
      <c r="E5631" t="s">
        <v>610</v>
      </c>
      <c r="F5631" t="s">
        <v>392</v>
      </c>
      <c r="O5631" t="s">
        <v>361</v>
      </c>
      <c r="P5631" t="s">
        <v>868</v>
      </c>
      <c r="Q5631" t="s">
        <v>869</v>
      </c>
      <c r="R5631">
        <v>0</v>
      </c>
      <c r="S5631">
        <v>0</v>
      </c>
      <c r="T5631">
        <v>0</v>
      </c>
    </row>
    <row r="5632" spans="1:20" ht="15" customHeight="1">
      <c r="A5632" s="962" t="s">
        <v>283</v>
      </c>
      <c r="B5632" t="s">
        <v>266</v>
      </c>
      <c r="C5632" t="s">
        <v>13</v>
      </c>
      <c r="D5632" t="s">
        <v>11</v>
      </c>
      <c r="E5632" t="s">
        <v>610</v>
      </c>
      <c r="F5632" t="s">
        <v>392</v>
      </c>
      <c r="O5632" t="s">
        <v>361</v>
      </c>
      <c r="P5632" t="s">
        <v>868</v>
      </c>
      <c r="Q5632" t="s">
        <v>869</v>
      </c>
      <c r="R5632">
        <v>0</v>
      </c>
      <c r="S5632">
        <v>0</v>
      </c>
      <c r="T5632">
        <v>0</v>
      </c>
    </row>
    <row r="5633" spans="1:20" ht="15" customHeight="1">
      <c r="A5633" s="962" t="s">
        <v>283</v>
      </c>
      <c r="B5633" t="s">
        <v>264</v>
      </c>
      <c r="C5633" t="s">
        <v>13</v>
      </c>
      <c r="D5633" t="s">
        <v>11</v>
      </c>
      <c r="E5633" t="s">
        <v>610</v>
      </c>
      <c r="F5633" t="s">
        <v>392</v>
      </c>
      <c r="R5633">
        <v>0</v>
      </c>
    </row>
    <row r="5634" spans="1:20" ht="15" customHeight="1">
      <c r="A5634" s="962" t="s">
        <v>284</v>
      </c>
      <c r="B5634" t="s">
        <v>269</v>
      </c>
      <c r="C5634" t="s">
        <v>13</v>
      </c>
      <c r="D5634" t="s">
        <v>11</v>
      </c>
      <c r="E5634" t="s">
        <v>610</v>
      </c>
      <c r="F5634" t="s">
        <v>392</v>
      </c>
      <c r="R5634">
        <v>0</v>
      </c>
      <c r="S5634">
        <v>0</v>
      </c>
      <c r="T5634">
        <v>0</v>
      </c>
    </row>
    <row r="5635" spans="1:20" ht="15" customHeight="1">
      <c r="A5635" s="962" t="s">
        <v>284</v>
      </c>
      <c r="B5635" t="s">
        <v>267</v>
      </c>
      <c r="C5635" t="s">
        <v>13</v>
      </c>
      <c r="D5635" t="s">
        <v>11</v>
      </c>
      <c r="E5635" t="s">
        <v>610</v>
      </c>
      <c r="F5635" t="s">
        <v>392</v>
      </c>
      <c r="R5635">
        <v>0</v>
      </c>
      <c r="S5635">
        <v>0</v>
      </c>
      <c r="T5635">
        <v>0</v>
      </c>
    </row>
    <row r="5636" spans="1:20" ht="15" customHeight="1">
      <c r="A5636" s="962" t="s">
        <v>284</v>
      </c>
      <c r="B5636" t="s">
        <v>268</v>
      </c>
      <c r="C5636" t="s">
        <v>13</v>
      </c>
      <c r="D5636" t="s">
        <v>11</v>
      </c>
      <c r="E5636" t="s">
        <v>610</v>
      </c>
      <c r="F5636" t="s">
        <v>392</v>
      </c>
      <c r="R5636">
        <v>0</v>
      </c>
      <c r="S5636">
        <v>0</v>
      </c>
      <c r="T5636">
        <v>0</v>
      </c>
    </row>
    <row r="5637" spans="1:20" ht="15" customHeight="1">
      <c r="A5637" s="962" t="s">
        <v>285</v>
      </c>
      <c r="B5637" t="s">
        <v>271</v>
      </c>
      <c r="C5637" t="s">
        <v>13</v>
      </c>
      <c r="D5637" t="s">
        <v>11</v>
      </c>
      <c r="E5637" t="s">
        <v>610</v>
      </c>
      <c r="F5637" t="s">
        <v>392</v>
      </c>
      <c r="R5637">
        <v>0</v>
      </c>
      <c r="S5637">
        <v>0</v>
      </c>
      <c r="T5637">
        <v>0</v>
      </c>
    </row>
    <row r="5638" spans="1:20" ht="15" customHeight="1">
      <c r="A5638" s="962" t="s">
        <v>285</v>
      </c>
      <c r="B5638" t="s">
        <v>270</v>
      </c>
      <c r="C5638" t="s">
        <v>13</v>
      </c>
      <c r="D5638" t="s">
        <v>11</v>
      </c>
      <c r="E5638" t="s">
        <v>610</v>
      </c>
      <c r="F5638" t="s">
        <v>392</v>
      </c>
      <c r="R5638">
        <v>0</v>
      </c>
      <c r="S5638">
        <v>0</v>
      </c>
      <c r="T5638">
        <v>0</v>
      </c>
    </row>
    <row r="5639" spans="1:20" ht="15" customHeight="1">
      <c r="A5639" s="962" t="s">
        <v>286</v>
      </c>
      <c r="B5639" t="s">
        <v>273</v>
      </c>
      <c r="C5639" t="s">
        <v>13</v>
      </c>
      <c r="D5639" t="s">
        <v>11</v>
      </c>
      <c r="E5639" t="s">
        <v>610</v>
      </c>
      <c r="F5639" t="s">
        <v>392</v>
      </c>
      <c r="R5639">
        <v>0</v>
      </c>
      <c r="S5639">
        <v>0</v>
      </c>
      <c r="T5639">
        <v>0</v>
      </c>
    </row>
    <row r="5640" spans="1:20" ht="15" customHeight="1">
      <c r="A5640" s="962" t="s">
        <v>286</v>
      </c>
      <c r="B5640" t="s">
        <v>272</v>
      </c>
      <c r="C5640" t="s">
        <v>13</v>
      </c>
      <c r="D5640" t="s">
        <v>11</v>
      </c>
      <c r="E5640" t="s">
        <v>610</v>
      </c>
      <c r="F5640" t="s">
        <v>392</v>
      </c>
      <c r="R5640">
        <v>0</v>
      </c>
      <c r="S5640">
        <v>0</v>
      </c>
      <c r="T5640">
        <v>0</v>
      </c>
    </row>
    <row r="5641" spans="1:20" ht="15" customHeight="1">
      <c r="A5641" s="962" t="s">
        <v>320</v>
      </c>
      <c r="B5641" t="s">
        <v>257</v>
      </c>
      <c r="C5641" t="s">
        <v>13</v>
      </c>
      <c r="D5641" t="s">
        <v>11</v>
      </c>
      <c r="E5641" t="s">
        <v>610</v>
      </c>
      <c r="F5641" t="s">
        <v>392</v>
      </c>
      <c r="H5641" t="s">
        <v>649</v>
      </c>
      <c r="I5641" t="s">
        <v>353</v>
      </c>
      <c r="K5641" t="s">
        <v>333</v>
      </c>
      <c r="L5641" t="s">
        <v>370</v>
      </c>
      <c r="M5641" t="s">
        <v>59</v>
      </c>
      <c r="O5641" t="s">
        <v>335</v>
      </c>
      <c r="P5641" t="s">
        <v>336</v>
      </c>
      <c r="Q5641" t="s">
        <v>337</v>
      </c>
      <c r="R5641">
        <v>64.099999999999994</v>
      </c>
    </row>
    <row r="5642" spans="1:20" ht="15" customHeight="1">
      <c r="A5642" s="962" t="s">
        <v>320</v>
      </c>
      <c r="B5642" t="s">
        <v>259</v>
      </c>
      <c r="C5642" t="s">
        <v>13</v>
      </c>
      <c r="D5642" t="s">
        <v>11</v>
      </c>
      <c r="E5642" t="s">
        <v>610</v>
      </c>
      <c r="F5642" t="s">
        <v>392</v>
      </c>
      <c r="H5642" t="s">
        <v>650</v>
      </c>
      <c r="I5642" t="s">
        <v>353</v>
      </c>
      <c r="K5642" t="s">
        <v>333</v>
      </c>
      <c r="L5642" t="s">
        <v>372</v>
      </c>
      <c r="M5642" t="s">
        <v>59</v>
      </c>
      <c r="O5642" t="s">
        <v>335</v>
      </c>
      <c r="P5642" t="s">
        <v>336</v>
      </c>
      <c r="Q5642" t="s">
        <v>337</v>
      </c>
      <c r="R5642">
        <v>2780</v>
      </c>
    </row>
    <row r="5643" spans="1:20" ht="15" customHeight="1">
      <c r="A5643" s="962" t="s">
        <v>320</v>
      </c>
      <c r="B5643" t="s">
        <v>246</v>
      </c>
      <c r="C5643" t="s">
        <v>13</v>
      </c>
      <c r="D5643" t="s">
        <v>11</v>
      </c>
      <c r="E5643" t="s">
        <v>610</v>
      </c>
      <c r="F5643" t="s">
        <v>392</v>
      </c>
      <c r="R5643">
        <v>0</v>
      </c>
      <c r="S5643">
        <v>0</v>
      </c>
      <c r="T5643">
        <v>500000000</v>
      </c>
    </row>
    <row r="5644" spans="1:20" ht="15" customHeight="1">
      <c r="A5644" s="962" t="s">
        <v>320</v>
      </c>
      <c r="B5644" t="s">
        <v>261</v>
      </c>
      <c r="C5644" t="s">
        <v>13</v>
      </c>
      <c r="D5644" t="s">
        <v>11</v>
      </c>
      <c r="E5644" t="s">
        <v>610</v>
      </c>
      <c r="F5644" t="s">
        <v>392</v>
      </c>
      <c r="R5644">
        <v>0</v>
      </c>
      <c r="S5644">
        <v>0</v>
      </c>
      <c r="T5644">
        <v>500000000</v>
      </c>
    </row>
    <row r="5645" spans="1:20" ht="15" customHeight="1">
      <c r="A5645" s="962" t="s">
        <v>320</v>
      </c>
      <c r="B5645" t="s">
        <v>262</v>
      </c>
      <c r="C5645" t="s">
        <v>13</v>
      </c>
      <c r="D5645" t="s">
        <v>11</v>
      </c>
      <c r="E5645" t="s">
        <v>610</v>
      </c>
      <c r="F5645" t="s">
        <v>392</v>
      </c>
      <c r="R5645">
        <v>0</v>
      </c>
      <c r="S5645">
        <v>0</v>
      </c>
      <c r="T5645">
        <v>500000000</v>
      </c>
    </row>
    <row r="5646" spans="1:20" ht="15" customHeight="1">
      <c r="A5646" s="962" t="s">
        <v>320</v>
      </c>
      <c r="B5646" t="s">
        <v>263</v>
      </c>
      <c r="C5646" t="s">
        <v>13</v>
      </c>
      <c r="D5646" t="s">
        <v>11</v>
      </c>
      <c r="E5646" t="s">
        <v>610</v>
      </c>
      <c r="F5646" t="s">
        <v>392</v>
      </c>
      <c r="R5646">
        <v>0</v>
      </c>
      <c r="S5646">
        <v>0</v>
      </c>
      <c r="T5646">
        <v>500000000</v>
      </c>
    </row>
    <row r="5647" spans="1:20" ht="15" customHeight="1">
      <c r="A5647" s="962" t="s">
        <v>320</v>
      </c>
      <c r="B5647" t="s">
        <v>254</v>
      </c>
      <c r="C5647" t="s">
        <v>13</v>
      </c>
      <c r="D5647" t="s">
        <v>11</v>
      </c>
      <c r="E5647" t="s">
        <v>610</v>
      </c>
      <c r="F5647" t="s">
        <v>392</v>
      </c>
      <c r="H5647" t="s">
        <v>651</v>
      </c>
      <c r="I5647" t="s">
        <v>353</v>
      </c>
      <c r="K5647" t="s">
        <v>333</v>
      </c>
      <c r="L5647" t="s">
        <v>374</v>
      </c>
      <c r="M5647" t="s">
        <v>58</v>
      </c>
      <c r="O5647" t="s">
        <v>335</v>
      </c>
      <c r="P5647" t="s">
        <v>336</v>
      </c>
      <c r="Q5647" t="s">
        <v>337</v>
      </c>
      <c r="R5647">
        <v>403</v>
      </c>
    </row>
    <row r="5648" spans="1:20" ht="15" customHeight="1">
      <c r="A5648" s="962" t="s">
        <v>323</v>
      </c>
      <c r="B5648" t="s">
        <v>247</v>
      </c>
      <c r="C5648" t="s">
        <v>13</v>
      </c>
      <c r="D5648" t="s">
        <v>11</v>
      </c>
      <c r="E5648" t="s">
        <v>610</v>
      </c>
      <c r="F5648" t="s">
        <v>392</v>
      </c>
      <c r="R5648">
        <v>0</v>
      </c>
    </row>
    <row r="5649" spans="1:20" ht="15" customHeight="1">
      <c r="A5649" s="962" t="s">
        <v>323</v>
      </c>
      <c r="B5649" t="s">
        <v>254</v>
      </c>
      <c r="C5649" t="s">
        <v>13</v>
      </c>
      <c r="D5649" t="s">
        <v>11</v>
      </c>
      <c r="E5649" t="s">
        <v>610</v>
      </c>
      <c r="F5649" t="s">
        <v>392</v>
      </c>
      <c r="L5649" t="s">
        <v>1977</v>
      </c>
      <c r="N5649" t="s">
        <v>230</v>
      </c>
      <c r="O5649" t="s">
        <v>349</v>
      </c>
      <c r="P5649" t="s">
        <v>1978</v>
      </c>
      <c r="Q5649" t="s">
        <v>2003</v>
      </c>
      <c r="R5649">
        <v>30.1</v>
      </c>
    </row>
    <row r="5650" spans="1:20" ht="15" customHeight="1">
      <c r="A5650" s="962" t="s">
        <v>323</v>
      </c>
      <c r="B5650" t="s">
        <v>246</v>
      </c>
      <c r="C5650" t="s">
        <v>13</v>
      </c>
      <c r="D5650" t="s">
        <v>11</v>
      </c>
      <c r="E5650" t="s">
        <v>610</v>
      </c>
      <c r="F5650" t="s">
        <v>392</v>
      </c>
      <c r="R5650">
        <v>0</v>
      </c>
      <c r="S5650">
        <v>0</v>
      </c>
      <c r="T5650">
        <v>500000000</v>
      </c>
    </row>
    <row r="5651" spans="1:20" ht="15" customHeight="1">
      <c r="A5651" s="962" t="s">
        <v>323</v>
      </c>
      <c r="B5651" t="s">
        <v>263</v>
      </c>
      <c r="C5651" t="s">
        <v>13</v>
      </c>
      <c r="D5651" t="s">
        <v>11</v>
      </c>
      <c r="E5651" t="s">
        <v>610</v>
      </c>
      <c r="F5651" t="s">
        <v>392</v>
      </c>
      <c r="R5651">
        <v>0</v>
      </c>
      <c r="S5651">
        <v>0</v>
      </c>
      <c r="T5651">
        <v>500000000</v>
      </c>
    </row>
    <row r="5652" spans="1:20" ht="15" customHeight="1">
      <c r="A5652" s="962" t="s">
        <v>244</v>
      </c>
      <c r="B5652" t="s">
        <v>278</v>
      </c>
      <c r="C5652" t="s">
        <v>13</v>
      </c>
      <c r="D5652" t="s">
        <v>11</v>
      </c>
      <c r="E5652" t="s">
        <v>610</v>
      </c>
      <c r="F5652" t="s">
        <v>413</v>
      </c>
      <c r="O5652" t="s">
        <v>361</v>
      </c>
      <c r="P5652" t="s">
        <v>868</v>
      </c>
      <c r="Q5652" t="s">
        <v>869</v>
      </c>
      <c r="R5652">
        <v>16.3</v>
      </c>
    </row>
    <row r="5653" spans="1:20" ht="15" customHeight="1">
      <c r="A5653" s="962" t="s">
        <v>244</v>
      </c>
      <c r="B5653" t="s">
        <v>279</v>
      </c>
      <c r="C5653" t="s">
        <v>13</v>
      </c>
      <c r="D5653" t="s">
        <v>11</v>
      </c>
      <c r="E5653" t="s">
        <v>610</v>
      </c>
      <c r="F5653" t="s">
        <v>413</v>
      </c>
      <c r="G5653" t="s">
        <v>652</v>
      </c>
      <c r="I5653" t="s">
        <v>415</v>
      </c>
      <c r="K5653" t="s">
        <v>333</v>
      </c>
      <c r="L5653" t="s">
        <v>334</v>
      </c>
      <c r="M5653" t="s">
        <v>67</v>
      </c>
      <c r="O5653" t="s">
        <v>335</v>
      </c>
      <c r="P5653" t="s">
        <v>336</v>
      </c>
      <c r="Q5653" t="s">
        <v>337</v>
      </c>
      <c r="R5653">
        <v>35.4</v>
      </c>
    </row>
    <row r="5654" spans="1:20" ht="15" customHeight="1">
      <c r="A5654" s="962" t="s">
        <v>246</v>
      </c>
      <c r="B5654" t="s">
        <v>321</v>
      </c>
      <c r="C5654" t="s">
        <v>13</v>
      </c>
      <c r="D5654" t="s">
        <v>11</v>
      </c>
      <c r="E5654" t="s">
        <v>610</v>
      </c>
      <c r="F5654" t="s">
        <v>413</v>
      </c>
      <c r="R5654">
        <v>0</v>
      </c>
      <c r="S5654">
        <v>0</v>
      </c>
      <c r="T5654">
        <v>500000000</v>
      </c>
    </row>
    <row r="5655" spans="1:20" ht="15" customHeight="1">
      <c r="A5655" s="962" t="s">
        <v>246</v>
      </c>
      <c r="B5655" t="s">
        <v>281</v>
      </c>
      <c r="C5655" t="s">
        <v>13</v>
      </c>
      <c r="D5655" t="s">
        <v>11</v>
      </c>
      <c r="E5655" t="s">
        <v>610</v>
      </c>
      <c r="F5655" t="s">
        <v>413</v>
      </c>
      <c r="R5655">
        <v>0</v>
      </c>
      <c r="S5655">
        <v>0</v>
      </c>
      <c r="T5655">
        <v>500000000</v>
      </c>
    </row>
    <row r="5656" spans="1:20" ht="15" customHeight="1">
      <c r="A5656" s="962" t="s">
        <v>246</v>
      </c>
      <c r="B5656" t="s">
        <v>282</v>
      </c>
      <c r="C5656" t="s">
        <v>13</v>
      </c>
      <c r="D5656" t="s">
        <v>11</v>
      </c>
      <c r="E5656" t="s">
        <v>610</v>
      </c>
      <c r="F5656" t="s">
        <v>413</v>
      </c>
      <c r="R5656">
        <v>0</v>
      </c>
      <c r="S5656">
        <v>0</v>
      </c>
      <c r="T5656">
        <v>500000000</v>
      </c>
    </row>
    <row r="5657" spans="1:20" ht="15" customHeight="1">
      <c r="A5657" s="962" t="s">
        <v>246</v>
      </c>
      <c r="B5657" t="s">
        <v>324</v>
      </c>
      <c r="C5657" t="s">
        <v>13</v>
      </c>
      <c r="D5657" t="s">
        <v>11</v>
      </c>
      <c r="E5657" t="s">
        <v>610</v>
      </c>
      <c r="F5657" t="s">
        <v>413</v>
      </c>
      <c r="R5657">
        <v>0</v>
      </c>
      <c r="S5657">
        <v>0</v>
      </c>
      <c r="T5657">
        <v>500000000</v>
      </c>
    </row>
    <row r="5658" spans="1:20" ht="15" customHeight="1">
      <c r="A5658" s="962" t="s">
        <v>247</v>
      </c>
      <c r="B5658" t="s">
        <v>300</v>
      </c>
      <c r="C5658" t="s">
        <v>13</v>
      </c>
      <c r="D5658" t="s">
        <v>11</v>
      </c>
      <c r="E5658" t="s">
        <v>610</v>
      </c>
      <c r="F5658" t="s">
        <v>413</v>
      </c>
      <c r="J5658" t="s">
        <v>663</v>
      </c>
      <c r="L5658" t="s">
        <v>339</v>
      </c>
      <c r="O5658" t="s">
        <v>882</v>
      </c>
      <c r="P5658" t="s">
        <v>868</v>
      </c>
      <c r="Q5658" t="s">
        <v>869</v>
      </c>
      <c r="R5658">
        <v>16.100000000000001</v>
      </c>
    </row>
    <row r="5659" spans="1:20" ht="15" customHeight="1">
      <c r="A5659" s="962" t="s">
        <v>247</v>
      </c>
      <c r="B5659" t="s">
        <v>290</v>
      </c>
      <c r="C5659" t="s">
        <v>13</v>
      </c>
      <c r="D5659" t="s">
        <v>11</v>
      </c>
      <c r="E5659" t="s">
        <v>610</v>
      </c>
      <c r="F5659" t="s">
        <v>413</v>
      </c>
      <c r="J5659" t="s">
        <v>338</v>
      </c>
      <c r="L5659" t="s">
        <v>339</v>
      </c>
      <c r="R5659">
        <v>0</v>
      </c>
    </row>
    <row r="5660" spans="1:20" ht="15" customHeight="1">
      <c r="A5660" s="962" t="s">
        <v>247</v>
      </c>
      <c r="B5660" t="s">
        <v>289</v>
      </c>
      <c r="C5660" t="s">
        <v>13</v>
      </c>
      <c r="D5660" t="s">
        <v>11</v>
      </c>
      <c r="E5660" t="s">
        <v>610</v>
      </c>
      <c r="F5660" t="s">
        <v>413</v>
      </c>
      <c r="R5660">
        <v>0</v>
      </c>
    </row>
    <row r="5661" spans="1:20" ht="15" customHeight="1">
      <c r="A5661" s="962" t="s">
        <v>247</v>
      </c>
      <c r="B5661" t="s">
        <v>288</v>
      </c>
      <c r="C5661" t="s">
        <v>13</v>
      </c>
      <c r="D5661" t="s">
        <v>11</v>
      </c>
      <c r="E5661" t="s">
        <v>610</v>
      </c>
      <c r="F5661" t="s">
        <v>413</v>
      </c>
      <c r="R5661">
        <v>16.100000000000001</v>
      </c>
    </row>
    <row r="5662" spans="1:20" ht="15" customHeight="1">
      <c r="A5662" s="962" t="s">
        <v>247</v>
      </c>
      <c r="B5662" t="s">
        <v>298</v>
      </c>
      <c r="C5662" t="s">
        <v>13</v>
      </c>
      <c r="D5662" t="s">
        <v>11</v>
      </c>
      <c r="E5662" t="s">
        <v>610</v>
      </c>
      <c r="F5662" t="s">
        <v>413</v>
      </c>
      <c r="R5662">
        <v>16.100000000000001</v>
      </c>
    </row>
    <row r="5663" spans="1:20" ht="15" customHeight="1">
      <c r="A5663" s="962" t="s">
        <v>247</v>
      </c>
      <c r="B5663" t="s">
        <v>297</v>
      </c>
      <c r="C5663" t="s">
        <v>13</v>
      </c>
      <c r="D5663" t="s">
        <v>11</v>
      </c>
      <c r="E5663" t="s">
        <v>610</v>
      </c>
      <c r="F5663" t="s">
        <v>413</v>
      </c>
      <c r="R5663">
        <v>16.100000000000001</v>
      </c>
    </row>
    <row r="5664" spans="1:20" ht="15" customHeight="1">
      <c r="A5664" s="962" t="s">
        <v>247</v>
      </c>
      <c r="B5664" t="s">
        <v>287</v>
      </c>
      <c r="C5664" t="s">
        <v>13</v>
      </c>
      <c r="D5664" t="s">
        <v>11</v>
      </c>
      <c r="E5664" t="s">
        <v>610</v>
      </c>
      <c r="F5664" t="s">
        <v>413</v>
      </c>
      <c r="R5664">
        <v>16.2</v>
      </c>
    </row>
    <row r="5665" spans="1:20" ht="15" customHeight="1">
      <c r="A5665" s="962" t="s">
        <v>247</v>
      </c>
      <c r="B5665" t="s">
        <v>301</v>
      </c>
      <c r="C5665" t="s">
        <v>13</v>
      </c>
      <c r="D5665" t="s">
        <v>11</v>
      </c>
      <c r="E5665" t="s">
        <v>610</v>
      </c>
      <c r="F5665" t="s">
        <v>413</v>
      </c>
      <c r="R5665">
        <v>8.06</v>
      </c>
      <c r="S5665">
        <v>0</v>
      </c>
      <c r="T5665">
        <v>16.100000000000001</v>
      </c>
    </row>
    <row r="5666" spans="1:20" ht="15" customHeight="1">
      <c r="A5666" s="962" t="s">
        <v>247</v>
      </c>
      <c r="B5666" t="s">
        <v>302</v>
      </c>
      <c r="C5666" t="s">
        <v>13</v>
      </c>
      <c r="D5666" t="s">
        <v>11</v>
      </c>
      <c r="E5666" t="s">
        <v>610</v>
      </c>
      <c r="F5666" t="s">
        <v>413</v>
      </c>
      <c r="R5666">
        <v>8.06</v>
      </c>
      <c r="S5666">
        <v>0</v>
      </c>
      <c r="T5666">
        <v>16.100000000000001</v>
      </c>
    </row>
    <row r="5667" spans="1:20" ht="15" customHeight="1">
      <c r="A5667" s="962" t="s">
        <v>247</v>
      </c>
      <c r="B5667" t="s">
        <v>322</v>
      </c>
      <c r="C5667" t="s">
        <v>13</v>
      </c>
      <c r="D5667" t="s">
        <v>11</v>
      </c>
      <c r="E5667" t="s">
        <v>610</v>
      </c>
      <c r="F5667" t="s">
        <v>413</v>
      </c>
      <c r="H5667" t="s">
        <v>870</v>
      </c>
      <c r="I5667" t="s">
        <v>450</v>
      </c>
      <c r="J5667" t="s">
        <v>921</v>
      </c>
      <c r="K5667" t="s">
        <v>854</v>
      </c>
      <c r="L5667" t="s">
        <v>871</v>
      </c>
      <c r="M5667" t="s">
        <v>56</v>
      </c>
      <c r="O5667" t="s">
        <v>361</v>
      </c>
      <c r="P5667" t="s">
        <v>851</v>
      </c>
      <c r="Q5667" t="s">
        <v>337</v>
      </c>
      <c r="R5667">
        <v>0.02</v>
      </c>
    </row>
    <row r="5668" spans="1:20" ht="15" customHeight="1">
      <c r="A5668" s="962" t="s">
        <v>247</v>
      </c>
      <c r="B5668" t="s">
        <v>318</v>
      </c>
      <c r="C5668" t="s">
        <v>13</v>
      </c>
      <c r="D5668" t="s">
        <v>11</v>
      </c>
      <c r="E5668" t="s">
        <v>610</v>
      </c>
      <c r="F5668" t="s">
        <v>413</v>
      </c>
      <c r="H5668" t="s">
        <v>972</v>
      </c>
      <c r="I5668" t="s">
        <v>847</v>
      </c>
      <c r="J5668" t="s">
        <v>848</v>
      </c>
      <c r="K5668" t="s">
        <v>849</v>
      </c>
      <c r="L5668" t="s">
        <v>850</v>
      </c>
      <c r="M5668" t="s">
        <v>57</v>
      </c>
      <c r="O5668" t="s">
        <v>361</v>
      </c>
      <c r="P5668" t="s">
        <v>851</v>
      </c>
      <c r="Q5668" t="s">
        <v>337</v>
      </c>
      <c r="R5668">
        <v>0.12</v>
      </c>
    </row>
    <row r="5669" spans="1:20" ht="15" customHeight="1">
      <c r="A5669" s="962" t="s">
        <v>247</v>
      </c>
      <c r="B5669" t="s">
        <v>317</v>
      </c>
      <c r="C5669" t="s">
        <v>13</v>
      </c>
      <c r="D5669" t="s">
        <v>11</v>
      </c>
      <c r="E5669" t="s">
        <v>610</v>
      </c>
      <c r="F5669" t="s">
        <v>413</v>
      </c>
      <c r="I5669" t="s">
        <v>847</v>
      </c>
      <c r="K5669" t="s">
        <v>849</v>
      </c>
      <c r="L5669" t="s">
        <v>850</v>
      </c>
      <c r="M5669" t="s">
        <v>57</v>
      </c>
      <c r="O5669" t="s">
        <v>361</v>
      </c>
      <c r="P5669" t="s">
        <v>851</v>
      </c>
      <c r="Q5669" t="s">
        <v>337</v>
      </c>
      <c r="R5669">
        <v>0.12</v>
      </c>
    </row>
    <row r="5670" spans="1:20" ht="15" customHeight="1">
      <c r="A5670" s="962" t="s">
        <v>247</v>
      </c>
      <c r="B5670" t="s">
        <v>305</v>
      </c>
      <c r="C5670" t="s">
        <v>13</v>
      </c>
      <c r="D5670" t="s">
        <v>11</v>
      </c>
      <c r="E5670" t="s">
        <v>610</v>
      </c>
      <c r="F5670" t="s">
        <v>413</v>
      </c>
      <c r="R5670">
        <v>0.12</v>
      </c>
    </row>
    <row r="5671" spans="1:20" ht="15" customHeight="1">
      <c r="A5671" s="962" t="s">
        <v>247</v>
      </c>
      <c r="B5671" t="s">
        <v>324</v>
      </c>
      <c r="C5671" t="s">
        <v>13</v>
      </c>
      <c r="D5671" t="s">
        <v>11</v>
      </c>
      <c r="E5671" t="s">
        <v>610</v>
      </c>
      <c r="F5671" t="s">
        <v>413</v>
      </c>
      <c r="R5671">
        <v>0</v>
      </c>
    </row>
    <row r="5672" spans="1:20" ht="15" customHeight="1">
      <c r="A5672" s="962" t="s">
        <v>248</v>
      </c>
      <c r="B5672" t="s">
        <v>278</v>
      </c>
      <c r="C5672" t="s">
        <v>13</v>
      </c>
      <c r="D5672" t="s">
        <v>11</v>
      </c>
      <c r="E5672" t="s">
        <v>610</v>
      </c>
      <c r="F5672" t="s">
        <v>413</v>
      </c>
      <c r="R5672">
        <v>0</v>
      </c>
    </row>
    <row r="5673" spans="1:20" ht="15" customHeight="1">
      <c r="A5673" s="962" t="s">
        <v>248</v>
      </c>
      <c r="B5673" t="s">
        <v>279</v>
      </c>
      <c r="C5673" t="s">
        <v>13</v>
      </c>
      <c r="D5673" t="s">
        <v>11</v>
      </c>
      <c r="E5673" t="s">
        <v>610</v>
      </c>
      <c r="F5673" t="s">
        <v>413</v>
      </c>
      <c r="G5673" t="s">
        <v>416</v>
      </c>
      <c r="I5673" t="s">
        <v>415</v>
      </c>
      <c r="K5673" t="s">
        <v>333</v>
      </c>
      <c r="L5673" t="s">
        <v>250</v>
      </c>
      <c r="M5673" t="s">
        <v>67</v>
      </c>
      <c r="O5673" t="s">
        <v>335</v>
      </c>
      <c r="P5673" t="s">
        <v>336</v>
      </c>
      <c r="Q5673" t="s">
        <v>337</v>
      </c>
      <c r="R5673">
        <v>6.23</v>
      </c>
    </row>
    <row r="5674" spans="1:20" ht="15" customHeight="1">
      <c r="A5674" s="962" t="s">
        <v>249</v>
      </c>
      <c r="B5674" t="s">
        <v>278</v>
      </c>
      <c r="C5674" t="s">
        <v>13</v>
      </c>
      <c r="D5674" t="s">
        <v>11</v>
      </c>
      <c r="E5674" t="s">
        <v>610</v>
      </c>
      <c r="F5674" t="s">
        <v>413</v>
      </c>
      <c r="J5674" t="s">
        <v>340</v>
      </c>
      <c r="L5674" t="s">
        <v>249</v>
      </c>
      <c r="R5674">
        <v>0</v>
      </c>
    </row>
    <row r="5675" spans="1:20" ht="15" customHeight="1">
      <c r="A5675" s="962" t="s">
        <v>250</v>
      </c>
      <c r="B5675" t="s">
        <v>279</v>
      </c>
      <c r="C5675" t="s">
        <v>13</v>
      </c>
      <c r="D5675" t="s">
        <v>11</v>
      </c>
      <c r="E5675" t="s">
        <v>610</v>
      </c>
      <c r="F5675" t="s">
        <v>413</v>
      </c>
      <c r="G5675" t="s">
        <v>558</v>
      </c>
      <c r="I5675" t="s">
        <v>415</v>
      </c>
      <c r="K5675" t="s">
        <v>333</v>
      </c>
      <c r="L5675" t="s">
        <v>250</v>
      </c>
      <c r="M5675" t="s">
        <v>67</v>
      </c>
      <c r="O5675" t="s">
        <v>335</v>
      </c>
      <c r="P5675" t="s">
        <v>336</v>
      </c>
      <c r="Q5675" t="s">
        <v>337</v>
      </c>
      <c r="R5675">
        <v>6.23</v>
      </c>
    </row>
    <row r="5676" spans="1:20" ht="15" customHeight="1">
      <c r="A5676" s="962" t="s">
        <v>254</v>
      </c>
      <c r="B5676" t="s">
        <v>283</v>
      </c>
      <c r="C5676" t="s">
        <v>13</v>
      </c>
      <c r="D5676" t="s">
        <v>11</v>
      </c>
      <c r="E5676" t="s">
        <v>610</v>
      </c>
      <c r="F5676" t="s">
        <v>413</v>
      </c>
      <c r="J5676" t="s">
        <v>342</v>
      </c>
      <c r="L5676" t="s">
        <v>343</v>
      </c>
      <c r="R5676">
        <v>0</v>
      </c>
    </row>
    <row r="5677" spans="1:20" ht="15" customHeight="1">
      <c r="A5677" s="962" t="s">
        <v>254</v>
      </c>
      <c r="B5677" t="s">
        <v>289</v>
      </c>
      <c r="C5677" t="s">
        <v>13</v>
      </c>
      <c r="D5677" t="s">
        <v>11</v>
      </c>
      <c r="E5677" t="s">
        <v>610</v>
      </c>
      <c r="F5677" t="s">
        <v>413</v>
      </c>
      <c r="O5677" t="s">
        <v>361</v>
      </c>
      <c r="P5677" t="s">
        <v>868</v>
      </c>
      <c r="Q5677" t="s">
        <v>869</v>
      </c>
      <c r="R5677">
        <v>15.1</v>
      </c>
    </row>
    <row r="5678" spans="1:20" ht="15" customHeight="1">
      <c r="A5678" s="962" t="s">
        <v>254</v>
      </c>
      <c r="B5678" t="s">
        <v>290</v>
      </c>
      <c r="C5678" t="s">
        <v>13</v>
      </c>
      <c r="D5678" t="s">
        <v>11</v>
      </c>
      <c r="E5678" t="s">
        <v>610</v>
      </c>
      <c r="F5678" t="s">
        <v>413</v>
      </c>
      <c r="R5678">
        <v>4.1900000000000004</v>
      </c>
      <c r="S5678">
        <v>0</v>
      </c>
      <c r="T5678">
        <v>15.1</v>
      </c>
    </row>
    <row r="5679" spans="1:20" ht="15" customHeight="1">
      <c r="A5679" s="962" t="s">
        <v>254</v>
      </c>
      <c r="B5679" t="s">
        <v>292</v>
      </c>
      <c r="C5679" t="s">
        <v>13</v>
      </c>
      <c r="D5679" t="s">
        <v>11</v>
      </c>
      <c r="E5679" t="s">
        <v>610</v>
      </c>
      <c r="F5679" t="s">
        <v>413</v>
      </c>
      <c r="R5679">
        <v>1.68</v>
      </c>
      <c r="S5679">
        <v>0</v>
      </c>
      <c r="T5679">
        <v>15.1</v>
      </c>
    </row>
    <row r="5680" spans="1:20" ht="15" customHeight="1">
      <c r="A5680" s="962" t="s">
        <v>254</v>
      </c>
      <c r="B5680" t="s">
        <v>294</v>
      </c>
      <c r="C5680" t="s">
        <v>13</v>
      </c>
      <c r="D5680" t="s">
        <v>11</v>
      </c>
      <c r="E5680" t="s">
        <v>610</v>
      </c>
      <c r="F5680" t="s">
        <v>413</v>
      </c>
      <c r="R5680">
        <v>0.84</v>
      </c>
      <c r="S5680">
        <v>0</v>
      </c>
      <c r="T5680">
        <v>15.1</v>
      </c>
    </row>
    <row r="5681" spans="1:20" ht="15" customHeight="1">
      <c r="A5681" s="962" t="s">
        <v>254</v>
      </c>
      <c r="B5681" t="s">
        <v>295</v>
      </c>
      <c r="C5681" t="s">
        <v>13</v>
      </c>
      <c r="D5681" t="s">
        <v>11</v>
      </c>
      <c r="E5681" t="s">
        <v>610</v>
      </c>
      <c r="F5681" t="s">
        <v>413</v>
      </c>
      <c r="R5681">
        <v>4.1900000000000004</v>
      </c>
      <c r="S5681">
        <v>0</v>
      </c>
      <c r="T5681">
        <v>15.1</v>
      </c>
    </row>
    <row r="5682" spans="1:20" ht="15" customHeight="1">
      <c r="A5682" s="962" t="s">
        <v>254</v>
      </c>
      <c r="B5682" t="s">
        <v>280</v>
      </c>
      <c r="C5682" t="s">
        <v>13</v>
      </c>
      <c r="D5682" t="s">
        <v>11</v>
      </c>
      <c r="E5682" t="s">
        <v>610</v>
      </c>
      <c r="F5682" t="s">
        <v>413</v>
      </c>
      <c r="G5682" t="s">
        <v>653</v>
      </c>
      <c r="I5682" t="s">
        <v>418</v>
      </c>
      <c r="J5682" t="s">
        <v>654</v>
      </c>
      <c r="K5682" t="s">
        <v>333</v>
      </c>
      <c r="L5682" t="s">
        <v>346</v>
      </c>
      <c r="M5682" t="s">
        <v>60</v>
      </c>
      <c r="O5682" t="s">
        <v>349</v>
      </c>
      <c r="P5682" t="s">
        <v>336</v>
      </c>
      <c r="Q5682" t="s">
        <v>337</v>
      </c>
      <c r="R5682">
        <v>31</v>
      </c>
    </row>
    <row r="5683" spans="1:20" ht="15" customHeight="1">
      <c r="A5683" s="962" t="s">
        <v>254</v>
      </c>
      <c r="B5683" t="s">
        <v>299</v>
      </c>
      <c r="C5683" t="s">
        <v>13</v>
      </c>
      <c r="D5683" t="s">
        <v>11</v>
      </c>
      <c r="E5683" t="s">
        <v>610</v>
      </c>
      <c r="F5683" t="s">
        <v>413</v>
      </c>
      <c r="G5683" t="s">
        <v>655</v>
      </c>
      <c r="I5683" t="s">
        <v>421</v>
      </c>
      <c r="J5683" t="s">
        <v>422</v>
      </c>
      <c r="K5683" t="s">
        <v>333</v>
      </c>
      <c r="L5683" t="s">
        <v>348</v>
      </c>
      <c r="M5683" t="s">
        <v>69</v>
      </c>
      <c r="O5683" t="s">
        <v>349</v>
      </c>
      <c r="P5683" t="s">
        <v>336</v>
      </c>
      <c r="Q5683" t="s">
        <v>337</v>
      </c>
      <c r="R5683">
        <v>5.94</v>
      </c>
    </row>
    <row r="5684" spans="1:20" ht="15" customHeight="1">
      <c r="A5684" s="962" t="s">
        <v>254</v>
      </c>
      <c r="B5684" t="s">
        <v>284</v>
      </c>
      <c r="C5684" t="s">
        <v>13</v>
      </c>
      <c r="D5684" t="s">
        <v>11</v>
      </c>
      <c r="E5684" t="s">
        <v>610</v>
      </c>
      <c r="F5684" t="s">
        <v>413</v>
      </c>
      <c r="R5684">
        <v>0</v>
      </c>
    </row>
    <row r="5685" spans="1:20" ht="15" customHeight="1">
      <c r="A5685" s="962" t="s">
        <v>254</v>
      </c>
      <c r="B5685" t="s">
        <v>285</v>
      </c>
      <c r="C5685" t="s">
        <v>13</v>
      </c>
      <c r="D5685" t="s">
        <v>11</v>
      </c>
      <c r="E5685" t="s">
        <v>610</v>
      </c>
      <c r="F5685" t="s">
        <v>413</v>
      </c>
      <c r="R5685">
        <v>0</v>
      </c>
    </row>
    <row r="5686" spans="1:20" ht="15" customHeight="1">
      <c r="A5686" s="962" t="s">
        <v>254</v>
      </c>
      <c r="B5686" t="s">
        <v>286</v>
      </c>
      <c r="C5686" t="s">
        <v>13</v>
      </c>
      <c r="D5686" t="s">
        <v>11</v>
      </c>
      <c r="E5686" t="s">
        <v>610</v>
      </c>
      <c r="F5686" t="s">
        <v>413</v>
      </c>
      <c r="R5686">
        <v>0</v>
      </c>
    </row>
    <row r="5687" spans="1:20" ht="15" customHeight="1">
      <c r="A5687" s="962" t="s">
        <v>254</v>
      </c>
      <c r="B5687" t="s">
        <v>303</v>
      </c>
      <c r="C5687" t="s">
        <v>13</v>
      </c>
      <c r="D5687" t="s">
        <v>11</v>
      </c>
      <c r="E5687" t="s">
        <v>610</v>
      </c>
      <c r="F5687" t="s">
        <v>413</v>
      </c>
      <c r="R5687">
        <v>0</v>
      </c>
    </row>
    <row r="5688" spans="1:20" ht="15" customHeight="1">
      <c r="A5688" s="962" t="s">
        <v>254</v>
      </c>
      <c r="B5688" t="s">
        <v>291</v>
      </c>
      <c r="C5688" t="s">
        <v>13</v>
      </c>
      <c r="D5688" t="s">
        <v>11</v>
      </c>
      <c r="E5688" t="s">
        <v>610</v>
      </c>
      <c r="F5688" t="s">
        <v>413</v>
      </c>
      <c r="R5688">
        <v>2.52</v>
      </c>
      <c r="S5688">
        <v>0</v>
      </c>
      <c r="T5688">
        <v>15.1</v>
      </c>
    </row>
    <row r="5689" spans="1:20" ht="15" customHeight="1">
      <c r="A5689" s="962" t="s">
        <v>254</v>
      </c>
      <c r="B5689" t="s">
        <v>293</v>
      </c>
      <c r="C5689" t="s">
        <v>13</v>
      </c>
      <c r="D5689" t="s">
        <v>11</v>
      </c>
      <c r="E5689" t="s">
        <v>610</v>
      </c>
      <c r="F5689" t="s">
        <v>413</v>
      </c>
      <c r="R5689">
        <v>0.84</v>
      </c>
      <c r="S5689">
        <v>0</v>
      </c>
      <c r="T5689">
        <v>15.1</v>
      </c>
    </row>
    <row r="5690" spans="1:20" ht="15" customHeight="1">
      <c r="A5690" s="962" t="s">
        <v>254</v>
      </c>
      <c r="B5690" t="s">
        <v>288</v>
      </c>
      <c r="C5690" t="s">
        <v>13</v>
      </c>
      <c r="D5690" t="s">
        <v>11</v>
      </c>
      <c r="E5690" t="s">
        <v>610</v>
      </c>
      <c r="F5690" t="s">
        <v>413</v>
      </c>
      <c r="R5690">
        <v>21</v>
      </c>
    </row>
    <row r="5691" spans="1:20" ht="15" customHeight="1">
      <c r="A5691" s="962" t="s">
        <v>254</v>
      </c>
      <c r="B5691" t="s">
        <v>298</v>
      </c>
      <c r="C5691" t="s">
        <v>13</v>
      </c>
      <c r="D5691" t="s">
        <v>11</v>
      </c>
      <c r="E5691" t="s">
        <v>610</v>
      </c>
      <c r="F5691" t="s">
        <v>413</v>
      </c>
      <c r="R5691">
        <v>5.94</v>
      </c>
    </row>
    <row r="5692" spans="1:20" ht="15" customHeight="1">
      <c r="A5692" s="962" t="s">
        <v>254</v>
      </c>
      <c r="B5692" t="s">
        <v>297</v>
      </c>
      <c r="C5692" t="s">
        <v>13</v>
      </c>
      <c r="D5692" t="s">
        <v>11</v>
      </c>
      <c r="E5692" t="s">
        <v>610</v>
      </c>
      <c r="F5692" t="s">
        <v>413</v>
      </c>
      <c r="R5692">
        <v>5.94</v>
      </c>
    </row>
    <row r="5693" spans="1:20" ht="15" customHeight="1">
      <c r="A5693" s="962" t="s">
        <v>254</v>
      </c>
      <c r="B5693" t="s">
        <v>287</v>
      </c>
      <c r="C5693" t="s">
        <v>13</v>
      </c>
      <c r="D5693" t="s">
        <v>11</v>
      </c>
      <c r="E5693" t="s">
        <v>610</v>
      </c>
      <c r="F5693" t="s">
        <v>413</v>
      </c>
      <c r="R5693">
        <v>22.3</v>
      </c>
    </row>
    <row r="5694" spans="1:20" ht="15" customHeight="1">
      <c r="A5694" s="962" t="s">
        <v>254</v>
      </c>
      <c r="B5694" t="s">
        <v>296</v>
      </c>
      <c r="C5694" t="s">
        <v>13</v>
      </c>
      <c r="D5694" t="s">
        <v>11</v>
      </c>
      <c r="E5694" t="s">
        <v>610</v>
      </c>
      <c r="F5694" t="s">
        <v>413</v>
      </c>
      <c r="R5694">
        <v>4.1900000000000004</v>
      </c>
      <c r="S5694">
        <v>0</v>
      </c>
      <c r="T5694">
        <v>15.1</v>
      </c>
    </row>
    <row r="5695" spans="1:20" ht="15" customHeight="1">
      <c r="A5695" s="962" t="s">
        <v>254</v>
      </c>
      <c r="B5695" t="s">
        <v>319</v>
      </c>
      <c r="C5695" t="s">
        <v>13</v>
      </c>
      <c r="D5695" t="s">
        <v>11</v>
      </c>
      <c r="E5695" t="s">
        <v>610</v>
      </c>
      <c r="F5695" t="s">
        <v>413</v>
      </c>
      <c r="G5695" t="s">
        <v>423</v>
      </c>
      <c r="I5695" t="s">
        <v>415</v>
      </c>
      <c r="K5695" t="s">
        <v>333</v>
      </c>
      <c r="L5695" t="s">
        <v>351</v>
      </c>
      <c r="M5695" t="s">
        <v>67</v>
      </c>
      <c r="O5695" t="s">
        <v>349</v>
      </c>
      <c r="P5695" t="s">
        <v>336</v>
      </c>
      <c r="Q5695" t="s">
        <v>337</v>
      </c>
      <c r="R5695">
        <v>1.27</v>
      </c>
    </row>
    <row r="5696" spans="1:20" ht="15" customHeight="1">
      <c r="A5696" s="962" t="s">
        <v>254</v>
      </c>
      <c r="B5696" t="s">
        <v>317</v>
      </c>
      <c r="C5696" t="s">
        <v>13</v>
      </c>
      <c r="D5696" t="s">
        <v>11</v>
      </c>
      <c r="E5696" t="s">
        <v>610</v>
      </c>
      <c r="F5696" t="s">
        <v>413</v>
      </c>
      <c r="G5696" t="s">
        <v>423</v>
      </c>
      <c r="I5696" t="s">
        <v>415</v>
      </c>
      <c r="K5696" t="s">
        <v>333</v>
      </c>
      <c r="L5696" t="s">
        <v>351</v>
      </c>
      <c r="M5696" t="s">
        <v>67</v>
      </c>
      <c r="O5696" t="s">
        <v>349</v>
      </c>
      <c r="P5696" t="s">
        <v>336</v>
      </c>
      <c r="Q5696" t="s">
        <v>337</v>
      </c>
      <c r="R5696">
        <v>1.27</v>
      </c>
    </row>
    <row r="5697" spans="1:18" ht="15" customHeight="1">
      <c r="A5697" s="962" t="s">
        <v>254</v>
      </c>
      <c r="B5697" t="s">
        <v>305</v>
      </c>
      <c r="C5697" t="s">
        <v>13</v>
      </c>
      <c r="D5697" t="s">
        <v>11</v>
      </c>
      <c r="E5697" t="s">
        <v>610</v>
      </c>
      <c r="F5697" t="s">
        <v>413</v>
      </c>
      <c r="R5697">
        <v>1.27</v>
      </c>
    </row>
    <row r="5698" spans="1:18" ht="15" customHeight="1">
      <c r="A5698" s="962" t="s">
        <v>254</v>
      </c>
      <c r="B5698" t="s">
        <v>321</v>
      </c>
      <c r="C5698" t="s">
        <v>13</v>
      </c>
      <c r="D5698" t="s">
        <v>11</v>
      </c>
      <c r="E5698" t="s">
        <v>610</v>
      </c>
      <c r="F5698" t="s">
        <v>413</v>
      </c>
      <c r="H5698" t="s">
        <v>595</v>
      </c>
      <c r="I5698" t="s">
        <v>353</v>
      </c>
      <c r="K5698" t="s">
        <v>333</v>
      </c>
      <c r="L5698" t="s">
        <v>354</v>
      </c>
      <c r="M5698" t="s">
        <v>58</v>
      </c>
      <c r="O5698" t="s">
        <v>335</v>
      </c>
      <c r="P5698" t="s">
        <v>336</v>
      </c>
      <c r="Q5698" t="s">
        <v>337</v>
      </c>
      <c r="R5698">
        <v>15.7</v>
      </c>
    </row>
    <row r="5699" spans="1:18" ht="15" customHeight="1">
      <c r="A5699" s="962" t="s">
        <v>254</v>
      </c>
      <c r="B5699" t="s">
        <v>324</v>
      </c>
      <c r="C5699" t="s">
        <v>13</v>
      </c>
      <c r="D5699" t="s">
        <v>11</v>
      </c>
      <c r="E5699" t="s">
        <v>610</v>
      </c>
      <c r="F5699" t="s">
        <v>413</v>
      </c>
      <c r="R5699">
        <v>0</v>
      </c>
    </row>
    <row r="5700" spans="1:18" ht="15" customHeight="1">
      <c r="A5700" s="962" t="s">
        <v>255</v>
      </c>
      <c r="B5700" t="s">
        <v>322</v>
      </c>
      <c r="C5700" t="s">
        <v>13</v>
      </c>
      <c r="D5700" t="s">
        <v>11</v>
      </c>
      <c r="E5700" t="s">
        <v>610</v>
      </c>
      <c r="F5700" t="s">
        <v>413</v>
      </c>
      <c r="H5700" t="s">
        <v>848</v>
      </c>
      <c r="I5700" t="s">
        <v>853</v>
      </c>
      <c r="J5700" t="s">
        <v>848</v>
      </c>
      <c r="K5700" t="s">
        <v>849</v>
      </c>
      <c r="L5700" t="s">
        <v>1993</v>
      </c>
      <c r="M5700" t="s">
        <v>55</v>
      </c>
      <c r="O5700" t="s">
        <v>361</v>
      </c>
      <c r="P5700" t="s">
        <v>667</v>
      </c>
      <c r="Q5700" t="s">
        <v>668</v>
      </c>
      <c r="R5700">
        <v>0</v>
      </c>
    </row>
    <row r="5701" spans="1:18" ht="15" customHeight="1">
      <c r="A5701" s="962" t="s">
        <v>255</v>
      </c>
      <c r="B5701" t="s">
        <v>301</v>
      </c>
      <c r="C5701" t="s">
        <v>13</v>
      </c>
      <c r="D5701" t="s">
        <v>11</v>
      </c>
      <c r="E5701" t="s">
        <v>610</v>
      </c>
      <c r="F5701" t="s">
        <v>413</v>
      </c>
      <c r="H5701" t="s">
        <v>856</v>
      </c>
      <c r="I5701" t="s">
        <v>853</v>
      </c>
      <c r="J5701" t="s">
        <v>848</v>
      </c>
      <c r="K5701" t="s">
        <v>849</v>
      </c>
      <c r="L5701" t="s">
        <v>857</v>
      </c>
      <c r="M5701" t="s">
        <v>55</v>
      </c>
      <c r="O5701" t="s">
        <v>361</v>
      </c>
      <c r="P5701" t="s">
        <v>851</v>
      </c>
      <c r="Q5701" t="s">
        <v>337</v>
      </c>
      <c r="R5701">
        <v>0.34</v>
      </c>
    </row>
    <row r="5702" spans="1:18" ht="15" customHeight="1">
      <c r="A5702" s="962" t="s">
        <v>255</v>
      </c>
      <c r="B5702" t="s">
        <v>307</v>
      </c>
      <c r="C5702" t="s">
        <v>13</v>
      </c>
      <c r="D5702" t="s">
        <v>11</v>
      </c>
      <c r="E5702" t="s">
        <v>610</v>
      </c>
      <c r="F5702" t="s">
        <v>413</v>
      </c>
      <c r="H5702" t="s">
        <v>858</v>
      </c>
      <c r="I5702" t="s">
        <v>853</v>
      </c>
      <c r="J5702" t="s">
        <v>848</v>
      </c>
      <c r="K5702" t="s">
        <v>849</v>
      </c>
      <c r="L5702" t="s">
        <v>859</v>
      </c>
      <c r="M5702" t="s">
        <v>55</v>
      </c>
      <c r="O5702" t="s">
        <v>361</v>
      </c>
      <c r="P5702" t="s">
        <v>851</v>
      </c>
      <c r="Q5702" t="s">
        <v>337</v>
      </c>
      <c r="R5702">
        <v>0</v>
      </c>
    </row>
    <row r="5703" spans="1:18" ht="15" customHeight="1">
      <c r="A5703" s="962" t="s">
        <v>255</v>
      </c>
      <c r="B5703" t="s">
        <v>315</v>
      </c>
      <c r="C5703" t="s">
        <v>13</v>
      </c>
      <c r="D5703" t="s">
        <v>11</v>
      </c>
      <c r="E5703" t="s">
        <v>610</v>
      </c>
      <c r="F5703" t="s">
        <v>413</v>
      </c>
      <c r="H5703" t="s">
        <v>860</v>
      </c>
      <c r="I5703" t="s">
        <v>853</v>
      </c>
      <c r="J5703" t="s">
        <v>848</v>
      </c>
      <c r="K5703" t="s">
        <v>849</v>
      </c>
      <c r="L5703" t="s">
        <v>861</v>
      </c>
      <c r="M5703" t="s">
        <v>55</v>
      </c>
      <c r="O5703" t="s">
        <v>361</v>
      </c>
      <c r="P5703" t="s">
        <v>851</v>
      </c>
      <c r="Q5703" t="s">
        <v>337</v>
      </c>
      <c r="R5703">
        <v>0</v>
      </c>
    </row>
    <row r="5704" spans="1:18" ht="15" customHeight="1">
      <c r="A5704" s="962" t="s">
        <v>255</v>
      </c>
      <c r="B5704" t="s">
        <v>308</v>
      </c>
      <c r="C5704" t="s">
        <v>13</v>
      </c>
      <c r="D5704" t="s">
        <v>11</v>
      </c>
      <c r="E5704" t="s">
        <v>610</v>
      </c>
      <c r="F5704" t="s">
        <v>413</v>
      </c>
      <c r="H5704" t="s">
        <v>862</v>
      </c>
      <c r="I5704" t="s">
        <v>853</v>
      </c>
      <c r="J5704" t="s">
        <v>848</v>
      </c>
      <c r="K5704" t="s">
        <v>849</v>
      </c>
      <c r="L5704" t="s">
        <v>863</v>
      </c>
      <c r="M5704" t="s">
        <v>55</v>
      </c>
      <c r="O5704" t="s">
        <v>361</v>
      </c>
      <c r="P5704" t="s">
        <v>851</v>
      </c>
      <c r="Q5704" t="s">
        <v>337</v>
      </c>
      <c r="R5704">
        <v>0</v>
      </c>
    </row>
    <row r="5705" spans="1:18" ht="15" customHeight="1">
      <c r="A5705" s="962" t="s">
        <v>255</v>
      </c>
      <c r="B5705" t="s">
        <v>311</v>
      </c>
      <c r="C5705" t="s">
        <v>13</v>
      </c>
      <c r="D5705" t="s">
        <v>11</v>
      </c>
      <c r="E5705" t="s">
        <v>610</v>
      </c>
      <c r="F5705" t="s">
        <v>413</v>
      </c>
      <c r="H5705" t="s">
        <v>864</v>
      </c>
      <c r="I5705" t="s">
        <v>853</v>
      </c>
      <c r="J5705" t="s">
        <v>848</v>
      </c>
      <c r="K5705" t="s">
        <v>849</v>
      </c>
      <c r="L5705" t="s">
        <v>865</v>
      </c>
      <c r="M5705" t="s">
        <v>55</v>
      </c>
      <c r="O5705" t="s">
        <v>361</v>
      </c>
      <c r="P5705" t="s">
        <v>851</v>
      </c>
      <c r="Q5705" t="s">
        <v>337</v>
      </c>
      <c r="R5705">
        <v>0.25</v>
      </c>
    </row>
    <row r="5706" spans="1:18" ht="15" customHeight="1">
      <c r="A5706" s="962" t="s">
        <v>255</v>
      </c>
      <c r="B5706" t="s">
        <v>312</v>
      </c>
      <c r="C5706" t="s">
        <v>13</v>
      </c>
      <c r="D5706" t="s">
        <v>11</v>
      </c>
      <c r="E5706" t="s">
        <v>610</v>
      </c>
      <c r="F5706" t="s">
        <v>413</v>
      </c>
      <c r="H5706" t="s">
        <v>866</v>
      </c>
      <c r="I5706" t="s">
        <v>853</v>
      </c>
      <c r="J5706" t="s">
        <v>848</v>
      </c>
      <c r="K5706" t="s">
        <v>849</v>
      </c>
      <c r="L5706" t="s">
        <v>867</v>
      </c>
      <c r="M5706" t="s">
        <v>55</v>
      </c>
      <c r="O5706" t="s">
        <v>361</v>
      </c>
      <c r="P5706" t="s">
        <v>851</v>
      </c>
      <c r="Q5706" t="s">
        <v>337</v>
      </c>
      <c r="R5706">
        <v>0.01</v>
      </c>
    </row>
    <row r="5707" spans="1:18" ht="15" customHeight="1">
      <c r="A5707" s="962" t="s">
        <v>255</v>
      </c>
      <c r="B5707" t="s">
        <v>300</v>
      </c>
      <c r="C5707" t="s">
        <v>13</v>
      </c>
      <c r="D5707" t="s">
        <v>11</v>
      </c>
      <c r="E5707" t="s">
        <v>610</v>
      </c>
      <c r="F5707" t="s">
        <v>413</v>
      </c>
      <c r="I5707" t="s">
        <v>853</v>
      </c>
      <c r="K5707" t="s">
        <v>849</v>
      </c>
      <c r="L5707" t="s">
        <v>857</v>
      </c>
      <c r="M5707" t="s">
        <v>55</v>
      </c>
      <c r="O5707" t="s">
        <v>361</v>
      </c>
      <c r="P5707" t="s">
        <v>851</v>
      </c>
      <c r="Q5707" t="s">
        <v>337</v>
      </c>
      <c r="R5707">
        <v>0.34</v>
      </c>
    </row>
    <row r="5708" spans="1:18" ht="15" customHeight="1">
      <c r="A5708" s="962" t="s">
        <v>255</v>
      </c>
      <c r="B5708" t="s">
        <v>298</v>
      </c>
      <c r="C5708" t="s">
        <v>13</v>
      </c>
      <c r="D5708" t="s">
        <v>11</v>
      </c>
      <c r="E5708" t="s">
        <v>610</v>
      </c>
      <c r="F5708" t="s">
        <v>413</v>
      </c>
      <c r="R5708">
        <v>0.34</v>
      </c>
    </row>
    <row r="5709" spans="1:18" ht="15" customHeight="1">
      <c r="A5709" s="962" t="s">
        <v>255</v>
      </c>
      <c r="B5709" t="s">
        <v>297</v>
      </c>
      <c r="C5709" t="s">
        <v>13</v>
      </c>
      <c r="D5709" t="s">
        <v>11</v>
      </c>
      <c r="E5709" t="s">
        <v>610</v>
      </c>
      <c r="F5709" t="s">
        <v>413</v>
      </c>
      <c r="R5709">
        <v>0.34</v>
      </c>
    </row>
    <row r="5710" spans="1:18" ht="15" customHeight="1">
      <c r="A5710" s="962" t="s">
        <v>255</v>
      </c>
      <c r="B5710" t="s">
        <v>288</v>
      </c>
      <c r="C5710" t="s">
        <v>13</v>
      </c>
      <c r="D5710" t="s">
        <v>11</v>
      </c>
      <c r="E5710" t="s">
        <v>610</v>
      </c>
      <c r="F5710" t="s">
        <v>413</v>
      </c>
      <c r="R5710">
        <v>0.34</v>
      </c>
    </row>
    <row r="5711" spans="1:18" ht="15" customHeight="1">
      <c r="A5711" s="962" t="s">
        <v>255</v>
      </c>
      <c r="B5711" t="s">
        <v>287</v>
      </c>
      <c r="C5711" t="s">
        <v>13</v>
      </c>
      <c r="D5711" t="s">
        <v>11</v>
      </c>
      <c r="E5711" t="s">
        <v>610</v>
      </c>
      <c r="F5711" t="s">
        <v>413</v>
      </c>
      <c r="R5711">
        <v>0.6</v>
      </c>
    </row>
    <row r="5712" spans="1:18" ht="15" customHeight="1">
      <c r="A5712" s="962" t="s">
        <v>255</v>
      </c>
      <c r="B5712" t="s">
        <v>306</v>
      </c>
      <c r="C5712" t="s">
        <v>13</v>
      </c>
      <c r="D5712" t="s">
        <v>11</v>
      </c>
      <c r="E5712" t="s">
        <v>610</v>
      </c>
      <c r="F5712" t="s">
        <v>413</v>
      </c>
      <c r="I5712" t="s">
        <v>853</v>
      </c>
      <c r="K5712" t="s">
        <v>849</v>
      </c>
      <c r="L5712" t="s">
        <v>1994</v>
      </c>
      <c r="M5712" t="s">
        <v>55</v>
      </c>
      <c r="O5712" t="s">
        <v>361</v>
      </c>
      <c r="P5712" t="s">
        <v>851</v>
      </c>
      <c r="Q5712" t="s">
        <v>337</v>
      </c>
      <c r="R5712">
        <v>0.01</v>
      </c>
    </row>
    <row r="5713" spans="1:20" ht="15" customHeight="1">
      <c r="A5713" s="962" t="s">
        <v>255</v>
      </c>
      <c r="B5713" t="s">
        <v>305</v>
      </c>
      <c r="C5713" t="s">
        <v>13</v>
      </c>
      <c r="D5713" t="s">
        <v>11</v>
      </c>
      <c r="E5713" t="s">
        <v>610</v>
      </c>
      <c r="F5713" t="s">
        <v>413</v>
      </c>
      <c r="R5713">
        <v>0.26</v>
      </c>
    </row>
    <row r="5714" spans="1:20" ht="15" customHeight="1">
      <c r="A5714" s="962" t="s">
        <v>255</v>
      </c>
      <c r="B5714" t="s">
        <v>309</v>
      </c>
      <c r="C5714" t="s">
        <v>13</v>
      </c>
      <c r="D5714" t="s">
        <v>11</v>
      </c>
      <c r="E5714" t="s">
        <v>610</v>
      </c>
      <c r="F5714" t="s">
        <v>413</v>
      </c>
      <c r="I5714" t="s">
        <v>853</v>
      </c>
      <c r="K5714" t="s">
        <v>849</v>
      </c>
      <c r="L5714" t="s">
        <v>1995</v>
      </c>
      <c r="M5714" t="s">
        <v>55</v>
      </c>
      <c r="O5714" t="s">
        <v>361</v>
      </c>
      <c r="P5714" t="s">
        <v>851</v>
      </c>
      <c r="Q5714" t="s">
        <v>337</v>
      </c>
      <c r="R5714">
        <v>0.25</v>
      </c>
    </row>
    <row r="5715" spans="1:20" ht="15" customHeight="1">
      <c r="A5715" s="962" t="s">
        <v>255</v>
      </c>
      <c r="B5715" t="s">
        <v>313</v>
      </c>
      <c r="C5715" t="s">
        <v>13</v>
      </c>
      <c r="D5715" t="s">
        <v>11</v>
      </c>
      <c r="E5715" t="s">
        <v>610</v>
      </c>
      <c r="F5715" t="s">
        <v>413</v>
      </c>
      <c r="I5715" t="s">
        <v>853</v>
      </c>
      <c r="K5715" t="s">
        <v>849</v>
      </c>
      <c r="L5715" t="s">
        <v>861</v>
      </c>
      <c r="M5715" t="s">
        <v>55</v>
      </c>
      <c r="O5715" t="s">
        <v>361</v>
      </c>
      <c r="P5715" t="s">
        <v>851</v>
      </c>
      <c r="Q5715" t="s">
        <v>337</v>
      </c>
      <c r="R5715">
        <v>0</v>
      </c>
    </row>
    <row r="5716" spans="1:20" ht="15" customHeight="1">
      <c r="A5716" s="962" t="s">
        <v>257</v>
      </c>
      <c r="B5716" t="s">
        <v>290</v>
      </c>
      <c r="C5716" t="s">
        <v>13</v>
      </c>
      <c r="D5716" t="s">
        <v>11</v>
      </c>
      <c r="E5716" t="s">
        <v>610</v>
      </c>
      <c r="F5716" t="s">
        <v>413</v>
      </c>
      <c r="J5716" t="s">
        <v>1996</v>
      </c>
      <c r="R5716">
        <v>1.98</v>
      </c>
      <c r="S5716">
        <v>0</v>
      </c>
      <c r="T5716">
        <v>16.899999999999999</v>
      </c>
    </row>
    <row r="5717" spans="1:20" ht="15" customHeight="1">
      <c r="A5717" s="962" t="s">
        <v>257</v>
      </c>
      <c r="B5717" t="s">
        <v>292</v>
      </c>
      <c r="C5717" t="s">
        <v>13</v>
      </c>
      <c r="D5717" t="s">
        <v>11</v>
      </c>
      <c r="E5717" t="s">
        <v>610</v>
      </c>
      <c r="F5717" t="s">
        <v>413</v>
      </c>
      <c r="J5717" t="s">
        <v>1997</v>
      </c>
      <c r="R5717">
        <v>0.79</v>
      </c>
      <c r="S5717">
        <v>0</v>
      </c>
      <c r="T5717">
        <v>16.899999999999999</v>
      </c>
    </row>
    <row r="5718" spans="1:20" ht="15" customHeight="1">
      <c r="A5718" s="962" t="s">
        <v>257</v>
      </c>
      <c r="B5718" t="s">
        <v>295</v>
      </c>
      <c r="C5718" t="s">
        <v>13</v>
      </c>
      <c r="D5718" t="s">
        <v>11</v>
      </c>
      <c r="E5718" t="s">
        <v>610</v>
      </c>
      <c r="F5718" t="s">
        <v>413</v>
      </c>
      <c r="J5718" t="s">
        <v>1998</v>
      </c>
      <c r="R5718">
        <v>1.98</v>
      </c>
      <c r="S5718">
        <v>0</v>
      </c>
      <c r="T5718">
        <v>16.899999999999999</v>
      </c>
    </row>
    <row r="5719" spans="1:20" ht="15" customHeight="1">
      <c r="A5719" s="962" t="s">
        <v>257</v>
      </c>
      <c r="B5719" t="s">
        <v>296</v>
      </c>
      <c r="C5719" t="s">
        <v>13</v>
      </c>
      <c r="D5719" t="s">
        <v>11</v>
      </c>
      <c r="E5719" t="s">
        <v>610</v>
      </c>
      <c r="F5719" t="s">
        <v>413</v>
      </c>
      <c r="J5719" t="s">
        <v>1999</v>
      </c>
      <c r="R5719">
        <v>1.98</v>
      </c>
      <c r="S5719">
        <v>0</v>
      </c>
      <c r="T5719">
        <v>16.899999999999999</v>
      </c>
    </row>
    <row r="5720" spans="1:20" ht="15" customHeight="1">
      <c r="A5720" s="962" t="s">
        <v>257</v>
      </c>
      <c r="B5720" t="s">
        <v>316</v>
      </c>
      <c r="C5720" t="s">
        <v>13</v>
      </c>
      <c r="D5720" t="s">
        <v>11</v>
      </c>
      <c r="E5720" t="s">
        <v>610</v>
      </c>
      <c r="F5720" t="s">
        <v>413</v>
      </c>
      <c r="J5720" t="s">
        <v>2004</v>
      </c>
      <c r="O5720" t="s">
        <v>882</v>
      </c>
      <c r="P5720" t="s">
        <v>2005</v>
      </c>
      <c r="Q5720" t="s">
        <v>2006</v>
      </c>
      <c r="R5720">
        <v>6.51</v>
      </c>
      <c r="S5720">
        <v>0</v>
      </c>
      <c r="T5720">
        <v>16.899999999999999</v>
      </c>
    </row>
    <row r="5721" spans="1:20" ht="15" customHeight="1">
      <c r="A5721" s="962" t="s">
        <v>257</v>
      </c>
      <c r="B5721" t="s">
        <v>289</v>
      </c>
      <c r="C5721" t="s">
        <v>13</v>
      </c>
      <c r="D5721" t="s">
        <v>11</v>
      </c>
      <c r="E5721" t="s">
        <v>610</v>
      </c>
      <c r="F5721" t="s">
        <v>413</v>
      </c>
      <c r="O5721" t="s">
        <v>882</v>
      </c>
      <c r="P5721" t="s">
        <v>2005</v>
      </c>
      <c r="Q5721" t="s">
        <v>2006</v>
      </c>
      <c r="R5721">
        <v>7.14</v>
      </c>
      <c r="S5721">
        <v>0</v>
      </c>
      <c r="T5721">
        <v>16.899999999999999</v>
      </c>
    </row>
    <row r="5722" spans="1:20" ht="15" customHeight="1">
      <c r="A5722" s="962" t="s">
        <v>257</v>
      </c>
      <c r="B5722" t="s">
        <v>309</v>
      </c>
      <c r="C5722" t="s">
        <v>13</v>
      </c>
      <c r="D5722" t="s">
        <v>11</v>
      </c>
      <c r="E5722" t="s">
        <v>610</v>
      </c>
      <c r="F5722" t="s">
        <v>413</v>
      </c>
      <c r="O5722" t="s">
        <v>882</v>
      </c>
      <c r="P5722" t="s">
        <v>2005</v>
      </c>
      <c r="Q5722" t="s">
        <v>2006</v>
      </c>
      <c r="R5722">
        <v>3.25</v>
      </c>
      <c r="S5722">
        <v>0</v>
      </c>
      <c r="T5722">
        <v>16.899999999999999</v>
      </c>
    </row>
    <row r="5723" spans="1:20" ht="15" customHeight="1">
      <c r="A5723" s="962" t="s">
        <v>257</v>
      </c>
      <c r="B5723" t="s">
        <v>291</v>
      </c>
      <c r="C5723" t="s">
        <v>13</v>
      </c>
      <c r="D5723" t="s">
        <v>11</v>
      </c>
      <c r="E5723" t="s">
        <v>610</v>
      </c>
      <c r="F5723" t="s">
        <v>413</v>
      </c>
      <c r="R5723">
        <v>1.19</v>
      </c>
      <c r="S5723">
        <v>0</v>
      </c>
      <c r="T5723">
        <v>16.899999999999999</v>
      </c>
    </row>
    <row r="5724" spans="1:20" ht="15" customHeight="1">
      <c r="A5724" s="962" t="s">
        <v>257</v>
      </c>
      <c r="B5724" t="s">
        <v>288</v>
      </c>
      <c r="C5724" t="s">
        <v>13</v>
      </c>
      <c r="D5724" t="s">
        <v>11</v>
      </c>
      <c r="E5724" t="s">
        <v>610</v>
      </c>
      <c r="F5724" t="s">
        <v>413</v>
      </c>
      <c r="R5724">
        <v>7.14</v>
      </c>
      <c r="S5724">
        <v>0</v>
      </c>
      <c r="T5724">
        <v>16.899999999999999</v>
      </c>
    </row>
    <row r="5725" spans="1:20" ht="15" customHeight="1">
      <c r="A5725" s="962" t="s">
        <v>257</v>
      </c>
      <c r="B5725" t="s">
        <v>287</v>
      </c>
      <c r="C5725" t="s">
        <v>13</v>
      </c>
      <c r="D5725" t="s">
        <v>11</v>
      </c>
      <c r="E5725" t="s">
        <v>610</v>
      </c>
      <c r="F5725" t="s">
        <v>413</v>
      </c>
      <c r="R5725">
        <v>16.899999999999999</v>
      </c>
    </row>
    <row r="5726" spans="1:20" ht="15" customHeight="1">
      <c r="A5726" s="962" t="s">
        <v>257</v>
      </c>
      <c r="B5726" t="s">
        <v>305</v>
      </c>
      <c r="C5726" t="s">
        <v>13</v>
      </c>
      <c r="D5726" t="s">
        <v>11</v>
      </c>
      <c r="E5726" t="s">
        <v>610</v>
      </c>
      <c r="F5726" t="s">
        <v>413</v>
      </c>
      <c r="R5726">
        <v>9.76</v>
      </c>
      <c r="S5726">
        <v>0</v>
      </c>
      <c r="T5726">
        <v>16.899999999999999</v>
      </c>
    </row>
    <row r="5727" spans="1:20" ht="15" customHeight="1">
      <c r="A5727" s="962" t="s">
        <v>257</v>
      </c>
      <c r="B5727" t="s">
        <v>321</v>
      </c>
      <c r="C5727" t="s">
        <v>13</v>
      </c>
      <c r="D5727" t="s">
        <v>11</v>
      </c>
      <c r="E5727" t="s">
        <v>610</v>
      </c>
      <c r="F5727" t="s">
        <v>413</v>
      </c>
      <c r="H5727" t="s">
        <v>564</v>
      </c>
      <c r="I5727" t="s">
        <v>353</v>
      </c>
      <c r="K5727" t="s">
        <v>333</v>
      </c>
      <c r="L5727" t="s">
        <v>356</v>
      </c>
      <c r="M5727" t="s">
        <v>59</v>
      </c>
      <c r="O5727" t="s">
        <v>335</v>
      </c>
      <c r="P5727" t="s">
        <v>336</v>
      </c>
      <c r="Q5727" t="s">
        <v>337</v>
      </c>
      <c r="R5727">
        <v>0.62</v>
      </c>
    </row>
    <row r="5728" spans="1:20" ht="15" customHeight="1">
      <c r="A5728" s="962" t="s">
        <v>257</v>
      </c>
      <c r="B5728" t="s">
        <v>310</v>
      </c>
      <c r="C5728" t="s">
        <v>13</v>
      </c>
      <c r="D5728" t="s">
        <v>11</v>
      </c>
      <c r="E5728" t="s">
        <v>610</v>
      </c>
      <c r="F5728" t="s">
        <v>413</v>
      </c>
      <c r="R5728">
        <v>3.25</v>
      </c>
      <c r="S5728">
        <v>0</v>
      </c>
      <c r="T5728">
        <v>16.899999999999999</v>
      </c>
    </row>
    <row r="5729" spans="1:20" ht="15" customHeight="1">
      <c r="A5729" s="962" t="s">
        <v>257</v>
      </c>
      <c r="B5729" t="s">
        <v>294</v>
      </c>
      <c r="C5729" t="s">
        <v>13</v>
      </c>
      <c r="D5729" t="s">
        <v>11</v>
      </c>
      <c r="E5729" t="s">
        <v>610</v>
      </c>
      <c r="F5729" t="s">
        <v>413</v>
      </c>
      <c r="R5729">
        <v>0.4</v>
      </c>
      <c r="S5729">
        <v>0</v>
      </c>
      <c r="T5729">
        <v>16.899999999999999</v>
      </c>
    </row>
    <row r="5730" spans="1:20" ht="15" customHeight="1">
      <c r="A5730" s="962" t="s">
        <v>257</v>
      </c>
      <c r="B5730" t="s">
        <v>293</v>
      </c>
      <c r="C5730" t="s">
        <v>13</v>
      </c>
      <c r="D5730" t="s">
        <v>11</v>
      </c>
      <c r="E5730" t="s">
        <v>610</v>
      </c>
      <c r="F5730" t="s">
        <v>413</v>
      </c>
      <c r="R5730">
        <v>0.4</v>
      </c>
      <c r="S5730">
        <v>0</v>
      </c>
      <c r="T5730">
        <v>16.899999999999999</v>
      </c>
    </row>
    <row r="5731" spans="1:20" ht="15" customHeight="1">
      <c r="A5731" s="962" t="s">
        <v>259</v>
      </c>
      <c r="B5731" t="s">
        <v>300</v>
      </c>
      <c r="C5731" t="s">
        <v>13</v>
      </c>
      <c r="D5731" t="s">
        <v>11</v>
      </c>
      <c r="E5731" t="s">
        <v>610</v>
      </c>
      <c r="F5731" t="s">
        <v>413</v>
      </c>
      <c r="H5731" t="s">
        <v>929</v>
      </c>
      <c r="I5731" t="s">
        <v>893</v>
      </c>
      <c r="J5731" t="s">
        <v>928</v>
      </c>
      <c r="K5731" t="s">
        <v>849</v>
      </c>
      <c r="L5731" t="s">
        <v>897</v>
      </c>
      <c r="M5731" t="s">
        <v>75</v>
      </c>
      <c r="O5731" t="s">
        <v>361</v>
      </c>
      <c r="P5731" t="s">
        <v>851</v>
      </c>
      <c r="Q5731" t="s">
        <v>337</v>
      </c>
      <c r="R5731">
        <v>2.2999999999999998</v>
      </c>
    </row>
    <row r="5732" spans="1:20" ht="15" customHeight="1">
      <c r="A5732" s="962" t="s">
        <v>259</v>
      </c>
      <c r="B5732" t="s">
        <v>298</v>
      </c>
      <c r="C5732" t="s">
        <v>13</v>
      </c>
      <c r="D5732" t="s">
        <v>11</v>
      </c>
      <c r="E5732" t="s">
        <v>610</v>
      </c>
      <c r="F5732" t="s">
        <v>413</v>
      </c>
      <c r="R5732">
        <v>95.2</v>
      </c>
    </row>
    <row r="5733" spans="1:20" ht="15" customHeight="1">
      <c r="A5733" s="962" t="s">
        <v>259</v>
      </c>
      <c r="B5733" t="s">
        <v>297</v>
      </c>
      <c r="C5733" t="s">
        <v>13</v>
      </c>
      <c r="D5733" t="s">
        <v>11</v>
      </c>
      <c r="E5733" t="s">
        <v>610</v>
      </c>
      <c r="F5733" t="s">
        <v>413</v>
      </c>
      <c r="R5733">
        <v>95.2</v>
      </c>
    </row>
    <row r="5734" spans="1:20" ht="15" customHeight="1">
      <c r="A5734" s="962" t="s">
        <v>259</v>
      </c>
      <c r="B5734" t="s">
        <v>288</v>
      </c>
      <c r="C5734" t="s">
        <v>13</v>
      </c>
      <c r="D5734" t="s">
        <v>11</v>
      </c>
      <c r="E5734" t="s">
        <v>610</v>
      </c>
      <c r="F5734" t="s">
        <v>413</v>
      </c>
      <c r="R5734">
        <v>95.2</v>
      </c>
    </row>
    <row r="5735" spans="1:20" ht="15" customHeight="1">
      <c r="A5735" s="962" t="s">
        <v>259</v>
      </c>
      <c r="B5735" t="s">
        <v>287</v>
      </c>
      <c r="C5735" t="s">
        <v>13</v>
      </c>
      <c r="D5735" t="s">
        <v>11</v>
      </c>
      <c r="E5735" t="s">
        <v>610</v>
      </c>
      <c r="F5735" t="s">
        <v>413</v>
      </c>
      <c r="R5735">
        <v>95.2</v>
      </c>
    </row>
    <row r="5736" spans="1:20" ht="15" customHeight="1">
      <c r="A5736" s="962" t="s">
        <v>259</v>
      </c>
      <c r="B5736" t="s">
        <v>321</v>
      </c>
      <c r="C5736" t="s">
        <v>13</v>
      </c>
      <c r="D5736" t="s">
        <v>11</v>
      </c>
      <c r="E5736" t="s">
        <v>610</v>
      </c>
      <c r="F5736" t="s">
        <v>413</v>
      </c>
      <c r="H5736" t="s">
        <v>565</v>
      </c>
      <c r="I5736" t="s">
        <v>353</v>
      </c>
      <c r="K5736" t="s">
        <v>333</v>
      </c>
      <c r="L5736" t="s">
        <v>363</v>
      </c>
      <c r="M5736" t="s">
        <v>59</v>
      </c>
      <c r="O5736" t="s">
        <v>335</v>
      </c>
      <c r="P5736" t="s">
        <v>336</v>
      </c>
      <c r="Q5736" t="s">
        <v>337</v>
      </c>
      <c r="R5736">
        <v>0.52</v>
      </c>
    </row>
    <row r="5737" spans="1:20" ht="15" customHeight="1">
      <c r="A5737" s="962" t="s">
        <v>259</v>
      </c>
      <c r="B5737" t="s">
        <v>299</v>
      </c>
      <c r="C5737" t="s">
        <v>13</v>
      </c>
      <c r="D5737" t="s">
        <v>11</v>
      </c>
      <c r="E5737" t="s">
        <v>610</v>
      </c>
      <c r="F5737" t="s">
        <v>413</v>
      </c>
      <c r="H5737" t="s">
        <v>927</v>
      </c>
      <c r="I5737" t="s">
        <v>893</v>
      </c>
      <c r="J5737" t="s">
        <v>928</v>
      </c>
      <c r="K5737" t="s">
        <v>849</v>
      </c>
      <c r="L5737" t="s">
        <v>895</v>
      </c>
      <c r="M5737" t="s">
        <v>75</v>
      </c>
      <c r="O5737" t="s">
        <v>361</v>
      </c>
      <c r="P5737" t="s">
        <v>851</v>
      </c>
      <c r="Q5737" t="s">
        <v>337</v>
      </c>
      <c r="R5737">
        <v>92.9</v>
      </c>
    </row>
    <row r="5738" spans="1:20" ht="15" customHeight="1">
      <c r="A5738" s="962" t="s">
        <v>259</v>
      </c>
      <c r="B5738" t="s">
        <v>301</v>
      </c>
      <c r="C5738" t="s">
        <v>13</v>
      </c>
      <c r="D5738" t="s">
        <v>11</v>
      </c>
      <c r="E5738" t="s">
        <v>610</v>
      </c>
      <c r="F5738" t="s">
        <v>413</v>
      </c>
      <c r="R5738">
        <v>2.2999999999999998</v>
      </c>
    </row>
    <row r="5739" spans="1:20" ht="15" customHeight="1">
      <c r="A5739" s="962" t="s">
        <v>260</v>
      </c>
      <c r="B5739" t="s">
        <v>299</v>
      </c>
      <c r="C5739" t="s">
        <v>13</v>
      </c>
      <c r="D5739" t="s">
        <v>11</v>
      </c>
      <c r="E5739" t="s">
        <v>610</v>
      </c>
      <c r="F5739" t="s">
        <v>413</v>
      </c>
      <c r="R5739">
        <v>0</v>
      </c>
      <c r="S5739">
        <v>0</v>
      </c>
      <c r="T5739">
        <v>0</v>
      </c>
    </row>
    <row r="5740" spans="1:20" ht="15" customHeight="1">
      <c r="A5740" s="962" t="s">
        <v>260</v>
      </c>
      <c r="B5740" t="s">
        <v>312</v>
      </c>
      <c r="C5740" t="s">
        <v>13</v>
      </c>
      <c r="D5740" t="s">
        <v>11</v>
      </c>
      <c r="E5740" t="s">
        <v>610</v>
      </c>
      <c r="F5740" t="s">
        <v>413</v>
      </c>
      <c r="R5740">
        <v>0</v>
      </c>
      <c r="S5740">
        <v>0</v>
      </c>
      <c r="T5740">
        <v>0</v>
      </c>
    </row>
    <row r="5741" spans="1:20" ht="15" customHeight="1">
      <c r="A5741" s="962" t="s">
        <v>260</v>
      </c>
      <c r="B5741" t="s">
        <v>298</v>
      </c>
      <c r="C5741" t="s">
        <v>13</v>
      </c>
      <c r="D5741" t="s">
        <v>11</v>
      </c>
      <c r="E5741" t="s">
        <v>610</v>
      </c>
      <c r="F5741" t="s">
        <v>413</v>
      </c>
      <c r="R5741">
        <v>0</v>
      </c>
      <c r="S5741">
        <v>0</v>
      </c>
      <c r="T5741">
        <v>0</v>
      </c>
    </row>
    <row r="5742" spans="1:20" ht="15" customHeight="1">
      <c r="A5742" s="962" t="s">
        <v>260</v>
      </c>
      <c r="B5742" t="s">
        <v>297</v>
      </c>
      <c r="C5742" t="s">
        <v>13</v>
      </c>
      <c r="D5742" t="s">
        <v>11</v>
      </c>
      <c r="E5742" t="s">
        <v>610</v>
      </c>
      <c r="F5742" t="s">
        <v>413</v>
      </c>
      <c r="R5742">
        <v>0</v>
      </c>
      <c r="S5742">
        <v>0</v>
      </c>
      <c r="T5742">
        <v>0</v>
      </c>
    </row>
    <row r="5743" spans="1:20" ht="15" customHeight="1">
      <c r="A5743" s="962" t="s">
        <v>260</v>
      </c>
      <c r="B5743" t="s">
        <v>288</v>
      </c>
      <c r="C5743" t="s">
        <v>13</v>
      </c>
      <c r="D5743" t="s">
        <v>11</v>
      </c>
      <c r="E5743" t="s">
        <v>610</v>
      </c>
      <c r="F5743" t="s">
        <v>413</v>
      </c>
      <c r="R5743">
        <v>0</v>
      </c>
      <c r="S5743">
        <v>0</v>
      </c>
      <c r="T5743">
        <v>0</v>
      </c>
    </row>
    <row r="5744" spans="1:20" ht="15" customHeight="1">
      <c r="A5744" s="962" t="s">
        <v>260</v>
      </c>
      <c r="B5744" t="s">
        <v>287</v>
      </c>
      <c r="C5744" t="s">
        <v>13</v>
      </c>
      <c r="D5744" t="s">
        <v>11</v>
      </c>
      <c r="E5744" t="s">
        <v>610</v>
      </c>
      <c r="F5744" t="s">
        <v>413</v>
      </c>
      <c r="R5744">
        <v>0</v>
      </c>
    </row>
    <row r="5745" spans="1:20" ht="15" customHeight="1">
      <c r="A5745" s="962" t="s">
        <v>260</v>
      </c>
      <c r="B5745" t="s">
        <v>309</v>
      </c>
      <c r="C5745" t="s">
        <v>13</v>
      </c>
      <c r="D5745" t="s">
        <v>11</v>
      </c>
      <c r="E5745" t="s">
        <v>610</v>
      </c>
      <c r="F5745" t="s">
        <v>413</v>
      </c>
      <c r="R5745">
        <v>0</v>
      </c>
      <c r="S5745">
        <v>0</v>
      </c>
      <c r="T5745">
        <v>0</v>
      </c>
    </row>
    <row r="5746" spans="1:20" ht="15" customHeight="1">
      <c r="A5746" s="962" t="s">
        <v>260</v>
      </c>
      <c r="B5746" t="s">
        <v>305</v>
      </c>
      <c r="C5746" t="s">
        <v>13</v>
      </c>
      <c r="D5746" t="s">
        <v>11</v>
      </c>
      <c r="E5746" t="s">
        <v>610</v>
      </c>
      <c r="F5746" t="s">
        <v>413</v>
      </c>
      <c r="R5746">
        <v>0</v>
      </c>
      <c r="S5746">
        <v>0</v>
      </c>
      <c r="T5746">
        <v>0</v>
      </c>
    </row>
    <row r="5747" spans="1:20" ht="15" customHeight="1">
      <c r="A5747" s="962" t="s">
        <v>261</v>
      </c>
      <c r="B5747" t="s">
        <v>290</v>
      </c>
      <c r="C5747" t="s">
        <v>13</v>
      </c>
      <c r="D5747" t="s">
        <v>11</v>
      </c>
      <c r="E5747" t="s">
        <v>610</v>
      </c>
      <c r="F5747" t="s">
        <v>413</v>
      </c>
      <c r="R5747">
        <v>0</v>
      </c>
      <c r="S5747">
        <v>0</v>
      </c>
      <c r="T5747">
        <v>500000000</v>
      </c>
    </row>
    <row r="5748" spans="1:20" ht="15" customHeight="1">
      <c r="A5748" s="962" t="s">
        <v>261</v>
      </c>
      <c r="B5748" t="s">
        <v>292</v>
      </c>
      <c r="C5748" t="s">
        <v>13</v>
      </c>
      <c r="D5748" t="s">
        <v>11</v>
      </c>
      <c r="E5748" t="s">
        <v>610</v>
      </c>
      <c r="F5748" t="s">
        <v>413</v>
      </c>
      <c r="R5748">
        <v>0</v>
      </c>
      <c r="S5748">
        <v>0</v>
      </c>
      <c r="T5748">
        <v>500000000</v>
      </c>
    </row>
    <row r="5749" spans="1:20" ht="15" customHeight="1">
      <c r="A5749" s="962" t="s">
        <v>261</v>
      </c>
      <c r="B5749" t="s">
        <v>295</v>
      </c>
      <c r="C5749" t="s">
        <v>13</v>
      </c>
      <c r="D5749" t="s">
        <v>11</v>
      </c>
      <c r="E5749" t="s">
        <v>610</v>
      </c>
      <c r="F5749" t="s">
        <v>413</v>
      </c>
      <c r="R5749">
        <v>0</v>
      </c>
      <c r="S5749">
        <v>0</v>
      </c>
      <c r="T5749">
        <v>500000000</v>
      </c>
    </row>
    <row r="5750" spans="1:20" ht="15" customHeight="1">
      <c r="A5750" s="962" t="s">
        <v>261</v>
      </c>
      <c r="B5750" t="s">
        <v>296</v>
      </c>
      <c r="C5750" t="s">
        <v>13</v>
      </c>
      <c r="D5750" t="s">
        <v>11</v>
      </c>
      <c r="E5750" t="s">
        <v>610</v>
      </c>
      <c r="F5750" t="s">
        <v>413</v>
      </c>
      <c r="R5750">
        <v>0</v>
      </c>
      <c r="S5750">
        <v>0</v>
      </c>
      <c r="T5750">
        <v>500000000</v>
      </c>
    </row>
    <row r="5751" spans="1:20" ht="15" customHeight="1">
      <c r="A5751" s="962" t="s">
        <v>261</v>
      </c>
      <c r="B5751" t="s">
        <v>289</v>
      </c>
      <c r="C5751" t="s">
        <v>13</v>
      </c>
      <c r="D5751" t="s">
        <v>11</v>
      </c>
      <c r="E5751" t="s">
        <v>610</v>
      </c>
      <c r="F5751" t="s">
        <v>413</v>
      </c>
      <c r="R5751">
        <v>0</v>
      </c>
      <c r="S5751">
        <v>0</v>
      </c>
      <c r="T5751">
        <v>500000000</v>
      </c>
    </row>
    <row r="5752" spans="1:20" ht="15" customHeight="1">
      <c r="A5752" s="962" t="s">
        <v>261</v>
      </c>
      <c r="B5752" t="s">
        <v>291</v>
      </c>
      <c r="C5752" t="s">
        <v>13</v>
      </c>
      <c r="D5752" t="s">
        <v>11</v>
      </c>
      <c r="E5752" t="s">
        <v>610</v>
      </c>
      <c r="F5752" t="s">
        <v>413</v>
      </c>
      <c r="R5752">
        <v>0</v>
      </c>
      <c r="S5752">
        <v>0</v>
      </c>
      <c r="T5752">
        <v>500000000</v>
      </c>
    </row>
    <row r="5753" spans="1:20" ht="15" customHeight="1">
      <c r="A5753" s="962" t="s">
        <v>261</v>
      </c>
      <c r="B5753" t="s">
        <v>288</v>
      </c>
      <c r="C5753" t="s">
        <v>13</v>
      </c>
      <c r="D5753" t="s">
        <v>11</v>
      </c>
      <c r="E5753" t="s">
        <v>610</v>
      </c>
      <c r="F5753" t="s">
        <v>413</v>
      </c>
      <c r="R5753">
        <v>0</v>
      </c>
      <c r="S5753">
        <v>0</v>
      </c>
      <c r="T5753">
        <v>500000000</v>
      </c>
    </row>
    <row r="5754" spans="1:20" ht="15" customHeight="1">
      <c r="A5754" s="962" t="s">
        <v>261</v>
      </c>
      <c r="B5754" t="s">
        <v>287</v>
      </c>
      <c r="C5754" t="s">
        <v>13</v>
      </c>
      <c r="D5754" t="s">
        <v>11</v>
      </c>
      <c r="E5754" t="s">
        <v>610</v>
      </c>
      <c r="F5754" t="s">
        <v>413</v>
      </c>
      <c r="R5754">
        <v>0</v>
      </c>
      <c r="S5754">
        <v>0</v>
      </c>
      <c r="T5754">
        <v>500000000</v>
      </c>
    </row>
    <row r="5755" spans="1:20" ht="15" customHeight="1">
      <c r="A5755" s="962" t="s">
        <v>261</v>
      </c>
      <c r="B5755" t="s">
        <v>321</v>
      </c>
      <c r="C5755" t="s">
        <v>13</v>
      </c>
      <c r="D5755" t="s">
        <v>11</v>
      </c>
      <c r="E5755" t="s">
        <v>610</v>
      </c>
      <c r="F5755" t="s">
        <v>413</v>
      </c>
      <c r="R5755">
        <v>0</v>
      </c>
      <c r="S5755">
        <v>0</v>
      </c>
      <c r="T5755">
        <v>500000000</v>
      </c>
    </row>
    <row r="5756" spans="1:20" ht="15" customHeight="1">
      <c r="A5756" s="962" t="s">
        <v>261</v>
      </c>
      <c r="B5756" t="s">
        <v>294</v>
      </c>
      <c r="C5756" t="s">
        <v>13</v>
      </c>
      <c r="D5756" t="s">
        <v>11</v>
      </c>
      <c r="E5756" t="s">
        <v>610</v>
      </c>
      <c r="F5756" t="s">
        <v>413</v>
      </c>
      <c r="R5756">
        <v>0</v>
      </c>
      <c r="S5756">
        <v>0</v>
      </c>
      <c r="T5756">
        <v>500000000</v>
      </c>
    </row>
    <row r="5757" spans="1:20" ht="15" customHeight="1">
      <c r="A5757" s="962" t="s">
        <v>261</v>
      </c>
      <c r="B5757" t="s">
        <v>293</v>
      </c>
      <c r="C5757" t="s">
        <v>13</v>
      </c>
      <c r="D5757" t="s">
        <v>11</v>
      </c>
      <c r="E5757" t="s">
        <v>610</v>
      </c>
      <c r="F5757" t="s">
        <v>413</v>
      </c>
      <c r="R5757">
        <v>0</v>
      </c>
      <c r="S5757">
        <v>0</v>
      </c>
      <c r="T5757">
        <v>500000000</v>
      </c>
    </row>
    <row r="5758" spans="1:20" ht="15" customHeight="1">
      <c r="A5758" s="962" t="s">
        <v>261</v>
      </c>
      <c r="B5758" t="s">
        <v>324</v>
      </c>
      <c r="C5758" t="s">
        <v>13</v>
      </c>
      <c r="D5758" t="s">
        <v>11</v>
      </c>
      <c r="E5758" t="s">
        <v>610</v>
      </c>
      <c r="F5758" t="s">
        <v>413</v>
      </c>
      <c r="R5758">
        <v>0</v>
      </c>
      <c r="S5758">
        <v>0</v>
      </c>
      <c r="T5758">
        <v>500000000</v>
      </c>
    </row>
    <row r="5759" spans="1:20" ht="15" customHeight="1">
      <c r="A5759" s="962" t="s">
        <v>262</v>
      </c>
      <c r="B5759" t="s">
        <v>297</v>
      </c>
      <c r="C5759" t="s">
        <v>13</v>
      </c>
      <c r="D5759" t="s">
        <v>11</v>
      </c>
      <c r="E5759" t="s">
        <v>610</v>
      </c>
      <c r="F5759" t="s">
        <v>413</v>
      </c>
      <c r="J5759" t="s">
        <v>2000</v>
      </c>
      <c r="L5759" t="s">
        <v>2001</v>
      </c>
      <c r="O5759" t="s">
        <v>882</v>
      </c>
      <c r="P5759" t="s">
        <v>868</v>
      </c>
      <c r="Q5759" t="s">
        <v>869</v>
      </c>
      <c r="R5759">
        <v>0</v>
      </c>
      <c r="S5759">
        <v>0</v>
      </c>
      <c r="T5759">
        <v>500000000</v>
      </c>
    </row>
    <row r="5760" spans="1:20" ht="15" customHeight="1">
      <c r="A5760" s="962" t="s">
        <v>262</v>
      </c>
      <c r="B5760" t="s">
        <v>288</v>
      </c>
      <c r="C5760" t="s">
        <v>13</v>
      </c>
      <c r="D5760" t="s">
        <v>11</v>
      </c>
      <c r="E5760" t="s">
        <v>610</v>
      </c>
      <c r="F5760" t="s">
        <v>413</v>
      </c>
      <c r="R5760">
        <v>0</v>
      </c>
      <c r="S5760">
        <v>0</v>
      </c>
      <c r="T5760">
        <v>500000000</v>
      </c>
    </row>
    <row r="5761" spans="1:20" ht="15" customHeight="1">
      <c r="A5761" s="962" t="s">
        <v>262</v>
      </c>
      <c r="B5761" t="s">
        <v>287</v>
      </c>
      <c r="C5761" t="s">
        <v>13</v>
      </c>
      <c r="D5761" t="s">
        <v>11</v>
      </c>
      <c r="E5761" t="s">
        <v>610</v>
      </c>
      <c r="F5761" t="s">
        <v>413</v>
      </c>
      <c r="R5761">
        <v>0</v>
      </c>
      <c r="S5761">
        <v>0</v>
      </c>
      <c r="T5761">
        <v>500000000</v>
      </c>
    </row>
    <row r="5762" spans="1:20" ht="15" customHeight="1">
      <c r="A5762" s="962" t="s">
        <v>262</v>
      </c>
      <c r="B5762" t="s">
        <v>299</v>
      </c>
      <c r="C5762" t="s">
        <v>13</v>
      </c>
      <c r="D5762" t="s">
        <v>11</v>
      </c>
      <c r="E5762" t="s">
        <v>610</v>
      </c>
      <c r="F5762" t="s">
        <v>413</v>
      </c>
      <c r="R5762">
        <v>0</v>
      </c>
      <c r="S5762">
        <v>0</v>
      </c>
      <c r="T5762">
        <v>500000000</v>
      </c>
    </row>
    <row r="5763" spans="1:20" ht="15" customHeight="1">
      <c r="A5763" s="962" t="s">
        <v>262</v>
      </c>
      <c r="B5763" t="s">
        <v>301</v>
      </c>
      <c r="C5763" t="s">
        <v>13</v>
      </c>
      <c r="D5763" t="s">
        <v>11</v>
      </c>
      <c r="E5763" t="s">
        <v>610</v>
      </c>
      <c r="F5763" t="s">
        <v>413</v>
      </c>
      <c r="R5763">
        <v>0</v>
      </c>
      <c r="S5763">
        <v>0</v>
      </c>
      <c r="T5763">
        <v>500000000</v>
      </c>
    </row>
    <row r="5764" spans="1:20" ht="15" customHeight="1">
      <c r="A5764" s="962" t="s">
        <v>262</v>
      </c>
      <c r="B5764" t="s">
        <v>302</v>
      </c>
      <c r="C5764" t="s">
        <v>13</v>
      </c>
      <c r="D5764" t="s">
        <v>11</v>
      </c>
      <c r="E5764" t="s">
        <v>610</v>
      </c>
      <c r="F5764" t="s">
        <v>413</v>
      </c>
      <c r="R5764">
        <v>0</v>
      </c>
      <c r="S5764">
        <v>0</v>
      </c>
      <c r="T5764">
        <v>500000000</v>
      </c>
    </row>
    <row r="5765" spans="1:20" ht="15" customHeight="1">
      <c r="A5765" s="962" t="s">
        <v>262</v>
      </c>
      <c r="B5765" t="s">
        <v>303</v>
      </c>
      <c r="C5765" t="s">
        <v>13</v>
      </c>
      <c r="D5765" t="s">
        <v>11</v>
      </c>
      <c r="E5765" t="s">
        <v>610</v>
      </c>
      <c r="F5765" t="s">
        <v>413</v>
      </c>
      <c r="R5765">
        <v>0</v>
      </c>
      <c r="S5765">
        <v>0</v>
      </c>
      <c r="T5765">
        <v>500000000</v>
      </c>
    </row>
    <row r="5766" spans="1:20" ht="15" customHeight="1">
      <c r="A5766" s="962" t="s">
        <v>262</v>
      </c>
      <c r="B5766" t="s">
        <v>298</v>
      </c>
      <c r="C5766" t="s">
        <v>13</v>
      </c>
      <c r="D5766" t="s">
        <v>11</v>
      </c>
      <c r="E5766" t="s">
        <v>610</v>
      </c>
      <c r="F5766" t="s">
        <v>413</v>
      </c>
      <c r="R5766">
        <v>0</v>
      </c>
      <c r="S5766">
        <v>0</v>
      </c>
      <c r="T5766">
        <v>500000000</v>
      </c>
    </row>
    <row r="5767" spans="1:20" ht="15" customHeight="1">
      <c r="A5767" s="962" t="s">
        <v>262</v>
      </c>
      <c r="B5767" t="s">
        <v>300</v>
      </c>
      <c r="C5767" t="s">
        <v>13</v>
      </c>
      <c r="D5767" t="s">
        <v>11</v>
      </c>
      <c r="E5767" t="s">
        <v>610</v>
      </c>
      <c r="F5767" t="s">
        <v>413</v>
      </c>
      <c r="R5767">
        <v>0</v>
      </c>
      <c r="S5767">
        <v>0</v>
      </c>
      <c r="T5767">
        <v>500000000</v>
      </c>
    </row>
    <row r="5768" spans="1:20" ht="15" customHeight="1">
      <c r="A5768" s="962" t="s">
        <v>262</v>
      </c>
      <c r="B5768" t="s">
        <v>321</v>
      </c>
      <c r="C5768" t="s">
        <v>13</v>
      </c>
      <c r="D5768" t="s">
        <v>11</v>
      </c>
      <c r="E5768" t="s">
        <v>610</v>
      </c>
      <c r="F5768" t="s">
        <v>413</v>
      </c>
      <c r="R5768">
        <v>0</v>
      </c>
      <c r="S5768">
        <v>0</v>
      </c>
      <c r="T5768">
        <v>500000000</v>
      </c>
    </row>
    <row r="5769" spans="1:20" ht="15" customHeight="1">
      <c r="A5769" s="962" t="s">
        <v>263</v>
      </c>
      <c r="B5769" t="s">
        <v>290</v>
      </c>
      <c r="C5769" t="s">
        <v>13</v>
      </c>
      <c r="D5769" t="s">
        <v>11</v>
      </c>
      <c r="E5769" t="s">
        <v>610</v>
      </c>
      <c r="F5769" t="s">
        <v>413</v>
      </c>
      <c r="R5769">
        <v>0</v>
      </c>
      <c r="S5769">
        <v>0</v>
      </c>
      <c r="T5769">
        <v>500000000</v>
      </c>
    </row>
    <row r="5770" spans="1:20" ht="15" customHeight="1">
      <c r="A5770" s="962" t="s">
        <v>263</v>
      </c>
      <c r="B5770" t="s">
        <v>292</v>
      </c>
      <c r="C5770" t="s">
        <v>13</v>
      </c>
      <c r="D5770" t="s">
        <v>11</v>
      </c>
      <c r="E5770" t="s">
        <v>610</v>
      </c>
      <c r="F5770" t="s">
        <v>413</v>
      </c>
      <c r="R5770">
        <v>0</v>
      </c>
      <c r="S5770">
        <v>0</v>
      </c>
      <c r="T5770">
        <v>500000000</v>
      </c>
    </row>
    <row r="5771" spans="1:20" ht="15" customHeight="1">
      <c r="A5771" s="962" t="s">
        <v>263</v>
      </c>
      <c r="B5771" t="s">
        <v>295</v>
      </c>
      <c r="C5771" t="s">
        <v>13</v>
      </c>
      <c r="D5771" t="s">
        <v>11</v>
      </c>
      <c r="E5771" t="s">
        <v>610</v>
      </c>
      <c r="F5771" t="s">
        <v>413</v>
      </c>
      <c r="R5771">
        <v>0</v>
      </c>
      <c r="S5771">
        <v>0</v>
      </c>
      <c r="T5771">
        <v>500000000</v>
      </c>
    </row>
    <row r="5772" spans="1:20" ht="15" customHeight="1">
      <c r="A5772" s="962" t="s">
        <v>263</v>
      </c>
      <c r="B5772" t="s">
        <v>296</v>
      </c>
      <c r="C5772" t="s">
        <v>13</v>
      </c>
      <c r="D5772" t="s">
        <v>11</v>
      </c>
      <c r="E5772" t="s">
        <v>610</v>
      </c>
      <c r="F5772" t="s">
        <v>413</v>
      </c>
      <c r="R5772">
        <v>0</v>
      </c>
      <c r="S5772">
        <v>0</v>
      </c>
      <c r="T5772">
        <v>500000000</v>
      </c>
    </row>
    <row r="5773" spans="1:20" ht="15" customHeight="1">
      <c r="A5773" s="962" t="s">
        <v>263</v>
      </c>
      <c r="B5773" t="s">
        <v>289</v>
      </c>
      <c r="C5773" t="s">
        <v>13</v>
      </c>
      <c r="D5773" t="s">
        <v>11</v>
      </c>
      <c r="E5773" t="s">
        <v>610</v>
      </c>
      <c r="F5773" t="s">
        <v>413</v>
      </c>
      <c r="R5773">
        <v>0</v>
      </c>
      <c r="S5773">
        <v>0</v>
      </c>
      <c r="T5773">
        <v>500000000</v>
      </c>
    </row>
    <row r="5774" spans="1:20" ht="15" customHeight="1">
      <c r="A5774" s="962" t="s">
        <v>263</v>
      </c>
      <c r="B5774" t="s">
        <v>291</v>
      </c>
      <c r="C5774" t="s">
        <v>13</v>
      </c>
      <c r="D5774" t="s">
        <v>11</v>
      </c>
      <c r="E5774" t="s">
        <v>610</v>
      </c>
      <c r="F5774" t="s">
        <v>413</v>
      </c>
      <c r="R5774">
        <v>0</v>
      </c>
      <c r="S5774">
        <v>0</v>
      </c>
      <c r="T5774">
        <v>500000000</v>
      </c>
    </row>
    <row r="5775" spans="1:20" ht="15" customHeight="1">
      <c r="A5775" s="962" t="s">
        <v>263</v>
      </c>
      <c r="B5775" t="s">
        <v>288</v>
      </c>
      <c r="C5775" t="s">
        <v>13</v>
      </c>
      <c r="D5775" t="s">
        <v>11</v>
      </c>
      <c r="E5775" t="s">
        <v>610</v>
      </c>
      <c r="F5775" t="s">
        <v>413</v>
      </c>
      <c r="R5775">
        <v>0</v>
      </c>
      <c r="S5775">
        <v>0</v>
      </c>
      <c r="T5775">
        <v>500000000</v>
      </c>
    </row>
    <row r="5776" spans="1:20" ht="15" customHeight="1">
      <c r="A5776" s="962" t="s">
        <v>263</v>
      </c>
      <c r="B5776" t="s">
        <v>287</v>
      </c>
      <c r="C5776" t="s">
        <v>13</v>
      </c>
      <c r="D5776" t="s">
        <v>11</v>
      </c>
      <c r="E5776" t="s">
        <v>610</v>
      </c>
      <c r="F5776" t="s">
        <v>413</v>
      </c>
      <c r="R5776">
        <v>0</v>
      </c>
      <c r="S5776">
        <v>0</v>
      </c>
      <c r="T5776">
        <v>500000000</v>
      </c>
    </row>
    <row r="5777" spans="1:20" ht="15" customHeight="1">
      <c r="A5777" s="962" t="s">
        <v>263</v>
      </c>
      <c r="B5777" t="s">
        <v>321</v>
      </c>
      <c r="C5777" t="s">
        <v>13</v>
      </c>
      <c r="D5777" t="s">
        <v>11</v>
      </c>
      <c r="E5777" t="s">
        <v>610</v>
      </c>
      <c r="F5777" t="s">
        <v>413</v>
      </c>
      <c r="R5777">
        <v>0</v>
      </c>
      <c r="S5777">
        <v>0</v>
      </c>
      <c r="T5777">
        <v>500000000</v>
      </c>
    </row>
    <row r="5778" spans="1:20" ht="15" customHeight="1">
      <c r="A5778" s="962" t="s">
        <v>263</v>
      </c>
      <c r="B5778" t="s">
        <v>294</v>
      </c>
      <c r="C5778" t="s">
        <v>13</v>
      </c>
      <c r="D5778" t="s">
        <v>11</v>
      </c>
      <c r="E5778" t="s">
        <v>610</v>
      </c>
      <c r="F5778" t="s">
        <v>413</v>
      </c>
      <c r="R5778">
        <v>0</v>
      </c>
      <c r="S5778">
        <v>0</v>
      </c>
      <c r="T5778">
        <v>500000000</v>
      </c>
    </row>
    <row r="5779" spans="1:20" ht="15" customHeight="1">
      <c r="A5779" s="962" t="s">
        <v>263</v>
      </c>
      <c r="B5779" t="s">
        <v>293</v>
      </c>
      <c r="C5779" t="s">
        <v>13</v>
      </c>
      <c r="D5779" t="s">
        <v>11</v>
      </c>
      <c r="E5779" t="s">
        <v>610</v>
      </c>
      <c r="F5779" t="s">
        <v>413</v>
      </c>
      <c r="R5779">
        <v>0</v>
      </c>
      <c r="S5779">
        <v>0</v>
      </c>
      <c r="T5779">
        <v>500000000</v>
      </c>
    </row>
    <row r="5780" spans="1:20" ht="15" customHeight="1">
      <c r="A5780" s="962" t="s">
        <v>263</v>
      </c>
      <c r="B5780" t="s">
        <v>324</v>
      </c>
      <c r="C5780" t="s">
        <v>13</v>
      </c>
      <c r="D5780" t="s">
        <v>11</v>
      </c>
      <c r="E5780" t="s">
        <v>610</v>
      </c>
      <c r="F5780" t="s">
        <v>413</v>
      </c>
      <c r="R5780">
        <v>0</v>
      </c>
      <c r="S5780">
        <v>0</v>
      </c>
      <c r="T5780">
        <v>500000000</v>
      </c>
    </row>
    <row r="5781" spans="1:20" ht="15" customHeight="1">
      <c r="A5781" s="962" t="s">
        <v>264</v>
      </c>
      <c r="B5781" t="s">
        <v>294</v>
      </c>
      <c r="C5781" t="s">
        <v>13</v>
      </c>
      <c r="D5781" t="s">
        <v>11</v>
      </c>
      <c r="E5781" t="s">
        <v>610</v>
      </c>
      <c r="F5781" t="s">
        <v>413</v>
      </c>
      <c r="R5781">
        <v>0</v>
      </c>
      <c r="S5781">
        <v>0</v>
      </c>
      <c r="T5781">
        <v>0</v>
      </c>
    </row>
    <row r="5782" spans="1:20" ht="15" customHeight="1">
      <c r="A5782" s="962" t="s">
        <v>264</v>
      </c>
      <c r="B5782" t="s">
        <v>292</v>
      </c>
      <c r="C5782" t="s">
        <v>13</v>
      </c>
      <c r="D5782" t="s">
        <v>11</v>
      </c>
      <c r="E5782" t="s">
        <v>610</v>
      </c>
      <c r="F5782" t="s">
        <v>413</v>
      </c>
      <c r="R5782">
        <v>0</v>
      </c>
      <c r="S5782">
        <v>0</v>
      </c>
      <c r="T5782">
        <v>0</v>
      </c>
    </row>
    <row r="5783" spans="1:20" ht="15" customHeight="1">
      <c r="A5783" s="962" t="s">
        <v>264</v>
      </c>
      <c r="B5783" t="s">
        <v>291</v>
      </c>
      <c r="C5783" t="s">
        <v>13</v>
      </c>
      <c r="D5783" t="s">
        <v>11</v>
      </c>
      <c r="E5783" t="s">
        <v>610</v>
      </c>
      <c r="F5783" t="s">
        <v>413</v>
      </c>
      <c r="R5783">
        <v>0</v>
      </c>
      <c r="S5783">
        <v>0</v>
      </c>
      <c r="T5783">
        <v>0</v>
      </c>
    </row>
    <row r="5784" spans="1:20" ht="15" customHeight="1">
      <c r="A5784" s="962" t="s">
        <v>264</v>
      </c>
      <c r="B5784" t="s">
        <v>293</v>
      </c>
      <c r="C5784" t="s">
        <v>13</v>
      </c>
      <c r="D5784" t="s">
        <v>11</v>
      </c>
      <c r="E5784" t="s">
        <v>610</v>
      </c>
      <c r="F5784" t="s">
        <v>413</v>
      </c>
      <c r="R5784">
        <v>0</v>
      </c>
      <c r="S5784">
        <v>0</v>
      </c>
      <c r="T5784">
        <v>0</v>
      </c>
    </row>
    <row r="5785" spans="1:20" ht="15" customHeight="1">
      <c r="A5785" s="962" t="s">
        <v>264</v>
      </c>
      <c r="B5785" t="s">
        <v>289</v>
      </c>
      <c r="C5785" t="s">
        <v>13</v>
      </c>
      <c r="D5785" t="s">
        <v>11</v>
      </c>
      <c r="E5785" t="s">
        <v>610</v>
      </c>
      <c r="F5785" t="s">
        <v>413</v>
      </c>
      <c r="R5785">
        <v>0</v>
      </c>
    </row>
    <row r="5786" spans="1:20" ht="15" customHeight="1">
      <c r="A5786" s="962" t="s">
        <v>264</v>
      </c>
      <c r="B5786" t="s">
        <v>288</v>
      </c>
      <c r="C5786" t="s">
        <v>13</v>
      </c>
      <c r="D5786" t="s">
        <v>11</v>
      </c>
      <c r="E5786" t="s">
        <v>610</v>
      </c>
      <c r="F5786" t="s">
        <v>413</v>
      </c>
      <c r="R5786">
        <v>0</v>
      </c>
    </row>
    <row r="5787" spans="1:20" ht="15" customHeight="1">
      <c r="A5787" s="962" t="s">
        <v>264</v>
      </c>
      <c r="B5787" t="s">
        <v>287</v>
      </c>
      <c r="C5787" t="s">
        <v>13</v>
      </c>
      <c r="D5787" t="s">
        <v>11</v>
      </c>
      <c r="E5787" t="s">
        <v>610</v>
      </c>
      <c r="F5787" t="s">
        <v>413</v>
      </c>
      <c r="R5787">
        <v>0</v>
      </c>
    </row>
    <row r="5788" spans="1:20" ht="15" customHeight="1">
      <c r="A5788" s="962" t="s">
        <v>264</v>
      </c>
      <c r="B5788" t="s">
        <v>295</v>
      </c>
      <c r="C5788" t="s">
        <v>13</v>
      </c>
      <c r="D5788" t="s">
        <v>11</v>
      </c>
      <c r="E5788" t="s">
        <v>610</v>
      </c>
      <c r="F5788" t="s">
        <v>413</v>
      </c>
      <c r="R5788">
        <v>0</v>
      </c>
      <c r="S5788">
        <v>0</v>
      </c>
      <c r="T5788">
        <v>0</v>
      </c>
    </row>
    <row r="5789" spans="1:20" ht="15" customHeight="1">
      <c r="A5789" s="962" t="s">
        <v>264</v>
      </c>
      <c r="B5789" t="s">
        <v>296</v>
      </c>
      <c r="C5789" t="s">
        <v>13</v>
      </c>
      <c r="D5789" t="s">
        <v>11</v>
      </c>
      <c r="E5789" t="s">
        <v>610</v>
      </c>
      <c r="F5789" t="s">
        <v>413</v>
      </c>
      <c r="R5789">
        <v>0</v>
      </c>
      <c r="S5789">
        <v>0</v>
      </c>
      <c r="T5789">
        <v>0</v>
      </c>
    </row>
    <row r="5790" spans="1:20" ht="15" customHeight="1">
      <c r="A5790" s="962" t="s">
        <v>265</v>
      </c>
      <c r="B5790" t="s">
        <v>294</v>
      </c>
      <c r="C5790" t="s">
        <v>13</v>
      </c>
      <c r="D5790" t="s">
        <v>11</v>
      </c>
      <c r="E5790" t="s">
        <v>610</v>
      </c>
      <c r="F5790" t="s">
        <v>413</v>
      </c>
      <c r="R5790">
        <v>0</v>
      </c>
      <c r="S5790">
        <v>0</v>
      </c>
      <c r="T5790">
        <v>0</v>
      </c>
    </row>
    <row r="5791" spans="1:20" ht="15" customHeight="1">
      <c r="A5791" s="962" t="s">
        <v>265</v>
      </c>
      <c r="B5791" t="s">
        <v>292</v>
      </c>
      <c r="C5791" t="s">
        <v>13</v>
      </c>
      <c r="D5791" t="s">
        <v>11</v>
      </c>
      <c r="E5791" t="s">
        <v>610</v>
      </c>
      <c r="F5791" t="s">
        <v>413</v>
      </c>
      <c r="R5791">
        <v>0</v>
      </c>
      <c r="S5791">
        <v>0</v>
      </c>
      <c r="T5791">
        <v>0</v>
      </c>
    </row>
    <row r="5792" spans="1:20" ht="15" customHeight="1">
      <c r="A5792" s="962" t="s">
        <v>265</v>
      </c>
      <c r="B5792" t="s">
        <v>291</v>
      </c>
      <c r="C5792" t="s">
        <v>13</v>
      </c>
      <c r="D5792" t="s">
        <v>11</v>
      </c>
      <c r="E5792" t="s">
        <v>610</v>
      </c>
      <c r="F5792" t="s">
        <v>413</v>
      </c>
      <c r="R5792">
        <v>0</v>
      </c>
      <c r="S5792">
        <v>0</v>
      </c>
      <c r="T5792">
        <v>0</v>
      </c>
    </row>
    <row r="5793" spans="1:20" ht="15" customHeight="1">
      <c r="A5793" s="962" t="s">
        <v>265</v>
      </c>
      <c r="B5793" t="s">
        <v>293</v>
      </c>
      <c r="C5793" t="s">
        <v>13</v>
      </c>
      <c r="D5793" t="s">
        <v>11</v>
      </c>
      <c r="E5793" t="s">
        <v>610</v>
      </c>
      <c r="F5793" t="s">
        <v>413</v>
      </c>
      <c r="R5793">
        <v>0</v>
      </c>
      <c r="S5793">
        <v>0</v>
      </c>
      <c r="T5793">
        <v>0</v>
      </c>
    </row>
    <row r="5794" spans="1:20" ht="15" customHeight="1">
      <c r="A5794" s="962" t="s">
        <v>265</v>
      </c>
      <c r="B5794" t="s">
        <v>289</v>
      </c>
      <c r="C5794" t="s">
        <v>13</v>
      </c>
      <c r="D5794" t="s">
        <v>11</v>
      </c>
      <c r="E5794" t="s">
        <v>610</v>
      </c>
      <c r="F5794" t="s">
        <v>413</v>
      </c>
      <c r="R5794">
        <v>0</v>
      </c>
      <c r="S5794">
        <v>0</v>
      </c>
      <c r="T5794">
        <v>0</v>
      </c>
    </row>
    <row r="5795" spans="1:20" ht="15" customHeight="1">
      <c r="A5795" s="962" t="s">
        <v>265</v>
      </c>
      <c r="B5795" t="s">
        <v>288</v>
      </c>
      <c r="C5795" t="s">
        <v>13</v>
      </c>
      <c r="D5795" t="s">
        <v>11</v>
      </c>
      <c r="E5795" t="s">
        <v>610</v>
      </c>
      <c r="F5795" t="s">
        <v>413</v>
      </c>
      <c r="R5795">
        <v>0</v>
      </c>
      <c r="S5795">
        <v>0</v>
      </c>
      <c r="T5795">
        <v>0</v>
      </c>
    </row>
    <row r="5796" spans="1:20" ht="15" customHeight="1">
      <c r="A5796" s="962" t="s">
        <v>265</v>
      </c>
      <c r="B5796" t="s">
        <v>287</v>
      </c>
      <c r="C5796" t="s">
        <v>13</v>
      </c>
      <c r="D5796" t="s">
        <v>11</v>
      </c>
      <c r="E5796" t="s">
        <v>610</v>
      </c>
      <c r="F5796" t="s">
        <v>413</v>
      </c>
      <c r="R5796">
        <v>0</v>
      </c>
      <c r="S5796">
        <v>0</v>
      </c>
      <c r="T5796">
        <v>0</v>
      </c>
    </row>
    <row r="5797" spans="1:20" ht="15" customHeight="1">
      <c r="A5797" s="962" t="s">
        <v>265</v>
      </c>
      <c r="B5797" t="s">
        <v>295</v>
      </c>
      <c r="C5797" t="s">
        <v>13</v>
      </c>
      <c r="D5797" t="s">
        <v>11</v>
      </c>
      <c r="E5797" t="s">
        <v>610</v>
      </c>
      <c r="F5797" t="s">
        <v>413</v>
      </c>
      <c r="R5797">
        <v>0</v>
      </c>
      <c r="S5797">
        <v>0</v>
      </c>
      <c r="T5797">
        <v>0</v>
      </c>
    </row>
    <row r="5798" spans="1:20" ht="15" customHeight="1">
      <c r="A5798" s="962" t="s">
        <v>265</v>
      </c>
      <c r="B5798" t="s">
        <v>296</v>
      </c>
      <c r="C5798" t="s">
        <v>13</v>
      </c>
      <c r="D5798" t="s">
        <v>11</v>
      </c>
      <c r="E5798" t="s">
        <v>610</v>
      </c>
      <c r="F5798" t="s">
        <v>413</v>
      </c>
      <c r="R5798">
        <v>0</v>
      </c>
      <c r="S5798">
        <v>0</v>
      </c>
      <c r="T5798">
        <v>0</v>
      </c>
    </row>
    <row r="5799" spans="1:20" ht="15" customHeight="1">
      <c r="A5799" s="962" t="s">
        <v>266</v>
      </c>
      <c r="B5799" t="s">
        <v>294</v>
      </c>
      <c r="C5799" t="s">
        <v>13</v>
      </c>
      <c r="D5799" t="s">
        <v>11</v>
      </c>
      <c r="E5799" t="s">
        <v>610</v>
      </c>
      <c r="F5799" t="s">
        <v>413</v>
      </c>
      <c r="R5799">
        <v>0</v>
      </c>
      <c r="S5799">
        <v>0</v>
      </c>
      <c r="T5799">
        <v>0</v>
      </c>
    </row>
    <row r="5800" spans="1:20" ht="15" customHeight="1">
      <c r="A5800" s="962" t="s">
        <v>266</v>
      </c>
      <c r="B5800" t="s">
        <v>292</v>
      </c>
      <c r="C5800" t="s">
        <v>13</v>
      </c>
      <c r="D5800" t="s">
        <v>11</v>
      </c>
      <c r="E5800" t="s">
        <v>610</v>
      </c>
      <c r="F5800" t="s">
        <v>413</v>
      </c>
      <c r="R5800">
        <v>0</v>
      </c>
      <c r="S5800">
        <v>0</v>
      </c>
      <c r="T5800">
        <v>0</v>
      </c>
    </row>
    <row r="5801" spans="1:20" ht="15" customHeight="1">
      <c r="A5801" s="962" t="s">
        <v>266</v>
      </c>
      <c r="B5801" t="s">
        <v>291</v>
      </c>
      <c r="C5801" t="s">
        <v>13</v>
      </c>
      <c r="D5801" t="s">
        <v>11</v>
      </c>
      <c r="E5801" t="s">
        <v>610</v>
      </c>
      <c r="F5801" t="s">
        <v>413</v>
      </c>
      <c r="R5801">
        <v>0</v>
      </c>
      <c r="S5801">
        <v>0</v>
      </c>
      <c r="T5801">
        <v>0</v>
      </c>
    </row>
    <row r="5802" spans="1:20" ht="15" customHeight="1">
      <c r="A5802" s="962" t="s">
        <v>266</v>
      </c>
      <c r="B5802" t="s">
        <v>293</v>
      </c>
      <c r="C5802" t="s">
        <v>13</v>
      </c>
      <c r="D5802" t="s">
        <v>11</v>
      </c>
      <c r="E5802" t="s">
        <v>610</v>
      </c>
      <c r="F5802" t="s">
        <v>413</v>
      </c>
      <c r="R5802">
        <v>0</v>
      </c>
      <c r="S5802">
        <v>0</v>
      </c>
      <c r="T5802">
        <v>0</v>
      </c>
    </row>
    <row r="5803" spans="1:20" ht="15" customHeight="1">
      <c r="A5803" s="962" t="s">
        <v>266</v>
      </c>
      <c r="B5803" t="s">
        <v>289</v>
      </c>
      <c r="C5803" t="s">
        <v>13</v>
      </c>
      <c r="D5803" t="s">
        <v>11</v>
      </c>
      <c r="E5803" t="s">
        <v>610</v>
      </c>
      <c r="F5803" t="s">
        <v>413</v>
      </c>
      <c r="R5803">
        <v>0</v>
      </c>
      <c r="S5803">
        <v>0</v>
      </c>
      <c r="T5803">
        <v>0</v>
      </c>
    </row>
    <row r="5804" spans="1:20" ht="15" customHeight="1">
      <c r="A5804" s="962" t="s">
        <v>266</v>
      </c>
      <c r="B5804" t="s">
        <v>288</v>
      </c>
      <c r="C5804" t="s">
        <v>13</v>
      </c>
      <c r="D5804" t="s">
        <v>11</v>
      </c>
      <c r="E5804" t="s">
        <v>610</v>
      </c>
      <c r="F5804" t="s">
        <v>413</v>
      </c>
      <c r="R5804">
        <v>0</v>
      </c>
      <c r="S5804">
        <v>0</v>
      </c>
      <c r="T5804">
        <v>0</v>
      </c>
    </row>
    <row r="5805" spans="1:20" ht="15" customHeight="1">
      <c r="A5805" s="962" t="s">
        <v>266</v>
      </c>
      <c r="B5805" t="s">
        <v>287</v>
      </c>
      <c r="C5805" t="s">
        <v>13</v>
      </c>
      <c r="D5805" t="s">
        <v>11</v>
      </c>
      <c r="E5805" t="s">
        <v>610</v>
      </c>
      <c r="F5805" t="s">
        <v>413</v>
      </c>
      <c r="R5805">
        <v>0</v>
      </c>
      <c r="S5805">
        <v>0</v>
      </c>
      <c r="T5805">
        <v>0</v>
      </c>
    </row>
    <row r="5806" spans="1:20" ht="15" customHeight="1">
      <c r="A5806" s="962" t="s">
        <v>266</v>
      </c>
      <c r="B5806" t="s">
        <v>295</v>
      </c>
      <c r="C5806" t="s">
        <v>13</v>
      </c>
      <c r="D5806" t="s">
        <v>11</v>
      </c>
      <c r="E5806" t="s">
        <v>610</v>
      </c>
      <c r="F5806" t="s">
        <v>413</v>
      </c>
      <c r="R5806">
        <v>0</v>
      </c>
      <c r="S5806">
        <v>0</v>
      </c>
      <c r="T5806">
        <v>0</v>
      </c>
    </row>
    <row r="5807" spans="1:20" ht="15" customHeight="1">
      <c r="A5807" s="962" t="s">
        <v>266</v>
      </c>
      <c r="B5807" t="s">
        <v>296</v>
      </c>
      <c r="C5807" t="s">
        <v>13</v>
      </c>
      <c r="D5807" t="s">
        <v>11</v>
      </c>
      <c r="E5807" t="s">
        <v>610</v>
      </c>
      <c r="F5807" t="s">
        <v>413</v>
      </c>
      <c r="R5807">
        <v>0</v>
      </c>
      <c r="S5807">
        <v>0</v>
      </c>
      <c r="T5807">
        <v>0</v>
      </c>
    </row>
    <row r="5808" spans="1:20" ht="15" customHeight="1">
      <c r="A5808" s="962" t="s">
        <v>267</v>
      </c>
      <c r="B5808" t="s">
        <v>296</v>
      </c>
      <c r="C5808" t="s">
        <v>13</v>
      </c>
      <c r="D5808" t="s">
        <v>11</v>
      </c>
      <c r="E5808" t="s">
        <v>610</v>
      </c>
      <c r="F5808" t="s">
        <v>413</v>
      </c>
      <c r="R5808">
        <v>0</v>
      </c>
      <c r="S5808">
        <v>0</v>
      </c>
      <c r="T5808">
        <v>0</v>
      </c>
    </row>
    <row r="5809" spans="1:20" ht="15" customHeight="1">
      <c r="A5809" s="962" t="s">
        <v>267</v>
      </c>
      <c r="B5809" t="s">
        <v>289</v>
      </c>
      <c r="C5809" t="s">
        <v>13</v>
      </c>
      <c r="D5809" t="s">
        <v>11</v>
      </c>
      <c r="E5809" t="s">
        <v>610</v>
      </c>
      <c r="F5809" t="s">
        <v>413</v>
      </c>
      <c r="R5809">
        <v>0</v>
      </c>
      <c r="S5809">
        <v>0</v>
      </c>
      <c r="T5809">
        <v>0</v>
      </c>
    </row>
    <row r="5810" spans="1:20" ht="15" customHeight="1">
      <c r="A5810" s="962" t="s">
        <v>267</v>
      </c>
      <c r="B5810" t="s">
        <v>288</v>
      </c>
      <c r="C5810" t="s">
        <v>13</v>
      </c>
      <c r="D5810" t="s">
        <v>11</v>
      </c>
      <c r="E5810" t="s">
        <v>610</v>
      </c>
      <c r="F5810" t="s">
        <v>413</v>
      </c>
      <c r="R5810">
        <v>0</v>
      </c>
      <c r="S5810">
        <v>0</v>
      </c>
      <c r="T5810">
        <v>0</v>
      </c>
    </row>
    <row r="5811" spans="1:20" ht="15" customHeight="1">
      <c r="A5811" s="962" t="s">
        <v>267</v>
      </c>
      <c r="B5811" t="s">
        <v>287</v>
      </c>
      <c r="C5811" t="s">
        <v>13</v>
      </c>
      <c r="D5811" t="s">
        <v>11</v>
      </c>
      <c r="E5811" t="s">
        <v>610</v>
      </c>
      <c r="F5811" t="s">
        <v>413</v>
      </c>
      <c r="R5811">
        <v>0</v>
      </c>
      <c r="S5811">
        <v>0</v>
      </c>
      <c r="T5811">
        <v>0</v>
      </c>
    </row>
    <row r="5812" spans="1:20" ht="15" customHeight="1">
      <c r="A5812" s="962" t="s">
        <v>268</v>
      </c>
      <c r="B5812" t="s">
        <v>296</v>
      </c>
      <c r="C5812" t="s">
        <v>13</v>
      </c>
      <c r="D5812" t="s">
        <v>11</v>
      </c>
      <c r="E5812" t="s">
        <v>610</v>
      </c>
      <c r="F5812" t="s">
        <v>413</v>
      </c>
      <c r="R5812">
        <v>0</v>
      </c>
      <c r="S5812">
        <v>0</v>
      </c>
      <c r="T5812">
        <v>0</v>
      </c>
    </row>
    <row r="5813" spans="1:20" ht="15" customHeight="1">
      <c r="A5813" s="962" t="s">
        <v>268</v>
      </c>
      <c r="B5813" t="s">
        <v>289</v>
      </c>
      <c r="C5813" t="s">
        <v>13</v>
      </c>
      <c r="D5813" t="s">
        <v>11</v>
      </c>
      <c r="E5813" t="s">
        <v>610</v>
      </c>
      <c r="F5813" t="s">
        <v>413</v>
      </c>
      <c r="R5813">
        <v>0</v>
      </c>
      <c r="S5813">
        <v>0</v>
      </c>
      <c r="T5813">
        <v>0</v>
      </c>
    </row>
    <row r="5814" spans="1:20" ht="15" customHeight="1">
      <c r="A5814" s="962" t="s">
        <v>268</v>
      </c>
      <c r="B5814" t="s">
        <v>288</v>
      </c>
      <c r="C5814" t="s">
        <v>13</v>
      </c>
      <c r="D5814" t="s">
        <v>11</v>
      </c>
      <c r="E5814" t="s">
        <v>610</v>
      </c>
      <c r="F5814" t="s">
        <v>413</v>
      </c>
      <c r="R5814">
        <v>0</v>
      </c>
      <c r="S5814">
        <v>0</v>
      </c>
      <c r="T5814">
        <v>0</v>
      </c>
    </row>
    <row r="5815" spans="1:20" ht="15" customHeight="1">
      <c r="A5815" s="962" t="s">
        <v>268</v>
      </c>
      <c r="B5815" t="s">
        <v>287</v>
      </c>
      <c r="C5815" t="s">
        <v>13</v>
      </c>
      <c r="D5815" t="s">
        <v>11</v>
      </c>
      <c r="E5815" t="s">
        <v>610</v>
      </c>
      <c r="F5815" t="s">
        <v>413</v>
      </c>
      <c r="R5815">
        <v>0</v>
      </c>
      <c r="S5815">
        <v>0</v>
      </c>
      <c r="T5815">
        <v>0</v>
      </c>
    </row>
    <row r="5816" spans="1:20" ht="15" customHeight="1">
      <c r="A5816" s="962" t="s">
        <v>269</v>
      </c>
      <c r="B5816" t="s">
        <v>296</v>
      </c>
      <c r="C5816" t="s">
        <v>13</v>
      </c>
      <c r="D5816" t="s">
        <v>11</v>
      </c>
      <c r="E5816" t="s">
        <v>610</v>
      </c>
      <c r="F5816" t="s">
        <v>413</v>
      </c>
      <c r="R5816">
        <v>0</v>
      </c>
      <c r="S5816">
        <v>0</v>
      </c>
      <c r="T5816">
        <v>0</v>
      </c>
    </row>
    <row r="5817" spans="1:20" ht="15" customHeight="1">
      <c r="A5817" s="962" t="s">
        <v>269</v>
      </c>
      <c r="B5817" t="s">
        <v>289</v>
      </c>
      <c r="C5817" t="s">
        <v>13</v>
      </c>
      <c r="D5817" t="s">
        <v>11</v>
      </c>
      <c r="E5817" t="s">
        <v>610</v>
      </c>
      <c r="F5817" t="s">
        <v>413</v>
      </c>
      <c r="R5817">
        <v>0</v>
      </c>
      <c r="S5817">
        <v>0</v>
      </c>
      <c r="T5817">
        <v>0</v>
      </c>
    </row>
    <row r="5818" spans="1:20" ht="15" customHeight="1">
      <c r="A5818" s="962" t="s">
        <v>269</v>
      </c>
      <c r="B5818" t="s">
        <v>288</v>
      </c>
      <c r="C5818" t="s">
        <v>13</v>
      </c>
      <c r="D5818" t="s">
        <v>11</v>
      </c>
      <c r="E5818" t="s">
        <v>610</v>
      </c>
      <c r="F5818" t="s">
        <v>413</v>
      </c>
      <c r="R5818">
        <v>0</v>
      </c>
      <c r="S5818">
        <v>0</v>
      </c>
      <c r="T5818">
        <v>0</v>
      </c>
    </row>
    <row r="5819" spans="1:20" ht="15" customHeight="1">
      <c r="A5819" s="962" t="s">
        <v>269</v>
      </c>
      <c r="B5819" t="s">
        <v>287</v>
      </c>
      <c r="C5819" t="s">
        <v>13</v>
      </c>
      <c r="D5819" t="s">
        <v>11</v>
      </c>
      <c r="E5819" t="s">
        <v>610</v>
      </c>
      <c r="F5819" t="s">
        <v>413</v>
      </c>
      <c r="R5819">
        <v>0</v>
      </c>
      <c r="S5819">
        <v>0</v>
      </c>
      <c r="T5819">
        <v>0</v>
      </c>
    </row>
    <row r="5820" spans="1:20" ht="15" customHeight="1">
      <c r="A5820" s="962" t="s">
        <v>270</v>
      </c>
      <c r="B5820" t="s">
        <v>296</v>
      </c>
      <c r="C5820" t="s">
        <v>13</v>
      </c>
      <c r="D5820" t="s">
        <v>11</v>
      </c>
      <c r="E5820" t="s">
        <v>610</v>
      </c>
      <c r="F5820" t="s">
        <v>413</v>
      </c>
      <c r="R5820">
        <v>0</v>
      </c>
      <c r="S5820">
        <v>0</v>
      </c>
      <c r="T5820">
        <v>0</v>
      </c>
    </row>
    <row r="5821" spans="1:20" ht="15" customHeight="1">
      <c r="A5821" s="962" t="s">
        <v>270</v>
      </c>
      <c r="B5821" t="s">
        <v>289</v>
      </c>
      <c r="C5821" t="s">
        <v>13</v>
      </c>
      <c r="D5821" t="s">
        <v>11</v>
      </c>
      <c r="E5821" t="s">
        <v>610</v>
      </c>
      <c r="F5821" t="s">
        <v>413</v>
      </c>
      <c r="R5821">
        <v>0</v>
      </c>
      <c r="S5821">
        <v>0</v>
      </c>
      <c r="T5821">
        <v>0</v>
      </c>
    </row>
    <row r="5822" spans="1:20" ht="15" customHeight="1">
      <c r="A5822" s="962" t="s">
        <v>270</v>
      </c>
      <c r="B5822" t="s">
        <v>288</v>
      </c>
      <c r="C5822" t="s">
        <v>13</v>
      </c>
      <c r="D5822" t="s">
        <v>11</v>
      </c>
      <c r="E5822" t="s">
        <v>610</v>
      </c>
      <c r="F5822" t="s">
        <v>413</v>
      </c>
      <c r="R5822">
        <v>0</v>
      </c>
      <c r="S5822">
        <v>0</v>
      </c>
      <c r="T5822">
        <v>0</v>
      </c>
    </row>
    <row r="5823" spans="1:20" ht="15" customHeight="1">
      <c r="A5823" s="962" t="s">
        <v>270</v>
      </c>
      <c r="B5823" t="s">
        <v>287</v>
      </c>
      <c r="C5823" t="s">
        <v>13</v>
      </c>
      <c r="D5823" t="s">
        <v>11</v>
      </c>
      <c r="E5823" t="s">
        <v>610</v>
      </c>
      <c r="F5823" t="s">
        <v>413</v>
      </c>
      <c r="R5823">
        <v>0</v>
      </c>
      <c r="S5823">
        <v>0</v>
      </c>
      <c r="T5823">
        <v>0</v>
      </c>
    </row>
    <row r="5824" spans="1:20" ht="15" customHeight="1">
      <c r="A5824" s="962" t="s">
        <v>271</v>
      </c>
      <c r="B5824" t="s">
        <v>297</v>
      </c>
      <c r="C5824" t="s">
        <v>13</v>
      </c>
      <c r="D5824" t="s">
        <v>11</v>
      </c>
      <c r="E5824" t="s">
        <v>610</v>
      </c>
      <c r="F5824" t="s">
        <v>413</v>
      </c>
      <c r="R5824">
        <v>0</v>
      </c>
      <c r="S5824">
        <v>0</v>
      </c>
      <c r="T5824">
        <v>0</v>
      </c>
    </row>
    <row r="5825" spans="1:20" ht="15" customHeight="1">
      <c r="A5825" s="962" t="s">
        <v>271</v>
      </c>
      <c r="B5825" t="s">
        <v>288</v>
      </c>
      <c r="C5825" t="s">
        <v>13</v>
      </c>
      <c r="D5825" t="s">
        <v>11</v>
      </c>
      <c r="E5825" t="s">
        <v>610</v>
      </c>
      <c r="F5825" t="s">
        <v>413</v>
      </c>
      <c r="R5825">
        <v>0</v>
      </c>
      <c r="S5825">
        <v>0</v>
      </c>
      <c r="T5825">
        <v>0</v>
      </c>
    </row>
    <row r="5826" spans="1:20" ht="15" customHeight="1">
      <c r="A5826" s="962" t="s">
        <v>271</v>
      </c>
      <c r="B5826" t="s">
        <v>287</v>
      </c>
      <c r="C5826" t="s">
        <v>13</v>
      </c>
      <c r="D5826" t="s">
        <v>11</v>
      </c>
      <c r="E5826" t="s">
        <v>610</v>
      </c>
      <c r="F5826" t="s">
        <v>413</v>
      </c>
      <c r="R5826">
        <v>0</v>
      </c>
      <c r="S5826">
        <v>0</v>
      </c>
      <c r="T5826">
        <v>0</v>
      </c>
    </row>
    <row r="5827" spans="1:20" ht="15" customHeight="1">
      <c r="A5827" s="962" t="s">
        <v>271</v>
      </c>
      <c r="B5827" t="s">
        <v>299</v>
      </c>
      <c r="C5827" t="s">
        <v>13</v>
      </c>
      <c r="D5827" t="s">
        <v>11</v>
      </c>
      <c r="E5827" t="s">
        <v>610</v>
      </c>
      <c r="F5827" t="s">
        <v>413</v>
      </c>
      <c r="R5827">
        <v>0</v>
      </c>
      <c r="S5827">
        <v>0</v>
      </c>
      <c r="T5827">
        <v>0</v>
      </c>
    </row>
    <row r="5828" spans="1:20" ht="15" customHeight="1">
      <c r="A5828" s="962" t="s">
        <v>271</v>
      </c>
      <c r="B5828" t="s">
        <v>301</v>
      </c>
      <c r="C5828" t="s">
        <v>13</v>
      </c>
      <c r="D5828" t="s">
        <v>11</v>
      </c>
      <c r="E5828" t="s">
        <v>610</v>
      </c>
      <c r="F5828" t="s">
        <v>413</v>
      </c>
      <c r="R5828">
        <v>0</v>
      </c>
      <c r="S5828">
        <v>0</v>
      </c>
      <c r="T5828">
        <v>0</v>
      </c>
    </row>
    <row r="5829" spans="1:20" ht="15" customHeight="1">
      <c r="A5829" s="962" t="s">
        <v>271</v>
      </c>
      <c r="B5829" t="s">
        <v>302</v>
      </c>
      <c r="C5829" t="s">
        <v>13</v>
      </c>
      <c r="D5829" t="s">
        <v>11</v>
      </c>
      <c r="E5829" t="s">
        <v>610</v>
      </c>
      <c r="F5829" t="s">
        <v>413</v>
      </c>
      <c r="R5829">
        <v>0</v>
      </c>
      <c r="S5829">
        <v>0</v>
      </c>
      <c r="T5829">
        <v>0</v>
      </c>
    </row>
    <row r="5830" spans="1:20" ht="15" customHeight="1">
      <c r="A5830" s="962" t="s">
        <v>271</v>
      </c>
      <c r="B5830" t="s">
        <v>303</v>
      </c>
      <c r="C5830" t="s">
        <v>13</v>
      </c>
      <c r="D5830" t="s">
        <v>11</v>
      </c>
      <c r="E5830" t="s">
        <v>610</v>
      </c>
      <c r="F5830" t="s">
        <v>413</v>
      </c>
      <c r="R5830">
        <v>0</v>
      </c>
      <c r="S5830">
        <v>0</v>
      </c>
      <c r="T5830">
        <v>0</v>
      </c>
    </row>
    <row r="5831" spans="1:20" ht="15" customHeight="1">
      <c r="A5831" s="962" t="s">
        <v>271</v>
      </c>
      <c r="B5831" t="s">
        <v>298</v>
      </c>
      <c r="C5831" t="s">
        <v>13</v>
      </c>
      <c r="D5831" t="s">
        <v>11</v>
      </c>
      <c r="E5831" t="s">
        <v>610</v>
      </c>
      <c r="F5831" t="s">
        <v>413</v>
      </c>
      <c r="R5831">
        <v>0</v>
      </c>
      <c r="S5831">
        <v>0</v>
      </c>
      <c r="T5831">
        <v>0</v>
      </c>
    </row>
    <row r="5832" spans="1:20" ht="15" customHeight="1">
      <c r="A5832" s="962" t="s">
        <v>271</v>
      </c>
      <c r="B5832" t="s">
        <v>300</v>
      </c>
      <c r="C5832" t="s">
        <v>13</v>
      </c>
      <c r="D5832" t="s">
        <v>11</v>
      </c>
      <c r="E5832" t="s">
        <v>610</v>
      </c>
      <c r="F5832" t="s">
        <v>413</v>
      </c>
      <c r="R5832">
        <v>0</v>
      </c>
      <c r="S5832">
        <v>0</v>
      </c>
      <c r="T5832">
        <v>0</v>
      </c>
    </row>
    <row r="5833" spans="1:20" ht="15" customHeight="1">
      <c r="A5833" s="962" t="s">
        <v>272</v>
      </c>
      <c r="B5833" t="s">
        <v>296</v>
      </c>
      <c r="C5833" t="s">
        <v>13</v>
      </c>
      <c r="D5833" t="s">
        <v>11</v>
      </c>
      <c r="E5833" t="s">
        <v>610</v>
      </c>
      <c r="F5833" t="s">
        <v>413</v>
      </c>
      <c r="R5833">
        <v>0</v>
      </c>
      <c r="S5833">
        <v>0</v>
      </c>
      <c r="T5833">
        <v>0</v>
      </c>
    </row>
    <row r="5834" spans="1:20" ht="15" customHeight="1">
      <c r="A5834" s="962" t="s">
        <v>272</v>
      </c>
      <c r="B5834" t="s">
        <v>289</v>
      </c>
      <c r="C5834" t="s">
        <v>13</v>
      </c>
      <c r="D5834" t="s">
        <v>11</v>
      </c>
      <c r="E5834" t="s">
        <v>610</v>
      </c>
      <c r="F5834" t="s">
        <v>413</v>
      </c>
      <c r="R5834">
        <v>0</v>
      </c>
      <c r="S5834">
        <v>0</v>
      </c>
      <c r="T5834">
        <v>0</v>
      </c>
    </row>
    <row r="5835" spans="1:20" ht="15" customHeight="1">
      <c r="A5835" s="962" t="s">
        <v>272</v>
      </c>
      <c r="B5835" t="s">
        <v>288</v>
      </c>
      <c r="C5835" t="s">
        <v>13</v>
      </c>
      <c r="D5835" t="s">
        <v>11</v>
      </c>
      <c r="E5835" t="s">
        <v>610</v>
      </c>
      <c r="F5835" t="s">
        <v>413</v>
      </c>
      <c r="R5835">
        <v>0</v>
      </c>
      <c r="S5835">
        <v>0</v>
      </c>
      <c r="T5835">
        <v>0</v>
      </c>
    </row>
    <row r="5836" spans="1:20" ht="15" customHeight="1">
      <c r="A5836" s="962" t="s">
        <v>272</v>
      </c>
      <c r="B5836" t="s">
        <v>287</v>
      </c>
      <c r="C5836" t="s">
        <v>13</v>
      </c>
      <c r="D5836" t="s">
        <v>11</v>
      </c>
      <c r="E5836" t="s">
        <v>610</v>
      </c>
      <c r="F5836" t="s">
        <v>413</v>
      </c>
      <c r="R5836">
        <v>0</v>
      </c>
      <c r="S5836">
        <v>0</v>
      </c>
      <c r="T5836">
        <v>0</v>
      </c>
    </row>
    <row r="5837" spans="1:20" ht="15" customHeight="1">
      <c r="A5837" s="962" t="s">
        <v>273</v>
      </c>
      <c r="B5837" t="s">
        <v>296</v>
      </c>
      <c r="C5837" t="s">
        <v>13</v>
      </c>
      <c r="D5837" t="s">
        <v>11</v>
      </c>
      <c r="E5837" t="s">
        <v>610</v>
      </c>
      <c r="F5837" t="s">
        <v>413</v>
      </c>
      <c r="R5837">
        <v>0</v>
      </c>
      <c r="S5837">
        <v>0</v>
      </c>
      <c r="T5837">
        <v>0</v>
      </c>
    </row>
    <row r="5838" spans="1:20" ht="15" customHeight="1">
      <c r="A5838" s="962" t="s">
        <v>273</v>
      </c>
      <c r="B5838" t="s">
        <v>289</v>
      </c>
      <c r="C5838" t="s">
        <v>13</v>
      </c>
      <c r="D5838" t="s">
        <v>11</v>
      </c>
      <c r="E5838" t="s">
        <v>610</v>
      </c>
      <c r="F5838" t="s">
        <v>413</v>
      </c>
      <c r="R5838">
        <v>0</v>
      </c>
      <c r="S5838">
        <v>0</v>
      </c>
      <c r="T5838">
        <v>0</v>
      </c>
    </row>
    <row r="5839" spans="1:20" ht="15" customHeight="1">
      <c r="A5839" s="962" t="s">
        <v>273</v>
      </c>
      <c r="B5839" t="s">
        <v>288</v>
      </c>
      <c r="C5839" t="s">
        <v>13</v>
      </c>
      <c r="D5839" t="s">
        <v>11</v>
      </c>
      <c r="E5839" t="s">
        <v>610</v>
      </c>
      <c r="F5839" t="s">
        <v>413</v>
      </c>
      <c r="R5839">
        <v>0</v>
      </c>
      <c r="S5839">
        <v>0</v>
      </c>
      <c r="T5839">
        <v>0</v>
      </c>
    </row>
    <row r="5840" spans="1:20" ht="15" customHeight="1">
      <c r="A5840" s="962" t="s">
        <v>273</v>
      </c>
      <c r="B5840" t="s">
        <v>287</v>
      </c>
      <c r="C5840" t="s">
        <v>13</v>
      </c>
      <c r="D5840" t="s">
        <v>11</v>
      </c>
      <c r="E5840" t="s">
        <v>610</v>
      </c>
      <c r="F5840" t="s">
        <v>413</v>
      </c>
      <c r="R5840">
        <v>0</v>
      </c>
      <c r="S5840">
        <v>0</v>
      </c>
      <c r="T5840">
        <v>0</v>
      </c>
    </row>
    <row r="5841" spans="1:20" ht="15" customHeight="1">
      <c r="A5841" s="962" t="s">
        <v>274</v>
      </c>
      <c r="B5841" t="s">
        <v>283</v>
      </c>
      <c r="C5841" t="s">
        <v>13</v>
      </c>
      <c r="D5841" t="s">
        <v>11</v>
      </c>
      <c r="E5841" t="s">
        <v>610</v>
      </c>
      <c r="F5841" t="s">
        <v>413</v>
      </c>
      <c r="R5841">
        <v>0</v>
      </c>
    </row>
    <row r="5842" spans="1:20" ht="15" customHeight="1">
      <c r="A5842" s="962" t="s">
        <v>277</v>
      </c>
      <c r="B5842" t="s">
        <v>246</v>
      </c>
      <c r="C5842" t="s">
        <v>13</v>
      </c>
      <c r="D5842" t="s">
        <v>11</v>
      </c>
      <c r="E5842" t="s">
        <v>610</v>
      </c>
      <c r="F5842" t="s">
        <v>413</v>
      </c>
      <c r="R5842">
        <v>0</v>
      </c>
      <c r="S5842">
        <v>0</v>
      </c>
      <c r="T5842">
        <v>500000000</v>
      </c>
    </row>
    <row r="5843" spans="1:20" ht="15" customHeight="1">
      <c r="A5843" s="962" t="s">
        <v>277</v>
      </c>
      <c r="B5843" t="s">
        <v>244</v>
      </c>
      <c r="C5843" t="s">
        <v>13</v>
      </c>
      <c r="D5843" t="s">
        <v>11</v>
      </c>
      <c r="E5843" t="s">
        <v>610</v>
      </c>
      <c r="F5843" t="s">
        <v>413</v>
      </c>
      <c r="G5843" t="s">
        <v>656</v>
      </c>
      <c r="I5843" t="s">
        <v>428</v>
      </c>
      <c r="K5843" t="s">
        <v>333</v>
      </c>
      <c r="L5843" t="s">
        <v>277</v>
      </c>
      <c r="M5843" t="s">
        <v>66</v>
      </c>
      <c r="O5843" t="s">
        <v>365</v>
      </c>
      <c r="P5843" t="s">
        <v>336</v>
      </c>
      <c r="Q5843" t="s">
        <v>337</v>
      </c>
      <c r="R5843">
        <v>51.7</v>
      </c>
    </row>
    <row r="5844" spans="1:20" ht="15" customHeight="1">
      <c r="A5844" s="962" t="s">
        <v>278</v>
      </c>
      <c r="B5844" t="s">
        <v>252</v>
      </c>
      <c r="C5844" t="s">
        <v>13</v>
      </c>
      <c r="D5844" t="s">
        <v>11</v>
      </c>
      <c r="E5844" t="s">
        <v>610</v>
      </c>
      <c r="F5844" t="s">
        <v>413</v>
      </c>
      <c r="J5844" t="s">
        <v>340</v>
      </c>
      <c r="L5844" t="s">
        <v>252</v>
      </c>
      <c r="R5844">
        <v>0</v>
      </c>
    </row>
    <row r="5845" spans="1:20" ht="15" customHeight="1">
      <c r="A5845" s="962" t="s">
        <v>278</v>
      </c>
      <c r="B5845" t="s">
        <v>247</v>
      </c>
      <c r="C5845" t="s">
        <v>13</v>
      </c>
      <c r="D5845" t="s">
        <v>11</v>
      </c>
      <c r="E5845" t="s">
        <v>610</v>
      </c>
      <c r="F5845" t="s">
        <v>413</v>
      </c>
      <c r="O5845" t="s">
        <v>361</v>
      </c>
      <c r="P5845" t="s">
        <v>868</v>
      </c>
      <c r="Q5845" t="s">
        <v>869</v>
      </c>
      <c r="R5845">
        <v>16.3</v>
      </c>
    </row>
    <row r="5846" spans="1:20" ht="15" customHeight="1">
      <c r="A5846" s="962" t="s">
        <v>278</v>
      </c>
      <c r="B5846" t="s">
        <v>251</v>
      </c>
      <c r="C5846" t="s">
        <v>13</v>
      </c>
      <c r="D5846" t="s">
        <v>11</v>
      </c>
      <c r="E5846" t="s">
        <v>610</v>
      </c>
      <c r="F5846" t="s">
        <v>413</v>
      </c>
      <c r="R5846">
        <v>0</v>
      </c>
    </row>
    <row r="5847" spans="1:20" ht="15" customHeight="1">
      <c r="A5847" s="962" t="s">
        <v>279</v>
      </c>
      <c r="B5847" t="s">
        <v>254</v>
      </c>
      <c r="C5847" t="s">
        <v>13</v>
      </c>
      <c r="D5847" t="s">
        <v>11</v>
      </c>
      <c r="E5847" t="s">
        <v>610</v>
      </c>
      <c r="F5847" t="s">
        <v>413</v>
      </c>
      <c r="O5847" t="s">
        <v>361</v>
      </c>
      <c r="P5847" t="s">
        <v>868</v>
      </c>
      <c r="Q5847" t="s">
        <v>869</v>
      </c>
      <c r="R5847">
        <v>34.1</v>
      </c>
    </row>
    <row r="5848" spans="1:20" ht="15" customHeight="1">
      <c r="A5848" s="962" t="s">
        <v>279</v>
      </c>
      <c r="B5848" t="s">
        <v>253</v>
      </c>
      <c r="C5848" t="s">
        <v>13</v>
      </c>
      <c r="D5848" t="s">
        <v>11</v>
      </c>
      <c r="E5848" t="s">
        <v>610</v>
      </c>
      <c r="F5848" t="s">
        <v>413</v>
      </c>
      <c r="G5848" t="s">
        <v>657</v>
      </c>
      <c r="I5848" t="s">
        <v>415</v>
      </c>
      <c r="K5848" t="s">
        <v>333</v>
      </c>
      <c r="L5848" t="s">
        <v>253</v>
      </c>
      <c r="M5848" t="s">
        <v>67</v>
      </c>
      <c r="O5848" t="s">
        <v>335</v>
      </c>
      <c r="P5848" t="s">
        <v>336</v>
      </c>
      <c r="Q5848" t="s">
        <v>337</v>
      </c>
      <c r="R5848">
        <v>6.93</v>
      </c>
    </row>
    <row r="5849" spans="1:20" ht="15" customHeight="1">
      <c r="A5849" s="962" t="s">
        <v>279</v>
      </c>
      <c r="B5849" t="s">
        <v>251</v>
      </c>
      <c r="C5849" t="s">
        <v>13</v>
      </c>
      <c r="D5849" t="s">
        <v>11</v>
      </c>
      <c r="E5849" t="s">
        <v>610</v>
      </c>
      <c r="F5849" t="s">
        <v>413</v>
      </c>
      <c r="G5849" t="s">
        <v>429</v>
      </c>
      <c r="I5849" t="s">
        <v>415</v>
      </c>
      <c r="K5849" t="s">
        <v>333</v>
      </c>
      <c r="L5849" t="s">
        <v>253</v>
      </c>
      <c r="M5849" t="s">
        <v>67</v>
      </c>
      <c r="O5849" t="s">
        <v>335</v>
      </c>
      <c r="P5849" t="s">
        <v>336</v>
      </c>
      <c r="Q5849" t="s">
        <v>337</v>
      </c>
      <c r="R5849">
        <v>6.93</v>
      </c>
    </row>
    <row r="5850" spans="1:20" ht="15" customHeight="1">
      <c r="A5850" s="962" t="s">
        <v>279</v>
      </c>
      <c r="B5850" t="s">
        <v>255</v>
      </c>
      <c r="C5850" t="s">
        <v>13</v>
      </c>
      <c r="D5850" t="s">
        <v>11</v>
      </c>
      <c r="E5850" t="s">
        <v>610</v>
      </c>
      <c r="F5850" t="s">
        <v>413</v>
      </c>
      <c r="H5850" t="s">
        <v>852</v>
      </c>
      <c r="I5850" t="s">
        <v>853</v>
      </c>
      <c r="J5850" t="s">
        <v>848</v>
      </c>
      <c r="K5850" t="s">
        <v>854</v>
      </c>
      <c r="L5850" t="s">
        <v>855</v>
      </c>
      <c r="M5850" t="s">
        <v>55</v>
      </c>
      <c r="O5850" t="s">
        <v>361</v>
      </c>
      <c r="P5850" t="s">
        <v>851</v>
      </c>
      <c r="Q5850" t="s">
        <v>337</v>
      </c>
      <c r="R5850">
        <v>0.6</v>
      </c>
    </row>
    <row r="5851" spans="1:20" ht="15" customHeight="1">
      <c r="A5851" s="962" t="s">
        <v>280</v>
      </c>
      <c r="B5851" t="s">
        <v>257</v>
      </c>
      <c r="C5851" t="s">
        <v>13</v>
      </c>
      <c r="D5851" t="s">
        <v>11</v>
      </c>
      <c r="E5851" t="s">
        <v>610</v>
      </c>
      <c r="F5851" t="s">
        <v>413</v>
      </c>
      <c r="H5851" t="s">
        <v>922</v>
      </c>
      <c r="I5851" t="s">
        <v>418</v>
      </c>
      <c r="J5851" t="s">
        <v>923</v>
      </c>
      <c r="K5851" t="s">
        <v>854</v>
      </c>
      <c r="L5851" t="s">
        <v>924</v>
      </c>
      <c r="M5851" t="s">
        <v>60</v>
      </c>
      <c r="O5851" t="s">
        <v>361</v>
      </c>
      <c r="P5851" t="s">
        <v>851</v>
      </c>
      <c r="Q5851" t="s">
        <v>337</v>
      </c>
      <c r="R5851">
        <v>11.3</v>
      </c>
    </row>
    <row r="5852" spans="1:20" ht="15" customHeight="1">
      <c r="A5852" s="962" t="s">
        <v>280</v>
      </c>
      <c r="B5852" t="s">
        <v>259</v>
      </c>
      <c r="C5852" t="s">
        <v>13</v>
      </c>
      <c r="D5852" t="s">
        <v>11</v>
      </c>
      <c r="E5852" t="s">
        <v>610</v>
      </c>
      <c r="F5852" t="s">
        <v>413</v>
      </c>
      <c r="H5852" t="s">
        <v>925</v>
      </c>
      <c r="I5852" t="s">
        <v>418</v>
      </c>
      <c r="J5852" t="s">
        <v>923</v>
      </c>
      <c r="K5852" t="s">
        <v>854</v>
      </c>
      <c r="L5852" t="s">
        <v>926</v>
      </c>
      <c r="M5852" t="s">
        <v>60</v>
      </c>
      <c r="O5852" t="s">
        <v>361</v>
      </c>
      <c r="P5852" t="s">
        <v>851</v>
      </c>
      <c r="Q5852" t="s">
        <v>337</v>
      </c>
      <c r="R5852">
        <v>19.7</v>
      </c>
    </row>
    <row r="5853" spans="1:20" ht="15" customHeight="1">
      <c r="A5853" s="962" t="s">
        <v>280</v>
      </c>
      <c r="B5853" t="s">
        <v>260</v>
      </c>
      <c r="C5853" t="s">
        <v>13</v>
      </c>
      <c r="D5853" t="s">
        <v>11</v>
      </c>
      <c r="E5853" t="s">
        <v>610</v>
      </c>
      <c r="F5853" t="s">
        <v>413</v>
      </c>
      <c r="R5853">
        <v>0</v>
      </c>
    </row>
    <row r="5854" spans="1:20" ht="15" customHeight="1">
      <c r="A5854" s="962" t="s">
        <v>281</v>
      </c>
      <c r="B5854" t="s">
        <v>262</v>
      </c>
      <c r="C5854" t="s">
        <v>13</v>
      </c>
      <c r="D5854" t="s">
        <v>11</v>
      </c>
      <c r="E5854" t="s">
        <v>610</v>
      </c>
      <c r="F5854" t="s">
        <v>413</v>
      </c>
      <c r="L5854" t="s">
        <v>2002</v>
      </c>
      <c r="O5854" t="s">
        <v>361</v>
      </c>
      <c r="P5854" t="s">
        <v>868</v>
      </c>
      <c r="Q5854" t="s">
        <v>869</v>
      </c>
      <c r="R5854">
        <v>0</v>
      </c>
      <c r="S5854">
        <v>0</v>
      </c>
      <c r="T5854">
        <v>500000000</v>
      </c>
    </row>
    <row r="5855" spans="1:20" ht="15" customHeight="1">
      <c r="A5855" s="962" t="s">
        <v>281</v>
      </c>
      <c r="B5855" t="s">
        <v>261</v>
      </c>
      <c r="C5855" t="s">
        <v>13</v>
      </c>
      <c r="D5855" t="s">
        <v>11</v>
      </c>
      <c r="E5855" t="s">
        <v>610</v>
      </c>
      <c r="F5855" t="s">
        <v>413</v>
      </c>
      <c r="R5855">
        <v>0</v>
      </c>
      <c r="S5855">
        <v>0</v>
      </c>
      <c r="T5855">
        <v>500000000</v>
      </c>
    </row>
    <row r="5856" spans="1:20" ht="15" customHeight="1">
      <c r="A5856" s="962" t="s">
        <v>282</v>
      </c>
      <c r="B5856" t="s">
        <v>263</v>
      </c>
      <c r="C5856" t="s">
        <v>13</v>
      </c>
      <c r="D5856" t="s">
        <v>11</v>
      </c>
      <c r="E5856" t="s">
        <v>610</v>
      </c>
      <c r="F5856" t="s">
        <v>413</v>
      </c>
      <c r="O5856" t="s">
        <v>361</v>
      </c>
      <c r="P5856" t="s">
        <v>868</v>
      </c>
      <c r="Q5856" t="s">
        <v>869</v>
      </c>
      <c r="R5856">
        <v>0</v>
      </c>
      <c r="S5856">
        <v>0</v>
      </c>
      <c r="T5856">
        <v>500000000</v>
      </c>
    </row>
    <row r="5857" spans="1:20" ht="15" customHeight="1">
      <c r="A5857" s="962" t="s">
        <v>283</v>
      </c>
      <c r="B5857" t="s">
        <v>265</v>
      </c>
      <c r="C5857" t="s">
        <v>13</v>
      </c>
      <c r="D5857" t="s">
        <v>11</v>
      </c>
      <c r="E5857" t="s">
        <v>610</v>
      </c>
      <c r="F5857" t="s">
        <v>413</v>
      </c>
      <c r="O5857" t="s">
        <v>361</v>
      </c>
      <c r="P5857" t="s">
        <v>868</v>
      </c>
      <c r="Q5857" t="s">
        <v>869</v>
      </c>
      <c r="R5857">
        <v>0</v>
      </c>
      <c r="S5857">
        <v>0</v>
      </c>
      <c r="T5857">
        <v>0</v>
      </c>
    </row>
    <row r="5858" spans="1:20" ht="15" customHeight="1">
      <c r="A5858" s="962" t="s">
        <v>283</v>
      </c>
      <c r="B5858" t="s">
        <v>266</v>
      </c>
      <c r="C5858" t="s">
        <v>13</v>
      </c>
      <c r="D5858" t="s">
        <v>11</v>
      </c>
      <c r="E5858" t="s">
        <v>610</v>
      </c>
      <c r="F5858" t="s">
        <v>413</v>
      </c>
      <c r="O5858" t="s">
        <v>361</v>
      </c>
      <c r="P5858" t="s">
        <v>868</v>
      </c>
      <c r="Q5858" t="s">
        <v>869</v>
      </c>
      <c r="R5858">
        <v>0</v>
      </c>
      <c r="S5858">
        <v>0</v>
      </c>
      <c r="T5858">
        <v>0</v>
      </c>
    </row>
    <row r="5859" spans="1:20" ht="15" customHeight="1">
      <c r="A5859" s="962" t="s">
        <v>283</v>
      </c>
      <c r="B5859" t="s">
        <v>264</v>
      </c>
      <c r="C5859" t="s">
        <v>13</v>
      </c>
      <c r="D5859" t="s">
        <v>11</v>
      </c>
      <c r="E5859" t="s">
        <v>610</v>
      </c>
      <c r="F5859" t="s">
        <v>413</v>
      </c>
      <c r="R5859">
        <v>0</v>
      </c>
    </row>
    <row r="5860" spans="1:20" ht="15" customHeight="1">
      <c r="A5860" s="962" t="s">
        <v>284</v>
      </c>
      <c r="B5860" t="s">
        <v>269</v>
      </c>
      <c r="C5860" t="s">
        <v>13</v>
      </c>
      <c r="D5860" t="s">
        <v>11</v>
      </c>
      <c r="E5860" t="s">
        <v>610</v>
      </c>
      <c r="F5860" t="s">
        <v>413</v>
      </c>
      <c r="R5860">
        <v>0</v>
      </c>
      <c r="S5860">
        <v>0</v>
      </c>
      <c r="T5860">
        <v>0</v>
      </c>
    </row>
    <row r="5861" spans="1:20" ht="15" customHeight="1">
      <c r="A5861" s="962" t="s">
        <v>284</v>
      </c>
      <c r="B5861" t="s">
        <v>267</v>
      </c>
      <c r="C5861" t="s">
        <v>13</v>
      </c>
      <c r="D5861" t="s">
        <v>11</v>
      </c>
      <c r="E5861" t="s">
        <v>610</v>
      </c>
      <c r="F5861" t="s">
        <v>413</v>
      </c>
      <c r="R5861">
        <v>0</v>
      </c>
      <c r="S5861">
        <v>0</v>
      </c>
      <c r="T5861">
        <v>0</v>
      </c>
    </row>
    <row r="5862" spans="1:20" ht="15" customHeight="1">
      <c r="A5862" s="962" t="s">
        <v>284</v>
      </c>
      <c r="B5862" t="s">
        <v>268</v>
      </c>
      <c r="C5862" t="s">
        <v>13</v>
      </c>
      <c r="D5862" t="s">
        <v>11</v>
      </c>
      <c r="E5862" t="s">
        <v>610</v>
      </c>
      <c r="F5862" t="s">
        <v>413</v>
      </c>
      <c r="R5862">
        <v>0</v>
      </c>
      <c r="S5862">
        <v>0</v>
      </c>
      <c r="T5862">
        <v>0</v>
      </c>
    </row>
    <row r="5863" spans="1:20" ht="15" customHeight="1">
      <c r="A5863" s="962" t="s">
        <v>285</v>
      </c>
      <c r="B5863" t="s">
        <v>271</v>
      </c>
      <c r="C5863" t="s">
        <v>13</v>
      </c>
      <c r="D5863" t="s">
        <v>11</v>
      </c>
      <c r="E5863" t="s">
        <v>610</v>
      </c>
      <c r="F5863" t="s">
        <v>413</v>
      </c>
      <c r="R5863">
        <v>0</v>
      </c>
      <c r="S5863">
        <v>0</v>
      </c>
      <c r="T5863">
        <v>0</v>
      </c>
    </row>
    <row r="5864" spans="1:20" ht="15" customHeight="1">
      <c r="A5864" s="962" t="s">
        <v>285</v>
      </c>
      <c r="B5864" t="s">
        <v>270</v>
      </c>
      <c r="C5864" t="s">
        <v>13</v>
      </c>
      <c r="D5864" t="s">
        <v>11</v>
      </c>
      <c r="E5864" t="s">
        <v>610</v>
      </c>
      <c r="F5864" t="s">
        <v>413</v>
      </c>
      <c r="R5864">
        <v>0</v>
      </c>
      <c r="S5864">
        <v>0</v>
      </c>
      <c r="T5864">
        <v>0</v>
      </c>
    </row>
    <row r="5865" spans="1:20" ht="15" customHeight="1">
      <c r="A5865" s="962" t="s">
        <v>286</v>
      </c>
      <c r="B5865" t="s">
        <v>273</v>
      </c>
      <c r="C5865" t="s">
        <v>13</v>
      </c>
      <c r="D5865" t="s">
        <v>11</v>
      </c>
      <c r="E5865" t="s">
        <v>610</v>
      </c>
      <c r="F5865" t="s">
        <v>413</v>
      </c>
      <c r="R5865">
        <v>0</v>
      </c>
      <c r="S5865">
        <v>0</v>
      </c>
      <c r="T5865">
        <v>0</v>
      </c>
    </row>
    <row r="5866" spans="1:20" ht="15" customHeight="1">
      <c r="A5866" s="962" t="s">
        <v>286</v>
      </c>
      <c r="B5866" t="s">
        <v>272</v>
      </c>
      <c r="C5866" t="s">
        <v>13</v>
      </c>
      <c r="D5866" t="s">
        <v>11</v>
      </c>
      <c r="E5866" t="s">
        <v>610</v>
      </c>
      <c r="F5866" t="s">
        <v>413</v>
      </c>
      <c r="R5866">
        <v>0</v>
      </c>
      <c r="S5866">
        <v>0</v>
      </c>
      <c r="T5866">
        <v>0</v>
      </c>
    </row>
    <row r="5867" spans="1:20" ht="15" customHeight="1">
      <c r="A5867" s="962" t="s">
        <v>320</v>
      </c>
      <c r="B5867" t="s">
        <v>257</v>
      </c>
      <c r="C5867" t="s">
        <v>13</v>
      </c>
      <c r="D5867" t="s">
        <v>11</v>
      </c>
      <c r="E5867" t="s">
        <v>610</v>
      </c>
      <c r="F5867" t="s">
        <v>413</v>
      </c>
      <c r="H5867" t="s">
        <v>658</v>
      </c>
      <c r="I5867" t="s">
        <v>353</v>
      </c>
      <c r="K5867" t="s">
        <v>333</v>
      </c>
      <c r="L5867" t="s">
        <v>370</v>
      </c>
      <c r="M5867" t="s">
        <v>59</v>
      </c>
      <c r="O5867" t="s">
        <v>335</v>
      </c>
      <c r="P5867" t="s">
        <v>336</v>
      </c>
      <c r="Q5867" t="s">
        <v>337</v>
      </c>
      <c r="R5867">
        <v>6.26</v>
      </c>
    </row>
    <row r="5868" spans="1:20" ht="15" customHeight="1">
      <c r="A5868" s="962" t="s">
        <v>320</v>
      </c>
      <c r="B5868" t="s">
        <v>259</v>
      </c>
      <c r="C5868" t="s">
        <v>13</v>
      </c>
      <c r="D5868" t="s">
        <v>11</v>
      </c>
      <c r="E5868" t="s">
        <v>610</v>
      </c>
      <c r="F5868" t="s">
        <v>413</v>
      </c>
      <c r="H5868" t="s">
        <v>659</v>
      </c>
      <c r="I5868" t="s">
        <v>353</v>
      </c>
      <c r="K5868" t="s">
        <v>333</v>
      </c>
      <c r="L5868" t="s">
        <v>372</v>
      </c>
      <c r="M5868" t="s">
        <v>59</v>
      </c>
      <c r="O5868" t="s">
        <v>335</v>
      </c>
      <c r="P5868" t="s">
        <v>336</v>
      </c>
      <c r="Q5868" t="s">
        <v>337</v>
      </c>
      <c r="R5868">
        <v>76</v>
      </c>
    </row>
    <row r="5869" spans="1:20" ht="15" customHeight="1">
      <c r="A5869" s="962" t="s">
        <v>320</v>
      </c>
      <c r="B5869" t="s">
        <v>246</v>
      </c>
      <c r="C5869" t="s">
        <v>13</v>
      </c>
      <c r="D5869" t="s">
        <v>11</v>
      </c>
      <c r="E5869" t="s">
        <v>610</v>
      </c>
      <c r="F5869" t="s">
        <v>413</v>
      </c>
      <c r="R5869">
        <v>0</v>
      </c>
      <c r="S5869">
        <v>0</v>
      </c>
      <c r="T5869">
        <v>500000000</v>
      </c>
    </row>
    <row r="5870" spans="1:20" ht="15" customHeight="1">
      <c r="A5870" s="962" t="s">
        <v>320</v>
      </c>
      <c r="B5870" t="s">
        <v>261</v>
      </c>
      <c r="C5870" t="s">
        <v>13</v>
      </c>
      <c r="D5870" t="s">
        <v>11</v>
      </c>
      <c r="E5870" t="s">
        <v>610</v>
      </c>
      <c r="F5870" t="s">
        <v>413</v>
      </c>
      <c r="R5870">
        <v>0</v>
      </c>
      <c r="S5870">
        <v>0</v>
      </c>
      <c r="T5870">
        <v>500000000</v>
      </c>
    </row>
    <row r="5871" spans="1:20" ht="15" customHeight="1">
      <c r="A5871" s="962" t="s">
        <v>320</v>
      </c>
      <c r="B5871" t="s">
        <v>262</v>
      </c>
      <c r="C5871" t="s">
        <v>13</v>
      </c>
      <c r="D5871" t="s">
        <v>11</v>
      </c>
      <c r="E5871" t="s">
        <v>610</v>
      </c>
      <c r="F5871" t="s">
        <v>413</v>
      </c>
      <c r="R5871">
        <v>0</v>
      </c>
      <c r="S5871">
        <v>0</v>
      </c>
      <c r="T5871">
        <v>500000000</v>
      </c>
    </row>
    <row r="5872" spans="1:20" ht="15" customHeight="1">
      <c r="A5872" s="962" t="s">
        <v>320</v>
      </c>
      <c r="B5872" t="s">
        <v>263</v>
      </c>
      <c r="C5872" t="s">
        <v>13</v>
      </c>
      <c r="D5872" t="s">
        <v>11</v>
      </c>
      <c r="E5872" t="s">
        <v>610</v>
      </c>
      <c r="F5872" t="s">
        <v>413</v>
      </c>
      <c r="R5872">
        <v>0</v>
      </c>
      <c r="S5872">
        <v>0</v>
      </c>
      <c r="T5872">
        <v>500000000</v>
      </c>
    </row>
    <row r="5873" spans="1:20" ht="15" customHeight="1">
      <c r="A5873" s="962" t="s">
        <v>320</v>
      </c>
      <c r="B5873" t="s">
        <v>254</v>
      </c>
      <c r="C5873" t="s">
        <v>13</v>
      </c>
      <c r="D5873" t="s">
        <v>11</v>
      </c>
      <c r="E5873" t="s">
        <v>610</v>
      </c>
      <c r="F5873" t="s">
        <v>413</v>
      </c>
      <c r="H5873" t="s">
        <v>569</v>
      </c>
      <c r="I5873" t="s">
        <v>353</v>
      </c>
      <c r="K5873" t="s">
        <v>333</v>
      </c>
      <c r="L5873" t="s">
        <v>374</v>
      </c>
      <c r="M5873" t="s">
        <v>58</v>
      </c>
      <c r="O5873" t="s">
        <v>335</v>
      </c>
      <c r="P5873" t="s">
        <v>336</v>
      </c>
      <c r="Q5873" t="s">
        <v>337</v>
      </c>
      <c r="R5873">
        <v>34.9</v>
      </c>
    </row>
    <row r="5874" spans="1:20" ht="15" customHeight="1">
      <c r="A5874" s="962" t="s">
        <v>323</v>
      </c>
      <c r="B5874" t="s">
        <v>247</v>
      </c>
      <c r="C5874" t="s">
        <v>13</v>
      </c>
      <c r="D5874" t="s">
        <v>11</v>
      </c>
      <c r="E5874" t="s">
        <v>610</v>
      </c>
      <c r="F5874" t="s">
        <v>413</v>
      </c>
      <c r="R5874">
        <v>0</v>
      </c>
    </row>
    <row r="5875" spans="1:20" ht="15" customHeight="1">
      <c r="A5875" s="962" t="s">
        <v>323</v>
      </c>
      <c r="B5875" t="s">
        <v>254</v>
      </c>
      <c r="C5875" t="s">
        <v>13</v>
      </c>
      <c r="D5875" t="s">
        <v>11</v>
      </c>
      <c r="E5875" t="s">
        <v>610</v>
      </c>
      <c r="F5875" t="s">
        <v>413</v>
      </c>
      <c r="R5875">
        <v>0</v>
      </c>
    </row>
    <row r="5876" spans="1:20" ht="15" customHeight="1">
      <c r="A5876" s="962" t="s">
        <v>323</v>
      </c>
      <c r="B5876" t="s">
        <v>246</v>
      </c>
      <c r="C5876" t="s">
        <v>13</v>
      </c>
      <c r="D5876" t="s">
        <v>11</v>
      </c>
      <c r="E5876" t="s">
        <v>610</v>
      </c>
      <c r="F5876" t="s">
        <v>413</v>
      </c>
      <c r="R5876">
        <v>0</v>
      </c>
      <c r="S5876">
        <v>0</v>
      </c>
      <c r="T5876">
        <v>500000000</v>
      </c>
    </row>
    <row r="5877" spans="1:20" ht="15" customHeight="1">
      <c r="A5877" s="962" t="s">
        <v>323</v>
      </c>
      <c r="B5877" t="s">
        <v>263</v>
      </c>
      <c r="C5877" t="s">
        <v>13</v>
      </c>
      <c r="D5877" t="s">
        <v>11</v>
      </c>
      <c r="E5877" t="s">
        <v>610</v>
      </c>
      <c r="F5877" t="s">
        <v>413</v>
      </c>
      <c r="R5877">
        <v>0</v>
      </c>
      <c r="S5877">
        <v>0</v>
      </c>
      <c r="T5877">
        <v>500000000</v>
      </c>
    </row>
    <row r="5878" spans="1:20" ht="15" customHeight="1">
      <c r="A5878" s="962" t="s">
        <v>244</v>
      </c>
      <c r="B5878" t="s">
        <v>278</v>
      </c>
      <c r="C5878" t="s">
        <v>13</v>
      </c>
      <c r="D5878" t="s">
        <v>11</v>
      </c>
      <c r="E5878" t="s">
        <v>610</v>
      </c>
      <c r="F5878" t="s">
        <v>433</v>
      </c>
      <c r="O5878" t="s">
        <v>361</v>
      </c>
      <c r="P5878" t="s">
        <v>868</v>
      </c>
      <c r="Q5878" t="s">
        <v>869</v>
      </c>
      <c r="R5878">
        <v>72.3</v>
      </c>
    </row>
    <row r="5879" spans="1:20" ht="15" customHeight="1">
      <c r="A5879" s="962" t="s">
        <v>244</v>
      </c>
      <c r="B5879" t="s">
        <v>279</v>
      </c>
      <c r="C5879" t="s">
        <v>13</v>
      </c>
      <c r="D5879" t="s">
        <v>11</v>
      </c>
      <c r="E5879" t="s">
        <v>610</v>
      </c>
      <c r="F5879" t="s">
        <v>433</v>
      </c>
      <c r="G5879" t="s">
        <v>660</v>
      </c>
      <c r="I5879" t="s">
        <v>332</v>
      </c>
      <c r="K5879" t="s">
        <v>333</v>
      </c>
      <c r="L5879" t="s">
        <v>334</v>
      </c>
      <c r="M5879" t="s">
        <v>53</v>
      </c>
      <c r="O5879" t="s">
        <v>335</v>
      </c>
      <c r="P5879" t="s">
        <v>336</v>
      </c>
      <c r="Q5879" t="s">
        <v>337</v>
      </c>
      <c r="R5879">
        <v>413</v>
      </c>
    </row>
    <row r="5880" spans="1:20" ht="15" customHeight="1">
      <c r="A5880" s="962" t="s">
        <v>246</v>
      </c>
      <c r="B5880" t="s">
        <v>321</v>
      </c>
      <c r="C5880" t="s">
        <v>13</v>
      </c>
      <c r="D5880" t="s">
        <v>11</v>
      </c>
      <c r="E5880" t="s">
        <v>610</v>
      </c>
      <c r="F5880" t="s">
        <v>433</v>
      </c>
      <c r="R5880">
        <v>0</v>
      </c>
      <c r="S5880">
        <v>0</v>
      </c>
      <c r="T5880">
        <v>500000000</v>
      </c>
    </row>
    <row r="5881" spans="1:20" ht="15" customHeight="1">
      <c r="A5881" s="962" t="s">
        <v>246</v>
      </c>
      <c r="B5881" t="s">
        <v>281</v>
      </c>
      <c r="C5881" t="s">
        <v>13</v>
      </c>
      <c r="D5881" t="s">
        <v>11</v>
      </c>
      <c r="E5881" t="s">
        <v>610</v>
      </c>
      <c r="F5881" t="s">
        <v>433</v>
      </c>
      <c r="R5881">
        <v>0</v>
      </c>
      <c r="S5881">
        <v>0</v>
      </c>
      <c r="T5881">
        <v>500000000</v>
      </c>
    </row>
    <row r="5882" spans="1:20" ht="15" customHeight="1">
      <c r="A5882" s="962" t="s">
        <v>246</v>
      </c>
      <c r="B5882" t="s">
        <v>282</v>
      </c>
      <c r="C5882" t="s">
        <v>13</v>
      </c>
      <c r="D5882" t="s">
        <v>11</v>
      </c>
      <c r="E5882" t="s">
        <v>610</v>
      </c>
      <c r="F5882" t="s">
        <v>433</v>
      </c>
      <c r="R5882">
        <v>0</v>
      </c>
      <c r="S5882">
        <v>0</v>
      </c>
      <c r="T5882">
        <v>500000000</v>
      </c>
    </row>
    <row r="5883" spans="1:20" ht="15" customHeight="1">
      <c r="A5883" s="962" t="s">
        <v>246</v>
      </c>
      <c r="B5883" t="s">
        <v>324</v>
      </c>
      <c r="C5883" t="s">
        <v>13</v>
      </c>
      <c r="D5883" t="s">
        <v>11</v>
      </c>
      <c r="E5883" t="s">
        <v>610</v>
      </c>
      <c r="F5883" t="s">
        <v>433</v>
      </c>
      <c r="R5883">
        <v>0</v>
      </c>
      <c r="S5883">
        <v>0</v>
      </c>
      <c r="T5883">
        <v>500000000</v>
      </c>
    </row>
    <row r="5884" spans="1:20" ht="15" customHeight="1">
      <c r="A5884" s="962" t="s">
        <v>247</v>
      </c>
      <c r="B5884" t="s">
        <v>300</v>
      </c>
      <c r="C5884" t="s">
        <v>13</v>
      </c>
      <c r="D5884" t="s">
        <v>11</v>
      </c>
      <c r="E5884" t="s">
        <v>610</v>
      </c>
      <c r="F5884" t="s">
        <v>433</v>
      </c>
      <c r="G5884" t="s">
        <v>661</v>
      </c>
      <c r="I5884" t="s">
        <v>662</v>
      </c>
      <c r="J5884" t="s">
        <v>663</v>
      </c>
      <c r="K5884" t="s">
        <v>333</v>
      </c>
      <c r="L5884" t="s">
        <v>664</v>
      </c>
      <c r="M5884" t="s">
        <v>665</v>
      </c>
      <c r="O5884" t="s">
        <v>666</v>
      </c>
      <c r="P5884" t="s">
        <v>667</v>
      </c>
      <c r="Q5884" t="s">
        <v>668</v>
      </c>
      <c r="R5884">
        <v>56</v>
      </c>
    </row>
    <row r="5885" spans="1:20" ht="15" customHeight="1">
      <c r="A5885" s="962" t="s">
        <v>247</v>
      </c>
      <c r="B5885" t="s">
        <v>290</v>
      </c>
      <c r="C5885" t="s">
        <v>13</v>
      </c>
      <c r="D5885" t="s">
        <v>11</v>
      </c>
      <c r="E5885" t="s">
        <v>610</v>
      </c>
      <c r="F5885" t="s">
        <v>433</v>
      </c>
      <c r="J5885" t="s">
        <v>338</v>
      </c>
      <c r="L5885" t="s">
        <v>339</v>
      </c>
      <c r="R5885">
        <v>0</v>
      </c>
    </row>
    <row r="5886" spans="1:20" ht="15" customHeight="1">
      <c r="A5886" s="962" t="s">
        <v>247</v>
      </c>
      <c r="B5886" t="s">
        <v>289</v>
      </c>
      <c r="C5886" t="s">
        <v>13</v>
      </c>
      <c r="D5886" t="s">
        <v>11</v>
      </c>
      <c r="E5886" t="s">
        <v>610</v>
      </c>
      <c r="F5886" t="s">
        <v>433</v>
      </c>
      <c r="R5886">
        <v>0</v>
      </c>
    </row>
    <row r="5887" spans="1:20" ht="15" customHeight="1">
      <c r="A5887" s="962" t="s">
        <v>247</v>
      </c>
      <c r="B5887" t="s">
        <v>288</v>
      </c>
      <c r="C5887" t="s">
        <v>13</v>
      </c>
      <c r="D5887" t="s">
        <v>11</v>
      </c>
      <c r="E5887" t="s">
        <v>610</v>
      </c>
      <c r="F5887" t="s">
        <v>433</v>
      </c>
      <c r="R5887">
        <v>56</v>
      </c>
    </row>
    <row r="5888" spans="1:20" ht="15" customHeight="1">
      <c r="A5888" s="962" t="s">
        <v>247</v>
      </c>
      <c r="B5888" t="s">
        <v>298</v>
      </c>
      <c r="C5888" t="s">
        <v>13</v>
      </c>
      <c r="D5888" t="s">
        <v>11</v>
      </c>
      <c r="E5888" t="s">
        <v>610</v>
      </c>
      <c r="F5888" t="s">
        <v>433</v>
      </c>
      <c r="R5888">
        <v>56</v>
      </c>
    </row>
    <row r="5889" spans="1:20" ht="15" customHeight="1">
      <c r="A5889" s="962" t="s">
        <v>247</v>
      </c>
      <c r="B5889" t="s">
        <v>297</v>
      </c>
      <c r="C5889" t="s">
        <v>13</v>
      </c>
      <c r="D5889" t="s">
        <v>11</v>
      </c>
      <c r="E5889" t="s">
        <v>610</v>
      </c>
      <c r="F5889" t="s">
        <v>433</v>
      </c>
      <c r="R5889">
        <v>56</v>
      </c>
    </row>
    <row r="5890" spans="1:20" ht="15" customHeight="1">
      <c r="A5890" s="962" t="s">
        <v>247</v>
      </c>
      <c r="B5890" t="s">
        <v>287</v>
      </c>
      <c r="C5890" t="s">
        <v>13</v>
      </c>
      <c r="D5890" t="s">
        <v>11</v>
      </c>
      <c r="E5890" t="s">
        <v>610</v>
      </c>
      <c r="F5890" t="s">
        <v>433</v>
      </c>
      <c r="R5890">
        <v>82.8</v>
      </c>
    </row>
    <row r="5891" spans="1:20" ht="15" customHeight="1">
      <c r="A5891" s="962" t="s">
        <v>247</v>
      </c>
      <c r="B5891" t="s">
        <v>301</v>
      </c>
      <c r="C5891" t="s">
        <v>13</v>
      </c>
      <c r="D5891" t="s">
        <v>11</v>
      </c>
      <c r="E5891" t="s">
        <v>610</v>
      </c>
      <c r="F5891" t="s">
        <v>433</v>
      </c>
      <c r="R5891">
        <v>28</v>
      </c>
      <c r="S5891">
        <v>0</v>
      </c>
      <c r="T5891">
        <v>56</v>
      </c>
    </row>
    <row r="5892" spans="1:20" ht="15" customHeight="1">
      <c r="A5892" s="962" t="s">
        <v>247</v>
      </c>
      <c r="B5892" t="s">
        <v>302</v>
      </c>
      <c r="C5892" t="s">
        <v>13</v>
      </c>
      <c r="D5892" t="s">
        <v>11</v>
      </c>
      <c r="E5892" t="s">
        <v>610</v>
      </c>
      <c r="F5892" t="s">
        <v>433</v>
      </c>
      <c r="R5892">
        <v>28</v>
      </c>
      <c r="S5892">
        <v>0</v>
      </c>
      <c r="T5892">
        <v>56</v>
      </c>
    </row>
    <row r="5893" spans="1:20" ht="15" customHeight="1">
      <c r="A5893" s="962" t="s">
        <v>247</v>
      </c>
      <c r="B5893" t="s">
        <v>322</v>
      </c>
      <c r="C5893" t="s">
        <v>13</v>
      </c>
      <c r="D5893" t="s">
        <v>11</v>
      </c>
      <c r="E5893" t="s">
        <v>610</v>
      </c>
      <c r="F5893" t="s">
        <v>433</v>
      </c>
      <c r="H5893" t="s">
        <v>915</v>
      </c>
      <c r="I5893" t="s">
        <v>450</v>
      </c>
      <c r="J5893" t="s">
        <v>848</v>
      </c>
      <c r="K5893" t="s">
        <v>854</v>
      </c>
      <c r="L5893" t="s">
        <v>871</v>
      </c>
      <c r="M5893" t="s">
        <v>56</v>
      </c>
      <c r="O5893" t="s">
        <v>361</v>
      </c>
      <c r="P5893" t="s">
        <v>851</v>
      </c>
      <c r="Q5893" t="s">
        <v>337</v>
      </c>
      <c r="R5893">
        <v>1.45</v>
      </c>
    </row>
    <row r="5894" spans="1:20" ht="15" customHeight="1">
      <c r="A5894" s="962" t="s">
        <v>247</v>
      </c>
      <c r="B5894" t="s">
        <v>318</v>
      </c>
      <c r="C5894" t="s">
        <v>13</v>
      </c>
      <c r="D5894" t="s">
        <v>11</v>
      </c>
      <c r="E5894" t="s">
        <v>610</v>
      </c>
      <c r="F5894" t="s">
        <v>433</v>
      </c>
      <c r="H5894" t="s">
        <v>930</v>
      </c>
      <c r="I5894" t="s">
        <v>662</v>
      </c>
      <c r="J5894" t="s">
        <v>848</v>
      </c>
      <c r="K5894" t="s">
        <v>849</v>
      </c>
      <c r="L5894" t="s">
        <v>850</v>
      </c>
      <c r="M5894" t="s">
        <v>57</v>
      </c>
      <c r="O5894" t="s">
        <v>361</v>
      </c>
      <c r="P5894" t="s">
        <v>851</v>
      </c>
      <c r="Q5894" t="s">
        <v>337</v>
      </c>
      <c r="R5894">
        <v>26.8</v>
      </c>
    </row>
    <row r="5895" spans="1:20" ht="15" customHeight="1">
      <c r="A5895" s="962" t="s">
        <v>247</v>
      </c>
      <c r="B5895" t="s">
        <v>317</v>
      </c>
      <c r="C5895" t="s">
        <v>13</v>
      </c>
      <c r="D5895" t="s">
        <v>11</v>
      </c>
      <c r="E5895" t="s">
        <v>610</v>
      </c>
      <c r="F5895" t="s">
        <v>433</v>
      </c>
      <c r="I5895" t="s">
        <v>847</v>
      </c>
      <c r="K5895" t="s">
        <v>849</v>
      </c>
      <c r="L5895" t="s">
        <v>850</v>
      </c>
      <c r="M5895" t="s">
        <v>57</v>
      </c>
      <c r="O5895" t="s">
        <v>361</v>
      </c>
      <c r="P5895" t="s">
        <v>851</v>
      </c>
      <c r="Q5895" t="s">
        <v>337</v>
      </c>
      <c r="R5895">
        <v>26.8</v>
      </c>
    </row>
    <row r="5896" spans="1:20" ht="15" customHeight="1">
      <c r="A5896" s="962" t="s">
        <v>247</v>
      </c>
      <c r="B5896" t="s">
        <v>305</v>
      </c>
      <c r="C5896" t="s">
        <v>13</v>
      </c>
      <c r="D5896" t="s">
        <v>11</v>
      </c>
      <c r="E5896" t="s">
        <v>610</v>
      </c>
      <c r="F5896" t="s">
        <v>433</v>
      </c>
      <c r="R5896">
        <v>26.8</v>
      </c>
    </row>
    <row r="5897" spans="1:20" ht="15" customHeight="1">
      <c r="A5897" s="962" t="s">
        <v>247</v>
      </c>
      <c r="B5897" t="s">
        <v>324</v>
      </c>
      <c r="C5897" t="s">
        <v>13</v>
      </c>
      <c r="D5897" t="s">
        <v>11</v>
      </c>
      <c r="E5897" t="s">
        <v>610</v>
      </c>
      <c r="F5897" t="s">
        <v>433</v>
      </c>
      <c r="R5897">
        <v>0</v>
      </c>
    </row>
    <row r="5898" spans="1:20" ht="15" customHeight="1">
      <c r="A5898" s="962" t="s">
        <v>248</v>
      </c>
      <c r="B5898" t="s">
        <v>278</v>
      </c>
      <c r="C5898" t="s">
        <v>13</v>
      </c>
      <c r="D5898" t="s">
        <v>11</v>
      </c>
      <c r="E5898" t="s">
        <v>610</v>
      </c>
      <c r="F5898" t="s">
        <v>433</v>
      </c>
      <c r="R5898">
        <v>0</v>
      </c>
    </row>
    <row r="5899" spans="1:20" ht="15" customHeight="1">
      <c r="A5899" s="962" t="s">
        <v>248</v>
      </c>
      <c r="B5899" t="s">
        <v>279</v>
      </c>
      <c r="C5899" t="s">
        <v>13</v>
      </c>
      <c r="D5899" t="s">
        <v>11</v>
      </c>
      <c r="E5899" t="s">
        <v>610</v>
      </c>
      <c r="F5899" t="s">
        <v>433</v>
      </c>
      <c r="G5899" t="s">
        <v>435</v>
      </c>
      <c r="I5899" t="s">
        <v>332</v>
      </c>
      <c r="K5899" t="s">
        <v>333</v>
      </c>
      <c r="L5899" t="s">
        <v>250</v>
      </c>
      <c r="M5899" t="s">
        <v>53</v>
      </c>
      <c r="O5899" t="s">
        <v>335</v>
      </c>
      <c r="P5899" t="s">
        <v>336</v>
      </c>
      <c r="Q5899" t="s">
        <v>337</v>
      </c>
      <c r="R5899">
        <v>53.9</v>
      </c>
    </row>
    <row r="5900" spans="1:20" ht="15" customHeight="1">
      <c r="A5900" s="962" t="s">
        <v>249</v>
      </c>
      <c r="B5900" t="s">
        <v>278</v>
      </c>
      <c r="C5900" t="s">
        <v>13</v>
      </c>
      <c r="D5900" t="s">
        <v>11</v>
      </c>
      <c r="E5900" t="s">
        <v>610</v>
      </c>
      <c r="F5900" t="s">
        <v>433</v>
      </c>
      <c r="J5900" t="s">
        <v>340</v>
      </c>
      <c r="L5900" t="s">
        <v>249</v>
      </c>
      <c r="R5900">
        <v>0</v>
      </c>
    </row>
    <row r="5901" spans="1:20" ht="15" customHeight="1">
      <c r="A5901" s="962" t="s">
        <v>250</v>
      </c>
      <c r="B5901" t="s">
        <v>279</v>
      </c>
      <c r="C5901" t="s">
        <v>13</v>
      </c>
      <c r="D5901" t="s">
        <v>11</v>
      </c>
      <c r="E5901" t="s">
        <v>610</v>
      </c>
      <c r="F5901" t="s">
        <v>433</v>
      </c>
      <c r="G5901" t="s">
        <v>669</v>
      </c>
      <c r="I5901" t="s">
        <v>332</v>
      </c>
      <c r="K5901" t="s">
        <v>333</v>
      </c>
      <c r="L5901" t="s">
        <v>250</v>
      </c>
      <c r="M5901" t="s">
        <v>53</v>
      </c>
      <c r="O5901" t="s">
        <v>335</v>
      </c>
      <c r="P5901" t="s">
        <v>336</v>
      </c>
      <c r="Q5901" t="s">
        <v>337</v>
      </c>
      <c r="R5901">
        <v>53.9</v>
      </c>
    </row>
    <row r="5902" spans="1:20" ht="15" customHeight="1">
      <c r="A5902" s="962" t="s">
        <v>254</v>
      </c>
      <c r="B5902" t="s">
        <v>283</v>
      </c>
      <c r="C5902" t="s">
        <v>13</v>
      </c>
      <c r="D5902" t="s">
        <v>11</v>
      </c>
      <c r="E5902" t="s">
        <v>610</v>
      </c>
      <c r="F5902" t="s">
        <v>433</v>
      </c>
      <c r="J5902" t="s">
        <v>2007</v>
      </c>
      <c r="L5902" t="s">
        <v>343</v>
      </c>
      <c r="O5902" t="s">
        <v>361</v>
      </c>
      <c r="P5902" t="s">
        <v>868</v>
      </c>
      <c r="Q5902" t="s">
        <v>869</v>
      </c>
      <c r="R5902">
        <v>10</v>
      </c>
      <c r="S5902">
        <v>0</v>
      </c>
      <c r="T5902">
        <v>500000000</v>
      </c>
    </row>
    <row r="5903" spans="1:20" ht="15" customHeight="1">
      <c r="A5903" s="962" t="s">
        <v>254</v>
      </c>
      <c r="B5903" t="s">
        <v>289</v>
      </c>
      <c r="C5903" t="s">
        <v>13</v>
      </c>
      <c r="D5903" t="s">
        <v>11</v>
      </c>
      <c r="E5903" t="s">
        <v>610</v>
      </c>
      <c r="F5903" t="s">
        <v>433</v>
      </c>
      <c r="J5903" t="s">
        <v>338</v>
      </c>
      <c r="L5903" t="s">
        <v>344</v>
      </c>
      <c r="R5903">
        <v>0</v>
      </c>
    </row>
    <row r="5904" spans="1:20" ht="15" customHeight="1">
      <c r="A5904" s="962" t="s">
        <v>254</v>
      </c>
      <c r="B5904" t="s">
        <v>290</v>
      </c>
      <c r="C5904" t="s">
        <v>13</v>
      </c>
      <c r="D5904" t="s">
        <v>11</v>
      </c>
      <c r="E5904" t="s">
        <v>610</v>
      </c>
      <c r="F5904" t="s">
        <v>433</v>
      </c>
      <c r="R5904">
        <v>0</v>
      </c>
      <c r="S5904">
        <v>0</v>
      </c>
      <c r="T5904">
        <v>0</v>
      </c>
    </row>
    <row r="5905" spans="1:20" ht="15" customHeight="1">
      <c r="A5905" s="962" t="s">
        <v>254</v>
      </c>
      <c r="B5905" t="s">
        <v>292</v>
      </c>
      <c r="C5905" t="s">
        <v>13</v>
      </c>
      <c r="D5905" t="s">
        <v>11</v>
      </c>
      <c r="E5905" t="s">
        <v>610</v>
      </c>
      <c r="F5905" t="s">
        <v>433</v>
      </c>
      <c r="R5905">
        <v>0</v>
      </c>
      <c r="S5905">
        <v>0</v>
      </c>
      <c r="T5905">
        <v>0</v>
      </c>
    </row>
    <row r="5906" spans="1:20" ht="15" customHeight="1">
      <c r="A5906" s="962" t="s">
        <v>254</v>
      </c>
      <c r="B5906" t="s">
        <v>294</v>
      </c>
      <c r="C5906" t="s">
        <v>13</v>
      </c>
      <c r="D5906" t="s">
        <v>11</v>
      </c>
      <c r="E5906" t="s">
        <v>610</v>
      </c>
      <c r="F5906" t="s">
        <v>433</v>
      </c>
      <c r="R5906">
        <v>0</v>
      </c>
      <c r="S5906">
        <v>0</v>
      </c>
      <c r="T5906">
        <v>0</v>
      </c>
    </row>
    <row r="5907" spans="1:20" ht="15" customHeight="1">
      <c r="A5907" s="962" t="s">
        <v>254</v>
      </c>
      <c r="B5907" t="s">
        <v>295</v>
      </c>
      <c r="C5907" t="s">
        <v>13</v>
      </c>
      <c r="D5907" t="s">
        <v>11</v>
      </c>
      <c r="E5907" t="s">
        <v>610</v>
      </c>
      <c r="F5907" t="s">
        <v>433</v>
      </c>
      <c r="R5907">
        <v>0</v>
      </c>
      <c r="S5907">
        <v>0</v>
      </c>
      <c r="T5907">
        <v>0</v>
      </c>
    </row>
    <row r="5908" spans="1:20" ht="15" customHeight="1">
      <c r="A5908" s="962" t="s">
        <v>254</v>
      </c>
      <c r="B5908" t="s">
        <v>280</v>
      </c>
      <c r="C5908" t="s">
        <v>13</v>
      </c>
      <c r="D5908" t="s">
        <v>11</v>
      </c>
      <c r="E5908" t="s">
        <v>610</v>
      </c>
      <c r="F5908" t="s">
        <v>433</v>
      </c>
      <c r="J5908" t="s">
        <v>436</v>
      </c>
      <c r="L5908" t="s">
        <v>346</v>
      </c>
      <c r="R5908">
        <v>0</v>
      </c>
    </row>
    <row r="5909" spans="1:20" ht="15" customHeight="1">
      <c r="A5909" s="962" t="s">
        <v>254</v>
      </c>
      <c r="B5909" t="s">
        <v>299</v>
      </c>
      <c r="C5909" t="s">
        <v>13</v>
      </c>
      <c r="D5909" t="s">
        <v>11</v>
      </c>
      <c r="E5909" t="s">
        <v>610</v>
      </c>
      <c r="F5909" t="s">
        <v>433</v>
      </c>
      <c r="G5909" t="s">
        <v>670</v>
      </c>
      <c r="I5909" t="s">
        <v>332</v>
      </c>
      <c r="K5909" t="s">
        <v>333</v>
      </c>
      <c r="L5909" t="s">
        <v>348</v>
      </c>
      <c r="M5909" t="s">
        <v>53</v>
      </c>
      <c r="O5909" t="s">
        <v>349</v>
      </c>
      <c r="P5909" t="s">
        <v>336</v>
      </c>
      <c r="Q5909" t="s">
        <v>337</v>
      </c>
      <c r="R5909">
        <v>83.6</v>
      </c>
    </row>
    <row r="5910" spans="1:20" ht="15" customHeight="1">
      <c r="A5910" s="962" t="s">
        <v>254</v>
      </c>
      <c r="B5910" t="s">
        <v>284</v>
      </c>
      <c r="C5910" t="s">
        <v>13</v>
      </c>
      <c r="D5910" t="s">
        <v>11</v>
      </c>
      <c r="E5910" t="s">
        <v>610</v>
      </c>
      <c r="F5910" t="s">
        <v>433</v>
      </c>
      <c r="G5910" t="s">
        <v>573</v>
      </c>
      <c r="I5910" t="s">
        <v>332</v>
      </c>
      <c r="K5910" t="s">
        <v>333</v>
      </c>
      <c r="L5910" t="s">
        <v>344</v>
      </c>
      <c r="M5910" t="s">
        <v>53</v>
      </c>
      <c r="O5910" t="s">
        <v>349</v>
      </c>
      <c r="P5910" t="s">
        <v>336</v>
      </c>
      <c r="Q5910" t="s">
        <v>337</v>
      </c>
      <c r="R5910">
        <v>140</v>
      </c>
    </row>
    <row r="5911" spans="1:20" ht="15" customHeight="1">
      <c r="A5911" s="962" t="s">
        <v>254</v>
      </c>
      <c r="B5911" t="s">
        <v>285</v>
      </c>
      <c r="C5911" t="s">
        <v>13</v>
      </c>
      <c r="D5911" t="s">
        <v>11</v>
      </c>
      <c r="E5911" t="s">
        <v>610</v>
      </c>
      <c r="F5911" t="s">
        <v>433</v>
      </c>
      <c r="R5911">
        <v>0</v>
      </c>
    </row>
    <row r="5912" spans="1:20" ht="15" customHeight="1">
      <c r="A5912" s="962" t="s">
        <v>254</v>
      </c>
      <c r="B5912" t="s">
        <v>286</v>
      </c>
      <c r="C5912" t="s">
        <v>13</v>
      </c>
      <c r="D5912" t="s">
        <v>11</v>
      </c>
      <c r="E5912" t="s">
        <v>610</v>
      </c>
      <c r="F5912" t="s">
        <v>433</v>
      </c>
      <c r="R5912">
        <v>0</v>
      </c>
    </row>
    <row r="5913" spans="1:20" ht="15" customHeight="1">
      <c r="A5913" s="962" t="s">
        <v>254</v>
      </c>
      <c r="B5913" t="s">
        <v>303</v>
      </c>
      <c r="C5913" t="s">
        <v>13</v>
      </c>
      <c r="D5913" t="s">
        <v>11</v>
      </c>
      <c r="E5913" t="s">
        <v>610</v>
      </c>
      <c r="F5913" t="s">
        <v>433</v>
      </c>
      <c r="R5913">
        <v>0</v>
      </c>
    </row>
    <row r="5914" spans="1:20" ht="15" customHeight="1">
      <c r="A5914" s="962" t="s">
        <v>254</v>
      </c>
      <c r="B5914" t="s">
        <v>291</v>
      </c>
      <c r="C5914" t="s">
        <v>13</v>
      </c>
      <c r="D5914" t="s">
        <v>11</v>
      </c>
      <c r="E5914" t="s">
        <v>610</v>
      </c>
      <c r="F5914" t="s">
        <v>433</v>
      </c>
      <c r="R5914">
        <v>0</v>
      </c>
      <c r="S5914">
        <v>0</v>
      </c>
      <c r="T5914">
        <v>0</v>
      </c>
    </row>
    <row r="5915" spans="1:20" ht="15" customHeight="1">
      <c r="A5915" s="962" t="s">
        <v>254</v>
      </c>
      <c r="B5915" t="s">
        <v>293</v>
      </c>
      <c r="C5915" t="s">
        <v>13</v>
      </c>
      <c r="D5915" t="s">
        <v>11</v>
      </c>
      <c r="E5915" t="s">
        <v>610</v>
      </c>
      <c r="F5915" t="s">
        <v>433</v>
      </c>
      <c r="R5915">
        <v>0</v>
      </c>
      <c r="S5915">
        <v>0</v>
      </c>
      <c r="T5915">
        <v>0</v>
      </c>
    </row>
    <row r="5916" spans="1:20" ht="15" customHeight="1">
      <c r="A5916" s="962" t="s">
        <v>254</v>
      </c>
      <c r="B5916" t="s">
        <v>288</v>
      </c>
      <c r="C5916" t="s">
        <v>13</v>
      </c>
      <c r="D5916" t="s">
        <v>11</v>
      </c>
      <c r="E5916" t="s">
        <v>610</v>
      </c>
      <c r="F5916" t="s">
        <v>433</v>
      </c>
      <c r="R5916">
        <v>83.6</v>
      </c>
    </row>
    <row r="5917" spans="1:20" ht="15" customHeight="1">
      <c r="A5917" s="962" t="s">
        <v>254</v>
      </c>
      <c r="B5917" t="s">
        <v>298</v>
      </c>
      <c r="C5917" t="s">
        <v>13</v>
      </c>
      <c r="D5917" t="s">
        <v>11</v>
      </c>
      <c r="E5917" t="s">
        <v>610</v>
      </c>
      <c r="F5917" t="s">
        <v>433</v>
      </c>
      <c r="R5917">
        <v>83.6</v>
      </c>
    </row>
    <row r="5918" spans="1:20" ht="15" customHeight="1">
      <c r="A5918" s="962" t="s">
        <v>254</v>
      </c>
      <c r="B5918" t="s">
        <v>297</v>
      </c>
      <c r="C5918" t="s">
        <v>13</v>
      </c>
      <c r="D5918" t="s">
        <v>11</v>
      </c>
      <c r="E5918" t="s">
        <v>610</v>
      </c>
      <c r="F5918" t="s">
        <v>433</v>
      </c>
      <c r="R5918">
        <v>83.6</v>
      </c>
    </row>
    <row r="5919" spans="1:20" ht="15" customHeight="1">
      <c r="A5919" s="962" t="s">
        <v>254</v>
      </c>
      <c r="B5919" t="s">
        <v>287</v>
      </c>
      <c r="C5919" t="s">
        <v>13</v>
      </c>
      <c r="D5919" t="s">
        <v>11</v>
      </c>
      <c r="E5919" t="s">
        <v>610</v>
      </c>
      <c r="F5919" t="s">
        <v>433</v>
      </c>
      <c r="R5919">
        <v>101</v>
      </c>
    </row>
    <row r="5920" spans="1:20" ht="15" customHeight="1">
      <c r="A5920" s="962" t="s">
        <v>254</v>
      </c>
      <c r="B5920" t="s">
        <v>296</v>
      </c>
      <c r="C5920" t="s">
        <v>13</v>
      </c>
      <c r="D5920" t="s">
        <v>11</v>
      </c>
      <c r="E5920" t="s">
        <v>610</v>
      </c>
      <c r="F5920" t="s">
        <v>433</v>
      </c>
      <c r="R5920">
        <v>0</v>
      </c>
      <c r="S5920">
        <v>0</v>
      </c>
      <c r="T5920">
        <v>0</v>
      </c>
    </row>
    <row r="5921" spans="1:18" ht="15" customHeight="1">
      <c r="A5921" s="962" t="s">
        <v>254</v>
      </c>
      <c r="B5921" t="s">
        <v>319</v>
      </c>
      <c r="C5921" t="s">
        <v>13</v>
      </c>
      <c r="D5921" t="s">
        <v>11</v>
      </c>
      <c r="E5921" t="s">
        <v>610</v>
      </c>
      <c r="F5921" t="s">
        <v>433</v>
      </c>
      <c r="G5921" t="s">
        <v>671</v>
      </c>
      <c r="I5921" t="s">
        <v>332</v>
      </c>
      <c r="K5921" t="s">
        <v>333</v>
      </c>
      <c r="L5921" t="s">
        <v>351</v>
      </c>
      <c r="M5921" t="s">
        <v>53</v>
      </c>
      <c r="O5921" t="s">
        <v>349</v>
      </c>
      <c r="P5921" t="s">
        <v>336</v>
      </c>
      <c r="Q5921" t="s">
        <v>337</v>
      </c>
      <c r="R5921">
        <v>17.8</v>
      </c>
    </row>
    <row r="5922" spans="1:18" ht="15" customHeight="1">
      <c r="A5922" s="962" t="s">
        <v>254</v>
      </c>
      <c r="B5922" t="s">
        <v>317</v>
      </c>
      <c r="C5922" t="s">
        <v>13</v>
      </c>
      <c r="D5922" t="s">
        <v>11</v>
      </c>
      <c r="E5922" t="s">
        <v>610</v>
      </c>
      <c r="F5922" t="s">
        <v>433</v>
      </c>
      <c r="G5922" t="s">
        <v>439</v>
      </c>
      <c r="I5922" t="s">
        <v>332</v>
      </c>
      <c r="K5922" t="s">
        <v>333</v>
      </c>
      <c r="L5922" t="s">
        <v>351</v>
      </c>
      <c r="M5922" t="s">
        <v>53</v>
      </c>
      <c r="O5922" t="s">
        <v>349</v>
      </c>
      <c r="P5922" t="s">
        <v>336</v>
      </c>
      <c r="Q5922" t="s">
        <v>337</v>
      </c>
      <c r="R5922">
        <v>17.8</v>
      </c>
    </row>
    <row r="5923" spans="1:18" ht="15" customHeight="1">
      <c r="A5923" s="962" t="s">
        <v>254</v>
      </c>
      <c r="B5923" t="s">
        <v>305</v>
      </c>
      <c r="C5923" t="s">
        <v>13</v>
      </c>
      <c r="D5923" t="s">
        <v>11</v>
      </c>
      <c r="E5923" t="s">
        <v>610</v>
      </c>
      <c r="F5923" t="s">
        <v>433</v>
      </c>
      <c r="R5923">
        <v>17.8</v>
      </c>
    </row>
    <row r="5924" spans="1:18" ht="15" customHeight="1">
      <c r="A5924" s="962" t="s">
        <v>254</v>
      </c>
      <c r="B5924" t="s">
        <v>321</v>
      </c>
      <c r="C5924" t="s">
        <v>13</v>
      </c>
      <c r="D5924" t="s">
        <v>11</v>
      </c>
      <c r="E5924" t="s">
        <v>610</v>
      </c>
      <c r="F5924" t="s">
        <v>433</v>
      </c>
      <c r="H5924" t="s">
        <v>672</v>
      </c>
      <c r="I5924" t="s">
        <v>332</v>
      </c>
      <c r="K5924" t="s">
        <v>333</v>
      </c>
      <c r="L5924" t="s">
        <v>354</v>
      </c>
      <c r="M5924" t="s">
        <v>53</v>
      </c>
      <c r="O5924" t="s">
        <v>335</v>
      </c>
      <c r="P5924" t="s">
        <v>336</v>
      </c>
      <c r="Q5924" t="s">
        <v>337</v>
      </c>
      <c r="R5924">
        <v>219</v>
      </c>
    </row>
    <row r="5925" spans="1:18" ht="15" customHeight="1">
      <c r="A5925" s="962" t="s">
        <v>254</v>
      </c>
      <c r="B5925" t="s">
        <v>324</v>
      </c>
      <c r="C5925" t="s">
        <v>13</v>
      </c>
      <c r="D5925" t="s">
        <v>11</v>
      </c>
      <c r="E5925" t="s">
        <v>610</v>
      </c>
      <c r="F5925" t="s">
        <v>433</v>
      </c>
      <c r="R5925">
        <v>0</v>
      </c>
    </row>
    <row r="5926" spans="1:18" ht="15" customHeight="1">
      <c r="A5926" s="962" t="s">
        <v>255</v>
      </c>
      <c r="B5926" t="s">
        <v>322</v>
      </c>
      <c r="C5926" t="s">
        <v>13</v>
      </c>
      <c r="D5926" t="s">
        <v>11</v>
      </c>
      <c r="E5926" t="s">
        <v>610</v>
      </c>
      <c r="F5926" t="s">
        <v>433</v>
      </c>
      <c r="H5926" t="s">
        <v>848</v>
      </c>
      <c r="I5926" t="s">
        <v>853</v>
      </c>
      <c r="J5926" t="s">
        <v>848</v>
      </c>
      <c r="K5926" t="s">
        <v>849</v>
      </c>
      <c r="L5926" t="s">
        <v>1993</v>
      </c>
      <c r="M5926" t="s">
        <v>55</v>
      </c>
      <c r="O5926" t="s">
        <v>361</v>
      </c>
      <c r="P5926" t="s">
        <v>667</v>
      </c>
      <c r="Q5926" t="s">
        <v>668</v>
      </c>
      <c r="R5926">
        <v>0.02</v>
      </c>
    </row>
    <row r="5927" spans="1:18" ht="15" customHeight="1">
      <c r="A5927" s="962" t="s">
        <v>255</v>
      </c>
      <c r="B5927" t="s">
        <v>301</v>
      </c>
      <c r="C5927" t="s">
        <v>13</v>
      </c>
      <c r="D5927" t="s">
        <v>11</v>
      </c>
      <c r="E5927" t="s">
        <v>610</v>
      </c>
      <c r="F5927" t="s">
        <v>433</v>
      </c>
      <c r="H5927" t="s">
        <v>856</v>
      </c>
      <c r="I5927" t="s">
        <v>853</v>
      </c>
      <c r="J5927" t="s">
        <v>848</v>
      </c>
      <c r="K5927" t="s">
        <v>849</v>
      </c>
      <c r="L5927" t="s">
        <v>857</v>
      </c>
      <c r="M5927" t="s">
        <v>55</v>
      </c>
      <c r="O5927" t="s">
        <v>361</v>
      </c>
      <c r="P5927" t="s">
        <v>851</v>
      </c>
      <c r="Q5927" t="s">
        <v>337</v>
      </c>
      <c r="R5927">
        <v>2.33</v>
      </c>
    </row>
    <row r="5928" spans="1:18" ht="15" customHeight="1">
      <c r="A5928" s="962" t="s">
        <v>255</v>
      </c>
      <c r="B5928" t="s">
        <v>307</v>
      </c>
      <c r="C5928" t="s">
        <v>13</v>
      </c>
      <c r="D5928" t="s">
        <v>11</v>
      </c>
      <c r="E5928" t="s">
        <v>610</v>
      </c>
      <c r="F5928" t="s">
        <v>433</v>
      </c>
      <c r="H5928" t="s">
        <v>858</v>
      </c>
      <c r="I5928" t="s">
        <v>853</v>
      </c>
      <c r="J5928" t="s">
        <v>848</v>
      </c>
      <c r="K5928" t="s">
        <v>849</v>
      </c>
      <c r="L5928" t="s">
        <v>859</v>
      </c>
      <c r="M5928" t="s">
        <v>55</v>
      </c>
      <c r="O5928" t="s">
        <v>361</v>
      </c>
      <c r="P5928" t="s">
        <v>851</v>
      </c>
      <c r="Q5928" t="s">
        <v>337</v>
      </c>
      <c r="R5928">
        <v>0.03</v>
      </c>
    </row>
    <row r="5929" spans="1:18" ht="15" customHeight="1">
      <c r="A5929" s="962" t="s">
        <v>255</v>
      </c>
      <c r="B5929" t="s">
        <v>315</v>
      </c>
      <c r="C5929" t="s">
        <v>13</v>
      </c>
      <c r="D5929" t="s">
        <v>11</v>
      </c>
      <c r="E5929" t="s">
        <v>610</v>
      </c>
      <c r="F5929" t="s">
        <v>433</v>
      </c>
      <c r="H5929" t="s">
        <v>860</v>
      </c>
      <c r="I5929" t="s">
        <v>853</v>
      </c>
      <c r="J5929" t="s">
        <v>848</v>
      </c>
      <c r="K5929" t="s">
        <v>849</v>
      </c>
      <c r="L5929" t="s">
        <v>861</v>
      </c>
      <c r="M5929" t="s">
        <v>55</v>
      </c>
      <c r="O5929" t="s">
        <v>361</v>
      </c>
      <c r="P5929" t="s">
        <v>851</v>
      </c>
      <c r="Q5929" t="s">
        <v>337</v>
      </c>
      <c r="R5929">
        <v>0</v>
      </c>
    </row>
    <row r="5930" spans="1:18" ht="15" customHeight="1">
      <c r="A5930" s="962" t="s">
        <v>255</v>
      </c>
      <c r="B5930" t="s">
        <v>308</v>
      </c>
      <c r="C5930" t="s">
        <v>13</v>
      </c>
      <c r="D5930" t="s">
        <v>11</v>
      </c>
      <c r="E5930" t="s">
        <v>610</v>
      </c>
      <c r="F5930" t="s">
        <v>433</v>
      </c>
      <c r="H5930" t="s">
        <v>862</v>
      </c>
      <c r="I5930" t="s">
        <v>853</v>
      </c>
      <c r="J5930" t="s">
        <v>848</v>
      </c>
      <c r="K5930" t="s">
        <v>849</v>
      </c>
      <c r="L5930" t="s">
        <v>863</v>
      </c>
      <c r="M5930" t="s">
        <v>55</v>
      </c>
      <c r="O5930" t="s">
        <v>361</v>
      </c>
      <c r="P5930" t="s">
        <v>851</v>
      </c>
      <c r="Q5930" t="s">
        <v>337</v>
      </c>
      <c r="R5930">
        <v>0.03</v>
      </c>
    </row>
    <row r="5931" spans="1:18" ht="15" customHeight="1">
      <c r="A5931" s="962" t="s">
        <v>255</v>
      </c>
      <c r="B5931" t="s">
        <v>311</v>
      </c>
      <c r="C5931" t="s">
        <v>13</v>
      </c>
      <c r="D5931" t="s">
        <v>11</v>
      </c>
      <c r="E5931" t="s">
        <v>610</v>
      </c>
      <c r="F5931" t="s">
        <v>433</v>
      </c>
      <c r="H5931" t="s">
        <v>864</v>
      </c>
      <c r="I5931" t="s">
        <v>853</v>
      </c>
      <c r="J5931" t="s">
        <v>848</v>
      </c>
      <c r="K5931" t="s">
        <v>849</v>
      </c>
      <c r="L5931" t="s">
        <v>865</v>
      </c>
      <c r="M5931" t="s">
        <v>55</v>
      </c>
      <c r="O5931" t="s">
        <v>361</v>
      </c>
      <c r="P5931" t="s">
        <v>851</v>
      </c>
      <c r="Q5931" t="s">
        <v>337</v>
      </c>
      <c r="R5931">
        <v>1.68</v>
      </c>
    </row>
    <row r="5932" spans="1:18" ht="15" customHeight="1">
      <c r="A5932" s="962" t="s">
        <v>255</v>
      </c>
      <c r="B5932" t="s">
        <v>312</v>
      </c>
      <c r="C5932" t="s">
        <v>13</v>
      </c>
      <c r="D5932" t="s">
        <v>11</v>
      </c>
      <c r="E5932" t="s">
        <v>610</v>
      </c>
      <c r="F5932" t="s">
        <v>433</v>
      </c>
      <c r="H5932" t="s">
        <v>866</v>
      </c>
      <c r="I5932" t="s">
        <v>853</v>
      </c>
      <c r="J5932" t="s">
        <v>848</v>
      </c>
      <c r="K5932" t="s">
        <v>849</v>
      </c>
      <c r="L5932" t="s">
        <v>867</v>
      </c>
      <c r="M5932" t="s">
        <v>55</v>
      </c>
      <c r="O5932" t="s">
        <v>361</v>
      </c>
      <c r="P5932" t="s">
        <v>851</v>
      </c>
      <c r="Q5932" t="s">
        <v>337</v>
      </c>
      <c r="R5932">
        <v>0.04</v>
      </c>
    </row>
    <row r="5933" spans="1:18" ht="15" customHeight="1">
      <c r="A5933" s="962" t="s">
        <v>255</v>
      </c>
      <c r="B5933" t="s">
        <v>300</v>
      </c>
      <c r="C5933" t="s">
        <v>13</v>
      </c>
      <c r="D5933" t="s">
        <v>11</v>
      </c>
      <c r="E5933" t="s">
        <v>610</v>
      </c>
      <c r="F5933" t="s">
        <v>433</v>
      </c>
      <c r="I5933" t="s">
        <v>853</v>
      </c>
      <c r="K5933" t="s">
        <v>849</v>
      </c>
      <c r="L5933" t="s">
        <v>857</v>
      </c>
      <c r="M5933" t="s">
        <v>55</v>
      </c>
      <c r="O5933" t="s">
        <v>361</v>
      </c>
      <c r="P5933" t="s">
        <v>851</v>
      </c>
      <c r="Q5933" t="s">
        <v>337</v>
      </c>
      <c r="R5933">
        <v>2.33</v>
      </c>
    </row>
    <row r="5934" spans="1:18" ht="15" customHeight="1">
      <c r="A5934" s="962" t="s">
        <v>255</v>
      </c>
      <c r="B5934" t="s">
        <v>298</v>
      </c>
      <c r="C5934" t="s">
        <v>13</v>
      </c>
      <c r="D5934" t="s">
        <v>11</v>
      </c>
      <c r="E5934" t="s">
        <v>610</v>
      </c>
      <c r="F5934" t="s">
        <v>433</v>
      </c>
      <c r="R5934">
        <v>2.33</v>
      </c>
    </row>
    <row r="5935" spans="1:18" ht="15" customHeight="1">
      <c r="A5935" s="962" t="s">
        <v>255</v>
      </c>
      <c r="B5935" t="s">
        <v>297</v>
      </c>
      <c r="C5935" t="s">
        <v>13</v>
      </c>
      <c r="D5935" t="s">
        <v>11</v>
      </c>
      <c r="E5935" t="s">
        <v>610</v>
      </c>
      <c r="F5935" t="s">
        <v>433</v>
      </c>
      <c r="R5935">
        <v>2.33</v>
      </c>
    </row>
    <row r="5936" spans="1:18" ht="15" customHeight="1">
      <c r="A5936" s="962" t="s">
        <v>255</v>
      </c>
      <c r="B5936" t="s">
        <v>288</v>
      </c>
      <c r="C5936" t="s">
        <v>13</v>
      </c>
      <c r="D5936" t="s">
        <v>11</v>
      </c>
      <c r="E5936" t="s">
        <v>610</v>
      </c>
      <c r="F5936" t="s">
        <v>433</v>
      </c>
      <c r="R5936">
        <v>2.33</v>
      </c>
    </row>
    <row r="5937" spans="1:20" ht="15" customHeight="1">
      <c r="A5937" s="962" t="s">
        <v>255</v>
      </c>
      <c r="B5937" t="s">
        <v>287</v>
      </c>
      <c r="C5937" t="s">
        <v>13</v>
      </c>
      <c r="D5937" t="s">
        <v>11</v>
      </c>
      <c r="E5937" t="s">
        <v>610</v>
      </c>
      <c r="F5937" t="s">
        <v>433</v>
      </c>
      <c r="R5937">
        <v>4.1100000000000003</v>
      </c>
    </row>
    <row r="5938" spans="1:20" ht="15" customHeight="1">
      <c r="A5938" s="962" t="s">
        <v>255</v>
      </c>
      <c r="B5938" t="s">
        <v>306</v>
      </c>
      <c r="C5938" t="s">
        <v>13</v>
      </c>
      <c r="D5938" t="s">
        <v>11</v>
      </c>
      <c r="E5938" t="s">
        <v>610</v>
      </c>
      <c r="F5938" t="s">
        <v>433</v>
      </c>
      <c r="I5938" t="s">
        <v>853</v>
      </c>
      <c r="K5938" t="s">
        <v>849</v>
      </c>
      <c r="L5938" t="s">
        <v>1994</v>
      </c>
      <c r="M5938" t="s">
        <v>55</v>
      </c>
      <c r="O5938" t="s">
        <v>361</v>
      </c>
      <c r="P5938" t="s">
        <v>851</v>
      </c>
      <c r="Q5938" t="s">
        <v>337</v>
      </c>
      <c r="R5938">
        <v>0.06</v>
      </c>
    </row>
    <row r="5939" spans="1:20" ht="15" customHeight="1">
      <c r="A5939" s="962" t="s">
        <v>255</v>
      </c>
      <c r="B5939" t="s">
        <v>305</v>
      </c>
      <c r="C5939" t="s">
        <v>13</v>
      </c>
      <c r="D5939" t="s">
        <v>11</v>
      </c>
      <c r="E5939" t="s">
        <v>610</v>
      </c>
      <c r="F5939" t="s">
        <v>433</v>
      </c>
      <c r="R5939">
        <v>1.79</v>
      </c>
    </row>
    <row r="5940" spans="1:20" ht="15" customHeight="1">
      <c r="A5940" s="962" t="s">
        <v>255</v>
      </c>
      <c r="B5940" t="s">
        <v>309</v>
      </c>
      <c r="C5940" t="s">
        <v>13</v>
      </c>
      <c r="D5940" t="s">
        <v>11</v>
      </c>
      <c r="E5940" t="s">
        <v>610</v>
      </c>
      <c r="F5940" t="s">
        <v>433</v>
      </c>
      <c r="I5940" t="s">
        <v>853</v>
      </c>
      <c r="K5940" t="s">
        <v>849</v>
      </c>
      <c r="L5940" t="s">
        <v>1995</v>
      </c>
      <c r="M5940" t="s">
        <v>55</v>
      </c>
      <c r="O5940" t="s">
        <v>361</v>
      </c>
      <c r="P5940" t="s">
        <v>851</v>
      </c>
      <c r="Q5940" t="s">
        <v>337</v>
      </c>
      <c r="R5940">
        <v>1.72</v>
      </c>
    </row>
    <row r="5941" spans="1:20" ht="15" customHeight="1">
      <c r="A5941" s="962" t="s">
        <v>255</v>
      </c>
      <c r="B5941" t="s">
        <v>313</v>
      </c>
      <c r="C5941" t="s">
        <v>13</v>
      </c>
      <c r="D5941" t="s">
        <v>11</v>
      </c>
      <c r="E5941" t="s">
        <v>610</v>
      </c>
      <c r="F5941" t="s">
        <v>433</v>
      </c>
      <c r="I5941" t="s">
        <v>853</v>
      </c>
      <c r="K5941" t="s">
        <v>849</v>
      </c>
      <c r="L5941" t="s">
        <v>861</v>
      </c>
      <c r="M5941" t="s">
        <v>55</v>
      </c>
      <c r="O5941" t="s">
        <v>361</v>
      </c>
      <c r="P5941" t="s">
        <v>851</v>
      </c>
      <c r="Q5941" t="s">
        <v>337</v>
      </c>
      <c r="R5941">
        <v>0</v>
      </c>
    </row>
    <row r="5942" spans="1:20" ht="15" customHeight="1">
      <c r="A5942" s="962" t="s">
        <v>257</v>
      </c>
      <c r="B5942" t="s">
        <v>290</v>
      </c>
      <c r="C5942" t="s">
        <v>13</v>
      </c>
      <c r="D5942" t="s">
        <v>11</v>
      </c>
      <c r="E5942" t="s">
        <v>610</v>
      </c>
      <c r="F5942" t="s">
        <v>433</v>
      </c>
      <c r="J5942" t="s">
        <v>1996</v>
      </c>
      <c r="R5942">
        <v>0</v>
      </c>
      <c r="S5942">
        <v>0</v>
      </c>
      <c r="T5942">
        <v>500000000</v>
      </c>
    </row>
    <row r="5943" spans="1:20" ht="15" customHeight="1">
      <c r="A5943" s="962" t="s">
        <v>257</v>
      </c>
      <c r="B5943" t="s">
        <v>292</v>
      </c>
      <c r="C5943" t="s">
        <v>13</v>
      </c>
      <c r="D5943" t="s">
        <v>11</v>
      </c>
      <c r="E5943" t="s">
        <v>610</v>
      </c>
      <c r="F5943" t="s">
        <v>433</v>
      </c>
      <c r="J5943" t="s">
        <v>1997</v>
      </c>
      <c r="R5943">
        <v>0</v>
      </c>
      <c r="S5943">
        <v>0</v>
      </c>
      <c r="T5943">
        <v>500000000</v>
      </c>
    </row>
    <row r="5944" spans="1:20" ht="15" customHeight="1">
      <c r="A5944" s="962" t="s">
        <v>257</v>
      </c>
      <c r="B5944" t="s">
        <v>295</v>
      </c>
      <c r="C5944" t="s">
        <v>13</v>
      </c>
      <c r="D5944" t="s">
        <v>11</v>
      </c>
      <c r="E5944" t="s">
        <v>610</v>
      </c>
      <c r="F5944" t="s">
        <v>433</v>
      </c>
      <c r="J5944" t="s">
        <v>1998</v>
      </c>
      <c r="R5944">
        <v>0</v>
      </c>
      <c r="S5944">
        <v>0</v>
      </c>
      <c r="T5944">
        <v>500000000</v>
      </c>
    </row>
    <row r="5945" spans="1:20" ht="15" customHeight="1">
      <c r="A5945" s="962" t="s">
        <v>257</v>
      </c>
      <c r="B5945" t="s">
        <v>296</v>
      </c>
      <c r="C5945" t="s">
        <v>13</v>
      </c>
      <c r="D5945" t="s">
        <v>11</v>
      </c>
      <c r="E5945" t="s">
        <v>610</v>
      </c>
      <c r="F5945" t="s">
        <v>433</v>
      </c>
      <c r="J5945" t="s">
        <v>1999</v>
      </c>
      <c r="R5945">
        <v>0</v>
      </c>
      <c r="S5945">
        <v>0</v>
      </c>
      <c r="T5945">
        <v>500000000</v>
      </c>
    </row>
    <row r="5946" spans="1:20" ht="15" customHeight="1">
      <c r="A5946" s="962" t="s">
        <v>257</v>
      </c>
      <c r="B5946" t="s">
        <v>316</v>
      </c>
      <c r="C5946" t="s">
        <v>13</v>
      </c>
      <c r="D5946" t="s">
        <v>11</v>
      </c>
      <c r="E5946" t="s">
        <v>610</v>
      </c>
      <c r="F5946" t="s">
        <v>433</v>
      </c>
      <c r="J5946" t="s">
        <v>2004</v>
      </c>
      <c r="R5946">
        <v>0</v>
      </c>
      <c r="S5946">
        <v>0</v>
      </c>
      <c r="T5946">
        <v>500000000</v>
      </c>
    </row>
    <row r="5947" spans="1:20" ht="15" customHeight="1">
      <c r="A5947" s="962" t="s">
        <v>257</v>
      </c>
      <c r="B5947" t="s">
        <v>289</v>
      </c>
      <c r="C5947" t="s">
        <v>13</v>
      </c>
      <c r="D5947" t="s">
        <v>11</v>
      </c>
      <c r="E5947" t="s">
        <v>610</v>
      </c>
      <c r="F5947" t="s">
        <v>433</v>
      </c>
      <c r="R5947">
        <v>0</v>
      </c>
      <c r="S5947">
        <v>0</v>
      </c>
      <c r="T5947">
        <v>500000000</v>
      </c>
    </row>
    <row r="5948" spans="1:20" ht="15" customHeight="1">
      <c r="A5948" s="962" t="s">
        <v>257</v>
      </c>
      <c r="B5948" t="s">
        <v>309</v>
      </c>
      <c r="C5948" t="s">
        <v>13</v>
      </c>
      <c r="D5948" t="s">
        <v>11</v>
      </c>
      <c r="E5948" t="s">
        <v>610</v>
      </c>
      <c r="F5948" t="s">
        <v>433</v>
      </c>
      <c r="R5948">
        <v>0</v>
      </c>
      <c r="S5948">
        <v>0</v>
      </c>
      <c r="T5948">
        <v>500000000</v>
      </c>
    </row>
    <row r="5949" spans="1:20" ht="15" customHeight="1">
      <c r="A5949" s="962" t="s">
        <v>257</v>
      </c>
      <c r="B5949" t="s">
        <v>291</v>
      </c>
      <c r="C5949" t="s">
        <v>13</v>
      </c>
      <c r="D5949" t="s">
        <v>11</v>
      </c>
      <c r="E5949" t="s">
        <v>610</v>
      </c>
      <c r="F5949" t="s">
        <v>433</v>
      </c>
      <c r="R5949">
        <v>0</v>
      </c>
      <c r="S5949">
        <v>0</v>
      </c>
      <c r="T5949">
        <v>500000000</v>
      </c>
    </row>
    <row r="5950" spans="1:20" ht="15" customHeight="1">
      <c r="A5950" s="962" t="s">
        <v>257</v>
      </c>
      <c r="B5950" t="s">
        <v>288</v>
      </c>
      <c r="C5950" t="s">
        <v>13</v>
      </c>
      <c r="D5950" t="s">
        <v>11</v>
      </c>
      <c r="E5950" t="s">
        <v>610</v>
      </c>
      <c r="F5950" t="s">
        <v>433</v>
      </c>
      <c r="R5950">
        <v>0</v>
      </c>
      <c r="S5950">
        <v>0</v>
      </c>
      <c r="T5950">
        <v>500000000</v>
      </c>
    </row>
    <row r="5951" spans="1:20" ht="15" customHeight="1">
      <c r="A5951" s="962" t="s">
        <v>257</v>
      </c>
      <c r="B5951" t="s">
        <v>287</v>
      </c>
      <c r="C5951" t="s">
        <v>13</v>
      </c>
      <c r="D5951" t="s">
        <v>11</v>
      </c>
      <c r="E5951" t="s">
        <v>610</v>
      </c>
      <c r="F5951" t="s">
        <v>433</v>
      </c>
      <c r="R5951">
        <v>0</v>
      </c>
      <c r="S5951">
        <v>0</v>
      </c>
      <c r="T5951">
        <v>500000000</v>
      </c>
    </row>
    <row r="5952" spans="1:20" ht="15" customHeight="1">
      <c r="A5952" s="962" t="s">
        <v>257</v>
      </c>
      <c r="B5952" t="s">
        <v>305</v>
      </c>
      <c r="C5952" t="s">
        <v>13</v>
      </c>
      <c r="D5952" t="s">
        <v>11</v>
      </c>
      <c r="E5952" t="s">
        <v>610</v>
      </c>
      <c r="F5952" t="s">
        <v>433</v>
      </c>
      <c r="R5952">
        <v>0</v>
      </c>
      <c r="S5952">
        <v>0</v>
      </c>
      <c r="T5952">
        <v>500000000</v>
      </c>
    </row>
    <row r="5953" spans="1:20" ht="15" customHeight="1">
      <c r="A5953" s="962" t="s">
        <v>257</v>
      </c>
      <c r="B5953" t="s">
        <v>321</v>
      </c>
      <c r="C5953" t="s">
        <v>13</v>
      </c>
      <c r="D5953" t="s">
        <v>11</v>
      </c>
      <c r="E5953" t="s">
        <v>610</v>
      </c>
      <c r="F5953" t="s">
        <v>433</v>
      </c>
      <c r="R5953">
        <v>0</v>
      </c>
      <c r="S5953">
        <v>0</v>
      </c>
      <c r="T5953">
        <v>500000000</v>
      </c>
    </row>
    <row r="5954" spans="1:20" ht="15" customHeight="1">
      <c r="A5954" s="962" t="s">
        <v>257</v>
      </c>
      <c r="B5954" t="s">
        <v>310</v>
      </c>
      <c r="C5954" t="s">
        <v>13</v>
      </c>
      <c r="D5954" t="s">
        <v>11</v>
      </c>
      <c r="E5954" t="s">
        <v>610</v>
      </c>
      <c r="F5954" t="s">
        <v>433</v>
      </c>
      <c r="R5954">
        <v>0</v>
      </c>
      <c r="S5954">
        <v>0</v>
      </c>
      <c r="T5954">
        <v>500000000</v>
      </c>
    </row>
    <row r="5955" spans="1:20" ht="15" customHeight="1">
      <c r="A5955" s="962" t="s">
        <v>257</v>
      </c>
      <c r="B5955" t="s">
        <v>294</v>
      </c>
      <c r="C5955" t="s">
        <v>13</v>
      </c>
      <c r="D5955" t="s">
        <v>11</v>
      </c>
      <c r="E5955" t="s">
        <v>610</v>
      </c>
      <c r="F5955" t="s">
        <v>433</v>
      </c>
      <c r="R5955">
        <v>0</v>
      </c>
      <c r="S5955">
        <v>0</v>
      </c>
      <c r="T5955">
        <v>500000000</v>
      </c>
    </row>
    <row r="5956" spans="1:20" ht="15" customHeight="1">
      <c r="A5956" s="962" t="s">
        <v>257</v>
      </c>
      <c r="B5956" t="s">
        <v>293</v>
      </c>
      <c r="C5956" t="s">
        <v>13</v>
      </c>
      <c r="D5956" t="s">
        <v>11</v>
      </c>
      <c r="E5956" t="s">
        <v>610</v>
      </c>
      <c r="F5956" t="s">
        <v>433</v>
      </c>
      <c r="R5956">
        <v>0</v>
      </c>
      <c r="S5956">
        <v>0</v>
      </c>
      <c r="T5956">
        <v>500000000</v>
      </c>
    </row>
    <row r="5957" spans="1:20" ht="15" customHeight="1">
      <c r="A5957" s="962" t="s">
        <v>259</v>
      </c>
      <c r="B5957" t="s">
        <v>300</v>
      </c>
      <c r="C5957" t="s">
        <v>13</v>
      </c>
      <c r="D5957" t="s">
        <v>11</v>
      </c>
      <c r="E5957" t="s">
        <v>610</v>
      </c>
      <c r="F5957" t="s">
        <v>433</v>
      </c>
      <c r="R5957">
        <v>0</v>
      </c>
      <c r="S5957">
        <v>0</v>
      </c>
      <c r="T5957">
        <v>500000000</v>
      </c>
    </row>
    <row r="5958" spans="1:20" ht="15" customHeight="1">
      <c r="A5958" s="962" t="s">
        <v>259</v>
      </c>
      <c r="B5958" t="s">
        <v>298</v>
      </c>
      <c r="C5958" t="s">
        <v>13</v>
      </c>
      <c r="D5958" t="s">
        <v>11</v>
      </c>
      <c r="E5958" t="s">
        <v>610</v>
      </c>
      <c r="F5958" t="s">
        <v>433</v>
      </c>
      <c r="R5958">
        <v>0</v>
      </c>
      <c r="S5958">
        <v>0</v>
      </c>
      <c r="T5958">
        <v>500000000</v>
      </c>
    </row>
    <row r="5959" spans="1:20" ht="15" customHeight="1">
      <c r="A5959" s="962" t="s">
        <v>259</v>
      </c>
      <c r="B5959" t="s">
        <v>297</v>
      </c>
      <c r="C5959" t="s">
        <v>13</v>
      </c>
      <c r="D5959" t="s">
        <v>11</v>
      </c>
      <c r="E5959" t="s">
        <v>610</v>
      </c>
      <c r="F5959" t="s">
        <v>433</v>
      </c>
      <c r="R5959">
        <v>0</v>
      </c>
      <c r="S5959">
        <v>0</v>
      </c>
      <c r="T5959">
        <v>500000000</v>
      </c>
    </row>
    <row r="5960" spans="1:20" ht="15" customHeight="1">
      <c r="A5960" s="962" t="s">
        <v>259</v>
      </c>
      <c r="B5960" t="s">
        <v>288</v>
      </c>
      <c r="C5960" t="s">
        <v>13</v>
      </c>
      <c r="D5960" t="s">
        <v>11</v>
      </c>
      <c r="E5960" t="s">
        <v>610</v>
      </c>
      <c r="F5960" t="s">
        <v>433</v>
      </c>
      <c r="R5960">
        <v>0</v>
      </c>
      <c r="S5960">
        <v>0</v>
      </c>
      <c r="T5960">
        <v>500000000</v>
      </c>
    </row>
    <row r="5961" spans="1:20" ht="15" customHeight="1">
      <c r="A5961" s="962" t="s">
        <v>259</v>
      </c>
      <c r="B5961" t="s">
        <v>287</v>
      </c>
      <c r="C5961" t="s">
        <v>13</v>
      </c>
      <c r="D5961" t="s">
        <v>11</v>
      </c>
      <c r="E5961" t="s">
        <v>610</v>
      </c>
      <c r="F5961" t="s">
        <v>433</v>
      </c>
      <c r="R5961">
        <v>0</v>
      </c>
      <c r="S5961">
        <v>0</v>
      </c>
      <c r="T5961">
        <v>500000000</v>
      </c>
    </row>
    <row r="5962" spans="1:20" ht="15" customHeight="1">
      <c r="A5962" s="962" t="s">
        <v>259</v>
      </c>
      <c r="B5962" t="s">
        <v>321</v>
      </c>
      <c r="C5962" t="s">
        <v>13</v>
      </c>
      <c r="D5962" t="s">
        <v>11</v>
      </c>
      <c r="E5962" t="s">
        <v>610</v>
      </c>
      <c r="F5962" t="s">
        <v>433</v>
      </c>
      <c r="R5962">
        <v>0</v>
      </c>
      <c r="S5962">
        <v>0</v>
      </c>
      <c r="T5962">
        <v>500000000</v>
      </c>
    </row>
    <row r="5963" spans="1:20" ht="15" customHeight="1">
      <c r="A5963" s="962" t="s">
        <v>259</v>
      </c>
      <c r="B5963" t="s">
        <v>299</v>
      </c>
      <c r="C5963" t="s">
        <v>13</v>
      </c>
      <c r="D5963" t="s">
        <v>11</v>
      </c>
      <c r="E5963" t="s">
        <v>610</v>
      </c>
      <c r="F5963" t="s">
        <v>433</v>
      </c>
      <c r="R5963">
        <v>0</v>
      </c>
      <c r="S5963">
        <v>0</v>
      </c>
      <c r="T5963">
        <v>500000000</v>
      </c>
    </row>
    <row r="5964" spans="1:20" ht="15" customHeight="1">
      <c r="A5964" s="962" t="s">
        <v>259</v>
      </c>
      <c r="B5964" t="s">
        <v>301</v>
      </c>
      <c r="C5964" t="s">
        <v>13</v>
      </c>
      <c r="D5964" t="s">
        <v>11</v>
      </c>
      <c r="E5964" t="s">
        <v>610</v>
      </c>
      <c r="F5964" t="s">
        <v>433</v>
      </c>
      <c r="R5964">
        <v>0</v>
      </c>
      <c r="S5964">
        <v>0</v>
      </c>
      <c r="T5964">
        <v>500000000</v>
      </c>
    </row>
    <row r="5965" spans="1:20" ht="15" customHeight="1">
      <c r="A5965" s="962" t="s">
        <v>260</v>
      </c>
      <c r="B5965" t="s">
        <v>299</v>
      </c>
      <c r="C5965" t="s">
        <v>13</v>
      </c>
      <c r="D5965" t="s">
        <v>11</v>
      </c>
      <c r="E5965" t="s">
        <v>610</v>
      </c>
      <c r="F5965" t="s">
        <v>433</v>
      </c>
      <c r="R5965">
        <v>0</v>
      </c>
      <c r="S5965">
        <v>0</v>
      </c>
      <c r="T5965">
        <v>0</v>
      </c>
    </row>
    <row r="5966" spans="1:20" ht="15" customHeight="1">
      <c r="A5966" s="962" t="s">
        <v>260</v>
      </c>
      <c r="B5966" t="s">
        <v>312</v>
      </c>
      <c r="C5966" t="s">
        <v>13</v>
      </c>
      <c r="D5966" t="s">
        <v>11</v>
      </c>
      <c r="E5966" t="s">
        <v>610</v>
      </c>
      <c r="F5966" t="s">
        <v>433</v>
      </c>
      <c r="R5966">
        <v>0</v>
      </c>
      <c r="S5966">
        <v>0</v>
      </c>
      <c r="T5966">
        <v>0</v>
      </c>
    </row>
    <row r="5967" spans="1:20" ht="15" customHeight="1">
      <c r="A5967" s="962" t="s">
        <v>260</v>
      </c>
      <c r="B5967" t="s">
        <v>298</v>
      </c>
      <c r="C5967" t="s">
        <v>13</v>
      </c>
      <c r="D5967" t="s">
        <v>11</v>
      </c>
      <c r="E5967" t="s">
        <v>610</v>
      </c>
      <c r="F5967" t="s">
        <v>433</v>
      </c>
      <c r="R5967">
        <v>0</v>
      </c>
      <c r="S5967">
        <v>0</v>
      </c>
      <c r="T5967">
        <v>0</v>
      </c>
    </row>
    <row r="5968" spans="1:20" ht="15" customHeight="1">
      <c r="A5968" s="962" t="s">
        <v>260</v>
      </c>
      <c r="B5968" t="s">
        <v>297</v>
      </c>
      <c r="C5968" t="s">
        <v>13</v>
      </c>
      <c r="D5968" t="s">
        <v>11</v>
      </c>
      <c r="E5968" t="s">
        <v>610</v>
      </c>
      <c r="F5968" t="s">
        <v>433</v>
      </c>
      <c r="R5968">
        <v>0</v>
      </c>
      <c r="S5968">
        <v>0</v>
      </c>
      <c r="T5968">
        <v>0</v>
      </c>
    </row>
    <row r="5969" spans="1:20" ht="15" customHeight="1">
      <c r="A5969" s="962" t="s">
        <v>260</v>
      </c>
      <c r="B5969" t="s">
        <v>288</v>
      </c>
      <c r="C5969" t="s">
        <v>13</v>
      </c>
      <c r="D5969" t="s">
        <v>11</v>
      </c>
      <c r="E5969" t="s">
        <v>610</v>
      </c>
      <c r="F5969" t="s">
        <v>433</v>
      </c>
      <c r="R5969">
        <v>0</v>
      </c>
      <c r="S5969">
        <v>0</v>
      </c>
      <c r="T5969">
        <v>0</v>
      </c>
    </row>
    <row r="5970" spans="1:20" ht="15" customHeight="1">
      <c r="A5970" s="962" t="s">
        <v>260</v>
      </c>
      <c r="B5970" t="s">
        <v>287</v>
      </c>
      <c r="C5970" t="s">
        <v>13</v>
      </c>
      <c r="D5970" t="s">
        <v>11</v>
      </c>
      <c r="E5970" t="s">
        <v>610</v>
      </c>
      <c r="F5970" t="s">
        <v>433</v>
      </c>
      <c r="R5970">
        <v>0</v>
      </c>
    </row>
    <row r="5971" spans="1:20" ht="15" customHeight="1">
      <c r="A5971" s="962" t="s">
        <v>260</v>
      </c>
      <c r="B5971" t="s">
        <v>309</v>
      </c>
      <c r="C5971" t="s">
        <v>13</v>
      </c>
      <c r="D5971" t="s">
        <v>11</v>
      </c>
      <c r="E5971" t="s">
        <v>610</v>
      </c>
      <c r="F5971" t="s">
        <v>433</v>
      </c>
      <c r="R5971">
        <v>0</v>
      </c>
      <c r="S5971">
        <v>0</v>
      </c>
      <c r="T5971">
        <v>0</v>
      </c>
    </row>
    <row r="5972" spans="1:20" ht="15" customHeight="1">
      <c r="A5972" s="962" t="s">
        <v>260</v>
      </c>
      <c r="B5972" t="s">
        <v>305</v>
      </c>
      <c r="C5972" t="s">
        <v>13</v>
      </c>
      <c r="D5972" t="s">
        <v>11</v>
      </c>
      <c r="E5972" t="s">
        <v>610</v>
      </c>
      <c r="F5972" t="s">
        <v>433</v>
      </c>
      <c r="R5972">
        <v>0</v>
      </c>
      <c r="S5972">
        <v>0</v>
      </c>
      <c r="T5972">
        <v>0</v>
      </c>
    </row>
    <row r="5973" spans="1:20" ht="15" customHeight="1">
      <c r="A5973" s="962" t="s">
        <v>261</v>
      </c>
      <c r="B5973" t="s">
        <v>290</v>
      </c>
      <c r="C5973" t="s">
        <v>13</v>
      </c>
      <c r="D5973" t="s">
        <v>11</v>
      </c>
      <c r="E5973" t="s">
        <v>610</v>
      </c>
      <c r="F5973" t="s">
        <v>433</v>
      </c>
      <c r="R5973">
        <v>0</v>
      </c>
      <c r="S5973">
        <v>0</v>
      </c>
      <c r="T5973">
        <v>500000000</v>
      </c>
    </row>
    <row r="5974" spans="1:20" ht="15" customHeight="1">
      <c r="A5974" s="962" t="s">
        <v>261</v>
      </c>
      <c r="B5974" t="s">
        <v>292</v>
      </c>
      <c r="C5974" t="s">
        <v>13</v>
      </c>
      <c r="D5974" t="s">
        <v>11</v>
      </c>
      <c r="E5974" t="s">
        <v>610</v>
      </c>
      <c r="F5974" t="s">
        <v>433</v>
      </c>
      <c r="R5974">
        <v>0</v>
      </c>
      <c r="S5974">
        <v>0</v>
      </c>
      <c r="T5974">
        <v>500000000</v>
      </c>
    </row>
    <row r="5975" spans="1:20" ht="15" customHeight="1">
      <c r="A5975" s="962" t="s">
        <v>261</v>
      </c>
      <c r="B5975" t="s">
        <v>295</v>
      </c>
      <c r="C5975" t="s">
        <v>13</v>
      </c>
      <c r="D5975" t="s">
        <v>11</v>
      </c>
      <c r="E5975" t="s">
        <v>610</v>
      </c>
      <c r="F5975" t="s">
        <v>433</v>
      </c>
      <c r="R5975">
        <v>0</v>
      </c>
      <c r="S5975">
        <v>0</v>
      </c>
      <c r="T5975">
        <v>500000000</v>
      </c>
    </row>
    <row r="5976" spans="1:20" ht="15" customHeight="1">
      <c r="A5976" s="962" t="s">
        <v>261</v>
      </c>
      <c r="B5976" t="s">
        <v>296</v>
      </c>
      <c r="C5976" t="s">
        <v>13</v>
      </c>
      <c r="D5976" t="s">
        <v>11</v>
      </c>
      <c r="E5976" t="s">
        <v>610</v>
      </c>
      <c r="F5976" t="s">
        <v>433</v>
      </c>
      <c r="R5976">
        <v>0</v>
      </c>
      <c r="S5976">
        <v>0</v>
      </c>
      <c r="T5976">
        <v>500000000</v>
      </c>
    </row>
    <row r="5977" spans="1:20" ht="15" customHeight="1">
      <c r="A5977" s="962" t="s">
        <v>261</v>
      </c>
      <c r="B5977" t="s">
        <v>289</v>
      </c>
      <c r="C5977" t="s">
        <v>13</v>
      </c>
      <c r="D5977" t="s">
        <v>11</v>
      </c>
      <c r="E5977" t="s">
        <v>610</v>
      </c>
      <c r="F5977" t="s">
        <v>433</v>
      </c>
      <c r="R5977">
        <v>0</v>
      </c>
      <c r="S5977">
        <v>0</v>
      </c>
      <c r="T5977">
        <v>500000000</v>
      </c>
    </row>
    <row r="5978" spans="1:20" ht="15" customHeight="1">
      <c r="A5978" s="962" t="s">
        <v>261</v>
      </c>
      <c r="B5978" t="s">
        <v>291</v>
      </c>
      <c r="C5978" t="s">
        <v>13</v>
      </c>
      <c r="D5978" t="s">
        <v>11</v>
      </c>
      <c r="E5978" t="s">
        <v>610</v>
      </c>
      <c r="F5978" t="s">
        <v>433</v>
      </c>
      <c r="R5978">
        <v>0</v>
      </c>
      <c r="S5978">
        <v>0</v>
      </c>
      <c r="T5978">
        <v>500000000</v>
      </c>
    </row>
    <row r="5979" spans="1:20" ht="15" customHeight="1">
      <c r="A5979" s="962" t="s">
        <v>261</v>
      </c>
      <c r="B5979" t="s">
        <v>288</v>
      </c>
      <c r="C5979" t="s">
        <v>13</v>
      </c>
      <c r="D5979" t="s">
        <v>11</v>
      </c>
      <c r="E5979" t="s">
        <v>610</v>
      </c>
      <c r="F5979" t="s">
        <v>433</v>
      </c>
      <c r="R5979">
        <v>0</v>
      </c>
      <c r="S5979">
        <v>0</v>
      </c>
      <c r="T5979">
        <v>500000000</v>
      </c>
    </row>
    <row r="5980" spans="1:20" ht="15" customHeight="1">
      <c r="A5980" s="962" t="s">
        <v>261</v>
      </c>
      <c r="B5980" t="s">
        <v>287</v>
      </c>
      <c r="C5980" t="s">
        <v>13</v>
      </c>
      <c r="D5980" t="s">
        <v>11</v>
      </c>
      <c r="E5980" t="s">
        <v>610</v>
      </c>
      <c r="F5980" t="s">
        <v>433</v>
      </c>
      <c r="R5980">
        <v>0</v>
      </c>
      <c r="S5980">
        <v>0</v>
      </c>
      <c r="T5980">
        <v>500000000</v>
      </c>
    </row>
    <row r="5981" spans="1:20" ht="15" customHeight="1">
      <c r="A5981" s="962" t="s">
        <v>261</v>
      </c>
      <c r="B5981" t="s">
        <v>321</v>
      </c>
      <c r="C5981" t="s">
        <v>13</v>
      </c>
      <c r="D5981" t="s">
        <v>11</v>
      </c>
      <c r="E5981" t="s">
        <v>610</v>
      </c>
      <c r="F5981" t="s">
        <v>433</v>
      </c>
      <c r="R5981">
        <v>0</v>
      </c>
      <c r="S5981">
        <v>0</v>
      </c>
      <c r="T5981">
        <v>500000000</v>
      </c>
    </row>
    <row r="5982" spans="1:20" ht="15" customHeight="1">
      <c r="A5982" s="962" t="s">
        <v>261</v>
      </c>
      <c r="B5982" t="s">
        <v>294</v>
      </c>
      <c r="C5982" t="s">
        <v>13</v>
      </c>
      <c r="D5982" t="s">
        <v>11</v>
      </c>
      <c r="E5982" t="s">
        <v>610</v>
      </c>
      <c r="F5982" t="s">
        <v>433</v>
      </c>
      <c r="R5982">
        <v>0</v>
      </c>
      <c r="S5982">
        <v>0</v>
      </c>
      <c r="T5982">
        <v>500000000</v>
      </c>
    </row>
    <row r="5983" spans="1:20" ht="15" customHeight="1">
      <c r="A5983" s="962" t="s">
        <v>261</v>
      </c>
      <c r="B5983" t="s">
        <v>293</v>
      </c>
      <c r="C5983" t="s">
        <v>13</v>
      </c>
      <c r="D5983" t="s">
        <v>11</v>
      </c>
      <c r="E5983" t="s">
        <v>610</v>
      </c>
      <c r="F5983" t="s">
        <v>433</v>
      </c>
      <c r="R5983">
        <v>0</v>
      </c>
      <c r="S5983">
        <v>0</v>
      </c>
      <c r="T5983">
        <v>500000000</v>
      </c>
    </row>
    <row r="5984" spans="1:20" ht="15" customHeight="1">
      <c r="A5984" s="962" t="s">
        <v>261</v>
      </c>
      <c r="B5984" t="s">
        <v>324</v>
      </c>
      <c r="C5984" t="s">
        <v>13</v>
      </c>
      <c r="D5984" t="s">
        <v>11</v>
      </c>
      <c r="E5984" t="s">
        <v>610</v>
      </c>
      <c r="F5984" t="s">
        <v>433</v>
      </c>
      <c r="R5984">
        <v>0</v>
      </c>
      <c r="S5984">
        <v>0</v>
      </c>
      <c r="T5984">
        <v>500000000</v>
      </c>
    </row>
    <row r="5985" spans="1:20" ht="15" customHeight="1">
      <c r="A5985" s="962" t="s">
        <v>262</v>
      </c>
      <c r="B5985" t="s">
        <v>297</v>
      </c>
      <c r="C5985" t="s">
        <v>13</v>
      </c>
      <c r="D5985" t="s">
        <v>11</v>
      </c>
      <c r="E5985" t="s">
        <v>610</v>
      </c>
      <c r="F5985" t="s">
        <v>433</v>
      </c>
      <c r="J5985" t="s">
        <v>2000</v>
      </c>
      <c r="L5985" t="s">
        <v>2001</v>
      </c>
      <c r="O5985" t="s">
        <v>882</v>
      </c>
      <c r="P5985" t="s">
        <v>868</v>
      </c>
      <c r="Q5985" t="s">
        <v>869</v>
      </c>
      <c r="R5985">
        <v>0</v>
      </c>
      <c r="S5985">
        <v>0</v>
      </c>
      <c r="T5985">
        <v>500000000</v>
      </c>
    </row>
    <row r="5986" spans="1:20" ht="15" customHeight="1">
      <c r="A5986" s="962" t="s">
        <v>262</v>
      </c>
      <c r="B5986" t="s">
        <v>288</v>
      </c>
      <c r="C5986" t="s">
        <v>13</v>
      </c>
      <c r="D5986" t="s">
        <v>11</v>
      </c>
      <c r="E5986" t="s">
        <v>610</v>
      </c>
      <c r="F5986" t="s">
        <v>433</v>
      </c>
      <c r="R5986">
        <v>0</v>
      </c>
      <c r="S5986">
        <v>0</v>
      </c>
      <c r="T5986">
        <v>500000000</v>
      </c>
    </row>
    <row r="5987" spans="1:20" ht="15" customHeight="1">
      <c r="A5987" s="962" t="s">
        <v>262</v>
      </c>
      <c r="B5987" t="s">
        <v>287</v>
      </c>
      <c r="C5987" t="s">
        <v>13</v>
      </c>
      <c r="D5987" t="s">
        <v>11</v>
      </c>
      <c r="E5987" t="s">
        <v>610</v>
      </c>
      <c r="F5987" t="s">
        <v>433</v>
      </c>
      <c r="R5987">
        <v>0</v>
      </c>
      <c r="S5987">
        <v>0</v>
      </c>
      <c r="T5987">
        <v>500000000</v>
      </c>
    </row>
    <row r="5988" spans="1:20" ht="15" customHeight="1">
      <c r="A5988" s="962" t="s">
        <v>262</v>
      </c>
      <c r="B5988" t="s">
        <v>299</v>
      </c>
      <c r="C5988" t="s">
        <v>13</v>
      </c>
      <c r="D5988" t="s">
        <v>11</v>
      </c>
      <c r="E5988" t="s">
        <v>610</v>
      </c>
      <c r="F5988" t="s">
        <v>433</v>
      </c>
      <c r="R5988">
        <v>0</v>
      </c>
      <c r="S5988">
        <v>0</v>
      </c>
      <c r="T5988">
        <v>500000000</v>
      </c>
    </row>
    <row r="5989" spans="1:20" ht="15" customHeight="1">
      <c r="A5989" s="962" t="s">
        <v>262</v>
      </c>
      <c r="B5989" t="s">
        <v>301</v>
      </c>
      <c r="C5989" t="s">
        <v>13</v>
      </c>
      <c r="D5989" t="s">
        <v>11</v>
      </c>
      <c r="E5989" t="s">
        <v>610</v>
      </c>
      <c r="F5989" t="s">
        <v>433</v>
      </c>
      <c r="R5989">
        <v>0</v>
      </c>
      <c r="S5989">
        <v>0</v>
      </c>
      <c r="T5989">
        <v>500000000</v>
      </c>
    </row>
    <row r="5990" spans="1:20" ht="15" customHeight="1">
      <c r="A5990" s="962" t="s">
        <v>262</v>
      </c>
      <c r="B5990" t="s">
        <v>302</v>
      </c>
      <c r="C5990" t="s">
        <v>13</v>
      </c>
      <c r="D5990" t="s">
        <v>11</v>
      </c>
      <c r="E5990" t="s">
        <v>610</v>
      </c>
      <c r="F5990" t="s">
        <v>433</v>
      </c>
      <c r="R5990">
        <v>0</v>
      </c>
      <c r="S5990">
        <v>0</v>
      </c>
      <c r="T5990">
        <v>500000000</v>
      </c>
    </row>
    <row r="5991" spans="1:20" ht="15" customHeight="1">
      <c r="A5991" s="962" t="s">
        <v>262</v>
      </c>
      <c r="B5991" t="s">
        <v>303</v>
      </c>
      <c r="C5991" t="s">
        <v>13</v>
      </c>
      <c r="D5991" t="s">
        <v>11</v>
      </c>
      <c r="E5991" t="s">
        <v>610</v>
      </c>
      <c r="F5991" t="s">
        <v>433</v>
      </c>
      <c r="R5991">
        <v>0</v>
      </c>
      <c r="S5991">
        <v>0</v>
      </c>
      <c r="T5991">
        <v>500000000</v>
      </c>
    </row>
    <row r="5992" spans="1:20" ht="15" customHeight="1">
      <c r="A5992" s="962" t="s">
        <v>262</v>
      </c>
      <c r="B5992" t="s">
        <v>298</v>
      </c>
      <c r="C5992" t="s">
        <v>13</v>
      </c>
      <c r="D5992" t="s">
        <v>11</v>
      </c>
      <c r="E5992" t="s">
        <v>610</v>
      </c>
      <c r="F5992" t="s">
        <v>433</v>
      </c>
      <c r="R5992">
        <v>0</v>
      </c>
      <c r="S5992">
        <v>0</v>
      </c>
      <c r="T5992">
        <v>500000000</v>
      </c>
    </row>
    <row r="5993" spans="1:20" ht="15" customHeight="1">
      <c r="A5993" s="962" t="s">
        <v>262</v>
      </c>
      <c r="B5993" t="s">
        <v>300</v>
      </c>
      <c r="C5993" t="s">
        <v>13</v>
      </c>
      <c r="D5993" t="s">
        <v>11</v>
      </c>
      <c r="E5993" t="s">
        <v>610</v>
      </c>
      <c r="F5993" t="s">
        <v>433</v>
      </c>
      <c r="R5993">
        <v>0</v>
      </c>
      <c r="S5993">
        <v>0</v>
      </c>
      <c r="T5993">
        <v>500000000</v>
      </c>
    </row>
    <row r="5994" spans="1:20" ht="15" customHeight="1">
      <c r="A5994" s="962" t="s">
        <v>262</v>
      </c>
      <c r="B5994" t="s">
        <v>321</v>
      </c>
      <c r="C5994" t="s">
        <v>13</v>
      </c>
      <c r="D5994" t="s">
        <v>11</v>
      </c>
      <c r="E5994" t="s">
        <v>610</v>
      </c>
      <c r="F5994" t="s">
        <v>433</v>
      </c>
      <c r="R5994">
        <v>0</v>
      </c>
      <c r="S5994">
        <v>0</v>
      </c>
      <c r="T5994">
        <v>500000000</v>
      </c>
    </row>
    <row r="5995" spans="1:20" ht="15" customHeight="1">
      <c r="A5995" s="962" t="s">
        <v>263</v>
      </c>
      <c r="B5995" t="s">
        <v>290</v>
      </c>
      <c r="C5995" t="s">
        <v>13</v>
      </c>
      <c r="D5995" t="s">
        <v>11</v>
      </c>
      <c r="E5995" t="s">
        <v>610</v>
      </c>
      <c r="F5995" t="s">
        <v>433</v>
      </c>
      <c r="R5995">
        <v>0</v>
      </c>
      <c r="S5995">
        <v>0</v>
      </c>
      <c r="T5995">
        <v>500000000</v>
      </c>
    </row>
    <row r="5996" spans="1:20" ht="15" customHeight="1">
      <c r="A5996" s="962" t="s">
        <v>263</v>
      </c>
      <c r="B5996" t="s">
        <v>292</v>
      </c>
      <c r="C5996" t="s">
        <v>13</v>
      </c>
      <c r="D5996" t="s">
        <v>11</v>
      </c>
      <c r="E5996" t="s">
        <v>610</v>
      </c>
      <c r="F5996" t="s">
        <v>433</v>
      </c>
      <c r="R5996">
        <v>0</v>
      </c>
      <c r="S5996">
        <v>0</v>
      </c>
      <c r="T5996">
        <v>500000000</v>
      </c>
    </row>
    <row r="5997" spans="1:20" ht="15" customHeight="1">
      <c r="A5997" s="962" t="s">
        <v>263</v>
      </c>
      <c r="B5997" t="s">
        <v>295</v>
      </c>
      <c r="C5997" t="s">
        <v>13</v>
      </c>
      <c r="D5997" t="s">
        <v>11</v>
      </c>
      <c r="E5997" t="s">
        <v>610</v>
      </c>
      <c r="F5997" t="s">
        <v>433</v>
      </c>
      <c r="R5997">
        <v>0</v>
      </c>
      <c r="S5997">
        <v>0</v>
      </c>
      <c r="T5997">
        <v>500000000</v>
      </c>
    </row>
    <row r="5998" spans="1:20" ht="15" customHeight="1">
      <c r="A5998" s="962" t="s">
        <v>263</v>
      </c>
      <c r="B5998" t="s">
        <v>296</v>
      </c>
      <c r="C5998" t="s">
        <v>13</v>
      </c>
      <c r="D5998" t="s">
        <v>11</v>
      </c>
      <c r="E5998" t="s">
        <v>610</v>
      </c>
      <c r="F5998" t="s">
        <v>433</v>
      </c>
      <c r="R5998">
        <v>0</v>
      </c>
      <c r="S5998">
        <v>0</v>
      </c>
      <c r="T5998">
        <v>500000000</v>
      </c>
    </row>
    <row r="5999" spans="1:20" ht="15" customHeight="1">
      <c r="A5999" s="962" t="s">
        <v>263</v>
      </c>
      <c r="B5999" t="s">
        <v>289</v>
      </c>
      <c r="C5999" t="s">
        <v>13</v>
      </c>
      <c r="D5999" t="s">
        <v>11</v>
      </c>
      <c r="E5999" t="s">
        <v>610</v>
      </c>
      <c r="F5999" t="s">
        <v>433</v>
      </c>
      <c r="R5999">
        <v>0</v>
      </c>
      <c r="S5999">
        <v>0</v>
      </c>
      <c r="T5999">
        <v>500000000</v>
      </c>
    </row>
    <row r="6000" spans="1:20" ht="15" customHeight="1">
      <c r="A6000" s="962" t="s">
        <v>263</v>
      </c>
      <c r="B6000" t="s">
        <v>291</v>
      </c>
      <c r="C6000" t="s">
        <v>13</v>
      </c>
      <c r="D6000" t="s">
        <v>11</v>
      </c>
      <c r="E6000" t="s">
        <v>610</v>
      </c>
      <c r="F6000" t="s">
        <v>433</v>
      </c>
      <c r="R6000">
        <v>0</v>
      </c>
      <c r="S6000">
        <v>0</v>
      </c>
      <c r="T6000">
        <v>500000000</v>
      </c>
    </row>
    <row r="6001" spans="1:20" ht="15" customHeight="1">
      <c r="A6001" s="962" t="s">
        <v>263</v>
      </c>
      <c r="B6001" t="s">
        <v>288</v>
      </c>
      <c r="C6001" t="s">
        <v>13</v>
      </c>
      <c r="D6001" t="s">
        <v>11</v>
      </c>
      <c r="E6001" t="s">
        <v>610</v>
      </c>
      <c r="F6001" t="s">
        <v>433</v>
      </c>
      <c r="R6001">
        <v>0</v>
      </c>
      <c r="S6001">
        <v>0</v>
      </c>
      <c r="T6001">
        <v>500000000</v>
      </c>
    </row>
    <row r="6002" spans="1:20" ht="15" customHeight="1">
      <c r="A6002" s="962" t="s">
        <v>263</v>
      </c>
      <c r="B6002" t="s">
        <v>287</v>
      </c>
      <c r="C6002" t="s">
        <v>13</v>
      </c>
      <c r="D6002" t="s">
        <v>11</v>
      </c>
      <c r="E6002" t="s">
        <v>610</v>
      </c>
      <c r="F6002" t="s">
        <v>433</v>
      </c>
      <c r="R6002">
        <v>0</v>
      </c>
      <c r="S6002">
        <v>0</v>
      </c>
      <c r="T6002">
        <v>500000000</v>
      </c>
    </row>
    <row r="6003" spans="1:20" ht="15" customHeight="1">
      <c r="A6003" s="962" t="s">
        <v>263</v>
      </c>
      <c r="B6003" t="s">
        <v>321</v>
      </c>
      <c r="C6003" t="s">
        <v>13</v>
      </c>
      <c r="D6003" t="s">
        <v>11</v>
      </c>
      <c r="E6003" t="s">
        <v>610</v>
      </c>
      <c r="F6003" t="s">
        <v>433</v>
      </c>
      <c r="R6003">
        <v>0</v>
      </c>
      <c r="S6003">
        <v>0</v>
      </c>
      <c r="T6003">
        <v>500000000</v>
      </c>
    </row>
    <row r="6004" spans="1:20" ht="15" customHeight="1">
      <c r="A6004" s="962" t="s">
        <v>263</v>
      </c>
      <c r="B6004" t="s">
        <v>294</v>
      </c>
      <c r="C6004" t="s">
        <v>13</v>
      </c>
      <c r="D6004" t="s">
        <v>11</v>
      </c>
      <c r="E6004" t="s">
        <v>610</v>
      </c>
      <c r="F6004" t="s">
        <v>433</v>
      </c>
      <c r="R6004">
        <v>0</v>
      </c>
      <c r="S6004">
        <v>0</v>
      </c>
      <c r="T6004">
        <v>500000000</v>
      </c>
    </row>
    <row r="6005" spans="1:20" ht="15" customHeight="1">
      <c r="A6005" s="962" t="s">
        <v>263</v>
      </c>
      <c r="B6005" t="s">
        <v>293</v>
      </c>
      <c r="C6005" t="s">
        <v>13</v>
      </c>
      <c r="D6005" t="s">
        <v>11</v>
      </c>
      <c r="E6005" t="s">
        <v>610</v>
      </c>
      <c r="F6005" t="s">
        <v>433</v>
      </c>
      <c r="R6005">
        <v>0</v>
      </c>
      <c r="S6005">
        <v>0</v>
      </c>
      <c r="T6005">
        <v>500000000</v>
      </c>
    </row>
    <row r="6006" spans="1:20" ht="15" customHeight="1">
      <c r="A6006" s="962" t="s">
        <v>263</v>
      </c>
      <c r="B6006" t="s">
        <v>324</v>
      </c>
      <c r="C6006" t="s">
        <v>13</v>
      </c>
      <c r="D6006" t="s">
        <v>11</v>
      </c>
      <c r="E6006" t="s">
        <v>610</v>
      </c>
      <c r="F6006" t="s">
        <v>433</v>
      </c>
      <c r="R6006">
        <v>0</v>
      </c>
      <c r="S6006">
        <v>0</v>
      </c>
      <c r="T6006">
        <v>500000000</v>
      </c>
    </row>
    <row r="6007" spans="1:20" ht="15" customHeight="1">
      <c r="A6007" s="962" t="s">
        <v>264</v>
      </c>
      <c r="B6007" t="s">
        <v>294</v>
      </c>
      <c r="C6007" t="s">
        <v>13</v>
      </c>
      <c r="D6007" t="s">
        <v>11</v>
      </c>
      <c r="E6007" t="s">
        <v>610</v>
      </c>
      <c r="F6007" t="s">
        <v>433</v>
      </c>
      <c r="R6007">
        <v>0.77</v>
      </c>
      <c r="S6007">
        <v>0</v>
      </c>
      <c r="T6007">
        <v>500000000</v>
      </c>
    </row>
    <row r="6008" spans="1:20" ht="15" customHeight="1">
      <c r="A6008" s="962" t="s">
        <v>264</v>
      </c>
      <c r="B6008" t="s">
        <v>292</v>
      </c>
      <c r="C6008" t="s">
        <v>13</v>
      </c>
      <c r="D6008" t="s">
        <v>11</v>
      </c>
      <c r="E6008" t="s">
        <v>610</v>
      </c>
      <c r="F6008" t="s">
        <v>433</v>
      </c>
      <c r="R6008">
        <v>1.54</v>
      </c>
      <c r="S6008">
        <v>0</v>
      </c>
      <c r="T6008">
        <v>500000000</v>
      </c>
    </row>
    <row r="6009" spans="1:20" ht="15" customHeight="1">
      <c r="A6009" s="962" t="s">
        <v>264</v>
      </c>
      <c r="B6009" t="s">
        <v>291</v>
      </c>
      <c r="C6009" t="s">
        <v>13</v>
      </c>
      <c r="D6009" t="s">
        <v>11</v>
      </c>
      <c r="E6009" t="s">
        <v>610</v>
      </c>
      <c r="F6009" t="s">
        <v>433</v>
      </c>
      <c r="R6009">
        <v>2.31</v>
      </c>
      <c r="S6009">
        <v>0</v>
      </c>
      <c r="T6009">
        <v>500000000</v>
      </c>
    </row>
    <row r="6010" spans="1:20" ht="15" customHeight="1">
      <c r="A6010" s="962" t="s">
        <v>264</v>
      </c>
      <c r="B6010" t="s">
        <v>293</v>
      </c>
      <c r="C6010" t="s">
        <v>13</v>
      </c>
      <c r="D6010" t="s">
        <v>11</v>
      </c>
      <c r="E6010" t="s">
        <v>610</v>
      </c>
      <c r="F6010" t="s">
        <v>433</v>
      </c>
      <c r="R6010">
        <v>0.77</v>
      </c>
      <c r="S6010">
        <v>0</v>
      </c>
      <c r="T6010">
        <v>500000000</v>
      </c>
    </row>
    <row r="6011" spans="1:20" ht="15" customHeight="1">
      <c r="A6011" s="962" t="s">
        <v>264</v>
      </c>
      <c r="B6011" t="s">
        <v>289</v>
      </c>
      <c r="C6011" t="s">
        <v>13</v>
      </c>
      <c r="D6011" t="s">
        <v>11</v>
      </c>
      <c r="E6011" t="s">
        <v>610</v>
      </c>
      <c r="F6011" t="s">
        <v>433</v>
      </c>
      <c r="R6011">
        <v>10</v>
      </c>
      <c r="S6011">
        <v>0</v>
      </c>
      <c r="T6011">
        <v>500000000</v>
      </c>
    </row>
    <row r="6012" spans="1:20" ht="15" customHeight="1">
      <c r="A6012" s="962" t="s">
        <v>264</v>
      </c>
      <c r="B6012" t="s">
        <v>288</v>
      </c>
      <c r="C6012" t="s">
        <v>13</v>
      </c>
      <c r="D6012" t="s">
        <v>11</v>
      </c>
      <c r="E6012" t="s">
        <v>610</v>
      </c>
      <c r="F6012" t="s">
        <v>433</v>
      </c>
      <c r="R6012">
        <v>10</v>
      </c>
      <c r="S6012">
        <v>0</v>
      </c>
      <c r="T6012">
        <v>500000000</v>
      </c>
    </row>
    <row r="6013" spans="1:20" ht="15" customHeight="1">
      <c r="A6013" s="962" t="s">
        <v>264</v>
      </c>
      <c r="B6013" t="s">
        <v>287</v>
      </c>
      <c r="C6013" t="s">
        <v>13</v>
      </c>
      <c r="D6013" t="s">
        <v>11</v>
      </c>
      <c r="E6013" t="s">
        <v>610</v>
      </c>
      <c r="F6013" t="s">
        <v>433</v>
      </c>
      <c r="R6013">
        <v>10</v>
      </c>
      <c r="S6013">
        <v>0</v>
      </c>
      <c r="T6013">
        <v>500000000</v>
      </c>
    </row>
    <row r="6014" spans="1:20" ht="15" customHeight="1">
      <c r="A6014" s="962" t="s">
        <v>264</v>
      </c>
      <c r="B6014" t="s">
        <v>295</v>
      </c>
      <c r="C6014" t="s">
        <v>13</v>
      </c>
      <c r="D6014" t="s">
        <v>11</v>
      </c>
      <c r="E6014" t="s">
        <v>610</v>
      </c>
      <c r="F6014" t="s">
        <v>433</v>
      </c>
      <c r="R6014">
        <v>3.85</v>
      </c>
      <c r="S6014">
        <v>0</v>
      </c>
      <c r="T6014">
        <v>500000000</v>
      </c>
    </row>
    <row r="6015" spans="1:20" ht="15" customHeight="1">
      <c r="A6015" s="962" t="s">
        <v>264</v>
      </c>
      <c r="B6015" t="s">
        <v>296</v>
      </c>
      <c r="C6015" t="s">
        <v>13</v>
      </c>
      <c r="D6015" t="s">
        <v>11</v>
      </c>
      <c r="E6015" t="s">
        <v>610</v>
      </c>
      <c r="F6015" t="s">
        <v>433</v>
      </c>
      <c r="R6015">
        <v>3.85</v>
      </c>
      <c r="S6015">
        <v>0</v>
      </c>
      <c r="T6015">
        <v>500000000</v>
      </c>
    </row>
    <row r="6016" spans="1:20" ht="15" customHeight="1">
      <c r="A6016" s="962" t="s">
        <v>265</v>
      </c>
      <c r="B6016" t="s">
        <v>294</v>
      </c>
      <c r="C6016" t="s">
        <v>13</v>
      </c>
      <c r="D6016" t="s">
        <v>11</v>
      </c>
      <c r="E6016" t="s">
        <v>610</v>
      </c>
      <c r="F6016" t="s">
        <v>433</v>
      </c>
      <c r="R6016">
        <v>0.38</v>
      </c>
      <c r="S6016">
        <v>0</v>
      </c>
      <c r="T6016">
        <v>500000000</v>
      </c>
    </row>
    <row r="6017" spans="1:20" ht="15" customHeight="1">
      <c r="A6017" s="962" t="s">
        <v>265</v>
      </c>
      <c r="B6017" t="s">
        <v>292</v>
      </c>
      <c r="C6017" t="s">
        <v>13</v>
      </c>
      <c r="D6017" t="s">
        <v>11</v>
      </c>
      <c r="E6017" t="s">
        <v>610</v>
      </c>
      <c r="F6017" t="s">
        <v>433</v>
      </c>
      <c r="R6017">
        <v>0.77</v>
      </c>
      <c r="S6017">
        <v>0</v>
      </c>
      <c r="T6017">
        <v>500000000</v>
      </c>
    </row>
    <row r="6018" spans="1:20" ht="15" customHeight="1">
      <c r="A6018" s="962" t="s">
        <v>265</v>
      </c>
      <c r="B6018" t="s">
        <v>291</v>
      </c>
      <c r="C6018" t="s">
        <v>13</v>
      </c>
      <c r="D6018" t="s">
        <v>11</v>
      </c>
      <c r="E6018" t="s">
        <v>610</v>
      </c>
      <c r="F6018" t="s">
        <v>433</v>
      </c>
      <c r="R6018">
        <v>1.1499999999999999</v>
      </c>
      <c r="S6018">
        <v>0</v>
      </c>
      <c r="T6018">
        <v>500000000</v>
      </c>
    </row>
    <row r="6019" spans="1:20" ht="15" customHeight="1">
      <c r="A6019" s="962" t="s">
        <v>265</v>
      </c>
      <c r="B6019" t="s">
        <v>293</v>
      </c>
      <c r="C6019" t="s">
        <v>13</v>
      </c>
      <c r="D6019" t="s">
        <v>11</v>
      </c>
      <c r="E6019" t="s">
        <v>610</v>
      </c>
      <c r="F6019" t="s">
        <v>433</v>
      </c>
      <c r="R6019">
        <v>0.38</v>
      </c>
      <c r="S6019">
        <v>0</v>
      </c>
      <c r="T6019">
        <v>500000000</v>
      </c>
    </row>
    <row r="6020" spans="1:20" ht="15" customHeight="1">
      <c r="A6020" s="962" t="s">
        <v>265</v>
      </c>
      <c r="B6020" t="s">
        <v>289</v>
      </c>
      <c r="C6020" t="s">
        <v>13</v>
      </c>
      <c r="D6020" t="s">
        <v>11</v>
      </c>
      <c r="E6020" t="s">
        <v>610</v>
      </c>
      <c r="F6020" t="s">
        <v>433</v>
      </c>
      <c r="R6020">
        <v>5</v>
      </c>
      <c r="S6020">
        <v>0</v>
      </c>
      <c r="T6020">
        <v>500000000</v>
      </c>
    </row>
    <row r="6021" spans="1:20" ht="15" customHeight="1">
      <c r="A6021" s="962" t="s">
        <v>265</v>
      </c>
      <c r="B6021" t="s">
        <v>288</v>
      </c>
      <c r="C6021" t="s">
        <v>13</v>
      </c>
      <c r="D6021" t="s">
        <v>11</v>
      </c>
      <c r="E6021" t="s">
        <v>610</v>
      </c>
      <c r="F6021" t="s">
        <v>433</v>
      </c>
      <c r="R6021">
        <v>5</v>
      </c>
      <c r="S6021">
        <v>0</v>
      </c>
      <c r="T6021">
        <v>500000000</v>
      </c>
    </row>
    <row r="6022" spans="1:20" ht="15" customHeight="1">
      <c r="A6022" s="962" t="s">
        <v>265</v>
      </c>
      <c r="B6022" t="s">
        <v>287</v>
      </c>
      <c r="C6022" t="s">
        <v>13</v>
      </c>
      <c r="D6022" t="s">
        <v>11</v>
      </c>
      <c r="E6022" t="s">
        <v>610</v>
      </c>
      <c r="F6022" t="s">
        <v>433</v>
      </c>
      <c r="R6022">
        <v>5</v>
      </c>
      <c r="S6022">
        <v>0</v>
      </c>
      <c r="T6022">
        <v>500000000</v>
      </c>
    </row>
    <row r="6023" spans="1:20" ht="15" customHeight="1">
      <c r="A6023" s="962" t="s">
        <v>265</v>
      </c>
      <c r="B6023" t="s">
        <v>295</v>
      </c>
      <c r="C6023" t="s">
        <v>13</v>
      </c>
      <c r="D6023" t="s">
        <v>11</v>
      </c>
      <c r="E6023" t="s">
        <v>610</v>
      </c>
      <c r="F6023" t="s">
        <v>433</v>
      </c>
      <c r="R6023">
        <v>1.92</v>
      </c>
      <c r="S6023">
        <v>0</v>
      </c>
      <c r="T6023">
        <v>500000000</v>
      </c>
    </row>
    <row r="6024" spans="1:20" ht="15" customHeight="1">
      <c r="A6024" s="962" t="s">
        <v>265</v>
      </c>
      <c r="B6024" t="s">
        <v>296</v>
      </c>
      <c r="C6024" t="s">
        <v>13</v>
      </c>
      <c r="D6024" t="s">
        <v>11</v>
      </c>
      <c r="E6024" t="s">
        <v>610</v>
      </c>
      <c r="F6024" t="s">
        <v>433</v>
      </c>
      <c r="R6024">
        <v>1.92</v>
      </c>
      <c r="S6024">
        <v>0</v>
      </c>
      <c r="T6024">
        <v>500000000</v>
      </c>
    </row>
    <row r="6025" spans="1:20" ht="15" customHeight="1">
      <c r="A6025" s="962" t="s">
        <v>266</v>
      </c>
      <c r="B6025" t="s">
        <v>294</v>
      </c>
      <c r="C6025" t="s">
        <v>13</v>
      </c>
      <c r="D6025" t="s">
        <v>11</v>
      </c>
      <c r="E6025" t="s">
        <v>610</v>
      </c>
      <c r="F6025" t="s">
        <v>433</v>
      </c>
      <c r="R6025">
        <v>0.38</v>
      </c>
      <c r="S6025">
        <v>0</v>
      </c>
      <c r="T6025">
        <v>500000000</v>
      </c>
    </row>
    <row r="6026" spans="1:20" ht="15" customHeight="1">
      <c r="A6026" s="962" t="s">
        <v>266</v>
      </c>
      <c r="B6026" t="s">
        <v>292</v>
      </c>
      <c r="C6026" t="s">
        <v>13</v>
      </c>
      <c r="D6026" t="s">
        <v>11</v>
      </c>
      <c r="E6026" t="s">
        <v>610</v>
      </c>
      <c r="F6026" t="s">
        <v>433</v>
      </c>
      <c r="R6026">
        <v>0.77</v>
      </c>
      <c r="S6026">
        <v>0</v>
      </c>
      <c r="T6026">
        <v>500000000</v>
      </c>
    </row>
    <row r="6027" spans="1:20" ht="15" customHeight="1">
      <c r="A6027" s="962" t="s">
        <v>266</v>
      </c>
      <c r="B6027" t="s">
        <v>291</v>
      </c>
      <c r="C6027" t="s">
        <v>13</v>
      </c>
      <c r="D6027" t="s">
        <v>11</v>
      </c>
      <c r="E6027" t="s">
        <v>610</v>
      </c>
      <c r="F6027" t="s">
        <v>433</v>
      </c>
      <c r="R6027">
        <v>1.1499999999999999</v>
      </c>
      <c r="S6027">
        <v>0</v>
      </c>
      <c r="T6027">
        <v>500000000</v>
      </c>
    </row>
    <row r="6028" spans="1:20" ht="15" customHeight="1">
      <c r="A6028" s="962" t="s">
        <v>266</v>
      </c>
      <c r="B6028" t="s">
        <v>293</v>
      </c>
      <c r="C6028" t="s">
        <v>13</v>
      </c>
      <c r="D6028" t="s">
        <v>11</v>
      </c>
      <c r="E6028" t="s">
        <v>610</v>
      </c>
      <c r="F6028" t="s">
        <v>433</v>
      </c>
      <c r="R6028">
        <v>0.38</v>
      </c>
      <c r="S6028">
        <v>0</v>
      </c>
      <c r="T6028">
        <v>500000000</v>
      </c>
    </row>
    <row r="6029" spans="1:20" ht="15" customHeight="1">
      <c r="A6029" s="962" t="s">
        <v>266</v>
      </c>
      <c r="B6029" t="s">
        <v>289</v>
      </c>
      <c r="C6029" t="s">
        <v>13</v>
      </c>
      <c r="D6029" t="s">
        <v>11</v>
      </c>
      <c r="E6029" t="s">
        <v>610</v>
      </c>
      <c r="F6029" t="s">
        <v>433</v>
      </c>
      <c r="R6029">
        <v>5</v>
      </c>
      <c r="S6029">
        <v>0</v>
      </c>
      <c r="T6029">
        <v>500000000</v>
      </c>
    </row>
    <row r="6030" spans="1:20" ht="15" customHeight="1">
      <c r="A6030" s="962" t="s">
        <v>266</v>
      </c>
      <c r="B6030" t="s">
        <v>288</v>
      </c>
      <c r="C6030" t="s">
        <v>13</v>
      </c>
      <c r="D6030" t="s">
        <v>11</v>
      </c>
      <c r="E6030" t="s">
        <v>610</v>
      </c>
      <c r="F6030" t="s">
        <v>433</v>
      </c>
      <c r="R6030">
        <v>5</v>
      </c>
      <c r="S6030">
        <v>0</v>
      </c>
      <c r="T6030">
        <v>500000000</v>
      </c>
    </row>
    <row r="6031" spans="1:20" ht="15" customHeight="1">
      <c r="A6031" s="962" t="s">
        <v>266</v>
      </c>
      <c r="B6031" t="s">
        <v>287</v>
      </c>
      <c r="C6031" t="s">
        <v>13</v>
      </c>
      <c r="D6031" t="s">
        <v>11</v>
      </c>
      <c r="E6031" t="s">
        <v>610</v>
      </c>
      <c r="F6031" t="s">
        <v>433</v>
      </c>
      <c r="R6031">
        <v>5</v>
      </c>
      <c r="S6031">
        <v>0</v>
      </c>
      <c r="T6031">
        <v>500000000</v>
      </c>
    </row>
    <row r="6032" spans="1:20" ht="15" customHeight="1">
      <c r="A6032" s="962" t="s">
        <v>266</v>
      </c>
      <c r="B6032" t="s">
        <v>295</v>
      </c>
      <c r="C6032" t="s">
        <v>13</v>
      </c>
      <c r="D6032" t="s">
        <v>11</v>
      </c>
      <c r="E6032" t="s">
        <v>610</v>
      </c>
      <c r="F6032" t="s">
        <v>433</v>
      </c>
      <c r="R6032">
        <v>1.92</v>
      </c>
      <c r="S6032">
        <v>0</v>
      </c>
      <c r="T6032">
        <v>500000000</v>
      </c>
    </row>
    <row r="6033" spans="1:20" ht="15" customHeight="1">
      <c r="A6033" s="962" t="s">
        <v>266</v>
      </c>
      <c r="B6033" t="s">
        <v>296</v>
      </c>
      <c r="C6033" t="s">
        <v>13</v>
      </c>
      <c r="D6033" t="s">
        <v>11</v>
      </c>
      <c r="E6033" t="s">
        <v>610</v>
      </c>
      <c r="F6033" t="s">
        <v>433</v>
      </c>
      <c r="R6033">
        <v>1.92</v>
      </c>
      <c r="S6033">
        <v>0</v>
      </c>
      <c r="T6033">
        <v>500000000</v>
      </c>
    </row>
    <row r="6034" spans="1:20" ht="15" customHeight="1">
      <c r="A6034" s="962" t="s">
        <v>267</v>
      </c>
      <c r="B6034" t="s">
        <v>296</v>
      </c>
      <c r="C6034" t="s">
        <v>13</v>
      </c>
      <c r="D6034" t="s">
        <v>11</v>
      </c>
      <c r="E6034" t="s">
        <v>610</v>
      </c>
      <c r="F6034" t="s">
        <v>433</v>
      </c>
      <c r="O6034" t="s">
        <v>882</v>
      </c>
      <c r="P6034" t="s">
        <v>2005</v>
      </c>
      <c r="Q6034" t="s">
        <v>2006</v>
      </c>
      <c r="R6034">
        <v>56</v>
      </c>
    </row>
    <row r="6035" spans="1:20" ht="15" customHeight="1">
      <c r="A6035" s="962" t="s">
        <v>267</v>
      </c>
      <c r="B6035" t="s">
        <v>289</v>
      </c>
      <c r="C6035" t="s">
        <v>13</v>
      </c>
      <c r="D6035" t="s">
        <v>11</v>
      </c>
      <c r="E6035" t="s">
        <v>610</v>
      </c>
      <c r="F6035" t="s">
        <v>433</v>
      </c>
      <c r="R6035">
        <v>56</v>
      </c>
    </row>
    <row r="6036" spans="1:20" ht="15" customHeight="1">
      <c r="A6036" s="962" t="s">
        <v>267</v>
      </c>
      <c r="B6036" t="s">
        <v>288</v>
      </c>
      <c r="C6036" t="s">
        <v>13</v>
      </c>
      <c r="D6036" t="s">
        <v>11</v>
      </c>
      <c r="E6036" t="s">
        <v>610</v>
      </c>
      <c r="F6036" t="s">
        <v>433</v>
      </c>
      <c r="R6036">
        <v>56</v>
      </c>
    </row>
    <row r="6037" spans="1:20" ht="15" customHeight="1">
      <c r="A6037" s="962" t="s">
        <v>267</v>
      </c>
      <c r="B6037" t="s">
        <v>287</v>
      </c>
      <c r="C6037" t="s">
        <v>13</v>
      </c>
      <c r="D6037" t="s">
        <v>11</v>
      </c>
      <c r="E6037" t="s">
        <v>610</v>
      </c>
      <c r="F6037" t="s">
        <v>433</v>
      </c>
      <c r="R6037">
        <v>56</v>
      </c>
    </row>
    <row r="6038" spans="1:20" ht="15" customHeight="1">
      <c r="A6038" s="962" t="s">
        <v>268</v>
      </c>
      <c r="B6038" t="s">
        <v>296</v>
      </c>
      <c r="C6038" t="s">
        <v>13</v>
      </c>
      <c r="D6038" t="s">
        <v>11</v>
      </c>
      <c r="E6038" t="s">
        <v>610</v>
      </c>
      <c r="F6038" t="s">
        <v>433</v>
      </c>
      <c r="O6038" t="s">
        <v>882</v>
      </c>
      <c r="P6038" t="s">
        <v>2005</v>
      </c>
      <c r="Q6038" t="s">
        <v>2006</v>
      </c>
      <c r="R6038">
        <v>23.8</v>
      </c>
    </row>
    <row r="6039" spans="1:20" ht="15" customHeight="1">
      <c r="A6039" s="962" t="s">
        <v>268</v>
      </c>
      <c r="B6039" t="s">
        <v>289</v>
      </c>
      <c r="C6039" t="s">
        <v>13</v>
      </c>
      <c r="D6039" t="s">
        <v>11</v>
      </c>
      <c r="E6039" t="s">
        <v>610</v>
      </c>
      <c r="F6039" t="s">
        <v>433</v>
      </c>
      <c r="R6039">
        <v>23.8</v>
      </c>
    </row>
    <row r="6040" spans="1:20" ht="15" customHeight="1">
      <c r="A6040" s="962" t="s">
        <v>268</v>
      </c>
      <c r="B6040" t="s">
        <v>288</v>
      </c>
      <c r="C6040" t="s">
        <v>13</v>
      </c>
      <c r="D6040" t="s">
        <v>11</v>
      </c>
      <c r="E6040" t="s">
        <v>610</v>
      </c>
      <c r="F6040" t="s">
        <v>433</v>
      </c>
      <c r="R6040">
        <v>23.8</v>
      </c>
    </row>
    <row r="6041" spans="1:20" ht="15" customHeight="1">
      <c r="A6041" s="962" t="s">
        <v>268</v>
      </c>
      <c r="B6041" t="s">
        <v>287</v>
      </c>
      <c r="C6041" t="s">
        <v>13</v>
      </c>
      <c r="D6041" t="s">
        <v>11</v>
      </c>
      <c r="E6041" t="s">
        <v>610</v>
      </c>
      <c r="F6041" t="s">
        <v>433</v>
      </c>
      <c r="R6041">
        <v>23.8</v>
      </c>
    </row>
    <row r="6042" spans="1:20" ht="15" customHeight="1">
      <c r="A6042" s="962" t="s">
        <v>269</v>
      </c>
      <c r="B6042" t="s">
        <v>296</v>
      </c>
      <c r="C6042" t="s">
        <v>13</v>
      </c>
      <c r="D6042" t="s">
        <v>11</v>
      </c>
      <c r="E6042" t="s">
        <v>610</v>
      </c>
      <c r="F6042" t="s">
        <v>433</v>
      </c>
      <c r="O6042" t="s">
        <v>882</v>
      </c>
      <c r="P6042" t="s">
        <v>2005</v>
      </c>
      <c r="Q6042" t="s">
        <v>2006</v>
      </c>
      <c r="R6042">
        <v>60.2</v>
      </c>
    </row>
    <row r="6043" spans="1:20" ht="15" customHeight="1">
      <c r="A6043" s="962" t="s">
        <v>269</v>
      </c>
      <c r="B6043" t="s">
        <v>289</v>
      </c>
      <c r="C6043" t="s">
        <v>13</v>
      </c>
      <c r="D6043" t="s">
        <v>11</v>
      </c>
      <c r="E6043" t="s">
        <v>610</v>
      </c>
      <c r="F6043" t="s">
        <v>433</v>
      </c>
      <c r="R6043">
        <v>60.2</v>
      </c>
    </row>
    <row r="6044" spans="1:20" ht="15" customHeight="1">
      <c r="A6044" s="962" t="s">
        <v>269</v>
      </c>
      <c r="B6044" t="s">
        <v>288</v>
      </c>
      <c r="C6044" t="s">
        <v>13</v>
      </c>
      <c r="D6044" t="s">
        <v>11</v>
      </c>
      <c r="E6044" t="s">
        <v>610</v>
      </c>
      <c r="F6044" t="s">
        <v>433</v>
      </c>
      <c r="R6044">
        <v>60.2</v>
      </c>
    </row>
    <row r="6045" spans="1:20" ht="15" customHeight="1">
      <c r="A6045" s="962" t="s">
        <v>269</v>
      </c>
      <c r="B6045" t="s">
        <v>287</v>
      </c>
      <c r="C6045" t="s">
        <v>13</v>
      </c>
      <c r="D6045" t="s">
        <v>11</v>
      </c>
      <c r="E6045" t="s">
        <v>610</v>
      </c>
      <c r="F6045" t="s">
        <v>433</v>
      </c>
      <c r="R6045">
        <v>60.2</v>
      </c>
    </row>
    <row r="6046" spans="1:20" ht="15" customHeight="1">
      <c r="A6046" s="962" t="s">
        <v>270</v>
      </c>
      <c r="B6046" t="s">
        <v>296</v>
      </c>
      <c r="C6046" t="s">
        <v>13</v>
      </c>
      <c r="D6046" t="s">
        <v>11</v>
      </c>
      <c r="E6046" t="s">
        <v>610</v>
      </c>
      <c r="F6046" t="s">
        <v>433</v>
      </c>
      <c r="R6046">
        <v>0</v>
      </c>
      <c r="S6046">
        <v>0</v>
      </c>
      <c r="T6046">
        <v>0</v>
      </c>
    </row>
    <row r="6047" spans="1:20" ht="15" customHeight="1">
      <c r="A6047" s="962" t="s">
        <v>270</v>
      </c>
      <c r="B6047" t="s">
        <v>289</v>
      </c>
      <c r="C6047" t="s">
        <v>13</v>
      </c>
      <c r="D6047" t="s">
        <v>11</v>
      </c>
      <c r="E6047" t="s">
        <v>610</v>
      </c>
      <c r="F6047" t="s">
        <v>433</v>
      </c>
      <c r="R6047">
        <v>0</v>
      </c>
      <c r="S6047">
        <v>0</v>
      </c>
      <c r="T6047">
        <v>0</v>
      </c>
    </row>
    <row r="6048" spans="1:20" ht="15" customHeight="1">
      <c r="A6048" s="962" t="s">
        <v>270</v>
      </c>
      <c r="B6048" t="s">
        <v>288</v>
      </c>
      <c r="C6048" t="s">
        <v>13</v>
      </c>
      <c r="D6048" t="s">
        <v>11</v>
      </c>
      <c r="E6048" t="s">
        <v>610</v>
      </c>
      <c r="F6048" t="s">
        <v>433</v>
      </c>
      <c r="R6048">
        <v>0</v>
      </c>
      <c r="S6048">
        <v>0</v>
      </c>
      <c r="T6048">
        <v>0</v>
      </c>
    </row>
    <row r="6049" spans="1:20" ht="15" customHeight="1">
      <c r="A6049" s="962" t="s">
        <v>270</v>
      </c>
      <c r="B6049" t="s">
        <v>287</v>
      </c>
      <c r="C6049" t="s">
        <v>13</v>
      </c>
      <c r="D6049" t="s">
        <v>11</v>
      </c>
      <c r="E6049" t="s">
        <v>610</v>
      </c>
      <c r="F6049" t="s">
        <v>433</v>
      </c>
      <c r="R6049">
        <v>0</v>
      </c>
      <c r="S6049">
        <v>0</v>
      </c>
      <c r="T6049">
        <v>0</v>
      </c>
    </row>
    <row r="6050" spans="1:20" ht="15" customHeight="1">
      <c r="A6050" s="962" t="s">
        <v>271</v>
      </c>
      <c r="B6050" t="s">
        <v>297</v>
      </c>
      <c r="C6050" t="s">
        <v>13</v>
      </c>
      <c r="D6050" t="s">
        <v>11</v>
      </c>
      <c r="E6050" t="s">
        <v>610</v>
      </c>
      <c r="F6050" t="s">
        <v>433</v>
      </c>
      <c r="R6050">
        <v>0</v>
      </c>
      <c r="S6050">
        <v>0</v>
      </c>
      <c r="T6050">
        <v>0</v>
      </c>
    </row>
    <row r="6051" spans="1:20" ht="15" customHeight="1">
      <c r="A6051" s="962" t="s">
        <v>271</v>
      </c>
      <c r="B6051" t="s">
        <v>288</v>
      </c>
      <c r="C6051" t="s">
        <v>13</v>
      </c>
      <c r="D6051" t="s">
        <v>11</v>
      </c>
      <c r="E6051" t="s">
        <v>610</v>
      </c>
      <c r="F6051" t="s">
        <v>433</v>
      </c>
      <c r="R6051">
        <v>0</v>
      </c>
      <c r="S6051">
        <v>0</v>
      </c>
      <c r="T6051">
        <v>0</v>
      </c>
    </row>
    <row r="6052" spans="1:20" ht="15" customHeight="1">
      <c r="A6052" s="962" t="s">
        <v>271</v>
      </c>
      <c r="B6052" t="s">
        <v>287</v>
      </c>
      <c r="C6052" t="s">
        <v>13</v>
      </c>
      <c r="D6052" t="s">
        <v>11</v>
      </c>
      <c r="E6052" t="s">
        <v>610</v>
      </c>
      <c r="F6052" t="s">
        <v>433</v>
      </c>
      <c r="R6052">
        <v>0</v>
      </c>
      <c r="S6052">
        <v>0</v>
      </c>
      <c r="T6052">
        <v>0</v>
      </c>
    </row>
    <row r="6053" spans="1:20" ht="15" customHeight="1">
      <c r="A6053" s="962" t="s">
        <v>271</v>
      </c>
      <c r="B6053" t="s">
        <v>299</v>
      </c>
      <c r="C6053" t="s">
        <v>13</v>
      </c>
      <c r="D6053" t="s">
        <v>11</v>
      </c>
      <c r="E6053" t="s">
        <v>610</v>
      </c>
      <c r="F6053" t="s">
        <v>433</v>
      </c>
      <c r="R6053">
        <v>0</v>
      </c>
      <c r="S6053">
        <v>0</v>
      </c>
      <c r="T6053">
        <v>0</v>
      </c>
    </row>
    <row r="6054" spans="1:20" ht="15" customHeight="1">
      <c r="A6054" s="962" t="s">
        <v>271</v>
      </c>
      <c r="B6054" t="s">
        <v>301</v>
      </c>
      <c r="C6054" t="s">
        <v>13</v>
      </c>
      <c r="D6054" t="s">
        <v>11</v>
      </c>
      <c r="E6054" t="s">
        <v>610</v>
      </c>
      <c r="F6054" t="s">
        <v>433</v>
      </c>
      <c r="R6054">
        <v>0</v>
      </c>
      <c r="S6054">
        <v>0</v>
      </c>
      <c r="T6054">
        <v>0</v>
      </c>
    </row>
    <row r="6055" spans="1:20" ht="15" customHeight="1">
      <c r="A6055" s="962" t="s">
        <v>271</v>
      </c>
      <c r="B6055" t="s">
        <v>302</v>
      </c>
      <c r="C6055" t="s">
        <v>13</v>
      </c>
      <c r="D6055" t="s">
        <v>11</v>
      </c>
      <c r="E6055" t="s">
        <v>610</v>
      </c>
      <c r="F6055" t="s">
        <v>433</v>
      </c>
      <c r="R6055">
        <v>0</v>
      </c>
      <c r="S6055">
        <v>0</v>
      </c>
      <c r="T6055">
        <v>0</v>
      </c>
    </row>
    <row r="6056" spans="1:20" ht="15" customHeight="1">
      <c r="A6056" s="962" t="s">
        <v>271</v>
      </c>
      <c r="B6056" t="s">
        <v>303</v>
      </c>
      <c r="C6056" t="s">
        <v>13</v>
      </c>
      <c r="D6056" t="s">
        <v>11</v>
      </c>
      <c r="E6056" t="s">
        <v>610</v>
      </c>
      <c r="F6056" t="s">
        <v>433</v>
      </c>
      <c r="R6056">
        <v>0</v>
      </c>
      <c r="S6056">
        <v>0</v>
      </c>
      <c r="T6056">
        <v>0</v>
      </c>
    </row>
    <row r="6057" spans="1:20" ht="15" customHeight="1">
      <c r="A6057" s="962" t="s">
        <v>271</v>
      </c>
      <c r="B6057" t="s">
        <v>298</v>
      </c>
      <c r="C6057" t="s">
        <v>13</v>
      </c>
      <c r="D6057" t="s">
        <v>11</v>
      </c>
      <c r="E6057" t="s">
        <v>610</v>
      </c>
      <c r="F6057" t="s">
        <v>433</v>
      </c>
      <c r="R6057">
        <v>0</v>
      </c>
      <c r="S6057">
        <v>0</v>
      </c>
      <c r="T6057">
        <v>0</v>
      </c>
    </row>
    <row r="6058" spans="1:20" ht="15" customHeight="1">
      <c r="A6058" s="962" t="s">
        <v>271</v>
      </c>
      <c r="B6058" t="s">
        <v>300</v>
      </c>
      <c r="C6058" t="s">
        <v>13</v>
      </c>
      <c r="D6058" t="s">
        <v>11</v>
      </c>
      <c r="E6058" t="s">
        <v>610</v>
      </c>
      <c r="F6058" t="s">
        <v>433</v>
      </c>
      <c r="R6058">
        <v>0</v>
      </c>
      <c r="S6058">
        <v>0</v>
      </c>
      <c r="T6058">
        <v>0</v>
      </c>
    </row>
    <row r="6059" spans="1:20" ht="15" customHeight="1">
      <c r="A6059" s="962" t="s">
        <v>272</v>
      </c>
      <c r="B6059" t="s">
        <v>296</v>
      </c>
      <c r="C6059" t="s">
        <v>13</v>
      </c>
      <c r="D6059" t="s">
        <v>11</v>
      </c>
      <c r="E6059" t="s">
        <v>610</v>
      </c>
      <c r="F6059" t="s">
        <v>433</v>
      </c>
      <c r="R6059">
        <v>0</v>
      </c>
      <c r="S6059">
        <v>0</v>
      </c>
      <c r="T6059">
        <v>0</v>
      </c>
    </row>
    <row r="6060" spans="1:20" ht="15" customHeight="1">
      <c r="A6060" s="962" t="s">
        <v>272</v>
      </c>
      <c r="B6060" t="s">
        <v>289</v>
      </c>
      <c r="C6060" t="s">
        <v>13</v>
      </c>
      <c r="D6060" t="s">
        <v>11</v>
      </c>
      <c r="E6060" t="s">
        <v>610</v>
      </c>
      <c r="F6060" t="s">
        <v>433</v>
      </c>
      <c r="R6060">
        <v>0</v>
      </c>
      <c r="S6060">
        <v>0</v>
      </c>
      <c r="T6060">
        <v>0</v>
      </c>
    </row>
    <row r="6061" spans="1:20" ht="15" customHeight="1">
      <c r="A6061" s="962" t="s">
        <v>272</v>
      </c>
      <c r="B6061" t="s">
        <v>288</v>
      </c>
      <c r="C6061" t="s">
        <v>13</v>
      </c>
      <c r="D6061" t="s">
        <v>11</v>
      </c>
      <c r="E6061" t="s">
        <v>610</v>
      </c>
      <c r="F6061" t="s">
        <v>433</v>
      </c>
      <c r="R6061">
        <v>0</v>
      </c>
      <c r="S6061">
        <v>0</v>
      </c>
      <c r="T6061">
        <v>0</v>
      </c>
    </row>
    <row r="6062" spans="1:20" ht="15" customHeight="1">
      <c r="A6062" s="962" t="s">
        <v>272</v>
      </c>
      <c r="B6062" t="s">
        <v>287</v>
      </c>
      <c r="C6062" t="s">
        <v>13</v>
      </c>
      <c r="D6062" t="s">
        <v>11</v>
      </c>
      <c r="E6062" t="s">
        <v>610</v>
      </c>
      <c r="F6062" t="s">
        <v>433</v>
      </c>
      <c r="R6062">
        <v>0</v>
      </c>
      <c r="S6062">
        <v>0</v>
      </c>
      <c r="T6062">
        <v>0</v>
      </c>
    </row>
    <row r="6063" spans="1:20" ht="15" customHeight="1">
      <c r="A6063" s="962" t="s">
        <v>273</v>
      </c>
      <c r="B6063" t="s">
        <v>296</v>
      </c>
      <c r="C6063" t="s">
        <v>13</v>
      </c>
      <c r="D6063" t="s">
        <v>11</v>
      </c>
      <c r="E6063" t="s">
        <v>610</v>
      </c>
      <c r="F6063" t="s">
        <v>433</v>
      </c>
      <c r="R6063">
        <v>0</v>
      </c>
      <c r="S6063">
        <v>0</v>
      </c>
      <c r="T6063">
        <v>0</v>
      </c>
    </row>
    <row r="6064" spans="1:20" ht="15" customHeight="1">
      <c r="A6064" s="962" t="s">
        <v>273</v>
      </c>
      <c r="B6064" t="s">
        <v>289</v>
      </c>
      <c r="C6064" t="s">
        <v>13</v>
      </c>
      <c r="D6064" t="s">
        <v>11</v>
      </c>
      <c r="E6064" t="s">
        <v>610</v>
      </c>
      <c r="F6064" t="s">
        <v>433</v>
      </c>
      <c r="R6064">
        <v>0</v>
      </c>
      <c r="S6064">
        <v>0</v>
      </c>
      <c r="T6064">
        <v>0</v>
      </c>
    </row>
    <row r="6065" spans="1:20" ht="15" customHeight="1">
      <c r="A6065" s="962" t="s">
        <v>273</v>
      </c>
      <c r="B6065" t="s">
        <v>288</v>
      </c>
      <c r="C6065" t="s">
        <v>13</v>
      </c>
      <c r="D6065" t="s">
        <v>11</v>
      </c>
      <c r="E6065" t="s">
        <v>610</v>
      </c>
      <c r="F6065" t="s">
        <v>433</v>
      </c>
      <c r="R6065">
        <v>0</v>
      </c>
      <c r="S6065">
        <v>0</v>
      </c>
      <c r="T6065">
        <v>0</v>
      </c>
    </row>
    <row r="6066" spans="1:20" ht="15" customHeight="1">
      <c r="A6066" s="962" t="s">
        <v>273</v>
      </c>
      <c r="B6066" t="s">
        <v>287</v>
      </c>
      <c r="C6066" t="s">
        <v>13</v>
      </c>
      <c r="D6066" t="s">
        <v>11</v>
      </c>
      <c r="E6066" t="s">
        <v>610</v>
      </c>
      <c r="F6066" t="s">
        <v>433</v>
      </c>
      <c r="R6066">
        <v>0</v>
      </c>
      <c r="S6066">
        <v>0</v>
      </c>
      <c r="T6066">
        <v>0</v>
      </c>
    </row>
    <row r="6067" spans="1:20" ht="15" customHeight="1">
      <c r="A6067" s="962" t="s">
        <v>274</v>
      </c>
      <c r="B6067" t="s">
        <v>283</v>
      </c>
      <c r="C6067" t="s">
        <v>13</v>
      </c>
      <c r="D6067" t="s">
        <v>11</v>
      </c>
      <c r="E6067" t="s">
        <v>610</v>
      </c>
      <c r="F6067" t="s">
        <v>433</v>
      </c>
      <c r="R6067">
        <v>0</v>
      </c>
    </row>
    <row r="6068" spans="1:20" ht="15" customHeight="1">
      <c r="A6068" s="962" t="s">
        <v>277</v>
      </c>
      <c r="B6068" t="s">
        <v>246</v>
      </c>
      <c r="C6068" t="s">
        <v>13</v>
      </c>
      <c r="D6068" t="s">
        <v>11</v>
      </c>
      <c r="E6068" t="s">
        <v>610</v>
      </c>
      <c r="F6068" t="s">
        <v>433</v>
      </c>
      <c r="R6068">
        <v>0</v>
      </c>
      <c r="S6068">
        <v>0</v>
      </c>
      <c r="T6068">
        <v>500000000</v>
      </c>
    </row>
    <row r="6069" spans="1:20" ht="15" customHeight="1">
      <c r="A6069" s="962" t="s">
        <v>277</v>
      </c>
      <c r="B6069" t="s">
        <v>244</v>
      </c>
      <c r="C6069" t="s">
        <v>13</v>
      </c>
      <c r="D6069" t="s">
        <v>11</v>
      </c>
      <c r="E6069" t="s">
        <v>610</v>
      </c>
      <c r="F6069" t="s">
        <v>433</v>
      </c>
      <c r="G6069" t="s">
        <v>673</v>
      </c>
      <c r="I6069" t="s">
        <v>428</v>
      </c>
      <c r="K6069" t="s">
        <v>333</v>
      </c>
      <c r="L6069" t="s">
        <v>442</v>
      </c>
      <c r="M6069" t="s">
        <v>66</v>
      </c>
      <c r="O6069" t="s">
        <v>365</v>
      </c>
      <c r="P6069" t="s">
        <v>336</v>
      </c>
      <c r="Q6069" t="s">
        <v>337</v>
      </c>
      <c r="R6069">
        <v>485</v>
      </c>
    </row>
    <row r="6070" spans="1:20" ht="15" customHeight="1">
      <c r="A6070" s="962" t="s">
        <v>278</v>
      </c>
      <c r="B6070" t="s">
        <v>252</v>
      </c>
      <c r="C6070" t="s">
        <v>13</v>
      </c>
      <c r="D6070" t="s">
        <v>11</v>
      </c>
      <c r="E6070" t="s">
        <v>610</v>
      </c>
      <c r="F6070" t="s">
        <v>433</v>
      </c>
      <c r="J6070" t="s">
        <v>340</v>
      </c>
      <c r="L6070" t="s">
        <v>252</v>
      </c>
      <c r="R6070">
        <v>0</v>
      </c>
    </row>
    <row r="6071" spans="1:20" ht="15" customHeight="1">
      <c r="A6071" s="962" t="s">
        <v>278</v>
      </c>
      <c r="B6071" t="s">
        <v>247</v>
      </c>
      <c r="C6071" t="s">
        <v>13</v>
      </c>
      <c r="D6071" t="s">
        <v>11</v>
      </c>
      <c r="E6071" t="s">
        <v>610</v>
      </c>
      <c r="F6071" t="s">
        <v>433</v>
      </c>
      <c r="L6071" t="s">
        <v>367</v>
      </c>
      <c r="O6071" t="s">
        <v>361</v>
      </c>
      <c r="P6071" t="s">
        <v>336</v>
      </c>
      <c r="Q6071" t="s">
        <v>337</v>
      </c>
      <c r="R6071">
        <v>72.3</v>
      </c>
    </row>
    <row r="6072" spans="1:20" ht="15" customHeight="1">
      <c r="A6072" s="962" t="s">
        <v>278</v>
      </c>
      <c r="B6072" t="s">
        <v>251</v>
      </c>
      <c r="C6072" t="s">
        <v>13</v>
      </c>
      <c r="D6072" t="s">
        <v>11</v>
      </c>
      <c r="E6072" t="s">
        <v>610</v>
      </c>
      <c r="F6072" t="s">
        <v>433</v>
      </c>
      <c r="R6072">
        <v>0</v>
      </c>
    </row>
    <row r="6073" spans="1:20" ht="15" customHeight="1">
      <c r="A6073" s="962" t="s">
        <v>279</v>
      </c>
      <c r="B6073" t="s">
        <v>254</v>
      </c>
      <c r="C6073" t="s">
        <v>13</v>
      </c>
      <c r="D6073" t="s">
        <v>11</v>
      </c>
      <c r="E6073" t="s">
        <v>610</v>
      </c>
      <c r="F6073" t="s">
        <v>433</v>
      </c>
      <c r="O6073" t="s">
        <v>361</v>
      </c>
      <c r="P6073" t="s">
        <v>868</v>
      </c>
      <c r="Q6073" t="s">
        <v>869</v>
      </c>
      <c r="R6073">
        <v>405</v>
      </c>
    </row>
    <row r="6074" spans="1:20" ht="15" customHeight="1">
      <c r="A6074" s="962" t="s">
        <v>279</v>
      </c>
      <c r="B6074" t="s">
        <v>253</v>
      </c>
      <c r="C6074" t="s">
        <v>13</v>
      </c>
      <c r="D6074" t="s">
        <v>11</v>
      </c>
      <c r="E6074" t="s">
        <v>610</v>
      </c>
      <c r="F6074" t="s">
        <v>433</v>
      </c>
      <c r="G6074" t="s">
        <v>674</v>
      </c>
      <c r="I6074" t="s">
        <v>332</v>
      </c>
      <c r="K6074" t="s">
        <v>333</v>
      </c>
      <c r="L6074" t="s">
        <v>253</v>
      </c>
      <c r="M6074" t="s">
        <v>53</v>
      </c>
      <c r="O6074" t="s">
        <v>335</v>
      </c>
      <c r="P6074" t="s">
        <v>336</v>
      </c>
      <c r="Q6074" t="s">
        <v>337</v>
      </c>
      <c r="R6074">
        <v>57.4</v>
      </c>
    </row>
    <row r="6075" spans="1:20" ht="15" customHeight="1">
      <c r="A6075" s="962" t="s">
        <v>279</v>
      </c>
      <c r="B6075" t="s">
        <v>251</v>
      </c>
      <c r="C6075" t="s">
        <v>13</v>
      </c>
      <c r="D6075" t="s">
        <v>11</v>
      </c>
      <c r="E6075" t="s">
        <v>610</v>
      </c>
      <c r="F6075" t="s">
        <v>433</v>
      </c>
      <c r="G6075" t="s">
        <v>443</v>
      </c>
      <c r="I6075" t="s">
        <v>332</v>
      </c>
      <c r="K6075" t="s">
        <v>333</v>
      </c>
      <c r="L6075" t="s">
        <v>253</v>
      </c>
      <c r="M6075" t="s">
        <v>53</v>
      </c>
      <c r="O6075" t="s">
        <v>335</v>
      </c>
      <c r="P6075" t="s">
        <v>336</v>
      </c>
      <c r="Q6075" t="s">
        <v>337</v>
      </c>
      <c r="R6075">
        <v>57.4</v>
      </c>
    </row>
    <row r="6076" spans="1:20" ht="15" customHeight="1">
      <c r="A6076" s="962" t="s">
        <v>279</v>
      </c>
      <c r="B6076" t="s">
        <v>255</v>
      </c>
      <c r="C6076" t="s">
        <v>13</v>
      </c>
      <c r="D6076" t="s">
        <v>11</v>
      </c>
      <c r="E6076" t="s">
        <v>610</v>
      </c>
      <c r="F6076" t="s">
        <v>433</v>
      </c>
      <c r="H6076" t="s">
        <v>931</v>
      </c>
      <c r="I6076" t="s">
        <v>853</v>
      </c>
      <c r="J6076" t="s">
        <v>848</v>
      </c>
      <c r="K6076" t="s">
        <v>854</v>
      </c>
      <c r="L6076" t="s">
        <v>855</v>
      </c>
      <c r="M6076" t="s">
        <v>55</v>
      </c>
      <c r="O6076" t="s">
        <v>361</v>
      </c>
      <c r="P6076" t="s">
        <v>851</v>
      </c>
      <c r="Q6076" t="s">
        <v>337</v>
      </c>
      <c r="R6076">
        <v>4.13</v>
      </c>
    </row>
    <row r="6077" spans="1:20" ht="15" customHeight="1">
      <c r="A6077" s="962" t="s">
        <v>280</v>
      </c>
      <c r="B6077" t="s">
        <v>257</v>
      </c>
      <c r="C6077" t="s">
        <v>13</v>
      </c>
      <c r="D6077" t="s">
        <v>11</v>
      </c>
      <c r="E6077" t="s">
        <v>610</v>
      </c>
      <c r="F6077" t="s">
        <v>433</v>
      </c>
      <c r="J6077" t="s">
        <v>436</v>
      </c>
      <c r="R6077">
        <v>0</v>
      </c>
    </row>
    <row r="6078" spans="1:20" ht="15" customHeight="1">
      <c r="A6078" s="962" t="s">
        <v>280</v>
      </c>
      <c r="B6078" t="s">
        <v>259</v>
      </c>
      <c r="C6078" t="s">
        <v>13</v>
      </c>
      <c r="D6078" t="s">
        <v>11</v>
      </c>
      <c r="E6078" t="s">
        <v>610</v>
      </c>
      <c r="F6078" t="s">
        <v>433</v>
      </c>
      <c r="R6078">
        <v>0</v>
      </c>
    </row>
    <row r="6079" spans="1:20" ht="15" customHeight="1">
      <c r="A6079" s="962" t="s">
        <v>280</v>
      </c>
      <c r="B6079" t="s">
        <v>260</v>
      </c>
      <c r="C6079" t="s">
        <v>13</v>
      </c>
      <c r="D6079" t="s">
        <v>11</v>
      </c>
      <c r="E6079" t="s">
        <v>610</v>
      </c>
      <c r="F6079" t="s">
        <v>433</v>
      </c>
      <c r="R6079">
        <v>0</v>
      </c>
    </row>
    <row r="6080" spans="1:20" ht="15" customHeight="1">
      <c r="A6080" s="962" t="s">
        <v>281</v>
      </c>
      <c r="B6080" t="s">
        <v>262</v>
      </c>
      <c r="C6080" t="s">
        <v>13</v>
      </c>
      <c r="D6080" t="s">
        <v>11</v>
      </c>
      <c r="E6080" t="s">
        <v>610</v>
      </c>
      <c r="F6080" t="s">
        <v>433</v>
      </c>
      <c r="L6080" t="s">
        <v>2002</v>
      </c>
      <c r="O6080" t="s">
        <v>361</v>
      </c>
      <c r="P6080" t="s">
        <v>868</v>
      </c>
      <c r="Q6080" t="s">
        <v>869</v>
      </c>
      <c r="R6080">
        <v>0</v>
      </c>
      <c r="S6080">
        <v>0</v>
      </c>
      <c r="T6080">
        <v>500000000</v>
      </c>
    </row>
    <row r="6081" spans="1:20" ht="15" customHeight="1">
      <c r="A6081" s="962" t="s">
        <v>281</v>
      </c>
      <c r="B6081" t="s">
        <v>261</v>
      </c>
      <c r="C6081" t="s">
        <v>13</v>
      </c>
      <c r="D6081" t="s">
        <v>11</v>
      </c>
      <c r="E6081" t="s">
        <v>610</v>
      </c>
      <c r="F6081" t="s">
        <v>433</v>
      </c>
      <c r="R6081">
        <v>0</v>
      </c>
      <c r="S6081">
        <v>0</v>
      </c>
      <c r="T6081">
        <v>500000000</v>
      </c>
    </row>
    <row r="6082" spans="1:20" ht="15" customHeight="1">
      <c r="A6082" s="962" t="s">
        <v>282</v>
      </c>
      <c r="B6082" t="s">
        <v>263</v>
      </c>
      <c r="C6082" t="s">
        <v>13</v>
      </c>
      <c r="D6082" t="s">
        <v>11</v>
      </c>
      <c r="E6082" t="s">
        <v>610</v>
      </c>
      <c r="F6082" t="s">
        <v>433</v>
      </c>
      <c r="O6082" t="s">
        <v>361</v>
      </c>
      <c r="P6082" t="s">
        <v>868</v>
      </c>
      <c r="Q6082" t="s">
        <v>869</v>
      </c>
      <c r="R6082">
        <v>0</v>
      </c>
      <c r="S6082">
        <v>0</v>
      </c>
      <c r="T6082">
        <v>500000000</v>
      </c>
    </row>
    <row r="6083" spans="1:20" ht="15" customHeight="1">
      <c r="A6083" s="962" t="s">
        <v>283</v>
      </c>
      <c r="B6083" t="s">
        <v>265</v>
      </c>
      <c r="C6083" t="s">
        <v>13</v>
      </c>
      <c r="D6083" t="s">
        <v>11</v>
      </c>
      <c r="E6083" t="s">
        <v>610</v>
      </c>
      <c r="F6083" t="s">
        <v>433</v>
      </c>
      <c r="O6083" t="s">
        <v>361</v>
      </c>
      <c r="P6083" t="s">
        <v>868</v>
      </c>
      <c r="Q6083" t="s">
        <v>869</v>
      </c>
      <c r="R6083">
        <v>5</v>
      </c>
      <c r="S6083">
        <v>0</v>
      </c>
      <c r="T6083">
        <v>500000000</v>
      </c>
    </row>
    <row r="6084" spans="1:20" ht="15" customHeight="1">
      <c r="A6084" s="962" t="s">
        <v>283</v>
      </c>
      <c r="B6084" t="s">
        <v>266</v>
      </c>
      <c r="C6084" t="s">
        <v>13</v>
      </c>
      <c r="D6084" t="s">
        <v>11</v>
      </c>
      <c r="E6084" t="s">
        <v>610</v>
      </c>
      <c r="F6084" t="s">
        <v>433</v>
      </c>
      <c r="O6084" t="s">
        <v>361</v>
      </c>
      <c r="P6084" t="s">
        <v>868</v>
      </c>
      <c r="Q6084" t="s">
        <v>869</v>
      </c>
      <c r="R6084">
        <v>5</v>
      </c>
      <c r="S6084">
        <v>0</v>
      </c>
      <c r="T6084">
        <v>500000000</v>
      </c>
    </row>
    <row r="6085" spans="1:20" ht="15" customHeight="1">
      <c r="A6085" s="962" t="s">
        <v>283</v>
      </c>
      <c r="B6085" t="s">
        <v>264</v>
      </c>
      <c r="C6085" t="s">
        <v>13</v>
      </c>
      <c r="D6085" t="s">
        <v>11</v>
      </c>
      <c r="E6085" t="s">
        <v>610</v>
      </c>
      <c r="F6085" t="s">
        <v>433</v>
      </c>
      <c r="R6085">
        <v>10</v>
      </c>
      <c r="S6085">
        <v>0</v>
      </c>
      <c r="T6085">
        <v>500000000</v>
      </c>
    </row>
    <row r="6086" spans="1:20" ht="15" customHeight="1">
      <c r="A6086" s="962" t="s">
        <v>284</v>
      </c>
      <c r="B6086" t="s">
        <v>269</v>
      </c>
      <c r="C6086" t="s">
        <v>13</v>
      </c>
      <c r="D6086" t="s">
        <v>11</v>
      </c>
      <c r="E6086" t="s">
        <v>610</v>
      </c>
      <c r="F6086" t="s">
        <v>433</v>
      </c>
      <c r="L6086" t="s">
        <v>2008</v>
      </c>
      <c r="O6086" t="s">
        <v>882</v>
      </c>
      <c r="P6086" t="s">
        <v>2005</v>
      </c>
      <c r="Q6086" t="s">
        <v>2006</v>
      </c>
      <c r="R6086">
        <v>60.2</v>
      </c>
    </row>
    <row r="6087" spans="1:20" ht="15" customHeight="1">
      <c r="A6087" s="962" t="s">
        <v>284</v>
      </c>
      <c r="B6087" t="s">
        <v>267</v>
      </c>
      <c r="C6087" t="s">
        <v>13</v>
      </c>
      <c r="D6087" t="s">
        <v>11</v>
      </c>
      <c r="E6087" t="s">
        <v>610</v>
      </c>
      <c r="F6087" t="s">
        <v>433</v>
      </c>
      <c r="H6087" t="s">
        <v>938</v>
      </c>
      <c r="I6087" t="s">
        <v>939</v>
      </c>
      <c r="J6087" t="s">
        <v>848</v>
      </c>
      <c r="K6087" t="s">
        <v>854</v>
      </c>
      <c r="L6087" t="s">
        <v>940</v>
      </c>
      <c r="M6087" t="s">
        <v>72</v>
      </c>
      <c r="O6087" t="s">
        <v>361</v>
      </c>
      <c r="P6087" t="s">
        <v>851</v>
      </c>
      <c r="Q6087" t="s">
        <v>337</v>
      </c>
      <c r="R6087">
        <v>56</v>
      </c>
    </row>
    <row r="6088" spans="1:20" ht="15" customHeight="1">
      <c r="A6088" s="962" t="s">
        <v>284</v>
      </c>
      <c r="B6088" t="s">
        <v>268</v>
      </c>
      <c r="C6088" t="s">
        <v>13</v>
      </c>
      <c r="D6088" t="s">
        <v>11</v>
      </c>
      <c r="E6088" t="s">
        <v>610</v>
      </c>
      <c r="F6088" t="s">
        <v>433</v>
      </c>
      <c r="H6088" t="s">
        <v>941</v>
      </c>
      <c r="I6088" t="s">
        <v>942</v>
      </c>
      <c r="J6088" t="s">
        <v>848</v>
      </c>
      <c r="K6088" t="s">
        <v>854</v>
      </c>
      <c r="L6088" t="s">
        <v>943</v>
      </c>
      <c r="M6088" t="s">
        <v>72</v>
      </c>
      <c r="O6088" t="s">
        <v>882</v>
      </c>
      <c r="P6088" t="s">
        <v>851</v>
      </c>
      <c r="Q6088" t="s">
        <v>337</v>
      </c>
      <c r="R6088">
        <v>23.8</v>
      </c>
    </row>
    <row r="6089" spans="1:20" ht="15" customHeight="1">
      <c r="A6089" s="962" t="s">
        <v>285</v>
      </c>
      <c r="B6089" t="s">
        <v>271</v>
      </c>
      <c r="C6089" t="s">
        <v>13</v>
      </c>
      <c r="D6089" t="s">
        <v>11</v>
      </c>
      <c r="E6089" t="s">
        <v>610</v>
      </c>
      <c r="F6089" t="s">
        <v>433</v>
      </c>
      <c r="R6089">
        <v>0</v>
      </c>
      <c r="S6089">
        <v>0</v>
      </c>
      <c r="T6089">
        <v>0</v>
      </c>
    </row>
    <row r="6090" spans="1:20" ht="15" customHeight="1">
      <c r="A6090" s="962" t="s">
        <v>285</v>
      </c>
      <c r="B6090" t="s">
        <v>270</v>
      </c>
      <c r="C6090" t="s">
        <v>13</v>
      </c>
      <c r="D6090" t="s">
        <v>11</v>
      </c>
      <c r="E6090" t="s">
        <v>610</v>
      </c>
      <c r="F6090" t="s">
        <v>433</v>
      </c>
      <c r="R6090">
        <v>0</v>
      </c>
      <c r="S6090">
        <v>0</v>
      </c>
      <c r="T6090">
        <v>0</v>
      </c>
    </row>
    <row r="6091" spans="1:20" ht="15" customHeight="1">
      <c r="A6091" s="962" t="s">
        <v>286</v>
      </c>
      <c r="B6091" t="s">
        <v>273</v>
      </c>
      <c r="C6091" t="s">
        <v>13</v>
      </c>
      <c r="D6091" t="s">
        <v>11</v>
      </c>
      <c r="E6091" t="s">
        <v>610</v>
      </c>
      <c r="F6091" t="s">
        <v>433</v>
      </c>
      <c r="R6091">
        <v>0</v>
      </c>
      <c r="S6091">
        <v>0</v>
      </c>
      <c r="T6091">
        <v>0</v>
      </c>
    </row>
    <row r="6092" spans="1:20" ht="15" customHeight="1">
      <c r="A6092" s="962" t="s">
        <v>286</v>
      </c>
      <c r="B6092" t="s">
        <v>272</v>
      </c>
      <c r="C6092" t="s">
        <v>13</v>
      </c>
      <c r="D6092" t="s">
        <v>11</v>
      </c>
      <c r="E6092" t="s">
        <v>610</v>
      </c>
      <c r="F6092" t="s">
        <v>433</v>
      </c>
      <c r="R6092">
        <v>0</v>
      </c>
      <c r="S6092">
        <v>0</v>
      </c>
      <c r="T6092">
        <v>0</v>
      </c>
    </row>
    <row r="6093" spans="1:20" ht="15" customHeight="1">
      <c r="A6093" s="962" t="s">
        <v>320</v>
      </c>
      <c r="B6093" t="s">
        <v>257</v>
      </c>
      <c r="C6093" t="s">
        <v>13</v>
      </c>
      <c r="D6093" t="s">
        <v>11</v>
      </c>
      <c r="E6093" t="s">
        <v>610</v>
      </c>
      <c r="F6093" t="s">
        <v>433</v>
      </c>
      <c r="R6093">
        <v>0</v>
      </c>
      <c r="S6093">
        <v>0</v>
      </c>
      <c r="T6093">
        <v>500000000</v>
      </c>
    </row>
    <row r="6094" spans="1:20" ht="15" customHeight="1">
      <c r="A6094" s="962" t="s">
        <v>320</v>
      </c>
      <c r="B6094" t="s">
        <v>259</v>
      </c>
      <c r="C6094" t="s">
        <v>13</v>
      </c>
      <c r="D6094" t="s">
        <v>11</v>
      </c>
      <c r="E6094" t="s">
        <v>610</v>
      </c>
      <c r="F6094" t="s">
        <v>433</v>
      </c>
      <c r="R6094">
        <v>0</v>
      </c>
      <c r="S6094">
        <v>0</v>
      </c>
      <c r="T6094">
        <v>500000000</v>
      </c>
    </row>
    <row r="6095" spans="1:20" ht="15" customHeight="1">
      <c r="A6095" s="962" t="s">
        <v>320</v>
      </c>
      <c r="B6095" t="s">
        <v>246</v>
      </c>
      <c r="C6095" t="s">
        <v>13</v>
      </c>
      <c r="D6095" t="s">
        <v>11</v>
      </c>
      <c r="E6095" t="s">
        <v>610</v>
      </c>
      <c r="F6095" t="s">
        <v>433</v>
      </c>
      <c r="R6095">
        <v>0</v>
      </c>
      <c r="S6095">
        <v>0</v>
      </c>
      <c r="T6095">
        <v>500000000</v>
      </c>
    </row>
    <row r="6096" spans="1:20" ht="15" customHeight="1">
      <c r="A6096" s="962" t="s">
        <v>320</v>
      </c>
      <c r="B6096" t="s">
        <v>261</v>
      </c>
      <c r="C6096" t="s">
        <v>13</v>
      </c>
      <c r="D6096" t="s">
        <v>11</v>
      </c>
      <c r="E6096" t="s">
        <v>610</v>
      </c>
      <c r="F6096" t="s">
        <v>433</v>
      </c>
      <c r="R6096">
        <v>0</v>
      </c>
      <c r="S6096">
        <v>0</v>
      </c>
      <c r="T6096">
        <v>500000000</v>
      </c>
    </row>
    <row r="6097" spans="1:20" ht="15" customHeight="1">
      <c r="A6097" s="962" t="s">
        <v>320</v>
      </c>
      <c r="B6097" t="s">
        <v>262</v>
      </c>
      <c r="C6097" t="s">
        <v>13</v>
      </c>
      <c r="D6097" t="s">
        <v>11</v>
      </c>
      <c r="E6097" t="s">
        <v>610</v>
      </c>
      <c r="F6097" t="s">
        <v>433</v>
      </c>
      <c r="R6097">
        <v>0</v>
      </c>
      <c r="S6097">
        <v>0</v>
      </c>
      <c r="T6097">
        <v>500000000</v>
      </c>
    </row>
    <row r="6098" spans="1:20" ht="15" customHeight="1">
      <c r="A6098" s="962" t="s">
        <v>320</v>
      </c>
      <c r="B6098" t="s">
        <v>263</v>
      </c>
      <c r="C6098" t="s">
        <v>13</v>
      </c>
      <c r="D6098" t="s">
        <v>11</v>
      </c>
      <c r="E6098" t="s">
        <v>610</v>
      </c>
      <c r="F6098" t="s">
        <v>433</v>
      </c>
      <c r="R6098">
        <v>0</v>
      </c>
      <c r="S6098">
        <v>0</v>
      </c>
      <c r="T6098">
        <v>500000000</v>
      </c>
    </row>
    <row r="6099" spans="1:20" ht="15" customHeight="1">
      <c r="A6099" s="962" t="s">
        <v>320</v>
      </c>
      <c r="B6099" t="s">
        <v>254</v>
      </c>
      <c r="C6099" t="s">
        <v>13</v>
      </c>
      <c r="D6099" t="s">
        <v>11</v>
      </c>
      <c r="E6099" t="s">
        <v>610</v>
      </c>
      <c r="F6099" t="s">
        <v>433</v>
      </c>
      <c r="H6099" t="s">
        <v>675</v>
      </c>
      <c r="I6099" t="s">
        <v>353</v>
      </c>
      <c r="K6099" t="s">
        <v>333</v>
      </c>
      <c r="L6099" t="s">
        <v>374</v>
      </c>
      <c r="M6099" t="s">
        <v>58</v>
      </c>
      <c r="O6099" t="s">
        <v>335</v>
      </c>
      <c r="P6099" t="s">
        <v>336</v>
      </c>
      <c r="Q6099" t="s">
        <v>337</v>
      </c>
      <c r="R6099">
        <v>21.4</v>
      </c>
    </row>
    <row r="6100" spans="1:20" ht="15" customHeight="1">
      <c r="A6100" s="962" t="s">
        <v>323</v>
      </c>
      <c r="B6100" t="s">
        <v>247</v>
      </c>
      <c r="C6100" t="s">
        <v>13</v>
      </c>
      <c r="D6100" t="s">
        <v>11</v>
      </c>
      <c r="E6100" t="s">
        <v>610</v>
      </c>
      <c r="F6100" t="s">
        <v>433</v>
      </c>
      <c r="L6100" t="s">
        <v>1977</v>
      </c>
      <c r="N6100" t="s">
        <v>230</v>
      </c>
      <c r="O6100" t="s">
        <v>882</v>
      </c>
      <c r="P6100" t="s">
        <v>1978</v>
      </c>
      <c r="Q6100" t="s">
        <v>2003</v>
      </c>
      <c r="R6100">
        <v>11.9</v>
      </c>
    </row>
    <row r="6101" spans="1:20" ht="15" customHeight="1">
      <c r="A6101" s="962" t="s">
        <v>323</v>
      </c>
      <c r="B6101" t="s">
        <v>254</v>
      </c>
      <c r="C6101" t="s">
        <v>13</v>
      </c>
      <c r="D6101" t="s">
        <v>11</v>
      </c>
      <c r="E6101" t="s">
        <v>610</v>
      </c>
      <c r="F6101" t="s">
        <v>433</v>
      </c>
      <c r="L6101" t="s">
        <v>1977</v>
      </c>
      <c r="N6101" t="s">
        <v>230</v>
      </c>
      <c r="O6101" t="s">
        <v>349</v>
      </c>
      <c r="P6101" t="s">
        <v>1978</v>
      </c>
      <c r="Q6101" t="s">
        <v>2003</v>
      </c>
      <c r="R6101">
        <v>44.3</v>
      </c>
      <c r="S6101">
        <v>34.299999999999997</v>
      </c>
      <c r="T6101">
        <v>500000000</v>
      </c>
    </row>
    <row r="6102" spans="1:20" ht="15" customHeight="1">
      <c r="A6102" s="962" t="s">
        <v>323</v>
      </c>
      <c r="B6102" t="s">
        <v>246</v>
      </c>
      <c r="C6102" t="s">
        <v>13</v>
      </c>
      <c r="D6102" t="s">
        <v>11</v>
      </c>
      <c r="E6102" t="s">
        <v>610</v>
      </c>
      <c r="F6102" t="s">
        <v>433</v>
      </c>
      <c r="R6102">
        <v>0</v>
      </c>
      <c r="S6102">
        <v>0</v>
      </c>
      <c r="T6102">
        <v>500000000</v>
      </c>
    </row>
    <row r="6103" spans="1:20" ht="15" customHeight="1">
      <c r="A6103" s="962" t="s">
        <v>323</v>
      </c>
      <c r="B6103" t="s">
        <v>263</v>
      </c>
      <c r="C6103" t="s">
        <v>13</v>
      </c>
      <c r="D6103" t="s">
        <v>11</v>
      </c>
      <c r="E6103" t="s">
        <v>610</v>
      </c>
      <c r="F6103" t="s">
        <v>433</v>
      </c>
      <c r="R6103">
        <v>0</v>
      </c>
      <c r="S6103">
        <v>0</v>
      </c>
      <c r="T6103">
        <v>500000000</v>
      </c>
    </row>
    <row r="6104" spans="1:20" ht="15" customHeight="1">
      <c r="A6104" s="962" t="s">
        <v>244</v>
      </c>
      <c r="B6104" t="s">
        <v>278</v>
      </c>
      <c r="C6104" t="s">
        <v>13</v>
      </c>
      <c r="D6104" t="s">
        <v>11</v>
      </c>
      <c r="E6104" t="s">
        <v>610</v>
      </c>
      <c r="F6104" t="s">
        <v>445</v>
      </c>
      <c r="O6104" t="s">
        <v>361</v>
      </c>
      <c r="P6104" t="s">
        <v>868</v>
      </c>
      <c r="Q6104" t="s">
        <v>869</v>
      </c>
      <c r="R6104">
        <v>70</v>
      </c>
    </row>
    <row r="6105" spans="1:20" ht="15" customHeight="1">
      <c r="A6105" s="962" t="s">
        <v>244</v>
      </c>
      <c r="B6105" t="s">
        <v>279</v>
      </c>
      <c r="C6105" t="s">
        <v>13</v>
      </c>
      <c r="D6105" t="s">
        <v>11</v>
      </c>
      <c r="E6105" t="s">
        <v>610</v>
      </c>
      <c r="F6105" t="s">
        <v>445</v>
      </c>
      <c r="G6105" t="s">
        <v>676</v>
      </c>
      <c r="I6105" t="s">
        <v>332</v>
      </c>
      <c r="K6105" t="s">
        <v>333</v>
      </c>
      <c r="L6105" t="s">
        <v>334</v>
      </c>
      <c r="M6105" t="s">
        <v>54</v>
      </c>
      <c r="O6105" t="s">
        <v>335</v>
      </c>
      <c r="P6105" t="s">
        <v>336</v>
      </c>
      <c r="Q6105" t="s">
        <v>337</v>
      </c>
      <c r="R6105">
        <v>146</v>
      </c>
    </row>
    <row r="6106" spans="1:20" ht="15" customHeight="1">
      <c r="A6106" s="962" t="s">
        <v>246</v>
      </c>
      <c r="B6106" t="s">
        <v>321</v>
      </c>
      <c r="C6106" t="s">
        <v>13</v>
      </c>
      <c r="D6106" t="s">
        <v>11</v>
      </c>
      <c r="E6106" t="s">
        <v>610</v>
      </c>
      <c r="F6106" t="s">
        <v>445</v>
      </c>
      <c r="R6106">
        <v>0</v>
      </c>
      <c r="S6106">
        <v>0</v>
      </c>
      <c r="T6106">
        <v>500000000</v>
      </c>
    </row>
    <row r="6107" spans="1:20" ht="15" customHeight="1">
      <c r="A6107" s="962" t="s">
        <v>246</v>
      </c>
      <c r="B6107" t="s">
        <v>281</v>
      </c>
      <c r="C6107" t="s">
        <v>13</v>
      </c>
      <c r="D6107" t="s">
        <v>11</v>
      </c>
      <c r="E6107" t="s">
        <v>610</v>
      </c>
      <c r="F6107" t="s">
        <v>445</v>
      </c>
      <c r="R6107">
        <v>0</v>
      </c>
      <c r="S6107">
        <v>0</v>
      </c>
      <c r="T6107">
        <v>500000000</v>
      </c>
    </row>
    <row r="6108" spans="1:20" ht="15" customHeight="1">
      <c r="A6108" s="962" t="s">
        <v>246</v>
      </c>
      <c r="B6108" t="s">
        <v>282</v>
      </c>
      <c r="C6108" t="s">
        <v>13</v>
      </c>
      <c r="D6108" t="s">
        <v>11</v>
      </c>
      <c r="E6108" t="s">
        <v>610</v>
      </c>
      <c r="F6108" t="s">
        <v>445</v>
      </c>
      <c r="R6108">
        <v>0</v>
      </c>
      <c r="S6108">
        <v>0</v>
      </c>
      <c r="T6108">
        <v>500000000</v>
      </c>
    </row>
    <row r="6109" spans="1:20" ht="15" customHeight="1">
      <c r="A6109" s="962" t="s">
        <v>246</v>
      </c>
      <c r="B6109" t="s">
        <v>324</v>
      </c>
      <c r="C6109" t="s">
        <v>13</v>
      </c>
      <c r="D6109" t="s">
        <v>11</v>
      </c>
      <c r="E6109" t="s">
        <v>610</v>
      </c>
      <c r="F6109" t="s">
        <v>445</v>
      </c>
      <c r="R6109">
        <v>0</v>
      </c>
      <c r="S6109">
        <v>0</v>
      </c>
      <c r="T6109">
        <v>500000000</v>
      </c>
    </row>
    <row r="6110" spans="1:20" ht="15" customHeight="1">
      <c r="A6110" s="962" t="s">
        <v>247</v>
      </c>
      <c r="B6110" t="s">
        <v>300</v>
      </c>
      <c r="C6110" t="s">
        <v>13</v>
      </c>
      <c r="D6110" t="s">
        <v>11</v>
      </c>
      <c r="E6110" t="s">
        <v>610</v>
      </c>
      <c r="F6110" t="s">
        <v>445</v>
      </c>
      <c r="G6110" t="s">
        <v>677</v>
      </c>
      <c r="I6110" t="s">
        <v>662</v>
      </c>
      <c r="J6110" t="s">
        <v>663</v>
      </c>
      <c r="K6110" t="s">
        <v>333</v>
      </c>
      <c r="L6110" t="s">
        <v>664</v>
      </c>
      <c r="M6110" t="s">
        <v>665</v>
      </c>
      <c r="O6110" t="s">
        <v>666</v>
      </c>
      <c r="P6110" t="s">
        <v>667</v>
      </c>
      <c r="Q6110" t="s">
        <v>668</v>
      </c>
      <c r="R6110">
        <v>29</v>
      </c>
    </row>
    <row r="6111" spans="1:20" ht="15" customHeight="1">
      <c r="A6111" s="962" t="s">
        <v>247</v>
      </c>
      <c r="B6111" t="s">
        <v>290</v>
      </c>
      <c r="C6111" t="s">
        <v>13</v>
      </c>
      <c r="D6111" t="s">
        <v>11</v>
      </c>
      <c r="E6111" t="s">
        <v>610</v>
      </c>
      <c r="F6111" t="s">
        <v>445</v>
      </c>
      <c r="J6111" t="s">
        <v>338</v>
      </c>
      <c r="L6111" t="s">
        <v>339</v>
      </c>
      <c r="R6111">
        <v>0</v>
      </c>
    </row>
    <row r="6112" spans="1:20" ht="15" customHeight="1">
      <c r="A6112" s="962" t="s">
        <v>247</v>
      </c>
      <c r="B6112" t="s">
        <v>289</v>
      </c>
      <c r="C6112" t="s">
        <v>13</v>
      </c>
      <c r="D6112" t="s">
        <v>11</v>
      </c>
      <c r="E6112" t="s">
        <v>610</v>
      </c>
      <c r="F6112" t="s">
        <v>445</v>
      </c>
      <c r="R6112">
        <v>0</v>
      </c>
    </row>
    <row r="6113" spans="1:20" ht="15" customHeight="1">
      <c r="A6113" s="962" t="s">
        <v>247</v>
      </c>
      <c r="B6113" t="s">
        <v>288</v>
      </c>
      <c r="C6113" t="s">
        <v>13</v>
      </c>
      <c r="D6113" t="s">
        <v>11</v>
      </c>
      <c r="E6113" t="s">
        <v>610</v>
      </c>
      <c r="F6113" t="s">
        <v>445</v>
      </c>
      <c r="R6113">
        <v>29</v>
      </c>
    </row>
    <row r="6114" spans="1:20" ht="15" customHeight="1">
      <c r="A6114" s="962" t="s">
        <v>247</v>
      </c>
      <c r="B6114" t="s">
        <v>298</v>
      </c>
      <c r="C6114" t="s">
        <v>13</v>
      </c>
      <c r="D6114" t="s">
        <v>11</v>
      </c>
      <c r="E6114" t="s">
        <v>610</v>
      </c>
      <c r="F6114" t="s">
        <v>445</v>
      </c>
      <c r="R6114">
        <v>29</v>
      </c>
    </row>
    <row r="6115" spans="1:20" ht="15" customHeight="1">
      <c r="A6115" s="962" t="s">
        <v>247</v>
      </c>
      <c r="B6115" t="s">
        <v>297</v>
      </c>
      <c r="C6115" t="s">
        <v>13</v>
      </c>
      <c r="D6115" t="s">
        <v>11</v>
      </c>
      <c r="E6115" t="s">
        <v>610</v>
      </c>
      <c r="F6115" t="s">
        <v>445</v>
      </c>
      <c r="R6115">
        <v>29</v>
      </c>
    </row>
    <row r="6116" spans="1:20" ht="15" customHeight="1">
      <c r="A6116" s="962" t="s">
        <v>247</v>
      </c>
      <c r="B6116" t="s">
        <v>287</v>
      </c>
      <c r="C6116" t="s">
        <v>13</v>
      </c>
      <c r="D6116" t="s">
        <v>11</v>
      </c>
      <c r="E6116" t="s">
        <v>610</v>
      </c>
      <c r="F6116" t="s">
        <v>445</v>
      </c>
      <c r="R6116">
        <v>60.4</v>
      </c>
    </row>
    <row r="6117" spans="1:20" ht="15" customHeight="1">
      <c r="A6117" s="962" t="s">
        <v>247</v>
      </c>
      <c r="B6117" t="s">
        <v>301</v>
      </c>
      <c r="C6117" t="s">
        <v>13</v>
      </c>
      <c r="D6117" t="s">
        <v>11</v>
      </c>
      <c r="E6117" t="s">
        <v>610</v>
      </c>
      <c r="F6117" t="s">
        <v>445</v>
      </c>
      <c r="R6117">
        <v>14.5</v>
      </c>
      <c r="S6117">
        <v>0</v>
      </c>
      <c r="T6117">
        <v>29</v>
      </c>
    </row>
    <row r="6118" spans="1:20" ht="15" customHeight="1">
      <c r="A6118" s="962" t="s">
        <v>247</v>
      </c>
      <c r="B6118" t="s">
        <v>302</v>
      </c>
      <c r="C6118" t="s">
        <v>13</v>
      </c>
      <c r="D6118" t="s">
        <v>11</v>
      </c>
      <c r="E6118" t="s">
        <v>610</v>
      </c>
      <c r="F6118" t="s">
        <v>445</v>
      </c>
      <c r="R6118">
        <v>14.5</v>
      </c>
      <c r="S6118">
        <v>0</v>
      </c>
      <c r="T6118">
        <v>29</v>
      </c>
    </row>
    <row r="6119" spans="1:20" ht="15" customHeight="1">
      <c r="A6119" s="962" t="s">
        <v>247</v>
      </c>
      <c r="B6119" t="s">
        <v>322</v>
      </c>
      <c r="C6119" t="s">
        <v>13</v>
      </c>
      <c r="D6119" t="s">
        <v>11</v>
      </c>
      <c r="E6119" t="s">
        <v>610</v>
      </c>
      <c r="F6119" t="s">
        <v>445</v>
      </c>
      <c r="H6119" t="s">
        <v>915</v>
      </c>
      <c r="I6119" t="s">
        <v>450</v>
      </c>
      <c r="J6119" t="s">
        <v>848</v>
      </c>
      <c r="K6119" t="s">
        <v>854</v>
      </c>
      <c r="L6119" t="s">
        <v>871</v>
      </c>
      <c r="M6119" t="s">
        <v>56</v>
      </c>
      <c r="O6119" t="s">
        <v>361</v>
      </c>
      <c r="P6119" t="s">
        <v>851</v>
      </c>
      <c r="Q6119" t="s">
        <v>337</v>
      </c>
      <c r="R6119">
        <v>1.4</v>
      </c>
    </row>
    <row r="6120" spans="1:20" ht="15" customHeight="1">
      <c r="A6120" s="962" t="s">
        <v>247</v>
      </c>
      <c r="B6120" t="s">
        <v>318</v>
      </c>
      <c r="C6120" t="s">
        <v>13</v>
      </c>
      <c r="D6120" t="s">
        <v>11</v>
      </c>
      <c r="E6120" t="s">
        <v>610</v>
      </c>
      <c r="F6120" t="s">
        <v>445</v>
      </c>
      <c r="H6120" t="s">
        <v>944</v>
      </c>
      <c r="I6120" t="s">
        <v>662</v>
      </c>
      <c r="J6120" t="s">
        <v>848</v>
      </c>
      <c r="K6120" t="s">
        <v>849</v>
      </c>
      <c r="L6120" t="s">
        <v>850</v>
      </c>
      <c r="M6120" t="s">
        <v>57</v>
      </c>
      <c r="O6120" t="s">
        <v>361</v>
      </c>
      <c r="P6120" t="s">
        <v>851</v>
      </c>
      <c r="Q6120" t="s">
        <v>337</v>
      </c>
      <c r="R6120">
        <v>31.4</v>
      </c>
    </row>
    <row r="6121" spans="1:20" ht="15" customHeight="1">
      <c r="A6121" s="962" t="s">
        <v>247</v>
      </c>
      <c r="B6121" t="s">
        <v>317</v>
      </c>
      <c r="C6121" t="s">
        <v>13</v>
      </c>
      <c r="D6121" t="s">
        <v>11</v>
      </c>
      <c r="E6121" t="s">
        <v>610</v>
      </c>
      <c r="F6121" t="s">
        <v>445</v>
      </c>
      <c r="I6121" t="s">
        <v>847</v>
      </c>
      <c r="K6121" t="s">
        <v>849</v>
      </c>
      <c r="L6121" t="s">
        <v>850</v>
      </c>
      <c r="M6121" t="s">
        <v>57</v>
      </c>
      <c r="O6121" t="s">
        <v>361</v>
      </c>
      <c r="P6121" t="s">
        <v>851</v>
      </c>
      <c r="Q6121" t="s">
        <v>337</v>
      </c>
      <c r="R6121">
        <v>31.4</v>
      </c>
    </row>
    <row r="6122" spans="1:20" ht="15" customHeight="1">
      <c r="A6122" s="962" t="s">
        <v>247</v>
      </c>
      <c r="B6122" t="s">
        <v>305</v>
      </c>
      <c r="C6122" t="s">
        <v>13</v>
      </c>
      <c r="D6122" t="s">
        <v>11</v>
      </c>
      <c r="E6122" t="s">
        <v>610</v>
      </c>
      <c r="F6122" t="s">
        <v>445</v>
      </c>
      <c r="R6122">
        <v>31.4</v>
      </c>
    </row>
    <row r="6123" spans="1:20" ht="15" customHeight="1">
      <c r="A6123" s="962" t="s">
        <v>247</v>
      </c>
      <c r="B6123" t="s">
        <v>324</v>
      </c>
      <c r="C6123" t="s">
        <v>13</v>
      </c>
      <c r="D6123" t="s">
        <v>11</v>
      </c>
      <c r="E6123" t="s">
        <v>610</v>
      </c>
      <c r="F6123" t="s">
        <v>445</v>
      </c>
      <c r="L6123" t="s">
        <v>1977</v>
      </c>
      <c r="N6123" t="s">
        <v>230</v>
      </c>
      <c r="O6123" t="s">
        <v>882</v>
      </c>
      <c r="P6123" t="s">
        <v>1978</v>
      </c>
      <c r="Q6123" t="s">
        <v>2003</v>
      </c>
      <c r="R6123">
        <v>8.18</v>
      </c>
    </row>
    <row r="6124" spans="1:20" ht="15" customHeight="1">
      <c r="A6124" s="962" t="s">
        <v>248</v>
      </c>
      <c r="B6124" t="s">
        <v>278</v>
      </c>
      <c r="C6124" t="s">
        <v>13</v>
      </c>
      <c r="D6124" t="s">
        <v>11</v>
      </c>
      <c r="E6124" t="s">
        <v>610</v>
      </c>
      <c r="F6124" t="s">
        <v>445</v>
      </c>
      <c r="R6124">
        <v>0</v>
      </c>
    </row>
    <row r="6125" spans="1:20" ht="15" customHeight="1">
      <c r="A6125" s="962" t="s">
        <v>248</v>
      </c>
      <c r="B6125" t="s">
        <v>279</v>
      </c>
      <c r="C6125" t="s">
        <v>13</v>
      </c>
      <c r="D6125" t="s">
        <v>11</v>
      </c>
      <c r="E6125" t="s">
        <v>610</v>
      </c>
      <c r="F6125" t="s">
        <v>445</v>
      </c>
      <c r="G6125" t="s">
        <v>447</v>
      </c>
      <c r="I6125" t="s">
        <v>332</v>
      </c>
      <c r="K6125" t="s">
        <v>333</v>
      </c>
      <c r="L6125" t="s">
        <v>250</v>
      </c>
      <c r="M6125" t="s">
        <v>54</v>
      </c>
      <c r="O6125" t="s">
        <v>335</v>
      </c>
      <c r="P6125" t="s">
        <v>336</v>
      </c>
      <c r="Q6125" t="s">
        <v>337</v>
      </c>
      <c r="R6125">
        <v>13.8</v>
      </c>
    </row>
    <row r="6126" spans="1:20" ht="15" customHeight="1">
      <c r="A6126" s="962" t="s">
        <v>249</v>
      </c>
      <c r="B6126" t="s">
        <v>278</v>
      </c>
      <c r="C6126" t="s">
        <v>13</v>
      </c>
      <c r="D6126" t="s">
        <v>11</v>
      </c>
      <c r="E6126" t="s">
        <v>610</v>
      </c>
      <c r="F6126" t="s">
        <v>445</v>
      </c>
      <c r="J6126" t="s">
        <v>340</v>
      </c>
      <c r="L6126" t="s">
        <v>249</v>
      </c>
      <c r="R6126">
        <v>0</v>
      </c>
    </row>
    <row r="6127" spans="1:20" ht="15" customHeight="1">
      <c r="A6127" s="962" t="s">
        <v>250</v>
      </c>
      <c r="B6127" t="s">
        <v>279</v>
      </c>
      <c r="C6127" t="s">
        <v>13</v>
      </c>
      <c r="D6127" t="s">
        <v>11</v>
      </c>
      <c r="E6127" t="s">
        <v>610</v>
      </c>
      <c r="F6127" t="s">
        <v>445</v>
      </c>
      <c r="G6127" t="s">
        <v>678</v>
      </c>
      <c r="I6127" t="s">
        <v>332</v>
      </c>
      <c r="K6127" t="s">
        <v>333</v>
      </c>
      <c r="L6127" t="s">
        <v>250</v>
      </c>
      <c r="M6127" t="s">
        <v>54</v>
      </c>
      <c r="O6127" t="s">
        <v>335</v>
      </c>
      <c r="P6127" t="s">
        <v>336</v>
      </c>
      <c r="Q6127" t="s">
        <v>337</v>
      </c>
      <c r="R6127">
        <v>13.8</v>
      </c>
    </row>
    <row r="6128" spans="1:20" ht="15" customHeight="1">
      <c r="A6128" s="962" t="s">
        <v>254</v>
      </c>
      <c r="B6128" t="s">
        <v>283</v>
      </c>
      <c r="C6128" t="s">
        <v>13</v>
      </c>
      <c r="D6128" t="s">
        <v>11</v>
      </c>
      <c r="E6128" t="s">
        <v>610</v>
      </c>
      <c r="F6128" t="s">
        <v>445</v>
      </c>
      <c r="J6128" t="s">
        <v>342</v>
      </c>
      <c r="L6128" t="s">
        <v>343</v>
      </c>
      <c r="R6128">
        <v>0</v>
      </c>
    </row>
    <row r="6129" spans="1:20" ht="15" customHeight="1">
      <c r="A6129" s="962" t="s">
        <v>254</v>
      </c>
      <c r="B6129" t="s">
        <v>289</v>
      </c>
      <c r="C6129" t="s">
        <v>13</v>
      </c>
      <c r="D6129" t="s">
        <v>11</v>
      </c>
      <c r="E6129" t="s">
        <v>610</v>
      </c>
      <c r="F6129" t="s">
        <v>445</v>
      </c>
      <c r="J6129" t="s">
        <v>338</v>
      </c>
      <c r="L6129" t="s">
        <v>344</v>
      </c>
      <c r="R6129">
        <v>0</v>
      </c>
    </row>
    <row r="6130" spans="1:20" ht="15" customHeight="1">
      <c r="A6130" s="962" t="s">
        <v>254</v>
      </c>
      <c r="B6130" t="s">
        <v>290</v>
      </c>
      <c r="C6130" t="s">
        <v>13</v>
      </c>
      <c r="D6130" t="s">
        <v>11</v>
      </c>
      <c r="E6130" t="s">
        <v>610</v>
      </c>
      <c r="F6130" t="s">
        <v>445</v>
      </c>
      <c r="R6130">
        <v>0</v>
      </c>
      <c r="S6130">
        <v>0</v>
      </c>
      <c r="T6130">
        <v>0</v>
      </c>
    </row>
    <row r="6131" spans="1:20" ht="15" customHeight="1">
      <c r="A6131" s="962" t="s">
        <v>254</v>
      </c>
      <c r="B6131" t="s">
        <v>292</v>
      </c>
      <c r="C6131" t="s">
        <v>13</v>
      </c>
      <c r="D6131" t="s">
        <v>11</v>
      </c>
      <c r="E6131" t="s">
        <v>610</v>
      </c>
      <c r="F6131" t="s">
        <v>445</v>
      </c>
      <c r="R6131">
        <v>0</v>
      </c>
      <c r="S6131">
        <v>0</v>
      </c>
      <c r="T6131">
        <v>0</v>
      </c>
    </row>
    <row r="6132" spans="1:20" ht="15" customHeight="1">
      <c r="A6132" s="962" t="s">
        <v>254</v>
      </c>
      <c r="B6132" t="s">
        <v>294</v>
      </c>
      <c r="C6132" t="s">
        <v>13</v>
      </c>
      <c r="D6132" t="s">
        <v>11</v>
      </c>
      <c r="E6132" t="s">
        <v>610</v>
      </c>
      <c r="F6132" t="s">
        <v>445</v>
      </c>
      <c r="R6132">
        <v>0</v>
      </c>
      <c r="S6132">
        <v>0</v>
      </c>
      <c r="T6132">
        <v>0</v>
      </c>
    </row>
    <row r="6133" spans="1:20" ht="15" customHeight="1">
      <c r="A6133" s="962" t="s">
        <v>254</v>
      </c>
      <c r="B6133" t="s">
        <v>295</v>
      </c>
      <c r="C6133" t="s">
        <v>13</v>
      </c>
      <c r="D6133" t="s">
        <v>11</v>
      </c>
      <c r="E6133" t="s">
        <v>610</v>
      </c>
      <c r="F6133" t="s">
        <v>445</v>
      </c>
      <c r="R6133">
        <v>0</v>
      </c>
      <c r="S6133">
        <v>0</v>
      </c>
      <c r="T6133">
        <v>0</v>
      </c>
    </row>
    <row r="6134" spans="1:20" ht="15" customHeight="1">
      <c r="A6134" s="962" t="s">
        <v>254</v>
      </c>
      <c r="B6134" t="s">
        <v>280</v>
      </c>
      <c r="C6134" t="s">
        <v>13</v>
      </c>
      <c r="D6134" t="s">
        <v>11</v>
      </c>
      <c r="E6134" t="s">
        <v>610</v>
      </c>
      <c r="F6134" t="s">
        <v>445</v>
      </c>
      <c r="J6134" t="s">
        <v>436</v>
      </c>
      <c r="L6134" t="s">
        <v>346</v>
      </c>
      <c r="R6134">
        <v>0</v>
      </c>
    </row>
    <row r="6135" spans="1:20" ht="15" customHeight="1">
      <c r="A6135" s="962" t="s">
        <v>254</v>
      </c>
      <c r="B6135" t="s">
        <v>299</v>
      </c>
      <c r="C6135" t="s">
        <v>13</v>
      </c>
      <c r="D6135" t="s">
        <v>11</v>
      </c>
      <c r="E6135" t="s">
        <v>610</v>
      </c>
      <c r="F6135" t="s">
        <v>445</v>
      </c>
      <c r="G6135" t="s">
        <v>679</v>
      </c>
      <c r="I6135" t="s">
        <v>332</v>
      </c>
      <c r="K6135" t="s">
        <v>333</v>
      </c>
      <c r="L6135" t="s">
        <v>348</v>
      </c>
      <c r="M6135" t="s">
        <v>54</v>
      </c>
      <c r="O6135" t="s">
        <v>349</v>
      </c>
      <c r="P6135" t="s">
        <v>336</v>
      </c>
      <c r="Q6135" t="s">
        <v>337</v>
      </c>
      <c r="R6135">
        <v>33</v>
      </c>
    </row>
    <row r="6136" spans="1:20" ht="15" customHeight="1">
      <c r="A6136" s="962" t="s">
        <v>254</v>
      </c>
      <c r="B6136" t="s">
        <v>284</v>
      </c>
      <c r="C6136" t="s">
        <v>13</v>
      </c>
      <c r="D6136" t="s">
        <v>11</v>
      </c>
      <c r="E6136" t="s">
        <v>610</v>
      </c>
      <c r="F6136" t="s">
        <v>445</v>
      </c>
      <c r="R6136">
        <v>0</v>
      </c>
    </row>
    <row r="6137" spans="1:20" ht="15" customHeight="1">
      <c r="A6137" s="962" t="s">
        <v>254</v>
      </c>
      <c r="B6137" t="s">
        <v>285</v>
      </c>
      <c r="C6137" t="s">
        <v>13</v>
      </c>
      <c r="D6137" t="s">
        <v>11</v>
      </c>
      <c r="E6137" t="s">
        <v>610</v>
      </c>
      <c r="F6137" t="s">
        <v>445</v>
      </c>
      <c r="G6137" t="s">
        <v>378</v>
      </c>
      <c r="I6137" t="s">
        <v>332</v>
      </c>
      <c r="K6137" t="s">
        <v>333</v>
      </c>
      <c r="L6137" t="s">
        <v>344</v>
      </c>
      <c r="M6137" t="s">
        <v>54</v>
      </c>
      <c r="O6137" t="s">
        <v>349</v>
      </c>
      <c r="P6137" t="s">
        <v>336</v>
      </c>
      <c r="Q6137" t="s">
        <v>337</v>
      </c>
      <c r="R6137">
        <v>10</v>
      </c>
    </row>
    <row r="6138" spans="1:20" ht="15" customHeight="1">
      <c r="A6138" s="962" t="s">
        <v>254</v>
      </c>
      <c r="B6138" t="s">
        <v>286</v>
      </c>
      <c r="C6138" t="s">
        <v>13</v>
      </c>
      <c r="D6138" t="s">
        <v>11</v>
      </c>
      <c r="E6138" t="s">
        <v>610</v>
      </c>
      <c r="F6138" t="s">
        <v>445</v>
      </c>
      <c r="R6138">
        <v>0</v>
      </c>
    </row>
    <row r="6139" spans="1:20" ht="15" customHeight="1">
      <c r="A6139" s="962" t="s">
        <v>254</v>
      </c>
      <c r="B6139" t="s">
        <v>303</v>
      </c>
      <c r="C6139" t="s">
        <v>13</v>
      </c>
      <c r="D6139" t="s">
        <v>11</v>
      </c>
      <c r="E6139" t="s">
        <v>610</v>
      </c>
      <c r="F6139" t="s">
        <v>445</v>
      </c>
      <c r="G6139" t="s">
        <v>449</v>
      </c>
      <c r="I6139" t="s">
        <v>450</v>
      </c>
      <c r="J6139" t="s">
        <v>451</v>
      </c>
      <c r="K6139" t="s">
        <v>333</v>
      </c>
      <c r="L6139" t="s">
        <v>452</v>
      </c>
      <c r="O6139" t="s">
        <v>361</v>
      </c>
      <c r="P6139" t="s">
        <v>336</v>
      </c>
      <c r="Q6139" t="s">
        <v>337</v>
      </c>
      <c r="R6139">
        <v>20</v>
      </c>
    </row>
    <row r="6140" spans="1:20" ht="15" customHeight="1">
      <c r="A6140" s="962" t="s">
        <v>254</v>
      </c>
      <c r="B6140" t="s">
        <v>291</v>
      </c>
      <c r="C6140" t="s">
        <v>13</v>
      </c>
      <c r="D6140" t="s">
        <v>11</v>
      </c>
      <c r="E6140" t="s">
        <v>610</v>
      </c>
      <c r="F6140" t="s">
        <v>445</v>
      </c>
      <c r="R6140">
        <v>0</v>
      </c>
      <c r="S6140">
        <v>0</v>
      </c>
      <c r="T6140">
        <v>0</v>
      </c>
    </row>
    <row r="6141" spans="1:20" ht="15" customHeight="1">
      <c r="A6141" s="962" t="s">
        <v>254</v>
      </c>
      <c r="B6141" t="s">
        <v>293</v>
      </c>
      <c r="C6141" t="s">
        <v>13</v>
      </c>
      <c r="D6141" t="s">
        <v>11</v>
      </c>
      <c r="E6141" t="s">
        <v>610</v>
      </c>
      <c r="F6141" t="s">
        <v>445</v>
      </c>
      <c r="R6141">
        <v>0</v>
      </c>
      <c r="S6141">
        <v>0</v>
      </c>
      <c r="T6141">
        <v>0</v>
      </c>
    </row>
    <row r="6142" spans="1:20" ht="15" customHeight="1">
      <c r="A6142" s="962" t="s">
        <v>254</v>
      </c>
      <c r="B6142" t="s">
        <v>288</v>
      </c>
      <c r="C6142" t="s">
        <v>13</v>
      </c>
      <c r="D6142" t="s">
        <v>11</v>
      </c>
      <c r="E6142" t="s">
        <v>610</v>
      </c>
      <c r="F6142" t="s">
        <v>445</v>
      </c>
      <c r="R6142">
        <v>53</v>
      </c>
    </row>
    <row r="6143" spans="1:20" ht="15" customHeight="1">
      <c r="A6143" s="962" t="s">
        <v>254</v>
      </c>
      <c r="B6143" t="s">
        <v>298</v>
      </c>
      <c r="C6143" t="s">
        <v>13</v>
      </c>
      <c r="D6143" t="s">
        <v>11</v>
      </c>
      <c r="E6143" t="s">
        <v>610</v>
      </c>
      <c r="F6143" t="s">
        <v>445</v>
      </c>
      <c r="R6143">
        <v>33</v>
      </c>
    </row>
    <row r="6144" spans="1:20" ht="15" customHeight="1">
      <c r="A6144" s="962" t="s">
        <v>254</v>
      </c>
      <c r="B6144" t="s">
        <v>297</v>
      </c>
      <c r="C6144" t="s">
        <v>13</v>
      </c>
      <c r="D6144" t="s">
        <v>11</v>
      </c>
      <c r="E6144" t="s">
        <v>610</v>
      </c>
      <c r="F6144" t="s">
        <v>445</v>
      </c>
      <c r="R6144">
        <v>53</v>
      </c>
    </row>
    <row r="6145" spans="1:20" ht="15" customHeight="1">
      <c r="A6145" s="962" t="s">
        <v>254</v>
      </c>
      <c r="B6145" t="s">
        <v>287</v>
      </c>
      <c r="C6145" t="s">
        <v>13</v>
      </c>
      <c r="D6145" t="s">
        <v>11</v>
      </c>
      <c r="E6145" t="s">
        <v>610</v>
      </c>
      <c r="F6145" t="s">
        <v>445</v>
      </c>
      <c r="R6145">
        <v>60.3</v>
      </c>
    </row>
    <row r="6146" spans="1:20" ht="15" customHeight="1">
      <c r="A6146" s="962" t="s">
        <v>254</v>
      </c>
      <c r="B6146" t="s">
        <v>296</v>
      </c>
      <c r="C6146" t="s">
        <v>13</v>
      </c>
      <c r="D6146" t="s">
        <v>11</v>
      </c>
      <c r="E6146" t="s">
        <v>610</v>
      </c>
      <c r="F6146" t="s">
        <v>445</v>
      </c>
      <c r="R6146">
        <v>0</v>
      </c>
      <c r="S6146">
        <v>0</v>
      </c>
      <c r="T6146">
        <v>0</v>
      </c>
    </row>
    <row r="6147" spans="1:20" ht="15" customHeight="1">
      <c r="A6147" s="962" t="s">
        <v>254</v>
      </c>
      <c r="B6147" t="s">
        <v>319</v>
      </c>
      <c r="C6147" t="s">
        <v>13</v>
      </c>
      <c r="D6147" t="s">
        <v>11</v>
      </c>
      <c r="E6147" t="s">
        <v>610</v>
      </c>
      <c r="F6147" t="s">
        <v>445</v>
      </c>
      <c r="G6147" t="s">
        <v>680</v>
      </c>
      <c r="I6147" t="s">
        <v>332</v>
      </c>
      <c r="K6147" t="s">
        <v>333</v>
      </c>
      <c r="L6147" t="s">
        <v>351</v>
      </c>
      <c r="M6147" t="s">
        <v>54</v>
      </c>
      <c r="O6147" t="s">
        <v>349</v>
      </c>
      <c r="P6147" t="s">
        <v>336</v>
      </c>
      <c r="Q6147" t="s">
        <v>337</v>
      </c>
      <c r="R6147">
        <v>7.34</v>
      </c>
    </row>
    <row r="6148" spans="1:20" ht="15" customHeight="1">
      <c r="A6148" s="962" t="s">
        <v>254</v>
      </c>
      <c r="B6148" t="s">
        <v>317</v>
      </c>
      <c r="C6148" t="s">
        <v>13</v>
      </c>
      <c r="D6148" t="s">
        <v>11</v>
      </c>
      <c r="E6148" t="s">
        <v>610</v>
      </c>
      <c r="F6148" t="s">
        <v>445</v>
      </c>
      <c r="G6148" t="s">
        <v>403</v>
      </c>
      <c r="I6148" t="s">
        <v>332</v>
      </c>
      <c r="K6148" t="s">
        <v>333</v>
      </c>
      <c r="L6148" t="s">
        <v>351</v>
      </c>
      <c r="M6148" t="s">
        <v>54</v>
      </c>
      <c r="O6148" t="s">
        <v>349</v>
      </c>
      <c r="P6148" t="s">
        <v>336</v>
      </c>
      <c r="Q6148" t="s">
        <v>337</v>
      </c>
      <c r="R6148">
        <v>7.34</v>
      </c>
    </row>
    <row r="6149" spans="1:20" ht="15" customHeight="1">
      <c r="A6149" s="962" t="s">
        <v>254</v>
      </c>
      <c r="B6149" t="s">
        <v>305</v>
      </c>
      <c r="C6149" t="s">
        <v>13</v>
      </c>
      <c r="D6149" t="s">
        <v>11</v>
      </c>
      <c r="E6149" t="s">
        <v>610</v>
      </c>
      <c r="F6149" t="s">
        <v>445</v>
      </c>
      <c r="R6149">
        <v>7.34</v>
      </c>
    </row>
    <row r="6150" spans="1:20" ht="15" customHeight="1">
      <c r="A6150" s="962" t="s">
        <v>254</v>
      </c>
      <c r="B6150" t="s">
        <v>321</v>
      </c>
      <c r="C6150" t="s">
        <v>13</v>
      </c>
      <c r="D6150" t="s">
        <v>11</v>
      </c>
      <c r="E6150" t="s">
        <v>610</v>
      </c>
      <c r="F6150" t="s">
        <v>445</v>
      </c>
      <c r="H6150" t="s">
        <v>681</v>
      </c>
      <c r="I6150" t="s">
        <v>353</v>
      </c>
      <c r="K6150" t="s">
        <v>333</v>
      </c>
      <c r="L6150" t="s">
        <v>354</v>
      </c>
      <c r="M6150" t="s">
        <v>58</v>
      </c>
      <c r="O6150" t="s">
        <v>335</v>
      </c>
      <c r="P6150" t="s">
        <v>336</v>
      </c>
      <c r="Q6150" t="s">
        <v>337</v>
      </c>
      <c r="R6150">
        <v>74.8</v>
      </c>
    </row>
    <row r="6151" spans="1:20" ht="15" customHeight="1">
      <c r="A6151" s="962" t="s">
        <v>254</v>
      </c>
      <c r="B6151" t="s">
        <v>324</v>
      </c>
      <c r="C6151" t="s">
        <v>13</v>
      </c>
      <c r="D6151" t="s">
        <v>11</v>
      </c>
      <c r="E6151" t="s">
        <v>610</v>
      </c>
      <c r="F6151" t="s">
        <v>445</v>
      </c>
      <c r="L6151" t="s">
        <v>1977</v>
      </c>
      <c r="N6151" t="s">
        <v>230</v>
      </c>
      <c r="O6151" t="s">
        <v>349</v>
      </c>
      <c r="P6151" t="s">
        <v>1978</v>
      </c>
      <c r="Q6151" t="s">
        <v>2003</v>
      </c>
      <c r="R6151">
        <v>31.4</v>
      </c>
    </row>
    <row r="6152" spans="1:20" ht="15" customHeight="1">
      <c r="A6152" s="962" t="s">
        <v>255</v>
      </c>
      <c r="B6152" t="s">
        <v>322</v>
      </c>
      <c r="C6152" t="s">
        <v>13</v>
      </c>
      <c r="D6152" t="s">
        <v>11</v>
      </c>
      <c r="E6152" t="s">
        <v>610</v>
      </c>
      <c r="F6152" t="s">
        <v>445</v>
      </c>
      <c r="H6152" t="s">
        <v>848</v>
      </c>
      <c r="I6152" t="s">
        <v>853</v>
      </c>
      <c r="J6152" t="s">
        <v>848</v>
      </c>
      <c r="K6152" t="s">
        <v>849</v>
      </c>
      <c r="L6152" t="s">
        <v>1993</v>
      </c>
      <c r="M6152" t="s">
        <v>55</v>
      </c>
      <c r="O6152" t="s">
        <v>361</v>
      </c>
      <c r="P6152" t="s">
        <v>667</v>
      </c>
      <c r="Q6152" t="s">
        <v>668</v>
      </c>
      <c r="R6152">
        <v>0.01</v>
      </c>
    </row>
    <row r="6153" spans="1:20" ht="15" customHeight="1">
      <c r="A6153" s="962" t="s">
        <v>255</v>
      </c>
      <c r="B6153" t="s">
        <v>301</v>
      </c>
      <c r="C6153" t="s">
        <v>13</v>
      </c>
      <c r="D6153" t="s">
        <v>11</v>
      </c>
      <c r="E6153" t="s">
        <v>610</v>
      </c>
      <c r="F6153" t="s">
        <v>445</v>
      </c>
      <c r="H6153" t="s">
        <v>856</v>
      </c>
      <c r="I6153" t="s">
        <v>853</v>
      </c>
      <c r="J6153" t="s">
        <v>848</v>
      </c>
      <c r="K6153" t="s">
        <v>849</v>
      </c>
      <c r="L6153" t="s">
        <v>857</v>
      </c>
      <c r="M6153" t="s">
        <v>55</v>
      </c>
      <c r="O6153" t="s">
        <v>361</v>
      </c>
      <c r="P6153" t="s">
        <v>851</v>
      </c>
      <c r="Q6153" t="s">
        <v>337</v>
      </c>
      <c r="R6153">
        <v>0.82</v>
      </c>
    </row>
    <row r="6154" spans="1:20" ht="15" customHeight="1">
      <c r="A6154" s="962" t="s">
        <v>255</v>
      </c>
      <c r="B6154" t="s">
        <v>307</v>
      </c>
      <c r="C6154" t="s">
        <v>13</v>
      </c>
      <c r="D6154" t="s">
        <v>11</v>
      </c>
      <c r="E6154" t="s">
        <v>610</v>
      </c>
      <c r="F6154" t="s">
        <v>445</v>
      </c>
      <c r="H6154" t="s">
        <v>858</v>
      </c>
      <c r="I6154" t="s">
        <v>853</v>
      </c>
      <c r="J6154" t="s">
        <v>848</v>
      </c>
      <c r="K6154" t="s">
        <v>849</v>
      </c>
      <c r="L6154" t="s">
        <v>859</v>
      </c>
      <c r="M6154" t="s">
        <v>55</v>
      </c>
      <c r="O6154" t="s">
        <v>361</v>
      </c>
      <c r="P6154" t="s">
        <v>851</v>
      </c>
      <c r="Q6154" t="s">
        <v>337</v>
      </c>
      <c r="R6154">
        <v>0.01</v>
      </c>
    </row>
    <row r="6155" spans="1:20" ht="15" customHeight="1">
      <c r="A6155" s="962" t="s">
        <v>255</v>
      </c>
      <c r="B6155" t="s">
        <v>315</v>
      </c>
      <c r="C6155" t="s">
        <v>13</v>
      </c>
      <c r="D6155" t="s">
        <v>11</v>
      </c>
      <c r="E6155" t="s">
        <v>610</v>
      </c>
      <c r="F6155" t="s">
        <v>445</v>
      </c>
      <c r="H6155" t="s">
        <v>860</v>
      </c>
      <c r="I6155" t="s">
        <v>853</v>
      </c>
      <c r="J6155" t="s">
        <v>848</v>
      </c>
      <c r="K6155" t="s">
        <v>849</v>
      </c>
      <c r="L6155" t="s">
        <v>861</v>
      </c>
      <c r="M6155" t="s">
        <v>55</v>
      </c>
      <c r="O6155" t="s">
        <v>361</v>
      </c>
      <c r="P6155" t="s">
        <v>851</v>
      </c>
      <c r="Q6155" t="s">
        <v>337</v>
      </c>
      <c r="R6155">
        <v>0</v>
      </c>
    </row>
    <row r="6156" spans="1:20" ht="15" customHeight="1">
      <c r="A6156" s="962" t="s">
        <v>255</v>
      </c>
      <c r="B6156" t="s">
        <v>308</v>
      </c>
      <c r="C6156" t="s">
        <v>13</v>
      </c>
      <c r="D6156" t="s">
        <v>11</v>
      </c>
      <c r="E6156" t="s">
        <v>610</v>
      </c>
      <c r="F6156" t="s">
        <v>445</v>
      </c>
      <c r="H6156" t="s">
        <v>862</v>
      </c>
      <c r="I6156" t="s">
        <v>853</v>
      </c>
      <c r="J6156" t="s">
        <v>848</v>
      </c>
      <c r="K6156" t="s">
        <v>849</v>
      </c>
      <c r="L6156" t="s">
        <v>863</v>
      </c>
      <c r="M6156" t="s">
        <v>55</v>
      </c>
      <c r="O6156" t="s">
        <v>361</v>
      </c>
      <c r="P6156" t="s">
        <v>851</v>
      </c>
      <c r="Q6156" t="s">
        <v>337</v>
      </c>
      <c r="R6156">
        <v>0.01</v>
      </c>
    </row>
    <row r="6157" spans="1:20" ht="15" customHeight="1">
      <c r="A6157" s="962" t="s">
        <v>255</v>
      </c>
      <c r="B6157" t="s">
        <v>311</v>
      </c>
      <c r="C6157" t="s">
        <v>13</v>
      </c>
      <c r="D6157" t="s">
        <v>11</v>
      </c>
      <c r="E6157" t="s">
        <v>610</v>
      </c>
      <c r="F6157" t="s">
        <v>445</v>
      </c>
      <c r="H6157" t="s">
        <v>864</v>
      </c>
      <c r="I6157" t="s">
        <v>853</v>
      </c>
      <c r="J6157" t="s">
        <v>848</v>
      </c>
      <c r="K6157" t="s">
        <v>849</v>
      </c>
      <c r="L6157" t="s">
        <v>865</v>
      </c>
      <c r="M6157" t="s">
        <v>55</v>
      </c>
      <c r="O6157" t="s">
        <v>361</v>
      </c>
      <c r="P6157" t="s">
        <v>851</v>
      </c>
      <c r="Q6157" t="s">
        <v>337</v>
      </c>
      <c r="R6157">
        <v>0.6</v>
      </c>
    </row>
    <row r="6158" spans="1:20" ht="15" customHeight="1">
      <c r="A6158" s="962" t="s">
        <v>255</v>
      </c>
      <c r="B6158" t="s">
        <v>312</v>
      </c>
      <c r="C6158" t="s">
        <v>13</v>
      </c>
      <c r="D6158" t="s">
        <v>11</v>
      </c>
      <c r="E6158" t="s">
        <v>610</v>
      </c>
      <c r="F6158" t="s">
        <v>445</v>
      </c>
      <c r="H6158" t="s">
        <v>866</v>
      </c>
      <c r="I6158" t="s">
        <v>853</v>
      </c>
      <c r="J6158" t="s">
        <v>848</v>
      </c>
      <c r="K6158" t="s">
        <v>849</v>
      </c>
      <c r="L6158" t="s">
        <v>867</v>
      </c>
      <c r="M6158" t="s">
        <v>55</v>
      </c>
      <c r="O6158" t="s">
        <v>361</v>
      </c>
      <c r="P6158" t="s">
        <v>851</v>
      </c>
      <c r="Q6158" t="s">
        <v>337</v>
      </c>
      <c r="R6158">
        <v>0.02</v>
      </c>
    </row>
    <row r="6159" spans="1:20" ht="15" customHeight="1">
      <c r="A6159" s="962" t="s">
        <v>255</v>
      </c>
      <c r="B6159" t="s">
        <v>300</v>
      </c>
      <c r="C6159" t="s">
        <v>13</v>
      </c>
      <c r="D6159" t="s">
        <v>11</v>
      </c>
      <c r="E6159" t="s">
        <v>610</v>
      </c>
      <c r="F6159" t="s">
        <v>445</v>
      </c>
      <c r="I6159" t="s">
        <v>853</v>
      </c>
      <c r="K6159" t="s">
        <v>849</v>
      </c>
      <c r="L6159" t="s">
        <v>857</v>
      </c>
      <c r="M6159" t="s">
        <v>55</v>
      </c>
      <c r="O6159" t="s">
        <v>361</v>
      </c>
      <c r="P6159" t="s">
        <v>851</v>
      </c>
      <c r="Q6159" t="s">
        <v>337</v>
      </c>
      <c r="R6159">
        <v>0.82</v>
      </c>
    </row>
    <row r="6160" spans="1:20" ht="15" customHeight="1">
      <c r="A6160" s="962" t="s">
        <v>255</v>
      </c>
      <c r="B6160" t="s">
        <v>298</v>
      </c>
      <c r="C6160" t="s">
        <v>13</v>
      </c>
      <c r="D6160" t="s">
        <v>11</v>
      </c>
      <c r="E6160" t="s">
        <v>610</v>
      </c>
      <c r="F6160" t="s">
        <v>445</v>
      </c>
      <c r="R6160">
        <v>0.82</v>
      </c>
    </row>
    <row r="6161" spans="1:20" ht="15" customHeight="1">
      <c r="A6161" s="962" t="s">
        <v>255</v>
      </c>
      <c r="B6161" t="s">
        <v>297</v>
      </c>
      <c r="C6161" t="s">
        <v>13</v>
      </c>
      <c r="D6161" t="s">
        <v>11</v>
      </c>
      <c r="E6161" t="s">
        <v>610</v>
      </c>
      <c r="F6161" t="s">
        <v>445</v>
      </c>
      <c r="R6161">
        <v>0.82</v>
      </c>
    </row>
    <row r="6162" spans="1:20" ht="15" customHeight="1">
      <c r="A6162" s="962" t="s">
        <v>255</v>
      </c>
      <c r="B6162" t="s">
        <v>288</v>
      </c>
      <c r="C6162" t="s">
        <v>13</v>
      </c>
      <c r="D6162" t="s">
        <v>11</v>
      </c>
      <c r="E6162" t="s">
        <v>610</v>
      </c>
      <c r="F6162" t="s">
        <v>445</v>
      </c>
      <c r="R6162">
        <v>0.82</v>
      </c>
    </row>
    <row r="6163" spans="1:20" ht="15" customHeight="1">
      <c r="A6163" s="962" t="s">
        <v>255</v>
      </c>
      <c r="B6163" t="s">
        <v>287</v>
      </c>
      <c r="C6163" t="s">
        <v>13</v>
      </c>
      <c r="D6163" t="s">
        <v>11</v>
      </c>
      <c r="E6163" t="s">
        <v>610</v>
      </c>
      <c r="F6163" t="s">
        <v>445</v>
      </c>
      <c r="R6163">
        <v>1.46</v>
      </c>
    </row>
    <row r="6164" spans="1:20" ht="15" customHeight="1">
      <c r="A6164" s="962" t="s">
        <v>255</v>
      </c>
      <c r="B6164" t="s">
        <v>306</v>
      </c>
      <c r="C6164" t="s">
        <v>13</v>
      </c>
      <c r="D6164" t="s">
        <v>11</v>
      </c>
      <c r="E6164" t="s">
        <v>610</v>
      </c>
      <c r="F6164" t="s">
        <v>445</v>
      </c>
      <c r="I6164" t="s">
        <v>853</v>
      </c>
      <c r="K6164" t="s">
        <v>849</v>
      </c>
      <c r="L6164" t="s">
        <v>1994</v>
      </c>
      <c r="M6164" t="s">
        <v>55</v>
      </c>
      <c r="O6164" t="s">
        <v>361</v>
      </c>
      <c r="P6164" t="s">
        <v>851</v>
      </c>
      <c r="Q6164" t="s">
        <v>337</v>
      </c>
      <c r="R6164">
        <v>0.02</v>
      </c>
    </row>
    <row r="6165" spans="1:20" ht="15" customHeight="1">
      <c r="A6165" s="962" t="s">
        <v>255</v>
      </c>
      <c r="B6165" t="s">
        <v>305</v>
      </c>
      <c r="C6165" t="s">
        <v>13</v>
      </c>
      <c r="D6165" t="s">
        <v>11</v>
      </c>
      <c r="E6165" t="s">
        <v>610</v>
      </c>
      <c r="F6165" t="s">
        <v>445</v>
      </c>
      <c r="R6165">
        <v>0.63</v>
      </c>
    </row>
    <row r="6166" spans="1:20" ht="15" customHeight="1">
      <c r="A6166" s="962" t="s">
        <v>255</v>
      </c>
      <c r="B6166" t="s">
        <v>309</v>
      </c>
      <c r="C6166" t="s">
        <v>13</v>
      </c>
      <c r="D6166" t="s">
        <v>11</v>
      </c>
      <c r="E6166" t="s">
        <v>610</v>
      </c>
      <c r="F6166" t="s">
        <v>445</v>
      </c>
      <c r="I6166" t="s">
        <v>853</v>
      </c>
      <c r="K6166" t="s">
        <v>849</v>
      </c>
      <c r="L6166" t="s">
        <v>1995</v>
      </c>
      <c r="M6166" t="s">
        <v>55</v>
      </c>
      <c r="O6166" t="s">
        <v>361</v>
      </c>
      <c r="P6166" t="s">
        <v>851</v>
      </c>
      <c r="Q6166" t="s">
        <v>337</v>
      </c>
      <c r="R6166">
        <v>0.61</v>
      </c>
    </row>
    <row r="6167" spans="1:20" ht="15" customHeight="1">
      <c r="A6167" s="962" t="s">
        <v>255</v>
      </c>
      <c r="B6167" t="s">
        <v>313</v>
      </c>
      <c r="C6167" t="s">
        <v>13</v>
      </c>
      <c r="D6167" t="s">
        <v>11</v>
      </c>
      <c r="E6167" t="s">
        <v>610</v>
      </c>
      <c r="F6167" t="s">
        <v>445</v>
      </c>
      <c r="I6167" t="s">
        <v>853</v>
      </c>
      <c r="K6167" t="s">
        <v>849</v>
      </c>
      <c r="L6167" t="s">
        <v>861</v>
      </c>
      <c r="M6167" t="s">
        <v>55</v>
      </c>
      <c r="O6167" t="s">
        <v>361</v>
      </c>
      <c r="P6167" t="s">
        <v>851</v>
      </c>
      <c r="Q6167" t="s">
        <v>337</v>
      </c>
      <c r="R6167">
        <v>0</v>
      </c>
    </row>
    <row r="6168" spans="1:20" ht="15" customHeight="1">
      <c r="A6168" s="962" t="s">
        <v>257</v>
      </c>
      <c r="B6168" t="s">
        <v>290</v>
      </c>
      <c r="C6168" t="s">
        <v>13</v>
      </c>
      <c r="D6168" t="s">
        <v>11</v>
      </c>
      <c r="E6168" t="s">
        <v>610</v>
      </c>
      <c r="F6168" t="s">
        <v>445</v>
      </c>
      <c r="J6168" t="s">
        <v>1996</v>
      </c>
      <c r="R6168">
        <v>0</v>
      </c>
      <c r="S6168">
        <v>0</v>
      </c>
      <c r="T6168">
        <v>500000000</v>
      </c>
    </row>
    <row r="6169" spans="1:20" ht="15" customHeight="1">
      <c r="A6169" s="962" t="s">
        <v>257</v>
      </c>
      <c r="B6169" t="s">
        <v>292</v>
      </c>
      <c r="C6169" t="s">
        <v>13</v>
      </c>
      <c r="D6169" t="s">
        <v>11</v>
      </c>
      <c r="E6169" t="s">
        <v>610</v>
      </c>
      <c r="F6169" t="s">
        <v>445</v>
      </c>
      <c r="J6169" t="s">
        <v>1997</v>
      </c>
      <c r="R6169">
        <v>0</v>
      </c>
      <c r="S6169">
        <v>0</v>
      </c>
      <c r="T6169">
        <v>500000000</v>
      </c>
    </row>
    <row r="6170" spans="1:20" ht="15" customHeight="1">
      <c r="A6170" s="962" t="s">
        <v>257</v>
      </c>
      <c r="B6170" t="s">
        <v>295</v>
      </c>
      <c r="C6170" t="s">
        <v>13</v>
      </c>
      <c r="D6170" t="s">
        <v>11</v>
      </c>
      <c r="E6170" t="s">
        <v>610</v>
      </c>
      <c r="F6170" t="s">
        <v>445</v>
      </c>
      <c r="J6170" t="s">
        <v>1998</v>
      </c>
      <c r="R6170">
        <v>0</v>
      </c>
      <c r="S6170">
        <v>0</v>
      </c>
      <c r="T6170">
        <v>500000000</v>
      </c>
    </row>
    <row r="6171" spans="1:20" ht="15" customHeight="1">
      <c r="A6171" s="962" t="s">
        <v>257</v>
      </c>
      <c r="B6171" t="s">
        <v>296</v>
      </c>
      <c r="C6171" t="s">
        <v>13</v>
      </c>
      <c r="D6171" t="s">
        <v>11</v>
      </c>
      <c r="E6171" t="s">
        <v>610</v>
      </c>
      <c r="F6171" t="s">
        <v>445</v>
      </c>
      <c r="J6171" t="s">
        <v>1999</v>
      </c>
      <c r="R6171">
        <v>0</v>
      </c>
      <c r="S6171">
        <v>0</v>
      </c>
      <c r="T6171">
        <v>500000000</v>
      </c>
    </row>
    <row r="6172" spans="1:20" ht="15" customHeight="1">
      <c r="A6172" s="962" t="s">
        <v>257</v>
      </c>
      <c r="B6172" t="s">
        <v>316</v>
      </c>
      <c r="C6172" t="s">
        <v>13</v>
      </c>
      <c r="D6172" t="s">
        <v>11</v>
      </c>
      <c r="E6172" t="s">
        <v>610</v>
      </c>
      <c r="F6172" t="s">
        <v>445</v>
      </c>
      <c r="J6172" t="s">
        <v>2004</v>
      </c>
      <c r="R6172">
        <v>0</v>
      </c>
      <c r="S6172">
        <v>0</v>
      </c>
      <c r="T6172">
        <v>500000000</v>
      </c>
    </row>
    <row r="6173" spans="1:20" ht="15" customHeight="1">
      <c r="A6173" s="962" t="s">
        <v>257</v>
      </c>
      <c r="B6173" t="s">
        <v>289</v>
      </c>
      <c r="C6173" t="s">
        <v>13</v>
      </c>
      <c r="D6173" t="s">
        <v>11</v>
      </c>
      <c r="E6173" t="s">
        <v>610</v>
      </c>
      <c r="F6173" t="s">
        <v>445</v>
      </c>
      <c r="R6173">
        <v>0</v>
      </c>
      <c r="S6173">
        <v>0</v>
      </c>
      <c r="T6173">
        <v>500000000</v>
      </c>
    </row>
    <row r="6174" spans="1:20" ht="15" customHeight="1">
      <c r="A6174" s="962" t="s">
        <v>257</v>
      </c>
      <c r="B6174" t="s">
        <v>309</v>
      </c>
      <c r="C6174" t="s">
        <v>13</v>
      </c>
      <c r="D6174" t="s">
        <v>11</v>
      </c>
      <c r="E6174" t="s">
        <v>610</v>
      </c>
      <c r="F6174" t="s">
        <v>445</v>
      </c>
      <c r="R6174">
        <v>0</v>
      </c>
      <c r="S6174">
        <v>0</v>
      </c>
      <c r="T6174">
        <v>500000000</v>
      </c>
    </row>
    <row r="6175" spans="1:20" ht="15" customHeight="1">
      <c r="A6175" s="962" t="s">
        <v>257</v>
      </c>
      <c r="B6175" t="s">
        <v>291</v>
      </c>
      <c r="C6175" t="s">
        <v>13</v>
      </c>
      <c r="D6175" t="s">
        <v>11</v>
      </c>
      <c r="E6175" t="s">
        <v>610</v>
      </c>
      <c r="F6175" t="s">
        <v>445</v>
      </c>
      <c r="R6175">
        <v>0</v>
      </c>
      <c r="S6175">
        <v>0</v>
      </c>
      <c r="T6175">
        <v>500000000</v>
      </c>
    </row>
    <row r="6176" spans="1:20" ht="15" customHeight="1">
      <c r="A6176" s="962" t="s">
        <v>257</v>
      </c>
      <c r="B6176" t="s">
        <v>288</v>
      </c>
      <c r="C6176" t="s">
        <v>13</v>
      </c>
      <c r="D6176" t="s">
        <v>11</v>
      </c>
      <c r="E6176" t="s">
        <v>610</v>
      </c>
      <c r="F6176" t="s">
        <v>445</v>
      </c>
      <c r="R6176">
        <v>0</v>
      </c>
      <c r="S6176">
        <v>0</v>
      </c>
      <c r="T6176">
        <v>500000000</v>
      </c>
    </row>
    <row r="6177" spans="1:20" ht="15" customHeight="1">
      <c r="A6177" s="962" t="s">
        <v>257</v>
      </c>
      <c r="B6177" t="s">
        <v>287</v>
      </c>
      <c r="C6177" t="s">
        <v>13</v>
      </c>
      <c r="D6177" t="s">
        <v>11</v>
      </c>
      <c r="E6177" t="s">
        <v>610</v>
      </c>
      <c r="F6177" t="s">
        <v>445</v>
      </c>
      <c r="R6177">
        <v>0</v>
      </c>
      <c r="S6177">
        <v>0</v>
      </c>
      <c r="T6177">
        <v>500000000</v>
      </c>
    </row>
    <row r="6178" spans="1:20" ht="15" customHeight="1">
      <c r="A6178" s="962" t="s">
        <v>257</v>
      </c>
      <c r="B6178" t="s">
        <v>305</v>
      </c>
      <c r="C6178" t="s">
        <v>13</v>
      </c>
      <c r="D6178" t="s">
        <v>11</v>
      </c>
      <c r="E6178" t="s">
        <v>610</v>
      </c>
      <c r="F6178" t="s">
        <v>445</v>
      </c>
      <c r="R6178">
        <v>0</v>
      </c>
      <c r="S6178">
        <v>0</v>
      </c>
      <c r="T6178">
        <v>500000000</v>
      </c>
    </row>
    <row r="6179" spans="1:20" ht="15" customHeight="1">
      <c r="A6179" s="962" t="s">
        <v>257</v>
      </c>
      <c r="B6179" t="s">
        <v>321</v>
      </c>
      <c r="C6179" t="s">
        <v>13</v>
      </c>
      <c r="D6179" t="s">
        <v>11</v>
      </c>
      <c r="E6179" t="s">
        <v>610</v>
      </c>
      <c r="F6179" t="s">
        <v>445</v>
      </c>
      <c r="R6179">
        <v>0</v>
      </c>
      <c r="S6179">
        <v>0</v>
      </c>
      <c r="T6179">
        <v>500000000</v>
      </c>
    </row>
    <row r="6180" spans="1:20" ht="15" customHeight="1">
      <c r="A6180" s="962" t="s">
        <v>257</v>
      </c>
      <c r="B6180" t="s">
        <v>310</v>
      </c>
      <c r="C6180" t="s">
        <v>13</v>
      </c>
      <c r="D6180" t="s">
        <v>11</v>
      </c>
      <c r="E6180" t="s">
        <v>610</v>
      </c>
      <c r="F6180" t="s">
        <v>445</v>
      </c>
      <c r="R6180">
        <v>0</v>
      </c>
      <c r="S6180">
        <v>0</v>
      </c>
      <c r="T6180">
        <v>500000000</v>
      </c>
    </row>
    <row r="6181" spans="1:20" ht="15" customHeight="1">
      <c r="A6181" s="962" t="s">
        <v>257</v>
      </c>
      <c r="B6181" t="s">
        <v>294</v>
      </c>
      <c r="C6181" t="s">
        <v>13</v>
      </c>
      <c r="D6181" t="s">
        <v>11</v>
      </c>
      <c r="E6181" t="s">
        <v>610</v>
      </c>
      <c r="F6181" t="s">
        <v>445</v>
      </c>
      <c r="R6181">
        <v>0</v>
      </c>
      <c r="S6181">
        <v>0</v>
      </c>
      <c r="T6181">
        <v>500000000</v>
      </c>
    </row>
    <row r="6182" spans="1:20" ht="15" customHeight="1">
      <c r="A6182" s="962" t="s">
        <v>257</v>
      </c>
      <c r="B6182" t="s">
        <v>293</v>
      </c>
      <c r="C6182" t="s">
        <v>13</v>
      </c>
      <c r="D6182" t="s">
        <v>11</v>
      </c>
      <c r="E6182" t="s">
        <v>610</v>
      </c>
      <c r="F6182" t="s">
        <v>445</v>
      </c>
      <c r="R6182">
        <v>0</v>
      </c>
      <c r="S6182">
        <v>0</v>
      </c>
      <c r="T6182">
        <v>500000000</v>
      </c>
    </row>
    <row r="6183" spans="1:20" ht="15" customHeight="1">
      <c r="A6183" s="962" t="s">
        <v>259</v>
      </c>
      <c r="B6183" t="s">
        <v>300</v>
      </c>
      <c r="C6183" t="s">
        <v>13</v>
      </c>
      <c r="D6183" t="s">
        <v>11</v>
      </c>
      <c r="E6183" t="s">
        <v>610</v>
      </c>
      <c r="F6183" t="s">
        <v>445</v>
      </c>
      <c r="R6183">
        <v>0</v>
      </c>
      <c r="S6183">
        <v>0</v>
      </c>
      <c r="T6183">
        <v>500000000</v>
      </c>
    </row>
    <row r="6184" spans="1:20" ht="15" customHeight="1">
      <c r="A6184" s="962" t="s">
        <v>259</v>
      </c>
      <c r="B6184" t="s">
        <v>298</v>
      </c>
      <c r="C6184" t="s">
        <v>13</v>
      </c>
      <c r="D6184" t="s">
        <v>11</v>
      </c>
      <c r="E6184" t="s">
        <v>610</v>
      </c>
      <c r="F6184" t="s">
        <v>445</v>
      </c>
      <c r="R6184">
        <v>0</v>
      </c>
      <c r="S6184">
        <v>0</v>
      </c>
      <c r="T6184">
        <v>500000000</v>
      </c>
    </row>
    <row r="6185" spans="1:20" ht="15" customHeight="1">
      <c r="A6185" s="962" t="s">
        <v>259</v>
      </c>
      <c r="B6185" t="s">
        <v>297</v>
      </c>
      <c r="C6185" t="s">
        <v>13</v>
      </c>
      <c r="D6185" t="s">
        <v>11</v>
      </c>
      <c r="E6185" t="s">
        <v>610</v>
      </c>
      <c r="F6185" t="s">
        <v>445</v>
      </c>
      <c r="R6185">
        <v>0</v>
      </c>
      <c r="S6185">
        <v>0</v>
      </c>
      <c r="T6185">
        <v>500000000</v>
      </c>
    </row>
    <row r="6186" spans="1:20" ht="15" customHeight="1">
      <c r="A6186" s="962" t="s">
        <v>259</v>
      </c>
      <c r="B6186" t="s">
        <v>288</v>
      </c>
      <c r="C6186" t="s">
        <v>13</v>
      </c>
      <c r="D6186" t="s">
        <v>11</v>
      </c>
      <c r="E6186" t="s">
        <v>610</v>
      </c>
      <c r="F6186" t="s">
        <v>445</v>
      </c>
      <c r="R6186">
        <v>0</v>
      </c>
      <c r="S6186">
        <v>0</v>
      </c>
      <c r="T6186">
        <v>500000000</v>
      </c>
    </row>
    <row r="6187" spans="1:20" ht="15" customHeight="1">
      <c r="A6187" s="962" t="s">
        <v>259</v>
      </c>
      <c r="B6187" t="s">
        <v>287</v>
      </c>
      <c r="C6187" t="s">
        <v>13</v>
      </c>
      <c r="D6187" t="s">
        <v>11</v>
      </c>
      <c r="E6187" t="s">
        <v>610</v>
      </c>
      <c r="F6187" t="s">
        <v>445</v>
      </c>
      <c r="R6187">
        <v>0</v>
      </c>
      <c r="S6187">
        <v>0</v>
      </c>
      <c r="T6187">
        <v>500000000</v>
      </c>
    </row>
    <row r="6188" spans="1:20" ht="15" customHeight="1">
      <c r="A6188" s="962" t="s">
        <v>259</v>
      </c>
      <c r="B6188" t="s">
        <v>321</v>
      </c>
      <c r="C6188" t="s">
        <v>13</v>
      </c>
      <c r="D6188" t="s">
        <v>11</v>
      </c>
      <c r="E6188" t="s">
        <v>610</v>
      </c>
      <c r="F6188" t="s">
        <v>445</v>
      </c>
      <c r="R6188">
        <v>0</v>
      </c>
      <c r="S6188">
        <v>0</v>
      </c>
      <c r="T6188">
        <v>500000000</v>
      </c>
    </row>
    <row r="6189" spans="1:20" ht="15" customHeight="1">
      <c r="A6189" s="962" t="s">
        <v>259</v>
      </c>
      <c r="B6189" t="s">
        <v>299</v>
      </c>
      <c r="C6189" t="s">
        <v>13</v>
      </c>
      <c r="D6189" t="s">
        <v>11</v>
      </c>
      <c r="E6189" t="s">
        <v>610</v>
      </c>
      <c r="F6189" t="s">
        <v>445</v>
      </c>
      <c r="R6189">
        <v>0</v>
      </c>
      <c r="S6189">
        <v>0</v>
      </c>
      <c r="T6189">
        <v>500000000</v>
      </c>
    </row>
    <row r="6190" spans="1:20" ht="15" customHeight="1">
      <c r="A6190" s="962" t="s">
        <v>259</v>
      </c>
      <c r="B6190" t="s">
        <v>301</v>
      </c>
      <c r="C6190" t="s">
        <v>13</v>
      </c>
      <c r="D6190" t="s">
        <v>11</v>
      </c>
      <c r="E6190" t="s">
        <v>610</v>
      </c>
      <c r="F6190" t="s">
        <v>445</v>
      </c>
      <c r="R6190">
        <v>0</v>
      </c>
      <c r="S6190">
        <v>0</v>
      </c>
      <c r="T6190">
        <v>500000000</v>
      </c>
    </row>
    <row r="6191" spans="1:20" ht="15" customHeight="1">
      <c r="A6191" s="962" t="s">
        <v>260</v>
      </c>
      <c r="B6191" t="s">
        <v>299</v>
      </c>
      <c r="C6191" t="s">
        <v>13</v>
      </c>
      <c r="D6191" t="s">
        <v>11</v>
      </c>
      <c r="E6191" t="s">
        <v>610</v>
      </c>
      <c r="F6191" t="s">
        <v>445</v>
      </c>
      <c r="R6191">
        <v>0</v>
      </c>
      <c r="S6191">
        <v>0</v>
      </c>
      <c r="T6191">
        <v>0</v>
      </c>
    </row>
    <row r="6192" spans="1:20" ht="15" customHeight="1">
      <c r="A6192" s="962" t="s">
        <v>260</v>
      </c>
      <c r="B6192" t="s">
        <v>312</v>
      </c>
      <c r="C6192" t="s">
        <v>13</v>
      </c>
      <c r="D6192" t="s">
        <v>11</v>
      </c>
      <c r="E6192" t="s">
        <v>610</v>
      </c>
      <c r="F6192" t="s">
        <v>445</v>
      </c>
      <c r="R6192">
        <v>0</v>
      </c>
      <c r="S6192">
        <v>0</v>
      </c>
      <c r="T6192">
        <v>0</v>
      </c>
    </row>
    <row r="6193" spans="1:20" ht="15" customHeight="1">
      <c r="A6193" s="962" t="s">
        <v>260</v>
      </c>
      <c r="B6193" t="s">
        <v>298</v>
      </c>
      <c r="C6193" t="s">
        <v>13</v>
      </c>
      <c r="D6193" t="s">
        <v>11</v>
      </c>
      <c r="E6193" t="s">
        <v>610</v>
      </c>
      <c r="F6193" t="s">
        <v>445</v>
      </c>
      <c r="R6193">
        <v>0</v>
      </c>
      <c r="S6193">
        <v>0</v>
      </c>
      <c r="T6193">
        <v>0</v>
      </c>
    </row>
    <row r="6194" spans="1:20" ht="15" customHeight="1">
      <c r="A6194" s="962" t="s">
        <v>260</v>
      </c>
      <c r="B6194" t="s">
        <v>297</v>
      </c>
      <c r="C6194" t="s">
        <v>13</v>
      </c>
      <c r="D6194" t="s">
        <v>11</v>
      </c>
      <c r="E6194" t="s">
        <v>610</v>
      </c>
      <c r="F6194" t="s">
        <v>445</v>
      </c>
      <c r="R6194">
        <v>0</v>
      </c>
      <c r="S6194">
        <v>0</v>
      </c>
      <c r="T6194">
        <v>0</v>
      </c>
    </row>
    <row r="6195" spans="1:20" ht="15" customHeight="1">
      <c r="A6195" s="962" t="s">
        <v>260</v>
      </c>
      <c r="B6195" t="s">
        <v>288</v>
      </c>
      <c r="C6195" t="s">
        <v>13</v>
      </c>
      <c r="D6195" t="s">
        <v>11</v>
      </c>
      <c r="E6195" t="s">
        <v>610</v>
      </c>
      <c r="F6195" t="s">
        <v>445</v>
      </c>
      <c r="R6195">
        <v>0</v>
      </c>
      <c r="S6195">
        <v>0</v>
      </c>
      <c r="T6195">
        <v>0</v>
      </c>
    </row>
    <row r="6196" spans="1:20" ht="15" customHeight="1">
      <c r="A6196" s="962" t="s">
        <v>260</v>
      </c>
      <c r="B6196" t="s">
        <v>287</v>
      </c>
      <c r="C6196" t="s">
        <v>13</v>
      </c>
      <c r="D6196" t="s">
        <v>11</v>
      </c>
      <c r="E6196" t="s">
        <v>610</v>
      </c>
      <c r="F6196" t="s">
        <v>445</v>
      </c>
      <c r="R6196">
        <v>0</v>
      </c>
    </row>
    <row r="6197" spans="1:20" ht="15" customHeight="1">
      <c r="A6197" s="962" t="s">
        <v>260</v>
      </c>
      <c r="B6197" t="s">
        <v>309</v>
      </c>
      <c r="C6197" t="s">
        <v>13</v>
      </c>
      <c r="D6197" t="s">
        <v>11</v>
      </c>
      <c r="E6197" t="s">
        <v>610</v>
      </c>
      <c r="F6197" t="s">
        <v>445</v>
      </c>
      <c r="R6197">
        <v>0</v>
      </c>
      <c r="S6197">
        <v>0</v>
      </c>
      <c r="T6197">
        <v>0</v>
      </c>
    </row>
    <row r="6198" spans="1:20" ht="15" customHeight="1">
      <c r="A6198" s="962" t="s">
        <v>260</v>
      </c>
      <c r="B6198" t="s">
        <v>305</v>
      </c>
      <c r="C6198" t="s">
        <v>13</v>
      </c>
      <c r="D6198" t="s">
        <v>11</v>
      </c>
      <c r="E6198" t="s">
        <v>610</v>
      </c>
      <c r="F6198" t="s">
        <v>445</v>
      </c>
      <c r="R6198">
        <v>0</v>
      </c>
      <c r="S6198">
        <v>0</v>
      </c>
      <c r="T6198">
        <v>0</v>
      </c>
    </row>
    <row r="6199" spans="1:20" ht="15" customHeight="1">
      <c r="A6199" s="962" t="s">
        <v>261</v>
      </c>
      <c r="B6199" t="s">
        <v>290</v>
      </c>
      <c r="C6199" t="s">
        <v>13</v>
      </c>
      <c r="D6199" t="s">
        <v>11</v>
      </c>
      <c r="E6199" t="s">
        <v>610</v>
      </c>
      <c r="F6199" t="s">
        <v>445</v>
      </c>
      <c r="R6199">
        <v>0</v>
      </c>
      <c r="S6199">
        <v>0</v>
      </c>
      <c r="T6199">
        <v>500000000</v>
      </c>
    </row>
    <row r="6200" spans="1:20" ht="15" customHeight="1">
      <c r="A6200" s="962" t="s">
        <v>261</v>
      </c>
      <c r="B6200" t="s">
        <v>292</v>
      </c>
      <c r="C6200" t="s">
        <v>13</v>
      </c>
      <c r="D6200" t="s">
        <v>11</v>
      </c>
      <c r="E6200" t="s">
        <v>610</v>
      </c>
      <c r="F6200" t="s">
        <v>445</v>
      </c>
      <c r="R6200">
        <v>0</v>
      </c>
      <c r="S6200">
        <v>0</v>
      </c>
      <c r="T6200">
        <v>500000000</v>
      </c>
    </row>
    <row r="6201" spans="1:20" ht="15" customHeight="1">
      <c r="A6201" s="962" t="s">
        <v>261</v>
      </c>
      <c r="B6201" t="s">
        <v>295</v>
      </c>
      <c r="C6201" t="s">
        <v>13</v>
      </c>
      <c r="D6201" t="s">
        <v>11</v>
      </c>
      <c r="E6201" t="s">
        <v>610</v>
      </c>
      <c r="F6201" t="s">
        <v>445</v>
      </c>
      <c r="R6201">
        <v>0</v>
      </c>
      <c r="S6201">
        <v>0</v>
      </c>
      <c r="T6201">
        <v>500000000</v>
      </c>
    </row>
    <row r="6202" spans="1:20" ht="15" customHeight="1">
      <c r="A6202" s="962" t="s">
        <v>261</v>
      </c>
      <c r="B6202" t="s">
        <v>296</v>
      </c>
      <c r="C6202" t="s">
        <v>13</v>
      </c>
      <c r="D6202" t="s">
        <v>11</v>
      </c>
      <c r="E6202" t="s">
        <v>610</v>
      </c>
      <c r="F6202" t="s">
        <v>445</v>
      </c>
      <c r="R6202">
        <v>0</v>
      </c>
      <c r="S6202">
        <v>0</v>
      </c>
      <c r="T6202">
        <v>500000000</v>
      </c>
    </row>
    <row r="6203" spans="1:20" ht="15" customHeight="1">
      <c r="A6203" s="962" t="s">
        <v>261</v>
      </c>
      <c r="B6203" t="s">
        <v>289</v>
      </c>
      <c r="C6203" t="s">
        <v>13</v>
      </c>
      <c r="D6203" t="s">
        <v>11</v>
      </c>
      <c r="E6203" t="s">
        <v>610</v>
      </c>
      <c r="F6203" t="s">
        <v>445</v>
      </c>
      <c r="R6203">
        <v>0</v>
      </c>
      <c r="S6203">
        <v>0</v>
      </c>
      <c r="T6203">
        <v>500000000</v>
      </c>
    </row>
    <row r="6204" spans="1:20" ht="15" customHeight="1">
      <c r="A6204" s="962" t="s">
        <v>261</v>
      </c>
      <c r="B6204" t="s">
        <v>291</v>
      </c>
      <c r="C6204" t="s">
        <v>13</v>
      </c>
      <c r="D6204" t="s">
        <v>11</v>
      </c>
      <c r="E6204" t="s">
        <v>610</v>
      </c>
      <c r="F6204" t="s">
        <v>445</v>
      </c>
      <c r="R6204">
        <v>0</v>
      </c>
      <c r="S6204">
        <v>0</v>
      </c>
      <c r="T6204">
        <v>500000000</v>
      </c>
    </row>
    <row r="6205" spans="1:20" ht="15" customHeight="1">
      <c r="A6205" s="962" t="s">
        <v>261</v>
      </c>
      <c r="B6205" t="s">
        <v>288</v>
      </c>
      <c r="C6205" t="s">
        <v>13</v>
      </c>
      <c r="D6205" t="s">
        <v>11</v>
      </c>
      <c r="E6205" t="s">
        <v>610</v>
      </c>
      <c r="F6205" t="s">
        <v>445</v>
      </c>
      <c r="R6205">
        <v>0</v>
      </c>
      <c r="S6205">
        <v>0</v>
      </c>
      <c r="T6205">
        <v>500000000</v>
      </c>
    </row>
    <row r="6206" spans="1:20" ht="15" customHeight="1">
      <c r="A6206" s="962" t="s">
        <v>261</v>
      </c>
      <c r="B6206" t="s">
        <v>287</v>
      </c>
      <c r="C6206" t="s">
        <v>13</v>
      </c>
      <c r="D6206" t="s">
        <v>11</v>
      </c>
      <c r="E6206" t="s">
        <v>610</v>
      </c>
      <c r="F6206" t="s">
        <v>445</v>
      </c>
      <c r="R6206">
        <v>0</v>
      </c>
      <c r="S6206">
        <v>0</v>
      </c>
      <c r="T6206">
        <v>500000000</v>
      </c>
    </row>
    <row r="6207" spans="1:20" ht="15" customHeight="1">
      <c r="A6207" s="962" t="s">
        <v>261</v>
      </c>
      <c r="B6207" t="s">
        <v>321</v>
      </c>
      <c r="C6207" t="s">
        <v>13</v>
      </c>
      <c r="D6207" t="s">
        <v>11</v>
      </c>
      <c r="E6207" t="s">
        <v>610</v>
      </c>
      <c r="F6207" t="s">
        <v>445</v>
      </c>
      <c r="R6207">
        <v>0</v>
      </c>
      <c r="S6207">
        <v>0</v>
      </c>
      <c r="T6207">
        <v>500000000</v>
      </c>
    </row>
    <row r="6208" spans="1:20" ht="15" customHeight="1">
      <c r="A6208" s="962" t="s">
        <v>261</v>
      </c>
      <c r="B6208" t="s">
        <v>294</v>
      </c>
      <c r="C6208" t="s">
        <v>13</v>
      </c>
      <c r="D6208" t="s">
        <v>11</v>
      </c>
      <c r="E6208" t="s">
        <v>610</v>
      </c>
      <c r="F6208" t="s">
        <v>445</v>
      </c>
      <c r="R6208">
        <v>0</v>
      </c>
      <c r="S6208">
        <v>0</v>
      </c>
      <c r="T6208">
        <v>500000000</v>
      </c>
    </row>
    <row r="6209" spans="1:20" ht="15" customHeight="1">
      <c r="A6209" s="962" t="s">
        <v>261</v>
      </c>
      <c r="B6209" t="s">
        <v>293</v>
      </c>
      <c r="C6209" t="s">
        <v>13</v>
      </c>
      <c r="D6209" t="s">
        <v>11</v>
      </c>
      <c r="E6209" t="s">
        <v>610</v>
      </c>
      <c r="F6209" t="s">
        <v>445</v>
      </c>
      <c r="R6209">
        <v>0</v>
      </c>
      <c r="S6209">
        <v>0</v>
      </c>
      <c r="T6209">
        <v>500000000</v>
      </c>
    </row>
    <row r="6210" spans="1:20" ht="15" customHeight="1">
      <c r="A6210" s="962" t="s">
        <v>261</v>
      </c>
      <c r="B6210" t="s">
        <v>324</v>
      </c>
      <c r="C6210" t="s">
        <v>13</v>
      </c>
      <c r="D6210" t="s">
        <v>11</v>
      </c>
      <c r="E6210" t="s">
        <v>610</v>
      </c>
      <c r="F6210" t="s">
        <v>445</v>
      </c>
      <c r="R6210">
        <v>0</v>
      </c>
      <c r="S6210">
        <v>0</v>
      </c>
      <c r="T6210">
        <v>500000000</v>
      </c>
    </row>
    <row r="6211" spans="1:20" ht="15" customHeight="1">
      <c r="A6211" s="962" t="s">
        <v>262</v>
      </c>
      <c r="B6211" t="s">
        <v>297</v>
      </c>
      <c r="C6211" t="s">
        <v>13</v>
      </c>
      <c r="D6211" t="s">
        <v>11</v>
      </c>
      <c r="E6211" t="s">
        <v>610</v>
      </c>
      <c r="F6211" t="s">
        <v>445</v>
      </c>
      <c r="J6211" t="s">
        <v>2000</v>
      </c>
      <c r="L6211" t="s">
        <v>2001</v>
      </c>
      <c r="O6211" t="s">
        <v>882</v>
      </c>
      <c r="P6211" t="s">
        <v>868</v>
      </c>
      <c r="Q6211" t="s">
        <v>869</v>
      </c>
      <c r="R6211">
        <v>0</v>
      </c>
      <c r="S6211">
        <v>0</v>
      </c>
      <c r="T6211">
        <v>500000000</v>
      </c>
    </row>
    <row r="6212" spans="1:20" ht="15" customHeight="1">
      <c r="A6212" s="962" t="s">
        <v>262</v>
      </c>
      <c r="B6212" t="s">
        <v>288</v>
      </c>
      <c r="C6212" t="s">
        <v>13</v>
      </c>
      <c r="D6212" t="s">
        <v>11</v>
      </c>
      <c r="E6212" t="s">
        <v>610</v>
      </c>
      <c r="F6212" t="s">
        <v>445</v>
      </c>
      <c r="R6212">
        <v>0</v>
      </c>
      <c r="S6212">
        <v>0</v>
      </c>
      <c r="T6212">
        <v>500000000</v>
      </c>
    </row>
    <row r="6213" spans="1:20" ht="15" customHeight="1">
      <c r="A6213" s="962" t="s">
        <v>262</v>
      </c>
      <c r="B6213" t="s">
        <v>287</v>
      </c>
      <c r="C6213" t="s">
        <v>13</v>
      </c>
      <c r="D6213" t="s">
        <v>11</v>
      </c>
      <c r="E6213" t="s">
        <v>610</v>
      </c>
      <c r="F6213" t="s">
        <v>445</v>
      </c>
      <c r="R6213">
        <v>0</v>
      </c>
      <c r="S6213">
        <v>0</v>
      </c>
      <c r="T6213">
        <v>500000000</v>
      </c>
    </row>
    <row r="6214" spans="1:20" ht="15" customHeight="1">
      <c r="A6214" s="962" t="s">
        <v>262</v>
      </c>
      <c r="B6214" t="s">
        <v>299</v>
      </c>
      <c r="C6214" t="s">
        <v>13</v>
      </c>
      <c r="D6214" t="s">
        <v>11</v>
      </c>
      <c r="E6214" t="s">
        <v>610</v>
      </c>
      <c r="F6214" t="s">
        <v>445</v>
      </c>
      <c r="R6214">
        <v>0</v>
      </c>
      <c r="S6214">
        <v>0</v>
      </c>
      <c r="T6214">
        <v>500000000</v>
      </c>
    </row>
    <row r="6215" spans="1:20" ht="15" customHeight="1">
      <c r="A6215" s="962" t="s">
        <v>262</v>
      </c>
      <c r="B6215" t="s">
        <v>301</v>
      </c>
      <c r="C6215" t="s">
        <v>13</v>
      </c>
      <c r="D6215" t="s">
        <v>11</v>
      </c>
      <c r="E6215" t="s">
        <v>610</v>
      </c>
      <c r="F6215" t="s">
        <v>445</v>
      </c>
      <c r="R6215">
        <v>0</v>
      </c>
      <c r="S6215">
        <v>0</v>
      </c>
      <c r="T6215">
        <v>500000000</v>
      </c>
    </row>
    <row r="6216" spans="1:20" ht="15" customHeight="1">
      <c r="A6216" s="962" t="s">
        <v>262</v>
      </c>
      <c r="B6216" t="s">
        <v>302</v>
      </c>
      <c r="C6216" t="s">
        <v>13</v>
      </c>
      <c r="D6216" t="s">
        <v>11</v>
      </c>
      <c r="E6216" t="s">
        <v>610</v>
      </c>
      <c r="F6216" t="s">
        <v>445</v>
      </c>
      <c r="R6216">
        <v>0</v>
      </c>
      <c r="S6216">
        <v>0</v>
      </c>
      <c r="T6216">
        <v>500000000</v>
      </c>
    </row>
    <row r="6217" spans="1:20" ht="15" customHeight="1">
      <c r="A6217" s="962" t="s">
        <v>262</v>
      </c>
      <c r="B6217" t="s">
        <v>303</v>
      </c>
      <c r="C6217" t="s">
        <v>13</v>
      </c>
      <c r="D6217" t="s">
        <v>11</v>
      </c>
      <c r="E6217" t="s">
        <v>610</v>
      </c>
      <c r="F6217" t="s">
        <v>445</v>
      </c>
      <c r="R6217">
        <v>0</v>
      </c>
      <c r="S6217">
        <v>0</v>
      </c>
      <c r="T6217">
        <v>500000000</v>
      </c>
    </row>
    <row r="6218" spans="1:20" ht="15" customHeight="1">
      <c r="A6218" s="962" t="s">
        <v>262</v>
      </c>
      <c r="B6218" t="s">
        <v>298</v>
      </c>
      <c r="C6218" t="s">
        <v>13</v>
      </c>
      <c r="D6218" t="s">
        <v>11</v>
      </c>
      <c r="E6218" t="s">
        <v>610</v>
      </c>
      <c r="F6218" t="s">
        <v>445</v>
      </c>
      <c r="R6218">
        <v>0</v>
      </c>
      <c r="S6218">
        <v>0</v>
      </c>
      <c r="T6218">
        <v>500000000</v>
      </c>
    </row>
    <row r="6219" spans="1:20" ht="15" customHeight="1">
      <c r="A6219" s="962" t="s">
        <v>262</v>
      </c>
      <c r="B6219" t="s">
        <v>300</v>
      </c>
      <c r="C6219" t="s">
        <v>13</v>
      </c>
      <c r="D6219" t="s">
        <v>11</v>
      </c>
      <c r="E6219" t="s">
        <v>610</v>
      </c>
      <c r="F6219" t="s">
        <v>445</v>
      </c>
      <c r="R6219">
        <v>0</v>
      </c>
      <c r="S6219">
        <v>0</v>
      </c>
      <c r="T6219">
        <v>500000000</v>
      </c>
    </row>
    <row r="6220" spans="1:20" ht="15" customHeight="1">
      <c r="A6220" s="962" t="s">
        <v>262</v>
      </c>
      <c r="B6220" t="s">
        <v>321</v>
      </c>
      <c r="C6220" t="s">
        <v>13</v>
      </c>
      <c r="D6220" t="s">
        <v>11</v>
      </c>
      <c r="E6220" t="s">
        <v>610</v>
      </c>
      <c r="F6220" t="s">
        <v>445</v>
      </c>
      <c r="R6220">
        <v>0</v>
      </c>
      <c r="S6220">
        <v>0</v>
      </c>
      <c r="T6220">
        <v>500000000</v>
      </c>
    </row>
    <row r="6221" spans="1:20" ht="15" customHeight="1">
      <c r="A6221" s="962" t="s">
        <v>263</v>
      </c>
      <c r="B6221" t="s">
        <v>290</v>
      </c>
      <c r="C6221" t="s">
        <v>13</v>
      </c>
      <c r="D6221" t="s">
        <v>11</v>
      </c>
      <c r="E6221" t="s">
        <v>610</v>
      </c>
      <c r="F6221" t="s">
        <v>445</v>
      </c>
      <c r="R6221">
        <v>0</v>
      </c>
      <c r="S6221">
        <v>0</v>
      </c>
      <c r="T6221">
        <v>500000000</v>
      </c>
    </row>
    <row r="6222" spans="1:20" ht="15" customHeight="1">
      <c r="A6222" s="962" t="s">
        <v>263</v>
      </c>
      <c r="B6222" t="s">
        <v>292</v>
      </c>
      <c r="C6222" t="s">
        <v>13</v>
      </c>
      <c r="D6222" t="s">
        <v>11</v>
      </c>
      <c r="E6222" t="s">
        <v>610</v>
      </c>
      <c r="F6222" t="s">
        <v>445</v>
      </c>
      <c r="R6222">
        <v>0</v>
      </c>
      <c r="S6222">
        <v>0</v>
      </c>
      <c r="T6222">
        <v>500000000</v>
      </c>
    </row>
    <row r="6223" spans="1:20" ht="15" customHeight="1">
      <c r="A6223" s="962" t="s">
        <v>263</v>
      </c>
      <c r="B6223" t="s">
        <v>295</v>
      </c>
      <c r="C6223" t="s">
        <v>13</v>
      </c>
      <c r="D6223" t="s">
        <v>11</v>
      </c>
      <c r="E6223" t="s">
        <v>610</v>
      </c>
      <c r="F6223" t="s">
        <v>445</v>
      </c>
      <c r="R6223">
        <v>0</v>
      </c>
      <c r="S6223">
        <v>0</v>
      </c>
      <c r="T6223">
        <v>500000000</v>
      </c>
    </row>
    <row r="6224" spans="1:20" ht="15" customHeight="1">
      <c r="A6224" s="962" t="s">
        <v>263</v>
      </c>
      <c r="B6224" t="s">
        <v>296</v>
      </c>
      <c r="C6224" t="s">
        <v>13</v>
      </c>
      <c r="D6224" t="s">
        <v>11</v>
      </c>
      <c r="E6224" t="s">
        <v>610</v>
      </c>
      <c r="F6224" t="s">
        <v>445</v>
      </c>
      <c r="R6224">
        <v>0</v>
      </c>
      <c r="S6224">
        <v>0</v>
      </c>
      <c r="T6224">
        <v>500000000</v>
      </c>
    </row>
    <row r="6225" spans="1:20" ht="15" customHeight="1">
      <c r="A6225" s="962" t="s">
        <v>263</v>
      </c>
      <c r="B6225" t="s">
        <v>289</v>
      </c>
      <c r="C6225" t="s">
        <v>13</v>
      </c>
      <c r="D6225" t="s">
        <v>11</v>
      </c>
      <c r="E6225" t="s">
        <v>610</v>
      </c>
      <c r="F6225" t="s">
        <v>445</v>
      </c>
      <c r="R6225">
        <v>0</v>
      </c>
      <c r="S6225">
        <v>0</v>
      </c>
      <c r="T6225">
        <v>500000000</v>
      </c>
    </row>
    <row r="6226" spans="1:20" ht="15" customHeight="1">
      <c r="A6226" s="962" t="s">
        <v>263</v>
      </c>
      <c r="B6226" t="s">
        <v>291</v>
      </c>
      <c r="C6226" t="s">
        <v>13</v>
      </c>
      <c r="D6226" t="s">
        <v>11</v>
      </c>
      <c r="E6226" t="s">
        <v>610</v>
      </c>
      <c r="F6226" t="s">
        <v>445</v>
      </c>
      <c r="R6226">
        <v>0</v>
      </c>
      <c r="S6226">
        <v>0</v>
      </c>
      <c r="T6226">
        <v>500000000</v>
      </c>
    </row>
    <row r="6227" spans="1:20" ht="15" customHeight="1">
      <c r="A6227" s="962" t="s">
        <v>263</v>
      </c>
      <c r="B6227" t="s">
        <v>288</v>
      </c>
      <c r="C6227" t="s">
        <v>13</v>
      </c>
      <c r="D6227" t="s">
        <v>11</v>
      </c>
      <c r="E6227" t="s">
        <v>610</v>
      </c>
      <c r="F6227" t="s">
        <v>445</v>
      </c>
      <c r="R6227">
        <v>0</v>
      </c>
      <c r="S6227">
        <v>0</v>
      </c>
      <c r="T6227">
        <v>500000000</v>
      </c>
    </row>
    <row r="6228" spans="1:20" ht="15" customHeight="1">
      <c r="A6228" s="962" t="s">
        <v>263</v>
      </c>
      <c r="B6228" t="s">
        <v>287</v>
      </c>
      <c r="C6228" t="s">
        <v>13</v>
      </c>
      <c r="D6228" t="s">
        <v>11</v>
      </c>
      <c r="E6228" t="s">
        <v>610</v>
      </c>
      <c r="F6228" t="s">
        <v>445</v>
      </c>
      <c r="R6228">
        <v>0</v>
      </c>
      <c r="S6228">
        <v>0</v>
      </c>
      <c r="T6228">
        <v>500000000</v>
      </c>
    </row>
    <row r="6229" spans="1:20" ht="15" customHeight="1">
      <c r="A6229" s="962" t="s">
        <v>263</v>
      </c>
      <c r="B6229" t="s">
        <v>321</v>
      </c>
      <c r="C6229" t="s">
        <v>13</v>
      </c>
      <c r="D6229" t="s">
        <v>11</v>
      </c>
      <c r="E6229" t="s">
        <v>610</v>
      </c>
      <c r="F6229" t="s">
        <v>445</v>
      </c>
      <c r="R6229">
        <v>0</v>
      </c>
      <c r="S6229">
        <v>0</v>
      </c>
      <c r="T6229">
        <v>500000000</v>
      </c>
    </row>
    <row r="6230" spans="1:20" ht="15" customHeight="1">
      <c r="A6230" s="962" t="s">
        <v>263</v>
      </c>
      <c r="B6230" t="s">
        <v>294</v>
      </c>
      <c r="C6230" t="s">
        <v>13</v>
      </c>
      <c r="D6230" t="s">
        <v>11</v>
      </c>
      <c r="E6230" t="s">
        <v>610</v>
      </c>
      <c r="F6230" t="s">
        <v>445</v>
      </c>
      <c r="R6230">
        <v>0</v>
      </c>
      <c r="S6230">
        <v>0</v>
      </c>
      <c r="T6230">
        <v>500000000</v>
      </c>
    </row>
    <row r="6231" spans="1:20" ht="15" customHeight="1">
      <c r="A6231" s="962" t="s">
        <v>263</v>
      </c>
      <c r="B6231" t="s">
        <v>293</v>
      </c>
      <c r="C6231" t="s">
        <v>13</v>
      </c>
      <c r="D6231" t="s">
        <v>11</v>
      </c>
      <c r="E6231" t="s">
        <v>610</v>
      </c>
      <c r="F6231" t="s">
        <v>445</v>
      </c>
      <c r="R6231">
        <v>0</v>
      </c>
      <c r="S6231">
        <v>0</v>
      </c>
      <c r="T6231">
        <v>500000000</v>
      </c>
    </row>
    <row r="6232" spans="1:20" ht="15" customHeight="1">
      <c r="A6232" s="962" t="s">
        <v>263</v>
      </c>
      <c r="B6232" t="s">
        <v>324</v>
      </c>
      <c r="C6232" t="s">
        <v>13</v>
      </c>
      <c r="D6232" t="s">
        <v>11</v>
      </c>
      <c r="E6232" t="s">
        <v>610</v>
      </c>
      <c r="F6232" t="s">
        <v>445</v>
      </c>
      <c r="R6232">
        <v>0</v>
      </c>
      <c r="S6232">
        <v>0</v>
      </c>
      <c r="T6232">
        <v>500000000</v>
      </c>
    </row>
    <row r="6233" spans="1:20" ht="15" customHeight="1">
      <c r="A6233" s="962" t="s">
        <v>264</v>
      </c>
      <c r="B6233" t="s">
        <v>294</v>
      </c>
      <c r="C6233" t="s">
        <v>13</v>
      </c>
      <c r="D6233" t="s">
        <v>11</v>
      </c>
      <c r="E6233" t="s">
        <v>610</v>
      </c>
      <c r="F6233" t="s">
        <v>445</v>
      </c>
      <c r="R6233">
        <v>0</v>
      </c>
      <c r="S6233">
        <v>0</v>
      </c>
      <c r="T6233">
        <v>0</v>
      </c>
    </row>
    <row r="6234" spans="1:20" ht="15" customHeight="1">
      <c r="A6234" s="962" t="s">
        <v>264</v>
      </c>
      <c r="B6234" t="s">
        <v>292</v>
      </c>
      <c r="C6234" t="s">
        <v>13</v>
      </c>
      <c r="D6234" t="s">
        <v>11</v>
      </c>
      <c r="E6234" t="s">
        <v>610</v>
      </c>
      <c r="F6234" t="s">
        <v>445</v>
      </c>
      <c r="R6234">
        <v>0</v>
      </c>
      <c r="S6234">
        <v>0</v>
      </c>
      <c r="T6234">
        <v>0</v>
      </c>
    </row>
    <row r="6235" spans="1:20" ht="15" customHeight="1">
      <c r="A6235" s="962" t="s">
        <v>264</v>
      </c>
      <c r="B6235" t="s">
        <v>291</v>
      </c>
      <c r="C6235" t="s">
        <v>13</v>
      </c>
      <c r="D6235" t="s">
        <v>11</v>
      </c>
      <c r="E6235" t="s">
        <v>610</v>
      </c>
      <c r="F6235" t="s">
        <v>445</v>
      </c>
      <c r="R6235">
        <v>0</v>
      </c>
      <c r="S6235">
        <v>0</v>
      </c>
      <c r="T6235">
        <v>0</v>
      </c>
    </row>
    <row r="6236" spans="1:20" ht="15" customHeight="1">
      <c r="A6236" s="962" t="s">
        <v>264</v>
      </c>
      <c r="B6236" t="s">
        <v>293</v>
      </c>
      <c r="C6236" t="s">
        <v>13</v>
      </c>
      <c r="D6236" t="s">
        <v>11</v>
      </c>
      <c r="E6236" t="s">
        <v>610</v>
      </c>
      <c r="F6236" t="s">
        <v>445</v>
      </c>
      <c r="R6236">
        <v>0</v>
      </c>
      <c r="S6236">
        <v>0</v>
      </c>
      <c r="T6236">
        <v>0</v>
      </c>
    </row>
    <row r="6237" spans="1:20" ht="15" customHeight="1">
      <c r="A6237" s="962" t="s">
        <v>264</v>
      </c>
      <c r="B6237" t="s">
        <v>289</v>
      </c>
      <c r="C6237" t="s">
        <v>13</v>
      </c>
      <c r="D6237" t="s">
        <v>11</v>
      </c>
      <c r="E6237" t="s">
        <v>610</v>
      </c>
      <c r="F6237" t="s">
        <v>445</v>
      </c>
      <c r="R6237">
        <v>0</v>
      </c>
    </row>
    <row r="6238" spans="1:20" ht="15" customHeight="1">
      <c r="A6238" s="962" t="s">
        <v>264</v>
      </c>
      <c r="B6238" t="s">
        <v>288</v>
      </c>
      <c r="C6238" t="s">
        <v>13</v>
      </c>
      <c r="D6238" t="s">
        <v>11</v>
      </c>
      <c r="E6238" t="s">
        <v>610</v>
      </c>
      <c r="F6238" t="s">
        <v>445</v>
      </c>
      <c r="R6238">
        <v>0</v>
      </c>
    </row>
    <row r="6239" spans="1:20" ht="15" customHeight="1">
      <c r="A6239" s="962" t="s">
        <v>264</v>
      </c>
      <c r="B6239" t="s">
        <v>287</v>
      </c>
      <c r="C6239" t="s">
        <v>13</v>
      </c>
      <c r="D6239" t="s">
        <v>11</v>
      </c>
      <c r="E6239" t="s">
        <v>610</v>
      </c>
      <c r="F6239" t="s">
        <v>445</v>
      </c>
      <c r="R6239">
        <v>0</v>
      </c>
    </row>
    <row r="6240" spans="1:20" ht="15" customHeight="1">
      <c r="A6240" s="962" t="s">
        <v>264</v>
      </c>
      <c r="B6240" t="s">
        <v>295</v>
      </c>
      <c r="C6240" t="s">
        <v>13</v>
      </c>
      <c r="D6240" t="s">
        <v>11</v>
      </c>
      <c r="E6240" t="s">
        <v>610</v>
      </c>
      <c r="F6240" t="s">
        <v>445</v>
      </c>
      <c r="R6240">
        <v>0</v>
      </c>
      <c r="S6240">
        <v>0</v>
      </c>
      <c r="T6240">
        <v>0</v>
      </c>
    </row>
    <row r="6241" spans="1:20" ht="15" customHeight="1">
      <c r="A6241" s="962" t="s">
        <v>264</v>
      </c>
      <c r="B6241" t="s">
        <v>296</v>
      </c>
      <c r="C6241" t="s">
        <v>13</v>
      </c>
      <c r="D6241" t="s">
        <v>11</v>
      </c>
      <c r="E6241" t="s">
        <v>610</v>
      </c>
      <c r="F6241" t="s">
        <v>445</v>
      </c>
      <c r="R6241">
        <v>0</v>
      </c>
      <c r="S6241">
        <v>0</v>
      </c>
      <c r="T6241">
        <v>0</v>
      </c>
    </row>
    <row r="6242" spans="1:20" ht="15" customHeight="1">
      <c r="A6242" s="962" t="s">
        <v>265</v>
      </c>
      <c r="B6242" t="s">
        <v>294</v>
      </c>
      <c r="C6242" t="s">
        <v>13</v>
      </c>
      <c r="D6242" t="s">
        <v>11</v>
      </c>
      <c r="E6242" t="s">
        <v>610</v>
      </c>
      <c r="F6242" t="s">
        <v>445</v>
      </c>
      <c r="R6242">
        <v>0</v>
      </c>
      <c r="S6242">
        <v>0</v>
      </c>
      <c r="T6242">
        <v>0</v>
      </c>
    </row>
    <row r="6243" spans="1:20" ht="15" customHeight="1">
      <c r="A6243" s="962" t="s">
        <v>265</v>
      </c>
      <c r="B6243" t="s">
        <v>292</v>
      </c>
      <c r="C6243" t="s">
        <v>13</v>
      </c>
      <c r="D6243" t="s">
        <v>11</v>
      </c>
      <c r="E6243" t="s">
        <v>610</v>
      </c>
      <c r="F6243" t="s">
        <v>445</v>
      </c>
      <c r="R6243">
        <v>0</v>
      </c>
      <c r="S6243">
        <v>0</v>
      </c>
      <c r="T6243">
        <v>0</v>
      </c>
    </row>
    <row r="6244" spans="1:20" ht="15" customHeight="1">
      <c r="A6244" s="962" t="s">
        <v>265</v>
      </c>
      <c r="B6244" t="s">
        <v>291</v>
      </c>
      <c r="C6244" t="s">
        <v>13</v>
      </c>
      <c r="D6244" t="s">
        <v>11</v>
      </c>
      <c r="E6244" t="s">
        <v>610</v>
      </c>
      <c r="F6244" t="s">
        <v>445</v>
      </c>
      <c r="R6244">
        <v>0</v>
      </c>
      <c r="S6244">
        <v>0</v>
      </c>
      <c r="T6244">
        <v>0</v>
      </c>
    </row>
    <row r="6245" spans="1:20" ht="15" customHeight="1">
      <c r="A6245" s="962" t="s">
        <v>265</v>
      </c>
      <c r="B6245" t="s">
        <v>293</v>
      </c>
      <c r="C6245" t="s">
        <v>13</v>
      </c>
      <c r="D6245" t="s">
        <v>11</v>
      </c>
      <c r="E6245" t="s">
        <v>610</v>
      </c>
      <c r="F6245" t="s">
        <v>445</v>
      </c>
      <c r="R6245">
        <v>0</v>
      </c>
      <c r="S6245">
        <v>0</v>
      </c>
      <c r="T6245">
        <v>0</v>
      </c>
    </row>
    <row r="6246" spans="1:20" ht="15" customHeight="1">
      <c r="A6246" s="962" t="s">
        <v>265</v>
      </c>
      <c r="B6246" t="s">
        <v>289</v>
      </c>
      <c r="C6246" t="s">
        <v>13</v>
      </c>
      <c r="D6246" t="s">
        <v>11</v>
      </c>
      <c r="E6246" t="s">
        <v>610</v>
      </c>
      <c r="F6246" t="s">
        <v>445</v>
      </c>
      <c r="R6246">
        <v>0</v>
      </c>
      <c r="S6246">
        <v>0</v>
      </c>
      <c r="T6246">
        <v>0</v>
      </c>
    </row>
    <row r="6247" spans="1:20" ht="15" customHeight="1">
      <c r="A6247" s="962" t="s">
        <v>265</v>
      </c>
      <c r="B6247" t="s">
        <v>288</v>
      </c>
      <c r="C6247" t="s">
        <v>13</v>
      </c>
      <c r="D6247" t="s">
        <v>11</v>
      </c>
      <c r="E6247" t="s">
        <v>610</v>
      </c>
      <c r="F6247" t="s">
        <v>445</v>
      </c>
      <c r="R6247">
        <v>0</v>
      </c>
      <c r="S6247">
        <v>0</v>
      </c>
      <c r="T6247">
        <v>0</v>
      </c>
    </row>
    <row r="6248" spans="1:20" ht="15" customHeight="1">
      <c r="A6248" s="962" t="s">
        <v>265</v>
      </c>
      <c r="B6248" t="s">
        <v>287</v>
      </c>
      <c r="C6248" t="s">
        <v>13</v>
      </c>
      <c r="D6248" t="s">
        <v>11</v>
      </c>
      <c r="E6248" t="s">
        <v>610</v>
      </c>
      <c r="F6248" t="s">
        <v>445</v>
      </c>
      <c r="R6248">
        <v>0</v>
      </c>
      <c r="S6248">
        <v>0</v>
      </c>
      <c r="T6248">
        <v>0</v>
      </c>
    </row>
    <row r="6249" spans="1:20" ht="15" customHeight="1">
      <c r="A6249" s="962" t="s">
        <v>265</v>
      </c>
      <c r="B6249" t="s">
        <v>295</v>
      </c>
      <c r="C6249" t="s">
        <v>13</v>
      </c>
      <c r="D6249" t="s">
        <v>11</v>
      </c>
      <c r="E6249" t="s">
        <v>610</v>
      </c>
      <c r="F6249" t="s">
        <v>445</v>
      </c>
      <c r="R6249">
        <v>0</v>
      </c>
      <c r="S6249">
        <v>0</v>
      </c>
      <c r="T6249">
        <v>0</v>
      </c>
    </row>
    <row r="6250" spans="1:20" ht="15" customHeight="1">
      <c r="A6250" s="962" t="s">
        <v>265</v>
      </c>
      <c r="B6250" t="s">
        <v>296</v>
      </c>
      <c r="C6250" t="s">
        <v>13</v>
      </c>
      <c r="D6250" t="s">
        <v>11</v>
      </c>
      <c r="E6250" t="s">
        <v>610</v>
      </c>
      <c r="F6250" t="s">
        <v>445</v>
      </c>
      <c r="R6250">
        <v>0</v>
      </c>
      <c r="S6250">
        <v>0</v>
      </c>
      <c r="T6250">
        <v>0</v>
      </c>
    </row>
    <row r="6251" spans="1:20" ht="15" customHeight="1">
      <c r="A6251" s="962" t="s">
        <v>266</v>
      </c>
      <c r="B6251" t="s">
        <v>294</v>
      </c>
      <c r="C6251" t="s">
        <v>13</v>
      </c>
      <c r="D6251" t="s">
        <v>11</v>
      </c>
      <c r="E6251" t="s">
        <v>610</v>
      </c>
      <c r="F6251" t="s">
        <v>445</v>
      </c>
      <c r="R6251">
        <v>0</v>
      </c>
      <c r="S6251">
        <v>0</v>
      </c>
      <c r="T6251">
        <v>0</v>
      </c>
    </row>
    <row r="6252" spans="1:20" ht="15" customHeight="1">
      <c r="A6252" s="962" t="s">
        <v>266</v>
      </c>
      <c r="B6252" t="s">
        <v>292</v>
      </c>
      <c r="C6252" t="s">
        <v>13</v>
      </c>
      <c r="D6252" t="s">
        <v>11</v>
      </c>
      <c r="E6252" t="s">
        <v>610</v>
      </c>
      <c r="F6252" t="s">
        <v>445</v>
      </c>
      <c r="R6252">
        <v>0</v>
      </c>
      <c r="S6252">
        <v>0</v>
      </c>
      <c r="T6252">
        <v>0</v>
      </c>
    </row>
    <row r="6253" spans="1:20" ht="15" customHeight="1">
      <c r="A6253" s="962" t="s">
        <v>266</v>
      </c>
      <c r="B6253" t="s">
        <v>291</v>
      </c>
      <c r="C6253" t="s">
        <v>13</v>
      </c>
      <c r="D6253" t="s">
        <v>11</v>
      </c>
      <c r="E6253" t="s">
        <v>610</v>
      </c>
      <c r="F6253" t="s">
        <v>445</v>
      </c>
      <c r="R6253">
        <v>0</v>
      </c>
      <c r="S6253">
        <v>0</v>
      </c>
      <c r="T6253">
        <v>0</v>
      </c>
    </row>
    <row r="6254" spans="1:20" ht="15" customHeight="1">
      <c r="A6254" s="962" t="s">
        <v>266</v>
      </c>
      <c r="B6254" t="s">
        <v>293</v>
      </c>
      <c r="C6254" t="s">
        <v>13</v>
      </c>
      <c r="D6254" t="s">
        <v>11</v>
      </c>
      <c r="E6254" t="s">
        <v>610</v>
      </c>
      <c r="F6254" t="s">
        <v>445</v>
      </c>
      <c r="R6254">
        <v>0</v>
      </c>
      <c r="S6254">
        <v>0</v>
      </c>
      <c r="T6254">
        <v>0</v>
      </c>
    </row>
    <row r="6255" spans="1:20" ht="15" customHeight="1">
      <c r="A6255" s="962" t="s">
        <v>266</v>
      </c>
      <c r="B6255" t="s">
        <v>289</v>
      </c>
      <c r="C6255" t="s">
        <v>13</v>
      </c>
      <c r="D6255" t="s">
        <v>11</v>
      </c>
      <c r="E6255" t="s">
        <v>610</v>
      </c>
      <c r="F6255" t="s">
        <v>445</v>
      </c>
      <c r="R6255">
        <v>0</v>
      </c>
      <c r="S6255">
        <v>0</v>
      </c>
      <c r="T6255">
        <v>0</v>
      </c>
    </row>
    <row r="6256" spans="1:20" ht="15" customHeight="1">
      <c r="A6256" s="962" t="s">
        <v>266</v>
      </c>
      <c r="B6256" t="s">
        <v>288</v>
      </c>
      <c r="C6256" t="s">
        <v>13</v>
      </c>
      <c r="D6256" t="s">
        <v>11</v>
      </c>
      <c r="E6256" t="s">
        <v>610</v>
      </c>
      <c r="F6256" t="s">
        <v>445</v>
      </c>
      <c r="R6256">
        <v>0</v>
      </c>
      <c r="S6256">
        <v>0</v>
      </c>
      <c r="T6256">
        <v>0</v>
      </c>
    </row>
    <row r="6257" spans="1:20" ht="15" customHeight="1">
      <c r="A6257" s="962" t="s">
        <v>266</v>
      </c>
      <c r="B6257" t="s">
        <v>287</v>
      </c>
      <c r="C6257" t="s">
        <v>13</v>
      </c>
      <c r="D6257" t="s">
        <v>11</v>
      </c>
      <c r="E6257" t="s">
        <v>610</v>
      </c>
      <c r="F6257" t="s">
        <v>445</v>
      </c>
      <c r="R6257">
        <v>0</v>
      </c>
      <c r="S6257">
        <v>0</v>
      </c>
      <c r="T6257">
        <v>0</v>
      </c>
    </row>
    <row r="6258" spans="1:20" ht="15" customHeight="1">
      <c r="A6258" s="962" t="s">
        <v>266</v>
      </c>
      <c r="B6258" t="s">
        <v>295</v>
      </c>
      <c r="C6258" t="s">
        <v>13</v>
      </c>
      <c r="D6258" t="s">
        <v>11</v>
      </c>
      <c r="E6258" t="s">
        <v>610</v>
      </c>
      <c r="F6258" t="s">
        <v>445</v>
      </c>
      <c r="R6258">
        <v>0</v>
      </c>
      <c r="S6258">
        <v>0</v>
      </c>
      <c r="T6258">
        <v>0</v>
      </c>
    </row>
    <row r="6259" spans="1:20" ht="15" customHeight="1">
      <c r="A6259" s="962" t="s">
        <v>266</v>
      </c>
      <c r="B6259" t="s">
        <v>296</v>
      </c>
      <c r="C6259" t="s">
        <v>13</v>
      </c>
      <c r="D6259" t="s">
        <v>11</v>
      </c>
      <c r="E6259" t="s">
        <v>610</v>
      </c>
      <c r="F6259" t="s">
        <v>445</v>
      </c>
      <c r="R6259">
        <v>0</v>
      </c>
      <c r="S6259">
        <v>0</v>
      </c>
      <c r="T6259">
        <v>0</v>
      </c>
    </row>
    <row r="6260" spans="1:20" ht="15" customHeight="1">
      <c r="A6260" s="962" t="s">
        <v>267</v>
      </c>
      <c r="B6260" t="s">
        <v>296</v>
      </c>
      <c r="C6260" t="s">
        <v>13</v>
      </c>
      <c r="D6260" t="s">
        <v>11</v>
      </c>
      <c r="E6260" t="s">
        <v>610</v>
      </c>
      <c r="F6260" t="s">
        <v>445</v>
      </c>
      <c r="R6260">
        <v>0</v>
      </c>
      <c r="S6260">
        <v>0</v>
      </c>
      <c r="T6260">
        <v>0</v>
      </c>
    </row>
    <row r="6261" spans="1:20" ht="15" customHeight="1">
      <c r="A6261" s="962" t="s">
        <v>267</v>
      </c>
      <c r="B6261" t="s">
        <v>289</v>
      </c>
      <c r="C6261" t="s">
        <v>13</v>
      </c>
      <c r="D6261" t="s">
        <v>11</v>
      </c>
      <c r="E6261" t="s">
        <v>610</v>
      </c>
      <c r="F6261" t="s">
        <v>445</v>
      </c>
      <c r="R6261">
        <v>0</v>
      </c>
      <c r="S6261">
        <v>0</v>
      </c>
      <c r="T6261">
        <v>0</v>
      </c>
    </row>
    <row r="6262" spans="1:20" ht="15" customHeight="1">
      <c r="A6262" s="962" t="s">
        <v>267</v>
      </c>
      <c r="B6262" t="s">
        <v>288</v>
      </c>
      <c r="C6262" t="s">
        <v>13</v>
      </c>
      <c r="D6262" t="s">
        <v>11</v>
      </c>
      <c r="E6262" t="s">
        <v>610</v>
      </c>
      <c r="F6262" t="s">
        <v>445</v>
      </c>
      <c r="R6262">
        <v>0</v>
      </c>
      <c r="S6262">
        <v>0</v>
      </c>
      <c r="T6262">
        <v>0</v>
      </c>
    </row>
    <row r="6263" spans="1:20" ht="15" customHeight="1">
      <c r="A6263" s="962" t="s">
        <v>267</v>
      </c>
      <c r="B6263" t="s">
        <v>287</v>
      </c>
      <c r="C6263" t="s">
        <v>13</v>
      </c>
      <c r="D6263" t="s">
        <v>11</v>
      </c>
      <c r="E6263" t="s">
        <v>610</v>
      </c>
      <c r="F6263" t="s">
        <v>445</v>
      </c>
      <c r="R6263">
        <v>0</v>
      </c>
      <c r="S6263">
        <v>0</v>
      </c>
      <c r="T6263">
        <v>0</v>
      </c>
    </row>
    <row r="6264" spans="1:20" ht="15" customHeight="1">
      <c r="A6264" s="962" t="s">
        <v>268</v>
      </c>
      <c r="B6264" t="s">
        <v>296</v>
      </c>
      <c r="C6264" t="s">
        <v>13</v>
      </c>
      <c r="D6264" t="s">
        <v>11</v>
      </c>
      <c r="E6264" t="s">
        <v>610</v>
      </c>
      <c r="F6264" t="s">
        <v>445</v>
      </c>
      <c r="R6264">
        <v>0</v>
      </c>
      <c r="S6264">
        <v>0</v>
      </c>
      <c r="T6264">
        <v>0</v>
      </c>
    </row>
    <row r="6265" spans="1:20" ht="15" customHeight="1">
      <c r="A6265" s="962" t="s">
        <v>268</v>
      </c>
      <c r="B6265" t="s">
        <v>289</v>
      </c>
      <c r="C6265" t="s">
        <v>13</v>
      </c>
      <c r="D6265" t="s">
        <v>11</v>
      </c>
      <c r="E6265" t="s">
        <v>610</v>
      </c>
      <c r="F6265" t="s">
        <v>445</v>
      </c>
      <c r="R6265">
        <v>0</v>
      </c>
      <c r="S6265">
        <v>0</v>
      </c>
      <c r="T6265">
        <v>0</v>
      </c>
    </row>
    <row r="6266" spans="1:20" ht="15" customHeight="1">
      <c r="A6266" s="962" t="s">
        <v>268</v>
      </c>
      <c r="B6266" t="s">
        <v>288</v>
      </c>
      <c r="C6266" t="s">
        <v>13</v>
      </c>
      <c r="D6266" t="s">
        <v>11</v>
      </c>
      <c r="E6266" t="s">
        <v>610</v>
      </c>
      <c r="F6266" t="s">
        <v>445</v>
      </c>
      <c r="R6266">
        <v>0</v>
      </c>
      <c r="S6266">
        <v>0</v>
      </c>
      <c r="T6266">
        <v>0</v>
      </c>
    </row>
    <row r="6267" spans="1:20" ht="15" customHeight="1">
      <c r="A6267" s="962" t="s">
        <v>268</v>
      </c>
      <c r="B6267" t="s">
        <v>287</v>
      </c>
      <c r="C6267" t="s">
        <v>13</v>
      </c>
      <c r="D6267" t="s">
        <v>11</v>
      </c>
      <c r="E6267" t="s">
        <v>610</v>
      </c>
      <c r="F6267" t="s">
        <v>445</v>
      </c>
      <c r="R6267">
        <v>0</v>
      </c>
      <c r="S6267">
        <v>0</v>
      </c>
      <c r="T6267">
        <v>0</v>
      </c>
    </row>
    <row r="6268" spans="1:20" ht="15" customHeight="1">
      <c r="A6268" s="962" t="s">
        <v>269</v>
      </c>
      <c r="B6268" t="s">
        <v>296</v>
      </c>
      <c r="C6268" t="s">
        <v>13</v>
      </c>
      <c r="D6268" t="s">
        <v>11</v>
      </c>
      <c r="E6268" t="s">
        <v>610</v>
      </c>
      <c r="F6268" t="s">
        <v>445</v>
      </c>
      <c r="R6268">
        <v>0</v>
      </c>
      <c r="S6268">
        <v>0</v>
      </c>
      <c r="T6268">
        <v>0</v>
      </c>
    </row>
    <row r="6269" spans="1:20" ht="15" customHeight="1">
      <c r="A6269" s="962" t="s">
        <v>269</v>
      </c>
      <c r="B6269" t="s">
        <v>289</v>
      </c>
      <c r="C6269" t="s">
        <v>13</v>
      </c>
      <c r="D6269" t="s">
        <v>11</v>
      </c>
      <c r="E6269" t="s">
        <v>610</v>
      </c>
      <c r="F6269" t="s">
        <v>445</v>
      </c>
      <c r="R6269">
        <v>0</v>
      </c>
      <c r="S6269">
        <v>0</v>
      </c>
      <c r="T6269">
        <v>0</v>
      </c>
    </row>
    <row r="6270" spans="1:20" ht="15" customHeight="1">
      <c r="A6270" s="962" t="s">
        <v>269</v>
      </c>
      <c r="B6270" t="s">
        <v>288</v>
      </c>
      <c r="C6270" t="s">
        <v>13</v>
      </c>
      <c r="D6270" t="s">
        <v>11</v>
      </c>
      <c r="E6270" t="s">
        <v>610</v>
      </c>
      <c r="F6270" t="s">
        <v>445</v>
      </c>
      <c r="R6270">
        <v>0</v>
      </c>
      <c r="S6270">
        <v>0</v>
      </c>
      <c r="T6270">
        <v>0</v>
      </c>
    </row>
    <row r="6271" spans="1:20" ht="15" customHeight="1">
      <c r="A6271" s="962" t="s">
        <v>269</v>
      </c>
      <c r="B6271" t="s">
        <v>287</v>
      </c>
      <c r="C6271" t="s">
        <v>13</v>
      </c>
      <c r="D6271" t="s">
        <v>11</v>
      </c>
      <c r="E6271" t="s">
        <v>610</v>
      </c>
      <c r="F6271" t="s">
        <v>445</v>
      </c>
      <c r="R6271">
        <v>0</v>
      </c>
      <c r="S6271">
        <v>0</v>
      </c>
      <c r="T6271">
        <v>0</v>
      </c>
    </row>
    <row r="6272" spans="1:20" ht="15" customHeight="1">
      <c r="A6272" s="962" t="s">
        <v>270</v>
      </c>
      <c r="B6272" t="s">
        <v>296</v>
      </c>
      <c r="C6272" t="s">
        <v>13</v>
      </c>
      <c r="D6272" t="s">
        <v>11</v>
      </c>
      <c r="E6272" t="s">
        <v>610</v>
      </c>
      <c r="F6272" t="s">
        <v>445</v>
      </c>
      <c r="O6272" t="s">
        <v>882</v>
      </c>
      <c r="P6272" t="s">
        <v>2005</v>
      </c>
      <c r="Q6272" t="s">
        <v>2006</v>
      </c>
      <c r="R6272">
        <v>7.69</v>
      </c>
    </row>
    <row r="6273" spans="1:20" ht="15" customHeight="1">
      <c r="A6273" s="962" t="s">
        <v>270</v>
      </c>
      <c r="B6273" t="s">
        <v>289</v>
      </c>
      <c r="C6273" t="s">
        <v>13</v>
      </c>
      <c r="D6273" t="s">
        <v>11</v>
      </c>
      <c r="E6273" t="s">
        <v>610</v>
      </c>
      <c r="F6273" t="s">
        <v>445</v>
      </c>
      <c r="R6273">
        <v>7.69</v>
      </c>
    </row>
    <row r="6274" spans="1:20" ht="15" customHeight="1">
      <c r="A6274" s="962" t="s">
        <v>270</v>
      </c>
      <c r="B6274" t="s">
        <v>288</v>
      </c>
      <c r="C6274" t="s">
        <v>13</v>
      </c>
      <c r="D6274" t="s">
        <v>11</v>
      </c>
      <c r="E6274" t="s">
        <v>610</v>
      </c>
      <c r="F6274" t="s">
        <v>445</v>
      </c>
      <c r="R6274">
        <v>7.69</v>
      </c>
    </row>
    <row r="6275" spans="1:20" ht="15" customHeight="1">
      <c r="A6275" s="962" t="s">
        <v>270</v>
      </c>
      <c r="B6275" t="s">
        <v>287</v>
      </c>
      <c r="C6275" t="s">
        <v>13</v>
      </c>
      <c r="D6275" t="s">
        <v>11</v>
      </c>
      <c r="E6275" t="s">
        <v>610</v>
      </c>
      <c r="F6275" t="s">
        <v>445</v>
      </c>
      <c r="R6275">
        <v>7.69</v>
      </c>
    </row>
    <row r="6276" spans="1:20" ht="15" customHeight="1">
      <c r="A6276" s="962" t="s">
        <v>271</v>
      </c>
      <c r="B6276" t="s">
        <v>297</v>
      </c>
      <c r="C6276" t="s">
        <v>13</v>
      </c>
      <c r="D6276" t="s">
        <v>11</v>
      </c>
      <c r="E6276" t="s">
        <v>610</v>
      </c>
      <c r="F6276" t="s">
        <v>445</v>
      </c>
      <c r="O6276" t="s">
        <v>882</v>
      </c>
      <c r="P6276" t="s">
        <v>2005</v>
      </c>
      <c r="Q6276" t="s">
        <v>2006</v>
      </c>
      <c r="R6276">
        <v>2.31</v>
      </c>
    </row>
    <row r="6277" spans="1:20" ht="15" customHeight="1">
      <c r="A6277" s="962" t="s">
        <v>271</v>
      </c>
      <c r="B6277" t="s">
        <v>288</v>
      </c>
      <c r="C6277" t="s">
        <v>13</v>
      </c>
      <c r="D6277" t="s">
        <v>11</v>
      </c>
      <c r="E6277" t="s">
        <v>610</v>
      </c>
      <c r="F6277" t="s">
        <v>445</v>
      </c>
      <c r="R6277">
        <v>2.31</v>
      </c>
    </row>
    <row r="6278" spans="1:20" ht="15" customHeight="1">
      <c r="A6278" s="962" t="s">
        <v>271</v>
      </c>
      <c r="B6278" t="s">
        <v>287</v>
      </c>
      <c r="C6278" t="s">
        <v>13</v>
      </c>
      <c r="D6278" t="s">
        <v>11</v>
      </c>
      <c r="E6278" t="s">
        <v>610</v>
      </c>
      <c r="F6278" t="s">
        <v>445</v>
      </c>
      <c r="R6278">
        <v>2.31</v>
      </c>
    </row>
    <row r="6279" spans="1:20" ht="15" customHeight="1">
      <c r="A6279" s="962" t="s">
        <v>271</v>
      </c>
      <c r="B6279" t="s">
        <v>299</v>
      </c>
      <c r="C6279" t="s">
        <v>13</v>
      </c>
      <c r="D6279" t="s">
        <v>11</v>
      </c>
      <c r="E6279" t="s">
        <v>610</v>
      </c>
      <c r="F6279" t="s">
        <v>445</v>
      </c>
      <c r="R6279">
        <v>0.53</v>
      </c>
      <c r="S6279">
        <v>0</v>
      </c>
      <c r="T6279">
        <v>2.31</v>
      </c>
    </row>
    <row r="6280" spans="1:20" ht="15" customHeight="1">
      <c r="A6280" s="962" t="s">
        <v>271</v>
      </c>
      <c r="B6280" t="s">
        <v>301</v>
      </c>
      <c r="C6280" t="s">
        <v>13</v>
      </c>
      <c r="D6280" t="s">
        <v>11</v>
      </c>
      <c r="E6280" t="s">
        <v>610</v>
      </c>
      <c r="F6280" t="s">
        <v>445</v>
      </c>
      <c r="R6280">
        <v>0.18</v>
      </c>
      <c r="S6280">
        <v>0</v>
      </c>
      <c r="T6280">
        <v>2.31</v>
      </c>
    </row>
    <row r="6281" spans="1:20" ht="15" customHeight="1">
      <c r="A6281" s="962" t="s">
        <v>271</v>
      </c>
      <c r="B6281" t="s">
        <v>302</v>
      </c>
      <c r="C6281" t="s">
        <v>13</v>
      </c>
      <c r="D6281" t="s">
        <v>11</v>
      </c>
      <c r="E6281" t="s">
        <v>610</v>
      </c>
      <c r="F6281" t="s">
        <v>445</v>
      </c>
      <c r="R6281">
        <v>0.18</v>
      </c>
      <c r="S6281">
        <v>0</v>
      </c>
      <c r="T6281">
        <v>2.31</v>
      </c>
    </row>
    <row r="6282" spans="1:20" ht="15" customHeight="1">
      <c r="A6282" s="962" t="s">
        <v>271</v>
      </c>
      <c r="B6282" t="s">
        <v>303</v>
      </c>
      <c r="C6282" t="s">
        <v>13</v>
      </c>
      <c r="D6282" t="s">
        <v>11</v>
      </c>
      <c r="E6282" t="s">
        <v>610</v>
      </c>
      <c r="F6282" t="s">
        <v>445</v>
      </c>
      <c r="R6282">
        <v>1.42</v>
      </c>
      <c r="S6282">
        <v>0</v>
      </c>
      <c r="T6282">
        <v>2.31</v>
      </c>
    </row>
    <row r="6283" spans="1:20" ht="15" customHeight="1">
      <c r="A6283" s="962" t="s">
        <v>271</v>
      </c>
      <c r="B6283" t="s">
        <v>298</v>
      </c>
      <c r="C6283" t="s">
        <v>13</v>
      </c>
      <c r="D6283" t="s">
        <v>11</v>
      </c>
      <c r="E6283" t="s">
        <v>610</v>
      </c>
      <c r="F6283" t="s">
        <v>445</v>
      </c>
      <c r="R6283">
        <v>0.89</v>
      </c>
      <c r="S6283">
        <v>0</v>
      </c>
      <c r="T6283">
        <v>2.31</v>
      </c>
    </row>
    <row r="6284" spans="1:20" ht="15" customHeight="1">
      <c r="A6284" s="962" t="s">
        <v>271</v>
      </c>
      <c r="B6284" t="s">
        <v>300</v>
      </c>
      <c r="C6284" t="s">
        <v>13</v>
      </c>
      <c r="D6284" t="s">
        <v>11</v>
      </c>
      <c r="E6284" t="s">
        <v>610</v>
      </c>
      <c r="F6284" t="s">
        <v>445</v>
      </c>
      <c r="R6284">
        <v>0.36</v>
      </c>
      <c r="S6284">
        <v>0</v>
      </c>
      <c r="T6284">
        <v>2.31</v>
      </c>
    </row>
    <row r="6285" spans="1:20" ht="15" customHeight="1">
      <c r="A6285" s="962" t="s">
        <v>272</v>
      </c>
      <c r="B6285" t="s">
        <v>296</v>
      </c>
      <c r="C6285" t="s">
        <v>13</v>
      </c>
      <c r="D6285" t="s">
        <v>11</v>
      </c>
      <c r="E6285" t="s">
        <v>610</v>
      </c>
      <c r="F6285" t="s">
        <v>445</v>
      </c>
      <c r="R6285">
        <v>0</v>
      </c>
      <c r="S6285">
        <v>0</v>
      </c>
      <c r="T6285">
        <v>0</v>
      </c>
    </row>
    <row r="6286" spans="1:20" ht="15" customHeight="1">
      <c r="A6286" s="962" t="s">
        <v>272</v>
      </c>
      <c r="B6286" t="s">
        <v>289</v>
      </c>
      <c r="C6286" t="s">
        <v>13</v>
      </c>
      <c r="D6286" t="s">
        <v>11</v>
      </c>
      <c r="E6286" t="s">
        <v>610</v>
      </c>
      <c r="F6286" t="s">
        <v>445</v>
      </c>
      <c r="R6286">
        <v>0</v>
      </c>
      <c r="S6286">
        <v>0</v>
      </c>
      <c r="T6286">
        <v>0</v>
      </c>
    </row>
    <row r="6287" spans="1:20" ht="15" customHeight="1">
      <c r="A6287" s="962" t="s">
        <v>272</v>
      </c>
      <c r="B6287" t="s">
        <v>288</v>
      </c>
      <c r="C6287" t="s">
        <v>13</v>
      </c>
      <c r="D6287" t="s">
        <v>11</v>
      </c>
      <c r="E6287" t="s">
        <v>610</v>
      </c>
      <c r="F6287" t="s">
        <v>445</v>
      </c>
      <c r="R6287">
        <v>0</v>
      </c>
      <c r="S6287">
        <v>0</v>
      </c>
      <c r="T6287">
        <v>0</v>
      </c>
    </row>
    <row r="6288" spans="1:20" ht="15" customHeight="1">
      <c r="A6288" s="962" t="s">
        <v>272</v>
      </c>
      <c r="B6288" t="s">
        <v>287</v>
      </c>
      <c r="C6288" t="s">
        <v>13</v>
      </c>
      <c r="D6288" t="s">
        <v>11</v>
      </c>
      <c r="E6288" t="s">
        <v>610</v>
      </c>
      <c r="F6288" t="s">
        <v>445</v>
      </c>
      <c r="R6288">
        <v>0</v>
      </c>
      <c r="S6288">
        <v>0</v>
      </c>
      <c r="T6288">
        <v>0</v>
      </c>
    </row>
    <row r="6289" spans="1:20" ht="15" customHeight="1">
      <c r="A6289" s="962" t="s">
        <v>273</v>
      </c>
      <c r="B6289" t="s">
        <v>296</v>
      </c>
      <c r="C6289" t="s">
        <v>13</v>
      </c>
      <c r="D6289" t="s">
        <v>11</v>
      </c>
      <c r="E6289" t="s">
        <v>610</v>
      </c>
      <c r="F6289" t="s">
        <v>445</v>
      </c>
      <c r="R6289">
        <v>0</v>
      </c>
      <c r="S6289">
        <v>0</v>
      </c>
      <c r="T6289">
        <v>0</v>
      </c>
    </row>
    <row r="6290" spans="1:20" ht="15" customHeight="1">
      <c r="A6290" s="962" t="s">
        <v>273</v>
      </c>
      <c r="B6290" t="s">
        <v>289</v>
      </c>
      <c r="C6290" t="s">
        <v>13</v>
      </c>
      <c r="D6290" t="s">
        <v>11</v>
      </c>
      <c r="E6290" t="s">
        <v>610</v>
      </c>
      <c r="F6290" t="s">
        <v>445</v>
      </c>
      <c r="R6290">
        <v>0</v>
      </c>
      <c r="S6290">
        <v>0</v>
      </c>
      <c r="T6290">
        <v>0</v>
      </c>
    </row>
    <row r="6291" spans="1:20" ht="15" customHeight="1">
      <c r="A6291" s="962" t="s">
        <v>273</v>
      </c>
      <c r="B6291" t="s">
        <v>288</v>
      </c>
      <c r="C6291" t="s">
        <v>13</v>
      </c>
      <c r="D6291" t="s">
        <v>11</v>
      </c>
      <c r="E6291" t="s">
        <v>610</v>
      </c>
      <c r="F6291" t="s">
        <v>445</v>
      </c>
      <c r="R6291">
        <v>0</v>
      </c>
      <c r="S6291">
        <v>0</v>
      </c>
      <c r="T6291">
        <v>0</v>
      </c>
    </row>
    <row r="6292" spans="1:20" ht="15" customHeight="1">
      <c r="A6292" s="962" t="s">
        <v>273</v>
      </c>
      <c r="B6292" t="s">
        <v>287</v>
      </c>
      <c r="C6292" t="s">
        <v>13</v>
      </c>
      <c r="D6292" t="s">
        <v>11</v>
      </c>
      <c r="E6292" t="s">
        <v>610</v>
      </c>
      <c r="F6292" t="s">
        <v>445</v>
      </c>
      <c r="R6292">
        <v>0</v>
      </c>
      <c r="S6292">
        <v>0</v>
      </c>
      <c r="T6292">
        <v>0</v>
      </c>
    </row>
    <row r="6293" spans="1:20" ht="15" customHeight="1">
      <c r="A6293" s="962" t="s">
        <v>274</v>
      </c>
      <c r="B6293" t="s">
        <v>283</v>
      </c>
      <c r="C6293" t="s">
        <v>13</v>
      </c>
      <c r="D6293" t="s">
        <v>11</v>
      </c>
      <c r="E6293" t="s">
        <v>610</v>
      </c>
      <c r="F6293" t="s">
        <v>445</v>
      </c>
      <c r="R6293">
        <v>0</v>
      </c>
    </row>
    <row r="6294" spans="1:20" ht="15" customHeight="1">
      <c r="A6294" s="962" t="s">
        <v>277</v>
      </c>
      <c r="B6294" t="s">
        <v>246</v>
      </c>
      <c r="C6294" t="s">
        <v>13</v>
      </c>
      <c r="D6294" t="s">
        <v>11</v>
      </c>
      <c r="E6294" t="s">
        <v>610</v>
      </c>
      <c r="F6294" t="s">
        <v>445</v>
      </c>
      <c r="R6294">
        <v>0</v>
      </c>
      <c r="S6294">
        <v>0</v>
      </c>
      <c r="T6294">
        <v>500000000</v>
      </c>
    </row>
    <row r="6295" spans="1:20" ht="15" customHeight="1">
      <c r="A6295" s="962" t="s">
        <v>277</v>
      </c>
      <c r="B6295" t="s">
        <v>244</v>
      </c>
      <c r="C6295" t="s">
        <v>13</v>
      </c>
      <c r="D6295" t="s">
        <v>11</v>
      </c>
      <c r="E6295" t="s">
        <v>610</v>
      </c>
      <c r="F6295" t="s">
        <v>445</v>
      </c>
      <c r="G6295" t="s">
        <v>682</v>
      </c>
      <c r="I6295" t="s">
        <v>332</v>
      </c>
      <c r="K6295" t="s">
        <v>333</v>
      </c>
      <c r="L6295" t="s">
        <v>277</v>
      </c>
      <c r="M6295" t="s">
        <v>54</v>
      </c>
      <c r="O6295" t="s">
        <v>365</v>
      </c>
      <c r="P6295" t="s">
        <v>336</v>
      </c>
      <c r="Q6295" t="s">
        <v>337</v>
      </c>
      <c r="R6295">
        <v>216</v>
      </c>
    </row>
    <row r="6296" spans="1:20" ht="15" customHeight="1">
      <c r="A6296" s="962" t="s">
        <v>278</v>
      </c>
      <c r="B6296" t="s">
        <v>252</v>
      </c>
      <c r="C6296" t="s">
        <v>13</v>
      </c>
      <c r="D6296" t="s">
        <v>11</v>
      </c>
      <c r="E6296" t="s">
        <v>610</v>
      </c>
      <c r="F6296" t="s">
        <v>445</v>
      </c>
      <c r="J6296" t="s">
        <v>340</v>
      </c>
      <c r="L6296" t="s">
        <v>252</v>
      </c>
      <c r="R6296">
        <v>0</v>
      </c>
    </row>
    <row r="6297" spans="1:20" ht="15" customHeight="1">
      <c r="A6297" s="962" t="s">
        <v>278</v>
      </c>
      <c r="B6297" t="s">
        <v>247</v>
      </c>
      <c r="C6297" t="s">
        <v>13</v>
      </c>
      <c r="D6297" t="s">
        <v>11</v>
      </c>
      <c r="E6297" t="s">
        <v>610</v>
      </c>
      <c r="F6297" t="s">
        <v>445</v>
      </c>
      <c r="G6297" t="s">
        <v>683</v>
      </c>
      <c r="I6297" t="s">
        <v>332</v>
      </c>
      <c r="K6297" t="s">
        <v>333</v>
      </c>
      <c r="L6297" t="s">
        <v>367</v>
      </c>
      <c r="M6297" t="s">
        <v>54</v>
      </c>
      <c r="O6297" t="s">
        <v>361</v>
      </c>
      <c r="P6297" t="s">
        <v>336</v>
      </c>
      <c r="Q6297" t="s">
        <v>337</v>
      </c>
      <c r="R6297">
        <v>70</v>
      </c>
    </row>
    <row r="6298" spans="1:20" ht="15" customHeight="1">
      <c r="A6298" s="962" t="s">
        <v>278</v>
      </c>
      <c r="B6298" t="s">
        <v>251</v>
      </c>
      <c r="C6298" t="s">
        <v>13</v>
      </c>
      <c r="D6298" t="s">
        <v>11</v>
      </c>
      <c r="E6298" t="s">
        <v>610</v>
      </c>
      <c r="F6298" t="s">
        <v>445</v>
      </c>
      <c r="R6298">
        <v>0</v>
      </c>
    </row>
    <row r="6299" spans="1:20" ht="15" customHeight="1">
      <c r="A6299" s="962" t="s">
        <v>279</v>
      </c>
      <c r="B6299" t="s">
        <v>254</v>
      </c>
      <c r="C6299" t="s">
        <v>13</v>
      </c>
      <c r="D6299" t="s">
        <v>11</v>
      </c>
      <c r="E6299" t="s">
        <v>610</v>
      </c>
      <c r="F6299" t="s">
        <v>445</v>
      </c>
      <c r="O6299" t="s">
        <v>361</v>
      </c>
      <c r="P6299" t="s">
        <v>868</v>
      </c>
      <c r="Q6299" t="s">
        <v>869</v>
      </c>
      <c r="R6299">
        <v>140</v>
      </c>
    </row>
    <row r="6300" spans="1:20" ht="15" customHeight="1">
      <c r="A6300" s="962" t="s">
        <v>279</v>
      </c>
      <c r="B6300" t="s">
        <v>253</v>
      </c>
      <c r="C6300" t="s">
        <v>13</v>
      </c>
      <c r="D6300" t="s">
        <v>11</v>
      </c>
      <c r="E6300" t="s">
        <v>610</v>
      </c>
      <c r="F6300" t="s">
        <v>445</v>
      </c>
      <c r="G6300" t="s">
        <v>684</v>
      </c>
      <c r="I6300" t="s">
        <v>332</v>
      </c>
      <c r="K6300" t="s">
        <v>333</v>
      </c>
      <c r="L6300" t="s">
        <v>253</v>
      </c>
      <c r="M6300" t="s">
        <v>54</v>
      </c>
      <c r="O6300" t="s">
        <v>335</v>
      </c>
      <c r="P6300" t="s">
        <v>336</v>
      </c>
      <c r="Q6300" t="s">
        <v>337</v>
      </c>
      <c r="R6300">
        <v>18.5</v>
      </c>
    </row>
    <row r="6301" spans="1:20" ht="15" customHeight="1">
      <c r="A6301" s="962" t="s">
        <v>279</v>
      </c>
      <c r="B6301" t="s">
        <v>251</v>
      </c>
      <c r="C6301" t="s">
        <v>13</v>
      </c>
      <c r="D6301" t="s">
        <v>11</v>
      </c>
      <c r="E6301" t="s">
        <v>610</v>
      </c>
      <c r="F6301" t="s">
        <v>445</v>
      </c>
      <c r="G6301" t="s">
        <v>456</v>
      </c>
      <c r="I6301" t="s">
        <v>332</v>
      </c>
      <c r="K6301" t="s">
        <v>333</v>
      </c>
      <c r="L6301" t="s">
        <v>253</v>
      </c>
      <c r="M6301" t="s">
        <v>54</v>
      </c>
      <c r="O6301" t="s">
        <v>335</v>
      </c>
      <c r="P6301" t="s">
        <v>336</v>
      </c>
      <c r="Q6301" t="s">
        <v>337</v>
      </c>
      <c r="R6301">
        <v>18.5</v>
      </c>
    </row>
    <row r="6302" spans="1:20" ht="15" customHeight="1">
      <c r="A6302" s="962" t="s">
        <v>279</v>
      </c>
      <c r="B6302" t="s">
        <v>255</v>
      </c>
      <c r="C6302" t="s">
        <v>13</v>
      </c>
      <c r="D6302" t="s">
        <v>11</v>
      </c>
      <c r="E6302" t="s">
        <v>610</v>
      </c>
      <c r="F6302" t="s">
        <v>445</v>
      </c>
      <c r="H6302" t="s">
        <v>931</v>
      </c>
      <c r="I6302" t="s">
        <v>853</v>
      </c>
      <c r="J6302" t="s">
        <v>848</v>
      </c>
      <c r="K6302" t="s">
        <v>854</v>
      </c>
      <c r="L6302" t="s">
        <v>855</v>
      </c>
      <c r="M6302" t="s">
        <v>55</v>
      </c>
      <c r="O6302" t="s">
        <v>361</v>
      </c>
      <c r="P6302" t="s">
        <v>851</v>
      </c>
      <c r="Q6302" t="s">
        <v>337</v>
      </c>
      <c r="R6302">
        <v>1.46</v>
      </c>
    </row>
    <row r="6303" spans="1:20" ht="15" customHeight="1">
      <c r="A6303" s="962" t="s">
        <v>280</v>
      </c>
      <c r="B6303" t="s">
        <v>257</v>
      </c>
      <c r="C6303" t="s">
        <v>13</v>
      </c>
      <c r="D6303" t="s">
        <v>11</v>
      </c>
      <c r="E6303" t="s">
        <v>610</v>
      </c>
      <c r="F6303" t="s">
        <v>445</v>
      </c>
      <c r="J6303" t="s">
        <v>436</v>
      </c>
      <c r="R6303">
        <v>0</v>
      </c>
    </row>
    <row r="6304" spans="1:20" ht="15" customHeight="1">
      <c r="A6304" s="962" t="s">
        <v>280</v>
      </c>
      <c r="B6304" t="s">
        <v>259</v>
      </c>
      <c r="C6304" t="s">
        <v>13</v>
      </c>
      <c r="D6304" t="s">
        <v>11</v>
      </c>
      <c r="E6304" t="s">
        <v>610</v>
      </c>
      <c r="F6304" t="s">
        <v>445</v>
      </c>
      <c r="R6304">
        <v>0</v>
      </c>
    </row>
    <row r="6305" spans="1:20" ht="15" customHeight="1">
      <c r="A6305" s="962" t="s">
        <v>280</v>
      </c>
      <c r="B6305" t="s">
        <v>260</v>
      </c>
      <c r="C6305" t="s">
        <v>13</v>
      </c>
      <c r="D6305" t="s">
        <v>11</v>
      </c>
      <c r="E6305" t="s">
        <v>610</v>
      </c>
      <c r="F6305" t="s">
        <v>445</v>
      </c>
      <c r="R6305">
        <v>0</v>
      </c>
    </row>
    <row r="6306" spans="1:20" ht="15" customHeight="1">
      <c r="A6306" s="962" t="s">
        <v>281</v>
      </c>
      <c r="B6306" t="s">
        <v>262</v>
      </c>
      <c r="C6306" t="s">
        <v>13</v>
      </c>
      <c r="D6306" t="s">
        <v>11</v>
      </c>
      <c r="E6306" t="s">
        <v>610</v>
      </c>
      <c r="F6306" t="s">
        <v>445</v>
      </c>
      <c r="L6306" t="s">
        <v>2002</v>
      </c>
      <c r="O6306" t="s">
        <v>361</v>
      </c>
      <c r="P6306" t="s">
        <v>868</v>
      </c>
      <c r="Q6306" t="s">
        <v>869</v>
      </c>
      <c r="R6306">
        <v>0</v>
      </c>
      <c r="S6306">
        <v>0</v>
      </c>
      <c r="T6306">
        <v>500000000</v>
      </c>
    </row>
    <row r="6307" spans="1:20" ht="15" customHeight="1">
      <c r="A6307" s="962" t="s">
        <v>281</v>
      </c>
      <c r="B6307" t="s">
        <v>261</v>
      </c>
      <c r="C6307" t="s">
        <v>13</v>
      </c>
      <c r="D6307" t="s">
        <v>11</v>
      </c>
      <c r="E6307" t="s">
        <v>610</v>
      </c>
      <c r="F6307" t="s">
        <v>445</v>
      </c>
      <c r="R6307">
        <v>0</v>
      </c>
      <c r="S6307">
        <v>0</v>
      </c>
      <c r="T6307">
        <v>500000000</v>
      </c>
    </row>
    <row r="6308" spans="1:20" ht="15" customHeight="1">
      <c r="A6308" s="962" t="s">
        <v>282</v>
      </c>
      <c r="B6308" t="s">
        <v>263</v>
      </c>
      <c r="C6308" t="s">
        <v>13</v>
      </c>
      <c r="D6308" t="s">
        <v>11</v>
      </c>
      <c r="E6308" t="s">
        <v>610</v>
      </c>
      <c r="F6308" t="s">
        <v>445</v>
      </c>
      <c r="O6308" t="s">
        <v>361</v>
      </c>
      <c r="P6308" t="s">
        <v>868</v>
      </c>
      <c r="Q6308" t="s">
        <v>869</v>
      </c>
      <c r="R6308">
        <v>0</v>
      </c>
      <c r="S6308">
        <v>0</v>
      </c>
      <c r="T6308">
        <v>500000000</v>
      </c>
    </row>
    <row r="6309" spans="1:20" ht="15" customHeight="1">
      <c r="A6309" s="962" t="s">
        <v>283</v>
      </c>
      <c r="B6309" t="s">
        <v>265</v>
      </c>
      <c r="C6309" t="s">
        <v>13</v>
      </c>
      <c r="D6309" t="s">
        <v>11</v>
      </c>
      <c r="E6309" t="s">
        <v>610</v>
      </c>
      <c r="F6309" t="s">
        <v>445</v>
      </c>
      <c r="O6309" t="s">
        <v>361</v>
      </c>
      <c r="P6309" t="s">
        <v>868</v>
      </c>
      <c r="Q6309" t="s">
        <v>869</v>
      </c>
      <c r="R6309">
        <v>0</v>
      </c>
      <c r="S6309">
        <v>0</v>
      </c>
      <c r="T6309">
        <v>0</v>
      </c>
    </row>
    <row r="6310" spans="1:20" ht="15" customHeight="1">
      <c r="A6310" s="962" t="s">
        <v>283</v>
      </c>
      <c r="B6310" t="s">
        <v>266</v>
      </c>
      <c r="C6310" t="s">
        <v>13</v>
      </c>
      <c r="D6310" t="s">
        <v>11</v>
      </c>
      <c r="E6310" t="s">
        <v>610</v>
      </c>
      <c r="F6310" t="s">
        <v>445</v>
      </c>
      <c r="O6310" t="s">
        <v>361</v>
      </c>
      <c r="P6310" t="s">
        <v>868</v>
      </c>
      <c r="Q6310" t="s">
        <v>869</v>
      </c>
      <c r="R6310">
        <v>0</v>
      </c>
      <c r="S6310">
        <v>0</v>
      </c>
      <c r="T6310">
        <v>0</v>
      </c>
    </row>
    <row r="6311" spans="1:20" ht="15" customHeight="1">
      <c r="A6311" s="962" t="s">
        <v>283</v>
      </c>
      <c r="B6311" t="s">
        <v>264</v>
      </c>
      <c r="C6311" t="s">
        <v>13</v>
      </c>
      <c r="D6311" t="s">
        <v>11</v>
      </c>
      <c r="E6311" t="s">
        <v>610</v>
      </c>
      <c r="F6311" t="s">
        <v>445</v>
      </c>
      <c r="R6311">
        <v>0</v>
      </c>
    </row>
    <row r="6312" spans="1:20" ht="15" customHeight="1">
      <c r="A6312" s="962" t="s">
        <v>284</v>
      </c>
      <c r="B6312" t="s">
        <v>269</v>
      </c>
      <c r="C6312" t="s">
        <v>13</v>
      </c>
      <c r="D6312" t="s">
        <v>11</v>
      </c>
      <c r="E6312" t="s">
        <v>610</v>
      </c>
      <c r="F6312" t="s">
        <v>445</v>
      </c>
      <c r="R6312">
        <v>0</v>
      </c>
      <c r="S6312">
        <v>0</v>
      </c>
      <c r="T6312">
        <v>0</v>
      </c>
    </row>
    <row r="6313" spans="1:20" ht="15" customHeight="1">
      <c r="A6313" s="962" t="s">
        <v>284</v>
      </c>
      <c r="B6313" t="s">
        <v>267</v>
      </c>
      <c r="C6313" t="s">
        <v>13</v>
      </c>
      <c r="D6313" t="s">
        <v>11</v>
      </c>
      <c r="E6313" t="s">
        <v>610</v>
      </c>
      <c r="F6313" t="s">
        <v>445</v>
      </c>
      <c r="R6313">
        <v>0</v>
      </c>
      <c r="S6313">
        <v>0</v>
      </c>
      <c r="T6313">
        <v>0</v>
      </c>
    </row>
    <row r="6314" spans="1:20" ht="15" customHeight="1">
      <c r="A6314" s="962" t="s">
        <v>284</v>
      </c>
      <c r="B6314" t="s">
        <v>268</v>
      </c>
      <c r="C6314" t="s">
        <v>13</v>
      </c>
      <c r="D6314" t="s">
        <v>11</v>
      </c>
      <c r="E6314" t="s">
        <v>610</v>
      </c>
      <c r="F6314" t="s">
        <v>445</v>
      </c>
      <c r="R6314">
        <v>0</v>
      </c>
      <c r="S6314">
        <v>0</v>
      </c>
      <c r="T6314">
        <v>0</v>
      </c>
    </row>
    <row r="6315" spans="1:20" ht="15" customHeight="1">
      <c r="A6315" s="962" t="s">
        <v>285</v>
      </c>
      <c r="B6315" t="s">
        <v>271</v>
      </c>
      <c r="C6315" t="s">
        <v>13</v>
      </c>
      <c r="D6315" t="s">
        <v>11</v>
      </c>
      <c r="E6315" t="s">
        <v>610</v>
      </c>
      <c r="F6315" t="s">
        <v>445</v>
      </c>
      <c r="L6315" t="s">
        <v>2009</v>
      </c>
      <c r="O6315" t="s">
        <v>882</v>
      </c>
      <c r="P6315" t="s">
        <v>2005</v>
      </c>
      <c r="Q6315" t="s">
        <v>2006</v>
      </c>
      <c r="R6315">
        <v>2.31</v>
      </c>
    </row>
    <row r="6316" spans="1:20" ht="15" customHeight="1">
      <c r="A6316" s="962" t="s">
        <v>285</v>
      </c>
      <c r="B6316" t="s">
        <v>270</v>
      </c>
      <c r="C6316" t="s">
        <v>13</v>
      </c>
      <c r="D6316" t="s">
        <v>11</v>
      </c>
      <c r="E6316" t="s">
        <v>610</v>
      </c>
      <c r="F6316" t="s">
        <v>445</v>
      </c>
      <c r="H6316" t="s">
        <v>946</v>
      </c>
      <c r="I6316" t="s">
        <v>853</v>
      </c>
      <c r="J6316" t="s">
        <v>848</v>
      </c>
      <c r="K6316" t="s">
        <v>854</v>
      </c>
      <c r="L6316" t="s">
        <v>947</v>
      </c>
      <c r="M6316" t="s">
        <v>72</v>
      </c>
      <c r="O6316" t="s">
        <v>361</v>
      </c>
      <c r="P6316" t="s">
        <v>851</v>
      </c>
      <c r="Q6316" t="s">
        <v>337</v>
      </c>
      <c r="R6316">
        <v>7.69</v>
      </c>
    </row>
    <row r="6317" spans="1:20" ht="15" customHeight="1">
      <c r="A6317" s="962" t="s">
        <v>286</v>
      </c>
      <c r="B6317" t="s">
        <v>273</v>
      </c>
      <c r="C6317" t="s">
        <v>13</v>
      </c>
      <c r="D6317" t="s">
        <v>11</v>
      </c>
      <c r="E6317" t="s">
        <v>610</v>
      </c>
      <c r="F6317" t="s">
        <v>445</v>
      </c>
      <c r="R6317">
        <v>0</v>
      </c>
      <c r="S6317">
        <v>0</v>
      </c>
      <c r="T6317">
        <v>0</v>
      </c>
    </row>
    <row r="6318" spans="1:20" ht="15" customHeight="1">
      <c r="A6318" s="962" t="s">
        <v>286</v>
      </c>
      <c r="B6318" t="s">
        <v>272</v>
      </c>
      <c r="C6318" t="s">
        <v>13</v>
      </c>
      <c r="D6318" t="s">
        <v>11</v>
      </c>
      <c r="E6318" t="s">
        <v>610</v>
      </c>
      <c r="F6318" t="s">
        <v>445</v>
      </c>
      <c r="R6318">
        <v>0</v>
      </c>
      <c r="S6318">
        <v>0</v>
      </c>
      <c r="T6318">
        <v>0</v>
      </c>
    </row>
    <row r="6319" spans="1:20" ht="15" customHeight="1">
      <c r="A6319" s="962" t="s">
        <v>320</v>
      </c>
      <c r="B6319" t="s">
        <v>257</v>
      </c>
      <c r="C6319" t="s">
        <v>13</v>
      </c>
      <c r="D6319" t="s">
        <v>11</v>
      </c>
      <c r="E6319" t="s">
        <v>610</v>
      </c>
      <c r="F6319" t="s">
        <v>445</v>
      </c>
      <c r="R6319">
        <v>0</v>
      </c>
      <c r="S6319">
        <v>0</v>
      </c>
      <c r="T6319">
        <v>500000000</v>
      </c>
    </row>
    <row r="6320" spans="1:20" ht="15" customHeight="1">
      <c r="A6320" s="962" t="s">
        <v>320</v>
      </c>
      <c r="B6320" t="s">
        <v>259</v>
      </c>
      <c r="C6320" t="s">
        <v>13</v>
      </c>
      <c r="D6320" t="s">
        <v>11</v>
      </c>
      <c r="E6320" t="s">
        <v>610</v>
      </c>
      <c r="F6320" t="s">
        <v>445</v>
      </c>
      <c r="R6320">
        <v>0</v>
      </c>
      <c r="S6320">
        <v>0</v>
      </c>
      <c r="T6320">
        <v>500000000</v>
      </c>
    </row>
    <row r="6321" spans="1:20" ht="15" customHeight="1">
      <c r="A6321" s="962" t="s">
        <v>320</v>
      </c>
      <c r="B6321" t="s">
        <v>246</v>
      </c>
      <c r="C6321" t="s">
        <v>13</v>
      </c>
      <c r="D6321" t="s">
        <v>11</v>
      </c>
      <c r="E6321" t="s">
        <v>610</v>
      </c>
      <c r="F6321" t="s">
        <v>445</v>
      </c>
      <c r="R6321">
        <v>0</v>
      </c>
      <c r="S6321">
        <v>0</v>
      </c>
      <c r="T6321">
        <v>500000000</v>
      </c>
    </row>
    <row r="6322" spans="1:20" ht="15" customHeight="1">
      <c r="A6322" s="962" t="s">
        <v>320</v>
      </c>
      <c r="B6322" t="s">
        <v>261</v>
      </c>
      <c r="C6322" t="s">
        <v>13</v>
      </c>
      <c r="D6322" t="s">
        <v>11</v>
      </c>
      <c r="E6322" t="s">
        <v>610</v>
      </c>
      <c r="F6322" t="s">
        <v>445</v>
      </c>
      <c r="R6322">
        <v>0</v>
      </c>
      <c r="S6322">
        <v>0</v>
      </c>
      <c r="T6322">
        <v>500000000</v>
      </c>
    </row>
    <row r="6323" spans="1:20" ht="15" customHeight="1">
      <c r="A6323" s="962" t="s">
        <v>320</v>
      </c>
      <c r="B6323" t="s">
        <v>262</v>
      </c>
      <c r="C6323" t="s">
        <v>13</v>
      </c>
      <c r="D6323" t="s">
        <v>11</v>
      </c>
      <c r="E6323" t="s">
        <v>610</v>
      </c>
      <c r="F6323" t="s">
        <v>445</v>
      </c>
      <c r="R6323">
        <v>0</v>
      </c>
      <c r="S6323">
        <v>0</v>
      </c>
      <c r="T6323">
        <v>500000000</v>
      </c>
    </row>
    <row r="6324" spans="1:20" ht="15" customHeight="1">
      <c r="A6324" s="962" t="s">
        <v>320</v>
      </c>
      <c r="B6324" t="s">
        <v>263</v>
      </c>
      <c r="C6324" t="s">
        <v>13</v>
      </c>
      <c r="D6324" t="s">
        <v>11</v>
      </c>
      <c r="E6324" t="s">
        <v>610</v>
      </c>
      <c r="F6324" t="s">
        <v>445</v>
      </c>
      <c r="R6324">
        <v>0</v>
      </c>
      <c r="S6324">
        <v>0</v>
      </c>
      <c r="T6324">
        <v>500000000</v>
      </c>
    </row>
    <row r="6325" spans="1:20" ht="15" customHeight="1">
      <c r="A6325" s="962" t="s">
        <v>320</v>
      </c>
      <c r="B6325" t="s">
        <v>254</v>
      </c>
      <c r="C6325" t="s">
        <v>13</v>
      </c>
      <c r="D6325" t="s">
        <v>11</v>
      </c>
      <c r="E6325" t="s">
        <v>610</v>
      </c>
      <c r="F6325" t="s">
        <v>445</v>
      </c>
      <c r="H6325" t="s">
        <v>685</v>
      </c>
      <c r="I6325" t="s">
        <v>353</v>
      </c>
      <c r="K6325" t="s">
        <v>333</v>
      </c>
      <c r="L6325" t="s">
        <v>374</v>
      </c>
      <c r="M6325" t="s">
        <v>58</v>
      </c>
      <c r="O6325" t="s">
        <v>335</v>
      </c>
      <c r="P6325" t="s">
        <v>336</v>
      </c>
      <c r="Q6325" t="s">
        <v>337</v>
      </c>
      <c r="R6325">
        <v>36.4</v>
      </c>
    </row>
    <row r="6326" spans="1:20" ht="15" customHeight="1">
      <c r="A6326" s="962" t="s">
        <v>323</v>
      </c>
      <c r="B6326" t="s">
        <v>247</v>
      </c>
      <c r="C6326" t="s">
        <v>13</v>
      </c>
      <c r="D6326" t="s">
        <v>11</v>
      </c>
      <c r="E6326" t="s">
        <v>610</v>
      </c>
      <c r="F6326" t="s">
        <v>445</v>
      </c>
      <c r="R6326">
        <v>0</v>
      </c>
    </row>
    <row r="6327" spans="1:20" ht="15" customHeight="1">
      <c r="A6327" s="962" t="s">
        <v>323</v>
      </c>
      <c r="B6327" t="s">
        <v>254</v>
      </c>
      <c r="C6327" t="s">
        <v>13</v>
      </c>
      <c r="D6327" t="s">
        <v>11</v>
      </c>
      <c r="E6327" t="s">
        <v>610</v>
      </c>
      <c r="F6327" t="s">
        <v>445</v>
      </c>
      <c r="R6327">
        <v>0</v>
      </c>
    </row>
    <row r="6328" spans="1:20" ht="15" customHeight="1">
      <c r="A6328" s="962" t="s">
        <v>323</v>
      </c>
      <c r="B6328" t="s">
        <v>246</v>
      </c>
      <c r="C6328" t="s">
        <v>13</v>
      </c>
      <c r="D6328" t="s">
        <v>11</v>
      </c>
      <c r="E6328" t="s">
        <v>610</v>
      </c>
      <c r="F6328" t="s">
        <v>445</v>
      </c>
      <c r="R6328">
        <v>0</v>
      </c>
      <c r="S6328">
        <v>0</v>
      </c>
      <c r="T6328">
        <v>500000000</v>
      </c>
    </row>
    <row r="6329" spans="1:20" ht="15" customHeight="1">
      <c r="A6329" s="962" t="s">
        <v>323</v>
      </c>
      <c r="B6329" t="s">
        <v>263</v>
      </c>
      <c r="C6329" t="s">
        <v>13</v>
      </c>
      <c r="D6329" t="s">
        <v>11</v>
      </c>
      <c r="E6329" t="s">
        <v>610</v>
      </c>
      <c r="F6329" t="s">
        <v>445</v>
      </c>
      <c r="R6329">
        <v>0</v>
      </c>
      <c r="S6329">
        <v>0</v>
      </c>
      <c r="T6329">
        <v>500000000</v>
      </c>
    </row>
    <row r="6330" spans="1:20" ht="15" customHeight="1">
      <c r="A6330" s="962" t="s">
        <v>244</v>
      </c>
      <c r="B6330" t="s">
        <v>278</v>
      </c>
      <c r="C6330" t="s">
        <v>13</v>
      </c>
      <c r="D6330" t="s">
        <v>11</v>
      </c>
      <c r="E6330" t="s">
        <v>610</v>
      </c>
      <c r="F6330" t="s">
        <v>458</v>
      </c>
      <c r="O6330" t="s">
        <v>361</v>
      </c>
      <c r="P6330" t="s">
        <v>868</v>
      </c>
      <c r="Q6330" t="s">
        <v>869</v>
      </c>
      <c r="R6330">
        <v>5.41</v>
      </c>
    </row>
    <row r="6331" spans="1:20" ht="15" customHeight="1">
      <c r="A6331" s="962" t="s">
        <v>244</v>
      </c>
      <c r="B6331" t="s">
        <v>279</v>
      </c>
      <c r="C6331" t="s">
        <v>13</v>
      </c>
      <c r="D6331" t="s">
        <v>11</v>
      </c>
      <c r="E6331" t="s">
        <v>610</v>
      </c>
      <c r="F6331" t="s">
        <v>458</v>
      </c>
      <c r="G6331" t="s">
        <v>686</v>
      </c>
      <c r="I6331" t="s">
        <v>415</v>
      </c>
      <c r="K6331" t="s">
        <v>333</v>
      </c>
      <c r="L6331" t="s">
        <v>334</v>
      </c>
      <c r="M6331" t="s">
        <v>68</v>
      </c>
      <c r="O6331" t="s">
        <v>335</v>
      </c>
      <c r="P6331" t="s">
        <v>336</v>
      </c>
      <c r="Q6331" t="s">
        <v>337</v>
      </c>
      <c r="R6331">
        <v>5.46</v>
      </c>
    </row>
    <row r="6332" spans="1:20" ht="15" customHeight="1">
      <c r="A6332" s="962" t="s">
        <v>246</v>
      </c>
      <c r="B6332" t="s">
        <v>321</v>
      </c>
      <c r="C6332" t="s">
        <v>13</v>
      </c>
      <c r="D6332" t="s">
        <v>11</v>
      </c>
      <c r="E6332" t="s">
        <v>610</v>
      </c>
      <c r="F6332" t="s">
        <v>458</v>
      </c>
      <c r="R6332">
        <v>0</v>
      </c>
      <c r="S6332">
        <v>0</v>
      </c>
      <c r="T6332">
        <v>500000000</v>
      </c>
    </row>
    <row r="6333" spans="1:20" ht="15" customHeight="1">
      <c r="A6333" s="962" t="s">
        <v>246</v>
      </c>
      <c r="B6333" t="s">
        <v>281</v>
      </c>
      <c r="C6333" t="s">
        <v>13</v>
      </c>
      <c r="D6333" t="s">
        <v>11</v>
      </c>
      <c r="E6333" t="s">
        <v>610</v>
      </c>
      <c r="F6333" t="s">
        <v>458</v>
      </c>
      <c r="R6333">
        <v>0</v>
      </c>
      <c r="S6333">
        <v>0</v>
      </c>
      <c r="T6333">
        <v>500000000</v>
      </c>
    </row>
    <row r="6334" spans="1:20" ht="15" customHeight="1">
      <c r="A6334" s="962" t="s">
        <v>246</v>
      </c>
      <c r="B6334" t="s">
        <v>282</v>
      </c>
      <c r="C6334" t="s">
        <v>13</v>
      </c>
      <c r="D6334" t="s">
        <v>11</v>
      </c>
      <c r="E6334" t="s">
        <v>610</v>
      </c>
      <c r="F6334" t="s">
        <v>458</v>
      </c>
      <c r="R6334">
        <v>0</v>
      </c>
      <c r="S6334">
        <v>0</v>
      </c>
      <c r="T6334">
        <v>500000000</v>
      </c>
    </row>
    <row r="6335" spans="1:20" ht="15" customHeight="1">
      <c r="A6335" s="962" t="s">
        <v>246</v>
      </c>
      <c r="B6335" t="s">
        <v>324</v>
      </c>
      <c r="C6335" t="s">
        <v>13</v>
      </c>
      <c r="D6335" t="s">
        <v>11</v>
      </c>
      <c r="E6335" t="s">
        <v>610</v>
      </c>
      <c r="F6335" t="s">
        <v>458</v>
      </c>
      <c r="R6335">
        <v>0</v>
      </c>
      <c r="S6335">
        <v>0</v>
      </c>
      <c r="T6335">
        <v>500000000</v>
      </c>
    </row>
    <row r="6336" spans="1:20" ht="15" customHeight="1">
      <c r="A6336" s="962" t="s">
        <v>247</v>
      </c>
      <c r="B6336" t="s">
        <v>300</v>
      </c>
      <c r="C6336" t="s">
        <v>13</v>
      </c>
      <c r="D6336" t="s">
        <v>11</v>
      </c>
      <c r="E6336" t="s">
        <v>610</v>
      </c>
      <c r="F6336" t="s">
        <v>458</v>
      </c>
      <c r="J6336" t="s">
        <v>663</v>
      </c>
      <c r="L6336" t="s">
        <v>339</v>
      </c>
      <c r="O6336" t="s">
        <v>882</v>
      </c>
      <c r="P6336" t="s">
        <v>868</v>
      </c>
      <c r="Q6336" t="s">
        <v>869</v>
      </c>
      <c r="R6336">
        <v>4.82</v>
      </c>
    </row>
    <row r="6337" spans="1:20" ht="15" customHeight="1">
      <c r="A6337" s="962" t="s">
        <v>247</v>
      </c>
      <c r="B6337" t="s">
        <v>290</v>
      </c>
      <c r="C6337" t="s">
        <v>13</v>
      </c>
      <c r="D6337" t="s">
        <v>11</v>
      </c>
      <c r="E6337" t="s">
        <v>610</v>
      </c>
      <c r="F6337" t="s">
        <v>458</v>
      </c>
      <c r="J6337" t="s">
        <v>338</v>
      </c>
      <c r="L6337" t="s">
        <v>339</v>
      </c>
      <c r="R6337">
        <v>0</v>
      </c>
    </row>
    <row r="6338" spans="1:20" ht="15" customHeight="1">
      <c r="A6338" s="962" t="s">
        <v>247</v>
      </c>
      <c r="B6338" t="s">
        <v>289</v>
      </c>
      <c r="C6338" t="s">
        <v>13</v>
      </c>
      <c r="D6338" t="s">
        <v>11</v>
      </c>
      <c r="E6338" t="s">
        <v>610</v>
      </c>
      <c r="F6338" t="s">
        <v>458</v>
      </c>
      <c r="R6338">
        <v>0</v>
      </c>
    </row>
    <row r="6339" spans="1:20" ht="15" customHeight="1">
      <c r="A6339" s="962" t="s">
        <v>247</v>
      </c>
      <c r="B6339" t="s">
        <v>288</v>
      </c>
      <c r="C6339" t="s">
        <v>13</v>
      </c>
      <c r="D6339" t="s">
        <v>11</v>
      </c>
      <c r="E6339" t="s">
        <v>610</v>
      </c>
      <c r="F6339" t="s">
        <v>458</v>
      </c>
      <c r="R6339">
        <v>4.82</v>
      </c>
    </row>
    <row r="6340" spans="1:20" ht="15" customHeight="1">
      <c r="A6340" s="962" t="s">
        <v>247</v>
      </c>
      <c r="B6340" t="s">
        <v>298</v>
      </c>
      <c r="C6340" t="s">
        <v>13</v>
      </c>
      <c r="D6340" t="s">
        <v>11</v>
      </c>
      <c r="E6340" t="s">
        <v>610</v>
      </c>
      <c r="F6340" t="s">
        <v>458</v>
      </c>
      <c r="R6340">
        <v>4.82</v>
      </c>
    </row>
    <row r="6341" spans="1:20" ht="15" customHeight="1">
      <c r="A6341" s="962" t="s">
        <v>247</v>
      </c>
      <c r="B6341" t="s">
        <v>297</v>
      </c>
      <c r="C6341" t="s">
        <v>13</v>
      </c>
      <c r="D6341" t="s">
        <v>11</v>
      </c>
      <c r="E6341" t="s">
        <v>610</v>
      </c>
      <c r="F6341" t="s">
        <v>458</v>
      </c>
      <c r="R6341">
        <v>4.82</v>
      </c>
    </row>
    <row r="6342" spans="1:20" ht="15" customHeight="1">
      <c r="A6342" s="962" t="s">
        <v>247</v>
      </c>
      <c r="B6342" t="s">
        <v>287</v>
      </c>
      <c r="C6342" t="s">
        <v>13</v>
      </c>
      <c r="D6342" t="s">
        <v>11</v>
      </c>
      <c r="E6342" t="s">
        <v>610</v>
      </c>
      <c r="F6342" t="s">
        <v>458</v>
      </c>
      <c r="R6342">
        <v>5.3</v>
      </c>
    </row>
    <row r="6343" spans="1:20" ht="15" customHeight="1">
      <c r="A6343" s="962" t="s">
        <v>247</v>
      </c>
      <c r="B6343" t="s">
        <v>301</v>
      </c>
      <c r="C6343" t="s">
        <v>13</v>
      </c>
      <c r="D6343" t="s">
        <v>11</v>
      </c>
      <c r="E6343" t="s">
        <v>610</v>
      </c>
      <c r="F6343" t="s">
        <v>458</v>
      </c>
      <c r="R6343">
        <v>2.41</v>
      </c>
      <c r="S6343">
        <v>0</v>
      </c>
      <c r="T6343">
        <v>4.82</v>
      </c>
    </row>
    <row r="6344" spans="1:20" ht="15" customHeight="1">
      <c r="A6344" s="962" t="s">
        <v>247</v>
      </c>
      <c r="B6344" t="s">
        <v>302</v>
      </c>
      <c r="C6344" t="s">
        <v>13</v>
      </c>
      <c r="D6344" t="s">
        <v>11</v>
      </c>
      <c r="E6344" t="s">
        <v>610</v>
      </c>
      <c r="F6344" t="s">
        <v>458</v>
      </c>
      <c r="R6344">
        <v>2.41</v>
      </c>
      <c r="S6344">
        <v>0</v>
      </c>
      <c r="T6344">
        <v>4.82</v>
      </c>
    </row>
    <row r="6345" spans="1:20" ht="15" customHeight="1">
      <c r="A6345" s="962" t="s">
        <v>247</v>
      </c>
      <c r="B6345" t="s">
        <v>322</v>
      </c>
      <c r="C6345" t="s">
        <v>13</v>
      </c>
      <c r="D6345" t="s">
        <v>11</v>
      </c>
      <c r="E6345" t="s">
        <v>610</v>
      </c>
      <c r="F6345" t="s">
        <v>458</v>
      </c>
      <c r="H6345" t="s">
        <v>915</v>
      </c>
      <c r="I6345" t="s">
        <v>450</v>
      </c>
      <c r="J6345" t="s">
        <v>950</v>
      </c>
      <c r="K6345" t="s">
        <v>854</v>
      </c>
      <c r="L6345" t="s">
        <v>871</v>
      </c>
      <c r="M6345" t="s">
        <v>56</v>
      </c>
      <c r="O6345" t="s">
        <v>361</v>
      </c>
      <c r="P6345" t="s">
        <v>851</v>
      </c>
      <c r="Q6345" t="s">
        <v>337</v>
      </c>
      <c r="R6345">
        <v>0.11</v>
      </c>
    </row>
    <row r="6346" spans="1:20" ht="15" customHeight="1">
      <c r="A6346" s="962" t="s">
        <v>247</v>
      </c>
      <c r="B6346" t="s">
        <v>318</v>
      </c>
      <c r="C6346" t="s">
        <v>13</v>
      </c>
      <c r="D6346" t="s">
        <v>11</v>
      </c>
      <c r="E6346" t="s">
        <v>610</v>
      </c>
      <c r="F6346" t="s">
        <v>458</v>
      </c>
      <c r="H6346" t="s">
        <v>848</v>
      </c>
      <c r="I6346" t="s">
        <v>848</v>
      </c>
      <c r="J6346" t="s">
        <v>951</v>
      </c>
      <c r="K6346" t="s">
        <v>849</v>
      </c>
      <c r="L6346" t="s">
        <v>850</v>
      </c>
      <c r="M6346" t="s">
        <v>848</v>
      </c>
      <c r="O6346" t="s">
        <v>882</v>
      </c>
      <c r="P6346" t="s">
        <v>851</v>
      </c>
      <c r="Q6346" t="s">
        <v>337</v>
      </c>
      <c r="R6346">
        <v>0.48</v>
      </c>
    </row>
    <row r="6347" spans="1:20" ht="15" customHeight="1">
      <c r="A6347" s="962" t="s">
        <v>247</v>
      </c>
      <c r="B6347" t="s">
        <v>317</v>
      </c>
      <c r="C6347" t="s">
        <v>13</v>
      </c>
      <c r="D6347" t="s">
        <v>11</v>
      </c>
      <c r="E6347" t="s">
        <v>610</v>
      </c>
      <c r="F6347" t="s">
        <v>458</v>
      </c>
      <c r="J6347" t="s">
        <v>951</v>
      </c>
      <c r="K6347" t="s">
        <v>849</v>
      </c>
      <c r="L6347" t="s">
        <v>850</v>
      </c>
      <c r="O6347" t="s">
        <v>882</v>
      </c>
      <c r="P6347" t="s">
        <v>851</v>
      </c>
      <c r="Q6347" t="s">
        <v>337</v>
      </c>
      <c r="R6347">
        <v>0.48</v>
      </c>
    </row>
    <row r="6348" spans="1:20" ht="15" customHeight="1">
      <c r="A6348" s="962" t="s">
        <v>247</v>
      </c>
      <c r="B6348" t="s">
        <v>305</v>
      </c>
      <c r="C6348" t="s">
        <v>13</v>
      </c>
      <c r="D6348" t="s">
        <v>11</v>
      </c>
      <c r="E6348" t="s">
        <v>610</v>
      </c>
      <c r="F6348" t="s">
        <v>458</v>
      </c>
      <c r="R6348">
        <v>0.48</v>
      </c>
    </row>
    <row r="6349" spans="1:20" ht="15" customHeight="1">
      <c r="A6349" s="962" t="s">
        <v>247</v>
      </c>
      <c r="B6349" t="s">
        <v>324</v>
      </c>
      <c r="C6349" t="s">
        <v>13</v>
      </c>
      <c r="D6349" t="s">
        <v>11</v>
      </c>
      <c r="E6349" t="s">
        <v>610</v>
      </c>
      <c r="F6349" t="s">
        <v>458</v>
      </c>
      <c r="R6349">
        <v>0</v>
      </c>
    </row>
    <row r="6350" spans="1:20" ht="15" customHeight="1">
      <c r="A6350" s="962" t="s">
        <v>248</v>
      </c>
      <c r="B6350" t="s">
        <v>278</v>
      </c>
      <c r="C6350" t="s">
        <v>13</v>
      </c>
      <c r="D6350" t="s">
        <v>11</v>
      </c>
      <c r="E6350" t="s">
        <v>610</v>
      </c>
      <c r="F6350" t="s">
        <v>458</v>
      </c>
      <c r="R6350">
        <v>0</v>
      </c>
    </row>
    <row r="6351" spans="1:20" ht="15" customHeight="1">
      <c r="A6351" s="962" t="s">
        <v>248</v>
      </c>
      <c r="B6351" t="s">
        <v>279</v>
      </c>
      <c r="C6351" t="s">
        <v>13</v>
      </c>
      <c r="D6351" t="s">
        <v>11</v>
      </c>
      <c r="E6351" t="s">
        <v>610</v>
      </c>
      <c r="F6351" t="s">
        <v>458</v>
      </c>
      <c r="G6351" t="s">
        <v>460</v>
      </c>
      <c r="I6351" t="s">
        <v>415</v>
      </c>
      <c r="K6351" t="s">
        <v>333</v>
      </c>
      <c r="L6351" t="s">
        <v>250</v>
      </c>
      <c r="M6351" t="s">
        <v>68</v>
      </c>
      <c r="O6351" t="s">
        <v>335</v>
      </c>
      <c r="P6351" t="s">
        <v>336</v>
      </c>
      <c r="Q6351" t="s">
        <v>337</v>
      </c>
      <c r="R6351">
        <v>2.0699999999999998</v>
      </c>
    </row>
    <row r="6352" spans="1:20" ht="15" customHeight="1">
      <c r="A6352" s="962" t="s">
        <v>249</v>
      </c>
      <c r="B6352" t="s">
        <v>278</v>
      </c>
      <c r="C6352" t="s">
        <v>13</v>
      </c>
      <c r="D6352" t="s">
        <v>11</v>
      </c>
      <c r="E6352" t="s">
        <v>610</v>
      </c>
      <c r="F6352" t="s">
        <v>458</v>
      </c>
      <c r="J6352" t="s">
        <v>340</v>
      </c>
      <c r="L6352" t="s">
        <v>249</v>
      </c>
      <c r="R6352">
        <v>0</v>
      </c>
    </row>
    <row r="6353" spans="1:20" ht="15" customHeight="1">
      <c r="A6353" s="962" t="s">
        <v>250</v>
      </c>
      <c r="B6353" t="s">
        <v>279</v>
      </c>
      <c r="C6353" t="s">
        <v>13</v>
      </c>
      <c r="D6353" t="s">
        <v>11</v>
      </c>
      <c r="E6353" t="s">
        <v>610</v>
      </c>
      <c r="F6353" t="s">
        <v>458</v>
      </c>
      <c r="G6353" t="s">
        <v>416</v>
      </c>
      <c r="I6353" t="s">
        <v>415</v>
      </c>
      <c r="K6353" t="s">
        <v>333</v>
      </c>
      <c r="L6353" t="s">
        <v>250</v>
      </c>
      <c r="M6353" t="s">
        <v>68</v>
      </c>
      <c r="O6353" t="s">
        <v>335</v>
      </c>
      <c r="P6353" t="s">
        <v>336</v>
      </c>
      <c r="Q6353" t="s">
        <v>337</v>
      </c>
      <c r="R6353">
        <v>2.0699999999999998</v>
      </c>
    </row>
    <row r="6354" spans="1:20" ht="15" customHeight="1">
      <c r="A6354" s="962" t="s">
        <v>254</v>
      </c>
      <c r="B6354" t="s">
        <v>283</v>
      </c>
      <c r="C6354" t="s">
        <v>13</v>
      </c>
      <c r="D6354" t="s">
        <v>11</v>
      </c>
      <c r="E6354" t="s">
        <v>610</v>
      </c>
      <c r="F6354" t="s">
        <v>458</v>
      </c>
      <c r="J6354" t="s">
        <v>342</v>
      </c>
      <c r="L6354" t="s">
        <v>343</v>
      </c>
      <c r="R6354">
        <v>0</v>
      </c>
    </row>
    <row r="6355" spans="1:20" ht="15" customHeight="1">
      <c r="A6355" s="962" t="s">
        <v>254</v>
      </c>
      <c r="B6355" t="s">
        <v>289</v>
      </c>
      <c r="C6355" t="s">
        <v>13</v>
      </c>
      <c r="D6355" t="s">
        <v>11</v>
      </c>
      <c r="E6355" t="s">
        <v>610</v>
      </c>
      <c r="F6355" t="s">
        <v>458</v>
      </c>
      <c r="J6355" t="s">
        <v>338</v>
      </c>
      <c r="L6355" t="s">
        <v>344</v>
      </c>
      <c r="R6355">
        <v>0</v>
      </c>
    </row>
    <row r="6356" spans="1:20" ht="15" customHeight="1">
      <c r="A6356" s="962" t="s">
        <v>254</v>
      </c>
      <c r="B6356" t="s">
        <v>290</v>
      </c>
      <c r="C6356" t="s">
        <v>13</v>
      </c>
      <c r="D6356" t="s">
        <v>11</v>
      </c>
      <c r="E6356" t="s">
        <v>610</v>
      </c>
      <c r="F6356" t="s">
        <v>458</v>
      </c>
      <c r="R6356">
        <v>0</v>
      </c>
      <c r="S6356">
        <v>0</v>
      </c>
      <c r="T6356">
        <v>0</v>
      </c>
    </row>
    <row r="6357" spans="1:20" ht="15" customHeight="1">
      <c r="A6357" s="962" t="s">
        <v>254</v>
      </c>
      <c r="B6357" t="s">
        <v>292</v>
      </c>
      <c r="C6357" t="s">
        <v>13</v>
      </c>
      <c r="D6357" t="s">
        <v>11</v>
      </c>
      <c r="E6357" t="s">
        <v>610</v>
      </c>
      <c r="F6357" t="s">
        <v>458</v>
      </c>
      <c r="R6357">
        <v>0</v>
      </c>
      <c r="S6357">
        <v>0</v>
      </c>
      <c r="T6357">
        <v>0</v>
      </c>
    </row>
    <row r="6358" spans="1:20" ht="15" customHeight="1">
      <c r="A6358" s="962" t="s">
        <v>254</v>
      </c>
      <c r="B6358" t="s">
        <v>294</v>
      </c>
      <c r="C6358" t="s">
        <v>13</v>
      </c>
      <c r="D6358" t="s">
        <v>11</v>
      </c>
      <c r="E6358" t="s">
        <v>610</v>
      </c>
      <c r="F6358" t="s">
        <v>458</v>
      </c>
      <c r="R6358">
        <v>0</v>
      </c>
      <c r="S6358">
        <v>0</v>
      </c>
      <c r="T6358">
        <v>0</v>
      </c>
    </row>
    <row r="6359" spans="1:20" ht="15" customHeight="1">
      <c r="A6359" s="962" t="s">
        <v>254</v>
      </c>
      <c r="B6359" t="s">
        <v>295</v>
      </c>
      <c r="C6359" t="s">
        <v>13</v>
      </c>
      <c r="D6359" t="s">
        <v>11</v>
      </c>
      <c r="E6359" t="s">
        <v>610</v>
      </c>
      <c r="F6359" t="s">
        <v>458</v>
      </c>
      <c r="R6359">
        <v>0</v>
      </c>
      <c r="S6359">
        <v>0</v>
      </c>
      <c r="T6359">
        <v>0</v>
      </c>
    </row>
    <row r="6360" spans="1:20" ht="15" customHeight="1">
      <c r="A6360" s="962" t="s">
        <v>254</v>
      </c>
      <c r="B6360" t="s">
        <v>280</v>
      </c>
      <c r="C6360" t="s">
        <v>13</v>
      </c>
      <c r="D6360" t="s">
        <v>11</v>
      </c>
      <c r="E6360" t="s">
        <v>610</v>
      </c>
      <c r="F6360" t="s">
        <v>458</v>
      </c>
      <c r="J6360" t="s">
        <v>436</v>
      </c>
      <c r="L6360" t="s">
        <v>346</v>
      </c>
      <c r="R6360">
        <v>0</v>
      </c>
    </row>
    <row r="6361" spans="1:20" ht="15" customHeight="1">
      <c r="A6361" s="962" t="s">
        <v>254</v>
      </c>
      <c r="B6361" t="s">
        <v>299</v>
      </c>
      <c r="C6361" t="s">
        <v>13</v>
      </c>
      <c r="D6361" t="s">
        <v>11</v>
      </c>
      <c r="E6361" t="s">
        <v>610</v>
      </c>
      <c r="F6361" t="s">
        <v>458</v>
      </c>
      <c r="G6361" t="s">
        <v>420</v>
      </c>
      <c r="I6361" t="s">
        <v>421</v>
      </c>
      <c r="K6361" t="s">
        <v>333</v>
      </c>
      <c r="L6361" t="s">
        <v>348</v>
      </c>
      <c r="M6361" t="s">
        <v>70</v>
      </c>
      <c r="O6361" t="s">
        <v>349</v>
      </c>
      <c r="P6361" t="s">
        <v>336</v>
      </c>
      <c r="Q6361" t="s">
        <v>337</v>
      </c>
      <c r="R6361">
        <v>0.14000000000000001</v>
      </c>
    </row>
    <row r="6362" spans="1:20" ht="15" customHeight="1">
      <c r="A6362" s="962" t="s">
        <v>254</v>
      </c>
      <c r="B6362" t="s">
        <v>284</v>
      </c>
      <c r="C6362" t="s">
        <v>13</v>
      </c>
      <c r="D6362" t="s">
        <v>11</v>
      </c>
      <c r="E6362" t="s">
        <v>610</v>
      </c>
      <c r="F6362" t="s">
        <v>458</v>
      </c>
      <c r="R6362">
        <v>0</v>
      </c>
    </row>
    <row r="6363" spans="1:20" ht="15" customHeight="1">
      <c r="A6363" s="962" t="s">
        <v>254</v>
      </c>
      <c r="B6363" t="s">
        <v>285</v>
      </c>
      <c r="C6363" t="s">
        <v>13</v>
      </c>
      <c r="D6363" t="s">
        <v>11</v>
      </c>
      <c r="E6363" t="s">
        <v>610</v>
      </c>
      <c r="F6363" t="s">
        <v>458</v>
      </c>
      <c r="R6363">
        <v>0</v>
      </c>
    </row>
    <row r="6364" spans="1:20" ht="15" customHeight="1">
      <c r="A6364" s="962" t="s">
        <v>254</v>
      </c>
      <c r="B6364" t="s">
        <v>286</v>
      </c>
      <c r="C6364" t="s">
        <v>13</v>
      </c>
      <c r="D6364" t="s">
        <v>11</v>
      </c>
      <c r="E6364" t="s">
        <v>610</v>
      </c>
      <c r="F6364" t="s">
        <v>458</v>
      </c>
      <c r="J6364" t="s">
        <v>952</v>
      </c>
      <c r="L6364" t="s">
        <v>953</v>
      </c>
      <c r="O6364" t="s">
        <v>361</v>
      </c>
      <c r="P6364" t="s">
        <v>868</v>
      </c>
      <c r="Q6364" t="s">
        <v>869</v>
      </c>
      <c r="R6364">
        <v>4.6900000000000004</v>
      </c>
    </row>
    <row r="6365" spans="1:20" ht="15" customHeight="1">
      <c r="A6365" s="962" t="s">
        <v>254</v>
      </c>
      <c r="B6365" t="s">
        <v>303</v>
      </c>
      <c r="C6365" t="s">
        <v>13</v>
      </c>
      <c r="D6365" t="s">
        <v>11</v>
      </c>
      <c r="E6365" t="s">
        <v>610</v>
      </c>
      <c r="F6365" t="s">
        <v>458</v>
      </c>
      <c r="R6365">
        <v>0</v>
      </c>
    </row>
    <row r="6366" spans="1:20" ht="15" customHeight="1">
      <c r="A6366" s="962" t="s">
        <v>254</v>
      </c>
      <c r="B6366" t="s">
        <v>291</v>
      </c>
      <c r="C6366" t="s">
        <v>13</v>
      </c>
      <c r="D6366" t="s">
        <v>11</v>
      </c>
      <c r="E6366" t="s">
        <v>610</v>
      </c>
      <c r="F6366" t="s">
        <v>458</v>
      </c>
      <c r="R6366">
        <v>0</v>
      </c>
      <c r="S6366">
        <v>0</v>
      </c>
      <c r="T6366">
        <v>0</v>
      </c>
    </row>
    <row r="6367" spans="1:20" ht="15" customHeight="1">
      <c r="A6367" s="962" t="s">
        <v>254</v>
      </c>
      <c r="B6367" t="s">
        <v>293</v>
      </c>
      <c r="C6367" t="s">
        <v>13</v>
      </c>
      <c r="D6367" t="s">
        <v>11</v>
      </c>
      <c r="E6367" t="s">
        <v>610</v>
      </c>
      <c r="F6367" t="s">
        <v>458</v>
      </c>
      <c r="R6367">
        <v>0</v>
      </c>
      <c r="S6367">
        <v>0</v>
      </c>
      <c r="T6367">
        <v>0</v>
      </c>
    </row>
    <row r="6368" spans="1:20" ht="15" customHeight="1">
      <c r="A6368" s="962" t="s">
        <v>254</v>
      </c>
      <c r="B6368" t="s">
        <v>288</v>
      </c>
      <c r="C6368" t="s">
        <v>13</v>
      </c>
      <c r="D6368" t="s">
        <v>11</v>
      </c>
      <c r="E6368" t="s">
        <v>610</v>
      </c>
      <c r="F6368" t="s">
        <v>458</v>
      </c>
      <c r="R6368">
        <v>0.14000000000000001</v>
      </c>
    </row>
    <row r="6369" spans="1:20" ht="15" customHeight="1">
      <c r="A6369" s="962" t="s">
        <v>254</v>
      </c>
      <c r="B6369" t="s">
        <v>298</v>
      </c>
      <c r="C6369" t="s">
        <v>13</v>
      </c>
      <c r="D6369" t="s">
        <v>11</v>
      </c>
      <c r="E6369" t="s">
        <v>610</v>
      </c>
      <c r="F6369" t="s">
        <v>458</v>
      </c>
      <c r="R6369">
        <v>0.14000000000000001</v>
      </c>
    </row>
    <row r="6370" spans="1:20" ht="15" customHeight="1">
      <c r="A6370" s="962" t="s">
        <v>254</v>
      </c>
      <c r="B6370" t="s">
        <v>297</v>
      </c>
      <c r="C6370" t="s">
        <v>13</v>
      </c>
      <c r="D6370" t="s">
        <v>11</v>
      </c>
      <c r="E6370" t="s">
        <v>610</v>
      </c>
      <c r="F6370" t="s">
        <v>458</v>
      </c>
      <c r="R6370">
        <v>0.14000000000000001</v>
      </c>
    </row>
    <row r="6371" spans="1:20" ht="15" customHeight="1">
      <c r="A6371" s="962" t="s">
        <v>254</v>
      </c>
      <c r="B6371" t="s">
        <v>287</v>
      </c>
      <c r="C6371" t="s">
        <v>13</v>
      </c>
      <c r="D6371" t="s">
        <v>11</v>
      </c>
      <c r="E6371" t="s">
        <v>610</v>
      </c>
      <c r="F6371" t="s">
        <v>458</v>
      </c>
      <c r="R6371">
        <v>0.62</v>
      </c>
    </row>
    <row r="6372" spans="1:20" ht="15" customHeight="1">
      <c r="A6372" s="962" t="s">
        <v>254</v>
      </c>
      <c r="B6372" t="s">
        <v>296</v>
      </c>
      <c r="C6372" t="s">
        <v>13</v>
      </c>
      <c r="D6372" t="s">
        <v>11</v>
      </c>
      <c r="E6372" t="s">
        <v>610</v>
      </c>
      <c r="F6372" t="s">
        <v>458</v>
      </c>
      <c r="R6372">
        <v>0</v>
      </c>
      <c r="S6372">
        <v>0</v>
      </c>
      <c r="T6372">
        <v>0</v>
      </c>
    </row>
    <row r="6373" spans="1:20" ht="15" customHeight="1">
      <c r="A6373" s="962" t="s">
        <v>254</v>
      </c>
      <c r="B6373" t="s">
        <v>319</v>
      </c>
      <c r="C6373" t="s">
        <v>13</v>
      </c>
      <c r="D6373" t="s">
        <v>11</v>
      </c>
      <c r="E6373" t="s">
        <v>610</v>
      </c>
      <c r="F6373" t="s">
        <v>458</v>
      </c>
      <c r="G6373" t="s">
        <v>590</v>
      </c>
      <c r="I6373" t="s">
        <v>415</v>
      </c>
      <c r="K6373" t="s">
        <v>333</v>
      </c>
      <c r="L6373" t="s">
        <v>351</v>
      </c>
      <c r="M6373" t="s">
        <v>68</v>
      </c>
      <c r="O6373" t="s">
        <v>349</v>
      </c>
      <c r="P6373" t="s">
        <v>336</v>
      </c>
      <c r="Q6373" t="s">
        <v>337</v>
      </c>
      <c r="R6373">
        <v>0.48</v>
      </c>
    </row>
    <row r="6374" spans="1:20" ht="15" customHeight="1">
      <c r="A6374" s="962" t="s">
        <v>254</v>
      </c>
      <c r="B6374" t="s">
        <v>317</v>
      </c>
      <c r="C6374" t="s">
        <v>13</v>
      </c>
      <c r="D6374" t="s">
        <v>11</v>
      </c>
      <c r="E6374" t="s">
        <v>610</v>
      </c>
      <c r="F6374" t="s">
        <v>458</v>
      </c>
      <c r="G6374" t="s">
        <v>423</v>
      </c>
      <c r="I6374" t="s">
        <v>415</v>
      </c>
      <c r="K6374" t="s">
        <v>333</v>
      </c>
      <c r="L6374" t="s">
        <v>351</v>
      </c>
      <c r="M6374" t="s">
        <v>68</v>
      </c>
      <c r="O6374" t="s">
        <v>349</v>
      </c>
      <c r="P6374" t="s">
        <v>336</v>
      </c>
      <c r="Q6374" t="s">
        <v>337</v>
      </c>
      <c r="R6374">
        <v>0.48</v>
      </c>
    </row>
    <row r="6375" spans="1:20" ht="15" customHeight="1">
      <c r="A6375" s="962" t="s">
        <v>254</v>
      </c>
      <c r="B6375" t="s">
        <v>305</v>
      </c>
      <c r="C6375" t="s">
        <v>13</v>
      </c>
      <c r="D6375" t="s">
        <v>11</v>
      </c>
      <c r="E6375" t="s">
        <v>610</v>
      </c>
      <c r="F6375" t="s">
        <v>458</v>
      </c>
      <c r="R6375">
        <v>0.48</v>
      </c>
    </row>
    <row r="6376" spans="1:20" ht="15" customHeight="1">
      <c r="A6376" s="962" t="s">
        <v>254</v>
      </c>
      <c r="B6376" t="s">
        <v>321</v>
      </c>
      <c r="C6376" t="s">
        <v>13</v>
      </c>
      <c r="D6376" t="s">
        <v>11</v>
      </c>
      <c r="E6376" t="s">
        <v>610</v>
      </c>
      <c r="F6376" t="s">
        <v>458</v>
      </c>
      <c r="H6376" t="s">
        <v>461</v>
      </c>
      <c r="I6376" t="s">
        <v>353</v>
      </c>
      <c r="J6376" t="s">
        <v>462</v>
      </c>
      <c r="K6376" t="s">
        <v>333</v>
      </c>
      <c r="L6376" t="s">
        <v>354</v>
      </c>
      <c r="M6376" t="s">
        <v>58</v>
      </c>
      <c r="O6376" t="s">
        <v>349</v>
      </c>
      <c r="P6376" t="s">
        <v>336</v>
      </c>
      <c r="Q6376" t="s">
        <v>337</v>
      </c>
      <c r="R6376">
        <v>0</v>
      </c>
    </row>
    <row r="6377" spans="1:20" ht="15" customHeight="1">
      <c r="A6377" s="962" t="s">
        <v>254</v>
      </c>
      <c r="B6377" t="s">
        <v>324</v>
      </c>
      <c r="C6377" t="s">
        <v>13</v>
      </c>
      <c r="D6377" t="s">
        <v>11</v>
      </c>
      <c r="E6377" t="s">
        <v>610</v>
      </c>
      <c r="F6377" t="s">
        <v>458</v>
      </c>
      <c r="R6377">
        <v>0</v>
      </c>
    </row>
    <row r="6378" spans="1:20" ht="15" customHeight="1">
      <c r="A6378" s="962" t="s">
        <v>255</v>
      </c>
      <c r="B6378" t="s">
        <v>322</v>
      </c>
      <c r="C6378" t="s">
        <v>13</v>
      </c>
      <c r="D6378" t="s">
        <v>11</v>
      </c>
      <c r="E6378" t="s">
        <v>610</v>
      </c>
      <c r="F6378" t="s">
        <v>458</v>
      </c>
      <c r="H6378" t="s">
        <v>848</v>
      </c>
      <c r="I6378" t="s">
        <v>853</v>
      </c>
      <c r="J6378" t="s">
        <v>949</v>
      </c>
      <c r="K6378" t="s">
        <v>849</v>
      </c>
      <c r="L6378" t="s">
        <v>1993</v>
      </c>
      <c r="M6378" t="s">
        <v>55</v>
      </c>
      <c r="O6378" t="s">
        <v>361</v>
      </c>
      <c r="P6378" t="s">
        <v>667</v>
      </c>
      <c r="Q6378" t="s">
        <v>668</v>
      </c>
      <c r="R6378">
        <v>0</v>
      </c>
    </row>
    <row r="6379" spans="1:20" ht="15" customHeight="1">
      <c r="A6379" s="962" t="s">
        <v>255</v>
      </c>
      <c r="B6379" t="s">
        <v>301</v>
      </c>
      <c r="C6379" t="s">
        <v>13</v>
      </c>
      <c r="D6379" t="s">
        <v>11</v>
      </c>
      <c r="E6379" t="s">
        <v>610</v>
      </c>
      <c r="F6379" t="s">
        <v>458</v>
      </c>
      <c r="H6379" t="s">
        <v>856</v>
      </c>
      <c r="I6379" t="s">
        <v>853</v>
      </c>
      <c r="J6379" t="s">
        <v>949</v>
      </c>
      <c r="K6379" t="s">
        <v>849</v>
      </c>
      <c r="L6379" t="s">
        <v>857</v>
      </c>
      <c r="M6379" t="s">
        <v>55</v>
      </c>
      <c r="O6379" t="s">
        <v>361</v>
      </c>
      <c r="P6379" t="s">
        <v>851</v>
      </c>
      <c r="Q6379" t="s">
        <v>337</v>
      </c>
      <c r="R6379">
        <v>0.03</v>
      </c>
    </row>
    <row r="6380" spans="1:20" ht="15" customHeight="1">
      <c r="A6380" s="962" t="s">
        <v>255</v>
      </c>
      <c r="B6380" t="s">
        <v>307</v>
      </c>
      <c r="C6380" t="s">
        <v>13</v>
      </c>
      <c r="D6380" t="s">
        <v>11</v>
      </c>
      <c r="E6380" t="s">
        <v>610</v>
      </c>
      <c r="F6380" t="s">
        <v>458</v>
      </c>
      <c r="H6380" t="s">
        <v>858</v>
      </c>
      <c r="I6380" t="s">
        <v>853</v>
      </c>
      <c r="J6380" t="s">
        <v>949</v>
      </c>
      <c r="K6380" t="s">
        <v>849</v>
      </c>
      <c r="L6380" t="s">
        <v>859</v>
      </c>
      <c r="M6380" t="s">
        <v>55</v>
      </c>
      <c r="O6380" t="s">
        <v>361</v>
      </c>
      <c r="P6380" t="s">
        <v>851</v>
      </c>
      <c r="Q6380" t="s">
        <v>337</v>
      </c>
      <c r="R6380">
        <v>0</v>
      </c>
    </row>
    <row r="6381" spans="1:20" ht="15" customHeight="1">
      <c r="A6381" s="962" t="s">
        <v>255</v>
      </c>
      <c r="B6381" t="s">
        <v>315</v>
      </c>
      <c r="C6381" t="s">
        <v>13</v>
      </c>
      <c r="D6381" t="s">
        <v>11</v>
      </c>
      <c r="E6381" t="s">
        <v>610</v>
      </c>
      <c r="F6381" t="s">
        <v>458</v>
      </c>
      <c r="H6381" t="s">
        <v>860</v>
      </c>
      <c r="I6381" t="s">
        <v>853</v>
      </c>
      <c r="J6381" t="s">
        <v>949</v>
      </c>
      <c r="K6381" t="s">
        <v>849</v>
      </c>
      <c r="L6381" t="s">
        <v>861</v>
      </c>
      <c r="M6381" t="s">
        <v>55</v>
      </c>
      <c r="O6381" t="s">
        <v>361</v>
      </c>
      <c r="P6381" t="s">
        <v>851</v>
      </c>
      <c r="Q6381" t="s">
        <v>337</v>
      </c>
      <c r="R6381">
        <v>0</v>
      </c>
    </row>
    <row r="6382" spans="1:20" ht="15" customHeight="1">
      <c r="A6382" s="962" t="s">
        <v>255</v>
      </c>
      <c r="B6382" t="s">
        <v>308</v>
      </c>
      <c r="C6382" t="s">
        <v>13</v>
      </c>
      <c r="D6382" t="s">
        <v>11</v>
      </c>
      <c r="E6382" t="s">
        <v>610</v>
      </c>
      <c r="F6382" t="s">
        <v>458</v>
      </c>
      <c r="H6382" t="s">
        <v>862</v>
      </c>
      <c r="I6382" t="s">
        <v>853</v>
      </c>
      <c r="J6382" t="s">
        <v>949</v>
      </c>
      <c r="K6382" t="s">
        <v>849</v>
      </c>
      <c r="L6382" t="s">
        <v>863</v>
      </c>
      <c r="M6382" t="s">
        <v>55</v>
      </c>
      <c r="O6382" t="s">
        <v>361</v>
      </c>
      <c r="P6382" t="s">
        <v>851</v>
      </c>
      <c r="Q6382" t="s">
        <v>337</v>
      </c>
      <c r="R6382">
        <v>0</v>
      </c>
    </row>
    <row r="6383" spans="1:20" ht="15" customHeight="1">
      <c r="A6383" s="962" t="s">
        <v>255</v>
      </c>
      <c r="B6383" t="s">
        <v>311</v>
      </c>
      <c r="C6383" t="s">
        <v>13</v>
      </c>
      <c r="D6383" t="s">
        <v>11</v>
      </c>
      <c r="E6383" t="s">
        <v>610</v>
      </c>
      <c r="F6383" t="s">
        <v>458</v>
      </c>
      <c r="H6383" t="s">
        <v>864</v>
      </c>
      <c r="I6383" t="s">
        <v>853</v>
      </c>
      <c r="J6383" t="s">
        <v>949</v>
      </c>
      <c r="K6383" t="s">
        <v>849</v>
      </c>
      <c r="L6383" t="s">
        <v>865</v>
      </c>
      <c r="M6383" t="s">
        <v>55</v>
      </c>
      <c r="O6383" t="s">
        <v>361</v>
      </c>
      <c r="P6383" t="s">
        <v>851</v>
      </c>
      <c r="Q6383" t="s">
        <v>337</v>
      </c>
      <c r="R6383">
        <v>0.02</v>
      </c>
    </row>
    <row r="6384" spans="1:20" ht="15" customHeight="1">
      <c r="A6384" s="962" t="s">
        <v>255</v>
      </c>
      <c r="B6384" t="s">
        <v>312</v>
      </c>
      <c r="C6384" t="s">
        <v>13</v>
      </c>
      <c r="D6384" t="s">
        <v>11</v>
      </c>
      <c r="E6384" t="s">
        <v>610</v>
      </c>
      <c r="F6384" t="s">
        <v>458</v>
      </c>
      <c r="H6384" t="s">
        <v>866</v>
      </c>
      <c r="I6384" t="s">
        <v>853</v>
      </c>
      <c r="J6384" t="s">
        <v>949</v>
      </c>
      <c r="K6384" t="s">
        <v>849</v>
      </c>
      <c r="L6384" t="s">
        <v>867</v>
      </c>
      <c r="M6384" t="s">
        <v>55</v>
      </c>
      <c r="O6384" t="s">
        <v>361</v>
      </c>
      <c r="P6384" t="s">
        <v>851</v>
      </c>
      <c r="Q6384" t="s">
        <v>337</v>
      </c>
      <c r="R6384">
        <v>0</v>
      </c>
    </row>
    <row r="6385" spans="1:20" ht="15" customHeight="1">
      <c r="A6385" s="962" t="s">
        <v>255</v>
      </c>
      <c r="B6385" t="s">
        <v>300</v>
      </c>
      <c r="C6385" t="s">
        <v>13</v>
      </c>
      <c r="D6385" t="s">
        <v>11</v>
      </c>
      <c r="E6385" t="s">
        <v>610</v>
      </c>
      <c r="F6385" t="s">
        <v>458</v>
      </c>
      <c r="I6385" t="s">
        <v>853</v>
      </c>
      <c r="J6385" t="s">
        <v>949</v>
      </c>
      <c r="K6385" t="s">
        <v>849</v>
      </c>
      <c r="L6385" t="s">
        <v>857</v>
      </c>
      <c r="M6385" t="s">
        <v>55</v>
      </c>
      <c r="O6385" t="s">
        <v>361</v>
      </c>
      <c r="P6385" t="s">
        <v>851</v>
      </c>
      <c r="Q6385" t="s">
        <v>337</v>
      </c>
      <c r="R6385">
        <v>0.03</v>
      </c>
    </row>
    <row r="6386" spans="1:20" ht="15" customHeight="1">
      <c r="A6386" s="962" t="s">
        <v>255</v>
      </c>
      <c r="B6386" t="s">
        <v>298</v>
      </c>
      <c r="C6386" t="s">
        <v>13</v>
      </c>
      <c r="D6386" t="s">
        <v>11</v>
      </c>
      <c r="E6386" t="s">
        <v>610</v>
      </c>
      <c r="F6386" t="s">
        <v>458</v>
      </c>
      <c r="R6386">
        <v>0.03</v>
      </c>
    </row>
    <row r="6387" spans="1:20" ht="15" customHeight="1">
      <c r="A6387" s="962" t="s">
        <v>255</v>
      </c>
      <c r="B6387" t="s">
        <v>297</v>
      </c>
      <c r="C6387" t="s">
        <v>13</v>
      </c>
      <c r="D6387" t="s">
        <v>11</v>
      </c>
      <c r="E6387" t="s">
        <v>610</v>
      </c>
      <c r="F6387" t="s">
        <v>458</v>
      </c>
      <c r="R6387">
        <v>0.03</v>
      </c>
    </row>
    <row r="6388" spans="1:20" ht="15" customHeight="1">
      <c r="A6388" s="962" t="s">
        <v>255</v>
      </c>
      <c r="B6388" t="s">
        <v>288</v>
      </c>
      <c r="C6388" t="s">
        <v>13</v>
      </c>
      <c r="D6388" t="s">
        <v>11</v>
      </c>
      <c r="E6388" t="s">
        <v>610</v>
      </c>
      <c r="F6388" t="s">
        <v>458</v>
      </c>
      <c r="R6388">
        <v>0.03</v>
      </c>
    </row>
    <row r="6389" spans="1:20" ht="15" customHeight="1">
      <c r="A6389" s="962" t="s">
        <v>255</v>
      </c>
      <c r="B6389" t="s">
        <v>287</v>
      </c>
      <c r="C6389" t="s">
        <v>13</v>
      </c>
      <c r="D6389" t="s">
        <v>11</v>
      </c>
      <c r="E6389" t="s">
        <v>610</v>
      </c>
      <c r="F6389" t="s">
        <v>458</v>
      </c>
      <c r="R6389">
        <v>0.05</v>
      </c>
    </row>
    <row r="6390" spans="1:20" ht="15" customHeight="1">
      <c r="A6390" s="962" t="s">
        <v>255</v>
      </c>
      <c r="B6390" t="s">
        <v>306</v>
      </c>
      <c r="C6390" t="s">
        <v>13</v>
      </c>
      <c r="D6390" t="s">
        <v>11</v>
      </c>
      <c r="E6390" t="s">
        <v>610</v>
      </c>
      <c r="F6390" t="s">
        <v>458</v>
      </c>
      <c r="I6390" t="s">
        <v>853</v>
      </c>
      <c r="J6390" t="s">
        <v>949</v>
      </c>
      <c r="K6390" t="s">
        <v>849</v>
      </c>
      <c r="L6390" t="s">
        <v>1994</v>
      </c>
      <c r="M6390" t="s">
        <v>55</v>
      </c>
      <c r="O6390" t="s">
        <v>361</v>
      </c>
      <c r="P6390" t="s">
        <v>851</v>
      </c>
      <c r="Q6390" t="s">
        <v>337</v>
      </c>
      <c r="R6390">
        <v>0</v>
      </c>
    </row>
    <row r="6391" spans="1:20" ht="15" customHeight="1">
      <c r="A6391" s="962" t="s">
        <v>255</v>
      </c>
      <c r="B6391" t="s">
        <v>305</v>
      </c>
      <c r="C6391" t="s">
        <v>13</v>
      </c>
      <c r="D6391" t="s">
        <v>11</v>
      </c>
      <c r="E6391" t="s">
        <v>610</v>
      </c>
      <c r="F6391" t="s">
        <v>458</v>
      </c>
      <c r="R6391">
        <v>0.02</v>
      </c>
    </row>
    <row r="6392" spans="1:20" ht="15" customHeight="1">
      <c r="A6392" s="962" t="s">
        <v>255</v>
      </c>
      <c r="B6392" t="s">
        <v>309</v>
      </c>
      <c r="C6392" t="s">
        <v>13</v>
      </c>
      <c r="D6392" t="s">
        <v>11</v>
      </c>
      <c r="E6392" t="s">
        <v>610</v>
      </c>
      <c r="F6392" t="s">
        <v>458</v>
      </c>
      <c r="I6392" t="s">
        <v>853</v>
      </c>
      <c r="J6392" t="s">
        <v>949</v>
      </c>
      <c r="K6392" t="s">
        <v>849</v>
      </c>
      <c r="L6392" t="s">
        <v>1995</v>
      </c>
      <c r="M6392" t="s">
        <v>55</v>
      </c>
      <c r="O6392" t="s">
        <v>361</v>
      </c>
      <c r="P6392" t="s">
        <v>851</v>
      </c>
      <c r="Q6392" t="s">
        <v>337</v>
      </c>
      <c r="R6392">
        <v>0.02</v>
      </c>
    </row>
    <row r="6393" spans="1:20" ht="15" customHeight="1">
      <c r="A6393" s="962" t="s">
        <v>255</v>
      </c>
      <c r="B6393" t="s">
        <v>313</v>
      </c>
      <c r="C6393" t="s">
        <v>13</v>
      </c>
      <c r="D6393" t="s">
        <v>11</v>
      </c>
      <c r="E6393" t="s">
        <v>610</v>
      </c>
      <c r="F6393" t="s">
        <v>458</v>
      </c>
      <c r="I6393" t="s">
        <v>853</v>
      </c>
      <c r="J6393" t="s">
        <v>949</v>
      </c>
      <c r="K6393" t="s">
        <v>849</v>
      </c>
      <c r="L6393" t="s">
        <v>861</v>
      </c>
      <c r="M6393" t="s">
        <v>55</v>
      </c>
      <c r="O6393" t="s">
        <v>361</v>
      </c>
      <c r="P6393" t="s">
        <v>851</v>
      </c>
      <c r="Q6393" t="s">
        <v>337</v>
      </c>
      <c r="R6393">
        <v>0</v>
      </c>
    </row>
    <row r="6394" spans="1:20" ht="15" customHeight="1">
      <c r="A6394" s="962" t="s">
        <v>257</v>
      </c>
      <c r="B6394" t="s">
        <v>290</v>
      </c>
      <c r="C6394" t="s">
        <v>13</v>
      </c>
      <c r="D6394" t="s">
        <v>11</v>
      </c>
      <c r="E6394" t="s">
        <v>610</v>
      </c>
      <c r="F6394" t="s">
        <v>458</v>
      </c>
      <c r="J6394" t="s">
        <v>1996</v>
      </c>
      <c r="R6394">
        <v>0</v>
      </c>
      <c r="S6394">
        <v>0</v>
      </c>
      <c r="T6394">
        <v>500000000</v>
      </c>
    </row>
    <row r="6395" spans="1:20" ht="15" customHeight="1">
      <c r="A6395" s="962" t="s">
        <v>257</v>
      </c>
      <c r="B6395" t="s">
        <v>292</v>
      </c>
      <c r="C6395" t="s">
        <v>13</v>
      </c>
      <c r="D6395" t="s">
        <v>11</v>
      </c>
      <c r="E6395" t="s">
        <v>610</v>
      </c>
      <c r="F6395" t="s">
        <v>458</v>
      </c>
      <c r="J6395" t="s">
        <v>1997</v>
      </c>
      <c r="R6395">
        <v>0</v>
      </c>
      <c r="S6395">
        <v>0</v>
      </c>
      <c r="T6395">
        <v>500000000</v>
      </c>
    </row>
    <row r="6396" spans="1:20" ht="15" customHeight="1">
      <c r="A6396" s="962" t="s">
        <v>257</v>
      </c>
      <c r="B6396" t="s">
        <v>295</v>
      </c>
      <c r="C6396" t="s">
        <v>13</v>
      </c>
      <c r="D6396" t="s">
        <v>11</v>
      </c>
      <c r="E6396" t="s">
        <v>610</v>
      </c>
      <c r="F6396" t="s">
        <v>458</v>
      </c>
      <c r="J6396" t="s">
        <v>1998</v>
      </c>
      <c r="R6396">
        <v>0</v>
      </c>
      <c r="S6396">
        <v>0</v>
      </c>
      <c r="T6396">
        <v>500000000</v>
      </c>
    </row>
    <row r="6397" spans="1:20" ht="15" customHeight="1">
      <c r="A6397" s="962" t="s">
        <v>257</v>
      </c>
      <c r="B6397" t="s">
        <v>296</v>
      </c>
      <c r="C6397" t="s">
        <v>13</v>
      </c>
      <c r="D6397" t="s">
        <v>11</v>
      </c>
      <c r="E6397" t="s">
        <v>610</v>
      </c>
      <c r="F6397" t="s">
        <v>458</v>
      </c>
      <c r="J6397" t="s">
        <v>1999</v>
      </c>
      <c r="R6397">
        <v>0</v>
      </c>
      <c r="S6397">
        <v>0</v>
      </c>
      <c r="T6397">
        <v>500000000</v>
      </c>
    </row>
    <row r="6398" spans="1:20" ht="15" customHeight="1">
      <c r="A6398" s="962" t="s">
        <v>257</v>
      </c>
      <c r="B6398" t="s">
        <v>316</v>
      </c>
      <c r="C6398" t="s">
        <v>13</v>
      </c>
      <c r="D6398" t="s">
        <v>11</v>
      </c>
      <c r="E6398" t="s">
        <v>610</v>
      </c>
      <c r="F6398" t="s">
        <v>458</v>
      </c>
      <c r="J6398" t="s">
        <v>2004</v>
      </c>
      <c r="R6398">
        <v>0</v>
      </c>
      <c r="S6398">
        <v>0</v>
      </c>
      <c r="T6398">
        <v>500000000</v>
      </c>
    </row>
    <row r="6399" spans="1:20" ht="15" customHeight="1">
      <c r="A6399" s="962" t="s">
        <v>257</v>
      </c>
      <c r="B6399" t="s">
        <v>289</v>
      </c>
      <c r="C6399" t="s">
        <v>13</v>
      </c>
      <c r="D6399" t="s">
        <v>11</v>
      </c>
      <c r="E6399" t="s">
        <v>610</v>
      </c>
      <c r="F6399" t="s">
        <v>458</v>
      </c>
      <c r="R6399">
        <v>0</v>
      </c>
      <c r="S6399">
        <v>0</v>
      </c>
      <c r="T6399">
        <v>500000000</v>
      </c>
    </row>
    <row r="6400" spans="1:20" ht="15" customHeight="1">
      <c r="A6400" s="962" t="s">
        <v>257</v>
      </c>
      <c r="B6400" t="s">
        <v>309</v>
      </c>
      <c r="C6400" t="s">
        <v>13</v>
      </c>
      <c r="D6400" t="s">
        <v>11</v>
      </c>
      <c r="E6400" t="s">
        <v>610</v>
      </c>
      <c r="F6400" t="s">
        <v>458</v>
      </c>
      <c r="R6400">
        <v>0</v>
      </c>
      <c r="S6400">
        <v>0</v>
      </c>
      <c r="T6400">
        <v>500000000</v>
      </c>
    </row>
    <row r="6401" spans="1:20" ht="15" customHeight="1">
      <c r="A6401" s="962" t="s">
        <v>257</v>
      </c>
      <c r="B6401" t="s">
        <v>291</v>
      </c>
      <c r="C6401" t="s">
        <v>13</v>
      </c>
      <c r="D6401" t="s">
        <v>11</v>
      </c>
      <c r="E6401" t="s">
        <v>610</v>
      </c>
      <c r="F6401" t="s">
        <v>458</v>
      </c>
      <c r="R6401">
        <v>0</v>
      </c>
      <c r="S6401">
        <v>0</v>
      </c>
      <c r="T6401">
        <v>500000000</v>
      </c>
    </row>
    <row r="6402" spans="1:20" ht="15" customHeight="1">
      <c r="A6402" s="962" t="s">
        <v>257</v>
      </c>
      <c r="B6402" t="s">
        <v>288</v>
      </c>
      <c r="C6402" t="s">
        <v>13</v>
      </c>
      <c r="D6402" t="s">
        <v>11</v>
      </c>
      <c r="E6402" t="s">
        <v>610</v>
      </c>
      <c r="F6402" t="s">
        <v>458</v>
      </c>
      <c r="R6402">
        <v>0</v>
      </c>
      <c r="S6402">
        <v>0</v>
      </c>
      <c r="T6402">
        <v>500000000</v>
      </c>
    </row>
    <row r="6403" spans="1:20" ht="15" customHeight="1">
      <c r="A6403" s="962" t="s">
        <v>257</v>
      </c>
      <c r="B6403" t="s">
        <v>287</v>
      </c>
      <c r="C6403" t="s">
        <v>13</v>
      </c>
      <c r="D6403" t="s">
        <v>11</v>
      </c>
      <c r="E6403" t="s">
        <v>610</v>
      </c>
      <c r="F6403" t="s">
        <v>458</v>
      </c>
      <c r="R6403">
        <v>0</v>
      </c>
      <c r="S6403">
        <v>0</v>
      </c>
      <c r="T6403">
        <v>500000000</v>
      </c>
    </row>
    <row r="6404" spans="1:20" ht="15" customHeight="1">
      <c r="A6404" s="962" t="s">
        <v>257</v>
      </c>
      <c r="B6404" t="s">
        <v>305</v>
      </c>
      <c r="C6404" t="s">
        <v>13</v>
      </c>
      <c r="D6404" t="s">
        <v>11</v>
      </c>
      <c r="E6404" t="s">
        <v>610</v>
      </c>
      <c r="F6404" t="s">
        <v>458</v>
      </c>
      <c r="R6404">
        <v>0</v>
      </c>
      <c r="S6404">
        <v>0</v>
      </c>
      <c r="T6404">
        <v>500000000</v>
      </c>
    </row>
    <row r="6405" spans="1:20" ht="15" customHeight="1">
      <c r="A6405" s="962" t="s">
        <v>257</v>
      </c>
      <c r="B6405" t="s">
        <v>321</v>
      </c>
      <c r="C6405" t="s">
        <v>13</v>
      </c>
      <c r="D6405" t="s">
        <v>11</v>
      </c>
      <c r="E6405" t="s">
        <v>610</v>
      </c>
      <c r="F6405" t="s">
        <v>458</v>
      </c>
      <c r="R6405">
        <v>0</v>
      </c>
      <c r="S6405">
        <v>0</v>
      </c>
      <c r="T6405">
        <v>500000000</v>
      </c>
    </row>
    <row r="6406" spans="1:20" ht="15" customHeight="1">
      <c r="A6406" s="962" t="s">
        <v>257</v>
      </c>
      <c r="B6406" t="s">
        <v>310</v>
      </c>
      <c r="C6406" t="s">
        <v>13</v>
      </c>
      <c r="D6406" t="s">
        <v>11</v>
      </c>
      <c r="E6406" t="s">
        <v>610</v>
      </c>
      <c r="F6406" t="s">
        <v>458</v>
      </c>
      <c r="R6406">
        <v>0</v>
      </c>
      <c r="S6406">
        <v>0</v>
      </c>
      <c r="T6406">
        <v>500000000</v>
      </c>
    </row>
    <row r="6407" spans="1:20" ht="15" customHeight="1">
      <c r="A6407" s="962" t="s">
        <v>257</v>
      </c>
      <c r="B6407" t="s">
        <v>294</v>
      </c>
      <c r="C6407" t="s">
        <v>13</v>
      </c>
      <c r="D6407" t="s">
        <v>11</v>
      </c>
      <c r="E6407" t="s">
        <v>610</v>
      </c>
      <c r="F6407" t="s">
        <v>458</v>
      </c>
      <c r="R6407">
        <v>0</v>
      </c>
      <c r="S6407">
        <v>0</v>
      </c>
      <c r="T6407">
        <v>500000000</v>
      </c>
    </row>
    <row r="6408" spans="1:20" ht="15" customHeight="1">
      <c r="A6408" s="962" t="s">
        <v>257</v>
      </c>
      <c r="B6408" t="s">
        <v>293</v>
      </c>
      <c r="C6408" t="s">
        <v>13</v>
      </c>
      <c r="D6408" t="s">
        <v>11</v>
      </c>
      <c r="E6408" t="s">
        <v>610</v>
      </c>
      <c r="F6408" t="s">
        <v>458</v>
      </c>
      <c r="R6408">
        <v>0</v>
      </c>
      <c r="S6408">
        <v>0</v>
      </c>
      <c r="T6408">
        <v>500000000</v>
      </c>
    </row>
    <row r="6409" spans="1:20" ht="15" customHeight="1">
      <c r="A6409" s="962" t="s">
        <v>259</v>
      </c>
      <c r="B6409" t="s">
        <v>300</v>
      </c>
      <c r="C6409" t="s">
        <v>13</v>
      </c>
      <c r="D6409" t="s">
        <v>11</v>
      </c>
      <c r="E6409" t="s">
        <v>610</v>
      </c>
      <c r="F6409" t="s">
        <v>458</v>
      </c>
      <c r="R6409">
        <v>0</v>
      </c>
      <c r="S6409">
        <v>0</v>
      </c>
      <c r="T6409">
        <v>500000000</v>
      </c>
    </row>
    <row r="6410" spans="1:20" ht="15" customHeight="1">
      <c r="A6410" s="962" t="s">
        <v>259</v>
      </c>
      <c r="B6410" t="s">
        <v>298</v>
      </c>
      <c r="C6410" t="s">
        <v>13</v>
      </c>
      <c r="D6410" t="s">
        <v>11</v>
      </c>
      <c r="E6410" t="s">
        <v>610</v>
      </c>
      <c r="F6410" t="s">
        <v>458</v>
      </c>
      <c r="R6410">
        <v>0</v>
      </c>
      <c r="S6410">
        <v>0</v>
      </c>
      <c r="T6410">
        <v>500000000</v>
      </c>
    </row>
    <row r="6411" spans="1:20" ht="15" customHeight="1">
      <c r="A6411" s="962" t="s">
        <v>259</v>
      </c>
      <c r="B6411" t="s">
        <v>297</v>
      </c>
      <c r="C6411" t="s">
        <v>13</v>
      </c>
      <c r="D6411" t="s">
        <v>11</v>
      </c>
      <c r="E6411" t="s">
        <v>610</v>
      </c>
      <c r="F6411" t="s">
        <v>458</v>
      </c>
      <c r="R6411">
        <v>0</v>
      </c>
      <c r="S6411">
        <v>0</v>
      </c>
      <c r="T6411">
        <v>500000000</v>
      </c>
    </row>
    <row r="6412" spans="1:20" ht="15" customHeight="1">
      <c r="A6412" s="962" t="s">
        <v>259</v>
      </c>
      <c r="B6412" t="s">
        <v>288</v>
      </c>
      <c r="C6412" t="s">
        <v>13</v>
      </c>
      <c r="D6412" t="s">
        <v>11</v>
      </c>
      <c r="E6412" t="s">
        <v>610</v>
      </c>
      <c r="F6412" t="s">
        <v>458</v>
      </c>
      <c r="R6412">
        <v>0</v>
      </c>
      <c r="S6412">
        <v>0</v>
      </c>
      <c r="T6412">
        <v>500000000</v>
      </c>
    </row>
    <row r="6413" spans="1:20" ht="15" customHeight="1">
      <c r="A6413" s="962" t="s">
        <v>259</v>
      </c>
      <c r="B6413" t="s">
        <v>287</v>
      </c>
      <c r="C6413" t="s">
        <v>13</v>
      </c>
      <c r="D6413" t="s">
        <v>11</v>
      </c>
      <c r="E6413" t="s">
        <v>610</v>
      </c>
      <c r="F6413" t="s">
        <v>458</v>
      </c>
      <c r="R6413">
        <v>0</v>
      </c>
      <c r="S6413">
        <v>0</v>
      </c>
      <c r="T6413">
        <v>500000000</v>
      </c>
    </row>
    <row r="6414" spans="1:20" ht="15" customHeight="1">
      <c r="A6414" s="962" t="s">
        <v>259</v>
      </c>
      <c r="B6414" t="s">
        <v>321</v>
      </c>
      <c r="C6414" t="s">
        <v>13</v>
      </c>
      <c r="D6414" t="s">
        <v>11</v>
      </c>
      <c r="E6414" t="s">
        <v>610</v>
      </c>
      <c r="F6414" t="s">
        <v>458</v>
      </c>
      <c r="R6414">
        <v>0</v>
      </c>
      <c r="S6414">
        <v>0</v>
      </c>
      <c r="T6414">
        <v>500000000</v>
      </c>
    </row>
    <row r="6415" spans="1:20" ht="15" customHeight="1">
      <c r="A6415" s="962" t="s">
        <v>259</v>
      </c>
      <c r="B6415" t="s">
        <v>299</v>
      </c>
      <c r="C6415" t="s">
        <v>13</v>
      </c>
      <c r="D6415" t="s">
        <v>11</v>
      </c>
      <c r="E6415" t="s">
        <v>610</v>
      </c>
      <c r="F6415" t="s">
        <v>458</v>
      </c>
      <c r="R6415">
        <v>0</v>
      </c>
      <c r="S6415">
        <v>0</v>
      </c>
      <c r="T6415">
        <v>500000000</v>
      </c>
    </row>
    <row r="6416" spans="1:20" ht="15" customHeight="1">
      <c r="A6416" s="962" t="s">
        <v>259</v>
      </c>
      <c r="B6416" t="s">
        <v>301</v>
      </c>
      <c r="C6416" t="s">
        <v>13</v>
      </c>
      <c r="D6416" t="s">
        <v>11</v>
      </c>
      <c r="E6416" t="s">
        <v>610</v>
      </c>
      <c r="F6416" t="s">
        <v>458</v>
      </c>
      <c r="R6416">
        <v>0</v>
      </c>
      <c r="S6416">
        <v>0</v>
      </c>
      <c r="T6416">
        <v>500000000</v>
      </c>
    </row>
    <row r="6417" spans="1:20" ht="15" customHeight="1">
      <c r="A6417" s="962" t="s">
        <v>260</v>
      </c>
      <c r="B6417" t="s">
        <v>299</v>
      </c>
      <c r="C6417" t="s">
        <v>13</v>
      </c>
      <c r="D6417" t="s">
        <v>11</v>
      </c>
      <c r="E6417" t="s">
        <v>610</v>
      </c>
      <c r="F6417" t="s">
        <v>458</v>
      </c>
      <c r="R6417">
        <v>0</v>
      </c>
      <c r="S6417">
        <v>0</v>
      </c>
      <c r="T6417">
        <v>0</v>
      </c>
    </row>
    <row r="6418" spans="1:20" ht="15" customHeight="1">
      <c r="A6418" s="962" t="s">
        <v>260</v>
      </c>
      <c r="B6418" t="s">
        <v>312</v>
      </c>
      <c r="C6418" t="s">
        <v>13</v>
      </c>
      <c r="D6418" t="s">
        <v>11</v>
      </c>
      <c r="E6418" t="s">
        <v>610</v>
      </c>
      <c r="F6418" t="s">
        <v>458</v>
      </c>
      <c r="R6418">
        <v>0</v>
      </c>
      <c r="S6418">
        <v>0</v>
      </c>
      <c r="T6418">
        <v>0</v>
      </c>
    </row>
    <row r="6419" spans="1:20" ht="15" customHeight="1">
      <c r="A6419" s="962" t="s">
        <v>260</v>
      </c>
      <c r="B6419" t="s">
        <v>298</v>
      </c>
      <c r="C6419" t="s">
        <v>13</v>
      </c>
      <c r="D6419" t="s">
        <v>11</v>
      </c>
      <c r="E6419" t="s">
        <v>610</v>
      </c>
      <c r="F6419" t="s">
        <v>458</v>
      </c>
      <c r="R6419">
        <v>0</v>
      </c>
      <c r="S6419">
        <v>0</v>
      </c>
      <c r="T6419">
        <v>0</v>
      </c>
    </row>
    <row r="6420" spans="1:20" ht="15" customHeight="1">
      <c r="A6420" s="962" t="s">
        <v>260</v>
      </c>
      <c r="B6420" t="s">
        <v>297</v>
      </c>
      <c r="C6420" t="s">
        <v>13</v>
      </c>
      <c r="D6420" t="s">
        <v>11</v>
      </c>
      <c r="E6420" t="s">
        <v>610</v>
      </c>
      <c r="F6420" t="s">
        <v>458</v>
      </c>
      <c r="R6420">
        <v>0</v>
      </c>
      <c r="S6420">
        <v>0</v>
      </c>
      <c r="T6420">
        <v>0</v>
      </c>
    </row>
    <row r="6421" spans="1:20" ht="15" customHeight="1">
      <c r="A6421" s="962" t="s">
        <v>260</v>
      </c>
      <c r="B6421" t="s">
        <v>288</v>
      </c>
      <c r="C6421" t="s">
        <v>13</v>
      </c>
      <c r="D6421" t="s">
        <v>11</v>
      </c>
      <c r="E6421" t="s">
        <v>610</v>
      </c>
      <c r="F6421" t="s">
        <v>458</v>
      </c>
      <c r="R6421">
        <v>0</v>
      </c>
      <c r="S6421">
        <v>0</v>
      </c>
      <c r="T6421">
        <v>0</v>
      </c>
    </row>
    <row r="6422" spans="1:20" ht="15" customHeight="1">
      <c r="A6422" s="962" t="s">
        <v>260</v>
      </c>
      <c r="B6422" t="s">
        <v>287</v>
      </c>
      <c r="C6422" t="s">
        <v>13</v>
      </c>
      <c r="D6422" t="s">
        <v>11</v>
      </c>
      <c r="E6422" t="s">
        <v>610</v>
      </c>
      <c r="F6422" t="s">
        <v>458</v>
      </c>
      <c r="R6422">
        <v>0</v>
      </c>
    </row>
    <row r="6423" spans="1:20" ht="15" customHeight="1">
      <c r="A6423" s="962" t="s">
        <v>260</v>
      </c>
      <c r="B6423" t="s">
        <v>309</v>
      </c>
      <c r="C6423" t="s">
        <v>13</v>
      </c>
      <c r="D6423" t="s">
        <v>11</v>
      </c>
      <c r="E6423" t="s">
        <v>610</v>
      </c>
      <c r="F6423" t="s">
        <v>458</v>
      </c>
      <c r="R6423">
        <v>0</v>
      </c>
      <c r="S6423">
        <v>0</v>
      </c>
      <c r="T6423">
        <v>0</v>
      </c>
    </row>
    <row r="6424" spans="1:20" ht="15" customHeight="1">
      <c r="A6424" s="962" t="s">
        <v>260</v>
      </c>
      <c r="B6424" t="s">
        <v>305</v>
      </c>
      <c r="C6424" t="s">
        <v>13</v>
      </c>
      <c r="D6424" t="s">
        <v>11</v>
      </c>
      <c r="E6424" t="s">
        <v>610</v>
      </c>
      <c r="F6424" t="s">
        <v>458</v>
      </c>
      <c r="R6424">
        <v>0</v>
      </c>
      <c r="S6424">
        <v>0</v>
      </c>
      <c r="T6424">
        <v>0</v>
      </c>
    </row>
    <row r="6425" spans="1:20" ht="15" customHeight="1">
      <c r="A6425" s="962" t="s">
        <v>261</v>
      </c>
      <c r="B6425" t="s">
        <v>290</v>
      </c>
      <c r="C6425" t="s">
        <v>13</v>
      </c>
      <c r="D6425" t="s">
        <v>11</v>
      </c>
      <c r="E6425" t="s">
        <v>610</v>
      </c>
      <c r="F6425" t="s">
        <v>458</v>
      </c>
      <c r="R6425">
        <v>0</v>
      </c>
      <c r="S6425">
        <v>0</v>
      </c>
      <c r="T6425">
        <v>500000000</v>
      </c>
    </row>
    <row r="6426" spans="1:20" ht="15" customHeight="1">
      <c r="A6426" s="962" t="s">
        <v>261</v>
      </c>
      <c r="B6426" t="s">
        <v>292</v>
      </c>
      <c r="C6426" t="s">
        <v>13</v>
      </c>
      <c r="D6426" t="s">
        <v>11</v>
      </c>
      <c r="E6426" t="s">
        <v>610</v>
      </c>
      <c r="F6426" t="s">
        <v>458</v>
      </c>
      <c r="R6426">
        <v>0</v>
      </c>
      <c r="S6426">
        <v>0</v>
      </c>
      <c r="T6426">
        <v>500000000</v>
      </c>
    </row>
    <row r="6427" spans="1:20" ht="15" customHeight="1">
      <c r="A6427" s="962" t="s">
        <v>261</v>
      </c>
      <c r="B6427" t="s">
        <v>295</v>
      </c>
      <c r="C6427" t="s">
        <v>13</v>
      </c>
      <c r="D6427" t="s">
        <v>11</v>
      </c>
      <c r="E6427" t="s">
        <v>610</v>
      </c>
      <c r="F6427" t="s">
        <v>458</v>
      </c>
      <c r="R6427">
        <v>0</v>
      </c>
      <c r="S6427">
        <v>0</v>
      </c>
      <c r="T6427">
        <v>500000000</v>
      </c>
    </row>
    <row r="6428" spans="1:20" ht="15" customHeight="1">
      <c r="A6428" s="962" t="s">
        <v>261</v>
      </c>
      <c r="B6428" t="s">
        <v>296</v>
      </c>
      <c r="C6428" t="s">
        <v>13</v>
      </c>
      <c r="D6428" t="s">
        <v>11</v>
      </c>
      <c r="E6428" t="s">
        <v>610</v>
      </c>
      <c r="F6428" t="s">
        <v>458</v>
      </c>
      <c r="R6428">
        <v>0</v>
      </c>
      <c r="S6428">
        <v>0</v>
      </c>
      <c r="T6428">
        <v>500000000</v>
      </c>
    </row>
    <row r="6429" spans="1:20" ht="15" customHeight="1">
      <c r="A6429" s="962" t="s">
        <v>261</v>
      </c>
      <c r="B6429" t="s">
        <v>289</v>
      </c>
      <c r="C6429" t="s">
        <v>13</v>
      </c>
      <c r="D6429" t="s">
        <v>11</v>
      </c>
      <c r="E6429" t="s">
        <v>610</v>
      </c>
      <c r="F6429" t="s">
        <v>458</v>
      </c>
      <c r="R6429">
        <v>0</v>
      </c>
      <c r="S6429">
        <v>0</v>
      </c>
      <c r="T6429">
        <v>500000000</v>
      </c>
    </row>
    <row r="6430" spans="1:20" ht="15" customHeight="1">
      <c r="A6430" s="962" t="s">
        <v>261</v>
      </c>
      <c r="B6430" t="s">
        <v>291</v>
      </c>
      <c r="C6430" t="s">
        <v>13</v>
      </c>
      <c r="D6430" t="s">
        <v>11</v>
      </c>
      <c r="E6430" t="s">
        <v>610</v>
      </c>
      <c r="F6430" t="s">
        <v>458</v>
      </c>
      <c r="R6430">
        <v>0</v>
      </c>
      <c r="S6430">
        <v>0</v>
      </c>
      <c r="T6430">
        <v>500000000</v>
      </c>
    </row>
    <row r="6431" spans="1:20" ht="15" customHeight="1">
      <c r="A6431" s="962" t="s">
        <v>261</v>
      </c>
      <c r="B6431" t="s">
        <v>288</v>
      </c>
      <c r="C6431" t="s">
        <v>13</v>
      </c>
      <c r="D6431" t="s">
        <v>11</v>
      </c>
      <c r="E6431" t="s">
        <v>610</v>
      </c>
      <c r="F6431" t="s">
        <v>458</v>
      </c>
      <c r="R6431">
        <v>0</v>
      </c>
      <c r="S6431">
        <v>0</v>
      </c>
      <c r="T6431">
        <v>500000000</v>
      </c>
    </row>
    <row r="6432" spans="1:20" ht="15" customHeight="1">
      <c r="A6432" s="962" t="s">
        <v>261</v>
      </c>
      <c r="B6432" t="s">
        <v>287</v>
      </c>
      <c r="C6432" t="s">
        <v>13</v>
      </c>
      <c r="D6432" t="s">
        <v>11</v>
      </c>
      <c r="E6432" t="s">
        <v>610</v>
      </c>
      <c r="F6432" t="s">
        <v>458</v>
      </c>
      <c r="R6432">
        <v>0</v>
      </c>
      <c r="S6432">
        <v>0</v>
      </c>
      <c r="T6432">
        <v>500000000</v>
      </c>
    </row>
    <row r="6433" spans="1:20" ht="15" customHeight="1">
      <c r="A6433" s="962" t="s">
        <v>261</v>
      </c>
      <c r="B6433" t="s">
        <v>321</v>
      </c>
      <c r="C6433" t="s">
        <v>13</v>
      </c>
      <c r="D6433" t="s">
        <v>11</v>
      </c>
      <c r="E6433" t="s">
        <v>610</v>
      </c>
      <c r="F6433" t="s">
        <v>458</v>
      </c>
      <c r="R6433">
        <v>0</v>
      </c>
      <c r="S6433">
        <v>0</v>
      </c>
      <c r="T6433">
        <v>500000000</v>
      </c>
    </row>
    <row r="6434" spans="1:20" ht="15" customHeight="1">
      <c r="A6434" s="962" t="s">
        <v>261</v>
      </c>
      <c r="B6434" t="s">
        <v>294</v>
      </c>
      <c r="C6434" t="s">
        <v>13</v>
      </c>
      <c r="D6434" t="s">
        <v>11</v>
      </c>
      <c r="E6434" t="s">
        <v>610</v>
      </c>
      <c r="F6434" t="s">
        <v>458</v>
      </c>
      <c r="R6434">
        <v>0</v>
      </c>
      <c r="S6434">
        <v>0</v>
      </c>
      <c r="T6434">
        <v>500000000</v>
      </c>
    </row>
    <row r="6435" spans="1:20" ht="15" customHeight="1">
      <c r="A6435" s="962" t="s">
        <v>261</v>
      </c>
      <c r="B6435" t="s">
        <v>293</v>
      </c>
      <c r="C6435" t="s">
        <v>13</v>
      </c>
      <c r="D6435" t="s">
        <v>11</v>
      </c>
      <c r="E6435" t="s">
        <v>610</v>
      </c>
      <c r="F6435" t="s">
        <v>458</v>
      </c>
      <c r="R6435">
        <v>0</v>
      </c>
      <c r="S6435">
        <v>0</v>
      </c>
      <c r="T6435">
        <v>500000000</v>
      </c>
    </row>
    <row r="6436" spans="1:20" ht="15" customHeight="1">
      <c r="A6436" s="962" t="s">
        <v>261</v>
      </c>
      <c r="B6436" t="s">
        <v>324</v>
      </c>
      <c r="C6436" t="s">
        <v>13</v>
      </c>
      <c r="D6436" t="s">
        <v>11</v>
      </c>
      <c r="E6436" t="s">
        <v>610</v>
      </c>
      <c r="F6436" t="s">
        <v>458</v>
      </c>
      <c r="R6436">
        <v>0</v>
      </c>
      <c r="S6436">
        <v>0</v>
      </c>
      <c r="T6436">
        <v>500000000</v>
      </c>
    </row>
    <row r="6437" spans="1:20" ht="15" customHeight="1">
      <c r="A6437" s="962" t="s">
        <v>262</v>
      </c>
      <c r="B6437" t="s">
        <v>297</v>
      </c>
      <c r="C6437" t="s">
        <v>13</v>
      </c>
      <c r="D6437" t="s">
        <v>11</v>
      </c>
      <c r="E6437" t="s">
        <v>610</v>
      </c>
      <c r="F6437" t="s">
        <v>458</v>
      </c>
      <c r="J6437" t="s">
        <v>2000</v>
      </c>
      <c r="L6437" t="s">
        <v>2001</v>
      </c>
      <c r="O6437" t="s">
        <v>882</v>
      </c>
      <c r="P6437" t="s">
        <v>868</v>
      </c>
      <c r="Q6437" t="s">
        <v>869</v>
      </c>
      <c r="R6437">
        <v>0</v>
      </c>
      <c r="S6437">
        <v>0</v>
      </c>
      <c r="T6437">
        <v>500000000</v>
      </c>
    </row>
    <row r="6438" spans="1:20" ht="15" customHeight="1">
      <c r="A6438" s="962" t="s">
        <v>262</v>
      </c>
      <c r="B6438" t="s">
        <v>288</v>
      </c>
      <c r="C6438" t="s">
        <v>13</v>
      </c>
      <c r="D6438" t="s">
        <v>11</v>
      </c>
      <c r="E6438" t="s">
        <v>610</v>
      </c>
      <c r="F6438" t="s">
        <v>458</v>
      </c>
      <c r="R6438">
        <v>0</v>
      </c>
      <c r="S6438">
        <v>0</v>
      </c>
      <c r="T6438">
        <v>500000000</v>
      </c>
    </row>
    <row r="6439" spans="1:20" ht="15" customHeight="1">
      <c r="A6439" s="962" t="s">
        <v>262</v>
      </c>
      <c r="B6439" t="s">
        <v>287</v>
      </c>
      <c r="C6439" t="s">
        <v>13</v>
      </c>
      <c r="D6439" t="s">
        <v>11</v>
      </c>
      <c r="E6439" t="s">
        <v>610</v>
      </c>
      <c r="F6439" t="s">
        <v>458</v>
      </c>
      <c r="R6439">
        <v>0</v>
      </c>
      <c r="S6439">
        <v>0</v>
      </c>
      <c r="T6439">
        <v>500000000</v>
      </c>
    </row>
    <row r="6440" spans="1:20" ht="15" customHeight="1">
      <c r="A6440" s="962" t="s">
        <v>262</v>
      </c>
      <c r="B6440" t="s">
        <v>299</v>
      </c>
      <c r="C6440" t="s">
        <v>13</v>
      </c>
      <c r="D6440" t="s">
        <v>11</v>
      </c>
      <c r="E6440" t="s">
        <v>610</v>
      </c>
      <c r="F6440" t="s">
        <v>458</v>
      </c>
      <c r="R6440">
        <v>0</v>
      </c>
      <c r="S6440">
        <v>0</v>
      </c>
      <c r="T6440">
        <v>500000000</v>
      </c>
    </row>
    <row r="6441" spans="1:20" ht="15" customHeight="1">
      <c r="A6441" s="962" t="s">
        <v>262</v>
      </c>
      <c r="B6441" t="s">
        <v>301</v>
      </c>
      <c r="C6441" t="s">
        <v>13</v>
      </c>
      <c r="D6441" t="s">
        <v>11</v>
      </c>
      <c r="E6441" t="s">
        <v>610</v>
      </c>
      <c r="F6441" t="s">
        <v>458</v>
      </c>
      <c r="R6441">
        <v>0</v>
      </c>
      <c r="S6441">
        <v>0</v>
      </c>
      <c r="T6441">
        <v>500000000</v>
      </c>
    </row>
    <row r="6442" spans="1:20" ht="15" customHeight="1">
      <c r="A6442" s="962" t="s">
        <v>262</v>
      </c>
      <c r="B6442" t="s">
        <v>302</v>
      </c>
      <c r="C6442" t="s">
        <v>13</v>
      </c>
      <c r="D6442" t="s">
        <v>11</v>
      </c>
      <c r="E6442" t="s">
        <v>610</v>
      </c>
      <c r="F6442" t="s">
        <v>458</v>
      </c>
      <c r="R6442">
        <v>0</v>
      </c>
      <c r="S6442">
        <v>0</v>
      </c>
      <c r="T6442">
        <v>500000000</v>
      </c>
    </row>
    <row r="6443" spans="1:20" ht="15" customHeight="1">
      <c r="A6443" s="962" t="s">
        <v>262</v>
      </c>
      <c r="B6443" t="s">
        <v>303</v>
      </c>
      <c r="C6443" t="s">
        <v>13</v>
      </c>
      <c r="D6443" t="s">
        <v>11</v>
      </c>
      <c r="E6443" t="s">
        <v>610</v>
      </c>
      <c r="F6443" t="s">
        <v>458</v>
      </c>
      <c r="R6443">
        <v>0</v>
      </c>
      <c r="S6443">
        <v>0</v>
      </c>
      <c r="T6443">
        <v>500000000</v>
      </c>
    </row>
    <row r="6444" spans="1:20" ht="15" customHeight="1">
      <c r="A6444" s="962" t="s">
        <v>262</v>
      </c>
      <c r="B6444" t="s">
        <v>298</v>
      </c>
      <c r="C6444" t="s">
        <v>13</v>
      </c>
      <c r="D6444" t="s">
        <v>11</v>
      </c>
      <c r="E6444" t="s">
        <v>610</v>
      </c>
      <c r="F6444" t="s">
        <v>458</v>
      </c>
      <c r="R6444">
        <v>0</v>
      </c>
      <c r="S6444">
        <v>0</v>
      </c>
      <c r="T6444">
        <v>500000000</v>
      </c>
    </row>
    <row r="6445" spans="1:20" ht="15" customHeight="1">
      <c r="A6445" s="962" t="s">
        <v>262</v>
      </c>
      <c r="B6445" t="s">
        <v>300</v>
      </c>
      <c r="C6445" t="s">
        <v>13</v>
      </c>
      <c r="D6445" t="s">
        <v>11</v>
      </c>
      <c r="E6445" t="s">
        <v>610</v>
      </c>
      <c r="F6445" t="s">
        <v>458</v>
      </c>
      <c r="R6445">
        <v>0</v>
      </c>
      <c r="S6445">
        <v>0</v>
      </c>
      <c r="T6445">
        <v>500000000</v>
      </c>
    </row>
    <row r="6446" spans="1:20" ht="15" customHeight="1">
      <c r="A6446" s="962" t="s">
        <v>262</v>
      </c>
      <c r="B6446" t="s">
        <v>321</v>
      </c>
      <c r="C6446" t="s">
        <v>13</v>
      </c>
      <c r="D6446" t="s">
        <v>11</v>
      </c>
      <c r="E6446" t="s">
        <v>610</v>
      </c>
      <c r="F6446" t="s">
        <v>458</v>
      </c>
      <c r="R6446">
        <v>0</v>
      </c>
      <c r="S6446">
        <v>0</v>
      </c>
      <c r="T6446">
        <v>500000000</v>
      </c>
    </row>
    <row r="6447" spans="1:20" ht="15" customHeight="1">
      <c r="A6447" s="962" t="s">
        <v>263</v>
      </c>
      <c r="B6447" t="s">
        <v>290</v>
      </c>
      <c r="C6447" t="s">
        <v>13</v>
      </c>
      <c r="D6447" t="s">
        <v>11</v>
      </c>
      <c r="E6447" t="s">
        <v>610</v>
      </c>
      <c r="F6447" t="s">
        <v>458</v>
      </c>
      <c r="R6447">
        <v>0</v>
      </c>
      <c r="S6447">
        <v>0</v>
      </c>
      <c r="T6447">
        <v>500000000</v>
      </c>
    </row>
    <row r="6448" spans="1:20" ht="15" customHeight="1">
      <c r="A6448" s="962" t="s">
        <v>263</v>
      </c>
      <c r="B6448" t="s">
        <v>292</v>
      </c>
      <c r="C6448" t="s">
        <v>13</v>
      </c>
      <c r="D6448" t="s">
        <v>11</v>
      </c>
      <c r="E6448" t="s">
        <v>610</v>
      </c>
      <c r="F6448" t="s">
        <v>458</v>
      </c>
      <c r="R6448">
        <v>0</v>
      </c>
      <c r="S6448">
        <v>0</v>
      </c>
      <c r="T6448">
        <v>500000000</v>
      </c>
    </row>
    <row r="6449" spans="1:20" ht="15" customHeight="1">
      <c r="A6449" s="962" t="s">
        <v>263</v>
      </c>
      <c r="B6449" t="s">
        <v>295</v>
      </c>
      <c r="C6449" t="s">
        <v>13</v>
      </c>
      <c r="D6449" t="s">
        <v>11</v>
      </c>
      <c r="E6449" t="s">
        <v>610</v>
      </c>
      <c r="F6449" t="s">
        <v>458</v>
      </c>
      <c r="R6449">
        <v>0</v>
      </c>
      <c r="S6449">
        <v>0</v>
      </c>
      <c r="T6449">
        <v>500000000</v>
      </c>
    </row>
    <row r="6450" spans="1:20" ht="15" customHeight="1">
      <c r="A6450" s="962" t="s">
        <v>263</v>
      </c>
      <c r="B6450" t="s">
        <v>296</v>
      </c>
      <c r="C6450" t="s">
        <v>13</v>
      </c>
      <c r="D6450" t="s">
        <v>11</v>
      </c>
      <c r="E6450" t="s">
        <v>610</v>
      </c>
      <c r="F6450" t="s">
        <v>458</v>
      </c>
      <c r="R6450">
        <v>0</v>
      </c>
      <c r="S6450">
        <v>0</v>
      </c>
      <c r="T6450">
        <v>500000000</v>
      </c>
    </row>
    <row r="6451" spans="1:20" ht="15" customHeight="1">
      <c r="A6451" s="962" t="s">
        <v>263</v>
      </c>
      <c r="B6451" t="s">
        <v>289</v>
      </c>
      <c r="C6451" t="s">
        <v>13</v>
      </c>
      <c r="D6451" t="s">
        <v>11</v>
      </c>
      <c r="E6451" t="s">
        <v>610</v>
      </c>
      <c r="F6451" t="s">
        <v>458</v>
      </c>
      <c r="R6451">
        <v>0</v>
      </c>
      <c r="S6451">
        <v>0</v>
      </c>
      <c r="T6451">
        <v>500000000</v>
      </c>
    </row>
    <row r="6452" spans="1:20" ht="15" customHeight="1">
      <c r="A6452" s="962" t="s">
        <v>263</v>
      </c>
      <c r="B6452" t="s">
        <v>291</v>
      </c>
      <c r="C6452" t="s">
        <v>13</v>
      </c>
      <c r="D6452" t="s">
        <v>11</v>
      </c>
      <c r="E6452" t="s">
        <v>610</v>
      </c>
      <c r="F6452" t="s">
        <v>458</v>
      </c>
      <c r="R6452">
        <v>0</v>
      </c>
      <c r="S6452">
        <v>0</v>
      </c>
      <c r="T6452">
        <v>500000000</v>
      </c>
    </row>
    <row r="6453" spans="1:20" ht="15" customHeight="1">
      <c r="A6453" s="962" t="s">
        <v>263</v>
      </c>
      <c r="B6453" t="s">
        <v>288</v>
      </c>
      <c r="C6453" t="s">
        <v>13</v>
      </c>
      <c r="D6453" t="s">
        <v>11</v>
      </c>
      <c r="E6453" t="s">
        <v>610</v>
      </c>
      <c r="F6453" t="s">
        <v>458</v>
      </c>
      <c r="R6453">
        <v>0</v>
      </c>
      <c r="S6453">
        <v>0</v>
      </c>
      <c r="T6453">
        <v>500000000</v>
      </c>
    </row>
    <row r="6454" spans="1:20" ht="15" customHeight="1">
      <c r="A6454" s="962" t="s">
        <v>263</v>
      </c>
      <c r="B6454" t="s">
        <v>287</v>
      </c>
      <c r="C6454" t="s">
        <v>13</v>
      </c>
      <c r="D6454" t="s">
        <v>11</v>
      </c>
      <c r="E6454" t="s">
        <v>610</v>
      </c>
      <c r="F6454" t="s">
        <v>458</v>
      </c>
      <c r="R6454">
        <v>0</v>
      </c>
      <c r="S6454">
        <v>0</v>
      </c>
      <c r="T6454">
        <v>500000000</v>
      </c>
    </row>
    <row r="6455" spans="1:20" ht="15" customHeight="1">
      <c r="A6455" s="962" t="s">
        <v>263</v>
      </c>
      <c r="B6455" t="s">
        <v>321</v>
      </c>
      <c r="C6455" t="s">
        <v>13</v>
      </c>
      <c r="D6455" t="s">
        <v>11</v>
      </c>
      <c r="E6455" t="s">
        <v>610</v>
      </c>
      <c r="F6455" t="s">
        <v>458</v>
      </c>
      <c r="R6455">
        <v>0</v>
      </c>
      <c r="S6455">
        <v>0</v>
      </c>
      <c r="T6455">
        <v>500000000</v>
      </c>
    </row>
    <row r="6456" spans="1:20" ht="15" customHeight="1">
      <c r="A6456" s="962" t="s">
        <v>263</v>
      </c>
      <c r="B6456" t="s">
        <v>294</v>
      </c>
      <c r="C6456" t="s">
        <v>13</v>
      </c>
      <c r="D6456" t="s">
        <v>11</v>
      </c>
      <c r="E6456" t="s">
        <v>610</v>
      </c>
      <c r="F6456" t="s">
        <v>458</v>
      </c>
      <c r="R6456">
        <v>0</v>
      </c>
      <c r="S6456">
        <v>0</v>
      </c>
      <c r="T6456">
        <v>500000000</v>
      </c>
    </row>
    <row r="6457" spans="1:20" ht="15" customHeight="1">
      <c r="A6457" s="962" t="s">
        <v>263</v>
      </c>
      <c r="B6457" t="s">
        <v>293</v>
      </c>
      <c r="C6457" t="s">
        <v>13</v>
      </c>
      <c r="D6457" t="s">
        <v>11</v>
      </c>
      <c r="E6457" t="s">
        <v>610</v>
      </c>
      <c r="F6457" t="s">
        <v>458</v>
      </c>
      <c r="R6457">
        <v>0</v>
      </c>
      <c r="S6457">
        <v>0</v>
      </c>
      <c r="T6457">
        <v>500000000</v>
      </c>
    </row>
    <row r="6458" spans="1:20" ht="15" customHeight="1">
      <c r="A6458" s="962" t="s">
        <v>263</v>
      </c>
      <c r="B6458" t="s">
        <v>324</v>
      </c>
      <c r="C6458" t="s">
        <v>13</v>
      </c>
      <c r="D6458" t="s">
        <v>11</v>
      </c>
      <c r="E6458" t="s">
        <v>610</v>
      </c>
      <c r="F6458" t="s">
        <v>458</v>
      </c>
      <c r="R6458">
        <v>0</v>
      </c>
      <c r="S6458">
        <v>0</v>
      </c>
      <c r="T6458">
        <v>500000000</v>
      </c>
    </row>
    <row r="6459" spans="1:20" ht="15" customHeight="1">
      <c r="A6459" s="962" t="s">
        <v>264</v>
      </c>
      <c r="B6459" t="s">
        <v>294</v>
      </c>
      <c r="C6459" t="s">
        <v>13</v>
      </c>
      <c r="D6459" t="s">
        <v>11</v>
      </c>
      <c r="E6459" t="s">
        <v>610</v>
      </c>
      <c r="F6459" t="s">
        <v>458</v>
      </c>
      <c r="R6459">
        <v>0</v>
      </c>
      <c r="S6459">
        <v>0</v>
      </c>
      <c r="T6459">
        <v>0</v>
      </c>
    </row>
    <row r="6460" spans="1:20" ht="15" customHeight="1">
      <c r="A6460" s="962" t="s">
        <v>264</v>
      </c>
      <c r="B6460" t="s">
        <v>292</v>
      </c>
      <c r="C6460" t="s">
        <v>13</v>
      </c>
      <c r="D6460" t="s">
        <v>11</v>
      </c>
      <c r="E6460" t="s">
        <v>610</v>
      </c>
      <c r="F6460" t="s">
        <v>458</v>
      </c>
      <c r="R6460">
        <v>0</v>
      </c>
      <c r="S6460">
        <v>0</v>
      </c>
      <c r="T6460">
        <v>0</v>
      </c>
    </row>
    <row r="6461" spans="1:20" ht="15" customHeight="1">
      <c r="A6461" s="962" t="s">
        <v>264</v>
      </c>
      <c r="B6461" t="s">
        <v>291</v>
      </c>
      <c r="C6461" t="s">
        <v>13</v>
      </c>
      <c r="D6461" t="s">
        <v>11</v>
      </c>
      <c r="E6461" t="s">
        <v>610</v>
      </c>
      <c r="F6461" t="s">
        <v>458</v>
      </c>
      <c r="R6461">
        <v>0</v>
      </c>
      <c r="S6461">
        <v>0</v>
      </c>
      <c r="T6461">
        <v>0</v>
      </c>
    </row>
    <row r="6462" spans="1:20" ht="15" customHeight="1">
      <c r="A6462" s="962" t="s">
        <v>264</v>
      </c>
      <c r="B6462" t="s">
        <v>293</v>
      </c>
      <c r="C6462" t="s">
        <v>13</v>
      </c>
      <c r="D6462" t="s">
        <v>11</v>
      </c>
      <c r="E6462" t="s">
        <v>610</v>
      </c>
      <c r="F6462" t="s">
        <v>458</v>
      </c>
      <c r="R6462">
        <v>0</v>
      </c>
      <c r="S6462">
        <v>0</v>
      </c>
      <c r="T6462">
        <v>0</v>
      </c>
    </row>
    <row r="6463" spans="1:20" ht="15" customHeight="1">
      <c r="A6463" s="962" t="s">
        <v>264</v>
      </c>
      <c r="B6463" t="s">
        <v>289</v>
      </c>
      <c r="C6463" t="s">
        <v>13</v>
      </c>
      <c r="D6463" t="s">
        <v>11</v>
      </c>
      <c r="E6463" t="s">
        <v>610</v>
      </c>
      <c r="F6463" t="s">
        <v>458</v>
      </c>
      <c r="R6463">
        <v>0</v>
      </c>
    </row>
    <row r="6464" spans="1:20" ht="15" customHeight="1">
      <c r="A6464" s="962" t="s">
        <v>264</v>
      </c>
      <c r="B6464" t="s">
        <v>288</v>
      </c>
      <c r="C6464" t="s">
        <v>13</v>
      </c>
      <c r="D6464" t="s">
        <v>11</v>
      </c>
      <c r="E6464" t="s">
        <v>610</v>
      </c>
      <c r="F6464" t="s">
        <v>458</v>
      </c>
      <c r="R6464">
        <v>0</v>
      </c>
    </row>
    <row r="6465" spans="1:20" ht="15" customHeight="1">
      <c r="A6465" s="962" t="s">
        <v>264</v>
      </c>
      <c r="B6465" t="s">
        <v>287</v>
      </c>
      <c r="C6465" t="s">
        <v>13</v>
      </c>
      <c r="D6465" t="s">
        <v>11</v>
      </c>
      <c r="E6465" t="s">
        <v>610</v>
      </c>
      <c r="F6465" t="s">
        <v>458</v>
      </c>
      <c r="R6465">
        <v>0</v>
      </c>
    </row>
    <row r="6466" spans="1:20" ht="15" customHeight="1">
      <c r="A6466" s="962" t="s">
        <v>264</v>
      </c>
      <c r="B6466" t="s">
        <v>295</v>
      </c>
      <c r="C6466" t="s">
        <v>13</v>
      </c>
      <c r="D6466" t="s">
        <v>11</v>
      </c>
      <c r="E6466" t="s">
        <v>610</v>
      </c>
      <c r="F6466" t="s">
        <v>458</v>
      </c>
      <c r="R6466">
        <v>0</v>
      </c>
      <c r="S6466">
        <v>0</v>
      </c>
      <c r="T6466">
        <v>0</v>
      </c>
    </row>
    <row r="6467" spans="1:20" ht="15" customHeight="1">
      <c r="A6467" s="962" t="s">
        <v>264</v>
      </c>
      <c r="B6467" t="s">
        <v>296</v>
      </c>
      <c r="C6467" t="s">
        <v>13</v>
      </c>
      <c r="D6467" t="s">
        <v>11</v>
      </c>
      <c r="E6467" t="s">
        <v>610</v>
      </c>
      <c r="F6467" t="s">
        <v>458</v>
      </c>
      <c r="R6467">
        <v>0</v>
      </c>
      <c r="S6467">
        <v>0</v>
      </c>
      <c r="T6467">
        <v>0</v>
      </c>
    </row>
    <row r="6468" spans="1:20" ht="15" customHeight="1">
      <c r="A6468" s="962" t="s">
        <v>265</v>
      </c>
      <c r="B6468" t="s">
        <v>294</v>
      </c>
      <c r="C6468" t="s">
        <v>13</v>
      </c>
      <c r="D6468" t="s">
        <v>11</v>
      </c>
      <c r="E6468" t="s">
        <v>610</v>
      </c>
      <c r="F6468" t="s">
        <v>458</v>
      </c>
      <c r="R6468">
        <v>0</v>
      </c>
      <c r="S6468">
        <v>0</v>
      </c>
      <c r="T6468">
        <v>0</v>
      </c>
    </row>
    <row r="6469" spans="1:20" ht="15" customHeight="1">
      <c r="A6469" s="962" t="s">
        <v>265</v>
      </c>
      <c r="B6469" t="s">
        <v>292</v>
      </c>
      <c r="C6469" t="s">
        <v>13</v>
      </c>
      <c r="D6469" t="s">
        <v>11</v>
      </c>
      <c r="E6469" t="s">
        <v>610</v>
      </c>
      <c r="F6469" t="s">
        <v>458</v>
      </c>
      <c r="R6469">
        <v>0</v>
      </c>
      <c r="S6469">
        <v>0</v>
      </c>
      <c r="T6469">
        <v>0</v>
      </c>
    </row>
    <row r="6470" spans="1:20" ht="15" customHeight="1">
      <c r="A6470" s="962" t="s">
        <v>265</v>
      </c>
      <c r="B6470" t="s">
        <v>291</v>
      </c>
      <c r="C6470" t="s">
        <v>13</v>
      </c>
      <c r="D6470" t="s">
        <v>11</v>
      </c>
      <c r="E6470" t="s">
        <v>610</v>
      </c>
      <c r="F6470" t="s">
        <v>458</v>
      </c>
      <c r="R6470">
        <v>0</v>
      </c>
      <c r="S6470">
        <v>0</v>
      </c>
      <c r="T6470">
        <v>0</v>
      </c>
    </row>
    <row r="6471" spans="1:20" ht="15" customHeight="1">
      <c r="A6471" s="962" t="s">
        <v>265</v>
      </c>
      <c r="B6471" t="s">
        <v>293</v>
      </c>
      <c r="C6471" t="s">
        <v>13</v>
      </c>
      <c r="D6471" t="s">
        <v>11</v>
      </c>
      <c r="E6471" t="s">
        <v>610</v>
      </c>
      <c r="F6471" t="s">
        <v>458</v>
      </c>
      <c r="R6471">
        <v>0</v>
      </c>
      <c r="S6471">
        <v>0</v>
      </c>
      <c r="T6471">
        <v>0</v>
      </c>
    </row>
    <row r="6472" spans="1:20" ht="15" customHeight="1">
      <c r="A6472" s="962" t="s">
        <v>265</v>
      </c>
      <c r="B6472" t="s">
        <v>289</v>
      </c>
      <c r="C6472" t="s">
        <v>13</v>
      </c>
      <c r="D6472" t="s">
        <v>11</v>
      </c>
      <c r="E6472" t="s">
        <v>610</v>
      </c>
      <c r="F6472" t="s">
        <v>458</v>
      </c>
      <c r="R6472">
        <v>0</v>
      </c>
      <c r="S6472">
        <v>0</v>
      </c>
      <c r="T6472">
        <v>0</v>
      </c>
    </row>
    <row r="6473" spans="1:20" ht="15" customHeight="1">
      <c r="A6473" s="962" t="s">
        <v>265</v>
      </c>
      <c r="B6473" t="s">
        <v>288</v>
      </c>
      <c r="C6473" t="s">
        <v>13</v>
      </c>
      <c r="D6473" t="s">
        <v>11</v>
      </c>
      <c r="E6473" t="s">
        <v>610</v>
      </c>
      <c r="F6473" t="s">
        <v>458</v>
      </c>
      <c r="R6473">
        <v>0</v>
      </c>
      <c r="S6473">
        <v>0</v>
      </c>
      <c r="T6473">
        <v>0</v>
      </c>
    </row>
    <row r="6474" spans="1:20" ht="15" customHeight="1">
      <c r="A6474" s="962" t="s">
        <v>265</v>
      </c>
      <c r="B6474" t="s">
        <v>287</v>
      </c>
      <c r="C6474" t="s">
        <v>13</v>
      </c>
      <c r="D6474" t="s">
        <v>11</v>
      </c>
      <c r="E6474" t="s">
        <v>610</v>
      </c>
      <c r="F6474" t="s">
        <v>458</v>
      </c>
      <c r="R6474">
        <v>0</v>
      </c>
      <c r="S6474">
        <v>0</v>
      </c>
      <c r="T6474">
        <v>0</v>
      </c>
    </row>
    <row r="6475" spans="1:20" ht="15" customHeight="1">
      <c r="A6475" s="962" t="s">
        <v>265</v>
      </c>
      <c r="B6475" t="s">
        <v>295</v>
      </c>
      <c r="C6475" t="s">
        <v>13</v>
      </c>
      <c r="D6475" t="s">
        <v>11</v>
      </c>
      <c r="E6475" t="s">
        <v>610</v>
      </c>
      <c r="F6475" t="s">
        <v>458</v>
      </c>
      <c r="R6475">
        <v>0</v>
      </c>
      <c r="S6475">
        <v>0</v>
      </c>
      <c r="T6475">
        <v>0</v>
      </c>
    </row>
    <row r="6476" spans="1:20" ht="15" customHeight="1">
      <c r="A6476" s="962" t="s">
        <v>265</v>
      </c>
      <c r="B6476" t="s">
        <v>296</v>
      </c>
      <c r="C6476" t="s">
        <v>13</v>
      </c>
      <c r="D6476" t="s">
        <v>11</v>
      </c>
      <c r="E6476" t="s">
        <v>610</v>
      </c>
      <c r="F6476" t="s">
        <v>458</v>
      </c>
      <c r="R6476">
        <v>0</v>
      </c>
      <c r="S6476">
        <v>0</v>
      </c>
      <c r="T6476">
        <v>0</v>
      </c>
    </row>
    <row r="6477" spans="1:20" ht="15" customHeight="1">
      <c r="A6477" s="962" t="s">
        <v>266</v>
      </c>
      <c r="B6477" t="s">
        <v>294</v>
      </c>
      <c r="C6477" t="s">
        <v>13</v>
      </c>
      <c r="D6477" t="s">
        <v>11</v>
      </c>
      <c r="E6477" t="s">
        <v>610</v>
      </c>
      <c r="F6477" t="s">
        <v>458</v>
      </c>
      <c r="R6477">
        <v>0</v>
      </c>
      <c r="S6477">
        <v>0</v>
      </c>
      <c r="T6477">
        <v>0</v>
      </c>
    </row>
    <row r="6478" spans="1:20" ht="15" customHeight="1">
      <c r="A6478" s="962" t="s">
        <v>266</v>
      </c>
      <c r="B6478" t="s">
        <v>292</v>
      </c>
      <c r="C6478" t="s">
        <v>13</v>
      </c>
      <c r="D6478" t="s">
        <v>11</v>
      </c>
      <c r="E6478" t="s">
        <v>610</v>
      </c>
      <c r="F6478" t="s">
        <v>458</v>
      </c>
      <c r="R6478">
        <v>0</v>
      </c>
      <c r="S6478">
        <v>0</v>
      </c>
      <c r="T6478">
        <v>0</v>
      </c>
    </row>
    <row r="6479" spans="1:20" ht="15" customHeight="1">
      <c r="A6479" s="962" t="s">
        <v>266</v>
      </c>
      <c r="B6479" t="s">
        <v>291</v>
      </c>
      <c r="C6479" t="s">
        <v>13</v>
      </c>
      <c r="D6479" t="s">
        <v>11</v>
      </c>
      <c r="E6479" t="s">
        <v>610</v>
      </c>
      <c r="F6479" t="s">
        <v>458</v>
      </c>
      <c r="R6479">
        <v>0</v>
      </c>
      <c r="S6479">
        <v>0</v>
      </c>
      <c r="T6479">
        <v>0</v>
      </c>
    </row>
    <row r="6480" spans="1:20" ht="15" customHeight="1">
      <c r="A6480" s="962" t="s">
        <v>266</v>
      </c>
      <c r="B6480" t="s">
        <v>293</v>
      </c>
      <c r="C6480" t="s">
        <v>13</v>
      </c>
      <c r="D6480" t="s">
        <v>11</v>
      </c>
      <c r="E6480" t="s">
        <v>610</v>
      </c>
      <c r="F6480" t="s">
        <v>458</v>
      </c>
      <c r="R6480">
        <v>0</v>
      </c>
      <c r="S6480">
        <v>0</v>
      </c>
      <c r="T6480">
        <v>0</v>
      </c>
    </row>
    <row r="6481" spans="1:20" ht="15" customHeight="1">
      <c r="A6481" s="962" t="s">
        <v>266</v>
      </c>
      <c r="B6481" t="s">
        <v>289</v>
      </c>
      <c r="C6481" t="s">
        <v>13</v>
      </c>
      <c r="D6481" t="s">
        <v>11</v>
      </c>
      <c r="E6481" t="s">
        <v>610</v>
      </c>
      <c r="F6481" t="s">
        <v>458</v>
      </c>
      <c r="R6481">
        <v>0</v>
      </c>
      <c r="S6481">
        <v>0</v>
      </c>
      <c r="T6481">
        <v>0</v>
      </c>
    </row>
    <row r="6482" spans="1:20" ht="15" customHeight="1">
      <c r="A6482" s="962" t="s">
        <v>266</v>
      </c>
      <c r="B6482" t="s">
        <v>288</v>
      </c>
      <c r="C6482" t="s">
        <v>13</v>
      </c>
      <c r="D6482" t="s">
        <v>11</v>
      </c>
      <c r="E6482" t="s">
        <v>610</v>
      </c>
      <c r="F6482" t="s">
        <v>458</v>
      </c>
      <c r="R6482">
        <v>0</v>
      </c>
      <c r="S6482">
        <v>0</v>
      </c>
      <c r="T6482">
        <v>0</v>
      </c>
    </row>
    <row r="6483" spans="1:20" ht="15" customHeight="1">
      <c r="A6483" s="962" t="s">
        <v>266</v>
      </c>
      <c r="B6483" t="s">
        <v>287</v>
      </c>
      <c r="C6483" t="s">
        <v>13</v>
      </c>
      <c r="D6483" t="s">
        <v>11</v>
      </c>
      <c r="E6483" t="s">
        <v>610</v>
      </c>
      <c r="F6483" t="s">
        <v>458</v>
      </c>
      <c r="R6483">
        <v>0</v>
      </c>
      <c r="S6483">
        <v>0</v>
      </c>
      <c r="T6483">
        <v>0</v>
      </c>
    </row>
    <row r="6484" spans="1:20" ht="15" customHeight="1">
      <c r="A6484" s="962" t="s">
        <v>266</v>
      </c>
      <c r="B6484" t="s">
        <v>295</v>
      </c>
      <c r="C6484" t="s">
        <v>13</v>
      </c>
      <c r="D6484" t="s">
        <v>11</v>
      </c>
      <c r="E6484" t="s">
        <v>610</v>
      </c>
      <c r="F6484" t="s">
        <v>458</v>
      </c>
      <c r="R6484">
        <v>0</v>
      </c>
      <c r="S6484">
        <v>0</v>
      </c>
      <c r="T6484">
        <v>0</v>
      </c>
    </row>
    <row r="6485" spans="1:20" ht="15" customHeight="1">
      <c r="A6485" s="962" t="s">
        <v>266</v>
      </c>
      <c r="B6485" t="s">
        <v>296</v>
      </c>
      <c r="C6485" t="s">
        <v>13</v>
      </c>
      <c r="D6485" t="s">
        <v>11</v>
      </c>
      <c r="E6485" t="s">
        <v>610</v>
      </c>
      <c r="F6485" t="s">
        <v>458</v>
      </c>
      <c r="R6485">
        <v>0</v>
      </c>
      <c r="S6485">
        <v>0</v>
      </c>
      <c r="T6485">
        <v>0</v>
      </c>
    </row>
    <row r="6486" spans="1:20" ht="15" customHeight="1">
      <c r="A6486" s="962" t="s">
        <v>267</v>
      </c>
      <c r="B6486" t="s">
        <v>296</v>
      </c>
      <c r="C6486" t="s">
        <v>13</v>
      </c>
      <c r="D6486" t="s">
        <v>11</v>
      </c>
      <c r="E6486" t="s">
        <v>610</v>
      </c>
      <c r="F6486" t="s">
        <v>458</v>
      </c>
      <c r="R6486">
        <v>0</v>
      </c>
      <c r="S6486">
        <v>0</v>
      </c>
      <c r="T6486">
        <v>0</v>
      </c>
    </row>
    <row r="6487" spans="1:20" ht="15" customHeight="1">
      <c r="A6487" s="962" t="s">
        <v>267</v>
      </c>
      <c r="B6487" t="s">
        <v>289</v>
      </c>
      <c r="C6487" t="s">
        <v>13</v>
      </c>
      <c r="D6487" t="s">
        <v>11</v>
      </c>
      <c r="E6487" t="s">
        <v>610</v>
      </c>
      <c r="F6487" t="s">
        <v>458</v>
      </c>
      <c r="R6487">
        <v>0</v>
      </c>
      <c r="S6487">
        <v>0</v>
      </c>
      <c r="T6487">
        <v>0</v>
      </c>
    </row>
    <row r="6488" spans="1:20" ht="15" customHeight="1">
      <c r="A6488" s="962" t="s">
        <v>267</v>
      </c>
      <c r="B6488" t="s">
        <v>288</v>
      </c>
      <c r="C6488" t="s">
        <v>13</v>
      </c>
      <c r="D6488" t="s">
        <v>11</v>
      </c>
      <c r="E6488" t="s">
        <v>610</v>
      </c>
      <c r="F6488" t="s">
        <v>458</v>
      </c>
      <c r="R6488">
        <v>0</v>
      </c>
      <c r="S6488">
        <v>0</v>
      </c>
      <c r="T6488">
        <v>0</v>
      </c>
    </row>
    <row r="6489" spans="1:20" ht="15" customHeight="1">
      <c r="A6489" s="962" t="s">
        <v>267</v>
      </c>
      <c r="B6489" t="s">
        <v>287</v>
      </c>
      <c r="C6489" t="s">
        <v>13</v>
      </c>
      <c r="D6489" t="s">
        <v>11</v>
      </c>
      <c r="E6489" t="s">
        <v>610</v>
      </c>
      <c r="F6489" t="s">
        <v>458</v>
      </c>
      <c r="R6489">
        <v>0</v>
      </c>
      <c r="S6489">
        <v>0</v>
      </c>
      <c r="T6489">
        <v>0</v>
      </c>
    </row>
    <row r="6490" spans="1:20" ht="15" customHeight="1">
      <c r="A6490" s="962" t="s">
        <v>268</v>
      </c>
      <c r="B6490" t="s">
        <v>296</v>
      </c>
      <c r="C6490" t="s">
        <v>13</v>
      </c>
      <c r="D6490" t="s">
        <v>11</v>
      </c>
      <c r="E6490" t="s">
        <v>610</v>
      </c>
      <c r="F6490" t="s">
        <v>458</v>
      </c>
      <c r="R6490">
        <v>0</v>
      </c>
      <c r="S6490">
        <v>0</v>
      </c>
      <c r="T6490">
        <v>0</v>
      </c>
    </row>
    <row r="6491" spans="1:20" ht="15" customHeight="1">
      <c r="A6491" s="962" t="s">
        <v>268</v>
      </c>
      <c r="B6491" t="s">
        <v>289</v>
      </c>
      <c r="C6491" t="s">
        <v>13</v>
      </c>
      <c r="D6491" t="s">
        <v>11</v>
      </c>
      <c r="E6491" t="s">
        <v>610</v>
      </c>
      <c r="F6491" t="s">
        <v>458</v>
      </c>
      <c r="R6491">
        <v>0</v>
      </c>
      <c r="S6491">
        <v>0</v>
      </c>
      <c r="T6491">
        <v>0</v>
      </c>
    </row>
    <row r="6492" spans="1:20" ht="15" customHeight="1">
      <c r="A6492" s="962" t="s">
        <v>268</v>
      </c>
      <c r="B6492" t="s">
        <v>288</v>
      </c>
      <c r="C6492" t="s">
        <v>13</v>
      </c>
      <c r="D6492" t="s">
        <v>11</v>
      </c>
      <c r="E6492" t="s">
        <v>610</v>
      </c>
      <c r="F6492" t="s">
        <v>458</v>
      </c>
      <c r="R6492">
        <v>0</v>
      </c>
      <c r="S6492">
        <v>0</v>
      </c>
      <c r="T6492">
        <v>0</v>
      </c>
    </row>
    <row r="6493" spans="1:20" ht="15" customHeight="1">
      <c r="A6493" s="962" t="s">
        <v>268</v>
      </c>
      <c r="B6493" t="s">
        <v>287</v>
      </c>
      <c r="C6493" t="s">
        <v>13</v>
      </c>
      <c r="D6493" t="s">
        <v>11</v>
      </c>
      <c r="E6493" t="s">
        <v>610</v>
      </c>
      <c r="F6493" t="s">
        <v>458</v>
      </c>
      <c r="R6493">
        <v>0</v>
      </c>
      <c r="S6493">
        <v>0</v>
      </c>
      <c r="T6493">
        <v>0</v>
      </c>
    </row>
    <row r="6494" spans="1:20" ht="15" customHeight="1">
      <c r="A6494" s="962" t="s">
        <v>269</v>
      </c>
      <c r="B6494" t="s">
        <v>296</v>
      </c>
      <c r="C6494" t="s">
        <v>13</v>
      </c>
      <c r="D6494" t="s">
        <v>11</v>
      </c>
      <c r="E6494" t="s">
        <v>610</v>
      </c>
      <c r="F6494" t="s">
        <v>458</v>
      </c>
      <c r="R6494">
        <v>0</v>
      </c>
      <c r="S6494">
        <v>0</v>
      </c>
      <c r="T6494">
        <v>0</v>
      </c>
    </row>
    <row r="6495" spans="1:20" ht="15" customHeight="1">
      <c r="A6495" s="962" t="s">
        <v>269</v>
      </c>
      <c r="B6495" t="s">
        <v>289</v>
      </c>
      <c r="C6495" t="s">
        <v>13</v>
      </c>
      <c r="D6495" t="s">
        <v>11</v>
      </c>
      <c r="E6495" t="s">
        <v>610</v>
      </c>
      <c r="F6495" t="s">
        <v>458</v>
      </c>
      <c r="R6495">
        <v>0</v>
      </c>
      <c r="S6495">
        <v>0</v>
      </c>
      <c r="T6495">
        <v>0</v>
      </c>
    </row>
    <row r="6496" spans="1:20" ht="15" customHeight="1">
      <c r="A6496" s="962" t="s">
        <v>269</v>
      </c>
      <c r="B6496" t="s">
        <v>288</v>
      </c>
      <c r="C6496" t="s">
        <v>13</v>
      </c>
      <c r="D6496" t="s">
        <v>11</v>
      </c>
      <c r="E6496" t="s">
        <v>610</v>
      </c>
      <c r="F6496" t="s">
        <v>458</v>
      </c>
      <c r="R6496">
        <v>0</v>
      </c>
      <c r="S6496">
        <v>0</v>
      </c>
      <c r="T6496">
        <v>0</v>
      </c>
    </row>
    <row r="6497" spans="1:20" ht="15" customHeight="1">
      <c r="A6497" s="962" t="s">
        <v>269</v>
      </c>
      <c r="B6497" t="s">
        <v>287</v>
      </c>
      <c r="C6497" t="s">
        <v>13</v>
      </c>
      <c r="D6497" t="s">
        <v>11</v>
      </c>
      <c r="E6497" t="s">
        <v>610</v>
      </c>
      <c r="F6497" t="s">
        <v>458</v>
      </c>
      <c r="R6497">
        <v>0</v>
      </c>
      <c r="S6497">
        <v>0</v>
      </c>
      <c r="T6497">
        <v>0</v>
      </c>
    </row>
    <row r="6498" spans="1:20" ht="15" customHeight="1">
      <c r="A6498" s="962" t="s">
        <v>270</v>
      </c>
      <c r="B6498" t="s">
        <v>296</v>
      </c>
      <c r="C6498" t="s">
        <v>13</v>
      </c>
      <c r="D6498" t="s">
        <v>11</v>
      </c>
      <c r="E6498" t="s">
        <v>610</v>
      </c>
      <c r="F6498" t="s">
        <v>458</v>
      </c>
      <c r="R6498">
        <v>0</v>
      </c>
      <c r="S6498">
        <v>0</v>
      </c>
      <c r="T6498">
        <v>0</v>
      </c>
    </row>
    <row r="6499" spans="1:20" ht="15" customHeight="1">
      <c r="A6499" s="962" t="s">
        <v>270</v>
      </c>
      <c r="B6499" t="s">
        <v>289</v>
      </c>
      <c r="C6499" t="s">
        <v>13</v>
      </c>
      <c r="D6499" t="s">
        <v>11</v>
      </c>
      <c r="E6499" t="s">
        <v>610</v>
      </c>
      <c r="F6499" t="s">
        <v>458</v>
      </c>
      <c r="R6499">
        <v>0</v>
      </c>
      <c r="S6499">
        <v>0</v>
      </c>
      <c r="T6499">
        <v>0</v>
      </c>
    </row>
    <row r="6500" spans="1:20" ht="15" customHeight="1">
      <c r="A6500" s="962" t="s">
        <v>270</v>
      </c>
      <c r="B6500" t="s">
        <v>288</v>
      </c>
      <c r="C6500" t="s">
        <v>13</v>
      </c>
      <c r="D6500" t="s">
        <v>11</v>
      </c>
      <c r="E6500" t="s">
        <v>610</v>
      </c>
      <c r="F6500" t="s">
        <v>458</v>
      </c>
      <c r="R6500">
        <v>0</v>
      </c>
      <c r="S6500">
        <v>0</v>
      </c>
      <c r="T6500">
        <v>0</v>
      </c>
    </row>
    <row r="6501" spans="1:20" ht="15" customHeight="1">
      <c r="A6501" s="962" t="s">
        <v>270</v>
      </c>
      <c r="B6501" t="s">
        <v>287</v>
      </c>
      <c r="C6501" t="s">
        <v>13</v>
      </c>
      <c r="D6501" t="s">
        <v>11</v>
      </c>
      <c r="E6501" t="s">
        <v>610</v>
      </c>
      <c r="F6501" t="s">
        <v>458</v>
      </c>
      <c r="R6501">
        <v>0</v>
      </c>
      <c r="S6501">
        <v>0</v>
      </c>
      <c r="T6501">
        <v>0</v>
      </c>
    </row>
    <row r="6502" spans="1:20" ht="15" customHeight="1">
      <c r="A6502" s="962" t="s">
        <v>271</v>
      </c>
      <c r="B6502" t="s">
        <v>297</v>
      </c>
      <c r="C6502" t="s">
        <v>13</v>
      </c>
      <c r="D6502" t="s">
        <v>11</v>
      </c>
      <c r="E6502" t="s">
        <v>610</v>
      </c>
      <c r="F6502" t="s">
        <v>458</v>
      </c>
      <c r="R6502">
        <v>0</v>
      </c>
      <c r="S6502">
        <v>0</v>
      </c>
      <c r="T6502">
        <v>0</v>
      </c>
    </row>
    <row r="6503" spans="1:20" ht="15" customHeight="1">
      <c r="A6503" s="962" t="s">
        <v>271</v>
      </c>
      <c r="B6503" t="s">
        <v>288</v>
      </c>
      <c r="C6503" t="s">
        <v>13</v>
      </c>
      <c r="D6503" t="s">
        <v>11</v>
      </c>
      <c r="E6503" t="s">
        <v>610</v>
      </c>
      <c r="F6503" t="s">
        <v>458</v>
      </c>
      <c r="R6503">
        <v>0</v>
      </c>
      <c r="S6503">
        <v>0</v>
      </c>
      <c r="T6503">
        <v>0</v>
      </c>
    </row>
    <row r="6504" spans="1:20" ht="15" customHeight="1">
      <c r="A6504" s="962" t="s">
        <v>271</v>
      </c>
      <c r="B6504" t="s">
        <v>287</v>
      </c>
      <c r="C6504" t="s">
        <v>13</v>
      </c>
      <c r="D6504" t="s">
        <v>11</v>
      </c>
      <c r="E6504" t="s">
        <v>610</v>
      </c>
      <c r="F6504" t="s">
        <v>458</v>
      </c>
      <c r="R6504">
        <v>0</v>
      </c>
      <c r="S6504">
        <v>0</v>
      </c>
      <c r="T6504">
        <v>0</v>
      </c>
    </row>
    <row r="6505" spans="1:20" ht="15" customHeight="1">
      <c r="A6505" s="962" t="s">
        <v>271</v>
      </c>
      <c r="B6505" t="s">
        <v>299</v>
      </c>
      <c r="C6505" t="s">
        <v>13</v>
      </c>
      <c r="D6505" t="s">
        <v>11</v>
      </c>
      <c r="E6505" t="s">
        <v>610</v>
      </c>
      <c r="F6505" t="s">
        <v>458</v>
      </c>
      <c r="R6505">
        <v>0</v>
      </c>
      <c r="S6505">
        <v>0</v>
      </c>
      <c r="T6505">
        <v>0</v>
      </c>
    </row>
    <row r="6506" spans="1:20" ht="15" customHeight="1">
      <c r="A6506" s="962" t="s">
        <v>271</v>
      </c>
      <c r="B6506" t="s">
        <v>301</v>
      </c>
      <c r="C6506" t="s">
        <v>13</v>
      </c>
      <c r="D6506" t="s">
        <v>11</v>
      </c>
      <c r="E6506" t="s">
        <v>610</v>
      </c>
      <c r="F6506" t="s">
        <v>458</v>
      </c>
      <c r="R6506">
        <v>0</v>
      </c>
      <c r="S6506">
        <v>0</v>
      </c>
      <c r="T6506">
        <v>0</v>
      </c>
    </row>
    <row r="6507" spans="1:20" ht="15" customHeight="1">
      <c r="A6507" s="962" t="s">
        <v>271</v>
      </c>
      <c r="B6507" t="s">
        <v>302</v>
      </c>
      <c r="C6507" t="s">
        <v>13</v>
      </c>
      <c r="D6507" t="s">
        <v>11</v>
      </c>
      <c r="E6507" t="s">
        <v>610</v>
      </c>
      <c r="F6507" t="s">
        <v>458</v>
      </c>
      <c r="R6507">
        <v>0</v>
      </c>
      <c r="S6507">
        <v>0</v>
      </c>
      <c r="T6507">
        <v>0</v>
      </c>
    </row>
    <row r="6508" spans="1:20" ht="15" customHeight="1">
      <c r="A6508" s="962" t="s">
        <v>271</v>
      </c>
      <c r="B6508" t="s">
        <v>303</v>
      </c>
      <c r="C6508" t="s">
        <v>13</v>
      </c>
      <c r="D6508" t="s">
        <v>11</v>
      </c>
      <c r="E6508" t="s">
        <v>610</v>
      </c>
      <c r="F6508" t="s">
        <v>458</v>
      </c>
      <c r="R6508">
        <v>0</v>
      </c>
      <c r="S6508">
        <v>0</v>
      </c>
      <c r="T6508">
        <v>0</v>
      </c>
    </row>
    <row r="6509" spans="1:20" ht="15" customHeight="1">
      <c r="A6509" s="962" t="s">
        <v>271</v>
      </c>
      <c r="B6509" t="s">
        <v>298</v>
      </c>
      <c r="C6509" t="s">
        <v>13</v>
      </c>
      <c r="D6509" t="s">
        <v>11</v>
      </c>
      <c r="E6509" t="s">
        <v>610</v>
      </c>
      <c r="F6509" t="s">
        <v>458</v>
      </c>
      <c r="R6509">
        <v>0</v>
      </c>
      <c r="S6509">
        <v>0</v>
      </c>
      <c r="T6509">
        <v>0</v>
      </c>
    </row>
    <row r="6510" spans="1:20" ht="15" customHeight="1">
      <c r="A6510" s="962" t="s">
        <v>271</v>
      </c>
      <c r="B6510" t="s">
        <v>300</v>
      </c>
      <c r="C6510" t="s">
        <v>13</v>
      </c>
      <c r="D6510" t="s">
        <v>11</v>
      </c>
      <c r="E6510" t="s">
        <v>610</v>
      </c>
      <c r="F6510" t="s">
        <v>458</v>
      </c>
      <c r="R6510">
        <v>0</v>
      </c>
      <c r="S6510">
        <v>0</v>
      </c>
      <c r="T6510">
        <v>0</v>
      </c>
    </row>
    <row r="6511" spans="1:20" ht="15" customHeight="1">
      <c r="A6511" s="962" t="s">
        <v>272</v>
      </c>
      <c r="B6511" t="s">
        <v>296</v>
      </c>
      <c r="C6511" t="s">
        <v>13</v>
      </c>
      <c r="D6511" t="s">
        <v>11</v>
      </c>
      <c r="E6511" t="s">
        <v>610</v>
      </c>
      <c r="F6511" t="s">
        <v>458</v>
      </c>
      <c r="O6511" t="s">
        <v>882</v>
      </c>
      <c r="P6511" t="s">
        <v>2005</v>
      </c>
      <c r="Q6511" t="s">
        <v>2006</v>
      </c>
      <c r="R6511">
        <v>1.41</v>
      </c>
    </row>
    <row r="6512" spans="1:20" ht="15" customHeight="1">
      <c r="A6512" s="962" t="s">
        <v>272</v>
      </c>
      <c r="B6512" t="s">
        <v>289</v>
      </c>
      <c r="C6512" t="s">
        <v>13</v>
      </c>
      <c r="D6512" t="s">
        <v>11</v>
      </c>
      <c r="E6512" t="s">
        <v>610</v>
      </c>
      <c r="F6512" t="s">
        <v>458</v>
      </c>
      <c r="R6512">
        <v>1.41</v>
      </c>
    </row>
    <row r="6513" spans="1:20" ht="15" customHeight="1">
      <c r="A6513" s="962" t="s">
        <v>272</v>
      </c>
      <c r="B6513" t="s">
        <v>288</v>
      </c>
      <c r="C6513" t="s">
        <v>13</v>
      </c>
      <c r="D6513" t="s">
        <v>11</v>
      </c>
      <c r="E6513" t="s">
        <v>610</v>
      </c>
      <c r="F6513" t="s">
        <v>458</v>
      </c>
      <c r="R6513">
        <v>1.41</v>
      </c>
    </row>
    <row r="6514" spans="1:20" ht="15" customHeight="1">
      <c r="A6514" s="962" t="s">
        <v>272</v>
      </c>
      <c r="B6514" t="s">
        <v>287</v>
      </c>
      <c r="C6514" t="s">
        <v>13</v>
      </c>
      <c r="D6514" t="s">
        <v>11</v>
      </c>
      <c r="E6514" t="s">
        <v>610</v>
      </c>
      <c r="F6514" t="s">
        <v>458</v>
      </c>
      <c r="R6514">
        <v>1.41</v>
      </c>
    </row>
    <row r="6515" spans="1:20" ht="15" customHeight="1">
      <c r="A6515" s="962" t="s">
        <v>273</v>
      </c>
      <c r="B6515" t="s">
        <v>296</v>
      </c>
      <c r="C6515" t="s">
        <v>13</v>
      </c>
      <c r="D6515" t="s">
        <v>11</v>
      </c>
      <c r="E6515" t="s">
        <v>610</v>
      </c>
      <c r="F6515" t="s">
        <v>458</v>
      </c>
      <c r="O6515" t="s">
        <v>882</v>
      </c>
      <c r="P6515" t="s">
        <v>2005</v>
      </c>
      <c r="Q6515" t="s">
        <v>2006</v>
      </c>
      <c r="R6515">
        <v>3.29</v>
      </c>
    </row>
    <row r="6516" spans="1:20" ht="15" customHeight="1">
      <c r="A6516" s="962" t="s">
        <v>273</v>
      </c>
      <c r="B6516" t="s">
        <v>289</v>
      </c>
      <c r="C6516" t="s">
        <v>13</v>
      </c>
      <c r="D6516" t="s">
        <v>11</v>
      </c>
      <c r="E6516" t="s">
        <v>610</v>
      </c>
      <c r="F6516" t="s">
        <v>458</v>
      </c>
      <c r="R6516">
        <v>3.29</v>
      </c>
    </row>
    <row r="6517" spans="1:20" ht="15" customHeight="1">
      <c r="A6517" s="962" t="s">
        <v>273</v>
      </c>
      <c r="B6517" t="s">
        <v>288</v>
      </c>
      <c r="C6517" t="s">
        <v>13</v>
      </c>
      <c r="D6517" t="s">
        <v>11</v>
      </c>
      <c r="E6517" t="s">
        <v>610</v>
      </c>
      <c r="F6517" t="s">
        <v>458</v>
      </c>
      <c r="R6517">
        <v>3.29</v>
      </c>
    </row>
    <row r="6518" spans="1:20" ht="15" customHeight="1">
      <c r="A6518" s="962" t="s">
        <v>273</v>
      </c>
      <c r="B6518" t="s">
        <v>287</v>
      </c>
      <c r="C6518" t="s">
        <v>13</v>
      </c>
      <c r="D6518" t="s">
        <v>11</v>
      </c>
      <c r="E6518" t="s">
        <v>610</v>
      </c>
      <c r="F6518" t="s">
        <v>458</v>
      </c>
      <c r="R6518">
        <v>3.29</v>
      </c>
    </row>
    <row r="6519" spans="1:20" ht="15" customHeight="1">
      <c r="A6519" s="962" t="s">
        <v>274</v>
      </c>
      <c r="B6519" t="s">
        <v>283</v>
      </c>
      <c r="C6519" t="s">
        <v>13</v>
      </c>
      <c r="D6519" t="s">
        <v>11</v>
      </c>
      <c r="E6519" t="s">
        <v>610</v>
      </c>
      <c r="F6519" t="s">
        <v>458</v>
      </c>
      <c r="R6519">
        <v>0</v>
      </c>
    </row>
    <row r="6520" spans="1:20" ht="15" customHeight="1">
      <c r="A6520" s="962" t="s">
        <v>277</v>
      </c>
      <c r="B6520" t="s">
        <v>246</v>
      </c>
      <c r="C6520" t="s">
        <v>13</v>
      </c>
      <c r="D6520" t="s">
        <v>11</v>
      </c>
      <c r="E6520" t="s">
        <v>610</v>
      </c>
      <c r="F6520" t="s">
        <v>458</v>
      </c>
      <c r="R6520">
        <v>0</v>
      </c>
      <c r="S6520">
        <v>0</v>
      </c>
      <c r="T6520">
        <v>500000000</v>
      </c>
    </row>
    <row r="6521" spans="1:20" ht="15" customHeight="1">
      <c r="A6521" s="962" t="s">
        <v>277</v>
      </c>
      <c r="B6521" t="s">
        <v>244</v>
      </c>
      <c r="C6521" t="s">
        <v>13</v>
      </c>
      <c r="D6521" t="s">
        <v>11</v>
      </c>
      <c r="E6521" t="s">
        <v>610</v>
      </c>
      <c r="F6521" t="s">
        <v>458</v>
      </c>
      <c r="G6521" t="s">
        <v>687</v>
      </c>
      <c r="I6521" t="s">
        <v>428</v>
      </c>
      <c r="K6521" t="s">
        <v>333</v>
      </c>
      <c r="L6521" t="s">
        <v>277</v>
      </c>
      <c r="M6521" t="s">
        <v>66</v>
      </c>
      <c r="O6521" t="s">
        <v>365</v>
      </c>
      <c r="P6521" t="s">
        <v>336</v>
      </c>
      <c r="Q6521" t="s">
        <v>337</v>
      </c>
      <c r="R6521">
        <v>10.9</v>
      </c>
    </row>
    <row r="6522" spans="1:20" ht="15" customHeight="1">
      <c r="A6522" s="962" t="s">
        <v>278</v>
      </c>
      <c r="B6522" t="s">
        <v>252</v>
      </c>
      <c r="C6522" t="s">
        <v>13</v>
      </c>
      <c r="D6522" t="s">
        <v>11</v>
      </c>
      <c r="E6522" t="s">
        <v>610</v>
      </c>
      <c r="F6522" t="s">
        <v>458</v>
      </c>
      <c r="J6522" t="s">
        <v>340</v>
      </c>
      <c r="L6522" t="s">
        <v>252</v>
      </c>
      <c r="R6522">
        <v>0</v>
      </c>
    </row>
    <row r="6523" spans="1:20" ht="15" customHeight="1">
      <c r="A6523" s="962" t="s">
        <v>278</v>
      </c>
      <c r="B6523" t="s">
        <v>247</v>
      </c>
      <c r="C6523" t="s">
        <v>13</v>
      </c>
      <c r="D6523" t="s">
        <v>11</v>
      </c>
      <c r="E6523" t="s">
        <v>610</v>
      </c>
      <c r="F6523" t="s">
        <v>458</v>
      </c>
      <c r="O6523" t="s">
        <v>361</v>
      </c>
      <c r="P6523" t="s">
        <v>868</v>
      </c>
      <c r="Q6523" t="s">
        <v>869</v>
      </c>
      <c r="R6523">
        <v>5.41</v>
      </c>
    </row>
    <row r="6524" spans="1:20" ht="15" customHeight="1">
      <c r="A6524" s="962" t="s">
        <v>278</v>
      </c>
      <c r="B6524" t="s">
        <v>251</v>
      </c>
      <c r="C6524" t="s">
        <v>13</v>
      </c>
      <c r="D6524" t="s">
        <v>11</v>
      </c>
      <c r="E6524" t="s">
        <v>610</v>
      </c>
      <c r="F6524" t="s">
        <v>458</v>
      </c>
      <c r="R6524">
        <v>0</v>
      </c>
    </row>
    <row r="6525" spans="1:20" ht="15" customHeight="1">
      <c r="A6525" s="962" t="s">
        <v>279</v>
      </c>
      <c r="B6525" t="s">
        <v>254</v>
      </c>
      <c r="C6525" t="s">
        <v>13</v>
      </c>
      <c r="D6525" t="s">
        <v>11</v>
      </c>
      <c r="E6525" t="s">
        <v>610</v>
      </c>
      <c r="F6525" t="s">
        <v>458</v>
      </c>
      <c r="O6525" t="s">
        <v>361</v>
      </c>
      <c r="P6525" t="s">
        <v>868</v>
      </c>
      <c r="Q6525" t="s">
        <v>869</v>
      </c>
      <c r="R6525">
        <v>5.31</v>
      </c>
    </row>
    <row r="6526" spans="1:20" ht="15" customHeight="1">
      <c r="A6526" s="962" t="s">
        <v>279</v>
      </c>
      <c r="B6526" t="s">
        <v>253</v>
      </c>
      <c r="C6526" t="s">
        <v>13</v>
      </c>
      <c r="D6526" t="s">
        <v>11</v>
      </c>
      <c r="E6526" t="s">
        <v>610</v>
      </c>
      <c r="F6526" t="s">
        <v>458</v>
      </c>
      <c r="G6526" t="s">
        <v>592</v>
      </c>
      <c r="I6526" t="s">
        <v>415</v>
      </c>
      <c r="K6526" t="s">
        <v>333</v>
      </c>
      <c r="L6526" t="s">
        <v>253</v>
      </c>
      <c r="M6526" t="s">
        <v>68</v>
      </c>
      <c r="O6526" t="s">
        <v>335</v>
      </c>
      <c r="P6526" t="s">
        <v>336</v>
      </c>
      <c r="Q6526" t="s">
        <v>337</v>
      </c>
      <c r="R6526">
        <v>2.16</v>
      </c>
    </row>
    <row r="6527" spans="1:20" ht="15" customHeight="1">
      <c r="A6527" s="962" t="s">
        <v>279</v>
      </c>
      <c r="B6527" t="s">
        <v>251</v>
      </c>
      <c r="C6527" t="s">
        <v>13</v>
      </c>
      <c r="D6527" t="s">
        <v>11</v>
      </c>
      <c r="E6527" t="s">
        <v>610</v>
      </c>
      <c r="F6527" t="s">
        <v>458</v>
      </c>
      <c r="G6527" t="s">
        <v>464</v>
      </c>
      <c r="I6527" t="s">
        <v>415</v>
      </c>
      <c r="K6527" t="s">
        <v>333</v>
      </c>
      <c r="L6527" t="s">
        <v>253</v>
      </c>
      <c r="M6527" t="s">
        <v>68</v>
      </c>
      <c r="O6527" t="s">
        <v>335</v>
      </c>
      <c r="P6527" t="s">
        <v>336</v>
      </c>
      <c r="Q6527" t="s">
        <v>337</v>
      </c>
      <c r="R6527">
        <v>2.16</v>
      </c>
    </row>
    <row r="6528" spans="1:20" ht="15" customHeight="1">
      <c r="A6528" s="962" t="s">
        <v>279</v>
      </c>
      <c r="B6528" t="s">
        <v>255</v>
      </c>
      <c r="C6528" t="s">
        <v>13</v>
      </c>
      <c r="D6528" t="s">
        <v>11</v>
      </c>
      <c r="E6528" t="s">
        <v>610</v>
      </c>
      <c r="F6528" t="s">
        <v>458</v>
      </c>
      <c r="H6528" t="s">
        <v>931</v>
      </c>
      <c r="I6528" t="s">
        <v>853</v>
      </c>
      <c r="J6528" t="s">
        <v>948</v>
      </c>
      <c r="K6528" t="s">
        <v>854</v>
      </c>
      <c r="L6528" t="s">
        <v>855</v>
      </c>
      <c r="M6528" t="s">
        <v>55</v>
      </c>
      <c r="O6528" t="s">
        <v>361</v>
      </c>
      <c r="P6528" t="s">
        <v>851</v>
      </c>
      <c r="Q6528" t="s">
        <v>337</v>
      </c>
      <c r="R6528">
        <v>0.05</v>
      </c>
    </row>
    <row r="6529" spans="1:20" ht="15" customHeight="1">
      <c r="A6529" s="962" t="s">
        <v>280</v>
      </c>
      <c r="B6529" t="s">
        <v>257</v>
      </c>
      <c r="C6529" t="s">
        <v>13</v>
      </c>
      <c r="D6529" t="s">
        <v>11</v>
      </c>
      <c r="E6529" t="s">
        <v>610</v>
      </c>
      <c r="F6529" t="s">
        <v>458</v>
      </c>
      <c r="J6529" t="s">
        <v>436</v>
      </c>
      <c r="R6529">
        <v>0</v>
      </c>
    </row>
    <row r="6530" spans="1:20" ht="15" customHeight="1">
      <c r="A6530" s="962" t="s">
        <v>280</v>
      </c>
      <c r="B6530" t="s">
        <v>259</v>
      </c>
      <c r="C6530" t="s">
        <v>13</v>
      </c>
      <c r="D6530" t="s">
        <v>11</v>
      </c>
      <c r="E6530" t="s">
        <v>610</v>
      </c>
      <c r="F6530" t="s">
        <v>458</v>
      </c>
      <c r="R6530">
        <v>0</v>
      </c>
    </row>
    <row r="6531" spans="1:20" ht="15" customHeight="1">
      <c r="A6531" s="962" t="s">
        <v>280</v>
      </c>
      <c r="B6531" t="s">
        <v>260</v>
      </c>
      <c r="C6531" t="s">
        <v>13</v>
      </c>
      <c r="D6531" t="s">
        <v>11</v>
      </c>
      <c r="E6531" t="s">
        <v>610</v>
      </c>
      <c r="F6531" t="s">
        <v>458</v>
      </c>
      <c r="R6531">
        <v>0</v>
      </c>
    </row>
    <row r="6532" spans="1:20" ht="15" customHeight="1">
      <c r="A6532" s="962" t="s">
        <v>281</v>
      </c>
      <c r="B6532" t="s">
        <v>262</v>
      </c>
      <c r="C6532" t="s">
        <v>13</v>
      </c>
      <c r="D6532" t="s">
        <v>11</v>
      </c>
      <c r="E6532" t="s">
        <v>610</v>
      </c>
      <c r="F6532" t="s">
        <v>458</v>
      </c>
      <c r="L6532" t="s">
        <v>2002</v>
      </c>
      <c r="O6532" t="s">
        <v>361</v>
      </c>
      <c r="P6532" t="s">
        <v>868</v>
      </c>
      <c r="Q6532" t="s">
        <v>869</v>
      </c>
      <c r="R6532">
        <v>0</v>
      </c>
      <c r="S6532">
        <v>0</v>
      </c>
      <c r="T6532">
        <v>500000000</v>
      </c>
    </row>
    <row r="6533" spans="1:20" ht="15" customHeight="1">
      <c r="A6533" s="962" t="s">
        <v>281</v>
      </c>
      <c r="B6533" t="s">
        <v>261</v>
      </c>
      <c r="C6533" t="s">
        <v>13</v>
      </c>
      <c r="D6533" t="s">
        <v>11</v>
      </c>
      <c r="E6533" t="s">
        <v>610</v>
      </c>
      <c r="F6533" t="s">
        <v>458</v>
      </c>
      <c r="R6533">
        <v>0</v>
      </c>
      <c r="S6533">
        <v>0</v>
      </c>
      <c r="T6533">
        <v>500000000</v>
      </c>
    </row>
    <row r="6534" spans="1:20" ht="15" customHeight="1">
      <c r="A6534" s="962" t="s">
        <v>282</v>
      </c>
      <c r="B6534" t="s">
        <v>263</v>
      </c>
      <c r="C6534" t="s">
        <v>13</v>
      </c>
      <c r="D6534" t="s">
        <v>11</v>
      </c>
      <c r="E6534" t="s">
        <v>610</v>
      </c>
      <c r="F6534" t="s">
        <v>458</v>
      </c>
      <c r="O6534" t="s">
        <v>361</v>
      </c>
      <c r="P6534" t="s">
        <v>868</v>
      </c>
      <c r="Q6534" t="s">
        <v>869</v>
      </c>
      <c r="R6534">
        <v>0</v>
      </c>
      <c r="S6534">
        <v>0</v>
      </c>
      <c r="T6534">
        <v>500000000</v>
      </c>
    </row>
    <row r="6535" spans="1:20" ht="15" customHeight="1">
      <c r="A6535" s="962" t="s">
        <v>283</v>
      </c>
      <c r="B6535" t="s">
        <v>265</v>
      </c>
      <c r="C6535" t="s">
        <v>13</v>
      </c>
      <c r="D6535" t="s">
        <v>11</v>
      </c>
      <c r="E6535" t="s">
        <v>610</v>
      </c>
      <c r="F6535" t="s">
        <v>458</v>
      </c>
      <c r="O6535" t="s">
        <v>361</v>
      </c>
      <c r="P6535" t="s">
        <v>868</v>
      </c>
      <c r="Q6535" t="s">
        <v>869</v>
      </c>
      <c r="R6535">
        <v>0</v>
      </c>
      <c r="S6535">
        <v>0</v>
      </c>
      <c r="T6535">
        <v>0</v>
      </c>
    </row>
    <row r="6536" spans="1:20" ht="15" customHeight="1">
      <c r="A6536" s="962" t="s">
        <v>283</v>
      </c>
      <c r="B6536" t="s">
        <v>266</v>
      </c>
      <c r="C6536" t="s">
        <v>13</v>
      </c>
      <c r="D6536" t="s">
        <v>11</v>
      </c>
      <c r="E6536" t="s">
        <v>610</v>
      </c>
      <c r="F6536" t="s">
        <v>458</v>
      </c>
      <c r="O6536" t="s">
        <v>361</v>
      </c>
      <c r="P6536" t="s">
        <v>868</v>
      </c>
      <c r="Q6536" t="s">
        <v>869</v>
      </c>
      <c r="R6536">
        <v>0</v>
      </c>
      <c r="S6536">
        <v>0</v>
      </c>
      <c r="T6536">
        <v>0</v>
      </c>
    </row>
    <row r="6537" spans="1:20" ht="15" customHeight="1">
      <c r="A6537" s="962" t="s">
        <v>283</v>
      </c>
      <c r="B6537" t="s">
        <v>264</v>
      </c>
      <c r="C6537" t="s">
        <v>13</v>
      </c>
      <c r="D6537" t="s">
        <v>11</v>
      </c>
      <c r="E6537" t="s">
        <v>610</v>
      </c>
      <c r="F6537" t="s">
        <v>458</v>
      </c>
      <c r="R6537">
        <v>0</v>
      </c>
    </row>
    <row r="6538" spans="1:20" ht="15" customHeight="1">
      <c r="A6538" s="962" t="s">
        <v>284</v>
      </c>
      <c r="B6538" t="s">
        <v>269</v>
      </c>
      <c r="C6538" t="s">
        <v>13</v>
      </c>
      <c r="D6538" t="s">
        <v>11</v>
      </c>
      <c r="E6538" t="s">
        <v>610</v>
      </c>
      <c r="F6538" t="s">
        <v>458</v>
      </c>
      <c r="R6538">
        <v>0</v>
      </c>
      <c r="S6538">
        <v>0</v>
      </c>
      <c r="T6538">
        <v>0</v>
      </c>
    </row>
    <row r="6539" spans="1:20" ht="15" customHeight="1">
      <c r="A6539" s="962" t="s">
        <v>284</v>
      </c>
      <c r="B6539" t="s">
        <v>267</v>
      </c>
      <c r="C6539" t="s">
        <v>13</v>
      </c>
      <c r="D6539" t="s">
        <v>11</v>
      </c>
      <c r="E6539" t="s">
        <v>610</v>
      </c>
      <c r="F6539" t="s">
        <v>458</v>
      </c>
      <c r="R6539">
        <v>0</v>
      </c>
      <c r="S6539">
        <v>0</v>
      </c>
      <c r="T6539">
        <v>0</v>
      </c>
    </row>
    <row r="6540" spans="1:20" ht="15" customHeight="1">
      <c r="A6540" s="962" t="s">
        <v>284</v>
      </c>
      <c r="B6540" t="s">
        <v>268</v>
      </c>
      <c r="C6540" t="s">
        <v>13</v>
      </c>
      <c r="D6540" t="s">
        <v>11</v>
      </c>
      <c r="E6540" t="s">
        <v>610</v>
      </c>
      <c r="F6540" t="s">
        <v>458</v>
      </c>
      <c r="R6540">
        <v>0</v>
      </c>
      <c r="S6540">
        <v>0</v>
      </c>
      <c r="T6540">
        <v>0</v>
      </c>
    </row>
    <row r="6541" spans="1:20" ht="15" customHeight="1">
      <c r="A6541" s="962" t="s">
        <v>285</v>
      </c>
      <c r="B6541" t="s">
        <v>271</v>
      </c>
      <c r="C6541" t="s">
        <v>13</v>
      </c>
      <c r="D6541" t="s">
        <v>11</v>
      </c>
      <c r="E6541" t="s">
        <v>610</v>
      </c>
      <c r="F6541" t="s">
        <v>458</v>
      </c>
      <c r="R6541">
        <v>0</v>
      </c>
      <c r="S6541">
        <v>0</v>
      </c>
      <c r="T6541">
        <v>0</v>
      </c>
    </row>
    <row r="6542" spans="1:20" ht="15" customHeight="1">
      <c r="A6542" s="962" t="s">
        <v>285</v>
      </c>
      <c r="B6542" t="s">
        <v>270</v>
      </c>
      <c r="C6542" t="s">
        <v>13</v>
      </c>
      <c r="D6542" t="s">
        <v>11</v>
      </c>
      <c r="E6542" t="s">
        <v>610</v>
      </c>
      <c r="F6542" t="s">
        <v>458</v>
      </c>
      <c r="R6542">
        <v>0</v>
      </c>
      <c r="S6542">
        <v>0</v>
      </c>
      <c r="T6542">
        <v>0</v>
      </c>
    </row>
    <row r="6543" spans="1:20" ht="15" customHeight="1">
      <c r="A6543" s="962" t="s">
        <v>286</v>
      </c>
      <c r="B6543" t="s">
        <v>273</v>
      </c>
      <c r="C6543" t="s">
        <v>13</v>
      </c>
      <c r="D6543" t="s">
        <v>11</v>
      </c>
      <c r="E6543" t="s">
        <v>610</v>
      </c>
      <c r="F6543" t="s">
        <v>458</v>
      </c>
      <c r="L6543" t="s">
        <v>2010</v>
      </c>
      <c r="O6543" t="s">
        <v>882</v>
      </c>
      <c r="P6543" t="s">
        <v>2005</v>
      </c>
      <c r="Q6543" t="s">
        <v>2006</v>
      </c>
      <c r="R6543">
        <v>3.29</v>
      </c>
    </row>
    <row r="6544" spans="1:20" ht="15" customHeight="1">
      <c r="A6544" s="962" t="s">
        <v>286</v>
      </c>
      <c r="B6544" t="s">
        <v>272</v>
      </c>
      <c r="C6544" t="s">
        <v>13</v>
      </c>
      <c r="D6544" t="s">
        <v>11</v>
      </c>
      <c r="E6544" t="s">
        <v>610</v>
      </c>
      <c r="F6544" t="s">
        <v>458</v>
      </c>
      <c r="H6544" t="s">
        <v>954</v>
      </c>
      <c r="I6544" t="s">
        <v>942</v>
      </c>
      <c r="J6544" t="s">
        <v>848</v>
      </c>
      <c r="K6544" t="s">
        <v>854</v>
      </c>
      <c r="L6544" t="s">
        <v>943</v>
      </c>
      <c r="M6544" t="s">
        <v>72</v>
      </c>
      <c r="O6544" t="s">
        <v>882</v>
      </c>
      <c r="P6544" t="s">
        <v>851</v>
      </c>
      <c r="Q6544" t="s">
        <v>337</v>
      </c>
      <c r="R6544">
        <v>1.41</v>
      </c>
    </row>
    <row r="6545" spans="1:20" ht="15" customHeight="1">
      <c r="A6545" s="962" t="s">
        <v>320</v>
      </c>
      <c r="B6545" t="s">
        <v>257</v>
      </c>
      <c r="C6545" t="s">
        <v>13</v>
      </c>
      <c r="D6545" t="s">
        <v>11</v>
      </c>
      <c r="E6545" t="s">
        <v>610</v>
      </c>
      <c r="F6545" t="s">
        <v>458</v>
      </c>
      <c r="R6545">
        <v>0</v>
      </c>
      <c r="S6545">
        <v>0</v>
      </c>
      <c r="T6545">
        <v>500000000</v>
      </c>
    </row>
    <row r="6546" spans="1:20" ht="15" customHeight="1">
      <c r="A6546" s="962" t="s">
        <v>320</v>
      </c>
      <c r="B6546" t="s">
        <v>259</v>
      </c>
      <c r="C6546" t="s">
        <v>13</v>
      </c>
      <c r="D6546" t="s">
        <v>11</v>
      </c>
      <c r="E6546" t="s">
        <v>610</v>
      </c>
      <c r="F6546" t="s">
        <v>458</v>
      </c>
      <c r="R6546">
        <v>0</v>
      </c>
      <c r="S6546">
        <v>0</v>
      </c>
      <c r="T6546">
        <v>500000000</v>
      </c>
    </row>
    <row r="6547" spans="1:20" ht="15" customHeight="1">
      <c r="A6547" s="962" t="s">
        <v>320</v>
      </c>
      <c r="B6547" t="s">
        <v>246</v>
      </c>
      <c r="C6547" t="s">
        <v>13</v>
      </c>
      <c r="D6547" t="s">
        <v>11</v>
      </c>
      <c r="E6547" t="s">
        <v>610</v>
      </c>
      <c r="F6547" t="s">
        <v>458</v>
      </c>
      <c r="R6547">
        <v>0</v>
      </c>
      <c r="S6547">
        <v>0</v>
      </c>
      <c r="T6547">
        <v>500000000</v>
      </c>
    </row>
    <row r="6548" spans="1:20" ht="15" customHeight="1">
      <c r="A6548" s="962" t="s">
        <v>320</v>
      </c>
      <c r="B6548" t="s">
        <v>261</v>
      </c>
      <c r="C6548" t="s">
        <v>13</v>
      </c>
      <c r="D6548" t="s">
        <v>11</v>
      </c>
      <c r="E6548" t="s">
        <v>610</v>
      </c>
      <c r="F6548" t="s">
        <v>458</v>
      </c>
      <c r="R6548">
        <v>0</v>
      </c>
      <c r="S6548">
        <v>0</v>
      </c>
      <c r="T6548">
        <v>500000000</v>
      </c>
    </row>
    <row r="6549" spans="1:20" ht="15" customHeight="1">
      <c r="A6549" s="962" t="s">
        <v>320</v>
      </c>
      <c r="B6549" t="s">
        <v>262</v>
      </c>
      <c r="C6549" t="s">
        <v>13</v>
      </c>
      <c r="D6549" t="s">
        <v>11</v>
      </c>
      <c r="E6549" t="s">
        <v>610</v>
      </c>
      <c r="F6549" t="s">
        <v>458</v>
      </c>
      <c r="R6549">
        <v>0</v>
      </c>
      <c r="S6549">
        <v>0</v>
      </c>
      <c r="T6549">
        <v>500000000</v>
      </c>
    </row>
    <row r="6550" spans="1:20" ht="15" customHeight="1">
      <c r="A6550" s="962" t="s">
        <v>320</v>
      </c>
      <c r="B6550" t="s">
        <v>263</v>
      </c>
      <c r="C6550" t="s">
        <v>13</v>
      </c>
      <c r="D6550" t="s">
        <v>11</v>
      </c>
      <c r="E6550" t="s">
        <v>610</v>
      </c>
      <c r="F6550" t="s">
        <v>458</v>
      </c>
      <c r="R6550">
        <v>0</v>
      </c>
      <c r="S6550">
        <v>0</v>
      </c>
      <c r="T6550">
        <v>500000000</v>
      </c>
    </row>
    <row r="6551" spans="1:20" ht="15" customHeight="1">
      <c r="A6551" s="962" t="s">
        <v>320</v>
      </c>
      <c r="B6551" t="s">
        <v>254</v>
      </c>
      <c r="C6551" t="s">
        <v>13</v>
      </c>
      <c r="D6551" t="s">
        <v>11</v>
      </c>
      <c r="E6551" t="s">
        <v>610</v>
      </c>
      <c r="F6551" t="s">
        <v>458</v>
      </c>
      <c r="H6551" t="s">
        <v>465</v>
      </c>
      <c r="I6551" t="s">
        <v>353</v>
      </c>
      <c r="J6551" t="s">
        <v>462</v>
      </c>
      <c r="K6551" t="s">
        <v>333</v>
      </c>
      <c r="L6551" t="s">
        <v>374</v>
      </c>
      <c r="M6551" t="s">
        <v>58</v>
      </c>
      <c r="O6551" t="s">
        <v>349</v>
      </c>
      <c r="P6551" t="s">
        <v>336</v>
      </c>
      <c r="Q6551" t="s">
        <v>337</v>
      </c>
      <c r="R6551">
        <v>0</v>
      </c>
    </row>
    <row r="6552" spans="1:20" ht="15" customHeight="1">
      <c r="A6552" s="962" t="s">
        <v>323</v>
      </c>
      <c r="B6552" t="s">
        <v>247</v>
      </c>
      <c r="C6552" t="s">
        <v>13</v>
      </c>
      <c r="D6552" t="s">
        <v>11</v>
      </c>
      <c r="E6552" t="s">
        <v>610</v>
      </c>
      <c r="F6552" t="s">
        <v>458</v>
      </c>
      <c r="R6552">
        <v>0</v>
      </c>
    </row>
    <row r="6553" spans="1:20" ht="15" customHeight="1">
      <c r="A6553" s="962" t="s">
        <v>323</v>
      </c>
      <c r="B6553" t="s">
        <v>254</v>
      </c>
      <c r="C6553" t="s">
        <v>13</v>
      </c>
      <c r="D6553" t="s">
        <v>11</v>
      </c>
      <c r="E6553" t="s">
        <v>610</v>
      </c>
      <c r="F6553" t="s">
        <v>458</v>
      </c>
      <c r="R6553">
        <v>0</v>
      </c>
    </row>
    <row r="6554" spans="1:20" ht="15" customHeight="1">
      <c r="A6554" s="962" t="s">
        <v>323</v>
      </c>
      <c r="B6554" t="s">
        <v>246</v>
      </c>
      <c r="C6554" t="s">
        <v>13</v>
      </c>
      <c r="D6554" t="s">
        <v>11</v>
      </c>
      <c r="E6554" t="s">
        <v>610</v>
      </c>
      <c r="F6554" t="s">
        <v>458</v>
      </c>
      <c r="R6554">
        <v>0</v>
      </c>
      <c r="S6554">
        <v>0</v>
      </c>
      <c r="T6554">
        <v>500000000</v>
      </c>
    </row>
    <row r="6555" spans="1:20" ht="15" customHeight="1">
      <c r="A6555" s="962" t="s">
        <v>323</v>
      </c>
      <c r="B6555" t="s">
        <v>263</v>
      </c>
      <c r="C6555" t="s">
        <v>13</v>
      </c>
      <c r="D6555" t="s">
        <v>11</v>
      </c>
      <c r="E6555" t="s">
        <v>610</v>
      </c>
      <c r="F6555" t="s">
        <v>458</v>
      </c>
      <c r="R6555">
        <v>0</v>
      </c>
      <c r="S6555">
        <v>0</v>
      </c>
      <c r="T6555">
        <v>500000000</v>
      </c>
    </row>
    <row r="6556" spans="1:20" ht="15" customHeight="1">
      <c r="A6556" s="962" t="s">
        <v>244</v>
      </c>
      <c r="B6556" t="s">
        <v>278</v>
      </c>
      <c r="C6556" t="s">
        <v>13</v>
      </c>
      <c r="D6556" t="s">
        <v>11</v>
      </c>
      <c r="E6556" t="s">
        <v>610</v>
      </c>
      <c r="F6556" t="s">
        <v>466</v>
      </c>
      <c r="O6556" t="s">
        <v>361</v>
      </c>
      <c r="P6556" t="s">
        <v>868</v>
      </c>
      <c r="Q6556" t="s">
        <v>869</v>
      </c>
      <c r="R6556">
        <v>17.3</v>
      </c>
    </row>
    <row r="6557" spans="1:20" ht="15" customHeight="1">
      <c r="A6557" s="962" t="s">
        <v>244</v>
      </c>
      <c r="B6557" t="s">
        <v>279</v>
      </c>
      <c r="C6557" t="s">
        <v>13</v>
      </c>
      <c r="D6557" t="s">
        <v>11</v>
      </c>
      <c r="E6557" t="s">
        <v>610</v>
      </c>
      <c r="F6557" t="s">
        <v>466</v>
      </c>
      <c r="G6557" t="s">
        <v>688</v>
      </c>
      <c r="I6557" t="s">
        <v>415</v>
      </c>
      <c r="K6557" t="s">
        <v>333</v>
      </c>
      <c r="L6557" t="s">
        <v>334</v>
      </c>
      <c r="M6557" t="s">
        <v>68</v>
      </c>
      <c r="O6557" t="s">
        <v>335</v>
      </c>
      <c r="P6557" t="s">
        <v>336</v>
      </c>
      <c r="Q6557" t="s">
        <v>337</v>
      </c>
      <c r="R6557">
        <v>15.7</v>
      </c>
    </row>
    <row r="6558" spans="1:20" ht="15" customHeight="1">
      <c r="A6558" s="962" t="s">
        <v>246</v>
      </c>
      <c r="B6558" t="s">
        <v>321</v>
      </c>
      <c r="C6558" t="s">
        <v>13</v>
      </c>
      <c r="D6558" t="s">
        <v>11</v>
      </c>
      <c r="E6558" t="s">
        <v>610</v>
      </c>
      <c r="F6558" t="s">
        <v>466</v>
      </c>
      <c r="R6558">
        <v>0</v>
      </c>
      <c r="S6558">
        <v>0</v>
      </c>
      <c r="T6558">
        <v>500000000</v>
      </c>
    </row>
    <row r="6559" spans="1:20" ht="15" customHeight="1">
      <c r="A6559" s="962" t="s">
        <v>246</v>
      </c>
      <c r="B6559" t="s">
        <v>281</v>
      </c>
      <c r="C6559" t="s">
        <v>13</v>
      </c>
      <c r="D6559" t="s">
        <v>11</v>
      </c>
      <c r="E6559" t="s">
        <v>610</v>
      </c>
      <c r="F6559" t="s">
        <v>466</v>
      </c>
      <c r="R6559">
        <v>0</v>
      </c>
      <c r="S6559">
        <v>0</v>
      </c>
      <c r="T6559">
        <v>500000000</v>
      </c>
    </row>
    <row r="6560" spans="1:20" ht="15" customHeight="1">
      <c r="A6560" s="962" t="s">
        <v>246</v>
      </c>
      <c r="B6560" t="s">
        <v>282</v>
      </c>
      <c r="C6560" t="s">
        <v>13</v>
      </c>
      <c r="D6560" t="s">
        <v>11</v>
      </c>
      <c r="E6560" t="s">
        <v>610</v>
      </c>
      <c r="F6560" t="s">
        <v>466</v>
      </c>
      <c r="R6560">
        <v>0</v>
      </c>
      <c r="S6560">
        <v>0</v>
      </c>
      <c r="T6560">
        <v>500000000</v>
      </c>
    </row>
    <row r="6561" spans="1:20" ht="15" customHeight="1">
      <c r="A6561" s="962" t="s">
        <v>246</v>
      </c>
      <c r="B6561" t="s">
        <v>324</v>
      </c>
      <c r="C6561" t="s">
        <v>13</v>
      </c>
      <c r="D6561" t="s">
        <v>11</v>
      </c>
      <c r="E6561" t="s">
        <v>610</v>
      </c>
      <c r="F6561" t="s">
        <v>466</v>
      </c>
      <c r="R6561">
        <v>0</v>
      </c>
      <c r="S6561">
        <v>0</v>
      </c>
      <c r="T6561">
        <v>500000000</v>
      </c>
    </row>
    <row r="6562" spans="1:20" ht="15" customHeight="1">
      <c r="A6562" s="962" t="s">
        <v>247</v>
      </c>
      <c r="B6562" t="s">
        <v>300</v>
      </c>
      <c r="C6562" t="s">
        <v>13</v>
      </c>
      <c r="D6562" t="s">
        <v>11</v>
      </c>
      <c r="E6562" t="s">
        <v>610</v>
      </c>
      <c r="F6562" t="s">
        <v>466</v>
      </c>
      <c r="J6562" t="s">
        <v>467</v>
      </c>
      <c r="L6562" t="s">
        <v>339</v>
      </c>
      <c r="R6562">
        <v>0</v>
      </c>
    </row>
    <row r="6563" spans="1:20" ht="15" customHeight="1">
      <c r="A6563" s="962" t="s">
        <v>247</v>
      </c>
      <c r="B6563" t="s">
        <v>290</v>
      </c>
      <c r="C6563" t="s">
        <v>13</v>
      </c>
      <c r="D6563" t="s">
        <v>11</v>
      </c>
      <c r="E6563" t="s">
        <v>610</v>
      </c>
      <c r="F6563" t="s">
        <v>466</v>
      </c>
      <c r="J6563" t="s">
        <v>2011</v>
      </c>
      <c r="L6563" t="s">
        <v>339</v>
      </c>
      <c r="O6563" t="s">
        <v>882</v>
      </c>
      <c r="P6563" t="s">
        <v>868</v>
      </c>
      <c r="Q6563" t="s">
        <v>869</v>
      </c>
      <c r="R6563">
        <v>15.3</v>
      </c>
    </row>
    <row r="6564" spans="1:20" ht="15" customHeight="1">
      <c r="A6564" s="962" t="s">
        <v>247</v>
      </c>
      <c r="B6564" t="s">
        <v>289</v>
      </c>
      <c r="C6564" t="s">
        <v>13</v>
      </c>
      <c r="D6564" t="s">
        <v>11</v>
      </c>
      <c r="E6564" t="s">
        <v>610</v>
      </c>
      <c r="F6564" t="s">
        <v>466</v>
      </c>
      <c r="H6564" t="s">
        <v>848</v>
      </c>
      <c r="I6564" t="s">
        <v>848</v>
      </c>
      <c r="J6564" t="s">
        <v>2011</v>
      </c>
      <c r="K6564" t="s">
        <v>848</v>
      </c>
      <c r="L6564" t="s">
        <v>339</v>
      </c>
      <c r="M6564" t="s">
        <v>848</v>
      </c>
      <c r="O6564" t="s">
        <v>882</v>
      </c>
      <c r="P6564" t="s">
        <v>868</v>
      </c>
      <c r="Q6564" t="s">
        <v>869</v>
      </c>
      <c r="R6564">
        <v>15.3</v>
      </c>
    </row>
    <row r="6565" spans="1:20" ht="15" customHeight="1">
      <c r="A6565" s="962" t="s">
        <v>247</v>
      </c>
      <c r="B6565" t="s">
        <v>288</v>
      </c>
      <c r="C6565" t="s">
        <v>13</v>
      </c>
      <c r="D6565" t="s">
        <v>11</v>
      </c>
      <c r="E6565" t="s">
        <v>610</v>
      </c>
      <c r="F6565" t="s">
        <v>466</v>
      </c>
      <c r="R6565">
        <v>15.3</v>
      </c>
    </row>
    <row r="6566" spans="1:20" ht="15" customHeight="1">
      <c r="A6566" s="962" t="s">
        <v>247</v>
      </c>
      <c r="B6566" t="s">
        <v>298</v>
      </c>
      <c r="C6566" t="s">
        <v>13</v>
      </c>
      <c r="D6566" t="s">
        <v>11</v>
      </c>
      <c r="E6566" t="s">
        <v>610</v>
      </c>
      <c r="F6566" t="s">
        <v>466</v>
      </c>
      <c r="R6566">
        <v>0</v>
      </c>
    </row>
    <row r="6567" spans="1:20" ht="15" customHeight="1">
      <c r="A6567" s="962" t="s">
        <v>247</v>
      </c>
      <c r="B6567" t="s">
        <v>297</v>
      </c>
      <c r="C6567" t="s">
        <v>13</v>
      </c>
      <c r="D6567" t="s">
        <v>11</v>
      </c>
      <c r="E6567" t="s">
        <v>610</v>
      </c>
      <c r="F6567" t="s">
        <v>466</v>
      </c>
      <c r="R6567">
        <v>0</v>
      </c>
    </row>
    <row r="6568" spans="1:20" ht="15" customHeight="1">
      <c r="A6568" s="962" t="s">
        <v>247</v>
      </c>
      <c r="B6568" t="s">
        <v>287</v>
      </c>
      <c r="C6568" t="s">
        <v>13</v>
      </c>
      <c r="D6568" t="s">
        <v>11</v>
      </c>
      <c r="E6568" t="s">
        <v>610</v>
      </c>
      <c r="F6568" t="s">
        <v>466</v>
      </c>
      <c r="R6568">
        <v>17</v>
      </c>
    </row>
    <row r="6569" spans="1:20" ht="15" customHeight="1">
      <c r="A6569" s="962" t="s">
        <v>247</v>
      </c>
      <c r="B6569" t="s">
        <v>301</v>
      </c>
      <c r="C6569" t="s">
        <v>13</v>
      </c>
      <c r="D6569" t="s">
        <v>11</v>
      </c>
      <c r="E6569" t="s">
        <v>610</v>
      </c>
      <c r="F6569" t="s">
        <v>466</v>
      </c>
      <c r="R6569">
        <v>0</v>
      </c>
      <c r="S6569">
        <v>0</v>
      </c>
      <c r="T6569">
        <v>0</v>
      </c>
    </row>
    <row r="6570" spans="1:20" ht="15" customHeight="1">
      <c r="A6570" s="962" t="s">
        <v>247</v>
      </c>
      <c r="B6570" t="s">
        <v>302</v>
      </c>
      <c r="C6570" t="s">
        <v>13</v>
      </c>
      <c r="D6570" t="s">
        <v>11</v>
      </c>
      <c r="E6570" t="s">
        <v>610</v>
      </c>
      <c r="F6570" t="s">
        <v>466</v>
      </c>
      <c r="R6570">
        <v>0</v>
      </c>
      <c r="S6570">
        <v>0</v>
      </c>
      <c r="T6570">
        <v>0</v>
      </c>
    </row>
    <row r="6571" spans="1:20" ht="15" customHeight="1">
      <c r="A6571" s="962" t="s">
        <v>247</v>
      </c>
      <c r="B6571" t="s">
        <v>322</v>
      </c>
      <c r="C6571" t="s">
        <v>13</v>
      </c>
      <c r="D6571" t="s">
        <v>11</v>
      </c>
      <c r="E6571" t="s">
        <v>610</v>
      </c>
      <c r="F6571" t="s">
        <v>466</v>
      </c>
      <c r="H6571" t="s">
        <v>915</v>
      </c>
      <c r="I6571" t="s">
        <v>450</v>
      </c>
      <c r="J6571" t="s">
        <v>950</v>
      </c>
      <c r="K6571" t="s">
        <v>854</v>
      </c>
      <c r="L6571" t="s">
        <v>871</v>
      </c>
      <c r="M6571" t="s">
        <v>56</v>
      </c>
      <c r="O6571" t="s">
        <v>361</v>
      </c>
      <c r="P6571" t="s">
        <v>851</v>
      </c>
      <c r="Q6571" t="s">
        <v>337</v>
      </c>
      <c r="R6571">
        <v>0.35</v>
      </c>
    </row>
    <row r="6572" spans="1:20" ht="15" customHeight="1">
      <c r="A6572" s="962" t="s">
        <v>247</v>
      </c>
      <c r="B6572" t="s">
        <v>318</v>
      </c>
      <c r="C6572" t="s">
        <v>13</v>
      </c>
      <c r="D6572" t="s">
        <v>11</v>
      </c>
      <c r="E6572" t="s">
        <v>610</v>
      </c>
      <c r="F6572" t="s">
        <v>466</v>
      </c>
      <c r="H6572" t="s">
        <v>848</v>
      </c>
      <c r="I6572" t="s">
        <v>848</v>
      </c>
      <c r="J6572" t="s">
        <v>951</v>
      </c>
      <c r="K6572" t="s">
        <v>849</v>
      </c>
      <c r="L6572" t="s">
        <v>850</v>
      </c>
      <c r="M6572" t="s">
        <v>848</v>
      </c>
      <c r="O6572" t="s">
        <v>882</v>
      </c>
      <c r="P6572" t="s">
        <v>851</v>
      </c>
      <c r="Q6572" t="s">
        <v>337</v>
      </c>
      <c r="R6572">
        <v>1.68</v>
      </c>
    </row>
    <row r="6573" spans="1:20" ht="15" customHeight="1">
      <c r="A6573" s="962" t="s">
        <v>247</v>
      </c>
      <c r="B6573" t="s">
        <v>317</v>
      </c>
      <c r="C6573" t="s">
        <v>13</v>
      </c>
      <c r="D6573" t="s">
        <v>11</v>
      </c>
      <c r="E6573" t="s">
        <v>610</v>
      </c>
      <c r="F6573" t="s">
        <v>466</v>
      </c>
      <c r="J6573" t="s">
        <v>951</v>
      </c>
      <c r="K6573" t="s">
        <v>849</v>
      </c>
      <c r="L6573" t="s">
        <v>850</v>
      </c>
      <c r="O6573" t="s">
        <v>882</v>
      </c>
      <c r="P6573" t="s">
        <v>851</v>
      </c>
      <c r="Q6573" t="s">
        <v>337</v>
      </c>
      <c r="R6573">
        <v>1.68</v>
      </c>
    </row>
    <row r="6574" spans="1:20" ht="15" customHeight="1">
      <c r="A6574" s="962" t="s">
        <v>247</v>
      </c>
      <c r="B6574" t="s">
        <v>305</v>
      </c>
      <c r="C6574" t="s">
        <v>13</v>
      </c>
      <c r="D6574" t="s">
        <v>11</v>
      </c>
      <c r="E6574" t="s">
        <v>610</v>
      </c>
      <c r="F6574" t="s">
        <v>466</v>
      </c>
      <c r="R6574">
        <v>1.68</v>
      </c>
    </row>
    <row r="6575" spans="1:20" ht="15" customHeight="1">
      <c r="A6575" s="962" t="s">
        <v>247</v>
      </c>
      <c r="B6575" t="s">
        <v>324</v>
      </c>
      <c r="C6575" t="s">
        <v>13</v>
      </c>
      <c r="D6575" t="s">
        <v>11</v>
      </c>
      <c r="E6575" t="s">
        <v>610</v>
      </c>
      <c r="F6575" t="s">
        <v>466</v>
      </c>
      <c r="R6575">
        <v>0</v>
      </c>
    </row>
    <row r="6576" spans="1:20" ht="15" customHeight="1">
      <c r="A6576" s="962" t="s">
        <v>248</v>
      </c>
      <c r="B6576" t="s">
        <v>278</v>
      </c>
      <c r="C6576" t="s">
        <v>13</v>
      </c>
      <c r="D6576" t="s">
        <v>11</v>
      </c>
      <c r="E6576" t="s">
        <v>610</v>
      </c>
      <c r="F6576" t="s">
        <v>466</v>
      </c>
      <c r="R6576">
        <v>0</v>
      </c>
    </row>
    <row r="6577" spans="1:20" ht="15" customHeight="1">
      <c r="A6577" s="962" t="s">
        <v>248</v>
      </c>
      <c r="B6577" t="s">
        <v>279</v>
      </c>
      <c r="C6577" t="s">
        <v>13</v>
      </c>
      <c r="D6577" t="s">
        <v>11</v>
      </c>
      <c r="E6577" t="s">
        <v>610</v>
      </c>
      <c r="F6577" t="s">
        <v>466</v>
      </c>
      <c r="G6577" t="s">
        <v>460</v>
      </c>
      <c r="I6577" t="s">
        <v>415</v>
      </c>
      <c r="K6577" t="s">
        <v>333</v>
      </c>
      <c r="L6577" t="s">
        <v>250</v>
      </c>
      <c r="M6577" t="s">
        <v>68</v>
      </c>
      <c r="O6577" t="s">
        <v>335</v>
      </c>
      <c r="P6577" t="s">
        <v>336</v>
      </c>
      <c r="Q6577" t="s">
        <v>337</v>
      </c>
      <c r="R6577">
        <v>2.67</v>
      </c>
    </row>
    <row r="6578" spans="1:20" ht="15" customHeight="1">
      <c r="A6578" s="962" t="s">
        <v>249</v>
      </c>
      <c r="B6578" t="s">
        <v>278</v>
      </c>
      <c r="C6578" t="s">
        <v>13</v>
      </c>
      <c r="D6578" t="s">
        <v>11</v>
      </c>
      <c r="E6578" t="s">
        <v>610</v>
      </c>
      <c r="F6578" t="s">
        <v>466</v>
      </c>
      <c r="J6578" t="s">
        <v>340</v>
      </c>
      <c r="L6578" t="s">
        <v>249</v>
      </c>
      <c r="R6578">
        <v>0</v>
      </c>
    </row>
    <row r="6579" spans="1:20" ht="15" customHeight="1">
      <c r="A6579" s="962" t="s">
        <v>250</v>
      </c>
      <c r="B6579" t="s">
        <v>279</v>
      </c>
      <c r="C6579" t="s">
        <v>13</v>
      </c>
      <c r="D6579" t="s">
        <v>11</v>
      </c>
      <c r="E6579" t="s">
        <v>610</v>
      </c>
      <c r="F6579" t="s">
        <v>466</v>
      </c>
      <c r="G6579" t="s">
        <v>460</v>
      </c>
      <c r="I6579" t="s">
        <v>415</v>
      </c>
      <c r="K6579" t="s">
        <v>333</v>
      </c>
      <c r="L6579" t="s">
        <v>250</v>
      </c>
      <c r="M6579" t="s">
        <v>68</v>
      </c>
      <c r="O6579" t="s">
        <v>335</v>
      </c>
      <c r="P6579" t="s">
        <v>336</v>
      </c>
      <c r="Q6579" t="s">
        <v>337</v>
      </c>
      <c r="R6579">
        <v>2.67</v>
      </c>
    </row>
    <row r="6580" spans="1:20" ht="15" customHeight="1">
      <c r="A6580" s="962" t="s">
        <v>254</v>
      </c>
      <c r="B6580" t="s">
        <v>283</v>
      </c>
      <c r="C6580" t="s">
        <v>13</v>
      </c>
      <c r="D6580" t="s">
        <v>11</v>
      </c>
      <c r="E6580" t="s">
        <v>610</v>
      </c>
      <c r="F6580" t="s">
        <v>466</v>
      </c>
      <c r="J6580" t="s">
        <v>2007</v>
      </c>
      <c r="L6580" t="s">
        <v>343</v>
      </c>
      <c r="O6580" t="s">
        <v>361</v>
      </c>
      <c r="P6580" t="s">
        <v>868</v>
      </c>
      <c r="Q6580" t="s">
        <v>869</v>
      </c>
      <c r="R6580">
        <v>39</v>
      </c>
    </row>
    <row r="6581" spans="1:20" ht="15" customHeight="1">
      <c r="A6581" s="962" t="s">
        <v>254</v>
      </c>
      <c r="B6581" t="s">
        <v>289</v>
      </c>
      <c r="C6581" t="s">
        <v>13</v>
      </c>
      <c r="D6581" t="s">
        <v>11</v>
      </c>
      <c r="E6581" t="s">
        <v>610</v>
      </c>
      <c r="F6581" t="s">
        <v>466</v>
      </c>
      <c r="J6581" t="s">
        <v>338</v>
      </c>
      <c r="L6581" t="s">
        <v>344</v>
      </c>
      <c r="R6581">
        <v>0</v>
      </c>
    </row>
    <row r="6582" spans="1:20" ht="15" customHeight="1">
      <c r="A6582" s="962" t="s">
        <v>254</v>
      </c>
      <c r="B6582" t="s">
        <v>290</v>
      </c>
      <c r="C6582" t="s">
        <v>13</v>
      </c>
      <c r="D6582" t="s">
        <v>11</v>
      </c>
      <c r="E6582" t="s">
        <v>610</v>
      </c>
      <c r="F6582" t="s">
        <v>466</v>
      </c>
      <c r="R6582">
        <v>0</v>
      </c>
      <c r="S6582">
        <v>0</v>
      </c>
      <c r="T6582">
        <v>0</v>
      </c>
    </row>
    <row r="6583" spans="1:20" ht="15" customHeight="1">
      <c r="A6583" s="962" t="s">
        <v>254</v>
      </c>
      <c r="B6583" t="s">
        <v>292</v>
      </c>
      <c r="C6583" t="s">
        <v>13</v>
      </c>
      <c r="D6583" t="s">
        <v>11</v>
      </c>
      <c r="E6583" t="s">
        <v>610</v>
      </c>
      <c r="F6583" t="s">
        <v>466</v>
      </c>
      <c r="R6583">
        <v>0</v>
      </c>
      <c r="S6583">
        <v>0</v>
      </c>
      <c r="T6583">
        <v>0</v>
      </c>
    </row>
    <row r="6584" spans="1:20" ht="15" customHeight="1">
      <c r="A6584" s="962" t="s">
        <v>254</v>
      </c>
      <c r="B6584" t="s">
        <v>294</v>
      </c>
      <c r="C6584" t="s">
        <v>13</v>
      </c>
      <c r="D6584" t="s">
        <v>11</v>
      </c>
      <c r="E6584" t="s">
        <v>610</v>
      </c>
      <c r="F6584" t="s">
        <v>466</v>
      </c>
      <c r="R6584">
        <v>0</v>
      </c>
      <c r="S6584">
        <v>0</v>
      </c>
      <c r="T6584">
        <v>0</v>
      </c>
    </row>
    <row r="6585" spans="1:20" ht="15" customHeight="1">
      <c r="A6585" s="962" t="s">
        <v>254</v>
      </c>
      <c r="B6585" t="s">
        <v>295</v>
      </c>
      <c r="C6585" t="s">
        <v>13</v>
      </c>
      <c r="D6585" t="s">
        <v>11</v>
      </c>
      <c r="E6585" t="s">
        <v>610</v>
      </c>
      <c r="F6585" t="s">
        <v>466</v>
      </c>
      <c r="R6585">
        <v>0</v>
      </c>
      <c r="S6585">
        <v>0</v>
      </c>
      <c r="T6585">
        <v>0</v>
      </c>
    </row>
    <row r="6586" spans="1:20" ht="15" customHeight="1">
      <c r="A6586" s="962" t="s">
        <v>254</v>
      </c>
      <c r="B6586" t="s">
        <v>280</v>
      </c>
      <c r="C6586" t="s">
        <v>13</v>
      </c>
      <c r="D6586" t="s">
        <v>11</v>
      </c>
      <c r="E6586" t="s">
        <v>610</v>
      </c>
      <c r="F6586" t="s">
        <v>466</v>
      </c>
      <c r="J6586" t="s">
        <v>436</v>
      </c>
      <c r="L6586" t="s">
        <v>346</v>
      </c>
      <c r="R6586">
        <v>0</v>
      </c>
    </row>
    <row r="6587" spans="1:20" ht="15" customHeight="1">
      <c r="A6587" s="962" t="s">
        <v>254</v>
      </c>
      <c r="B6587" t="s">
        <v>299</v>
      </c>
      <c r="C6587" t="s">
        <v>13</v>
      </c>
      <c r="D6587" t="s">
        <v>11</v>
      </c>
      <c r="E6587" t="s">
        <v>610</v>
      </c>
      <c r="F6587" t="s">
        <v>466</v>
      </c>
      <c r="J6587" t="s">
        <v>422</v>
      </c>
      <c r="R6587">
        <v>0</v>
      </c>
    </row>
    <row r="6588" spans="1:20" ht="15" customHeight="1">
      <c r="A6588" s="962" t="s">
        <v>254</v>
      </c>
      <c r="B6588" t="s">
        <v>284</v>
      </c>
      <c r="C6588" t="s">
        <v>13</v>
      </c>
      <c r="D6588" t="s">
        <v>11</v>
      </c>
      <c r="E6588" t="s">
        <v>610</v>
      </c>
      <c r="F6588" t="s">
        <v>466</v>
      </c>
      <c r="R6588">
        <v>0</v>
      </c>
    </row>
    <row r="6589" spans="1:20" ht="15" customHeight="1">
      <c r="A6589" s="962" t="s">
        <v>254</v>
      </c>
      <c r="B6589" t="s">
        <v>285</v>
      </c>
      <c r="C6589" t="s">
        <v>13</v>
      </c>
      <c r="D6589" t="s">
        <v>11</v>
      </c>
      <c r="E6589" t="s">
        <v>610</v>
      </c>
      <c r="F6589" t="s">
        <v>466</v>
      </c>
      <c r="R6589">
        <v>0</v>
      </c>
    </row>
    <row r="6590" spans="1:20" ht="15" customHeight="1">
      <c r="A6590" s="962" t="s">
        <v>254</v>
      </c>
      <c r="B6590" t="s">
        <v>286</v>
      </c>
      <c r="C6590" t="s">
        <v>13</v>
      </c>
      <c r="D6590" t="s">
        <v>11</v>
      </c>
      <c r="E6590" t="s">
        <v>610</v>
      </c>
      <c r="F6590" t="s">
        <v>466</v>
      </c>
      <c r="R6590">
        <v>0</v>
      </c>
    </row>
    <row r="6591" spans="1:20" ht="15" customHeight="1">
      <c r="A6591" s="962" t="s">
        <v>254</v>
      </c>
      <c r="B6591" t="s">
        <v>303</v>
      </c>
      <c r="C6591" t="s">
        <v>13</v>
      </c>
      <c r="D6591" t="s">
        <v>11</v>
      </c>
      <c r="E6591" t="s">
        <v>610</v>
      </c>
      <c r="F6591" t="s">
        <v>466</v>
      </c>
      <c r="R6591">
        <v>0</v>
      </c>
    </row>
    <row r="6592" spans="1:20" ht="15" customHeight="1">
      <c r="A6592" s="962" t="s">
        <v>254</v>
      </c>
      <c r="B6592" t="s">
        <v>291</v>
      </c>
      <c r="C6592" t="s">
        <v>13</v>
      </c>
      <c r="D6592" t="s">
        <v>11</v>
      </c>
      <c r="E6592" t="s">
        <v>610</v>
      </c>
      <c r="F6592" t="s">
        <v>466</v>
      </c>
      <c r="R6592">
        <v>0</v>
      </c>
      <c r="S6592">
        <v>0</v>
      </c>
      <c r="T6592">
        <v>0</v>
      </c>
    </row>
    <row r="6593" spans="1:20" ht="15" customHeight="1">
      <c r="A6593" s="962" t="s">
        <v>254</v>
      </c>
      <c r="B6593" t="s">
        <v>293</v>
      </c>
      <c r="C6593" t="s">
        <v>13</v>
      </c>
      <c r="D6593" t="s">
        <v>11</v>
      </c>
      <c r="E6593" t="s">
        <v>610</v>
      </c>
      <c r="F6593" t="s">
        <v>466</v>
      </c>
      <c r="R6593">
        <v>0</v>
      </c>
      <c r="S6593">
        <v>0</v>
      </c>
      <c r="T6593">
        <v>0</v>
      </c>
    </row>
    <row r="6594" spans="1:20" ht="15" customHeight="1">
      <c r="A6594" s="962" t="s">
        <v>254</v>
      </c>
      <c r="B6594" t="s">
        <v>288</v>
      </c>
      <c r="C6594" t="s">
        <v>13</v>
      </c>
      <c r="D6594" t="s">
        <v>11</v>
      </c>
      <c r="E6594" t="s">
        <v>610</v>
      </c>
      <c r="F6594" t="s">
        <v>466</v>
      </c>
      <c r="R6594">
        <v>0</v>
      </c>
    </row>
    <row r="6595" spans="1:20" ht="15" customHeight="1">
      <c r="A6595" s="962" t="s">
        <v>254</v>
      </c>
      <c r="B6595" t="s">
        <v>298</v>
      </c>
      <c r="C6595" t="s">
        <v>13</v>
      </c>
      <c r="D6595" t="s">
        <v>11</v>
      </c>
      <c r="E6595" t="s">
        <v>610</v>
      </c>
      <c r="F6595" t="s">
        <v>466</v>
      </c>
      <c r="R6595">
        <v>0</v>
      </c>
    </row>
    <row r="6596" spans="1:20" ht="15" customHeight="1">
      <c r="A6596" s="962" t="s">
        <v>254</v>
      </c>
      <c r="B6596" t="s">
        <v>297</v>
      </c>
      <c r="C6596" t="s">
        <v>13</v>
      </c>
      <c r="D6596" t="s">
        <v>11</v>
      </c>
      <c r="E6596" t="s">
        <v>610</v>
      </c>
      <c r="F6596" t="s">
        <v>466</v>
      </c>
      <c r="R6596">
        <v>0</v>
      </c>
    </row>
    <row r="6597" spans="1:20" ht="15" customHeight="1">
      <c r="A6597" s="962" t="s">
        <v>254</v>
      </c>
      <c r="B6597" t="s">
        <v>287</v>
      </c>
      <c r="C6597" t="s">
        <v>13</v>
      </c>
      <c r="D6597" t="s">
        <v>11</v>
      </c>
      <c r="E6597" t="s">
        <v>610</v>
      </c>
      <c r="F6597" t="s">
        <v>466</v>
      </c>
      <c r="R6597">
        <v>1.68</v>
      </c>
    </row>
    <row r="6598" spans="1:20" ht="15" customHeight="1">
      <c r="A6598" s="962" t="s">
        <v>254</v>
      </c>
      <c r="B6598" t="s">
        <v>296</v>
      </c>
      <c r="C6598" t="s">
        <v>13</v>
      </c>
      <c r="D6598" t="s">
        <v>11</v>
      </c>
      <c r="E6598" t="s">
        <v>610</v>
      </c>
      <c r="F6598" t="s">
        <v>466</v>
      </c>
      <c r="R6598">
        <v>0</v>
      </c>
      <c r="S6598">
        <v>0</v>
      </c>
      <c r="T6598">
        <v>0</v>
      </c>
    </row>
    <row r="6599" spans="1:20" ht="15" customHeight="1">
      <c r="A6599" s="962" t="s">
        <v>254</v>
      </c>
      <c r="B6599" t="s">
        <v>319</v>
      </c>
      <c r="C6599" t="s">
        <v>13</v>
      </c>
      <c r="D6599" t="s">
        <v>11</v>
      </c>
      <c r="E6599" t="s">
        <v>610</v>
      </c>
      <c r="F6599" t="s">
        <v>466</v>
      </c>
      <c r="G6599" t="s">
        <v>562</v>
      </c>
      <c r="I6599" t="s">
        <v>415</v>
      </c>
      <c r="K6599" t="s">
        <v>333</v>
      </c>
      <c r="L6599" t="s">
        <v>351</v>
      </c>
      <c r="M6599" t="s">
        <v>68</v>
      </c>
      <c r="O6599" t="s">
        <v>349</v>
      </c>
      <c r="P6599" t="s">
        <v>336</v>
      </c>
      <c r="Q6599" t="s">
        <v>337</v>
      </c>
      <c r="R6599">
        <v>1.68</v>
      </c>
    </row>
    <row r="6600" spans="1:20" ht="15" customHeight="1">
      <c r="A6600" s="962" t="s">
        <v>254</v>
      </c>
      <c r="B6600" t="s">
        <v>317</v>
      </c>
      <c r="C6600" t="s">
        <v>13</v>
      </c>
      <c r="D6600" t="s">
        <v>11</v>
      </c>
      <c r="E6600" t="s">
        <v>610</v>
      </c>
      <c r="F6600" t="s">
        <v>466</v>
      </c>
      <c r="G6600" t="s">
        <v>562</v>
      </c>
      <c r="I6600" t="s">
        <v>415</v>
      </c>
      <c r="K6600" t="s">
        <v>333</v>
      </c>
      <c r="L6600" t="s">
        <v>351</v>
      </c>
      <c r="M6600" t="s">
        <v>68</v>
      </c>
      <c r="O6600" t="s">
        <v>349</v>
      </c>
      <c r="P6600" t="s">
        <v>336</v>
      </c>
      <c r="Q6600" t="s">
        <v>337</v>
      </c>
      <c r="R6600">
        <v>1.68</v>
      </c>
    </row>
    <row r="6601" spans="1:20" ht="15" customHeight="1">
      <c r="A6601" s="962" t="s">
        <v>254</v>
      </c>
      <c r="B6601" t="s">
        <v>305</v>
      </c>
      <c r="C6601" t="s">
        <v>13</v>
      </c>
      <c r="D6601" t="s">
        <v>11</v>
      </c>
      <c r="E6601" t="s">
        <v>610</v>
      </c>
      <c r="F6601" t="s">
        <v>466</v>
      </c>
      <c r="R6601">
        <v>1.68</v>
      </c>
    </row>
    <row r="6602" spans="1:20" ht="15" customHeight="1">
      <c r="A6602" s="962" t="s">
        <v>254</v>
      </c>
      <c r="B6602" t="s">
        <v>321</v>
      </c>
      <c r="C6602" t="s">
        <v>13</v>
      </c>
      <c r="D6602" t="s">
        <v>11</v>
      </c>
      <c r="E6602" t="s">
        <v>610</v>
      </c>
      <c r="F6602" t="s">
        <v>466</v>
      </c>
      <c r="H6602" t="s">
        <v>689</v>
      </c>
      <c r="I6602" t="s">
        <v>353</v>
      </c>
      <c r="K6602" t="s">
        <v>333</v>
      </c>
      <c r="L6602" t="s">
        <v>354</v>
      </c>
      <c r="M6602" t="s">
        <v>58</v>
      </c>
      <c r="O6602" t="s">
        <v>335</v>
      </c>
      <c r="P6602" t="s">
        <v>336</v>
      </c>
      <c r="Q6602" t="s">
        <v>337</v>
      </c>
      <c r="R6602">
        <v>3.82</v>
      </c>
    </row>
    <row r="6603" spans="1:20" ht="15" customHeight="1">
      <c r="A6603" s="962" t="s">
        <v>254</v>
      </c>
      <c r="B6603" t="s">
        <v>324</v>
      </c>
      <c r="C6603" t="s">
        <v>13</v>
      </c>
      <c r="D6603" t="s">
        <v>11</v>
      </c>
      <c r="E6603" t="s">
        <v>610</v>
      </c>
      <c r="F6603" t="s">
        <v>466</v>
      </c>
      <c r="L6603" t="s">
        <v>1977</v>
      </c>
      <c r="N6603" t="s">
        <v>230</v>
      </c>
      <c r="O6603" t="s">
        <v>361</v>
      </c>
      <c r="P6603" t="s">
        <v>1978</v>
      </c>
      <c r="Q6603" t="s">
        <v>2003</v>
      </c>
      <c r="R6603">
        <v>8.1</v>
      </c>
    </row>
    <row r="6604" spans="1:20" ht="15" customHeight="1">
      <c r="A6604" s="962" t="s">
        <v>255</v>
      </c>
      <c r="B6604" t="s">
        <v>322</v>
      </c>
      <c r="C6604" t="s">
        <v>13</v>
      </c>
      <c r="D6604" t="s">
        <v>11</v>
      </c>
      <c r="E6604" t="s">
        <v>610</v>
      </c>
      <c r="F6604" t="s">
        <v>466</v>
      </c>
      <c r="H6604" t="s">
        <v>848</v>
      </c>
      <c r="I6604" t="s">
        <v>853</v>
      </c>
      <c r="J6604" t="s">
        <v>949</v>
      </c>
      <c r="K6604" t="s">
        <v>849</v>
      </c>
      <c r="L6604" t="s">
        <v>1993</v>
      </c>
      <c r="M6604" t="s">
        <v>55</v>
      </c>
      <c r="O6604" t="s">
        <v>361</v>
      </c>
      <c r="P6604" t="s">
        <v>667</v>
      </c>
      <c r="Q6604" t="s">
        <v>668</v>
      </c>
      <c r="R6604">
        <v>0</v>
      </c>
    </row>
    <row r="6605" spans="1:20" ht="15" customHeight="1">
      <c r="A6605" s="962" t="s">
        <v>255</v>
      </c>
      <c r="B6605" t="s">
        <v>301</v>
      </c>
      <c r="C6605" t="s">
        <v>13</v>
      </c>
      <c r="D6605" t="s">
        <v>11</v>
      </c>
      <c r="E6605" t="s">
        <v>610</v>
      </c>
      <c r="F6605" t="s">
        <v>466</v>
      </c>
      <c r="H6605" t="s">
        <v>856</v>
      </c>
      <c r="I6605" t="s">
        <v>853</v>
      </c>
      <c r="J6605" t="s">
        <v>949</v>
      </c>
      <c r="K6605" t="s">
        <v>849</v>
      </c>
      <c r="L6605" t="s">
        <v>857</v>
      </c>
      <c r="M6605" t="s">
        <v>55</v>
      </c>
      <c r="O6605" t="s">
        <v>361</v>
      </c>
      <c r="P6605" t="s">
        <v>851</v>
      </c>
      <c r="Q6605" t="s">
        <v>337</v>
      </c>
      <c r="R6605">
        <v>0.09</v>
      </c>
    </row>
    <row r="6606" spans="1:20" ht="15" customHeight="1">
      <c r="A6606" s="962" t="s">
        <v>255</v>
      </c>
      <c r="B6606" t="s">
        <v>307</v>
      </c>
      <c r="C6606" t="s">
        <v>13</v>
      </c>
      <c r="D6606" t="s">
        <v>11</v>
      </c>
      <c r="E6606" t="s">
        <v>610</v>
      </c>
      <c r="F6606" t="s">
        <v>466</v>
      </c>
      <c r="H6606" t="s">
        <v>858</v>
      </c>
      <c r="I6606" t="s">
        <v>853</v>
      </c>
      <c r="J6606" t="s">
        <v>949</v>
      </c>
      <c r="K6606" t="s">
        <v>849</v>
      </c>
      <c r="L6606" t="s">
        <v>859</v>
      </c>
      <c r="M6606" t="s">
        <v>55</v>
      </c>
      <c r="O6606" t="s">
        <v>361</v>
      </c>
      <c r="P6606" t="s">
        <v>851</v>
      </c>
      <c r="Q6606" t="s">
        <v>337</v>
      </c>
      <c r="R6606">
        <v>0</v>
      </c>
    </row>
    <row r="6607" spans="1:20" ht="15" customHeight="1">
      <c r="A6607" s="962" t="s">
        <v>255</v>
      </c>
      <c r="B6607" t="s">
        <v>315</v>
      </c>
      <c r="C6607" t="s">
        <v>13</v>
      </c>
      <c r="D6607" t="s">
        <v>11</v>
      </c>
      <c r="E6607" t="s">
        <v>610</v>
      </c>
      <c r="F6607" t="s">
        <v>466</v>
      </c>
      <c r="H6607" t="s">
        <v>860</v>
      </c>
      <c r="I6607" t="s">
        <v>853</v>
      </c>
      <c r="J6607" t="s">
        <v>949</v>
      </c>
      <c r="K6607" t="s">
        <v>849</v>
      </c>
      <c r="L6607" t="s">
        <v>861</v>
      </c>
      <c r="M6607" t="s">
        <v>55</v>
      </c>
      <c r="O6607" t="s">
        <v>361</v>
      </c>
      <c r="P6607" t="s">
        <v>851</v>
      </c>
      <c r="Q6607" t="s">
        <v>337</v>
      </c>
      <c r="R6607">
        <v>0</v>
      </c>
    </row>
    <row r="6608" spans="1:20" ht="15" customHeight="1">
      <c r="A6608" s="962" t="s">
        <v>255</v>
      </c>
      <c r="B6608" t="s">
        <v>308</v>
      </c>
      <c r="C6608" t="s">
        <v>13</v>
      </c>
      <c r="D6608" t="s">
        <v>11</v>
      </c>
      <c r="E6608" t="s">
        <v>610</v>
      </c>
      <c r="F6608" t="s">
        <v>466</v>
      </c>
      <c r="H6608" t="s">
        <v>862</v>
      </c>
      <c r="I6608" t="s">
        <v>853</v>
      </c>
      <c r="J6608" t="s">
        <v>949</v>
      </c>
      <c r="K6608" t="s">
        <v>849</v>
      </c>
      <c r="L6608" t="s">
        <v>863</v>
      </c>
      <c r="M6608" t="s">
        <v>55</v>
      </c>
      <c r="O6608" t="s">
        <v>361</v>
      </c>
      <c r="P6608" t="s">
        <v>851</v>
      </c>
      <c r="Q6608" t="s">
        <v>337</v>
      </c>
      <c r="R6608">
        <v>0</v>
      </c>
    </row>
    <row r="6609" spans="1:20" ht="15" customHeight="1">
      <c r="A6609" s="962" t="s">
        <v>255</v>
      </c>
      <c r="B6609" t="s">
        <v>311</v>
      </c>
      <c r="C6609" t="s">
        <v>13</v>
      </c>
      <c r="D6609" t="s">
        <v>11</v>
      </c>
      <c r="E6609" t="s">
        <v>610</v>
      </c>
      <c r="F6609" t="s">
        <v>466</v>
      </c>
      <c r="H6609" t="s">
        <v>864</v>
      </c>
      <c r="I6609" t="s">
        <v>853</v>
      </c>
      <c r="J6609" t="s">
        <v>949</v>
      </c>
      <c r="K6609" t="s">
        <v>849</v>
      </c>
      <c r="L6609" t="s">
        <v>865</v>
      </c>
      <c r="M6609" t="s">
        <v>55</v>
      </c>
      <c r="O6609" t="s">
        <v>361</v>
      </c>
      <c r="P6609" t="s">
        <v>851</v>
      </c>
      <c r="Q6609" t="s">
        <v>337</v>
      </c>
      <c r="R6609">
        <v>0.06</v>
      </c>
    </row>
    <row r="6610" spans="1:20" ht="15" customHeight="1">
      <c r="A6610" s="962" t="s">
        <v>255</v>
      </c>
      <c r="B6610" t="s">
        <v>312</v>
      </c>
      <c r="C6610" t="s">
        <v>13</v>
      </c>
      <c r="D6610" t="s">
        <v>11</v>
      </c>
      <c r="E6610" t="s">
        <v>610</v>
      </c>
      <c r="F6610" t="s">
        <v>466</v>
      </c>
      <c r="H6610" t="s">
        <v>866</v>
      </c>
      <c r="I6610" t="s">
        <v>853</v>
      </c>
      <c r="J6610" t="s">
        <v>949</v>
      </c>
      <c r="K6610" t="s">
        <v>849</v>
      </c>
      <c r="L6610" t="s">
        <v>867</v>
      </c>
      <c r="M6610" t="s">
        <v>55</v>
      </c>
      <c r="O6610" t="s">
        <v>361</v>
      </c>
      <c r="P6610" t="s">
        <v>851</v>
      </c>
      <c r="Q6610" t="s">
        <v>337</v>
      </c>
      <c r="R6610">
        <v>0</v>
      </c>
    </row>
    <row r="6611" spans="1:20" ht="15" customHeight="1">
      <c r="A6611" s="962" t="s">
        <v>255</v>
      </c>
      <c r="B6611" t="s">
        <v>300</v>
      </c>
      <c r="C6611" t="s">
        <v>13</v>
      </c>
      <c r="D6611" t="s">
        <v>11</v>
      </c>
      <c r="E6611" t="s">
        <v>610</v>
      </c>
      <c r="F6611" t="s">
        <v>466</v>
      </c>
      <c r="I6611" t="s">
        <v>853</v>
      </c>
      <c r="J6611" t="s">
        <v>949</v>
      </c>
      <c r="K6611" t="s">
        <v>849</v>
      </c>
      <c r="L6611" t="s">
        <v>857</v>
      </c>
      <c r="M6611" t="s">
        <v>55</v>
      </c>
      <c r="O6611" t="s">
        <v>361</v>
      </c>
      <c r="P6611" t="s">
        <v>851</v>
      </c>
      <c r="Q6611" t="s">
        <v>337</v>
      </c>
      <c r="R6611">
        <v>0.09</v>
      </c>
    </row>
    <row r="6612" spans="1:20" ht="15" customHeight="1">
      <c r="A6612" s="962" t="s">
        <v>255</v>
      </c>
      <c r="B6612" t="s">
        <v>298</v>
      </c>
      <c r="C6612" t="s">
        <v>13</v>
      </c>
      <c r="D6612" t="s">
        <v>11</v>
      </c>
      <c r="E6612" t="s">
        <v>610</v>
      </c>
      <c r="F6612" t="s">
        <v>466</v>
      </c>
      <c r="R6612">
        <v>0.09</v>
      </c>
    </row>
    <row r="6613" spans="1:20" ht="15" customHeight="1">
      <c r="A6613" s="962" t="s">
        <v>255</v>
      </c>
      <c r="B6613" t="s">
        <v>297</v>
      </c>
      <c r="C6613" t="s">
        <v>13</v>
      </c>
      <c r="D6613" t="s">
        <v>11</v>
      </c>
      <c r="E6613" t="s">
        <v>610</v>
      </c>
      <c r="F6613" t="s">
        <v>466</v>
      </c>
      <c r="R6613">
        <v>0.09</v>
      </c>
    </row>
    <row r="6614" spans="1:20" ht="15" customHeight="1">
      <c r="A6614" s="962" t="s">
        <v>255</v>
      </c>
      <c r="B6614" t="s">
        <v>288</v>
      </c>
      <c r="C6614" t="s">
        <v>13</v>
      </c>
      <c r="D6614" t="s">
        <v>11</v>
      </c>
      <c r="E6614" t="s">
        <v>610</v>
      </c>
      <c r="F6614" t="s">
        <v>466</v>
      </c>
      <c r="R6614">
        <v>0.09</v>
      </c>
    </row>
    <row r="6615" spans="1:20" ht="15" customHeight="1">
      <c r="A6615" s="962" t="s">
        <v>255</v>
      </c>
      <c r="B6615" t="s">
        <v>287</v>
      </c>
      <c r="C6615" t="s">
        <v>13</v>
      </c>
      <c r="D6615" t="s">
        <v>11</v>
      </c>
      <c r="E6615" t="s">
        <v>610</v>
      </c>
      <c r="F6615" t="s">
        <v>466</v>
      </c>
      <c r="R6615">
        <v>0.16</v>
      </c>
    </row>
    <row r="6616" spans="1:20" ht="15" customHeight="1">
      <c r="A6616" s="962" t="s">
        <v>255</v>
      </c>
      <c r="B6616" t="s">
        <v>306</v>
      </c>
      <c r="C6616" t="s">
        <v>13</v>
      </c>
      <c r="D6616" t="s">
        <v>11</v>
      </c>
      <c r="E6616" t="s">
        <v>610</v>
      </c>
      <c r="F6616" t="s">
        <v>466</v>
      </c>
      <c r="I6616" t="s">
        <v>853</v>
      </c>
      <c r="J6616" t="s">
        <v>949</v>
      </c>
      <c r="K6616" t="s">
        <v>849</v>
      </c>
      <c r="L6616" t="s">
        <v>1994</v>
      </c>
      <c r="M6616" t="s">
        <v>55</v>
      </c>
      <c r="O6616" t="s">
        <v>361</v>
      </c>
      <c r="P6616" t="s">
        <v>851</v>
      </c>
      <c r="Q6616" t="s">
        <v>337</v>
      </c>
      <c r="R6616">
        <v>0</v>
      </c>
    </row>
    <row r="6617" spans="1:20" ht="15" customHeight="1">
      <c r="A6617" s="962" t="s">
        <v>255</v>
      </c>
      <c r="B6617" t="s">
        <v>305</v>
      </c>
      <c r="C6617" t="s">
        <v>13</v>
      </c>
      <c r="D6617" t="s">
        <v>11</v>
      </c>
      <c r="E6617" t="s">
        <v>610</v>
      </c>
      <c r="F6617" t="s">
        <v>466</v>
      </c>
      <c r="R6617">
        <v>7.0000000000000007E-2</v>
      </c>
    </row>
    <row r="6618" spans="1:20" ht="15" customHeight="1">
      <c r="A6618" s="962" t="s">
        <v>255</v>
      </c>
      <c r="B6618" t="s">
        <v>309</v>
      </c>
      <c r="C6618" t="s">
        <v>13</v>
      </c>
      <c r="D6618" t="s">
        <v>11</v>
      </c>
      <c r="E6618" t="s">
        <v>610</v>
      </c>
      <c r="F6618" t="s">
        <v>466</v>
      </c>
      <c r="I6618" t="s">
        <v>853</v>
      </c>
      <c r="J6618" t="s">
        <v>949</v>
      </c>
      <c r="K6618" t="s">
        <v>849</v>
      </c>
      <c r="L6618" t="s">
        <v>1995</v>
      </c>
      <c r="M6618" t="s">
        <v>55</v>
      </c>
      <c r="O6618" t="s">
        <v>361</v>
      </c>
      <c r="P6618" t="s">
        <v>851</v>
      </c>
      <c r="Q6618" t="s">
        <v>337</v>
      </c>
      <c r="R6618">
        <v>7.0000000000000007E-2</v>
      </c>
    </row>
    <row r="6619" spans="1:20" ht="15" customHeight="1">
      <c r="A6619" s="962" t="s">
        <v>255</v>
      </c>
      <c r="B6619" t="s">
        <v>313</v>
      </c>
      <c r="C6619" t="s">
        <v>13</v>
      </c>
      <c r="D6619" t="s">
        <v>11</v>
      </c>
      <c r="E6619" t="s">
        <v>610</v>
      </c>
      <c r="F6619" t="s">
        <v>466</v>
      </c>
      <c r="I6619" t="s">
        <v>853</v>
      </c>
      <c r="J6619" t="s">
        <v>949</v>
      </c>
      <c r="K6619" t="s">
        <v>849</v>
      </c>
      <c r="L6619" t="s">
        <v>861</v>
      </c>
      <c r="M6619" t="s">
        <v>55</v>
      </c>
      <c r="O6619" t="s">
        <v>361</v>
      </c>
      <c r="P6619" t="s">
        <v>851</v>
      </c>
      <c r="Q6619" t="s">
        <v>337</v>
      </c>
      <c r="R6619">
        <v>0</v>
      </c>
    </row>
    <row r="6620" spans="1:20" ht="15" customHeight="1">
      <c r="A6620" s="962" t="s">
        <v>257</v>
      </c>
      <c r="B6620" t="s">
        <v>290</v>
      </c>
      <c r="C6620" t="s">
        <v>13</v>
      </c>
      <c r="D6620" t="s">
        <v>11</v>
      </c>
      <c r="E6620" t="s">
        <v>610</v>
      </c>
      <c r="F6620" t="s">
        <v>466</v>
      </c>
      <c r="J6620" t="s">
        <v>1996</v>
      </c>
      <c r="R6620">
        <v>0</v>
      </c>
      <c r="S6620">
        <v>0</v>
      </c>
      <c r="T6620">
        <v>500000000</v>
      </c>
    </row>
    <row r="6621" spans="1:20" ht="15" customHeight="1">
      <c r="A6621" s="962" t="s">
        <v>257</v>
      </c>
      <c r="B6621" t="s">
        <v>292</v>
      </c>
      <c r="C6621" t="s">
        <v>13</v>
      </c>
      <c r="D6621" t="s">
        <v>11</v>
      </c>
      <c r="E6621" t="s">
        <v>610</v>
      </c>
      <c r="F6621" t="s">
        <v>466</v>
      </c>
      <c r="J6621" t="s">
        <v>1997</v>
      </c>
      <c r="R6621">
        <v>0</v>
      </c>
      <c r="S6621">
        <v>0</v>
      </c>
      <c r="T6621">
        <v>500000000</v>
      </c>
    </row>
    <row r="6622" spans="1:20" ht="15" customHeight="1">
      <c r="A6622" s="962" t="s">
        <v>257</v>
      </c>
      <c r="B6622" t="s">
        <v>295</v>
      </c>
      <c r="C6622" t="s">
        <v>13</v>
      </c>
      <c r="D6622" t="s">
        <v>11</v>
      </c>
      <c r="E6622" t="s">
        <v>610</v>
      </c>
      <c r="F6622" t="s">
        <v>466</v>
      </c>
      <c r="J6622" t="s">
        <v>1998</v>
      </c>
      <c r="R6622">
        <v>0</v>
      </c>
      <c r="S6622">
        <v>0</v>
      </c>
      <c r="T6622">
        <v>500000000</v>
      </c>
    </row>
    <row r="6623" spans="1:20" ht="15" customHeight="1">
      <c r="A6623" s="962" t="s">
        <v>257</v>
      </c>
      <c r="B6623" t="s">
        <v>296</v>
      </c>
      <c r="C6623" t="s">
        <v>13</v>
      </c>
      <c r="D6623" t="s">
        <v>11</v>
      </c>
      <c r="E6623" t="s">
        <v>610</v>
      </c>
      <c r="F6623" t="s">
        <v>466</v>
      </c>
      <c r="J6623" t="s">
        <v>1999</v>
      </c>
      <c r="R6623">
        <v>0</v>
      </c>
      <c r="S6623">
        <v>0</v>
      </c>
      <c r="T6623">
        <v>500000000</v>
      </c>
    </row>
    <row r="6624" spans="1:20" ht="15" customHeight="1">
      <c r="A6624" s="962" t="s">
        <v>257</v>
      </c>
      <c r="B6624" t="s">
        <v>316</v>
      </c>
      <c r="C6624" t="s">
        <v>13</v>
      </c>
      <c r="D6624" t="s">
        <v>11</v>
      </c>
      <c r="E6624" t="s">
        <v>610</v>
      </c>
      <c r="F6624" t="s">
        <v>466</v>
      </c>
      <c r="J6624" t="s">
        <v>2004</v>
      </c>
      <c r="R6624">
        <v>0</v>
      </c>
      <c r="S6624">
        <v>0</v>
      </c>
      <c r="T6624">
        <v>500000000</v>
      </c>
    </row>
    <row r="6625" spans="1:20" ht="15" customHeight="1">
      <c r="A6625" s="962" t="s">
        <v>257</v>
      </c>
      <c r="B6625" t="s">
        <v>289</v>
      </c>
      <c r="C6625" t="s">
        <v>13</v>
      </c>
      <c r="D6625" t="s">
        <v>11</v>
      </c>
      <c r="E6625" t="s">
        <v>610</v>
      </c>
      <c r="F6625" t="s">
        <v>466</v>
      </c>
      <c r="R6625">
        <v>0</v>
      </c>
      <c r="S6625">
        <v>0</v>
      </c>
      <c r="T6625">
        <v>500000000</v>
      </c>
    </row>
    <row r="6626" spans="1:20" ht="15" customHeight="1">
      <c r="A6626" s="962" t="s">
        <v>257</v>
      </c>
      <c r="B6626" t="s">
        <v>309</v>
      </c>
      <c r="C6626" t="s">
        <v>13</v>
      </c>
      <c r="D6626" t="s">
        <v>11</v>
      </c>
      <c r="E6626" t="s">
        <v>610</v>
      </c>
      <c r="F6626" t="s">
        <v>466</v>
      </c>
      <c r="R6626">
        <v>0</v>
      </c>
      <c r="S6626">
        <v>0</v>
      </c>
      <c r="T6626">
        <v>500000000</v>
      </c>
    </row>
    <row r="6627" spans="1:20" ht="15" customHeight="1">
      <c r="A6627" s="962" t="s">
        <v>257</v>
      </c>
      <c r="B6627" t="s">
        <v>291</v>
      </c>
      <c r="C6627" t="s">
        <v>13</v>
      </c>
      <c r="D6627" t="s">
        <v>11</v>
      </c>
      <c r="E6627" t="s">
        <v>610</v>
      </c>
      <c r="F6627" t="s">
        <v>466</v>
      </c>
      <c r="R6627">
        <v>0</v>
      </c>
      <c r="S6627">
        <v>0</v>
      </c>
      <c r="T6627">
        <v>500000000</v>
      </c>
    </row>
    <row r="6628" spans="1:20" ht="15" customHeight="1">
      <c r="A6628" s="962" t="s">
        <v>257</v>
      </c>
      <c r="B6628" t="s">
        <v>288</v>
      </c>
      <c r="C6628" t="s">
        <v>13</v>
      </c>
      <c r="D6628" t="s">
        <v>11</v>
      </c>
      <c r="E6628" t="s">
        <v>610</v>
      </c>
      <c r="F6628" t="s">
        <v>466</v>
      </c>
      <c r="R6628">
        <v>0</v>
      </c>
      <c r="S6628">
        <v>0</v>
      </c>
      <c r="T6628">
        <v>500000000</v>
      </c>
    </row>
    <row r="6629" spans="1:20" ht="15" customHeight="1">
      <c r="A6629" s="962" t="s">
        <v>257</v>
      </c>
      <c r="B6629" t="s">
        <v>287</v>
      </c>
      <c r="C6629" t="s">
        <v>13</v>
      </c>
      <c r="D6629" t="s">
        <v>11</v>
      </c>
      <c r="E6629" t="s">
        <v>610</v>
      </c>
      <c r="F6629" t="s">
        <v>466</v>
      </c>
      <c r="R6629">
        <v>0</v>
      </c>
      <c r="S6629">
        <v>0</v>
      </c>
      <c r="T6629">
        <v>500000000</v>
      </c>
    </row>
    <row r="6630" spans="1:20" ht="15" customHeight="1">
      <c r="A6630" s="962" t="s">
        <v>257</v>
      </c>
      <c r="B6630" t="s">
        <v>305</v>
      </c>
      <c r="C6630" t="s">
        <v>13</v>
      </c>
      <c r="D6630" t="s">
        <v>11</v>
      </c>
      <c r="E6630" t="s">
        <v>610</v>
      </c>
      <c r="F6630" t="s">
        <v>466</v>
      </c>
      <c r="R6630">
        <v>0</v>
      </c>
      <c r="S6630">
        <v>0</v>
      </c>
      <c r="T6630">
        <v>500000000</v>
      </c>
    </row>
    <row r="6631" spans="1:20" ht="15" customHeight="1">
      <c r="A6631" s="962" t="s">
        <v>257</v>
      </c>
      <c r="B6631" t="s">
        <v>321</v>
      </c>
      <c r="C6631" t="s">
        <v>13</v>
      </c>
      <c r="D6631" t="s">
        <v>11</v>
      </c>
      <c r="E6631" t="s">
        <v>610</v>
      </c>
      <c r="F6631" t="s">
        <v>466</v>
      </c>
      <c r="R6631">
        <v>0</v>
      </c>
      <c r="S6631">
        <v>0</v>
      </c>
      <c r="T6631">
        <v>500000000</v>
      </c>
    </row>
    <row r="6632" spans="1:20" ht="15" customHeight="1">
      <c r="A6632" s="962" t="s">
        <v>257</v>
      </c>
      <c r="B6632" t="s">
        <v>310</v>
      </c>
      <c r="C6632" t="s">
        <v>13</v>
      </c>
      <c r="D6632" t="s">
        <v>11</v>
      </c>
      <c r="E6632" t="s">
        <v>610</v>
      </c>
      <c r="F6632" t="s">
        <v>466</v>
      </c>
      <c r="R6632">
        <v>0</v>
      </c>
      <c r="S6632">
        <v>0</v>
      </c>
      <c r="T6632">
        <v>500000000</v>
      </c>
    </row>
    <row r="6633" spans="1:20" ht="15" customHeight="1">
      <c r="A6633" s="962" t="s">
        <v>257</v>
      </c>
      <c r="B6633" t="s">
        <v>294</v>
      </c>
      <c r="C6633" t="s">
        <v>13</v>
      </c>
      <c r="D6633" t="s">
        <v>11</v>
      </c>
      <c r="E6633" t="s">
        <v>610</v>
      </c>
      <c r="F6633" t="s">
        <v>466</v>
      </c>
      <c r="R6633">
        <v>0</v>
      </c>
      <c r="S6633">
        <v>0</v>
      </c>
      <c r="T6633">
        <v>500000000</v>
      </c>
    </row>
    <row r="6634" spans="1:20" ht="15" customHeight="1">
      <c r="A6634" s="962" t="s">
        <v>257</v>
      </c>
      <c r="B6634" t="s">
        <v>293</v>
      </c>
      <c r="C6634" t="s">
        <v>13</v>
      </c>
      <c r="D6634" t="s">
        <v>11</v>
      </c>
      <c r="E6634" t="s">
        <v>610</v>
      </c>
      <c r="F6634" t="s">
        <v>466</v>
      </c>
      <c r="R6634">
        <v>0</v>
      </c>
      <c r="S6634">
        <v>0</v>
      </c>
      <c r="T6634">
        <v>500000000</v>
      </c>
    </row>
    <row r="6635" spans="1:20" ht="15" customHeight="1">
      <c r="A6635" s="962" t="s">
        <v>259</v>
      </c>
      <c r="B6635" t="s">
        <v>300</v>
      </c>
      <c r="C6635" t="s">
        <v>13</v>
      </c>
      <c r="D6635" t="s">
        <v>11</v>
      </c>
      <c r="E6635" t="s">
        <v>610</v>
      </c>
      <c r="F6635" t="s">
        <v>466</v>
      </c>
      <c r="R6635">
        <v>0</v>
      </c>
      <c r="S6635">
        <v>0</v>
      </c>
      <c r="T6635">
        <v>500000000</v>
      </c>
    </row>
    <row r="6636" spans="1:20" ht="15" customHeight="1">
      <c r="A6636" s="962" t="s">
        <v>259</v>
      </c>
      <c r="B6636" t="s">
        <v>298</v>
      </c>
      <c r="C6636" t="s">
        <v>13</v>
      </c>
      <c r="D6636" t="s">
        <v>11</v>
      </c>
      <c r="E6636" t="s">
        <v>610</v>
      </c>
      <c r="F6636" t="s">
        <v>466</v>
      </c>
      <c r="R6636">
        <v>0</v>
      </c>
      <c r="S6636">
        <v>0</v>
      </c>
      <c r="T6636">
        <v>500000000</v>
      </c>
    </row>
    <row r="6637" spans="1:20" ht="15" customHeight="1">
      <c r="A6637" s="962" t="s">
        <v>259</v>
      </c>
      <c r="B6637" t="s">
        <v>297</v>
      </c>
      <c r="C6637" t="s">
        <v>13</v>
      </c>
      <c r="D6637" t="s">
        <v>11</v>
      </c>
      <c r="E6637" t="s">
        <v>610</v>
      </c>
      <c r="F6637" t="s">
        <v>466</v>
      </c>
      <c r="R6637">
        <v>0</v>
      </c>
      <c r="S6637">
        <v>0</v>
      </c>
      <c r="T6637">
        <v>500000000</v>
      </c>
    </row>
    <row r="6638" spans="1:20" ht="15" customHeight="1">
      <c r="A6638" s="962" t="s">
        <v>259</v>
      </c>
      <c r="B6638" t="s">
        <v>288</v>
      </c>
      <c r="C6638" t="s">
        <v>13</v>
      </c>
      <c r="D6638" t="s">
        <v>11</v>
      </c>
      <c r="E6638" t="s">
        <v>610</v>
      </c>
      <c r="F6638" t="s">
        <v>466</v>
      </c>
      <c r="R6638">
        <v>0</v>
      </c>
      <c r="S6638">
        <v>0</v>
      </c>
      <c r="T6638">
        <v>500000000</v>
      </c>
    </row>
    <row r="6639" spans="1:20" ht="15" customHeight="1">
      <c r="A6639" s="962" t="s">
        <v>259</v>
      </c>
      <c r="B6639" t="s">
        <v>287</v>
      </c>
      <c r="C6639" t="s">
        <v>13</v>
      </c>
      <c r="D6639" t="s">
        <v>11</v>
      </c>
      <c r="E6639" t="s">
        <v>610</v>
      </c>
      <c r="F6639" t="s">
        <v>466</v>
      </c>
      <c r="R6639">
        <v>0</v>
      </c>
      <c r="S6639">
        <v>0</v>
      </c>
      <c r="T6639">
        <v>500000000</v>
      </c>
    </row>
    <row r="6640" spans="1:20" ht="15" customHeight="1">
      <c r="A6640" s="962" t="s">
        <v>259</v>
      </c>
      <c r="B6640" t="s">
        <v>321</v>
      </c>
      <c r="C6640" t="s">
        <v>13</v>
      </c>
      <c r="D6640" t="s">
        <v>11</v>
      </c>
      <c r="E6640" t="s">
        <v>610</v>
      </c>
      <c r="F6640" t="s">
        <v>466</v>
      </c>
      <c r="R6640">
        <v>0</v>
      </c>
      <c r="S6640">
        <v>0</v>
      </c>
      <c r="T6640">
        <v>500000000</v>
      </c>
    </row>
    <row r="6641" spans="1:20" ht="15" customHeight="1">
      <c r="A6641" s="962" t="s">
        <v>259</v>
      </c>
      <c r="B6641" t="s">
        <v>299</v>
      </c>
      <c r="C6641" t="s">
        <v>13</v>
      </c>
      <c r="D6641" t="s">
        <v>11</v>
      </c>
      <c r="E6641" t="s">
        <v>610</v>
      </c>
      <c r="F6641" t="s">
        <v>466</v>
      </c>
      <c r="R6641">
        <v>0</v>
      </c>
      <c r="S6641">
        <v>0</v>
      </c>
      <c r="T6641">
        <v>500000000</v>
      </c>
    </row>
    <row r="6642" spans="1:20" ht="15" customHeight="1">
      <c r="A6642" s="962" t="s">
        <v>259</v>
      </c>
      <c r="B6642" t="s">
        <v>301</v>
      </c>
      <c r="C6642" t="s">
        <v>13</v>
      </c>
      <c r="D6642" t="s">
        <v>11</v>
      </c>
      <c r="E6642" t="s">
        <v>610</v>
      </c>
      <c r="F6642" t="s">
        <v>466</v>
      </c>
      <c r="R6642">
        <v>0</v>
      </c>
      <c r="S6642">
        <v>0</v>
      </c>
      <c r="T6642">
        <v>500000000</v>
      </c>
    </row>
    <row r="6643" spans="1:20" ht="15" customHeight="1">
      <c r="A6643" s="962" t="s">
        <v>260</v>
      </c>
      <c r="B6643" t="s">
        <v>299</v>
      </c>
      <c r="C6643" t="s">
        <v>13</v>
      </c>
      <c r="D6643" t="s">
        <v>11</v>
      </c>
      <c r="E6643" t="s">
        <v>610</v>
      </c>
      <c r="F6643" t="s">
        <v>466</v>
      </c>
      <c r="R6643">
        <v>0</v>
      </c>
      <c r="S6643">
        <v>0</v>
      </c>
      <c r="T6643">
        <v>0</v>
      </c>
    </row>
    <row r="6644" spans="1:20" ht="15" customHeight="1">
      <c r="A6644" s="962" t="s">
        <v>260</v>
      </c>
      <c r="B6644" t="s">
        <v>312</v>
      </c>
      <c r="C6644" t="s">
        <v>13</v>
      </c>
      <c r="D6644" t="s">
        <v>11</v>
      </c>
      <c r="E6644" t="s">
        <v>610</v>
      </c>
      <c r="F6644" t="s">
        <v>466</v>
      </c>
      <c r="R6644">
        <v>0</v>
      </c>
      <c r="S6644">
        <v>0</v>
      </c>
      <c r="T6644">
        <v>0</v>
      </c>
    </row>
    <row r="6645" spans="1:20" ht="15" customHeight="1">
      <c r="A6645" s="962" t="s">
        <v>260</v>
      </c>
      <c r="B6645" t="s">
        <v>298</v>
      </c>
      <c r="C6645" t="s">
        <v>13</v>
      </c>
      <c r="D6645" t="s">
        <v>11</v>
      </c>
      <c r="E6645" t="s">
        <v>610</v>
      </c>
      <c r="F6645" t="s">
        <v>466</v>
      </c>
      <c r="R6645">
        <v>0</v>
      </c>
      <c r="S6645">
        <v>0</v>
      </c>
      <c r="T6645">
        <v>0</v>
      </c>
    </row>
    <row r="6646" spans="1:20" ht="15" customHeight="1">
      <c r="A6646" s="962" t="s">
        <v>260</v>
      </c>
      <c r="B6646" t="s">
        <v>297</v>
      </c>
      <c r="C6646" t="s">
        <v>13</v>
      </c>
      <c r="D6646" t="s">
        <v>11</v>
      </c>
      <c r="E6646" t="s">
        <v>610</v>
      </c>
      <c r="F6646" t="s">
        <v>466</v>
      </c>
      <c r="R6646">
        <v>0</v>
      </c>
      <c r="S6646">
        <v>0</v>
      </c>
      <c r="T6646">
        <v>0</v>
      </c>
    </row>
    <row r="6647" spans="1:20" ht="15" customHeight="1">
      <c r="A6647" s="962" t="s">
        <v>260</v>
      </c>
      <c r="B6647" t="s">
        <v>288</v>
      </c>
      <c r="C6647" t="s">
        <v>13</v>
      </c>
      <c r="D6647" t="s">
        <v>11</v>
      </c>
      <c r="E6647" t="s">
        <v>610</v>
      </c>
      <c r="F6647" t="s">
        <v>466</v>
      </c>
      <c r="R6647">
        <v>0</v>
      </c>
      <c r="S6647">
        <v>0</v>
      </c>
      <c r="T6647">
        <v>0</v>
      </c>
    </row>
    <row r="6648" spans="1:20" ht="15" customHeight="1">
      <c r="A6648" s="962" t="s">
        <v>260</v>
      </c>
      <c r="B6648" t="s">
        <v>287</v>
      </c>
      <c r="C6648" t="s">
        <v>13</v>
      </c>
      <c r="D6648" t="s">
        <v>11</v>
      </c>
      <c r="E6648" t="s">
        <v>610</v>
      </c>
      <c r="F6648" t="s">
        <v>466</v>
      </c>
      <c r="R6648">
        <v>0</v>
      </c>
    </row>
    <row r="6649" spans="1:20" ht="15" customHeight="1">
      <c r="A6649" s="962" t="s">
        <v>260</v>
      </c>
      <c r="B6649" t="s">
        <v>309</v>
      </c>
      <c r="C6649" t="s">
        <v>13</v>
      </c>
      <c r="D6649" t="s">
        <v>11</v>
      </c>
      <c r="E6649" t="s">
        <v>610</v>
      </c>
      <c r="F6649" t="s">
        <v>466</v>
      </c>
      <c r="R6649">
        <v>0</v>
      </c>
      <c r="S6649">
        <v>0</v>
      </c>
      <c r="T6649">
        <v>0</v>
      </c>
    </row>
    <row r="6650" spans="1:20" ht="15" customHeight="1">
      <c r="A6650" s="962" t="s">
        <v>260</v>
      </c>
      <c r="B6650" t="s">
        <v>305</v>
      </c>
      <c r="C6650" t="s">
        <v>13</v>
      </c>
      <c r="D6650" t="s">
        <v>11</v>
      </c>
      <c r="E6650" t="s">
        <v>610</v>
      </c>
      <c r="F6650" t="s">
        <v>466</v>
      </c>
      <c r="R6650">
        <v>0</v>
      </c>
      <c r="S6650">
        <v>0</v>
      </c>
      <c r="T6650">
        <v>0</v>
      </c>
    </row>
    <row r="6651" spans="1:20" ht="15" customHeight="1">
      <c r="A6651" s="962" t="s">
        <v>261</v>
      </c>
      <c r="B6651" t="s">
        <v>290</v>
      </c>
      <c r="C6651" t="s">
        <v>13</v>
      </c>
      <c r="D6651" t="s">
        <v>11</v>
      </c>
      <c r="E6651" t="s">
        <v>610</v>
      </c>
      <c r="F6651" t="s">
        <v>466</v>
      </c>
      <c r="R6651">
        <v>0</v>
      </c>
      <c r="S6651">
        <v>0</v>
      </c>
      <c r="T6651">
        <v>500000000</v>
      </c>
    </row>
    <row r="6652" spans="1:20" ht="15" customHeight="1">
      <c r="A6652" s="962" t="s">
        <v>261</v>
      </c>
      <c r="B6652" t="s">
        <v>292</v>
      </c>
      <c r="C6652" t="s">
        <v>13</v>
      </c>
      <c r="D6652" t="s">
        <v>11</v>
      </c>
      <c r="E6652" t="s">
        <v>610</v>
      </c>
      <c r="F6652" t="s">
        <v>466</v>
      </c>
      <c r="R6652">
        <v>0</v>
      </c>
      <c r="S6652">
        <v>0</v>
      </c>
      <c r="T6652">
        <v>500000000</v>
      </c>
    </row>
    <row r="6653" spans="1:20" ht="15" customHeight="1">
      <c r="A6653" s="962" t="s">
        <v>261</v>
      </c>
      <c r="B6653" t="s">
        <v>295</v>
      </c>
      <c r="C6653" t="s">
        <v>13</v>
      </c>
      <c r="D6653" t="s">
        <v>11</v>
      </c>
      <c r="E6653" t="s">
        <v>610</v>
      </c>
      <c r="F6653" t="s">
        <v>466</v>
      </c>
      <c r="R6653">
        <v>0</v>
      </c>
      <c r="S6653">
        <v>0</v>
      </c>
      <c r="T6653">
        <v>500000000</v>
      </c>
    </row>
    <row r="6654" spans="1:20" ht="15" customHeight="1">
      <c r="A6654" s="962" t="s">
        <v>261</v>
      </c>
      <c r="B6654" t="s">
        <v>296</v>
      </c>
      <c r="C6654" t="s">
        <v>13</v>
      </c>
      <c r="D6654" t="s">
        <v>11</v>
      </c>
      <c r="E6654" t="s">
        <v>610</v>
      </c>
      <c r="F6654" t="s">
        <v>466</v>
      </c>
      <c r="R6654">
        <v>0</v>
      </c>
      <c r="S6654">
        <v>0</v>
      </c>
      <c r="T6654">
        <v>500000000</v>
      </c>
    </row>
    <row r="6655" spans="1:20" ht="15" customHeight="1">
      <c r="A6655" s="962" t="s">
        <v>261</v>
      </c>
      <c r="B6655" t="s">
        <v>289</v>
      </c>
      <c r="C6655" t="s">
        <v>13</v>
      </c>
      <c r="D6655" t="s">
        <v>11</v>
      </c>
      <c r="E6655" t="s">
        <v>610</v>
      </c>
      <c r="F6655" t="s">
        <v>466</v>
      </c>
      <c r="R6655">
        <v>0</v>
      </c>
      <c r="S6655">
        <v>0</v>
      </c>
      <c r="T6655">
        <v>500000000</v>
      </c>
    </row>
    <row r="6656" spans="1:20" ht="15" customHeight="1">
      <c r="A6656" s="962" t="s">
        <v>261</v>
      </c>
      <c r="B6656" t="s">
        <v>291</v>
      </c>
      <c r="C6656" t="s">
        <v>13</v>
      </c>
      <c r="D6656" t="s">
        <v>11</v>
      </c>
      <c r="E6656" t="s">
        <v>610</v>
      </c>
      <c r="F6656" t="s">
        <v>466</v>
      </c>
      <c r="R6656">
        <v>0</v>
      </c>
      <c r="S6656">
        <v>0</v>
      </c>
      <c r="T6656">
        <v>500000000</v>
      </c>
    </row>
    <row r="6657" spans="1:20" ht="15" customHeight="1">
      <c r="A6657" s="962" t="s">
        <v>261</v>
      </c>
      <c r="B6657" t="s">
        <v>288</v>
      </c>
      <c r="C6657" t="s">
        <v>13</v>
      </c>
      <c r="D6657" t="s">
        <v>11</v>
      </c>
      <c r="E6657" t="s">
        <v>610</v>
      </c>
      <c r="F6657" t="s">
        <v>466</v>
      </c>
      <c r="R6657">
        <v>0</v>
      </c>
      <c r="S6657">
        <v>0</v>
      </c>
      <c r="T6657">
        <v>500000000</v>
      </c>
    </row>
    <row r="6658" spans="1:20" ht="15" customHeight="1">
      <c r="A6658" s="962" t="s">
        <v>261</v>
      </c>
      <c r="B6658" t="s">
        <v>287</v>
      </c>
      <c r="C6658" t="s">
        <v>13</v>
      </c>
      <c r="D6658" t="s">
        <v>11</v>
      </c>
      <c r="E6658" t="s">
        <v>610</v>
      </c>
      <c r="F6658" t="s">
        <v>466</v>
      </c>
      <c r="R6658">
        <v>0</v>
      </c>
      <c r="S6658">
        <v>0</v>
      </c>
      <c r="T6658">
        <v>500000000</v>
      </c>
    </row>
    <row r="6659" spans="1:20" ht="15" customHeight="1">
      <c r="A6659" s="962" t="s">
        <v>261</v>
      </c>
      <c r="B6659" t="s">
        <v>321</v>
      </c>
      <c r="C6659" t="s">
        <v>13</v>
      </c>
      <c r="D6659" t="s">
        <v>11</v>
      </c>
      <c r="E6659" t="s">
        <v>610</v>
      </c>
      <c r="F6659" t="s">
        <v>466</v>
      </c>
      <c r="R6659">
        <v>0</v>
      </c>
      <c r="S6659">
        <v>0</v>
      </c>
      <c r="T6659">
        <v>500000000</v>
      </c>
    </row>
    <row r="6660" spans="1:20" ht="15" customHeight="1">
      <c r="A6660" s="962" t="s">
        <v>261</v>
      </c>
      <c r="B6660" t="s">
        <v>294</v>
      </c>
      <c r="C6660" t="s">
        <v>13</v>
      </c>
      <c r="D6660" t="s">
        <v>11</v>
      </c>
      <c r="E6660" t="s">
        <v>610</v>
      </c>
      <c r="F6660" t="s">
        <v>466</v>
      </c>
      <c r="R6660">
        <v>0</v>
      </c>
      <c r="S6660">
        <v>0</v>
      </c>
      <c r="T6660">
        <v>500000000</v>
      </c>
    </row>
    <row r="6661" spans="1:20" ht="15" customHeight="1">
      <c r="A6661" s="962" t="s">
        <v>261</v>
      </c>
      <c r="B6661" t="s">
        <v>293</v>
      </c>
      <c r="C6661" t="s">
        <v>13</v>
      </c>
      <c r="D6661" t="s">
        <v>11</v>
      </c>
      <c r="E6661" t="s">
        <v>610</v>
      </c>
      <c r="F6661" t="s">
        <v>466</v>
      </c>
      <c r="R6661">
        <v>0</v>
      </c>
      <c r="S6661">
        <v>0</v>
      </c>
      <c r="T6661">
        <v>500000000</v>
      </c>
    </row>
    <row r="6662" spans="1:20" ht="15" customHeight="1">
      <c r="A6662" s="962" t="s">
        <v>261</v>
      </c>
      <c r="B6662" t="s">
        <v>324</v>
      </c>
      <c r="C6662" t="s">
        <v>13</v>
      </c>
      <c r="D6662" t="s">
        <v>11</v>
      </c>
      <c r="E6662" t="s">
        <v>610</v>
      </c>
      <c r="F6662" t="s">
        <v>466</v>
      </c>
      <c r="R6662">
        <v>0</v>
      </c>
      <c r="S6662">
        <v>0</v>
      </c>
      <c r="T6662">
        <v>500000000</v>
      </c>
    </row>
    <row r="6663" spans="1:20" ht="15" customHeight="1">
      <c r="A6663" s="962" t="s">
        <v>262</v>
      </c>
      <c r="B6663" t="s">
        <v>297</v>
      </c>
      <c r="C6663" t="s">
        <v>13</v>
      </c>
      <c r="D6663" t="s">
        <v>11</v>
      </c>
      <c r="E6663" t="s">
        <v>610</v>
      </c>
      <c r="F6663" t="s">
        <v>466</v>
      </c>
      <c r="J6663" t="s">
        <v>2000</v>
      </c>
      <c r="L6663" t="s">
        <v>2001</v>
      </c>
      <c r="O6663" t="s">
        <v>882</v>
      </c>
      <c r="P6663" t="s">
        <v>868</v>
      </c>
      <c r="Q6663" t="s">
        <v>869</v>
      </c>
      <c r="R6663">
        <v>0</v>
      </c>
      <c r="S6663">
        <v>0</v>
      </c>
      <c r="T6663">
        <v>500000000</v>
      </c>
    </row>
    <row r="6664" spans="1:20" ht="15" customHeight="1">
      <c r="A6664" s="962" t="s">
        <v>262</v>
      </c>
      <c r="B6664" t="s">
        <v>288</v>
      </c>
      <c r="C6664" t="s">
        <v>13</v>
      </c>
      <c r="D6664" t="s">
        <v>11</v>
      </c>
      <c r="E6664" t="s">
        <v>610</v>
      </c>
      <c r="F6664" t="s">
        <v>466</v>
      </c>
      <c r="R6664">
        <v>0</v>
      </c>
      <c r="S6664">
        <v>0</v>
      </c>
      <c r="T6664">
        <v>500000000</v>
      </c>
    </row>
    <row r="6665" spans="1:20" ht="15" customHeight="1">
      <c r="A6665" s="962" t="s">
        <v>262</v>
      </c>
      <c r="B6665" t="s">
        <v>287</v>
      </c>
      <c r="C6665" t="s">
        <v>13</v>
      </c>
      <c r="D6665" t="s">
        <v>11</v>
      </c>
      <c r="E6665" t="s">
        <v>610</v>
      </c>
      <c r="F6665" t="s">
        <v>466</v>
      </c>
      <c r="R6665">
        <v>0</v>
      </c>
      <c r="S6665">
        <v>0</v>
      </c>
      <c r="T6665">
        <v>500000000</v>
      </c>
    </row>
    <row r="6666" spans="1:20" ht="15" customHeight="1">
      <c r="A6666" s="962" t="s">
        <v>262</v>
      </c>
      <c r="B6666" t="s">
        <v>299</v>
      </c>
      <c r="C6666" t="s">
        <v>13</v>
      </c>
      <c r="D6666" t="s">
        <v>11</v>
      </c>
      <c r="E6666" t="s">
        <v>610</v>
      </c>
      <c r="F6666" t="s">
        <v>466</v>
      </c>
      <c r="R6666">
        <v>0</v>
      </c>
      <c r="S6666">
        <v>0</v>
      </c>
      <c r="T6666">
        <v>500000000</v>
      </c>
    </row>
    <row r="6667" spans="1:20" ht="15" customHeight="1">
      <c r="A6667" s="962" t="s">
        <v>262</v>
      </c>
      <c r="B6667" t="s">
        <v>301</v>
      </c>
      <c r="C6667" t="s">
        <v>13</v>
      </c>
      <c r="D6667" t="s">
        <v>11</v>
      </c>
      <c r="E6667" t="s">
        <v>610</v>
      </c>
      <c r="F6667" t="s">
        <v>466</v>
      </c>
      <c r="R6667">
        <v>0</v>
      </c>
      <c r="S6667">
        <v>0</v>
      </c>
      <c r="T6667">
        <v>500000000</v>
      </c>
    </row>
    <row r="6668" spans="1:20" ht="15" customHeight="1">
      <c r="A6668" s="962" t="s">
        <v>262</v>
      </c>
      <c r="B6668" t="s">
        <v>302</v>
      </c>
      <c r="C6668" t="s">
        <v>13</v>
      </c>
      <c r="D6668" t="s">
        <v>11</v>
      </c>
      <c r="E6668" t="s">
        <v>610</v>
      </c>
      <c r="F6668" t="s">
        <v>466</v>
      </c>
      <c r="R6668">
        <v>0</v>
      </c>
      <c r="S6668">
        <v>0</v>
      </c>
      <c r="T6668">
        <v>500000000</v>
      </c>
    </row>
    <row r="6669" spans="1:20" ht="15" customHeight="1">
      <c r="A6669" s="962" t="s">
        <v>262</v>
      </c>
      <c r="B6669" t="s">
        <v>303</v>
      </c>
      <c r="C6669" t="s">
        <v>13</v>
      </c>
      <c r="D6669" t="s">
        <v>11</v>
      </c>
      <c r="E6669" t="s">
        <v>610</v>
      </c>
      <c r="F6669" t="s">
        <v>466</v>
      </c>
      <c r="R6669">
        <v>0</v>
      </c>
      <c r="S6669">
        <v>0</v>
      </c>
      <c r="T6669">
        <v>500000000</v>
      </c>
    </row>
    <row r="6670" spans="1:20" ht="15" customHeight="1">
      <c r="A6670" s="962" t="s">
        <v>262</v>
      </c>
      <c r="B6670" t="s">
        <v>298</v>
      </c>
      <c r="C6670" t="s">
        <v>13</v>
      </c>
      <c r="D6670" t="s">
        <v>11</v>
      </c>
      <c r="E6670" t="s">
        <v>610</v>
      </c>
      <c r="F6670" t="s">
        <v>466</v>
      </c>
      <c r="R6670">
        <v>0</v>
      </c>
      <c r="S6670">
        <v>0</v>
      </c>
      <c r="T6670">
        <v>500000000</v>
      </c>
    </row>
    <row r="6671" spans="1:20" ht="15" customHeight="1">
      <c r="A6671" s="962" t="s">
        <v>262</v>
      </c>
      <c r="B6671" t="s">
        <v>300</v>
      </c>
      <c r="C6671" t="s">
        <v>13</v>
      </c>
      <c r="D6671" t="s">
        <v>11</v>
      </c>
      <c r="E6671" t="s">
        <v>610</v>
      </c>
      <c r="F6671" t="s">
        <v>466</v>
      </c>
      <c r="R6671">
        <v>0</v>
      </c>
      <c r="S6671">
        <v>0</v>
      </c>
      <c r="T6671">
        <v>500000000</v>
      </c>
    </row>
    <row r="6672" spans="1:20" ht="15" customHeight="1">
      <c r="A6672" s="962" t="s">
        <v>262</v>
      </c>
      <c r="B6672" t="s">
        <v>321</v>
      </c>
      <c r="C6672" t="s">
        <v>13</v>
      </c>
      <c r="D6672" t="s">
        <v>11</v>
      </c>
      <c r="E6672" t="s">
        <v>610</v>
      </c>
      <c r="F6672" t="s">
        <v>466</v>
      </c>
      <c r="R6672">
        <v>0</v>
      </c>
      <c r="S6672">
        <v>0</v>
      </c>
      <c r="T6672">
        <v>500000000</v>
      </c>
    </row>
    <row r="6673" spans="1:20" ht="15" customHeight="1">
      <c r="A6673" s="962" t="s">
        <v>263</v>
      </c>
      <c r="B6673" t="s">
        <v>290</v>
      </c>
      <c r="C6673" t="s">
        <v>13</v>
      </c>
      <c r="D6673" t="s">
        <v>11</v>
      </c>
      <c r="E6673" t="s">
        <v>610</v>
      </c>
      <c r="F6673" t="s">
        <v>466</v>
      </c>
      <c r="R6673">
        <v>0</v>
      </c>
      <c r="S6673">
        <v>0</v>
      </c>
      <c r="T6673">
        <v>500000000</v>
      </c>
    </row>
    <row r="6674" spans="1:20" ht="15" customHeight="1">
      <c r="A6674" s="962" t="s">
        <v>263</v>
      </c>
      <c r="B6674" t="s">
        <v>292</v>
      </c>
      <c r="C6674" t="s">
        <v>13</v>
      </c>
      <c r="D6674" t="s">
        <v>11</v>
      </c>
      <c r="E6674" t="s">
        <v>610</v>
      </c>
      <c r="F6674" t="s">
        <v>466</v>
      </c>
      <c r="R6674">
        <v>0</v>
      </c>
      <c r="S6674">
        <v>0</v>
      </c>
      <c r="T6674">
        <v>500000000</v>
      </c>
    </row>
    <row r="6675" spans="1:20" ht="15" customHeight="1">
      <c r="A6675" s="962" t="s">
        <v>263</v>
      </c>
      <c r="B6675" t="s">
        <v>295</v>
      </c>
      <c r="C6675" t="s">
        <v>13</v>
      </c>
      <c r="D6675" t="s">
        <v>11</v>
      </c>
      <c r="E6675" t="s">
        <v>610</v>
      </c>
      <c r="F6675" t="s">
        <v>466</v>
      </c>
      <c r="R6675">
        <v>0</v>
      </c>
      <c r="S6675">
        <v>0</v>
      </c>
      <c r="T6675">
        <v>500000000</v>
      </c>
    </row>
    <row r="6676" spans="1:20" ht="15" customHeight="1">
      <c r="A6676" s="962" t="s">
        <v>263</v>
      </c>
      <c r="B6676" t="s">
        <v>296</v>
      </c>
      <c r="C6676" t="s">
        <v>13</v>
      </c>
      <c r="D6676" t="s">
        <v>11</v>
      </c>
      <c r="E6676" t="s">
        <v>610</v>
      </c>
      <c r="F6676" t="s">
        <v>466</v>
      </c>
      <c r="R6676">
        <v>0</v>
      </c>
      <c r="S6676">
        <v>0</v>
      </c>
      <c r="T6676">
        <v>500000000</v>
      </c>
    </row>
    <row r="6677" spans="1:20" ht="15" customHeight="1">
      <c r="A6677" s="962" t="s">
        <v>263</v>
      </c>
      <c r="B6677" t="s">
        <v>289</v>
      </c>
      <c r="C6677" t="s">
        <v>13</v>
      </c>
      <c r="D6677" t="s">
        <v>11</v>
      </c>
      <c r="E6677" t="s">
        <v>610</v>
      </c>
      <c r="F6677" t="s">
        <v>466</v>
      </c>
      <c r="R6677">
        <v>0</v>
      </c>
      <c r="S6677">
        <v>0</v>
      </c>
      <c r="T6677">
        <v>500000000</v>
      </c>
    </row>
    <row r="6678" spans="1:20" ht="15" customHeight="1">
      <c r="A6678" s="962" t="s">
        <v>263</v>
      </c>
      <c r="B6678" t="s">
        <v>291</v>
      </c>
      <c r="C6678" t="s">
        <v>13</v>
      </c>
      <c r="D6678" t="s">
        <v>11</v>
      </c>
      <c r="E6678" t="s">
        <v>610</v>
      </c>
      <c r="F6678" t="s">
        <v>466</v>
      </c>
      <c r="R6678">
        <v>0</v>
      </c>
      <c r="S6678">
        <v>0</v>
      </c>
      <c r="T6678">
        <v>500000000</v>
      </c>
    </row>
    <row r="6679" spans="1:20" ht="15" customHeight="1">
      <c r="A6679" s="962" t="s">
        <v>263</v>
      </c>
      <c r="B6679" t="s">
        <v>288</v>
      </c>
      <c r="C6679" t="s">
        <v>13</v>
      </c>
      <c r="D6679" t="s">
        <v>11</v>
      </c>
      <c r="E6679" t="s">
        <v>610</v>
      </c>
      <c r="F6679" t="s">
        <v>466</v>
      </c>
      <c r="R6679">
        <v>0</v>
      </c>
      <c r="S6679">
        <v>0</v>
      </c>
      <c r="T6679">
        <v>500000000</v>
      </c>
    </row>
    <row r="6680" spans="1:20" ht="15" customHeight="1">
      <c r="A6680" s="962" t="s">
        <v>263</v>
      </c>
      <c r="B6680" t="s">
        <v>287</v>
      </c>
      <c r="C6680" t="s">
        <v>13</v>
      </c>
      <c r="D6680" t="s">
        <v>11</v>
      </c>
      <c r="E6680" t="s">
        <v>610</v>
      </c>
      <c r="F6680" t="s">
        <v>466</v>
      </c>
      <c r="R6680">
        <v>0</v>
      </c>
      <c r="S6680">
        <v>0</v>
      </c>
      <c r="T6680">
        <v>500000000</v>
      </c>
    </row>
    <row r="6681" spans="1:20" ht="15" customHeight="1">
      <c r="A6681" s="962" t="s">
        <v>263</v>
      </c>
      <c r="B6681" t="s">
        <v>321</v>
      </c>
      <c r="C6681" t="s">
        <v>13</v>
      </c>
      <c r="D6681" t="s">
        <v>11</v>
      </c>
      <c r="E6681" t="s">
        <v>610</v>
      </c>
      <c r="F6681" t="s">
        <v>466</v>
      </c>
      <c r="R6681">
        <v>0</v>
      </c>
      <c r="S6681">
        <v>0</v>
      </c>
      <c r="T6681">
        <v>500000000</v>
      </c>
    </row>
    <row r="6682" spans="1:20" ht="15" customHeight="1">
      <c r="A6682" s="962" t="s">
        <v>263</v>
      </c>
      <c r="B6682" t="s">
        <v>294</v>
      </c>
      <c r="C6682" t="s">
        <v>13</v>
      </c>
      <c r="D6682" t="s">
        <v>11</v>
      </c>
      <c r="E6682" t="s">
        <v>610</v>
      </c>
      <c r="F6682" t="s">
        <v>466</v>
      </c>
      <c r="R6682">
        <v>0</v>
      </c>
      <c r="S6682">
        <v>0</v>
      </c>
      <c r="T6682">
        <v>500000000</v>
      </c>
    </row>
    <row r="6683" spans="1:20" ht="15" customHeight="1">
      <c r="A6683" s="962" t="s">
        <v>263</v>
      </c>
      <c r="B6683" t="s">
        <v>293</v>
      </c>
      <c r="C6683" t="s">
        <v>13</v>
      </c>
      <c r="D6683" t="s">
        <v>11</v>
      </c>
      <c r="E6683" t="s">
        <v>610</v>
      </c>
      <c r="F6683" t="s">
        <v>466</v>
      </c>
      <c r="R6683">
        <v>0</v>
      </c>
      <c r="S6683">
        <v>0</v>
      </c>
      <c r="T6683">
        <v>500000000</v>
      </c>
    </row>
    <row r="6684" spans="1:20" ht="15" customHeight="1">
      <c r="A6684" s="962" t="s">
        <v>263</v>
      </c>
      <c r="B6684" t="s">
        <v>324</v>
      </c>
      <c r="C6684" t="s">
        <v>13</v>
      </c>
      <c r="D6684" t="s">
        <v>11</v>
      </c>
      <c r="E6684" t="s">
        <v>610</v>
      </c>
      <c r="F6684" t="s">
        <v>466</v>
      </c>
      <c r="R6684">
        <v>0</v>
      </c>
      <c r="S6684">
        <v>0</v>
      </c>
      <c r="T6684">
        <v>500000000</v>
      </c>
    </row>
    <row r="6685" spans="1:20" ht="15" customHeight="1">
      <c r="A6685" s="962" t="s">
        <v>264</v>
      </c>
      <c r="B6685" t="s">
        <v>294</v>
      </c>
      <c r="C6685" t="s">
        <v>13</v>
      </c>
      <c r="D6685" t="s">
        <v>11</v>
      </c>
      <c r="E6685" t="s">
        <v>610</v>
      </c>
      <c r="F6685" t="s">
        <v>466</v>
      </c>
      <c r="R6685">
        <v>17.3</v>
      </c>
      <c r="S6685">
        <v>0</v>
      </c>
      <c r="T6685">
        <v>36</v>
      </c>
    </row>
    <row r="6686" spans="1:20" ht="15" customHeight="1">
      <c r="A6686" s="962" t="s">
        <v>264</v>
      </c>
      <c r="B6686" t="s">
        <v>292</v>
      </c>
      <c r="C6686" t="s">
        <v>13</v>
      </c>
      <c r="D6686" t="s">
        <v>11</v>
      </c>
      <c r="E6686" t="s">
        <v>610</v>
      </c>
      <c r="F6686" t="s">
        <v>466</v>
      </c>
      <c r="R6686">
        <v>34.700000000000003</v>
      </c>
      <c r="S6686">
        <v>0</v>
      </c>
      <c r="T6686">
        <v>36</v>
      </c>
    </row>
    <row r="6687" spans="1:20" ht="15" customHeight="1">
      <c r="A6687" s="962" t="s">
        <v>264</v>
      </c>
      <c r="B6687" t="s">
        <v>291</v>
      </c>
      <c r="C6687" t="s">
        <v>13</v>
      </c>
      <c r="D6687" t="s">
        <v>11</v>
      </c>
      <c r="E6687" t="s">
        <v>610</v>
      </c>
      <c r="F6687" t="s">
        <v>466</v>
      </c>
      <c r="R6687">
        <v>52</v>
      </c>
    </row>
    <row r="6688" spans="1:20" ht="15" customHeight="1">
      <c r="A6688" s="962" t="s">
        <v>264</v>
      </c>
      <c r="B6688" t="s">
        <v>293</v>
      </c>
      <c r="C6688" t="s">
        <v>13</v>
      </c>
      <c r="D6688" t="s">
        <v>11</v>
      </c>
      <c r="E6688" t="s">
        <v>610</v>
      </c>
      <c r="F6688" t="s">
        <v>466</v>
      </c>
      <c r="R6688">
        <v>17.3</v>
      </c>
      <c r="S6688">
        <v>0</v>
      </c>
      <c r="T6688">
        <v>36</v>
      </c>
    </row>
    <row r="6689" spans="1:20" ht="15" customHeight="1">
      <c r="A6689" s="962" t="s">
        <v>264</v>
      </c>
      <c r="B6689" t="s">
        <v>289</v>
      </c>
      <c r="C6689" t="s">
        <v>13</v>
      </c>
      <c r="D6689" t="s">
        <v>11</v>
      </c>
      <c r="E6689" t="s">
        <v>610</v>
      </c>
      <c r="F6689" t="s">
        <v>466</v>
      </c>
      <c r="R6689">
        <v>59</v>
      </c>
    </row>
    <row r="6690" spans="1:20" ht="15" customHeight="1">
      <c r="A6690" s="962" t="s">
        <v>264</v>
      </c>
      <c r="B6690" t="s">
        <v>288</v>
      </c>
      <c r="C6690" t="s">
        <v>13</v>
      </c>
      <c r="D6690" t="s">
        <v>11</v>
      </c>
      <c r="E6690" t="s">
        <v>610</v>
      </c>
      <c r="F6690" t="s">
        <v>466</v>
      </c>
      <c r="R6690">
        <v>59</v>
      </c>
    </row>
    <row r="6691" spans="1:20" ht="15" customHeight="1">
      <c r="A6691" s="962" t="s">
        <v>264</v>
      </c>
      <c r="B6691" t="s">
        <v>287</v>
      </c>
      <c r="C6691" t="s">
        <v>13</v>
      </c>
      <c r="D6691" t="s">
        <v>11</v>
      </c>
      <c r="E6691" t="s">
        <v>610</v>
      </c>
      <c r="F6691" t="s">
        <v>466</v>
      </c>
      <c r="R6691">
        <v>59</v>
      </c>
    </row>
    <row r="6692" spans="1:20" ht="15" customHeight="1">
      <c r="A6692" s="962" t="s">
        <v>264</v>
      </c>
      <c r="B6692" t="s">
        <v>295</v>
      </c>
      <c r="C6692" t="s">
        <v>13</v>
      </c>
      <c r="D6692" t="s">
        <v>11</v>
      </c>
      <c r="E6692" t="s">
        <v>610</v>
      </c>
      <c r="F6692" t="s">
        <v>466</v>
      </c>
      <c r="R6692">
        <v>7</v>
      </c>
    </row>
    <row r="6693" spans="1:20" ht="15" customHeight="1">
      <c r="A6693" s="962" t="s">
        <v>264</v>
      </c>
      <c r="B6693" t="s">
        <v>296</v>
      </c>
      <c r="C6693" t="s">
        <v>13</v>
      </c>
      <c r="D6693" t="s">
        <v>11</v>
      </c>
      <c r="E6693" t="s">
        <v>610</v>
      </c>
      <c r="F6693" t="s">
        <v>466</v>
      </c>
      <c r="R6693">
        <v>0</v>
      </c>
    </row>
    <row r="6694" spans="1:20" ht="15" customHeight="1">
      <c r="A6694" s="962" t="s">
        <v>265</v>
      </c>
      <c r="B6694" t="s">
        <v>294</v>
      </c>
      <c r="C6694" t="s">
        <v>13</v>
      </c>
      <c r="D6694" t="s">
        <v>11</v>
      </c>
      <c r="E6694" t="s">
        <v>610</v>
      </c>
      <c r="F6694" t="s">
        <v>466</v>
      </c>
      <c r="R6694">
        <v>5.33</v>
      </c>
      <c r="S6694">
        <v>0</v>
      </c>
      <c r="T6694">
        <v>16</v>
      </c>
    </row>
    <row r="6695" spans="1:20" ht="15" customHeight="1">
      <c r="A6695" s="962" t="s">
        <v>265</v>
      </c>
      <c r="B6695" t="s">
        <v>292</v>
      </c>
      <c r="C6695" t="s">
        <v>13</v>
      </c>
      <c r="D6695" t="s">
        <v>11</v>
      </c>
      <c r="E6695" t="s">
        <v>610</v>
      </c>
      <c r="F6695" t="s">
        <v>466</v>
      </c>
      <c r="R6695">
        <v>10.7</v>
      </c>
      <c r="S6695">
        <v>0</v>
      </c>
      <c r="T6695">
        <v>16</v>
      </c>
    </row>
    <row r="6696" spans="1:20" ht="15" customHeight="1">
      <c r="A6696" s="962" t="s">
        <v>265</v>
      </c>
      <c r="B6696" t="s">
        <v>291</v>
      </c>
      <c r="C6696" t="s">
        <v>13</v>
      </c>
      <c r="D6696" t="s">
        <v>11</v>
      </c>
      <c r="E6696" t="s">
        <v>610</v>
      </c>
      <c r="F6696" t="s">
        <v>466</v>
      </c>
      <c r="G6696" t="s">
        <v>690</v>
      </c>
      <c r="I6696" t="s">
        <v>691</v>
      </c>
      <c r="J6696" t="s">
        <v>692</v>
      </c>
      <c r="K6696" t="s">
        <v>333</v>
      </c>
      <c r="L6696" t="s">
        <v>693</v>
      </c>
      <c r="M6696" t="s">
        <v>71</v>
      </c>
      <c r="O6696" t="s">
        <v>361</v>
      </c>
      <c r="P6696" t="s">
        <v>336</v>
      </c>
      <c r="Q6696" t="s">
        <v>337</v>
      </c>
      <c r="R6696">
        <v>16</v>
      </c>
    </row>
    <row r="6697" spans="1:20" ht="15" customHeight="1">
      <c r="A6697" s="962" t="s">
        <v>265</v>
      </c>
      <c r="B6697" t="s">
        <v>293</v>
      </c>
      <c r="C6697" t="s">
        <v>13</v>
      </c>
      <c r="D6697" t="s">
        <v>11</v>
      </c>
      <c r="E6697" t="s">
        <v>610</v>
      </c>
      <c r="F6697" t="s">
        <v>466</v>
      </c>
      <c r="R6697">
        <v>5.33</v>
      </c>
      <c r="S6697">
        <v>0</v>
      </c>
      <c r="T6697">
        <v>16</v>
      </c>
    </row>
    <row r="6698" spans="1:20" ht="15" customHeight="1">
      <c r="A6698" s="962" t="s">
        <v>265</v>
      </c>
      <c r="B6698" t="s">
        <v>289</v>
      </c>
      <c r="C6698" t="s">
        <v>13</v>
      </c>
      <c r="D6698" t="s">
        <v>11</v>
      </c>
      <c r="E6698" t="s">
        <v>610</v>
      </c>
      <c r="F6698" t="s">
        <v>466</v>
      </c>
      <c r="H6698" t="s">
        <v>697</v>
      </c>
      <c r="I6698" t="s">
        <v>691</v>
      </c>
      <c r="J6698" t="s">
        <v>698</v>
      </c>
      <c r="K6698" t="s">
        <v>333</v>
      </c>
      <c r="L6698" t="s">
        <v>699</v>
      </c>
      <c r="M6698" t="s">
        <v>71</v>
      </c>
      <c r="O6698" t="s">
        <v>361</v>
      </c>
      <c r="P6698" t="s">
        <v>336</v>
      </c>
      <c r="Q6698" t="s">
        <v>337</v>
      </c>
      <c r="R6698">
        <v>19</v>
      </c>
    </row>
    <row r="6699" spans="1:20" ht="15" customHeight="1">
      <c r="A6699" s="962" t="s">
        <v>265</v>
      </c>
      <c r="B6699" t="s">
        <v>288</v>
      </c>
      <c r="C6699" t="s">
        <v>13</v>
      </c>
      <c r="D6699" t="s">
        <v>11</v>
      </c>
      <c r="E6699" t="s">
        <v>610</v>
      </c>
      <c r="F6699" t="s">
        <v>466</v>
      </c>
      <c r="R6699">
        <v>19</v>
      </c>
    </row>
    <row r="6700" spans="1:20" ht="15" customHeight="1">
      <c r="A6700" s="962" t="s">
        <v>265</v>
      </c>
      <c r="B6700" t="s">
        <v>287</v>
      </c>
      <c r="C6700" t="s">
        <v>13</v>
      </c>
      <c r="D6700" t="s">
        <v>11</v>
      </c>
      <c r="E6700" t="s">
        <v>610</v>
      </c>
      <c r="F6700" t="s">
        <v>466</v>
      </c>
      <c r="R6700">
        <v>19</v>
      </c>
    </row>
    <row r="6701" spans="1:20" ht="15" customHeight="1">
      <c r="A6701" s="962" t="s">
        <v>265</v>
      </c>
      <c r="B6701" t="s">
        <v>295</v>
      </c>
      <c r="C6701" t="s">
        <v>13</v>
      </c>
      <c r="D6701" t="s">
        <v>11</v>
      </c>
      <c r="E6701" t="s">
        <v>610</v>
      </c>
      <c r="F6701" t="s">
        <v>466</v>
      </c>
      <c r="G6701" t="s">
        <v>694</v>
      </c>
      <c r="I6701" t="s">
        <v>691</v>
      </c>
      <c r="J6701" t="s">
        <v>695</v>
      </c>
      <c r="K6701" t="s">
        <v>333</v>
      </c>
      <c r="L6701" t="s">
        <v>696</v>
      </c>
      <c r="M6701" t="s">
        <v>71</v>
      </c>
      <c r="O6701" t="s">
        <v>361</v>
      </c>
      <c r="P6701" t="s">
        <v>336</v>
      </c>
      <c r="Q6701" t="s">
        <v>337</v>
      </c>
      <c r="R6701">
        <v>3</v>
      </c>
    </row>
    <row r="6702" spans="1:20" ht="15" customHeight="1">
      <c r="A6702" s="962" t="s">
        <v>265</v>
      </c>
      <c r="B6702" t="s">
        <v>296</v>
      </c>
      <c r="C6702" t="s">
        <v>13</v>
      </c>
      <c r="D6702" t="s">
        <v>11</v>
      </c>
      <c r="E6702" t="s">
        <v>610</v>
      </c>
      <c r="F6702" t="s">
        <v>466</v>
      </c>
      <c r="G6702" t="s">
        <v>697</v>
      </c>
      <c r="I6702" t="s">
        <v>691</v>
      </c>
      <c r="J6702" t="s">
        <v>698</v>
      </c>
      <c r="K6702" t="s">
        <v>333</v>
      </c>
      <c r="L6702" t="s">
        <v>699</v>
      </c>
      <c r="M6702" t="s">
        <v>71</v>
      </c>
      <c r="O6702" t="s">
        <v>361</v>
      </c>
      <c r="P6702" t="s">
        <v>336</v>
      </c>
      <c r="Q6702" t="s">
        <v>337</v>
      </c>
      <c r="R6702">
        <v>0</v>
      </c>
    </row>
    <row r="6703" spans="1:20" ht="15" customHeight="1">
      <c r="A6703" s="962" t="s">
        <v>266</v>
      </c>
      <c r="B6703" t="s">
        <v>294</v>
      </c>
      <c r="C6703" t="s">
        <v>13</v>
      </c>
      <c r="D6703" t="s">
        <v>11</v>
      </c>
      <c r="E6703" t="s">
        <v>610</v>
      </c>
      <c r="F6703" t="s">
        <v>466</v>
      </c>
      <c r="R6703">
        <v>12</v>
      </c>
      <c r="S6703">
        <v>0</v>
      </c>
      <c r="T6703">
        <v>36</v>
      </c>
    </row>
    <row r="6704" spans="1:20" ht="15" customHeight="1">
      <c r="A6704" s="962" t="s">
        <v>266</v>
      </c>
      <c r="B6704" t="s">
        <v>292</v>
      </c>
      <c r="C6704" t="s">
        <v>13</v>
      </c>
      <c r="D6704" t="s">
        <v>11</v>
      </c>
      <c r="E6704" t="s">
        <v>610</v>
      </c>
      <c r="F6704" t="s">
        <v>466</v>
      </c>
      <c r="R6704">
        <v>24</v>
      </c>
      <c r="S6704">
        <v>0</v>
      </c>
      <c r="T6704">
        <v>36</v>
      </c>
    </row>
    <row r="6705" spans="1:20" ht="15" customHeight="1">
      <c r="A6705" s="962" t="s">
        <v>266</v>
      </c>
      <c r="B6705" t="s">
        <v>291</v>
      </c>
      <c r="C6705" t="s">
        <v>13</v>
      </c>
      <c r="D6705" t="s">
        <v>11</v>
      </c>
      <c r="E6705" t="s">
        <v>610</v>
      </c>
      <c r="F6705" t="s">
        <v>466</v>
      </c>
      <c r="G6705" t="s">
        <v>700</v>
      </c>
      <c r="I6705" t="s">
        <v>691</v>
      </c>
      <c r="J6705" t="s">
        <v>692</v>
      </c>
      <c r="K6705" t="s">
        <v>333</v>
      </c>
      <c r="L6705" t="s">
        <v>701</v>
      </c>
      <c r="M6705" t="s">
        <v>71</v>
      </c>
      <c r="O6705" t="s">
        <v>361</v>
      </c>
      <c r="P6705" t="s">
        <v>336</v>
      </c>
      <c r="Q6705" t="s">
        <v>337</v>
      </c>
      <c r="R6705">
        <v>36</v>
      </c>
    </row>
    <row r="6706" spans="1:20" ht="15" customHeight="1">
      <c r="A6706" s="962" t="s">
        <v>266</v>
      </c>
      <c r="B6706" t="s">
        <v>293</v>
      </c>
      <c r="C6706" t="s">
        <v>13</v>
      </c>
      <c r="D6706" t="s">
        <v>11</v>
      </c>
      <c r="E6706" t="s">
        <v>610</v>
      </c>
      <c r="F6706" t="s">
        <v>466</v>
      </c>
      <c r="R6706">
        <v>12</v>
      </c>
      <c r="S6706">
        <v>0</v>
      </c>
      <c r="T6706">
        <v>36</v>
      </c>
    </row>
    <row r="6707" spans="1:20" ht="15" customHeight="1">
      <c r="A6707" s="962" t="s">
        <v>266</v>
      </c>
      <c r="B6707" t="s">
        <v>289</v>
      </c>
      <c r="C6707" t="s">
        <v>13</v>
      </c>
      <c r="D6707" t="s">
        <v>11</v>
      </c>
      <c r="E6707" t="s">
        <v>610</v>
      </c>
      <c r="F6707" t="s">
        <v>466</v>
      </c>
      <c r="H6707" t="s">
        <v>704</v>
      </c>
      <c r="I6707" t="s">
        <v>691</v>
      </c>
      <c r="J6707" t="s">
        <v>698</v>
      </c>
      <c r="K6707" t="s">
        <v>333</v>
      </c>
      <c r="L6707" t="s">
        <v>705</v>
      </c>
      <c r="M6707" t="s">
        <v>71</v>
      </c>
      <c r="O6707" t="s">
        <v>361</v>
      </c>
      <c r="P6707" t="s">
        <v>336</v>
      </c>
      <c r="Q6707" t="s">
        <v>337</v>
      </c>
      <c r="R6707">
        <v>40</v>
      </c>
    </row>
    <row r="6708" spans="1:20" ht="15" customHeight="1">
      <c r="A6708" s="962" t="s">
        <v>266</v>
      </c>
      <c r="B6708" t="s">
        <v>288</v>
      </c>
      <c r="C6708" t="s">
        <v>13</v>
      </c>
      <c r="D6708" t="s">
        <v>11</v>
      </c>
      <c r="E6708" t="s">
        <v>610</v>
      </c>
      <c r="F6708" t="s">
        <v>466</v>
      </c>
      <c r="R6708">
        <v>40</v>
      </c>
    </row>
    <row r="6709" spans="1:20" ht="15" customHeight="1">
      <c r="A6709" s="962" t="s">
        <v>266</v>
      </c>
      <c r="B6709" t="s">
        <v>287</v>
      </c>
      <c r="C6709" t="s">
        <v>13</v>
      </c>
      <c r="D6709" t="s">
        <v>11</v>
      </c>
      <c r="E6709" t="s">
        <v>610</v>
      </c>
      <c r="F6709" t="s">
        <v>466</v>
      </c>
      <c r="R6709">
        <v>40</v>
      </c>
    </row>
    <row r="6710" spans="1:20" ht="15" customHeight="1">
      <c r="A6710" s="962" t="s">
        <v>266</v>
      </c>
      <c r="B6710" t="s">
        <v>295</v>
      </c>
      <c r="C6710" t="s">
        <v>13</v>
      </c>
      <c r="D6710" t="s">
        <v>11</v>
      </c>
      <c r="E6710" t="s">
        <v>610</v>
      </c>
      <c r="F6710" t="s">
        <v>466</v>
      </c>
      <c r="G6710" t="s">
        <v>702</v>
      </c>
      <c r="I6710" t="s">
        <v>691</v>
      </c>
      <c r="J6710" t="s">
        <v>695</v>
      </c>
      <c r="K6710" t="s">
        <v>333</v>
      </c>
      <c r="L6710" t="s">
        <v>703</v>
      </c>
      <c r="M6710" t="s">
        <v>71</v>
      </c>
      <c r="O6710" t="s">
        <v>361</v>
      </c>
      <c r="P6710" t="s">
        <v>336</v>
      </c>
      <c r="Q6710" t="s">
        <v>337</v>
      </c>
      <c r="R6710">
        <v>4</v>
      </c>
    </row>
    <row r="6711" spans="1:20" ht="15" customHeight="1">
      <c r="A6711" s="962" t="s">
        <v>266</v>
      </c>
      <c r="B6711" t="s">
        <v>296</v>
      </c>
      <c r="C6711" t="s">
        <v>13</v>
      </c>
      <c r="D6711" t="s">
        <v>11</v>
      </c>
      <c r="E6711" t="s">
        <v>610</v>
      </c>
      <c r="F6711" t="s">
        <v>466</v>
      </c>
      <c r="G6711" t="s">
        <v>704</v>
      </c>
      <c r="I6711" t="s">
        <v>691</v>
      </c>
      <c r="J6711" t="s">
        <v>698</v>
      </c>
      <c r="K6711" t="s">
        <v>333</v>
      </c>
      <c r="L6711" t="s">
        <v>705</v>
      </c>
      <c r="M6711" t="s">
        <v>71</v>
      </c>
      <c r="O6711" t="s">
        <v>361</v>
      </c>
      <c r="P6711" t="s">
        <v>336</v>
      </c>
      <c r="Q6711" t="s">
        <v>337</v>
      </c>
      <c r="R6711">
        <v>0</v>
      </c>
    </row>
    <row r="6712" spans="1:20" ht="15" customHeight="1">
      <c r="A6712" s="962" t="s">
        <v>267</v>
      </c>
      <c r="B6712" t="s">
        <v>296</v>
      </c>
      <c r="C6712" t="s">
        <v>13</v>
      </c>
      <c r="D6712" t="s">
        <v>11</v>
      </c>
      <c r="E6712" t="s">
        <v>610</v>
      </c>
      <c r="F6712" t="s">
        <v>466</v>
      </c>
      <c r="R6712">
        <v>0</v>
      </c>
      <c r="S6712">
        <v>0</v>
      </c>
      <c r="T6712">
        <v>0</v>
      </c>
    </row>
    <row r="6713" spans="1:20" ht="15" customHeight="1">
      <c r="A6713" s="962" t="s">
        <v>267</v>
      </c>
      <c r="B6713" t="s">
        <v>289</v>
      </c>
      <c r="C6713" t="s">
        <v>13</v>
      </c>
      <c r="D6713" t="s">
        <v>11</v>
      </c>
      <c r="E6713" t="s">
        <v>610</v>
      </c>
      <c r="F6713" t="s">
        <v>466</v>
      </c>
      <c r="R6713">
        <v>0</v>
      </c>
      <c r="S6713">
        <v>0</v>
      </c>
      <c r="T6713">
        <v>0</v>
      </c>
    </row>
    <row r="6714" spans="1:20" ht="15" customHeight="1">
      <c r="A6714" s="962" t="s">
        <v>267</v>
      </c>
      <c r="B6714" t="s">
        <v>288</v>
      </c>
      <c r="C6714" t="s">
        <v>13</v>
      </c>
      <c r="D6714" t="s">
        <v>11</v>
      </c>
      <c r="E6714" t="s">
        <v>610</v>
      </c>
      <c r="F6714" t="s">
        <v>466</v>
      </c>
      <c r="R6714">
        <v>0</v>
      </c>
      <c r="S6714">
        <v>0</v>
      </c>
      <c r="T6714">
        <v>0</v>
      </c>
    </row>
    <row r="6715" spans="1:20" ht="15" customHeight="1">
      <c r="A6715" s="962" t="s">
        <v>267</v>
      </c>
      <c r="B6715" t="s">
        <v>287</v>
      </c>
      <c r="C6715" t="s">
        <v>13</v>
      </c>
      <c r="D6715" t="s">
        <v>11</v>
      </c>
      <c r="E6715" t="s">
        <v>610</v>
      </c>
      <c r="F6715" t="s">
        <v>466</v>
      </c>
      <c r="R6715">
        <v>0</v>
      </c>
      <c r="S6715">
        <v>0</v>
      </c>
      <c r="T6715">
        <v>0</v>
      </c>
    </row>
    <row r="6716" spans="1:20" ht="15" customHeight="1">
      <c r="A6716" s="962" t="s">
        <v>268</v>
      </c>
      <c r="B6716" t="s">
        <v>296</v>
      </c>
      <c r="C6716" t="s">
        <v>13</v>
      </c>
      <c r="D6716" t="s">
        <v>11</v>
      </c>
      <c r="E6716" t="s">
        <v>610</v>
      </c>
      <c r="F6716" t="s">
        <v>466</v>
      </c>
      <c r="R6716">
        <v>0</v>
      </c>
      <c r="S6716">
        <v>0</v>
      </c>
      <c r="T6716">
        <v>0</v>
      </c>
    </row>
    <row r="6717" spans="1:20" ht="15" customHeight="1">
      <c r="A6717" s="962" t="s">
        <v>268</v>
      </c>
      <c r="B6717" t="s">
        <v>289</v>
      </c>
      <c r="C6717" t="s">
        <v>13</v>
      </c>
      <c r="D6717" t="s">
        <v>11</v>
      </c>
      <c r="E6717" t="s">
        <v>610</v>
      </c>
      <c r="F6717" t="s">
        <v>466</v>
      </c>
      <c r="R6717">
        <v>0</v>
      </c>
      <c r="S6717">
        <v>0</v>
      </c>
      <c r="T6717">
        <v>0</v>
      </c>
    </row>
    <row r="6718" spans="1:20" ht="15" customHeight="1">
      <c r="A6718" s="962" t="s">
        <v>268</v>
      </c>
      <c r="B6718" t="s">
        <v>288</v>
      </c>
      <c r="C6718" t="s">
        <v>13</v>
      </c>
      <c r="D6718" t="s">
        <v>11</v>
      </c>
      <c r="E6718" t="s">
        <v>610</v>
      </c>
      <c r="F6718" t="s">
        <v>466</v>
      </c>
      <c r="R6718">
        <v>0</v>
      </c>
      <c r="S6718">
        <v>0</v>
      </c>
      <c r="T6718">
        <v>0</v>
      </c>
    </row>
    <row r="6719" spans="1:20" ht="15" customHeight="1">
      <c r="A6719" s="962" t="s">
        <v>268</v>
      </c>
      <c r="B6719" t="s">
        <v>287</v>
      </c>
      <c r="C6719" t="s">
        <v>13</v>
      </c>
      <c r="D6719" t="s">
        <v>11</v>
      </c>
      <c r="E6719" t="s">
        <v>610</v>
      </c>
      <c r="F6719" t="s">
        <v>466</v>
      </c>
      <c r="R6719">
        <v>0</v>
      </c>
      <c r="S6719">
        <v>0</v>
      </c>
      <c r="T6719">
        <v>0</v>
      </c>
    </row>
    <row r="6720" spans="1:20" ht="15" customHeight="1">
      <c r="A6720" s="962" t="s">
        <v>269</v>
      </c>
      <c r="B6720" t="s">
        <v>296</v>
      </c>
      <c r="C6720" t="s">
        <v>13</v>
      </c>
      <c r="D6720" t="s">
        <v>11</v>
      </c>
      <c r="E6720" t="s">
        <v>610</v>
      </c>
      <c r="F6720" t="s">
        <v>466</v>
      </c>
      <c r="R6720">
        <v>0</v>
      </c>
      <c r="S6720">
        <v>0</v>
      </c>
      <c r="T6720">
        <v>0</v>
      </c>
    </row>
    <row r="6721" spans="1:20" ht="15" customHeight="1">
      <c r="A6721" s="962" t="s">
        <v>269</v>
      </c>
      <c r="B6721" t="s">
        <v>289</v>
      </c>
      <c r="C6721" t="s">
        <v>13</v>
      </c>
      <c r="D6721" t="s">
        <v>11</v>
      </c>
      <c r="E6721" t="s">
        <v>610</v>
      </c>
      <c r="F6721" t="s">
        <v>466</v>
      </c>
      <c r="R6721">
        <v>0</v>
      </c>
      <c r="S6721">
        <v>0</v>
      </c>
      <c r="T6721">
        <v>0</v>
      </c>
    </row>
    <row r="6722" spans="1:20" ht="15" customHeight="1">
      <c r="A6722" s="962" t="s">
        <v>269</v>
      </c>
      <c r="B6722" t="s">
        <v>288</v>
      </c>
      <c r="C6722" t="s">
        <v>13</v>
      </c>
      <c r="D6722" t="s">
        <v>11</v>
      </c>
      <c r="E6722" t="s">
        <v>610</v>
      </c>
      <c r="F6722" t="s">
        <v>466</v>
      </c>
      <c r="R6722">
        <v>0</v>
      </c>
      <c r="S6722">
        <v>0</v>
      </c>
      <c r="T6722">
        <v>0</v>
      </c>
    </row>
    <row r="6723" spans="1:20" ht="15" customHeight="1">
      <c r="A6723" s="962" t="s">
        <v>269</v>
      </c>
      <c r="B6723" t="s">
        <v>287</v>
      </c>
      <c r="C6723" t="s">
        <v>13</v>
      </c>
      <c r="D6723" t="s">
        <v>11</v>
      </c>
      <c r="E6723" t="s">
        <v>610</v>
      </c>
      <c r="F6723" t="s">
        <v>466</v>
      </c>
      <c r="R6723">
        <v>0</v>
      </c>
      <c r="S6723">
        <v>0</v>
      </c>
      <c r="T6723">
        <v>0</v>
      </c>
    </row>
    <row r="6724" spans="1:20" ht="15" customHeight="1">
      <c r="A6724" s="962" t="s">
        <v>270</v>
      </c>
      <c r="B6724" t="s">
        <v>296</v>
      </c>
      <c r="C6724" t="s">
        <v>13</v>
      </c>
      <c r="D6724" t="s">
        <v>11</v>
      </c>
      <c r="E6724" t="s">
        <v>610</v>
      </c>
      <c r="F6724" t="s">
        <v>466</v>
      </c>
      <c r="R6724">
        <v>0</v>
      </c>
      <c r="S6724">
        <v>0</v>
      </c>
      <c r="T6724">
        <v>0</v>
      </c>
    </row>
    <row r="6725" spans="1:20" ht="15" customHeight="1">
      <c r="A6725" s="962" t="s">
        <v>270</v>
      </c>
      <c r="B6725" t="s">
        <v>289</v>
      </c>
      <c r="C6725" t="s">
        <v>13</v>
      </c>
      <c r="D6725" t="s">
        <v>11</v>
      </c>
      <c r="E6725" t="s">
        <v>610</v>
      </c>
      <c r="F6725" t="s">
        <v>466</v>
      </c>
      <c r="R6725">
        <v>0</v>
      </c>
      <c r="S6725">
        <v>0</v>
      </c>
      <c r="T6725">
        <v>0</v>
      </c>
    </row>
    <row r="6726" spans="1:20" ht="15" customHeight="1">
      <c r="A6726" s="962" t="s">
        <v>270</v>
      </c>
      <c r="B6726" t="s">
        <v>288</v>
      </c>
      <c r="C6726" t="s">
        <v>13</v>
      </c>
      <c r="D6726" t="s">
        <v>11</v>
      </c>
      <c r="E6726" t="s">
        <v>610</v>
      </c>
      <c r="F6726" t="s">
        <v>466</v>
      </c>
      <c r="R6726">
        <v>0</v>
      </c>
      <c r="S6726">
        <v>0</v>
      </c>
      <c r="T6726">
        <v>0</v>
      </c>
    </row>
    <row r="6727" spans="1:20" ht="15" customHeight="1">
      <c r="A6727" s="962" t="s">
        <v>270</v>
      </c>
      <c r="B6727" t="s">
        <v>287</v>
      </c>
      <c r="C6727" t="s">
        <v>13</v>
      </c>
      <c r="D6727" t="s">
        <v>11</v>
      </c>
      <c r="E6727" t="s">
        <v>610</v>
      </c>
      <c r="F6727" t="s">
        <v>466</v>
      </c>
      <c r="R6727">
        <v>0</v>
      </c>
      <c r="S6727">
        <v>0</v>
      </c>
      <c r="T6727">
        <v>0</v>
      </c>
    </row>
    <row r="6728" spans="1:20" ht="15" customHeight="1">
      <c r="A6728" s="962" t="s">
        <v>271</v>
      </c>
      <c r="B6728" t="s">
        <v>297</v>
      </c>
      <c r="C6728" t="s">
        <v>13</v>
      </c>
      <c r="D6728" t="s">
        <v>11</v>
      </c>
      <c r="E6728" t="s">
        <v>610</v>
      </c>
      <c r="F6728" t="s">
        <v>466</v>
      </c>
      <c r="R6728">
        <v>0</v>
      </c>
      <c r="S6728">
        <v>0</v>
      </c>
      <c r="T6728">
        <v>0</v>
      </c>
    </row>
    <row r="6729" spans="1:20" ht="15" customHeight="1">
      <c r="A6729" s="962" t="s">
        <v>271</v>
      </c>
      <c r="B6729" t="s">
        <v>288</v>
      </c>
      <c r="C6729" t="s">
        <v>13</v>
      </c>
      <c r="D6729" t="s">
        <v>11</v>
      </c>
      <c r="E6729" t="s">
        <v>610</v>
      </c>
      <c r="F6729" t="s">
        <v>466</v>
      </c>
      <c r="R6729">
        <v>0</v>
      </c>
      <c r="S6729">
        <v>0</v>
      </c>
      <c r="T6729">
        <v>0</v>
      </c>
    </row>
    <row r="6730" spans="1:20" ht="15" customHeight="1">
      <c r="A6730" s="962" t="s">
        <v>271</v>
      </c>
      <c r="B6730" t="s">
        <v>287</v>
      </c>
      <c r="C6730" t="s">
        <v>13</v>
      </c>
      <c r="D6730" t="s">
        <v>11</v>
      </c>
      <c r="E6730" t="s">
        <v>610</v>
      </c>
      <c r="F6730" t="s">
        <v>466</v>
      </c>
      <c r="R6730">
        <v>0</v>
      </c>
      <c r="S6730">
        <v>0</v>
      </c>
      <c r="T6730">
        <v>0</v>
      </c>
    </row>
    <row r="6731" spans="1:20" ht="15" customHeight="1">
      <c r="A6731" s="962" t="s">
        <v>271</v>
      </c>
      <c r="B6731" t="s">
        <v>299</v>
      </c>
      <c r="C6731" t="s">
        <v>13</v>
      </c>
      <c r="D6731" t="s">
        <v>11</v>
      </c>
      <c r="E6731" t="s">
        <v>610</v>
      </c>
      <c r="F6731" t="s">
        <v>466</v>
      </c>
      <c r="R6731">
        <v>0</v>
      </c>
      <c r="S6731">
        <v>0</v>
      </c>
      <c r="T6731">
        <v>0</v>
      </c>
    </row>
    <row r="6732" spans="1:20" ht="15" customHeight="1">
      <c r="A6732" s="962" t="s">
        <v>271</v>
      </c>
      <c r="B6732" t="s">
        <v>301</v>
      </c>
      <c r="C6732" t="s">
        <v>13</v>
      </c>
      <c r="D6732" t="s">
        <v>11</v>
      </c>
      <c r="E6732" t="s">
        <v>610</v>
      </c>
      <c r="F6732" t="s">
        <v>466</v>
      </c>
      <c r="R6732">
        <v>0</v>
      </c>
      <c r="S6732">
        <v>0</v>
      </c>
      <c r="T6732">
        <v>0</v>
      </c>
    </row>
    <row r="6733" spans="1:20" ht="15" customHeight="1">
      <c r="A6733" s="962" t="s">
        <v>271</v>
      </c>
      <c r="B6733" t="s">
        <v>302</v>
      </c>
      <c r="C6733" t="s">
        <v>13</v>
      </c>
      <c r="D6733" t="s">
        <v>11</v>
      </c>
      <c r="E6733" t="s">
        <v>610</v>
      </c>
      <c r="F6733" t="s">
        <v>466</v>
      </c>
      <c r="R6733">
        <v>0</v>
      </c>
      <c r="S6733">
        <v>0</v>
      </c>
      <c r="T6733">
        <v>0</v>
      </c>
    </row>
    <row r="6734" spans="1:20" ht="15" customHeight="1">
      <c r="A6734" s="962" t="s">
        <v>271</v>
      </c>
      <c r="B6734" t="s">
        <v>303</v>
      </c>
      <c r="C6734" t="s">
        <v>13</v>
      </c>
      <c r="D6734" t="s">
        <v>11</v>
      </c>
      <c r="E6734" t="s">
        <v>610</v>
      </c>
      <c r="F6734" t="s">
        <v>466</v>
      </c>
      <c r="R6734">
        <v>0</v>
      </c>
      <c r="S6734">
        <v>0</v>
      </c>
      <c r="T6734">
        <v>0</v>
      </c>
    </row>
    <row r="6735" spans="1:20" ht="15" customHeight="1">
      <c r="A6735" s="962" t="s">
        <v>271</v>
      </c>
      <c r="B6735" t="s">
        <v>298</v>
      </c>
      <c r="C6735" t="s">
        <v>13</v>
      </c>
      <c r="D6735" t="s">
        <v>11</v>
      </c>
      <c r="E6735" t="s">
        <v>610</v>
      </c>
      <c r="F6735" t="s">
        <v>466</v>
      </c>
      <c r="R6735">
        <v>0</v>
      </c>
      <c r="S6735">
        <v>0</v>
      </c>
      <c r="T6735">
        <v>0</v>
      </c>
    </row>
    <row r="6736" spans="1:20" ht="15" customHeight="1">
      <c r="A6736" s="962" t="s">
        <v>271</v>
      </c>
      <c r="B6736" t="s">
        <v>300</v>
      </c>
      <c r="C6736" t="s">
        <v>13</v>
      </c>
      <c r="D6736" t="s">
        <v>11</v>
      </c>
      <c r="E6736" t="s">
        <v>610</v>
      </c>
      <c r="F6736" t="s">
        <v>466</v>
      </c>
      <c r="R6736">
        <v>0</v>
      </c>
      <c r="S6736">
        <v>0</v>
      </c>
      <c r="T6736">
        <v>0</v>
      </c>
    </row>
    <row r="6737" spans="1:20" ht="15" customHeight="1">
      <c r="A6737" s="962" t="s">
        <v>272</v>
      </c>
      <c r="B6737" t="s">
        <v>296</v>
      </c>
      <c r="C6737" t="s">
        <v>13</v>
      </c>
      <c r="D6737" t="s">
        <v>11</v>
      </c>
      <c r="E6737" t="s">
        <v>610</v>
      </c>
      <c r="F6737" t="s">
        <v>466</v>
      </c>
      <c r="R6737">
        <v>0</v>
      </c>
      <c r="S6737">
        <v>0</v>
      </c>
      <c r="T6737">
        <v>0</v>
      </c>
    </row>
    <row r="6738" spans="1:20" ht="15" customHeight="1">
      <c r="A6738" s="962" t="s">
        <v>272</v>
      </c>
      <c r="B6738" t="s">
        <v>289</v>
      </c>
      <c r="C6738" t="s">
        <v>13</v>
      </c>
      <c r="D6738" t="s">
        <v>11</v>
      </c>
      <c r="E6738" t="s">
        <v>610</v>
      </c>
      <c r="F6738" t="s">
        <v>466</v>
      </c>
      <c r="R6738">
        <v>0</v>
      </c>
      <c r="S6738">
        <v>0</v>
      </c>
      <c r="T6738">
        <v>0</v>
      </c>
    </row>
    <row r="6739" spans="1:20" ht="15" customHeight="1">
      <c r="A6739" s="962" t="s">
        <v>272</v>
      </c>
      <c r="B6739" t="s">
        <v>288</v>
      </c>
      <c r="C6739" t="s">
        <v>13</v>
      </c>
      <c r="D6739" t="s">
        <v>11</v>
      </c>
      <c r="E6739" t="s">
        <v>610</v>
      </c>
      <c r="F6739" t="s">
        <v>466</v>
      </c>
      <c r="R6739">
        <v>0</v>
      </c>
      <c r="S6739">
        <v>0</v>
      </c>
      <c r="T6739">
        <v>0</v>
      </c>
    </row>
    <row r="6740" spans="1:20" ht="15" customHeight="1">
      <c r="A6740" s="962" t="s">
        <v>272</v>
      </c>
      <c r="B6740" t="s">
        <v>287</v>
      </c>
      <c r="C6740" t="s">
        <v>13</v>
      </c>
      <c r="D6740" t="s">
        <v>11</v>
      </c>
      <c r="E6740" t="s">
        <v>610</v>
      </c>
      <c r="F6740" t="s">
        <v>466</v>
      </c>
      <c r="R6740">
        <v>0</v>
      </c>
      <c r="S6740">
        <v>0</v>
      </c>
      <c r="T6740">
        <v>0</v>
      </c>
    </row>
    <row r="6741" spans="1:20" ht="15" customHeight="1">
      <c r="A6741" s="962" t="s">
        <v>273</v>
      </c>
      <c r="B6741" t="s">
        <v>296</v>
      </c>
      <c r="C6741" t="s">
        <v>13</v>
      </c>
      <c r="D6741" t="s">
        <v>11</v>
      </c>
      <c r="E6741" t="s">
        <v>610</v>
      </c>
      <c r="F6741" t="s">
        <v>466</v>
      </c>
      <c r="R6741">
        <v>0</v>
      </c>
      <c r="S6741">
        <v>0</v>
      </c>
      <c r="T6741">
        <v>0</v>
      </c>
    </row>
    <row r="6742" spans="1:20" ht="15" customHeight="1">
      <c r="A6742" s="962" t="s">
        <v>273</v>
      </c>
      <c r="B6742" t="s">
        <v>289</v>
      </c>
      <c r="C6742" t="s">
        <v>13</v>
      </c>
      <c r="D6742" t="s">
        <v>11</v>
      </c>
      <c r="E6742" t="s">
        <v>610</v>
      </c>
      <c r="F6742" t="s">
        <v>466</v>
      </c>
      <c r="R6742">
        <v>0</v>
      </c>
      <c r="S6742">
        <v>0</v>
      </c>
      <c r="T6742">
        <v>0</v>
      </c>
    </row>
    <row r="6743" spans="1:20" ht="15" customHeight="1">
      <c r="A6743" s="962" t="s">
        <v>273</v>
      </c>
      <c r="B6743" t="s">
        <v>288</v>
      </c>
      <c r="C6743" t="s">
        <v>13</v>
      </c>
      <c r="D6743" t="s">
        <v>11</v>
      </c>
      <c r="E6743" t="s">
        <v>610</v>
      </c>
      <c r="F6743" t="s">
        <v>466</v>
      </c>
      <c r="R6743">
        <v>0</v>
      </c>
      <c r="S6743">
        <v>0</v>
      </c>
      <c r="T6743">
        <v>0</v>
      </c>
    </row>
    <row r="6744" spans="1:20" ht="15" customHeight="1">
      <c r="A6744" s="962" t="s">
        <v>273</v>
      </c>
      <c r="B6744" t="s">
        <v>287</v>
      </c>
      <c r="C6744" t="s">
        <v>13</v>
      </c>
      <c r="D6744" t="s">
        <v>11</v>
      </c>
      <c r="E6744" t="s">
        <v>610</v>
      </c>
      <c r="F6744" t="s">
        <v>466</v>
      </c>
      <c r="R6744">
        <v>0</v>
      </c>
      <c r="S6744">
        <v>0</v>
      </c>
      <c r="T6744">
        <v>0</v>
      </c>
    </row>
    <row r="6745" spans="1:20" ht="15" customHeight="1">
      <c r="A6745" s="962" t="s">
        <v>274</v>
      </c>
      <c r="B6745" t="s">
        <v>283</v>
      </c>
      <c r="C6745" t="s">
        <v>13</v>
      </c>
      <c r="D6745" t="s">
        <v>11</v>
      </c>
      <c r="E6745" t="s">
        <v>610</v>
      </c>
      <c r="F6745" t="s">
        <v>466</v>
      </c>
      <c r="G6745" t="s">
        <v>706</v>
      </c>
      <c r="I6745" t="s">
        <v>691</v>
      </c>
      <c r="K6745" t="s">
        <v>333</v>
      </c>
      <c r="L6745" t="s">
        <v>707</v>
      </c>
      <c r="M6745" t="s">
        <v>71</v>
      </c>
      <c r="O6745" t="s">
        <v>361</v>
      </c>
      <c r="P6745" t="s">
        <v>336</v>
      </c>
      <c r="Q6745" t="s">
        <v>337</v>
      </c>
      <c r="R6745">
        <v>20</v>
      </c>
    </row>
    <row r="6746" spans="1:20" ht="15" customHeight="1">
      <c r="A6746" s="962" t="s">
        <v>277</v>
      </c>
      <c r="B6746" t="s">
        <v>246</v>
      </c>
      <c r="C6746" t="s">
        <v>13</v>
      </c>
      <c r="D6746" t="s">
        <v>11</v>
      </c>
      <c r="E6746" t="s">
        <v>610</v>
      </c>
      <c r="F6746" t="s">
        <v>466</v>
      </c>
      <c r="R6746">
        <v>0</v>
      </c>
      <c r="S6746">
        <v>0</v>
      </c>
      <c r="T6746">
        <v>500000000</v>
      </c>
    </row>
    <row r="6747" spans="1:20" ht="15" customHeight="1">
      <c r="A6747" s="962" t="s">
        <v>277</v>
      </c>
      <c r="B6747" t="s">
        <v>244</v>
      </c>
      <c r="C6747" t="s">
        <v>13</v>
      </c>
      <c r="D6747" t="s">
        <v>11</v>
      </c>
      <c r="E6747" t="s">
        <v>610</v>
      </c>
      <c r="F6747" t="s">
        <v>466</v>
      </c>
      <c r="G6747" t="s">
        <v>708</v>
      </c>
      <c r="I6747" t="s">
        <v>428</v>
      </c>
      <c r="K6747" t="s">
        <v>333</v>
      </c>
      <c r="L6747" t="s">
        <v>277</v>
      </c>
      <c r="M6747" t="s">
        <v>66</v>
      </c>
      <c r="O6747" t="s">
        <v>365</v>
      </c>
      <c r="P6747" t="s">
        <v>336</v>
      </c>
      <c r="Q6747" t="s">
        <v>337</v>
      </c>
      <c r="R6747">
        <v>33</v>
      </c>
    </row>
    <row r="6748" spans="1:20" ht="15" customHeight="1">
      <c r="A6748" s="962" t="s">
        <v>278</v>
      </c>
      <c r="B6748" t="s">
        <v>252</v>
      </c>
      <c r="C6748" t="s">
        <v>13</v>
      </c>
      <c r="D6748" t="s">
        <v>11</v>
      </c>
      <c r="E6748" t="s">
        <v>610</v>
      </c>
      <c r="F6748" t="s">
        <v>466</v>
      </c>
      <c r="J6748" t="s">
        <v>340</v>
      </c>
      <c r="L6748" t="s">
        <v>252</v>
      </c>
      <c r="R6748">
        <v>0</v>
      </c>
    </row>
    <row r="6749" spans="1:20" ht="15" customHeight="1">
      <c r="A6749" s="962" t="s">
        <v>278</v>
      </c>
      <c r="B6749" t="s">
        <v>247</v>
      </c>
      <c r="C6749" t="s">
        <v>13</v>
      </c>
      <c r="D6749" t="s">
        <v>11</v>
      </c>
      <c r="E6749" t="s">
        <v>610</v>
      </c>
      <c r="F6749" t="s">
        <v>466</v>
      </c>
      <c r="O6749" t="s">
        <v>361</v>
      </c>
      <c r="P6749" t="s">
        <v>868</v>
      </c>
      <c r="Q6749" t="s">
        <v>869</v>
      </c>
      <c r="R6749">
        <v>17.3</v>
      </c>
    </row>
    <row r="6750" spans="1:20" ht="15" customHeight="1">
      <c r="A6750" s="962" t="s">
        <v>278</v>
      </c>
      <c r="B6750" t="s">
        <v>251</v>
      </c>
      <c r="C6750" t="s">
        <v>13</v>
      </c>
      <c r="D6750" t="s">
        <v>11</v>
      </c>
      <c r="E6750" t="s">
        <v>610</v>
      </c>
      <c r="F6750" t="s">
        <v>466</v>
      </c>
      <c r="R6750">
        <v>0</v>
      </c>
    </row>
    <row r="6751" spans="1:20" ht="15" customHeight="1">
      <c r="A6751" s="962" t="s">
        <v>279</v>
      </c>
      <c r="B6751" t="s">
        <v>254</v>
      </c>
      <c r="C6751" t="s">
        <v>13</v>
      </c>
      <c r="D6751" t="s">
        <v>11</v>
      </c>
      <c r="E6751" t="s">
        <v>610</v>
      </c>
      <c r="F6751" t="s">
        <v>466</v>
      </c>
      <c r="O6751" t="s">
        <v>361</v>
      </c>
      <c r="P6751" t="s">
        <v>868</v>
      </c>
      <c r="Q6751" t="s">
        <v>869</v>
      </c>
      <c r="R6751">
        <v>14.8</v>
      </c>
    </row>
    <row r="6752" spans="1:20" ht="15" customHeight="1">
      <c r="A6752" s="962" t="s">
        <v>279</v>
      </c>
      <c r="B6752" t="s">
        <v>253</v>
      </c>
      <c r="C6752" t="s">
        <v>13</v>
      </c>
      <c r="D6752" t="s">
        <v>11</v>
      </c>
      <c r="E6752" t="s">
        <v>610</v>
      </c>
      <c r="F6752" t="s">
        <v>466</v>
      </c>
      <c r="G6752" t="s">
        <v>709</v>
      </c>
      <c r="I6752" t="s">
        <v>415</v>
      </c>
      <c r="K6752" t="s">
        <v>333</v>
      </c>
      <c r="L6752" t="s">
        <v>253</v>
      </c>
      <c r="M6752" t="s">
        <v>68</v>
      </c>
      <c r="O6752" t="s">
        <v>335</v>
      </c>
      <c r="P6752" t="s">
        <v>336</v>
      </c>
      <c r="Q6752" t="s">
        <v>337</v>
      </c>
      <c r="R6752">
        <v>3.4</v>
      </c>
    </row>
    <row r="6753" spans="1:20" ht="15" customHeight="1">
      <c r="A6753" s="962" t="s">
        <v>279</v>
      </c>
      <c r="B6753" t="s">
        <v>251</v>
      </c>
      <c r="C6753" t="s">
        <v>13</v>
      </c>
      <c r="D6753" t="s">
        <v>11</v>
      </c>
      <c r="E6753" t="s">
        <v>610</v>
      </c>
      <c r="F6753" t="s">
        <v>466</v>
      </c>
      <c r="G6753" t="s">
        <v>709</v>
      </c>
      <c r="I6753" t="s">
        <v>415</v>
      </c>
      <c r="K6753" t="s">
        <v>333</v>
      </c>
      <c r="L6753" t="s">
        <v>253</v>
      </c>
      <c r="M6753" t="s">
        <v>68</v>
      </c>
      <c r="O6753" t="s">
        <v>335</v>
      </c>
      <c r="P6753" t="s">
        <v>336</v>
      </c>
      <c r="Q6753" t="s">
        <v>337</v>
      </c>
      <c r="R6753">
        <v>3.4</v>
      </c>
    </row>
    <row r="6754" spans="1:20" ht="15" customHeight="1">
      <c r="A6754" s="962" t="s">
        <v>279</v>
      </c>
      <c r="B6754" t="s">
        <v>255</v>
      </c>
      <c r="C6754" t="s">
        <v>13</v>
      </c>
      <c r="D6754" t="s">
        <v>11</v>
      </c>
      <c r="E6754" t="s">
        <v>610</v>
      </c>
      <c r="F6754" t="s">
        <v>466</v>
      </c>
      <c r="H6754" t="s">
        <v>931</v>
      </c>
      <c r="I6754" t="s">
        <v>853</v>
      </c>
      <c r="J6754" t="s">
        <v>948</v>
      </c>
      <c r="K6754" t="s">
        <v>854</v>
      </c>
      <c r="L6754" t="s">
        <v>855</v>
      </c>
      <c r="M6754" t="s">
        <v>55</v>
      </c>
      <c r="O6754" t="s">
        <v>361</v>
      </c>
      <c r="P6754" t="s">
        <v>851</v>
      </c>
      <c r="Q6754" t="s">
        <v>337</v>
      </c>
      <c r="R6754">
        <v>0.16</v>
      </c>
    </row>
    <row r="6755" spans="1:20" ht="15" customHeight="1">
      <c r="A6755" s="962" t="s">
        <v>280</v>
      </c>
      <c r="B6755" t="s">
        <v>257</v>
      </c>
      <c r="C6755" t="s">
        <v>13</v>
      </c>
      <c r="D6755" t="s">
        <v>11</v>
      </c>
      <c r="E6755" t="s">
        <v>610</v>
      </c>
      <c r="F6755" t="s">
        <v>466</v>
      </c>
      <c r="J6755" t="s">
        <v>436</v>
      </c>
      <c r="R6755">
        <v>0</v>
      </c>
    </row>
    <row r="6756" spans="1:20" ht="15" customHeight="1">
      <c r="A6756" s="962" t="s">
        <v>280</v>
      </c>
      <c r="B6756" t="s">
        <v>259</v>
      </c>
      <c r="C6756" t="s">
        <v>13</v>
      </c>
      <c r="D6756" t="s">
        <v>11</v>
      </c>
      <c r="E6756" t="s">
        <v>610</v>
      </c>
      <c r="F6756" t="s">
        <v>466</v>
      </c>
      <c r="R6756">
        <v>0</v>
      </c>
    </row>
    <row r="6757" spans="1:20" ht="15" customHeight="1">
      <c r="A6757" s="962" t="s">
        <v>280</v>
      </c>
      <c r="B6757" t="s">
        <v>260</v>
      </c>
      <c r="C6757" t="s">
        <v>13</v>
      </c>
      <c r="D6757" t="s">
        <v>11</v>
      </c>
      <c r="E6757" t="s">
        <v>610</v>
      </c>
      <c r="F6757" t="s">
        <v>466</v>
      </c>
      <c r="R6757">
        <v>0</v>
      </c>
    </row>
    <row r="6758" spans="1:20" ht="15" customHeight="1">
      <c r="A6758" s="962" t="s">
        <v>281</v>
      </c>
      <c r="B6758" t="s">
        <v>262</v>
      </c>
      <c r="C6758" t="s">
        <v>13</v>
      </c>
      <c r="D6758" t="s">
        <v>11</v>
      </c>
      <c r="E6758" t="s">
        <v>610</v>
      </c>
      <c r="F6758" t="s">
        <v>466</v>
      </c>
      <c r="L6758" t="s">
        <v>2002</v>
      </c>
      <c r="O6758" t="s">
        <v>361</v>
      </c>
      <c r="P6758" t="s">
        <v>868</v>
      </c>
      <c r="Q6758" t="s">
        <v>869</v>
      </c>
      <c r="R6758">
        <v>0</v>
      </c>
      <c r="S6758">
        <v>0</v>
      </c>
      <c r="T6758">
        <v>500000000</v>
      </c>
    </row>
    <row r="6759" spans="1:20" ht="15" customHeight="1">
      <c r="A6759" s="962" t="s">
        <v>281</v>
      </c>
      <c r="B6759" t="s">
        <v>261</v>
      </c>
      <c r="C6759" t="s">
        <v>13</v>
      </c>
      <c r="D6759" t="s">
        <v>11</v>
      </c>
      <c r="E6759" t="s">
        <v>610</v>
      </c>
      <c r="F6759" t="s">
        <v>466</v>
      </c>
      <c r="R6759">
        <v>0</v>
      </c>
      <c r="S6759">
        <v>0</v>
      </c>
      <c r="T6759">
        <v>500000000</v>
      </c>
    </row>
    <row r="6760" spans="1:20" ht="15" customHeight="1">
      <c r="A6760" s="962" t="s">
        <v>282</v>
      </c>
      <c r="B6760" t="s">
        <v>263</v>
      </c>
      <c r="C6760" t="s">
        <v>13</v>
      </c>
      <c r="D6760" t="s">
        <v>11</v>
      </c>
      <c r="E6760" t="s">
        <v>610</v>
      </c>
      <c r="F6760" t="s">
        <v>466</v>
      </c>
      <c r="O6760" t="s">
        <v>361</v>
      </c>
      <c r="P6760" t="s">
        <v>868</v>
      </c>
      <c r="Q6760" t="s">
        <v>869</v>
      </c>
      <c r="R6760">
        <v>0</v>
      </c>
      <c r="S6760">
        <v>0</v>
      </c>
      <c r="T6760">
        <v>500000000</v>
      </c>
    </row>
    <row r="6761" spans="1:20" ht="15" customHeight="1">
      <c r="A6761" s="962" t="s">
        <v>283</v>
      </c>
      <c r="B6761" t="s">
        <v>265</v>
      </c>
      <c r="C6761" t="s">
        <v>13</v>
      </c>
      <c r="D6761" t="s">
        <v>11</v>
      </c>
      <c r="E6761" t="s">
        <v>610</v>
      </c>
      <c r="F6761" t="s">
        <v>466</v>
      </c>
      <c r="O6761" t="s">
        <v>361</v>
      </c>
      <c r="P6761" t="s">
        <v>868</v>
      </c>
      <c r="Q6761" t="s">
        <v>869</v>
      </c>
      <c r="R6761">
        <v>19</v>
      </c>
    </row>
    <row r="6762" spans="1:20" ht="15" customHeight="1">
      <c r="A6762" s="962" t="s">
        <v>283</v>
      </c>
      <c r="B6762" t="s">
        <v>266</v>
      </c>
      <c r="C6762" t="s">
        <v>13</v>
      </c>
      <c r="D6762" t="s">
        <v>11</v>
      </c>
      <c r="E6762" t="s">
        <v>610</v>
      </c>
      <c r="F6762" t="s">
        <v>466</v>
      </c>
      <c r="O6762" t="s">
        <v>361</v>
      </c>
      <c r="P6762" t="s">
        <v>868</v>
      </c>
      <c r="Q6762" t="s">
        <v>869</v>
      </c>
      <c r="R6762">
        <v>40</v>
      </c>
    </row>
    <row r="6763" spans="1:20" ht="15" customHeight="1">
      <c r="A6763" s="962" t="s">
        <v>283</v>
      </c>
      <c r="B6763" t="s">
        <v>264</v>
      </c>
      <c r="C6763" t="s">
        <v>13</v>
      </c>
      <c r="D6763" t="s">
        <v>11</v>
      </c>
      <c r="E6763" t="s">
        <v>610</v>
      </c>
      <c r="F6763" t="s">
        <v>466</v>
      </c>
      <c r="R6763">
        <v>59</v>
      </c>
    </row>
    <row r="6764" spans="1:20" ht="15" customHeight="1">
      <c r="A6764" s="962" t="s">
        <v>284</v>
      </c>
      <c r="B6764" t="s">
        <v>269</v>
      </c>
      <c r="C6764" t="s">
        <v>13</v>
      </c>
      <c r="D6764" t="s">
        <v>11</v>
      </c>
      <c r="E6764" t="s">
        <v>610</v>
      </c>
      <c r="F6764" t="s">
        <v>466</v>
      </c>
      <c r="R6764">
        <v>0</v>
      </c>
      <c r="S6764">
        <v>0</v>
      </c>
      <c r="T6764">
        <v>0</v>
      </c>
    </row>
    <row r="6765" spans="1:20" ht="15" customHeight="1">
      <c r="A6765" s="962" t="s">
        <v>284</v>
      </c>
      <c r="B6765" t="s">
        <v>267</v>
      </c>
      <c r="C6765" t="s">
        <v>13</v>
      </c>
      <c r="D6765" t="s">
        <v>11</v>
      </c>
      <c r="E6765" t="s">
        <v>610</v>
      </c>
      <c r="F6765" t="s">
        <v>466</v>
      </c>
      <c r="R6765">
        <v>0</v>
      </c>
      <c r="S6765">
        <v>0</v>
      </c>
      <c r="T6765">
        <v>0</v>
      </c>
    </row>
    <row r="6766" spans="1:20" ht="15" customHeight="1">
      <c r="A6766" s="962" t="s">
        <v>284</v>
      </c>
      <c r="B6766" t="s">
        <v>268</v>
      </c>
      <c r="C6766" t="s">
        <v>13</v>
      </c>
      <c r="D6766" t="s">
        <v>11</v>
      </c>
      <c r="E6766" t="s">
        <v>610</v>
      </c>
      <c r="F6766" t="s">
        <v>466</v>
      </c>
      <c r="R6766">
        <v>0</v>
      </c>
      <c r="S6766">
        <v>0</v>
      </c>
      <c r="T6766">
        <v>0</v>
      </c>
    </row>
    <row r="6767" spans="1:20" ht="15" customHeight="1">
      <c r="A6767" s="962" t="s">
        <v>285</v>
      </c>
      <c r="B6767" t="s">
        <v>271</v>
      </c>
      <c r="C6767" t="s">
        <v>13</v>
      </c>
      <c r="D6767" t="s">
        <v>11</v>
      </c>
      <c r="E6767" t="s">
        <v>610</v>
      </c>
      <c r="F6767" t="s">
        <v>466</v>
      </c>
      <c r="R6767">
        <v>0</v>
      </c>
      <c r="S6767">
        <v>0</v>
      </c>
      <c r="T6767">
        <v>0</v>
      </c>
    </row>
    <row r="6768" spans="1:20" ht="15" customHeight="1">
      <c r="A6768" s="962" t="s">
        <v>285</v>
      </c>
      <c r="B6768" t="s">
        <v>270</v>
      </c>
      <c r="C6768" t="s">
        <v>13</v>
      </c>
      <c r="D6768" t="s">
        <v>11</v>
      </c>
      <c r="E6768" t="s">
        <v>610</v>
      </c>
      <c r="F6768" t="s">
        <v>466</v>
      </c>
      <c r="R6768">
        <v>0</v>
      </c>
      <c r="S6768">
        <v>0</v>
      </c>
      <c r="T6768">
        <v>0</v>
      </c>
    </row>
    <row r="6769" spans="1:20" ht="15" customHeight="1">
      <c r="A6769" s="962" t="s">
        <v>286</v>
      </c>
      <c r="B6769" t="s">
        <v>273</v>
      </c>
      <c r="C6769" t="s">
        <v>13</v>
      </c>
      <c r="D6769" t="s">
        <v>11</v>
      </c>
      <c r="E6769" t="s">
        <v>610</v>
      </c>
      <c r="F6769" t="s">
        <v>466</v>
      </c>
      <c r="R6769">
        <v>0</v>
      </c>
      <c r="S6769">
        <v>0</v>
      </c>
      <c r="T6769">
        <v>0</v>
      </c>
    </row>
    <row r="6770" spans="1:20" ht="15" customHeight="1">
      <c r="A6770" s="962" t="s">
        <v>286</v>
      </c>
      <c r="B6770" t="s">
        <v>272</v>
      </c>
      <c r="C6770" t="s">
        <v>13</v>
      </c>
      <c r="D6770" t="s">
        <v>11</v>
      </c>
      <c r="E6770" t="s">
        <v>610</v>
      </c>
      <c r="F6770" t="s">
        <v>466</v>
      </c>
      <c r="R6770">
        <v>0</v>
      </c>
      <c r="S6770">
        <v>0</v>
      </c>
      <c r="T6770">
        <v>0</v>
      </c>
    </row>
    <row r="6771" spans="1:20" ht="15" customHeight="1">
      <c r="A6771" s="962" t="s">
        <v>320</v>
      </c>
      <c r="B6771" t="s">
        <v>257</v>
      </c>
      <c r="C6771" t="s">
        <v>13</v>
      </c>
      <c r="D6771" t="s">
        <v>11</v>
      </c>
      <c r="E6771" t="s">
        <v>610</v>
      </c>
      <c r="F6771" t="s">
        <v>466</v>
      </c>
      <c r="R6771">
        <v>0</v>
      </c>
      <c r="S6771">
        <v>0</v>
      </c>
      <c r="T6771">
        <v>500000000</v>
      </c>
    </row>
    <row r="6772" spans="1:20" ht="15" customHeight="1">
      <c r="A6772" s="962" t="s">
        <v>320</v>
      </c>
      <c r="B6772" t="s">
        <v>259</v>
      </c>
      <c r="C6772" t="s">
        <v>13</v>
      </c>
      <c r="D6772" t="s">
        <v>11</v>
      </c>
      <c r="E6772" t="s">
        <v>610</v>
      </c>
      <c r="F6772" t="s">
        <v>466</v>
      </c>
      <c r="R6772">
        <v>0</v>
      </c>
      <c r="S6772">
        <v>0</v>
      </c>
      <c r="T6772">
        <v>500000000</v>
      </c>
    </row>
    <row r="6773" spans="1:20" ht="15" customHeight="1">
      <c r="A6773" s="962" t="s">
        <v>320</v>
      </c>
      <c r="B6773" t="s">
        <v>246</v>
      </c>
      <c r="C6773" t="s">
        <v>13</v>
      </c>
      <c r="D6773" t="s">
        <v>11</v>
      </c>
      <c r="E6773" t="s">
        <v>610</v>
      </c>
      <c r="F6773" t="s">
        <v>466</v>
      </c>
      <c r="R6773">
        <v>0</v>
      </c>
      <c r="S6773">
        <v>0</v>
      </c>
      <c r="T6773">
        <v>500000000</v>
      </c>
    </row>
    <row r="6774" spans="1:20" ht="15" customHeight="1">
      <c r="A6774" s="962" t="s">
        <v>320</v>
      </c>
      <c r="B6774" t="s">
        <v>261</v>
      </c>
      <c r="C6774" t="s">
        <v>13</v>
      </c>
      <c r="D6774" t="s">
        <v>11</v>
      </c>
      <c r="E6774" t="s">
        <v>610</v>
      </c>
      <c r="F6774" t="s">
        <v>466</v>
      </c>
      <c r="R6774">
        <v>0</v>
      </c>
      <c r="S6774">
        <v>0</v>
      </c>
      <c r="T6774">
        <v>500000000</v>
      </c>
    </row>
    <row r="6775" spans="1:20" ht="15" customHeight="1">
      <c r="A6775" s="962" t="s">
        <v>320</v>
      </c>
      <c r="B6775" t="s">
        <v>262</v>
      </c>
      <c r="C6775" t="s">
        <v>13</v>
      </c>
      <c r="D6775" t="s">
        <v>11</v>
      </c>
      <c r="E6775" t="s">
        <v>610</v>
      </c>
      <c r="F6775" t="s">
        <v>466</v>
      </c>
      <c r="R6775">
        <v>0</v>
      </c>
      <c r="S6775">
        <v>0</v>
      </c>
      <c r="T6775">
        <v>500000000</v>
      </c>
    </row>
    <row r="6776" spans="1:20" ht="15" customHeight="1">
      <c r="A6776" s="962" t="s">
        <v>320</v>
      </c>
      <c r="B6776" t="s">
        <v>263</v>
      </c>
      <c r="C6776" t="s">
        <v>13</v>
      </c>
      <c r="D6776" t="s">
        <v>11</v>
      </c>
      <c r="E6776" t="s">
        <v>610</v>
      </c>
      <c r="F6776" t="s">
        <v>466</v>
      </c>
      <c r="R6776">
        <v>0</v>
      </c>
      <c r="S6776">
        <v>0</v>
      </c>
      <c r="T6776">
        <v>500000000</v>
      </c>
    </row>
    <row r="6777" spans="1:20" ht="15" customHeight="1">
      <c r="A6777" s="962" t="s">
        <v>320</v>
      </c>
      <c r="B6777" t="s">
        <v>254</v>
      </c>
      <c r="C6777" t="s">
        <v>13</v>
      </c>
      <c r="D6777" t="s">
        <v>11</v>
      </c>
      <c r="E6777" t="s">
        <v>610</v>
      </c>
      <c r="F6777" t="s">
        <v>466</v>
      </c>
      <c r="H6777" t="s">
        <v>710</v>
      </c>
      <c r="I6777" t="s">
        <v>353</v>
      </c>
      <c r="K6777" t="s">
        <v>333</v>
      </c>
      <c r="L6777" t="s">
        <v>374</v>
      </c>
      <c r="M6777" t="s">
        <v>58</v>
      </c>
      <c r="O6777" t="s">
        <v>335</v>
      </c>
      <c r="P6777" t="s">
        <v>336</v>
      </c>
      <c r="Q6777" t="s">
        <v>337</v>
      </c>
      <c r="R6777">
        <v>37.799999999999997</v>
      </c>
    </row>
    <row r="6778" spans="1:20" ht="15" customHeight="1">
      <c r="A6778" s="962" t="s">
        <v>323</v>
      </c>
      <c r="B6778" t="s">
        <v>247</v>
      </c>
      <c r="C6778" t="s">
        <v>13</v>
      </c>
      <c r="D6778" t="s">
        <v>11</v>
      </c>
      <c r="E6778" t="s">
        <v>610</v>
      </c>
      <c r="F6778" t="s">
        <v>466</v>
      </c>
      <c r="R6778">
        <v>0</v>
      </c>
    </row>
    <row r="6779" spans="1:20" ht="15" customHeight="1">
      <c r="A6779" s="962" t="s">
        <v>323</v>
      </c>
      <c r="B6779" t="s">
        <v>254</v>
      </c>
      <c r="C6779" t="s">
        <v>13</v>
      </c>
      <c r="D6779" t="s">
        <v>11</v>
      </c>
      <c r="E6779" t="s">
        <v>610</v>
      </c>
      <c r="F6779" t="s">
        <v>466</v>
      </c>
      <c r="R6779">
        <v>0</v>
      </c>
    </row>
    <row r="6780" spans="1:20" ht="15" customHeight="1">
      <c r="A6780" s="962" t="s">
        <v>323</v>
      </c>
      <c r="B6780" t="s">
        <v>246</v>
      </c>
      <c r="C6780" t="s">
        <v>13</v>
      </c>
      <c r="D6780" t="s">
        <v>11</v>
      </c>
      <c r="E6780" t="s">
        <v>610</v>
      </c>
      <c r="F6780" t="s">
        <v>466</v>
      </c>
      <c r="R6780">
        <v>0</v>
      </c>
      <c r="S6780">
        <v>0</v>
      </c>
      <c r="T6780">
        <v>500000000</v>
      </c>
    </row>
    <row r="6781" spans="1:20" ht="15" customHeight="1">
      <c r="A6781" s="962" t="s">
        <v>323</v>
      </c>
      <c r="B6781" t="s">
        <v>263</v>
      </c>
      <c r="C6781" t="s">
        <v>13</v>
      </c>
      <c r="D6781" t="s">
        <v>11</v>
      </c>
      <c r="E6781" t="s">
        <v>610</v>
      </c>
      <c r="F6781" t="s">
        <v>466</v>
      </c>
      <c r="R6781">
        <v>0</v>
      </c>
      <c r="S6781">
        <v>0</v>
      </c>
      <c r="T6781">
        <v>500000000</v>
      </c>
    </row>
    <row r="6782" spans="1:20" ht="15" customHeight="1">
      <c r="A6782" s="962" t="s">
        <v>244</v>
      </c>
      <c r="B6782" t="s">
        <v>278</v>
      </c>
      <c r="C6782" t="s">
        <v>13</v>
      </c>
      <c r="D6782" t="s">
        <v>11</v>
      </c>
      <c r="E6782" t="s">
        <v>610</v>
      </c>
      <c r="F6782" t="s">
        <v>471</v>
      </c>
      <c r="O6782" t="s">
        <v>361</v>
      </c>
      <c r="P6782" t="s">
        <v>868</v>
      </c>
      <c r="Q6782" t="s">
        <v>869</v>
      </c>
      <c r="R6782">
        <v>24.4</v>
      </c>
    </row>
    <row r="6783" spans="1:20" ht="15" customHeight="1">
      <c r="A6783" s="962" t="s">
        <v>244</v>
      </c>
      <c r="B6783" t="s">
        <v>279</v>
      </c>
      <c r="C6783" t="s">
        <v>13</v>
      </c>
      <c r="D6783" t="s">
        <v>11</v>
      </c>
      <c r="E6783" t="s">
        <v>610</v>
      </c>
      <c r="F6783" t="s">
        <v>471</v>
      </c>
      <c r="G6783" t="s">
        <v>711</v>
      </c>
      <c r="I6783" t="s">
        <v>415</v>
      </c>
      <c r="K6783" t="s">
        <v>333</v>
      </c>
      <c r="L6783" t="s">
        <v>334</v>
      </c>
      <c r="M6783" t="s">
        <v>68</v>
      </c>
      <c r="O6783" t="s">
        <v>335</v>
      </c>
      <c r="P6783" t="s">
        <v>336</v>
      </c>
      <c r="Q6783" t="s">
        <v>337</v>
      </c>
      <c r="R6783">
        <v>20</v>
      </c>
    </row>
    <row r="6784" spans="1:20" ht="15" customHeight="1">
      <c r="A6784" s="962" t="s">
        <v>246</v>
      </c>
      <c r="B6784" t="s">
        <v>321</v>
      </c>
      <c r="C6784" t="s">
        <v>13</v>
      </c>
      <c r="D6784" t="s">
        <v>11</v>
      </c>
      <c r="E6784" t="s">
        <v>610</v>
      </c>
      <c r="F6784" t="s">
        <v>471</v>
      </c>
      <c r="R6784">
        <v>0</v>
      </c>
      <c r="S6784">
        <v>0</v>
      </c>
      <c r="T6784">
        <v>500000000</v>
      </c>
    </row>
    <row r="6785" spans="1:20" ht="15" customHeight="1">
      <c r="A6785" s="962" t="s">
        <v>246</v>
      </c>
      <c r="B6785" t="s">
        <v>281</v>
      </c>
      <c r="C6785" t="s">
        <v>13</v>
      </c>
      <c r="D6785" t="s">
        <v>11</v>
      </c>
      <c r="E6785" t="s">
        <v>610</v>
      </c>
      <c r="F6785" t="s">
        <v>471</v>
      </c>
      <c r="R6785">
        <v>0</v>
      </c>
      <c r="S6785">
        <v>0</v>
      </c>
      <c r="T6785">
        <v>500000000</v>
      </c>
    </row>
    <row r="6786" spans="1:20" ht="15" customHeight="1">
      <c r="A6786" s="962" t="s">
        <v>246</v>
      </c>
      <c r="B6786" t="s">
        <v>282</v>
      </c>
      <c r="C6786" t="s">
        <v>13</v>
      </c>
      <c r="D6786" t="s">
        <v>11</v>
      </c>
      <c r="E6786" t="s">
        <v>610</v>
      </c>
      <c r="F6786" t="s">
        <v>471</v>
      </c>
      <c r="R6786">
        <v>0</v>
      </c>
      <c r="S6786">
        <v>0</v>
      </c>
      <c r="T6786">
        <v>500000000</v>
      </c>
    </row>
    <row r="6787" spans="1:20" ht="15" customHeight="1">
      <c r="A6787" s="962" t="s">
        <v>246</v>
      </c>
      <c r="B6787" t="s">
        <v>324</v>
      </c>
      <c r="C6787" t="s">
        <v>13</v>
      </c>
      <c r="D6787" t="s">
        <v>11</v>
      </c>
      <c r="E6787" t="s">
        <v>610</v>
      </c>
      <c r="F6787" t="s">
        <v>471</v>
      </c>
      <c r="R6787">
        <v>0</v>
      </c>
      <c r="S6787">
        <v>0</v>
      </c>
      <c r="T6787">
        <v>500000000</v>
      </c>
    </row>
    <row r="6788" spans="1:20" ht="15" customHeight="1">
      <c r="A6788" s="962" t="s">
        <v>247</v>
      </c>
      <c r="B6788" t="s">
        <v>300</v>
      </c>
      <c r="C6788" t="s">
        <v>13</v>
      </c>
      <c r="D6788" t="s">
        <v>11</v>
      </c>
      <c r="E6788" t="s">
        <v>610</v>
      </c>
      <c r="F6788" t="s">
        <v>471</v>
      </c>
      <c r="J6788" t="s">
        <v>467</v>
      </c>
      <c r="L6788" t="s">
        <v>339</v>
      </c>
      <c r="R6788">
        <v>0</v>
      </c>
    </row>
    <row r="6789" spans="1:20" ht="15" customHeight="1">
      <c r="A6789" s="962" t="s">
        <v>247</v>
      </c>
      <c r="B6789" t="s">
        <v>290</v>
      </c>
      <c r="C6789" t="s">
        <v>13</v>
      </c>
      <c r="D6789" t="s">
        <v>11</v>
      </c>
      <c r="E6789" t="s">
        <v>610</v>
      </c>
      <c r="F6789" t="s">
        <v>471</v>
      </c>
      <c r="J6789" t="s">
        <v>2011</v>
      </c>
      <c r="L6789" t="s">
        <v>339</v>
      </c>
      <c r="O6789" t="s">
        <v>882</v>
      </c>
      <c r="P6789" t="s">
        <v>868</v>
      </c>
      <c r="Q6789" t="s">
        <v>869</v>
      </c>
      <c r="R6789">
        <v>18.5</v>
      </c>
    </row>
    <row r="6790" spans="1:20" ht="15" customHeight="1">
      <c r="A6790" s="962" t="s">
        <v>247</v>
      </c>
      <c r="B6790" t="s">
        <v>289</v>
      </c>
      <c r="C6790" t="s">
        <v>13</v>
      </c>
      <c r="D6790" t="s">
        <v>11</v>
      </c>
      <c r="E6790" t="s">
        <v>610</v>
      </c>
      <c r="F6790" t="s">
        <v>471</v>
      </c>
      <c r="H6790" t="s">
        <v>848</v>
      </c>
      <c r="I6790" t="s">
        <v>848</v>
      </c>
      <c r="J6790" t="s">
        <v>2011</v>
      </c>
      <c r="K6790" t="s">
        <v>848</v>
      </c>
      <c r="L6790" t="s">
        <v>339</v>
      </c>
      <c r="M6790" t="s">
        <v>848</v>
      </c>
      <c r="O6790" t="s">
        <v>882</v>
      </c>
      <c r="P6790" t="s">
        <v>868</v>
      </c>
      <c r="Q6790" t="s">
        <v>869</v>
      </c>
      <c r="R6790">
        <v>18.5</v>
      </c>
    </row>
    <row r="6791" spans="1:20" ht="15" customHeight="1">
      <c r="A6791" s="962" t="s">
        <v>247</v>
      </c>
      <c r="B6791" t="s">
        <v>288</v>
      </c>
      <c r="C6791" t="s">
        <v>13</v>
      </c>
      <c r="D6791" t="s">
        <v>11</v>
      </c>
      <c r="E6791" t="s">
        <v>610</v>
      </c>
      <c r="F6791" t="s">
        <v>471</v>
      </c>
      <c r="R6791">
        <v>18.5</v>
      </c>
    </row>
    <row r="6792" spans="1:20" ht="15" customHeight="1">
      <c r="A6792" s="962" t="s">
        <v>247</v>
      </c>
      <c r="B6792" t="s">
        <v>298</v>
      </c>
      <c r="C6792" t="s">
        <v>13</v>
      </c>
      <c r="D6792" t="s">
        <v>11</v>
      </c>
      <c r="E6792" t="s">
        <v>610</v>
      </c>
      <c r="F6792" t="s">
        <v>471</v>
      </c>
      <c r="R6792">
        <v>0</v>
      </c>
    </row>
    <row r="6793" spans="1:20" ht="15" customHeight="1">
      <c r="A6793" s="962" t="s">
        <v>247</v>
      </c>
      <c r="B6793" t="s">
        <v>297</v>
      </c>
      <c r="C6793" t="s">
        <v>13</v>
      </c>
      <c r="D6793" t="s">
        <v>11</v>
      </c>
      <c r="E6793" t="s">
        <v>610</v>
      </c>
      <c r="F6793" t="s">
        <v>471</v>
      </c>
      <c r="R6793">
        <v>0</v>
      </c>
    </row>
    <row r="6794" spans="1:20" ht="15" customHeight="1">
      <c r="A6794" s="962" t="s">
        <v>247</v>
      </c>
      <c r="B6794" t="s">
        <v>287</v>
      </c>
      <c r="C6794" t="s">
        <v>13</v>
      </c>
      <c r="D6794" t="s">
        <v>11</v>
      </c>
      <c r="E6794" t="s">
        <v>610</v>
      </c>
      <c r="F6794" t="s">
        <v>471</v>
      </c>
      <c r="R6794">
        <v>23.9</v>
      </c>
    </row>
    <row r="6795" spans="1:20" ht="15" customHeight="1">
      <c r="A6795" s="962" t="s">
        <v>247</v>
      </c>
      <c r="B6795" t="s">
        <v>301</v>
      </c>
      <c r="C6795" t="s">
        <v>13</v>
      </c>
      <c r="D6795" t="s">
        <v>11</v>
      </c>
      <c r="E6795" t="s">
        <v>610</v>
      </c>
      <c r="F6795" t="s">
        <v>471</v>
      </c>
      <c r="R6795">
        <v>0</v>
      </c>
      <c r="S6795">
        <v>0</v>
      </c>
      <c r="T6795">
        <v>0</v>
      </c>
    </row>
    <row r="6796" spans="1:20" ht="15" customHeight="1">
      <c r="A6796" s="962" t="s">
        <v>247</v>
      </c>
      <c r="B6796" t="s">
        <v>302</v>
      </c>
      <c r="C6796" t="s">
        <v>13</v>
      </c>
      <c r="D6796" t="s">
        <v>11</v>
      </c>
      <c r="E6796" t="s">
        <v>610</v>
      </c>
      <c r="F6796" t="s">
        <v>471</v>
      </c>
      <c r="R6796">
        <v>0</v>
      </c>
      <c r="S6796">
        <v>0</v>
      </c>
      <c r="T6796">
        <v>0</v>
      </c>
    </row>
    <row r="6797" spans="1:20" ht="15" customHeight="1">
      <c r="A6797" s="962" t="s">
        <v>247</v>
      </c>
      <c r="B6797" t="s">
        <v>322</v>
      </c>
      <c r="C6797" t="s">
        <v>13</v>
      </c>
      <c r="D6797" t="s">
        <v>11</v>
      </c>
      <c r="E6797" t="s">
        <v>610</v>
      </c>
      <c r="F6797" t="s">
        <v>471</v>
      </c>
      <c r="H6797" t="s">
        <v>915</v>
      </c>
      <c r="I6797" t="s">
        <v>450</v>
      </c>
      <c r="J6797" t="s">
        <v>950</v>
      </c>
      <c r="K6797" t="s">
        <v>854</v>
      </c>
      <c r="L6797" t="s">
        <v>871</v>
      </c>
      <c r="M6797" t="s">
        <v>56</v>
      </c>
      <c r="O6797" t="s">
        <v>361</v>
      </c>
      <c r="P6797" t="s">
        <v>851</v>
      </c>
      <c r="Q6797" t="s">
        <v>337</v>
      </c>
      <c r="R6797">
        <v>0.49</v>
      </c>
    </row>
    <row r="6798" spans="1:20" ht="15" customHeight="1">
      <c r="A6798" s="962" t="s">
        <v>247</v>
      </c>
      <c r="B6798" t="s">
        <v>318</v>
      </c>
      <c r="C6798" t="s">
        <v>13</v>
      </c>
      <c r="D6798" t="s">
        <v>11</v>
      </c>
      <c r="E6798" t="s">
        <v>610</v>
      </c>
      <c r="F6798" t="s">
        <v>471</v>
      </c>
      <c r="H6798" t="s">
        <v>848</v>
      </c>
      <c r="I6798" t="s">
        <v>848</v>
      </c>
      <c r="J6798" t="s">
        <v>951</v>
      </c>
      <c r="K6798" t="s">
        <v>849</v>
      </c>
      <c r="L6798" t="s">
        <v>850</v>
      </c>
      <c r="M6798" t="s">
        <v>848</v>
      </c>
      <c r="O6798" t="s">
        <v>882</v>
      </c>
      <c r="P6798" t="s">
        <v>851</v>
      </c>
      <c r="Q6798" t="s">
        <v>337</v>
      </c>
      <c r="R6798">
        <v>5.38</v>
      </c>
    </row>
    <row r="6799" spans="1:20" ht="15" customHeight="1">
      <c r="A6799" s="962" t="s">
        <v>247</v>
      </c>
      <c r="B6799" t="s">
        <v>317</v>
      </c>
      <c r="C6799" t="s">
        <v>13</v>
      </c>
      <c r="D6799" t="s">
        <v>11</v>
      </c>
      <c r="E6799" t="s">
        <v>610</v>
      </c>
      <c r="F6799" t="s">
        <v>471</v>
      </c>
      <c r="J6799" t="s">
        <v>951</v>
      </c>
      <c r="K6799" t="s">
        <v>849</v>
      </c>
      <c r="L6799" t="s">
        <v>850</v>
      </c>
      <c r="O6799" t="s">
        <v>882</v>
      </c>
      <c r="P6799" t="s">
        <v>851</v>
      </c>
      <c r="Q6799" t="s">
        <v>337</v>
      </c>
      <c r="R6799">
        <v>5.38</v>
      </c>
    </row>
    <row r="6800" spans="1:20" ht="15" customHeight="1">
      <c r="A6800" s="962" t="s">
        <v>247</v>
      </c>
      <c r="B6800" t="s">
        <v>305</v>
      </c>
      <c r="C6800" t="s">
        <v>13</v>
      </c>
      <c r="D6800" t="s">
        <v>11</v>
      </c>
      <c r="E6800" t="s">
        <v>610</v>
      </c>
      <c r="F6800" t="s">
        <v>471</v>
      </c>
      <c r="R6800">
        <v>5.38</v>
      </c>
    </row>
    <row r="6801" spans="1:20" ht="15" customHeight="1">
      <c r="A6801" s="962" t="s">
        <v>247</v>
      </c>
      <c r="B6801" t="s">
        <v>324</v>
      </c>
      <c r="C6801" t="s">
        <v>13</v>
      </c>
      <c r="D6801" t="s">
        <v>11</v>
      </c>
      <c r="E6801" t="s">
        <v>610</v>
      </c>
      <c r="F6801" t="s">
        <v>471</v>
      </c>
      <c r="R6801">
        <v>0</v>
      </c>
    </row>
    <row r="6802" spans="1:20" ht="15" customHeight="1">
      <c r="A6802" s="962" t="s">
        <v>248</v>
      </c>
      <c r="B6802" t="s">
        <v>278</v>
      </c>
      <c r="C6802" t="s">
        <v>13</v>
      </c>
      <c r="D6802" t="s">
        <v>11</v>
      </c>
      <c r="E6802" t="s">
        <v>610</v>
      </c>
      <c r="F6802" t="s">
        <v>471</v>
      </c>
      <c r="R6802">
        <v>0</v>
      </c>
    </row>
    <row r="6803" spans="1:20" ht="15" customHeight="1">
      <c r="A6803" s="962" t="s">
        <v>248</v>
      </c>
      <c r="B6803" t="s">
        <v>279</v>
      </c>
      <c r="C6803" t="s">
        <v>13</v>
      </c>
      <c r="D6803" t="s">
        <v>11</v>
      </c>
      <c r="E6803" t="s">
        <v>610</v>
      </c>
      <c r="F6803" t="s">
        <v>471</v>
      </c>
      <c r="G6803" t="s">
        <v>460</v>
      </c>
      <c r="I6803" t="s">
        <v>415</v>
      </c>
      <c r="K6803" t="s">
        <v>333</v>
      </c>
      <c r="L6803" t="s">
        <v>250</v>
      </c>
      <c r="M6803" t="s">
        <v>68</v>
      </c>
      <c r="O6803" t="s">
        <v>335</v>
      </c>
      <c r="P6803" t="s">
        <v>336</v>
      </c>
      <c r="Q6803" t="s">
        <v>337</v>
      </c>
      <c r="R6803">
        <v>3.25</v>
      </c>
    </row>
    <row r="6804" spans="1:20" ht="15" customHeight="1">
      <c r="A6804" s="962" t="s">
        <v>249</v>
      </c>
      <c r="B6804" t="s">
        <v>278</v>
      </c>
      <c r="C6804" t="s">
        <v>13</v>
      </c>
      <c r="D6804" t="s">
        <v>11</v>
      </c>
      <c r="E6804" t="s">
        <v>610</v>
      </c>
      <c r="F6804" t="s">
        <v>471</v>
      </c>
      <c r="J6804" t="s">
        <v>340</v>
      </c>
      <c r="L6804" t="s">
        <v>249</v>
      </c>
      <c r="R6804">
        <v>0</v>
      </c>
    </row>
    <row r="6805" spans="1:20" ht="15" customHeight="1">
      <c r="A6805" s="962" t="s">
        <v>250</v>
      </c>
      <c r="B6805" t="s">
        <v>279</v>
      </c>
      <c r="C6805" t="s">
        <v>13</v>
      </c>
      <c r="D6805" t="s">
        <v>11</v>
      </c>
      <c r="E6805" t="s">
        <v>610</v>
      </c>
      <c r="F6805" t="s">
        <v>471</v>
      </c>
      <c r="G6805" t="s">
        <v>460</v>
      </c>
      <c r="I6805" t="s">
        <v>415</v>
      </c>
      <c r="K6805" t="s">
        <v>333</v>
      </c>
      <c r="L6805" t="s">
        <v>250</v>
      </c>
      <c r="M6805" t="s">
        <v>68</v>
      </c>
      <c r="O6805" t="s">
        <v>335</v>
      </c>
      <c r="P6805" t="s">
        <v>336</v>
      </c>
      <c r="Q6805" t="s">
        <v>337</v>
      </c>
      <c r="R6805">
        <v>3.25</v>
      </c>
    </row>
    <row r="6806" spans="1:20" ht="15" customHeight="1">
      <c r="A6806" s="962" t="s">
        <v>254</v>
      </c>
      <c r="B6806" t="s">
        <v>283</v>
      </c>
      <c r="C6806" t="s">
        <v>13</v>
      </c>
      <c r="D6806" t="s">
        <v>11</v>
      </c>
      <c r="E6806" t="s">
        <v>610</v>
      </c>
      <c r="F6806" t="s">
        <v>471</v>
      </c>
      <c r="J6806" t="s">
        <v>2007</v>
      </c>
      <c r="L6806" t="s">
        <v>343</v>
      </c>
      <c r="O6806" t="s">
        <v>361</v>
      </c>
      <c r="P6806" t="s">
        <v>868</v>
      </c>
      <c r="Q6806" t="s">
        <v>869</v>
      </c>
      <c r="R6806">
        <v>17.7</v>
      </c>
    </row>
    <row r="6807" spans="1:20" ht="15" customHeight="1">
      <c r="A6807" s="962" t="s">
        <v>254</v>
      </c>
      <c r="B6807" t="s">
        <v>289</v>
      </c>
      <c r="C6807" t="s">
        <v>13</v>
      </c>
      <c r="D6807" t="s">
        <v>11</v>
      </c>
      <c r="E6807" t="s">
        <v>610</v>
      </c>
      <c r="F6807" t="s">
        <v>471</v>
      </c>
      <c r="J6807" t="s">
        <v>338</v>
      </c>
      <c r="L6807" t="s">
        <v>344</v>
      </c>
      <c r="R6807">
        <v>0</v>
      </c>
    </row>
    <row r="6808" spans="1:20" ht="15" customHeight="1">
      <c r="A6808" s="962" t="s">
        <v>254</v>
      </c>
      <c r="B6808" t="s">
        <v>290</v>
      </c>
      <c r="C6808" t="s">
        <v>13</v>
      </c>
      <c r="D6808" t="s">
        <v>11</v>
      </c>
      <c r="E6808" t="s">
        <v>610</v>
      </c>
      <c r="F6808" t="s">
        <v>471</v>
      </c>
      <c r="R6808">
        <v>0</v>
      </c>
      <c r="S6808">
        <v>0</v>
      </c>
      <c r="T6808">
        <v>0</v>
      </c>
    </row>
    <row r="6809" spans="1:20" ht="15" customHeight="1">
      <c r="A6809" s="962" t="s">
        <v>254</v>
      </c>
      <c r="B6809" t="s">
        <v>292</v>
      </c>
      <c r="C6809" t="s">
        <v>13</v>
      </c>
      <c r="D6809" t="s">
        <v>11</v>
      </c>
      <c r="E6809" t="s">
        <v>610</v>
      </c>
      <c r="F6809" t="s">
        <v>471</v>
      </c>
      <c r="R6809">
        <v>0</v>
      </c>
      <c r="S6809">
        <v>0</v>
      </c>
      <c r="T6809">
        <v>0</v>
      </c>
    </row>
    <row r="6810" spans="1:20" ht="15" customHeight="1">
      <c r="A6810" s="962" t="s">
        <v>254</v>
      </c>
      <c r="B6810" t="s">
        <v>294</v>
      </c>
      <c r="C6810" t="s">
        <v>13</v>
      </c>
      <c r="D6810" t="s">
        <v>11</v>
      </c>
      <c r="E6810" t="s">
        <v>610</v>
      </c>
      <c r="F6810" t="s">
        <v>471</v>
      </c>
      <c r="R6810">
        <v>0</v>
      </c>
      <c r="S6810">
        <v>0</v>
      </c>
      <c r="T6810">
        <v>0</v>
      </c>
    </row>
    <row r="6811" spans="1:20" ht="15" customHeight="1">
      <c r="A6811" s="962" t="s">
        <v>254</v>
      </c>
      <c r="B6811" t="s">
        <v>295</v>
      </c>
      <c r="C6811" t="s">
        <v>13</v>
      </c>
      <c r="D6811" t="s">
        <v>11</v>
      </c>
      <c r="E6811" t="s">
        <v>610</v>
      </c>
      <c r="F6811" t="s">
        <v>471</v>
      </c>
      <c r="R6811">
        <v>0</v>
      </c>
      <c r="S6811">
        <v>0</v>
      </c>
      <c r="T6811">
        <v>0</v>
      </c>
    </row>
    <row r="6812" spans="1:20" ht="15" customHeight="1">
      <c r="A6812" s="962" t="s">
        <v>254</v>
      </c>
      <c r="B6812" t="s">
        <v>280</v>
      </c>
      <c r="C6812" t="s">
        <v>13</v>
      </c>
      <c r="D6812" t="s">
        <v>11</v>
      </c>
      <c r="E6812" t="s">
        <v>610</v>
      </c>
      <c r="F6812" t="s">
        <v>471</v>
      </c>
      <c r="J6812" t="s">
        <v>436</v>
      </c>
      <c r="L6812" t="s">
        <v>346</v>
      </c>
      <c r="R6812">
        <v>0</v>
      </c>
    </row>
    <row r="6813" spans="1:20" ht="15" customHeight="1">
      <c r="A6813" s="962" t="s">
        <v>254</v>
      </c>
      <c r="B6813" t="s">
        <v>299</v>
      </c>
      <c r="C6813" t="s">
        <v>13</v>
      </c>
      <c r="D6813" t="s">
        <v>11</v>
      </c>
      <c r="E6813" t="s">
        <v>610</v>
      </c>
      <c r="F6813" t="s">
        <v>471</v>
      </c>
      <c r="J6813" t="s">
        <v>422</v>
      </c>
      <c r="R6813">
        <v>0</v>
      </c>
    </row>
    <row r="6814" spans="1:20" ht="15" customHeight="1">
      <c r="A6814" s="962" t="s">
        <v>254</v>
      </c>
      <c r="B6814" t="s">
        <v>284</v>
      </c>
      <c r="C6814" t="s">
        <v>13</v>
      </c>
      <c r="D6814" t="s">
        <v>11</v>
      </c>
      <c r="E6814" t="s">
        <v>610</v>
      </c>
      <c r="F6814" t="s">
        <v>471</v>
      </c>
      <c r="R6814">
        <v>0</v>
      </c>
    </row>
    <row r="6815" spans="1:20" ht="15" customHeight="1">
      <c r="A6815" s="962" t="s">
        <v>254</v>
      </c>
      <c r="B6815" t="s">
        <v>285</v>
      </c>
      <c r="C6815" t="s">
        <v>13</v>
      </c>
      <c r="D6815" t="s">
        <v>11</v>
      </c>
      <c r="E6815" t="s">
        <v>610</v>
      </c>
      <c r="F6815" t="s">
        <v>471</v>
      </c>
      <c r="R6815">
        <v>0</v>
      </c>
    </row>
    <row r="6816" spans="1:20" ht="15" customHeight="1">
      <c r="A6816" s="962" t="s">
        <v>254</v>
      </c>
      <c r="B6816" t="s">
        <v>286</v>
      </c>
      <c r="C6816" t="s">
        <v>13</v>
      </c>
      <c r="D6816" t="s">
        <v>11</v>
      </c>
      <c r="E6816" t="s">
        <v>610</v>
      </c>
      <c r="F6816" t="s">
        <v>471</v>
      </c>
      <c r="R6816">
        <v>0</v>
      </c>
    </row>
    <row r="6817" spans="1:20" ht="15" customHeight="1">
      <c r="A6817" s="962" t="s">
        <v>254</v>
      </c>
      <c r="B6817" t="s">
        <v>303</v>
      </c>
      <c r="C6817" t="s">
        <v>13</v>
      </c>
      <c r="D6817" t="s">
        <v>11</v>
      </c>
      <c r="E6817" t="s">
        <v>610</v>
      </c>
      <c r="F6817" t="s">
        <v>471</v>
      </c>
      <c r="R6817">
        <v>0</v>
      </c>
    </row>
    <row r="6818" spans="1:20" ht="15" customHeight="1">
      <c r="A6818" s="962" t="s">
        <v>254</v>
      </c>
      <c r="B6818" t="s">
        <v>291</v>
      </c>
      <c r="C6818" t="s">
        <v>13</v>
      </c>
      <c r="D6818" t="s">
        <v>11</v>
      </c>
      <c r="E6818" t="s">
        <v>610</v>
      </c>
      <c r="F6818" t="s">
        <v>471</v>
      </c>
      <c r="R6818">
        <v>0</v>
      </c>
      <c r="S6818">
        <v>0</v>
      </c>
      <c r="T6818">
        <v>0</v>
      </c>
    </row>
    <row r="6819" spans="1:20" ht="15" customHeight="1">
      <c r="A6819" s="962" t="s">
        <v>254</v>
      </c>
      <c r="B6819" t="s">
        <v>293</v>
      </c>
      <c r="C6819" t="s">
        <v>13</v>
      </c>
      <c r="D6819" t="s">
        <v>11</v>
      </c>
      <c r="E6819" t="s">
        <v>610</v>
      </c>
      <c r="F6819" t="s">
        <v>471</v>
      </c>
      <c r="R6819">
        <v>0</v>
      </c>
      <c r="S6819">
        <v>0</v>
      </c>
      <c r="T6819">
        <v>0</v>
      </c>
    </row>
    <row r="6820" spans="1:20" ht="15" customHeight="1">
      <c r="A6820" s="962" t="s">
        <v>254</v>
      </c>
      <c r="B6820" t="s">
        <v>288</v>
      </c>
      <c r="C6820" t="s">
        <v>13</v>
      </c>
      <c r="D6820" t="s">
        <v>11</v>
      </c>
      <c r="E6820" t="s">
        <v>610</v>
      </c>
      <c r="F6820" t="s">
        <v>471</v>
      </c>
      <c r="R6820">
        <v>0</v>
      </c>
    </row>
    <row r="6821" spans="1:20" ht="15" customHeight="1">
      <c r="A6821" s="962" t="s">
        <v>254</v>
      </c>
      <c r="B6821" t="s">
        <v>298</v>
      </c>
      <c r="C6821" t="s">
        <v>13</v>
      </c>
      <c r="D6821" t="s">
        <v>11</v>
      </c>
      <c r="E6821" t="s">
        <v>610</v>
      </c>
      <c r="F6821" t="s">
        <v>471</v>
      </c>
      <c r="R6821">
        <v>0</v>
      </c>
    </row>
    <row r="6822" spans="1:20" ht="15" customHeight="1">
      <c r="A6822" s="962" t="s">
        <v>254</v>
      </c>
      <c r="B6822" t="s">
        <v>297</v>
      </c>
      <c r="C6822" t="s">
        <v>13</v>
      </c>
      <c r="D6822" t="s">
        <v>11</v>
      </c>
      <c r="E6822" t="s">
        <v>610</v>
      </c>
      <c r="F6822" t="s">
        <v>471</v>
      </c>
      <c r="R6822">
        <v>0</v>
      </c>
    </row>
    <row r="6823" spans="1:20" ht="15" customHeight="1">
      <c r="A6823" s="962" t="s">
        <v>254</v>
      </c>
      <c r="B6823" t="s">
        <v>287</v>
      </c>
      <c r="C6823" t="s">
        <v>13</v>
      </c>
      <c r="D6823" t="s">
        <v>11</v>
      </c>
      <c r="E6823" t="s">
        <v>610</v>
      </c>
      <c r="F6823" t="s">
        <v>471</v>
      </c>
      <c r="R6823">
        <v>5.38</v>
      </c>
    </row>
    <row r="6824" spans="1:20" ht="15" customHeight="1">
      <c r="A6824" s="962" t="s">
        <v>254</v>
      </c>
      <c r="B6824" t="s">
        <v>296</v>
      </c>
      <c r="C6824" t="s">
        <v>13</v>
      </c>
      <c r="D6824" t="s">
        <v>11</v>
      </c>
      <c r="E6824" t="s">
        <v>610</v>
      </c>
      <c r="F6824" t="s">
        <v>471</v>
      </c>
      <c r="R6824">
        <v>0</v>
      </c>
      <c r="S6824">
        <v>0</v>
      </c>
      <c r="T6824">
        <v>0</v>
      </c>
    </row>
    <row r="6825" spans="1:20" ht="15" customHeight="1">
      <c r="A6825" s="962" t="s">
        <v>254</v>
      </c>
      <c r="B6825" t="s">
        <v>319</v>
      </c>
      <c r="C6825" t="s">
        <v>13</v>
      </c>
      <c r="D6825" t="s">
        <v>11</v>
      </c>
      <c r="E6825" t="s">
        <v>610</v>
      </c>
      <c r="F6825" t="s">
        <v>471</v>
      </c>
      <c r="G6825" t="s">
        <v>712</v>
      </c>
      <c r="I6825" t="s">
        <v>415</v>
      </c>
      <c r="K6825" t="s">
        <v>333</v>
      </c>
      <c r="L6825" t="s">
        <v>351</v>
      </c>
      <c r="M6825" t="s">
        <v>68</v>
      </c>
      <c r="O6825" t="s">
        <v>349</v>
      </c>
      <c r="P6825" t="s">
        <v>336</v>
      </c>
      <c r="Q6825" t="s">
        <v>337</v>
      </c>
      <c r="R6825">
        <v>5.38</v>
      </c>
    </row>
    <row r="6826" spans="1:20" ht="15" customHeight="1">
      <c r="A6826" s="962" t="s">
        <v>254</v>
      </c>
      <c r="B6826" t="s">
        <v>317</v>
      </c>
      <c r="C6826" t="s">
        <v>13</v>
      </c>
      <c r="D6826" t="s">
        <v>11</v>
      </c>
      <c r="E6826" t="s">
        <v>610</v>
      </c>
      <c r="F6826" t="s">
        <v>471</v>
      </c>
      <c r="G6826" t="s">
        <v>712</v>
      </c>
      <c r="I6826" t="s">
        <v>415</v>
      </c>
      <c r="K6826" t="s">
        <v>333</v>
      </c>
      <c r="L6826" t="s">
        <v>351</v>
      </c>
      <c r="M6826" t="s">
        <v>68</v>
      </c>
      <c r="O6826" t="s">
        <v>349</v>
      </c>
      <c r="P6826" t="s">
        <v>336</v>
      </c>
      <c r="Q6826" t="s">
        <v>337</v>
      </c>
      <c r="R6826">
        <v>5.38</v>
      </c>
    </row>
    <row r="6827" spans="1:20" ht="15" customHeight="1">
      <c r="A6827" s="962" t="s">
        <v>254</v>
      </c>
      <c r="B6827" t="s">
        <v>305</v>
      </c>
      <c r="C6827" t="s">
        <v>13</v>
      </c>
      <c r="D6827" t="s">
        <v>11</v>
      </c>
      <c r="E6827" t="s">
        <v>610</v>
      </c>
      <c r="F6827" t="s">
        <v>471</v>
      </c>
      <c r="R6827">
        <v>5.38</v>
      </c>
    </row>
    <row r="6828" spans="1:20" ht="15" customHeight="1">
      <c r="A6828" s="962" t="s">
        <v>254</v>
      </c>
      <c r="B6828" t="s">
        <v>321</v>
      </c>
      <c r="C6828" t="s">
        <v>13</v>
      </c>
      <c r="D6828" t="s">
        <v>11</v>
      </c>
      <c r="E6828" t="s">
        <v>610</v>
      </c>
      <c r="F6828" t="s">
        <v>471</v>
      </c>
      <c r="H6828" t="s">
        <v>713</v>
      </c>
      <c r="I6828" t="s">
        <v>353</v>
      </c>
      <c r="K6828" t="s">
        <v>333</v>
      </c>
      <c r="L6828" t="s">
        <v>354</v>
      </c>
      <c r="M6828" t="s">
        <v>58</v>
      </c>
      <c r="O6828" t="s">
        <v>335</v>
      </c>
      <c r="P6828" t="s">
        <v>336</v>
      </c>
      <c r="Q6828" t="s">
        <v>337</v>
      </c>
      <c r="R6828">
        <v>17.399999999999999</v>
      </c>
    </row>
    <row r="6829" spans="1:20" ht="15" customHeight="1">
      <c r="A6829" s="962" t="s">
        <v>254</v>
      </c>
      <c r="B6829" t="s">
        <v>324</v>
      </c>
      <c r="C6829" t="s">
        <v>13</v>
      </c>
      <c r="D6829" t="s">
        <v>11</v>
      </c>
      <c r="E6829" t="s">
        <v>610</v>
      </c>
      <c r="F6829" t="s">
        <v>471</v>
      </c>
      <c r="R6829">
        <v>0</v>
      </c>
    </row>
    <row r="6830" spans="1:20" ht="15" customHeight="1">
      <c r="A6830" s="962" t="s">
        <v>255</v>
      </c>
      <c r="B6830" t="s">
        <v>322</v>
      </c>
      <c r="C6830" t="s">
        <v>13</v>
      </c>
      <c r="D6830" t="s">
        <v>11</v>
      </c>
      <c r="E6830" t="s">
        <v>610</v>
      </c>
      <c r="F6830" t="s">
        <v>471</v>
      </c>
      <c r="H6830" t="s">
        <v>848</v>
      </c>
      <c r="I6830" t="s">
        <v>853</v>
      </c>
      <c r="J6830" t="s">
        <v>949</v>
      </c>
      <c r="K6830" t="s">
        <v>849</v>
      </c>
      <c r="L6830" t="s">
        <v>1993</v>
      </c>
      <c r="M6830" t="s">
        <v>55</v>
      </c>
      <c r="O6830" t="s">
        <v>361</v>
      </c>
      <c r="P6830" t="s">
        <v>667</v>
      </c>
      <c r="Q6830" t="s">
        <v>668</v>
      </c>
      <c r="R6830">
        <v>0</v>
      </c>
    </row>
    <row r="6831" spans="1:20" ht="15" customHeight="1">
      <c r="A6831" s="962" t="s">
        <v>255</v>
      </c>
      <c r="B6831" t="s">
        <v>301</v>
      </c>
      <c r="C6831" t="s">
        <v>13</v>
      </c>
      <c r="D6831" t="s">
        <v>11</v>
      </c>
      <c r="E6831" t="s">
        <v>610</v>
      </c>
      <c r="F6831" t="s">
        <v>471</v>
      </c>
      <c r="H6831" t="s">
        <v>856</v>
      </c>
      <c r="I6831" t="s">
        <v>853</v>
      </c>
      <c r="J6831" t="s">
        <v>949</v>
      </c>
      <c r="K6831" t="s">
        <v>849</v>
      </c>
      <c r="L6831" t="s">
        <v>857</v>
      </c>
      <c r="M6831" t="s">
        <v>55</v>
      </c>
      <c r="O6831" t="s">
        <v>361</v>
      </c>
      <c r="P6831" t="s">
        <v>851</v>
      </c>
      <c r="Q6831" t="s">
        <v>337</v>
      </c>
      <c r="R6831">
        <v>0.11</v>
      </c>
    </row>
    <row r="6832" spans="1:20" ht="15" customHeight="1">
      <c r="A6832" s="962" t="s">
        <v>255</v>
      </c>
      <c r="B6832" t="s">
        <v>307</v>
      </c>
      <c r="C6832" t="s">
        <v>13</v>
      </c>
      <c r="D6832" t="s">
        <v>11</v>
      </c>
      <c r="E6832" t="s">
        <v>610</v>
      </c>
      <c r="F6832" t="s">
        <v>471</v>
      </c>
      <c r="H6832" t="s">
        <v>858</v>
      </c>
      <c r="I6832" t="s">
        <v>853</v>
      </c>
      <c r="J6832" t="s">
        <v>949</v>
      </c>
      <c r="K6832" t="s">
        <v>849</v>
      </c>
      <c r="L6832" t="s">
        <v>859</v>
      </c>
      <c r="M6832" t="s">
        <v>55</v>
      </c>
      <c r="O6832" t="s">
        <v>361</v>
      </c>
      <c r="P6832" t="s">
        <v>851</v>
      </c>
      <c r="Q6832" t="s">
        <v>337</v>
      </c>
      <c r="R6832">
        <v>0</v>
      </c>
    </row>
    <row r="6833" spans="1:20" ht="15" customHeight="1">
      <c r="A6833" s="962" t="s">
        <v>255</v>
      </c>
      <c r="B6833" t="s">
        <v>315</v>
      </c>
      <c r="C6833" t="s">
        <v>13</v>
      </c>
      <c r="D6833" t="s">
        <v>11</v>
      </c>
      <c r="E6833" t="s">
        <v>610</v>
      </c>
      <c r="F6833" t="s">
        <v>471</v>
      </c>
      <c r="H6833" t="s">
        <v>860</v>
      </c>
      <c r="I6833" t="s">
        <v>853</v>
      </c>
      <c r="J6833" t="s">
        <v>949</v>
      </c>
      <c r="K6833" t="s">
        <v>849</v>
      </c>
      <c r="L6833" t="s">
        <v>861</v>
      </c>
      <c r="M6833" t="s">
        <v>55</v>
      </c>
      <c r="O6833" t="s">
        <v>361</v>
      </c>
      <c r="P6833" t="s">
        <v>851</v>
      </c>
      <c r="Q6833" t="s">
        <v>337</v>
      </c>
      <c r="R6833">
        <v>0</v>
      </c>
    </row>
    <row r="6834" spans="1:20" ht="15" customHeight="1">
      <c r="A6834" s="962" t="s">
        <v>255</v>
      </c>
      <c r="B6834" t="s">
        <v>308</v>
      </c>
      <c r="C6834" t="s">
        <v>13</v>
      </c>
      <c r="D6834" t="s">
        <v>11</v>
      </c>
      <c r="E6834" t="s">
        <v>610</v>
      </c>
      <c r="F6834" t="s">
        <v>471</v>
      </c>
      <c r="H6834" t="s">
        <v>862</v>
      </c>
      <c r="I6834" t="s">
        <v>853</v>
      </c>
      <c r="J6834" t="s">
        <v>949</v>
      </c>
      <c r="K6834" t="s">
        <v>849</v>
      </c>
      <c r="L6834" t="s">
        <v>863</v>
      </c>
      <c r="M6834" t="s">
        <v>55</v>
      </c>
      <c r="O6834" t="s">
        <v>361</v>
      </c>
      <c r="P6834" t="s">
        <v>851</v>
      </c>
      <c r="Q6834" t="s">
        <v>337</v>
      </c>
      <c r="R6834">
        <v>0</v>
      </c>
    </row>
    <row r="6835" spans="1:20" ht="15" customHeight="1">
      <c r="A6835" s="962" t="s">
        <v>255</v>
      </c>
      <c r="B6835" t="s">
        <v>311</v>
      </c>
      <c r="C6835" t="s">
        <v>13</v>
      </c>
      <c r="D6835" t="s">
        <v>11</v>
      </c>
      <c r="E6835" t="s">
        <v>610</v>
      </c>
      <c r="F6835" t="s">
        <v>471</v>
      </c>
      <c r="H6835" t="s">
        <v>864</v>
      </c>
      <c r="I6835" t="s">
        <v>853</v>
      </c>
      <c r="J6835" t="s">
        <v>949</v>
      </c>
      <c r="K6835" t="s">
        <v>849</v>
      </c>
      <c r="L6835" t="s">
        <v>865</v>
      </c>
      <c r="M6835" t="s">
        <v>55</v>
      </c>
      <c r="O6835" t="s">
        <v>361</v>
      </c>
      <c r="P6835" t="s">
        <v>851</v>
      </c>
      <c r="Q6835" t="s">
        <v>337</v>
      </c>
      <c r="R6835">
        <v>0.08</v>
      </c>
    </row>
    <row r="6836" spans="1:20" ht="15" customHeight="1">
      <c r="A6836" s="962" t="s">
        <v>255</v>
      </c>
      <c r="B6836" t="s">
        <v>312</v>
      </c>
      <c r="C6836" t="s">
        <v>13</v>
      </c>
      <c r="D6836" t="s">
        <v>11</v>
      </c>
      <c r="E6836" t="s">
        <v>610</v>
      </c>
      <c r="F6836" t="s">
        <v>471</v>
      </c>
      <c r="H6836" t="s">
        <v>866</v>
      </c>
      <c r="I6836" t="s">
        <v>853</v>
      </c>
      <c r="J6836" t="s">
        <v>949</v>
      </c>
      <c r="K6836" t="s">
        <v>849</v>
      </c>
      <c r="L6836" t="s">
        <v>867</v>
      </c>
      <c r="M6836" t="s">
        <v>55</v>
      </c>
      <c r="O6836" t="s">
        <v>361</v>
      </c>
      <c r="P6836" t="s">
        <v>851</v>
      </c>
      <c r="Q6836" t="s">
        <v>337</v>
      </c>
      <c r="R6836">
        <v>0</v>
      </c>
    </row>
    <row r="6837" spans="1:20" ht="15" customHeight="1">
      <c r="A6837" s="962" t="s">
        <v>255</v>
      </c>
      <c r="B6837" t="s">
        <v>300</v>
      </c>
      <c r="C6837" t="s">
        <v>13</v>
      </c>
      <c r="D6837" t="s">
        <v>11</v>
      </c>
      <c r="E6837" t="s">
        <v>610</v>
      </c>
      <c r="F6837" t="s">
        <v>471</v>
      </c>
      <c r="I6837" t="s">
        <v>853</v>
      </c>
      <c r="J6837" t="s">
        <v>949</v>
      </c>
      <c r="K6837" t="s">
        <v>849</v>
      </c>
      <c r="L6837" t="s">
        <v>857</v>
      </c>
      <c r="M6837" t="s">
        <v>55</v>
      </c>
      <c r="O6837" t="s">
        <v>361</v>
      </c>
      <c r="P6837" t="s">
        <v>851</v>
      </c>
      <c r="Q6837" t="s">
        <v>337</v>
      </c>
      <c r="R6837">
        <v>0.11</v>
      </c>
    </row>
    <row r="6838" spans="1:20" ht="15" customHeight="1">
      <c r="A6838" s="962" t="s">
        <v>255</v>
      </c>
      <c r="B6838" t="s">
        <v>298</v>
      </c>
      <c r="C6838" t="s">
        <v>13</v>
      </c>
      <c r="D6838" t="s">
        <v>11</v>
      </c>
      <c r="E6838" t="s">
        <v>610</v>
      </c>
      <c r="F6838" t="s">
        <v>471</v>
      </c>
      <c r="R6838">
        <v>0.11</v>
      </c>
    </row>
    <row r="6839" spans="1:20" ht="15" customHeight="1">
      <c r="A6839" s="962" t="s">
        <v>255</v>
      </c>
      <c r="B6839" t="s">
        <v>297</v>
      </c>
      <c r="C6839" t="s">
        <v>13</v>
      </c>
      <c r="D6839" t="s">
        <v>11</v>
      </c>
      <c r="E6839" t="s">
        <v>610</v>
      </c>
      <c r="F6839" t="s">
        <v>471</v>
      </c>
      <c r="R6839">
        <v>0.11</v>
      </c>
    </row>
    <row r="6840" spans="1:20" ht="15" customHeight="1">
      <c r="A6840" s="962" t="s">
        <v>255</v>
      </c>
      <c r="B6840" t="s">
        <v>288</v>
      </c>
      <c r="C6840" t="s">
        <v>13</v>
      </c>
      <c r="D6840" t="s">
        <v>11</v>
      </c>
      <c r="E6840" t="s">
        <v>610</v>
      </c>
      <c r="F6840" t="s">
        <v>471</v>
      </c>
      <c r="R6840">
        <v>0.11</v>
      </c>
    </row>
    <row r="6841" spans="1:20" ht="15" customHeight="1">
      <c r="A6841" s="962" t="s">
        <v>255</v>
      </c>
      <c r="B6841" t="s">
        <v>287</v>
      </c>
      <c r="C6841" t="s">
        <v>13</v>
      </c>
      <c r="D6841" t="s">
        <v>11</v>
      </c>
      <c r="E6841" t="s">
        <v>610</v>
      </c>
      <c r="F6841" t="s">
        <v>471</v>
      </c>
      <c r="R6841">
        <v>0.2</v>
      </c>
    </row>
    <row r="6842" spans="1:20" ht="15" customHeight="1">
      <c r="A6842" s="962" t="s">
        <v>255</v>
      </c>
      <c r="B6842" t="s">
        <v>306</v>
      </c>
      <c r="C6842" t="s">
        <v>13</v>
      </c>
      <c r="D6842" t="s">
        <v>11</v>
      </c>
      <c r="E6842" t="s">
        <v>610</v>
      </c>
      <c r="F6842" t="s">
        <v>471</v>
      </c>
      <c r="I6842" t="s">
        <v>853</v>
      </c>
      <c r="J6842" t="s">
        <v>949</v>
      </c>
      <c r="K6842" t="s">
        <v>849</v>
      </c>
      <c r="L6842" t="s">
        <v>1994</v>
      </c>
      <c r="M6842" t="s">
        <v>55</v>
      </c>
      <c r="O6842" t="s">
        <v>361</v>
      </c>
      <c r="P6842" t="s">
        <v>851</v>
      </c>
      <c r="Q6842" t="s">
        <v>337</v>
      </c>
      <c r="R6842">
        <v>0</v>
      </c>
    </row>
    <row r="6843" spans="1:20" ht="15" customHeight="1">
      <c r="A6843" s="962" t="s">
        <v>255</v>
      </c>
      <c r="B6843" t="s">
        <v>305</v>
      </c>
      <c r="C6843" t="s">
        <v>13</v>
      </c>
      <c r="D6843" t="s">
        <v>11</v>
      </c>
      <c r="E6843" t="s">
        <v>610</v>
      </c>
      <c r="F6843" t="s">
        <v>471</v>
      </c>
      <c r="R6843">
        <v>0.09</v>
      </c>
    </row>
    <row r="6844" spans="1:20" ht="15" customHeight="1">
      <c r="A6844" s="962" t="s">
        <v>255</v>
      </c>
      <c r="B6844" t="s">
        <v>309</v>
      </c>
      <c r="C6844" t="s">
        <v>13</v>
      </c>
      <c r="D6844" t="s">
        <v>11</v>
      </c>
      <c r="E6844" t="s">
        <v>610</v>
      </c>
      <c r="F6844" t="s">
        <v>471</v>
      </c>
      <c r="I6844" t="s">
        <v>853</v>
      </c>
      <c r="J6844" t="s">
        <v>949</v>
      </c>
      <c r="K6844" t="s">
        <v>849</v>
      </c>
      <c r="L6844" t="s">
        <v>1995</v>
      </c>
      <c r="M6844" t="s">
        <v>55</v>
      </c>
      <c r="O6844" t="s">
        <v>361</v>
      </c>
      <c r="P6844" t="s">
        <v>851</v>
      </c>
      <c r="Q6844" t="s">
        <v>337</v>
      </c>
      <c r="R6844">
        <v>0.08</v>
      </c>
    </row>
    <row r="6845" spans="1:20" ht="15" customHeight="1">
      <c r="A6845" s="962" t="s">
        <v>255</v>
      </c>
      <c r="B6845" t="s">
        <v>313</v>
      </c>
      <c r="C6845" t="s">
        <v>13</v>
      </c>
      <c r="D6845" t="s">
        <v>11</v>
      </c>
      <c r="E6845" t="s">
        <v>610</v>
      </c>
      <c r="F6845" t="s">
        <v>471</v>
      </c>
      <c r="I6845" t="s">
        <v>853</v>
      </c>
      <c r="J6845" t="s">
        <v>949</v>
      </c>
      <c r="K6845" t="s">
        <v>849</v>
      </c>
      <c r="L6845" t="s">
        <v>861</v>
      </c>
      <c r="M6845" t="s">
        <v>55</v>
      </c>
      <c r="O6845" t="s">
        <v>361</v>
      </c>
      <c r="P6845" t="s">
        <v>851</v>
      </c>
      <c r="Q6845" t="s">
        <v>337</v>
      </c>
      <c r="R6845">
        <v>0</v>
      </c>
    </row>
    <row r="6846" spans="1:20" ht="15" customHeight="1">
      <c r="A6846" s="962" t="s">
        <v>257</v>
      </c>
      <c r="B6846" t="s">
        <v>290</v>
      </c>
      <c r="C6846" t="s">
        <v>13</v>
      </c>
      <c r="D6846" t="s">
        <v>11</v>
      </c>
      <c r="E6846" t="s">
        <v>610</v>
      </c>
      <c r="F6846" t="s">
        <v>471</v>
      </c>
      <c r="J6846" t="s">
        <v>1996</v>
      </c>
      <c r="R6846">
        <v>0</v>
      </c>
      <c r="S6846">
        <v>0</v>
      </c>
      <c r="T6846">
        <v>500000000</v>
      </c>
    </row>
    <row r="6847" spans="1:20" ht="15" customHeight="1">
      <c r="A6847" s="962" t="s">
        <v>257</v>
      </c>
      <c r="B6847" t="s">
        <v>292</v>
      </c>
      <c r="C6847" t="s">
        <v>13</v>
      </c>
      <c r="D6847" t="s">
        <v>11</v>
      </c>
      <c r="E6847" t="s">
        <v>610</v>
      </c>
      <c r="F6847" t="s">
        <v>471</v>
      </c>
      <c r="J6847" t="s">
        <v>1997</v>
      </c>
      <c r="R6847">
        <v>0</v>
      </c>
      <c r="S6847">
        <v>0</v>
      </c>
      <c r="T6847">
        <v>500000000</v>
      </c>
    </row>
    <row r="6848" spans="1:20" ht="15" customHeight="1">
      <c r="A6848" s="962" t="s">
        <v>257</v>
      </c>
      <c r="B6848" t="s">
        <v>295</v>
      </c>
      <c r="C6848" t="s">
        <v>13</v>
      </c>
      <c r="D6848" t="s">
        <v>11</v>
      </c>
      <c r="E6848" t="s">
        <v>610</v>
      </c>
      <c r="F6848" t="s">
        <v>471</v>
      </c>
      <c r="J6848" t="s">
        <v>1998</v>
      </c>
      <c r="R6848">
        <v>0</v>
      </c>
      <c r="S6848">
        <v>0</v>
      </c>
      <c r="T6848">
        <v>500000000</v>
      </c>
    </row>
    <row r="6849" spans="1:20" ht="15" customHeight="1">
      <c r="A6849" s="962" t="s">
        <v>257</v>
      </c>
      <c r="B6849" t="s">
        <v>296</v>
      </c>
      <c r="C6849" t="s">
        <v>13</v>
      </c>
      <c r="D6849" t="s">
        <v>11</v>
      </c>
      <c r="E6849" t="s">
        <v>610</v>
      </c>
      <c r="F6849" t="s">
        <v>471</v>
      </c>
      <c r="J6849" t="s">
        <v>1999</v>
      </c>
      <c r="R6849">
        <v>0</v>
      </c>
      <c r="S6849">
        <v>0</v>
      </c>
      <c r="T6849">
        <v>500000000</v>
      </c>
    </row>
    <row r="6850" spans="1:20" ht="15" customHeight="1">
      <c r="A6850" s="962" t="s">
        <v>257</v>
      </c>
      <c r="B6850" t="s">
        <v>316</v>
      </c>
      <c r="C6850" t="s">
        <v>13</v>
      </c>
      <c r="D6850" t="s">
        <v>11</v>
      </c>
      <c r="E6850" t="s">
        <v>610</v>
      </c>
      <c r="F6850" t="s">
        <v>471</v>
      </c>
      <c r="J6850" t="s">
        <v>2004</v>
      </c>
      <c r="R6850">
        <v>0</v>
      </c>
      <c r="S6850">
        <v>0</v>
      </c>
      <c r="T6850">
        <v>500000000</v>
      </c>
    </row>
    <row r="6851" spans="1:20" ht="15" customHeight="1">
      <c r="A6851" s="962" t="s">
        <v>257</v>
      </c>
      <c r="B6851" t="s">
        <v>289</v>
      </c>
      <c r="C6851" t="s">
        <v>13</v>
      </c>
      <c r="D6851" t="s">
        <v>11</v>
      </c>
      <c r="E6851" t="s">
        <v>610</v>
      </c>
      <c r="F6851" t="s">
        <v>471</v>
      </c>
      <c r="R6851">
        <v>0</v>
      </c>
      <c r="S6851">
        <v>0</v>
      </c>
      <c r="T6851">
        <v>500000000</v>
      </c>
    </row>
    <row r="6852" spans="1:20" ht="15" customHeight="1">
      <c r="A6852" s="962" t="s">
        <v>257</v>
      </c>
      <c r="B6852" t="s">
        <v>309</v>
      </c>
      <c r="C6852" t="s">
        <v>13</v>
      </c>
      <c r="D6852" t="s">
        <v>11</v>
      </c>
      <c r="E6852" t="s">
        <v>610</v>
      </c>
      <c r="F6852" t="s">
        <v>471</v>
      </c>
      <c r="R6852">
        <v>0</v>
      </c>
      <c r="S6852">
        <v>0</v>
      </c>
      <c r="T6852">
        <v>500000000</v>
      </c>
    </row>
    <row r="6853" spans="1:20" ht="15" customHeight="1">
      <c r="A6853" s="962" t="s">
        <v>257</v>
      </c>
      <c r="B6853" t="s">
        <v>291</v>
      </c>
      <c r="C6853" t="s">
        <v>13</v>
      </c>
      <c r="D6853" t="s">
        <v>11</v>
      </c>
      <c r="E6853" t="s">
        <v>610</v>
      </c>
      <c r="F6853" t="s">
        <v>471</v>
      </c>
      <c r="R6853">
        <v>0</v>
      </c>
      <c r="S6853">
        <v>0</v>
      </c>
      <c r="T6853">
        <v>500000000</v>
      </c>
    </row>
    <row r="6854" spans="1:20" ht="15" customHeight="1">
      <c r="A6854" s="962" t="s">
        <v>257</v>
      </c>
      <c r="B6854" t="s">
        <v>288</v>
      </c>
      <c r="C6854" t="s">
        <v>13</v>
      </c>
      <c r="D6854" t="s">
        <v>11</v>
      </c>
      <c r="E6854" t="s">
        <v>610</v>
      </c>
      <c r="F6854" t="s">
        <v>471</v>
      </c>
      <c r="R6854">
        <v>0</v>
      </c>
      <c r="S6854">
        <v>0</v>
      </c>
      <c r="T6854">
        <v>500000000</v>
      </c>
    </row>
    <row r="6855" spans="1:20" ht="15" customHeight="1">
      <c r="A6855" s="962" t="s">
        <v>257</v>
      </c>
      <c r="B6855" t="s">
        <v>287</v>
      </c>
      <c r="C6855" t="s">
        <v>13</v>
      </c>
      <c r="D6855" t="s">
        <v>11</v>
      </c>
      <c r="E6855" t="s">
        <v>610</v>
      </c>
      <c r="F6855" t="s">
        <v>471</v>
      </c>
      <c r="R6855">
        <v>0</v>
      </c>
      <c r="S6855">
        <v>0</v>
      </c>
      <c r="T6855">
        <v>500000000</v>
      </c>
    </row>
    <row r="6856" spans="1:20" ht="15" customHeight="1">
      <c r="A6856" s="962" t="s">
        <v>257</v>
      </c>
      <c r="B6856" t="s">
        <v>305</v>
      </c>
      <c r="C6856" t="s">
        <v>13</v>
      </c>
      <c r="D6856" t="s">
        <v>11</v>
      </c>
      <c r="E6856" t="s">
        <v>610</v>
      </c>
      <c r="F6856" t="s">
        <v>471</v>
      </c>
      <c r="R6856">
        <v>0</v>
      </c>
      <c r="S6856">
        <v>0</v>
      </c>
      <c r="T6856">
        <v>500000000</v>
      </c>
    </row>
    <row r="6857" spans="1:20" ht="15" customHeight="1">
      <c r="A6857" s="962" t="s">
        <v>257</v>
      </c>
      <c r="B6857" t="s">
        <v>321</v>
      </c>
      <c r="C6857" t="s">
        <v>13</v>
      </c>
      <c r="D6857" t="s">
        <v>11</v>
      </c>
      <c r="E6857" t="s">
        <v>610</v>
      </c>
      <c r="F6857" t="s">
        <v>471</v>
      </c>
      <c r="R6857">
        <v>0</v>
      </c>
      <c r="S6857">
        <v>0</v>
      </c>
      <c r="T6857">
        <v>500000000</v>
      </c>
    </row>
    <row r="6858" spans="1:20" ht="15" customHeight="1">
      <c r="A6858" s="962" t="s">
        <v>257</v>
      </c>
      <c r="B6858" t="s">
        <v>310</v>
      </c>
      <c r="C6858" t="s">
        <v>13</v>
      </c>
      <c r="D6858" t="s">
        <v>11</v>
      </c>
      <c r="E6858" t="s">
        <v>610</v>
      </c>
      <c r="F6858" t="s">
        <v>471</v>
      </c>
      <c r="R6858">
        <v>0</v>
      </c>
      <c r="S6858">
        <v>0</v>
      </c>
      <c r="T6858">
        <v>500000000</v>
      </c>
    </row>
    <row r="6859" spans="1:20" ht="15" customHeight="1">
      <c r="A6859" s="962" t="s">
        <v>257</v>
      </c>
      <c r="B6859" t="s">
        <v>294</v>
      </c>
      <c r="C6859" t="s">
        <v>13</v>
      </c>
      <c r="D6859" t="s">
        <v>11</v>
      </c>
      <c r="E6859" t="s">
        <v>610</v>
      </c>
      <c r="F6859" t="s">
        <v>471</v>
      </c>
      <c r="R6859">
        <v>0</v>
      </c>
      <c r="S6859">
        <v>0</v>
      </c>
      <c r="T6859">
        <v>500000000</v>
      </c>
    </row>
    <row r="6860" spans="1:20" ht="15" customHeight="1">
      <c r="A6860" s="962" t="s">
        <v>257</v>
      </c>
      <c r="B6860" t="s">
        <v>293</v>
      </c>
      <c r="C6860" t="s">
        <v>13</v>
      </c>
      <c r="D6860" t="s">
        <v>11</v>
      </c>
      <c r="E6860" t="s">
        <v>610</v>
      </c>
      <c r="F6860" t="s">
        <v>471</v>
      </c>
      <c r="R6860">
        <v>0</v>
      </c>
      <c r="S6860">
        <v>0</v>
      </c>
      <c r="T6860">
        <v>500000000</v>
      </c>
    </row>
    <row r="6861" spans="1:20" ht="15" customHeight="1">
      <c r="A6861" s="962" t="s">
        <v>259</v>
      </c>
      <c r="B6861" t="s">
        <v>300</v>
      </c>
      <c r="C6861" t="s">
        <v>13</v>
      </c>
      <c r="D6861" t="s">
        <v>11</v>
      </c>
      <c r="E6861" t="s">
        <v>610</v>
      </c>
      <c r="F6861" t="s">
        <v>471</v>
      </c>
      <c r="R6861">
        <v>0</v>
      </c>
      <c r="S6861">
        <v>0</v>
      </c>
      <c r="T6861">
        <v>500000000</v>
      </c>
    </row>
    <row r="6862" spans="1:20" ht="15" customHeight="1">
      <c r="A6862" s="962" t="s">
        <v>259</v>
      </c>
      <c r="B6862" t="s">
        <v>298</v>
      </c>
      <c r="C6862" t="s">
        <v>13</v>
      </c>
      <c r="D6862" t="s">
        <v>11</v>
      </c>
      <c r="E6862" t="s">
        <v>610</v>
      </c>
      <c r="F6862" t="s">
        <v>471</v>
      </c>
      <c r="R6862">
        <v>0</v>
      </c>
      <c r="S6862">
        <v>0</v>
      </c>
      <c r="T6862">
        <v>500000000</v>
      </c>
    </row>
    <row r="6863" spans="1:20" ht="15" customHeight="1">
      <c r="A6863" s="962" t="s">
        <v>259</v>
      </c>
      <c r="B6863" t="s">
        <v>297</v>
      </c>
      <c r="C6863" t="s">
        <v>13</v>
      </c>
      <c r="D6863" t="s">
        <v>11</v>
      </c>
      <c r="E6863" t="s">
        <v>610</v>
      </c>
      <c r="F6863" t="s">
        <v>471</v>
      </c>
      <c r="R6863">
        <v>0</v>
      </c>
      <c r="S6863">
        <v>0</v>
      </c>
      <c r="T6863">
        <v>500000000</v>
      </c>
    </row>
    <row r="6864" spans="1:20" ht="15" customHeight="1">
      <c r="A6864" s="962" t="s">
        <v>259</v>
      </c>
      <c r="B6864" t="s">
        <v>288</v>
      </c>
      <c r="C6864" t="s">
        <v>13</v>
      </c>
      <c r="D6864" t="s">
        <v>11</v>
      </c>
      <c r="E6864" t="s">
        <v>610</v>
      </c>
      <c r="F6864" t="s">
        <v>471</v>
      </c>
      <c r="R6864">
        <v>0</v>
      </c>
      <c r="S6864">
        <v>0</v>
      </c>
      <c r="T6864">
        <v>500000000</v>
      </c>
    </row>
    <row r="6865" spans="1:20" ht="15" customHeight="1">
      <c r="A6865" s="962" t="s">
        <v>259</v>
      </c>
      <c r="B6865" t="s">
        <v>287</v>
      </c>
      <c r="C6865" t="s">
        <v>13</v>
      </c>
      <c r="D6865" t="s">
        <v>11</v>
      </c>
      <c r="E6865" t="s">
        <v>610</v>
      </c>
      <c r="F6865" t="s">
        <v>471</v>
      </c>
      <c r="R6865">
        <v>0</v>
      </c>
      <c r="S6865">
        <v>0</v>
      </c>
      <c r="T6865">
        <v>500000000</v>
      </c>
    </row>
    <row r="6866" spans="1:20" ht="15" customHeight="1">
      <c r="A6866" s="962" t="s">
        <v>259</v>
      </c>
      <c r="B6866" t="s">
        <v>321</v>
      </c>
      <c r="C6866" t="s">
        <v>13</v>
      </c>
      <c r="D6866" t="s">
        <v>11</v>
      </c>
      <c r="E6866" t="s">
        <v>610</v>
      </c>
      <c r="F6866" t="s">
        <v>471</v>
      </c>
      <c r="R6866">
        <v>0</v>
      </c>
      <c r="S6866">
        <v>0</v>
      </c>
      <c r="T6866">
        <v>500000000</v>
      </c>
    </row>
    <row r="6867" spans="1:20" ht="15" customHeight="1">
      <c r="A6867" s="962" t="s">
        <v>259</v>
      </c>
      <c r="B6867" t="s">
        <v>299</v>
      </c>
      <c r="C6867" t="s">
        <v>13</v>
      </c>
      <c r="D6867" t="s">
        <v>11</v>
      </c>
      <c r="E6867" t="s">
        <v>610</v>
      </c>
      <c r="F6867" t="s">
        <v>471</v>
      </c>
      <c r="R6867">
        <v>0</v>
      </c>
      <c r="S6867">
        <v>0</v>
      </c>
      <c r="T6867">
        <v>500000000</v>
      </c>
    </row>
    <row r="6868" spans="1:20" ht="15" customHeight="1">
      <c r="A6868" s="962" t="s">
        <v>259</v>
      </c>
      <c r="B6868" t="s">
        <v>301</v>
      </c>
      <c r="C6868" t="s">
        <v>13</v>
      </c>
      <c r="D6868" t="s">
        <v>11</v>
      </c>
      <c r="E6868" t="s">
        <v>610</v>
      </c>
      <c r="F6868" t="s">
        <v>471</v>
      </c>
      <c r="R6868">
        <v>0</v>
      </c>
      <c r="S6868">
        <v>0</v>
      </c>
      <c r="T6868">
        <v>500000000</v>
      </c>
    </row>
    <row r="6869" spans="1:20" ht="15" customHeight="1">
      <c r="A6869" s="962" t="s">
        <v>260</v>
      </c>
      <c r="B6869" t="s">
        <v>299</v>
      </c>
      <c r="C6869" t="s">
        <v>13</v>
      </c>
      <c r="D6869" t="s">
        <v>11</v>
      </c>
      <c r="E6869" t="s">
        <v>610</v>
      </c>
      <c r="F6869" t="s">
        <v>471</v>
      </c>
      <c r="R6869">
        <v>0</v>
      </c>
      <c r="S6869">
        <v>0</v>
      </c>
      <c r="T6869">
        <v>0</v>
      </c>
    </row>
    <row r="6870" spans="1:20" ht="15" customHeight="1">
      <c r="A6870" s="962" t="s">
        <v>260</v>
      </c>
      <c r="B6870" t="s">
        <v>312</v>
      </c>
      <c r="C6870" t="s">
        <v>13</v>
      </c>
      <c r="D6870" t="s">
        <v>11</v>
      </c>
      <c r="E6870" t="s">
        <v>610</v>
      </c>
      <c r="F6870" t="s">
        <v>471</v>
      </c>
      <c r="R6870">
        <v>0</v>
      </c>
      <c r="S6870">
        <v>0</v>
      </c>
      <c r="T6870">
        <v>0</v>
      </c>
    </row>
    <row r="6871" spans="1:20" ht="15" customHeight="1">
      <c r="A6871" s="962" t="s">
        <v>260</v>
      </c>
      <c r="B6871" t="s">
        <v>298</v>
      </c>
      <c r="C6871" t="s">
        <v>13</v>
      </c>
      <c r="D6871" t="s">
        <v>11</v>
      </c>
      <c r="E6871" t="s">
        <v>610</v>
      </c>
      <c r="F6871" t="s">
        <v>471</v>
      </c>
      <c r="R6871">
        <v>0</v>
      </c>
      <c r="S6871">
        <v>0</v>
      </c>
      <c r="T6871">
        <v>0</v>
      </c>
    </row>
    <row r="6872" spans="1:20" ht="15" customHeight="1">
      <c r="A6872" s="962" t="s">
        <v>260</v>
      </c>
      <c r="B6872" t="s">
        <v>297</v>
      </c>
      <c r="C6872" t="s">
        <v>13</v>
      </c>
      <c r="D6872" t="s">
        <v>11</v>
      </c>
      <c r="E6872" t="s">
        <v>610</v>
      </c>
      <c r="F6872" t="s">
        <v>471</v>
      </c>
      <c r="R6872">
        <v>0</v>
      </c>
      <c r="S6872">
        <v>0</v>
      </c>
      <c r="T6872">
        <v>0</v>
      </c>
    </row>
    <row r="6873" spans="1:20" ht="15" customHeight="1">
      <c r="A6873" s="962" t="s">
        <v>260</v>
      </c>
      <c r="B6873" t="s">
        <v>288</v>
      </c>
      <c r="C6873" t="s">
        <v>13</v>
      </c>
      <c r="D6873" t="s">
        <v>11</v>
      </c>
      <c r="E6873" t="s">
        <v>610</v>
      </c>
      <c r="F6873" t="s">
        <v>471</v>
      </c>
      <c r="R6873">
        <v>0</v>
      </c>
      <c r="S6873">
        <v>0</v>
      </c>
      <c r="T6873">
        <v>0</v>
      </c>
    </row>
    <row r="6874" spans="1:20" ht="15" customHeight="1">
      <c r="A6874" s="962" t="s">
        <v>260</v>
      </c>
      <c r="B6874" t="s">
        <v>287</v>
      </c>
      <c r="C6874" t="s">
        <v>13</v>
      </c>
      <c r="D6874" t="s">
        <v>11</v>
      </c>
      <c r="E6874" t="s">
        <v>610</v>
      </c>
      <c r="F6874" t="s">
        <v>471</v>
      </c>
      <c r="R6874">
        <v>0</v>
      </c>
    </row>
    <row r="6875" spans="1:20" ht="15" customHeight="1">
      <c r="A6875" s="962" t="s">
        <v>260</v>
      </c>
      <c r="B6875" t="s">
        <v>309</v>
      </c>
      <c r="C6875" t="s">
        <v>13</v>
      </c>
      <c r="D6875" t="s">
        <v>11</v>
      </c>
      <c r="E6875" t="s">
        <v>610</v>
      </c>
      <c r="F6875" t="s">
        <v>471</v>
      </c>
      <c r="R6875">
        <v>0</v>
      </c>
      <c r="S6875">
        <v>0</v>
      </c>
      <c r="T6875">
        <v>0</v>
      </c>
    </row>
    <row r="6876" spans="1:20" ht="15" customHeight="1">
      <c r="A6876" s="962" t="s">
        <v>260</v>
      </c>
      <c r="B6876" t="s">
        <v>305</v>
      </c>
      <c r="C6876" t="s">
        <v>13</v>
      </c>
      <c r="D6876" t="s">
        <v>11</v>
      </c>
      <c r="E6876" t="s">
        <v>610</v>
      </c>
      <c r="F6876" t="s">
        <v>471</v>
      </c>
      <c r="R6876">
        <v>0</v>
      </c>
      <c r="S6876">
        <v>0</v>
      </c>
      <c r="T6876">
        <v>0</v>
      </c>
    </row>
    <row r="6877" spans="1:20" ht="15" customHeight="1">
      <c r="A6877" s="962" t="s">
        <v>261</v>
      </c>
      <c r="B6877" t="s">
        <v>290</v>
      </c>
      <c r="C6877" t="s">
        <v>13</v>
      </c>
      <c r="D6877" t="s">
        <v>11</v>
      </c>
      <c r="E6877" t="s">
        <v>610</v>
      </c>
      <c r="F6877" t="s">
        <v>471</v>
      </c>
      <c r="R6877">
        <v>0</v>
      </c>
      <c r="S6877">
        <v>0</v>
      </c>
      <c r="T6877">
        <v>500000000</v>
      </c>
    </row>
    <row r="6878" spans="1:20" ht="15" customHeight="1">
      <c r="A6878" s="962" t="s">
        <v>261</v>
      </c>
      <c r="B6878" t="s">
        <v>292</v>
      </c>
      <c r="C6878" t="s">
        <v>13</v>
      </c>
      <c r="D6878" t="s">
        <v>11</v>
      </c>
      <c r="E6878" t="s">
        <v>610</v>
      </c>
      <c r="F6878" t="s">
        <v>471</v>
      </c>
      <c r="R6878">
        <v>0</v>
      </c>
      <c r="S6878">
        <v>0</v>
      </c>
      <c r="T6878">
        <v>500000000</v>
      </c>
    </row>
    <row r="6879" spans="1:20" ht="15" customHeight="1">
      <c r="A6879" s="962" t="s">
        <v>261</v>
      </c>
      <c r="B6879" t="s">
        <v>295</v>
      </c>
      <c r="C6879" t="s">
        <v>13</v>
      </c>
      <c r="D6879" t="s">
        <v>11</v>
      </c>
      <c r="E6879" t="s">
        <v>610</v>
      </c>
      <c r="F6879" t="s">
        <v>471</v>
      </c>
      <c r="R6879">
        <v>0</v>
      </c>
      <c r="S6879">
        <v>0</v>
      </c>
      <c r="T6879">
        <v>500000000</v>
      </c>
    </row>
    <row r="6880" spans="1:20" ht="15" customHeight="1">
      <c r="A6880" s="962" t="s">
        <v>261</v>
      </c>
      <c r="B6880" t="s">
        <v>296</v>
      </c>
      <c r="C6880" t="s">
        <v>13</v>
      </c>
      <c r="D6880" t="s">
        <v>11</v>
      </c>
      <c r="E6880" t="s">
        <v>610</v>
      </c>
      <c r="F6880" t="s">
        <v>471</v>
      </c>
      <c r="R6880">
        <v>0</v>
      </c>
      <c r="S6880">
        <v>0</v>
      </c>
      <c r="T6880">
        <v>500000000</v>
      </c>
    </row>
    <row r="6881" spans="1:20" ht="15" customHeight="1">
      <c r="A6881" s="962" t="s">
        <v>261</v>
      </c>
      <c r="B6881" t="s">
        <v>289</v>
      </c>
      <c r="C6881" t="s">
        <v>13</v>
      </c>
      <c r="D6881" t="s">
        <v>11</v>
      </c>
      <c r="E6881" t="s">
        <v>610</v>
      </c>
      <c r="F6881" t="s">
        <v>471</v>
      </c>
      <c r="R6881">
        <v>0</v>
      </c>
      <c r="S6881">
        <v>0</v>
      </c>
      <c r="T6881">
        <v>500000000</v>
      </c>
    </row>
    <row r="6882" spans="1:20" ht="15" customHeight="1">
      <c r="A6882" s="962" t="s">
        <v>261</v>
      </c>
      <c r="B6882" t="s">
        <v>291</v>
      </c>
      <c r="C6882" t="s">
        <v>13</v>
      </c>
      <c r="D6882" t="s">
        <v>11</v>
      </c>
      <c r="E6882" t="s">
        <v>610</v>
      </c>
      <c r="F6882" t="s">
        <v>471</v>
      </c>
      <c r="R6882">
        <v>0</v>
      </c>
      <c r="S6882">
        <v>0</v>
      </c>
      <c r="T6882">
        <v>500000000</v>
      </c>
    </row>
    <row r="6883" spans="1:20" ht="15" customHeight="1">
      <c r="A6883" s="962" t="s">
        <v>261</v>
      </c>
      <c r="B6883" t="s">
        <v>288</v>
      </c>
      <c r="C6883" t="s">
        <v>13</v>
      </c>
      <c r="D6883" t="s">
        <v>11</v>
      </c>
      <c r="E6883" t="s">
        <v>610</v>
      </c>
      <c r="F6883" t="s">
        <v>471</v>
      </c>
      <c r="R6883">
        <v>0</v>
      </c>
      <c r="S6883">
        <v>0</v>
      </c>
      <c r="T6883">
        <v>500000000</v>
      </c>
    </row>
    <row r="6884" spans="1:20" ht="15" customHeight="1">
      <c r="A6884" s="962" t="s">
        <v>261</v>
      </c>
      <c r="B6884" t="s">
        <v>287</v>
      </c>
      <c r="C6884" t="s">
        <v>13</v>
      </c>
      <c r="D6884" t="s">
        <v>11</v>
      </c>
      <c r="E6884" t="s">
        <v>610</v>
      </c>
      <c r="F6884" t="s">
        <v>471</v>
      </c>
      <c r="R6884">
        <v>0</v>
      </c>
      <c r="S6884">
        <v>0</v>
      </c>
      <c r="T6884">
        <v>500000000</v>
      </c>
    </row>
    <row r="6885" spans="1:20" ht="15" customHeight="1">
      <c r="A6885" s="962" t="s">
        <v>261</v>
      </c>
      <c r="B6885" t="s">
        <v>321</v>
      </c>
      <c r="C6885" t="s">
        <v>13</v>
      </c>
      <c r="D6885" t="s">
        <v>11</v>
      </c>
      <c r="E6885" t="s">
        <v>610</v>
      </c>
      <c r="F6885" t="s">
        <v>471</v>
      </c>
      <c r="R6885">
        <v>0</v>
      </c>
      <c r="S6885">
        <v>0</v>
      </c>
      <c r="T6885">
        <v>500000000</v>
      </c>
    </row>
    <row r="6886" spans="1:20" ht="15" customHeight="1">
      <c r="A6886" s="962" t="s">
        <v>261</v>
      </c>
      <c r="B6886" t="s">
        <v>294</v>
      </c>
      <c r="C6886" t="s">
        <v>13</v>
      </c>
      <c r="D6886" t="s">
        <v>11</v>
      </c>
      <c r="E6886" t="s">
        <v>610</v>
      </c>
      <c r="F6886" t="s">
        <v>471</v>
      </c>
      <c r="R6886">
        <v>0</v>
      </c>
      <c r="S6886">
        <v>0</v>
      </c>
      <c r="T6886">
        <v>500000000</v>
      </c>
    </row>
    <row r="6887" spans="1:20" ht="15" customHeight="1">
      <c r="A6887" s="962" t="s">
        <v>261</v>
      </c>
      <c r="B6887" t="s">
        <v>293</v>
      </c>
      <c r="C6887" t="s">
        <v>13</v>
      </c>
      <c r="D6887" t="s">
        <v>11</v>
      </c>
      <c r="E6887" t="s">
        <v>610</v>
      </c>
      <c r="F6887" t="s">
        <v>471</v>
      </c>
      <c r="R6887">
        <v>0</v>
      </c>
      <c r="S6887">
        <v>0</v>
      </c>
      <c r="T6887">
        <v>500000000</v>
      </c>
    </row>
    <row r="6888" spans="1:20" ht="15" customHeight="1">
      <c r="A6888" s="962" t="s">
        <v>261</v>
      </c>
      <c r="B6888" t="s">
        <v>324</v>
      </c>
      <c r="C6888" t="s">
        <v>13</v>
      </c>
      <c r="D6888" t="s">
        <v>11</v>
      </c>
      <c r="E6888" t="s">
        <v>610</v>
      </c>
      <c r="F6888" t="s">
        <v>471</v>
      </c>
      <c r="R6888">
        <v>0</v>
      </c>
      <c r="S6888">
        <v>0</v>
      </c>
      <c r="T6888">
        <v>500000000</v>
      </c>
    </row>
    <row r="6889" spans="1:20" ht="15" customHeight="1">
      <c r="A6889" s="962" t="s">
        <v>262</v>
      </c>
      <c r="B6889" t="s">
        <v>297</v>
      </c>
      <c r="C6889" t="s">
        <v>13</v>
      </c>
      <c r="D6889" t="s">
        <v>11</v>
      </c>
      <c r="E6889" t="s">
        <v>610</v>
      </c>
      <c r="F6889" t="s">
        <v>471</v>
      </c>
      <c r="J6889" t="s">
        <v>2000</v>
      </c>
      <c r="L6889" t="s">
        <v>2001</v>
      </c>
      <c r="O6889" t="s">
        <v>882</v>
      </c>
      <c r="P6889" t="s">
        <v>868</v>
      </c>
      <c r="Q6889" t="s">
        <v>869</v>
      </c>
      <c r="R6889">
        <v>0</v>
      </c>
      <c r="S6889">
        <v>0</v>
      </c>
      <c r="T6889">
        <v>500000000</v>
      </c>
    </row>
    <row r="6890" spans="1:20" ht="15" customHeight="1">
      <c r="A6890" s="962" t="s">
        <v>262</v>
      </c>
      <c r="B6890" t="s">
        <v>288</v>
      </c>
      <c r="C6890" t="s">
        <v>13</v>
      </c>
      <c r="D6890" t="s">
        <v>11</v>
      </c>
      <c r="E6890" t="s">
        <v>610</v>
      </c>
      <c r="F6890" t="s">
        <v>471</v>
      </c>
      <c r="R6890">
        <v>0</v>
      </c>
      <c r="S6890">
        <v>0</v>
      </c>
      <c r="T6890">
        <v>500000000</v>
      </c>
    </row>
    <row r="6891" spans="1:20" ht="15" customHeight="1">
      <c r="A6891" s="962" t="s">
        <v>262</v>
      </c>
      <c r="B6891" t="s">
        <v>287</v>
      </c>
      <c r="C6891" t="s">
        <v>13</v>
      </c>
      <c r="D6891" t="s">
        <v>11</v>
      </c>
      <c r="E6891" t="s">
        <v>610</v>
      </c>
      <c r="F6891" t="s">
        <v>471</v>
      </c>
      <c r="R6891">
        <v>0</v>
      </c>
      <c r="S6891">
        <v>0</v>
      </c>
      <c r="T6891">
        <v>500000000</v>
      </c>
    </row>
    <row r="6892" spans="1:20" ht="15" customHeight="1">
      <c r="A6892" s="962" t="s">
        <v>262</v>
      </c>
      <c r="B6892" t="s">
        <v>299</v>
      </c>
      <c r="C6892" t="s">
        <v>13</v>
      </c>
      <c r="D6892" t="s">
        <v>11</v>
      </c>
      <c r="E6892" t="s">
        <v>610</v>
      </c>
      <c r="F6892" t="s">
        <v>471</v>
      </c>
      <c r="R6892">
        <v>0</v>
      </c>
      <c r="S6892">
        <v>0</v>
      </c>
      <c r="T6892">
        <v>500000000</v>
      </c>
    </row>
    <row r="6893" spans="1:20" ht="15" customHeight="1">
      <c r="A6893" s="962" t="s">
        <v>262</v>
      </c>
      <c r="B6893" t="s">
        <v>301</v>
      </c>
      <c r="C6893" t="s">
        <v>13</v>
      </c>
      <c r="D6893" t="s">
        <v>11</v>
      </c>
      <c r="E6893" t="s">
        <v>610</v>
      </c>
      <c r="F6893" t="s">
        <v>471</v>
      </c>
      <c r="R6893">
        <v>0</v>
      </c>
      <c r="S6893">
        <v>0</v>
      </c>
      <c r="T6893">
        <v>500000000</v>
      </c>
    </row>
    <row r="6894" spans="1:20" ht="15" customHeight="1">
      <c r="A6894" s="962" t="s">
        <v>262</v>
      </c>
      <c r="B6894" t="s">
        <v>302</v>
      </c>
      <c r="C6894" t="s">
        <v>13</v>
      </c>
      <c r="D6894" t="s">
        <v>11</v>
      </c>
      <c r="E6894" t="s">
        <v>610</v>
      </c>
      <c r="F6894" t="s">
        <v>471</v>
      </c>
      <c r="R6894">
        <v>0</v>
      </c>
      <c r="S6894">
        <v>0</v>
      </c>
      <c r="T6894">
        <v>500000000</v>
      </c>
    </row>
    <row r="6895" spans="1:20" ht="15" customHeight="1">
      <c r="A6895" s="962" t="s">
        <v>262</v>
      </c>
      <c r="B6895" t="s">
        <v>303</v>
      </c>
      <c r="C6895" t="s">
        <v>13</v>
      </c>
      <c r="D6895" t="s">
        <v>11</v>
      </c>
      <c r="E6895" t="s">
        <v>610</v>
      </c>
      <c r="F6895" t="s">
        <v>471</v>
      </c>
      <c r="R6895">
        <v>0</v>
      </c>
      <c r="S6895">
        <v>0</v>
      </c>
      <c r="T6895">
        <v>500000000</v>
      </c>
    </row>
    <row r="6896" spans="1:20" ht="15" customHeight="1">
      <c r="A6896" s="962" t="s">
        <v>262</v>
      </c>
      <c r="B6896" t="s">
        <v>298</v>
      </c>
      <c r="C6896" t="s">
        <v>13</v>
      </c>
      <c r="D6896" t="s">
        <v>11</v>
      </c>
      <c r="E6896" t="s">
        <v>610</v>
      </c>
      <c r="F6896" t="s">
        <v>471</v>
      </c>
      <c r="R6896">
        <v>0</v>
      </c>
      <c r="S6896">
        <v>0</v>
      </c>
      <c r="T6896">
        <v>500000000</v>
      </c>
    </row>
    <row r="6897" spans="1:20" ht="15" customHeight="1">
      <c r="A6897" s="962" t="s">
        <v>262</v>
      </c>
      <c r="B6897" t="s">
        <v>300</v>
      </c>
      <c r="C6897" t="s">
        <v>13</v>
      </c>
      <c r="D6897" t="s">
        <v>11</v>
      </c>
      <c r="E6897" t="s">
        <v>610</v>
      </c>
      <c r="F6897" t="s">
        <v>471</v>
      </c>
      <c r="R6897">
        <v>0</v>
      </c>
      <c r="S6897">
        <v>0</v>
      </c>
      <c r="T6897">
        <v>500000000</v>
      </c>
    </row>
    <row r="6898" spans="1:20" ht="15" customHeight="1">
      <c r="A6898" s="962" t="s">
        <v>262</v>
      </c>
      <c r="B6898" t="s">
        <v>321</v>
      </c>
      <c r="C6898" t="s">
        <v>13</v>
      </c>
      <c r="D6898" t="s">
        <v>11</v>
      </c>
      <c r="E6898" t="s">
        <v>610</v>
      </c>
      <c r="F6898" t="s">
        <v>471</v>
      </c>
      <c r="R6898">
        <v>0</v>
      </c>
      <c r="S6898">
        <v>0</v>
      </c>
      <c r="T6898">
        <v>500000000</v>
      </c>
    </row>
    <row r="6899" spans="1:20" ht="15" customHeight="1">
      <c r="A6899" s="962" t="s">
        <v>263</v>
      </c>
      <c r="B6899" t="s">
        <v>290</v>
      </c>
      <c r="C6899" t="s">
        <v>13</v>
      </c>
      <c r="D6899" t="s">
        <v>11</v>
      </c>
      <c r="E6899" t="s">
        <v>610</v>
      </c>
      <c r="F6899" t="s">
        <v>471</v>
      </c>
      <c r="R6899">
        <v>0</v>
      </c>
      <c r="S6899">
        <v>0</v>
      </c>
      <c r="T6899">
        <v>500000000</v>
      </c>
    </row>
    <row r="6900" spans="1:20" ht="15" customHeight="1">
      <c r="A6900" s="962" t="s">
        <v>263</v>
      </c>
      <c r="B6900" t="s">
        <v>292</v>
      </c>
      <c r="C6900" t="s">
        <v>13</v>
      </c>
      <c r="D6900" t="s">
        <v>11</v>
      </c>
      <c r="E6900" t="s">
        <v>610</v>
      </c>
      <c r="F6900" t="s">
        <v>471</v>
      </c>
      <c r="R6900">
        <v>0</v>
      </c>
      <c r="S6900">
        <v>0</v>
      </c>
      <c r="T6900">
        <v>500000000</v>
      </c>
    </row>
    <row r="6901" spans="1:20" ht="15" customHeight="1">
      <c r="A6901" s="962" t="s">
        <v>263</v>
      </c>
      <c r="B6901" t="s">
        <v>295</v>
      </c>
      <c r="C6901" t="s">
        <v>13</v>
      </c>
      <c r="D6901" t="s">
        <v>11</v>
      </c>
      <c r="E6901" t="s">
        <v>610</v>
      </c>
      <c r="F6901" t="s">
        <v>471</v>
      </c>
      <c r="R6901">
        <v>0</v>
      </c>
      <c r="S6901">
        <v>0</v>
      </c>
      <c r="T6901">
        <v>500000000</v>
      </c>
    </row>
    <row r="6902" spans="1:20" ht="15" customHeight="1">
      <c r="A6902" s="962" t="s">
        <v>263</v>
      </c>
      <c r="B6902" t="s">
        <v>296</v>
      </c>
      <c r="C6902" t="s">
        <v>13</v>
      </c>
      <c r="D6902" t="s">
        <v>11</v>
      </c>
      <c r="E6902" t="s">
        <v>610</v>
      </c>
      <c r="F6902" t="s">
        <v>471</v>
      </c>
      <c r="R6902">
        <v>0</v>
      </c>
      <c r="S6902">
        <v>0</v>
      </c>
      <c r="T6902">
        <v>500000000</v>
      </c>
    </row>
    <row r="6903" spans="1:20" ht="15" customHeight="1">
      <c r="A6903" s="962" t="s">
        <v>263</v>
      </c>
      <c r="B6903" t="s">
        <v>289</v>
      </c>
      <c r="C6903" t="s">
        <v>13</v>
      </c>
      <c r="D6903" t="s">
        <v>11</v>
      </c>
      <c r="E6903" t="s">
        <v>610</v>
      </c>
      <c r="F6903" t="s">
        <v>471</v>
      </c>
      <c r="R6903">
        <v>0</v>
      </c>
      <c r="S6903">
        <v>0</v>
      </c>
      <c r="T6903">
        <v>500000000</v>
      </c>
    </row>
    <row r="6904" spans="1:20" ht="15" customHeight="1">
      <c r="A6904" s="962" t="s">
        <v>263</v>
      </c>
      <c r="B6904" t="s">
        <v>291</v>
      </c>
      <c r="C6904" t="s">
        <v>13</v>
      </c>
      <c r="D6904" t="s">
        <v>11</v>
      </c>
      <c r="E6904" t="s">
        <v>610</v>
      </c>
      <c r="F6904" t="s">
        <v>471</v>
      </c>
      <c r="R6904">
        <v>0</v>
      </c>
      <c r="S6904">
        <v>0</v>
      </c>
      <c r="T6904">
        <v>500000000</v>
      </c>
    </row>
    <row r="6905" spans="1:20" ht="15" customHeight="1">
      <c r="A6905" s="962" t="s">
        <v>263</v>
      </c>
      <c r="B6905" t="s">
        <v>288</v>
      </c>
      <c r="C6905" t="s">
        <v>13</v>
      </c>
      <c r="D6905" t="s">
        <v>11</v>
      </c>
      <c r="E6905" t="s">
        <v>610</v>
      </c>
      <c r="F6905" t="s">
        <v>471</v>
      </c>
      <c r="R6905">
        <v>0</v>
      </c>
      <c r="S6905">
        <v>0</v>
      </c>
      <c r="T6905">
        <v>500000000</v>
      </c>
    </row>
    <row r="6906" spans="1:20" ht="15" customHeight="1">
      <c r="A6906" s="962" t="s">
        <v>263</v>
      </c>
      <c r="B6906" t="s">
        <v>287</v>
      </c>
      <c r="C6906" t="s">
        <v>13</v>
      </c>
      <c r="D6906" t="s">
        <v>11</v>
      </c>
      <c r="E6906" t="s">
        <v>610</v>
      </c>
      <c r="F6906" t="s">
        <v>471</v>
      </c>
      <c r="R6906">
        <v>0</v>
      </c>
      <c r="S6906">
        <v>0</v>
      </c>
      <c r="T6906">
        <v>500000000</v>
      </c>
    </row>
    <row r="6907" spans="1:20" ht="15" customHeight="1">
      <c r="A6907" s="962" t="s">
        <v>263</v>
      </c>
      <c r="B6907" t="s">
        <v>321</v>
      </c>
      <c r="C6907" t="s">
        <v>13</v>
      </c>
      <c r="D6907" t="s">
        <v>11</v>
      </c>
      <c r="E6907" t="s">
        <v>610</v>
      </c>
      <c r="F6907" t="s">
        <v>471</v>
      </c>
      <c r="R6907">
        <v>0</v>
      </c>
      <c r="S6907">
        <v>0</v>
      </c>
      <c r="T6907">
        <v>500000000</v>
      </c>
    </row>
    <row r="6908" spans="1:20" ht="15" customHeight="1">
      <c r="A6908" s="962" t="s">
        <v>263</v>
      </c>
      <c r="B6908" t="s">
        <v>294</v>
      </c>
      <c r="C6908" t="s">
        <v>13</v>
      </c>
      <c r="D6908" t="s">
        <v>11</v>
      </c>
      <c r="E6908" t="s">
        <v>610</v>
      </c>
      <c r="F6908" t="s">
        <v>471</v>
      </c>
      <c r="R6908">
        <v>0</v>
      </c>
      <c r="S6908">
        <v>0</v>
      </c>
      <c r="T6908">
        <v>500000000</v>
      </c>
    </row>
    <row r="6909" spans="1:20" ht="15" customHeight="1">
      <c r="A6909" s="962" t="s">
        <v>263</v>
      </c>
      <c r="B6909" t="s">
        <v>293</v>
      </c>
      <c r="C6909" t="s">
        <v>13</v>
      </c>
      <c r="D6909" t="s">
        <v>11</v>
      </c>
      <c r="E6909" t="s">
        <v>610</v>
      </c>
      <c r="F6909" t="s">
        <v>471</v>
      </c>
      <c r="R6909">
        <v>0</v>
      </c>
      <c r="S6909">
        <v>0</v>
      </c>
      <c r="T6909">
        <v>500000000</v>
      </c>
    </row>
    <row r="6910" spans="1:20" ht="15" customHeight="1">
      <c r="A6910" s="962" t="s">
        <v>263</v>
      </c>
      <c r="B6910" t="s">
        <v>324</v>
      </c>
      <c r="C6910" t="s">
        <v>13</v>
      </c>
      <c r="D6910" t="s">
        <v>11</v>
      </c>
      <c r="E6910" t="s">
        <v>610</v>
      </c>
      <c r="F6910" t="s">
        <v>471</v>
      </c>
      <c r="R6910">
        <v>0</v>
      </c>
      <c r="S6910">
        <v>0</v>
      </c>
      <c r="T6910">
        <v>500000000</v>
      </c>
    </row>
    <row r="6911" spans="1:20" ht="15" customHeight="1">
      <c r="A6911" s="962" t="s">
        <v>264</v>
      </c>
      <c r="B6911" t="s">
        <v>294</v>
      </c>
      <c r="C6911" t="s">
        <v>13</v>
      </c>
      <c r="D6911" t="s">
        <v>11</v>
      </c>
      <c r="E6911" t="s">
        <v>610</v>
      </c>
      <c r="F6911" t="s">
        <v>471</v>
      </c>
      <c r="R6911">
        <v>10</v>
      </c>
      <c r="S6911">
        <v>0</v>
      </c>
      <c r="T6911">
        <v>29</v>
      </c>
    </row>
    <row r="6912" spans="1:20" ht="15" customHeight="1">
      <c r="A6912" s="962" t="s">
        <v>264</v>
      </c>
      <c r="B6912" t="s">
        <v>292</v>
      </c>
      <c r="C6912" t="s">
        <v>13</v>
      </c>
      <c r="D6912" t="s">
        <v>11</v>
      </c>
      <c r="E6912" t="s">
        <v>610</v>
      </c>
      <c r="F6912" t="s">
        <v>471</v>
      </c>
      <c r="R6912">
        <v>20</v>
      </c>
      <c r="S6912">
        <v>0</v>
      </c>
      <c r="T6912">
        <v>29</v>
      </c>
    </row>
    <row r="6913" spans="1:20" ht="15" customHeight="1">
      <c r="A6913" s="962" t="s">
        <v>264</v>
      </c>
      <c r="B6913" t="s">
        <v>291</v>
      </c>
      <c r="C6913" t="s">
        <v>13</v>
      </c>
      <c r="D6913" t="s">
        <v>11</v>
      </c>
      <c r="E6913" t="s">
        <v>610</v>
      </c>
      <c r="F6913" t="s">
        <v>471</v>
      </c>
      <c r="R6913">
        <v>30</v>
      </c>
    </row>
    <row r="6914" spans="1:20" ht="15" customHeight="1">
      <c r="A6914" s="962" t="s">
        <v>264</v>
      </c>
      <c r="B6914" t="s">
        <v>293</v>
      </c>
      <c r="C6914" t="s">
        <v>13</v>
      </c>
      <c r="D6914" t="s">
        <v>11</v>
      </c>
      <c r="E6914" t="s">
        <v>610</v>
      </c>
      <c r="F6914" t="s">
        <v>471</v>
      </c>
      <c r="R6914">
        <v>10</v>
      </c>
      <c r="S6914">
        <v>0</v>
      </c>
      <c r="T6914">
        <v>29</v>
      </c>
    </row>
    <row r="6915" spans="1:20" ht="15" customHeight="1">
      <c r="A6915" s="962" t="s">
        <v>264</v>
      </c>
      <c r="B6915" t="s">
        <v>289</v>
      </c>
      <c r="C6915" t="s">
        <v>13</v>
      </c>
      <c r="D6915" t="s">
        <v>11</v>
      </c>
      <c r="E6915" t="s">
        <v>610</v>
      </c>
      <c r="F6915" t="s">
        <v>471</v>
      </c>
      <c r="R6915">
        <v>34.200000000000003</v>
      </c>
    </row>
    <row r="6916" spans="1:20" ht="15" customHeight="1">
      <c r="A6916" s="962" t="s">
        <v>264</v>
      </c>
      <c r="B6916" t="s">
        <v>288</v>
      </c>
      <c r="C6916" t="s">
        <v>13</v>
      </c>
      <c r="D6916" t="s">
        <v>11</v>
      </c>
      <c r="E6916" t="s">
        <v>610</v>
      </c>
      <c r="F6916" t="s">
        <v>471</v>
      </c>
      <c r="R6916">
        <v>34.200000000000003</v>
      </c>
    </row>
    <row r="6917" spans="1:20" ht="15" customHeight="1">
      <c r="A6917" s="962" t="s">
        <v>264</v>
      </c>
      <c r="B6917" t="s">
        <v>287</v>
      </c>
      <c r="C6917" t="s">
        <v>13</v>
      </c>
      <c r="D6917" t="s">
        <v>11</v>
      </c>
      <c r="E6917" t="s">
        <v>610</v>
      </c>
      <c r="F6917" t="s">
        <v>471</v>
      </c>
      <c r="R6917">
        <v>34.200000000000003</v>
      </c>
    </row>
    <row r="6918" spans="1:20" ht="15" customHeight="1">
      <c r="A6918" s="962" t="s">
        <v>264</v>
      </c>
      <c r="B6918" t="s">
        <v>295</v>
      </c>
      <c r="C6918" t="s">
        <v>13</v>
      </c>
      <c r="D6918" t="s">
        <v>11</v>
      </c>
      <c r="E6918" t="s">
        <v>610</v>
      </c>
      <c r="F6918" t="s">
        <v>471</v>
      </c>
      <c r="R6918">
        <v>4.2</v>
      </c>
    </row>
    <row r="6919" spans="1:20" ht="15" customHeight="1">
      <c r="A6919" s="962" t="s">
        <v>264</v>
      </c>
      <c r="B6919" t="s">
        <v>296</v>
      </c>
      <c r="C6919" t="s">
        <v>13</v>
      </c>
      <c r="D6919" t="s">
        <v>11</v>
      </c>
      <c r="E6919" t="s">
        <v>610</v>
      </c>
      <c r="F6919" t="s">
        <v>471</v>
      </c>
      <c r="R6919">
        <v>0</v>
      </c>
    </row>
    <row r="6920" spans="1:20" ht="15" customHeight="1">
      <c r="A6920" s="962" t="s">
        <v>265</v>
      </c>
      <c r="B6920" t="s">
        <v>294</v>
      </c>
      <c r="C6920" t="s">
        <v>13</v>
      </c>
      <c r="D6920" t="s">
        <v>11</v>
      </c>
      <c r="E6920" t="s">
        <v>610</v>
      </c>
      <c r="F6920" t="s">
        <v>471</v>
      </c>
      <c r="R6920">
        <v>0.33</v>
      </c>
      <c r="S6920">
        <v>0</v>
      </c>
      <c r="T6920">
        <v>1</v>
      </c>
    </row>
    <row r="6921" spans="1:20" ht="15" customHeight="1">
      <c r="A6921" s="962" t="s">
        <v>265</v>
      </c>
      <c r="B6921" t="s">
        <v>292</v>
      </c>
      <c r="C6921" t="s">
        <v>13</v>
      </c>
      <c r="D6921" t="s">
        <v>11</v>
      </c>
      <c r="E6921" t="s">
        <v>610</v>
      </c>
      <c r="F6921" t="s">
        <v>471</v>
      </c>
      <c r="R6921">
        <v>0.67</v>
      </c>
      <c r="S6921">
        <v>0</v>
      </c>
      <c r="T6921">
        <v>1</v>
      </c>
    </row>
    <row r="6922" spans="1:20" ht="15" customHeight="1">
      <c r="A6922" s="962" t="s">
        <v>265</v>
      </c>
      <c r="B6922" t="s">
        <v>291</v>
      </c>
      <c r="C6922" t="s">
        <v>13</v>
      </c>
      <c r="D6922" t="s">
        <v>11</v>
      </c>
      <c r="E6922" t="s">
        <v>610</v>
      </c>
      <c r="F6922" t="s">
        <v>471</v>
      </c>
      <c r="G6922" t="s">
        <v>714</v>
      </c>
      <c r="I6922" t="s">
        <v>691</v>
      </c>
      <c r="J6922" t="s">
        <v>692</v>
      </c>
      <c r="K6922" t="s">
        <v>333</v>
      </c>
      <c r="L6922" t="s">
        <v>693</v>
      </c>
      <c r="M6922" t="s">
        <v>71</v>
      </c>
      <c r="O6922" t="s">
        <v>361</v>
      </c>
      <c r="P6922" t="s">
        <v>336</v>
      </c>
      <c r="Q6922" t="s">
        <v>337</v>
      </c>
      <c r="R6922">
        <v>1</v>
      </c>
    </row>
    <row r="6923" spans="1:20" ht="15" customHeight="1">
      <c r="A6923" s="962" t="s">
        <v>265</v>
      </c>
      <c r="B6923" t="s">
        <v>293</v>
      </c>
      <c r="C6923" t="s">
        <v>13</v>
      </c>
      <c r="D6923" t="s">
        <v>11</v>
      </c>
      <c r="E6923" t="s">
        <v>610</v>
      </c>
      <c r="F6923" t="s">
        <v>471</v>
      </c>
      <c r="R6923">
        <v>0.33</v>
      </c>
      <c r="S6923">
        <v>0</v>
      </c>
      <c r="T6923">
        <v>1</v>
      </c>
    </row>
    <row r="6924" spans="1:20" ht="15" customHeight="1">
      <c r="A6924" s="962" t="s">
        <v>265</v>
      </c>
      <c r="B6924" t="s">
        <v>289</v>
      </c>
      <c r="C6924" t="s">
        <v>13</v>
      </c>
      <c r="D6924" t="s">
        <v>11</v>
      </c>
      <c r="E6924" t="s">
        <v>610</v>
      </c>
      <c r="F6924" t="s">
        <v>471</v>
      </c>
      <c r="H6924" t="s">
        <v>697</v>
      </c>
      <c r="I6924" t="s">
        <v>691</v>
      </c>
      <c r="J6924" t="s">
        <v>698</v>
      </c>
      <c r="K6924" t="s">
        <v>333</v>
      </c>
      <c r="L6924" t="s">
        <v>699</v>
      </c>
      <c r="M6924" t="s">
        <v>71</v>
      </c>
      <c r="O6924" t="s">
        <v>361</v>
      </c>
      <c r="P6924" t="s">
        <v>336</v>
      </c>
      <c r="Q6924" t="s">
        <v>337</v>
      </c>
      <c r="R6924">
        <v>1.2</v>
      </c>
    </row>
    <row r="6925" spans="1:20" ht="15" customHeight="1">
      <c r="A6925" s="962" t="s">
        <v>265</v>
      </c>
      <c r="B6925" t="s">
        <v>288</v>
      </c>
      <c r="C6925" t="s">
        <v>13</v>
      </c>
      <c r="D6925" t="s">
        <v>11</v>
      </c>
      <c r="E6925" t="s">
        <v>610</v>
      </c>
      <c r="F6925" t="s">
        <v>471</v>
      </c>
      <c r="R6925">
        <v>1.2</v>
      </c>
    </row>
    <row r="6926" spans="1:20" ht="15" customHeight="1">
      <c r="A6926" s="962" t="s">
        <v>265</v>
      </c>
      <c r="B6926" t="s">
        <v>287</v>
      </c>
      <c r="C6926" t="s">
        <v>13</v>
      </c>
      <c r="D6926" t="s">
        <v>11</v>
      </c>
      <c r="E6926" t="s">
        <v>610</v>
      </c>
      <c r="F6926" t="s">
        <v>471</v>
      </c>
      <c r="R6926">
        <v>1.2</v>
      </c>
    </row>
    <row r="6927" spans="1:20" ht="15" customHeight="1">
      <c r="A6927" s="962" t="s">
        <v>265</v>
      </c>
      <c r="B6927" t="s">
        <v>295</v>
      </c>
      <c r="C6927" t="s">
        <v>13</v>
      </c>
      <c r="D6927" t="s">
        <v>11</v>
      </c>
      <c r="E6927" t="s">
        <v>610</v>
      </c>
      <c r="F6927" t="s">
        <v>471</v>
      </c>
      <c r="G6927" t="s">
        <v>715</v>
      </c>
      <c r="I6927" t="s">
        <v>691</v>
      </c>
      <c r="J6927" t="s">
        <v>695</v>
      </c>
      <c r="K6927" t="s">
        <v>333</v>
      </c>
      <c r="L6927" t="s">
        <v>696</v>
      </c>
      <c r="M6927" t="s">
        <v>71</v>
      </c>
      <c r="O6927" t="s">
        <v>361</v>
      </c>
      <c r="P6927" t="s">
        <v>336</v>
      </c>
      <c r="Q6927" t="s">
        <v>337</v>
      </c>
      <c r="R6927">
        <v>0.2</v>
      </c>
    </row>
    <row r="6928" spans="1:20" ht="15" customHeight="1">
      <c r="A6928" s="962" t="s">
        <v>265</v>
      </c>
      <c r="B6928" t="s">
        <v>296</v>
      </c>
      <c r="C6928" t="s">
        <v>13</v>
      </c>
      <c r="D6928" t="s">
        <v>11</v>
      </c>
      <c r="E6928" t="s">
        <v>610</v>
      </c>
      <c r="F6928" t="s">
        <v>471</v>
      </c>
      <c r="G6928" t="s">
        <v>697</v>
      </c>
      <c r="I6928" t="s">
        <v>691</v>
      </c>
      <c r="J6928" t="s">
        <v>698</v>
      </c>
      <c r="K6928" t="s">
        <v>333</v>
      </c>
      <c r="L6928" t="s">
        <v>699</v>
      </c>
      <c r="M6928" t="s">
        <v>71</v>
      </c>
      <c r="O6928" t="s">
        <v>361</v>
      </c>
      <c r="P6928" t="s">
        <v>336</v>
      </c>
      <c r="Q6928" t="s">
        <v>337</v>
      </c>
      <c r="R6928">
        <v>0</v>
      </c>
    </row>
    <row r="6929" spans="1:20" ht="15" customHeight="1">
      <c r="A6929" s="962" t="s">
        <v>266</v>
      </c>
      <c r="B6929" t="s">
        <v>294</v>
      </c>
      <c r="C6929" t="s">
        <v>13</v>
      </c>
      <c r="D6929" t="s">
        <v>11</v>
      </c>
      <c r="E6929" t="s">
        <v>610</v>
      </c>
      <c r="F6929" t="s">
        <v>471</v>
      </c>
      <c r="R6929">
        <v>9.67</v>
      </c>
      <c r="S6929">
        <v>0</v>
      </c>
      <c r="T6929">
        <v>29</v>
      </c>
    </row>
    <row r="6930" spans="1:20" ht="15" customHeight="1">
      <c r="A6930" s="962" t="s">
        <v>266</v>
      </c>
      <c r="B6930" t="s">
        <v>292</v>
      </c>
      <c r="C6930" t="s">
        <v>13</v>
      </c>
      <c r="D6930" t="s">
        <v>11</v>
      </c>
      <c r="E6930" t="s">
        <v>610</v>
      </c>
      <c r="F6930" t="s">
        <v>471</v>
      </c>
      <c r="R6930">
        <v>19.3</v>
      </c>
      <c r="S6930">
        <v>0</v>
      </c>
      <c r="T6930">
        <v>29</v>
      </c>
    </row>
    <row r="6931" spans="1:20" ht="15" customHeight="1">
      <c r="A6931" s="962" t="s">
        <v>266</v>
      </c>
      <c r="B6931" t="s">
        <v>291</v>
      </c>
      <c r="C6931" t="s">
        <v>13</v>
      </c>
      <c r="D6931" t="s">
        <v>11</v>
      </c>
      <c r="E6931" t="s">
        <v>610</v>
      </c>
      <c r="F6931" t="s">
        <v>471</v>
      </c>
      <c r="G6931" t="s">
        <v>716</v>
      </c>
      <c r="I6931" t="s">
        <v>691</v>
      </c>
      <c r="J6931" t="s">
        <v>692</v>
      </c>
      <c r="K6931" t="s">
        <v>333</v>
      </c>
      <c r="L6931" t="s">
        <v>701</v>
      </c>
      <c r="M6931" t="s">
        <v>71</v>
      </c>
      <c r="O6931" t="s">
        <v>361</v>
      </c>
      <c r="P6931" t="s">
        <v>336</v>
      </c>
      <c r="Q6931" t="s">
        <v>337</v>
      </c>
      <c r="R6931">
        <v>29</v>
      </c>
    </row>
    <row r="6932" spans="1:20" ht="15" customHeight="1">
      <c r="A6932" s="962" t="s">
        <v>266</v>
      </c>
      <c r="B6932" t="s">
        <v>293</v>
      </c>
      <c r="C6932" t="s">
        <v>13</v>
      </c>
      <c r="D6932" t="s">
        <v>11</v>
      </c>
      <c r="E6932" t="s">
        <v>610</v>
      </c>
      <c r="F6932" t="s">
        <v>471</v>
      </c>
      <c r="R6932">
        <v>9.67</v>
      </c>
      <c r="S6932">
        <v>0</v>
      </c>
      <c r="T6932">
        <v>29</v>
      </c>
    </row>
    <row r="6933" spans="1:20" ht="15" customHeight="1">
      <c r="A6933" s="962" t="s">
        <v>266</v>
      </c>
      <c r="B6933" t="s">
        <v>289</v>
      </c>
      <c r="C6933" t="s">
        <v>13</v>
      </c>
      <c r="D6933" t="s">
        <v>11</v>
      </c>
      <c r="E6933" t="s">
        <v>610</v>
      </c>
      <c r="F6933" t="s">
        <v>471</v>
      </c>
      <c r="H6933" t="s">
        <v>704</v>
      </c>
      <c r="I6933" t="s">
        <v>691</v>
      </c>
      <c r="J6933" t="s">
        <v>698</v>
      </c>
      <c r="K6933" t="s">
        <v>333</v>
      </c>
      <c r="L6933" t="s">
        <v>705</v>
      </c>
      <c r="M6933" t="s">
        <v>71</v>
      </c>
      <c r="O6933" t="s">
        <v>361</v>
      </c>
      <c r="P6933" t="s">
        <v>336</v>
      </c>
      <c r="Q6933" t="s">
        <v>337</v>
      </c>
      <c r="R6933">
        <v>33</v>
      </c>
    </row>
    <row r="6934" spans="1:20" ht="15" customHeight="1">
      <c r="A6934" s="962" t="s">
        <v>266</v>
      </c>
      <c r="B6934" t="s">
        <v>288</v>
      </c>
      <c r="C6934" t="s">
        <v>13</v>
      </c>
      <c r="D6934" t="s">
        <v>11</v>
      </c>
      <c r="E6934" t="s">
        <v>610</v>
      </c>
      <c r="F6934" t="s">
        <v>471</v>
      </c>
      <c r="R6934">
        <v>33</v>
      </c>
    </row>
    <row r="6935" spans="1:20" ht="15" customHeight="1">
      <c r="A6935" s="962" t="s">
        <v>266</v>
      </c>
      <c r="B6935" t="s">
        <v>287</v>
      </c>
      <c r="C6935" t="s">
        <v>13</v>
      </c>
      <c r="D6935" t="s">
        <v>11</v>
      </c>
      <c r="E6935" t="s">
        <v>610</v>
      </c>
      <c r="F6935" t="s">
        <v>471</v>
      </c>
      <c r="R6935">
        <v>33</v>
      </c>
    </row>
    <row r="6936" spans="1:20" ht="15" customHeight="1">
      <c r="A6936" s="962" t="s">
        <v>266</v>
      </c>
      <c r="B6936" t="s">
        <v>295</v>
      </c>
      <c r="C6936" t="s">
        <v>13</v>
      </c>
      <c r="D6936" t="s">
        <v>11</v>
      </c>
      <c r="E6936" t="s">
        <v>610</v>
      </c>
      <c r="F6936" t="s">
        <v>471</v>
      </c>
      <c r="G6936" t="s">
        <v>702</v>
      </c>
      <c r="I6936" t="s">
        <v>691</v>
      </c>
      <c r="J6936" t="s">
        <v>695</v>
      </c>
      <c r="K6936" t="s">
        <v>333</v>
      </c>
      <c r="L6936" t="s">
        <v>703</v>
      </c>
      <c r="M6936" t="s">
        <v>71</v>
      </c>
      <c r="O6936" t="s">
        <v>361</v>
      </c>
      <c r="P6936" t="s">
        <v>336</v>
      </c>
      <c r="Q6936" t="s">
        <v>337</v>
      </c>
      <c r="R6936">
        <v>4</v>
      </c>
    </row>
    <row r="6937" spans="1:20" ht="15" customHeight="1">
      <c r="A6937" s="962" t="s">
        <v>266</v>
      </c>
      <c r="B6937" t="s">
        <v>296</v>
      </c>
      <c r="C6937" t="s">
        <v>13</v>
      </c>
      <c r="D6937" t="s">
        <v>11</v>
      </c>
      <c r="E6937" t="s">
        <v>610</v>
      </c>
      <c r="F6937" t="s">
        <v>471</v>
      </c>
      <c r="G6937" t="s">
        <v>704</v>
      </c>
      <c r="I6937" t="s">
        <v>691</v>
      </c>
      <c r="J6937" t="s">
        <v>698</v>
      </c>
      <c r="K6937" t="s">
        <v>333</v>
      </c>
      <c r="L6937" t="s">
        <v>705</v>
      </c>
      <c r="M6937" t="s">
        <v>71</v>
      </c>
      <c r="O6937" t="s">
        <v>361</v>
      </c>
      <c r="P6937" t="s">
        <v>336</v>
      </c>
      <c r="Q6937" t="s">
        <v>337</v>
      </c>
      <c r="R6937">
        <v>0</v>
      </c>
    </row>
    <row r="6938" spans="1:20" ht="15" customHeight="1">
      <c r="A6938" s="962" t="s">
        <v>267</v>
      </c>
      <c r="B6938" t="s">
        <v>296</v>
      </c>
      <c r="C6938" t="s">
        <v>13</v>
      </c>
      <c r="D6938" t="s">
        <v>11</v>
      </c>
      <c r="E6938" t="s">
        <v>610</v>
      </c>
      <c r="F6938" t="s">
        <v>471</v>
      </c>
      <c r="R6938">
        <v>0</v>
      </c>
      <c r="S6938">
        <v>0</v>
      </c>
      <c r="T6938">
        <v>0</v>
      </c>
    </row>
    <row r="6939" spans="1:20" ht="15" customHeight="1">
      <c r="A6939" s="962" t="s">
        <v>267</v>
      </c>
      <c r="B6939" t="s">
        <v>289</v>
      </c>
      <c r="C6939" t="s">
        <v>13</v>
      </c>
      <c r="D6939" t="s">
        <v>11</v>
      </c>
      <c r="E6939" t="s">
        <v>610</v>
      </c>
      <c r="F6939" t="s">
        <v>471</v>
      </c>
      <c r="R6939">
        <v>0</v>
      </c>
      <c r="S6939">
        <v>0</v>
      </c>
      <c r="T6939">
        <v>0</v>
      </c>
    </row>
    <row r="6940" spans="1:20" ht="15" customHeight="1">
      <c r="A6940" s="962" t="s">
        <v>267</v>
      </c>
      <c r="B6940" t="s">
        <v>288</v>
      </c>
      <c r="C6940" t="s">
        <v>13</v>
      </c>
      <c r="D6940" t="s">
        <v>11</v>
      </c>
      <c r="E6940" t="s">
        <v>610</v>
      </c>
      <c r="F6940" t="s">
        <v>471</v>
      </c>
      <c r="R6940">
        <v>0</v>
      </c>
      <c r="S6940">
        <v>0</v>
      </c>
      <c r="T6940">
        <v>0</v>
      </c>
    </row>
    <row r="6941" spans="1:20" ht="15" customHeight="1">
      <c r="A6941" s="962" t="s">
        <v>267</v>
      </c>
      <c r="B6941" t="s">
        <v>287</v>
      </c>
      <c r="C6941" t="s">
        <v>13</v>
      </c>
      <c r="D6941" t="s">
        <v>11</v>
      </c>
      <c r="E6941" t="s">
        <v>610</v>
      </c>
      <c r="F6941" t="s">
        <v>471</v>
      </c>
      <c r="R6941">
        <v>0</v>
      </c>
      <c r="S6941">
        <v>0</v>
      </c>
      <c r="T6941">
        <v>0</v>
      </c>
    </row>
    <row r="6942" spans="1:20" ht="15" customHeight="1">
      <c r="A6942" s="962" t="s">
        <v>268</v>
      </c>
      <c r="B6942" t="s">
        <v>296</v>
      </c>
      <c r="C6942" t="s">
        <v>13</v>
      </c>
      <c r="D6942" t="s">
        <v>11</v>
      </c>
      <c r="E6942" t="s">
        <v>610</v>
      </c>
      <c r="F6942" t="s">
        <v>471</v>
      </c>
      <c r="R6942">
        <v>0</v>
      </c>
      <c r="S6942">
        <v>0</v>
      </c>
      <c r="T6942">
        <v>0</v>
      </c>
    </row>
    <row r="6943" spans="1:20" ht="15" customHeight="1">
      <c r="A6943" s="962" t="s">
        <v>268</v>
      </c>
      <c r="B6943" t="s">
        <v>289</v>
      </c>
      <c r="C6943" t="s">
        <v>13</v>
      </c>
      <c r="D6943" t="s">
        <v>11</v>
      </c>
      <c r="E6943" t="s">
        <v>610</v>
      </c>
      <c r="F6943" t="s">
        <v>471</v>
      </c>
      <c r="R6943">
        <v>0</v>
      </c>
      <c r="S6943">
        <v>0</v>
      </c>
      <c r="T6943">
        <v>0</v>
      </c>
    </row>
    <row r="6944" spans="1:20" ht="15" customHeight="1">
      <c r="A6944" s="962" t="s">
        <v>268</v>
      </c>
      <c r="B6944" t="s">
        <v>288</v>
      </c>
      <c r="C6944" t="s">
        <v>13</v>
      </c>
      <c r="D6944" t="s">
        <v>11</v>
      </c>
      <c r="E6944" t="s">
        <v>610</v>
      </c>
      <c r="F6944" t="s">
        <v>471</v>
      </c>
      <c r="R6944">
        <v>0</v>
      </c>
      <c r="S6944">
        <v>0</v>
      </c>
      <c r="T6944">
        <v>0</v>
      </c>
    </row>
    <row r="6945" spans="1:20" ht="15" customHeight="1">
      <c r="A6945" s="962" t="s">
        <v>268</v>
      </c>
      <c r="B6945" t="s">
        <v>287</v>
      </c>
      <c r="C6945" t="s">
        <v>13</v>
      </c>
      <c r="D6945" t="s">
        <v>11</v>
      </c>
      <c r="E6945" t="s">
        <v>610</v>
      </c>
      <c r="F6945" t="s">
        <v>471</v>
      </c>
      <c r="R6945">
        <v>0</v>
      </c>
      <c r="S6945">
        <v>0</v>
      </c>
      <c r="T6945">
        <v>0</v>
      </c>
    </row>
    <row r="6946" spans="1:20" ht="15" customHeight="1">
      <c r="A6946" s="962" t="s">
        <v>269</v>
      </c>
      <c r="B6946" t="s">
        <v>296</v>
      </c>
      <c r="C6946" t="s">
        <v>13</v>
      </c>
      <c r="D6946" t="s">
        <v>11</v>
      </c>
      <c r="E6946" t="s">
        <v>610</v>
      </c>
      <c r="F6946" t="s">
        <v>471</v>
      </c>
      <c r="R6946">
        <v>0</v>
      </c>
      <c r="S6946">
        <v>0</v>
      </c>
      <c r="T6946">
        <v>0</v>
      </c>
    </row>
    <row r="6947" spans="1:20" ht="15" customHeight="1">
      <c r="A6947" s="962" t="s">
        <v>269</v>
      </c>
      <c r="B6947" t="s">
        <v>289</v>
      </c>
      <c r="C6947" t="s">
        <v>13</v>
      </c>
      <c r="D6947" t="s">
        <v>11</v>
      </c>
      <c r="E6947" t="s">
        <v>610</v>
      </c>
      <c r="F6947" t="s">
        <v>471</v>
      </c>
      <c r="R6947">
        <v>0</v>
      </c>
      <c r="S6947">
        <v>0</v>
      </c>
      <c r="T6947">
        <v>0</v>
      </c>
    </row>
    <row r="6948" spans="1:20" ht="15" customHeight="1">
      <c r="A6948" s="962" t="s">
        <v>269</v>
      </c>
      <c r="B6948" t="s">
        <v>288</v>
      </c>
      <c r="C6948" t="s">
        <v>13</v>
      </c>
      <c r="D6948" t="s">
        <v>11</v>
      </c>
      <c r="E6948" t="s">
        <v>610</v>
      </c>
      <c r="F6948" t="s">
        <v>471</v>
      </c>
      <c r="R6948">
        <v>0</v>
      </c>
      <c r="S6948">
        <v>0</v>
      </c>
      <c r="T6948">
        <v>0</v>
      </c>
    </row>
    <row r="6949" spans="1:20" ht="15" customHeight="1">
      <c r="A6949" s="962" t="s">
        <v>269</v>
      </c>
      <c r="B6949" t="s">
        <v>287</v>
      </c>
      <c r="C6949" t="s">
        <v>13</v>
      </c>
      <c r="D6949" t="s">
        <v>11</v>
      </c>
      <c r="E6949" t="s">
        <v>610</v>
      </c>
      <c r="F6949" t="s">
        <v>471</v>
      </c>
      <c r="R6949">
        <v>0</v>
      </c>
      <c r="S6949">
        <v>0</v>
      </c>
      <c r="T6949">
        <v>0</v>
      </c>
    </row>
    <row r="6950" spans="1:20" ht="15" customHeight="1">
      <c r="A6950" s="962" t="s">
        <v>270</v>
      </c>
      <c r="B6950" t="s">
        <v>296</v>
      </c>
      <c r="C6950" t="s">
        <v>13</v>
      </c>
      <c r="D6950" t="s">
        <v>11</v>
      </c>
      <c r="E6950" t="s">
        <v>610</v>
      </c>
      <c r="F6950" t="s">
        <v>471</v>
      </c>
      <c r="R6950">
        <v>0</v>
      </c>
      <c r="S6950">
        <v>0</v>
      </c>
      <c r="T6950">
        <v>0</v>
      </c>
    </row>
    <row r="6951" spans="1:20" ht="15" customHeight="1">
      <c r="A6951" s="962" t="s">
        <v>270</v>
      </c>
      <c r="B6951" t="s">
        <v>289</v>
      </c>
      <c r="C6951" t="s">
        <v>13</v>
      </c>
      <c r="D6951" t="s">
        <v>11</v>
      </c>
      <c r="E6951" t="s">
        <v>610</v>
      </c>
      <c r="F6951" t="s">
        <v>471</v>
      </c>
      <c r="R6951">
        <v>0</v>
      </c>
      <c r="S6951">
        <v>0</v>
      </c>
      <c r="T6951">
        <v>0</v>
      </c>
    </row>
    <row r="6952" spans="1:20" ht="15" customHeight="1">
      <c r="A6952" s="962" t="s">
        <v>270</v>
      </c>
      <c r="B6952" t="s">
        <v>288</v>
      </c>
      <c r="C6952" t="s">
        <v>13</v>
      </c>
      <c r="D6952" t="s">
        <v>11</v>
      </c>
      <c r="E6952" t="s">
        <v>610</v>
      </c>
      <c r="F6952" t="s">
        <v>471</v>
      </c>
      <c r="R6952">
        <v>0</v>
      </c>
      <c r="S6952">
        <v>0</v>
      </c>
      <c r="T6952">
        <v>0</v>
      </c>
    </row>
    <row r="6953" spans="1:20" ht="15" customHeight="1">
      <c r="A6953" s="962" t="s">
        <v>270</v>
      </c>
      <c r="B6953" t="s">
        <v>287</v>
      </c>
      <c r="C6953" t="s">
        <v>13</v>
      </c>
      <c r="D6953" t="s">
        <v>11</v>
      </c>
      <c r="E6953" t="s">
        <v>610</v>
      </c>
      <c r="F6953" t="s">
        <v>471</v>
      </c>
      <c r="R6953">
        <v>0</v>
      </c>
      <c r="S6953">
        <v>0</v>
      </c>
      <c r="T6953">
        <v>0</v>
      </c>
    </row>
    <row r="6954" spans="1:20" ht="15" customHeight="1">
      <c r="A6954" s="962" t="s">
        <v>271</v>
      </c>
      <c r="B6954" t="s">
        <v>297</v>
      </c>
      <c r="C6954" t="s">
        <v>13</v>
      </c>
      <c r="D6954" t="s">
        <v>11</v>
      </c>
      <c r="E6954" t="s">
        <v>610</v>
      </c>
      <c r="F6954" t="s">
        <v>471</v>
      </c>
      <c r="R6954">
        <v>0</v>
      </c>
      <c r="S6954">
        <v>0</v>
      </c>
      <c r="T6954">
        <v>0</v>
      </c>
    </row>
    <row r="6955" spans="1:20" ht="15" customHeight="1">
      <c r="A6955" s="962" t="s">
        <v>271</v>
      </c>
      <c r="B6955" t="s">
        <v>288</v>
      </c>
      <c r="C6955" t="s">
        <v>13</v>
      </c>
      <c r="D6955" t="s">
        <v>11</v>
      </c>
      <c r="E6955" t="s">
        <v>610</v>
      </c>
      <c r="F6955" t="s">
        <v>471</v>
      </c>
      <c r="R6955">
        <v>0</v>
      </c>
      <c r="S6955">
        <v>0</v>
      </c>
      <c r="T6955">
        <v>0</v>
      </c>
    </row>
    <row r="6956" spans="1:20" ht="15" customHeight="1">
      <c r="A6956" s="962" t="s">
        <v>271</v>
      </c>
      <c r="B6956" t="s">
        <v>287</v>
      </c>
      <c r="C6956" t="s">
        <v>13</v>
      </c>
      <c r="D6956" t="s">
        <v>11</v>
      </c>
      <c r="E6956" t="s">
        <v>610</v>
      </c>
      <c r="F6956" t="s">
        <v>471</v>
      </c>
      <c r="R6956">
        <v>0</v>
      </c>
      <c r="S6956">
        <v>0</v>
      </c>
      <c r="T6956">
        <v>0</v>
      </c>
    </row>
    <row r="6957" spans="1:20" ht="15" customHeight="1">
      <c r="A6957" s="962" t="s">
        <v>271</v>
      </c>
      <c r="B6957" t="s">
        <v>299</v>
      </c>
      <c r="C6957" t="s">
        <v>13</v>
      </c>
      <c r="D6957" t="s">
        <v>11</v>
      </c>
      <c r="E6957" t="s">
        <v>610</v>
      </c>
      <c r="F6957" t="s">
        <v>471</v>
      </c>
      <c r="R6957">
        <v>0</v>
      </c>
      <c r="S6957">
        <v>0</v>
      </c>
      <c r="T6957">
        <v>0</v>
      </c>
    </row>
    <row r="6958" spans="1:20" ht="15" customHeight="1">
      <c r="A6958" s="962" t="s">
        <v>271</v>
      </c>
      <c r="B6958" t="s">
        <v>301</v>
      </c>
      <c r="C6958" t="s">
        <v>13</v>
      </c>
      <c r="D6958" t="s">
        <v>11</v>
      </c>
      <c r="E6958" t="s">
        <v>610</v>
      </c>
      <c r="F6958" t="s">
        <v>471</v>
      </c>
      <c r="R6958">
        <v>0</v>
      </c>
      <c r="S6958">
        <v>0</v>
      </c>
      <c r="T6958">
        <v>0</v>
      </c>
    </row>
    <row r="6959" spans="1:20" ht="15" customHeight="1">
      <c r="A6959" s="962" t="s">
        <v>271</v>
      </c>
      <c r="B6959" t="s">
        <v>302</v>
      </c>
      <c r="C6959" t="s">
        <v>13</v>
      </c>
      <c r="D6959" t="s">
        <v>11</v>
      </c>
      <c r="E6959" t="s">
        <v>610</v>
      </c>
      <c r="F6959" t="s">
        <v>471</v>
      </c>
      <c r="R6959">
        <v>0</v>
      </c>
      <c r="S6959">
        <v>0</v>
      </c>
      <c r="T6959">
        <v>0</v>
      </c>
    </row>
    <row r="6960" spans="1:20" ht="15" customHeight="1">
      <c r="A6960" s="962" t="s">
        <v>271</v>
      </c>
      <c r="B6960" t="s">
        <v>303</v>
      </c>
      <c r="C6960" t="s">
        <v>13</v>
      </c>
      <c r="D6960" t="s">
        <v>11</v>
      </c>
      <c r="E6960" t="s">
        <v>610</v>
      </c>
      <c r="F6960" t="s">
        <v>471</v>
      </c>
      <c r="R6960">
        <v>0</v>
      </c>
      <c r="S6960">
        <v>0</v>
      </c>
      <c r="T6960">
        <v>0</v>
      </c>
    </row>
    <row r="6961" spans="1:20" ht="15" customHeight="1">
      <c r="A6961" s="962" t="s">
        <v>271</v>
      </c>
      <c r="B6961" t="s">
        <v>298</v>
      </c>
      <c r="C6961" t="s">
        <v>13</v>
      </c>
      <c r="D6961" t="s">
        <v>11</v>
      </c>
      <c r="E6961" t="s">
        <v>610</v>
      </c>
      <c r="F6961" t="s">
        <v>471</v>
      </c>
      <c r="R6961">
        <v>0</v>
      </c>
      <c r="S6961">
        <v>0</v>
      </c>
      <c r="T6961">
        <v>0</v>
      </c>
    </row>
    <row r="6962" spans="1:20" ht="15" customHeight="1">
      <c r="A6962" s="962" t="s">
        <v>271</v>
      </c>
      <c r="B6962" t="s">
        <v>300</v>
      </c>
      <c r="C6962" t="s">
        <v>13</v>
      </c>
      <c r="D6962" t="s">
        <v>11</v>
      </c>
      <c r="E6962" t="s">
        <v>610</v>
      </c>
      <c r="F6962" t="s">
        <v>471</v>
      </c>
      <c r="R6962">
        <v>0</v>
      </c>
      <c r="S6962">
        <v>0</v>
      </c>
      <c r="T6962">
        <v>0</v>
      </c>
    </row>
    <row r="6963" spans="1:20" ht="15" customHeight="1">
      <c r="A6963" s="962" t="s">
        <v>272</v>
      </c>
      <c r="B6963" t="s">
        <v>296</v>
      </c>
      <c r="C6963" t="s">
        <v>13</v>
      </c>
      <c r="D6963" t="s">
        <v>11</v>
      </c>
      <c r="E6963" t="s">
        <v>610</v>
      </c>
      <c r="F6963" t="s">
        <v>471</v>
      </c>
      <c r="R6963">
        <v>0</v>
      </c>
      <c r="S6963">
        <v>0</v>
      </c>
      <c r="T6963">
        <v>0</v>
      </c>
    </row>
    <row r="6964" spans="1:20" ht="15" customHeight="1">
      <c r="A6964" s="962" t="s">
        <v>272</v>
      </c>
      <c r="B6964" t="s">
        <v>289</v>
      </c>
      <c r="C6964" t="s">
        <v>13</v>
      </c>
      <c r="D6964" t="s">
        <v>11</v>
      </c>
      <c r="E6964" t="s">
        <v>610</v>
      </c>
      <c r="F6964" t="s">
        <v>471</v>
      </c>
      <c r="R6964">
        <v>0</v>
      </c>
      <c r="S6964">
        <v>0</v>
      </c>
      <c r="T6964">
        <v>0</v>
      </c>
    </row>
    <row r="6965" spans="1:20" ht="15" customHeight="1">
      <c r="A6965" s="962" t="s">
        <v>272</v>
      </c>
      <c r="B6965" t="s">
        <v>288</v>
      </c>
      <c r="C6965" t="s">
        <v>13</v>
      </c>
      <c r="D6965" t="s">
        <v>11</v>
      </c>
      <c r="E6965" t="s">
        <v>610</v>
      </c>
      <c r="F6965" t="s">
        <v>471</v>
      </c>
      <c r="R6965">
        <v>0</v>
      </c>
      <c r="S6965">
        <v>0</v>
      </c>
      <c r="T6965">
        <v>0</v>
      </c>
    </row>
    <row r="6966" spans="1:20" ht="15" customHeight="1">
      <c r="A6966" s="962" t="s">
        <v>272</v>
      </c>
      <c r="B6966" t="s">
        <v>287</v>
      </c>
      <c r="C6966" t="s">
        <v>13</v>
      </c>
      <c r="D6966" t="s">
        <v>11</v>
      </c>
      <c r="E6966" t="s">
        <v>610</v>
      </c>
      <c r="F6966" t="s">
        <v>471</v>
      </c>
      <c r="R6966">
        <v>0</v>
      </c>
      <c r="S6966">
        <v>0</v>
      </c>
      <c r="T6966">
        <v>0</v>
      </c>
    </row>
    <row r="6967" spans="1:20" ht="15" customHeight="1">
      <c r="A6967" s="962" t="s">
        <v>273</v>
      </c>
      <c r="B6967" t="s">
        <v>296</v>
      </c>
      <c r="C6967" t="s">
        <v>13</v>
      </c>
      <c r="D6967" t="s">
        <v>11</v>
      </c>
      <c r="E6967" t="s">
        <v>610</v>
      </c>
      <c r="F6967" t="s">
        <v>471</v>
      </c>
      <c r="R6967">
        <v>0</v>
      </c>
      <c r="S6967">
        <v>0</v>
      </c>
      <c r="T6967">
        <v>0</v>
      </c>
    </row>
    <row r="6968" spans="1:20" ht="15" customHeight="1">
      <c r="A6968" s="962" t="s">
        <v>273</v>
      </c>
      <c r="B6968" t="s">
        <v>289</v>
      </c>
      <c r="C6968" t="s">
        <v>13</v>
      </c>
      <c r="D6968" t="s">
        <v>11</v>
      </c>
      <c r="E6968" t="s">
        <v>610</v>
      </c>
      <c r="F6968" t="s">
        <v>471</v>
      </c>
      <c r="R6968">
        <v>0</v>
      </c>
      <c r="S6968">
        <v>0</v>
      </c>
      <c r="T6968">
        <v>0</v>
      </c>
    </row>
    <row r="6969" spans="1:20" ht="15" customHeight="1">
      <c r="A6969" s="962" t="s">
        <v>273</v>
      </c>
      <c r="B6969" t="s">
        <v>288</v>
      </c>
      <c r="C6969" t="s">
        <v>13</v>
      </c>
      <c r="D6969" t="s">
        <v>11</v>
      </c>
      <c r="E6969" t="s">
        <v>610</v>
      </c>
      <c r="F6969" t="s">
        <v>471</v>
      </c>
      <c r="R6969">
        <v>0</v>
      </c>
      <c r="S6969">
        <v>0</v>
      </c>
      <c r="T6969">
        <v>0</v>
      </c>
    </row>
    <row r="6970" spans="1:20" ht="15" customHeight="1">
      <c r="A6970" s="962" t="s">
        <v>273</v>
      </c>
      <c r="B6970" t="s">
        <v>287</v>
      </c>
      <c r="C6970" t="s">
        <v>13</v>
      </c>
      <c r="D6970" t="s">
        <v>11</v>
      </c>
      <c r="E6970" t="s">
        <v>610</v>
      </c>
      <c r="F6970" t="s">
        <v>471</v>
      </c>
      <c r="R6970">
        <v>0</v>
      </c>
      <c r="S6970">
        <v>0</v>
      </c>
      <c r="T6970">
        <v>0</v>
      </c>
    </row>
    <row r="6971" spans="1:20" ht="15" customHeight="1">
      <c r="A6971" s="962" t="s">
        <v>274</v>
      </c>
      <c r="B6971" t="s">
        <v>283</v>
      </c>
      <c r="C6971" t="s">
        <v>13</v>
      </c>
      <c r="D6971" t="s">
        <v>11</v>
      </c>
      <c r="E6971" t="s">
        <v>610</v>
      </c>
      <c r="F6971" t="s">
        <v>471</v>
      </c>
      <c r="G6971" t="s">
        <v>717</v>
      </c>
      <c r="I6971" t="s">
        <v>691</v>
      </c>
      <c r="K6971" t="s">
        <v>333</v>
      </c>
      <c r="L6971" t="s">
        <v>707</v>
      </c>
      <c r="M6971" t="s">
        <v>71</v>
      </c>
      <c r="O6971" t="s">
        <v>361</v>
      </c>
      <c r="P6971" t="s">
        <v>336</v>
      </c>
      <c r="Q6971" t="s">
        <v>337</v>
      </c>
      <c r="R6971">
        <v>16.5</v>
      </c>
    </row>
    <row r="6972" spans="1:20" ht="15" customHeight="1">
      <c r="A6972" s="962" t="s">
        <v>277</v>
      </c>
      <c r="B6972" t="s">
        <v>246</v>
      </c>
      <c r="C6972" t="s">
        <v>13</v>
      </c>
      <c r="D6972" t="s">
        <v>11</v>
      </c>
      <c r="E6972" t="s">
        <v>610</v>
      </c>
      <c r="F6972" t="s">
        <v>471</v>
      </c>
      <c r="R6972">
        <v>0</v>
      </c>
      <c r="S6972">
        <v>0</v>
      </c>
      <c r="T6972">
        <v>500000000</v>
      </c>
    </row>
    <row r="6973" spans="1:20" ht="15" customHeight="1">
      <c r="A6973" s="962" t="s">
        <v>277</v>
      </c>
      <c r="B6973" t="s">
        <v>244</v>
      </c>
      <c r="C6973" t="s">
        <v>13</v>
      </c>
      <c r="D6973" t="s">
        <v>11</v>
      </c>
      <c r="E6973" t="s">
        <v>610</v>
      </c>
      <c r="F6973" t="s">
        <v>471</v>
      </c>
      <c r="G6973" t="s">
        <v>718</v>
      </c>
      <c r="I6973" t="s">
        <v>428</v>
      </c>
      <c r="K6973" t="s">
        <v>333</v>
      </c>
      <c r="L6973" t="s">
        <v>277</v>
      </c>
      <c r="M6973" t="s">
        <v>66</v>
      </c>
      <c r="O6973" t="s">
        <v>365</v>
      </c>
      <c r="P6973" t="s">
        <v>336</v>
      </c>
      <c r="Q6973" t="s">
        <v>337</v>
      </c>
      <c r="R6973">
        <v>44.4</v>
      </c>
    </row>
    <row r="6974" spans="1:20" ht="15" customHeight="1">
      <c r="A6974" s="962" t="s">
        <v>278</v>
      </c>
      <c r="B6974" t="s">
        <v>252</v>
      </c>
      <c r="C6974" t="s">
        <v>13</v>
      </c>
      <c r="D6974" t="s">
        <v>11</v>
      </c>
      <c r="E6974" t="s">
        <v>610</v>
      </c>
      <c r="F6974" t="s">
        <v>471</v>
      </c>
      <c r="J6974" t="s">
        <v>340</v>
      </c>
      <c r="L6974" t="s">
        <v>252</v>
      </c>
      <c r="R6974">
        <v>0</v>
      </c>
    </row>
    <row r="6975" spans="1:20" ht="15" customHeight="1">
      <c r="A6975" s="962" t="s">
        <v>278</v>
      </c>
      <c r="B6975" t="s">
        <v>247</v>
      </c>
      <c r="C6975" t="s">
        <v>13</v>
      </c>
      <c r="D6975" t="s">
        <v>11</v>
      </c>
      <c r="E6975" t="s">
        <v>610</v>
      </c>
      <c r="F6975" t="s">
        <v>471</v>
      </c>
      <c r="O6975" t="s">
        <v>361</v>
      </c>
      <c r="P6975" t="s">
        <v>868</v>
      </c>
      <c r="Q6975" t="s">
        <v>869</v>
      </c>
      <c r="R6975">
        <v>24.4</v>
      </c>
    </row>
    <row r="6976" spans="1:20" ht="15" customHeight="1">
      <c r="A6976" s="962" t="s">
        <v>278</v>
      </c>
      <c r="B6976" t="s">
        <v>251</v>
      </c>
      <c r="C6976" t="s">
        <v>13</v>
      </c>
      <c r="D6976" t="s">
        <v>11</v>
      </c>
      <c r="E6976" t="s">
        <v>610</v>
      </c>
      <c r="F6976" t="s">
        <v>471</v>
      </c>
      <c r="R6976">
        <v>0</v>
      </c>
    </row>
    <row r="6977" spans="1:20" ht="15" customHeight="1">
      <c r="A6977" s="962" t="s">
        <v>279</v>
      </c>
      <c r="B6977" t="s">
        <v>254</v>
      </c>
      <c r="C6977" t="s">
        <v>13</v>
      </c>
      <c r="D6977" t="s">
        <v>11</v>
      </c>
      <c r="E6977" t="s">
        <v>610</v>
      </c>
      <c r="F6977" t="s">
        <v>471</v>
      </c>
      <c r="O6977" t="s">
        <v>361</v>
      </c>
      <c r="P6977" t="s">
        <v>868</v>
      </c>
      <c r="Q6977" t="s">
        <v>869</v>
      </c>
      <c r="R6977">
        <v>20.2</v>
      </c>
    </row>
    <row r="6978" spans="1:20" ht="15" customHeight="1">
      <c r="A6978" s="962" t="s">
        <v>279</v>
      </c>
      <c r="B6978" t="s">
        <v>253</v>
      </c>
      <c r="C6978" t="s">
        <v>13</v>
      </c>
      <c r="D6978" t="s">
        <v>11</v>
      </c>
      <c r="E6978" t="s">
        <v>610</v>
      </c>
      <c r="F6978" t="s">
        <v>471</v>
      </c>
      <c r="G6978" t="s">
        <v>709</v>
      </c>
      <c r="I6978" t="s">
        <v>415</v>
      </c>
      <c r="K6978" t="s">
        <v>333</v>
      </c>
      <c r="L6978" t="s">
        <v>253</v>
      </c>
      <c r="M6978" t="s">
        <v>68</v>
      </c>
      <c r="O6978" t="s">
        <v>335</v>
      </c>
      <c r="P6978" t="s">
        <v>336</v>
      </c>
      <c r="Q6978" t="s">
        <v>337</v>
      </c>
      <c r="R6978">
        <v>2.81</v>
      </c>
    </row>
    <row r="6979" spans="1:20" ht="15" customHeight="1">
      <c r="A6979" s="962" t="s">
        <v>279</v>
      </c>
      <c r="B6979" t="s">
        <v>251</v>
      </c>
      <c r="C6979" t="s">
        <v>13</v>
      </c>
      <c r="D6979" t="s">
        <v>11</v>
      </c>
      <c r="E6979" t="s">
        <v>610</v>
      </c>
      <c r="F6979" t="s">
        <v>471</v>
      </c>
      <c r="G6979" t="s">
        <v>709</v>
      </c>
      <c r="I6979" t="s">
        <v>415</v>
      </c>
      <c r="K6979" t="s">
        <v>333</v>
      </c>
      <c r="L6979" t="s">
        <v>253</v>
      </c>
      <c r="M6979" t="s">
        <v>68</v>
      </c>
      <c r="O6979" t="s">
        <v>335</v>
      </c>
      <c r="P6979" t="s">
        <v>336</v>
      </c>
      <c r="Q6979" t="s">
        <v>337</v>
      </c>
      <c r="R6979">
        <v>2.81</v>
      </c>
    </row>
    <row r="6980" spans="1:20" ht="15" customHeight="1">
      <c r="A6980" s="962" t="s">
        <v>279</v>
      </c>
      <c r="B6980" t="s">
        <v>255</v>
      </c>
      <c r="C6980" t="s">
        <v>13</v>
      </c>
      <c r="D6980" t="s">
        <v>11</v>
      </c>
      <c r="E6980" t="s">
        <v>610</v>
      </c>
      <c r="F6980" t="s">
        <v>471</v>
      </c>
      <c r="H6980" t="s">
        <v>931</v>
      </c>
      <c r="I6980" t="s">
        <v>853</v>
      </c>
      <c r="J6980" t="s">
        <v>948</v>
      </c>
      <c r="K6980" t="s">
        <v>854</v>
      </c>
      <c r="L6980" t="s">
        <v>855</v>
      </c>
      <c r="M6980" t="s">
        <v>55</v>
      </c>
      <c r="O6980" t="s">
        <v>361</v>
      </c>
      <c r="P6980" t="s">
        <v>851</v>
      </c>
      <c r="Q6980" t="s">
        <v>337</v>
      </c>
      <c r="R6980">
        <v>0.2</v>
      </c>
    </row>
    <row r="6981" spans="1:20" ht="15" customHeight="1">
      <c r="A6981" s="962" t="s">
        <v>280</v>
      </c>
      <c r="B6981" t="s">
        <v>257</v>
      </c>
      <c r="C6981" t="s">
        <v>13</v>
      </c>
      <c r="D6981" t="s">
        <v>11</v>
      </c>
      <c r="E6981" t="s">
        <v>610</v>
      </c>
      <c r="F6981" t="s">
        <v>471</v>
      </c>
      <c r="J6981" t="s">
        <v>436</v>
      </c>
      <c r="R6981">
        <v>0</v>
      </c>
    </row>
    <row r="6982" spans="1:20" ht="15" customHeight="1">
      <c r="A6982" s="962" t="s">
        <v>280</v>
      </c>
      <c r="B6982" t="s">
        <v>259</v>
      </c>
      <c r="C6982" t="s">
        <v>13</v>
      </c>
      <c r="D6982" t="s">
        <v>11</v>
      </c>
      <c r="E6982" t="s">
        <v>610</v>
      </c>
      <c r="F6982" t="s">
        <v>471</v>
      </c>
      <c r="R6982">
        <v>0</v>
      </c>
    </row>
    <row r="6983" spans="1:20" ht="15" customHeight="1">
      <c r="A6983" s="962" t="s">
        <v>280</v>
      </c>
      <c r="B6983" t="s">
        <v>260</v>
      </c>
      <c r="C6983" t="s">
        <v>13</v>
      </c>
      <c r="D6983" t="s">
        <v>11</v>
      </c>
      <c r="E6983" t="s">
        <v>610</v>
      </c>
      <c r="F6983" t="s">
        <v>471</v>
      </c>
      <c r="R6983">
        <v>0</v>
      </c>
    </row>
    <row r="6984" spans="1:20" ht="15" customHeight="1">
      <c r="A6984" s="962" t="s">
        <v>281</v>
      </c>
      <c r="B6984" t="s">
        <v>262</v>
      </c>
      <c r="C6984" t="s">
        <v>13</v>
      </c>
      <c r="D6984" t="s">
        <v>11</v>
      </c>
      <c r="E6984" t="s">
        <v>610</v>
      </c>
      <c r="F6984" t="s">
        <v>471</v>
      </c>
      <c r="L6984" t="s">
        <v>2002</v>
      </c>
      <c r="O6984" t="s">
        <v>361</v>
      </c>
      <c r="P6984" t="s">
        <v>868</v>
      </c>
      <c r="Q6984" t="s">
        <v>869</v>
      </c>
      <c r="R6984">
        <v>0</v>
      </c>
      <c r="S6984">
        <v>0</v>
      </c>
      <c r="T6984">
        <v>500000000</v>
      </c>
    </row>
    <row r="6985" spans="1:20" ht="15" customHeight="1">
      <c r="A6985" s="962" t="s">
        <v>281</v>
      </c>
      <c r="B6985" t="s">
        <v>261</v>
      </c>
      <c r="C6985" t="s">
        <v>13</v>
      </c>
      <c r="D6985" t="s">
        <v>11</v>
      </c>
      <c r="E6985" t="s">
        <v>610</v>
      </c>
      <c r="F6985" t="s">
        <v>471</v>
      </c>
      <c r="R6985">
        <v>0</v>
      </c>
      <c r="S6985">
        <v>0</v>
      </c>
      <c r="T6985">
        <v>500000000</v>
      </c>
    </row>
    <row r="6986" spans="1:20" ht="15" customHeight="1">
      <c r="A6986" s="962" t="s">
        <v>282</v>
      </c>
      <c r="B6986" t="s">
        <v>263</v>
      </c>
      <c r="C6986" t="s">
        <v>13</v>
      </c>
      <c r="D6986" t="s">
        <v>11</v>
      </c>
      <c r="E6986" t="s">
        <v>610</v>
      </c>
      <c r="F6986" t="s">
        <v>471</v>
      </c>
      <c r="O6986" t="s">
        <v>361</v>
      </c>
      <c r="P6986" t="s">
        <v>868</v>
      </c>
      <c r="Q6986" t="s">
        <v>869</v>
      </c>
      <c r="R6986">
        <v>0</v>
      </c>
      <c r="S6986">
        <v>0</v>
      </c>
      <c r="T6986">
        <v>500000000</v>
      </c>
    </row>
    <row r="6987" spans="1:20" ht="15" customHeight="1">
      <c r="A6987" s="962" t="s">
        <v>283</v>
      </c>
      <c r="B6987" t="s">
        <v>265</v>
      </c>
      <c r="C6987" t="s">
        <v>13</v>
      </c>
      <c r="D6987" t="s">
        <v>11</v>
      </c>
      <c r="E6987" t="s">
        <v>610</v>
      </c>
      <c r="F6987" t="s">
        <v>471</v>
      </c>
      <c r="O6987" t="s">
        <v>361</v>
      </c>
      <c r="P6987" t="s">
        <v>868</v>
      </c>
      <c r="Q6987" t="s">
        <v>869</v>
      </c>
      <c r="R6987">
        <v>1.2</v>
      </c>
    </row>
    <row r="6988" spans="1:20" ht="15" customHeight="1">
      <c r="A6988" s="962" t="s">
        <v>283</v>
      </c>
      <c r="B6988" t="s">
        <v>266</v>
      </c>
      <c r="C6988" t="s">
        <v>13</v>
      </c>
      <c r="D6988" t="s">
        <v>11</v>
      </c>
      <c r="E6988" t="s">
        <v>610</v>
      </c>
      <c r="F6988" t="s">
        <v>471</v>
      </c>
      <c r="O6988" t="s">
        <v>361</v>
      </c>
      <c r="P6988" t="s">
        <v>868</v>
      </c>
      <c r="Q6988" t="s">
        <v>869</v>
      </c>
      <c r="R6988">
        <v>33</v>
      </c>
    </row>
    <row r="6989" spans="1:20" ht="15" customHeight="1">
      <c r="A6989" s="962" t="s">
        <v>283</v>
      </c>
      <c r="B6989" t="s">
        <v>264</v>
      </c>
      <c r="C6989" t="s">
        <v>13</v>
      </c>
      <c r="D6989" t="s">
        <v>11</v>
      </c>
      <c r="E6989" t="s">
        <v>610</v>
      </c>
      <c r="F6989" t="s">
        <v>471</v>
      </c>
      <c r="R6989">
        <v>34.200000000000003</v>
      </c>
    </row>
    <row r="6990" spans="1:20" ht="15" customHeight="1">
      <c r="A6990" s="962" t="s">
        <v>284</v>
      </c>
      <c r="B6990" t="s">
        <v>269</v>
      </c>
      <c r="C6990" t="s">
        <v>13</v>
      </c>
      <c r="D6990" t="s">
        <v>11</v>
      </c>
      <c r="E6990" t="s">
        <v>610</v>
      </c>
      <c r="F6990" t="s">
        <v>471</v>
      </c>
      <c r="R6990">
        <v>0</v>
      </c>
      <c r="S6990">
        <v>0</v>
      </c>
      <c r="T6990">
        <v>0</v>
      </c>
    </row>
    <row r="6991" spans="1:20" ht="15" customHeight="1">
      <c r="A6991" s="962" t="s">
        <v>284</v>
      </c>
      <c r="B6991" t="s">
        <v>267</v>
      </c>
      <c r="C6991" t="s">
        <v>13</v>
      </c>
      <c r="D6991" t="s">
        <v>11</v>
      </c>
      <c r="E6991" t="s">
        <v>610</v>
      </c>
      <c r="F6991" t="s">
        <v>471</v>
      </c>
      <c r="R6991">
        <v>0</v>
      </c>
      <c r="S6991">
        <v>0</v>
      </c>
      <c r="T6991">
        <v>0</v>
      </c>
    </row>
    <row r="6992" spans="1:20" ht="15" customHeight="1">
      <c r="A6992" s="962" t="s">
        <v>284</v>
      </c>
      <c r="B6992" t="s">
        <v>268</v>
      </c>
      <c r="C6992" t="s">
        <v>13</v>
      </c>
      <c r="D6992" t="s">
        <v>11</v>
      </c>
      <c r="E6992" t="s">
        <v>610</v>
      </c>
      <c r="F6992" t="s">
        <v>471</v>
      </c>
      <c r="R6992">
        <v>0</v>
      </c>
      <c r="S6992">
        <v>0</v>
      </c>
      <c r="T6992">
        <v>0</v>
      </c>
    </row>
    <row r="6993" spans="1:20" ht="15" customHeight="1">
      <c r="A6993" s="962" t="s">
        <v>285</v>
      </c>
      <c r="B6993" t="s">
        <v>271</v>
      </c>
      <c r="C6993" t="s">
        <v>13</v>
      </c>
      <c r="D6993" t="s">
        <v>11</v>
      </c>
      <c r="E6993" t="s">
        <v>610</v>
      </c>
      <c r="F6993" t="s">
        <v>471</v>
      </c>
      <c r="R6993">
        <v>0</v>
      </c>
      <c r="S6993">
        <v>0</v>
      </c>
      <c r="T6993">
        <v>0</v>
      </c>
    </row>
    <row r="6994" spans="1:20" ht="15" customHeight="1">
      <c r="A6994" s="962" t="s">
        <v>285</v>
      </c>
      <c r="B6994" t="s">
        <v>270</v>
      </c>
      <c r="C6994" t="s">
        <v>13</v>
      </c>
      <c r="D6994" t="s">
        <v>11</v>
      </c>
      <c r="E6994" t="s">
        <v>610</v>
      </c>
      <c r="F6994" t="s">
        <v>471</v>
      </c>
      <c r="R6994">
        <v>0</v>
      </c>
      <c r="S6994">
        <v>0</v>
      </c>
      <c r="T6994">
        <v>0</v>
      </c>
    </row>
    <row r="6995" spans="1:20" ht="15" customHeight="1">
      <c r="A6995" s="962" t="s">
        <v>286</v>
      </c>
      <c r="B6995" t="s">
        <v>273</v>
      </c>
      <c r="C6995" t="s">
        <v>13</v>
      </c>
      <c r="D6995" t="s">
        <v>11</v>
      </c>
      <c r="E6995" t="s">
        <v>610</v>
      </c>
      <c r="F6995" t="s">
        <v>471</v>
      </c>
      <c r="R6995">
        <v>0</v>
      </c>
      <c r="S6995">
        <v>0</v>
      </c>
      <c r="T6995">
        <v>0</v>
      </c>
    </row>
    <row r="6996" spans="1:20" ht="15" customHeight="1">
      <c r="A6996" s="962" t="s">
        <v>286</v>
      </c>
      <c r="B6996" t="s">
        <v>272</v>
      </c>
      <c r="C6996" t="s">
        <v>13</v>
      </c>
      <c r="D6996" t="s">
        <v>11</v>
      </c>
      <c r="E6996" t="s">
        <v>610</v>
      </c>
      <c r="F6996" t="s">
        <v>471</v>
      </c>
      <c r="R6996">
        <v>0</v>
      </c>
      <c r="S6996">
        <v>0</v>
      </c>
      <c r="T6996">
        <v>0</v>
      </c>
    </row>
    <row r="6997" spans="1:20" ht="15" customHeight="1">
      <c r="A6997" s="962" t="s">
        <v>320</v>
      </c>
      <c r="B6997" t="s">
        <v>257</v>
      </c>
      <c r="C6997" t="s">
        <v>13</v>
      </c>
      <c r="D6997" t="s">
        <v>11</v>
      </c>
      <c r="E6997" t="s">
        <v>610</v>
      </c>
      <c r="F6997" t="s">
        <v>471</v>
      </c>
      <c r="R6997">
        <v>0</v>
      </c>
      <c r="S6997">
        <v>0</v>
      </c>
      <c r="T6997">
        <v>500000000</v>
      </c>
    </row>
    <row r="6998" spans="1:20" ht="15" customHeight="1">
      <c r="A6998" s="962" t="s">
        <v>320</v>
      </c>
      <c r="B6998" t="s">
        <v>259</v>
      </c>
      <c r="C6998" t="s">
        <v>13</v>
      </c>
      <c r="D6998" t="s">
        <v>11</v>
      </c>
      <c r="E6998" t="s">
        <v>610</v>
      </c>
      <c r="F6998" t="s">
        <v>471</v>
      </c>
      <c r="R6998">
        <v>0</v>
      </c>
      <c r="S6998">
        <v>0</v>
      </c>
      <c r="T6998">
        <v>500000000</v>
      </c>
    </row>
    <row r="6999" spans="1:20" ht="15" customHeight="1">
      <c r="A6999" s="962" t="s">
        <v>320</v>
      </c>
      <c r="B6999" t="s">
        <v>246</v>
      </c>
      <c r="C6999" t="s">
        <v>13</v>
      </c>
      <c r="D6999" t="s">
        <v>11</v>
      </c>
      <c r="E6999" t="s">
        <v>610</v>
      </c>
      <c r="F6999" t="s">
        <v>471</v>
      </c>
      <c r="R6999">
        <v>0</v>
      </c>
      <c r="S6999">
        <v>0</v>
      </c>
      <c r="T6999">
        <v>500000000</v>
      </c>
    </row>
    <row r="7000" spans="1:20" ht="15" customHeight="1">
      <c r="A7000" s="962" t="s">
        <v>320</v>
      </c>
      <c r="B7000" t="s">
        <v>261</v>
      </c>
      <c r="C7000" t="s">
        <v>13</v>
      </c>
      <c r="D7000" t="s">
        <v>11</v>
      </c>
      <c r="E7000" t="s">
        <v>610</v>
      </c>
      <c r="F7000" t="s">
        <v>471</v>
      </c>
      <c r="R7000">
        <v>0</v>
      </c>
      <c r="S7000">
        <v>0</v>
      </c>
      <c r="T7000">
        <v>500000000</v>
      </c>
    </row>
    <row r="7001" spans="1:20" ht="15" customHeight="1">
      <c r="A7001" s="962" t="s">
        <v>320</v>
      </c>
      <c r="B7001" t="s">
        <v>262</v>
      </c>
      <c r="C7001" t="s">
        <v>13</v>
      </c>
      <c r="D7001" t="s">
        <v>11</v>
      </c>
      <c r="E7001" t="s">
        <v>610</v>
      </c>
      <c r="F7001" t="s">
        <v>471</v>
      </c>
      <c r="R7001">
        <v>0</v>
      </c>
      <c r="S7001">
        <v>0</v>
      </c>
      <c r="T7001">
        <v>500000000</v>
      </c>
    </row>
    <row r="7002" spans="1:20" ht="15" customHeight="1">
      <c r="A7002" s="962" t="s">
        <v>320</v>
      </c>
      <c r="B7002" t="s">
        <v>263</v>
      </c>
      <c r="C7002" t="s">
        <v>13</v>
      </c>
      <c r="D7002" t="s">
        <v>11</v>
      </c>
      <c r="E7002" t="s">
        <v>610</v>
      </c>
      <c r="F7002" t="s">
        <v>471</v>
      </c>
      <c r="R7002">
        <v>0</v>
      </c>
      <c r="S7002">
        <v>0</v>
      </c>
      <c r="T7002">
        <v>500000000</v>
      </c>
    </row>
    <row r="7003" spans="1:20" ht="15" customHeight="1">
      <c r="A7003" s="962" t="s">
        <v>320</v>
      </c>
      <c r="B7003" t="s">
        <v>254</v>
      </c>
      <c r="C7003" t="s">
        <v>13</v>
      </c>
      <c r="D7003" t="s">
        <v>11</v>
      </c>
      <c r="E7003" t="s">
        <v>610</v>
      </c>
      <c r="F7003" t="s">
        <v>471</v>
      </c>
      <c r="H7003" t="s">
        <v>719</v>
      </c>
      <c r="I7003" t="s">
        <v>353</v>
      </c>
      <c r="K7003" t="s">
        <v>333</v>
      </c>
      <c r="L7003" t="s">
        <v>374</v>
      </c>
      <c r="M7003" t="s">
        <v>58</v>
      </c>
      <c r="O7003" t="s">
        <v>335</v>
      </c>
      <c r="P7003" t="s">
        <v>336</v>
      </c>
      <c r="Q7003" t="s">
        <v>337</v>
      </c>
      <c r="R7003">
        <v>13.1</v>
      </c>
    </row>
    <row r="7004" spans="1:20" ht="15" customHeight="1">
      <c r="A7004" s="962" t="s">
        <v>323</v>
      </c>
      <c r="B7004" t="s">
        <v>247</v>
      </c>
      <c r="C7004" t="s">
        <v>13</v>
      </c>
      <c r="D7004" t="s">
        <v>11</v>
      </c>
      <c r="E7004" t="s">
        <v>610</v>
      </c>
      <c r="F7004" t="s">
        <v>471</v>
      </c>
      <c r="R7004">
        <v>0</v>
      </c>
    </row>
    <row r="7005" spans="1:20" ht="15" customHeight="1">
      <c r="A7005" s="962" t="s">
        <v>323</v>
      </c>
      <c r="B7005" t="s">
        <v>254</v>
      </c>
      <c r="C7005" t="s">
        <v>13</v>
      </c>
      <c r="D7005" t="s">
        <v>11</v>
      </c>
      <c r="E7005" t="s">
        <v>610</v>
      </c>
      <c r="F7005" t="s">
        <v>471</v>
      </c>
      <c r="L7005" t="s">
        <v>1977</v>
      </c>
      <c r="N7005" t="s">
        <v>230</v>
      </c>
      <c r="O7005" t="s">
        <v>361</v>
      </c>
      <c r="P7005" t="s">
        <v>1978</v>
      </c>
      <c r="Q7005" t="s">
        <v>2003</v>
      </c>
      <c r="R7005">
        <v>7.2</v>
      </c>
    </row>
    <row r="7006" spans="1:20" ht="15" customHeight="1">
      <c r="A7006" s="962" t="s">
        <v>323</v>
      </c>
      <c r="B7006" t="s">
        <v>246</v>
      </c>
      <c r="C7006" t="s">
        <v>13</v>
      </c>
      <c r="D7006" t="s">
        <v>11</v>
      </c>
      <c r="E7006" t="s">
        <v>610</v>
      </c>
      <c r="F7006" t="s">
        <v>471</v>
      </c>
      <c r="R7006">
        <v>0</v>
      </c>
      <c r="S7006">
        <v>0</v>
      </c>
      <c r="T7006">
        <v>500000000</v>
      </c>
    </row>
    <row r="7007" spans="1:20" ht="15" customHeight="1">
      <c r="A7007" s="962" t="s">
        <v>323</v>
      </c>
      <c r="B7007" t="s">
        <v>263</v>
      </c>
      <c r="C7007" t="s">
        <v>13</v>
      </c>
      <c r="D7007" t="s">
        <v>11</v>
      </c>
      <c r="E7007" t="s">
        <v>610</v>
      </c>
      <c r="F7007" t="s">
        <v>471</v>
      </c>
      <c r="R7007">
        <v>0</v>
      </c>
      <c r="S7007">
        <v>0</v>
      </c>
      <c r="T7007">
        <v>500000000</v>
      </c>
    </row>
    <row r="7008" spans="1:20" ht="15" customHeight="1">
      <c r="A7008" s="962" t="s">
        <v>244</v>
      </c>
      <c r="B7008" t="s">
        <v>278</v>
      </c>
      <c r="C7008" t="s">
        <v>13</v>
      </c>
      <c r="D7008" t="s">
        <v>11</v>
      </c>
      <c r="E7008" t="s">
        <v>610</v>
      </c>
      <c r="F7008" t="s">
        <v>474</v>
      </c>
      <c r="O7008" t="s">
        <v>361</v>
      </c>
      <c r="P7008" t="s">
        <v>868</v>
      </c>
      <c r="Q7008" t="s">
        <v>869</v>
      </c>
      <c r="R7008">
        <v>8.09</v>
      </c>
    </row>
    <row r="7009" spans="1:20" ht="15" customHeight="1">
      <c r="A7009" s="962" t="s">
        <v>244</v>
      </c>
      <c r="B7009" t="s">
        <v>279</v>
      </c>
      <c r="C7009" t="s">
        <v>13</v>
      </c>
      <c r="D7009" t="s">
        <v>11</v>
      </c>
      <c r="E7009" t="s">
        <v>610</v>
      </c>
      <c r="F7009" t="s">
        <v>474</v>
      </c>
      <c r="H7009" t="s">
        <v>955</v>
      </c>
      <c r="I7009" t="s">
        <v>848</v>
      </c>
      <c r="J7009" t="s">
        <v>956</v>
      </c>
      <c r="K7009" t="s">
        <v>849</v>
      </c>
      <c r="L7009" t="s">
        <v>957</v>
      </c>
      <c r="M7009" t="s">
        <v>848</v>
      </c>
      <c r="O7009" t="s">
        <v>882</v>
      </c>
      <c r="P7009" t="s">
        <v>851</v>
      </c>
      <c r="Q7009" t="s">
        <v>337</v>
      </c>
      <c r="R7009">
        <v>8.09</v>
      </c>
    </row>
    <row r="7010" spans="1:20" ht="15" customHeight="1">
      <c r="A7010" s="962" t="s">
        <v>246</v>
      </c>
      <c r="B7010" t="s">
        <v>321</v>
      </c>
      <c r="C7010" t="s">
        <v>13</v>
      </c>
      <c r="D7010" t="s">
        <v>11</v>
      </c>
      <c r="E7010" t="s">
        <v>610</v>
      </c>
      <c r="F7010" t="s">
        <v>474</v>
      </c>
      <c r="R7010">
        <v>0</v>
      </c>
      <c r="S7010">
        <v>0</v>
      </c>
      <c r="T7010">
        <v>500000000</v>
      </c>
    </row>
    <row r="7011" spans="1:20" ht="15" customHeight="1">
      <c r="A7011" s="962" t="s">
        <v>246</v>
      </c>
      <c r="B7011" t="s">
        <v>281</v>
      </c>
      <c r="C7011" t="s">
        <v>13</v>
      </c>
      <c r="D7011" t="s">
        <v>11</v>
      </c>
      <c r="E7011" t="s">
        <v>610</v>
      </c>
      <c r="F7011" t="s">
        <v>474</v>
      </c>
      <c r="R7011">
        <v>0</v>
      </c>
      <c r="S7011">
        <v>0</v>
      </c>
      <c r="T7011">
        <v>500000000</v>
      </c>
    </row>
    <row r="7012" spans="1:20" ht="15" customHeight="1">
      <c r="A7012" s="962" t="s">
        <v>246</v>
      </c>
      <c r="B7012" t="s">
        <v>282</v>
      </c>
      <c r="C7012" t="s">
        <v>13</v>
      </c>
      <c r="D7012" t="s">
        <v>11</v>
      </c>
      <c r="E7012" t="s">
        <v>610</v>
      </c>
      <c r="F7012" t="s">
        <v>474</v>
      </c>
      <c r="R7012">
        <v>0</v>
      </c>
      <c r="S7012">
        <v>0</v>
      </c>
      <c r="T7012">
        <v>500000000</v>
      </c>
    </row>
    <row r="7013" spans="1:20" ht="15" customHeight="1">
      <c r="A7013" s="962" t="s">
        <v>246</v>
      </c>
      <c r="B7013" t="s">
        <v>324</v>
      </c>
      <c r="C7013" t="s">
        <v>13</v>
      </c>
      <c r="D7013" t="s">
        <v>11</v>
      </c>
      <c r="E7013" t="s">
        <v>610</v>
      </c>
      <c r="F7013" t="s">
        <v>474</v>
      </c>
      <c r="R7013">
        <v>0</v>
      </c>
      <c r="S7013">
        <v>0</v>
      </c>
      <c r="T7013">
        <v>500000000</v>
      </c>
    </row>
    <row r="7014" spans="1:20" ht="15" customHeight="1">
      <c r="A7014" s="962" t="s">
        <v>247</v>
      </c>
      <c r="B7014" t="s">
        <v>300</v>
      </c>
      <c r="C7014" t="s">
        <v>13</v>
      </c>
      <c r="D7014" t="s">
        <v>11</v>
      </c>
      <c r="E7014" t="s">
        <v>610</v>
      </c>
      <c r="F7014" t="s">
        <v>474</v>
      </c>
      <c r="J7014" t="s">
        <v>467</v>
      </c>
      <c r="L7014" t="s">
        <v>339</v>
      </c>
      <c r="R7014">
        <v>0</v>
      </c>
    </row>
    <row r="7015" spans="1:20" ht="15" customHeight="1">
      <c r="A7015" s="962" t="s">
        <v>247</v>
      </c>
      <c r="B7015" t="s">
        <v>290</v>
      </c>
      <c r="C7015" t="s">
        <v>13</v>
      </c>
      <c r="D7015" t="s">
        <v>11</v>
      </c>
      <c r="E7015" t="s">
        <v>610</v>
      </c>
      <c r="F7015" t="s">
        <v>474</v>
      </c>
      <c r="J7015" t="s">
        <v>2011</v>
      </c>
      <c r="L7015" t="s">
        <v>339</v>
      </c>
      <c r="O7015" t="s">
        <v>882</v>
      </c>
      <c r="P7015" t="s">
        <v>868</v>
      </c>
      <c r="Q7015" t="s">
        <v>869</v>
      </c>
      <c r="R7015">
        <v>6.31</v>
      </c>
    </row>
    <row r="7016" spans="1:20" ht="15" customHeight="1">
      <c r="A7016" s="962" t="s">
        <v>247</v>
      </c>
      <c r="B7016" t="s">
        <v>289</v>
      </c>
      <c r="C7016" t="s">
        <v>13</v>
      </c>
      <c r="D7016" t="s">
        <v>11</v>
      </c>
      <c r="E7016" t="s">
        <v>610</v>
      </c>
      <c r="F7016" t="s">
        <v>474</v>
      </c>
      <c r="H7016" t="s">
        <v>848</v>
      </c>
      <c r="I7016" t="s">
        <v>848</v>
      </c>
      <c r="J7016" t="s">
        <v>2011</v>
      </c>
      <c r="K7016" t="s">
        <v>848</v>
      </c>
      <c r="L7016" t="s">
        <v>339</v>
      </c>
      <c r="M7016" t="s">
        <v>848</v>
      </c>
      <c r="O7016" t="s">
        <v>882</v>
      </c>
      <c r="P7016" t="s">
        <v>868</v>
      </c>
      <c r="Q7016" t="s">
        <v>869</v>
      </c>
      <c r="R7016">
        <v>6.31</v>
      </c>
    </row>
    <row r="7017" spans="1:20" ht="15" customHeight="1">
      <c r="A7017" s="962" t="s">
        <v>247</v>
      </c>
      <c r="B7017" t="s">
        <v>288</v>
      </c>
      <c r="C7017" t="s">
        <v>13</v>
      </c>
      <c r="D7017" t="s">
        <v>11</v>
      </c>
      <c r="E7017" t="s">
        <v>610</v>
      </c>
      <c r="F7017" t="s">
        <v>474</v>
      </c>
      <c r="R7017">
        <v>6.31</v>
      </c>
    </row>
    <row r="7018" spans="1:20" ht="15" customHeight="1">
      <c r="A7018" s="962" t="s">
        <v>247</v>
      </c>
      <c r="B7018" t="s">
        <v>298</v>
      </c>
      <c r="C7018" t="s">
        <v>13</v>
      </c>
      <c r="D7018" t="s">
        <v>11</v>
      </c>
      <c r="E7018" t="s">
        <v>610</v>
      </c>
      <c r="F7018" t="s">
        <v>474</v>
      </c>
      <c r="R7018">
        <v>0</v>
      </c>
    </row>
    <row r="7019" spans="1:20" ht="15" customHeight="1">
      <c r="A7019" s="962" t="s">
        <v>247</v>
      </c>
      <c r="B7019" t="s">
        <v>297</v>
      </c>
      <c r="C7019" t="s">
        <v>13</v>
      </c>
      <c r="D7019" t="s">
        <v>11</v>
      </c>
      <c r="E7019" t="s">
        <v>610</v>
      </c>
      <c r="F7019" t="s">
        <v>474</v>
      </c>
      <c r="R7019">
        <v>0</v>
      </c>
    </row>
    <row r="7020" spans="1:20" ht="15" customHeight="1">
      <c r="A7020" s="962" t="s">
        <v>247</v>
      </c>
      <c r="B7020" t="s">
        <v>287</v>
      </c>
      <c r="C7020" t="s">
        <v>13</v>
      </c>
      <c r="D7020" t="s">
        <v>11</v>
      </c>
      <c r="E7020" t="s">
        <v>610</v>
      </c>
      <c r="F7020" t="s">
        <v>474</v>
      </c>
      <c r="R7020">
        <v>7.92</v>
      </c>
    </row>
    <row r="7021" spans="1:20" ht="15" customHeight="1">
      <c r="A7021" s="962" t="s">
        <v>247</v>
      </c>
      <c r="B7021" t="s">
        <v>301</v>
      </c>
      <c r="C7021" t="s">
        <v>13</v>
      </c>
      <c r="D7021" t="s">
        <v>11</v>
      </c>
      <c r="E7021" t="s">
        <v>610</v>
      </c>
      <c r="F7021" t="s">
        <v>474</v>
      </c>
      <c r="R7021">
        <v>0</v>
      </c>
      <c r="S7021">
        <v>0</v>
      </c>
      <c r="T7021">
        <v>0</v>
      </c>
    </row>
    <row r="7022" spans="1:20" ht="15" customHeight="1">
      <c r="A7022" s="962" t="s">
        <v>247</v>
      </c>
      <c r="B7022" t="s">
        <v>302</v>
      </c>
      <c r="C7022" t="s">
        <v>13</v>
      </c>
      <c r="D7022" t="s">
        <v>11</v>
      </c>
      <c r="E7022" t="s">
        <v>610</v>
      </c>
      <c r="F7022" t="s">
        <v>474</v>
      </c>
      <c r="R7022">
        <v>0</v>
      </c>
      <c r="S7022">
        <v>0</v>
      </c>
      <c r="T7022">
        <v>0</v>
      </c>
    </row>
    <row r="7023" spans="1:20" ht="15" customHeight="1">
      <c r="A7023" s="962" t="s">
        <v>247</v>
      </c>
      <c r="B7023" t="s">
        <v>322</v>
      </c>
      <c r="C7023" t="s">
        <v>13</v>
      </c>
      <c r="D7023" t="s">
        <v>11</v>
      </c>
      <c r="E7023" t="s">
        <v>610</v>
      </c>
      <c r="F7023" t="s">
        <v>474</v>
      </c>
      <c r="H7023" t="s">
        <v>915</v>
      </c>
      <c r="I7023" t="s">
        <v>450</v>
      </c>
      <c r="J7023" t="s">
        <v>950</v>
      </c>
      <c r="K7023" t="s">
        <v>854</v>
      </c>
      <c r="L7023" t="s">
        <v>871</v>
      </c>
      <c r="M7023" t="s">
        <v>56</v>
      </c>
      <c r="O7023" t="s">
        <v>361</v>
      </c>
      <c r="P7023" t="s">
        <v>851</v>
      </c>
      <c r="Q7023" t="s">
        <v>337</v>
      </c>
      <c r="R7023">
        <v>0.16</v>
      </c>
    </row>
    <row r="7024" spans="1:20" ht="15" customHeight="1">
      <c r="A7024" s="962" t="s">
        <v>247</v>
      </c>
      <c r="B7024" t="s">
        <v>318</v>
      </c>
      <c r="C7024" t="s">
        <v>13</v>
      </c>
      <c r="D7024" t="s">
        <v>11</v>
      </c>
      <c r="E7024" t="s">
        <v>610</v>
      </c>
      <c r="F7024" t="s">
        <v>474</v>
      </c>
      <c r="H7024" t="s">
        <v>848</v>
      </c>
      <c r="I7024" t="s">
        <v>848</v>
      </c>
      <c r="J7024" t="s">
        <v>951</v>
      </c>
      <c r="K7024" t="s">
        <v>849</v>
      </c>
      <c r="L7024" t="s">
        <v>850</v>
      </c>
      <c r="M7024" t="s">
        <v>848</v>
      </c>
      <c r="O7024" t="s">
        <v>882</v>
      </c>
      <c r="P7024" t="s">
        <v>851</v>
      </c>
      <c r="Q7024" t="s">
        <v>337</v>
      </c>
      <c r="R7024">
        <v>1.62</v>
      </c>
    </row>
    <row r="7025" spans="1:20" ht="15" customHeight="1">
      <c r="A7025" s="962" t="s">
        <v>247</v>
      </c>
      <c r="B7025" t="s">
        <v>317</v>
      </c>
      <c r="C7025" t="s">
        <v>13</v>
      </c>
      <c r="D7025" t="s">
        <v>11</v>
      </c>
      <c r="E7025" t="s">
        <v>610</v>
      </c>
      <c r="F7025" t="s">
        <v>474</v>
      </c>
      <c r="J7025" t="s">
        <v>951</v>
      </c>
      <c r="K7025" t="s">
        <v>849</v>
      </c>
      <c r="L7025" t="s">
        <v>850</v>
      </c>
      <c r="O7025" t="s">
        <v>882</v>
      </c>
      <c r="P7025" t="s">
        <v>851</v>
      </c>
      <c r="Q7025" t="s">
        <v>337</v>
      </c>
      <c r="R7025">
        <v>1.62</v>
      </c>
    </row>
    <row r="7026" spans="1:20" ht="15" customHeight="1">
      <c r="A7026" s="962" t="s">
        <v>247</v>
      </c>
      <c r="B7026" t="s">
        <v>305</v>
      </c>
      <c r="C7026" t="s">
        <v>13</v>
      </c>
      <c r="D7026" t="s">
        <v>11</v>
      </c>
      <c r="E7026" t="s">
        <v>610</v>
      </c>
      <c r="F7026" t="s">
        <v>474</v>
      </c>
      <c r="R7026">
        <v>1.62</v>
      </c>
    </row>
    <row r="7027" spans="1:20" ht="15" customHeight="1">
      <c r="A7027" s="962" t="s">
        <v>247</v>
      </c>
      <c r="B7027" t="s">
        <v>324</v>
      </c>
      <c r="C7027" t="s">
        <v>13</v>
      </c>
      <c r="D7027" t="s">
        <v>11</v>
      </c>
      <c r="E7027" t="s">
        <v>610</v>
      </c>
      <c r="F7027" t="s">
        <v>474</v>
      </c>
      <c r="R7027">
        <v>0</v>
      </c>
    </row>
    <row r="7028" spans="1:20" ht="15" customHeight="1">
      <c r="A7028" s="962" t="s">
        <v>248</v>
      </c>
      <c r="B7028" t="s">
        <v>278</v>
      </c>
      <c r="C7028" t="s">
        <v>13</v>
      </c>
      <c r="D7028" t="s">
        <v>11</v>
      </c>
      <c r="E7028" t="s">
        <v>610</v>
      </c>
      <c r="F7028" t="s">
        <v>474</v>
      </c>
      <c r="R7028">
        <v>0</v>
      </c>
    </row>
    <row r="7029" spans="1:20" ht="15" customHeight="1">
      <c r="A7029" s="962" t="s">
        <v>248</v>
      </c>
      <c r="B7029" t="s">
        <v>279</v>
      </c>
      <c r="C7029" t="s">
        <v>13</v>
      </c>
      <c r="D7029" t="s">
        <v>11</v>
      </c>
      <c r="E7029" t="s">
        <v>610</v>
      </c>
      <c r="F7029" t="s">
        <v>474</v>
      </c>
      <c r="J7029" t="s">
        <v>962</v>
      </c>
      <c r="K7029" t="s">
        <v>849</v>
      </c>
      <c r="L7029" t="s">
        <v>963</v>
      </c>
      <c r="O7029" t="s">
        <v>882</v>
      </c>
      <c r="P7029" t="s">
        <v>851</v>
      </c>
      <c r="Q7029" t="s">
        <v>337</v>
      </c>
      <c r="R7029">
        <v>1.62</v>
      </c>
    </row>
    <row r="7030" spans="1:20" ht="15" customHeight="1">
      <c r="A7030" s="962" t="s">
        <v>249</v>
      </c>
      <c r="B7030" t="s">
        <v>278</v>
      </c>
      <c r="C7030" t="s">
        <v>13</v>
      </c>
      <c r="D7030" t="s">
        <v>11</v>
      </c>
      <c r="E7030" t="s">
        <v>610</v>
      </c>
      <c r="F7030" t="s">
        <v>474</v>
      </c>
      <c r="J7030" t="s">
        <v>340</v>
      </c>
      <c r="L7030" t="s">
        <v>249</v>
      </c>
      <c r="R7030">
        <v>0</v>
      </c>
    </row>
    <row r="7031" spans="1:20" ht="15" customHeight="1">
      <c r="A7031" s="962" t="s">
        <v>250</v>
      </c>
      <c r="B7031" t="s">
        <v>279</v>
      </c>
      <c r="C7031" t="s">
        <v>13</v>
      </c>
      <c r="D7031" t="s">
        <v>11</v>
      </c>
      <c r="E7031" t="s">
        <v>610</v>
      </c>
      <c r="F7031" t="s">
        <v>474</v>
      </c>
      <c r="H7031" t="s">
        <v>961</v>
      </c>
      <c r="I7031" t="s">
        <v>848</v>
      </c>
      <c r="J7031" t="s">
        <v>962</v>
      </c>
      <c r="K7031" t="s">
        <v>849</v>
      </c>
      <c r="L7031" t="s">
        <v>963</v>
      </c>
      <c r="M7031" t="s">
        <v>848</v>
      </c>
      <c r="O7031" t="s">
        <v>882</v>
      </c>
      <c r="P7031" t="s">
        <v>851</v>
      </c>
      <c r="Q7031" t="s">
        <v>337</v>
      </c>
      <c r="R7031">
        <v>1.62</v>
      </c>
    </row>
    <row r="7032" spans="1:20" ht="15" customHeight="1">
      <c r="A7032" s="962" t="s">
        <v>254</v>
      </c>
      <c r="B7032" t="s">
        <v>283</v>
      </c>
      <c r="C7032" t="s">
        <v>13</v>
      </c>
      <c r="D7032" t="s">
        <v>11</v>
      </c>
      <c r="E7032" t="s">
        <v>610</v>
      </c>
      <c r="F7032" t="s">
        <v>474</v>
      </c>
      <c r="J7032" t="s">
        <v>2007</v>
      </c>
      <c r="L7032" t="s">
        <v>343</v>
      </c>
      <c r="O7032" t="s">
        <v>361</v>
      </c>
      <c r="P7032" t="s">
        <v>868</v>
      </c>
      <c r="Q7032" t="s">
        <v>869</v>
      </c>
      <c r="R7032">
        <v>32.299999999999997</v>
      </c>
    </row>
    <row r="7033" spans="1:20" ht="15" customHeight="1">
      <c r="A7033" s="962" t="s">
        <v>254</v>
      </c>
      <c r="B7033" t="s">
        <v>289</v>
      </c>
      <c r="C7033" t="s">
        <v>13</v>
      </c>
      <c r="D7033" t="s">
        <v>11</v>
      </c>
      <c r="E7033" t="s">
        <v>610</v>
      </c>
      <c r="F7033" t="s">
        <v>474</v>
      </c>
      <c r="J7033" t="s">
        <v>338</v>
      </c>
      <c r="L7033" t="s">
        <v>344</v>
      </c>
      <c r="R7033">
        <v>0</v>
      </c>
    </row>
    <row r="7034" spans="1:20" ht="15" customHeight="1">
      <c r="A7034" s="962" t="s">
        <v>254</v>
      </c>
      <c r="B7034" t="s">
        <v>290</v>
      </c>
      <c r="C7034" t="s">
        <v>13</v>
      </c>
      <c r="D7034" t="s">
        <v>11</v>
      </c>
      <c r="E7034" t="s">
        <v>610</v>
      </c>
      <c r="F7034" t="s">
        <v>474</v>
      </c>
      <c r="R7034">
        <v>0</v>
      </c>
      <c r="S7034">
        <v>0</v>
      </c>
      <c r="T7034">
        <v>0</v>
      </c>
    </row>
    <row r="7035" spans="1:20" ht="15" customHeight="1">
      <c r="A7035" s="962" t="s">
        <v>254</v>
      </c>
      <c r="B7035" t="s">
        <v>292</v>
      </c>
      <c r="C7035" t="s">
        <v>13</v>
      </c>
      <c r="D7035" t="s">
        <v>11</v>
      </c>
      <c r="E7035" t="s">
        <v>610</v>
      </c>
      <c r="F7035" t="s">
        <v>474</v>
      </c>
      <c r="R7035">
        <v>0</v>
      </c>
      <c r="S7035">
        <v>0</v>
      </c>
      <c r="T7035">
        <v>0</v>
      </c>
    </row>
    <row r="7036" spans="1:20" ht="15" customHeight="1">
      <c r="A7036" s="962" t="s">
        <v>254</v>
      </c>
      <c r="B7036" t="s">
        <v>294</v>
      </c>
      <c r="C7036" t="s">
        <v>13</v>
      </c>
      <c r="D7036" t="s">
        <v>11</v>
      </c>
      <c r="E7036" t="s">
        <v>610</v>
      </c>
      <c r="F7036" t="s">
        <v>474</v>
      </c>
      <c r="R7036">
        <v>0</v>
      </c>
      <c r="S7036">
        <v>0</v>
      </c>
      <c r="T7036">
        <v>0</v>
      </c>
    </row>
    <row r="7037" spans="1:20" ht="15" customHeight="1">
      <c r="A7037" s="962" t="s">
        <v>254</v>
      </c>
      <c r="B7037" t="s">
        <v>295</v>
      </c>
      <c r="C7037" t="s">
        <v>13</v>
      </c>
      <c r="D7037" t="s">
        <v>11</v>
      </c>
      <c r="E7037" t="s">
        <v>610</v>
      </c>
      <c r="F7037" t="s">
        <v>474</v>
      </c>
      <c r="R7037">
        <v>0</v>
      </c>
      <c r="S7037">
        <v>0</v>
      </c>
      <c r="T7037">
        <v>0</v>
      </c>
    </row>
    <row r="7038" spans="1:20" ht="15" customHeight="1">
      <c r="A7038" s="962" t="s">
        <v>254</v>
      </c>
      <c r="B7038" t="s">
        <v>280</v>
      </c>
      <c r="C7038" t="s">
        <v>13</v>
      </c>
      <c r="D7038" t="s">
        <v>11</v>
      </c>
      <c r="E7038" t="s">
        <v>610</v>
      </c>
      <c r="F7038" t="s">
        <v>474</v>
      </c>
      <c r="J7038" t="s">
        <v>436</v>
      </c>
      <c r="L7038" t="s">
        <v>346</v>
      </c>
      <c r="R7038">
        <v>0</v>
      </c>
    </row>
    <row r="7039" spans="1:20" ht="15" customHeight="1">
      <c r="A7039" s="962" t="s">
        <v>254</v>
      </c>
      <c r="B7039" t="s">
        <v>299</v>
      </c>
      <c r="C7039" t="s">
        <v>13</v>
      </c>
      <c r="D7039" t="s">
        <v>11</v>
      </c>
      <c r="E7039" t="s">
        <v>610</v>
      </c>
      <c r="F7039" t="s">
        <v>474</v>
      </c>
      <c r="J7039" t="s">
        <v>422</v>
      </c>
      <c r="R7039">
        <v>0</v>
      </c>
    </row>
    <row r="7040" spans="1:20" ht="15" customHeight="1">
      <c r="A7040" s="962" t="s">
        <v>254</v>
      </c>
      <c r="B7040" t="s">
        <v>284</v>
      </c>
      <c r="C7040" t="s">
        <v>13</v>
      </c>
      <c r="D7040" t="s">
        <v>11</v>
      </c>
      <c r="E7040" t="s">
        <v>610</v>
      </c>
      <c r="F7040" t="s">
        <v>474</v>
      </c>
      <c r="R7040">
        <v>0</v>
      </c>
    </row>
    <row r="7041" spans="1:20" ht="15" customHeight="1">
      <c r="A7041" s="962" t="s">
        <v>254</v>
      </c>
      <c r="B7041" t="s">
        <v>285</v>
      </c>
      <c r="C7041" t="s">
        <v>13</v>
      </c>
      <c r="D7041" t="s">
        <v>11</v>
      </c>
      <c r="E7041" t="s">
        <v>610</v>
      </c>
      <c r="F7041" t="s">
        <v>474</v>
      </c>
      <c r="R7041">
        <v>0</v>
      </c>
    </row>
    <row r="7042" spans="1:20" ht="15" customHeight="1">
      <c r="A7042" s="962" t="s">
        <v>254</v>
      </c>
      <c r="B7042" t="s">
        <v>286</v>
      </c>
      <c r="C7042" t="s">
        <v>13</v>
      </c>
      <c r="D7042" t="s">
        <v>11</v>
      </c>
      <c r="E7042" t="s">
        <v>610</v>
      </c>
      <c r="F7042" t="s">
        <v>474</v>
      </c>
      <c r="R7042">
        <v>0</v>
      </c>
    </row>
    <row r="7043" spans="1:20" ht="15" customHeight="1">
      <c r="A7043" s="962" t="s">
        <v>254</v>
      </c>
      <c r="B7043" t="s">
        <v>303</v>
      </c>
      <c r="C7043" t="s">
        <v>13</v>
      </c>
      <c r="D7043" t="s">
        <v>11</v>
      </c>
      <c r="E7043" t="s">
        <v>610</v>
      </c>
      <c r="F7043" t="s">
        <v>474</v>
      </c>
      <c r="R7043">
        <v>0</v>
      </c>
    </row>
    <row r="7044" spans="1:20" ht="15" customHeight="1">
      <c r="A7044" s="962" t="s">
        <v>254</v>
      </c>
      <c r="B7044" t="s">
        <v>291</v>
      </c>
      <c r="C7044" t="s">
        <v>13</v>
      </c>
      <c r="D7044" t="s">
        <v>11</v>
      </c>
      <c r="E7044" t="s">
        <v>610</v>
      </c>
      <c r="F7044" t="s">
        <v>474</v>
      </c>
      <c r="R7044">
        <v>0</v>
      </c>
      <c r="S7044">
        <v>0</v>
      </c>
      <c r="T7044">
        <v>0</v>
      </c>
    </row>
    <row r="7045" spans="1:20" ht="15" customHeight="1">
      <c r="A7045" s="962" t="s">
        <v>254</v>
      </c>
      <c r="B7045" t="s">
        <v>293</v>
      </c>
      <c r="C7045" t="s">
        <v>13</v>
      </c>
      <c r="D7045" t="s">
        <v>11</v>
      </c>
      <c r="E7045" t="s">
        <v>610</v>
      </c>
      <c r="F7045" t="s">
        <v>474</v>
      </c>
      <c r="R7045">
        <v>0</v>
      </c>
      <c r="S7045">
        <v>0</v>
      </c>
      <c r="T7045">
        <v>0</v>
      </c>
    </row>
    <row r="7046" spans="1:20" ht="15" customHeight="1">
      <c r="A7046" s="962" t="s">
        <v>254</v>
      </c>
      <c r="B7046" t="s">
        <v>288</v>
      </c>
      <c r="C7046" t="s">
        <v>13</v>
      </c>
      <c r="D7046" t="s">
        <v>11</v>
      </c>
      <c r="E7046" t="s">
        <v>610</v>
      </c>
      <c r="F7046" t="s">
        <v>474</v>
      </c>
      <c r="R7046">
        <v>0</v>
      </c>
    </row>
    <row r="7047" spans="1:20" ht="15" customHeight="1">
      <c r="A7047" s="962" t="s">
        <v>254</v>
      </c>
      <c r="B7047" t="s">
        <v>298</v>
      </c>
      <c r="C7047" t="s">
        <v>13</v>
      </c>
      <c r="D7047" t="s">
        <v>11</v>
      </c>
      <c r="E7047" t="s">
        <v>610</v>
      </c>
      <c r="F7047" t="s">
        <v>474</v>
      </c>
      <c r="R7047">
        <v>0</v>
      </c>
    </row>
    <row r="7048" spans="1:20" ht="15" customHeight="1">
      <c r="A7048" s="962" t="s">
        <v>254</v>
      </c>
      <c r="B7048" t="s">
        <v>297</v>
      </c>
      <c r="C7048" t="s">
        <v>13</v>
      </c>
      <c r="D7048" t="s">
        <v>11</v>
      </c>
      <c r="E7048" t="s">
        <v>610</v>
      </c>
      <c r="F7048" t="s">
        <v>474</v>
      </c>
      <c r="R7048">
        <v>0</v>
      </c>
    </row>
    <row r="7049" spans="1:20" ht="15" customHeight="1">
      <c r="A7049" s="962" t="s">
        <v>254</v>
      </c>
      <c r="B7049" t="s">
        <v>287</v>
      </c>
      <c r="C7049" t="s">
        <v>13</v>
      </c>
      <c r="D7049" t="s">
        <v>11</v>
      </c>
      <c r="E7049" t="s">
        <v>610</v>
      </c>
      <c r="F7049" t="s">
        <v>474</v>
      </c>
      <c r="R7049">
        <v>1.62</v>
      </c>
    </row>
    <row r="7050" spans="1:20" ht="15" customHeight="1">
      <c r="A7050" s="962" t="s">
        <v>254</v>
      </c>
      <c r="B7050" t="s">
        <v>296</v>
      </c>
      <c r="C7050" t="s">
        <v>13</v>
      </c>
      <c r="D7050" t="s">
        <v>11</v>
      </c>
      <c r="E7050" t="s">
        <v>610</v>
      </c>
      <c r="F7050" t="s">
        <v>474</v>
      </c>
      <c r="R7050">
        <v>0</v>
      </c>
      <c r="S7050">
        <v>0</v>
      </c>
      <c r="T7050">
        <v>0</v>
      </c>
    </row>
    <row r="7051" spans="1:20" ht="15" customHeight="1">
      <c r="A7051" s="962" t="s">
        <v>254</v>
      </c>
      <c r="B7051" t="s">
        <v>319</v>
      </c>
      <c r="C7051" t="s">
        <v>13</v>
      </c>
      <c r="D7051" t="s">
        <v>11</v>
      </c>
      <c r="E7051" t="s">
        <v>610</v>
      </c>
      <c r="F7051" t="s">
        <v>474</v>
      </c>
      <c r="H7051" t="s">
        <v>958</v>
      </c>
      <c r="I7051" t="s">
        <v>848</v>
      </c>
      <c r="J7051" t="s">
        <v>959</v>
      </c>
      <c r="K7051" t="s">
        <v>849</v>
      </c>
      <c r="L7051" t="s">
        <v>960</v>
      </c>
      <c r="M7051" t="s">
        <v>848</v>
      </c>
      <c r="O7051" t="s">
        <v>882</v>
      </c>
      <c r="P7051" t="s">
        <v>851</v>
      </c>
      <c r="Q7051" t="s">
        <v>337</v>
      </c>
      <c r="R7051">
        <v>1.62</v>
      </c>
    </row>
    <row r="7052" spans="1:20" ht="15" customHeight="1">
      <c r="A7052" s="962" t="s">
        <v>254</v>
      </c>
      <c r="B7052" t="s">
        <v>317</v>
      </c>
      <c r="C7052" t="s">
        <v>13</v>
      </c>
      <c r="D7052" t="s">
        <v>11</v>
      </c>
      <c r="E7052" t="s">
        <v>610</v>
      </c>
      <c r="F7052" t="s">
        <v>474</v>
      </c>
      <c r="J7052" t="s">
        <v>959</v>
      </c>
      <c r="K7052" t="s">
        <v>849</v>
      </c>
      <c r="L7052" t="s">
        <v>960</v>
      </c>
      <c r="O7052" t="s">
        <v>882</v>
      </c>
      <c r="P7052" t="s">
        <v>851</v>
      </c>
      <c r="Q7052" t="s">
        <v>337</v>
      </c>
      <c r="R7052">
        <v>1.62</v>
      </c>
    </row>
    <row r="7053" spans="1:20" ht="15" customHeight="1">
      <c r="A7053" s="962" t="s">
        <v>254</v>
      </c>
      <c r="B7053" t="s">
        <v>305</v>
      </c>
      <c r="C7053" t="s">
        <v>13</v>
      </c>
      <c r="D7053" t="s">
        <v>11</v>
      </c>
      <c r="E7053" t="s">
        <v>610</v>
      </c>
      <c r="F7053" t="s">
        <v>474</v>
      </c>
      <c r="R7053">
        <v>1.62</v>
      </c>
    </row>
    <row r="7054" spans="1:20" ht="15" customHeight="1">
      <c r="A7054" s="962" t="s">
        <v>254</v>
      </c>
      <c r="B7054" t="s">
        <v>321</v>
      </c>
      <c r="C7054" t="s">
        <v>13</v>
      </c>
      <c r="D7054" t="s">
        <v>11</v>
      </c>
      <c r="E7054" t="s">
        <v>610</v>
      </c>
      <c r="F7054" t="s">
        <v>474</v>
      </c>
      <c r="H7054" t="s">
        <v>597</v>
      </c>
      <c r="I7054" t="s">
        <v>353</v>
      </c>
      <c r="K7054" t="s">
        <v>333</v>
      </c>
      <c r="L7054" t="s">
        <v>354</v>
      </c>
      <c r="M7054" t="s">
        <v>58</v>
      </c>
      <c r="O7054" t="s">
        <v>335</v>
      </c>
      <c r="P7054" t="s">
        <v>336</v>
      </c>
      <c r="Q7054" t="s">
        <v>337</v>
      </c>
      <c r="R7054">
        <v>8</v>
      </c>
    </row>
    <row r="7055" spans="1:20" ht="15" customHeight="1">
      <c r="A7055" s="962" t="s">
        <v>254</v>
      </c>
      <c r="B7055" t="s">
        <v>324</v>
      </c>
      <c r="C7055" t="s">
        <v>13</v>
      </c>
      <c r="D7055" t="s">
        <v>11</v>
      </c>
      <c r="E7055" t="s">
        <v>610</v>
      </c>
      <c r="F7055" t="s">
        <v>474</v>
      </c>
      <c r="R7055">
        <v>0</v>
      </c>
    </row>
    <row r="7056" spans="1:20" ht="15" customHeight="1">
      <c r="A7056" s="962" t="s">
        <v>255</v>
      </c>
      <c r="B7056" t="s">
        <v>322</v>
      </c>
      <c r="C7056" t="s">
        <v>13</v>
      </c>
      <c r="D7056" t="s">
        <v>11</v>
      </c>
      <c r="E7056" t="s">
        <v>610</v>
      </c>
      <c r="F7056" t="s">
        <v>474</v>
      </c>
      <c r="H7056" t="s">
        <v>848</v>
      </c>
      <c r="I7056" t="s">
        <v>853</v>
      </c>
      <c r="J7056" t="s">
        <v>949</v>
      </c>
      <c r="K7056" t="s">
        <v>849</v>
      </c>
      <c r="L7056" t="s">
        <v>1993</v>
      </c>
      <c r="M7056" t="s">
        <v>55</v>
      </c>
      <c r="O7056" t="s">
        <v>361</v>
      </c>
      <c r="P7056" t="s">
        <v>667</v>
      </c>
      <c r="Q7056" t="s">
        <v>668</v>
      </c>
      <c r="R7056">
        <v>0</v>
      </c>
    </row>
    <row r="7057" spans="1:20" ht="15" customHeight="1">
      <c r="A7057" s="962" t="s">
        <v>255</v>
      </c>
      <c r="B7057" t="s">
        <v>301</v>
      </c>
      <c r="C7057" t="s">
        <v>13</v>
      </c>
      <c r="D7057" t="s">
        <v>11</v>
      </c>
      <c r="E7057" t="s">
        <v>610</v>
      </c>
      <c r="F7057" t="s">
        <v>474</v>
      </c>
      <c r="H7057" t="s">
        <v>856</v>
      </c>
      <c r="I7057" t="s">
        <v>853</v>
      </c>
      <c r="J7057" t="s">
        <v>949</v>
      </c>
      <c r="K7057" t="s">
        <v>849</v>
      </c>
      <c r="L7057" t="s">
        <v>857</v>
      </c>
      <c r="M7057" t="s">
        <v>55</v>
      </c>
      <c r="O7057" t="s">
        <v>361</v>
      </c>
      <c r="P7057" t="s">
        <v>851</v>
      </c>
      <c r="Q7057" t="s">
        <v>337</v>
      </c>
      <c r="R7057">
        <v>0.05</v>
      </c>
    </row>
    <row r="7058" spans="1:20" ht="15" customHeight="1">
      <c r="A7058" s="962" t="s">
        <v>255</v>
      </c>
      <c r="B7058" t="s">
        <v>307</v>
      </c>
      <c r="C7058" t="s">
        <v>13</v>
      </c>
      <c r="D7058" t="s">
        <v>11</v>
      </c>
      <c r="E7058" t="s">
        <v>610</v>
      </c>
      <c r="F7058" t="s">
        <v>474</v>
      </c>
      <c r="H7058" t="s">
        <v>858</v>
      </c>
      <c r="I7058" t="s">
        <v>853</v>
      </c>
      <c r="J7058" t="s">
        <v>949</v>
      </c>
      <c r="K7058" t="s">
        <v>849</v>
      </c>
      <c r="L7058" t="s">
        <v>859</v>
      </c>
      <c r="M7058" t="s">
        <v>55</v>
      </c>
      <c r="O7058" t="s">
        <v>361</v>
      </c>
      <c r="P7058" t="s">
        <v>851</v>
      </c>
      <c r="Q7058" t="s">
        <v>337</v>
      </c>
      <c r="R7058">
        <v>0</v>
      </c>
    </row>
    <row r="7059" spans="1:20" ht="15" customHeight="1">
      <c r="A7059" s="962" t="s">
        <v>255</v>
      </c>
      <c r="B7059" t="s">
        <v>315</v>
      </c>
      <c r="C7059" t="s">
        <v>13</v>
      </c>
      <c r="D7059" t="s">
        <v>11</v>
      </c>
      <c r="E7059" t="s">
        <v>610</v>
      </c>
      <c r="F7059" t="s">
        <v>474</v>
      </c>
      <c r="H7059" t="s">
        <v>860</v>
      </c>
      <c r="I7059" t="s">
        <v>853</v>
      </c>
      <c r="J7059" t="s">
        <v>949</v>
      </c>
      <c r="K7059" t="s">
        <v>849</v>
      </c>
      <c r="L7059" t="s">
        <v>861</v>
      </c>
      <c r="M7059" t="s">
        <v>55</v>
      </c>
      <c r="O7059" t="s">
        <v>361</v>
      </c>
      <c r="P7059" t="s">
        <v>851</v>
      </c>
      <c r="Q7059" t="s">
        <v>337</v>
      </c>
      <c r="R7059">
        <v>0</v>
      </c>
    </row>
    <row r="7060" spans="1:20" ht="15" customHeight="1">
      <c r="A7060" s="962" t="s">
        <v>255</v>
      </c>
      <c r="B7060" t="s">
        <v>308</v>
      </c>
      <c r="C7060" t="s">
        <v>13</v>
      </c>
      <c r="D7060" t="s">
        <v>11</v>
      </c>
      <c r="E7060" t="s">
        <v>610</v>
      </c>
      <c r="F7060" t="s">
        <v>474</v>
      </c>
      <c r="H7060" t="s">
        <v>862</v>
      </c>
      <c r="I7060" t="s">
        <v>853</v>
      </c>
      <c r="J7060" t="s">
        <v>949</v>
      </c>
      <c r="K7060" t="s">
        <v>849</v>
      </c>
      <c r="L7060" t="s">
        <v>863</v>
      </c>
      <c r="M7060" t="s">
        <v>55</v>
      </c>
      <c r="O7060" t="s">
        <v>361</v>
      </c>
      <c r="P7060" t="s">
        <v>851</v>
      </c>
      <c r="Q7060" t="s">
        <v>337</v>
      </c>
      <c r="R7060">
        <v>0</v>
      </c>
    </row>
    <row r="7061" spans="1:20" ht="15" customHeight="1">
      <c r="A7061" s="962" t="s">
        <v>255</v>
      </c>
      <c r="B7061" t="s">
        <v>311</v>
      </c>
      <c r="C7061" t="s">
        <v>13</v>
      </c>
      <c r="D7061" t="s">
        <v>11</v>
      </c>
      <c r="E7061" t="s">
        <v>610</v>
      </c>
      <c r="F7061" t="s">
        <v>474</v>
      </c>
      <c r="H7061" t="s">
        <v>864</v>
      </c>
      <c r="I7061" t="s">
        <v>853</v>
      </c>
      <c r="J7061" t="s">
        <v>949</v>
      </c>
      <c r="K7061" t="s">
        <v>849</v>
      </c>
      <c r="L7061" t="s">
        <v>865</v>
      </c>
      <c r="M7061" t="s">
        <v>55</v>
      </c>
      <c r="O7061" t="s">
        <v>361</v>
      </c>
      <c r="P7061" t="s">
        <v>851</v>
      </c>
      <c r="Q7061" t="s">
        <v>337</v>
      </c>
      <c r="R7061">
        <v>0.03</v>
      </c>
    </row>
    <row r="7062" spans="1:20" ht="15" customHeight="1">
      <c r="A7062" s="962" t="s">
        <v>255</v>
      </c>
      <c r="B7062" t="s">
        <v>312</v>
      </c>
      <c r="C7062" t="s">
        <v>13</v>
      </c>
      <c r="D7062" t="s">
        <v>11</v>
      </c>
      <c r="E7062" t="s">
        <v>610</v>
      </c>
      <c r="F7062" t="s">
        <v>474</v>
      </c>
      <c r="H7062" t="s">
        <v>866</v>
      </c>
      <c r="I7062" t="s">
        <v>853</v>
      </c>
      <c r="J7062" t="s">
        <v>949</v>
      </c>
      <c r="K7062" t="s">
        <v>849</v>
      </c>
      <c r="L7062" t="s">
        <v>867</v>
      </c>
      <c r="M7062" t="s">
        <v>55</v>
      </c>
      <c r="O7062" t="s">
        <v>361</v>
      </c>
      <c r="P7062" t="s">
        <v>851</v>
      </c>
      <c r="Q7062" t="s">
        <v>337</v>
      </c>
      <c r="R7062">
        <v>0</v>
      </c>
    </row>
    <row r="7063" spans="1:20" ht="15" customHeight="1">
      <c r="A7063" s="962" t="s">
        <v>255</v>
      </c>
      <c r="B7063" t="s">
        <v>300</v>
      </c>
      <c r="C7063" t="s">
        <v>13</v>
      </c>
      <c r="D7063" t="s">
        <v>11</v>
      </c>
      <c r="E7063" t="s">
        <v>610</v>
      </c>
      <c r="F7063" t="s">
        <v>474</v>
      </c>
      <c r="I7063" t="s">
        <v>853</v>
      </c>
      <c r="J7063" t="s">
        <v>949</v>
      </c>
      <c r="K7063" t="s">
        <v>849</v>
      </c>
      <c r="L7063" t="s">
        <v>857</v>
      </c>
      <c r="M7063" t="s">
        <v>55</v>
      </c>
      <c r="O7063" t="s">
        <v>361</v>
      </c>
      <c r="P7063" t="s">
        <v>851</v>
      </c>
      <c r="Q7063" t="s">
        <v>337</v>
      </c>
      <c r="R7063">
        <v>0.05</v>
      </c>
    </row>
    <row r="7064" spans="1:20" ht="15" customHeight="1">
      <c r="A7064" s="962" t="s">
        <v>255</v>
      </c>
      <c r="B7064" t="s">
        <v>298</v>
      </c>
      <c r="C7064" t="s">
        <v>13</v>
      </c>
      <c r="D7064" t="s">
        <v>11</v>
      </c>
      <c r="E7064" t="s">
        <v>610</v>
      </c>
      <c r="F7064" t="s">
        <v>474</v>
      </c>
      <c r="R7064">
        <v>0.05</v>
      </c>
    </row>
    <row r="7065" spans="1:20" ht="15" customHeight="1">
      <c r="A7065" s="962" t="s">
        <v>255</v>
      </c>
      <c r="B7065" t="s">
        <v>297</v>
      </c>
      <c r="C7065" t="s">
        <v>13</v>
      </c>
      <c r="D7065" t="s">
        <v>11</v>
      </c>
      <c r="E7065" t="s">
        <v>610</v>
      </c>
      <c r="F7065" t="s">
        <v>474</v>
      </c>
      <c r="R7065">
        <v>0.05</v>
      </c>
    </row>
    <row r="7066" spans="1:20" ht="15" customHeight="1">
      <c r="A7066" s="962" t="s">
        <v>255</v>
      </c>
      <c r="B7066" t="s">
        <v>288</v>
      </c>
      <c r="C7066" t="s">
        <v>13</v>
      </c>
      <c r="D7066" t="s">
        <v>11</v>
      </c>
      <c r="E7066" t="s">
        <v>610</v>
      </c>
      <c r="F7066" t="s">
        <v>474</v>
      </c>
      <c r="R7066">
        <v>0.05</v>
      </c>
    </row>
    <row r="7067" spans="1:20" ht="15" customHeight="1">
      <c r="A7067" s="962" t="s">
        <v>255</v>
      </c>
      <c r="B7067" t="s">
        <v>287</v>
      </c>
      <c r="C7067" t="s">
        <v>13</v>
      </c>
      <c r="D7067" t="s">
        <v>11</v>
      </c>
      <c r="E7067" t="s">
        <v>610</v>
      </c>
      <c r="F7067" t="s">
        <v>474</v>
      </c>
      <c r="R7067">
        <v>0.08</v>
      </c>
    </row>
    <row r="7068" spans="1:20" ht="15" customHeight="1">
      <c r="A7068" s="962" t="s">
        <v>255</v>
      </c>
      <c r="B7068" t="s">
        <v>306</v>
      </c>
      <c r="C7068" t="s">
        <v>13</v>
      </c>
      <c r="D7068" t="s">
        <v>11</v>
      </c>
      <c r="E7068" t="s">
        <v>610</v>
      </c>
      <c r="F7068" t="s">
        <v>474</v>
      </c>
      <c r="I7068" t="s">
        <v>853</v>
      </c>
      <c r="J7068" t="s">
        <v>949</v>
      </c>
      <c r="K7068" t="s">
        <v>849</v>
      </c>
      <c r="L7068" t="s">
        <v>1994</v>
      </c>
      <c r="M7068" t="s">
        <v>55</v>
      </c>
      <c r="O7068" t="s">
        <v>361</v>
      </c>
      <c r="P7068" t="s">
        <v>851</v>
      </c>
      <c r="Q7068" t="s">
        <v>337</v>
      </c>
      <c r="R7068">
        <v>0</v>
      </c>
    </row>
    <row r="7069" spans="1:20" ht="15" customHeight="1">
      <c r="A7069" s="962" t="s">
        <v>255</v>
      </c>
      <c r="B7069" t="s">
        <v>305</v>
      </c>
      <c r="C7069" t="s">
        <v>13</v>
      </c>
      <c r="D7069" t="s">
        <v>11</v>
      </c>
      <c r="E7069" t="s">
        <v>610</v>
      </c>
      <c r="F7069" t="s">
        <v>474</v>
      </c>
      <c r="R7069">
        <v>0.04</v>
      </c>
    </row>
    <row r="7070" spans="1:20" ht="15" customHeight="1">
      <c r="A7070" s="962" t="s">
        <v>255</v>
      </c>
      <c r="B7070" t="s">
        <v>309</v>
      </c>
      <c r="C7070" t="s">
        <v>13</v>
      </c>
      <c r="D7070" t="s">
        <v>11</v>
      </c>
      <c r="E7070" t="s">
        <v>610</v>
      </c>
      <c r="F7070" t="s">
        <v>474</v>
      </c>
      <c r="I7070" t="s">
        <v>853</v>
      </c>
      <c r="J7070" t="s">
        <v>949</v>
      </c>
      <c r="K7070" t="s">
        <v>849</v>
      </c>
      <c r="L7070" t="s">
        <v>1995</v>
      </c>
      <c r="M7070" t="s">
        <v>55</v>
      </c>
      <c r="O7070" t="s">
        <v>361</v>
      </c>
      <c r="P7070" t="s">
        <v>851</v>
      </c>
      <c r="Q7070" t="s">
        <v>337</v>
      </c>
      <c r="R7070">
        <v>0.03</v>
      </c>
    </row>
    <row r="7071" spans="1:20" ht="15" customHeight="1">
      <c r="A7071" s="962" t="s">
        <v>255</v>
      </c>
      <c r="B7071" t="s">
        <v>313</v>
      </c>
      <c r="C7071" t="s">
        <v>13</v>
      </c>
      <c r="D7071" t="s">
        <v>11</v>
      </c>
      <c r="E7071" t="s">
        <v>610</v>
      </c>
      <c r="F7071" t="s">
        <v>474</v>
      </c>
      <c r="I7071" t="s">
        <v>853</v>
      </c>
      <c r="J7071" t="s">
        <v>949</v>
      </c>
      <c r="K7071" t="s">
        <v>849</v>
      </c>
      <c r="L7071" t="s">
        <v>861</v>
      </c>
      <c r="M7071" t="s">
        <v>55</v>
      </c>
      <c r="O7071" t="s">
        <v>361</v>
      </c>
      <c r="P7071" t="s">
        <v>851</v>
      </c>
      <c r="Q7071" t="s">
        <v>337</v>
      </c>
      <c r="R7071">
        <v>0</v>
      </c>
    </row>
    <row r="7072" spans="1:20" ht="15" customHeight="1">
      <c r="A7072" s="962" t="s">
        <v>257</v>
      </c>
      <c r="B7072" t="s">
        <v>290</v>
      </c>
      <c r="C7072" t="s">
        <v>13</v>
      </c>
      <c r="D7072" t="s">
        <v>11</v>
      </c>
      <c r="E7072" t="s">
        <v>610</v>
      </c>
      <c r="F7072" t="s">
        <v>474</v>
      </c>
      <c r="J7072" t="s">
        <v>1996</v>
      </c>
      <c r="R7072">
        <v>0</v>
      </c>
      <c r="S7072">
        <v>0</v>
      </c>
      <c r="T7072">
        <v>500000000</v>
      </c>
    </row>
    <row r="7073" spans="1:20" ht="15" customHeight="1">
      <c r="A7073" s="962" t="s">
        <v>257</v>
      </c>
      <c r="B7073" t="s">
        <v>292</v>
      </c>
      <c r="C7073" t="s">
        <v>13</v>
      </c>
      <c r="D7073" t="s">
        <v>11</v>
      </c>
      <c r="E7073" t="s">
        <v>610</v>
      </c>
      <c r="F7073" t="s">
        <v>474</v>
      </c>
      <c r="J7073" t="s">
        <v>1997</v>
      </c>
      <c r="R7073">
        <v>0</v>
      </c>
      <c r="S7073">
        <v>0</v>
      </c>
      <c r="T7073">
        <v>500000000</v>
      </c>
    </row>
    <row r="7074" spans="1:20" ht="15" customHeight="1">
      <c r="A7074" s="962" t="s">
        <v>257</v>
      </c>
      <c r="B7074" t="s">
        <v>295</v>
      </c>
      <c r="C7074" t="s">
        <v>13</v>
      </c>
      <c r="D7074" t="s">
        <v>11</v>
      </c>
      <c r="E7074" t="s">
        <v>610</v>
      </c>
      <c r="F7074" t="s">
        <v>474</v>
      </c>
      <c r="J7074" t="s">
        <v>1998</v>
      </c>
      <c r="R7074">
        <v>0</v>
      </c>
      <c r="S7074">
        <v>0</v>
      </c>
      <c r="T7074">
        <v>500000000</v>
      </c>
    </row>
    <row r="7075" spans="1:20" ht="15" customHeight="1">
      <c r="A7075" s="962" t="s">
        <v>257</v>
      </c>
      <c r="B7075" t="s">
        <v>296</v>
      </c>
      <c r="C7075" t="s">
        <v>13</v>
      </c>
      <c r="D7075" t="s">
        <v>11</v>
      </c>
      <c r="E7075" t="s">
        <v>610</v>
      </c>
      <c r="F7075" t="s">
        <v>474</v>
      </c>
      <c r="J7075" t="s">
        <v>1999</v>
      </c>
      <c r="R7075">
        <v>0</v>
      </c>
      <c r="S7075">
        <v>0</v>
      </c>
      <c r="T7075">
        <v>500000000</v>
      </c>
    </row>
    <row r="7076" spans="1:20" ht="15" customHeight="1">
      <c r="A7076" s="962" t="s">
        <v>257</v>
      </c>
      <c r="B7076" t="s">
        <v>316</v>
      </c>
      <c r="C7076" t="s">
        <v>13</v>
      </c>
      <c r="D7076" t="s">
        <v>11</v>
      </c>
      <c r="E7076" t="s">
        <v>610</v>
      </c>
      <c r="F7076" t="s">
        <v>474</v>
      </c>
      <c r="J7076" t="s">
        <v>2004</v>
      </c>
      <c r="R7076">
        <v>0</v>
      </c>
      <c r="S7076">
        <v>0</v>
      </c>
      <c r="T7076">
        <v>500000000</v>
      </c>
    </row>
    <row r="7077" spans="1:20" ht="15" customHeight="1">
      <c r="A7077" s="962" t="s">
        <v>257</v>
      </c>
      <c r="B7077" t="s">
        <v>289</v>
      </c>
      <c r="C7077" t="s">
        <v>13</v>
      </c>
      <c r="D7077" t="s">
        <v>11</v>
      </c>
      <c r="E7077" t="s">
        <v>610</v>
      </c>
      <c r="F7077" t="s">
        <v>474</v>
      </c>
      <c r="R7077">
        <v>0</v>
      </c>
      <c r="S7077">
        <v>0</v>
      </c>
      <c r="T7077">
        <v>500000000</v>
      </c>
    </row>
    <row r="7078" spans="1:20" ht="15" customHeight="1">
      <c r="A7078" s="962" t="s">
        <v>257</v>
      </c>
      <c r="B7078" t="s">
        <v>309</v>
      </c>
      <c r="C7078" t="s">
        <v>13</v>
      </c>
      <c r="D7078" t="s">
        <v>11</v>
      </c>
      <c r="E7078" t="s">
        <v>610</v>
      </c>
      <c r="F7078" t="s">
        <v>474</v>
      </c>
      <c r="R7078">
        <v>0</v>
      </c>
      <c r="S7078">
        <v>0</v>
      </c>
      <c r="T7078">
        <v>500000000</v>
      </c>
    </row>
    <row r="7079" spans="1:20" ht="15" customHeight="1">
      <c r="A7079" s="962" t="s">
        <v>257</v>
      </c>
      <c r="B7079" t="s">
        <v>291</v>
      </c>
      <c r="C7079" t="s">
        <v>13</v>
      </c>
      <c r="D7079" t="s">
        <v>11</v>
      </c>
      <c r="E7079" t="s">
        <v>610</v>
      </c>
      <c r="F7079" t="s">
        <v>474</v>
      </c>
      <c r="R7079">
        <v>0</v>
      </c>
      <c r="S7079">
        <v>0</v>
      </c>
      <c r="T7079">
        <v>500000000</v>
      </c>
    </row>
    <row r="7080" spans="1:20" ht="15" customHeight="1">
      <c r="A7080" s="962" t="s">
        <v>257</v>
      </c>
      <c r="B7080" t="s">
        <v>288</v>
      </c>
      <c r="C7080" t="s">
        <v>13</v>
      </c>
      <c r="D7080" t="s">
        <v>11</v>
      </c>
      <c r="E7080" t="s">
        <v>610</v>
      </c>
      <c r="F7080" t="s">
        <v>474</v>
      </c>
      <c r="R7080">
        <v>0</v>
      </c>
      <c r="S7080">
        <v>0</v>
      </c>
      <c r="T7080">
        <v>500000000</v>
      </c>
    </row>
    <row r="7081" spans="1:20" ht="15" customHeight="1">
      <c r="A7081" s="962" t="s">
        <v>257</v>
      </c>
      <c r="B7081" t="s">
        <v>287</v>
      </c>
      <c r="C7081" t="s">
        <v>13</v>
      </c>
      <c r="D7081" t="s">
        <v>11</v>
      </c>
      <c r="E7081" t="s">
        <v>610</v>
      </c>
      <c r="F7081" t="s">
        <v>474</v>
      </c>
      <c r="R7081">
        <v>0</v>
      </c>
      <c r="S7081">
        <v>0</v>
      </c>
      <c r="T7081">
        <v>500000000</v>
      </c>
    </row>
    <row r="7082" spans="1:20" ht="15" customHeight="1">
      <c r="A7082" s="962" t="s">
        <v>257</v>
      </c>
      <c r="B7082" t="s">
        <v>305</v>
      </c>
      <c r="C7082" t="s">
        <v>13</v>
      </c>
      <c r="D7082" t="s">
        <v>11</v>
      </c>
      <c r="E7082" t="s">
        <v>610</v>
      </c>
      <c r="F7082" t="s">
        <v>474</v>
      </c>
      <c r="R7082">
        <v>0</v>
      </c>
      <c r="S7082">
        <v>0</v>
      </c>
      <c r="T7082">
        <v>500000000</v>
      </c>
    </row>
    <row r="7083" spans="1:20" ht="15" customHeight="1">
      <c r="A7083" s="962" t="s">
        <v>257</v>
      </c>
      <c r="B7083" t="s">
        <v>321</v>
      </c>
      <c r="C7083" t="s">
        <v>13</v>
      </c>
      <c r="D7083" t="s">
        <v>11</v>
      </c>
      <c r="E7083" t="s">
        <v>610</v>
      </c>
      <c r="F7083" t="s">
        <v>474</v>
      </c>
      <c r="R7083">
        <v>0</v>
      </c>
      <c r="S7083">
        <v>0</v>
      </c>
      <c r="T7083">
        <v>500000000</v>
      </c>
    </row>
    <row r="7084" spans="1:20" ht="15" customHeight="1">
      <c r="A7084" s="962" t="s">
        <v>257</v>
      </c>
      <c r="B7084" t="s">
        <v>310</v>
      </c>
      <c r="C7084" t="s">
        <v>13</v>
      </c>
      <c r="D7084" t="s">
        <v>11</v>
      </c>
      <c r="E7084" t="s">
        <v>610</v>
      </c>
      <c r="F7084" t="s">
        <v>474</v>
      </c>
      <c r="R7084">
        <v>0</v>
      </c>
      <c r="S7084">
        <v>0</v>
      </c>
      <c r="T7084">
        <v>500000000</v>
      </c>
    </row>
    <row r="7085" spans="1:20" ht="15" customHeight="1">
      <c r="A7085" s="962" t="s">
        <v>257</v>
      </c>
      <c r="B7085" t="s">
        <v>294</v>
      </c>
      <c r="C7085" t="s">
        <v>13</v>
      </c>
      <c r="D7085" t="s">
        <v>11</v>
      </c>
      <c r="E7085" t="s">
        <v>610</v>
      </c>
      <c r="F7085" t="s">
        <v>474</v>
      </c>
      <c r="R7085">
        <v>0</v>
      </c>
      <c r="S7085">
        <v>0</v>
      </c>
      <c r="T7085">
        <v>500000000</v>
      </c>
    </row>
    <row r="7086" spans="1:20" ht="15" customHeight="1">
      <c r="A7086" s="962" t="s">
        <v>257</v>
      </c>
      <c r="B7086" t="s">
        <v>293</v>
      </c>
      <c r="C7086" t="s">
        <v>13</v>
      </c>
      <c r="D7086" t="s">
        <v>11</v>
      </c>
      <c r="E7086" t="s">
        <v>610</v>
      </c>
      <c r="F7086" t="s">
        <v>474</v>
      </c>
      <c r="R7086">
        <v>0</v>
      </c>
      <c r="S7086">
        <v>0</v>
      </c>
      <c r="T7086">
        <v>500000000</v>
      </c>
    </row>
    <row r="7087" spans="1:20" ht="15" customHeight="1">
      <c r="A7087" s="962" t="s">
        <v>259</v>
      </c>
      <c r="B7087" t="s">
        <v>300</v>
      </c>
      <c r="C7087" t="s">
        <v>13</v>
      </c>
      <c r="D7087" t="s">
        <v>11</v>
      </c>
      <c r="E7087" t="s">
        <v>610</v>
      </c>
      <c r="F7087" t="s">
        <v>474</v>
      </c>
      <c r="R7087">
        <v>0</v>
      </c>
      <c r="S7087">
        <v>0</v>
      </c>
      <c r="T7087">
        <v>500000000</v>
      </c>
    </row>
    <row r="7088" spans="1:20" ht="15" customHeight="1">
      <c r="A7088" s="962" t="s">
        <v>259</v>
      </c>
      <c r="B7088" t="s">
        <v>298</v>
      </c>
      <c r="C7088" t="s">
        <v>13</v>
      </c>
      <c r="D7088" t="s">
        <v>11</v>
      </c>
      <c r="E7088" t="s">
        <v>610</v>
      </c>
      <c r="F7088" t="s">
        <v>474</v>
      </c>
      <c r="R7088">
        <v>0</v>
      </c>
      <c r="S7088">
        <v>0</v>
      </c>
      <c r="T7088">
        <v>500000000</v>
      </c>
    </row>
    <row r="7089" spans="1:20" ht="15" customHeight="1">
      <c r="A7089" s="962" t="s">
        <v>259</v>
      </c>
      <c r="B7089" t="s">
        <v>297</v>
      </c>
      <c r="C7089" t="s">
        <v>13</v>
      </c>
      <c r="D7089" t="s">
        <v>11</v>
      </c>
      <c r="E7089" t="s">
        <v>610</v>
      </c>
      <c r="F7089" t="s">
        <v>474</v>
      </c>
      <c r="R7089">
        <v>0</v>
      </c>
      <c r="S7089">
        <v>0</v>
      </c>
      <c r="T7089">
        <v>500000000</v>
      </c>
    </row>
    <row r="7090" spans="1:20" ht="15" customHeight="1">
      <c r="A7090" s="962" t="s">
        <v>259</v>
      </c>
      <c r="B7090" t="s">
        <v>288</v>
      </c>
      <c r="C7090" t="s">
        <v>13</v>
      </c>
      <c r="D7090" t="s">
        <v>11</v>
      </c>
      <c r="E7090" t="s">
        <v>610</v>
      </c>
      <c r="F7090" t="s">
        <v>474</v>
      </c>
      <c r="R7090">
        <v>0</v>
      </c>
      <c r="S7090">
        <v>0</v>
      </c>
      <c r="T7090">
        <v>500000000</v>
      </c>
    </row>
    <row r="7091" spans="1:20" ht="15" customHeight="1">
      <c r="A7091" s="962" t="s">
        <v>259</v>
      </c>
      <c r="B7091" t="s">
        <v>287</v>
      </c>
      <c r="C7091" t="s">
        <v>13</v>
      </c>
      <c r="D7091" t="s">
        <v>11</v>
      </c>
      <c r="E7091" t="s">
        <v>610</v>
      </c>
      <c r="F7091" t="s">
        <v>474</v>
      </c>
      <c r="R7091">
        <v>0</v>
      </c>
      <c r="S7091">
        <v>0</v>
      </c>
      <c r="T7091">
        <v>500000000</v>
      </c>
    </row>
    <row r="7092" spans="1:20" ht="15" customHeight="1">
      <c r="A7092" s="962" t="s">
        <v>259</v>
      </c>
      <c r="B7092" t="s">
        <v>321</v>
      </c>
      <c r="C7092" t="s">
        <v>13</v>
      </c>
      <c r="D7092" t="s">
        <v>11</v>
      </c>
      <c r="E7092" t="s">
        <v>610</v>
      </c>
      <c r="F7092" t="s">
        <v>474</v>
      </c>
      <c r="R7092">
        <v>0</v>
      </c>
      <c r="S7092">
        <v>0</v>
      </c>
      <c r="T7092">
        <v>500000000</v>
      </c>
    </row>
    <row r="7093" spans="1:20" ht="15" customHeight="1">
      <c r="A7093" s="962" t="s">
        <v>259</v>
      </c>
      <c r="B7093" t="s">
        <v>299</v>
      </c>
      <c r="C7093" t="s">
        <v>13</v>
      </c>
      <c r="D7093" t="s">
        <v>11</v>
      </c>
      <c r="E7093" t="s">
        <v>610</v>
      </c>
      <c r="F7093" t="s">
        <v>474</v>
      </c>
      <c r="R7093">
        <v>0</v>
      </c>
      <c r="S7093">
        <v>0</v>
      </c>
      <c r="T7093">
        <v>500000000</v>
      </c>
    </row>
    <row r="7094" spans="1:20" ht="15" customHeight="1">
      <c r="A7094" s="962" t="s">
        <v>259</v>
      </c>
      <c r="B7094" t="s">
        <v>301</v>
      </c>
      <c r="C7094" t="s">
        <v>13</v>
      </c>
      <c r="D7094" t="s">
        <v>11</v>
      </c>
      <c r="E7094" t="s">
        <v>610</v>
      </c>
      <c r="F7094" t="s">
        <v>474</v>
      </c>
      <c r="R7094">
        <v>0</v>
      </c>
      <c r="S7094">
        <v>0</v>
      </c>
      <c r="T7094">
        <v>500000000</v>
      </c>
    </row>
    <row r="7095" spans="1:20" ht="15" customHeight="1">
      <c r="A7095" s="962" t="s">
        <v>260</v>
      </c>
      <c r="B7095" t="s">
        <v>299</v>
      </c>
      <c r="C7095" t="s">
        <v>13</v>
      </c>
      <c r="D7095" t="s">
        <v>11</v>
      </c>
      <c r="E7095" t="s">
        <v>610</v>
      </c>
      <c r="F7095" t="s">
        <v>474</v>
      </c>
      <c r="R7095">
        <v>0</v>
      </c>
      <c r="S7095">
        <v>0</v>
      </c>
      <c r="T7095">
        <v>0</v>
      </c>
    </row>
    <row r="7096" spans="1:20" ht="15" customHeight="1">
      <c r="A7096" s="962" t="s">
        <v>260</v>
      </c>
      <c r="B7096" t="s">
        <v>312</v>
      </c>
      <c r="C7096" t="s">
        <v>13</v>
      </c>
      <c r="D7096" t="s">
        <v>11</v>
      </c>
      <c r="E7096" t="s">
        <v>610</v>
      </c>
      <c r="F7096" t="s">
        <v>474</v>
      </c>
      <c r="R7096">
        <v>0</v>
      </c>
      <c r="S7096">
        <v>0</v>
      </c>
      <c r="T7096">
        <v>0</v>
      </c>
    </row>
    <row r="7097" spans="1:20" ht="15" customHeight="1">
      <c r="A7097" s="962" t="s">
        <v>260</v>
      </c>
      <c r="B7097" t="s">
        <v>298</v>
      </c>
      <c r="C7097" t="s">
        <v>13</v>
      </c>
      <c r="D7097" t="s">
        <v>11</v>
      </c>
      <c r="E7097" t="s">
        <v>610</v>
      </c>
      <c r="F7097" t="s">
        <v>474</v>
      </c>
      <c r="R7097">
        <v>0</v>
      </c>
      <c r="S7097">
        <v>0</v>
      </c>
      <c r="T7097">
        <v>0</v>
      </c>
    </row>
    <row r="7098" spans="1:20" ht="15" customHeight="1">
      <c r="A7098" s="962" t="s">
        <v>260</v>
      </c>
      <c r="B7098" t="s">
        <v>297</v>
      </c>
      <c r="C7098" t="s">
        <v>13</v>
      </c>
      <c r="D7098" t="s">
        <v>11</v>
      </c>
      <c r="E7098" t="s">
        <v>610</v>
      </c>
      <c r="F7098" t="s">
        <v>474</v>
      </c>
      <c r="R7098">
        <v>0</v>
      </c>
      <c r="S7098">
        <v>0</v>
      </c>
      <c r="T7098">
        <v>0</v>
      </c>
    </row>
    <row r="7099" spans="1:20" ht="15" customHeight="1">
      <c r="A7099" s="962" t="s">
        <v>260</v>
      </c>
      <c r="B7099" t="s">
        <v>288</v>
      </c>
      <c r="C7099" t="s">
        <v>13</v>
      </c>
      <c r="D7099" t="s">
        <v>11</v>
      </c>
      <c r="E7099" t="s">
        <v>610</v>
      </c>
      <c r="F7099" t="s">
        <v>474</v>
      </c>
      <c r="R7099">
        <v>0</v>
      </c>
      <c r="S7099">
        <v>0</v>
      </c>
      <c r="T7099">
        <v>0</v>
      </c>
    </row>
    <row r="7100" spans="1:20" ht="15" customHeight="1">
      <c r="A7100" s="962" t="s">
        <v>260</v>
      </c>
      <c r="B7100" t="s">
        <v>287</v>
      </c>
      <c r="C7100" t="s">
        <v>13</v>
      </c>
      <c r="D7100" t="s">
        <v>11</v>
      </c>
      <c r="E7100" t="s">
        <v>610</v>
      </c>
      <c r="F7100" t="s">
        <v>474</v>
      </c>
      <c r="R7100">
        <v>0</v>
      </c>
    </row>
    <row r="7101" spans="1:20" ht="15" customHeight="1">
      <c r="A7101" s="962" t="s">
        <v>260</v>
      </c>
      <c r="B7101" t="s">
        <v>309</v>
      </c>
      <c r="C7101" t="s">
        <v>13</v>
      </c>
      <c r="D7101" t="s">
        <v>11</v>
      </c>
      <c r="E7101" t="s">
        <v>610</v>
      </c>
      <c r="F7101" t="s">
        <v>474</v>
      </c>
      <c r="R7101">
        <v>0</v>
      </c>
      <c r="S7101">
        <v>0</v>
      </c>
      <c r="T7101">
        <v>0</v>
      </c>
    </row>
    <row r="7102" spans="1:20" ht="15" customHeight="1">
      <c r="A7102" s="962" t="s">
        <v>260</v>
      </c>
      <c r="B7102" t="s">
        <v>305</v>
      </c>
      <c r="C7102" t="s">
        <v>13</v>
      </c>
      <c r="D7102" t="s">
        <v>11</v>
      </c>
      <c r="E7102" t="s">
        <v>610</v>
      </c>
      <c r="F7102" t="s">
        <v>474</v>
      </c>
      <c r="R7102">
        <v>0</v>
      </c>
      <c r="S7102">
        <v>0</v>
      </c>
      <c r="T7102">
        <v>0</v>
      </c>
    </row>
    <row r="7103" spans="1:20" ht="15" customHeight="1">
      <c r="A7103" s="962" t="s">
        <v>261</v>
      </c>
      <c r="B7103" t="s">
        <v>290</v>
      </c>
      <c r="C7103" t="s">
        <v>13</v>
      </c>
      <c r="D7103" t="s">
        <v>11</v>
      </c>
      <c r="E7103" t="s">
        <v>610</v>
      </c>
      <c r="F7103" t="s">
        <v>474</v>
      </c>
      <c r="R7103">
        <v>0</v>
      </c>
      <c r="S7103">
        <v>0</v>
      </c>
      <c r="T7103">
        <v>500000000</v>
      </c>
    </row>
    <row r="7104" spans="1:20" ht="15" customHeight="1">
      <c r="A7104" s="962" t="s">
        <v>261</v>
      </c>
      <c r="B7104" t="s">
        <v>292</v>
      </c>
      <c r="C7104" t="s">
        <v>13</v>
      </c>
      <c r="D7104" t="s">
        <v>11</v>
      </c>
      <c r="E7104" t="s">
        <v>610</v>
      </c>
      <c r="F7104" t="s">
        <v>474</v>
      </c>
      <c r="R7104">
        <v>0</v>
      </c>
      <c r="S7104">
        <v>0</v>
      </c>
      <c r="T7104">
        <v>500000000</v>
      </c>
    </row>
    <row r="7105" spans="1:20" ht="15" customHeight="1">
      <c r="A7105" s="962" t="s">
        <v>261</v>
      </c>
      <c r="B7105" t="s">
        <v>295</v>
      </c>
      <c r="C7105" t="s">
        <v>13</v>
      </c>
      <c r="D7105" t="s">
        <v>11</v>
      </c>
      <c r="E7105" t="s">
        <v>610</v>
      </c>
      <c r="F7105" t="s">
        <v>474</v>
      </c>
      <c r="R7105">
        <v>0</v>
      </c>
      <c r="S7105">
        <v>0</v>
      </c>
      <c r="T7105">
        <v>500000000</v>
      </c>
    </row>
    <row r="7106" spans="1:20" ht="15" customHeight="1">
      <c r="A7106" s="962" t="s">
        <v>261</v>
      </c>
      <c r="B7106" t="s">
        <v>296</v>
      </c>
      <c r="C7106" t="s">
        <v>13</v>
      </c>
      <c r="D7106" t="s">
        <v>11</v>
      </c>
      <c r="E7106" t="s">
        <v>610</v>
      </c>
      <c r="F7106" t="s">
        <v>474</v>
      </c>
      <c r="R7106">
        <v>0</v>
      </c>
      <c r="S7106">
        <v>0</v>
      </c>
      <c r="T7106">
        <v>500000000</v>
      </c>
    </row>
    <row r="7107" spans="1:20" ht="15" customHeight="1">
      <c r="A7107" s="962" t="s">
        <v>261</v>
      </c>
      <c r="B7107" t="s">
        <v>289</v>
      </c>
      <c r="C7107" t="s">
        <v>13</v>
      </c>
      <c r="D7107" t="s">
        <v>11</v>
      </c>
      <c r="E7107" t="s">
        <v>610</v>
      </c>
      <c r="F7107" t="s">
        <v>474</v>
      </c>
      <c r="R7107">
        <v>0</v>
      </c>
      <c r="S7107">
        <v>0</v>
      </c>
      <c r="T7107">
        <v>500000000</v>
      </c>
    </row>
    <row r="7108" spans="1:20" ht="15" customHeight="1">
      <c r="A7108" s="962" t="s">
        <v>261</v>
      </c>
      <c r="B7108" t="s">
        <v>291</v>
      </c>
      <c r="C7108" t="s">
        <v>13</v>
      </c>
      <c r="D7108" t="s">
        <v>11</v>
      </c>
      <c r="E7108" t="s">
        <v>610</v>
      </c>
      <c r="F7108" t="s">
        <v>474</v>
      </c>
      <c r="R7108">
        <v>0</v>
      </c>
      <c r="S7108">
        <v>0</v>
      </c>
      <c r="T7108">
        <v>500000000</v>
      </c>
    </row>
    <row r="7109" spans="1:20" ht="15" customHeight="1">
      <c r="A7109" s="962" t="s">
        <v>261</v>
      </c>
      <c r="B7109" t="s">
        <v>288</v>
      </c>
      <c r="C7109" t="s">
        <v>13</v>
      </c>
      <c r="D7109" t="s">
        <v>11</v>
      </c>
      <c r="E7109" t="s">
        <v>610</v>
      </c>
      <c r="F7109" t="s">
        <v>474</v>
      </c>
      <c r="R7109">
        <v>0</v>
      </c>
      <c r="S7109">
        <v>0</v>
      </c>
      <c r="T7109">
        <v>500000000</v>
      </c>
    </row>
    <row r="7110" spans="1:20" ht="15" customHeight="1">
      <c r="A7110" s="962" t="s">
        <v>261</v>
      </c>
      <c r="B7110" t="s">
        <v>287</v>
      </c>
      <c r="C7110" t="s">
        <v>13</v>
      </c>
      <c r="D7110" t="s">
        <v>11</v>
      </c>
      <c r="E7110" t="s">
        <v>610</v>
      </c>
      <c r="F7110" t="s">
        <v>474</v>
      </c>
      <c r="R7110">
        <v>0</v>
      </c>
      <c r="S7110">
        <v>0</v>
      </c>
      <c r="T7110">
        <v>500000000</v>
      </c>
    </row>
    <row r="7111" spans="1:20" ht="15" customHeight="1">
      <c r="A7111" s="962" t="s">
        <v>261</v>
      </c>
      <c r="B7111" t="s">
        <v>321</v>
      </c>
      <c r="C7111" t="s">
        <v>13</v>
      </c>
      <c r="D7111" t="s">
        <v>11</v>
      </c>
      <c r="E7111" t="s">
        <v>610</v>
      </c>
      <c r="F7111" t="s">
        <v>474</v>
      </c>
      <c r="R7111">
        <v>0</v>
      </c>
      <c r="S7111">
        <v>0</v>
      </c>
      <c r="T7111">
        <v>500000000</v>
      </c>
    </row>
    <row r="7112" spans="1:20" ht="15" customHeight="1">
      <c r="A7112" s="962" t="s">
        <v>261</v>
      </c>
      <c r="B7112" t="s">
        <v>294</v>
      </c>
      <c r="C7112" t="s">
        <v>13</v>
      </c>
      <c r="D7112" t="s">
        <v>11</v>
      </c>
      <c r="E7112" t="s">
        <v>610</v>
      </c>
      <c r="F7112" t="s">
        <v>474</v>
      </c>
      <c r="R7112">
        <v>0</v>
      </c>
      <c r="S7112">
        <v>0</v>
      </c>
      <c r="T7112">
        <v>500000000</v>
      </c>
    </row>
    <row r="7113" spans="1:20" ht="15" customHeight="1">
      <c r="A7113" s="962" t="s">
        <v>261</v>
      </c>
      <c r="B7113" t="s">
        <v>293</v>
      </c>
      <c r="C7113" t="s">
        <v>13</v>
      </c>
      <c r="D7113" t="s">
        <v>11</v>
      </c>
      <c r="E7113" t="s">
        <v>610</v>
      </c>
      <c r="F7113" t="s">
        <v>474</v>
      </c>
      <c r="R7113">
        <v>0</v>
      </c>
      <c r="S7113">
        <v>0</v>
      </c>
      <c r="T7113">
        <v>500000000</v>
      </c>
    </row>
    <row r="7114" spans="1:20" ht="15" customHeight="1">
      <c r="A7114" s="962" t="s">
        <v>261</v>
      </c>
      <c r="B7114" t="s">
        <v>324</v>
      </c>
      <c r="C7114" t="s">
        <v>13</v>
      </c>
      <c r="D7114" t="s">
        <v>11</v>
      </c>
      <c r="E7114" t="s">
        <v>610</v>
      </c>
      <c r="F7114" t="s">
        <v>474</v>
      </c>
      <c r="R7114">
        <v>0</v>
      </c>
      <c r="S7114">
        <v>0</v>
      </c>
      <c r="T7114">
        <v>500000000</v>
      </c>
    </row>
    <row r="7115" spans="1:20" ht="15" customHeight="1">
      <c r="A7115" s="962" t="s">
        <v>262</v>
      </c>
      <c r="B7115" t="s">
        <v>297</v>
      </c>
      <c r="C7115" t="s">
        <v>13</v>
      </c>
      <c r="D7115" t="s">
        <v>11</v>
      </c>
      <c r="E7115" t="s">
        <v>610</v>
      </c>
      <c r="F7115" t="s">
        <v>474</v>
      </c>
      <c r="J7115" t="s">
        <v>2000</v>
      </c>
      <c r="L7115" t="s">
        <v>2001</v>
      </c>
      <c r="O7115" t="s">
        <v>882</v>
      </c>
      <c r="P7115" t="s">
        <v>868</v>
      </c>
      <c r="Q7115" t="s">
        <v>869</v>
      </c>
      <c r="R7115">
        <v>0</v>
      </c>
      <c r="S7115">
        <v>0</v>
      </c>
      <c r="T7115">
        <v>500000000</v>
      </c>
    </row>
    <row r="7116" spans="1:20" ht="15" customHeight="1">
      <c r="A7116" s="962" t="s">
        <v>262</v>
      </c>
      <c r="B7116" t="s">
        <v>288</v>
      </c>
      <c r="C7116" t="s">
        <v>13</v>
      </c>
      <c r="D7116" t="s">
        <v>11</v>
      </c>
      <c r="E7116" t="s">
        <v>610</v>
      </c>
      <c r="F7116" t="s">
        <v>474</v>
      </c>
      <c r="R7116">
        <v>0</v>
      </c>
      <c r="S7116">
        <v>0</v>
      </c>
      <c r="T7116">
        <v>500000000</v>
      </c>
    </row>
    <row r="7117" spans="1:20" ht="15" customHeight="1">
      <c r="A7117" s="962" t="s">
        <v>262</v>
      </c>
      <c r="B7117" t="s">
        <v>287</v>
      </c>
      <c r="C7117" t="s">
        <v>13</v>
      </c>
      <c r="D7117" t="s">
        <v>11</v>
      </c>
      <c r="E7117" t="s">
        <v>610</v>
      </c>
      <c r="F7117" t="s">
        <v>474</v>
      </c>
      <c r="R7117">
        <v>0</v>
      </c>
      <c r="S7117">
        <v>0</v>
      </c>
      <c r="T7117">
        <v>500000000</v>
      </c>
    </row>
    <row r="7118" spans="1:20" ht="15" customHeight="1">
      <c r="A7118" s="962" t="s">
        <v>262</v>
      </c>
      <c r="B7118" t="s">
        <v>299</v>
      </c>
      <c r="C7118" t="s">
        <v>13</v>
      </c>
      <c r="D7118" t="s">
        <v>11</v>
      </c>
      <c r="E7118" t="s">
        <v>610</v>
      </c>
      <c r="F7118" t="s">
        <v>474</v>
      </c>
      <c r="R7118">
        <v>0</v>
      </c>
      <c r="S7118">
        <v>0</v>
      </c>
      <c r="T7118">
        <v>500000000</v>
      </c>
    </row>
    <row r="7119" spans="1:20" ht="15" customHeight="1">
      <c r="A7119" s="962" t="s">
        <v>262</v>
      </c>
      <c r="B7119" t="s">
        <v>301</v>
      </c>
      <c r="C7119" t="s">
        <v>13</v>
      </c>
      <c r="D7119" t="s">
        <v>11</v>
      </c>
      <c r="E7119" t="s">
        <v>610</v>
      </c>
      <c r="F7119" t="s">
        <v>474</v>
      </c>
      <c r="R7119">
        <v>0</v>
      </c>
      <c r="S7119">
        <v>0</v>
      </c>
      <c r="T7119">
        <v>500000000</v>
      </c>
    </row>
    <row r="7120" spans="1:20" ht="15" customHeight="1">
      <c r="A7120" s="962" t="s">
        <v>262</v>
      </c>
      <c r="B7120" t="s">
        <v>302</v>
      </c>
      <c r="C7120" t="s">
        <v>13</v>
      </c>
      <c r="D7120" t="s">
        <v>11</v>
      </c>
      <c r="E7120" t="s">
        <v>610</v>
      </c>
      <c r="F7120" t="s">
        <v>474</v>
      </c>
      <c r="R7120">
        <v>0</v>
      </c>
      <c r="S7120">
        <v>0</v>
      </c>
      <c r="T7120">
        <v>500000000</v>
      </c>
    </row>
    <row r="7121" spans="1:20" ht="15" customHeight="1">
      <c r="A7121" s="962" t="s">
        <v>262</v>
      </c>
      <c r="B7121" t="s">
        <v>303</v>
      </c>
      <c r="C7121" t="s">
        <v>13</v>
      </c>
      <c r="D7121" t="s">
        <v>11</v>
      </c>
      <c r="E7121" t="s">
        <v>610</v>
      </c>
      <c r="F7121" t="s">
        <v>474</v>
      </c>
      <c r="R7121">
        <v>0</v>
      </c>
      <c r="S7121">
        <v>0</v>
      </c>
      <c r="T7121">
        <v>500000000</v>
      </c>
    </row>
    <row r="7122" spans="1:20" ht="15" customHeight="1">
      <c r="A7122" s="962" t="s">
        <v>262</v>
      </c>
      <c r="B7122" t="s">
        <v>298</v>
      </c>
      <c r="C7122" t="s">
        <v>13</v>
      </c>
      <c r="D7122" t="s">
        <v>11</v>
      </c>
      <c r="E7122" t="s">
        <v>610</v>
      </c>
      <c r="F7122" t="s">
        <v>474</v>
      </c>
      <c r="R7122">
        <v>0</v>
      </c>
      <c r="S7122">
        <v>0</v>
      </c>
      <c r="T7122">
        <v>500000000</v>
      </c>
    </row>
    <row r="7123" spans="1:20" ht="15" customHeight="1">
      <c r="A7123" s="962" t="s">
        <v>262</v>
      </c>
      <c r="B7123" t="s">
        <v>300</v>
      </c>
      <c r="C7123" t="s">
        <v>13</v>
      </c>
      <c r="D7123" t="s">
        <v>11</v>
      </c>
      <c r="E7123" t="s">
        <v>610</v>
      </c>
      <c r="F7123" t="s">
        <v>474</v>
      </c>
      <c r="R7123">
        <v>0</v>
      </c>
      <c r="S7123">
        <v>0</v>
      </c>
      <c r="T7123">
        <v>500000000</v>
      </c>
    </row>
    <row r="7124" spans="1:20" ht="15" customHeight="1">
      <c r="A7124" s="962" t="s">
        <v>262</v>
      </c>
      <c r="B7124" t="s">
        <v>321</v>
      </c>
      <c r="C7124" t="s">
        <v>13</v>
      </c>
      <c r="D7124" t="s">
        <v>11</v>
      </c>
      <c r="E7124" t="s">
        <v>610</v>
      </c>
      <c r="F7124" t="s">
        <v>474</v>
      </c>
      <c r="R7124">
        <v>0</v>
      </c>
      <c r="S7124">
        <v>0</v>
      </c>
      <c r="T7124">
        <v>500000000</v>
      </c>
    </row>
    <row r="7125" spans="1:20" ht="15" customHeight="1">
      <c r="A7125" s="962" t="s">
        <v>263</v>
      </c>
      <c r="B7125" t="s">
        <v>290</v>
      </c>
      <c r="C7125" t="s">
        <v>13</v>
      </c>
      <c r="D7125" t="s">
        <v>11</v>
      </c>
      <c r="E7125" t="s">
        <v>610</v>
      </c>
      <c r="F7125" t="s">
        <v>474</v>
      </c>
      <c r="R7125">
        <v>0</v>
      </c>
      <c r="S7125">
        <v>0</v>
      </c>
      <c r="T7125">
        <v>500000000</v>
      </c>
    </row>
    <row r="7126" spans="1:20" ht="15" customHeight="1">
      <c r="A7126" s="962" t="s">
        <v>263</v>
      </c>
      <c r="B7126" t="s">
        <v>292</v>
      </c>
      <c r="C7126" t="s">
        <v>13</v>
      </c>
      <c r="D7126" t="s">
        <v>11</v>
      </c>
      <c r="E7126" t="s">
        <v>610</v>
      </c>
      <c r="F7126" t="s">
        <v>474</v>
      </c>
      <c r="R7126">
        <v>0</v>
      </c>
      <c r="S7126">
        <v>0</v>
      </c>
      <c r="T7126">
        <v>500000000</v>
      </c>
    </row>
    <row r="7127" spans="1:20" ht="15" customHeight="1">
      <c r="A7127" s="962" t="s">
        <v>263</v>
      </c>
      <c r="B7127" t="s">
        <v>295</v>
      </c>
      <c r="C7127" t="s">
        <v>13</v>
      </c>
      <c r="D7127" t="s">
        <v>11</v>
      </c>
      <c r="E7127" t="s">
        <v>610</v>
      </c>
      <c r="F7127" t="s">
        <v>474</v>
      </c>
      <c r="R7127">
        <v>0</v>
      </c>
      <c r="S7127">
        <v>0</v>
      </c>
      <c r="T7127">
        <v>500000000</v>
      </c>
    </row>
    <row r="7128" spans="1:20" ht="15" customHeight="1">
      <c r="A7128" s="962" t="s">
        <v>263</v>
      </c>
      <c r="B7128" t="s">
        <v>296</v>
      </c>
      <c r="C7128" t="s">
        <v>13</v>
      </c>
      <c r="D7128" t="s">
        <v>11</v>
      </c>
      <c r="E7128" t="s">
        <v>610</v>
      </c>
      <c r="F7128" t="s">
        <v>474</v>
      </c>
      <c r="R7128">
        <v>0</v>
      </c>
      <c r="S7128">
        <v>0</v>
      </c>
      <c r="T7128">
        <v>500000000</v>
      </c>
    </row>
    <row r="7129" spans="1:20" ht="15" customHeight="1">
      <c r="A7129" s="962" t="s">
        <v>263</v>
      </c>
      <c r="B7129" t="s">
        <v>289</v>
      </c>
      <c r="C7129" t="s">
        <v>13</v>
      </c>
      <c r="D7129" t="s">
        <v>11</v>
      </c>
      <c r="E7129" t="s">
        <v>610</v>
      </c>
      <c r="F7129" t="s">
        <v>474</v>
      </c>
      <c r="R7129">
        <v>0</v>
      </c>
      <c r="S7129">
        <v>0</v>
      </c>
      <c r="T7129">
        <v>500000000</v>
      </c>
    </row>
    <row r="7130" spans="1:20" ht="15" customHeight="1">
      <c r="A7130" s="962" t="s">
        <v>263</v>
      </c>
      <c r="B7130" t="s">
        <v>291</v>
      </c>
      <c r="C7130" t="s">
        <v>13</v>
      </c>
      <c r="D7130" t="s">
        <v>11</v>
      </c>
      <c r="E7130" t="s">
        <v>610</v>
      </c>
      <c r="F7130" t="s">
        <v>474</v>
      </c>
      <c r="R7130">
        <v>0</v>
      </c>
      <c r="S7130">
        <v>0</v>
      </c>
      <c r="T7130">
        <v>500000000</v>
      </c>
    </row>
    <row r="7131" spans="1:20" ht="15" customHeight="1">
      <c r="A7131" s="962" t="s">
        <v>263</v>
      </c>
      <c r="B7131" t="s">
        <v>288</v>
      </c>
      <c r="C7131" t="s">
        <v>13</v>
      </c>
      <c r="D7131" t="s">
        <v>11</v>
      </c>
      <c r="E7131" t="s">
        <v>610</v>
      </c>
      <c r="F7131" t="s">
        <v>474</v>
      </c>
      <c r="R7131">
        <v>0</v>
      </c>
      <c r="S7131">
        <v>0</v>
      </c>
      <c r="T7131">
        <v>500000000</v>
      </c>
    </row>
    <row r="7132" spans="1:20" ht="15" customHeight="1">
      <c r="A7132" s="962" t="s">
        <v>263</v>
      </c>
      <c r="B7132" t="s">
        <v>287</v>
      </c>
      <c r="C7132" t="s">
        <v>13</v>
      </c>
      <c r="D7132" t="s">
        <v>11</v>
      </c>
      <c r="E7132" t="s">
        <v>610</v>
      </c>
      <c r="F7132" t="s">
        <v>474</v>
      </c>
      <c r="R7132">
        <v>0</v>
      </c>
      <c r="S7132">
        <v>0</v>
      </c>
      <c r="T7132">
        <v>500000000</v>
      </c>
    </row>
    <row r="7133" spans="1:20" ht="15" customHeight="1">
      <c r="A7133" s="962" t="s">
        <v>263</v>
      </c>
      <c r="B7133" t="s">
        <v>321</v>
      </c>
      <c r="C7133" t="s">
        <v>13</v>
      </c>
      <c r="D7133" t="s">
        <v>11</v>
      </c>
      <c r="E7133" t="s">
        <v>610</v>
      </c>
      <c r="F7133" t="s">
        <v>474</v>
      </c>
      <c r="R7133">
        <v>0</v>
      </c>
      <c r="S7133">
        <v>0</v>
      </c>
      <c r="T7133">
        <v>500000000</v>
      </c>
    </row>
    <row r="7134" spans="1:20" ht="15" customHeight="1">
      <c r="A7134" s="962" t="s">
        <v>263</v>
      </c>
      <c r="B7134" t="s">
        <v>294</v>
      </c>
      <c r="C7134" t="s">
        <v>13</v>
      </c>
      <c r="D7134" t="s">
        <v>11</v>
      </c>
      <c r="E7134" t="s">
        <v>610</v>
      </c>
      <c r="F7134" t="s">
        <v>474</v>
      </c>
      <c r="R7134">
        <v>0</v>
      </c>
      <c r="S7134">
        <v>0</v>
      </c>
      <c r="T7134">
        <v>500000000</v>
      </c>
    </row>
    <row r="7135" spans="1:20" ht="15" customHeight="1">
      <c r="A7135" s="962" t="s">
        <v>263</v>
      </c>
      <c r="B7135" t="s">
        <v>293</v>
      </c>
      <c r="C7135" t="s">
        <v>13</v>
      </c>
      <c r="D7135" t="s">
        <v>11</v>
      </c>
      <c r="E7135" t="s">
        <v>610</v>
      </c>
      <c r="F7135" t="s">
        <v>474</v>
      </c>
      <c r="R7135">
        <v>0</v>
      </c>
      <c r="S7135">
        <v>0</v>
      </c>
      <c r="T7135">
        <v>500000000</v>
      </c>
    </row>
    <row r="7136" spans="1:20" ht="15" customHeight="1">
      <c r="A7136" s="962" t="s">
        <v>263</v>
      </c>
      <c r="B7136" t="s">
        <v>324</v>
      </c>
      <c r="C7136" t="s">
        <v>13</v>
      </c>
      <c r="D7136" t="s">
        <v>11</v>
      </c>
      <c r="E7136" t="s">
        <v>610</v>
      </c>
      <c r="F7136" t="s">
        <v>474</v>
      </c>
      <c r="R7136">
        <v>0</v>
      </c>
      <c r="S7136">
        <v>0</v>
      </c>
      <c r="T7136">
        <v>500000000</v>
      </c>
    </row>
    <row r="7137" spans="1:20" ht="15" customHeight="1">
      <c r="A7137" s="962" t="s">
        <v>264</v>
      </c>
      <c r="B7137" t="s">
        <v>294</v>
      </c>
      <c r="C7137" t="s">
        <v>13</v>
      </c>
      <c r="D7137" t="s">
        <v>11</v>
      </c>
      <c r="E7137" t="s">
        <v>610</v>
      </c>
      <c r="F7137" t="s">
        <v>474</v>
      </c>
      <c r="R7137">
        <v>2.48</v>
      </c>
      <c r="S7137">
        <v>0</v>
      </c>
      <c r="T7137">
        <v>32.299999999999997</v>
      </c>
    </row>
    <row r="7138" spans="1:20" ht="15" customHeight="1">
      <c r="A7138" s="962" t="s">
        <v>264</v>
      </c>
      <c r="B7138" t="s">
        <v>292</v>
      </c>
      <c r="C7138" t="s">
        <v>13</v>
      </c>
      <c r="D7138" t="s">
        <v>11</v>
      </c>
      <c r="E7138" t="s">
        <v>610</v>
      </c>
      <c r="F7138" t="s">
        <v>474</v>
      </c>
      <c r="R7138">
        <v>4.97</v>
      </c>
      <c r="S7138">
        <v>0</v>
      </c>
      <c r="T7138">
        <v>32.299999999999997</v>
      </c>
    </row>
    <row r="7139" spans="1:20" ht="15" customHeight="1">
      <c r="A7139" s="962" t="s">
        <v>264</v>
      </c>
      <c r="B7139" t="s">
        <v>291</v>
      </c>
      <c r="C7139" t="s">
        <v>13</v>
      </c>
      <c r="D7139" t="s">
        <v>11</v>
      </c>
      <c r="E7139" t="s">
        <v>610</v>
      </c>
      <c r="F7139" t="s">
        <v>474</v>
      </c>
      <c r="R7139">
        <v>7.45</v>
      </c>
      <c r="S7139">
        <v>0</v>
      </c>
      <c r="T7139">
        <v>32.299999999999997</v>
      </c>
    </row>
    <row r="7140" spans="1:20" ht="15" customHeight="1">
      <c r="A7140" s="962" t="s">
        <v>264</v>
      </c>
      <c r="B7140" t="s">
        <v>293</v>
      </c>
      <c r="C7140" t="s">
        <v>13</v>
      </c>
      <c r="D7140" t="s">
        <v>11</v>
      </c>
      <c r="E7140" t="s">
        <v>610</v>
      </c>
      <c r="F7140" t="s">
        <v>474</v>
      </c>
      <c r="R7140">
        <v>2.48</v>
      </c>
      <c r="S7140">
        <v>0</v>
      </c>
      <c r="T7140">
        <v>32.299999999999997</v>
      </c>
    </row>
    <row r="7141" spans="1:20" ht="15" customHeight="1">
      <c r="A7141" s="962" t="s">
        <v>264</v>
      </c>
      <c r="B7141" t="s">
        <v>289</v>
      </c>
      <c r="C7141" t="s">
        <v>13</v>
      </c>
      <c r="D7141" t="s">
        <v>11</v>
      </c>
      <c r="E7141" t="s">
        <v>610</v>
      </c>
      <c r="F7141" t="s">
        <v>474</v>
      </c>
      <c r="R7141">
        <v>32.299999999999997</v>
      </c>
    </row>
    <row r="7142" spans="1:20" ht="15" customHeight="1">
      <c r="A7142" s="962" t="s">
        <v>264</v>
      </c>
      <c r="B7142" t="s">
        <v>288</v>
      </c>
      <c r="C7142" t="s">
        <v>13</v>
      </c>
      <c r="D7142" t="s">
        <v>11</v>
      </c>
      <c r="E7142" t="s">
        <v>610</v>
      </c>
      <c r="F7142" t="s">
        <v>474</v>
      </c>
      <c r="R7142">
        <v>32.299999999999997</v>
      </c>
    </row>
    <row r="7143" spans="1:20" ht="15" customHeight="1">
      <c r="A7143" s="962" t="s">
        <v>264</v>
      </c>
      <c r="B7143" t="s">
        <v>287</v>
      </c>
      <c r="C7143" t="s">
        <v>13</v>
      </c>
      <c r="D7143" t="s">
        <v>11</v>
      </c>
      <c r="E7143" t="s">
        <v>610</v>
      </c>
      <c r="F7143" t="s">
        <v>474</v>
      </c>
      <c r="R7143">
        <v>32.299999999999997</v>
      </c>
    </row>
    <row r="7144" spans="1:20" ht="15" customHeight="1">
      <c r="A7144" s="962" t="s">
        <v>264</v>
      </c>
      <c r="B7144" t="s">
        <v>295</v>
      </c>
      <c r="C7144" t="s">
        <v>13</v>
      </c>
      <c r="D7144" t="s">
        <v>11</v>
      </c>
      <c r="E7144" t="s">
        <v>610</v>
      </c>
      <c r="F7144" t="s">
        <v>474</v>
      </c>
      <c r="R7144">
        <v>12.4</v>
      </c>
      <c r="S7144">
        <v>0</v>
      </c>
      <c r="T7144">
        <v>32.299999999999997</v>
      </c>
    </row>
    <row r="7145" spans="1:20" ht="15" customHeight="1">
      <c r="A7145" s="962" t="s">
        <v>264</v>
      </c>
      <c r="B7145" t="s">
        <v>296</v>
      </c>
      <c r="C7145" t="s">
        <v>13</v>
      </c>
      <c r="D7145" t="s">
        <v>11</v>
      </c>
      <c r="E7145" t="s">
        <v>610</v>
      </c>
      <c r="F7145" t="s">
        <v>474</v>
      </c>
      <c r="R7145">
        <v>12.4</v>
      </c>
      <c r="S7145">
        <v>0</v>
      </c>
      <c r="T7145">
        <v>32.299999999999997</v>
      </c>
    </row>
    <row r="7146" spans="1:20" ht="15" customHeight="1">
      <c r="A7146" s="962" t="s">
        <v>265</v>
      </c>
      <c r="B7146" t="s">
        <v>294</v>
      </c>
      <c r="C7146" t="s">
        <v>13</v>
      </c>
      <c r="D7146" t="s">
        <v>11</v>
      </c>
      <c r="E7146" t="s">
        <v>610</v>
      </c>
      <c r="F7146" t="s">
        <v>474</v>
      </c>
      <c r="R7146">
        <v>1.24</v>
      </c>
      <c r="S7146">
        <v>0</v>
      </c>
      <c r="T7146">
        <v>32.299999999999997</v>
      </c>
    </row>
    <row r="7147" spans="1:20" ht="15" customHeight="1">
      <c r="A7147" s="962" t="s">
        <v>265</v>
      </c>
      <c r="B7147" t="s">
        <v>292</v>
      </c>
      <c r="C7147" t="s">
        <v>13</v>
      </c>
      <c r="D7147" t="s">
        <v>11</v>
      </c>
      <c r="E7147" t="s">
        <v>610</v>
      </c>
      <c r="F7147" t="s">
        <v>474</v>
      </c>
      <c r="R7147">
        <v>2.48</v>
      </c>
      <c r="S7147">
        <v>0</v>
      </c>
      <c r="T7147">
        <v>32.299999999999997</v>
      </c>
    </row>
    <row r="7148" spans="1:20" ht="15" customHeight="1">
      <c r="A7148" s="962" t="s">
        <v>265</v>
      </c>
      <c r="B7148" t="s">
        <v>291</v>
      </c>
      <c r="C7148" t="s">
        <v>13</v>
      </c>
      <c r="D7148" t="s">
        <v>11</v>
      </c>
      <c r="E7148" t="s">
        <v>610</v>
      </c>
      <c r="F7148" t="s">
        <v>474</v>
      </c>
      <c r="R7148">
        <v>3.72</v>
      </c>
      <c r="S7148">
        <v>0</v>
      </c>
      <c r="T7148">
        <v>32.299999999999997</v>
      </c>
    </row>
    <row r="7149" spans="1:20" ht="15" customHeight="1">
      <c r="A7149" s="962" t="s">
        <v>265</v>
      </c>
      <c r="B7149" t="s">
        <v>293</v>
      </c>
      <c r="C7149" t="s">
        <v>13</v>
      </c>
      <c r="D7149" t="s">
        <v>11</v>
      </c>
      <c r="E7149" t="s">
        <v>610</v>
      </c>
      <c r="F7149" t="s">
        <v>474</v>
      </c>
      <c r="R7149">
        <v>1.24</v>
      </c>
      <c r="S7149">
        <v>0</v>
      </c>
      <c r="T7149">
        <v>32.299999999999997</v>
      </c>
    </row>
    <row r="7150" spans="1:20" ht="15" customHeight="1">
      <c r="A7150" s="962" t="s">
        <v>265</v>
      </c>
      <c r="B7150" t="s">
        <v>289</v>
      </c>
      <c r="C7150" t="s">
        <v>13</v>
      </c>
      <c r="D7150" t="s">
        <v>11</v>
      </c>
      <c r="E7150" t="s">
        <v>610</v>
      </c>
      <c r="F7150" t="s">
        <v>474</v>
      </c>
      <c r="R7150">
        <v>16.100000000000001</v>
      </c>
      <c r="S7150">
        <v>0</v>
      </c>
      <c r="T7150">
        <v>32.299999999999997</v>
      </c>
    </row>
    <row r="7151" spans="1:20" ht="15" customHeight="1">
      <c r="A7151" s="962" t="s">
        <v>265</v>
      </c>
      <c r="B7151" t="s">
        <v>288</v>
      </c>
      <c r="C7151" t="s">
        <v>13</v>
      </c>
      <c r="D7151" t="s">
        <v>11</v>
      </c>
      <c r="E7151" t="s">
        <v>610</v>
      </c>
      <c r="F7151" t="s">
        <v>474</v>
      </c>
      <c r="R7151">
        <v>16.100000000000001</v>
      </c>
      <c r="S7151">
        <v>0</v>
      </c>
      <c r="T7151">
        <v>32.299999999999997</v>
      </c>
    </row>
    <row r="7152" spans="1:20" ht="15" customHeight="1">
      <c r="A7152" s="962" t="s">
        <v>265</v>
      </c>
      <c r="B7152" t="s">
        <v>287</v>
      </c>
      <c r="C7152" t="s">
        <v>13</v>
      </c>
      <c r="D7152" t="s">
        <v>11</v>
      </c>
      <c r="E7152" t="s">
        <v>610</v>
      </c>
      <c r="F7152" t="s">
        <v>474</v>
      </c>
      <c r="R7152">
        <v>16.100000000000001</v>
      </c>
      <c r="S7152">
        <v>0</v>
      </c>
      <c r="T7152">
        <v>32.299999999999997</v>
      </c>
    </row>
    <row r="7153" spans="1:20" ht="15" customHeight="1">
      <c r="A7153" s="962" t="s">
        <v>265</v>
      </c>
      <c r="B7153" t="s">
        <v>295</v>
      </c>
      <c r="C7153" t="s">
        <v>13</v>
      </c>
      <c r="D7153" t="s">
        <v>11</v>
      </c>
      <c r="E7153" t="s">
        <v>610</v>
      </c>
      <c r="F7153" t="s">
        <v>474</v>
      </c>
      <c r="R7153">
        <v>6.21</v>
      </c>
      <c r="S7153">
        <v>0</v>
      </c>
      <c r="T7153">
        <v>32.299999999999997</v>
      </c>
    </row>
    <row r="7154" spans="1:20" ht="15" customHeight="1">
      <c r="A7154" s="962" t="s">
        <v>265</v>
      </c>
      <c r="B7154" t="s">
        <v>296</v>
      </c>
      <c r="C7154" t="s">
        <v>13</v>
      </c>
      <c r="D7154" t="s">
        <v>11</v>
      </c>
      <c r="E7154" t="s">
        <v>610</v>
      </c>
      <c r="F7154" t="s">
        <v>474</v>
      </c>
      <c r="R7154">
        <v>6.21</v>
      </c>
      <c r="S7154">
        <v>0</v>
      </c>
      <c r="T7154">
        <v>32.299999999999997</v>
      </c>
    </row>
    <row r="7155" spans="1:20" ht="15" customHeight="1">
      <c r="A7155" s="962" t="s">
        <v>266</v>
      </c>
      <c r="B7155" t="s">
        <v>294</v>
      </c>
      <c r="C7155" t="s">
        <v>13</v>
      </c>
      <c r="D7155" t="s">
        <v>11</v>
      </c>
      <c r="E7155" t="s">
        <v>610</v>
      </c>
      <c r="F7155" t="s">
        <v>474</v>
      </c>
      <c r="R7155">
        <v>1.24</v>
      </c>
      <c r="S7155">
        <v>0</v>
      </c>
      <c r="T7155">
        <v>32.299999999999997</v>
      </c>
    </row>
    <row r="7156" spans="1:20" ht="15" customHeight="1">
      <c r="A7156" s="962" t="s">
        <v>266</v>
      </c>
      <c r="B7156" t="s">
        <v>292</v>
      </c>
      <c r="C7156" t="s">
        <v>13</v>
      </c>
      <c r="D7156" t="s">
        <v>11</v>
      </c>
      <c r="E7156" t="s">
        <v>610</v>
      </c>
      <c r="F7156" t="s">
        <v>474</v>
      </c>
      <c r="R7156">
        <v>2.48</v>
      </c>
      <c r="S7156">
        <v>0</v>
      </c>
      <c r="T7156">
        <v>32.299999999999997</v>
      </c>
    </row>
    <row r="7157" spans="1:20" ht="15" customHeight="1">
      <c r="A7157" s="962" t="s">
        <v>266</v>
      </c>
      <c r="B7157" t="s">
        <v>291</v>
      </c>
      <c r="C7157" t="s">
        <v>13</v>
      </c>
      <c r="D7157" t="s">
        <v>11</v>
      </c>
      <c r="E7157" t="s">
        <v>610</v>
      </c>
      <c r="F7157" t="s">
        <v>474</v>
      </c>
      <c r="R7157">
        <v>3.72</v>
      </c>
      <c r="S7157">
        <v>0</v>
      </c>
      <c r="T7157">
        <v>32.299999999999997</v>
      </c>
    </row>
    <row r="7158" spans="1:20" ht="15" customHeight="1">
      <c r="A7158" s="962" t="s">
        <v>266</v>
      </c>
      <c r="B7158" t="s">
        <v>293</v>
      </c>
      <c r="C7158" t="s">
        <v>13</v>
      </c>
      <c r="D7158" t="s">
        <v>11</v>
      </c>
      <c r="E7158" t="s">
        <v>610</v>
      </c>
      <c r="F7158" t="s">
        <v>474</v>
      </c>
      <c r="R7158">
        <v>1.24</v>
      </c>
      <c r="S7158">
        <v>0</v>
      </c>
      <c r="T7158">
        <v>32.299999999999997</v>
      </c>
    </row>
    <row r="7159" spans="1:20" ht="15" customHeight="1">
      <c r="A7159" s="962" t="s">
        <v>266</v>
      </c>
      <c r="B7159" t="s">
        <v>289</v>
      </c>
      <c r="C7159" t="s">
        <v>13</v>
      </c>
      <c r="D7159" t="s">
        <v>11</v>
      </c>
      <c r="E7159" t="s">
        <v>610</v>
      </c>
      <c r="F7159" t="s">
        <v>474</v>
      </c>
      <c r="R7159">
        <v>16.100000000000001</v>
      </c>
      <c r="S7159">
        <v>0</v>
      </c>
      <c r="T7159">
        <v>32.299999999999997</v>
      </c>
    </row>
    <row r="7160" spans="1:20" ht="15" customHeight="1">
      <c r="A7160" s="962" t="s">
        <v>266</v>
      </c>
      <c r="B7160" t="s">
        <v>288</v>
      </c>
      <c r="C7160" t="s">
        <v>13</v>
      </c>
      <c r="D7160" t="s">
        <v>11</v>
      </c>
      <c r="E7160" t="s">
        <v>610</v>
      </c>
      <c r="F7160" t="s">
        <v>474</v>
      </c>
      <c r="R7160">
        <v>16.100000000000001</v>
      </c>
      <c r="S7160">
        <v>0</v>
      </c>
      <c r="T7160">
        <v>32.299999999999997</v>
      </c>
    </row>
    <row r="7161" spans="1:20" ht="15" customHeight="1">
      <c r="A7161" s="962" t="s">
        <v>266</v>
      </c>
      <c r="B7161" t="s">
        <v>287</v>
      </c>
      <c r="C7161" t="s">
        <v>13</v>
      </c>
      <c r="D7161" t="s">
        <v>11</v>
      </c>
      <c r="E7161" t="s">
        <v>610</v>
      </c>
      <c r="F7161" t="s">
        <v>474</v>
      </c>
      <c r="R7161">
        <v>16.100000000000001</v>
      </c>
      <c r="S7161">
        <v>0</v>
      </c>
      <c r="T7161">
        <v>32.299999999999997</v>
      </c>
    </row>
    <row r="7162" spans="1:20" ht="15" customHeight="1">
      <c r="A7162" s="962" t="s">
        <v>266</v>
      </c>
      <c r="B7162" t="s">
        <v>295</v>
      </c>
      <c r="C7162" t="s">
        <v>13</v>
      </c>
      <c r="D7162" t="s">
        <v>11</v>
      </c>
      <c r="E7162" t="s">
        <v>610</v>
      </c>
      <c r="F7162" t="s">
        <v>474</v>
      </c>
      <c r="R7162">
        <v>6.21</v>
      </c>
      <c r="S7162">
        <v>0</v>
      </c>
      <c r="T7162">
        <v>32.299999999999997</v>
      </c>
    </row>
    <row r="7163" spans="1:20" ht="15" customHeight="1">
      <c r="A7163" s="962" t="s">
        <v>266</v>
      </c>
      <c r="B7163" t="s">
        <v>296</v>
      </c>
      <c r="C7163" t="s">
        <v>13</v>
      </c>
      <c r="D7163" t="s">
        <v>11</v>
      </c>
      <c r="E7163" t="s">
        <v>610</v>
      </c>
      <c r="F7163" t="s">
        <v>474</v>
      </c>
      <c r="R7163">
        <v>6.21</v>
      </c>
      <c r="S7163">
        <v>0</v>
      </c>
      <c r="T7163">
        <v>32.299999999999997</v>
      </c>
    </row>
    <row r="7164" spans="1:20" ht="15" customHeight="1">
      <c r="A7164" s="962" t="s">
        <v>267</v>
      </c>
      <c r="B7164" t="s">
        <v>296</v>
      </c>
      <c r="C7164" t="s">
        <v>13</v>
      </c>
      <c r="D7164" t="s">
        <v>11</v>
      </c>
      <c r="E7164" t="s">
        <v>610</v>
      </c>
      <c r="F7164" t="s">
        <v>474</v>
      </c>
      <c r="R7164">
        <v>0</v>
      </c>
      <c r="S7164">
        <v>0</v>
      </c>
      <c r="T7164">
        <v>0</v>
      </c>
    </row>
    <row r="7165" spans="1:20" ht="15" customHeight="1">
      <c r="A7165" s="962" t="s">
        <v>267</v>
      </c>
      <c r="B7165" t="s">
        <v>289</v>
      </c>
      <c r="C7165" t="s">
        <v>13</v>
      </c>
      <c r="D7165" t="s">
        <v>11</v>
      </c>
      <c r="E7165" t="s">
        <v>610</v>
      </c>
      <c r="F7165" t="s">
        <v>474</v>
      </c>
      <c r="R7165">
        <v>0</v>
      </c>
      <c r="S7165">
        <v>0</v>
      </c>
      <c r="T7165">
        <v>0</v>
      </c>
    </row>
    <row r="7166" spans="1:20" ht="15" customHeight="1">
      <c r="A7166" s="962" t="s">
        <v>267</v>
      </c>
      <c r="B7166" t="s">
        <v>288</v>
      </c>
      <c r="C7166" t="s">
        <v>13</v>
      </c>
      <c r="D7166" t="s">
        <v>11</v>
      </c>
      <c r="E7166" t="s">
        <v>610</v>
      </c>
      <c r="F7166" t="s">
        <v>474</v>
      </c>
      <c r="R7166">
        <v>0</v>
      </c>
      <c r="S7166">
        <v>0</v>
      </c>
      <c r="T7166">
        <v>0</v>
      </c>
    </row>
    <row r="7167" spans="1:20" ht="15" customHeight="1">
      <c r="A7167" s="962" t="s">
        <v>267</v>
      </c>
      <c r="B7167" t="s">
        <v>287</v>
      </c>
      <c r="C7167" t="s">
        <v>13</v>
      </c>
      <c r="D7167" t="s">
        <v>11</v>
      </c>
      <c r="E7167" t="s">
        <v>610</v>
      </c>
      <c r="F7167" t="s">
        <v>474</v>
      </c>
      <c r="R7167">
        <v>0</v>
      </c>
      <c r="S7167">
        <v>0</v>
      </c>
      <c r="T7167">
        <v>0</v>
      </c>
    </row>
    <row r="7168" spans="1:20" ht="15" customHeight="1">
      <c r="A7168" s="962" t="s">
        <v>268</v>
      </c>
      <c r="B7168" t="s">
        <v>296</v>
      </c>
      <c r="C7168" t="s">
        <v>13</v>
      </c>
      <c r="D7168" t="s">
        <v>11</v>
      </c>
      <c r="E7168" t="s">
        <v>610</v>
      </c>
      <c r="F7168" t="s">
        <v>474</v>
      </c>
      <c r="R7168">
        <v>0</v>
      </c>
      <c r="S7168">
        <v>0</v>
      </c>
      <c r="T7168">
        <v>0</v>
      </c>
    </row>
    <row r="7169" spans="1:20" ht="15" customHeight="1">
      <c r="A7169" s="962" t="s">
        <v>268</v>
      </c>
      <c r="B7169" t="s">
        <v>289</v>
      </c>
      <c r="C7169" t="s">
        <v>13</v>
      </c>
      <c r="D7169" t="s">
        <v>11</v>
      </c>
      <c r="E7169" t="s">
        <v>610</v>
      </c>
      <c r="F7169" t="s">
        <v>474</v>
      </c>
      <c r="R7169">
        <v>0</v>
      </c>
      <c r="S7169">
        <v>0</v>
      </c>
      <c r="T7169">
        <v>0</v>
      </c>
    </row>
    <row r="7170" spans="1:20" ht="15" customHeight="1">
      <c r="A7170" s="962" t="s">
        <v>268</v>
      </c>
      <c r="B7170" t="s">
        <v>288</v>
      </c>
      <c r="C7170" t="s">
        <v>13</v>
      </c>
      <c r="D7170" t="s">
        <v>11</v>
      </c>
      <c r="E7170" t="s">
        <v>610</v>
      </c>
      <c r="F7170" t="s">
        <v>474</v>
      </c>
      <c r="R7170">
        <v>0</v>
      </c>
      <c r="S7170">
        <v>0</v>
      </c>
      <c r="T7170">
        <v>0</v>
      </c>
    </row>
    <row r="7171" spans="1:20" ht="15" customHeight="1">
      <c r="A7171" s="962" t="s">
        <v>268</v>
      </c>
      <c r="B7171" t="s">
        <v>287</v>
      </c>
      <c r="C7171" t="s">
        <v>13</v>
      </c>
      <c r="D7171" t="s">
        <v>11</v>
      </c>
      <c r="E7171" t="s">
        <v>610</v>
      </c>
      <c r="F7171" t="s">
        <v>474</v>
      </c>
      <c r="R7171">
        <v>0</v>
      </c>
      <c r="S7171">
        <v>0</v>
      </c>
      <c r="T7171">
        <v>0</v>
      </c>
    </row>
    <row r="7172" spans="1:20" ht="15" customHeight="1">
      <c r="A7172" s="962" t="s">
        <v>269</v>
      </c>
      <c r="B7172" t="s">
        <v>296</v>
      </c>
      <c r="C7172" t="s">
        <v>13</v>
      </c>
      <c r="D7172" t="s">
        <v>11</v>
      </c>
      <c r="E7172" t="s">
        <v>610</v>
      </c>
      <c r="F7172" t="s">
        <v>474</v>
      </c>
      <c r="R7172">
        <v>0</v>
      </c>
      <c r="S7172">
        <v>0</v>
      </c>
      <c r="T7172">
        <v>0</v>
      </c>
    </row>
    <row r="7173" spans="1:20" ht="15" customHeight="1">
      <c r="A7173" s="962" t="s">
        <v>269</v>
      </c>
      <c r="B7173" t="s">
        <v>289</v>
      </c>
      <c r="C7173" t="s">
        <v>13</v>
      </c>
      <c r="D7173" t="s">
        <v>11</v>
      </c>
      <c r="E7173" t="s">
        <v>610</v>
      </c>
      <c r="F7173" t="s">
        <v>474</v>
      </c>
      <c r="R7173">
        <v>0</v>
      </c>
      <c r="S7173">
        <v>0</v>
      </c>
      <c r="T7173">
        <v>0</v>
      </c>
    </row>
    <row r="7174" spans="1:20" ht="15" customHeight="1">
      <c r="A7174" s="962" t="s">
        <v>269</v>
      </c>
      <c r="B7174" t="s">
        <v>288</v>
      </c>
      <c r="C7174" t="s">
        <v>13</v>
      </c>
      <c r="D7174" t="s">
        <v>11</v>
      </c>
      <c r="E7174" t="s">
        <v>610</v>
      </c>
      <c r="F7174" t="s">
        <v>474</v>
      </c>
      <c r="R7174">
        <v>0</v>
      </c>
      <c r="S7174">
        <v>0</v>
      </c>
      <c r="T7174">
        <v>0</v>
      </c>
    </row>
    <row r="7175" spans="1:20" ht="15" customHeight="1">
      <c r="A7175" s="962" t="s">
        <v>269</v>
      </c>
      <c r="B7175" t="s">
        <v>287</v>
      </c>
      <c r="C7175" t="s">
        <v>13</v>
      </c>
      <c r="D7175" t="s">
        <v>11</v>
      </c>
      <c r="E7175" t="s">
        <v>610</v>
      </c>
      <c r="F7175" t="s">
        <v>474</v>
      </c>
      <c r="R7175">
        <v>0</v>
      </c>
      <c r="S7175">
        <v>0</v>
      </c>
      <c r="T7175">
        <v>0</v>
      </c>
    </row>
    <row r="7176" spans="1:20" ht="15" customHeight="1">
      <c r="A7176" s="962" t="s">
        <v>270</v>
      </c>
      <c r="B7176" t="s">
        <v>296</v>
      </c>
      <c r="C7176" t="s">
        <v>13</v>
      </c>
      <c r="D7176" t="s">
        <v>11</v>
      </c>
      <c r="E7176" t="s">
        <v>610</v>
      </c>
      <c r="F7176" t="s">
        <v>474</v>
      </c>
      <c r="R7176">
        <v>0</v>
      </c>
      <c r="S7176">
        <v>0</v>
      </c>
      <c r="T7176">
        <v>0</v>
      </c>
    </row>
    <row r="7177" spans="1:20" ht="15" customHeight="1">
      <c r="A7177" s="962" t="s">
        <v>270</v>
      </c>
      <c r="B7177" t="s">
        <v>289</v>
      </c>
      <c r="C7177" t="s">
        <v>13</v>
      </c>
      <c r="D7177" t="s">
        <v>11</v>
      </c>
      <c r="E7177" t="s">
        <v>610</v>
      </c>
      <c r="F7177" t="s">
        <v>474</v>
      </c>
      <c r="R7177">
        <v>0</v>
      </c>
      <c r="S7177">
        <v>0</v>
      </c>
      <c r="T7177">
        <v>0</v>
      </c>
    </row>
    <row r="7178" spans="1:20" ht="15" customHeight="1">
      <c r="A7178" s="962" t="s">
        <v>270</v>
      </c>
      <c r="B7178" t="s">
        <v>288</v>
      </c>
      <c r="C7178" t="s">
        <v>13</v>
      </c>
      <c r="D7178" t="s">
        <v>11</v>
      </c>
      <c r="E7178" t="s">
        <v>610</v>
      </c>
      <c r="F7178" t="s">
        <v>474</v>
      </c>
      <c r="R7178">
        <v>0</v>
      </c>
      <c r="S7178">
        <v>0</v>
      </c>
      <c r="T7178">
        <v>0</v>
      </c>
    </row>
    <row r="7179" spans="1:20" ht="15" customHeight="1">
      <c r="A7179" s="962" t="s">
        <v>270</v>
      </c>
      <c r="B7179" t="s">
        <v>287</v>
      </c>
      <c r="C7179" t="s">
        <v>13</v>
      </c>
      <c r="D7179" t="s">
        <v>11</v>
      </c>
      <c r="E7179" t="s">
        <v>610</v>
      </c>
      <c r="F7179" t="s">
        <v>474</v>
      </c>
      <c r="R7179">
        <v>0</v>
      </c>
      <c r="S7179">
        <v>0</v>
      </c>
      <c r="T7179">
        <v>0</v>
      </c>
    </row>
    <row r="7180" spans="1:20" ht="15" customHeight="1">
      <c r="A7180" s="962" t="s">
        <v>271</v>
      </c>
      <c r="B7180" t="s">
        <v>297</v>
      </c>
      <c r="C7180" t="s">
        <v>13</v>
      </c>
      <c r="D7180" t="s">
        <v>11</v>
      </c>
      <c r="E7180" t="s">
        <v>610</v>
      </c>
      <c r="F7180" t="s">
        <v>474</v>
      </c>
      <c r="R7180">
        <v>0</v>
      </c>
      <c r="S7180">
        <v>0</v>
      </c>
      <c r="T7180">
        <v>0</v>
      </c>
    </row>
    <row r="7181" spans="1:20" ht="15" customHeight="1">
      <c r="A7181" s="962" t="s">
        <v>271</v>
      </c>
      <c r="B7181" t="s">
        <v>288</v>
      </c>
      <c r="C7181" t="s">
        <v>13</v>
      </c>
      <c r="D7181" t="s">
        <v>11</v>
      </c>
      <c r="E7181" t="s">
        <v>610</v>
      </c>
      <c r="F7181" t="s">
        <v>474</v>
      </c>
      <c r="R7181">
        <v>0</v>
      </c>
      <c r="S7181">
        <v>0</v>
      </c>
      <c r="T7181">
        <v>0</v>
      </c>
    </row>
    <row r="7182" spans="1:20" ht="15" customHeight="1">
      <c r="A7182" s="962" t="s">
        <v>271</v>
      </c>
      <c r="B7182" t="s">
        <v>287</v>
      </c>
      <c r="C7182" t="s">
        <v>13</v>
      </c>
      <c r="D7182" t="s">
        <v>11</v>
      </c>
      <c r="E7182" t="s">
        <v>610</v>
      </c>
      <c r="F7182" t="s">
        <v>474</v>
      </c>
      <c r="R7182">
        <v>0</v>
      </c>
      <c r="S7182">
        <v>0</v>
      </c>
      <c r="T7182">
        <v>0</v>
      </c>
    </row>
    <row r="7183" spans="1:20" ht="15" customHeight="1">
      <c r="A7183" s="962" t="s">
        <v>271</v>
      </c>
      <c r="B7183" t="s">
        <v>299</v>
      </c>
      <c r="C7183" t="s">
        <v>13</v>
      </c>
      <c r="D7183" t="s">
        <v>11</v>
      </c>
      <c r="E7183" t="s">
        <v>610</v>
      </c>
      <c r="F7183" t="s">
        <v>474</v>
      </c>
      <c r="R7183">
        <v>0</v>
      </c>
      <c r="S7183">
        <v>0</v>
      </c>
      <c r="T7183">
        <v>0</v>
      </c>
    </row>
    <row r="7184" spans="1:20" ht="15" customHeight="1">
      <c r="A7184" s="962" t="s">
        <v>271</v>
      </c>
      <c r="B7184" t="s">
        <v>301</v>
      </c>
      <c r="C7184" t="s">
        <v>13</v>
      </c>
      <c r="D7184" t="s">
        <v>11</v>
      </c>
      <c r="E7184" t="s">
        <v>610</v>
      </c>
      <c r="F7184" t="s">
        <v>474</v>
      </c>
      <c r="R7184">
        <v>0</v>
      </c>
      <c r="S7184">
        <v>0</v>
      </c>
      <c r="T7184">
        <v>0</v>
      </c>
    </row>
    <row r="7185" spans="1:20" ht="15" customHeight="1">
      <c r="A7185" s="962" t="s">
        <v>271</v>
      </c>
      <c r="B7185" t="s">
        <v>302</v>
      </c>
      <c r="C7185" t="s">
        <v>13</v>
      </c>
      <c r="D7185" t="s">
        <v>11</v>
      </c>
      <c r="E7185" t="s">
        <v>610</v>
      </c>
      <c r="F7185" t="s">
        <v>474</v>
      </c>
      <c r="R7185">
        <v>0</v>
      </c>
      <c r="S7185">
        <v>0</v>
      </c>
      <c r="T7185">
        <v>0</v>
      </c>
    </row>
    <row r="7186" spans="1:20" ht="15" customHeight="1">
      <c r="A7186" s="962" t="s">
        <v>271</v>
      </c>
      <c r="B7186" t="s">
        <v>303</v>
      </c>
      <c r="C7186" t="s">
        <v>13</v>
      </c>
      <c r="D7186" t="s">
        <v>11</v>
      </c>
      <c r="E7186" t="s">
        <v>610</v>
      </c>
      <c r="F7186" t="s">
        <v>474</v>
      </c>
      <c r="R7186">
        <v>0</v>
      </c>
      <c r="S7186">
        <v>0</v>
      </c>
      <c r="T7186">
        <v>0</v>
      </c>
    </row>
    <row r="7187" spans="1:20" ht="15" customHeight="1">
      <c r="A7187" s="962" t="s">
        <v>271</v>
      </c>
      <c r="B7187" t="s">
        <v>298</v>
      </c>
      <c r="C7187" t="s">
        <v>13</v>
      </c>
      <c r="D7187" t="s">
        <v>11</v>
      </c>
      <c r="E7187" t="s">
        <v>610</v>
      </c>
      <c r="F7187" t="s">
        <v>474</v>
      </c>
      <c r="R7187">
        <v>0</v>
      </c>
      <c r="S7187">
        <v>0</v>
      </c>
      <c r="T7187">
        <v>0</v>
      </c>
    </row>
    <row r="7188" spans="1:20" ht="15" customHeight="1">
      <c r="A7188" s="962" t="s">
        <v>271</v>
      </c>
      <c r="B7188" t="s">
        <v>300</v>
      </c>
      <c r="C7188" t="s">
        <v>13</v>
      </c>
      <c r="D7188" t="s">
        <v>11</v>
      </c>
      <c r="E7188" t="s">
        <v>610</v>
      </c>
      <c r="F7188" t="s">
        <v>474</v>
      </c>
      <c r="R7188">
        <v>0</v>
      </c>
      <c r="S7188">
        <v>0</v>
      </c>
      <c r="T7188">
        <v>0</v>
      </c>
    </row>
    <row r="7189" spans="1:20" ht="15" customHeight="1">
      <c r="A7189" s="962" t="s">
        <v>272</v>
      </c>
      <c r="B7189" t="s">
        <v>296</v>
      </c>
      <c r="C7189" t="s">
        <v>13</v>
      </c>
      <c r="D7189" t="s">
        <v>11</v>
      </c>
      <c r="E7189" t="s">
        <v>610</v>
      </c>
      <c r="F7189" t="s">
        <v>474</v>
      </c>
      <c r="R7189">
        <v>0</v>
      </c>
      <c r="S7189">
        <v>0</v>
      </c>
      <c r="T7189">
        <v>0</v>
      </c>
    </row>
    <row r="7190" spans="1:20" ht="15" customHeight="1">
      <c r="A7190" s="962" t="s">
        <v>272</v>
      </c>
      <c r="B7190" t="s">
        <v>289</v>
      </c>
      <c r="C7190" t="s">
        <v>13</v>
      </c>
      <c r="D7190" t="s">
        <v>11</v>
      </c>
      <c r="E7190" t="s">
        <v>610</v>
      </c>
      <c r="F7190" t="s">
        <v>474</v>
      </c>
      <c r="R7190">
        <v>0</v>
      </c>
      <c r="S7190">
        <v>0</v>
      </c>
      <c r="T7190">
        <v>0</v>
      </c>
    </row>
    <row r="7191" spans="1:20" ht="15" customHeight="1">
      <c r="A7191" s="962" t="s">
        <v>272</v>
      </c>
      <c r="B7191" t="s">
        <v>288</v>
      </c>
      <c r="C7191" t="s">
        <v>13</v>
      </c>
      <c r="D7191" t="s">
        <v>11</v>
      </c>
      <c r="E7191" t="s">
        <v>610</v>
      </c>
      <c r="F7191" t="s">
        <v>474</v>
      </c>
      <c r="R7191">
        <v>0</v>
      </c>
      <c r="S7191">
        <v>0</v>
      </c>
      <c r="T7191">
        <v>0</v>
      </c>
    </row>
    <row r="7192" spans="1:20" ht="15" customHeight="1">
      <c r="A7192" s="962" t="s">
        <v>272</v>
      </c>
      <c r="B7192" t="s">
        <v>287</v>
      </c>
      <c r="C7192" t="s">
        <v>13</v>
      </c>
      <c r="D7192" t="s">
        <v>11</v>
      </c>
      <c r="E7192" t="s">
        <v>610</v>
      </c>
      <c r="F7192" t="s">
        <v>474</v>
      </c>
      <c r="R7192">
        <v>0</v>
      </c>
      <c r="S7192">
        <v>0</v>
      </c>
      <c r="T7192">
        <v>0</v>
      </c>
    </row>
    <row r="7193" spans="1:20" ht="15" customHeight="1">
      <c r="A7193" s="962" t="s">
        <v>273</v>
      </c>
      <c r="B7193" t="s">
        <v>296</v>
      </c>
      <c r="C7193" t="s">
        <v>13</v>
      </c>
      <c r="D7193" t="s">
        <v>11</v>
      </c>
      <c r="E7193" t="s">
        <v>610</v>
      </c>
      <c r="F7193" t="s">
        <v>474</v>
      </c>
      <c r="R7193">
        <v>0</v>
      </c>
      <c r="S7193">
        <v>0</v>
      </c>
      <c r="T7193">
        <v>0</v>
      </c>
    </row>
    <row r="7194" spans="1:20" ht="15" customHeight="1">
      <c r="A7194" s="962" t="s">
        <v>273</v>
      </c>
      <c r="B7194" t="s">
        <v>289</v>
      </c>
      <c r="C7194" t="s">
        <v>13</v>
      </c>
      <c r="D7194" t="s">
        <v>11</v>
      </c>
      <c r="E7194" t="s">
        <v>610</v>
      </c>
      <c r="F7194" t="s">
        <v>474</v>
      </c>
      <c r="R7194">
        <v>0</v>
      </c>
      <c r="S7194">
        <v>0</v>
      </c>
      <c r="T7194">
        <v>0</v>
      </c>
    </row>
    <row r="7195" spans="1:20" ht="15" customHeight="1">
      <c r="A7195" s="962" t="s">
        <v>273</v>
      </c>
      <c r="B7195" t="s">
        <v>288</v>
      </c>
      <c r="C7195" t="s">
        <v>13</v>
      </c>
      <c r="D7195" t="s">
        <v>11</v>
      </c>
      <c r="E7195" t="s">
        <v>610</v>
      </c>
      <c r="F7195" t="s">
        <v>474</v>
      </c>
      <c r="R7195">
        <v>0</v>
      </c>
      <c r="S7195">
        <v>0</v>
      </c>
      <c r="T7195">
        <v>0</v>
      </c>
    </row>
    <row r="7196" spans="1:20" ht="15" customHeight="1">
      <c r="A7196" s="962" t="s">
        <v>273</v>
      </c>
      <c r="B7196" t="s">
        <v>287</v>
      </c>
      <c r="C7196" t="s">
        <v>13</v>
      </c>
      <c r="D7196" t="s">
        <v>11</v>
      </c>
      <c r="E7196" t="s">
        <v>610</v>
      </c>
      <c r="F7196" t="s">
        <v>474</v>
      </c>
      <c r="R7196">
        <v>0</v>
      </c>
      <c r="S7196">
        <v>0</v>
      </c>
      <c r="T7196">
        <v>0</v>
      </c>
    </row>
    <row r="7197" spans="1:20" ht="15" customHeight="1">
      <c r="A7197" s="962" t="s">
        <v>274</v>
      </c>
      <c r="B7197" t="s">
        <v>283</v>
      </c>
      <c r="C7197" t="s">
        <v>13</v>
      </c>
      <c r="D7197" t="s">
        <v>11</v>
      </c>
      <c r="E7197" t="s">
        <v>610</v>
      </c>
      <c r="F7197" t="s">
        <v>474</v>
      </c>
      <c r="R7197">
        <v>0</v>
      </c>
    </row>
    <row r="7198" spans="1:20" ht="15" customHeight="1">
      <c r="A7198" s="962" t="s">
        <v>277</v>
      </c>
      <c r="B7198" t="s">
        <v>246</v>
      </c>
      <c r="C7198" t="s">
        <v>13</v>
      </c>
      <c r="D7198" t="s">
        <v>11</v>
      </c>
      <c r="E7198" t="s">
        <v>610</v>
      </c>
      <c r="F7198" t="s">
        <v>474</v>
      </c>
      <c r="R7198">
        <v>0</v>
      </c>
      <c r="S7198">
        <v>0</v>
      </c>
      <c r="T7198">
        <v>500000000</v>
      </c>
    </row>
    <row r="7199" spans="1:20" ht="15" customHeight="1">
      <c r="A7199" s="962" t="s">
        <v>277</v>
      </c>
      <c r="B7199" t="s">
        <v>244</v>
      </c>
      <c r="C7199" t="s">
        <v>13</v>
      </c>
      <c r="D7199" t="s">
        <v>11</v>
      </c>
      <c r="E7199" t="s">
        <v>610</v>
      </c>
      <c r="F7199" t="s">
        <v>474</v>
      </c>
      <c r="G7199" t="s">
        <v>463</v>
      </c>
      <c r="I7199" t="s">
        <v>428</v>
      </c>
      <c r="K7199" t="s">
        <v>333</v>
      </c>
      <c r="L7199" t="s">
        <v>277</v>
      </c>
      <c r="M7199" t="s">
        <v>66</v>
      </c>
      <c r="O7199" t="s">
        <v>365</v>
      </c>
      <c r="P7199" t="s">
        <v>336</v>
      </c>
      <c r="Q7199" t="s">
        <v>337</v>
      </c>
      <c r="R7199">
        <v>16.2</v>
      </c>
    </row>
    <row r="7200" spans="1:20" ht="15" customHeight="1">
      <c r="A7200" s="962" t="s">
        <v>278</v>
      </c>
      <c r="B7200" t="s">
        <v>252</v>
      </c>
      <c r="C7200" t="s">
        <v>13</v>
      </c>
      <c r="D7200" t="s">
        <v>11</v>
      </c>
      <c r="E7200" t="s">
        <v>610</v>
      </c>
      <c r="F7200" t="s">
        <v>474</v>
      </c>
      <c r="J7200" t="s">
        <v>340</v>
      </c>
      <c r="L7200" t="s">
        <v>252</v>
      </c>
      <c r="R7200">
        <v>0</v>
      </c>
    </row>
    <row r="7201" spans="1:20" ht="15" customHeight="1">
      <c r="A7201" s="962" t="s">
        <v>278</v>
      </c>
      <c r="B7201" t="s">
        <v>247</v>
      </c>
      <c r="C7201" t="s">
        <v>13</v>
      </c>
      <c r="D7201" t="s">
        <v>11</v>
      </c>
      <c r="E7201" t="s">
        <v>610</v>
      </c>
      <c r="F7201" t="s">
        <v>474</v>
      </c>
      <c r="O7201" t="s">
        <v>361</v>
      </c>
      <c r="P7201" t="s">
        <v>868</v>
      </c>
      <c r="Q7201" t="s">
        <v>869</v>
      </c>
      <c r="R7201">
        <v>8.09</v>
      </c>
    </row>
    <row r="7202" spans="1:20" ht="15" customHeight="1">
      <c r="A7202" s="962" t="s">
        <v>278</v>
      </c>
      <c r="B7202" t="s">
        <v>251</v>
      </c>
      <c r="C7202" t="s">
        <v>13</v>
      </c>
      <c r="D7202" t="s">
        <v>11</v>
      </c>
      <c r="E7202" t="s">
        <v>610</v>
      </c>
      <c r="F7202" t="s">
        <v>474</v>
      </c>
      <c r="R7202">
        <v>0</v>
      </c>
    </row>
    <row r="7203" spans="1:20" ht="15" customHeight="1">
      <c r="A7203" s="962" t="s">
        <v>279</v>
      </c>
      <c r="B7203" t="s">
        <v>254</v>
      </c>
      <c r="C7203" t="s">
        <v>13</v>
      </c>
      <c r="D7203" t="s">
        <v>11</v>
      </c>
      <c r="E7203" t="s">
        <v>610</v>
      </c>
      <c r="F7203" t="s">
        <v>474</v>
      </c>
      <c r="O7203" t="s">
        <v>361</v>
      </c>
      <c r="P7203" t="s">
        <v>868</v>
      </c>
      <c r="Q7203" t="s">
        <v>869</v>
      </c>
      <c r="R7203">
        <v>8</v>
      </c>
    </row>
    <row r="7204" spans="1:20" ht="15" customHeight="1">
      <c r="A7204" s="962" t="s">
        <v>279</v>
      </c>
      <c r="B7204" t="s">
        <v>253</v>
      </c>
      <c r="C7204" t="s">
        <v>13</v>
      </c>
      <c r="D7204" t="s">
        <v>11</v>
      </c>
      <c r="E7204" t="s">
        <v>610</v>
      </c>
      <c r="F7204" t="s">
        <v>474</v>
      </c>
      <c r="H7204" t="s">
        <v>964</v>
      </c>
      <c r="I7204" t="s">
        <v>848</v>
      </c>
      <c r="J7204" t="s">
        <v>965</v>
      </c>
      <c r="K7204" t="s">
        <v>849</v>
      </c>
      <c r="L7204" t="s">
        <v>966</v>
      </c>
      <c r="M7204" t="s">
        <v>848</v>
      </c>
      <c r="O7204" t="s">
        <v>882</v>
      </c>
      <c r="P7204" t="s">
        <v>851</v>
      </c>
      <c r="Q7204" t="s">
        <v>337</v>
      </c>
      <c r="R7204">
        <v>1.62</v>
      </c>
    </row>
    <row r="7205" spans="1:20" ht="15" customHeight="1">
      <c r="A7205" s="962" t="s">
        <v>279</v>
      </c>
      <c r="B7205" t="s">
        <v>251</v>
      </c>
      <c r="C7205" t="s">
        <v>13</v>
      </c>
      <c r="D7205" t="s">
        <v>11</v>
      </c>
      <c r="E7205" t="s">
        <v>610</v>
      </c>
      <c r="F7205" t="s">
        <v>474</v>
      </c>
      <c r="J7205" t="s">
        <v>965</v>
      </c>
      <c r="K7205" t="s">
        <v>849</v>
      </c>
      <c r="L7205" t="s">
        <v>966</v>
      </c>
      <c r="O7205" t="s">
        <v>882</v>
      </c>
      <c r="P7205" t="s">
        <v>851</v>
      </c>
      <c r="Q7205" t="s">
        <v>337</v>
      </c>
      <c r="R7205">
        <v>1.62</v>
      </c>
    </row>
    <row r="7206" spans="1:20" ht="15" customHeight="1">
      <c r="A7206" s="962" t="s">
        <v>279</v>
      </c>
      <c r="B7206" t="s">
        <v>255</v>
      </c>
      <c r="C7206" t="s">
        <v>13</v>
      </c>
      <c r="D7206" t="s">
        <v>11</v>
      </c>
      <c r="E7206" t="s">
        <v>610</v>
      </c>
      <c r="F7206" t="s">
        <v>474</v>
      </c>
      <c r="H7206" t="s">
        <v>931</v>
      </c>
      <c r="I7206" t="s">
        <v>853</v>
      </c>
      <c r="J7206" t="s">
        <v>948</v>
      </c>
      <c r="K7206" t="s">
        <v>854</v>
      </c>
      <c r="L7206" t="s">
        <v>855</v>
      </c>
      <c r="M7206" t="s">
        <v>55</v>
      </c>
      <c r="O7206" t="s">
        <v>361</v>
      </c>
      <c r="P7206" t="s">
        <v>851</v>
      </c>
      <c r="Q7206" t="s">
        <v>337</v>
      </c>
      <c r="R7206">
        <v>0.08</v>
      </c>
    </row>
    <row r="7207" spans="1:20" ht="15" customHeight="1">
      <c r="A7207" s="962" t="s">
        <v>280</v>
      </c>
      <c r="B7207" t="s">
        <v>257</v>
      </c>
      <c r="C7207" t="s">
        <v>13</v>
      </c>
      <c r="D7207" t="s">
        <v>11</v>
      </c>
      <c r="E7207" t="s">
        <v>610</v>
      </c>
      <c r="F7207" t="s">
        <v>474</v>
      </c>
      <c r="J7207" t="s">
        <v>436</v>
      </c>
      <c r="R7207">
        <v>0</v>
      </c>
    </row>
    <row r="7208" spans="1:20" ht="15" customHeight="1">
      <c r="A7208" s="962" t="s">
        <v>280</v>
      </c>
      <c r="B7208" t="s">
        <v>259</v>
      </c>
      <c r="C7208" t="s">
        <v>13</v>
      </c>
      <c r="D7208" t="s">
        <v>11</v>
      </c>
      <c r="E7208" t="s">
        <v>610</v>
      </c>
      <c r="F7208" t="s">
        <v>474</v>
      </c>
      <c r="R7208">
        <v>0</v>
      </c>
    </row>
    <row r="7209" spans="1:20" ht="15" customHeight="1">
      <c r="A7209" s="962" t="s">
        <v>280</v>
      </c>
      <c r="B7209" t="s">
        <v>260</v>
      </c>
      <c r="C7209" t="s">
        <v>13</v>
      </c>
      <c r="D7209" t="s">
        <v>11</v>
      </c>
      <c r="E7209" t="s">
        <v>610</v>
      </c>
      <c r="F7209" t="s">
        <v>474</v>
      </c>
      <c r="R7209">
        <v>0</v>
      </c>
    </row>
    <row r="7210" spans="1:20" ht="15" customHeight="1">
      <c r="A7210" s="962" t="s">
        <v>281</v>
      </c>
      <c r="B7210" t="s">
        <v>262</v>
      </c>
      <c r="C7210" t="s">
        <v>13</v>
      </c>
      <c r="D7210" t="s">
        <v>11</v>
      </c>
      <c r="E7210" t="s">
        <v>610</v>
      </c>
      <c r="F7210" t="s">
        <v>474</v>
      </c>
      <c r="L7210" t="s">
        <v>2002</v>
      </c>
      <c r="O7210" t="s">
        <v>361</v>
      </c>
      <c r="P7210" t="s">
        <v>868</v>
      </c>
      <c r="Q7210" t="s">
        <v>869</v>
      </c>
      <c r="R7210">
        <v>0</v>
      </c>
      <c r="S7210">
        <v>0</v>
      </c>
      <c r="T7210">
        <v>500000000</v>
      </c>
    </row>
    <row r="7211" spans="1:20" ht="15" customHeight="1">
      <c r="A7211" s="962" t="s">
        <v>281</v>
      </c>
      <c r="B7211" t="s">
        <v>261</v>
      </c>
      <c r="C7211" t="s">
        <v>13</v>
      </c>
      <c r="D7211" t="s">
        <v>11</v>
      </c>
      <c r="E7211" t="s">
        <v>610</v>
      </c>
      <c r="F7211" t="s">
        <v>474</v>
      </c>
      <c r="R7211">
        <v>0</v>
      </c>
      <c r="S7211">
        <v>0</v>
      </c>
      <c r="T7211">
        <v>500000000</v>
      </c>
    </row>
    <row r="7212" spans="1:20" ht="15" customHeight="1">
      <c r="A7212" s="962" t="s">
        <v>282</v>
      </c>
      <c r="B7212" t="s">
        <v>263</v>
      </c>
      <c r="C7212" t="s">
        <v>13</v>
      </c>
      <c r="D7212" t="s">
        <v>11</v>
      </c>
      <c r="E7212" t="s">
        <v>610</v>
      </c>
      <c r="F7212" t="s">
        <v>474</v>
      </c>
      <c r="O7212" t="s">
        <v>361</v>
      </c>
      <c r="P7212" t="s">
        <v>868</v>
      </c>
      <c r="Q7212" t="s">
        <v>869</v>
      </c>
      <c r="R7212">
        <v>0</v>
      </c>
      <c r="S7212">
        <v>0</v>
      </c>
      <c r="T7212">
        <v>500000000</v>
      </c>
    </row>
    <row r="7213" spans="1:20" ht="15" customHeight="1">
      <c r="A7213" s="962" t="s">
        <v>283</v>
      </c>
      <c r="B7213" t="s">
        <v>265</v>
      </c>
      <c r="C7213" t="s">
        <v>13</v>
      </c>
      <c r="D7213" t="s">
        <v>11</v>
      </c>
      <c r="E7213" t="s">
        <v>610</v>
      </c>
      <c r="F7213" t="s">
        <v>474</v>
      </c>
      <c r="O7213" t="s">
        <v>361</v>
      </c>
      <c r="P7213" t="s">
        <v>868</v>
      </c>
      <c r="Q7213" t="s">
        <v>869</v>
      </c>
      <c r="R7213">
        <v>16.100000000000001</v>
      </c>
      <c r="S7213">
        <v>0</v>
      </c>
      <c r="T7213">
        <v>32.299999999999997</v>
      </c>
    </row>
    <row r="7214" spans="1:20" ht="15" customHeight="1">
      <c r="A7214" s="962" t="s">
        <v>283</v>
      </c>
      <c r="B7214" t="s">
        <v>266</v>
      </c>
      <c r="C7214" t="s">
        <v>13</v>
      </c>
      <c r="D7214" t="s">
        <v>11</v>
      </c>
      <c r="E7214" t="s">
        <v>610</v>
      </c>
      <c r="F7214" t="s">
        <v>474</v>
      </c>
      <c r="O7214" t="s">
        <v>361</v>
      </c>
      <c r="P7214" t="s">
        <v>868</v>
      </c>
      <c r="Q7214" t="s">
        <v>869</v>
      </c>
      <c r="R7214">
        <v>16.100000000000001</v>
      </c>
      <c r="S7214">
        <v>0</v>
      </c>
      <c r="T7214">
        <v>32.299999999999997</v>
      </c>
    </row>
    <row r="7215" spans="1:20" ht="15" customHeight="1">
      <c r="A7215" s="962" t="s">
        <v>283</v>
      </c>
      <c r="B7215" t="s">
        <v>264</v>
      </c>
      <c r="C7215" t="s">
        <v>13</v>
      </c>
      <c r="D7215" t="s">
        <v>11</v>
      </c>
      <c r="E7215" t="s">
        <v>610</v>
      </c>
      <c r="F7215" t="s">
        <v>474</v>
      </c>
      <c r="R7215">
        <v>32.299999999999997</v>
      </c>
    </row>
    <row r="7216" spans="1:20" ht="15" customHeight="1">
      <c r="A7216" s="962" t="s">
        <v>284</v>
      </c>
      <c r="B7216" t="s">
        <v>269</v>
      </c>
      <c r="C7216" t="s">
        <v>13</v>
      </c>
      <c r="D7216" t="s">
        <v>11</v>
      </c>
      <c r="E7216" t="s">
        <v>610</v>
      </c>
      <c r="F7216" t="s">
        <v>474</v>
      </c>
      <c r="R7216">
        <v>0</v>
      </c>
      <c r="S7216">
        <v>0</v>
      </c>
      <c r="T7216">
        <v>0</v>
      </c>
    </row>
    <row r="7217" spans="1:20" ht="15" customHeight="1">
      <c r="A7217" s="962" t="s">
        <v>284</v>
      </c>
      <c r="B7217" t="s">
        <v>267</v>
      </c>
      <c r="C7217" t="s">
        <v>13</v>
      </c>
      <c r="D7217" t="s">
        <v>11</v>
      </c>
      <c r="E7217" t="s">
        <v>610</v>
      </c>
      <c r="F7217" t="s">
        <v>474</v>
      </c>
      <c r="R7217">
        <v>0</v>
      </c>
      <c r="S7217">
        <v>0</v>
      </c>
      <c r="T7217">
        <v>0</v>
      </c>
    </row>
    <row r="7218" spans="1:20" ht="15" customHeight="1">
      <c r="A7218" s="962" t="s">
        <v>284</v>
      </c>
      <c r="B7218" t="s">
        <v>268</v>
      </c>
      <c r="C7218" t="s">
        <v>13</v>
      </c>
      <c r="D7218" t="s">
        <v>11</v>
      </c>
      <c r="E7218" t="s">
        <v>610</v>
      </c>
      <c r="F7218" t="s">
        <v>474</v>
      </c>
      <c r="R7218">
        <v>0</v>
      </c>
      <c r="S7218">
        <v>0</v>
      </c>
      <c r="T7218">
        <v>0</v>
      </c>
    </row>
    <row r="7219" spans="1:20" ht="15" customHeight="1">
      <c r="A7219" s="962" t="s">
        <v>285</v>
      </c>
      <c r="B7219" t="s">
        <v>271</v>
      </c>
      <c r="C7219" t="s">
        <v>13</v>
      </c>
      <c r="D7219" t="s">
        <v>11</v>
      </c>
      <c r="E7219" t="s">
        <v>610</v>
      </c>
      <c r="F7219" t="s">
        <v>474</v>
      </c>
      <c r="R7219">
        <v>0</v>
      </c>
      <c r="S7219">
        <v>0</v>
      </c>
      <c r="T7219">
        <v>0</v>
      </c>
    </row>
    <row r="7220" spans="1:20" ht="15" customHeight="1">
      <c r="A7220" s="962" t="s">
        <v>285</v>
      </c>
      <c r="B7220" t="s">
        <v>270</v>
      </c>
      <c r="C7220" t="s">
        <v>13</v>
      </c>
      <c r="D7220" t="s">
        <v>11</v>
      </c>
      <c r="E7220" t="s">
        <v>610</v>
      </c>
      <c r="F7220" t="s">
        <v>474</v>
      </c>
      <c r="R7220">
        <v>0</v>
      </c>
      <c r="S7220">
        <v>0</v>
      </c>
      <c r="T7220">
        <v>0</v>
      </c>
    </row>
    <row r="7221" spans="1:20" ht="15" customHeight="1">
      <c r="A7221" s="962" t="s">
        <v>286</v>
      </c>
      <c r="B7221" t="s">
        <v>273</v>
      </c>
      <c r="C7221" t="s">
        <v>13</v>
      </c>
      <c r="D7221" t="s">
        <v>11</v>
      </c>
      <c r="E7221" t="s">
        <v>610</v>
      </c>
      <c r="F7221" t="s">
        <v>474</v>
      </c>
      <c r="R7221">
        <v>0</v>
      </c>
      <c r="S7221">
        <v>0</v>
      </c>
      <c r="T7221">
        <v>0</v>
      </c>
    </row>
    <row r="7222" spans="1:20" ht="15" customHeight="1">
      <c r="A7222" s="962" t="s">
        <v>286</v>
      </c>
      <c r="B7222" t="s">
        <v>272</v>
      </c>
      <c r="C7222" t="s">
        <v>13</v>
      </c>
      <c r="D7222" t="s">
        <v>11</v>
      </c>
      <c r="E7222" t="s">
        <v>610</v>
      </c>
      <c r="F7222" t="s">
        <v>474</v>
      </c>
      <c r="R7222">
        <v>0</v>
      </c>
      <c r="S7222">
        <v>0</v>
      </c>
      <c r="T7222">
        <v>0</v>
      </c>
    </row>
    <row r="7223" spans="1:20" ht="15" customHeight="1">
      <c r="A7223" s="962" t="s">
        <v>320</v>
      </c>
      <c r="B7223" t="s">
        <v>257</v>
      </c>
      <c r="C7223" t="s">
        <v>13</v>
      </c>
      <c r="D7223" t="s">
        <v>11</v>
      </c>
      <c r="E7223" t="s">
        <v>610</v>
      </c>
      <c r="F7223" t="s">
        <v>474</v>
      </c>
      <c r="R7223">
        <v>0</v>
      </c>
      <c r="S7223">
        <v>0</v>
      </c>
      <c r="T7223">
        <v>500000000</v>
      </c>
    </row>
    <row r="7224" spans="1:20" ht="15" customHeight="1">
      <c r="A7224" s="962" t="s">
        <v>320</v>
      </c>
      <c r="B7224" t="s">
        <v>259</v>
      </c>
      <c r="C7224" t="s">
        <v>13</v>
      </c>
      <c r="D7224" t="s">
        <v>11</v>
      </c>
      <c r="E7224" t="s">
        <v>610</v>
      </c>
      <c r="F7224" t="s">
        <v>474</v>
      </c>
      <c r="R7224">
        <v>0</v>
      </c>
      <c r="S7224">
        <v>0</v>
      </c>
      <c r="T7224">
        <v>500000000</v>
      </c>
    </row>
    <row r="7225" spans="1:20" ht="15" customHeight="1">
      <c r="A7225" s="962" t="s">
        <v>320</v>
      </c>
      <c r="B7225" t="s">
        <v>246</v>
      </c>
      <c r="C7225" t="s">
        <v>13</v>
      </c>
      <c r="D7225" t="s">
        <v>11</v>
      </c>
      <c r="E7225" t="s">
        <v>610</v>
      </c>
      <c r="F7225" t="s">
        <v>474</v>
      </c>
      <c r="R7225">
        <v>0</v>
      </c>
      <c r="S7225">
        <v>0</v>
      </c>
      <c r="T7225">
        <v>500000000</v>
      </c>
    </row>
    <row r="7226" spans="1:20" ht="15" customHeight="1">
      <c r="A7226" s="962" t="s">
        <v>320</v>
      </c>
      <c r="B7226" t="s">
        <v>261</v>
      </c>
      <c r="C7226" t="s">
        <v>13</v>
      </c>
      <c r="D7226" t="s">
        <v>11</v>
      </c>
      <c r="E7226" t="s">
        <v>610</v>
      </c>
      <c r="F7226" t="s">
        <v>474</v>
      </c>
      <c r="R7226">
        <v>0</v>
      </c>
      <c r="S7226">
        <v>0</v>
      </c>
      <c r="T7226">
        <v>500000000</v>
      </c>
    </row>
    <row r="7227" spans="1:20" ht="15" customHeight="1">
      <c r="A7227" s="962" t="s">
        <v>320</v>
      </c>
      <c r="B7227" t="s">
        <v>262</v>
      </c>
      <c r="C7227" t="s">
        <v>13</v>
      </c>
      <c r="D7227" t="s">
        <v>11</v>
      </c>
      <c r="E7227" t="s">
        <v>610</v>
      </c>
      <c r="F7227" t="s">
        <v>474</v>
      </c>
      <c r="R7227">
        <v>0</v>
      </c>
      <c r="S7227">
        <v>0</v>
      </c>
      <c r="T7227">
        <v>500000000</v>
      </c>
    </row>
    <row r="7228" spans="1:20" ht="15" customHeight="1">
      <c r="A7228" s="962" t="s">
        <v>320</v>
      </c>
      <c r="B7228" t="s">
        <v>263</v>
      </c>
      <c r="C7228" t="s">
        <v>13</v>
      </c>
      <c r="D7228" t="s">
        <v>11</v>
      </c>
      <c r="E7228" t="s">
        <v>610</v>
      </c>
      <c r="F7228" t="s">
        <v>474</v>
      </c>
      <c r="R7228">
        <v>0</v>
      </c>
      <c r="S7228">
        <v>0</v>
      </c>
      <c r="T7228">
        <v>500000000</v>
      </c>
    </row>
    <row r="7229" spans="1:20" ht="15" customHeight="1">
      <c r="A7229" s="962" t="s">
        <v>320</v>
      </c>
      <c r="B7229" t="s">
        <v>254</v>
      </c>
      <c r="C7229" t="s">
        <v>13</v>
      </c>
      <c r="D7229" t="s">
        <v>11</v>
      </c>
      <c r="E7229" t="s">
        <v>610</v>
      </c>
      <c r="F7229" t="s">
        <v>474</v>
      </c>
      <c r="H7229" t="s">
        <v>476</v>
      </c>
      <c r="I7229" t="s">
        <v>353</v>
      </c>
      <c r="K7229" t="s">
        <v>333</v>
      </c>
      <c r="L7229" t="s">
        <v>374</v>
      </c>
      <c r="M7229" t="s">
        <v>58</v>
      </c>
      <c r="O7229" t="s">
        <v>335</v>
      </c>
      <c r="P7229" t="s">
        <v>336</v>
      </c>
      <c r="Q7229" t="s">
        <v>337</v>
      </c>
      <c r="R7229">
        <v>33.9</v>
      </c>
    </row>
    <row r="7230" spans="1:20" ht="15" customHeight="1">
      <c r="A7230" s="962" t="s">
        <v>323</v>
      </c>
      <c r="B7230" t="s">
        <v>247</v>
      </c>
      <c r="C7230" t="s">
        <v>13</v>
      </c>
      <c r="D7230" t="s">
        <v>11</v>
      </c>
      <c r="E7230" t="s">
        <v>610</v>
      </c>
      <c r="F7230" t="s">
        <v>474</v>
      </c>
      <c r="R7230">
        <v>0</v>
      </c>
    </row>
    <row r="7231" spans="1:20" ht="15" customHeight="1">
      <c r="A7231" s="962" t="s">
        <v>323</v>
      </c>
      <c r="B7231" t="s">
        <v>254</v>
      </c>
      <c r="C7231" t="s">
        <v>13</v>
      </c>
      <c r="D7231" t="s">
        <v>11</v>
      </c>
      <c r="E7231" t="s">
        <v>610</v>
      </c>
      <c r="F7231" t="s">
        <v>474</v>
      </c>
      <c r="R7231">
        <v>0</v>
      </c>
    </row>
    <row r="7232" spans="1:20" ht="15" customHeight="1">
      <c r="A7232" s="962" t="s">
        <v>323</v>
      </c>
      <c r="B7232" t="s">
        <v>246</v>
      </c>
      <c r="C7232" t="s">
        <v>13</v>
      </c>
      <c r="D7232" t="s">
        <v>11</v>
      </c>
      <c r="E7232" t="s">
        <v>610</v>
      </c>
      <c r="F7232" t="s">
        <v>474</v>
      </c>
      <c r="R7232">
        <v>0</v>
      </c>
      <c r="S7232">
        <v>0</v>
      </c>
      <c r="T7232">
        <v>500000000</v>
      </c>
    </row>
    <row r="7233" spans="1:20" ht="15" customHeight="1">
      <c r="A7233" s="962" t="s">
        <v>323</v>
      </c>
      <c r="B7233" t="s">
        <v>263</v>
      </c>
      <c r="C7233" t="s">
        <v>13</v>
      </c>
      <c r="D7233" t="s">
        <v>11</v>
      </c>
      <c r="E7233" t="s">
        <v>610</v>
      </c>
      <c r="F7233" t="s">
        <v>474</v>
      </c>
      <c r="R7233">
        <v>0</v>
      </c>
      <c r="S7233">
        <v>0</v>
      </c>
      <c r="T7233">
        <v>500000000</v>
      </c>
    </row>
    <row r="7234" spans="1:20" ht="15" customHeight="1">
      <c r="A7234" s="962" t="s">
        <v>244</v>
      </c>
      <c r="B7234" t="s">
        <v>278</v>
      </c>
      <c r="C7234" t="s">
        <v>13</v>
      </c>
      <c r="D7234" t="s">
        <v>11</v>
      </c>
      <c r="E7234" t="s">
        <v>610</v>
      </c>
      <c r="F7234" t="s">
        <v>477</v>
      </c>
      <c r="O7234" t="s">
        <v>361</v>
      </c>
      <c r="P7234" t="s">
        <v>868</v>
      </c>
      <c r="Q7234" t="s">
        <v>869</v>
      </c>
      <c r="R7234">
        <v>0</v>
      </c>
    </row>
    <row r="7235" spans="1:20" ht="15" customHeight="1">
      <c r="A7235" s="962" t="s">
        <v>244</v>
      </c>
      <c r="B7235" t="s">
        <v>279</v>
      </c>
      <c r="C7235" t="s">
        <v>13</v>
      </c>
      <c r="D7235" t="s">
        <v>11</v>
      </c>
      <c r="E7235" t="s">
        <v>610</v>
      </c>
      <c r="F7235" t="s">
        <v>477</v>
      </c>
      <c r="R7235">
        <v>0</v>
      </c>
      <c r="S7235">
        <v>0</v>
      </c>
      <c r="T7235">
        <v>500000000</v>
      </c>
    </row>
    <row r="7236" spans="1:20" ht="15" customHeight="1">
      <c r="A7236" s="962" t="s">
        <v>246</v>
      </c>
      <c r="B7236" t="s">
        <v>321</v>
      </c>
      <c r="C7236" t="s">
        <v>13</v>
      </c>
      <c r="D7236" t="s">
        <v>11</v>
      </c>
      <c r="E7236" t="s">
        <v>610</v>
      </c>
      <c r="F7236" t="s">
        <v>477</v>
      </c>
      <c r="H7236" t="s">
        <v>478</v>
      </c>
      <c r="I7236" t="s">
        <v>353</v>
      </c>
      <c r="K7236" t="s">
        <v>333</v>
      </c>
      <c r="L7236" t="s">
        <v>479</v>
      </c>
      <c r="M7236" t="s">
        <v>58</v>
      </c>
      <c r="O7236" t="s">
        <v>335</v>
      </c>
      <c r="P7236" t="s">
        <v>336</v>
      </c>
      <c r="Q7236" t="s">
        <v>337</v>
      </c>
      <c r="R7236">
        <v>0.22</v>
      </c>
    </row>
    <row r="7237" spans="1:20" ht="15" customHeight="1">
      <c r="A7237" s="962" t="s">
        <v>246</v>
      </c>
      <c r="B7237" t="s">
        <v>281</v>
      </c>
      <c r="C7237" t="s">
        <v>13</v>
      </c>
      <c r="D7237" t="s">
        <v>11</v>
      </c>
      <c r="E7237" t="s">
        <v>610</v>
      </c>
      <c r="F7237" t="s">
        <v>477</v>
      </c>
      <c r="G7237" t="s">
        <v>720</v>
      </c>
      <c r="I7237" t="s">
        <v>481</v>
      </c>
      <c r="K7237" t="s">
        <v>333</v>
      </c>
      <c r="L7237" t="s">
        <v>482</v>
      </c>
      <c r="M7237" t="s">
        <v>64</v>
      </c>
      <c r="O7237" t="s">
        <v>349</v>
      </c>
      <c r="P7237" t="s">
        <v>336</v>
      </c>
      <c r="Q7237" t="s">
        <v>337</v>
      </c>
      <c r="R7237">
        <v>41</v>
      </c>
    </row>
    <row r="7238" spans="1:20" ht="15" customHeight="1">
      <c r="A7238" s="962" t="s">
        <v>246</v>
      </c>
      <c r="B7238" t="s">
        <v>282</v>
      </c>
      <c r="C7238" t="s">
        <v>13</v>
      </c>
      <c r="D7238" t="s">
        <v>11</v>
      </c>
      <c r="E7238" t="s">
        <v>610</v>
      </c>
      <c r="F7238" t="s">
        <v>477</v>
      </c>
      <c r="G7238" t="s">
        <v>599</v>
      </c>
      <c r="I7238" t="s">
        <v>481</v>
      </c>
      <c r="K7238" t="s">
        <v>333</v>
      </c>
      <c r="L7238" t="s">
        <v>484</v>
      </c>
      <c r="M7238" t="s">
        <v>64</v>
      </c>
      <c r="O7238" t="s">
        <v>361</v>
      </c>
      <c r="P7238" t="s">
        <v>336</v>
      </c>
      <c r="Q7238" t="s">
        <v>337</v>
      </c>
      <c r="R7238">
        <v>0.9</v>
      </c>
    </row>
    <row r="7239" spans="1:20" ht="15" customHeight="1">
      <c r="A7239" s="962" t="s">
        <v>246</v>
      </c>
      <c r="B7239" t="s">
        <v>324</v>
      </c>
      <c r="C7239" t="s">
        <v>13</v>
      </c>
      <c r="D7239" t="s">
        <v>11</v>
      </c>
      <c r="E7239" t="s">
        <v>610</v>
      </c>
      <c r="F7239" t="s">
        <v>477</v>
      </c>
      <c r="R7239">
        <v>0</v>
      </c>
    </row>
    <row r="7240" spans="1:20" ht="15" customHeight="1">
      <c r="A7240" s="962" t="s">
        <v>247</v>
      </c>
      <c r="B7240" t="s">
        <v>300</v>
      </c>
      <c r="C7240" t="s">
        <v>13</v>
      </c>
      <c r="D7240" t="s">
        <v>11</v>
      </c>
      <c r="E7240" t="s">
        <v>610</v>
      </c>
      <c r="F7240" t="s">
        <v>477</v>
      </c>
      <c r="J7240" t="s">
        <v>467</v>
      </c>
      <c r="L7240" t="s">
        <v>339</v>
      </c>
      <c r="R7240">
        <v>0</v>
      </c>
    </row>
    <row r="7241" spans="1:20" ht="15" customHeight="1">
      <c r="A7241" s="962" t="s">
        <v>247</v>
      </c>
      <c r="B7241" t="s">
        <v>290</v>
      </c>
      <c r="C7241" t="s">
        <v>13</v>
      </c>
      <c r="D7241" t="s">
        <v>11</v>
      </c>
      <c r="E7241" t="s">
        <v>610</v>
      </c>
      <c r="F7241" t="s">
        <v>477</v>
      </c>
      <c r="J7241" t="s">
        <v>2011</v>
      </c>
      <c r="L7241" t="s">
        <v>339</v>
      </c>
      <c r="O7241" t="s">
        <v>882</v>
      </c>
      <c r="P7241" t="s">
        <v>868</v>
      </c>
      <c r="Q7241" t="s">
        <v>869</v>
      </c>
      <c r="R7241">
        <v>0</v>
      </c>
      <c r="S7241">
        <v>0</v>
      </c>
      <c r="T7241">
        <v>0</v>
      </c>
    </row>
    <row r="7242" spans="1:20" ht="15" customHeight="1">
      <c r="A7242" s="962" t="s">
        <v>247</v>
      </c>
      <c r="B7242" t="s">
        <v>289</v>
      </c>
      <c r="C7242" t="s">
        <v>13</v>
      </c>
      <c r="D7242" t="s">
        <v>11</v>
      </c>
      <c r="E7242" t="s">
        <v>610</v>
      </c>
      <c r="F7242" t="s">
        <v>477</v>
      </c>
      <c r="H7242" t="s">
        <v>848</v>
      </c>
      <c r="I7242" t="s">
        <v>848</v>
      </c>
      <c r="J7242" t="s">
        <v>2011</v>
      </c>
      <c r="K7242" t="s">
        <v>848</v>
      </c>
      <c r="L7242" t="s">
        <v>339</v>
      </c>
      <c r="M7242" t="s">
        <v>848</v>
      </c>
      <c r="O7242" t="s">
        <v>882</v>
      </c>
      <c r="P7242" t="s">
        <v>868</v>
      </c>
      <c r="Q7242" t="s">
        <v>869</v>
      </c>
      <c r="R7242">
        <v>0</v>
      </c>
      <c r="S7242">
        <v>0</v>
      </c>
      <c r="T7242">
        <v>0</v>
      </c>
    </row>
    <row r="7243" spans="1:20" ht="15" customHeight="1">
      <c r="A7243" s="962" t="s">
        <v>247</v>
      </c>
      <c r="B7243" t="s">
        <v>288</v>
      </c>
      <c r="C7243" t="s">
        <v>13</v>
      </c>
      <c r="D7243" t="s">
        <v>11</v>
      </c>
      <c r="E7243" t="s">
        <v>610</v>
      </c>
      <c r="F7243" t="s">
        <v>477</v>
      </c>
      <c r="R7243">
        <v>0</v>
      </c>
      <c r="S7243">
        <v>0</v>
      </c>
      <c r="T7243">
        <v>0</v>
      </c>
    </row>
    <row r="7244" spans="1:20" ht="15" customHeight="1">
      <c r="A7244" s="962" t="s">
        <v>247</v>
      </c>
      <c r="B7244" t="s">
        <v>298</v>
      </c>
      <c r="C7244" t="s">
        <v>13</v>
      </c>
      <c r="D7244" t="s">
        <v>11</v>
      </c>
      <c r="E7244" t="s">
        <v>610</v>
      </c>
      <c r="F7244" t="s">
        <v>477</v>
      </c>
      <c r="R7244">
        <v>0</v>
      </c>
    </row>
    <row r="7245" spans="1:20" ht="15" customHeight="1">
      <c r="A7245" s="962" t="s">
        <v>247</v>
      </c>
      <c r="B7245" t="s">
        <v>297</v>
      </c>
      <c r="C7245" t="s">
        <v>13</v>
      </c>
      <c r="D7245" t="s">
        <v>11</v>
      </c>
      <c r="E7245" t="s">
        <v>610</v>
      </c>
      <c r="F7245" t="s">
        <v>477</v>
      </c>
      <c r="R7245">
        <v>0</v>
      </c>
    </row>
    <row r="7246" spans="1:20" ht="15" customHeight="1">
      <c r="A7246" s="962" t="s">
        <v>247</v>
      </c>
      <c r="B7246" t="s">
        <v>287</v>
      </c>
      <c r="C7246" t="s">
        <v>13</v>
      </c>
      <c r="D7246" t="s">
        <v>11</v>
      </c>
      <c r="E7246" t="s">
        <v>610</v>
      </c>
      <c r="F7246" t="s">
        <v>477</v>
      </c>
      <c r="R7246">
        <v>0</v>
      </c>
      <c r="S7246">
        <v>0</v>
      </c>
      <c r="T7246">
        <v>0</v>
      </c>
    </row>
    <row r="7247" spans="1:20" ht="15" customHeight="1">
      <c r="A7247" s="962" t="s">
        <v>247</v>
      </c>
      <c r="B7247" t="s">
        <v>301</v>
      </c>
      <c r="C7247" t="s">
        <v>13</v>
      </c>
      <c r="D7247" t="s">
        <v>11</v>
      </c>
      <c r="E7247" t="s">
        <v>610</v>
      </c>
      <c r="F7247" t="s">
        <v>477</v>
      </c>
      <c r="R7247">
        <v>0</v>
      </c>
      <c r="S7247">
        <v>0</v>
      </c>
      <c r="T7247">
        <v>0</v>
      </c>
    </row>
    <row r="7248" spans="1:20" ht="15" customHeight="1">
      <c r="A7248" s="962" t="s">
        <v>247</v>
      </c>
      <c r="B7248" t="s">
        <v>302</v>
      </c>
      <c r="C7248" t="s">
        <v>13</v>
      </c>
      <c r="D7248" t="s">
        <v>11</v>
      </c>
      <c r="E7248" t="s">
        <v>610</v>
      </c>
      <c r="F7248" t="s">
        <v>477</v>
      </c>
      <c r="R7248">
        <v>0</v>
      </c>
      <c r="S7248">
        <v>0</v>
      </c>
      <c r="T7248">
        <v>0</v>
      </c>
    </row>
    <row r="7249" spans="1:20" ht="15" customHeight="1">
      <c r="A7249" s="962" t="s">
        <v>247</v>
      </c>
      <c r="B7249" t="s">
        <v>322</v>
      </c>
      <c r="C7249" t="s">
        <v>13</v>
      </c>
      <c r="D7249" t="s">
        <v>11</v>
      </c>
      <c r="E7249" t="s">
        <v>610</v>
      </c>
      <c r="F7249" t="s">
        <v>477</v>
      </c>
      <c r="R7249">
        <v>0</v>
      </c>
      <c r="S7249">
        <v>0</v>
      </c>
      <c r="T7249">
        <v>0</v>
      </c>
    </row>
    <row r="7250" spans="1:20" ht="15" customHeight="1">
      <c r="A7250" s="962" t="s">
        <v>247</v>
      </c>
      <c r="B7250" t="s">
        <v>318</v>
      </c>
      <c r="C7250" t="s">
        <v>13</v>
      </c>
      <c r="D7250" t="s">
        <v>11</v>
      </c>
      <c r="E7250" t="s">
        <v>610</v>
      </c>
      <c r="F7250" t="s">
        <v>477</v>
      </c>
      <c r="R7250">
        <v>0</v>
      </c>
      <c r="S7250">
        <v>0</v>
      </c>
      <c r="T7250">
        <v>0</v>
      </c>
    </row>
    <row r="7251" spans="1:20" ht="15" customHeight="1">
      <c r="A7251" s="962" t="s">
        <v>247</v>
      </c>
      <c r="B7251" t="s">
        <v>317</v>
      </c>
      <c r="C7251" t="s">
        <v>13</v>
      </c>
      <c r="D7251" t="s">
        <v>11</v>
      </c>
      <c r="E7251" t="s">
        <v>610</v>
      </c>
      <c r="F7251" t="s">
        <v>477</v>
      </c>
      <c r="R7251">
        <v>0</v>
      </c>
      <c r="S7251">
        <v>0</v>
      </c>
      <c r="T7251">
        <v>0</v>
      </c>
    </row>
    <row r="7252" spans="1:20" ht="15" customHeight="1">
      <c r="A7252" s="962" t="s">
        <v>247</v>
      </c>
      <c r="B7252" t="s">
        <v>305</v>
      </c>
      <c r="C7252" t="s">
        <v>13</v>
      </c>
      <c r="D7252" t="s">
        <v>11</v>
      </c>
      <c r="E7252" t="s">
        <v>610</v>
      </c>
      <c r="F7252" t="s">
        <v>477</v>
      </c>
      <c r="R7252">
        <v>0</v>
      </c>
      <c r="S7252">
        <v>0</v>
      </c>
      <c r="T7252">
        <v>0</v>
      </c>
    </row>
    <row r="7253" spans="1:20" ht="15" customHeight="1">
      <c r="A7253" s="962" t="s">
        <v>247</v>
      </c>
      <c r="B7253" t="s">
        <v>324</v>
      </c>
      <c r="C7253" t="s">
        <v>13</v>
      </c>
      <c r="D7253" t="s">
        <v>11</v>
      </c>
      <c r="E7253" t="s">
        <v>610</v>
      </c>
      <c r="F7253" t="s">
        <v>477</v>
      </c>
      <c r="R7253">
        <v>0</v>
      </c>
    </row>
    <row r="7254" spans="1:20" ht="15" customHeight="1">
      <c r="A7254" s="962" t="s">
        <v>248</v>
      </c>
      <c r="B7254" t="s">
        <v>278</v>
      </c>
      <c r="C7254" t="s">
        <v>13</v>
      </c>
      <c r="D7254" t="s">
        <v>11</v>
      </c>
      <c r="E7254" t="s">
        <v>610</v>
      </c>
      <c r="F7254" t="s">
        <v>477</v>
      </c>
      <c r="R7254">
        <v>0</v>
      </c>
    </row>
    <row r="7255" spans="1:20" ht="15" customHeight="1">
      <c r="A7255" s="962" t="s">
        <v>248</v>
      </c>
      <c r="B7255" t="s">
        <v>279</v>
      </c>
      <c r="C7255" t="s">
        <v>13</v>
      </c>
      <c r="D7255" t="s">
        <v>11</v>
      </c>
      <c r="E7255" t="s">
        <v>610</v>
      </c>
      <c r="F7255" t="s">
        <v>477</v>
      </c>
      <c r="R7255">
        <v>0</v>
      </c>
      <c r="S7255">
        <v>0</v>
      </c>
      <c r="T7255">
        <v>500000000</v>
      </c>
    </row>
    <row r="7256" spans="1:20" ht="15" customHeight="1">
      <c r="A7256" s="962" t="s">
        <v>249</v>
      </c>
      <c r="B7256" t="s">
        <v>278</v>
      </c>
      <c r="C7256" t="s">
        <v>13</v>
      </c>
      <c r="D7256" t="s">
        <v>11</v>
      </c>
      <c r="E7256" t="s">
        <v>610</v>
      </c>
      <c r="F7256" t="s">
        <v>477</v>
      </c>
      <c r="J7256" t="s">
        <v>340</v>
      </c>
      <c r="L7256" t="s">
        <v>249</v>
      </c>
      <c r="R7256">
        <v>0</v>
      </c>
    </row>
    <row r="7257" spans="1:20" ht="15" customHeight="1">
      <c r="A7257" s="962" t="s">
        <v>250</v>
      </c>
      <c r="B7257" t="s">
        <v>279</v>
      </c>
      <c r="C7257" t="s">
        <v>13</v>
      </c>
      <c r="D7257" t="s">
        <v>11</v>
      </c>
      <c r="E7257" t="s">
        <v>610</v>
      </c>
      <c r="F7257" t="s">
        <v>477</v>
      </c>
      <c r="R7257">
        <v>0</v>
      </c>
      <c r="S7257">
        <v>0</v>
      </c>
      <c r="T7257">
        <v>500000000</v>
      </c>
    </row>
    <row r="7258" spans="1:20" ht="15" customHeight="1">
      <c r="A7258" s="962" t="s">
        <v>254</v>
      </c>
      <c r="B7258" t="s">
        <v>283</v>
      </c>
      <c r="C7258" t="s">
        <v>13</v>
      </c>
      <c r="D7258" t="s">
        <v>11</v>
      </c>
      <c r="E7258" t="s">
        <v>610</v>
      </c>
      <c r="F7258" t="s">
        <v>477</v>
      </c>
      <c r="J7258" t="s">
        <v>342</v>
      </c>
      <c r="L7258" t="s">
        <v>343</v>
      </c>
      <c r="R7258">
        <v>0</v>
      </c>
    </row>
    <row r="7259" spans="1:20" ht="15" customHeight="1">
      <c r="A7259" s="962" t="s">
        <v>254</v>
      </c>
      <c r="B7259" t="s">
        <v>289</v>
      </c>
      <c r="C7259" t="s">
        <v>13</v>
      </c>
      <c r="D7259" t="s">
        <v>11</v>
      </c>
      <c r="E7259" t="s">
        <v>610</v>
      </c>
      <c r="F7259" t="s">
        <v>477</v>
      </c>
      <c r="J7259" t="s">
        <v>338</v>
      </c>
      <c r="L7259" t="s">
        <v>344</v>
      </c>
      <c r="R7259">
        <v>0</v>
      </c>
    </row>
    <row r="7260" spans="1:20" ht="15" customHeight="1">
      <c r="A7260" s="962" t="s">
        <v>254</v>
      </c>
      <c r="B7260" t="s">
        <v>290</v>
      </c>
      <c r="C7260" t="s">
        <v>13</v>
      </c>
      <c r="D7260" t="s">
        <v>11</v>
      </c>
      <c r="E7260" t="s">
        <v>610</v>
      </c>
      <c r="F7260" t="s">
        <v>477</v>
      </c>
      <c r="R7260">
        <v>0</v>
      </c>
      <c r="S7260">
        <v>0</v>
      </c>
      <c r="T7260">
        <v>0</v>
      </c>
    </row>
    <row r="7261" spans="1:20" ht="15" customHeight="1">
      <c r="A7261" s="962" t="s">
        <v>254</v>
      </c>
      <c r="B7261" t="s">
        <v>292</v>
      </c>
      <c r="C7261" t="s">
        <v>13</v>
      </c>
      <c r="D7261" t="s">
        <v>11</v>
      </c>
      <c r="E7261" t="s">
        <v>610</v>
      </c>
      <c r="F7261" t="s">
        <v>477</v>
      </c>
      <c r="R7261">
        <v>0</v>
      </c>
      <c r="S7261">
        <v>0</v>
      </c>
      <c r="T7261">
        <v>0</v>
      </c>
    </row>
    <row r="7262" spans="1:20" ht="15" customHeight="1">
      <c r="A7262" s="962" t="s">
        <v>254</v>
      </c>
      <c r="B7262" t="s">
        <v>294</v>
      </c>
      <c r="C7262" t="s">
        <v>13</v>
      </c>
      <c r="D7262" t="s">
        <v>11</v>
      </c>
      <c r="E7262" t="s">
        <v>610</v>
      </c>
      <c r="F7262" t="s">
        <v>477</v>
      </c>
      <c r="R7262">
        <v>0</v>
      </c>
      <c r="S7262">
        <v>0</v>
      </c>
      <c r="T7262">
        <v>0</v>
      </c>
    </row>
    <row r="7263" spans="1:20" ht="15" customHeight="1">
      <c r="A7263" s="962" t="s">
        <v>254</v>
      </c>
      <c r="B7263" t="s">
        <v>295</v>
      </c>
      <c r="C7263" t="s">
        <v>13</v>
      </c>
      <c r="D7263" t="s">
        <v>11</v>
      </c>
      <c r="E7263" t="s">
        <v>610</v>
      </c>
      <c r="F7263" t="s">
        <v>477</v>
      </c>
      <c r="R7263">
        <v>0</v>
      </c>
      <c r="S7263">
        <v>0</v>
      </c>
      <c r="T7263">
        <v>0</v>
      </c>
    </row>
    <row r="7264" spans="1:20" ht="15" customHeight="1">
      <c r="A7264" s="962" t="s">
        <v>254</v>
      </c>
      <c r="B7264" t="s">
        <v>280</v>
      </c>
      <c r="C7264" t="s">
        <v>13</v>
      </c>
      <c r="D7264" t="s">
        <v>11</v>
      </c>
      <c r="E7264" t="s">
        <v>610</v>
      </c>
      <c r="F7264" t="s">
        <v>477</v>
      </c>
      <c r="J7264" t="s">
        <v>436</v>
      </c>
      <c r="L7264" t="s">
        <v>346</v>
      </c>
      <c r="R7264">
        <v>0</v>
      </c>
    </row>
    <row r="7265" spans="1:20" ht="15" customHeight="1">
      <c r="A7265" s="962" t="s">
        <v>254</v>
      </c>
      <c r="B7265" t="s">
        <v>299</v>
      </c>
      <c r="C7265" t="s">
        <v>13</v>
      </c>
      <c r="D7265" t="s">
        <v>11</v>
      </c>
      <c r="E7265" t="s">
        <v>610</v>
      </c>
      <c r="F7265" t="s">
        <v>477</v>
      </c>
      <c r="R7265">
        <v>0</v>
      </c>
      <c r="S7265">
        <v>0</v>
      </c>
      <c r="T7265">
        <v>500000000</v>
      </c>
    </row>
    <row r="7266" spans="1:20" ht="15" customHeight="1">
      <c r="A7266" s="962" t="s">
        <v>254</v>
      </c>
      <c r="B7266" t="s">
        <v>284</v>
      </c>
      <c r="C7266" t="s">
        <v>13</v>
      </c>
      <c r="D7266" t="s">
        <v>11</v>
      </c>
      <c r="E7266" t="s">
        <v>610</v>
      </c>
      <c r="F7266" t="s">
        <v>477</v>
      </c>
      <c r="R7266">
        <v>0</v>
      </c>
    </row>
    <row r="7267" spans="1:20" ht="15" customHeight="1">
      <c r="A7267" s="962" t="s">
        <v>254</v>
      </c>
      <c r="B7267" t="s">
        <v>285</v>
      </c>
      <c r="C7267" t="s">
        <v>13</v>
      </c>
      <c r="D7267" t="s">
        <v>11</v>
      </c>
      <c r="E7267" t="s">
        <v>610</v>
      </c>
      <c r="F7267" t="s">
        <v>477</v>
      </c>
      <c r="R7267">
        <v>0</v>
      </c>
    </row>
    <row r="7268" spans="1:20" ht="15" customHeight="1">
      <c r="A7268" s="962" t="s">
        <v>254</v>
      </c>
      <c r="B7268" t="s">
        <v>286</v>
      </c>
      <c r="C7268" t="s">
        <v>13</v>
      </c>
      <c r="D7268" t="s">
        <v>11</v>
      </c>
      <c r="E7268" t="s">
        <v>610</v>
      </c>
      <c r="F7268" t="s">
        <v>477</v>
      </c>
      <c r="R7268">
        <v>0</v>
      </c>
    </row>
    <row r="7269" spans="1:20" ht="15" customHeight="1">
      <c r="A7269" s="962" t="s">
        <v>254</v>
      </c>
      <c r="B7269" t="s">
        <v>303</v>
      </c>
      <c r="C7269" t="s">
        <v>13</v>
      </c>
      <c r="D7269" t="s">
        <v>11</v>
      </c>
      <c r="E7269" t="s">
        <v>610</v>
      </c>
      <c r="F7269" t="s">
        <v>477</v>
      </c>
      <c r="R7269">
        <v>0</v>
      </c>
    </row>
    <row r="7270" spans="1:20" ht="15" customHeight="1">
      <c r="A7270" s="962" t="s">
        <v>254</v>
      </c>
      <c r="B7270" t="s">
        <v>291</v>
      </c>
      <c r="C7270" t="s">
        <v>13</v>
      </c>
      <c r="D7270" t="s">
        <v>11</v>
      </c>
      <c r="E7270" t="s">
        <v>610</v>
      </c>
      <c r="F7270" t="s">
        <v>477</v>
      </c>
      <c r="R7270">
        <v>0</v>
      </c>
      <c r="S7270">
        <v>0</v>
      </c>
      <c r="T7270">
        <v>0</v>
      </c>
    </row>
    <row r="7271" spans="1:20" ht="15" customHeight="1">
      <c r="A7271" s="962" t="s">
        <v>254</v>
      </c>
      <c r="B7271" t="s">
        <v>293</v>
      </c>
      <c r="C7271" t="s">
        <v>13</v>
      </c>
      <c r="D7271" t="s">
        <v>11</v>
      </c>
      <c r="E7271" t="s">
        <v>610</v>
      </c>
      <c r="F7271" t="s">
        <v>477</v>
      </c>
      <c r="R7271">
        <v>0</v>
      </c>
      <c r="S7271">
        <v>0</v>
      </c>
      <c r="T7271">
        <v>0</v>
      </c>
    </row>
    <row r="7272" spans="1:20" ht="15" customHeight="1">
      <c r="A7272" s="962" t="s">
        <v>254</v>
      </c>
      <c r="B7272" t="s">
        <v>288</v>
      </c>
      <c r="C7272" t="s">
        <v>13</v>
      </c>
      <c r="D7272" t="s">
        <v>11</v>
      </c>
      <c r="E7272" t="s">
        <v>610</v>
      </c>
      <c r="F7272" t="s">
        <v>477</v>
      </c>
      <c r="R7272">
        <v>0</v>
      </c>
      <c r="S7272">
        <v>0</v>
      </c>
      <c r="T7272">
        <v>500000000</v>
      </c>
    </row>
    <row r="7273" spans="1:20" ht="15" customHeight="1">
      <c r="A7273" s="962" t="s">
        <v>254</v>
      </c>
      <c r="B7273" t="s">
        <v>298</v>
      </c>
      <c r="C7273" t="s">
        <v>13</v>
      </c>
      <c r="D7273" t="s">
        <v>11</v>
      </c>
      <c r="E7273" t="s">
        <v>610</v>
      </c>
      <c r="F7273" t="s">
        <v>477</v>
      </c>
      <c r="R7273">
        <v>0</v>
      </c>
      <c r="S7273">
        <v>0</v>
      </c>
      <c r="T7273">
        <v>500000000</v>
      </c>
    </row>
    <row r="7274" spans="1:20" ht="15" customHeight="1">
      <c r="A7274" s="962" t="s">
        <v>254</v>
      </c>
      <c r="B7274" t="s">
        <v>297</v>
      </c>
      <c r="C7274" t="s">
        <v>13</v>
      </c>
      <c r="D7274" t="s">
        <v>11</v>
      </c>
      <c r="E7274" t="s">
        <v>610</v>
      </c>
      <c r="F7274" t="s">
        <v>477</v>
      </c>
      <c r="R7274">
        <v>0</v>
      </c>
      <c r="S7274">
        <v>0</v>
      </c>
      <c r="T7274">
        <v>500000000</v>
      </c>
    </row>
    <row r="7275" spans="1:20" ht="15" customHeight="1">
      <c r="A7275" s="962" t="s">
        <v>254</v>
      </c>
      <c r="B7275" t="s">
        <v>287</v>
      </c>
      <c r="C7275" t="s">
        <v>13</v>
      </c>
      <c r="D7275" t="s">
        <v>11</v>
      </c>
      <c r="E7275" t="s">
        <v>610</v>
      </c>
      <c r="F7275" t="s">
        <v>477</v>
      </c>
      <c r="R7275">
        <v>0</v>
      </c>
      <c r="S7275">
        <v>0</v>
      </c>
      <c r="T7275">
        <v>500000000</v>
      </c>
    </row>
    <row r="7276" spans="1:20" ht="15" customHeight="1">
      <c r="A7276" s="962" t="s">
        <v>254</v>
      </c>
      <c r="B7276" t="s">
        <v>296</v>
      </c>
      <c r="C7276" t="s">
        <v>13</v>
      </c>
      <c r="D7276" t="s">
        <v>11</v>
      </c>
      <c r="E7276" t="s">
        <v>610</v>
      </c>
      <c r="F7276" t="s">
        <v>477</v>
      </c>
      <c r="R7276">
        <v>0</v>
      </c>
      <c r="S7276">
        <v>0</v>
      </c>
      <c r="T7276">
        <v>0</v>
      </c>
    </row>
    <row r="7277" spans="1:20" ht="15" customHeight="1">
      <c r="A7277" s="962" t="s">
        <v>254</v>
      </c>
      <c r="B7277" t="s">
        <v>319</v>
      </c>
      <c r="C7277" t="s">
        <v>13</v>
      </c>
      <c r="D7277" t="s">
        <v>11</v>
      </c>
      <c r="E7277" t="s">
        <v>610</v>
      </c>
      <c r="F7277" t="s">
        <v>477</v>
      </c>
      <c r="R7277">
        <v>0</v>
      </c>
      <c r="S7277">
        <v>0</v>
      </c>
      <c r="T7277">
        <v>500000000</v>
      </c>
    </row>
    <row r="7278" spans="1:20" ht="15" customHeight="1">
      <c r="A7278" s="962" t="s">
        <v>254</v>
      </c>
      <c r="B7278" t="s">
        <v>317</v>
      </c>
      <c r="C7278" t="s">
        <v>13</v>
      </c>
      <c r="D7278" t="s">
        <v>11</v>
      </c>
      <c r="E7278" t="s">
        <v>610</v>
      </c>
      <c r="F7278" t="s">
        <v>477</v>
      </c>
      <c r="R7278">
        <v>0</v>
      </c>
      <c r="S7278">
        <v>0</v>
      </c>
      <c r="T7278">
        <v>500000000</v>
      </c>
    </row>
    <row r="7279" spans="1:20" ht="15" customHeight="1">
      <c r="A7279" s="962" t="s">
        <v>254</v>
      </c>
      <c r="B7279" t="s">
        <v>305</v>
      </c>
      <c r="C7279" t="s">
        <v>13</v>
      </c>
      <c r="D7279" t="s">
        <v>11</v>
      </c>
      <c r="E7279" t="s">
        <v>610</v>
      </c>
      <c r="F7279" t="s">
        <v>477</v>
      </c>
      <c r="R7279">
        <v>0</v>
      </c>
      <c r="S7279">
        <v>0</v>
      </c>
      <c r="T7279">
        <v>500000000</v>
      </c>
    </row>
    <row r="7280" spans="1:20" ht="15" customHeight="1">
      <c r="A7280" s="962" t="s">
        <v>254</v>
      </c>
      <c r="B7280" t="s">
        <v>321</v>
      </c>
      <c r="C7280" t="s">
        <v>13</v>
      </c>
      <c r="D7280" t="s">
        <v>11</v>
      </c>
      <c r="E7280" t="s">
        <v>610</v>
      </c>
      <c r="F7280" t="s">
        <v>477</v>
      </c>
      <c r="R7280">
        <v>0</v>
      </c>
      <c r="S7280">
        <v>0</v>
      </c>
      <c r="T7280">
        <v>500000000</v>
      </c>
    </row>
    <row r="7281" spans="1:20" ht="15" customHeight="1">
      <c r="A7281" s="962" t="s">
        <v>254</v>
      </c>
      <c r="B7281" t="s">
        <v>324</v>
      </c>
      <c r="C7281" t="s">
        <v>13</v>
      </c>
      <c r="D7281" t="s">
        <v>11</v>
      </c>
      <c r="E7281" t="s">
        <v>610</v>
      </c>
      <c r="F7281" t="s">
        <v>477</v>
      </c>
      <c r="R7281">
        <v>0</v>
      </c>
    </row>
    <row r="7282" spans="1:20" ht="15" customHeight="1">
      <c r="A7282" s="962" t="s">
        <v>255</v>
      </c>
      <c r="B7282" t="s">
        <v>322</v>
      </c>
      <c r="C7282" t="s">
        <v>13</v>
      </c>
      <c r="D7282" t="s">
        <v>11</v>
      </c>
      <c r="E7282" t="s">
        <v>610</v>
      </c>
      <c r="F7282" t="s">
        <v>477</v>
      </c>
      <c r="L7282" t="s">
        <v>2012</v>
      </c>
      <c r="O7282" t="s">
        <v>361</v>
      </c>
      <c r="P7282" t="s">
        <v>868</v>
      </c>
      <c r="Q7282" t="s">
        <v>869</v>
      </c>
      <c r="R7282">
        <v>0</v>
      </c>
      <c r="S7282">
        <v>0</v>
      </c>
      <c r="T7282">
        <v>500000000</v>
      </c>
    </row>
    <row r="7283" spans="1:20" ht="15" customHeight="1">
      <c r="A7283" s="962" t="s">
        <v>255</v>
      </c>
      <c r="B7283" t="s">
        <v>301</v>
      </c>
      <c r="C7283" t="s">
        <v>13</v>
      </c>
      <c r="D7283" t="s">
        <v>11</v>
      </c>
      <c r="E7283" t="s">
        <v>610</v>
      </c>
      <c r="F7283" t="s">
        <v>477</v>
      </c>
      <c r="R7283">
        <v>0</v>
      </c>
      <c r="S7283">
        <v>0</v>
      </c>
      <c r="T7283">
        <v>500000000</v>
      </c>
    </row>
    <row r="7284" spans="1:20" ht="15" customHeight="1">
      <c r="A7284" s="962" t="s">
        <v>255</v>
      </c>
      <c r="B7284" t="s">
        <v>307</v>
      </c>
      <c r="C7284" t="s">
        <v>13</v>
      </c>
      <c r="D7284" t="s">
        <v>11</v>
      </c>
      <c r="E7284" t="s">
        <v>610</v>
      </c>
      <c r="F7284" t="s">
        <v>477</v>
      </c>
      <c r="R7284">
        <v>0</v>
      </c>
      <c r="S7284">
        <v>0</v>
      </c>
      <c r="T7284">
        <v>500000000</v>
      </c>
    </row>
    <row r="7285" spans="1:20" ht="15" customHeight="1">
      <c r="A7285" s="962" t="s">
        <v>255</v>
      </c>
      <c r="B7285" t="s">
        <v>315</v>
      </c>
      <c r="C7285" t="s">
        <v>13</v>
      </c>
      <c r="D7285" t="s">
        <v>11</v>
      </c>
      <c r="E7285" t="s">
        <v>610</v>
      </c>
      <c r="F7285" t="s">
        <v>477</v>
      </c>
      <c r="R7285">
        <v>0</v>
      </c>
      <c r="S7285">
        <v>0</v>
      </c>
      <c r="T7285">
        <v>500000000</v>
      </c>
    </row>
    <row r="7286" spans="1:20" ht="15" customHeight="1">
      <c r="A7286" s="962" t="s">
        <v>255</v>
      </c>
      <c r="B7286" t="s">
        <v>308</v>
      </c>
      <c r="C7286" t="s">
        <v>13</v>
      </c>
      <c r="D7286" t="s">
        <v>11</v>
      </c>
      <c r="E7286" t="s">
        <v>610</v>
      </c>
      <c r="F7286" t="s">
        <v>477</v>
      </c>
      <c r="R7286">
        <v>0</v>
      </c>
      <c r="S7286">
        <v>0</v>
      </c>
      <c r="T7286">
        <v>500000000</v>
      </c>
    </row>
    <row r="7287" spans="1:20" ht="15" customHeight="1">
      <c r="A7287" s="962" t="s">
        <v>255</v>
      </c>
      <c r="B7287" t="s">
        <v>311</v>
      </c>
      <c r="C7287" t="s">
        <v>13</v>
      </c>
      <c r="D7287" t="s">
        <v>11</v>
      </c>
      <c r="E7287" t="s">
        <v>610</v>
      </c>
      <c r="F7287" t="s">
        <v>477</v>
      </c>
      <c r="R7287">
        <v>0</v>
      </c>
      <c r="S7287">
        <v>0</v>
      </c>
      <c r="T7287">
        <v>500000000</v>
      </c>
    </row>
    <row r="7288" spans="1:20" ht="15" customHeight="1">
      <c r="A7288" s="962" t="s">
        <v>255</v>
      </c>
      <c r="B7288" t="s">
        <v>312</v>
      </c>
      <c r="C7288" t="s">
        <v>13</v>
      </c>
      <c r="D7288" t="s">
        <v>11</v>
      </c>
      <c r="E7288" t="s">
        <v>610</v>
      </c>
      <c r="F7288" t="s">
        <v>477</v>
      </c>
      <c r="R7288">
        <v>0</v>
      </c>
      <c r="S7288">
        <v>0</v>
      </c>
      <c r="T7288">
        <v>500000000</v>
      </c>
    </row>
    <row r="7289" spans="1:20" ht="15" customHeight="1">
      <c r="A7289" s="962" t="s">
        <v>255</v>
      </c>
      <c r="B7289" t="s">
        <v>300</v>
      </c>
      <c r="C7289" t="s">
        <v>13</v>
      </c>
      <c r="D7289" t="s">
        <v>11</v>
      </c>
      <c r="E7289" t="s">
        <v>610</v>
      </c>
      <c r="F7289" t="s">
        <v>477</v>
      </c>
      <c r="R7289">
        <v>0</v>
      </c>
      <c r="S7289">
        <v>0</v>
      </c>
      <c r="T7289">
        <v>500000000</v>
      </c>
    </row>
    <row r="7290" spans="1:20" ht="15" customHeight="1">
      <c r="A7290" s="962" t="s">
        <v>255</v>
      </c>
      <c r="B7290" t="s">
        <v>298</v>
      </c>
      <c r="C7290" t="s">
        <v>13</v>
      </c>
      <c r="D7290" t="s">
        <v>11</v>
      </c>
      <c r="E7290" t="s">
        <v>610</v>
      </c>
      <c r="F7290" t="s">
        <v>477</v>
      </c>
      <c r="R7290">
        <v>0</v>
      </c>
      <c r="S7290">
        <v>0</v>
      </c>
      <c r="T7290">
        <v>500000000</v>
      </c>
    </row>
    <row r="7291" spans="1:20" ht="15" customHeight="1">
      <c r="A7291" s="962" t="s">
        <v>255</v>
      </c>
      <c r="B7291" t="s">
        <v>297</v>
      </c>
      <c r="C7291" t="s">
        <v>13</v>
      </c>
      <c r="D7291" t="s">
        <v>11</v>
      </c>
      <c r="E7291" t="s">
        <v>610</v>
      </c>
      <c r="F7291" t="s">
        <v>477</v>
      </c>
      <c r="R7291">
        <v>0</v>
      </c>
      <c r="S7291">
        <v>0</v>
      </c>
      <c r="T7291">
        <v>500000000</v>
      </c>
    </row>
    <row r="7292" spans="1:20" ht="15" customHeight="1">
      <c r="A7292" s="962" t="s">
        <v>255</v>
      </c>
      <c r="B7292" t="s">
        <v>288</v>
      </c>
      <c r="C7292" t="s">
        <v>13</v>
      </c>
      <c r="D7292" t="s">
        <v>11</v>
      </c>
      <c r="E7292" t="s">
        <v>610</v>
      </c>
      <c r="F7292" t="s">
        <v>477</v>
      </c>
      <c r="R7292">
        <v>0</v>
      </c>
      <c r="S7292">
        <v>0</v>
      </c>
      <c r="T7292">
        <v>500000000</v>
      </c>
    </row>
    <row r="7293" spans="1:20" ht="15" customHeight="1">
      <c r="A7293" s="962" t="s">
        <v>255</v>
      </c>
      <c r="B7293" t="s">
        <v>287</v>
      </c>
      <c r="C7293" t="s">
        <v>13</v>
      </c>
      <c r="D7293" t="s">
        <v>11</v>
      </c>
      <c r="E7293" t="s">
        <v>610</v>
      </c>
      <c r="F7293" t="s">
        <v>477</v>
      </c>
      <c r="R7293">
        <v>0</v>
      </c>
      <c r="S7293">
        <v>0</v>
      </c>
      <c r="T7293">
        <v>500000000</v>
      </c>
    </row>
    <row r="7294" spans="1:20" ht="15" customHeight="1">
      <c r="A7294" s="962" t="s">
        <v>255</v>
      </c>
      <c r="B7294" t="s">
        <v>306</v>
      </c>
      <c r="C7294" t="s">
        <v>13</v>
      </c>
      <c r="D7294" t="s">
        <v>11</v>
      </c>
      <c r="E7294" t="s">
        <v>610</v>
      </c>
      <c r="F7294" t="s">
        <v>477</v>
      </c>
      <c r="R7294">
        <v>0</v>
      </c>
      <c r="S7294">
        <v>0</v>
      </c>
      <c r="T7294">
        <v>500000000</v>
      </c>
    </row>
    <row r="7295" spans="1:20" ht="15" customHeight="1">
      <c r="A7295" s="962" t="s">
        <v>255</v>
      </c>
      <c r="B7295" t="s">
        <v>305</v>
      </c>
      <c r="C7295" t="s">
        <v>13</v>
      </c>
      <c r="D7295" t="s">
        <v>11</v>
      </c>
      <c r="E7295" t="s">
        <v>610</v>
      </c>
      <c r="F7295" t="s">
        <v>477</v>
      </c>
      <c r="R7295">
        <v>0</v>
      </c>
      <c r="S7295">
        <v>0</v>
      </c>
      <c r="T7295">
        <v>500000000</v>
      </c>
    </row>
    <row r="7296" spans="1:20" ht="15" customHeight="1">
      <c r="A7296" s="962" t="s">
        <v>255</v>
      </c>
      <c r="B7296" t="s">
        <v>309</v>
      </c>
      <c r="C7296" t="s">
        <v>13</v>
      </c>
      <c r="D7296" t="s">
        <v>11</v>
      </c>
      <c r="E7296" t="s">
        <v>610</v>
      </c>
      <c r="F7296" t="s">
        <v>477</v>
      </c>
      <c r="R7296">
        <v>0</v>
      </c>
      <c r="S7296">
        <v>0</v>
      </c>
      <c r="T7296">
        <v>500000000</v>
      </c>
    </row>
    <row r="7297" spans="1:20" ht="15" customHeight="1">
      <c r="A7297" s="962" t="s">
        <v>255</v>
      </c>
      <c r="B7297" t="s">
        <v>313</v>
      </c>
      <c r="C7297" t="s">
        <v>13</v>
      </c>
      <c r="D7297" t="s">
        <v>11</v>
      </c>
      <c r="E7297" t="s">
        <v>610</v>
      </c>
      <c r="F7297" t="s">
        <v>477</v>
      </c>
      <c r="R7297">
        <v>0</v>
      </c>
      <c r="S7297">
        <v>0</v>
      </c>
      <c r="T7297">
        <v>500000000</v>
      </c>
    </row>
    <row r="7298" spans="1:20" ht="15" customHeight="1">
      <c r="A7298" s="962" t="s">
        <v>257</v>
      </c>
      <c r="B7298" t="s">
        <v>290</v>
      </c>
      <c r="C7298" t="s">
        <v>13</v>
      </c>
      <c r="D7298" t="s">
        <v>11</v>
      </c>
      <c r="E7298" t="s">
        <v>610</v>
      </c>
      <c r="F7298" t="s">
        <v>477</v>
      </c>
      <c r="J7298" t="s">
        <v>1996</v>
      </c>
      <c r="R7298">
        <v>0</v>
      </c>
      <c r="S7298">
        <v>0</v>
      </c>
      <c r="T7298">
        <v>500000000</v>
      </c>
    </row>
    <row r="7299" spans="1:20" ht="15" customHeight="1">
      <c r="A7299" s="962" t="s">
        <v>257</v>
      </c>
      <c r="B7299" t="s">
        <v>292</v>
      </c>
      <c r="C7299" t="s">
        <v>13</v>
      </c>
      <c r="D7299" t="s">
        <v>11</v>
      </c>
      <c r="E7299" t="s">
        <v>610</v>
      </c>
      <c r="F7299" t="s">
        <v>477</v>
      </c>
      <c r="J7299" t="s">
        <v>1997</v>
      </c>
      <c r="R7299">
        <v>0</v>
      </c>
      <c r="S7299">
        <v>0</v>
      </c>
      <c r="T7299">
        <v>500000000</v>
      </c>
    </row>
    <row r="7300" spans="1:20" ht="15" customHeight="1">
      <c r="A7300" s="962" t="s">
        <v>257</v>
      </c>
      <c r="B7300" t="s">
        <v>295</v>
      </c>
      <c r="C7300" t="s">
        <v>13</v>
      </c>
      <c r="D7300" t="s">
        <v>11</v>
      </c>
      <c r="E7300" t="s">
        <v>610</v>
      </c>
      <c r="F7300" t="s">
        <v>477</v>
      </c>
      <c r="J7300" t="s">
        <v>1998</v>
      </c>
      <c r="R7300">
        <v>0</v>
      </c>
      <c r="S7300">
        <v>0</v>
      </c>
      <c r="T7300">
        <v>500000000</v>
      </c>
    </row>
    <row r="7301" spans="1:20" ht="15" customHeight="1">
      <c r="A7301" s="962" t="s">
        <v>257</v>
      </c>
      <c r="B7301" t="s">
        <v>296</v>
      </c>
      <c r="C7301" t="s">
        <v>13</v>
      </c>
      <c r="D7301" t="s">
        <v>11</v>
      </c>
      <c r="E7301" t="s">
        <v>610</v>
      </c>
      <c r="F7301" t="s">
        <v>477</v>
      </c>
      <c r="J7301" t="s">
        <v>1999</v>
      </c>
      <c r="R7301">
        <v>0</v>
      </c>
      <c r="S7301">
        <v>0</v>
      </c>
      <c r="T7301">
        <v>500000000</v>
      </c>
    </row>
    <row r="7302" spans="1:20" ht="15" customHeight="1">
      <c r="A7302" s="962" t="s">
        <v>257</v>
      </c>
      <c r="B7302" t="s">
        <v>316</v>
      </c>
      <c r="C7302" t="s">
        <v>13</v>
      </c>
      <c r="D7302" t="s">
        <v>11</v>
      </c>
      <c r="E7302" t="s">
        <v>610</v>
      </c>
      <c r="F7302" t="s">
        <v>477</v>
      </c>
      <c r="J7302" t="s">
        <v>2004</v>
      </c>
      <c r="R7302">
        <v>0</v>
      </c>
      <c r="S7302">
        <v>0</v>
      </c>
      <c r="T7302">
        <v>500000000</v>
      </c>
    </row>
    <row r="7303" spans="1:20" ht="15" customHeight="1">
      <c r="A7303" s="962" t="s">
        <v>257</v>
      </c>
      <c r="B7303" t="s">
        <v>289</v>
      </c>
      <c r="C7303" t="s">
        <v>13</v>
      </c>
      <c r="D7303" t="s">
        <v>11</v>
      </c>
      <c r="E7303" t="s">
        <v>610</v>
      </c>
      <c r="F7303" t="s">
        <v>477</v>
      </c>
      <c r="R7303">
        <v>0</v>
      </c>
      <c r="S7303">
        <v>0</v>
      </c>
      <c r="T7303">
        <v>500000000</v>
      </c>
    </row>
    <row r="7304" spans="1:20" ht="15" customHeight="1">
      <c r="A7304" s="962" t="s">
        <v>257</v>
      </c>
      <c r="B7304" t="s">
        <v>309</v>
      </c>
      <c r="C7304" t="s">
        <v>13</v>
      </c>
      <c r="D7304" t="s">
        <v>11</v>
      </c>
      <c r="E7304" t="s">
        <v>610</v>
      </c>
      <c r="F7304" t="s">
        <v>477</v>
      </c>
      <c r="R7304">
        <v>0</v>
      </c>
      <c r="S7304">
        <v>0</v>
      </c>
      <c r="T7304">
        <v>500000000</v>
      </c>
    </row>
    <row r="7305" spans="1:20" ht="15" customHeight="1">
      <c r="A7305" s="962" t="s">
        <v>257</v>
      </c>
      <c r="B7305" t="s">
        <v>291</v>
      </c>
      <c r="C7305" t="s">
        <v>13</v>
      </c>
      <c r="D7305" t="s">
        <v>11</v>
      </c>
      <c r="E7305" t="s">
        <v>610</v>
      </c>
      <c r="F7305" t="s">
        <v>477</v>
      </c>
      <c r="R7305">
        <v>0</v>
      </c>
      <c r="S7305">
        <v>0</v>
      </c>
      <c r="T7305">
        <v>500000000</v>
      </c>
    </row>
    <row r="7306" spans="1:20" ht="15" customHeight="1">
      <c r="A7306" s="962" t="s">
        <v>257</v>
      </c>
      <c r="B7306" t="s">
        <v>288</v>
      </c>
      <c r="C7306" t="s">
        <v>13</v>
      </c>
      <c r="D7306" t="s">
        <v>11</v>
      </c>
      <c r="E7306" t="s">
        <v>610</v>
      </c>
      <c r="F7306" t="s">
        <v>477</v>
      </c>
      <c r="R7306">
        <v>0</v>
      </c>
      <c r="S7306">
        <v>0</v>
      </c>
      <c r="T7306">
        <v>500000000</v>
      </c>
    </row>
    <row r="7307" spans="1:20" ht="15" customHeight="1">
      <c r="A7307" s="962" t="s">
        <v>257</v>
      </c>
      <c r="B7307" t="s">
        <v>287</v>
      </c>
      <c r="C7307" t="s">
        <v>13</v>
      </c>
      <c r="D7307" t="s">
        <v>11</v>
      </c>
      <c r="E7307" t="s">
        <v>610</v>
      </c>
      <c r="F7307" t="s">
        <v>477</v>
      </c>
      <c r="R7307">
        <v>0</v>
      </c>
      <c r="S7307">
        <v>0</v>
      </c>
      <c r="T7307">
        <v>500000000</v>
      </c>
    </row>
    <row r="7308" spans="1:20" ht="15" customHeight="1">
      <c r="A7308" s="962" t="s">
        <v>257</v>
      </c>
      <c r="B7308" t="s">
        <v>305</v>
      </c>
      <c r="C7308" t="s">
        <v>13</v>
      </c>
      <c r="D7308" t="s">
        <v>11</v>
      </c>
      <c r="E7308" t="s">
        <v>610</v>
      </c>
      <c r="F7308" t="s">
        <v>477</v>
      </c>
      <c r="R7308">
        <v>0</v>
      </c>
      <c r="S7308">
        <v>0</v>
      </c>
      <c r="T7308">
        <v>500000000</v>
      </c>
    </row>
    <row r="7309" spans="1:20" ht="15" customHeight="1">
      <c r="A7309" s="962" t="s">
        <v>257</v>
      </c>
      <c r="B7309" t="s">
        <v>321</v>
      </c>
      <c r="C7309" t="s">
        <v>13</v>
      </c>
      <c r="D7309" t="s">
        <v>11</v>
      </c>
      <c r="E7309" t="s">
        <v>610</v>
      </c>
      <c r="F7309" t="s">
        <v>477</v>
      </c>
      <c r="R7309">
        <v>0</v>
      </c>
      <c r="S7309">
        <v>0</v>
      </c>
      <c r="T7309">
        <v>500000000</v>
      </c>
    </row>
    <row r="7310" spans="1:20" ht="15" customHeight="1">
      <c r="A7310" s="962" t="s">
        <v>257</v>
      </c>
      <c r="B7310" t="s">
        <v>310</v>
      </c>
      <c r="C7310" t="s">
        <v>13</v>
      </c>
      <c r="D7310" t="s">
        <v>11</v>
      </c>
      <c r="E7310" t="s">
        <v>610</v>
      </c>
      <c r="F7310" t="s">
        <v>477</v>
      </c>
      <c r="R7310">
        <v>0</v>
      </c>
      <c r="S7310">
        <v>0</v>
      </c>
      <c r="T7310">
        <v>500000000</v>
      </c>
    </row>
    <row r="7311" spans="1:20" ht="15" customHeight="1">
      <c r="A7311" s="962" t="s">
        <v>257</v>
      </c>
      <c r="B7311" t="s">
        <v>294</v>
      </c>
      <c r="C7311" t="s">
        <v>13</v>
      </c>
      <c r="D7311" t="s">
        <v>11</v>
      </c>
      <c r="E7311" t="s">
        <v>610</v>
      </c>
      <c r="F7311" t="s">
        <v>477</v>
      </c>
      <c r="R7311">
        <v>0</v>
      </c>
      <c r="S7311">
        <v>0</v>
      </c>
      <c r="T7311">
        <v>500000000</v>
      </c>
    </row>
    <row r="7312" spans="1:20" ht="15" customHeight="1">
      <c r="A7312" s="962" t="s">
        <v>257</v>
      </c>
      <c r="B7312" t="s">
        <v>293</v>
      </c>
      <c r="C7312" t="s">
        <v>13</v>
      </c>
      <c r="D7312" t="s">
        <v>11</v>
      </c>
      <c r="E7312" t="s">
        <v>610</v>
      </c>
      <c r="F7312" t="s">
        <v>477</v>
      </c>
      <c r="R7312">
        <v>0</v>
      </c>
      <c r="S7312">
        <v>0</v>
      </c>
      <c r="T7312">
        <v>500000000</v>
      </c>
    </row>
    <row r="7313" spans="1:20" ht="15" customHeight="1">
      <c r="A7313" s="962" t="s">
        <v>259</v>
      </c>
      <c r="B7313" t="s">
        <v>300</v>
      </c>
      <c r="C7313" t="s">
        <v>13</v>
      </c>
      <c r="D7313" t="s">
        <v>11</v>
      </c>
      <c r="E7313" t="s">
        <v>610</v>
      </c>
      <c r="F7313" t="s">
        <v>477</v>
      </c>
      <c r="R7313">
        <v>0</v>
      </c>
      <c r="S7313">
        <v>0</v>
      </c>
      <c r="T7313">
        <v>500000000</v>
      </c>
    </row>
    <row r="7314" spans="1:20" ht="15" customHeight="1">
      <c r="A7314" s="962" t="s">
        <v>259</v>
      </c>
      <c r="B7314" t="s">
        <v>298</v>
      </c>
      <c r="C7314" t="s">
        <v>13</v>
      </c>
      <c r="D7314" t="s">
        <v>11</v>
      </c>
      <c r="E7314" t="s">
        <v>610</v>
      </c>
      <c r="F7314" t="s">
        <v>477</v>
      </c>
      <c r="R7314">
        <v>0</v>
      </c>
      <c r="S7314">
        <v>0</v>
      </c>
      <c r="T7314">
        <v>500000000</v>
      </c>
    </row>
    <row r="7315" spans="1:20" ht="15" customHeight="1">
      <c r="A7315" s="962" t="s">
        <v>259</v>
      </c>
      <c r="B7315" t="s">
        <v>297</v>
      </c>
      <c r="C7315" t="s">
        <v>13</v>
      </c>
      <c r="D7315" t="s">
        <v>11</v>
      </c>
      <c r="E7315" t="s">
        <v>610</v>
      </c>
      <c r="F7315" t="s">
        <v>477</v>
      </c>
      <c r="R7315">
        <v>0</v>
      </c>
      <c r="S7315">
        <v>0</v>
      </c>
      <c r="T7315">
        <v>500000000</v>
      </c>
    </row>
    <row r="7316" spans="1:20" ht="15" customHeight="1">
      <c r="A7316" s="962" t="s">
        <v>259</v>
      </c>
      <c r="B7316" t="s">
        <v>288</v>
      </c>
      <c r="C7316" t="s">
        <v>13</v>
      </c>
      <c r="D7316" t="s">
        <v>11</v>
      </c>
      <c r="E7316" t="s">
        <v>610</v>
      </c>
      <c r="F7316" t="s">
        <v>477</v>
      </c>
      <c r="R7316">
        <v>0</v>
      </c>
      <c r="S7316">
        <v>0</v>
      </c>
      <c r="T7316">
        <v>500000000</v>
      </c>
    </row>
    <row r="7317" spans="1:20" ht="15" customHeight="1">
      <c r="A7317" s="962" t="s">
        <v>259</v>
      </c>
      <c r="B7317" t="s">
        <v>287</v>
      </c>
      <c r="C7317" t="s">
        <v>13</v>
      </c>
      <c r="D7317" t="s">
        <v>11</v>
      </c>
      <c r="E7317" t="s">
        <v>610</v>
      </c>
      <c r="F7317" t="s">
        <v>477</v>
      </c>
      <c r="R7317">
        <v>0</v>
      </c>
      <c r="S7317">
        <v>0</v>
      </c>
      <c r="T7317">
        <v>500000000</v>
      </c>
    </row>
    <row r="7318" spans="1:20" ht="15" customHeight="1">
      <c r="A7318" s="962" t="s">
        <v>259</v>
      </c>
      <c r="B7318" t="s">
        <v>321</v>
      </c>
      <c r="C7318" t="s">
        <v>13</v>
      </c>
      <c r="D7318" t="s">
        <v>11</v>
      </c>
      <c r="E7318" t="s">
        <v>610</v>
      </c>
      <c r="F7318" t="s">
        <v>477</v>
      </c>
      <c r="R7318">
        <v>0</v>
      </c>
      <c r="S7318">
        <v>0</v>
      </c>
      <c r="T7318">
        <v>500000000</v>
      </c>
    </row>
    <row r="7319" spans="1:20" ht="15" customHeight="1">
      <c r="A7319" s="962" t="s">
        <v>259</v>
      </c>
      <c r="B7319" t="s">
        <v>299</v>
      </c>
      <c r="C7319" t="s">
        <v>13</v>
      </c>
      <c r="D7319" t="s">
        <v>11</v>
      </c>
      <c r="E7319" t="s">
        <v>610</v>
      </c>
      <c r="F7319" t="s">
        <v>477</v>
      </c>
      <c r="R7319">
        <v>0</v>
      </c>
      <c r="S7319">
        <v>0</v>
      </c>
      <c r="T7319">
        <v>500000000</v>
      </c>
    </row>
    <row r="7320" spans="1:20" ht="15" customHeight="1">
      <c r="A7320" s="962" t="s">
        <v>259</v>
      </c>
      <c r="B7320" t="s">
        <v>301</v>
      </c>
      <c r="C7320" t="s">
        <v>13</v>
      </c>
      <c r="D7320" t="s">
        <v>11</v>
      </c>
      <c r="E7320" t="s">
        <v>610</v>
      </c>
      <c r="F7320" t="s">
        <v>477</v>
      </c>
      <c r="R7320">
        <v>0</v>
      </c>
      <c r="S7320">
        <v>0</v>
      </c>
      <c r="T7320">
        <v>500000000</v>
      </c>
    </row>
    <row r="7321" spans="1:20" ht="15" customHeight="1">
      <c r="A7321" s="962" t="s">
        <v>260</v>
      </c>
      <c r="B7321" t="s">
        <v>299</v>
      </c>
      <c r="C7321" t="s">
        <v>13</v>
      </c>
      <c r="D7321" t="s">
        <v>11</v>
      </c>
      <c r="E7321" t="s">
        <v>610</v>
      </c>
      <c r="F7321" t="s">
        <v>477</v>
      </c>
      <c r="R7321">
        <v>0</v>
      </c>
      <c r="S7321">
        <v>0</v>
      </c>
      <c r="T7321">
        <v>0</v>
      </c>
    </row>
    <row r="7322" spans="1:20" ht="15" customHeight="1">
      <c r="A7322" s="962" t="s">
        <v>260</v>
      </c>
      <c r="B7322" t="s">
        <v>312</v>
      </c>
      <c r="C7322" t="s">
        <v>13</v>
      </c>
      <c r="D7322" t="s">
        <v>11</v>
      </c>
      <c r="E7322" t="s">
        <v>610</v>
      </c>
      <c r="F7322" t="s">
        <v>477</v>
      </c>
      <c r="R7322">
        <v>0</v>
      </c>
      <c r="S7322">
        <v>0</v>
      </c>
      <c r="T7322">
        <v>0</v>
      </c>
    </row>
    <row r="7323" spans="1:20" ht="15" customHeight="1">
      <c r="A7323" s="962" t="s">
        <v>260</v>
      </c>
      <c r="B7323" t="s">
        <v>298</v>
      </c>
      <c r="C7323" t="s">
        <v>13</v>
      </c>
      <c r="D7323" t="s">
        <v>11</v>
      </c>
      <c r="E7323" t="s">
        <v>610</v>
      </c>
      <c r="F7323" t="s">
        <v>477</v>
      </c>
      <c r="R7323">
        <v>0</v>
      </c>
      <c r="S7323">
        <v>0</v>
      </c>
      <c r="T7323">
        <v>0</v>
      </c>
    </row>
    <row r="7324" spans="1:20" ht="15" customHeight="1">
      <c r="A7324" s="962" t="s">
        <v>260</v>
      </c>
      <c r="B7324" t="s">
        <v>297</v>
      </c>
      <c r="C7324" t="s">
        <v>13</v>
      </c>
      <c r="D7324" t="s">
        <v>11</v>
      </c>
      <c r="E7324" t="s">
        <v>610</v>
      </c>
      <c r="F7324" t="s">
        <v>477</v>
      </c>
      <c r="R7324">
        <v>0</v>
      </c>
      <c r="S7324">
        <v>0</v>
      </c>
      <c r="T7324">
        <v>0</v>
      </c>
    </row>
    <row r="7325" spans="1:20" ht="15" customHeight="1">
      <c r="A7325" s="962" t="s">
        <v>260</v>
      </c>
      <c r="B7325" t="s">
        <v>288</v>
      </c>
      <c r="C7325" t="s">
        <v>13</v>
      </c>
      <c r="D7325" t="s">
        <v>11</v>
      </c>
      <c r="E7325" t="s">
        <v>610</v>
      </c>
      <c r="F7325" t="s">
        <v>477</v>
      </c>
      <c r="R7325">
        <v>0</v>
      </c>
      <c r="S7325">
        <v>0</v>
      </c>
      <c r="T7325">
        <v>0</v>
      </c>
    </row>
    <row r="7326" spans="1:20" ht="15" customHeight="1">
      <c r="A7326" s="962" t="s">
        <v>260</v>
      </c>
      <c r="B7326" t="s">
        <v>287</v>
      </c>
      <c r="C7326" t="s">
        <v>13</v>
      </c>
      <c r="D7326" t="s">
        <v>11</v>
      </c>
      <c r="E7326" t="s">
        <v>610</v>
      </c>
      <c r="F7326" t="s">
        <v>477</v>
      </c>
      <c r="R7326">
        <v>0</v>
      </c>
    </row>
    <row r="7327" spans="1:20" ht="15" customHeight="1">
      <c r="A7327" s="962" t="s">
        <v>260</v>
      </c>
      <c r="B7327" t="s">
        <v>309</v>
      </c>
      <c r="C7327" t="s">
        <v>13</v>
      </c>
      <c r="D7327" t="s">
        <v>11</v>
      </c>
      <c r="E7327" t="s">
        <v>610</v>
      </c>
      <c r="F7327" t="s">
        <v>477</v>
      </c>
      <c r="R7327">
        <v>0</v>
      </c>
      <c r="S7327">
        <v>0</v>
      </c>
      <c r="T7327">
        <v>0</v>
      </c>
    </row>
    <row r="7328" spans="1:20" ht="15" customHeight="1">
      <c r="A7328" s="962" t="s">
        <v>260</v>
      </c>
      <c r="B7328" t="s">
        <v>305</v>
      </c>
      <c r="C7328" t="s">
        <v>13</v>
      </c>
      <c r="D7328" t="s">
        <v>11</v>
      </c>
      <c r="E7328" t="s">
        <v>610</v>
      </c>
      <c r="F7328" t="s">
        <v>477</v>
      </c>
      <c r="R7328">
        <v>0</v>
      </c>
      <c r="S7328">
        <v>0</v>
      </c>
      <c r="T7328">
        <v>0</v>
      </c>
    </row>
    <row r="7329" spans="1:20" ht="15" customHeight="1">
      <c r="A7329" s="962" t="s">
        <v>261</v>
      </c>
      <c r="B7329" t="s">
        <v>290</v>
      </c>
      <c r="C7329" t="s">
        <v>13</v>
      </c>
      <c r="D7329" t="s">
        <v>11</v>
      </c>
      <c r="E7329" t="s">
        <v>610</v>
      </c>
      <c r="F7329" t="s">
        <v>477</v>
      </c>
      <c r="R7329">
        <v>6.96</v>
      </c>
      <c r="S7329">
        <v>0</v>
      </c>
      <c r="T7329">
        <v>37.1</v>
      </c>
    </row>
    <row r="7330" spans="1:20" ht="15" customHeight="1">
      <c r="A7330" s="962" t="s">
        <v>261</v>
      </c>
      <c r="B7330" t="s">
        <v>292</v>
      </c>
      <c r="C7330" t="s">
        <v>13</v>
      </c>
      <c r="D7330" t="s">
        <v>11</v>
      </c>
      <c r="E7330" t="s">
        <v>610</v>
      </c>
      <c r="F7330" t="s">
        <v>477</v>
      </c>
      <c r="R7330">
        <v>16.2</v>
      </c>
      <c r="S7330">
        <v>0</v>
      </c>
      <c r="T7330">
        <v>37.1</v>
      </c>
    </row>
    <row r="7331" spans="1:20" ht="15" customHeight="1">
      <c r="A7331" s="962" t="s">
        <v>261</v>
      </c>
      <c r="B7331" t="s">
        <v>295</v>
      </c>
      <c r="C7331" t="s">
        <v>13</v>
      </c>
      <c r="D7331" t="s">
        <v>11</v>
      </c>
      <c r="E7331" t="s">
        <v>610</v>
      </c>
      <c r="F7331" t="s">
        <v>477</v>
      </c>
      <c r="R7331">
        <v>6.96</v>
      </c>
      <c r="S7331">
        <v>0</v>
      </c>
      <c r="T7331">
        <v>37.1</v>
      </c>
    </row>
    <row r="7332" spans="1:20" ht="15" customHeight="1">
      <c r="A7332" s="962" t="s">
        <v>261</v>
      </c>
      <c r="B7332" t="s">
        <v>296</v>
      </c>
      <c r="C7332" t="s">
        <v>13</v>
      </c>
      <c r="D7332" t="s">
        <v>11</v>
      </c>
      <c r="E7332" t="s">
        <v>610</v>
      </c>
      <c r="F7332" t="s">
        <v>477</v>
      </c>
      <c r="R7332">
        <v>6.96</v>
      </c>
      <c r="S7332">
        <v>0</v>
      </c>
      <c r="T7332">
        <v>37.1</v>
      </c>
    </row>
    <row r="7333" spans="1:20" ht="15" customHeight="1">
      <c r="A7333" s="962" t="s">
        <v>261</v>
      </c>
      <c r="B7333" t="s">
        <v>289</v>
      </c>
      <c r="C7333" t="s">
        <v>13</v>
      </c>
      <c r="D7333" t="s">
        <v>11</v>
      </c>
      <c r="E7333" t="s">
        <v>610</v>
      </c>
      <c r="F7333" t="s">
        <v>477</v>
      </c>
      <c r="G7333" t="s">
        <v>721</v>
      </c>
      <c r="I7333" t="s">
        <v>486</v>
      </c>
      <c r="J7333" t="s">
        <v>618</v>
      </c>
      <c r="K7333" t="s">
        <v>333</v>
      </c>
      <c r="L7333" t="s">
        <v>487</v>
      </c>
      <c r="M7333" t="s">
        <v>64</v>
      </c>
      <c r="O7333" t="s">
        <v>361</v>
      </c>
      <c r="P7333" t="s">
        <v>336</v>
      </c>
      <c r="Q7333" t="s">
        <v>337</v>
      </c>
      <c r="R7333">
        <v>99.8</v>
      </c>
    </row>
    <row r="7334" spans="1:20" ht="15" customHeight="1">
      <c r="A7334" s="962" t="s">
        <v>261</v>
      </c>
      <c r="B7334" t="s">
        <v>291</v>
      </c>
      <c r="C7334" t="s">
        <v>13</v>
      </c>
      <c r="D7334" t="s">
        <v>11</v>
      </c>
      <c r="E7334" t="s">
        <v>610</v>
      </c>
      <c r="F7334" t="s">
        <v>477</v>
      </c>
      <c r="R7334">
        <v>78.900000000000006</v>
      </c>
      <c r="S7334">
        <v>62.7</v>
      </c>
      <c r="T7334">
        <v>99.8</v>
      </c>
    </row>
    <row r="7335" spans="1:20" ht="15" customHeight="1">
      <c r="A7335" s="962" t="s">
        <v>261</v>
      </c>
      <c r="B7335" t="s">
        <v>288</v>
      </c>
      <c r="C7335" t="s">
        <v>13</v>
      </c>
      <c r="D7335" t="s">
        <v>11</v>
      </c>
      <c r="E7335" t="s">
        <v>610</v>
      </c>
      <c r="F7335" t="s">
        <v>477</v>
      </c>
      <c r="R7335">
        <v>99.8</v>
      </c>
    </row>
    <row r="7336" spans="1:20" ht="15" customHeight="1">
      <c r="A7336" s="962" t="s">
        <v>261</v>
      </c>
      <c r="B7336" t="s">
        <v>287</v>
      </c>
      <c r="C7336" t="s">
        <v>13</v>
      </c>
      <c r="D7336" t="s">
        <v>11</v>
      </c>
      <c r="E7336" t="s">
        <v>610</v>
      </c>
      <c r="F7336" t="s">
        <v>477</v>
      </c>
      <c r="R7336">
        <v>99.8</v>
      </c>
    </row>
    <row r="7337" spans="1:20" ht="15" customHeight="1">
      <c r="A7337" s="962" t="s">
        <v>261</v>
      </c>
      <c r="B7337" t="s">
        <v>321</v>
      </c>
      <c r="C7337" t="s">
        <v>13</v>
      </c>
      <c r="D7337" t="s">
        <v>11</v>
      </c>
      <c r="E7337" t="s">
        <v>610</v>
      </c>
      <c r="F7337" t="s">
        <v>477</v>
      </c>
      <c r="H7337" t="s">
        <v>722</v>
      </c>
      <c r="I7337" t="s">
        <v>353</v>
      </c>
      <c r="K7337" t="s">
        <v>333</v>
      </c>
      <c r="L7337" t="s">
        <v>489</v>
      </c>
      <c r="M7337" t="s">
        <v>59</v>
      </c>
      <c r="O7337" t="s">
        <v>335</v>
      </c>
      <c r="P7337" t="s">
        <v>336</v>
      </c>
      <c r="Q7337" t="s">
        <v>337</v>
      </c>
      <c r="R7337">
        <v>15.3</v>
      </c>
    </row>
    <row r="7338" spans="1:20" ht="15" customHeight="1">
      <c r="A7338" s="962" t="s">
        <v>261</v>
      </c>
      <c r="B7338" t="s">
        <v>294</v>
      </c>
      <c r="C7338" t="s">
        <v>13</v>
      </c>
      <c r="D7338" t="s">
        <v>11</v>
      </c>
      <c r="E7338" t="s">
        <v>610</v>
      </c>
      <c r="F7338" t="s">
        <v>477</v>
      </c>
      <c r="G7338" t="s">
        <v>601</v>
      </c>
      <c r="I7338" t="s">
        <v>358</v>
      </c>
      <c r="J7338" t="s">
        <v>618</v>
      </c>
      <c r="K7338" t="s">
        <v>333</v>
      </c>
      <c r="L7338" t="s">
        <v>491</v>
      </c>
      <c r="M7338" t="s">
        <v>64</v>
      </c>
      <c r="O7338" t="s">
        <v>361</v>
      </c>
      <c r="P7338" t="s">
        <v>336</v>
      </c>
      <c r="Q7338" t="s">
        <v>337</v>
      </c>
      <c r="R7338">
        <v>62.7</v>
      </c>
    </row>
    <row r="7339" spans="1:20" ht="15" customHeight="1">
      <c r="A7339" s="962" t="s">
        <v>261</v>
      </c>
      <c r="B7339" t="s">
        <v>293</v>
      </c>
      <c r="C7339" t="s">
        <v>13</v>
      </c>
      <c r="D7339" t="s">
        <v>11</v>
      </c>
      <c r="E7339" t="s">
        <v>610</v>
      </c>
      <c r="F7339" t="s">
        <v>477</v>
      </c>
      <c r="R7339">
        <v>62.7</v>
      </c>
    </row>
    <row r="7340" spans="1:20" ht="15" customHeight="1">
      <c r="A7340" s="962" t="s">
        <v>261</v>
      </c>
      <c r="B7340" t="s">
        <v>324</v>
      </c>
      <c r="C7340" t="s">
        <v>13</v>
      </c>
      <c r="D7340" t="s">
        <v>11</v>
      </c>
      <c r="E7340" t="s">
        <v>610</v>
      </c>
      <c r="F7340" t="s">
        <v>477</v>
      </c>
      <c r="L7340" t="s">
        <v>1977</v>
      </c>
      <c r="N7340" t="s">
        <v>230</v>
      </c>
      <c r="O7340" t="s">
        <v>882</v>
      </c>
      <c r="P7340" t="s">
        <v>1978</v>
      </c>
      <c r="Q7340" t="s">
        <v>2003</v>
      </c>
      <c r="R7340">
        <v>10.6</v>
      </c>
    </row>
    <row r="7341" spans="1:20" ht="15" customHeight="1">
      <c r="A7341" s="962" t="s">
        <v>262</v>
      </c>
      <c r="B7341" t="s">
        <v>297</v>
      </c>
      <c r="C7341" t="s">
        <v>13</v>
      </c>
      <c r="D7341" t="s">
        <v>11</v>
      </c>
      <c r="E7341" t="s">
        <v>610</v>
      </c>
      <c r="F7341" t="s">
        <v>477</v>
      </c>
      <c r="J7341" t="s">
        <v>2000</v>
      </c>
      <c r="L7341" t="s">
        <v>2001</v>
      </c>
      <c r="O7341" t="s">
        <v>882</v>
      </c>
      <c r="P7341" t="s">
        <v>868</v>
      </c>
      <c r="Q7341" t="s">
        <v>869</v>
      </c>
      <c r="R7341">
        <v>46.3</v>
      </c>
    </row>
    <row r="7342" spans="1:20" ht="15" customHeight="1">
      <c r="A7342" s="962" t="s">
        <v>262</v>
      </c>
      <c r="B7342" t="s">
        <v>288</v>
      </c>
      <c r="C7342" t="s">
        <v>13</v>
      </c>
      <c r="D7342" t="s">
        <v>11</v>
      </c>
      <c r="E7342" t="s">
        <v>610</v>
      </c>
      <c r="F7342" t="s">
        <v>477</v>
      </c>
      <c r="R7342">
        <v>46.3</v>
      </c>
    </row>
    <row r="7343" spans="1:20" ht="15" customHeight="1">
      <c r="A7343" s="962" t="s">
        <v>262</v>
      </c>
      <c r="B7343" t="s">
        <v>287</v>
      </c>
      <c r="C7343" t="s">
        <v>13</v>
      </c>
      <c r="D7343" t="s">
        <v>11</v>
      </c>
      <c r="E7343" t="s">
        <v>610</v>
      </c>
      <c r="F7343" t="s">
        <v>477</v>
      </c>
      <c r="R7343">
        <v>46.3</v>
      </c>
    </row>
    <row r="7344" spans="1:20" ht="15" customHeight="1">
      <c r="A7344" s="962" t="s">
        <v>262</v>
      </c>
      <c r="B7344" t="s">
        <v>299</v>
      </c>
      <c r="C7344" t="s">
        <v>13</v>
      </c>
      <c r="D7344" t="s">
        <v>11</v>
      </c>
      <c r="E7344" t="s">
        <v>610</v>
      </c>
      <c r="F7344" t="s">
        <v>477</v>
      </c>
      <c r="R7344">
        <v>10.7</v>
      </c>
      <c r="S7344">
        <v>0</v>
      </c>
      <c r="T7344">
        <v>46.3</v>
      </c>
    </row>
    <row r="7345" spans="1:20" ht="15" customHeight="1">
      <c r="A7345" s="962" t="s">
        <v>262</v>
      </c>
      <c r="B7345" t="s">
        <v>301</v>
      </c>
      <c r="C7345" t="s">
        <v>13</v>
      </c>
      <c r="D7345" t="s">
        <v>11</v>
      </c>
      <c r="E7345" t="s">
        <v>610</v>
      </c>
      <c r="F7345" t="s">
        <v>477</v>
      </c>
      <c r="R7345">
        <v>3.56</v>
      </c>
      <c r="S7345">
        <v>0</v>
      </c>
      <c r="T7345">
        <v>46.3</v>
      </c>
    </row>
    <row r="7346" spans="1:20" ht="15" customHeight="1">
      <c r="A7346" s="962" t="s">
        <v>262</v>
      </c>
      <c r="B7346" t="s">
        <v>302</v>
      </c>
      <c r="C7346" t="s">
        <v>13</v>
      </c>
      <c r="D7346" t="s">
        <v>11</v>
      </c>
      <c r="E7346" t="s">
        <v>610</v>
      </c>
      <c r="F7346" t="s">
        <v>477</v>
      </c>
      <c r="R7346">
        <v>3.56</v>
      </c>
      <c r="S7346">
        <v>0</v>
      </c>
      <c r="T7346">
        <v>46.3</v>
      </c>
    </row>
    <row r="7347" spans="1:20" ht="15" customHeight="1">
      <c r="A7347" s="962" t="s">
        <v>262</v>
      </c>
      <c r="B7347" t="s">
        <v>303</v>
      </c>
      <c r="C7347" t="s">
        <v>13</v>
      </c>
      <c r="D7347" t="s">
        <v>11</v>
      </c>
      <c r="E7347" t="s">
        <v>610</v>
      </c>
      <c r="F7347" t="s">
        <v>477</v>
      </c>
      <c r="R7347">
        <v>28.5</v>
      </c>
      <c r="S7347">
        <v>0</v>
      </c>
      <c r="T7347">
        <v>46.3</v>
      </c>
    </row>
    <row r="7348" spans="1:20" ht="15" customHeight="1">
      <c r="A7348" s="962" t="s">
        <v>262</v>
      </c>
      <c r="B7348" t="s">
        <v>298</v>
      </c>
      <c r="C7348" t="s">
        <v>13</v>
      </c>
      <c r="D7348" t="s">
        <v>11</v>
      </c>
      <c r="E7348" t="s">
        <v>610</v>
      </c>
      <c r="F7348" t="s">
        <v>477</v>
      </c>
      <c r="R7348">
        <v>17.8</v>
      </c>
      <c r="S7348">
        <v>0</v>
      </c>
      <c r="T7348">
        <v>46.3</v>
      </c>
    </row>
    <row r="7349" spans="1:20" ht="15" customHeight="1">
      <c r="A7349" s="962" t="s">
        <v>262</v>
      </c>
      <c r="B7349" t="s">
        <v>300</v>
      </c>
      <c r="C7349" t="s">
        <v>13</v>
      </c>
      <c r="D7349" t="s">
        <v>11</v>
      </c>
      <c r="E7349" t="s">
        <v>610</v>
      </c>
      <c r="F7349" t="s">
        <v>477</v>
      </c>
      <c r="R7349">
        <v>7.12</v>
      </c>
      <c r="S7349">
        <v>0</v>
      </c>
      <c r="T7349">
        <v>46.3</v>
      </c>
    </row>
    <row r="7350" spans="1:20" ht="15" customHeight="1">
      <c r="A7350" s="962" t="s">
        <v>262</v>
      </c>
      <c r="B7350" t="s">
        <v>321</v>
      </c>
      <c r="C7350" t="s">
        <v>13</v>
      </c>
      <c r="D7350" t="s">
        <v>11</v>
      </c>
      <c r="E7350" t="s">
        <v>610</v>
      </c>
      <c r="F7350" t="s">
        <v>477</v>
      </c>
      <c r="H7350" t="s">
        <v>492</v>
      </c>
      <c r="I7350" t="s">
        <v>353</v>
      </c>
      <c r="K7350" t="s">
        <v>333</v>
      </c>
      <c r="L7350" t="s">
        <v>493</v>
      </c>
      <c r="M7350" t="s">
        <v>58</v>
      </c>
      <c r="O7350" t="s">
        <v>335</v>
      </c>
      <c r="P7350" t="s">
        <v>336</v>
      </c>
      <c r="Q7350" t="s">
        <v>337</v>
      </c>
      <c r="R7350">
        <v>0.02</v>
      </c>
    </row>
    <row r="7351" spans="1:20" ht="15" customHeight="1">
      <c r="A7351" s="962" t="s">
        <v>263</v>
      </c>
      <c r="B7351" t="s">
        <v>290</v>
      </c>
      <c r="C7351" t="s">
        <v>13</v>
      </c>
      <c r="D7351" t="s">
        <v>11</v>
      </c>
      <c r="E7351" t="s">
        <v>610</v>
      </c>
      <c r="F7351" t="s">
        <v>477</v>
      </c>
      <c r="R7351">
        <v>17.8</v>
      </c>
      <c r="S7351">
        <v>0</v>
      </c>
      <c r="T7351">
        <v>59.1</v>
      </c>
    </row>
    <row r="7352" spans="1:20" ht="15" customHeight="1">
      <c r="A7352" s="962" t="s">
        <v>263</v>
      </c>
      <c r="B7352" t="s">
        <v>292</v>
      </c>
      <c r="C7352" t="s">
        <v>13</v>
      </c>
      <c r="D7352" t="s">
        <v>11</v>
      </c>
      <c r="E7352" t="s">
        <v>610</v>
      </c>
      <c r="F7352" t="s">
        <v>477</v>
      </c>
      <c r="R7352">
        <v>5.63</v>
      </c>
      <c r="S7352">
        <v>0</v>
      </c>
      <c r="T7352">
        <v>59.1</v>
      </c>
    </row>
    <row r="7353" spans="1:20" ht="15" customHeight="1">
      <c r="A7353" s="962" t="s">
        <v>263</v>
      </c>
      <c r="B7353" t="s">
        <v>295</v>
      </c>
      <c r="C7353" t="s">
        <v>13</v>
      </c>
      <c r="D7353" t="s">
        <v>11</v>
      </c>
      <c r="E7353" t="s">
        <v>610</v>
      </c>
      <c r="F7353" t="s">
        <v>477</v>
      </c>
      <c r="R7353">
        <v>17.8</v>
      </c>
      <c r="S7353">
        <v>0</v>
      </c>
      <c r="T7353">
        <v>59.1</v>
      </c>
    </row>
    <row r="7354" spans="1:20" ht="15" customHeight="1">
      <c r="A7354" s="962" t="s">
        <v>263</v>
      </c>
      <c r="B7354" t="s">
        <v>296</v>
      </c>
      <c r="C7354" t="s">
        <v>13</v>
      </c>
      <c r="D7354" t="s">
        <v>11</v>
      </c>
      <c r="E7354" t="s">
        <v>610</v>
      </c>
      <c r="F7354" t="s">
        <v>477</v>
      </c>
      <c r="R7354">
        <v>17.8</v>
      </c>
      <c r="S7354">
        <v>0</v>
      </c>
      <c r="T7354">
        <v>59.1</v>
      </c>
    </row>
    <row r="7355" spans="1:20" ht="15" customHeight="1">
      <c r="A7355" s="962" t="s">
        <v>263</v>
      </c>
      <c r="B7355" t="s">
        <v>289</v>
      </c>
      <c r="C7355" t="s">
        <v>13</v>
      </c>
      <c r="D7355" t="s">
        <v>11</v>
      </c>
      <c r="E7355" t="s">
        <v>610</v>
      </c>
      <c r="F7355" t="s">
        <v>477</v>
      </c>
      <c r="G7355" t="s">
        <v>723</v>
      </c>
      <c r="I7355" t="s">
        <v>486</v>
      </c>
      <c r="J7355" t="s">
        <v>618</v>
      </c>
      <c r="K7355" t="s">
        <v>333</v>
      </c>
      <c r="L7355" t="s">
        <v>495</v>
      </c>
      <c r="M7355" t="s">
        <v>64</v>
      </c>
      <c r="O7355" t="s">
        <v>361</v>
      </c>
      <c r="P7355" t="s">
        <v>336</v>
      </c>
      <c r="Q7355" t="s">
        <v>337</v>
      </c>
      <c r="R7355">
        <v>90.9</v>
      </c>
    </row>
    <row r="7356" spans="1:20" ht="15" customHeight="1">
      <c r="A7356" s="962" t="s">
        <v>263</v>
      </c>
      <c r="B7356" t="s">
        <v>291</v>
      </c>
      <c r="C7356" t="s">
        <v>13</v>
      </c>
      <c r="D7356" t="s">
        <v>11</v>
      </c>
      <c r="E7356" t="s">
        <v>610</v>
      </c>
      <c r="F7356" t="s">
        <v>477</v>
      </c>
      <c r="R7356">
        <v>37.4</v>
      </c>
      <c r="S7356">
        <v>31.8</v>
      </c>
      <c r="T7356">
        <v>90.9</v>
      </c>
    </row>
    <row r="7357" spans="1:20" ht="15" customHeight="1">
      <c r="A7357" s="962" t="s">
        <v>263</v>
      </c>
      <c r="B7357" t="s">
        <v>288</v>
      </c>
      <c r="C7357" t="s">
        <v>13</v>
      </c>
      <c r="D7357" t="s">
        <v>11</v>
      </c>
      <c r="E7357" t="s">
        <v>610</v>
      </c>
      <c r="F7357" t="s">
        <v>477</v>
      </c>
      <c r="R7357">
        <v>90.9</v>
      </c>
    </row>
    <row r="7358" spans="1:20" ht="15" customHeight="1">
      <c r="A7358" s="962" t="s">
        <v>263</v>
      </c>
      <c r="B7358" t="s">
        <v>287</v>
      </c>
      <c r="C7358" t="s">
        <v>13</v>
      </c>
      <c r="D7358" t="s">
        <v>11</v>
      </c>
      <c r="E7358" t="s">
        <v>610</v>
      </c>
      <c r="F7358" t="s">
        <v>477</v>
      </c>
      <c r="R7358">
        <v>90.9</v>
      </c>
    </row>
    <row r="7359" spans="1:20" ht="15" customHeight="1">
      <c r="A7359" s="962" t="s">
        <v>263</v>
      </c>
      <c r="B7359" t="s">
        <v>321</v>
      </c>
      <c r="C7359" t="s">
        <v>13</v>
      </c>
      <c r="D7359" t="s">
        <v>11</v>
      </c>
      <c r="E7359" t="s">
        <v>610</v>
      </c>
      <c r="F7359" t="s">
        <v>477</v>
      </c>
      <c r="H7359" t="s">
        <v>604</v>
      </c>
      <c r="I7359" t="s">
        <v>353</v>
      </c>
      <c r="K7359" t="s">
        <v>333</v>
      </c>
      <c r="L7359" t="s">
        <v>497</v>
      </c>
      <c r="M7359" t="s">
        <v>59</v>
      </c>
      <c r="O7359" t="s">
        <v>335</v>
      </c>
      <c r="P7359" t="s">
        <v>336</v>
      </c>
      <c r="Q7359" t="s">
        <v>337</v>
      </c>
      <c r="R7359">
        <v>3.44</v>
      </c>
    </row>
    <row r="7360" spans="1:20" ht="15" customHeight="1">
      <c r="A7360" s="962" t="s">
        <v>263</v>
      </c>
      <c r="B7360" t="s">
        <v>294</v>
      </c>
      <c r="C7360" t="s">
        <v>13</v>
      </c>
      <c r="D7360" t="s">
        <v>11</v>
      </c>
      <c r="E7360" t="s">
        <v>610</v>
      </c>
      <c r="F7360" t="s">
        <v>477</v>
      </c>
      <c r="G7360" t="s">
        <v>724</v>
      </c>
      <c r="I7360" t="s">
        <v>358</v>
      </c>
      <c r="J7360" t="s">
        <v>618</v>
      </c>
      <c r="K7360" t="s">
        <v>333</v>
      </c>
      <c r="L7360" t="s">
        <v>499</v>
      </c>
      <c r="M7360" t="s">
        <v>64</v>
      </c>
      <c r="O7360" t="s">
        <v>361</v>
      </c>
      <c r="P7360" t="s">
        <v>336</v>
      </c>
      <c r="Q7360" t="s">
        <v>337</v>
      </c>
      <c r="R7360">
        <v>31.8</v>
      </c>
    </row>
    <row r="7361" spans="1:20" ht="15" customHeight="1">
      <c r="A7361" s="962" t="s">
        <v>263</v>
      </c>
      <c r="B7361" t="s">
        <v>293</v>
      </c>
      <c r="C7361" t="s">
        <v>13</v>
      </c>
      <c r="D7361" t="s">
        <v>11</v>
      </c>
      <c r="E7361" t="s">
        <v>610</v>
      </c>
      <c r="F7361" t="s">
        <v>477</v>
      </c>
      <c r="R7361">
        <v>31.8</v>
      </c>
    </row>
    <row r="7362" spans="1:20" ht="15" customHeight="1">
      <c r="A7362" s="962" t="s">
        <v>263</v>
      </c>
      <c r="B7362" t="s">
        <v>324</v>
      </c>
      <c r="C7362" t="s">
        <v>13</v>
      </c>
      <c r="D7362" t="s">
        <v>11</v>
      </c>
      <c r="E7362" t="s">
        <v>610</v>
      </c>
      <c r="F7362" t="s">
        <v>477</v>
      </c>
      <c r="R7362">
        <v>0</v>
      </c>
    </row>
    <row r="7363" spans="1:20" ht="15" customHeight="1">
      <c r="A7363" s="962" t="s">
        <v>264</v>
      </c>
      <c r="B7363" t="s">
        <v>294</v>
      </c>
      <c r="C7363" t="s">
        <v>13</v>
      </c>
      <c r="D7363" t="s">
        <v>11</v>
      </c>
      <c r="E7363" t="s">
        <v>610</v>
      </c>
      <c r="F7363" t="s">
        <v>477</v>
      </c>
      <c r="R7363">
        <v>0</v>
      </c>
      <c r="S7363">
        <v>0</v>
      </c>
      <c r="T7363">
        <v>0</v>
      </c>
    </row>
    <row r="7364" spans="1:20" ht="15" customHeight="1">
      <c r="A7364" s="962" t="s">
        <v>264</v>
      </c>
      <c r="B7364" t="s">
        <v>292</v>
      </c>
      <c r="C7364" t="s">
        <v>13</v>
      </c>
      <c r="D7364" t="s">
        <v>11</v>
      </c>
      <c r="E7364" t="s">
        <v>610</v>
      </c>
      <c r="F7364" t="s">
        <v>477</v>
      </c>
      <c r="R7364">
        <v>0</v>
      </c>
      <c r="S7364">
        <v>0</v>
      </c>
      <c r="T7364">
        <v>0</v>
      </c>
    </row>
    <row r="7365" spans="1:20" ht="15" customHeight="1">
      <c r="A7365" s="962" t="s">
        <v>264</v>
      </c>
      <c r="B7365" t="s">
        <v>291</v>
      </c>
      <c r="C7365" t="s">
        <v>13</v>
      </c>
      <c r="D7365" t="s">
        <v>11</v>
      </c>
      <c r="E7365" t="s">
        <v>610</v>
      </c>
      <c r="F7365" t="s">
        <v>477</v>
      </c>
      <c r="R7365">
        <v>0</v>
      </c>
      <c r="S7365">
        <v>0</v>
      </c>
      <c r="T7365">
        <v>0</v>
      </c>
    </row>
    <row r="7366" spans="1:20" ht="15" customHeight="1">
      <c r="A7366" s="962" t="s">
        <v>264</v>
      </c>
      <c r="B7366" t="s">
        <v>293</v>
      </c>
      <c r="C7366" t="s">
        <v>13</v>
      </c>
      <c r="D7366" t="s">
        <v>11</v>
      </c>
      <c r="E7366" t="s">
        <v>610</v>
      </c>
      <c r="F7366" t="s">
        <v>477</v>
      </c>
      <c r="R7366">
        <v>0</v>
      </c>
      <c r="S7366">
        <v>0</v>
      </c>
      <c r="T7366">
        <v>0</v>
      </c>
    </row>
    <row r="7367" spans="1:20" ht="15" customHeight="1">
      <c r="A7367" s="962" t="s">
        <v>264</v>
      </c>
      <c r="B7367" t="s">
        <v>289</v>
      </c>
      <c r="C7367" t="s">
        <v>13</v>
      </c>
      <c r="D7367" t="s">
        <v>11</v>
      </c>
      <c r="E7367" t="s">
        <v>610</v>
      </c>
      <c r="F7367" t="s">
        <v>477</v>
      </c>
      <c r="R7367">
        <v>0</v>
      </c>
    </row>
    <row r="7368" spans="1:20" ht="15" customHeight="1">
      <c r="A7368" s="962" t="s">
        <v>264</v>
      </c>
      <c r="B7368" t="s">
        <v>288</v>
      </c>
      <c r="C7368" t="s">
        <v>13</v>
      </c>
      <c r="D7368" t="s">
        <v>11</v>
      </c>
      <c r="E7368" t="s">
        <v>610</v>
      </c>
      <c r="F7368" t="s">
        <v>477</v>
      </c>
      <c r="R7368">
        <v>0</v>
      </c>
    </row>
    <row r="7369" spans="1:20" ht="15" customHeight="1">
      <c r="A7369" s="962" t="s">
        <v>264</v>
      </c>
      <c r="B7369" t="s">
        <v>287</v>
      </c>
      <c r="C7369" t="s">
        <v>13</v>
      </c>
      <c r="D7369" t="s">
        <v>11</v>
      </c>
      <c r="E7369" t="s">
        <v>610</v>
      </c>
      <c r="F7369" t="s">
        <v>477</v>
      </c>
      <c r="R7369">
        <v>0</v>
      </c>
    </row>
    <row r="7370" spans="1:20" ht="15" customHeight="1">
      <c r="A7370" s="962" t="s">
        <v>264</v>
      </c>
      <c r="B7370" t="s">
        <v>295</v>
      </c>
      <c r="C7370" t="s">
        <v>13</v>
      </c>
      <c r="D7370" t="s">
        <v>11</v>
      </c>
      <c r="E7370" t="s">
        <v>610</v>
      </c>
      <c r="F7370" t="s">
        <v>477</v>
      </c>
      <c r="R7370">
        <v>0</v>
      </c>
      <c r="S7370">
        <v>0</v>
      </c>
      <c r="T7370">
        <v>0</v>
      </c>
    </row>
    <row r="7371" spans="1:20" ht="15" customHeight="1">
      <c r="A7371" s="962" t="s">
        <v>264</v>
      </c>
      <c r="B7371" t="s">
        <v>296</v>
      </c>
      <c r="C7371" t="s">
        <v>13</v>
      </c>
      <c r="D7371" t="s">
        <v>11</v>
      </c>
      <c r="E7371" t="s">
        <v>610</v>
      </c>
      <c r="F7371" t="s">
        <v>477</v>
      </c>
      <c r="R7371">
        <v>0</v>
      </c>
      <c r="S7371">
        <v>0</v>
      </c>
      <c r="T7371">
        <v>0</v>
      </c>
    </row>
    <row r="7372" spans="1:20" ht="15" customHeight="1">
      <c r="A7372" s="962" t="s">
        <v>265</v>
      </c>
      <c r="B7372" t="s">
        <v>294</v>
      </c>
      <c r="C7372" t="s">
        <v>13</v>
      </c>
      <c r="D7372" t="s">
        <v>11</v>
      </c>
      <c r="E7372" t="s">
        <v>610</v>
      </c>
      <c r="F7372" t="s">
        <v>477</v>
      </c>
      <c r="R7372">
        <v>0</v>
      </c>
      <c r="S7372">
        <v>0</v>
      </c>
      <c r="T7372">
        <v>0</v>
      </c>
    </row>
    <row r="7373" spans="1:20" ht="15" customHeight="1">
      <c r="A7373" s="962" t="s">
        <v>265</v>
      </c>
      <c r="B7373" t="s">
        <v>292</v>
      </c>
      <c r="C7373" t="s">
        <v>13</v>
      </c>
      <c r="D7373" t="s">
        <v>11</v>
      </c>
      <c r="E7373" t="s">
        <v>610</v>
      </c>
      <c r="F7373" t="s">
        <v>477</v>
      </c>
      <c r="R7373">
        <v>0</v>
      </c>
      <c r="S7373">
        <v>0</v>
      </c>
      <c r="T7373">
        <v>0</v>
      </c>
    </row>
    <row r="7374" spans="1:20" ht="15" customHeight="1">
      <c r="A7374" s="962" t="s">
        <v>265</v>
      </c>
      <c r="B7374" t="s">
        <v>291</v>
      </c>
      <c r="C7374" t="s">
        <v>13</v>
      </c>
      <c r="D7374" t="s">
        <v>11</v>
      </c>
      <c r="E7374" t="s">
        <v>610</v>
      </c>
      <c r="F7374" t="s">
        <v>477</v>
      </c>
      <c r="R7374">
        <v>0</v>
      </c>
      <c r="S7374">
        <v>0</v>
      </c>
      <c r="T7374">
        <v>0</v>
      </c>
    </row>
    <row r="7375" spans="1:20" ht="15" customHeight="1">
      <c r="A7375" s="962" t="s">
        <v>265</v>
      </c>
      <c r="B7375" t="s">
        <v>293</v>
      </c>
      <c r="C7375" t="s">
        <v>13</v>
      </c>
      <c r="D7375" t="s">
        <v>11</v>
      </c>
      <c r="E7375" t="s">
        <v>610</v>
      </c>
      <c r="F7375" t="s">
        <v>477</v>
      </c>
      <c r="R7375">
        <v>0</v>
      </c>
      <c r="S7375">
        <v>0</v>
      </c>
      <c r="T7375">
        <v>0</v>
      </c>
    </row>
    <row r="7376" spans="1:20" ht="15" customHeight="1">
      <c r="A7376" s="962" t="s">
        <v>265</v>
      </c>
      <c r="B7376" t="s">
        <v>289</v>
      </c>
      <c r="C7376" t="s">
        <v>13</v>
      </c>
      <c r="D7376" t="s">
        <v>11</v>
      </c>
      <c r="E7376" t="s">
        <v>610</v>
      </c>
      <c r="F7376" t="s">
        <v>477</v>
      </c>
      <c r="R7376">
        <v>0</v>
      </c>
      <c r="S7376">
        <v>0</v>
      </c>
      <c r="T7376">
        <v>0</v>
      </c>
    </row>
    <row r="7377" spans="1:20" ht="15" customHeight="1">
      <c r="A7377" s="962" t="s">
        <v>265</v>
      </c>
      <c r="B7377" t="s">
        <v>288</v>
      </c>
      <c r="C7377" t="s">
        <v>13</v>
      </c>
      <c r="D7377" t="s">
        <v>11</v>
      </c>
      <c r="E7377" t="s">
        <v>610</v>
      </c>
      <c r="F7377" t="s">
        <v>477</v>
      </c>
      <c r="R7377">
        <v>0</v>
      </c>
      <c r="S7377">
        <v>0</v>
      </c>
      <c r="T7377">
        <v>0</v>
      </c>
    </row>
    <row r="7378" spans="1:20" ht="15" customHeight="1">
      <c r="A7378" s="962" t="s">
        <v>265</v>
      </c>
      <c r="B7378" t="s">
        <v>287</v>
      </c>
      <c r="C7378" t="s">
        <v>13</v>
      </c>
      <c r="D7378" t="s">
        <v>11</v>
      </c>
      <c r="E7378" t="s">
        <v>610</v>
      </c>
      <c r="F7378" t="s">
        <v>477</v>
      </c>
      <c r="R7378">
        <v>0</v>
      </c>
      <c r="S7378">
        <v>0</v>
      </c>
      <c r="T7378">
        <v>0</v>
      </c>
    </row>
    <row r="7379" spans="1:20" ht="15" customHeight="1">
      <c r="A7379" s="962" t="s">
        <v>265</v>
      </c>
      <c r="B7379" t="s">
        <v>295</v>
      </c>
      <c r="C7379" t="s">
        <v>13</v>
      </c>
      <c r="D7379" t="s">
        <v>11</v>
      </c>
      <c r="E7379" t="s">
        <v>610</v>
      </c>
      <c r="F7379" t="s">
        <v>477</v>
      </c>
      <c r="R7379">
        <v>0</v>
      </c>
      <c r="S7379">
        <v>0</v>
      </c>
      <c r="T7379">
        <v>0</v>
      </c>
    </row>
    <row r="7380" spans="1:20" ht="15" customHeight="1">
      <c r="A7380" s="962" t="s">
        <v>265</v>
      </c>
      <c r="B7380" t="s">
        <v>296</v>
      </c>
      <c r="C7380" t="s">
        <v>13</v>
      </c>
      <c r="D7380" t="s">
        <v>11</v>
      </c>
      <c r="E7380" t="s">
        <v>610</v>
      </c>
      <c r="F7380" t="s">
        <v>477</v>
      </c>
      <c r="R7380">
        <v>0</v>
      </c>
      <c r="S7380">
        <v>0</v>
      </c>
      <c r="T7380">
        <v>0</v>
      </c>
    </row>
    <row r="7381" spans="1:20" ht="15" customHeight="1">
      <c r="A7381" s="962" t="s">
        <v>266</v>
      </c>
      <c r="B7381" t="s">
        <v>294</v>
      </c>
      <c r="C7381" t="s">
        <v>13</v>
      </c>
      <c r="D7381" t="s">
        <v>11</v>
      </c>
      <c r="E7381" t="s">
        <v>610</v>
      </c>
      <c r="F7381" t="s">
        <v>477</v>
      </c>
      <c r="R7381">
        <v>0</v>
      </c>
      <c r="S7381">
        <v>0</v>
      </c>
      <c r="T7381">
        <v>0</v>
      </c>
    </row>
    <row r="7382" spans="1:20" ht="15" customHeight="1">
      <c r="A7382" s="962" t="s">
        <v>266</v>
      </c>
      <c r="B7382" t="s">
        <v>292</v>
      </c>
      <c r="C7382" t="s">
        <v>13</v>
      </c>
      <c r="D7382" t="s">
        <v>11</v>
      </c>
      <c r="E7382" t="s">
        <v>610</v>
      </c>
      <c r="F7382" t="s">
        <v>477</v>
      </c>
      <c r="R7382">
        <v>0</v>
      </c>
      <c r="S7382">
        <v>0</v>
      </c>
      <c r="T7382">
        <v>0</v>
      </c>
    </row>
    <row r="7383" spans="1:20" ht="15" customHeight="1">
      <c r="A7383" s="962" t="s">
        <v>266</v>
      </c>
      <c r="B7383" t="s">
        <v>291</v>
      </c>
      <c r="C7383" t="s">
        <v>13</v>
      </c>
      <c r="D7383" t="s">
        <v>11</v>
      </c>
      <c r="E7383" t="s">
        <v>610</v>
      </c>
      <c r="F7383" t="s">
        <v>477</v>
      </c>
      <c r="R7383">
        <v>0</v>
      </c>
      <c r="S7383">
        <v>0</v>
      </c>
      <c r="T7383">
        <v>0</v>
      </c>
    </row>
    <row r="7384" spans="1:20" ht="15" customHeight="1">
      <c r="A7384" s="962" t="s">
        <v>266</v>
      </c>
      <c r="B7384" t="s">
        <v>293</v>
      </c>
      <c r="C7384" t="s">
        <v>13</v>
      </c>
      <c r="D7384" t="s">
        <v>11</v>
      </c>
      <c r="E7384" t="s">
        <v>610</v>
      </c>
      <c r="F7384" t="s">
        <v>477</v>
      </c>
      <c r="R7384">
        <v>0</v>
      </c>
      <c r="S7384">
        <v>0</v>
      </c>
      <c r="T7384">
        <v>0</v>
      </c>
    </row>
    <row r="7385" spans="1:20" ht="15" customHeight="1">
      <c r="A7385" s="962" t="s">
        <v>266</v>
      </c>
      <c r="B7385" t="s">
        <v>289</v>
      </c>
      <c r="C7385" t="s">
        <v>13</v>
      </c>
      <c r="D7385" t="s">
        <v>11</v>
      </c>
      <c r="E7385" t="s">
        <v>610</v>
      </c>
      <c r="F7385" t="s">
        <v>477</v>
      </c>
      <c r="R7385">
        <v>0</v>
      </c>
      <c r="S7385">
        <v>0</v>
      </c>
      <c r="T7385">
        <v>0</v>
      </c>
    </row>
    <row r="7386" spans="1:20" ht="15" customHeight="1">
      <c r="A7386" s="962" t="s">
        <v>266</v>
      </c>
      <c r="B7386" t="s">
        <v>288</v>
      </c>
      <c r="C7386" t="s">
        <v>13</v>
      </c>
      <c r="D7386" t="s">
        <v>11</v>
      </c>
      <c r="E7386" t="s">
        <v>610</v>
      </c>
      <c r="F7386" t="s">
        <v>477</v>
      </c>
      <c r="R7386">
        <v>0</v>
      </c>
      <c r="S7386">
        <v>0</v>
      </c>
      <c r="T7386">
        <v>0</v>
      </c>
    </row>
    <row r="7387" spans="1:20" ht="15" customHeight="1">
      <c r="A7387" s="962" t="s">
        <v>266</v>
      </c>
      <c r="B7387" t="s">
        <v>287</v>
      </c>
      <c r="C7387" t="s">
        <v>13</v>
      </c>
      <c r="D7387" t="s">
        <v>11</v>
      </c>
      <c r="E7387" t="s">
        <v>610</v>
      </c>
      <c r="F7387" t="s">
        <v>477</v>
      </c>
      <c r="R7387">
        <v>0</v>
      </c>
      <c r="S7387">
        <v>0</v>
      </c>
      <c r="T7387">
        <v>0</v>
      </c>
    </row>
    <row r="7388" spans="1:20" ht="15" customHeight="1">
      <c r="A7388" s="962" t="s">
        <v>266</v>
      </c>
      <c r="B7388" t="s">
        <v>295</v>
      </c>
      <c r="C7388" t="s">
        <v>13</v>
      </c>
      <c r="D7388" t="s">
        <v>11</v>
      </c>
      <c r="E7388" t="s">
        <v>610</v>
      </c>
      <c r="F7388" t="s">
        <v>477</v>
      </c>
      <c r="R7388">
        <v>0</v>
      </c>
      <c r="S7388">
        <v>0</v>
      </c>
      <c r="T7388">
        <v>0</v>
      </c>
    </row>
    <row r="7389" spans="1:20" ht="15" customHeight="1">
      <c r="A7389" s="962" t="s">
        <v>266</v>
      </c>
      <c r="B7389" t="s">
        <v>296</v>
      </c>
      <c r="C7389" t="s">
        <v>13</v>
      </c>
      <c r="D7389" t="s">
        <v>11</v>
      </c>
      <c r="E7389" t="s">
        <v>610</v>
      </c>
      <c r="F7389" t="s">
        <v>477</v>
      </c>
      <c r="R7389">
        <v>0</v>
      </c>
      <c r="S7389">
        <v>0</v>
      </c>
      <c r="T7389">
        <v>0</v>
      </c>
    </row>
    <row r="7390" spans="1:20" ht="15" customHeight="1">
      <c r="A7390" s="962" t="s">
        <v>267</v>
      </c>
      <c r="B7390" t="s">
        <v>296</v>
      </c>
      <c r="C7390" t="s">
        <v>13</v>
      </c>
      <c r="D7390" t="s">
        <v>11</v>
      </c>
      <c r="E7390" t="s">
        <v>610</v>
      </c>
      <c r="F7390" t="s">
        <v>477</v>
      </c>
      <c r="R7390">
        <v>0</v>
      </c>
      <c r="S7390">
        <v>0</v>
      </c>
      <c r="T7390">
        <v>0</v>
      </c>
    </row>
    <row r="7391" spans="1:20" ht="15" customHeight="1">
      <c r="A7391" s="962" t="s">
        <v>267</v>
      </c>
      <c r="B7391" t="s">
        <v>289</v>
      </c>
      <c r="C7391" t="s">
        <v>13</v>
      </c>
      <c r="D7391" t="s">
        <v>11</v>
      </c>
      <c r="E7391" t="s">
        <v>610</v>
      </c>
      <c r="F7391" t="s">
        <v>477</v>
      </c>
      <c r="R7391">
        <v>0</v>
      </c>
      <c r="S7391">
        <v>0</v>
      </c>
      <c r="T7391">
        <v>0</v>
      </c>
    </row>
    <row r="7392" spans="1:20" ht="15" customHeight="1">
      <c r="A7392" s="962" t="s">
        <v>267</v>
      </c>
      <c r="B7392" t="s">
        <v>288</v>
      </c>
      <c r="C7392" t="s">
        <v>13</v>
      </c>
      <c r="D7392" t="s">
        <v>11</v>
      </c>
      <c r="E7392" t="s">
        <v>610</v>
      </c>
      <c r="F7392" t="s">
        <v>477</v>
      </c>
      <c r="R7392">
        <v>0</v>
      </c>
      <c r="S7392">
        <v>0</v>
      </c>
      <c r="T7392">
        <v>0</v>
      </c>
    </row>
    <row r="7393" spans="1:20" ht="15" customHeight="1">
      <c r="A7393" s="962" t="s">
        <v>267</v>
      </c>
      <c r="B7393" t="s">
        <v>287</v>
      </c>
      <c r="C7393" t="s">
        <v>13</v>
      </c>
      <c r="D7393" t="s">
        <v>11</v>
      </c>
      <c r="E7393" t="s">
        <v>610</v>
      </c>
      <c r="F7393" t="s">
        <v>477</v>
      </c>
      <c r="R7393">
        <v>0</v>
      </c>
      <c r="S7393">
        <v>0</v>
      </c>
      <c r="T7393">
        <v>0</v>
      </c>
    </row>
    <row r="7394" spans="1:20" ht="15" customHeight="1">
      <c r="A7394" s="962" t="s">
        <v>268</v>
      </c>
      <c r="B7394" t="s">
        <v>296</v>
      </c>
      <c r="C7394" t="s">
        <v>13</v>
      </c>
      <c r="D7394" t="s">
        <v>11</v>
      </c>
      <c r="E7394" t="s">
        <v>610</v>
      </c>
      <c r="F7394" t="s">
        <v>477</v>
      </c>
      <c r="R7394">
        <v>0</v>
      </c>
      <c r="S7394">
        <v>0</v>
      </c>
      <c r="T7394">
        <v>0</v>
      </c>
    </row>
    <row r="7395" spans="1:20" ht="15" customHeight="1">
      <c r="A7395" s="962" t="s">
        <v>268</v>
      </c>
      <c r="B7395" t="s">
        <v>289</v>
      </c>
      <c r="C7395" t="s">
        <v>13</v>
      </c>
      <c r="D7395" t="s">
        <v>11</v>
      </c>
      <c r="E7395" t="s">
        <v>610</v>
      </c>
      <c r="F7395" t="s">
        <v>477</v>
      </c>
      <c r="R7395">
        <v>0</v>
      </c>
      <c r="S7395">
        <v>0</v>
      </c>
      <c r="T7395">
        <v>0</v>
      </c>
    </row>
    <row r="7396" spans="1:20" ht="15" customHeight="1">
      <c r="A7396" s="962" t="s">
        <v>268</v>
      </c>
      <c r="B7396" t="s">
        <v>288</v>
      </c>
      <c r="C7396" t="s">
        <v>13</v>
      </c>
      <c r="D7396" t="s">
        <v>11</v>
      </c>
      <c r="E7396" t="s">
        <v>610</v>
      </c>
      <c r="F7396" t="s">
        <v>477</v>
      </c>
      <c r="R7396">
        <v>0</v>
      </c>
      <c r="S7396">
        <v>0</v>
      </c>
      <c r="T7396">
        <v>0</v>
      </c>
    </row>
    <row r="7397" spans="1:20" ht="15" customHeight="1">
      <c r="A7397" s="962" t="s">
        <v>268</v>
      </c>
      <c r="B7397" t="s">
        <v>287</v>
      </c>
      <c r="C7397" t="s">
        <v>13</v>
      </c>
      <c r="D7397" t="s">
        <v>11</v>
      </c>
      <c r="E7397" t="s">
        <v>610</v>
      </c>
      <c r="F7397" t="s">
        <v>477</v>
      </c>
      <c r="R7397">
        <v>0</v>
      </c>
      <c r="S7397">
        <v>0</v>
      </c>
      <c r="T7397">
        <v>0</v>
      </c>
    </row>
    <row r="7398" spans="1:20" ht="15" customHeight="1">
      <c r="A7398" s="962" t="s">
        <v>269</v>
      </c>
      <c r="B7398" t="s">
        <v>296</v>
      </c>
      <c r="C7398" t="s">
        <v>13</v>
      </c>
      <c r="D7398" t="s">
        <v>11</v>
      </c>
      <c r="E7398" t="s">
        <v>610</v>
      </c>
      <c r="F7398" t="s">
        <v>477</v>
      </c>
      <c r="R7398">
        <v>0</v>
      </c>
      <c r="S7398">
        <v>0</v>
      </c>
      <c r="T7398">
        <v>0</v>
      </c>
    </row>
    <row r="7399" spans="1:20" ht="15" customHeight="1">
      <c r="A7399" s="962" t="s">
        <v>269</v>
      </c>
      <c r="B7399" t="s">
        <v>289</v>
      </c>
      <c r="C7399" t="s">
        <v>13</v>
      </c>
      <c r="D7399" t="s">
        <v>11</v>
      </c>
      <c r="E7399" t="s">
        <v>610</v>
      </c>
      <c r="F7399" t="s">
        <v>477</v>
      </c>
      <c r="R7399">
        <v>0</v>
      </c>
      <c r="S7399">
        <v>0</v>
      </c>
      <c r="T7399">
        <v>0</v>
      </c>
    </row>
    <row r="7400" spans="1:20" ht="15" customHeight="1">
      <c r="A7400" s="962" t="s">
        <v>269</v>
      </c>
      <c r="B7400" t="s">
        <v>288</v>
      </c>
      <c r="C7400" t="s">
        <v>13</v>
      </c>
      <c r="D7400" t="s">
        <v>11</v>
      </c>
      <c r="E7400" t="s">
        <v>610</v>
      </c>
      <c r="F7400" t="s">
        <v>477</v>
      </c>
      <c r="R7400">
        <v>0</v>
      </c>
      <c r="S7400">
        <v>0</v>
      </c>
      <c r="T7400">
        <v>0</v>
      </c>
    </row>
    <row r="7401" spans="1:20" ht="15" customHeight="1">
      <c r="A7401" s="962" t="s">
        <v>269</v>
      </c>
      <c r="B7401" t="s">
        <v>287</v>
      </c>
      <c r="C7401" t="s">
        <v>13</v>
      </c>
      <c r="D7401" t="s">
        <v>11</v>
      </c>
      <c r="E7401" t="s">
        <v>610</v>
      </c>
      <c r="F7401" t="s">
        <v>477</v>
      </c>
      <c r="R7401">
        <v>0</v>
      </c>
      <c r="S7401">
        <v>0</v>
      </c>
      <c r="T7401">
        <v>0</v>
      </c>
    </row>
    <row r="7402" spans="1:20" ht="15" customHeight="1">
      <c r="A7402" s="962" t="s">
        <v>270</v>
      </c>
      <c r="B7402" t="s">
        <v>296</v>
      </c>
      <c r="C7402" t="s">
        <v>13</v>
      </c>
      <c r="D7402" t="s">
        <v>11</v>
      </c>
      <c r="E7402" t="s">
        <v>610</v>
      </c>
      <c r="F7402" t="s">
        <v>477</v>
      </c>
      <c r="R7402">
        <v>0</v>
      </c>
      <c r="S7402">
        <v>0</v>
      </c>
      <c r="T7402">
        <v>0</v>
      </c>
    </row>
    <row r="7403" spans="1:20" ht="15" customHeight="1">
      <c r="A7403" s="962" t="s">
        <v>270</v>
      </c>
      <c r="B7403" t="s">
        <v>289</v>
      </c>
      <c r="C7403" t="s">
        <v>13</v>
      </c>
      <c r="D7403" t="s">
        <v>11</v>
      </c>
      <c r="E7403" t="s">
        <v>610</v>
      </c>
      <c r="F7403" t="s">
        <v>477</v>
      </c>
      <c r="R7403">
        <v>0</v>
      </c>
      <c r="S7403">
        <v>0</v>
      </c>
      <c r="T7403">
        <v>0</v>
      </c>
    </row>
    <row r="7404" spans="1:20" ht="15" customHeight="1">
      <c r="A7404" s="962" t="s">
        <v>270</v>
      </c>
      <c r="B7404" t="s">
        <v>288</v>
      </c>
      <c r="C7404" t="s">
        <v>13</v>
      </c>
      <c r="D7404" t="s">
        <v>11</v>
      </c>
      <c r="E7404" t="s">
        <v>610</v>
      </c>
      <c r="F7404" t="s">
        <v>477</v>
      </c>
      <c r="R7404">
        <v>0</v>
      </c>
      <c r="S7404">
        <v>0</v>
      </c>
      <c r="T7404">
        <v>0</v>
      </c>
    </row>
    <row r="7405" spans="1:20" ht="15" customHeight="1">
      <c r="A7405" s="962" t="s">
        <v>270</v>
      </c>
      <c r="B7405" t="s">
        <v>287</v>
      </c>
      <c r="C7405" t="s">
        <v>13</v>
      </c>
      <c r="D7405" t="s">
        <v>11</v>
      </c>
      <c r="E7405" t="s">
        <v>610</v>
      </c>
      <c r="F7405" t="s">
        <v>477</v>
      </c>
      <c r="R7405">
        <v>0</v>
      </c>
      <c r="S7405">
        <v>0</v>
      </c>
      <c r="T7405">
        <v>0</v>
      </c>
    </row>
    <row r="7406" spans="1:20" ht="15" customHeight="1">
      <c r="A7406" s="962" t="s">
        <v>271</v>
      </c>
      <c r="B7406" t="s">
        <v>297</v>
      </c>
      <c r="C7406" t="s">
        <v>13</v>
      </c>
      <c r="D7406" t="s">
        <v>11</v>
      </c>
      <c r="E7406" t="s">
        <v>610</v>
      </c>
      <c r="F7406" t="s">
        <v>477</v>
      </c>
      <c r="R7406">
        <v>0</v>
      </c>
      <c r="S7406">
        <v>0</v>
      </c>
      <c r="T7406">
        <v>0</v>
      </c>
    </row>
    <row r="7407" spans="1:20" ht="15" customHeight="1">
      <c r="A7407" s="962" t="s">
        <v>271</v>
      </c>
      <c r="B7407" t="s">
        <v>288</v>
      </c>
      <c r="C7407" t="s">
        <v>13</v>
      </c>
      <c r="D7407" t="s">
        <v>11</v>
      </c>
      <c r="E7407" t="s">
        <v>610</v>
      </c>
      <c r="F7407" t="s">
        <v>477</v>
      </c>
      <c r="R7407">
        <v>0</v>
      </c>
      <c r="S7407">
        <v>0</v>
      </c>
      <c r="T7407">
        <v>0</v>
      </c>
    </row>
    <row r="7408" spans="1:20" ht="15" customHeight="1">
      <c r="A7408" s="962" t="s">
        <v>271</v>
      </c>
      <c r="B7408" t="s">
        <v>287</v>
      </c>
      <c r="C7408" t="s">
        <v>13</v>
      </c>
      <c r="D7408" t="s">
        <v>11</v>
      </c>
      <c r="E7408" t="s">
        <v>610</v>
      </c>
      <c r="F7408" t="s">
        <v>477</v>
      </c>
      <c r="R7408">
        <v>0</v>
      </c>
      <c r="S7408">
        <v>0</v>
      </c>
      <c r="T7408">
        <v>0</v>
      </c>
    </row>
    <row r="7409" spans="1:20" ht="15" customHeight="1">
      <c r="A7409" s="962" t="s">
        <v>271</v>
      </c>
      <c r="B7409" t="s">
        <v>299</v>
      </c>
      <c r="C7409" t="s">
        <v>13</v>
      </c>
      <c r="D7409" t="s">
        <v>11</v>
      </c>
      <c r="E7409" t="s">
        <v>610</v>
      </c>
      <c r="F7409" t="s">
        <v>477</v>
      </c>
      <c r="R7409">
        <v>0</v>
      </c>
      <c r="S7409">
        <v>0</v>
      </c>
      <c r="T7409">
        <v>0</v>
      </c>
    </row>
    <row r="7410" spans="1:20" ht="15" customHeight="1">
      <c r="A7410" s="962" t="s">
        <v>271</v>
      </c>
      <c r="B7410" t="s">
        <v>301</v>
      </c>
      <c r="C7410" t="s">
        <v>13</v>
      </c>
      <c r="D7410" t="s">
        <v>11</v>
      </c>
      <c r="E7410" t="s">
        <v>610</v>
      </c>
      <c r="F7410" t="s">
        <v>477</v>
      </c>
      <c r="R7410">
        <v>0</v>
      </c>
      <c r="S7410">
        <v>0</v>
      </c>
      <c r="T7410">
        <v>0</v>
      </c>
    </row>
    <row r="7411" spans="1:20" ht="15" customHeight="1">
      <c r="A7411" s="962" t="s">
        <v>271</v>
      </c>
      <c r="B7411" t="s">
        <v>302</v>
      </c>
      <c r="C7411" t="s">
        <v>13</v>
      </c>
      <c r="D7411" t="s">
        <v>11</v>
      </c>
      <c r="E7411" t="s">
        <v>610</v>
      </c>
      <c r="F7411" t="s">
        <v>477</v>
      </c>
      <c r="R7411">
        <v>0</v>
      </c>
      <c r="S7411">
        <v>0</v>
      </c>
      <c r="T7411">
        <v>0</v>
      </c>
    </row>
    <row r="7412" spans="1:20" ht="15" customHeight="1">
      <c r="A7412" s="962" t="s">
        <v>271</v>
      </c>
      <c r="B7412" t="s">
        <v>303</v>
      </c>
      <c r="C7412" t="s">
        <v>13</v>
      </c>
      <c r="D7412" t="s">
        <v>11</v>
      </c>
      <c r="E7412" t="s">
        <v>610</v>
      </c>
      <c r="F7412" t="s">
        <v>477</v>
      </c>
      <c r="R7412">
        <v>0</v>
      </c>
      <c r="S7412">
        <v>0</v>
      </c>
      <c r="T7412">
        <v>0</v>
      </c>
    </row>
    <row r="7413" spans="1:20" ht="15" customHeight="1">
      <c r="A7413" s="962" t="s">
        <v>271</v>
      </c>
      <c r="B7413" t="s">
        <v>298</v>
      </c>
      <c r="C7413" t="s">
        <v>13</v>
      </c>
      <c r="D7413" t="s">
        <v>11</v>
      </c>
      <c r="E7413" t="s">
        <v>610</v>
      </c>
      <c r="F7413" t="s">
        <v>477</v>
      </c>
      <c r="R7413">
        <v>0</v>
      </c>
      <c r="S7413">
        <v>0</v>
      </c>
      <c r="T7413">
        <v>0</v>
      </c>
    </row>
    <row r="7414" spans="1:20" ht="15" customHeight="1">
      <c r="A7414" s="962" t="s">
        <v>271</v>
      </c>
      <c r="B7414" t="s">
        <v>300</v>
      </c>
      <c r="C7414" t="s">
        <v>13</v>
      </c>
      <c r="D7414" t="s">
        <v>11</v>
      </c>
      <c r="E7414" t="s">
        <v>610</v>
      </c>
      <c r="F7414" t="s">
        <v>477</v>
      </c>
      <c r="R7414">
        <v>0</v>
      </c>
      <c r="S7414">
        <v>0</v>
      </c>
      <c r="T7414">
        <v>0</v>
      </c>
    </row>
    <row r="7415" spans="1:20" ht="15" customHeight="1">
      <c r="A7415" s="962" t="s">
        <v>272</v>
      </c>
      <c r="B7415" t="s">
        <v>296</v>
      </c>
      <c r="C7415" t="s">
        <v>13</v>
      </c>
      <c r="D7415" t="s">
        <v>11</v>
      </c>
      <c r="E7415" t="s">
        <v>610</v>
      </c>
      <c r="F7415" t="s">
        <v>477</v>
      </c>
      <c r="R7415">
        <v>0</v>
      </c>
      <c r="S7415">
        <v>0</v>
      </c>
      <c r="T7415">
        <v>0</v>
      </c>
    </row>
    <row r="7416" spans="1:20" ht="15" customHeight="1">
      <c r="A7416" s="962" t="s">
        <v>272</v>
      </c>
      <c r="B7416" t="s">
        <v>289</v>
      </c>
      <c r="C7416" t="s">
        <v>13</v>
      </c>
      <c r="D7416" t="s">
        <v>11</v>
      </c>
      <c r="E7416" t="s">
        <v>610</v>
      </c>
      <c r="F7416" t="s">
        <v>477</v>
      </c>
      <c r="R7416">
        <v>0</v>
      </c>
      <c r="S7416">
        <v>0</v>
      </c>
      <c r="T7416">
        <v>0</v>
      </c>
    </row>
    <row r="7417" spans="1:20" ht="15" customHeight="1">
      <c r="A7417" s="962" t="s">
        <v>272</v>
      </c>
      <c r="B7417" t="s">
        <v>288</v>
      </c>
      <c r="C7417" t="s">
        <v>13</v>
      </c>
      <c r="D7417" t="s">
        <v>11</v>
      </c>
      <c r="E7417" t="s">
        <v>610</v>
      </c>
      <c r="F7417" t="s">
        <v>477</v>
      </c>
      <c r="R7417">
        <v>0</v>
      </c>
      <c r="S7417">
        <v>0</v>
      </c>
      <c r="T7417">
        <v>0</v>
      </c>
    </row>
    <row r="7418" spans="1:20" ht="15" customHeight="1">
      <c r="A7418" s="962" t="s">
        <v>272</v>
      </c>
      <c r="B7418" t="s">
        <v>287</v>
      </c>
      <c r="C7418" t="s">
        <v>13</v>
      </c>
      <c r="D7418" t="s">
        <v>11</v>
      </c>
      <c r="E7418" t="s">
        <v>610</v>
      </c>
      <c r="F7418" t="s">
        <v>477</v>
      </c>
      <c r="R7418">
        <v>0</v>
      </c>
      <c r="S7418">
        <v>0</v>
      </c>
      <c r="T7418">
        <v>0</v>
      </c>
    </row>
    <row r="7419" spans="1:20" ht="15" customHeight="1">
      <c r="A7419" s="962" t="s">
        <v>273</v>
      </c>
      <c r="B7419" t="s">
        <v>296</v>
      </c>
      <c r="C7419" t="s">
        <v>13</v>
      </c>
      <c r="D7419" t="s">
        <v>11</v>
      </c>
      <c r="E7419" t="s">
        <v>610</v>
      </c>
      <c r="F7419" t="s">
        <v>477</v>
      </c>
      <c r="R7419">
        <v>0</v>
      </c>
      <c r="S7419">
        <v>0</v>
      </c>
      <c r="T7419">
        <v>0</v>
      </c>
    </row>
    <row r="7420" spans="1:20" ht="15" customHeight="1">
      <c r="A7420" s="962" t="s">
        <v>273</v>
      </c>
      <c r="B7420" t="s">
        <v>289</v>
      </c>
      <c r="C7420" t="s">
        <v>13</v>
      </c>
      <c r="D7420" t="s">
        <v>11</v>
      </c>
      <c r="E7420" t="s">
        <v>610</v>
      </c>
      <c r="F7420" t="s">
        <v>477</v>
      </c>
      <c r="R7420">
        <v>0</v>
      </c>
      <c r="S7420">
        <v>0</v>
      </c>
      <c r="T7420">
        <v>0</v>
      </c>
    </row>
    <row r="7421" spans="1:20" ht="15" customHeight="1">
      <c r="A7421" s="962" t="s">
        <v>273</v>
      </c>
      <c r="B7421" t="s">
        <v>288</v>
      </c>
      <c r="C7421" t="s">
        <v>13</v>
      </c>
      <c r="D7421" t="s">
        <v>11</v>
      </c>
      <c r="E7421" t="s">
        <v>610</v>
      </c>
      <c r="F7421" t="s">
        <v>477</v>
      </c>
      <c r="R7421">
        <v>0</v>
      </c>
      <c r="S7421">
        <v>0</v>
      </c>
      <c r="T7421">
        <v>0</v>
      </c>
    </row>
    <row r="7422" spans="1:20" ht="15" customHeight="1">
      <c r="A7422" s="962" t="s">
        <v>273</v>
      </c>
      <c r="B7422" t="s">
        <v>287</v>
      </c>
      <c r="C7422" t="s">
        <v>13</v>
      </c>
      <c r="D7422" t="s">
        <v>11</v>
      </c>
      <c r="E7422" t="s">
        <v>610</v>
      </c>
      <c r="F7422" t="s">
        <v>477</v>
      </c>
      <c r="R7422">
        <v>0</v>
      </c>
      <c r="S7422">
        <v>0</v>
      </c>
      <c r="T7422">
        <v>0</v>
      </c>
    </row>
    <row r="7423" spans="1:20" ht="15" customHeight="1">
      <c r="A7423" s="962" t="s">
        <v>274</v>
      </c>
      <c r="B7423" t="s">
        <v>283</v>
      </c>
      <c r="C7423" t="s">
        <v>13</v>
      </c>
      <c r="D7423" t="s">
        <v>11</v>
      </c>
      <c r="E7423" t="s">
        <v>610</v>
      </c>
      <c r="F7423" t="s">
        <v>477</v>
      </c>
      <c r="R7423">
        <v>0</v>
      </c>
    </row>
    <row r="7424" spans="1:20" ht="15" customHeight="1">
      <c r="A7424" s="962" t="s">
        <v>277</v>
      </c>
      <c r="B7424" t="s">
        <v>246</v>
      </c>
      <c r="C7424" t="s">
        <v>13</v>
      </c>
      <c r="D7424" t="s">
        <v>11</v>
      </c>
      <c r="E7424" t="s">
        <v>610</v>
      </c>
      <c r="F7424" t="s">
        <v>477</v>
      </c>
      <c r="G7424" t="s">
        <v>725</v>
      </c>
      <c r="I7424" t="s">
        <v>428</v>
      </c>
      <c r="K7424" t="s">
        <v>333</v>
      </c>
      <c r="L7424" t="s">
        <v>277</v>
      </c>
      <c r="M7424" t="s">
        <v>65</v>
      </c>
      <c r="O7424" t="s">
        <v>365</v>
      </c>
      <c r="P7424" t="s">
        <v>336</v>
      </c>
      <c r="Q7424" t="s">
        <v>337</v>
      </c>
      <c r="R7424">
        <v>29.7</v>
      </c>
    </row>
    <row r="7425" spans="1:20" ht="15" customHeight="1">
      <c r="A7425" s="962" t="s">
        <v>277</v>
      </c>
      <c r="B7425" t="s">
        <v>244</v>
      </c>
      <c r="C7425" t="s">
        <v>13</v>
      </c>
      <c r="D7425" t="s">
        <v>11</v>
      </c>
      <c r="E7425" t="s">
        <v>610</v>
      </c>
      <c r="F7425" t="s">
        <v>477</v>
      </c>
      <c r="R7425">
        <v>0</v>
      </c>
      <c r="S7425">
        <v>0</v>
      </c>
      <c r="T7425">
        <v>500000000</v>
      </c>
    </row>
    <row r="7426" spans="1:20" ht="15" customHeight="1">
      <c r="A7426" s="962" t="s">
        <v>278</v>
      </c>
      <c r="B7426" t="s">
        <v>252</v>
      </c>
      <c r="C7426" t="s">
        <v>13</v>
      </c>
      <c r="D7426" t="s">
        <v>11</v>
      </c>
      <c r="E7426" t="s">
        <v>610</v>
      </c>
      <c r="F7426" t="s">
        <v>477</v>
      </c>
      <c r="J7426" t="s">
        <v>340</v>
      </c>
      <c r="L7426" t="s">
        <v>252</v>
      </c>
      <c r="R7426">
        <v>0</v>
      </c>
    </row>
    <row r="7427" spans="1:20" ht="15" customHeight="1">
      <c r="A7427" s="962" t="s">
        <v>278</v>
      </c>
      <c r="B7427" t="s">
        <v>247</v>
      </c>
      <c r="C7427" t="s">
        <v>13</v>
      </c>
      <c r="D7427" t="s">
        <v>11</v>
      </c>
      <c r="E7427" t="s">
        <v>610</v>
      </c>
      <c r="F7427" t="s">
        <v>477</v>
      </c>
      <c r="R7427">
        <v>0</v>
      </c>
    </row>
    <row r="7428" spans="1:20" ht="15" customHeight="1">
      <c r="A7428" s="962" t="s">
        <v>278</v>
      </c>
      <c r="B7428" t="s">
        <v>251</v>
      </c>
      <c r="C7428" t="s">
        <v>13</v>
      </c>
      <c r="D7428" t="s">
        <v>11</v>
      </c>
      <c r="E7428" t="s">
        <v>610</v>
      </c>
      <c r="F7428" t="s">
        <v>477</v>
      </c>
      <c r="R7428">
        <v>0</v>
      </c>
    </row>
    <row r="7429" spans="1:20" ht="15" customHeight="1">
      <c r="A7429" s="962" t="s">
        <v>279</v>
      </c>
      <c r="B7429" t="s">
        <v>254</v>
      </c>
      <c r="C7429" t="s">
        <v>13</v>
      </c>
      <c r="D7429" t="s">
        <v>11</v>
      </c>
      <c r="E7429" t="s">
        <v>610</v>
      </c>
      <c r="F7429" t="s">
        <v>477</v>
      </c>
      <c r="O7429" t="s">
        <v>361</v>
      </c>
      <c r="P7429" t="s">
        <v>868</v>
      </c>
      <c r="Q7429" t="s">
        <v>869</v>
      </c>
      <c r="R7429">
        <v>0</v>
      </c>
      <c r="S7429">
        <v>0</v>
      </c>
      <c r="T7429">
        <v>500000000</v>
      </c>
    </row>
    <row r="7430" spans="1:20" ht="15" customHeight="1">
      <c r="A7430" s="962" t="s">
        <v>279</v>
      </c>
      <c r="B7430" t="s">
        <v>253</v>
      </c>
      <c r="C7430" t="s">
        <v>13</v>
      </c>
      <c r="D7430" t="s">
        <v>11</v>
      </c>
      <c r="E7430" t="s">
        <v>610</v>
      </c>
      <c r="F7430" t="s">
        <v>477</v>
      </c>
      <c r="R7430">
        <v>0</v>
      </c>
      <c r="S7430">
        <v>0</v>
      </c>
      <c r="T7430">
        <v>500000000</v>
      </c>
    </row>
    <row r="7431" spans="1:20" ht="15" customHeight="1">
      <c r="A7431" s="962" t="s">
        <v>279</v>
      </c>
      <c r="B7431" t="s">
        <v>251</v>
      </c>
      <c r="C7431" t="s">
        <v>13</v>
      </c>
      <c r="D7431" t="s">
        <v>11</v>
      </c>
      <c r="E7431" t="s">
        <v>610</v>
      </c>
      <c r="F7431" t="s">
        <v>477</v>
      </c>
      <c r="R7431">
        <v>0</v>
      </c>
      <c r="S7431">
        <v>0</v>
      </c>
      <c r="T7431">
        <v>500000000</v>
      </c>
    </row>
    <row r="7432" spans="1:20" ht="15" customHeight="1">
      <c r="A7432" s="962" t="s">
        <v>279</v>
      </c>
      <c r="B7432" t="s">
        <v>255</v>
      </c>
      <c r="C7432" t="s">
        <v>13</v>
      </c>
      <c r="D7432" t="s">
        <v>11</v>
      </c>
      <c r="E7432" t="s">
        <v>610</v>
      </c>
      <c r="F7432" t="s">
        <v>477</v>
      </c>
      <c r="R7432">
        <v>0</v>
      </c>
      <c r="S7432">
        <v>0</v>
      </c>
      <c r="T7432">
        <v>500000000</v>
      </c>
    </row>
    <row r="7433" spans="1:20" ht="15" customHeight="1">
      <c r="A7433" s="962" t="s">
        <v>280</v>
      </c>
      <c r="B7433" t="s">
        <v>257</v>
      </c>
      <c r="C7433" t="s">
        <v>13</v>
      </c>
      <c r="D7433" t="s">
        <v>11</v>
      </c>
      <c r="E7433" t="s">
        <v>610</v>
      </c>
      <c r="F7433" t="s">
        <v>477</v>
      </c>
      <c r="J7433" t="s">
        <v>436</v>
      </c>
      <c r="R7433">
        <v>0</v>
      </c>
    </row>
    <row r="7434" spans="1:20" ht="15" customHeight="1">
      <c r="A7434" s="962" t="s">
        <v>280</v>
      </c>
      <c r="B7434" t="s">
        <v>259</v>
      </c>
      <c r="C7434" t="s">
        <v>13</v>
      </c>
      <c r="D7434" t="s">
        <v>11</v>
      </c>
      <c r="E7434" t="s">
        <v>610</v>
      </c>
      <c r="F7434" t="s">
        <v>477</v>
      </c>
      <c r="R7434">
        <v>0</v>
      </c>
    </row>
    <row r="7435" spans="1:20" ht="15" customHeight="1">
      <c r="A7435" s="962" t="s">
        <v>280</v>
      </c>
      <c r="B7435" t="s">
        <v>260</v>
      </c>
      <c r="C7435" t="s">
        <v>13</v>
      </c>
      <c r="D7435" t="s">
        <v>11</v>
      </c>
      <c r="E7435" t="s">
        <v>610</v>
      </c>
      <c r="F7435" t="s">
        <v>477</v>
      </c>
      <c r="R7435">
        <v>0</v>
      </c>
    </row>
    <row r="7436" spans="1:20" ht="15" customHeight="1">
      <c r="A7436" s="962" t="s">
        <v>281</v>
      </c>
      <c r="B7436" t="s">
        <v>262</v>
      </c>
      <c r="C7436" t="s">
        <v>13</v>
      </c>
      <c r="D7436" t="s">
        <v>11</v>
      </c>
      <c r="E7436" t="s">
        <v>610</v>
      </c>
      <c r="F7436" t="s">
        <v>477</v>
      </c>
      <c r="L7436" t="s">
        <v>2002</v>
      </c>
      <c r="O7436" t="s">
        <v>361</v>
      </c>
      <c r="P7436" t="s">
        <v>868</v>
      </c>
      <c r="Q7436" t="s">
        <v>869</v>
      </c>
      <c r="R7436">
        <v>34.4</v>
      </c>
    </row>
    <row r="7437" spans="1:20" ht="15" customHeight="1">
      <c r="A7437" s="962" t="s">
        <v>281</v>
      </c>
      <c r="B7437" t="s">
        <v>261</v>
      </c>
      <c r="C7437" t="s">
        <v>13</v>
      </c>
      <c r="D7437" t="s">
        <v>11</v>
      </c>
      <c r="E7437" t="s">
        <v>610</v>
      </c>
      <c r="F7437" t="s">
        <v>477</v>
      </c>
      <c r="G7437" t="s">
        <v>726</v>
      </c>
      <c r="I7437" t="s">
        <v>481</v>
      </c>
      <c r="K7437" t="s">
        <v>333</v>
      </c>
      <c r="L7437" t="s">
        <v>502</v>
      </c>
      <c r="M7437" t="s">
        <v>64</v>
      </c>
      <c r="O7437" t="s">
        <v>349</v>
      </c>
      <c r="P7437" t="s">
        <v>336</v>
      </c>
      <c r="Q7437" t="s">
        <v>337</v>
      </c>
      <c r="R7437">
        <v>6.62</v>
      </c>
    </row>
    <row r="7438" spans="1:20" ht="15" customHeight="1">
      <c r="A7438" s="962" t="s">
        <v>282</v>
      </c>
      <c r="B7438" t="s">
        <v>263</v>
      </c>
      <c r="C7438" t="s">
        <v>13</v>
      </c>
      <c r="D7438" t="s">
        <v>11</v>
      </c>
      <c r="E7438" t="s">
        <v>610</v>
      </c>
      <c r="F7438" t="s">
        <v>477</v>
      </c>
      <c r="O7438" t="s">
        <v>361</v>
      </c>
      <c r="P7438" t="s">
        <v>868</v>
      </c>
      <c r="Q7438" t="s">
        <v>869</v>
      </c>
      <c r="R7438">
        <v>0.9</v>
      </c>
    </row>
    <row r="7439" spans="1:20" ht="15" customHeight="1">
      <c r="A7439" s="962" t="s">
        <v>283</v>
      </c>
      <c r="B7439" t="s">
        <v>265</v>
      </c>
      <c r="C7439" t="s">
        <v>13</v>
      </c>
      <c r="D7439" t="s">
        <v>11</v>
      </c>
      <c r="E7439" t="s">
        <v>610</v>
      </c>
      <c r="F7439" t="s">
        <v>477</v>
      </c>
      <c r="O7439" t="s">
        <v>361</v>
      </c>
      <c r="P7439" t="s">
        <v>868</v>
      </c>
      <c r="Q7439" t="s">
        <v>869</v>
      </c>
      <c r="R7439">
        <v>0</v>
      </c>
      <c r="S7439">
        <v>0</v>
      </c>
      <c r="T7439">
        <v>0</v>
      </c>
    </row>
    <row r="7440" spans="1:20" ht="15" customHeight="1">
      <c r="A7440" s="962" t="s">
        <v>283</v>
      </c>
      <c r="B7440" t="s">
        <v>266</v>
      </c>
      <c r="C7440" t="s">
        <v>13</v>
      </c>
      <c r="D7440" t="s">
        <v>11</v>
      </c>
      <c r="E7440" t="s">
        <v>610</v>
      </c>
      <c r="F7440" t="s">
        <v>477</v>
      </c>
      <c r="O7440" t="s">
        <v>361</v>
      </c>
      <c r="P7440" t="s">
        <v>868</v>
      </c>
      <c r="Q7440" t="s">
        <v>869</v>
      </c>
      <c r="R7440">
        <v>0</v>
      </c>
      <c r="S7440">
        <v>0</v>
      </c>
      <c r="T7440">
        <v>0</v>
      </c>
    </row>
    <row r="7441" spans="1:20" ht="15" customHeight="1">
      <c r="A7441" s="962" t="s">
        <v>283</v>
      </c>
      <c r="B7441" t="s">
        <v>264</v>
      </c>
      <c r="C7441" t="s">
        <v>13</v>
      </c>
      <c r="D7441" t="s">
        <v>11</v>
      </c>
      <c r="E7441" t="s">
        <v>610</v>
      </c>
      <c r="F7441" t="s">
        <v>477</v>
      </c>
      <c r="R7441">
        <v>0</v>
      </c>
    </row>
    <row r="7442" spans="1:20" ht="15" customHeight="1">
      <c r="A7442" s="962" t="s">
        <v>284</v>
      </c>
      <c r="B7442" t="s">
        <v>269</v>
      </c>
      <c r="C7442" t="s">
        <v>13</v>
      </c>
      <c r="D7442" t="s">
        <v>11</v>
      </c>
      <c r="E7442" t="s">
        <v>610</v>
      </c>
      <c r="F7442" t="s">
        <v>477</v>
      </c>
      <c r="R7442">
        <v>0</v>
      </c>
      <c r="S7442">
        <v>0</v>
      </c>
      <c r="T7442">
        <v>0</v>
      </c>
    </row>
    <row r="7443" spans="1:20" ht="15" customHeight="1">
      <c r="A7443" s="962" t="s">
        <v>284</v>
      </c>
      <c r="B7443" t="s">
        <v>267</v>
      </c>
      <c r="C7443" t="s">
        <v>13</v>
      </c>
      <c r="D7443" t="s">
        <v>11</v>
      </c>
      <c r="E7443" t="s">
        <v>610</v>
      </c>
      <c r="F7443" t="s">
        <v>477</v>
      </c>
      <c r="R7443">
        <v>0</v>
      </c>
      <c r="S7443">
        <v>0</v>
      </c>
      <c r="T7443">
        <v>0</v>
      </c>
    </row>
    <row r="7444" spans="1:20" ht="15" customHeight="1">
      <c r="A7444" s="962" t="s">
        <v>284</v>
      </c>
      <c r="B7444" t="s">
        <v>268</v>
      </c>
      <c r="C7444" t="s">
        <v>13</v>
      </c>
      <c r="D7444" t="s">
        <v>11</v>
      </c>
      <c r="E7444" t="s">
        <v>610</v>
      </c>
      <c r="F7444" t="s">
        <v>477</v>
      </c>
      <c r="R7444">
        <v>0</v>
      </c>
      <c r="S7444">
        <v>0</v>
      </c>
      <c r="T7444">
        <v>0</v>
      </c>
    </row>
    <row r="7445" spans="1:20" ht="15" customHeight="1">
      <c r="A7445" s="962" t="s">
        <v>285</v>
      </c>
      <c r="B7445" t="s">
        <v>271</v>
      </c>
      <c r="C7445" t="s">
        <v>13</v>
      </c>
      <c r="D7445" t="s">
        <v>11</v>
      </c>
      <c r="E7445" t="s">
        <v>610</v>
      </c>
      <c r="F7445" t="s">
        <v>477</v>
      </c>
      <c r="R7445">
        <v>0</v>
      </c>
      <c r="S7445">
        <v>0</v>
      </c>
      <c r="T7445">
        <v>0</v>
      </c>
    </row>
    <row r="7446" spans="1:20" ht="15" customHeight="1">
      <c r="A7446" s="962" t="s">
        <v>285</v>
      </c>
      <c r="B7446" t="s">
        <v>270</v>
      </c>
      <c r="C7446" t="s">
        <v>13</v>
      </c>
      <c r="D7446" t="s">
        <v>11</v>
      </c>
      <c r="E7446" t="s">
        <v>610</v>
      </c>
      <c r="F7446" t="s">
        <v>477</v>
      </c>
      <c r="R7446">
        <v>0</v>
      </c>
      <c r="S7446">
        <v>0</v>
      </c>
      <c r="T7446">
        <v>0</v>
      </c>
    </row>
    <row r="7447" spans="1:20" ht="15" customHeight="1">
      <c r="A7447" s="962" t="s">
        <v>286</v>
      </c>
      <c r="B7447" t="s">
        <v>273</v>
      </c>
      <c r="C7447" t="s">
        <v>13</v>
      </c>
      <c r="D7447" t="s">
        <v>11</v>
      </c>
      <c r="E7447" t="s">
        <v>610</v>
      </c>
      <c r="F7447" t="s">
        <v>477</v>
      </c>
      <c r="R7447">
        <v>0</v>
      </c>
      <c r="S7447">
        <v>0</v>
      </c>
      <c r="T7447">
        <v>0</v>
      </c>
    </row>
    <row r="7448" spans="1:20" ht="15" customHeight="1">
      <c r="A7448" s="962" t="s">
        <v>286</v>
      </c>
      <c r="B7448" t="s">
        <v>272</v>
      </c>
      <c r="C7448" t="s">
        <v>13</v>
      </c>
      <c r="D7448" t="s">
        <v>11</v>
      </c>
      <c r="E7448" t="s">
        <v>610</v>
      </c>
      <c r="F7448" t="s">
        <v>477</v>
      </c>
      <c r="R7448">
        <v>0</v>
      </c>
      <c r="S7448">
        <v>0</v>
      </c>
      <c r="T7448">
        <v>0</v>
      </c>
    </row>
    <row r="7449" spans="1:20" ht="15" customHeight="1">
      <c r="A7449" s="962" t="s">
        <v>320</v>
      </c>
      <c r="B7449" t="s">
        <v>257</v>
      </c>
      <c r="C7449" t="s">
        <v>13</v>
      </c>
      <c r="D7449" t="s">
        <v>11</v>
      </c>
      <c r="E7449" t="s">
        <v>610</v>
      </c>
      <c r="F7449" t="s">
        <v>477</v>
      </c>
      <c r="R7449">
        <v>0</v>
      </c>
      <c r="S7449">
        <v>0</v>
      </c>
      <c r="T7449">
        <v>500000000</v>
      </c>
    </row>
    <row r="7450" spans="1:20" ht="15" customHeight="1">
      <c r="A7450" s="962" t="s">
        <v>320</v>
      </c>
      <c r="B7450" t="s">
        <v>259</v>
      </c>
      <c r="C7450" t="s">
        <v>13</v>
      </c>
      <c r="D7450" t="s">
        <v>11</v>
      </c>
      <c r="E7450" t="s">
        <v>610</v>
      </c>
      <c r="F7450" t="s">
        <v>477</v>
      </c>
      <c r="R7450">
        <v>0</v>
      </c>
      <c r="S7450">
        <v>0</v>
      </c>
      <c r="T7450">
        <v>500000000</v>
      </c>
    </row>
    <row r="7451" spans="1:20" ht="15" customHeight="1">
      <c r="A7451" s="962" t="s">
        <v>320</v>
      </c>
      <c r="B7451" t="s">
        <v>246</v>
      </c>
      <c r="C7451" t="s">
        <v>13</v>
      </c>
      <c r="D7451" t="s">
        <v>11</v>
      </c>
      <c r="E7451" t="s">
        <v>610</v>
      </c>
      <c r="F7451" t="s">
        <v>477</v>
      </c>
      <c r="H7451" t="s">
        <v>503</v>
      </c>
      <c r="I7451" t="s">
        <v>353</v>
      </c>
      <c r="K7451" t="s">
        <v>333</v>
      </c>
      <c r="L7451" t="s">
        <v>504</v>
      </c>
      <c r="M7451" t="s">
        <v>58</v>
      </c>
      <c r="O7451" t="s">
        <v>335</v>
      </c>
      <c r="P7451" t="s">
        <v>336</v>
      </c>
      <c r="Q7451" t="s">
        <v>337</v>
      </c>
      <c r="R7451">
        <v>1.58</v>
      </c>
    </row>
    <row r="7452" spans="1:20" ht="15" customHeight="1">
      <c r="A7452" s="962" t="s">
        <v>320</v>
      </c>
      <c r="B7452" t="s">
        <v>261</v>
      </c>
      <c r="C7452" t="s">
        <v>13</v>
      </c>
      <c r="D7452" t="s">
        <v>11</v>
      </c>
      <c r="E7452" t="s">
        <v>610</v>
      </c>
      <c r="F7452" t="s">
        <v>477</v>
      </c>
      <c r="H7452" t="s">
        <v>727</v>
      </c>
      <c r="I7452" t="s">
        <v>353</v>
      </c>
      <c r="K7452" t="s">
        <v>333</v>
      </c>
      <c r="L7452" t="s">
        <v>506</v>
      </c>
      <c r="M7452" t="s">
        <v>59</v>
      </c>
      <c r="O7452" t="s">
        <v>335</v>
      </c>
      <c r="P7452" t="s">
        <v>336</v>
      </c>
      <c r="Q7452" t="s">
        <v>337</v>
      </c>
      <c r="R7452">
        <v>119</v>
      </c>
    </row>
    <row r="7453" spans="1:20" ht="15" customHeight="1">
      <c r="A7453" s="962" t="s">
        <v>320</v>
      </c>
      <c r="B7453" t="s">
        <v>262</v>
      </c>
      <c r="C7453" t="s">
        <v>13</v>
      </c>
      <c r="D7453" t="s">
        <v>11</v>
      </c>
      <c r="E7453" t="s">
        <v>610</v>
      </c>
      <c r="F7453" t="s">
        <v>477</v>
      </c>
      <c r="H7453" t="s">
        <v>728</v>
      </c>
      <c r="I7453" t="s">
        <v>353</v>
      </c>
      <c r="K7453" t="s">
        <v>333</v>
      </c>
      <c r="L7453" t="s">
        <v>508</v>
      </c>
      <c r="M7453" t="s">
        <v>58</v>
      </c>
      <c r="O7453" t="s">
        <v>335</v>
      </c>
      <c r="P7453" t="s">
        <v>336</v>
      </c>
      <c r="Q7453" t="s">
        <v>337</v>
      </c>
      <c r="R7453">
        <v>11.9</v>
      </c>
    </row>
    <row r="7454" spans="1:20" ht="15" customHeight="1">
      <c r="A7454" s="962" t="s">
        <v>320</v>
      </c>
      <c r="B7454" t="s">
        <v>263</v>
      </c>
      <c r="C7454" t="s">
        <v>13</v>
      </c>
      <c r="D7454" t="s">
        <v>11</v>
      </c>
      <c r="E7454" t="s">
        <v>610</v>
      </c>
      <c r="F7454" t="s">
        <v>477</v>
      </c>
      <c r="H7454" t="s">
        <v>729</v>
      </c>
      <c r="I7454" t="s">
        <v>353</v>
      </c>
      <c r="K7454" t="s">
        <v>333</v>
      </c>
      <c r="L7454" t="s">
        <v>510</v>
      </c>
      <c r="M7454" t="s">
        <v>59</v>
      </c>
      <c r="O7454" t="s">
        <v>335</v>
      </c>
      <c r="P7454" t="s">
        <v>336</v>
      </c>
      <c r="Q7454" t="s">
        <v>337</v>
      </c>
      <c r="R7454">
        <v>88.9</v>
      </c>
    </row>
    <row r="7455" spans="1:20" ht="15" customHeight="1">
      <c r="A7455" s="962" t="s">
        <v>320</v>
      </c>
      <c r="B7455" t="s">
        <v>254</v>
      </c>
      <c r="C7455" t="s">
        <v>13</v>
      </c>
      <c r="D7455" t="s">
        <v>11</v>
      </c>
      <c r="E7455" t="s">
        <v>610</v>
      </c>
      <c r="F7455" t="s">
        <v>477</v>
      </c>
      <c r="R7455">
        <v>0</v>
      </c>
      <c r="S7455">
        <v>0</v>
      </c>
      <c r="T7455">
        <v>500000000</v>
      </c>
    </row>
    <row r="7456" spans="1:20" ht="15" customHeight="1">
      <c r="A7456" s="962" t="s">
        <v>323</v>
      </c>
      <c r="B7456" t="s">
        <v>247</v>
      </c>
      <c r="C7456" t="s">
        <v>13</v>
      </c>
      <c r="D7456" t="s">
        <v>11</v>
      </c>
      <c r="E7456" t="s">
        <v>610</v>
      </c>
      <c r="F7456" t="s">
        <v>477</v>
      </c>
      <c r="R7456">
        <v>0</v>
      </c>
    </row>
    <row r="7457" spans="1:18" ht="15" customHeight="1">
      <c r="A7457" s="962" t="s">
        <v>323</v>
      </c>
      <c r="B7457" t="s">
        <v>254</v>
      </c>
      <c r="C7457" t="s">
        <v>13</v>
      </c>
      <c r="D7457" t="s">
        <v>11</v>
      </c>
      <c r="E7457" t="s">
        <v>610</v>
      </c>
      <c r="F7457" t="s">
        <v>477</v>
      </c>
      <c r="R7457">
        <v>0</v>
      </c>
    </row>
    <row r="7458" spans="1:18" ht="15" customHeight="1">
      <c r="A7458" s="962" t="s">
        <v>323</v>
      </c>
      <c r="B7458" t="s">
        <v>246</v>
      </c>
      <c r="C7458" t="s">
        <v>13</v>
      </c>
      <c r="D7458" t="s">
        <v>11</v>
      </c>
      <c r="E7458" t="s">
        <v>610</v>
      </c>
      <c r="F7458" t="s">
        <v>477</v>
      </c>
      <c r="L7458" t="s">
        <v>1977</v>
      </c>
      <c r="N7458" t="s">
        <v>230</v>
      </c>
      <c r="O7458" t="s">
        <v>361</v>
      </c>
      <c r="P7458" t="s">
        <v>1978</v>
      </c>
      <c r="Q7458" t="s">
        <v>2003</v>
      </c>
      <c r="R7458">
        <v>10.8</v>
      </c>
    </row>
    <row r="7459" spans="1:18" ht="15" customHeight="1">
      <c r="A7459" s="962" t="s">
        <v>323</v>
      </c>
      <c r="B7459" t="s">
        <v>263</v>
      </c>
      <c r="C7459" t="s">
        <v>13</v>
      </c>
      <c r="D7459" t="s">
        <v>11</v>
      </c>
      <c r="E7459" t="s">
        <v>610</v>
      </c>
      <c r="F7459" t="s">
        <v>477</v>
      </c>
      <c r="L7459" t="s">
        <v>1977</v>
      </c>
      <c r="N7459" t="s">
        <v>230</v>
      </c>
      <c r="O7459" t="s">
        <v>882</v>
      </c>
      <c r="P7459" t="s">
        <v>1978</v>
      </c>
      <c r="Q7459" t="s">
        <v>2003</v>
      </c>
      <c r="R7459">
        <v>4.57</v>
      </c>
    </row>
  </sheetData>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8064A2"/>
  </sheetPr>
  <dimension ref="A1:AA7459"/>
  <sheetViews>
    <sheetView workbookViewId="0">
      <selection activeCell="Z4" sqref="Z4"/>
    </sheetView>
  </sheetViews>
  <sheetFormatPr baseColWidth="10" defaultColWidth="8.88671875" defaultRowHeight="14.4"/>
  <cols>
    <col min="1" max="27" width="10.77734375" customWidth="1"/>
  </cols>
  <sheetData>
    <row r="1" spans="1:27" ht="15" customHeight="1">
      <c r="A1" s="970" t="s">
        <v>2013</v>
      </c>
      <c r="B1" s="970" t="s">
        <v>2014</v>
      </c>
      <c r="C1" s="970" t="s">
        <v>202</v>
      </c>
      <c r="D1" s="970" t="s">
        <v>204</v>
      </c>
      <c r="E1" s="970" t="s">
        <v>206</v>
      </c>
      <c r="F1" s="970" t="s">
        <v>7</v>
      </c>
      <c r="G1" s="970" t="s">
        <v>213</v>
      </c>
      <c r="H1" s="970" t="s">
        <v>216</v>
      </c>
      <c r="I1" s="970" t="s">
        <v>218</v>
      </c>
      <c r="J1" s="970" t="s">
        <v>220</v>
      </c>
      <c r="K1" s="970" t="s">
        <v>222</v>
      </c>
      <c r="L1" s="970" t="s">
        <v>225</v>
      </c>
      <c r="M1" s="970" t="s">
        <v>227</v>
      </c>
      <c r="N1" s="970" t="s">
        <v>229</v>
      </c>
      <c r="O1" s="970" t="s">
        <v>232</v>
      </c>
      <c r="P1" s="970" t="s">
        <v>236</v>
      </c>
      <c r="Q1" s="970" t="s">
        <v>103</v>
      </c>
      <c r="R1" s="970" t="s">
        <v>2015</v>
      </c>
      <c r="S1" s="970" t="s">
        <v>2016</v>
      </c>
      <c r="T1" s="970" t="s">
        <v>2017</v>
      </c>
      <c r="U1" s="970" t="s">
        <v>2018</v>
      </c>
      <c r="V1" s="970" t="s">
        <v>2019</v>
      </c>
      <c r="W1" s="970" t="s">
        <v>2020</v>
      </c>
      <c r="X1" s="970" t="s">
        <v>2021</v>
      </c>
      <c r="Y1" s="970" t="s">
        <v>2022</v>
      </c>
      <c r="Z1" s="970" t="s">
        <v>2023</v>
      </c>
      <c r="AA1" s="970" t="s">
        <v>2024</v>
      </c>
    </row>
    <row r="2" spans="1:27" ht="15" customHeight="1">
      <c r="A2" s="962" t="s">
        <v>244</v>
      </c>
      <c r="B2" t="s">
        <v>278</v>
      </c>
      <c r="C2" t="s">
        <v>13</v>
      </c>
      <c r="D2" t="s">
        <v>11</v>
      </c>
      <c r="E2" t="s">
        <v>329</v>
      </c>
      <c r="F2" t="s">
        <v>330</v>
      </c>
      <c r="O2" t="s">
        <v>361</v>
      </c>
      <c r="P2" t="s">
        <v>868</v>
      </c>
      <c r="Q2" t="s">
        <v>869</v>
      </c>
      <c r="R2">
        <v>128</v>
      </c>
      <c r="X2">
        <v>0</v>
      </c>
      <c r="Y2">
        <v>500000000</v>
      </c>
      <c r="AA2" t="s">
        <v>2025</v>
      </c>
    </row>
    <row r="3" spans="1:27" ht="15" customHeight="1">
      <c r="A3" s="962" t="s">
        <v>244</v>
      </c>
      <c r="B3" t="s">
        <v>279</v>
      </c>
      <c r="C3" t="s">
        <v>13</v>
      </c>
      <c r="D3" t="s">
        <v>11</v>
      </c>
      <c r="E3" t="s">
        <v>329</v>
      </c>
      <c r="F3" t="s">
        <v>330</v>
      </c>
      <c r="G3" t="s">
        <v>331</v>
      </c>
      <c r="I3" t="s">
        <v>332</v>
      </c>
      <c r="K3" t="s">
        <v>333</v>
      </c>
      <c r="L3" t="s">
        <v>334</v>
      </c>
      <c r="M3" t="s">
        <v>50</v>
      </c>
      <c r="O3" t="s">
        <v>335</v>
      </c>
      <c r="P3" t="s">
        <v>336</v>
      </c>
      <c r="Q3" t="s">
        <v>337</v>
      </c>
      <c r="R3">
        <v>5210</v>
      </c>
      <c r="U3">
        <v>5205.96</v>
      </c>
      <c r="V3">
        <v>260.3</v>
      </c>
      <c r="W3">
        <v>0.1</v>
      </c>
      <c r="X3">
        <v>0</v>
      </c>
      <c r="Y3">
        <v>500000000</v>
      </c>
      <c r="Z3">
        <v>0</v>
      </c>
      <c r="AA3" t="s">
        <v>2026</v>
      </c>
    </row>
    <row r="4" spans="1:27" ht="15" customHeight="1">
      <c r="A4" s="962" t="s">
        <v>246</v>
      </c>
      <c r="B4" t="s">
        <v>321</v>
      </c>
      <c r="C4" t="s">
        <v>13</v>
      </c>
      <c r="D4" t="s">
        <v>11</v>
      </c>
      <c r="E4" t="s">
        <v>329</v>
      </c>
      <c r="F4" t="s">
        <v>330</v>
      </c>
      <c r="R4">
        <v>0</v>
      </c>
      <c r="S4">
        <v>0</v>
      </c>
      <c r="T4">
        <v>500000000</v>
      </c>
      <c r="X4">
        <v>0</v>
      </c>
      <c r="Y4">
        <v>500000000</v>
      </c>
      <c r="AA4" t="s">
        <v>2027</v>
      </c>
    </row>
    <row r="5" spans="1:27" ht="15" customHeight="1">
      <c r="A5" s="962" t="s">
        <v>246</v>
      </c>
      <c r="B5" t="s">
        <v>281</v>
      </c>
      <c r="C5" t="s">
        <v>13</v>
      </c>
      <c r="D5" t="s">
        <v>11</v>
      </c>
      <c r="E5" t="s">
        <v>329</v>
      </c>
      <c r="F5" t="s">
        <v>330</v>
      </c>
      <c r="R5">
        <v>0</v>
      </c>
      <c r="S5">
        <v>0</v>
      </c>
      <c r="T5">
        <v>500000000</v>
      </c>
      <c r="X5">
        <v>0</v>
      </c>
      <c r="Y5">
        <v>500000000</v>
      </c>
      <c r="AA5" t="s">
        <v>2027</v>
      </c>
    </row>
    <row r="6" spans="1:27" ht="15" customHeight="1">
      <c r="A6" s="962" t="s">
        <v>246</v>
      </c>
      <c r="B6" t="s">
        <v>282</v>
      </c>
      <c r="C6" t="s">
        <v>13</v>
      </c>
      <c r="D6" t="s">
        <v>11</v>
      </c>
      <c r="E6" t="s">
        <v>329</v>
      </c>
      <c r="F6" t="s">
        <v>330</v>
      </c>
      <c r="R6">
        <v>0</v>
      </c>
      <c r="S6">
        <v>0</v>
      </c>
      <c r="T6">
        <v>500000000</v>
      </c>
      <c r="X6">
        <v>0</v>
      </c>
      <c r="Y6">
        <v>500000000</v>
      </c>
      <c r="AA6" t="s">
        <v>2027</v>
      </c>
    </row>
    <row r="7" spans="1:27" ht="15" customHeight="1">
      <c r="A7" s="962" t="s">
        <v>246</v>
      </c>
      <c r="B7" t="s">
        <v>324</v>
      </c>
      <c r="C7" t="s">
        <v>13</v>
      </c>
      <c r="D7" t="s">
        <v>11</v>
      </c>
      <c r="E7" t="s">
        <v>329</v>
      </c>
      <c r="F7" t="s">
        <v>330</v>
      </c>
      <c r="R7">
        <v>0</v>
      </c>
      <c r="S7">
        <v>0</v>
      </c>
      <c r="T7">
        <v>500000000</v>
      </c>
      <c r="X7">
        <v>0</v>
      </c>
      <c r="Y7">
        <v>500000000</v>
      </c>
      <c r="AA7" t="s">
        <v>2027</v>
      </c>
    </row>
    <row r="8" spans="1:27" ht="15" customHeight="1">
      <c r="A8" s="962" t="s">
        <v>247</v>
      </c>
      <c r="B8" t="s">
        <v>300</v>
      </c>
      <c r="C8" t="s">
        <v>13</v>
      </c>
      <c r="D8" t="s">
        <v>11</v>
      </c>
      <c r="E8" t="s">
        <v>329</v>
      </c>
      <c r="F8" t="s">
        <v>330</v>
      </c>
      <c r="J8" t="s">
        <v>663</v>
      </c>
      <c r="L8" t="s">
        <v>339</v>
      </c>
      <c r="O8" t="s">
        <v>882</v>
      </c>
      <c r="P8" t="s">
        <v>868</v>
      </c>
      <c r="Q8" t="s">
        <v>869</v>
      </c>
      <c r="R8">
        <v>126</v>
      </c>
      <c r="X8">
        <v>0</v>
      </c>
      <c r="Y8">
        <v>500000000</v>
      </c>
      <c r="AA8" t="s">
        <v>2025</v>
      </c>
    </row>
    <row r="9" spans="1:27" ht="15" customHeight="1">
      <c r="A9" s="962" t="s">
        <v>247</v>
      </c>
      <c r="B9" t="s">
        <v>290</v>
      </c>
      <c r="C9" t="s">
        <v>13</v>
      </c>
      <c r="D9" t="s">
        <v>11</v>
      </c>
      <c r="E9" t="s">
        <v>329</v>
      </c>
      <c r="F9" t="s">
        <v>330</v>
      </c>
      <c r="J9" t="s">
        <v>338</v>
      </c>
      <c r="L9" t="s">
        <v>339</v>
      </c>
      <c r="R9">
        <v>0</v>
      </c>
      <c r="U9">
        <v>0</v>
      </c>
      <c r="V9">
        <v>0</v>
      </c>
      <c r="X9">
        <v>0</v>
      </c>
      <c r="Y9">
        <v>500000000</v>
      </c>
      <c r="Z9">
        <v>0</v>
      </c>
      <c r="AA9" t="s">
        <v>2028</v>
      </c>
    </row>
    <row r="10" spans="1:27" ht="15" customHeight="1">
      <c r="A10" s="962" t="s">
        <v>247</v>
      </c>
      <c r="B10" t="s">
        <v>289</v>
      </c>
      <c r="C10" t="s">
        <v>13</v>
      </c>
      <c r="D10" t="s">
        <v>11</v>
      </c>
      <c r="E10" t="s">
        <v>329</v>
      </c>
      <c r="F10" t="s">
        <v>330</v>
      </c>
      <c r="R10">
        <v>0</v>
      </c>
      <c r="X10">
        <v>0</v>
      </c>
      <c r="Y10">
        <v>500000000</v>
      </c>
      <c r="AA10" t="s">
        <v>2025</v>
      </c>
    </row>
    <row r="11" spans="1:27" ht="15" customHeight="1">
      <c r="A11" s="962" t="s">
        <v>247</v>
      </c>
      <c r="B11" t="s">
        <v>288</v>
      </c>
      <c r="C11" t="s">
        <v>13</v>
      </c>
      <c r="D11" t="s">
        <v>11</v>
      </c>
      <c r="E11" t="s">
        <v>329</v>
      </c>
      <c r="F11" t="s">
        <v>330</v>
      </c>
      <c r="R11">
        <v>126</v>
      </c>
      <c r="X11">
        <v>0</v>
      </c>
      <c r="Y11">
        <v>500000000</v>
      </c>
      <c r="AA11" t="s">
        <v>2025</v>
      </c>
    </row>
    <row r="12" spans="1:27" ht="15" customHeight="1">
      <c r="A12" s="962" t="s">
        <v>247</v>
      </c>
      <c r="B12" t="s">
        <v>298</v>
      </c>
      <c r="C12" t="s">
        <v>13</v>
      </c>
      <c r="D12" t="s">
        <v>11</v>
      </c>
      <c r="E12" t="s">
        <v>329</v>
      </c>
      <c r="F12" t="s">
        <v>330</v>
      </c>
      <c r="R12">
        <v>126</v>
      </c>
      <c r="X12">
        <v>0</v>
      </c>
      <c r="Y12">
        <v>500000000</v>
      </c>
      <c r="AA12" t="s">
        <v>2025</v>
      </c>
    </row>
    <row r="13" spans="1:27" ht="15" customHeight="1">
      <c r="A13" s="962" t="s">
        <v>247</v>
      </c>
      <c r="B13" t="s">
        <v>297</v>
      </c>
      <c r="C13" t="s">
        <v>13</v>
      </c>
      <c r="D13" t="s">
        <v>11</v>
      </c>
      <c r="E13" t="s">
        <v>329</v>
      </c>
      <c r="F13" t="s">
        <v>330</v>
      </c>
      <c r="R13">
        <v>126</v>
      </c>
      <c r="X13">
        <v>0</v>
      </c>
      <c r="Y13">
        <v>500000000</v>
      </c>
      <c r="AA13" t="s">
        <v>2025</v>
      </c>
    </row>
    <row r="14" spans="1:27" ht="15" customHeight="1">
      <c r="A14" s="962" t="s">
        <v>247</v>
      </c>
      <c r="B14" t="s">
        <v>287</v>
      </c>
      <c r="C14" t="s">
        <v>13</v>
      </c>
      <c r="D14" t="s">
        <v>11</v>
      </c>
      <c r="E14" t="s">
        <v>329</v>
      </c>
      <c r="F14" t="s">
        <v>330</v>
      </c>
      <c r="R14">
        <v>128</v>
      </c>
      <c r="X14">
        <v>0</v>
      </c>
      <c r="Y14">
        <v>500000000</v>
      </c>
      <c r="AA14" t="s">
        <v>2025</v>
      </c>
    </row>
    <row r="15" spans="1:27" ht="15" customHeight="1">
      <c r="A15" s="962" t="s">
        <v>247</v>
      </c>
      <c r="B15" t="s">
        <v>301</v>
      </c>
      <c r="C15" t="s">
        <v>13</v>
      </c>
      <c r="D15" t="s">
        <v>11</v>
      </c>
      <c r="E15" t="s">
        <v>329</v>
      </c>
      <c r="F15" t="s">
        <v>330</v>
      </c>
      <c r="R15">
        <v>63.1</v>
      </c>
      <c r="S15">
        <v>0</v>
      </c>
      <c r="T15">
        <v>126</v>
      </c>
      <c r="X15">
        <v>0</v>
      </c>
      <c r="Y15">
        <v>500000000</v>
      </c>
      <c r="AA15" t="s">
        <v>2029</v>
      </c>
    </row>
    <row r="16" spans="1:27" ht="15" customHeight="1">
      <c r="A16" s="962" t="s">
        <v>247</v>
      </c>
      <c r="B16" t="s">
        <v>302</v>
      </c>
      <c r="C16" t="s">
        <v>13</v>
      </c>
      <c r="D16" t="s">
        <v>11</v>
      </c>
      <c r="E16" t="s">
        <v>329</v>
      </c>
      <c r="F16" t="s">
        <v>330</v>
      </c>
      <c r="R16">
        <v>63.1</v>
      </c>
      <c r="S16">
        <v>0</v>
      </c>
      <c r="T16">
        <v>126</v>
      </c>
      <c r="X16">
        <v>0</v>
      </c>
      <c r="Y16">
        <v>500000000</v>
      </c>
      <c r="AA16" t="s">
        <v>2029</v>
      </c>
    </row>
    <row r="17" spans="1:27" ht="15" customHeight="1">
      <c r="A17" s="962" t="s">
        <v>247</v>
      </c>
      <c r="B17" t="s">
        <v>322</v>
      </c>
      <c r="C17" t="s">
        <v>13</v>
      </c>
      <c r="D17" t="s">
        <v>11</v>
      </c>
      <c r="E17" t="s">
        <v>329</v>
      </c>
      <c r="F17" t="s">
        <v>330</v>
      </c>
      <c r="H17" t="s">
        <v>870</v>
      </c>
      <c r="I17" t="s">
        <v>450</v>
      </c>
      <c r="J17" t="s">
        <v>848</v>
      </c>
      <c r="K17" t="s">
        <v>854</v>
      </c>
      <c r="L17" t="s">
        <v>871</v>
      </c>
      <c r="M17" t="s">
        <v>56</v>
      </c>
      <c r="O17" t="s">
        <v>361</v>
      </c>
      <c r="P17" t="s">
        <v>851</v>
      </c>
      <c r="Q17" t="s">
        <v>337</v>
      </c>
      <c r="R17">
        <v>0.13</v>
      </c>
      <c r="X17">
        <v>0</v>
      </c>
      <c r="Y17">
        <v>500000000</v>
      </c>
      <c r="AA17" t="s">
        <v>2025</v>
      </c>
    </row>
    <row r="18" spans="1:27" ht="15" customHeight="1">
      <c r="A18" s="962" t="s">
        <v>247</v>
      </c>
      <c r="B18" t="s">
        <v>318</v>
      </c>
      <c r="C18" t="s">
        <v>13</v>
      </c>
      <c r="D18" t="s">
        <v>11</v>
      </c>
      <c r="E18" t="s">
        <v>329</v>
      </c>
      <c r="F18" t="s">
        <v>330</v>
      </c>
      <c r="H18" t="s">
        <v>846</v>
      </c>
      <c r="I18" t="s">
        <v>847</v>
      </c>
      <c r="J18" t="s">
        <v>848</v>
      </c>
      <c r="K18" t="s">
        <v>849</v>
      </c>
      <c r="L18" t="s">
        <v>850</v>
      </c>
      <c r="M18" t="s">
        <v>57</v>
      </c>
      <c r="O18" t="s">
        <v>361</v>
      </c>
      <c r="P18" t="s">
        <v>851</v>
      </c>
      <c r="Q18" t="s">
        <v>337</v>
      </c>
      <c r="R18">
        <v>2.0499999999999998</v>
      </c>
      <c r="X18">
        <v>0</v>
      </c>
      <c r="Y18">
        <v>500000000</v>
      </c>
      <c r="AA18" t="s">
        <v>2025</v>
      </c>
    </row>
    <row r="19" spans="1:27" ht="15" customHeight="1">
      <c r="A19" s="962" t="s">
        <v>247</v>
      </c>
      <c r="B19" t="s">
        <v>317</v>
      </c>
      <c r="C19" t="s">
        <v>13</v>
      </c>
      <c r="D19" t="s">
        <v>11</v>
      </c>
      <c r="E19" t="s">
        <v>329</v>
      </c>
      <c r="F19" t="s">
        <v>330</v>
      </c>
      <c r="I19" t="s">
        <v>847</v>
      </c>
      <c r="K19" t="s">
        <v>849</v>
      </c>
      <c r="L19" t="s">
        <v>850</v>
      </c>
      <c r="M19" t="s">
        <v>57</v>
      </c>
      <c r="O19" t="s">
        <v>361</v>
      </c>
      <c r="P19" t="s">
        <v>851</v>
      </c>
      <c r="Q19" t="s">
        <v>337</v>
      </c>
      <c r="R19">
        <v>2.0499999999999998</v>
      </c>
      <c r="X19">
        <v>0</v>
      </c>
      <c r="Y19">
        <v>500000000</v>
      </c>
      <c r="AA19" t="s">
        <v>2025</v>
      </c>
    </row>
    <row r="20" spans="1:27" ht="15" customHeight="1">
      <c r="A20" s="962" t="s">
        <v>247</v>
      </c>
      <c r="B20" t="s">
        <v>305</v>
      </c>
      <c r="C20" t="s">
        <v>13</v>
      </c>
      <c r="D20" t="s">
        <v>11</v>
      </c>
      <c r="E20" t="s">
        <v>329</v>
      </c>
      <c r="F20" t="s">
        <v>330</v>
      </c>
      <c r="R20">
        <v>2.0499999999999998</v>
      </c>
      <c r="X20">
        <v>0</v>
      </c>
      <c r="Y20">
        <v>500000000</v>
      </c>
      <c r="AA20" t="s">
        <v>2025</v>
      </c>
    </row>
    <row r="21" spans="1:27" ht="15" customHeight="1">
      <c r="A21" s="962" t="s">
        <v>247</v>
      </c>
      <c r="B21" t="s">
        <v>324</v>
      </c>
      <c r="C21" t="s">
        <v>13</v>
      </c>
      <c r="D21" t="s">
        <v>11</v>
      </c>
      <c r="E21" t="s">
        <v>329</v>
      </c>
      <c r="F21" t="s">
        <v>330</v>
      </c>
      <c r="R21">
        <v>0</v>
      </c>
      <c r="U21">
        <v>0</v>
      </c>
      <c r="V21">
        <v>0</v>
      </c>
      <c r="X21">
        <v>0</v>
      </c>
      <c r="Y21">
        <v>500000000</v>
      </c>
      <c r="Z21">
        <v>0</v>
      </c>
      <c r="AA21" t="s">
        <v>2028</v>
      </c>
    </row>
    <row r="22" spans="1:27" ht="15" customHeight="1">
      <c r="A22" s="962" t="s">
        <v>248</v>
      </c>
      <c r="B22" t="s">
        <v>278</v>
      </c>
      <c r="C22" t="s">
        <v>13</v>
      </c>
      <c r="D22" t="s">
        <v>11</v>
      </c>
      <c r="E22" t="s">
        <v>329</v>
      </c>
      <c r="F22" t="s">
        <v>330</v>
      </c>
      <c r="R22">
        <v>0</v>
      </c>
      <c r="X22">
        <v>0</v>
      </c>
      <c r="Y22">
        <v>500000000</v>
      </c>
      <c r="AA22" t="s">
        <v>2025</v>
      </c>
    </row>
    <row r="23" spans="1:27" ht="15" customHeight="1">
      <c r="A23" s="962" t="s">
        <v>248</v>
      </c>
      <c r="B23" t="s">
        <v>279</v>
      </c>
      <c r="C23" t="s">
        <v>13</v>
      </c>
      <c r="D23" t="s">
        <v>11</v>
      </c>
      <c r="E23" t="s">
        <v>329</v>
      </c>
      <c r="F23" t="s">
        <v>330</v>
      </c>
      <c r="G23" t="s">
        <v>341</v>
      </c>
      <c r="I23" t="s">
        <v>332</v>
      </c>
      <c r="K23" t="s">
        <v>333</v>
      </c>
      <c r="L23" t="s">
        <v>250</v>
      </c>
      <c r="M23" t="s">
        <v>50</v>
      </c>
      <c r="O23" t="s">
        <v>335</v>
      </c>
      <c r="P23" t="s">
        <v>336</v>
      </c>
      <c r="Q23" t="s">
        <v>337</v>
      </c>
      <c r="R23">
        <v>61.5</v>
      </c>
      <c r="X23">
        <v>0</v>
      </c>
      <c r="Y23">
        <v>500000000</v>
      </c>
      <c r="AA23" t="s">
        <v>2025</v>
      </c>
    </row>
    <row r="24" spans="1:27" ht="15" customHeight="1">
      <c r="A24" s="962" t="s">
        <v>249</v>
      </c>
      <c r="B24" t="s">
        <v>278</v>
      </c>
      <c r="C24" t="s">
        <v>13</v>
      </c>
      <c r="D24" t="s">
        <v>11</v>
      </c>
      <c r="E24" t="s">
        <v>329</v>
      </c>
      <c r="F24" t="s">
        <v>330</v>
      </c>
      <c r="J24" t="s">
        <v>340</v>
      </c>
      <c r="L24" t="s">
        <v>249</v>
      </c>
      <c r="R24">
        <v>0</v>
      </c>
      <c r="U24">
        <v>0</v>
      </c>
      <c r="V24">
        <v>0</v>
      </c>
      <c r="X24">
        <v>0</v>
      </c>
      <c r="Y24">
        <v>500000000</v>
      </c>
      <c r="Z24">
        <v>0</v>
      </c>
      <c r="AA24" t="s">
        <v>2026</v>
      </c>
    </row>
    <row r="25" spans="1:27" ht="15" customHeight="1">
      <c r="A25" s="962" t="s">
        <v>250</v>
      </c>
      <c r="B25" t="s">
        <v>279</v>
      </c>
      <c r="C25" t="s">
        <v>13</v>
      </c>
      <c r="D25" t="s">
        <v>11</v>
      </c>
      <c r="E25" t="s">
        <v>329</v>
      </c>
      <c r="F25" t="s">
        <v>330</v>
      </c>
      <c r="G25" t="s">
        <v>341</v>
      </c>
      <c r="I25" t="s">
        <v>332</v>
      </c>
      <c r="K25" t="s">
        <v>333</v>
      </c>
      <c r="L25" t="s">
        <v>250</v>
      </c>
      <c r="M25" t="s">
        <v>50</v>
      </c>
      <c r="O25" t="s">
        <v>335</v>
      </c>
      <c r="P25" t="s">
        <v>336</v>
      </c>
      <c r="Q25" t="s">
        <v>337</v>
      </c>
      <c r="R25">
        <v>61.5</v>
      </c>
      <c r="U25">
        <v>61.49</v>
      </c>
      <c r="V25">
        <v>3.07</v>
      </c>
      <c r="W25">
        <v>0.1</v>
      </c>
      <c r="X25">
        <v>0</v>
      </c>
      <c r="Y25">
        <v>500000000</v>
      </c>
      <c r="Z25">
        <v>0</v>
      </c>
      <c r="AA25" t="s">
        <v>2028</v>
      </c>
    </row>
    <row r="26" spans="1:27" ht="15" customHeight="1">
      <c r="A26" s="962" t="s">
        <v>254</v>
      </c>
      <c r="B26" t="s">
        <v>283</v>
      </c>
      <c r="C26" t="s">
        <v>13</v>
      </c>
      <c r="D26" t="s">
        <v>11</v>
      </c>
      <c r="E26" t="s">
        <v>329</v>
      </c>
      <c r="F26" t="s">
        <v>330</v>
      </c>
      <c r="J26" t="s">
        <v>342</v>
      </c>
      <c r="L26" t="s">
        <v>343</v>
      </c>
      <c r="R26">
        <v>0</v>
      </c>
      <c r="U26">
        <v>0</v>
      </c>
      <c r="V26">
        <v>0</v>
      </c>
      <c r="X26">
        <v>0</v>
      </c>
      <c r="Y26">
        <v>500000000</v>
      </c>
      <c r="Z26">
        <v>0</v>
      </c>
      <c r="AA26" t="s">
        <v>2028</v>
      </c>
    </row>
    <row r="27" spans="1:27" ht="15" customHeight="1">
      <c r="A27" s="962" t="s">
        <v>254</v>
      </c>
      <c r="B27" t="s">
        <v>289</v>
      </c>
      <c r="C27" t="s">
        <v>13</v>
      </c>
      <c r="D27" t="s">
        <v>11</v>
      </c>
      <c r="E27" t="s">
        <v>329</v>
      </c>
      <c r="F27" t="s">
        <v>330</v>
      </c>
      <c r="J27" t="s">
        <v>338</v>
      </c>
      <c r="L27" t="s">
        <v>344</v>
      </c>
      <c r="R27">
        <v>0</v>
      </c>
      <c r="U27">
        <v>0</v>
      </c>
      <c r="V27">
        <v>0</v>
      </c>
      <c r="X27">
        <v>0</v>
      </c>
      <c r="Y27">
        <v>500000000</v>
      </c>
      <c r="Z27">
        <v>0</v>
      </c>
      <c r="AA27" t="s">
        <v>2028</v>
      </c>
    </row>
    <row r="28" spans="1:27" ht="15" customHeight="1">
      <c r="A28" s="962" t="s">
        <v>254</v>
      </c>
      <c r="B28" t="s">
        <v>290</v>
      </c>
      <c r="C28" t="s">
        <v>13</v>
      </c>
      <c r="D28" t="s">
        <v>11</v>
      </c>
      <c r="E28" t="s">
        <v>329</v>
      </c>
      <c r="F28" t="s">
        <v>330</v>
      </c>
      <c r="R28">
        <v>0</v>
      </c>
      <c r="S28">
        <v>0</v>
      </c>
      <c r="T28">
        <v>0</v>
      </c>
      <c r="X28">
        <v>0</v>
      </c>
      <c r="Y28">
        <v>500000000</v>
      </c>
      <c r="AA28" t="s">
        <v>2029</v>
      </c>
    </row>
    <row r="29" spans="1:27" ht="15" customHeight="1">
      <c r="A29" s="962" t="s">
        <v>254</v>
      </c>
      <c r="B29" t="s">
        <v>292</v>
      </c>
      <c r="C29" t="s">
        <v>13</v>
      </c>
      <c r="D29" t="s">
        <v>11</v>
      </c>
      <c r="E29" t="s">
        <v>329</v>
      </c>
      <c r="F29" t="s">
        <v>330</v>
      </c>
      <c r="R29">
        <v>0</v>
      </c>
      <c r="S29">
        <v>0</v>
      </c>
      <c r="T29">
        <v>0</v>
      </c>
      <c r="X29">
        <v>0</v>
      </c>
      <c r="Y29">
        <v>500000000</v>
      </c>
      <c r="AA29" t="s">
        <v>2029</v>
      </c>
    </row>
    <row r="30" spans="1:27" ht="15" customHeight="1">
      <c r="A30" s="962" t="s">
        <v>254</v>
      </c>
      <c r="B30" t="s">
        <v>294</v>
      </c>
      <c r="C30" t="s">
        <v>13</v>
      </c>
      <c r="D30" t="s">
        <v>11</v>
      </c>
      <c r="E30" t="s">
        <v>329</v>
      </c>
      <c r="F30" t="s">
        <v>330</v>
      </c>
      <c r="R30">
        <v>0</v>
      </c>
      <c r="S30">
        <v>0</v>
      </c>
      <c r="T30">
        <v>0</v>
      </c>
      <c r="X30">
        <v>0</v>
      </c>
      <c r="Y30">
        <v>500000000</v>
      </c>
      <c r="AA30" t="s">
        <v>2029</v>
      </c>
    </row>
    <row r="31" spans="1:27" ht="15" customHeight="1">
      <c r="A31" s="962" t="s">
        <v>254</v>
      </c>
      <c r="B31" t="s">
        <v>295</v>
      </c>
      <c r="C31" t="s">
        <v>13</v>
      </c>
      <c r="D31" t="s">
        <v>11</v>
      </c>
      <c r="E31" t="s">
        <v>329</v>
      </c>
      <c r="F31" t="s">
        <v>330</v>
      </c>
      <c r="R31">
        <v>0</v>
      </c>
      <c r="S31">
        <v>0</v>
      </c>
      <c r="T31">
        <v>0</v>
      </c>
      <c r="X31">
        <v>0</v>
      </c>
      <c r="Y31">
        <v>500000000</v>
      </c>
      <c r="AA31" t="s">
        <v>2029</v>
      </c>
    </row>
    <row r="32" spans="1:27" ht="15" customHeight="1">
      <c r="A32" s="962" t="s">
        <v>254</v>
      </c>
      <c r="B32" t="s">
        <v>280</v>
      </c>
      <c r="C32" t="s">
        <v>13</v>
      </c>
      <c r="D32" t="s">
        <v>11</v>
      </c>
      <c r="E32" t="s">
        <v>329</v>
      </c>
      <c r="F32" t="s">
        <v>330</v>
      </c>
      <c r="G32" t="s">
        <v>345</v>
      </c>
      <c r="I32" t="s">
        <v>332</v>
      </c>
      <c r="K32" t="s">
        <v>333</v>
      </c>
      <c r="L32" t="s">
        <v>346</v>
      </c>
      <c r="M32" t="s">
        <v>50</v>
      </c>
      <c r="O32" t="s">
        <v>335</v>
      </c>
      <c r="P32" t="s">
        <v>336</v>
      </c>
      <c r="Q32" t="s">
        <v>337</v>
      </c>
      <c r="R32">
        <v>4780</v>
      </c>
      <c r="U32">
        <v>4780</v>
      </c>
      <c r="V32">
        <v>239</v>
      </c>
      <c r="W32">
        <v>0.1</v>
      </c>
      <c r="X32">
        <v>0</v>
      </c>
      <c r="Y32">
        <v>500000000</v>
      </c>
      <c r="Z32">
        <v>0</v>
      </c>
      <c r="AA32" t="s">
        <v>2028</v>
      </c>
    </row>
    <row r="33" spans="1:27" ht="15" customHeight="1">
      <c r="A33" s="962" t="s">
        <v>254</v>
      </c>
      <c r="B33" t="s">
        <v>299</v>
      </c>
      <c r="C33" t="s">
        <v>13</v>
      </c>
      <c r="D33" t="s">
        <v>11</v>
      </c>
      <c r="E33" t="s">
        <v>329</v>
      </c>
      <c r="F33" t="s">
        <v>330</v>
      </c>
      <c r="G33" t="s">
        <v>347</v>
      </c>
      <c r="I33" t="s">
        <v>332</v>
      </c>
      <c r="K33" t="s">
        <v>333</v>
      </c>
      <c r="L33" t="s">
        <v>348</v>
      </c>
      <c r="M33" t="s">
        <v>50</v>
      </c>
      <c r="O33" t="s">
        <v>349</v>
      </c>
      <c r="P33" t="s">
        <v>336</v>
      </c>
      <c r="Q33" t="s">
        <v>337</v>
      </c>
      <c r="R33">
        <v>56.4</v>
      </c>
      <c r="U33">
        <v>56.39</v>
      </c>
      <c r="V33">
        <v>2.82</v>
      </c>
      <c r="W33">
        <v>0.1</v>
      </c>
      <c r="X33">
        <v>0</v>
      </c>
      <c r="Y33">
        <v>500000000</v>
      </c>
      <c r="Z33">
        <v>0</v>
      </c>
      <c r="AA33" t="s">
        <v>2028</v>
      </c>
    </row>
    <row r="34" spans="1:27" ht="15" customHeight="1">
      <c r="A34" s="962" t="s">
        <v>254</v>
      </c>
      <c r="B34" t="s">
        <v>284</v>
      </c>
      <c r="C34" t="s">
        <v>13</v>
      </c>
      <c r="D34" t="s">
        <v>11</v>
      </c>
      <c r="E34" t="s">
        <v>329</v>
      </c>
      <c r="F34" t="s">
        <v>330</v>
      </c>
      <c r="R34">
        <v>0</v>
      </c>
      <c r="U34">
        <v>0</v>
      </c>
      <c r="V34">
        <v>0</v>
      </c>
      <c r="X34">
        <v>0</v>
      </c>
      <c r="Y34">
        <v>500000000</v>
      </c>
      <c r="Z34">
        <v>0</v>
      </c>
      <c r="AA34" t="s">
        <v>2028</v>
      </c>
    </row>
    <row r="35" spans="1:27" ht="15" customHeight="1">
      <c r="A35" s="962" t="s">
        <v>254</v>
      </c>
      <c r="B35" t="s">
        <v>285</v>
      </c>
      <c r="C35" t="s">
        <v>13</v>
      </c>
      <c r="D35" t="s">
        <v>11</v>
      </c>
      <c r="E35" t="s">
        <v>329</v>
      </c>
      <c r="F35" t="s">
        <v>330</v>
      </c>
      <c r="R35">
        <v>0</v>
      </c>
      <c r="U35">
        <v>0</v>
      </c>
      <c r="V35">
        <v>0</v>
      </c>
      <c r="X35">
        <v>0</v>
      </c>
      <c r="Y35">
        <v>500000000</v>
      </c>
      <c r="Z35">
        <v>0</v>
      </c>
      <c r="AA35" t="s">
        <v>2028</v>
      </c>
    </row>
    <row r="36" spans="1:27" ht="15" customHeight="1">
      <c r="A36" s="962" t="s">
        <v>254</v>
      </c>
      <c r="B36" t="s">
        <v>286</v>
      </c>
      <c r="C36" t="s">
        <v>13</v>
      </c>
      <c r="D36" t="s">
        <v>11</v>
      </c>
      <c r="E36" t="s">
        <v>329</v>
      </c>
      <c r="F36" t="s">
        <v>330</v>
      </c>
      <c r="R36">
        <v>0</v>
      </c>
      <c r="U36">
        <v>0</v>
      </c>
      <c r="V36">
        <v>0</v>
      </c>
      <c r="X36">
        <v>0</v>
      </c>
      <c r="Y36">
        <v>500000000</v>
      </c>
      <c r="Z36">
        <v>0</v>
      </c>
      <c r="AA36" t="s">
        <v>2028</v>
      </c>
    </row>
    <row r="37" spans="1:27" ht="15" customHeight="1">
      <c r="A37" s="962" t="s">
        <v>254</v>
      </c>
      <c r="B37" t="s">
        <v>303</v>
      </c>
      <c r="C37" t="s">
        <v>13</v>
      </c>
      <c r="D37" t="s">
        <v>11</v>
      </c>
      <c r="E37" t="s">
        <v>329</v>
      </c>
      <c r="F37" t="s">
        <v>330</v>
      </c>
      <c r="R37">
        <v>0</v>
      </c>
      <c r="U37">
        <v>0</v>
      </c>
      <c r="V37">
        <v>0</v>
      </c>
      <c r="X37">
        <v>0</v>
      </c>
      <c r="Y37">
        <v>500000000</v>
      </c>
      <c r="Z37">
        <v>0</v>
      </c>
      <c r="AA37" t="s">
        <v>2028</v>
      </c>
    </row>
    <row r="38" spans="1:27" ht="15" customHeight="1">
      <c r="A38" s="962" t="s">
        <v>254</v>
      </c>
      <c r="B38" t="s">
        <v>291</v>
      </c>
      <c r="C38" t="s">
        <v>13</v>
      </c>
      <c r="D38" t="s">
        <v>11</v>
      </c>
      <c r="E38" t="s">
        <v>329</v>
      </c>
      <c r="F38" t="s">
        <v>330</v>
      </c>
      <c r="R38">
        <v>0</v>
      </c>
      <c r="S38">
        <v>0</v>
      </c>
      <c r="T38">
        <v>0</v>
      </c>
      <c r="X38">
        <v>0</v>
      </c>
      <c r="Y38">
        <v>500000000</v>
      </c>
      <c r="AA38" t="s">
        <v>2029</v>
      </c>
    </row>
    <row r="39" spans="1:27" ht="15" customHeight="1">
      <c r="A39" s="962" t="s">
        <v>254</v>
      </c>
      <c r="B39" t="s">
        <v>293</v>
      </c>
      <c r="C39" t="s">
        <v>13</v>
      </c>
      <c r="D39" t="s">
        <v>11</v>
      </c>
      <c r="E39" t="s">
        <v>329</v>
      </c>
      <c r="F39" t="s">
        <v>330</v>
      </c>
      <c r="R39">
        <v>0</v>
      </c>
      <c r="S39">
        <v>0</v>
      </c>
      <c r="T39">
        <v>0</v>
      </c>
      <c r="X39">
        <v>0</v>
      </c>
      <c r="Y39">
        <v>500000000</v>
      </c>
      <c r="AA39" t="s">
        <v>2029</v>
      </c>
    </row>
    <row r="40" spans="1:27" ht="15" customHeight="1">
      <c r="A40" s="962" t="s">
        <v>254</v>
      </c>
      <c r="B40" t="s">
        <v>288</v>
      </c>
      <c r="C40" t="s">
        <v>13</v>
      </c>
      <c r="D40" t="s">
        <v>11</v>
      </c>
      <c r="E40" t="s">
        <v>329</v>
      </c>
      <c r="F40" t="s">
        <v>330</v>
      </c>
      <c r="R40">
        <v>56.4</v>
      </c>
      <c r="X40">
        <v>0</v>
      </c>
      <c r="Y40">
        <v>500000000</v>
      </c>
      <c r="AA40" t="s">
        <v>2025</v>
      </c>
    </row>
    <row r="41" spans="1:27" ht="15" customHeight="1">
      <c r="A41" s="962" t="s">
        <v>254</v>
      </c>
      <c r="B41" t="s">
        <v>298</v>
      </c>
      <c r="C41" t="s">
        <v>13</v>
      </c>
      <c r="D41" t="s">
        <v>11</v>
      </c>
      <c r="E41" t="s">
        <v>329</v>
      </c>
      <c r="F41" t="s">
        <v>330</v>
      </c>
      <c r="R41">
        <v>56.4</v>
      </c>
      <c r="X41">
        <v>0</v>
      </c>
      <c r="Y41">
        <v>500000000</v>
      </c>
      <c r="AA41" t="s">
        <v>2025</v>
      </c>
    </row>
    <row r="42" spans="1:27" ht="15" customHeight="1">
      <c r="A42" s="962" t="s">
        <v>254</v>
      </c>
      <c r="B42" t="s">
        <v>297</v>
      </c>
      <c r="C42" t="s">
        <v>13</v>
      </c>
      <c r="D42" t="s">
        <v>11</v>
      </c>
      <c r="E42" t="s">
        <v>329</v>
      </c>
      <c r="F42" t="s">
        <v>330</v>
      </c>
      <c r="R42">
        <v>56.4</v>
      </c>
      <c r="X42">
        <v>0</v>
      </c>
      <c r="Y42">
        <v>500000000</v>
      </c>
      <c r="AA42" t="s">
        <v>2025</v>
      </c>
    </row>
    <row r="43" spans="1:27" ht="15" customHeight="1">
      <c r="A43" s="962" t="s">
        <v>254</v>
      </c>
      <c r="B43" t="s">
        <v>287</v>
      </c>
      <c r="C43" t="s">
        <v>13</v>
      </c>
      <c r="D43" t="s">
        <v>11</v>
      </c>
      <c r="E43" t="s">
        <v>329</v>
      </c>
      <c r="F43" t="s">
        <v>330</v>
      </c>
      <c r="R43">
        <v>66.400000000000006</v>
      </c>
      <c r="X43">
        <v>0</v>
      </c>
      <c r="Y43">
        <v>500000000</v>
      </c>
      <c r="AA43" t="s">
        <v>2025</v>
      </c>
    </row>
    <row r="44" spans="1:27" ht="15" customHeight="1">
      <c r="A44" s="962" t="s">
        <v>254</v>
      </c>
      <c r="B44" t="s">
        <v>296</v>
      </c>
      <c r="C44" t="s">
        <v>13</v>
      </c>
      <c r="D44" t="s">
        <v>11</v>
      </c>
      <c r="E44" t="s">
        <v>329</v>
      </c>
      <c r="F44" t="s">
        <v>330</v>
      </c>
      <c r="R44">
        <v>0</v>
      </c>
      <c r="S44">
        <v>0</v>
      </c>
      <c r="T44">
        <v>0</v>
      </c>
      <c r="X44">
        <v>0</v>
      </c>
      <c r="Y44">
        <v>500000000</v>
      </c>
      <c r="AA44" t="s">
        <v>2029</v>
      </c>
    </row>
    <row r="45" spans="1:27" ht="15" customHeight="1">
      <c r="A45" s="962" t="s">
        <v>254</v>
      </c>
      <c r="B45" t="s">
        <v>319</v>
      </c>
      <c r="C45" t="s">
        <v>13</v>
      </c>
      <c r="D45" t="s">
        <v>11</v>
      </c>
      <c r="E45" t="s">
        <v>329</v>
      </c>
      <c r="F45" t="s">
        <v>330</v>
      </c>
      <c r="G45" t="s">
        <v>350</v>
      </c>
      <c r="I45" t="s">
        <v>332</v>
      </c>
      <c r="K45" t="s">
        <v>333</v>
      </c>
      <c r="L45" t="s">
        <v>351</v>
      </c>
      <c r="M45" t="s">
        <v>50</v>
      </c>
      <c r="O45" t="s">
        <v>349</v>
      </c>
      <c r="P45" t="s">
        <v>336</v>
      </c>
      <c r="Q45" t="s">
        <v>337</v>
      </c>
      <c r="R45">
        <v>10</v>
      </c>
      <c r="U45">
        <v>10</v>
      </c>
      <c r="V45">
        <v>0.5</v>
      </c>
      <c r="W45">
        <v>0.1</v>
      </c>
      <c r="X45">
        <v>0</v>
      </c>
      <c r="Y45">
        <v>500000000</v>
      </c>
      <c r="Z45">
        <v>0</v>
      </c>
      <c r="AA45" t="s">
        <v>2028</v>
      </c>
    </row>
    <row r="46" spans="1:27" ht="15" customHeight="1">
      <c r="A46" s="962" t="s">
        <v>254</v>
      </c>
      <c r="B46" t="s">
        <v>317</v>
      </c>
      <c r="C46" t="s">
        <v>13</v>
      </c>
      <c r="D46" t="s">
        <v>11</v>
      </c>
      <c r="E46" t="s">
        <v>329</v>
      </c>
      <c r="F46" t="s">
        <v>330</v>
      </c>
      <c r="G46" t="s">
        <v>350</v>
      </c>
      <c r="I46" t="s">
        <v>332</v>
      </c>
      <c r="K46" t="s">
        <v>333</v>
      </c>
      <c r="L46" t="s">
        <v>351</v>
      </c>
      <c r="M46" t="s">
        <v>50</v>
      </c>
      <c r="O46" t="s">
        <v>349</v>
      </c>
      <c r="P46" t="s">
        <v>336</v>
      </c>
      <c r="Q46" t="s">
        <v>337</v>
      </c>
      <c r="R46">
        <v>10</v>
      </c>
      <c r="X46">
        <v>0</v>
      </c>
      <c r="Y46">
        <v>500000000</v>
      </c>
      <c r="AA46" t="s">
        <v>2025</v>
      </c>
    </row>
    <row r="47" spans="1:27" ht="15" customHeight="1">
      <c r="A47" s="962" t="s">
        <v>254</v>
      </c>
      <c r="B47" t="s">
        <v>305</v>
      </c>
      <c r="C47" t="s">
        <v>13</v>
      </c>
      <c r="D47" t="s">
        <v>11</v>
      </c>
      <c r="E47" t="s">
        <v>329</v>
      </c>
      <c r="F47" t="s">
        <v>330</v>
      </c>
      <c r="R47">
        <v>10</v>
      </c>
      <c r="X47">
        <v>0</v>
      </c>
      <c r="Y47">
        <v>500000000</v>
      </c>
      <c r="AA47" t="s">
        <v>2025</v>
      </c>
    </row>
    <row r="48" spans="1:27" ht="15" customHeight="1">
      <c r="A48" s="962" t="s">
        <v>254</v>
      </c>
      <c r="B48" t="s">
        <v>321</v>
      </c>
      <c r="C48" t="s">
        <v>13</v>
      </c>
      <c r="D48" t="s">
        <v>11</v>
      </c>
      <c r="E48" t="s">
        <v>329</v>
      </c>
      <c r="F48" t="s">
        <v>330</v>
      </c>
      <c r="H48" t="s">
        <v>352</v>
      </c>
      <c r="I48" t="s">
        <v>353</v>
      </c>
      <c r="K48" t="s">
        <v>333</v>
      </c>
      <c r="L48" t="s">
        <v>354</v>
      </c>
      <c r="M48" t="s">
        <v>58</v>
      </c>
      <c r="O48" t="s">
        <v>335</v>
      </c>
      <c r="P48" t="s">
        <v>336</v>
      </c>
      <c r="Q48" t="s">
        <v>337</v>
      </c>
      <c r="R48">
        <v>1510</v>
      </c>
      <c r="U48">
        <v>1511.06</v>
      </c>
      <c r="V48">
        <v>75.55</v>
      </c>
      <c r="W48">
        <v>0.1</v>
      </c>
      <c r="X48">
        <v>0</v>
      </c>
      <c r="Y48">
        <v>500000000</v>
      </c>
      <c r="Z48">
        <v>0</v>
      </c>
      <c r="AA48" t="s">
        <v>2028</v>
      </c>
    </row>
    <row r="49" spans="1:27" ht="15" customHeight="1">
      <c r="A49" s="962" t="s">
        <v>254</v>
      </c>
      <c r="B49" t="s">
        <v>324</v>
      </c>
      <c r="C49" t="s">
        <v>13</v>
      </c>
      <c r="D49" t="s">
        <v>11</v>
      </c>
      <c r="E49" t="s">
        <v>329</v>
      </c>
      <c r="F49" t="s">
        <v>330</v>
      </c>
      <c r="R49">
        <v>0</v>
      </c>
      <c r="U49">
        <v>0</v>
      </c>
      <c r="V49">
        <v>0</v>
      </c>
      <c r="X49">
        <v>0</v>
      </c>
      <c r="Y49">
        <v>500000000</v>
      </c>
      <c r="Z49">
        <v>0</v>
      </c>
      <c r="AA49" t="s">
        <v>2028</v>
      </c>
    </row>
    <row r="50" spans="1:27" ht="15" customHeight="1">
      <c r="A50" s="962" t="s">
        <v>255</v>
      </c>
      <c r="B50" t="s">
        <v>322</v>
      </c>
      <c r="C50" t="s">
        <v>13</v>
      </c>
      <c r="D50" t="s">
        <v>11</v>
      </c>
      <c r="E50" t="s">
        <v>329</v>
      </c>
      <c r="F50" t="s">
        <v>330</v>
      </c>
      <c r="H50" t="s">
        <v>848</v>
      </c>
      <c r="I50" t="s">
        <v>853</v>
      </c>
      <c r="J50" t="s">
        <v>848</v>
      </c>
      <c r="K50" t="s">
        <v>849</v>
      </c>
      <c r="L50" t="s">
        <v>1993</v>
      </c>
      <c r="M50" t="s">
        <v>55</v>
      </c>
      <c r="O50" t="s">
        <v>361</v>
      </c>
      <c r="P50" t="s">
        <v>667</v>
      </c>
      <c r="Q50" t="s">
        <v>668</v>
      </c>
      <c r="R50">
        <v>0.34</v>
      </c>
      <c r="X50">
        <v>0</v>
      </c>
      <c r="Y50">
        <v>500000000</v>
      </c>
      <c r="AA50" t="s">
        <v>2025</v>
      </c>
    </row>
    <row r="51" spans="1:27" ht="15" customHeight="1">
      <c r="A51" s="962" t="s">
        <v>255</v>
      </c>
      <c r="B51" t="s">
        <v>301</v>
      </c>
      <c r="C51" t="s">
        <v>13</v>
      </c>
      <c r="D51" t="s">
        <v>11</v>
      </c>
      <c r="E51" t="s">
        <v>329</v>
      </c>
      <c r="F51" t="s">
        <v>330</v>
      </c>
      <c r="H51" t="s">
        <v>856</v>
      </c>
      <c r="I51" t="s">
        <v>853</v>
      </c>
      <c r="J51" t="s">
        <v>848</v>
      </c>
      <c r="K51" t="s">
        <v>849</v>
      </c>
      <c r="L51" t="s">
        <v>857</v>
      </c>
      <c r="M51" t="s">
        <v>55</v>
      </c>
      <c r="O51" t="s">
        <v>361</v>
      </c>
      <c r="P51" t="s">
        <v>851</v>
      </c>
      <c r="Q51" t="s">
        <v>337</v>
      </c>
      <c r="R51">
        <v>49.9</v>
      </c>
      <c r="X51">
        <v>0</v>
      </c>
      <c r="Y51">
        <v>500000000</v>
      </c>
      <c r="AA51" t="s">
        <v>2025</v>
      </c>
    </row>
    <row r="52" spans="1:27" ht="15" customHeight="1">
      <c r="A52" s="962" t="s">
        <v>255</v>
      </c>
      <c r="B52" t="s">
        <v>307</v>
      </c>
      <c r="C52" t="s">
        <v>13</v>
      </c>
      <c r="D52" t="s">
        <v>11</v>
      </c>
      <c r="E52" t="s">
        <v>329</v>
      </c>
      <c r="F52" t="s">
        <v>330</v>
      </c>
      <c r="H52" t="s">
        <v>858</v>
      </c>
      <c r="I52" t="s">
        <v>853</v>
      </c>
      <c r="J52" t="s">
        <v>848</v>
      </c>
      <c r="K52" t="s">
        <v>849</v>
      </c>
      <c r="L52" t="s">
        <v>859</v>
      </c>
      <c r="M52" t="s">
        <v>55</v>
      </c>
      <c r="O52" t="s">
        <v>361</v>
      </c>
      <c r="P52" t="s">
        <v>851</v>
      </c>
      <c r="Q52" t="s">
        <v>337</v>
      </c>
      <c r="R52">
        <v>0.68</v>
      </c>
      <c r="X52">
        <v>0</v>
      </c>
      <c r="Y52">
        <v>500000000</v>
      </c>
      <c r="AA52" t="s">
        <v>2025</v>
      </c>
    </row>
    <row r="53" spans="1:27" ht="15" customHeight="1">
      <c r="A53" s="962" t="s">
        <v>255</v>
      </c>
      <c r="B53" t="s">
        <v>315</v>
      </c>
      <c r="C53" t="s">
        <v>13</v>
      </c>
      <c r="D53" t="s">
        <v>11</v>
      </c>
      <c r="E53" t="s">
        <v>329</v>
      </c>
      <c r="F53" t="s">
        <v>330</v>
      </c>
      <c r="H53" t="s">
        <v>860</v>
      </c>
      <c r="I53" t="s">
        <v>853</v>
      </c>
      <c r="J53" t="s">
        <v>848</v>
      </c>
      <c r="K53" t="s">
        <v>849</v>
      </c>
      <c r="L53" t="s">
        <v>861</v>
      </c>
      <c r="M53" t="s">
        <v>55</v>
      </c>
      <c r="O53" t="s">
        <v>361</v>
      </c>
      <c r="P53" t="s">
        <v>851</v>
      </c>
      <c r="Q53" t="s">
        <v>337</v>
      </c>
      <c r="R53">
        <v>0</v>
      </c>
      <c r="X53">
        <v>0</v>
      </c>
      <c r="Y53">
        <v>500000000</v>
      </c>
      <c r="AA53" t="s">
        <v>2025</v>
      </c>
    </row>
    <row r="54" spans="1:27" ht="15" customHeight="1">
      <c r="A54" s="962" t="s">
        <v>255</v>
      </c>
      <c r="B54" t="s">
        <v>308</v>
      </c>
      <c r="C54" t="s">
        <v>13</v>
      </c>
      <c r="D54" t="s">
        <v>11</v>
      </c>
      <c r="E54" t="s">
        <v>329</v>
      </c>
      <c r="F54" t="s">
        <v>330</v>
      </c>
      <c r="H54" t="s">
        <v>862</v>
      </c>
      <c r="I54" t="s">
        <v>853</v>
      </c>
      <c r="J54" t="s">
        <v>848</v>
      </c>
      <c r="K54" t="s">
        <v>849</v>
      </c>
      <c r="L54" t="s">
        <v>863</v>
      </c>
      <c r="M54" t="s">
        <v>55</v>
      </c>
      <c r="O54" t="s">
        <v>361</v>
      </c>
      <c r="P54" t="s">
        <v>851</v>
      </c>
      <c r="Q54" t="s">
        <v>337</v>
      </c>
      <c r="R54">
        <v>0.68</v>
      </c>
      <c r="X54">
        <v>0</v>
      </c>
      <c r="Y54">
        <v>500000000</v>
      </c>
      <c r="AA54" t="s">
        <v>2025</v>
      </c>
    </row>
    <row r="55" spans="1:27" ht="15" customHeight="1">
      <c r="A55" s="962" t="s">
        <v>255</v>
      </c>
      <c r="B55" t="s">
        <v>311</v>
      </c>
      <c r="C55" t="s">
        <v>13</v>
      </c>
      <c r="D55" t="s">
        <v>11</v>
      </c>
      <c r="E55" t="s">
        <v>329</v>
      </c>
      <c r="F55" t="s">
        <v>330</v>
      </c>
      <c r="H55" t="s">
        <v>864</v>
      </c>
      <c r="I55" t="s">
        <v>853</v>
      </c>
      <c r="J55" t="s">
        <v>848</v>
      </c>
      <c r="K55" t="s">
        <v>849</v>
      </c>
      <c r="L55" t="s">
        <v>865</v>
      </c>
      <c r="M55" t="s">
        <v>55</v>
      </c>
      <c r="O55" t="s">
        <v>361</v>
      </c>
      <c r="P55" t="s">
        <v>851</v>
      </c>
      <c r="Q55" t="s">
        <v>337</v>
      </c>
      <c r="R55">
        <v>36</v>
      </c>
      <c r="X55">
        <v>0</v>
      </c>
      <c r="Y55">
        <v>500000000</v>
      </c>
      <c r="AA55" t="s">
        <v>2025</v>
      </c>
    </row>
    <row r="56" spans="1:27" ht="15" customHeight="1">
      <c r="A56" s="962" t="s">
        <v>255</v>
      </c>
      <c r="B56" t="s">
        <v>312</v>
      </c>
      <c r="C56" t="s">
        <v>13</v>
      </c>
      <c r="D56" t="s">
        <v>11</v>
      </c>
      <c r="E56" t="s">
        <v>329</v>
      </c>
      <c r="F56" t="s">
        <v>330</v>
      </c>
      <c r="H56" t="s">
        <v>866</v>
      </c>
      <c r="I56" t="s">
        <v>853</v>
      </c>
      <c r="J56" t="s">
        <v>848</v>
      </c>
      <c r="K56" t="s">
        <v>849</v>
      </c>
      <c r="L56" t="s">
        <v>867</v>
      </c>
      <c r="M56" t="s">
        <v>55</v>
      </c>
      <c r="O56" t="s">
        <v>361</v>
      </c>
      <c r="P56" t="s">
        <v>851</v>
      </c>
      <c r="Q56" t="s">
        <v>337</v>
      </c>
      <c r="R56">
        <v>0.91</v>
      </c>
      <c r="X56">
        <v>0</v>
      </c>
      <c r="Y56">
        <v>500000000</v>
      </c>
      <c r="AA56" t="s">
        <v>2025</v>
      </c>
    </row>
    <row r="57" spans="1:27" ht="15" customHeight="1">
      <c r="A57" s="962" t="s">
        <v>255</v>
      </c>
      <c r="B57" t="s">
        <v>300</v>
      </c>
      <c r="C57" t="s">
        <v>13</v>
      </c>
      <c r="D57" t="s">
        <v>11</v>
      </c>
      <c r="E57" t="s">
        <v>329</v>
      </c>
      <c r="F57" t="s">
        <v>330</v>
      </c>
      <c r="I57" t="s">
        <v>853</v>
      </c>
      <c r="K57" t="s">
        <v>849</v>
      </c>
      <c r="L57" t="s">
        <v>857</v>
      </c>
      <c r="M57" t="s">
        <v>55</v>
      </c>
      <c r="O57" t="s">
        <v>361</v>
      </c>
      <c r="P57" t="s">
        <v>851</v>
      </c>
      <c r="Q57" t="s">
        <v>337</v>
      </c>
      <c r="R57">
        <v>49.9</v>
      </c>
      <c r="X57">
        <v>0</v>
      </c>
      <c r="Y57">
        <v>500000000</v>
      </c>
      <c r="AA57" t="s">
        <v>2025</v>
      </c>
    </row>
    <row r="58" spans="1:27" ht="15" customHeight="1">
      <c r="A58" s="962" t="s">
        <v>255</v>
      </c>
      <c r="B58" t="s">
        <v>298</v>
      </c>
      <c r="C58" t="s">
        <v>13</v>
      </c>
      <c r="D58" t="s">
        <v>11</v>
      </c>
      <c r="E58" t="s">
        <v>329</v>
      </c>
      <c r="F58" t="s">
        <v>330</v>
      </c>
      <c r="R58">
        <v>49.9</v>
      </c>
      <c r="X58">
        <v>0</v>
      </c>
      <c r="Y58">
        <v>500000000</v>
      </c>
      <c r="AA58" t="s">
        <v>2025</v>
      </c>
    </row>
    <row r="59" spans="1:27" ht="15" customHeight="1">
      <c r="A59" s="962" t="s">
        <v>255</v>
      </c>
      <c r="B59" t="s">
        <v>297</v>
      </c>
      <c r="C59" t="s">
        <v>13</v>
      </c>
      <c r="D59" t="s">
        <v>11</v>
      </c>
      <c r="E59" t="s">
        <v>329</v>
      </c>
      <c r="F59" t="s">
        <v>330</v>
      </c>
      <c r="R59">
        <v>49.9</v>
      </c>
      <c r="X59">
        <v>0</v>
      </c>
      <c r="Y59">
        <v>500000000</v>
      </c>
      <c r="AA59" t="s">
        <v>2025</v>
      </c>
    </row>
    <row r="60" spans="1:27" ht="15" customHeight="1">
      <c r="A60" s="962" t="s">
        <v>255</v>
      </c>
      <c r="B60" t="s">
        <v>288</v>
      </c>
      <c r="C60" t="s">
        <v>13</v>
      </c>
      <c r="D60" t="s">
        <v>11</v>
      </c>
      <c r="E60" t="s">
        <v>329</v>
      </c>
      <c r="F60" t="s">
        <v>330</v>
      </c>
      <c r="R60">
        <v>49.9</v>
      </c>
      <c r="X60">
        <v>0</v>
      </c>
      <c r="Y60">
        <v>500000000</v>
      </c>
      <c r="AA60" t="s">
        <v>2025</v>
      </c>
    </row>
    <row r="61" spans="1:27" ht="15" customHeight="1">
      <c r="A61" s="962" t="s">
        <v>255</v>
      </c>
      <c r="B61" t="s">
        <v>287</v>
      </c>
      <c r="C61" t="s">
        <v>13</v>
      </c>
      <c r="D61" t="s">
        <v>11</v>
      </c>
      <c r="E61" t="s">
        <v>329</v>
      </c>
      <c r="F61" t="s">
        <v>330</v>
      </c>
      <c r="R61">
        <v>88.2</v>
      </c>
      <c r="X61">
        <v>0</v>
      </c>
      <c r="Y61">
        <v>500000000</v>
      </c>
      <c r="AA61" t="s">
        <v>2025</v>
      </c>
    </row>
    <row r="62" spans="1:27" ht="15" customHeight="1">
      <c r="A62" s="962" t="s">
        <v>255</v>
      </c>
      <c r="B62" t="s">
        <v>306</v>
      </c>
      <c r="C62" t="s">
        <v>13</v>
      </c>
      <c r="D62" t="s">
        <v>11</v>
      </c>
      <c r="E62" t="s">
        <v>329</v>
      </c>
      <c r="F62" t="s">
        <v>330</v>
      </c>
      <c r="I62" t="s">
        <v>853</v>
      </c>
      <c r="K62" t="s">
        <v>849</v>
      </c>
      <c r="L62" t="s">
        <v>1994</v>
      </c>
      <c r="M62" t="s">
        <v>55</v>
      </c>
      <c r="O62" t="s">
        <v>361</v>
      </c>
      <c r="P62" t="s">
        <v>851</v>
      </c>
      <c r="Q62" t="s">
        <v>337</v>
      </c>
      <c r="R62">
        <v>1.36</v>
      </c>
      <c r="X62">
        <v>0</v>
      </c>
      <c r="Y62">
        <v>500000000</v>
      </c>
      <c r="AA62" t="s">
        <v>2025</v>
      </c>
    </row>
    <row r="63" spans="1:27" ht="15" customHeight="1">
      <c r="A63" s="962" t="s">
        <v>255</v>
      </c>
      <c r="B63" t="s">
        <v>305</v>
      </c>
      <c r="C63" t="s">
        <v>13</v>
      </c>
      <c r="D63" t="s">
        <v>11</v>
      </c>
      <c r="E63" t="s">
        <v>329</v>
      </c>
      <c r="F63" t="s">
        <v>330</v>
      </c>
      <c r="R63">
        <v>38.299999999999997</v>
      </c>
      <c r="X63">
        <v>0</v>
      </c>
      <c r="Y63">
        <v>500000000</v>
      </c>
      <c r="AA63" t="s">
        <v>2025</v>
      </c>
    </row>
    <row r="64" spans="1:27" ht="15" customHeight="1">
      <c r="A64" s="962" t="s">
        <v>255</v>
      </c>
      <c r="B64" t="s">
        <v>309</v>
      </c>
      <c r="C64" t="s">
        <v>13</v>
      </c>
      <c r="D64" t="s">
        <v>11</v>
      </c>
      <c r="E64" t="s">
        <v>329</v>
      </c>
      <c r="F64" t="s">
        <v>330</v>
      </c>
      <c r="I64" t="s">
        <v>853</v>
      </c>
      <c r="K64" t="s">
        <v>849</v>
      </c>
      <c r="L64" t="s">
        <v>1995</v>
      </c>
      <c r="M64" t="s">
        <v>55</v>
      </c>
      <c r="O64" t="s">
        <v>361</v>
      </c>
      <c r="P64" t="s">
        <v>851</v>
      </c>
      <c r="Q64" t="s">
        <v>337</v>
      </c>
      <c r="R64">
        <v>37</v>
      </c>
      <c r="X64">
        <v>0</v>
      </c>
      <c r="Y64">
        <v>500000000</v>
      </c>
      <c r="AA64" t="s">
        <v>2025</v>
      </c>
    </row>
    <row r="65" spans="1:27" ht="15" customHeight="1">
      <c r="A65" s="962" t="s">
        <v>255</v>
      </c>
      <c r="B65" t="s">
        <v>313</v>
      </c>
      <c r="C65" t="s">
        <v>13</v>
      </c>
      <c r="D65" t="s">
        <v>11</v>
      </c>
      <c r="E65" t="s">
        <v>329</v>
      </c>
      <c r="F65" t="s">
        <v>330</v>
      </c>
      <c r="I65" t="s">
        <v>853</v>
      </c>
      <c r="K65" t="s">
        <v>849</v>
      </c>
      <c r="L65" t="s">
        <v>861</v>
      </c>
      <c r="M65" t="s">
        <v>55</v>
      </c>
      <c r="O65" t="s">
        <v>361</v>
      </c>
      <c r="P65" t="s">
        <v>851</v>
      </c>
      <c r="Q65" t="s">
        <v>337</v>
      </c>
      <c r="R65">
        <v>0</v>
      </c>
      <c r="X65">
        <v>0</v>
      </c>
      <c r="Y65">
        <v>500000000</v>
      </c>
      <c r="AA65" t="s">
        <v>2025</v>
      </c>
    </row>
    <row r="66" spans="1:27" ht="15" customHeight="1">
      <c r="A66" s="962" t="s">
        <v>257</v>
      </c>
      <c r="B66" t="s">
        <v>290</v>
      </c>
      <c r="C66" t="s">
        <v>13</v>
      </c>
      <c r="D66" t="s">
        <v>11</v>
      </c>
      <c r="E66" t="s">
        <v>329</v>
      </c>
      <c r="F66" t="s">
        <v>330</v>
      </c>
      <c r="J66" t="s">
        <v>1996</v>
      </c>
      <c r="R66">
        <v>189</v>
      </c>
      <c r="S66">
        <v>0</v>
      </c>
      <c r="T66">
        <v>647</v>
      </c>
      <c r="X66">
        <v>0</v>
      </c>
      <c r="Y66">
        <v>500000000</v>
      </c>
      <c r="AA66" t="s">
        <v>2029</v>
      </c>
    </row>
    <row r="67" spans="1:27" ht="15" customHeight="1">
      <c r="A67" s="962" t="s">
        <v>257</v>
      </c>
      <c r="B67" t="s">
        <v>292</v>
      </c>
      <c r="C67" t="s">
        <v>13</v>
      </c>
      <c r="D67" t="s">
        <v>11</v>
      </c>
      <c r="E67" t="s">
        <v>329</v>
      </c>
      <c r="F67" t="s">
        <v>330</v>
      </c>
      <c r="J67" t="s">
        <v>1997</v>
      </c>
      <c r="R67">
        <v>81</v>
      </c>
      <c r="S67">
        <v>0</v>
      </c>
      <c r="T67">
        <v>647</v>
      </c>
      <c r="X67">
        <v>0</v>
      </c>
      <c r="Y67">
        <v>500000000</v>
      </c>
      <c r="AA67" t="s">
        <v>2029</v>
      </c>
    </row>
    <row r="68" spans="1:27" ht="15" customHeight="1">
      <c r="A68" s="962" t="s">
        <v>257</v>
      </c>
      <c r="B68" t="s">
        <v>295</v>
      </c>
      <c r="C68" t="s">
        <v>13</v>
      </c>
      <c r="D68" t="s">
        <v>11</v>
      </c>
      <c r="E68" t="s">
        <v>329</v>
      </c>
      <c r="F68" t="s">
        <v>330</v>
      </c>
      <c r="J68" t="s">
        <v>1998</v>
      </c>
      <c r="R68">
        <v>189</v>
      </c>
      <c r="S68">
        <v>0</v>
      </c>
      <c r="T68">
        <v>647</v>
      </c>
      <c r="X68">
        <v>0</v>
      </c>
      <c r="Y68">
        <v>500000000</v>
      </c>
      <c r="AA68" t="s">
        <v>2029</v>
      </c>
    </row>
    <row r="69" spans="1:27" ht="15" customHeight="1">
      <c r="A69" s="962" t="s">
        <v>257</v>
      </c>
      <c r="B69" t="s">
        <v>296</v>
      </c>
      <c r="C69" t="s">
        <v>13</v>
      </c>
      <c r="D69" t="s">
        <v>11</v>
      </c>
      <c r="E69" t="s">
        <v>329</v>
      </c>
      <c r="F69" t="s">
        <v>330</v>
      </c>
      <c r="J69" t="s">
        <v>1999</v>
      </c>
      <c r="R69">
        <v>189</v>
      </c>
      <c r="S69">
        <v>0</v>
      </c>
      <c r="T69">
        <v>647</v>
      </c>
      <c r="X69">
        <v>0</v>
      </c>
      <c r="Y69">
        <v>500000000</v>
      </c>
      <c r="AA69" t="s">
        <v>2029</v>
      </c>
    </row>
    <row r="70" spans="1:27" ht="15" customHeight="1">
      <c r="A70" s="962" t="s">
        <v>257</v>
      </c>
      <c r="B70" t="s">
        <v>316</v>
      </c>
      <c r="C70" t="s">
        <v>13</v>
      </c>
      <c r="D70" t="s">
        <v>11</v>
      </c>
      <c r="E70" t="s">
        <v>329</v>
      </c>
      <c r="F70" t="s">
        <v>330</v>
      </c>
      <c r="H70" t="s">
        <v>889</v>
      </c>
      <c r="I70" t="s">
        <v>880</v>
      </c>
      <c r="J70" t="s">
        <v>890</v>
      </c>
      <c r="K70" t="s">
        <v>849</v>
      </c>
      <c r="L70" t="s">
        <v>891</v>
      </c>
      <c r="M70" t="s">
        <v>74</v>
      </c>
      <c r="O70" t="s">
        <v>361</v>
      </c>
      <c r="P70" t="s">
        <v>851</v>
      </c>
      <c r="Q70" t="s">
        <v>337</v>
      </c>
      <c r="R70">
        <v>38.1</v>
      </c>
      <c r="X70">
        <v>0</v>
      </c>
      <c r="Y70">
        <v>500000000</v>
      </c>
      <c r="AA70" t="s">
        <v>2025</v>
      </c>
    </row>
    <row r="71" spans="1:27" ht="15" customHeight="1">
      <c r="A71" s="962" t="s">
        <v>257</v>
      </c>
      <c r="B71" t="s">
        <v>289</v>
      </c>
      <c r="C71" t="s">
        <v>13</v>
      </c>
      <c r="D71" t="s">
        <v>11</v>
      </c>
      <c r="E71" t="s">
        <v>329</v>
      </c>
      <c r="F71" t="s">
        <v>330</v>
      </c>
      <c r="H71" t="s">
        <v>883</v>
      </c>
      <c r="I71" t="s">
        <v>880</v>
      </c>
      <c r="J71" t="s">
        <v>884</v>
      </c>
      <c r="K71" t="s">
        <v>849</v>
      </c>
      <c r="L71" t="s">
        <v>885</v>
      </c>
      <c r="M71" t="s">
        <v>74</v>
      </c>
      <c r="O71" t="s">
        <v>361</v>
      </c>
      <c r="P71" t="s">
        <v>851</v>
      </c>
      <c r="Q71" t="s">
        <v>337</v>
      </c>
      <c r="R71">
        <v>674</v>
      </c>
      <c r="X71">
        <v>0</v>
      </c>
      <c r="Y71">
        <v>500000000</v>
      </c>
      <c r="AA71" t="s">
        <v>2025</v>
      </c>
    </row>
    <row r="72" spans="1:27" ht="15" customHeight="1">
      <c r="A72" s="962" t="s">
        <v>257</v>
      </c>
      <c r="B72" t="s">
        <v>309</v>
      </c>
      <c r="C72" t="s">
        <v>13</v>
      </c>
      <c r="D72" t="s">
        <v>11</v>
      </c>
      <c r="E72" t="s">
        <v>329</v>
      </c>
      <c r="F72" t="s">
        <v>330</v>
      </c>
      <c r="I72" t="s">
        <v>887</v>
      </c>
      <c r="J72" t="s">
        <v>884</v>
      </c>
      <c r="K72" t="s">
        <v>849</v>
      </c>
      <c r="L72" t="s">
        <v>888</v>
      </c>
      <c r="M72" t="s">
        <v>74</v>
      </c>
      <c r="O72" t="s">
        <v>361</v>
      </c>
      <c r="P72" t="s">
        <v>851</v>
      </c>
      <c r="Q72" t="s">
        <v>337</v>
      </c>
      <c r="R72">
        <v>1120</v>
      </c>
      <c r="X72">
        <v>0</v>
      </c>
      <c r="Y72">
        <v>500000000</v>
      </c>
      <c r="AA72" t="s">
        <v>2025</v>
      </c>
    </row>
    <row r="73" spans="1:27" ht="15" customHeight="1">
      <c r="A73" s="962" t="s">
        <v>257</v>
      </c>
      <c r="B73" t="s">
        <v>291</v>
      </c>
      <c r="C73" t="s">
        <v>13</v>
      </c>
      <c r="D73" t="s">
        <v>11</v>
      </c>
      <c r="E73" t="s">
        <v>329</v>
      </c>
      <c r="F73" t="s">
        <v>330</v>
      </c>
      <c r="R73">
        <v>108</v>
      </c>
      <c r="S73">
        <v>26.8</v>
      </c>
      <c r="T73">
        <v>673.8</v>
      </c>
      <c r="X73">
        <v>0</v>
      </c>
      <c r="Y73">
        <v>500000000</v>
      </c>
      <c r="AA73" t="s">
        <v>2029</v>
      </c>
    </row>
    <row r="74" spans="1:27" ht="15" customHeight="1">
      <c r="A74" s="962" t="s">
        <v>257</v>
      </c>
      <c r="B74" t="s">
        <v>288</v>
      </c>
      <c r="C74" t="s">
        <v>13</v>
      </c>
      <c r="D74" t="s">
        <v>11</v>
      </c>
      <c r="E74" t="s">
        <v>329</v>
      </c>
      <c r="F74" t="s">
        <v>330</v>
      </c>
      <c r="R74">
        <v>674</v>
      </c>
      <c r="X74">
        <v>0</v>
      </c>
      <c r="Y74">
        <v>500000000</v>
      </c>
      <c r="AA74" t="s">
        <v>2025</v>
      </c>
    </row>
    <row r="75" spans="1:27" ht="15" customHeight="1">
      <c r="A75" s="962" t="s">
        <v>257</v>
      </c>
      <c r="B75" t="s">
        <v>287</v>
      </c>
      <c r="C75" t="s">
        <v>13</v>
      </c>
      <c r="D75" t="s">
        <v>11</v>
      </c>
      <c r="E75" t="s">
        <v>329</v>
      </c>
      <c r="F75" t="s">
        <v>330</v>
      </c>
      <c r="R75">
        <v>1830</v>
      </c>
      <c r="X75">
        <v>0</v>
      </c>
      <c r="Y75">
        <v>500000000</v>
      </c>
      <c r="AA75" t="s">
        <v>2025</v>
      </c>
    </row>
    <row r="76" spans="1:27" ht="15" customHeight="1">
      <c r="A76" s="962" t="s">
        <v>257</v>
      </c>
      <c r="B76" t="s">
        <v>305</v>
      </c>
      <c r="C76" t="s">
        <v>13</v>
      </c>
      <c r="D76" t="s">
        <v>11</v>
      </c>
      <c r="E76" t="s">
        <v>329</v>
      </c>
      <c r="F76" t="s">
        <v>330</v>
      </c>
      <c r="R76">
        <v>1160</v>
      </c>
      <c r="X76">
        <v>0</v>
      </c>
      <c r="Y76">
        <v>500000000</v>
      </c>
      <c r="AA76" t="s">
        <v>2025</v>
      </c>
    </row>
    <row r="77" spans="1:27" ht="15" customHeight="1">
      <c r="A77" s="962" t="s">
        <v>257</v>
      </c>
      <c r="B77" t="s">
        <v>321</v>
      </c>
      <c r="C77" t="s">
        <v>13</v>
      </c>
      <c r="D77" t="s">
        <v>11</v>
      </c>
      <c r="E77" t="s">
        <v>329</v>
      </c>
      <c r="F77" t="s">
        <v>330</v>
      </c>
      <c r="H77" t="s">
        <v>355</v>
      </c>
      <c r="I77" t="s">
        <v>353</v>
      </c>
      <c r="K77" t="s">
        <v>333</v>
      </c>
      <c r="L77" t="s">
        <v>356</v>
      </c>
      <c r="M77" t="s">
        <v>59</v>
      </c>
      <c r="O77" t="s">
        <v>335</v>
      </c>
      <c r="P77" t="s">
        <v>336</v>
      </c>
      <c r="Q77" t="s">
        <v>337</v>
      </c>
      <c r="R77">
        <v>330</v>
      </c>
      <c r="U77">
        <v>329.67</v>
      </c>
      <c r="V77">
        <v>16.48</v>
      </c>
      <c r="W77">
        <v>0.1</v>
      </c>
      <c r="X77">
        <v>0</v>
      </c>
      <c r="Y77">
        <v>500000000</v>
      </c>
      <c r="Z77">
        <v>0</v>
      </c>
      <c r="AA77" t="s">
        <v>2028</v>
      </c>
    </row>
    <row r="78" spans="1:27" ht="15" customHeight="1">
      <c r="A78" s="962" t="s">
        <v>257</v>
      </c>
      <c r="B78" t="s">
        <v>310</v>
      </c>
      <c r="C78" t="s">
        <v>13</v>
      </c>
      <c r="D78" t="s">
        <v>11</v>
      </c>
      <c r="E78" t="s">
        <v>329</v>
      </c>
      <c r="F78" t="s">
        <v>330</v>
      </c>
      <c r="H78" t="s">
        <v>886</v>
      </c>
      <c r="I78" t="s">
        <v>887</v>
      </c>
      <c r="J78" t="s">
        <v>884</v>
      </c>
      <c r="K78" t="s">
        <v>849</v>
      </c>
      <c r="L78" t="s">
        <v>888</v>
      </c>
      <c r="M78" t="s">
        <v>74</v>
      </c>
      <c r="O78" t="s">
        <v>361</v>
      </c>
      <c r="P78" t="s">
        <v>851</v>
      </c>
      <c r="Q78" t="s">
        <v>337</v>
      </c>
      <c r="R78">
        <v>1120</v>
      </c>
      <c r="X78">
        <v>0</v>
      </c>
      <c r="Y78">
        <v>500000000</v>
      </c>
      <c r="AA78" t="s">
        <v>2025</v>
      </c>
    </row>
    <row r="79" spans="1:27" ht="15" customHeight="1">
      <c r="A79" s="962" t="s">
        <v>257</v>
      </c>
      <c r="B79" t="s">
        <v>294</v>
      </c>
      <c r="C79" t="s">
        <v>13</v>
      </c>
      <c r="D79" t="s">
        <v>11</v>
      </c>
      <c r="E79" t="s">
        <v>329</v>
      </c>
      <c r="F79" t="s">
        <v>330</v>
      </c>
      <c r="G79" t="s">
        <v>357</v>
      </c>
      <c r="I79" t="s">
        <v>358</v>
      </c>
      <c r="J79" t="s">
        <v>359</v>
      </c>
      <c r="K79" t="s">
        <v>333</v>
      </c>
      <c r="L79" t="s">
        <v>360</v>
      </c>
      <c r="M79" t="s">
        <v>63</v>
      </c>
      <c r="O79" t="s">
        <v>361</v>
      </c>
      <c r="P79" t="s">
        <v>336</v>
      </c>
      <c r="Q79" t="s">
        <v>337</v>
      </c>
      <c r="R79">
        <v>26.8</v>
      </c>
      <c r="U79">
        <v>26.81</v>
      </c>
      <c r="V79">
        <v>1.34</v>
      </c>
      <c r="W79">
        <v>0.1</v>
      </c>
      <c r="X79">
        <v>0</v>
      </c>
      <c r="Y79">
        <v>500000000</v>
      </c>
      <c r="Z79">
        <v>0</v>
      </c>
      <c r="AA79" t="s">
        <v>2028</v>
      </c>
    </row>
    <row r="80" spans="1:27" ht="15" customHeight="1">
      <c r="A80" s="962" t="s">
        <v>257</v>
      </c>
      <c r="B80" t="s">
        <v>293</v>
      </c>
      <c r="C80" t="s">
        <v>13</v>
      </c>
      <c r="D80" t="s">
        <v>11</v>
      </c>
      <c r="E80" t="s">
        <v>329</v>
      </c>
      <c r="F80" t="s">
        <v>330</v>
      </c>
      <c r="R80">
        <v>26.8</v>
      </c>
      <c r="X80">
        <v>0</v>
      </c>
      <c r="Y80">
        <v>500000000</v>
      </c>
      <c r="AA80" t="s">
        <v>2025</v>
      </c>
    </row>
    <row r="81" spans="1:27" ht="15" customHeight="1">
      <c r="A81" s="962" t="s">
        <v>259</v>
      </c>
      <c r="B81" t="s">
        <v>300</v>
      </c>
      <c r="C81" t="s">
        <v>13</v>
      </c>
      <c r="D81" t="s">
        <v>11</v>
      </c>
      <c r="E81" t="s">
        <v>329</v>
      </c>
      <c r="F81" t="s">
        <v>330</v>
      </c>
      <c r="H81" t="s">
        <v>896</v>
      </c>
      <c r="I81" t="s">
        <v>893</v>
      </c>
      <c r="J81" t="s">
        <v>894</v>
      </c>
      <c r="K81" t="s">
        <v>849</v>
      </c>
      <c r="L81" t="s">
        <v>897</v>
      </c>
      <c r="M81" t="s">
        <v>75</v>
      </c>
      <c r="O81" t="s">
        <v>361</v>
      </c>
      <c r="P81" t="s">
        <v>851</v>
      </c>
      <c r="Q81" t="s">
        <v>337</v>
      </c>
      <c r="R81">
        <v>443</v>
      </c>
      <c r="X81">
        <v>0</v>
      </c>
      <c r="Y81">
        <v>500000000</v>
      </c>
      <c r="AA81" t="s">
        <v>2025</v>
      </c>
    </row>
    <row r="82" spans="1:27" ht="15" customHeight="1">
      <c r="A82" s="962" t="s">
        <v>259</v>
      </c>
      <c r="B82" t="s">
        <v>298</v>
      </c>
      <c r="C82" t="s">
        <v>13</v>
      </c>
      <c r="D82" t="s">
        <v>11</v>
      </c>
      <c r="E82" t="s">
        <v>329</v>
      </c>
      <c r="F82" t="s">
        <v>330</v>
      </c>
      <c r="R82">
        <v>2610</v>
      </c>
      <c r="X82">
        <v>0</v>
      </c>
      <c r="Y82">
        <v>500000000</v>
      </c>
      <c r="AA82" t="s">
        <v>2025</v>
      </c>
    </row>
    <row r="83" spans="1:27" ht="15" customHeight="1">
      <c r="A83" s="962" t="s">
        <v>259</v>
      </c>
      <c r="B83" t="s">
        <v>297</v>
      </c>
      <c r="C83" t="s">
        <v>13</v>
      </c>
      <c r="D83" t="s">
        <v>11</v>
      </c>
      <c r="E83" t="s">
        <v>329</v>
      </c>
      <c r="F83" t="s">
        <v>330</v>
      </c>
      <c r="R83">
        <v>2610</v>
      </c>
      <c r="X83">
        <v>0</v>
      </c>
      <c r="Y83">
        <v>500000000</v>
      </c>
      <c r="AA83" t="s">
        <v>2025</v>
      </c>
    </row>
    <row r="84" spans="1:27" ht="15" customHeight="1">
      <c r="A84" s="962" t="s">
        <v>259</v>
      </c>
      <c r="B84" t="s">
        <v>288</v>
      </c>
      <c r="C84" t="s">
        <v>13</v>
      </c>
      <c r="D84" t="s">
        <v>11</v>
      </c>
      <c r="E84" t="s">
        <v>329</v>
      </c>
      <c r="F84" t="s">
        <v>330</v>
      </c>
      <c r="R84">
        <v>2610</v>
      </c>
      <c r="X84">
        <v>0</v>
      </c>
      <c r="Y84">
        <v>500000000</v>
      </c>
      <c r="AA84" t="s">
        <v>2025</v>
      </c>
    </row>
    <row r="85" spans="1:27" ht="15" customHeight="1">
      <c r="A85" s="962" t="s">
        <v>259</v>
      </c>
      <c r="B85" t="s">
        <v>287</v>
      </c>
      <c r="C85" t="s">
        <v>13</v>
      </c>
      <c r="D85" t="s">
        <v>11</v>
      </c>
      <c r="E85" t="s">
        <v>329</v>
      </c>
      <c r="F85" t="s">
        <v>330</v>
      </c>
      <c r="R85">
        <v>2610</v>
      </c>
      <c r="X85">
        <v>0</v>
      </c>
      <c r="Y85">
        <v>500000000</v>
      </c>
      <c r="AA85" t="s">
        <v>2025</v>
      </c>
    </row>
    <row r="86" spans="1:27" ht="15" customHeight="1">
      <c r="A86" s="962" t="s">
        <v>259</v>
      </c>
      <c r="B86" t="s">
        <v>321</v>
      </c>
      <c r="C86" t="s">
        <v>13</v>
      </c>
      <c r="D86" t="s">
        <v>11</v>
      </c>
      <c r="E86" t="s">
        <v>329</v>
      </c>
      <c r="F86" t="s">
        <v>330</v>
      </c>
      <c r="H86" t="s">
        <v>362</v>
      </c>
      <c r="I86" t="s">
        <v>353</v>
      </c>
      <c r="K86" t="s">
        <v>333</v>
      </c>
      <c r="L86" t="s">
        <v>363</v>
      </c>
      <c r="M86" t="s">
        <v>59</v>
      </c>
      <c r="O86" t="s">
        <v>335</v>
      </c>
      <c r="P86" t="s">
        <v>336</v>
      </c>
      <c r="Q86" t="s">
        <v>337</v>
      </c>
      <c r="R86">
        <v>552</v>
      </c>
      <c r="U86">
        <v>551.84</v>
      </c>
      <c r="V86">
        <v>27.59</v>
      </c>
      <c r="W86">
        <v>0.1</v>
      </c>
      <c r="X86">
        <v>0</v>
      </c>
      <c r="Y86">
        <v>500000000</v>
      </c>
      <c r="Z86">
        <v>0</v>
      </c>
      <c r="AA86" t="s">
        <v>2028</v>
      </c>
    </row>
    <row r="87" spans="1:27" ht="15" customHeight="1">
      <c r="A87" s="962" t="s">
        <v>259</v>
      </c>
      <c r="B87" t="s">
        <v>299</v>
      </c>
      <c r="C87" t="s">
        <v>13</v>
      </c>
      <c r="D87" t="s">
        <v>11</v>
      </c>
      <c r="E87" t="s">
        <v>329</v>
      </c>
      <c r="F87" t="s">
        <v>330</v>
      </c>
      <c r="H87" t="s">
        <v>892</v>
      </c>
      <c r="I87" t="s">
        <v>893</v>
      </c>
      <c r="J87" t="s">
        <v>894</v>
      </c>
      <c r="K87" t="s">
        <v>849</v>
      </c>
      <c r="L87" t="s">
        <v>895</v>
      </c>
      <c r="M87" t="s">
        <v>75</v>
      </c>
      <c r="O87" t="s">
        <v>361</v>
      </c>
      <c r="P87" t="s">
        <v>851</v>
      </c>
      <c r="Q87" t="s">
        <v>337</v>
      </c>
      <c r="R87">
        <v>2170</v>
      </c>
      <c r="X87">
        <v>0</v>
      </c>
      <c r="Y87">
        <v>500000000</v>
      </c>
      <c r="AA87" t="s">
        <v>2025</v>
      </c>
    </row>
    <row r="88" spans="1:27" ht="15" customHeight="1">
      <c r="A88" s="962" t="s">
        <v>259</v>
      </c>
      <c r="B88" t="s">
        <v>301</v>
      </c>
      <c r="C88" t="s">
        <v>13</v>
      </c>
      <c r="D88" t="s">
        <v>11</v>
      </c>
      <c r="E88" t="s">
        <v>329</v>
      </c>
      <c r="F88" t="s">
        <v>330</v>
      </c>
      <c r="R88">
        <v>443</v>
      </c>
      <c r="X88">
        <v>0</v>
      </c>
      <c r="Y88">
        <v>500000000</v>
      </c>
      <c r="AA88" t="s">
        <v>2025</v>
      </c>
    </row>
    <row r="89" spans="1:27" ht="15" customHeight="1">
      <c r="A89" s="962" t="s">
        <v>260</v>
      </c>
      <c r="B89" t="s">
        <v>299</v>
      </c>
      <c r="C89" t="s">
        <v>13</v>
      </c>
      <c r="D89" t="s">
        <v>11</v>
      </c>
      <c r="E89" t="s">
        <v>329</v>
      </c>
      <c r="F89" t="s">
        <v>330</v>
      </c>
      <c r="H89" t="s">
        <v>879</v>
      </c>
      <c r="I89" t="s">
        <v>880</v>
      </c>
      <c r="J89" t="s">
        <v>848</v>
      </c>
      <c r="K89" t="s">
        <v>849</v>
      </c>
      <c r="L89" t="s">
        <v>881</v>
      </c>
      <c r="M89" t="s">
        <v>73</v>
      </c>
      <c r="O89" t="s">
        <v>882</v>
      </c>
      <c r="P89" t="s">
        <v>851</v>
      </c>
      <c r="Q89" t="s">
        <v>337</v>
      </c>
      <c r="R89">
        <v>86</v>
      </c>
      <c r="X89">
        <v>0</v>
      </c>
      <c r="Y89">
        <v>500000000</v>
      </c>
      <c r="AA89" t="s">
        <v>2025</v>
      </c>
    </row>
    <row r="90" spans="1:27" ht="15" customHeight="1">
      <c r="A90" s="962" t="s">
        <v>260</v>
      </c>
      <c r="B90" t="s">
        <v>312</v>
      </c>
      <c r="C90" t="s">
        <v>13</v>
      </c>
      <c r="D90" t="s">
        <v>11</v>
      </c>
      <c r="E90" t="s">
        <v>329</v>
      </c>
      <c r="F90" t="s">
        <v>330</v>
      </c>
      <c r="R90">
        <v>0</v>
      </c>
      <c r="X90">
        <v>0</v>
      </c>
      <c r="Y90">
        <v>500000000</v>
      </c>
      <c r="AA90" t="s">
        <v>2025</v>
      </c>
    </row>
    <row r="91" spans="1:27" ht="15" customHeight="1">
      <c r="A91" s="962" t="s">
        <v>260</v>
      </c>
      <c r="B91" t="s">
        <v>298</v>
      </c>
      <c r="C91" t="s">
        <v>13</v>
      </c>
      <c r="D91" t="s">
        <v>11</v>
      </c>
      <c r="E91" t="s">
        <v>329</v>
      </c>
      <c r="F91" t="s">
        <v>330</v>
      </c>
      <c r="R91">
        <v>86</v>
      </c>
      <c r="X91">
        <v>0</v>
      </c>
      <c r="Y91">
        <v>500000000</v>
      </c>
      <c r="AA91" t="s">
        <v>2025</v>
      </c>
    </row>
    <row r="92" spans="1:27" ht="15" customHeight="1">
      <c r="A92" s="962" t="s">
        <v>260</v>
      </c>
      <c r="B92" t="s">
        <v>297</v>
      </c>
      <c r="C92" t="s">
        <v>13</v>
      </c>
      <c r="D92" t="s">
        <v>11</v>
      </c>
      <c r="E92" t="s">
        <v>329</v>
      </c>
      <c r="F92" t="s">
        <v>330</v>
      </c>
      <c r="R92">
        <v>86</v>
      </c>
      <c r="X92">
        <v>0</v>
      </c>
      <c r="Y92">
        <v>500000000</v>
      </c>
      <c r="AA92" t="s">
        <v>2025</v>
      </c>
    </row>
    <row r="93" spans="1:27" ht="15" customHeight="1">
      <c r="A93" s="962" t="s">
        <v>260</v>
      </c>
      <c r="B93" t="s">
        <v>288</v>
      </c>
      <c r="C93" t="s">
        <v>13</v>
      </c>
      <c r="D93" t="s">
        <v>11</v>
      </c>
      <c r="E93" t="s">
        <v>329</v>
      </c>
      <c r="F93" t="s">
        <v>330</v>
      </c>
      <c r="R93">
        <v>86</v>
      </c>
      <c r="X93">
        <v>0</v>
      </c>
      <c r="Y93">
        <v>500000000</v>
      </c>
      <c r="AA93" t="s">
        <v>2025</v>
      </c>
    </row>
    <row r="94" spans="1:27" ht="15" customHeight="1">
      <c r="A94" s="962" t="s">
        <v>260</v>
      </c>
      <c r="B94" t="s">
        <v>287</v>
      </c>
      <c r="C94" t="s">
        <v>13</v>
      </c>
      <c r="D94" t="s">
        <v>11</v>
      </c>
      <c r="E94" t="s">
        <v>329</v>
      </c>
      <c r="F94" t="s">
        <v>330</v>
      </c>
      <c r="R94">
        <v>86</v>
      </c>
      <c r="X94">
        <v>0</v>
      </c>
      <c r="Y94">
        <v>500000000</v>
      </c>
      <c r="AA94" t="s">
        <v>2025</v>
      </c>
    </row>
    <row r="95" spans="1:27" ht="15" customHeight="1">
      <c r="A95" s="962" t="s">
        <v>260</v>
      </c>
      <c r="B95" t="s">
        <v>309</v>
      </c>
      <c r="C95" t="s">
        <v>13</v>
      </c>
      <c r="D95" t="s">
        <v>11</v>
      </c>
      <c r="E95" t="s">
        <v>329</v>
      </c>
      <c r="F95" t="s">
        <v>330</v>
      </c>
      <c r="R95">
        <v>0</v>
      </c>
      <c r="X95">
        <v>0</v>
      </c>
      <c r="Y95">
        <v>500000000</v>
      </c>
      <c r="AA95" t="s">
        <v>2025</v>
      </c>
    </row>
    <row r="96" spans="1:27" ht="15" customHeight="1">
      <c r="A96" s="962" t="s">
        <v>260</v>
      </c>
      <c r="B96" t="s">
        <v>305</v>
      </c>
      <c r="C96" t="s">
        <v>13</v>
      </c>
      <c r="D96" t="s">
        <v>11</v>
      </c>
      <c r="E96" t="s">
        <v>329</v>
      </c>
      <c r="F96" t="s">
        <v>330</v>
      </c>
      <c r="R96">
        <v>0</v>
      </c>
      <c r="X96">
        <v>0</v>
      </c>
      <c r="Y96">
        <v>500000000</v>
      </c>
      <c r="AA96" t="s">
        <v>2025</v>
      </c>
    </row>
    <row r="97" spans="1:27" ht="15" customHeight="1">
      <c r="A97" s="962" t="s">
        <v>261</v>
      </c>
      <c r="B97" t="s">
        <v>290</v>
      </c>
      <c r="C97" t="s">
        <v>13</v>
      </c>
      <c r="D97" t="s">
        <v>11</v>
      </c>
      <c r="E97" t="s">
        <v>329</v>
      </c>
      <c r="F97" t="s">
        <v>330</v>
      </c>
      <c r="R97">
        <v>0</v>
      </c>
      <c r="S97">
        <v>0</v>
      </c>
      <c r="T97">
        <v>500000000</v>
      </c>
      <c r="X97">
        <v>0</v>
      </c>
      <c r="Y97">
        <v>500000000</v>
      </c>
      <c r="AA97" t="s">
        <v>2027</v>
      </c>
    </row>
    <row r="98" spans="1:27" ht="15" customHeight="1">
      <c r="A98" s="962" t="s">
        <v>261</v>
      </c>
      <c r="B98" t="s">
        <v>292</v>
      </c>
      <c r="C98" t="s">
        <v>13</v>
      </c>
      <c r="D98" t="s">
        <v>11</v>
      </c>
      <c r="E98" t="s">
        <v>329</v>
      </c>
      <c r="F98" t="s">
        <v>330</v>
      </c>
      <c r="R98">
        <v>0</v>
      </c>
      <c r="S98">
        <v>0</v>
      </c>
      <c r="T98">
        <v>500000000</v>
      </c>
      <c r="X98">
        <v>0</v>
      </c>
      <c r="Y98">
        <v>500000000</v>
      </c>
      <c r="AA98" t="s">
        <v>2027</v>
      </c>
    </row>
    <row r="99" spans="1:27" ht="15" customHeight="1">
      <c r="A99" s="962" t="s">
        <v>261</v>
      </c>
      <c r="B99" t="s">
        <v>295</v>
      </c>
      <c r="C99" t="s">
        <v>13</v>
      </c>
      <c r="D99" t="s">
        <v>11</v>
      </c>
      <c r="E99" t="s">
        <v>329</v>
      </c>
      <c r="F99" t="s">
        <v>330</v>
      </c>
      <c r="R99">
        <v>0</v>
      </c>
      <c r="S99">
        <v>0</v>
      </c>
      <c r="T99">
        <v>500000000</v>
      </c>
      <c r="X99">
        <v>0</v>
      </c>
      <c r="Y99">
        <v>500000000</v>
      </c>
      <c r="AA99" t="s">
        <v>2027</v>
      </c>
    </row>
    <row r="100" spans="1:27" ht="15" customHeight="1">
      <c r="A100" s="962" t="s">
        <v>261</v>
      </c>
      <c r="B100" t="s">
        <v>296</v>
      </c>
      <c r="C100" t="s">
        <v>13</v>
      </c>
      <c r="D100" t="s">
        <v>11</v>
      </c>
      <c r="E100" t="s">
        <v>329</v>
      </c>
      <c r="F100" t="s">
        <v>330</v>
      </c>
      <c r="R100">
        <v>0</v>
      </c>
      <c r="S100">
        <v>0</v>
      </c>
      <c r="T100">
        <v>500000000</v>
      </c>
      <c r="X100">
        <v>0</v>
      </c>
      <c r="Y100">
        <v>500000000</v>
      </c>
      <c r="AA100" t="s">
        <v>2027</v>
      </c>
    </row>
    <row r="101" spans="1:27" ht="15" customHeight="1">
      <c r="A101" s="962" t="s">
        <v>261</v>
      </c>
      <c r="B101" t="s">
        <v>289</v>
      </c>
      <c r="C101" t="s">
        <v>13</v>
      </c>
      <c r="D101" t="s">
        <v>11</v>
      </c>
      <c r="E101" t="s">
        <v>329</v>
      </c>
      <c r="F101" t="s">
        <v>330</v>
      </c>
      <c r="R101">
        <v>0</v>
      </c>
      <c r="S101">
        <v>0</v>
      </c>
      <c r="T101">
        <v>500000000</v>
      </c>
      <c r="X101">
        <v>0</v>
      </c>
      <c r="Y101">
        <v>500000000</v>
      </c>
      <c r="AA101" t="s">
        <v>2027</v>
      </c>
    </row>
    <row r="102" spans="1:27" ht="15" customHeight="1">
      <c r="A102" s="962" t="s">
        <v>261</v>
      </c>
      <c r="B102" t="s">
        <v>291</v>
      </c>
      <c r="C102" t="s">
        <v>13</v>
      </c>
      <c r="D102" t="s">
        <v>11</v>
      </c>
      <c r="E102" t="s">
        <v>329</v>
      </c>
      <c r="F102" t="s">
        <v>330</v>
      </c>
      <c r="R102">
        <v>0</v>
      </c>
      <c r="S102">
        <v>0</v>
      </c>
      <c r="T102">
        <v>500000000</v>
      </c>
      <c r="X102">
        <v>0</v>
      </c>
      <c r="Y102">
        <v>500000000</v>
      </c>
      <c r="AA102" t="s">
        <v>2027</v>
      </c>
    </row>
    <row r="103" spans="1:27" ht="15" customHeight="1">
      <c r="A103" s="962" t="s">
        <v>261</v>
      </c>
      <c r="B103" t="s">
        <v>288</v>
      </c>
      <c r="C103" t="s">
        <v>13</v>
      </c>
      <c r="D103" t="s">
        <v>11</v>
      </c>
      <c r="E103" t="s">
        <v>329</v>
      </c>
      <c r="F103" t="s">
        <v>330</v>
      </c>
      <c r="R103">
        <v>0</v>
      </c>
      <c r="S103">
        <v>0</v>
      </c>
      <c r="T103">
        <v>500000000</v>
      </c>
      <c r="X103">
        <v>0</v>
      </c>
      <c r="Y103">
        <v>500000000</v>
      </c>
      <c r="AA103" t="s">
        <v>2027</v>
      </c>
    </row>
    <row r="104" spans="1:27" ht="15" customHeight="1">
      <c r="A104" s="962" t="s">
        <v>261</v>
      </c>
      <c r="B104" t="s">
        <v>287</v>
      </c>
      <c r="C104" t="s">
        <v>13</v>
      </c>
      <c r="D104" t="s">
        <v>11</v>
      </c>
      <c r="E104" t="s">
        <v>329</v>
      </c>
      <c r="F104" t="s">
        <v>330</v>
      </c>
      <c r="R104">
        <v>0</v>
      </c>
      <c r="S104">
        <v>0</v>
      </c>
      <c r="T104">
        <v>500000000</v>
      </c>
      <c r="X104">
        <v>0</v>
      </c>
      <c r="Y104">
        <v>500000000</v>
      </c>
      <c r="AA104" t="s">
        <v>2027</v>
      </c>
    </row>
    <row r="105" spans="1:27" ht="15" customHeight="1">
      <c r="A105" s="962" t="s">
        <v>261</v>
      </c>
      <c r="B105" t="s">
        <v>321</v>
      </c>
      <c r="C105" t="s">
        <v>13</v>
      </c>
      <c r="D105" t="s">
        <v>11</v>
      </c>
      <c r="E105" t="s">
        <v>329</v>
      </c>
      <c r="F105" t="s">
        <v>330</v>
      </c>
      <c r="R105">
        <v>0</v>
      </c>
      <c r="S105">
        <v>0</v>
      </c>
      <c r="T105">
        <v>500000000</v>
      </c>
      <c r="X105">
        <v>0</v>
      </c>
      <c r="Y105">
        <v>500000000</v>
      </c>
      <c r="AA105" t="s">
        <v>2027</v>
      </c>
    </row>
    <row r="106" spans="1:27" ht="15" customHeight="1">
      <c r="A106" s="962" t="s">
        <v>261</v>
      </c>
      <c r="B106" t="s">
        <v>294</v>
      </c>
      <c r="C106" t="s">
        <v>13</v>
      </c>
      <c r="D106" t="s">
        <v>11</v>
      </c>
      <c r="E106" t="s">
        <v>329</v>
      </c>
      <c r="F106" t="s">
        <v>330</v>
      </c>
      <c r="R106">
        <v>0</v>
      </c>
      <c r="S106">
        <v>0</v>
      </c>
      <c r="T106">
        <v>500000000</v>
      </c>
      <c r="X106">
        <v>0</v>
      </c>
      <c r="Y106">
        <v>500000000</v>
      </c>
      <c r="AA106" t="s">
        <v>2027</v>
      </c>
    </row>
    <row r="107" spans="1:27" ht="15" customHeight="1">
      <c r="A107" s="962" t="s">
        <v>261</v>
      </c>
      <c r="B107" t="s">
        <v>293</v>
      </c>
      <c r="C107" t="s">
        <v>13</v>
      </c>
      <c r="D107" t="s">
        <v>11</v>
      </c>
      <c r="E107" t="s">
        <v>329</v>
      </c>
      <c r="F107" t="s">
        <v>330</v>
      </c>
      <c r="R107">
        <v>0</v>
      </c>
      <c r="S107">
        <v>0</v>
      </c>
      <c r="T107">
        <v>500000000</v>
      </c>
      <c r="X107">
        <v>0</v>
      </c>
      <c r="Y107">
        <v>500000000</v>
      </c>
      <c r="AA107" t="s">
        <v>2027</v>
      </c>
    </row>
    <row r="108" spans="1:27" ht="15" customHeight="1">
      <c r="A108" s="962" t="s">
        <v>261</v>
      </c>
      <c r="B108" t="s">
        <v>324</v>
      </c>
      <c r="C108" t="s">
        <v>13</v>
      </c>
      <c r="D108" t="s">
        <v>11</v>
      </c>
      <c r="E108" t="s">
        <v>329</v>
      </c>
      <c r="F108" t="s">
        <v>330</v>
      </c>
      <c r="R108">
        <v>0</v>
      </c>
      <c r="S108">
        <v>0</v>
      </c>
      <c r="T108">
        <v>500000000</v>
      </c>
      <c r="X108">
        <v>0</v>
      </c>
      <c r="Y108">
        <v>500000000</v>
      </c>
      <c r="AA108" t="s">
        <v>2027</v>
      </c>
    </row>
    <row r="109" spans="1:27" ht="15" customHeight="1">
      <c r="A109" s="962" t="s">
        <v>262</v>
      </c>
      <c r="B109" t="s">
        <v>297</v>
      </c>
      <c r="C109" t="s">
        <v>13</v>
      </c>
      <c r="D109" t="s">
        <v>11</v>
      </c>
      <c r="E109" t="s">
        <v>329</v>
      </c>
      <c r="F109" t="s">
        <v>330</v>
      </c>
      <c r="J109" t="s">
        <v>2000</v>
      </c>
      <c r="L109" t="s">
        <v>2001</v>
      </c>
      <c r="O109" t="s">
        <v>882</v>
      </c>
      <c r="P109" t="s">
        <v>868</v>
      </c>
      <c r="Q109" t="s">
        <v>869</v>
      </c>
      <c r="R109">
        <v>0</v>
      </c>
      <c r="S109">
        <v>0</v>
      </c>
      <c r="T109">
        <v>500000000</v>
      </c>
      <c r="X109">
        <v>0</v>
      </c>
      <c r="Y109">
        <v>500000000</v>
      </c>
      <c r="AA109" t="s">
        <v>2027</v>
      </c>
    </row>
    <row r="110" spans="1:27" ht="15" customHeight="1">
      <c r="A110" s="962" t="s">
        <v>262</v>
      </c>
      <c r="B110" t="s">
        <v>288</v>
      </c>
      <c r="C110" t="s">
        <v>13</v>
      </c>
      <c r="D110" t="s">
        <v>11</v>
      </c>
      <c r="E110" t="s">
        <v>329</v>
      </c>
      <c r="F110" t="s">
        <v>330</v>
      </c>
      <c r="R110">
        <v>0</v>
      </c>
      <c r="S110">
        <v>0</v>
      </c>
      <c r="T110">
        <v>500000000</v>
      </c>
      <c r="X110">
        <v>0</v>
      </c>
      <c r="Y110">
        <v>500000000</v>
      </c>
      <c r="AA110" t="s">
        <v>2027</v>
      </c>
    </row>
    <row r="111" spans="1:27" ht="15" customHeight="1">
      <c r="A111" s="962" t="s">
        <v>262</v>
      </c>
      <c r="B111" t="s">
        <v>287</v>
      </c>
      <c r="C111" t="s">
        <v>13</v>
      </c>
      <c r="D111" t="s">
        <v>11</v>
      </c>
      <c r="E111" t="s">
        <v>329</v>
      </c>
      <c r="F111" t="s">
        <v>330</v>
      </c>
      <c r="R111">
        <v>0</v>
      </c>
      <c r="S111">
        <v>0</v>
      </c>
      <c r="T111">
        <v>500000000</v>
      </c>
      <c r="X111">
        <v>0</v>
      </c>
      <c r="Y111">
        <v>500000000</v>
      </c>
      <c r="AA111" t="s">
        <v>2027</v>
      </c>
    </row>
    <row r="112" spans="1:27" ht="15" customHeight="1">
      <c r="A112" s="962" t="s">
        <v>262</v>
      </c>
      <c r="B112" t="s">
        <v>299</v>
      </c>
      <c r="C112" t="s">
        <v>13</v>
      </c>
      <c r="D112" t="s">
        <v>11</v>
      </c>
      <c r="E112" t="s">
        <v>329</v>
      </c>
      <c r="F112" t="s">
        <v>330</v>
      </c>
      <c r="R112">
        <v>0</v>
      </c>
      <c r="S112">
        <v>0</v>
      </c>
      <c r="T112">
        <v>500000000</v>
      </c>
      <c r="X112">
        <v>0</v>
      </c>
      <c r="Y112">
        <v>500000000</v>
      </c>
      <c r="AA112" t="s">
        <v>2027</v>
      </c>
    </row>
    <row r="113" spans="1:27" ht="15" customHeight="1">
      <c r="A113" s="962" t="s">
        <v>262</v>
      </c>
      <c r="B113" t="s">
        <v>301</v>
      </c>
      <c r="C113" t="s">
        <v>13</v>
      </c>
      <c r="D113" t="s">
        <v>11</v>
      </c>
      <c r="E113" t="s">
        <v>329</v>
      </c>
      <c r="F113" t="s">
        <v>330</v>
      </c>
      <c r="R113">
        <v>0</v>
      </c>
      <c r="S113">
        <v>0</v>
      </c>
      <c r="T113">
        <v>500000000</v>
      </c>
      <c r="X113">
        <v>0</v>
      </c>
      <c r="Y113">
        <v>500000000</v>
      </c>
      <c r="AA113" t="s">
        <v>2027</v>
      </c>
    </row>
    <row r="114" spans="1:27" ht="15" customHeight="1">
      <c r="A114" s="962" t="s">
        <v>262</v>
      </c>
      <c r="B114" t="s">
        <v>302</v>
      </c>
      <c r="C114" t="s">
        <v>13</v>
      </c>
      <c r="D114" t="s">
        <v>11</v>
      </c>
      <c r="E114" t="s">
        <v>329</v>
      </c>
      <c r="F114" t="s">
        <v>330</v>
      </c>
      <c r="R114">
        <v>0</v>
      </c>
      <c r="S114">
        <v>0</v>
      </c>
      <c r="T114">
        <v>500000000</v>
      </c>
      <c r="X114">
        <v>0</v>
      </c>
      <c r="Y114">
        <v>500000000</v>
      </c>
      <c r="AA114" t="s">
        <v>2027</v>
      </c>
    </row>
    <row r="115" spans="1:27" ht="15" customHeight="1">
      <c r="A115" s="962" t="s">
        <v>262</v>
      </c>
      <c r="B115" t="s">
        <v>303</v>
      </c>
      <c r="C115" t="s">
        <v>13</v>
      </c>
      <c r="D115" t="s">
        <v>11</v>
      </c>
      <c r="E115" t="s">
        <v>329</v>
      </c>
      <c r="F115" t="s">
        <v>330</v>
      </c>
      <c r="R115">
        <v>0</v>
      </c>
      <c r="S115">
        <v>0</v>
      </c>
      <c r="T115">
        <v>500000000</v>
      </c>
      <c r="X115">
        <v>0</v>
      </c>
      <c r="Y115">
        <v>500000000</v>
      </c>
      <c r="AA115" t="s">
        <v>2027</v>
      </c>
    </row>
    <row r="116" spans="1:27" ht="15" customHeight="1">
      <c r="A116" s="962" t="s">
        <v>262</v>
      </c>
      <c r="B116" t="s">
        <v>298</v>
      </c>
      <c r="C116" t="s">
        <v>13</v>
      </c>
      <c r="D116" t="s">
        <v>11</v>
      </c>
      <c r="E116" t="s">
        <v>329</v>
      </c>
      <c r="F116" t="s">
        <v>330</v>
      </c>
      <c r="R116">
        <v>0</v>
      </c>
      <c r="S116">
        <v>0</v>
      </c>
      <c r="T116">
        <v>500000000</v>
      </c>
      <c r="X116">
        <v>0</v>
      </c>
      <c r="Y116">
        <v>500000000</v>
      </c>
      <c r="AA116" t="s">
        <v>2027</v>
      </c>
    </row>
    <row r="117" spans="1:27" ht="15" customHeight="1">
      <c r="A117" s="962" t="s">
        <v>262</v>
      </c>
      <c r="B117" t="s">
        <v>300</v>
      </c>
      <c r="C117" t="s">
        <v>13</v>
      </c>
      <c r="D117" t="s">
        <v>11</v>
      </c>
      <c r="E117" t="s">
        <v>329</v>
      </c>
      <c r="F117" t="s">
        <v>330</v>
      </c>
      <c r="R117">
        <v>0</v>
      </c>
      <c r="S117">
        <v>0</v>
      </c>
      <c r="T117">
        <v>500000000</v>
      </c>
      <c r="X117">
        <v>0</v>
      </c>
      <c r="Y117">
        <v>500000000</v>
      </c>
      <c r="AA117" t="s">
        <v>2027</v>
      </c>
    </row>
    <row r="118" spans="1:27" ht="15" customHeight="1">
      <c r="A118" s="962" t="s">
        <v>262</v>
      </c>
      <c r="B118" t="s">
        <v>321</v>
      </c>
      <c r="C118" t="s">
        <v>13</v>
      </c>
      <c r="D118" t="s">
        <v>11</v>
      </c>
      <c r="E118" t="s">
        <v>329</v>
      </c>
      <c r="F118" t="s">
        <v>330</v>
      </c>
      <c r="R118">
        <v>0</v>
      </c>
      <c r="S118">
        <v>0</v>
      </c>
      <c r="T118">
        <v>500000000</v>
      </c>
      <c r="X118">
        <v>0</v>
      </c>
      <c r="Y118">
        <v>500000000</v>
      </c>
      <c r="AA118" t="s">
        <v>2027</v>
      </c>
    </row>
    <row r="119" spans="1:27" ht="15" customHeight="1">
      <c r="A119" s="962" t="s">
        <v>263</v>
      </c>
      <c r="B119" t="s">
        <v>290</v>
      </c>
      <c r="C119" t="s">
        <v>13</v>
      </c>
      <c r="D119" t="s">
        <v>11</v>
      </c>
      <c r="E119" t="s">
        <v>329</v>
      </c>
      <c r="F119" t="s">
        <v>330</v>
      </c>
      <c r="R119">
        <v>0</v>
      </c>
      <c r="S119">
        <v>0</v>
      </c>
      <c r="T119">
        <v>500000000</v>
      </c>
      <c r="X119">
        <v>0</v>
      </c>
      <c r="Y119">
        <v>500000000</v>
      </c>
      <c r="AA119" t="s">
        <v>2027</v>
      </c>
    </row>
    <row r="120" spans="1:27" ht="15" customHeight="1">
      <c r="A120" s="962" t="s">
        <v>263</v>
      </c>
      <c r="B120" t="s">
        <v>292</v>
      </c>
      <c r="C120" t="s">
        <v>13</v>
      </c>
      <c r="D120" t="s">
        <v>11</v>
      </c>
      <c r="E120" t="s">
        <v>329</v>
      </c>
      <c r="F120" t="s">
        <v>330</v>
      </c>
      <c r="R120">
        <v>0</v>
      </c>
      <c r="S120">
        <v>0</v>
      </c>
      <c r="T120">
        <v>500000000</v>
      </c>
      <c r="X120">
        <v>0</v>
      </c>
      <c r="Y120">
        <v>500000000</v>
      </c>
      <c r="AA120" t="s">
        <v>2027</v>
      </c>
    </row>
    <row r="121" spans="1:27" ht="15" customHeight="1">
      <c r="A121" s="962" t="s">
        <v>263</v>
      </c>
      <c r="B121" t="s">
        <v>295</v>
      </c>
      <c r="C121" t="s">
        <v>13</v>
      </c>
      <c r="D121" t="s">
        <v>11</v>
      </c>
      <c r="E121" t="s">
        <v>329</v>
      </c>
      <c r="F121" t="s">
        <v>330</v>
      </c>
      <c r="R121">
        <v>0</v>
      </c>
      <c r="S121">
        <v>0</v>
      </c>
      <c r="T121">
        <v>500000000</v>
      </c>
      <c r="X121">
        <v>0</v>
      </c>
      <c r="Y121">
        <v>500000000</v>
      </c>
      <c r="AA121" t="s">
        <v>2027</v>
      </c>
    </row>
    <row r="122" spans="1:27" ht="15" customHeight="1">
      <c r="A122" s="962" t="s">
        <v>263</v>
      </c>
      <c r="B122" t="s">
        <v>296</v>
      </c>
      <c r="C122" t="s">
        <v>13</v>
      </c>
      <c r="D122" t="s">
        <v>11</v>
      </c>
      <c r="E122" t="s">
        <v>329</v>
      </c>
      <c r="F122" t="s">
        <v>330</v>
      </c>
      <c r="R122">
        <v>0</v>
      </c>
      <c r="S122">
        <v>0</v>
      </c>
      <c r="T122">
        <v>500000000</v>
      </c>
      <c r="X122">
        <v>0</v>
      </c>
      <c r="Y122">
        <v>500000000</v>
      </c>
      <c r="AA122" t="s">
        <v>2027</v>
      </c>
    </row>
    <row r="123" spans="1:27" ht="15" customHeight="1">
      <c r="A123" s="962" t="s">
        <v>263</v>
      </c>
      <c r="B123" t="s">
        <v>289</v>
      </c>
      <c r="C123" t="s">
        <v>13</v>
      </c>
      <c r="D123" t="s">
        <v>11</v>
      </c>
      <c r="E123" t="s">
        <v>329</v>
      </c>
      <c r="F123" t="s">
        <v>330</v>
      </c>
      <c r="R123">
        <v>0</v>
      </c>
      <c r="S123">
        <v>0</v>
      </c>
      <c r="T123">
        <v>500000000</v>
      </c>
      <c r="X123">
        <v>0</v>
      </c>
      <c r="Y123">
        <v>500000000</v>
      </c>
      <c r="AA123" t="s">
        <v>2027</v>
      </c>
    </row>
    <row r="124" spans="1:27" ht="15" customHeight="1">
      <c r="A124" s="962" t="s">
        <v>263</v>
      </c>
      <c r="B124" t="s">
        <v>291</v>
      </c>
      <c r="C124" t="s">
        <v>13</v>
      </c>
      <c r="D124" t="s">
        <v>11</v>
      </c>
      <c r="E124" t="s">
        <v>329</v>
      </c>
      <c r="F124" t="s">
        <v>330</v>
      </c>
      <c r="R124">
        <v>0</v>
      </c>
      <c r="S124">
        <v>0</v>
      </c>
      <c r="T124">
        <v>500000000</v>
      </c>
      <c r="X124">
        <v>0</v>
      </c>
      <c r="Y124">
        <v>500000000</v>
      </c>
      <c r="AA124" t="s">
        <v>2027</v>
      </c>
    </row>
    <row r="125" spans="1:27" ht="15" customHeight="1">
      <c r="A125" s="962" t="s">
        <v>263</v>
      </c>
      <c r="B125" t="s">
        <v>288</v>
      </c>
      <c r="C125" t="s">
        <v>13</v>
      </c>
      <c r="D125" t="s">
        <v>11</v>
      </c>
      <c r="E125" t="s">
        <v>329</v>
      </c>
      <c r="F125" t="s">
        <v>330</v>
      </c>
      <c r="R125">
        <v>0</v>
      </c>
      <c r="S125">
        <v>0</v>
      </c>
      <c r="T125">
        <v>500000000</v>
      </c>
      <c r="X125">
        <v>0</v>
      </c>
      <c r="Y125">
        <v>500000000</v>
      </c>
      <c r="AA125" t="s">
        <v>2027</v>
      </c>
    </row>
    <row r="126" spans="1:27" ht="15" customHeight="1">
      <c r="A126" s="962" t="s">
        <v>263</v>
      </c>
      <c r="B126" t="s">
        <v>287</v>
      </c>
      <c r="C126" t="s">
        <v>13</v>
      </c>
      <c r="D126" t="s">
        <v>11</v>
      </c>
      <c r="E126" t="s">
        <v>329</v>
      </c>
      <c r="F126" t="s">
        <v>330</v>
      </c>
      <c r="R126">
        <v>0</v>
      </c>
      <c r="S126">
        <v>0</v>
      </c>
      <c r="T126">
        <v>500000000</v>
      </c>
      <c r="X126">
        <v>0</v>
      </c>
      <c r="Y126">
        <v>500000000</v>
      </c>
      <c r="AA126" t="s">
        <v>2027</v>
      </c>
    </row>
    <row r="127" spans="1:27" ht="15" customHeight="1">
      <c r="A127" s="962" t="s">
        <v>263</v>
      </c>
      <c r="B127" t="s">
        <v>321</v>
      </c>
      <c r="C127" t="s">
        <v>13</v>
      </c>
      <c r="D127" t="s">
        <v>11</v>
      </c>
      <c r="E127" t="s">
        <v>329</v>
      </c>
      <c r="F127" t="s">
        <v>330</v>
      </c>
      <c r="R127">
        <v>0</v>
      </c>
      <c r="S127">
        <v>0</v>
      </c>
      <c r="T127">
        <v>500000000</v>
      </c>
      <c r="X127">
        <v>0</v>
      </c>
      <c r="Y127">
        <v>500000000</v>
      </c>
      <c r="AA127" t="s">
        <v>2027</v>
      </c>
    </row>
    <row r="128" spans="1:27" ht="15" customHeight="1">
      <c r="A128" s="962" t="s">
        <v>263</v>
      </c>
      <c r="B128" t="s">
        <v>294</v>
      </c>
      <c r="C128" t="s">
        <v>13</v>
      </c>
      <c r="D128" t="s">
        <v>11</v>
      </c>
      <c r="E128" t="s">
        <v>329</v>
      </c>
      <c r="F128" t="s">
        <v>330</v>
      </c>
      <c r="R128">
        <v>0</v>
      </c>
      <c r="S128">
        <v>0</v>
      </c>
      <c r="T128">
        <v>500000000</v>
      </c>
      <c r="X128">
        <v>0</v>
      </c>
      <c r="Y128">
        <v>500000000</v>
      </c>
      <c r="AA128" t="s">
        <v>2027</v>
      </c>
    </row>
    <row r="129" spans="1:27" ht="15" customHeight="1">
      <c r="A129" s="962" t="s">
        <v>263</v>
      </c>
      <c r="B129" t="s">
        <v>293</v>
      </c>
      <c r="C129" t="s">
        <v>13</v>
      </c>
      <c r="D129" t="s">
        <v>11</v>
      </c>
      <c r="E129" t="s">
        <v>329</v>
      </c>
      <c r="F129" t="s">
        <v>330</v>
      </c>
      <c r="R129">
        <v>0</v>
      </c>
      <c r="S129">
        <v>0</v>
      </c>
      <c r="T129">
        <v>500000000</v>
      </c>
      <c r="X129">
        <v>0</v>
      </c>
      <c r="Y129">
        <v>500000000</v>
      </c>
      <c r="AA129" t="s">
        <v>2027</v>
      </c>
    </row>
    <row r="130" spans="1:27" ht="15" customHeight="1">
      <c r="A130" s="962" t="s">
        <v>263</v>
      </c>
      <c r="B130" t="s">
        <v>324</v>
      </c>
      <c r="C130" t="s">
        <v>13</v>
      </c>
      <c r="D130" t="s">
        <v>11</v>
      </c>
      <c r="E130" t="s">
        <v>329</v>
      </c>
      <c r="F130" t="s">
        <v>330</v>
      </c>
      <c r="R130">
        <v>0</v>
      </c>
      <c r="S130">
        <v>0</v>
      </c>
      <c r="T130">
        <v>500000000</v>
      </c>
      <c r="X130">
        <v>0</v>
      </c>
      <c r="Y130">
        <v>500000000</v>
      </c>
      <c r="AA130" t="s">
        <v>2027</v>
      </c>
    </row>
    <row r="131" spans="1:27" ht="15" customHeight="1">
      <c r="A131" s="962" t="s">
        <v>264</v>
      </c>
      <c r="B131" t="s">
        <v>294</v>
      </c>
      <c r="C131" t="s">
        <v>13</v>
      </c>
      <c r="D131" t="s">
        <v>11</v>
      </c>
      <c r="E131" t="s">
        <v>329</v>
      </c>
      <c r="F131" t="s">
        <v>330</v>
      </c>
      <c r="R131">
        <v>0</v>
      </c>
      <c r="S131">
        <v>0</v>
      </c>
      <c r="T131">
        <v>0</v>
      </c>
      <c r="X131">
        <v>0</v>
      </c>
      <c r="Y131">
        <v>500000000</v>
      </c>
      <c r="AA131" t="s">
        <v>2029</v>
      </c>
    </row>
    <row r="132" spans="1:27" ht="15" customHeight="1">
      <c r="A132" s="962" t="s">
        <v>264</v>
      </c>
      <c r="B132" t="s">
        <v>292</v>
      </c>
      <c r="C132" t="s">
        <v>13</v>
      </c>
      <c r="D132" t="s">
        <v>11</v>
      </c>
      <c r="E132" t="s">
        <v>329</v>
      </c>
      <c r="F132" t="s">
        <v>330</v>
      </c>
      <c r="R132">
        <v>0</v>
      </c>
      <c r="S132">
        <v>0</v>
      </c>
      <c r="T132">
        <v>0</v>
      </c>
      <c r="X132">
        <v>0</v>
      </c>
      <c r="Y132">
        <v>500000000</v>
      </c>
      <c r="AA132" t="s">
        <v>2029</v>
      </c>
    </row>
    <row r="133" spans="1:27" ht="15" customHeight="1">
      <c r="A133" s="962" t="s">
        <v>264</v>
      </c>
      <c r="B133" t="s">
        <v>291</v>
      </c>
      <c r="C133" t="s">
        <v>13</v>
      </c>
      <c r="D133" t="s">
        <v>11</v>
      </c>
      <c r="E133" t="s">
        <v>329</v>
      </c>
      <c r="F133" t="s">
        <v>330</v>
      </c>
      <c r="R133">
        <v>0</v>
      </c>
      <c r="S133">
        <v>0</v>
      </c>
      <c r="T133">
        <v>0</v>
      </c>
      <c r="X133">
        <v>0</v>
      </c>
      <c r="Y133">
        <v>500000000</v>
      </c>
      <c r="AA133" t="s">
        <v>2029</v>
      </c>
    </row>
    <row r="134" spans="1:27" ht="15" customHeight="1">
      <c r="A134" s="962" t="s">
        <v>264</v>
      </c>
      <c r="B134" t="s">
        <v>293</v>
      </c>
      <c r="C134" t="s">
        <v>13</v>
      </c>
      <c r="D134" t="s">
        <v>11</v>
      </c>
      <c r="E134" t="s">
        <v>329</v>
      </c>
      <c r="F134" t="s">
        <v>330</v>
      </c>
      <c r="R134">
        <v>0</v>
      </c>
      <c r="S134">
        <v>0</v>
      </c>
      <c r="T134">
        <v>0</v>
      </c>
      <c r="X134">
        <v>0</v>
      </c>
      <c r="Y134">
        <v>500000000</v>
      </c>
      <c r="AA134" t="s">
        <v>2029</v>
      </c>
    </row>
    <row r="135" spans="1:27" ht="15" customHeight="1">
      <c r="A135" s="962" t="s">
        <v>264</v>
      </c>
      <c r="B135" t="s">
        <v>289</v>
      </c>
      <c r="C135" t="s">
        <v>13</v>
      </c>
      <c r="D135" t="s">
        <v>11</v>
      </c>
      <c r="E135" t="s">
        <v>329</v>
      </c>
      <c r="F135" t="s">
        <v>330</v>
      </c>
      <c r="R135">
        <v>0</v>
      </c>
      <c r="X135">
        <v>0</v>
      </c>
      <c r="Y135">
        <v>500000000</v>
      </c>
      <c r="AA135" t="s">
        <v>2025</v>
      </c>
    </row>
    <row r="136" spans="1:27" ht="15" customHeight="1">
      <c r="A136" s="962" t="s">
        <v>264</v>
      </c>
      <c r="B136" t="s">
        <v>288</v>
      </c>
      <c r="C136" t="s">
        <v>13</v>
      </c>
      <c r="D136" t="s">
        <v>11</v>
      </c>
      <c r="E136" t="s">
        <v>329</v>
      </c>
      <c r="F136" t="s">
        <v>330</v>
      </c>
      <c r="R136">
        <v>0</v>
      </c>
      <c r="X136">
        <v>0</v>
      </c>
      <c r="Y136">
        <v>500000000</v>
      </c>
      <c r="AA136" t="s">
        <v>2025</v>
      </c>
    </row>
    <row r="137" spans="1:27" ht="15" customHeight="1">
      <c r="A137" s="962" t="s">
        <v>264</v>
      </c>
      <c r="B137" t="s">
        <v>287</v>
      </c>
      <c r="C137" t="s">
        <v>13</v>
      </c>
      <c r="D137" t="s">
        <v>11</v>
      </c>
      <c r="E137" t="s">
        <v>329</v>
      </c>
      <c r="F137" t="s">
        <v>330</v>
      </c>
      <c r="R137">
        <v>0</v>
      </c>
      <c r="X137">
        <v>0</v>
      </c>
      <c r="Y137">
        <v>500000000</v>
      </c>
      <c r="AA137" t="s">
        <v>2025</v>
      </c>
    </row>
    <row r="138" spans="1:27" ht="15" customHeight="1">
      <c r="A138" s="962" t="s">
        <v>264</v>
      </c>
      <c r="B138" t="s">
        <v>295</v>
      </c>
      <c r="C138" t="s">
        <v>13</v>
      </c>
      <c r="D138" t="s">
        <v>11</v>
      </c>
      <c r="E138" t="s">
        <v>329</v>
      </c>
      <c r="F138" t="s">
        <v>330</v>
      </c>
      <c r="R138">
        <v>0</v>
      </c>
      <c r="S138">
        <v>0</v>
      </c>
      <c r="T138">
        <v>0</v>
      </c>
      <c r="X138">
        <v>0</v>
      </c>
      <c r="Y138">
        <v>500000000</v>
      </c>
      <c r="AA138" t="s">
        <v>2029</v>
      </c>
    </row>
    <row r="139" spans="1:27" ht="15" customHeight="1">
      <c r="A139" s="962" t="s">
        <v>264</v>
      </c>
      <c r="B139" t="s">
        <v>296</v>
      </c>
      <c r="C139" t="s">
        <v>13</v>
      </c>
      <c r="D139" t="s">
        <v>11</v>
      </c>
      <c r="E139" t="s">
        <v>329</v>
      </c>
      <c r="F139" t="s">
        <v>330</v>
      </c>
      <c r="R139">
        <v>0</v>
      </c>
      <c r="S139">
        <v>0</v>
      </c>
      <c r="T139">
        <v>0</v>
      </c>
      <c r="X139">
        <v>0</v>
      </c>
      <c r="Y139">
        <v>500000000</v>
      </c>
      <c r="AA139" t="s">
        <v>2029</v>
      </c>
    </row>
    <row r="140" spans="1:27" ht="15" customHeight="1">
      <c r="A140" s="962" t="s">
        <v>265</v>
      </c>
      <c r="B140" t="s">
        <v>294</v>
      </c>
      <c r="C140" t="s">
        <v>13</v>
      </c>
      <c r="D140" t="s">
        <v>11</v>
      </c>
      <c r="E140" t="s">
        <v>329</v>
      </c>
      <c r="F140" t="s">
        <v>330</v>
      </c>
      <c r="R140">
        <v>0</v>
      </c>
      <c r="S140">
        <v>0</v>
      </c>
      <c r="T140">
        <v>0</v>
      </c>
      <c r="X140">
        <v>0</v>
      </c>
      <c r="Y140">
        <v>500000000</v>
      </c>
      <c r="AA140" t="s">
        <v>2029</v>
      </c>
    </row>
    <row r="141" spans="1:27" ht="15" customHeight="1">
      <c r="A141" s="962" t="s">
        <v>265</v>
      </c>
      <c r="B141" t="s">
        <v>292</v>
      </c>
      <c r="C141" t="s">
        <v>13</v>
      </c>
      <c r="D141" t="s">
        <v>11</v>
      </c>
      <c r="E141" t="s">
        <v>329</v>
      </c>
      <c r="F141" t="s">
        <v>330</v>
      </c>
      <c r="R141">
        <v>0</v>
      </c>
      <c r="S141">
        <v>0</v>
      </c>
      <c r="T141">
        <v>0</v>
      </c>
      <c r="X141">
        <v>0</v>
      </c>
      <c r="Y141">
        <v>500000000</v>
      </c>
      <c r="AA141" t="s">
        <v>2029</v>
      </c>
    </row>
    <row r="142" spans="1:27" ht="15" customHeight="1">
      <c r="A142" s="962" t="s">
        <v>265</v>
      </c>
      <c r="B142" t="s">
        <v>291</v>
      </c>
      <c r="C142" t="s">
        <v>13</v>
      </c>
      <c r="D142" t="s">
        <v>11</v>
      </c>
      <c r="E142" t="s">
        <v>329</v>
      </c>
      <c r="F142" t="s">
        <v>330</v>
      </c>
      <c r="R142">
        <v>0</v>
      </c>
      <c r="S142">
        <v>0</v>
      </c>
      <c r="T142">
        <v>0</v>
      </c>
      <c r="X142">
        <v>0</v>
      </c>
      <c r="Y142">
        <v>500000000</v>
      </c>
      <c r="AA142" t="s">
        <v>2029</v>
      </c>
    </row>
    <row r="143" spans="1:27" ht="15" customHeight="1">
      <c r="A143" s="962" t="s">
        <v>265</v>
      </c>
      <c r="B143" t="s">
        <v>293</v>
      </c>
      <c r="C143" t="s">
        <v>13</v>
      </c>
      <c r="D143" t="s">
        <v>11</v>
      </c>
      <c r="E143" t="s">
        <v>329</v>
      </c>
      <c r="F143" t="s">
        <v>330</v>
      </c>
      <c r="R143">
        <v>0</v>
      </c>
      <c r="S143">
        <v>0</v>
      </c>
      <c r="T143">
        <v>0</v>
      </c>
      <c r="X143">
        <v>0</v>
      </c>
      <c r="Y143">
        <v>500000000</v>
      </c>
      <c r="AA143" t="s">
        <v>2029</v>
      </c>
    </row>
    <row r="144" spans="1:27" ht="15" customHeight="1">
      <c r="A144" s="962" t="s">
        <v>265</v>
      </c>
      <c r="B144" t="s">
        <v>289</v>
      </c>
      <c r="C144" t="s">
        <v>13</v>
      </c>
      <c r="D144" t="s">
        <v>11</v>
      </c>
      <c r="E144" t="s">
        <v>329</v>
      </c>
      <c r="F144" t="s">
        <v>330</v>
      </c>
      <c r="R144">
        <v>0</v>
      </c>
      <c r="S144">
        <v>0</v>
      </c>
      <c r="T144">
        <v>0</v>
      </c>
      <c r="X144">
        <v>0</v>
      </c>
      <c r="Y144">
        <v>500000000</v>
      </c>
      <c r="AA144" t="s">
        <v>2029</v>
      </c>
    </row>
    <row r="145" spans="1:27" ht="15" customHeight="1">
      <c r="A145" s="962" t="s">
        <v>265</v>
      </c>
      <c r="B145" t="s">
        <v>288</v>
      </c>
      <c r="C145" t="s">
        <v>13</v>
      </c>
      <c r="D145" t="s">
        <v>11</v>
      </c>
      <c r="E145" t="s">
        <v>329</v>
      </c>
      <c r="F145" t="s">
        <v>330</v>
      </c>
      <c r="R145">
        <v>0</v>
      </c>
      <c r="S145">
        <v>0</v>
      </c>
      <c r="T145">
        <v>0</v>
      </c>
      <c r="X145">
        <v>0</v>
      </c>
      <c r="Y145">
        <v>500000000</v>
      </c>
      <c r="AA145" t="s">
        <v>2029</v>
      </c>
    </row>
    <row r="146" spans="1:27" ht="15" customHeight="1">
      <c r="A146" s="962" t="s">
        <v>265</v>
      </c>
      <c r="B146" t="s">
        <v>287</v>
      </c>
      <c r="C146" t="s">
        <v>13</v>
      </c>
      <c r="D146" t="s">
        <v>11</v>
      </c>
      <c r="E146" t="s">
        <v>329</v>
      </c>
      <c r="F146" t="s">
        <v>330</v>
      </c>
      <c r="R146">
        <v>0</v>
      </c>
      <c r="S146">
        <v>0</v>
      </c>
      <c r="T146">
        <v>0</v>
      </c>
      <c r="X146">
        <v>0</v>
      </c>
      <c r="Y146">
        <v>500000000</v>
      </c>
      <c r="AA146" t="s">
        <v>2029</v>
      </c>
    </row>
    <row r="147" spans="1:27" ht="15" customHeight="1">
      <c r="A147" s="962" t="s">
        <v>265</v>
      </c>
      <c r="B147" t="s">
        <v>295</v>
      </c>
      <c r="C147" t="s">
        <v>13</v>
      </c>
      <c r="D147" t="s">
        <v>11</v>
      </c>
      <c r="E147" t="s">
        <v>329</v>
      </c>
      <c r="F147" t="s">
        <v>330</v>
      </c>
      <c r="R147">
        <v>0</v>
      </c>
      <c r="S147">
        <v>0</v>
      </c>
      <c r="T147">
        <v>0</v>
      </c>
      <c r="X147">
        <v>0</v>
      </c>
      <c r="Y147">
        <v>500000000</v>
      </c>
      <c r="AA147" t="s">
        <v>2029</v>
      </c>
    </row>
    <row r="148" spans="1:27" ht="15" customHeight="1">
      <c r="A148" s="962" t="s">
        <v>265</v>
      </c>
      <c r="B148" t="s">
        <v>296</v>
      </c>
      <c r="C148" t="s">
        <v>13</v>
      </c>
      <c r="D148" t="s">
        <v>11</v>
      </c>
      <c r="E148" t="s">
        <v>329</v>
      </c>
      <c r="F148" t="s">
        <v>330</v>
      </c>
      <c r="R148">
        <v>0</v>
      </c>
      <c r="S148">
        <v>0</v>
      </c>
      <c r="T148">
        <v>0</v>
      </c>
      <c r="X148">
        <v>0</v>
      </c>
      <c r="Y148">
        <v>500000000</v>
      </c>
      <c r="AA148" t="s">
        <v>2029</v>
      </c>
    </row>
    <row r="149" spans="1:27" ht="15" customHeight="1">
      <c r="A149" s="962" t="s">
        <v>266</v>
      </c>
      <c r="B149" t="s">
        <v>294</v>
      </c>
      <c r="C149" t="s">
        <v>13</v>
      </c>
      <c r="D149" t="s">
        <v>11</v>
      </c>
      <c r="E149" t="s">
        <v>329</v>
      </c>
      <c r="F149" t="s">
        <v>330</v>
      </c>
      <c r="R149">
        <v>0</v>
      </c>
      <c r="S149">
        <v>0</v>
      </c>
      <c r="T149">
        <v>0</v>
      </c>
      <c r="X149">
        <v>0</v>
      </c>
      <c r="Y149">
        <v>500000000</v>
      </c>
      <c r="AA149" t="s">
        <v>2029</v>
      </c>
    </row>
    <row r="150" spans="1:27" ht="15" customHeight="1">
      <c r="A150" s="962" t="s">
        <v>266</v>
      </c>
      <c r="B150" t="s">
        <v>292</v>
      </c>
      <c r="C150" t="s">
        <v>13</v>
      </c>
      <c r="D150" t="s">
        <v>11</v>
      </c>
      <c r="E150" t="s">
        <v>329</v>
      </c>
      <c r="F150" t="s">
        <v>330</v>
      </c>
      <c r="R150">
        <v>0</v>
      </c>
      <c r="S150">
        <v>0</v>
      </c>
      <c r="T150">
        <v>0</v>
      </c>
      <c r="X150">
        <v>0</v>
      </c>
      <c r="Y150">
        <v>500000000</v>
      </c>
      <c r="AA150" t="s">
        <v>2029</v>
      </c>
    </row>
    <row r="151" spans="1:27" ht="15" customHeight="1">
      <c r="A151" s="962" t="s">
        <v>266</v>
      </c>
      <c r="B151" t="s">
        <v>291</v>
      </c>
      <c r="C151" t="s">
        <v>13</v>
      </c>
      <c r="D151" t="s">
        <v>11</v>
      </c>
      <c r="E151" t="s">
        <v>329</v>
      </c>
      <c r="F151" t="s">
        <v>330</v>
      </c>
      <c r="R151">
        <v>0</v>
      </c>
      <c r="S151">
        <v>0</v>
      </c>
      <c r="T151">
        <v>0</v>
      </c>
      <c r="X151">
        <v>0</v>
      </c>
      <c r="Y151">
        <v>500000000</v>
      </c>
      <c r="AA151" t="s">
        <v>2029</v>
      </c>
    </row>
    <row r="152" spans="1:27" ht="15" customHeight="1">
      <c r="A152" s="962" t="s">
        <v>266</v>
      </c>
      <c r="B152" t="s">
        <v>293</v>
      </c>
      <c r="C152" t="s">
        <v>13</v>
      </c>
      <c r="D152" t="s">
        <v>11</v>
      </c>
      <c r="E152" t="s">
        <v>329</v>
      </c>
      <c r="F152" t="s">
        <v>330</v>
      </c>
      <c r="R152">
        <v>0</v>
      </c>
      <c r="S152">
        <v>0</v>
      </c>
      <c r="T152">
        <v>0</v>
      </c>
      <c r="X152">
        <v>0</v>
      </c>
      <c r="Y152">
        <v>500000000</v>
      </c>
      <c r="AA152" t="s">
        <v>2029</v>
      </c>
    </row>
    <row r="153" spans="1:27" ht="15" customHeight="1">
      <c r="A153" s="962" t="s">
        <v>266</v>
      </c>
      <c r="B153" t="s">
        <v>289</v>
      </c>
      <c r="C153" t="s">
        <v>13</v>
      </c>
      <c r="D153" t="s">
        <v>11</v>
      </c>
      <c r="E153" t="s">
        <v>329</v>
      </c>
      <c r="F153" t="s">
        <v>330</v>
      </c>
      <c r="R153">
        <v>0</v>
      </c>
      <c r="S153">
        <v>0</v>
      </c>
      <c r="T153">
        <v>0</v>
      </c>
      <c r="X153">
        <v>0</v>
      </c>
      <c r="Y153">
        <v>500000000</v>
      </c>
      <c r="AA153" t="s">
        <v>2029</v>
      </c>
    </row>
    <row r="154" spans="1:27" ht="15" customHeight="1">
      <c r="A154" s="962" t="s">
        <v>266</v>
      </c>
      <c r="B154" t="s">
        <v>288</v>
      </c>
      <c r="C154" t="s">
        <v>13</v>
      </c>
      <c r="D154" t="s">
        <v>11</v>
      </c>
      <c r="E154" t="s">
        <v>329</v>
      </c>
      <c r="F154" t="s">
        <v>330</v>
      </c>
      <c r="R154">
        <v>0</v>
      </c>
      <c r="S154">
        <v>0</v>
      </c>
      <c r="T154">
        <v>0</v>
      </c>
      <c r="X154">
        <v>0</v>
      </c>
      <c r="Y154">
        <v>500000000</v>
      </c>
      <c r="AA154" t="s">
        <v>2029</v>
      </c>
    </row>
    <row r="155" spans="1:27" ht="15" customHeight="1">
      <c r="A155" s="962" t="s">
        <v>266</v>
      </c>
      <c r="B155" t="s">
        <v>287</v>
      </c>
      <c r="C155" t="s">
        <v>13</v>
      </c>
      <c r="D155" t="s">
        <v>11</v>
      </c>
      <c r="E155" t="s">
        <v>329</v>
      </c>
      <c r="F155" t="s">
        <v>330</v>
      </c>
      <c r="R155">
        <v>0</v>
      </c>
      <c r="S155">
        <v>0</v>
      </c>
      <c r="T155">
        <v>0</v>
      </c>
      <c r="X155">
        <v>0</v>
      </c>
      <c r="Y155">
        <v>500000000</v>
      </c>
      <c r="AA155" t="s">
        <v>2029</v>
      </c>
    </row>
    <row r="156" spans="1:27" ht="15" customHeight="1">
      <c r="A156" s="962" t="s">
        <v>266</v>
      </c>
      <c r="B156" t="s">
        <v>295</v>
      </c>
      <c r="C156" t="s">
        <v>13</v>
      </c>
      <c r="D156" t="s">
        <v>11</v>
      </c>
      <c r="E156" t="s">
        <v>329</v>
      </c>
      <c r="F156" t="s">
        <v>330</v>
      </c>
      <c r="R156">
        <v>0</v>
      </c>
      <c r="S156">
        <v>0</v>
      </c>
      <c r="T156">
        <v>0</v>
      </c>
      <c r="X156">
        <v>0</v>
      </c>
      <c r="Y156">
        <v>500000000</v>
      </c>
      <c r="AA156" t="s">
        <v>2029</v>
      </c>
    </row>
    <row r="157" spans="1:27" ht="15" customHeight="1">
      <c r="A157" s="962" t="s">
        <v>266</v>
      </c>
      <c r="B157" t="s">
        <v>296</v>
      </c>
      <c r="C157" t="s">
        <v>13</v>
      </c>
      <c r="D157" t="s">
        <v>11</v>
      </c>
      <c r="E157" t="s">
        <v>329</v>
      </c>
      <c r="F157" t="s">
        <v>330</v>
      </c>
      <c r="R157">
        <v>0</v>
      </c>
      <c r="S157">
        <v>0</v>
      </c>
      <c r="T157">
        <v>0</v>
      </c>
      <c r="X157">
        <v>0</v>
      </c>
      <c r="Y157">
        <v>500000000</v>
      </c>
      <c r="AA157" t="s">
        <v>2029</v>
      </c>
    </row>
    <row r="158" spans="1:27" ht="15" customHeight="1">
      <c r="A158" s="962" t="s">
        <v>267</v>
      </c>
      <c r="B158" t="s">
        <v>296</v>
      </c>
      <c r="C158" t="s">
        <v>13</v>
      </c>
      <c r="D158" t="s">
        <v>11</v>
      </c>
      <c r="E158" t="s">
        <v>329</v>
      </c>
      <c r="F158" t="s">
        <v>330</v>
      </c>
      <c r="R158">
        <v>0</v>
      </c>
      <c r="S158">
        <v>0</v>
      </c>
      <c r="T158">
        <v>0</v>
      </c>
      <c r="X158">
        <v>0</v>
      </c>
      <c r="Y158">
        <v>500000000</v>
      </c>
      <c r="AA158" t="s">
        <v>2029</v>
      </c>
    </row>
    <row r="159" spans="1:27" ht="15" customHeight="1">
      <c r="A159" s="962" t="s">
        <v>267</v>
      </c>
      <c r="B159" t="s">
        <v>289</v>
      </c>
      <c r="C159" t="s">
        <v>13</v>
      </c>
      <c r="D159" t="s">
        <v>11</v>
      </c>
      <c r="E159" t="s">
        <v>329</v>
      </c>
      <c r="F159" t="s">
        <v>330</v>
      </c>
      <c r="R159">
        <v>0</v>
      </c>
      <c r="S159">
        <v>0</v>
      </c>
      <c r="T159">
        <v>0</v>
      </c>
      <c r="X159">
        <v>0</v>
      </c>
      <c r="Y159">
        <v>500000000</v>
      </c>
      <c r="AA159" t="s">
        <v>2029</v>
      </c>
    </row>
    <row r="160" spans="1:27" ht="15" customHeight="1">
      <c r="A160" s="962" t="s">
        <v>267</v>
      </c>
      <c r="B160" t="s">
        <v>288</v>
      </c>
      <c r="C160" t="s">
        <v>13</v>
      </c>
      <c r="D160" t="s">
        <v>11</v>
      </c>
      <c r="E160" t="s">
        <v>329</v>
      </c>
      <c r="F160" t="s">
        <v>330</v>
      </c>
      <c r="R160">
        <v>0</v>
      </c>
      <c r="S160">
        <v>0</v>
      </c>
      <c r="T160">
        <v>0</v>
      </c>
      <c r="X160">
        <v>0</v>
      </c>
      <c r="Y160">
        <v>500000000</v>
      </c>
      <c r="AA160" t="s">
        <v>2029</v>
      </c>
    </row>
    <row r="161" spans="1:27" ht="15" customHeight="1">
      <c r="A161" s="962" t="s">
        <v>267</v>
      </c>
      <c r="B161" t="s">
        <v>287</v>
      </c>
      <c r="C161" t="s">
        <v>13</v>
      </c>
      <c r="D161" t="s">
        <v>11</v>
      </c>
      <c r="E161" t="s">
        <v>329</v>
      </c>
      <c r="F161" t="s">
        <v>330</v>
      </c>
      <c r="R161">
        <v>0</v>
      </c>
      <c r="S161">
        <v>0</v>
      </c>
      <c r="T161">
        <v>0</v>
      </c>
      <c r="X161">
        <v>0</v>
      </c>
      <c r="Y161">
        <v>500000000</v>
      </c>
      <c r="AA161" t="s">
        <v>2029</v>
      </c>
    </row>
    <row r="162" spans="1:27" ht="15" customHeight="1">
      <c r="A162" s="962" t="s">
        <v>268</v>
      </c>
      <c r="B162" t="s">
        <v>296</v>
      </c>
      <c r="C162" t="s">
        <v>13</v>
      </c>
      <c r="D162" t="s">
        <v>11</v>
      </c>
      <c r="E162" t="s">
        <v>329</v>
      </c>
      <c r="F162" t="s">
        <v>330</v>
      </c>
      <c r="R162">
        <v>0</v>
      </c>
      <c r="S162">
        <v>0</v>
      </c>
      <c r="T162">
        <v>0</v>
      </c>
      <c r="X162">
        <v>0</v>
      </c>
      <c r="Y162">
        <v>500000000</v>
      </c>
      <c r="AA162" t="s">
        <v>2029</v>
      </c>
    </row>
    <row r="163" spans="1:27" ht="15" customHeight="1">
      <c r="A163" s="962" t="s">
        <v>268</v>
      </c>
      <c r="B163" t="s">
        <v>289</v>
      </c>
      <c r="C163" t="s">
        <v>13</v>
      </c>
      <c r="D163" t="s">
        <v>11</v>
      </c>
      <c r="E163" t="s">
        <v>329</v>
      </c>
      <c r="F163" t="s">
        <v>330</v>
      </c>
      <c r="R163">
        <v>0</v>
      </c>
      <c r="S163">
        <v>0</v>
      </c>
      <c r="T163">
        <v>0</v>
      </c>
      <c r="X163">
        <v>0</v>
      </c>
      <c r="Y163">
        <v>500000000</v>
      </c>
      <c r="AA163" t="s">
        <v>2029</v>
      </c>
    </row>
    <row r="164" spans="1:27" ht="15" customHeight="1">
      <c r="A164" s="962" t="s">
        <v>268</v>
      </c>
      <c r="B164" t="s">
        <v>288</v>
      </c>
      <c r="C164" t="s">
        <v>13</v>
      </c>
      <c r="D164" t="s">
        <v>11</v>
      </c>
      <c r="E164" t="s">
        <v>329</v>
      </c>
      <c r="F164" t="s">
        <v>330</v>
      </c>
      <c r="R164">
        <v>0</v>
      </c>
      <c r="S164">
        <v>0</v>
      </c>
      <c r="T164">
        <v>0</v>
      </c>
      <c r="X164">
        <v>0</v>
      </c>
      <c r="Y164">
        <v>500000000</v>
      </c>
      <c r="AA164" t="s">
        <v>2029</v>
      </c>
    </row>
    <row r="165" spans="1:27" ht="15" customHeight="1">
      <c r="A165" s="962" t="s">
        <v>268</v>
      </c>
      <c r="B165" t="s">
        <v>287</v>
      </c>
      <c r="C165" t="s">
        <v>13</v>
      </c>
      <c r="D165" t="s">
        <v>11</v>
      </c>
      <c r="E165" t="s">
        <v>329</v>
      </c>
      <c r="F165" t="s">
        <v>330</v>
      </c>
      <c r="R165">
        <v>0</v>
      </c>
      <c r="S165">
        <v>0</v>
      </c>
      <c r="T165">
        <v>0</v>
      </c>
      <c r="X165">
        <v>0</v>
      </c>
      <c r="Y165">
        <v>500000000</v>
      </c>
      <c r="AA165" t="s">
        <v>2029</v>
      </c>
    </row>
    <row r="166" spans="1:27" ht="15" customHeight="1">
      <c r="A166" s="962" t="s">
        <v>269</v>
      </c>
      <c r="B166" t="s">
        <v>296</v>
      </c>
      <c r="C166" t="s">
        <v>13</v>
      </c>
      <c r="D166" t="s">
        <v>11</v>
      </c>
      <c r="E166" t="s">
        <v>329</v>
      </c>
      <c r="F166" t="s">
        <v>330</v>
      </c>
      <c r="R166">
        <v>0</v>
      </c>
      <c r="S166">
        <v>0</v>
      </c>
      <c r="T166">
        <v>0</v>
      </c>
      <c r="X166">
        <v>0</v>
      </c>
      <c r="Y166">
        <v>500000000</v>
      </c>
      <c r="AA166" t="s">
        <v>2029</v>
      </c>
    </row>
    <row r="167" spans="1:27" ht="15" customHeight="1">
      <c r="A167" s="962" t="s">
        <v>269</v>
      </c>
      <c r="B167" t="s">
        <v>289</v>
      </c>
      <c r="C167" t="s">
        <v>13</v>
      </c>
      <c r="D167" t="s">
        <v>11</v>
      </c>
      <c r="E167" t="s">
        <v>329</v>
      </c>
      <c r="F167" t="s">
        <v>330</v>
      </c>
      <c r="R167">
        <v>0</v>
      </c>
      <c r="S167">
        <v>0</v>
      </c>
      <c r="T167">
        <v>0</v>
      </c>
      <c r="X167">
        <v>0</v>
      </c>
      <c r="Y167">
        <v>500000000</v>
      </c>
      <c r="AA167" t="s">
        <v>2029</v>
      </c>
    </row>
    <row r="168" spans="1:27" ht="15" customHeight="1">
      <c r="A168" s="962" t="s">
        <v>269</v>
      </c>
      <c r="B168" t="s">
        <v>288</v>
      </c>
      <c r="C168" t="s">
        <v>13</v>
      </c>
      <c r="D168" t="s">
        <v>11</v>
      </c>
      <c r="E168" t="s">
        <v>329</v>
      </c>
      <c r="F168" t="s">
        <v>330</v>
      </c>
      <c r="R168">
        <v>0</v>
      </c>
      <c r="S168">
        <v>0</v>
      </c>
      <c r="T168">
        <v>0</v>
      </c>
      <c r="X168">
        <v>0</v>
      </c>
      <c r="Y168">
        <v>500000000</v>
      </c>
      <c r="AA168" t="s">
        <v>2029</v>
      </c>
    </row>
    <row r="169" spans="1:27" ht="15" customHeight="1">
      <c r="A169" s="962" t="s">
        <v>269</v>
      </c>
      <c r="B169" t="s">
        <v>287</v>
      </c>
      <c r="C169" t="s">
        <v>13</v>
      </c>
      <c r="D169" t="s">
        <v>11</v>
      </c>
      <c r="E169" t="s">
        <v>329</v>
      </c>
      <c r="F169" t="s">
        <v>330</v>
      </c>
      <c r="R169">
        <v>0</v>
      </c>
      <c r="S169">
        <v>0</v>
      </c>
      <c r="T169">
        <v>0</v>
      </c>
      <c r="X169">
        <v>0</v>
      </c>
      <c r="Y169">
        <v>500000000</v>
      </c>
      <c r="AA169" t="s">
        <v>2029</v>
      </c>
    </row>
    <row r="170" spans="1:27" ht="15" customHeight="1">
      <c r="A170" s="962" t="s">
        <v>270</v>
      </c>
      <c r="B170" t="s">
        <v>296</v>
      </c>
      <c r="C170" t="s">
        <v>13</v>
      </c>
      <c r="D170" t="s">
        <v>11</v>
      </c>
      <c r="E170" t="s">
        <v>329</v>
      </c>
      <c r="F170" t="s">
        <v>330</v>
      </c>
      <c r="R170">
        <v>0</v>
      </c>
      <c r="S170">
        <v>0</v>
      </c>
      <c r="T170">
        <v>0</v>
      </c>
      <c r="X170">
        <v>0</v>
      </c>
      <c r="Y170">
        <v>500000000</v>
      </c>
      <c r="AA170" t="s">
        <v>2029</v>
      </c>
    </row>
    <row r="171" spans="1:27" ht="15" customHeight="1">
      <c r="A171" s="962" t="s">
        <v>270</v>
      </c>
      <c r="B171" t="s">
        <v>289</v>
      </c>
      <c r="C171" t="s">
        <v>13</v>
      </c>
      <c r="D171" t="s">
        <v>11</v>
      </c>
      <c r="E171" t="s">
        <v>329</v>
      </c>
      <c r="F171" t="s">
        <v>330</v>
      </c>
      <c r="R171">
        <v>0</v>
      </c>
      <c r="S171">
        <v>0</v>
      </c>
      <c r="T171">
        <v>0</v>
      </c>
      <c r="X171">
        <v>0</v>
      </c>
      <c r="Y171">
        <v>500000000</v>
      </c>
      <c r="AA171" t="s">
        <v>2029</v>
      </c>
    </row>
    <row r="172" spans="1:27" ht="15" customHeight="1">
      <c r="A172" s="962" t="s">
        <v>270</v>
      </c>
      <c r="B172" t="s">
        <v>288</v>
      </c>
      <c r="C172" t="s">
        <v>13</v>
      </c>
      <c r="D172" t="s">
        <v>11</v>
      </c>
      <c r="E172" t="s">
        <v>329</v>
      </c>
      <c r="F172" t="s">
        <v>330</v>
      </c>
      <c r="R172">
        <v>0</v>
      </c>
      <c r="S172">
        <v>0</v>
      </c>
      <c r="T172">
        <v>0</v>
      </c>
      <c r="X172">
        <v>0</v>
      </c>
      <c r="Y172">
        <v>500000000</v>
      </c>
      <c r="AA172" t="s">
        <v>2029</v>
      </c>
    </row>
    <row r="173" spans="1:27" ht="15" customHeight="1">
      <c r="A173" s="962" t="s">
        <v>270</v>
      </c>
      <c r="B173" t="s">
        <v>287</v>
      </c>
      <c r="C173" t="s">
        <v>13</v>
      </c>
      <c r="D173" t="s">
        <v>11</v>
      </c>
      <c r="E173" t="s">
        <v>329</v>
      </c>
      <c r="F173" t="s">
        <v>330</v>
      </c>
      <c r="R173">
        <v>0</v>
      </c>
      <c r="S173">
        <v>0</v>
      </c>
      <c r="T173">
        <v>0</v>
      </c>
      <c r="X173">
        <v>0</v>
      </c>
      <c r="Y173">
        <v>500000000</v>
      </c>
      <c r="AA173" t="s">
        <v>2029</v>
      </c>
    </row>
    <row r="174" spans="1:27" ht="15" customHeight="1">
      <c r="A174" s="962" t="s">
        <v>271</v>
      </c>
      <c r="B174" t="s">
        <v>297</v>
      </c>
      <c r="C174" t="s">
        <v>13</v>
      </c>
      <c r="D174" t="s">
        <v>11</v>
      </c>
      <c r="E174" t="s">
        <v>329</v>
      </c>
      <c r="F174" t="s">
        <v>330</v>
      </c>
      <c r="R174">
        <v>0</v>
      </c>
      <c r="S174">
        <v>0</v>
      </c>
      <c r="T174">
        <v>0</v>
      </c>
      <c r="X174">
        <v>0</v>
      </c>
      <c r="Y174">
        <v>500000000</v>
      </c>
      <c r="AA174" t="s">
        <v>2029</v>
      </c>
    </row>
    <row r="175" spans="1:27" ht="15" customHeight="1">
      <c r="A175" s="962" t="s">
        <v>271</v>
      </c>
      <c r="B175" t="s">
        <v>288</v>
      </c>
      <c r="C175" t="s">
        <v>13</v>
      </c>
      <c r="D175" t="s">
        <v>11</v>
      </c>
      <c r="E175" t="s">
        <v>329</v>
      </c>
      <c r="F175" t="s">
        <v>330</v>
      </c>
      <c r="R175">
        <v>0</v>
      </c>
      <c r="S175">
        <v>0</v>
      </c>
      <c r="T175">
        <v>0</v>
      </c>
      <c r="X175">
        <v>0</v>
      </c>
      <c r="Y175">
        <v>500000000</v>
      </c>
      <c r="AA175" t="s">
        <v>2029</v>
      </c>
    </row>
    <row r="176" spans="1:27" ht="15" customHeight="1">
      <c r="A176" s="962" t="s">
        <v>271</v>
      </c>
      <c r="B176" t="s">
        <v>287</v>
      </c>
      <c r="C176" t="s">
        <v>13</v>
      </c>
      <c r="D176" t="s">
        <v>11</v>
      </c>
      <c r="E176" t="s">
        <v>329</v>
      </c>
      <c r="F176" t="s">
        <v>330</v>
      </c>
      <c r="R176">
        <v>0</v>
      </c>
      <c r="S176">
        <v>0</v>
      </c>
      <c r="T176">
        <v>0</v>
      </c>
      <c r="X176">
        <v>0</v>
      </c>
      <c r="Y176">
        <v>500000000</v>
      </c>
      <c r="AA176" t="s">
        <v>2029</v>
      </c>
    </row>
    <row r="177" spans="1:27" ht="15" customHeight="1">
      <c r="A177" s="962" t="s">
        <v>271</v>
      </c>
      <c r="B177" t="s">
        <v>299</v>
      </c>
      <c r="C177" t="s">
        <v>13</v>
      </c>
      <c r="D177" t="s">
        <v>11</v>
      </c>
      <c r="E177" t="s">
        <v>329</v>
      </c>
      <c r="F177" t="s">
        <v>330</v>
      </c>
      <c r="R177">
        <v>0</v>
      </c>
      <c r="S177">
        <v>0</v>
      </c>
      <c r="T177">
        <v>0</v>
      </c>
      <c r="X177">
        <v>0</v>
      </c>
      <c r="Y177">
        <v>500000000</v>
      </c>
      <c r="AA177" t="s">
        <v>2029</v>
      </c>
    </row>
    <row r="178" spans="1:27" ht="15" customHeight="1">
      <c r="A178" s="962" t="s">
        <v>271</v>
      </c>
      <c r="B178" t="s">
        <v>301</v>
      </c>
      <c r="C178" t="s">
        <v>13</v>
      </c>
      <c r="D178" t="s">
        <v>11</v>
      </c>
      <c r="E178" t="s">
        <v>329</v>
      </c>
      <c r="F178" t="s">
        <v>330</v>
      </c>
      <c r="R178">
        <v>0</v>
      </c>
      <c r="S178">
        <v>0</v>
      </c>
      <c r="T178">
        <v>0</v>
      </c>
      <c r="X178">
        <v>0</v>
      </c>
      <c r="Y178">
        <v>500000000</v>
      </c>
      <c r="AA178" t="s">
        <v>2029</v>
      </c>
    </row>
    <row r="179" spans="1:27" ht="15" customHeight="1">
      <c r="A179" s="962" t="s">
        <v>271</v>
      </c>
      <c r="B179" t="s">
        <v>302</v>
      </c>
      <c r="C179" t="s">
        <v>13</v>
      </c>
      <c r="D179" t="s">
        <v>11</v>
      </c>
      <c r="E179" t="s">
        <v>329</v>
      </c>
      <c r="F179" t="s">
        <v>330</v>
      </c>
      <c r="R179">
        <v>0</v>
      </c>
      <c r="S179">
        <v>0</v>
      </c>
      <c r="T179">
        <v>0</v>
      </c>
      <c r="X179">
        <v>0</v>
      </c>
      <c r="Y179">
        <v>500000000</v>
      </c>
      <c r="AA179" t="s">
        <v>2029</v>
      </c>
    </row>
    <row r="180" spans="1:27" ht="15" customHeight="1">
      <c r="A180" s="962" t="s">
        <v>271</v>
      </c>
      <c r="B180" t="s">
        <v>303</v>
      </c>
      <c r="C180" t="s">
        <v>13</v>
      </c>
      <c r="D180" t="s">
        <v>11</v>
      </c>
      <c r="E180" t="s">
        <v>329</v>
      </c>
      <c r="F180" t="s">
        <v>330</v>
      </c>
      <c r="R180">
        <v>0</v>
      </c>
      <c r="S180">
        <v>0</v>
      </c>
      <c r="T180">
        <v>0</v>
      </c>
      <c r="X180">
        <v>0</v>
      </c>
      <c r="Y180">
        <v>500000000</v>
      </c>
      <c r="AA180" t="s">
        <v>2029</v>
      </c>
    </row>
    <row r="181" spans="1:27" ht="15" customHeight="1">
      <c r="A181" s="962" t="s">
        <v>271</v>
      </c>
      <c r="B181" t="s">
        <v>298</v>
      </c>
      <c r="C181" t="s">
        <v>13</v>
      </c>
      <c r="D181" t="s">
        <v>11</v>
      </c>
      <c r="E181" t="s">
        <v>329</v>
      </c>
      <c r="F181" t="s">
        <v>330</v>
      </c>
      <c r="R181">
        <v>0</v>
      </c>
      <c r="S181">
        <v>0</v>
      </c>
      <c r="T181">
        <v>0</v>
      </c>
      <c r="X181">
        <v>0</v>
      </c>
      <c r="Y181">
        <v>500000000</v>
      </c>
      <c r="AA181" t="s">
        <v>2029</v>
      </c>
    </row>
    <row r="182" spans="1:27" ht="15" customHeight="1">
      <c r="A182" s="962" t="s">
        <v>271</v>
      </c>
      <c r="B182" t="s">
        <v>300</v>
      </c>
      <c r="C182" t="s">
        <v>13</v>
      </c>
      <c r="D182" t="s">
        <v>11</v>
      </c>
      <c r="E182" t="s">
        <v>329</v>
      </c>
      <c r="F182" t="s">
        <v>330</v>
      </c>
      <c r="R182">
        <v>0</v>
      </c>
      <c r="S182">
        <v>0</v>
      </c>
      <c r="T182">
        <v>0</v>
      </c>
      <c r="X182">
        <v>0</v>
      </c>
      <c r="Y182">
        <v>500000000</v>
      </c>
      <c r="AA182" t="s">
        <v>2029</v>
      </c>
    </row>
    <row r="183" spans="1:27" ht="15" customHeight="1">
      <c r="A183" s="962" t="s">
        <v>272</v>
      </c>
      <c r="B183" t="s">
        <v>296</v>
      </c>
      <c r="C183" t="s">
        <v>13</v>
      </c>
      <c r="D183" t="s">
        <v>11</v>
      </c>
      <c r="E183" t="s">
        <v>329</v>
      </c>
      <c r="F183" t="s">
        <v>330</v>
      </c>
      <c r="R183">
        <v>0</v>
      </c>
      <c r="S183">
        <v>0</v>
      </c>
      <c r="T183">
        <v>0</v>
      </c>
      <c r="X183">
        <v>0</v>
      </c>
      <c r="Y183">
        <v>500000000</v>
      </c>
      <c r="AA183" t="s">
        <v>2029</v>
      </c>
    </row>
    <row r="184" spans="1:27" ht="15" customHeight="1">
      <c r="A184" s="962" t="s">
        <v>272</v>
      </c>
      <c r="B184" t="s">
        <v>289</v>
      </c>
      <c r="C184" t="s">
        <v>13</v>
      </c>
      <c r="D184" t="s">
        <v>11</v>
      </c>
      <c r="E184" t="s">
        <v>329</v>
      </c>
      <c r="F184" t="s">
        <v>330</v>
      </c>
      <c r="R184">
        <v>0</v>
      </c>
      <c r="S184">
        <v>0</v>
      </c>
      <c r="T184">
        <v>0</v>
      </c>
      <c r="X184">
        <v>0</v>
      </c>
      <c r="Y184">
        <v>500000000</v>
      </c>
      <c r="AA184" t="s">
        <v>2029</v>
      </c>
    </row>
    <row r="185" spans="1:27" ht="15" customHeight="1">
      <c r="A185" s="962" t="s">
        <v>272</v>
      </c>
      <c r="B185" t="s">
        <v>288</v>
      </c>
      <c r="C185" t="s">
        <v>13</v>
      </c>
      <c r="D185" t="s">
        <v>11</v>
      </c>
      <c r="E185" t="s">
        <v>329</v>
      </c>
      <c r="F185" t="s">
        <v>330</v>
      </c>
      <c r="R185">
        <v>0</v>
      </c>
      <c r="S185">
        <v>0</v>
      </c>
      <c r="T185">
        <v>0</v>
      </c>
      <c r="X185">
        <v>0</v>
      </c>
      <c r="Y185">
        <v>500000000</v>
      </c>
      <c r="AA185" t="s">
        <v>2029</v>
      </c>
    </row>
    <row r="186" spans="1:27" ht="15" customHeight="1">
      <c r="A186" s="962" t="s">
        <v>272</v>
      </c>
      <c r="B186" t="s">
        <v>287</v>
      </c>
      <c r="C186" t="s">
        <v>13</v>
      </c>
      <c r="D186" t="s">
        <v>11</v>
      </c>
      <c r="E186" t="s">
        <v>329</v>
      </c>
      <c r="F186" t="s">
        <v>330</v>
      </c>
      <c r="R186">
        <v>0</v>
      </c>
      <c r="S186">
        <v>0</v>
      </c>
      <c r="T186">
        <v>0</v>
      </c>
      <c r="X186">
        <v>0</v>
      </c>
      <c r="Y186">
        <v>500000000</v>
      </c>
      <c r="AA186" t="s">
        <v>2029</v>
      </c>
    </row>
    <row r="187" spans="1:27" ht="15" customHeight="1">
      <c r="A187" s="962" t="s">
        <v>273</v>
      </c>
      <c r="B187" t="s">
        <v>296</v>
      </c>
      <c r="C187" t="s">
        <v>13</v>
      </c>
      <c r="D187" t="s">
        <v>11</v>
      </c>
      <c r="E187" t="s">
        <v>329</v>
      </c>
      <c r="F187" t="s">
        <v>330</v>
      </c>
      <c r="R187">
        <v>0</v>
      </c>
      <c r="S187">
        <v>0</v>
      </c>
      <c r="T187">
        <v>0</v>
      </c>
      <c r="X187">
        <v>0</v>
      </c>
      <c r="Y187">
        <v>500000000</v>
      </c>
      <c r="AA187" t="s">
        <v>2029</v>
      </c>
    </row>
    <row r="188" spans="1:27" ht="15" customHeight="1">
      <c r="A188" s="962" t="s">
        <v>273</v>
      </c>
      <c r="B188" t="s">
        <v>289</v>
      </c>
      <c r="C188" t="s">
        <v>13</v>
      </c>
      <c r="D188" t="s">
        <v>11</v>
      </c>
      <c r="E188" t="s">
        <v>329</v>
      </c>
      <c r="F188" t="s">
        <v>330</v>
      </c>
      <c r="R188">
        <v>0</v>
      </c>
      <c r="S188">
        <v>0</v>
      </c>
      <c r="T188">
        <v>0</v>
      </c>
      <c r="X188">
        <v>0</v>
      </c>
      <c r="Y188">
        <v>500000000</v>
      </c>
      <c r="AA188" t="s">
        <v>2029</v>
      </c>
    </row>
    <row r="189" spans="1:27" ht="15" customHeight="1">
      <c r="A189" s="962" t="s">
        <v>273</v>
      </c>
      <c r="B189" t="s">
        <v>288</v>
      </c>
      <c r="C189" t="s">
        <v>13</v>
      </c>
      <c r="D189" t="s">
        <v>11</v>
      </c>
      <c r="E189" t="s">
        <v>329</v>
      </c>
      <c r="F189" t="s">
        <v>330</v>
      </c>
      <c r="R189">
        <v>0</v>
      </c>
      <c r="S189">
        <v>0</v>
      </c>
      <c r="T189">
        <v>0</v>
      </c>
      <c r="X189">
        <v>0</v>
      </c>
      <c r="Y189">
        <v>500000000</v>
      </c>
      <c r="AA189" t="s">
        <v>2029</v>
      </c>
    </row>
    <row r="190" spans="1:27" ht="15" customHeight="1">
      <c r="A190" s="962" t="s">
        <v>273</v>
      </c>
      <c r="B190" t="s">
        <v>287</v>
      </c>
      <c r="C190" t="s">
        <v>13</v>
      </c>
      <c r="D190" t="s">
        <v>11</v>
      </c>
      <c r="E190" t="s">
        <v>329</v>
      </c>
      <c r="F190" t="s">
        <v>330</v>
      </c>
      <c r="R190">
        <v>0</v>
      </c>
      <c r="S190">
        <v>0</v>
      </c>
      <c r="T190">
        <v>0</v>
      </c>
      <c r="X190">
        <v>0</v>
      </c>
      <c r="Y190">
        <v>500000000</v>
      </c>
      <c r="AA190" t="s">
        <v>2029</v>
      </c>
    </row>
    <row r="191" spans="1:27" ht="15" customHeight="1">
      <c r="A191" s="962" t="s">
        <v>274</v>
      </c>
      <c r="B191" t="s">
        <v>283</v>
      </c>
      <c r="C191" t="s">
        <v>13</v>
      </c>
      <c r="D191" t="s">
        <v>11</v>
      </c>
      <c r="E191" t="s">
        <v>329</v>
      </c>
      <c r="F191" t="s">
        <v>330</v>
      </c>
      <c r="R191">
        <v>0</v>
      </c>
      <c r="U191">
        <v>0</v>
      </c>
      <c r="V191">
        <v>0</v>
      </c>
      <c r="X191">
        <v>0</v>
      </c>
      <c r="Y191">
        <v>500000000</v>
      </c>
      <c r="Z191">
        <v>0</v>
      </c>
      <c r="AA191" t="s">
        <v>2028</v>
      </c>
    </row>
    <row r="192" spans="1:27" ht="15" customHeight="1">
      <c r="A192" s="962" t="s">
        <v>277</v>
      </c>
      <c r="B192" t="s">
        <v>246</v>
      </c>
      <c r="C192" t="s">
        <v>13</v>
      </c>
      <c r="D192" t="s">
        <v>11</v>
      </c>
      <c r="E192" t="s">
        <v>329</v>
      </c>
      <c r="F192" t="s">
        <v>330</v>
      </c>
      <c r="R192">
        <v>0</v>
      </c>
      <c r="S192">
        <v>0</v>
      </c>
      <c r="T192">
        <v>500000000</v>
      </c>
      <c r="X192">
        <v>0</v>
      </c>
      <c r="Y192">
        <v>500000000</v>
      </c>
      <c r="AA192" t="s">
        <v>2027</v>
      </c>
    </row>
    <row r="193" spans="1:27" ht="15" customHeight="1">
      <c r="A193" s="962" t="s">
        <v>277</v>
      </c>
      <c r="B193" t="s">
        <v>244</v>
      </c>
      <c r="C193" t="s">
        <v>13</v>
      </c>
      <c r="D193" t="s">
        <v>11</v>
      </c>
      <c r="E193" t="s">
        <v>329</v>
      </c>
      <c r="F193" t="s">
        <v>330</v>
      </c>
      <c r="G193" t="s">
        <v>364</v>
      </c>
      <c r="I193" t="s">
        <v>332</v>
      </c>
      <c r="K193" t="s">
        <v>333</v>
      </c>
      <c r="L193" t="s">
        <v>277</v>
      </c>
      <c r="M193" t="s">
        <v>50</v>
      </c>
      <c r="O193" t="s">
        <v>365</v>
      </c>
      <c r="P193" t="s">
        <v>336</v>
      </c>
      <c r="Q193" t="s">
        <v>337</v>
      </c>
      <c r="R193">
        <v>5330</v>
      </c>
      <c r="U193">
        <v>5334.4</v>
      </c>
      <c r="V193">
        <v>266.72000000000003</v>
      </c>
      <c r="W193">
        <v>0.1</v>
      </c>
      <c r="X193">
        <v>0</v>
      </c>
      <c r="Y193">
        <v>500000000</v>
      </c>
      <c r="Z193">
        <v>0</v>
      </c>
      <c r="AA193" t="s">
        <v>2026</v>
      </c>
    </row>
    <row r="194" spans="1:27" ht="15" customHeight="1">
      <c r="A194" s="962" t="s">
        <v>278</v>
      </c>
      <c r="B194" t="s">
        <v>252</v>
      </c>
      <c r="C194" t="s">
        <v>13</v>
      </c>
      <c r="D194" t="s">
        <v>11</v>
      </c>
      <c r="E194" t="s">
        <v>329</v>
      </c>
      <c r="F194" t="s">
        <v>330</v>
      </c>
      <c r="J194" t="s">
        <v>340</v>
      </c>
      <c r="L194" t="s">
        <v>252</v>
      </c>
      <c r="R194">
        <v>0</v>
      </c>
      <c r="U194">
        <v>0</v>
      </c>
      <c r="V194">
        <v>0</v>
      </c>
      <c r="X194">
        <v>0</v>
      </c>
      <c r="Y194">
        <v>500000000</v>
      </c>
      <c r="Z194">
        <v>0</v>
      </c>
      <c r="AA194" t="s">
        <v>2026</v>
      </c>
    </row>
    <row r="195" spans="1:27" ht="15" customHeight="1">
      <c r="A195" s="962" t="s">
        <v>278</v>
      </c>
      <c r="B195" t="s">
        <v>247</v>
      </c>
      <c r="C195" t="s">
        <v>13</v>
      </c>
      <c r="D195" t="s">
        <v>11</v>
      </c>
      <c r="E195" t="s">
        <v>329</v>
      </c>
      <c r="F195" t="s">
        <v>330</v>
      </c>
      <c r="G195" t="s">
        <v>366</v>
      </c>
      <c r="I195" t="s">
        <v>332</v>
      </c>
      <c r="K195" t="s">
        <v>333</v>
      </c>
      <c r="L195" t="s">
        <v>367</v>
      </c>
      <c r="M195" t="s">
        <v>50</v>
      </c>
      <c r="O195" t="s">
        <v>361</v>
      </c>
      <c r="P195" t="s">
        <v>336</v>
      </c>
      <c r="Q195" t="s">
        <v>337</v>
      </c>
      <c r="R195">
        <v>128</v>
      </c>
      <c r="U195">
        <v>128.44999999999999</v>
      </c>
      <c r="V195">
        <v>6.42</v>
      </c>
      <c r="W195">
        <v>0.1</v>
      </c>
      <c r="X195">
        <v>0</v>
      </c>
      <c r="Y195">
        <v>500000000</v>
      </c>
      <c r="Z195">
        <v>0</v>
      </c>
      <c r="AA195" t="s">
        <v>2026</v>
      </c>
    </row>
    <row r="196" spans="1:27" ht="15" customHeight="1">
      <c r="A196" s="962" t="s">
        <v>278</v>
      </c>
      <c r="B196" t="s">
        <v>251</v>
      </c>
      <c r="C196" t="s">
        <v>13</v>
      </c>
      <c r="D196" t="s">
        <v>11</v>
      </c>
      <c r="E196" t="s">
        <v>329</v>
      </c>
      <c r="F196" t="s">
        <v>330</v>
      </c>
      <c r="R196">
        <v>0</v>
      </c>
      <c r="X196">
        <v>0</v>
      </c>
      <c r="Y196">
        <v>500000000</v>
      </c>
      <c r="AA196" t="s">
        <v>2025</v>
      </c>
    </row>
    <row r="197" spans="1:27" ht="15" customHeight="1">
      <c r="A197" s="962" t="s">
        <v>279</v>
      </c>
      <c r="B197" t="s">
        <v>254</v>
      </c>
      <c r="C197" t="s">
        <v>13</v>
      </c>
      <c r="D197" t="s">
        <v>11</v>
      </c>
      <c r="E197" t="s">
        <v>329</v>
      </c>
      <c r="F197" t="s">
        <v>330</v>
      </c>
      <c r="O197" t="s">
        <v>361</v>
      </c>
      <c r="P197" t="s">
        <v>868</v>
      </c>
      <c r="Q197" t="s">
        <v>869</v>
      </c>
      <c r="R197">
        <v>5060</v>
      </c>
      <c r="X197">
        <v>0</v>
      </c>
      <c r="Y197">
        <v>500000000</v>
      </c>
      <c r="AA197" t="s">
        <v>2025</v>
      </c>
    </row>
    <row r="198" spans="1:27" ht="15" customHeight="1">
      <c r="A198" s="962" t="s">
        <v>279</v>
      </c>
      <c r="B198" t="s">
        <v>253</v>
      </c>
      <c r="C198" t="s">
        <v>13</v>
      </c>
      <c r="D198" t="s">
        <v>11</v>
      </c>
      <c r="E198" t="s">
        <v>329</v>
      </c>
      <c r="F198" t="s">
        <v>330</v>
      </c>
      <c r="G198" t="s">
        <v>368</v>
      </c>
      <c r="I198" t="s">
        <v>332</v>
      </c>
      <c r="K198" t="s">
        <v>333</v>
      </c>
      <c r="L198" t="s">
        <v>253</v>
      </c>
      <c r="M198" t="s">
        <v>50</v>
      </c>
      <c r="O198" t="s">
        <v>335</v>
      </c>
      <c r="P198" t="s">
        <v>336</v>
      </c>
      <c r="Q198" t="s">
        <v>337</v>
      </c>
      <c r="R198">
        <v>115</v>
      </c>
      <c r="U198">
        <v>115.1</v>
      </c>
      <c r="V198">
        <v>5.75</v>
      </c>
      <c r="W198">
        <v>0.1</v>
      </c>
      <c r="X198">
        <v>0</v>
      </c>
      <c r="Y198">
        <v>500000000</v>
      </c>
      <c r="Z198">
        <v>0</v>
      </c>
      <c r="AA198" t="s">
        <v>2028</v>
      </c>
    </row>
    <row r="199" spans="1:27" ht="15" customHeight="1">
      <c r="A199" s="962" t="s">
        <v>279</v>
      </c>
      <c r="B199" t="s">
        <v>251</v>
      </c>
      <c r="C199" t="s">
        <v>13</v>
      </c>
      <c r="D199" t="s">
        <v>11</v>
      </c>
      <c r="E199" t="s">
        <v>329</v>
      </c>
      <c r="F199" t="s">
        <v>330</v>
      </c>
      <c r="G199" t="s">
        <v>368</v>
      </c>
      <c r="I199" t="s">
        <v>332</v>
      </c>
      <c r="K199" t="s">
        <v>333</v>
      </c>
      <c r="L199" t="s">
        <v>253</v>
      </c>
      <c r="M199" t="s">
        <v>50</v>
      </c>
      <c r="O199" t="s">
        <v>335</v>
      </c>
      <c r="P199" t="s">
        <v>336</v>
      </c>
      <c r="Q199" t="s">
        <v>337</v>
      </c>
      <c r="R199">
        <v>115</v>
      </c>
      <c r="X199">
        <v>0</v>
      </c>
      <c r="Y199">
        <v>500000000</v>
      </c>
      <c r="AA199" t="s">
        <v>2025</v>
      </c>
    </row>
    <row r="200" spans="1:27" ht="15" customHeight="1">
      <c r="A200" s="962" t="s">
        <v>279</v>
      </c>
      <c r="B200" t="s">
        <v>255</v>
      </c>
      <c r="C200" t="s">
        <v>13</v>
      </c>
      <c r="D200" t="s">
        <v>11</v>
      </c>
      <c r="E200" t="s">
        <v>329</v>
      </c>
      <c r="F200" t="s">
        <v>330</v>
      </c>
      <c r="H200" t="s">
        <v>852</v>
      </c>
      <c r="I200" t="s">
        <v>853</v>
      </c>
      <c r="J200" t="s">
        <v>848</v>
      </c>
      <c r="K200" t="s">
        <v>854</v>
      </c>
      <c r="L200" t="s">
        <v>855</v>
      </c>
      <c r="M200" t="s">
        <v>55</v>
      </c>
      <c r="O200" t="s">
        <v>361</v>
      </c>
      <c r="P200" t="s">
        <v>851</v>
      </c>
      <c r="Q200" t="s">
        <v>337</v>
      </c>
      <c r="R200">
        <v>88.5</v>
      </c>
      <c r="X200">
        <v>0</v>
      </c>
      <c r="Y200">
        <v>500000000</v>
      </c>
      <c r="AA200" t="s">
        <v>2025</v>
      </c>
    </row>
    <row r="201" spans="1:27" ht="15" customHeight="1">
      <c r="A201" s="962" t="s">
        <v>280</v>
      </c>
      <c r="B201" t="s">
        <v>257</v>
      </c>
      <c r="C201" t="s">
        <v>13</v>
      </c>
      <c r="D201" t="s">
        <v>11</v>
      </c>
      <c r="E201" t="s">
        <v>329</v>
      </c>
      <c r="F201" t="s">
        <v>330</v>
      </c>
      <c r="H201" t="s">
        <v>872</v>
      </c>
      <c r="I201" t="s">
        <v>873</v>
      </c>
      <c r="J201" t="s">
        <v>848</v>
      </c>
      <c r="K201" t="s">
        <v>854</v>
      </c>
      <c r="L201" t="s">
        <v>874</v>
      </c>
      <c r="M201" t="s">
        <v>73</v>
      </c>
      <c r="O201" t="s">
        <v>349</v>
      </c>
      <c r="P201" t="s">
        <v>851</v>
      </c>
      <c r="Q201" t="s">
        <v>337</v>
      </c>
      <c r="R201">
        <v>2030</v>
      </c>
      <c r="X201">
        <v>0</v>
      </c>
      <c r="Y201">
        <v>500000000</v>
      </c>
      <c r="AA201" t="s">
        <v>2025</v>
      </c>
    </row>
    <row r="202" spans="1:27" ht="15" customHeight="1">
      <c r="A202" s="962" t="s">
        <v>280</v>
      </c>
      <c r="B202" t="s">
        <v>259</v>
      </c>
      <c r="C202" t="s">
        <v>13</v>
      </c>
      <c r="D202" t="s">
        <v>11</v>
      </c>
      <c r="E202" t="s">
        <v>329</v>
      </c>
      <c r="F202" t="s">
        <v>330</v>
      </c>
      <c r="H202" t="s">
        <v>875</v>
      </c>
      <c r="I202" t="s">
        <v>873</v>
      </c>
      <c r="J202" t="s">
        <v>848</v>
      </c>
      <c r="K202" t="s">
        <v>854</v>
      </c>
      <c r="L202" t="s">
        <v>876</v>
      </c>
      <c r="M202" t="s">
        <v>73</v>
      </c>
      <c r="O202" t="s">
        <v>349</v>
      </c>
      <c r="P202" t="s">
        <v>851</v>
      </c>
      <c r="Q202" t="s">
        <v>337</v>
      </c>
      <c r="R202">
        <v>2670</v>
      </c>
      <c r="X202">
        <v>0</v>
      </c>
      <c r="Y202">
        <v>500000000</v>
      </c>
      <c r="AA202" t="s">
        <v>2025</v>
      </c>
    </row>
    <row r="203" spans="1:27" ht="15" customHeight="1">
      <c r="A203" s="962" t="s">
        <v>280</v>
      </c>
      <c r="B203" t="s">
        <v>260</v>
      </c>
      <c r="C203" t="s">
        <v>13</v>
      </c>
      <c r="D203" t="s">
        <v>11</v>
      </c>
      <c r="E203" t="s">
        <v>329</v>
      </c>
      <c r="F203" t="s">
        <v>330</v>
      </c>
      <c r="H203" t="s">
        <v>877</v>
      </c>
      <c r="I203" t="s">
        <v>873</v>
      </c>
      <c r="J203" t="s">
        <v>848</v>
      </c>
      <c r="K203" t="s">
        <v>854</v>
      </c>
      <c r="L203" t="s">
        <v>878</v>
      </c>
      <c r="M203" t="s">
        <v>73</v>
      </c>
      <c r="O203" t="s">
        <v>349</v>
      </c>
      <c r="P203" t="s">
        <v>851</v>
      </c>
      <c r="Q203" t="s">
        <v>337</v>
      </c>
      <c r="R203">
        <v>86</v>
      </c>
      <c r="X203">
        <v>0</v>
      </c>
      <c r="Y203">
        <v>500000000</v>
      </c>
      <c r="AA203" t="s">
        <v>2025</v>
      </c>
    </row>
    <row r="204" spans="1:27" ht="15" customHeight="1">
      <c r="A204" s="962" t="s">
        <v>281</v>
      </c>
      <c r="B204" t="s">
        <v>262</v>
      </c>
      <c r="C204" t="s">
        <v>13</v>
      </c>
      <c r="D204" t="s">
        <v>11</v>
      </c>
      <c r="E204" t="s">
        <v>329</v>
      </c>
      <c r="F204" t="s">
        <v>330</v>
      </c>
      <c r="L204" t="s">
        <v>2002</v>
      </c>
      <c r="O204" t="s">
        <v>361</v>
      </c>
      <c r="P204" t="s">
        <v>868</v>
      </c>
      <c r="Q204" t="s">
        <v>869</v>
      </c>
      <c r="R204">
        <v>0</v>
      </c>
      <c r="S204">
        <v>0</v>
      </c>
      <c r="T204">
        <v>500000000</v>
      </c>
      <c r="X204">
        <v>0</v>
      </c>
      <c r="Y204">
        <v>500000000</v>
      </c>
      <c r="AA204" t="s">
        <v>2027</v>
      </c>
    </row>
    <row r="205" spans="1:27" ht="15" customHeight="1">
      <c r="A205" s="962" t="s">
        <v>281</v>
      </c>
      <c r="B205" t="s">
        <v>261</v>
      </c>
      <c r="C205" t="s">
        <v>13</v>
      </c>
      <c r="D205" t="s">
        <v>11</v>
      </c>
      <c r="E205" t="s">
        <v>329</v>
      </c>
      <c r="F205" t="s">
        <v>330</v>
      </c>
      <c r="R205">
        <v>0</v>
      </c>
      <c r="S205">
        <v>0</v>
      </c>
      <c r="T205">
        <v>500000000</v>
      </c>
      <c r="X205">
        <v>0</v>
      </c>
      <c r="Y205">
        <v>500000000</v>
      </c>
      <c r="AA205" t="s">
        <v>2027</v>
      </c>
    </row>
    <row r="206" spans="1:27" ht="15" customHeight="1">
      <c r="A206" s="962" t="s">
        <v>282</v>
      </c>
      <c r="B206" t="s">
        <v>263</v>
      </c>
      <c r="C206" t="s">
        <v>13</v>
      </c>
      <c r="D206" t="s">
        <v>11</v>
      </c>
      <c r="E206" t="s">
        <v>329</v>
      </c>
      <c r="F206" t="s">
        <v>330</v>
      </c>
      <c r="O206" t="s">
        <v>361</v>
      </c>
      <c r="P206" t="s">
        <v>868</v>
      </c>
      <c r="Q206" t="s">
        <v>869</v>
      </c>
      <c r="R206">
        <v>0</v>
      </c>
      <c r="S206">
        <v>0</v>
      </c>
      <c r="T206">
        <v>500000000</v>
      </c>
      <c r="X206">
        <v>0</v>
      </c>
      <c r="Y206">
        <v>500000000</v>
      </c>
      <c r="AA206" t="s">
        <v>2027</v>
      </c>
    </row>
    <row r="207" spans="1:27" ht="15" customHeight="1">
      <c r="A207" s="962" t="s">
        <v>283</v>
      </c>
      <c r="B207" t="s">
        <v>265</v>
      </c>
      <c r="C207" t="s">
        <v>13</v>
      </c>
      <c r="D207" t="s">
        <v>11</v>
      </c>
      <c r="E207" t="s">
        <v>329</v>
      </c>
      <c r="F207" t="s">
        <v>330</v>
      </c>
      <c r="O207" t="s">
        <v>361</v>
      </c>
      <c r="P207" t="s">
        <v>868</v>
      </c>
      <c r="Q207" t="s">
        <v>869</v>
      </c>
      <c r="R207">
        <v>0</v>
      </c>
      <c r="S207">
        <v>0</v>
      </c>
      <c r="T207">
        <v>0</v>
      </c>
      <c r="X207">
        <v>0</v>
      </c>
      <c r="Y207">
        <v>500000000</v>
      </c>
      <c r="AA207" t="s">
        <v>2029</v>
      </c>
    </row>
    <row r="208" spans="1:27" ht="15" customHeight="1">
      <c r="A208" s="962" t="s">
        <v>283</v>
      </c>
      <c r="B208" t="s">
        <v>266</v>
      </c>
      <c r="C208" t="s">
        <v>13</v>
      </c>
      <c r="D208" t="s">
        <v>11</v>
      </c>
      <c r="E208" t="s">
        <v>329</v>
      </c>
      <c r="F208" t="s">
        <v>330</v>
      </c>
      <c r="O208" t="s">
        <v>361</v>
      </c>
      <c r="P208" t="s">
        <v>868</v>
      </c>
      <c r="Q208" t="s">
        <v>869</v>
      </c>
      <c r="R208">
        <v>0</v>
      </c>
      <c r="S208">
        <v>0</v>
      </c>
      <c r="T208">
        <v>0</v>
      </c>
      <c r="X208">
        <v>0</v>
      </c>
      <c r="Y208">
        <v>500000000</v>
      </c>
      <c r="AA208" t="s">
        <v>2029</v>
      </c>
    </row>
    <row r="209" spans="1:27" ht="15" customHeight="1">
      <c r="A209" s="962" t="s">
        <v>283</v>
      </c>
      <c r="B209" t="s">
        <v>264</v>
      </c>
      <c r="C209" t="s">
        <v>13</v>
      </c>
      <c r="D209" t="s">
        <v>11</v>
      </c>
      <c r="E209" t="s">
        <v>329</v>
      </c>
      <c r="F209" t="s">
        <v>330</v>
      </c>
      <c r="R209">
        <v>0</v>
      </c>
      <c r="X209">
        <v>0</v>
      </c>
      <c r="Y209">
        <v>500000000</v>
      </c>
      <c r="AA209" t="s">
        <v>2025</v>
      </c>
    </row>
    <row r="210" spans="1:27" ht="15" customHeight="1">
      <c r="A210" s="962" t="s">
        <v>284</v>
      </c>
      <c r="B210" t="s">
        <v>269</v>
      </c>
      <c r="C210" t="s">
        <v>13</v>
      </c>
      <c r="D210" t="s">
        <v>11</v>
      </c>
      <c r="E210" t="s">
        <v>329</v>
      </c>
      <c r="F210" t="s">
        <v>330</v>
      </c>
      <c r="R210">
        <v>0</v>
      </c>
      <c r="S210">
        <v>0</v>
      </c>
      <c r="T210">
        <v>0</v>
      </c>
      <c r="X210">
        <v>0</v>
      </c>
      <c r="Y210">
        <v>500000000</v>
      </c>
      <c r="AA210" t="s">
        <v>2029</v>
      </c>
    </row>
    <row r="211" spans="1:27" ht="15" customHeight="1">
      <c r="A211" s="962" t="s">
        <v>284</v>
      </c>
      <c r="B211" t="s">
        <v>267</v>
      </c>
      <c r="C211" t="s">
        <v>13</v>
      </c>
      <c r="D211" t="s">
        <v>11</v>
      </c>
      <c r="E211" t="s">
        <v>329</v>
      </c>
      <c r="F211" t="s">
        <v>330</v>
      </c>
      <c r="R211">
        <v>0</v>
      </c>
      <c r="S211">
        <v>0</v>
      </c>
      <c r="T211">
        <v>0</v>
      </c>
      <c r="X211">
        <v>0</v>
      </c>
      <c r="Y211">
        <v>500000000</v>
      </c>
      <c r="AA211" t="s">
        <v>2029</v>
      </c>
    </row>
    <row r="212" spans="1:27" ht="15" customHeight="1">
      <c r="A212" s="962" t="s">
        <v>284</v>
      </c>
      <c r="B212" t="s">
        <v>268</v>
      </c>
      <c r="C212" t="s">
        <v>13</v>
      </c>
      <c r="D212" t="s">
        <v>11</v>
      </c>
      <c r="E212" t="s">
        <v>329</v>
      </c>
      <c r="F212" t="s">
        <v>330</v>
      </c>
      <c r="R212">
        <v>0</v>
      </c>
      <c r="S212">
        <v>0</v>
      </c>
      <c r="T212">
        <v>0</v>
      </c>
      <c r="X212">
        <v>0</v>
      </c>
      <c r="Y212">
        <v>500000000</v>
      </c>
      <c r="AA212" t="s">
        <v>2029</v>
      </c>
    </row>
    <row r="213" spans="1:27" ht="15" customHeight="1">
      <c r="A213" s="962" t="s">
        <v>285</v>
      </c>
      <c r="B213" t="s">
        <v>271</v>
      </c>
      <c r="C213" t="s">
        <v>13</v>
      </c>
      <c r="D213" t="s">
        <v>11</v>
      </c>
      <c r="E213" t="s">
        <v>329</v>
      </c>
      <c r="F213" t="s">
        <v>330</v>
      </c>
      <c r="R213">
        <v>0</v>
      </c>
      <c r="S213">
        <v>0</v>
      </c>
      <c r="T213">
        <v>0</v>
      </c>
      <c r="X213">
        <v>0</v>
      </c>
      <c r="Y213">
        <v>500000000</v>
      </c>
      <c r="AA213" t="s">
        <v>2029</v>
      </c>
    </row>
    <row r="214" spans="1:27" ht="15" customHeight="1">
      <c r="A214" s="962" t="s">
        <v>285</v>
      </c>
      <c r="B214" t="s">
        <v>270</v>
      </c>
      <c r="C214" t="s">
        <v>13</v>
      </c>
      <c r="D214" t="s">
        <v>11</v>
      </c>
      <c r="E214" t="s">
        <v>329</v>
      </c>
      <c r="F214" t="s">
        <v>330</v>
      </c>
      <c r="R214">
        <v>0</v>
      </c>
      <c r="S214">
        <v>0</v>
      </c>
      <c r="T214">
        <v>0</v>
      </c>
      <c r="X214">
        <v>0</v>
      </c>
      <c r="Y214">
        <v>500000000</v>
      </c>
      <c r="AA214" t="s">
        <v>2029</v>
      </c>
    </row>
    <row r="215" spans="1:27" ht="15" customHeight="1">
      <c r="A215" s="962" t="s">
        <v>286</v>
      </c>
      <c r="B215" t="s">
        <v>273</v>
      </c>
      <c r="C215" t="s">
        <v>13</v>
      </c>
      <c r="D215" t="s">
        <v>11</v>
      </c>
      <c r="E215" t="s">
        <v>329</v>
      </c>
      <c r="F215" t="s">
        <v>330</v>
      </c>
      <c r="R215">
        <v>0</v>
      </c>
      <c r="S215">
        <v>0</v>
      </c>
      <c r="T215">
        <v>0</v>
      </c>
      <c r="X215">
        <v>0</v>
      </c>
      <c r="Y215">
        <v>500000000</v>
      </c>
      <c r="AA215" t="s">
        <v>2029</v>
      </c>
    </row>
    <row r="216" spans="1:27" ht="15" customHeight="1">
      <c r="A216" s="962" t="s">
        <v>286</v>
      </c>
      <c r="B216" t="s">
        <v>272</v>
      </c>
      <c r="C216" t="s">
        <v>13</v>
      </c>
      <c r="D216" t="s">
        <v>11</v>
      </c>
      <c r="E216" t="s">
        <v>329</v>
      </c>
      <c r="F216" t="s">
        <v>330</v>
      </c>
      <c r="R216">
        <v>0</v>
      </c>
      <c r="S216">
        <v>0</v>
      </c>
      <c r="T216">
        <v>0</v>
      </c>
      <c r="X216">
        <v>0</v>
      </c>
      <c r="Y216">
        <v>500000000</v>
      </c>
      <c r="AA216" t="s">
        <v>2029</v>
      </c>
    </row>
    <row r="217" spans="1:27" ht="15" customHeight="1">
      <c r="A217" s="962" t="s">
        <v>320</v>
      </c>
      <c r="B217" t="s">
        <v>257</v>
      </c>
      <c r="C217" t="s">
        <v>13</v>
      </c>
      <c r="D217" t="s">
        <v>11</v>
      </c>
      <c r="E217" t="s">
        <v>329</v>
      </c>
      <c r="F217" t="s">
        <v>330</v>
      </c>
      <c r="H217" t="s">
        <v>369</v>
      </c>
      <c r="I217" t="s">
        <v>353</v>
      </c>
      <c r="K217" t="s">
        <v>333</v>
      </c>
      <c r="L217" t="s">
        <v>370</v>
      </c>
      <c r="M217" t="s">
        <v>59</v>
      </c>
      <c r="O217" t="s">
        <v>335</v>
      </c>
      <c r="P217" t="s">
        <v>336</v>
      </c>
      <c r="Q217" t="s">
        <v>337</v>
      </c>
      <c r="R217">
        <v>135</v>
      </c>
      <c r="U217">
        <v>134.77000000000001</v>
      </c>
      <c r="V217">
        <v>6.74</v>
      </c>
      <c r="W217">
        <v>0.1</v>
      </c>
      <c r="X217">
        <v>0</v>
      </c>
      <c r="Y217">
        <v>500000000</v>
      </c>
      <c r="Z217">
        <v>0</v>
      </c>
      <c r="AA217" t="s">
        <v>2028</v>
      </c>
    </row>
    <row r="218" spans="1:27" ht="15" customHeight="1">
      <c r="A218" s="962" t="s">
        <v>320</v>
      </c>
      <c r="B218" t="s">
        <v>259</v>
      </c>
      <c r="C218" t="s">
        <v>13</v>
      </c>
      <c r="D218" t="s">
        <v>11</v>
      </c>
      <c r="E218" t="s">
        <v>329</v>
      </c>
      <c r="F218" t="s">
        <v>330</v>
      </c>
      <c r="H218" t="s">
        <v>371</v>
      </c>
      <c r="I218" t="s">
        <v>353</v>
      </c>
      <c r="K218" t="s">
        <v>333</v>
      </c>
      <c r="L218" t="s">
        <v>372</v>
      </c>
      <c r="M218" t="s">
        <v>59</v>
      </c>
      <c r="O218" t="s">
        <v>335</v>
      </c>
      <c r="P218" t="s">
        <v>336</v>
      </c>
      <c r="Q218" t="s">
        <v>337</v>
      </c>
      <c r="R218">
        <v>495</v>
      </c>
      <c r="U218">
        <v>495.09</v>
      </c>
      <c r="V218">
        <v>24.75</v>
      </c>
      <c r="W218">
        <v>0.1</v>
      </c>
      <c r="X218">
        <v>0</v>
      </c>
      <c r="Y218">
        <v>500000000</v>
      </c>
      <c r="Z218">
        <v>0</v>
      </c>
      <c r="AA218" t="s">
        <v>2028</v>
      </c>
    </row>
    <row r="219" spans="1:27" ht="15" customHeight="1">
      <c r="A219" s="962" t="s">
        <v>320</v>
      </c>
      <c r="B219" t="s">
        <v>246</v>
      </c>
      <c r="C219" t="s">
        <v>13</v>
      </c>
      <c r="D219" t="s">
        <v>11</v>
      </c>
      <c r="E219" t="s">
        <v>329</v>
      </c>
      <c r="F219" t="s">
        <v>330</v>
      </c>
      <c r="R219">
        <v>0</v>
      </c>
      <c r="S219">
        <v>0</v>
      </c>
      <c r="T219">
        <v>500000000</v>
      </c>
      <c r="X219">
        <v>0</v>
      </c>
      <c r="Y219">
        <v>500000000</v>
      </c>
      <c r="AA219" t="s">
        <v>2027</v>
      </c>
    </row>
    <row r="220" spans="1:27" ht="15" customHeight="1">
      <c r="A220" s="962" t="s">
        <v>320</v>
      </c>
      <c r="B220" t="s">
        <v>261</v>
      </c>
      <c r="C220" t="s">
        <v>13</v>
      </c>
      <c r="D220" t="s">
        <v>11</v>
      </c>
      <c r="E220" t="s">
        <v>329</v>
      </c>
      <c r="F220" t="s">
        <v>330</v>
      </c>
      <c r="R220">
        <v>0</v>
      </c>
      <c r="S220">
        <v>0</v>
      </c>
      <c r="T220">
        <v>500000000</v>
      </c>
      <c r="X220">
        <v>0</v>
      </c>
      <c r="Y220">
        <v>500000000</v>
      </c>
      <c r="AA220" t="s">
        <v>2027</v>
      </c>
    </row>
    <row r="221" spans="1:27" ht="15" customHeight="1">
      <c r="A221" s="962" t="s">
        <v>320</v>
      </c>
      <c r="B221" t="s">
        <v>262</v>
      </c>
      <c r="C221" t="s">
        <v>13</v>
      </c>
      <c r="D221" t="s">
        <v>11</v>
      </c>
      <c r="E221" t="s">
        <v>329</v>
      </c>
      <c r="F221" t="s">
        <v>330</v>
      </c>
      <c r="R221">
        <v>0</v>
      </c>
      <c r="S221">
        <v>0</v>
      </c>
      <c r="T221">
        <v>500000000</v>
      </c>
      <c r="X221">
        <v>0</v>
      </c>
      <c r="Y221">
        <v>500000000</v>
      </c>
      <c r="AA221" t="s">
        <v>2027</v>
      </c>
    </row>
    <row r="222" spans="1:27" ht="15" customHeight="1">
      <c r="A222" s="962" t="s">
        <v>320</v>
      </c>
      <c r="B222" t="s">
        <v>263</v>
      </c>
      <c r="C222" t="s">
        <v>13</v>
      </c>
      <c r="D222" t="s">
        <v>11</v>
      </c>
      <c r="E222" t="s">
        <v>329</v>
      </c>
      <c r="F222" t="s">
        <v>330</v>
      </c>
      <c r="R222">
        <v>0</v>
      </c>
      <c r="S222">
        <v>0</v>
      </c>
      <c r="T222">
        <v>500000000</v>
      </c>
      <c r="X222">
        <v>0</v>
      </c>
      <c r="Y222">
        <v>500000000</v>
      </c>
      <c r="AA222" t="s">
        <v>2027</v>
      </c>
    </row>
    <row r="223" spans="1:27" ht="15" customHeight="1">
      <c r="A223" s="962" t="s">
        <v>320</v>
      </c>
      <c r="B223" t="s">
        <v>254</v>
      </c>
      <c r="C223" t="s">
        <v>13</v>
      </c>
      <c r="D223" t="s">
        <v>11</v>
      </c>
      <c r="E223" t="s">
        <v>329</v>
      </c>
      <c r="F223" t="s">
        <v>330</v>
      </c>
      <c r="H223" t="s">
        <v>373</v>
      </c>
      <c r="I223" t="s">
        <v>353</v>
      </c>
      <c r="K223" t="s">
        <v>333</v>
      </c>
      <c r="L223" t="s">
        <v>374</v>
      </c>
      <c r="M223" t="s">
        <v>58</v>
      </c>
      <c r="O223" t="s">
        <v>335</v>
      </c>
      <c r="P223" t="s">
        <v>336</v>
      </c>
      <c r="Q223" t="s">
        <v>337</v>
      </c>
      <c r="R223">
        <v>1220</v>
      </c>
      <c r="U223">
        <v>1215.1099999999999</v>
      </c>
      <c r="V223">
        <v>60.76</v>
      </c>
      <c r="W223">
        <v>0.1</v>
      </c>
      <c r="X223">
        <v>0</v>
      </c>
      <c r="Y223">
        <v>500000000</v>
      </c>
      <c r="Z223">
        <v>0</v>
      </c>
      <c r="AA223" t="s">
        <v>2028</v>
      </c>
    </row>
    <row r="224" spans="1:27" ht="15" customHeight="1">
      <c r="A224" s="962" t="s">
        <v>323</v>
      </c>
      <c r="B224" t="s">
        <v>247</v>
      </c>
      <c r="C224" t="s">
        <v>13</v>
      </c>
      <c r="D224" t="s">
        <v>11</v>
      </c>
      <c r="E224" t="s">
        <v>329</v>
      </c>
      <c r="F224" t="s">
        <v>330</v>
      </c>
      <c r="R224">
        <v>0</v>
      </c>
      <c r="U224">
        <v>0</v>
      </c>
      <c r="V224">
        <v>0</v>
      </c>
      <c r="X224">
        <v>0</v>
      </c>
      <c r="Y224">
        <v>500000000</v>
      </c>
      <c r="Z224">
        <v>0</v>
      </c>
      <c r="AA224" t="s">
        <v>2028</v>
      </c>
    </row>
    <row r="225" spans="1:27" ht="15" customHeight="1">
      <c r="A225" s="962" t="s">
        <v>323</v>
      </c>
      <c r="B225" t="s">
        <v>254</v>
      </c>
      <c r="C225" t="s">
        <v>13</v>
      </c>
      <c r="D225" t="s">
        <v>11</v>
      </c>
      <c r="E225" t="s">
        <v>329</v>
      </c>
      <c r="F225" t="s">
        <v>330</v>
      </c>
      <c r="L225" t="s">
        <v>1977</v>
      </c>
      <c r="N225" t="s">
        <v>230</v>
      </c>
      <c r="O225" t="s">
        <v>349</v>
      </c>
      <c r="P225" t="s">
        <v>1978</v>
      </c>
      <c r="Q225" t="s">
        <v>2003</v>
      </c>
      <c r="R225">
        <v>78.5</v>
      </c>
      <c r="X225">
        <v>0</v>
      </c>
      <c r="Y225">
        <v>500000000</v>
      </c>
      <c r="AA225" t="s">
        <v>2025</v>
      </c>
    </row>
    <row r="226" spans="1:27" ht="15" customHeight="1">
      <c r="A226" s="962" t="s">
        <v>323</v>
      </c>
      <c r="B226" t="s">
        <v>246</v>
      </c>
      <c r="C226" t="s">
        <v>13</v>
      </c>
      <c r="D226" t="s">
        <v>11</v>
      </c>
      <c r="E226" t="s">
        <v>329</v>
      </c>
      <c r="F226" t="s">
        <v>330</v>
      </c>
      <c r="R226">
        <v>0</v>
      </c>
      <c r="S226">
        <v>0</v>
      </c>
      <c r="T226">
        <v>500000000</v>
      </c>
      <c r="X226">
        <v>0</v>
      </c>
      <c r="Y226">
        <v>500000000</v>
      </c>
      <c r="AA226" t="s">
        <v>2027</v>
      </c>
    </row>
    <row r="227" spans="1:27" ht="15" customHeight="1">
      <c r="A227" s="962" t="s">
        <v>323</v>
      </c>
      <c r="B227" t="s">
        <v>263</v>
      </c>
      <c r="C227" t="s">
        <v>13</v>
      </c>
      <c r="D227" t="s">
        <v>11</v>
      </c>
      <c r="E227" t="s">
        <v>329</v>
      </c>
      <c r="F227" t="s">
        <v>330</v>
      </c>
      <c r="R227">
        <v>0</v>
      </c>
      <c r="S227">
        <v>0</v>
      </c>
      <c r="T227">
        <v>500000000</v>
      </c>
      <c r="X227">
        <v>0</v>
      </c>
      <c r="Y227">
        <v>500000000</v>
      </c>
      <c r="AA227" t="s">
        <v>2027</v>
      </c>
    </row>
    <row r="228" spans="1:27" ht="15" customHeight="1">
      <c r="A228" s="962" t="s">
        <v>244</v>
      </c>
      <c r="B228" t="s">
        <v>278</v>
      </c>
      <c r="C228" t="s">
        <v>13</v>
      </c>
      <c r="D228" t="s">
        <v>11</v>
      </c>
      <c r="E228" t="s">
        <v>329</v>
      </c>
      <c r="F228" t="s">
        <v>375</v>
      </c>
      <c r="O228" t="s">
        <v>361</v>
      </c>
      <c r="P228" t="s">
        <v>868</v>
      </c>
      <c r="Q228" t="s">
        <v>869</v>
      </c>
      <c r="R228">
        <v>63.3</v>
      </c>
      <c r="X228">
        <v>0</v>
      </c>
      <c r="Y228">
        <v>500000000</v>
      </c>
      <c r="AA228" t="s">
        <v>2025</v>
      </c>
    </row>
    <row r="229" spans="1:27" ht="15" customHeight="1">
      <c r="A229" s="962" t="s">
        <v>244</v>
      </c>
      <c r="B229" t="s">
        <v>279</v>
      </c>
      <c r="C229" t="s">
        <v>13</v>
      </c>
      <c r="D229" t="s">
        <v>11</v>
      </c>
      <c r="E229" t="s">
        <v>329</v>
      </c>
      <c r="F229" t="s">
        <v>375</v>
      </c>
      <c r="G229" t="s">
        <v>376</v>
      </c>
      <c r="I229" t="s">
        <v>332</v>
      </c>
      <c r="K229" t="s">
        <v>333</v>
      </c>
      <c r="L229" t="s">
        <v>334</v>
      </c>
      <c r="M229" t="s">
        <v>51</v>
      </c>
      <c r="O229" t="s">
        <v>335</v>
      </c>
      <c r="P229" t="s">
        <v>336</v>
      </c>
      <c r="Q229" t="s">
        <v>337</v>
      </c>
      <c r="R229">
        <v>1120</v>
      </c>
      <c r="U229">
        <v>1123.5899999999999</v>
      </c>
      <c r="V229">
        <v>56.18</v>
      </c>
      <c r="W229">
        <v>0.1</v>
      </c>
      <c r="X229">
        <v>0</v>
      </c>
      <c r="Y229">
        <v>500000000</v>
      </c>
      <c r="Z229">
        <v>0</v>
      </c>
      <c r="AA229" t="s">
        <v>2026</v>
      </c>
    </row>
    <row r="230" spans="1:27" ht="15" customHeight="1">
      <c r="A230" s="962" t="s">
        <v>246</v>
      </c>
      <c r="B230" t="s">
        <v>321</v>
      </c>
      <c r="C230" t="s">
        <v>13</v>
      </c>
      <c r="D230" t="s">
        <v>11</v>
      </c>
      <c r="E230" t="s">
        <v>329</v>
      </c>
      <c r="F230" t="s">
        <v>375</v>
      </c>
      <c r="R230">
        <v>0</v>
      </c>
      <c r="S230">
        <v>0</v>
      </c>
      <c r="T230">
        <v>500000000</v>
      </c>
      <c r="X230">
        <v>0</v>
      </c>
      <c r="Y230">
        <v>500000000</v>
      </c>
      <c r="AA230" t="s">
        <v>2027</v>
      </c>
    </row>
    <row r="231" spans="1:27" ht="15" customHeight="1">
      <c r="A231" s="962" t="s">
        <v>246</v>
      </c>
      <c r="B231" t="s">
        <v>281</v>
      </c>
      <c r="C231" t="s">
        <v>13</v>
      </c>
      <c r="D231" t="s">
        <v>11</v>
      </c>
      <c r="E231" t="s">
        <v>329</v>
      </c>
      <c r="F231" t="s">
        <v>375</v>
      </c>
      <c r="R231">
        <v>0</v>
      </c>
      <c r="S231">
        <v>0</v>
      </c>
      <c r="T231">
        <v>500000000</v>
      </c>
      <c r="X231">
        <v>0</v>
      </c>
      <c r="Y231">
        <v>500000000</v>
      </c>
      <c r="AA231" t="s">
        <v>2027</v>
      </c>
    </row>
    <row r="232" spans="1:27" ht="15" customHeight="1">
      <c r="A232" s="962" t="s">
        <v>246</v>
      </c>
      <c r="B232" t="s">
        <v>282</v>
      </c>
      <c r="C232" t="s">
        <v>13</v>
      </c>
      <c r="D232" t="s">
        <v>11</v>
      </c>
      <c r="E232" t="s">
        <v>329</v>
      </c>
      <c r="F232" t="s">
        <v>375</v>
      </c>
      <c r="R232">
        <v>0</v>
      </c>
      <c r="S232">
        <v>0</v>
      </c>
      <c r="T232">
        <v>500000000</v>
      </c>
      <c r="X232">
        <v>0</v>
      </c>
      <c r="Y232">
        <v>500000000</v>
      </c>
      <c r="AA232" t="s">
        <v>2027</v>
      </c>
    </row>
    <row r="233" spans="1:27" ht="15" customHeight="1">
      <c r="A233" s="962" t="s">
        <v>246</v>
      </c>
      <c r="B233" t="s">
        <v>324</v>
      </c>
      <c r="C233" t="s">
        <v>13</v>
      </c>
      <c r="D233" t="s">
        <v>11</v>
      </c>
      <c r="E233" t="s">
        <v>329</v>
      </c>
      <c r="F233" t="s">
        <v>375</v>
      </c>
      <c r="R233">
        <v>0</v>
      </c>
      <c r="S233">
        <v>0</v>
      </c>
      <c r="T233">
        <v>500000000</v>
      </c>
      <c r="X233">
        <v>0</v>
      </c>
      <c r="Y233">
        <v>500000000</v>
      </c>
      <c r="AA233" t="s">
        <v>2027</v>
      </c>
    </row>
    <row r="234" spans="1:27" ht="15" customHeight="1">
      <c r="A234" s="962" t="s">
        <v>247</v>
      </c>
      <c r="B234" t="s">
        <v>300</v>
      </c>
      <c r="C234" t="s">
        <v>13</v>
      </c>
      <c r="D234" t="s">
        <v>11</v>
      </c>
      <c r="E234" t="s">
        <v>329</v>
      </c>
      <c r="F234" t="s">
        <v>375</v>
      </c>
      <c r="J234" t="s">
        <v>663</v>
      </c>
      <c r="L234" t="s">
        <v>339</v>
      </c>
      <c r="O234" t="s">
        <v>882</v>
      </c>
      <c r="P234" t="s">
        <v>868</v>
      </c>
      <c r="Q234" t="s">
        <v>869</v>
      </c>
      <c r="R234">
        <v>63.2</v>
      </c>
      <c r="X234">
        <v>0</v>
      </c>
      <c r="Y234">
        <v>500000000</v>
      </c>
      <c r="AA234" t="s">
        <v>2025</v>
      </c>
    </row>
    <row r="235" spans="1:27" ht="15" customHeight="1">
      <c r="A235" s="962" t="s">
        <v>247</v>
      </c>
      <c r="B235" t="s">
        <v>290</v>
      </c>
      <c r="C235" t="s">
        <v>13</v>
      </c>
      <c r="D235" t="s">
        <v>11</v>
      </c>
      <c r="E235" t="s">
        <v>329</v>
      </c>
      <c r="F235" t="s">
        <v>375</v>
      </c>
      <c r="J235" t="s">
        <v>338</v>
      </c>
      <c r="L235" t="s">
        <v>339</v>
      </c>
      <c r="R235">
        <v>0</v>
      </c>
      <c r="U235">
        <v>0</v>
      </c>
      <c r="V235">
        <v>0</v>
      </c>
      <c r="X235">
        <v>0</v>
      </c>
      <c r="Y235">
        <v>500000000</v>
      </c>
      <c r="Z235">
        <v>0</v>
      </c>
      <c r="AA235" t="s">
        <v>2028</v>
      </c>
    </row>
    <row r="236" spans="1:27" ht="15" customHeight="1">
      <c r="A236" s="962" t="s">
        <v>247</v>
      </c>
      <c r="B236" t="s">
        <v>289</v>
      </c>
      <c r="C236" t="s">
        <v>13</v>
      </c>
      <c r="D236" t="s">
        <v>11</v>
      </c>
      <c r="E236" t="s">
        <v>329</v>
      </c>
      <c r="F236" t="s">
        <v>375</v>
      </c>
      <c r="R236">
        <v>0</v>
      </c>
      <c r="X236">
        <v>0</v>
      </c>
      <c r="Y236">
        <v>500000000</v>
      </c>
      <c r="AA236" t="s">
        <v>2025</v>
      </c>
    </row>
    <row r="237" spans="1:27" ht="15" customHeight="1">
      <c r="A237" s="962" t="s">
        <v>247</v>
      </c>
      <c r="B237" t="s">
        <v>288</v>
      </c>
      <c r="C237" t="s">
        <v>13</v>
      </c>
      <c r="D237" t="s">
        <v>11</v>
      </c>
      <c r="E237" t="s">
        <v>329</v>
      </c>
      <c r="F237" t="s">
        <v>375</v>
      </c>
      <c r="R237">
        <v>63.2</v>
      </c>
      <c r="X237">
        <v>0</v>
      </c>
      <c r="Y237">
        <v>500000000</v>
      </c>
      <c r="AA237" t="s">
        <v>2025</v>
      </c>
    </row>
    <row r="238" spans="1:27" ht="15" customHeight="1">
      <c r="A238" s="962" t="s">
        <v>247</v>
      </c>
      <c r="B238" t="s">
        <v>298</v>
      </c>
      <c r="C238" t="s">
        <v>13</v>
      </c>
      <c r="D238" t="s">
        <v>11</v>
      </c>
      <c r="E238" t="s">
        <v>329</v>
      </c>
      <c r="F238" t="s">
        <v>375</v>
      </c>
      <c r="R238">
        <v>63.2</v>
      </c>
      <c r="X238">
        <v>0</v>
      </c>
      <c r="Y238">
        <v>500000000</v>
      </c>
      <c r="AA238" t="s">
        <v>2025</v>
      </c>
    </row>
    <row r="239" spans="1:27" ht="15" customHeight="1">
      <c r="A239" s="962" t="s">
        <v>247</v>
      </c>
      <c r="B239" t="s">
        <v>297</v>
      </c>
      <c r="C239" t="s">
        <v>13</v>
      </c>
      <c r="D239" t="s">
        <v>11</v>
      </c>
      <c r="E239" t="s">
        <v>329</v>
      </c>
      <c r="F239" t="s">
        <v>375</v>
      </c>
      <c r="R239">
        <v>63.2</v>
      </c>
      <c r="X239">
        <v>0</v>
      </c>
      <c r="Y239">
        <v>500000000</v>
      </c>
      <c r="AA239" t="s">
        <v>2025</v>
      </c>
    </row>
    <row r="240" spans="1:27" ht="15" customHeight="1">
      <c r="A240" s="962" t="s">
        <v>247</v>
      </c>
      <c r="B240" t="s">
        <v>287</v>
      </c>
      <c r="C240" t="s">
        <v>13</v>
      </c>
      <c r="D240" t="s">
        <v>11</v>
      </c>
      <c r="E240" t="s">
        <v>329</v>
      </c>
      <c r="F240" t="s">
        <v>375</v>
      </c>
      <c r="R240">
        <v>63.3</v>
      </c>
      <c r="X240">
        <v>0</v>
      </c>
      <c r="Y240">
        <v>500000000</v>
      </c>
      <c r="AA240" t="s">
        <v>2025</v>
      </c>
    </row>
    <row r="241" spans="1:27" ht="15" customHeight="1">
      <c r="A241" s="962" t="s">
        <v>247</v>
      </c>
      <c r="B241" t="s">
        <v>301</v>
      </c>
      <c r="C241" t="s">
        <v>13</v>
      </c>
      <c r="D241" t="s">
        <v>11</v>
      </c>
      <c r="E241" t="s">
        <v>329</v>
      </c>
      <c r="F241" t="s">
        <v>375</v>
      </c>
      <c r="R241">
        <v>31.6</v>
      </c>
      <c r="S241">
        <v>0</v>
      </c>
      <c r="T241">
        <v>63.2</v>
      </c>
      <c r="X241">
        <v>0</v>
      </c>
      <c r="Y241">
        <v>500000000</v>
      </c>
      <c r="AA241" t="s">
        <v>2029</v>
      </c>
    </row>
    <row r="242" spans="1:27" ht="15" customHeight="1">
      <c r="A242" s="962" t="s">
        <v>247</v>
      </c>
      <c r="B242" t="s">
        <v>302</v>
      </c>
      <c r="C242" t="s">
        <v>13</v>
      </c>
      <c r="D242" t="s">
        <v>11</v>
      </c>
      <c r="E242" t="s">
        <v>329</v>
      </c>
      <c r="F242" t="s">
        <v>375</v>
      </c>
      <c r="R242">
        <v>31.6</v>
      </c>
      <c r="S242">
        <v>0</v>
      </c>
      <c r="T242">
        <v>63.2</v>
      </c>
      <c r="X242">
        <v>0</v>
      </c>
      <c r="Y242">
        <v>500000000</v>
      </c>
      <c r="AA242" t="s">
        <v>2029</v>
      </c>
    </row>
    <row r="243" spans="1:27" ht="15" customHeight="1">
      <c r="A243" s="962" t="s">
        <v>247</v>
      </c>
      <c r="B243" t="s">
        <v>322</v>
      </c>
      <c r="C243" t="s">
        <v>13</v>
      </c>
      <c r="D243" t="s">
        <v>11</v>
      </c>
      <c r="E243" t="s">
        <v>329</v>
      </c>
      <c r="F243" t="s">
        <v>375</v>
      </c>
      <c r="H243" t="s">
        <v>870</v>
      </c>
      <c r="I243" t="s">
        <v>450</v>
      </c>
      <c r="J243" t="s">
        <v>848</v>
      </c>
      <c r="K243" t="s">
        <v>854</v>
      </c>
      <c r="L243" t="s">
        <v>871</v>
      </c>
      <c r="M243" t="s">
        <v>56</v>
      </c>
      <c r="O243" t="s">
        <v>361</v>
      </c>
      <c r="P243" t="s">
        <v>851</v>
      </c>
      <c r="Q243" t="s">
        <v>337</v>
      </c>
      <c r="R243">
        <v>0.06</v>
      </c>
      <c r="X243">
        <v>0</v>
      </c>
      <c r="Y243">
        <v>500000000</v>
      </c>
      <c r="AA243" t="s">
        <v>2025</v>
      </c>
    </row>
    <row r="244" spans="1:27" ht="15" customHeight="1">
      <c r="A244" s="962" t="s">
        <v>247</v>
      </c>
      <c r="B244" t="s">
        <v>318</v>
      </c>
      <c r="C244" t="s">
        <v>13</v>
      </c>
      <c r="D244" t="s">
        <v>11</v>
      </c>
      <c r="E244" t="s">
        <v>329</v>
      </c>
      <c r="F244" t="s">
        <v>375</v>
      </c>
      <c r="H244" t="s">
        <v>898</v>
      </c>
      <c r="I244" t="s">
        <v>847</v>
      </c>
      <c r="J244" t="s">
        <v>848</v>
      </c>
      <c r="K244" t="s">
        <v>849</v>
      </c>
      <c r="L244" t="s">
        <v>850</v>
      </c>
      <c r="M244" t="s">
        <v>57</v>
      </c>
      <c r="O244" t="s">
        <v>361</v>
      </c>
      <c r="P244" t="s">
        <v>851</v>
      </c>
      <c r="Q244" t="s">
        <v>337</v>
      </c>
      <c r="R244">
        <v>7.0000000000000007E-2</v>
      </c>
      <c r="X244">
        <v>0</v>
      </c>
      <c r="Y244">
        <v>500000000</v>
      </c>
      <c r="AA244" t="s">
        <v>2025</v>
      </c>
    </row>
    <row r="245" spans="1:27" ht="15" customHeight="1">
      <c r="A245" s="962" t="s">
        <v>247</v>
      </c>
      <c r="B245" t="s">
        <v>317</v>
      </c>
      <c r="C245" t="s">
        <v>13</v>
      </c>
      <c r="D245" t="s">
        <v>11</v>
      </c>
      <c r="E245" t="s">
        <v>329</v>
      </c>
      <c r="F245" t="s">
        <v>375</v>
      </c>
      <c r="I245" t="s">
        <v>847</v>
      </c>
      <c r="K245" t="s">
        <v>849</v>
      </c>
      <c r="L245" t="s">
        <v>850</v>
      </c>
      <c r="M245" t="s">
        <v>57</v>
      </c>
      <c r="O245" t="s">
        <v>361</v>
      </c>
      <c r="P245" t="s">
        <v>851</v>
      </c>
      <c r="Q245" t="s">
        <v>337</v>
      </c>
      <c r="R245">
        <v>7.0000000000000007E-2</v>
      </c>
      <c r="X245">
        <v>0</v>
      </c>
      <c r="Y245">
        <v>500000000</v>
      </c>
      <c r="AA245" t="s">
        <v>2025</v>
      </c>
    </row>
    <row r="246" spans="1:27" ht="15" customHeight="1">
      <c r="A246" s="962" t="s">
        <v>247</v>
      </c>
      <c r="B246" t="s">
        <v>305</v>
      </c>
      <c r="C246" t="s">
        <v>13</v>
      </c>
      <c r="D246" t="s">
        <v>11</v>
      </c>
      <c r="E246" t="s">
        <v>329</v>
      </c>
      <c r="F246" t="s">
        <v>375</v>
      </c>
      <c r="R246">
        <v>7.0000000000000007E-2</v>
      </c>
      <c r="X246">
        <v>0</v>
      </c>
      <c r="Y246">
        <v>500000000</v>
      </c>
      <c r="AA246" t="s">
        <v>2025</v>
      </c>
    </row>
    <row r="247" spans="1:27" ht="15" customHeight="1">
      <c r="A247" s="962" t="s">
        <v>247</v>
      </c>
      <c r="B247" t="s">
        <v>324</v>
      </c>
      <c r="C247" t="s">
        <v>13</v>
      </c>
      <c r="D247" t="s">
        <v>11</v>
      </c>
      <c r="E247" t="s">
        <v>329</v>
      </c>
      <c r="F247" t="s">
        <v>375</v>
      </c>
      <c r="R247">
        <v>0</v>
      </c>
      <c r="U247">
        <v>0</v>
      </c>
      <c r="V247">
        <v>0</v>
      </c>
      <c r="X247">
        <v>0</v>
      </c>
      <c r="Y247">
        <v>500000000</v>
      </c>
      <c r="Z247">
        <v>0</v>
      </c>
      <c r="AA247" t="s">
        <v>2028</v>
      </c>
    </row>
    <row r="248" spans="1:27" ht="15" customHeight="1">
      <c r="A248" s="962" t="s">
        <v>248</v>
      </c>
      <c r="B248" t="s">
        <v>278</v>
      </c>
      <c r="C248" t="s">
        <v>13</v>
      </c>
      <c r="D248" t="s">
        <v>11</v>
      </c>
      <c r="E248" t="s">
        <v>329</v>
      </c>
      <c r="F248" t="s">
        <v>375</v>
      </c>
      <c r="R248">
        <v>0</v>
      </c>
      <c r="X248">
        <v>0</v>
      </c>
      <c r="Y248">
        <v>500000000</v>
      </c>
      <c r="AA248" t="s">
        <v>2025</v>
      </c>
    </row>
    <row r="249" spans="1:27" ht="15" customHeight="1">
      <c r="A249" s="962" t="s">
        <v>248</v>
      </c>
      <c r="B249" t="s">
        <v>279</v>
      </c>
      <c r="C249" t="s">
        <v>13</v>
      </c>
      <c r="D249" t="s">
        <v>11</v>
      </c>
      <c r="E249" t="s">
        <v>329</v>
      </c>
      <c r="F249" t="s">
        <v>375</v>
      </c>
      <c r="G249" t="s">
        <v>377</v>
      </c>
      <c r="I249" t="s">
        <v>332</v>
      </c>
      <c r="K249" t="s">
        <v>333</v>
      </c>
      <c r="L249" t="s">
        <v>250</v>
      </c>
      <c r="M249" t="s">
        <v>51</v>
      </c>
      <c r="O249" t="s">
        <v>335</v>
      </c>
      <c r="P249" t="s">
        <v>336</v>
      </c>
      <c r="Q249" t="s">
        <v>337</v>
      </c>
      <c r="R249">
        <v>79</v>
      </c>
      <c r="X249">
        <v>0</v>
      </c>
      <c r="Y249">
        <v>500000000</v>
      </c>
      <c r="AA249" t="s">
        <v>2025</v>
      </c>
    </row>
    <row r="250" spans="1:27" ht="15" customHeight="1">
      <c r="A250" s="962" t="s">
        <v>249</v>
      </c>
      <c r="B250" t="s">
        <v>278</v>
      </c>
      <c r="C250" t="s">
        <v>13</v>
      </c>
      <c r="D250" t="s">
        <v>11</v>
      </c>
      <c r="E250" t="s">
        <v>329</v>
      </c>
      <c r="F250" t="s">
        <v>375</v>
      </c>
      <c r="J250" t="s">
        <v>340</v>
      </c>
      <c r="L250" t="s">
        <v>249</v>
      </c>
      <c r="R250">
        <v>0</v>
      </c>
      <c r="U250">
        <v>0</v>
      </c>
      <c r="V250">
        <v>0</v>
      </c>
      <c r="X250">
        <v>0</v>
      </c>
      <c r="Y250">
        <v>500000000</v>
      </c>
      <c r="Z250">
        <v>0</v>
      </c>
      <c r="AA250" t="s">
        <v>2026</v>
      </c>
    </row>
    <row r="251" spans="1:27" ht="15" customHeight="1">
      <c r="A251" s="962" t="s">
        <v>250</v>
      </c>
      <c r="B251" t="s">
        <v>279</v>
      </c>
      <c r="C251" t="s">
        <v>13</v>
      </c>
      <c r="D251" t="s">
        <v>11</v>
      </c>
      <c r="E251" t="s">
        <v>329</v>
      </c>
      <c r="F251" t="s">
        <v>375</v>
      </c>
      <c r="G251" t="s">
        <v>377</v>
      </c>
      <c r="I251" t="s">
        <v>332</v>
      </c>
      <c r="K251" t="s">
        <v>333</v>
      </c>
      <c r="L251" t="s">
        <v>250</v>
      </c>
      <c r="M251" t="s">
        <v>51</v>
      </c>
      <c r="O251" t="s">
        <v>335</v>
      </c>
      <c r="P251" t="s">
        <v>336</v>
      </c>
      <c r="Q251" t="s">
        <v>337</v>
      </c>
      <c r="R251">
        <v>79</v>
      </c>
      <c r="U251">
        <v>78.97</v>
      </c>
      <c r="V251">
        <v>3.95</v>
      </c>
      <c r="W251">
        <v>0.1</v>
      </c>
      <c r="X251">
        <v>0</v>
      </c>
      <c r="Y251">
        <v>500000000</v>
      </c>
      <c r="Z251">
        <v>0</v>
      </c>
      <c r="AA251" t="s">
        <v>2028</v>
      </c>
    </row>
    <row r="252" spans="1:27" ht="15" customHeight="1">
      <c r="A252" s="962" t="s">
        <v>254</v>
      </c>
      <c r="B252" t="s">
        <v>283</v>
      </c>
      <c r="C252" t="s">
        <v>13</v>
      </c>
      <c r="D252" t="s">
        <v>11</v>
      </c>
      <c r="E252" t="s">
        <v>329</v>
      </c>
      <c r="F252" t="s">
        <v>375</v>
      </c>
      <c r="J252" t="s">
        <v>342</v>
      </c>
      <c r="L252" t="s">
        <v>343</v>
      </c>
      <c r="R252">
        <v>0</v>
      </c>
      <c r="U252">
        <v>0</v>
      </c>
      <c r="V252">
        <v>0</v>
      </c>
      <c r="X252">
        <v>0</v>
      </c>
      <c r="Y252">
        <v>500000000</v>
      </c>
      <c r="Z252">
        <v>0</v>
      </c>
      <c r="AA252" t="s">
        <v>2028</v>
      </c>
    </row>
    <row r="253" spans="1:27" ht="15" customHeight="1">
      <c r="A253" s="962" t="s">
        <v>254</v>
      </c>
      <c r="B253" t="s">
        <v>289</v>
      </c>
      <c r="C253" t="s">
        <v>13</v>
      </c>
      <c r="D253" t="s">
        <v>11</v>
      </c>
      <c r="E253" t="s">
        <v>329</v>
      </c>
      <c r="F253" t="s">
        <v>375</v>
      </c>
      <c r="G253" t="s">
        <v>378</v>
      </c>
      <c r="I253" t="s">
        <v>332</v>
      </c>
      <c r="J253" t="s">
        <v>379</v>
      </c>
      <c r="K253" t="s">
        <v>333</v>
      </c>
      <c r="L253" t="s">
        <v>344</v>
      </c>
      <c r="M253" t="s">
        <v>51</v>
      </c>
      <c r="O253" t="s">
        <v>349</v>
      </c>
      <c r="P253" t="s">
        <v>336</v>
      </c>
      <c r="Q253" t="s">
        <v>337</v>
      </c>
      <c r="R253">
        <v>10</v>
      </c>
      <c r="U253">
        <v>10</v>
      </c>
      <c r="V253">
        <v>0.5</v>
      </c>
      <c r="W253">
        <v>0.1</v>
      </c>
      <c r="X253">
        <v>0</v>
      </c>
      <c r="Y253">
        <v>500000000</v>
      </c>
      <c r="Z253">
        <v>0</v>
      </c>
      <c r="AA253" t="s">
        <v>2028</v>
      </c>
    </row>
    <row r="254" spans="1:27" ht="15" customHeight="1">
      <c r="A254" s="962" t="s">
        <v>254</v>
      </c>
      <c r="B254" t="s">
        <v>290</v>
      </c>
      <c r="C254" t="s">
        <v>13</v>
      </c>
      <c r="D254" t="s">
        <v>11</v>
      </c>
      <c r="E254" t="s">
        <v>329</v>
      </c>
      <c r="F254" t="s">
        <v>375</v>
      </c>
      <c r="R254">
        <v>2.78</v>
      </c>
      <c r="S254">
        <v>0</v>
      </c>
      <c r="T254">
        <v>10</v>
      </c>
      <c r="X254">
        <v>0</v>
      </c>
      <c r="Y254">
        <v>500000000</v>
      </c>
      <c r="AA254" t="s">
        <v>2029</v>
      </c>
    </row>
    <row r="255" spans="1:27" ht="15" customHeight="1">
      <c r="A255" s="962" t="s">
        <v>254</v>
      </c>
      <c r="B255" t="s">
        <v>292</v>
      </c>
      <c r="C255" t="s">
        <v>13</v>
      </c>
      <c r="D255" t="s">
        <v>11</v>
      </c>
      <c r="E255" t="s">
        <v>329</v>
      </c>
      <c r="F255" t="s">
        <v>375</v>
      </c>
      <c r="R255">
        <v>1.1100000000000001</v>
      </c>
      <c r="S255">
        <v>0</v>
      </c>
      <c r="T255">
        <v>10</v>
      </c>
      <c r="X255">
        <v>0</v>
      </c>
      <c r="Y255">
        <v>500000000</v>
      </c>
      <c r="AA255" t="s">
        <v>2029</v>
      </c>
    </row>
    <row r="256" spans="1:27" ht="15" customHeight="1">
      <c r="A256" s="962" t="s">
        <v>254</v>
      </c>
      <c r="B256" t="s">
        <v>294</v>
      </c>
      <c r="C256" t="s">
        <v>13</v>
      </c>
      <c r="D256" t="s">
        <v>11</v>
      </c>
      <c r="E256" t="s">
        <v>329</v>
      </c>
      <c r="F256" t="s">
        <v>375</v>
      </c>
      <c r="R256">
        <v>0.56000000000000005</v>
      </c>
      <c r="S256">
        <v>0</v>
      </c>
      <c r="T256">
        <v>10</v>
      </c>
      <c r="X256">
        <v>0</v>
      </c>
      <c r="Y256">
        <v>500000000</v>
      </c>
      <c r="AA256" t="s">
        <v>2029</v>
      </c>
    </row>
    <row r="257" spans="1:27" ht="15" customHeight="1">
      <c r="A257" s="962" t="s">
        <v>254</v>
      </c>
      <c r="B257" t="s">
        <v>295</v>
      </c>
      <c r="C257" t="s">
        <v>13</v>
      </c>
      <c r="D257" t="s">
        <v>11</v>
      </c>
      <c r="E257" t="s">
        <v>329</v>
      </c>
      <c r="F257" t="s">
        <v>375</v>
      </c>
      <c r="R257">
        <v>2.78</v>
      </c>
      <c r="S257">
        <v>0</v>
      </c>
      <c r="T257">
        <v>10</v>
      </c>
      <c r="X257">
        <v>0</v>
      </c>
      <c r="Y257">
        <v>500000000</v>
      </c>
      <c r="AA257" t="s">
        <v>2029</v>
      </c>
    </row>
    <row r="258" spans="1:27" ht="15" customHeight="1">
      <c r="A258" s="962" t="s">
        <v>254</v>
      </c>
      <c r="B258" t="s">
        <v>280</v>
      </c>
      <c r="C258" t="s">
        <v>13</v>
      </c>
      <c r="D258" t="s">
        <v>11</v>
      </c>
      <c r="E258" t="s">
        <v>329</v>
      </c>
      <c r="F258" t="s">
        <v>375</v>
      </c>
      <c r="G258" t="s">
        <v>380</v>
      </c>
      <c r="I258" t="s">
        <v>332</v>
      </c>
      <c r="K258" t="s">
        <v>333</v>
      </c>
      <c r="L258" t="s">
        <v>346</v>
      </c>
      <c r="M258" t="s">
        <v>51</v>
      </c>
      <c r="O258" t="s">
        <v>335</v>
      </c>
      <c r="P258" t="s">
        <v>336</v>
      </c>
      <c r="Q258" t="s">
        <v>337</v>
      </c>
      <c r="R258">
        <v>1080</v>
      </c>
      <c r="U258">
        <v>1080</v>
      </c>
      <c r="V258">
        <v>54</v>
      </c>
      <c r="W258">
        <v>0.1</v>
      </c>
      <c r="X258">
        <v>0</v>
      </c>
      <c r="Y258">
        <v>500000000</v>
      </c>
      <c r="Z258">
        <v>0</v>
      </c>
      <c r="AA258" t="s">
        <v>2028</v>
      </c>
    </row>
    <row r="259" spans="1:27" ht="15" customHeight="1">
      <c r="A259" s="962" t="s">
        <v>254</v>
      </c>
      <c r="B259" t="s">
        <v>299</v>
      </c>
      <c r="C259" t="s">
        <v>13</v>
      </c>
      <c r="D259" t="s">
        <v>11</v>
      </c>
      <c r="E259" t="s">
        <v>329</v>
      </c>
      <c r="F259" t="s">
        <v>375</v>
      </c>
      <c r="G259" t="s">
        <v>381</v>
      </c>
      <c r="I259" t="s">
        <v>332</v>
      </c>
      <c r="K259" t="s">
        <v>333</v>
      </c>
      <c r="L259" t="s">
        <v>348</v>
      </c>
      <c r="M259" t="s">
        <v>51</v>
      </c>
      <c r="O259" t="s">
        <v>349</v>
      </c>
      <c r="P259" t="s">
        <v>336</v>
      </c>
      <c r="Q259" t="s">
        <v>337</v>
      </c>
      <c r="R259">
        <v>6.73</v>
      </c>
      <c r="U259">
        <v>6.73</v>
      </c>
      <c r="V259">
        <v>0.34</v>
      </c>
      <c r="W259">
        <v>0.1</v>
      </c>
      <c r="X259">
        <v>0</v>
      </c>
      <c r="Y259">
        <v>500000000</v>
      </c>
      <c r="Z259">
        <v>0</v>
      </c>
      <c r="AA259" t="s">
        <v>2028</v>
      </c>
    </row>
    <row r="260" spans="1:27" ht="15" customHeight="1">
      <c r="A260" s="962" t="s">
        <v>254</v>
      </c>
      <c r="B260" t="s">
        <v>284</v>
      </c>
      <c r="C260" t="s">
        <v>13</v>
      </c>
      <c r="D260" t="s">
        <v>11</v>
      </c>
      <c r="E260" t="s">
        <v>329</v>
      </c>
      <c r="F260" t="s">
        <v>375</v>
      </c>
      <c r="R260">
        <v>0</v>
      </c>
      <c r="U260">
        <v>0</v>
      </c>
      <c r="V260">
        <v>0</v>
      </c>
      <c r="X260">
        <v>0</v>
      </c>
      <c r="Y260">
        <v>500000000</v>
      </c>
      <c r="Z260">
        <v>0</v>
      </c>
      <c r="AA260" t="s">
        <v>2028</v>
      </c>
    </row>
    <row r="261" spans="1:27" ht="15" customHeight="1">
      <c r="A261" s="962" t="s">
        <v>254</v>
      </c>
      <c r="B261" t="s">
        <v>285</v>
      </c>
      <c r="C261" t="s">
        <v>13</v>
      </c>
      <c r="D261" t="s">
        <v>11</v>
      </c>
      <c r="E261" t="s">
        <v>329</v>
      </c>
      <c r="F261" t="s">
        <v>375</v>
      </c>
      <c r="R261">
        <v>0</v>
      </c>
      <c r="U261">
        <v>0</v>
      </c>
      <c r="V261">
        <v>0</v>
      </c>
      <c r="X261">
        <v>0</v>
      </c>
      <c r="Y261">
        <v>500000000</v>
      </c>
      <c r="Z261">
        <v>0</v>
      </c>
      <c r="AA261" t="s">
        <v>2028</v>
      </c>
    </row>
    <row r="262" spans="1:27" ht="15" customHeight="1">
      <c r="A262" s="962" t="s">
        <v>254</v>
      </c>
      <c r="B262" t="s">
        <v>286</v>
      </c>
      <c r="C262" t="s">
        <v>13</v>
      </c>
      <c r="D262" t="s">
        <v>11</v>
      </c>
      <c r="E262" t="s">
        <v>329</v>
      </c>
      <c r="F262" t="s">
        <v>375</v>
      </c>
      <c r="R262">
        <v>0</v>
      </c>
      <c r="U262">
        <v>0</v>
      </c>
      <c r="V262">
        <v>0</v>
      </c>
      <c r="X262">
        <v>0</v>
      </c>
      <c r="Y262">
        <v>500000000</v>
      </c>
      <c r="Z262">
        <v>0</v>
      </c>
      <c r="AA262" t="s">
        <v>2028</v>
      </c>
    </row>
    <row r="263" spans="1:27" ht="15" customHeight="1">
      <c r="A263" s="962" t="s">
        <v>254</v>
      </c>
      <c r="B263" t="s">
        <v>303</v>
      </c>
      <c r="C263" t="s">
        <v>13</v>
      </c>
      <c r="D263" t="s">
        <v>11</v>
      </c>
      <c r="E263" t="s">
        <v>329</v>
      </c>
      <c r="F263" t="s">
        <v>375</v>
      </c>
      <c r="R263">
        <v>0</v>
      </c>
      <c r="U263">
        <v>0</v>
      </c>
      <c r="V263">
        <v>0</v>
      </c>
      <c r="X263">
        <v>0</v>
      </c>
      <c r="Y263">
        <v>500000000</v>
      </c>
      <c r="Z263">
        <v>0</v>
      </c>
      <c r="AA263" t="s">
        <v>2028</v>
      </c>
    </row>
    <row r="264" spans="1:27" ht="15" customHeight="1">
      <c r="A264" s="962" t="s">
        <v>254</v>
      </c>
      <c r="B264" t="s">
        <v>291</v>
      </c>
      <c r="C264" t="s">
        <v>13</v>
      </c>
      <c r="D264" t="s">
        <v>11</v>
      </c>
      <c r="E264" t="s">
        <v>329</v>
      </c>
      <c r="F264" t="s">
        <v>375</v>
      </c>
      <c r="R264">
        <v>1.67</v>
      </c>
      <c r="S264">
        <v>0</v>
      </c>
      <c r="T264">
        <v>10</v>
      </c>
      <c r="X264">
        <v>0</v>
      </c>
      <c r="Y264">
        <v>500000000</v>
      </c>
      <c r="AA264" t="s">
        <v>2029</v>
      </c>
    </row>
    <row r="265" spans="1:27" ht="15" customHeight="1">
      <c r="A265" s="962" t="s">
        <v>254</v>
      </c>
      <c r="B265" t="s">
        <v>293</v>
      </c>
      <c r="C265" t="s">
        <v>13</v>
      </c>
      <c r="D265" t="s">
        <v>11</v>
      </c>
      <c r="E265" t="s">
        <v>329</v>
      </c>
      <c r="F265" t="s">
        <v>375</v>
      </c>
      <c r="R265">
        <v>0.56000000000000005</v>
      </c>
      <c r="S265">
        <v>0</v>
      </c>
      <c r="T265">
        <v>10</v>
      </c>
      <c r="X265">
        <v>0</v>
      </c>
      <c r="Y265">
        <v>500000000</v>
      </c>
      <c r="AA265" t="s">
        <v>2029</v>
      </c>
    </row>
    <row r="266" spans="1:27" ht="15" customHeight="1">
      <c r="A266" s="962" t="s">
        <v>254</v>
      </c>
      <c r="B266" t="s">
        <v>288</v>
      </c>
      <c r="C266" t="s">
        <v>13</v>
      </c>
      <c r="D266" t="s">
        <v>11</v>
      </c>
      <c r="E266" t="s">
        <v>329</v>
      </c>
      <c r="F266" t="s">
        <v>375</v>
      </c>
      <c r="R266">
        <v>16.7</v>
      </c>
      <c r="X266">
        <v>0</v>
      </c>
      <c r="Y266">
        <v>500000000</v>
      </c>
      <c r="AA266" t="s">
        <v>2025</v>
      </c>
    </row>
    <row r="267" spans="1:27" ht="15" customHeight="1">
      <c r="A267" s="962" t="s">
        <v>254</v>
      </c>
      <c r="B267" t="s">
        <v>298</v>
      </c>
      <c r="C267" t="s">
        <v>13</v>
      </c>
      <c r="D267" t="s">
        <v>11</v>
      </c>
      <c r="E267" t="s">
        <v>329</v>
      </c>
      <c r="F267" t="s">
        <v>375</v>
      </c>
      <c r="R267">
        <v>6.73</v>
      </c>
      <c r="X267">
        <v>0</v>
      </c>
      <c r="Y267">
        <v>500000000</v>
      </c>
      <c r="AA267" t="s">
        <v>2025</v>
      </c>
    </row>
    <row r="268" spans="1:27" ht="15" customHeight="1">
      <c r="A268" s="962" t="s">
        <v>254</v>
      </c>
      <c r="B268" t="s">
        <v>297</v>
      </c>
      <c r="C268" t="s">
        <v>13</v>
      </c>
      <c r="D268" t="s">
        <v>11</v>
      </c>
      <c r="E268" t="s">
        <v>329</v>
      </c>
      <c r="F268" t="s">
        <v>375</v>
      </c>
      <c r="R268">
        <v>6.73</v>
      </c>
      <c r="X268">
        <v>0</v>
      </c>
      <c r="Y268">
        <v>500000000</v>
      </c>
      <c r="AA268" t="s">
        <v>2025</v>
      </c>
    </row>
    <row r="269" spans="1:27" ht="15" customHeight="1">
      <c r="A269" s="962" t="s">
        <v>254</v>
      </c>
      <c r="B269" t="s">
        <v>287</v>
      </c>
      <c r="C269" t="s">
        <v>13</v>
      </c>
      <c r="D269" t="s">
        <v>11</v>
      </c>
      <c r="E269" t="s">
        <v>329</v>
      </c>
      <c r="F269" t="s">
        <v>375</v>
      </c>
      <c r="R269">
        <v>26.7</v>
      </c>
      <c r="X269">
        <v>0</v>
      </c>
      <c r="Y269">
        <v>500000000</v>
      </c>
      <c r="AA269" t="s">
        <v>2025</v>
      </c>
    </row>
    <row r="270" spans="1:27" ht="15" customHeight="1">
      <c r="A270" s="962" t="s">
        <v>254</v>
      </c>
      <c r="B270" t="s">
        <v>296</v>
      </c>
      <c r="C270" t="s">
        <v>13</v>
      </c>
      <c r="D270" t="s">
        <v>11</v>
      </c>
      <c r="E270" t="s">
        <v>329</v>
      </c>
      <c r="F270" t="s">
        <v>375</v>
      </c>
      <c r="R270">
        <v>2.78</v>
      </c>
      <c r="S270">
        <v>0</v>
      </c>
      <c r="T270">
        <v>10</v>
      </c>
      <c r="X270">
        <v>0</v>
      </c>
      <c r="Y270">
        <v>500000000</v>
      </c>
      <c r="AA270" t="s">
        <v>2029</v>
      </c>
    </row>
    <row r="271" spans="1:27" ht="15" customHeight="1">
      <c r="A271" s="962" t="s">
        <v>254</v>
      </c>
      <c r="B271" t="s">
        <v>319</v>
      </c>
      <c r="C271" t="s">
        <v>13</v>
      </c>
      <c r="D271" t="s">
        <v>11</v>
      </c>
      <c r="E271" t="s">
        <v>329</v>
      </c>
      <c r="F271" t="s">
        <v>375</v>
      </c>
      <c r="G271" t="s">
        <v>350</v>
      </c>
      <c r="I271" t="s">
        <v>332</v>
      </c>
      <c r="K271" t="s">
        <v>333</v>
      </c>
      <c r="L271" t="s">
        <v>351</v>
      </c>
      <c r="M271" t="s">
        <v>51</v>
      </c>
      <c r="O271" t="s">
        <v>349</v>
      </c>
      <c r="P271" t="s">
        <v>336</v>
      </c>
      <c r="Q271" t="s">
        <v>337</v>
      </c>
      <c r="R271">
        <v>10</v>
      </c>
      <c r="U271">
        <v>10</v>
      </c>
      <c r="V271">
        <v>0.5</v>
      </c>
      <c r="W271">
        <v>0.1</v>
      </c>
      <c r="X271">
        <v>0</v>
      </c>
      <c r="Y271">
        <v>500000000</v>
      </c>
      <c r="Z271">
        <v>0</v>
      </c>
      <c r="AA271" t="s">
        <v>2028</v>
      </c>
    </row>
    <row r="272" spans="1:27" ht="15" customHeight="1">
      <c r="A272" s="962" t="s">
        <v>254</v>
      </c>
      <c r="B272" t="s">
        <v>317</v>
      </c>
      <c r="C272" t="s">
        <v>13</v>
      </c>
      <c r="D272" t="s">
        <v>11</v>
      </c>
      <c r="E272" t="s">
        <v>329</v>
      </c>
      <c r="F272" t="s">
        <v>375</v>
      </c>
      <c r="G272" t="s">
        <v>350</v>
      </c>
      <c r="I272" t="s">
        <v>332</v>
      </c>
      <c r="K272" t="s">
        <v>333</v>
      </c>
      <c r="L272" t="s">
        <v>351</v>
      </c>
      <c r="M272" t="s">
        <v>51</v>
      </c>
      <c r="O272" t="s">
        <v>349</v>
      </c>
      <c r="P272" t="s">
        <v>336</v>
      </c>
      <c r="Q272" t="s">
        <v>337</v>
      </c>
      <c r="R272">
        <v>10</v>
      </c>
      <c r="X272">
        <v>0</v>
      </c>
      <c r="Y272">
        <v>500000000</v>
      </c>
      <c r="AA272" t="s">
        <v>2025</v>
      </c>
    </row>
    <row r="273" spans="1:27" ht="15" customHeight="1">
      <c r="A273" s="962" t="s">
        <v>254</v>
      </c>
      <c r="B273" t="s">
        <v>305</v>
      </c>
      <c r="C273" t="s">
        <v>13</v>
      </c>
      <c r="D273" t="s">
        <v>11</v>
      </c>
      <c r="E273" t="s">
        <v>329</v>
      </c>
      <c r="F273" t="s">
        <v>375</v>
      </c>
      <c r="R273">
        <v>10</v>
      </c>
      <c r="X273">
        <v>0</v>
      </c>
      <c r="Y273">
        <v>500000000</v>
      </c>
      <c r="AA273" t="s">
        <v>2025</v>
      </c>
    </row>
    <row r="274" spans="1:27" ht="15" customHeight="1">
      <c r="A274" s="962" t="s">
        <v>254</v>
      </c>
      <c r="B274" t="s">
        <v>321</v>
      </c>
      <c r="C274" t="s">
        <v>13</v>
      </c>
      <c r="D274" t="s">
        <v>11</v>
      </c>
      <c r="E274" t="s">
        <v>329</v>
      </c>
      <c r="F274" t="s">
        <v>375</v>
      </c>
      <c r="H274" t="s">
        <v>382</v>
      </c>
      <c r="I274" t="s">
        <v>353</v>
      </c>
      <c r="K274" t="s">
        <v>333</v>
      </c>
      <c r="L274" t="s">
        <v>354</v>
      </c>
      <c r="M274" t="s">
        <v>58</v>
      </c>
      <c r="O274" t="s">
        <v>335</v>
      </c>
      <c r="P274" t="s">
        <v>336</v>
      </c>
      <c r="Q274" t="s">
        <v>337</v>
      </c>
      <c r="R274">
        <v>328</v>
      </c>
      <c r="U274">
        <v>328.27</v>
      </c>
      <c r="V274">
        <v>16.41</v>
      </c>
      <c r="W274">
        <v>0.1</v>
      </c>
      <c r="X274">
        <v>0</v>
      </c>
      <c r="Y274">
        <v>500000000</v>
      </c>
      <c r="Z274">
        <v>0</v>
      </c>
      <c r="AA274" t="s">
        <v>2028</v>
      </c>
    </row>
    <row r="275" spans="1:27" ht="15" customHeight="1">
      <c r="A275" s="962" t="s">
        <v>254</v>
      </c>
      <c r="B275" t="s">
        <v>324</v>
      </c>
      <c r="C275" t="s">
        <v>13</v>
      </c>
      <c r="D275" t="s">
        <v>11</v>
      </c>
      <c r="E275" t="s">
        <v>329</v>
      </c>
      <c r="F275" t="s">
        <v>375</v>
      </c>
      <c r="R275">
        <v>0</v>
      </c>
      <c r="U275">
        <v>0</v>
      </c>
      <c r="V275">
        <v>0</v>
      </c>
      <c r="X275">
        <v>0</v>
      </c>
      <c r="Y275">
        <v>500000000</v>
      </c>
      <c r="Z275">
        <v>0</v>
      </c>
      <c r="AA275" t="s">
        <v>2028</v>
      </c>
    </row>
    <row r="276" spans="1:27" ht="15" customHeight="1">
      <c r="A276" s="962" t="s">
        <v>255</v>
      </c>
      <c r="B276" t="s">
        <v>322</v>
      </c>
      <c r="C276" t="s">
        <v>13</v>
      </c>
      <c r="D276" t="s">
        <v>11</v>
      </c>
      <c r="E276" t="s">
        <v>329</v>
      </c>
      <c r="F276" t="s">
        <v>375</v>
      </c>
      <c r="H276" t="s">
        <v>848</v>
      </c>
      <c r="I276" t="s">
        <v>853</v>
      </c>
      <c r="J276" t="s">
        <v>848</v>
      </c>
      <c r="K276" t="s">
        <v>849</v>
      </c>
      <c r="L276" t="s">
        <v>1993</v>
      </c>
      <c r="M276" t="s">
        <v>55</v>
      </c>
      <c r="O276" t="s">
        <v>361</v>
      </c>
      <c r="P276" t="s">
        <v>667</v>
      </c>
      <c r="Q276" t="s">
        <v>668</v>
      </c>
      <c r="R276">
        <v>7.0000000000000007E-2</v>
      </c>
      <c r="X276">
        <v>0</v>
      </c>
      <c r="Y276">
        <v>500000000</v>
      </c>
      <c r="AA276" t="s">
        <v>2025</v>
      </c>
    </row>
    <row r="277" spans="1:27" ht="15" customHeight="1">
      <c r="A277" s="962" t="s">
        <v>255</v>
      </c>
      <c r="B277" t="s">
        <v>301</v>
      </c>
      <c r="C277" t="s">
        <v>13</v>
      </c>
      <c r="D277" t="s">
        <v>11</v>
      </c>
      <c r="E277" t="s">
        <v>329</v>
      </c>
      <c r="F277" t="s">
        <v>375</v>
      </c>
      <c r="H277" t="s">
        <v>856</v>
      </c>
      <c r="I277" t="s">
        <v>853</v>
      </c>
      <c r="J277" t="s">
        <v>848</v>
      </c>
      <c r="K277" t="s">
        <v>849</v>
      </c>
      <c r="L277" t="s">
        <v>857</v>
      </c>
      <c r="M277" t="s">
        <v>55</v>
      </c>
      <c r="O277" t="s">
        <v>361</v>
      </c>
      <c r="P277" t="s">
        <v>851</v>
      </c>
      <c r="Q277" t="s">
        <v>337</v>
      </c>
      <c r="R277">
        <v>10.8</v>
      </c>
      <c r="X277">
        <v>0</v>
      </c>
      <c r="Y277">
        <v>500000000</v>
      </c>
      <c r="AA277" t="s">
        <v>2025</v>
      </c>
    </row>
    <row r="278" spans="1:27" ht="15" customHeight="1">
      <c r="A278" s="962" t="s">
        <v>255</v>
      </c>
      <c r="B278" t="s">
        <v>307</v>
      </c>
      <c r="C278" t="s">
        <v>13</v>
      </c>
      <c r="D278" t="s">
        <v>11</v>
      </c>
      <c r="E278" t="s">
        <v>329</v>
      </c>
      <c r="F278" t="s">
        <v>375</v>
      </c>
      <c r="H278" t="s">
        <v>858</v>
      </c>
      <c r="I278" t="s">
        <v>853</v>
      </c>
      <c r="J278" t="s">
        <v>848</v>
      </c>
      <c r="K278" t="s">
        <v>849</v>
      </c>
      <c r="L278" t="s">
        <v>859</v>
      </c>
      <c r="M278" t="s">
        <v>55</v>
      </c>
      <c r="O278" t="s">
        <v>361</v>
      </c>
      <c r="P278" t="s">
        <v>851</v>
      </c>
      <c r="Q278" t="s">
        <v>337</v>
      </c>
      <c r="R278">
        <v>0.15</v>
      </c>
      <c r="X278">
        <v>0</v>
      </c>
      <c r="Y278">
        <v>500000000</v>
      </c>
      <c r="AA278" t="s">
        <v>2025</v>
      </c>
    </row>
    <row r="279" spans="1:27" ht="15" customHeight="1">
      <c r="A279" s="962" t="s">
        <v>255</v>
      </c>
      <c r="B279" t="s">
        <v>315</v>
      </c>
      <c r="C279" t="s">
        <v>13</v>
      </c>
      <c r="D279" t="s">
        <v>11</v>
      </c>
      <c r="E279" t="s">
        <v>329</v>
      </c>
      <c r="F279" t="s">
        <v>375</v>
      </c>
      <c r="H279" t="s">
        <v>860</v>
      </c>
      <c r="I279" t="s">
        <v>853</v>
      </c>
      <c r="J279" t="s">
        <v>848</v>
      </c>
      <c r="K279" t="s">
        <v>849</v>
      </c>
      <c r="L279" t="s">
        <v>861</v>
      </c>
      <c r="M279" t="s">
        <v>55</v>
      </c>
      <c r="O279" t="s">
        <v>361</v>
      </c>
      <c r="P279" t="s">
        <v>851</v>
      </c>
      <c r="Q279" t="s">
        <v>337</v>
      </c>
      <c r="R279">
        <v>0</v>
      </c>
      <c r="X279">
        <v>0</v>
      </c>
      <c r="Y279">
        <v>500000000</v>
      </c>
      <c r="AA279" t="s">
        <v>2025</v>
      </c>
    </row>
    <row r="280" spans="1:27" ht="15" customHeight="1">
      <c r="A280" s="962" t="s">
        <v>255</v>
      </c>
      <c r="B280" t="s">
        <v>308</v>
      </c>
      <c r="C280" t="s">
        <v>13</v>
      </c>
      <c r="D280" t="s">
        <v>11</v>
      </c>
      <c r="E280" t="s">
        <v>329</v>
      </c>
      <c r="F280" t="s">
        <v>375</v>
      </c>
      <c r="H280" t="s">
        <v>862</v>
      </c>
      <c r="I280" t="s">
        <v>853</v>
      </c>
      <c r="J280" t="s">
        <v>848</v>
      </c>
      <c r="K280" t="s">
        <v>849</v>
      </c>
      <c r="L280" t="s">
        <v>863</v>
      </c>
      <c r="M280" t="s">
        <v>55</v>
      </c>
      <c r="O280" t="s">
        <v>361</v>
      </c>
      <c r="P280" t="s">
        <v>851</v>
      </c>
      <c r="Q280" t="s">
        <v>337</v>
      </c>
      <c r="R280">
        <v>0.15</v>
      </c>
      <c r="X280">
        <v>0</v>
      </c>
      <c r="Y280">
        <v>500000000</v>
      </c>
      <c r="AA280" t="s">
        <v>2025</v>
      </c>
    </row>
    <row r="281" spans="1:27" ht="15" customHeight="1">
      <c r="A281" s="962" t="s">
        <v>255</v>
      </c>
      <c r="B281" t="s">
        <v>311</v>
      </c>
      <c r="C281" t="s">
        <v>13</v>
      </c>
      <c r="D281" t="s">
        <v>11</v>
      </c>
      <c r="E281" t="s">
        <v>329</v>
      </c>
      <c r="F281" t="s">
        <v>375</v>
      </c>
      <c r="H281" t="s">
        <v>864</v>
      </c>
      <c r="I281" t="s">
        <v>853</v>
      </c>
      <c r="J281" t="s">
        <v>848</v>
      </c>
      <c r="K281" t="s">
        <v>849</v>
      </c>
      <c r="L281" t="s">
        <v>865</v>
      </c>
      <c r="M281" t="s">
        <v>55</v>
      </c>
      <c r="O281" t="s">
        <v>361</v>
      </c>
      <c r="P281" t="s">
        <v>851</v>
      </c>
      <c r="Q281" t="s">
        <v>337</v>
      </c>
      <c r="R281">
        <v>7.78</v>
      </c>
      <c r="X281">
        <v>0</v>
      </c>
      <c r="Y281">
        <v>500000000</v>
      </c>
      <c r="AA281" t="s">
        <v>2025</v>
      </c>
    </row>
    <row r="282" spans="1:27" ht="15" customHeight="1">
      <c r="A282" s="962" t="s">
        <v>255</v>
      </c>
      <c r="B282" t="s">
        <v>312</v>
      </c>
      <c r="C282" t="s">
        <v>13</v>
      </c>
      <c r="D282" t="s">
        <v>11</v>
      </c>
      <c r="E282" t="s">
        <v>329</v>
      </c>
      <c r="F282" t="s">
        <v>375</v>
      </c>
      <c r="H282" t="s">
        <v>866</v>
      </c>
      <c r="I282" t="s">
        <v>853</v>
      </c>
      <c r="J282" t="s">
        <v>848</v>
      </c>
      <c r="K282" t="s">
        <v>849</v>
      </c>
      <c r="L282" t="s">
        <v>867</v>
      </c>
      <c r="M282" t="s">
        <v>55</v>
      </c>
      <c r="O282" t="s">
        <v>361</v>
      </c>
      <c r="P282" t="s">
        <v>851</v>
      </c>
      <c r="Q282" t="s">
        <v>337</v>
      </c>
      <c r="R282">
        <v>0.2</v>
      </c>
      <c r="X282">
        <v>0</v>
      </c>
      <c r="Y282">
        <v>500000000</v>
      </c>
      <c r="AA282" t="s">
        <v>2025</v>
      </c>
    </row>
    <row r="283" spans="1:27" ht="15" customHeight="1">
      <c r="A283" s="962" t="s">
        <v>255</v>
      </c>
      <c r="B283" t="s">
        <v>300</v>
      </c>
      <c r="C283" t="s">
        <v>13</v>
      </c>
      <c r="D283" t="s">
        <v>11</v>
      </c>
      <c r="E283" t="s">
        <v>329</v>
      </c>
      <c r="F283" t="s">
        <v>375</v>
      </c>
      <c r="I283" t="s">
        <v>853</v>
      </c>
      <c r="K283" t="s">
        <v>849</v>
      </c>
      <c r="L283" t="s">
        <v>857</v>
      </c>
      <c r="M283" t="s">
        <v>55</v>
      </c>
      <c r="O283" t="s">
        <v>361</v>
      </c>
      <c r="P283" t="s">
        <v>851</v>
      </c>
      <c r="Q283" t="s">
        <v>337</v>
      </c>
      <c r="R283">
        <v>10.8</v>
      </c>
      <c r="X283">
        <v>0</v>
      </c>
      <c r="Y283">
        <v>500000000</v>
      </c>
      <c r="AA283" t="s">
        <v>2025</v>
      </c>
    </row>
    <row r="284" spans="1:27" ht="15" customHeight="1">
      <c r="A284" s="962" t="s">
        <v>255</v>
      </c>
      <c r="B284" t="s">
        <v>298</v>
      </c>
      <c r="C284" t="s">
        <v>13</v>
      </c>
      <c r="D284" t="s">
        <v>11</v>
      </c>
      <c r="E284" t="s">
        <v>329</v>
      </c>
      <c r="F284" t="s">
        <v>375</v>
      </c>
      <c r="R284">
        <v>10.8</v>
      </c>
      <c r="X284">
        <v>0</v>
      </c>
      <c r="Y284">
        <v>500000000</v>
      </c>
      <c r="AA284" t="s">
        <v>2025</v>
      </c>
    </row>
    <row r="285" spans="1:27" ht="15" customHeight="1">
      <c r="A285" s="962" t="s">
        <v>255</v>
      </c>
      <c r="B285" t="s">
        <v>297</v>
      </c>
      <c r="C285" t="s">
        <v>13</v>
      </c>
      <c r="D285" t="s">
        <v>11</v>
      </c>
      <c r="E285" t="s">
        <v>329</v>
      </c>
      <c r="F285" t="s">
        <v>375</v>
      </c>
      <c r="R285">
        <v>10.8</v>
      </c>
      <c r="X285">
        <v>0</v>
      </c>
      <c r="Y285">
        <v>500000000</v>
      </c>
      <c r="AA285" t="s">
        <v>2025</v>
      </c>
    </row>
    <row r="286" spans="1:27" ht="15" customHeight="1">
      <c r="A286" s="962" t="s">
        <v>255</v>
      </c>
      <c r="B286" t="s">
        <v>288</v>
      </c>
      <c r="C286" t="s">
        <v>13</v>
      </c>
      <c r="D286" t="s">
        <v>11</v>
      </c>
      <c r="E286" t="s">
        <v>329</v>
      </c>
      <c r="F286" t="s">
        <v>375</v>
      </c>
      <c r="R286">
        <v>10.8</v>
      </c>
      <c r="X286">
        <v>0</v>
      </c>
      <c r="Y286">
        <v>500000000</v>
      </c>
      <c r="AA286" t="s">
        <v>2025</v>
      </c>
    </row>
    <row r="287" spans="1:27" ht="15" customHeight="1">
      <c r="A287" s="962" t="s">
        <v>255</v>
      </c>
      <c r="B287" t="s">
        <v>287</v>
      </c>
      <c r="C287" t="s">
        <v>13</v>
      </c>
      <c r="D287" t="s">
        <v>11</v>
      </c>
      <c r="E287" t="s">
        <v>329</v>
      </c>
      <c r="F287" t="s">
        <v>375</v>
      </c>
      <c r="R287">
        <v>19</v>
      </c>
      <c r="X287">
        <v>0</v>
      </c>
      <c r="Y287">
        <v>500000000</v>
      </c>
      <c r="AA287" t="s">
        <v>2025</v>
      </c>
    </row>
    <row r="288" spans="1:27" ht="15" customHeight="1">
      <c r="A288" s="962" t="s">
        <v>255</v>
      </c>
      <c r="B288" t="s">
        <v>306</v>
      </c>
      <c r="C288" t="s">
        <v>13</v>
      </c>
      <c r="D288" t="s">
        <v>11</v>
      </c>
      <c r="E288" t="s">
        <v>329</v>
      </c>
      <c r="F288" t="s">
        <v>375</v>
      </c>
      <c r="I288" t="s">
        <v>853</v>
      </c>
      <c r="K288" t="s">
        <v>849</v>
      </c>
      <c r="L288" t="s">
        <v>1994</v>
      </c>
      <c r="M288" t="s">
        <v>55</v>
      </c>
      <c r="O288" t="s">
        <v>361</v>
      </c>
      <c r="P288" t="s">
        <v>851</v>
      </c>
      <c r="Q288" t="s">
        <v>337</v>
      </c>
      <c r="R288">
        <v>0.28999999999999998</v>
      </c>
      <c r="X288">
        <v>0</v>
      </c>
      <c r="Y288">
        <v>500000000</v>
      </c>
      <c r="AA288" t="s">
        <v>2025</v>
      </c>
    </row>
    <row r="289" spans="1:27" ht="15" customHeight="1">
      <c r="A289" s="962" t="s">
        <v>255</v>
      </c>
      <c r="B289" t="s">
        <v>305</v>
      </c>
      <c r="C289" t="s">
        <v>13</v>
      </c>
      <c r="D289" t="s">
        <v>11</v>
      </c>
      <c r="E289" t="s">
        <v>329</v>
      </c>
      <c r="F289" t="s">
        <v>375</v>
      </c>
      <c r="R289">
        <v>8.27</v>
      </c>
      <c r="X289">
        <v>0</v>
      </c>
      <c r="Y289">
        <v>500000000</v>
      </c>
      <c r="AA289" t="s">
        <v>2025</v>
      </c>
    </row>
    <row r="290" spans="1:27" ht="15" customHeight="1">
      <c r="A290" s="962" t="s">
        <v>255</v>
      </c>
      <c r="B290" t="s">
        <v>309</v>
      </c>
      <c r="C290" t="s">
        <v>13</v>
      </c>
      <c r="D290" t="s">
        <v>11</v>
      </c>
      <c r="E290" t="s">
        <v>329</v>
      </c>
      <c r="F290" t="s">
        <v>375</v>
      </c>
      <c r="I290" t="s">
        <v>853</v>
      </c>
      <c r="K290" t="s">
        <v>849</v>
      </c>
      <c r="L290" t="s">
        <v>1995</v>
      </c>
      <c r="M290" t="s">
        <v>55</v>
      </c>
      <c r="O290" t="s">
        <v>361</v>
      </c>
      <c r="P290" t="s">
        <v>851</v>
      </c>
      <c r="Q290" t="s">
        <v>337</v>
      </c>
      <c r="R290">
        <v>7.97</v>
      </c>
      <c r="X290">
        <v>0</v>
      </c>
      <c r="Y290">
        <v>500000000</v>
      </c>
      <c r="AA290" t="s">
        <v>2025</v>
      </c>
    </row>
    <row r="291" spans="1:27" ht="15" customHeight="1">
      <c r="A291" s="962" t="s">
        <v>255</v>
      </c>
      <c r="B291" t="s">
        <v>313</v>
      </c>
      <c r="C291" t="s">
        <v>13</v>
      </c>
      <c r="D291" t="s">
        <v>11</v>
      </c>
      <c r="E291" t="s">
        <v>329</v>
      </c>
      <c r="F291" t="s">
        <v>375</v>
      </c>
      <c r="I291" t="s">
        <v>853</v>
      </c>
      <c r="K291" t="s">
        <v>849</v>
      </c>
      <c r="L291" t="s">
        <v>861</v>
      </c>
      <c r="M291" t="s">
        <v>55</v>
      </c>
      <c r="O291" t="s">
        <v>361</v>
      </c>
      <c r="P291" t="s">
        <v>851</v>
      </c>
      <c r="Q291" t="s">
        <v>337</v>
      </c>
      <c r="R291">
        <v>0</v>
      </c>
      <c r="X291">
        <v>0</v>
      </c>
      <c r="Y291">
        <v>500000000</v>
      </c>
      <c r="AA291" t="s">
        <v>2025</v>
      </c>
    </row>
    <row r="292" spans="1:27" ht="15" customHeight="1">
      <c r="A292" s="962" t="s">
        <v>257</v>
      </c>
      <c r="B292" t="s">
        <v>290</v>
      </c>
      <c r="C292" t="s">
        <v>13</v>
      </c>
      <c r="D292" t="s">
        <v>11</v>
      </c>
      <c r="E292" t="s">
        <v>329</v>
      </c>
      <c r="F292" t="s">
        <v>375</v>
      </c>
      <c r="J292" t="s">
        <v>1996</v>
      </c>
      <c r="R292">
        <v>0</v>
      </c>
      <c r="S292">
        <v>0</v>
      </c>
      <c r="T292">
        <v>0</v>
      </c>
      <c r="X292">
        <v>0</v>
      </c>
      <c r="Y292">
        <v>500000000</v>
      </c>
      <c r="AA292" t="s">
        <v>2029</v>
      </c>
    </row>
    <row r="293" spans="1:27" ht="15" customHeight="1">
      <c r="A293" s="962" t="s">
        <v>257</v>
      </c>
      <c r="B293" t="s">
        <v>292</v>
      </c>
      <c r="C293" t="s">
        <v>13</v>
      </c>
      <c r="D293" t="s">
        <v>11</v>
      </c>
      <c r="E293" t="s">
        <v>329</v>
      </c>
      <c r="F293" t="s">
        <v>375</v>
      </c>
      <c r="J293" t="s">
        <v>1997</v>
      </c>
      <c r="R293">
        <v>158</v>
      </c>
      <c r="X293">
        <v>0</v>
      </c>
      <c r="Y293">
        <v>500000000</v>
      </c>
      <c r="AA293" t="s">
        <v>2025</v>
      </c>
    </row>
    <row r="294" spans="1:27" ht="15" customHeight="1">
      <c r="A294" s="962" t="s">
        <v>257</v>
      </c>
      <c r="B294" t="s">
        <v>295</v>
      </c>
      <c r="C294" t="s">
        <v>13</v>
      </c>
      <c r="D294" t="s">
        <v>11</v>
      </c>
      <c r="E294" t="s">
        <v>329</v>
      </c>
      <c r="F294" t="s">
        <v>375</v>
      </c>
      <c r="J294" t="s">
        <v>1998</v>
      </c>
      <c r="R294">
        <v>0</v>
      </c>
      <c r="S294">
        <v>0</v>
      </c>
      <c r="T294">
        <v>0</v>
      </c>
      <c r="X294">
        <v>0</v>
      </c>
      <c r="Y294">
        <v>500000000</v>
      </c>
      <c r="AA294" t="s">
        <v>2029</v>
      </c>
    </row>
    <row r="295" spans="1:27" ht="15" customHeight="1">
      <c r="A295" s="962" t="s">
        <v>257</v>
      </c>
      <c r="B295" t="s">
        <v>296</v>
      </c>
      <c r="C295" t="s">
        <v>13</v>
      </c>
      <c r="D295" t="s">
        <v>11</v>
      </c>
      <c r="E295" t="s">
        <v>329</v>
      </c>
      <c r="F295" t="s">
        <v>375</v>
      </c>
      <c r="H295" t="s">
        <v>906</v>
      </c>
      <c r="I295" t="s">
        <v>880</v>
      </c>
      <c r="J295" t="s">
        <v>907</v>
      </c>
      <c r="K295" t="s">
        <v>849</v>
      </c>
      <c r="L295" t="s">
        <v>908</v>
      </c>
      <c r="M295" t="s">
        <v>74</v>
      </c>
      <c r="O295" t="s">
        <v>361</v>
      </c>
      <c r="P295" t="s">
        <v>851</v>
      </c>
      <c r="Q295" t="s">
        <v>337</v>
      </c>
      <c r="R295">
        <v>93.3</v>
      </c>
      <c r="X295">
        <v>0</v>
      </c>
      <c r="Y295">
        <v>500000000</v>
      </c>
      <c r="AA295" t="s">
        <v>2025</v>
      </c>
    </row>
    <row r="296" spans="1:27" ht="15" customHeight="1">
      <c r="A296" s="962" t="s">
        <v>257</v>
      </c>
      <c r="B296" t="s">
        <v>316</v>
      </c>
      <c r="C296" t="s">
        <v>13</v>
      </c>
      <c r="D296" t="s">
        <v>11</v>
      </c>
      <c r="E296" t="s">
        <v>329</v>
      </c>
      <c r="F296" t="s">
        <v>375</v>
      </c>
      <c r="H296" t="s">
        <v>909</v>
      </c>
      <c r="I296" t="s">
        <v>880</v>
      </c>
      <c r="J296" t="s">
        <v>890</v>
      </c>
      <c r="K296" t="s">
        <v>849</v>
      </c>
      <c r="L296" t="s">
        <v>910</v>
      </c>
      <c r="M296" t="s">
        <v>74</v>
      </c>
      <c r="O296" t="s">
        <v>361</v>
      </c>
      <c r="P296" t="s">
        <v>851</v>
      </c>
      <c r="Q296" t="s">
        <v>337</v>
      </c>
      <c r="R296">
        <v>34.1</v>
      </c>
      <c r="X296">
        <v>0</v>
      </c>
      <c r="Y296">
        <v>500000000</v>
      </c>
      <c r="AA296" t="s">
        <v>2025</v>
      </c>
    </row>
    <row r="297" spans="1:27" ht="15" customHeight="1">
      <c r="A297" s="962" t="s">
        <v>257</v>
      </c>
      <c r="B297" t="s">
        <v>289</v>
      </c>
      <c r="C297" t="s">
        <v>13</v>
      </c>
      <c r="D297" t="s">
        <v>11</v>
      </c>
      <c r="E297" t="s">
        <v>329</v>
      </c>
      <c r="F297" t="s">
        <v>375</v>
      </c>
      <c r="H297" t="s">
        <v>904</v>
      </c>
      <c r="I297" t="s">
        <v>880</v>
      </c>
      <c r="J297" t="s">
        <v>884</v>
      </c>
      <c r="K297" t="s">
        <v>849</v>
      </c>
      <c r="L297" t="s">
        <v>905</v>
      </c>
      <c r="M297" t="s">
        <v>74</v>
      </c>
      <c r="O297" t="s">
        <v>361</v>
      </c>
      <c r="P297" t="s">
        <v>851</v>
      </c>
      <c r="Q297" t="s">
        <v>337</v>
      </c>
      <c r="R297">
        <v>371</v>
      </c>
      <c r="X297">
        <v>0</v>
      </c>
      <c r="Y297">
        <v>500000000</v>
      </c>
      <c r="AA297" t="s">
        <v>2025</v>
      </c>
    </row>
    <row r="298" spans="1:27" ht="15" customHeight="1">
      <c r="A298" s="962" t="s">
        <v>257</v>
      </c>
      <c r="B298" t="s">
        <v>309</v>
      </c>
      <c r="C298" t="s">
        <v>13</v>
      </c>
      <c r="D298" t="s">
        <v>11</v>
      </c>
      <c r="E298" t="s">
        <v>329</v>
      </c>
      <c r="F298" t="s">
        <v>375</v>
      </c>
      <c r="I298" t="s">
        <v>887</v>
      </c>
      <c r="J298" t="s">
        <v>884</v>
      </c>
      <c r="K298" t="s">
        <v>849</v>
      </c>
      <c r="L298" t="s">
        <v>888</v>
      </c>
      <c r="M298" t="s">
        <v>74</v>
      </c>
      <c r="O298" t="s">
        <v>361</v>
      </c>
      <c r="P298" t="s">
        <v>851</v>
      </c>
      <c r="Q298" t="s">
        <v>337</v>
      </c>
      <c r="R298">
        <v>23</v>
      </c>
      <c r="X298">
        <v>0</v>
      </c>
      <c r="Y298">
        <v>500000000</v>
      </c>
      <c r="AA298" t="s">
        <v>2025</v>
      </c>
    </row>
    <row r="299" spans="1:27" ht="15" customHeight="1">
      <c r="A299" s="962" t="s">
        <v>257</v>
      </c>
      <c r="B299" t="s">
        <v>291</v>
      </c>
      <c r="C299" t="s">
        <v>13</v>
      </c>
      <c r="D299" t="s">
        <v>11</v>
      </c>
      <c r="E299" t="s">
        <v>329</v>
      </c>
      <c r="F299" t="s">
        <v>375</v>
      </c>
      <c r="H299" t="s">
        <v>904</v>
      </c>
      <c r="I299" t="s">
        <v>880</v>
      </c>
      <c r="J299" t="s">
        <v>884</v>
      </c>
      <c r="K299" t="s">
        <v>849</v>
      </c>
      <c r="L299" t="s">
        <v>905</v>
      </c>
      <c r="M299" t="s">
        <v>74</v>
      </c>
      <c r="O299" t="s">
        <v>361</v>
      </c>
      <c r="P299" t="s">
        <v>851</v>
      </c>
      <c r="Q299" t="s">
        <v>337</v>
      </c>
      <c r="R299">
        <v>278</v>
      </c>
      <c r="X299">
        <v>0</v>
      </c>
      <c r="Y299">
        <v>500000000</v>
      </c>
      <c r="AA299" t="s">
        <v>2025</v>
      </c>
    </row>
    <row r="300" spans="1:27" ht="15" customHeight="1">
      <c r="A300" s="962" t="s">
        <v>257</v>
      </c>
      <c r="B300" t="s">
        <v>288</v>
      </c>
      <c r="C300" t="s">
        <v>13</v>
      </c>
      <c r="D300" t="s">
        <v>11</v>
      </c>
      <c r="E300" t="s">
        <v>329</v>
      </c>
      <c r="F300" t="s">
        <v>375</v>
      </c>
      <c r="R300">
        <v>371</v>
      </c>
      <c r="X300">
        <v>0</v>
      </c>
      <c r="Y300">
        <v>500000000</v>
      </c>
      <c r="AA300" t="s">
        <v>2025</v>
      </c>
    </row>
    <row r="301" spans="1:27" ht="15" customHeight="1">
      <c r="A301" s="962" t="s">
        <v>257</v>
      </c>
      <c r="B301" t="s">
        <v>287</v>
      </c>
      <c r="C301" t="s">
        <v>13</v>
      </c>
      <c r="D301" t="s">
        <v>11</v>
      </c>
      <c r="E301" t="s">
        <v>329</v>
      </c>
      <c r="F301" t="s">
        <v>375</v>
      </c>
      <c r="R301">
        <v>428</v>
      </c>
      <c r="X301">
        <v>0</v>
      </c>
      <c r="Y301">
        <v>500000000</v>
      </c>
      <c r="AA301" t="s">
        <v>2025</v>
      </c>
    </row>
    <row r="302" spans="1:27" ht="15" customHeight="1">
      <c r="A302" s="962" t="s">
        <v>257</v>
      </c>
      <c r="B302" t="s">
        <v>305</v>
      </c>
      <c r="C302" t="s">
        <v>13</v>
      </c>
      <c r="D302" t="s">
        <v>11</v>
      </c>
      <c r="E302" t="s">
        <v>329</v>
      </c>
      <c r="F302" t="s">
        <v>375</v>
      </c>
      <c r="R302">
        <v>57</v>
      </c>
      <c r="X302">
        <v>0</v>
      </c>
      <c r="Y302">
        <v>500000000</v>
      </c>
      <c r="AA302" t="s">
        <v>2025</v>
      </c>
    </row>
    <row r="303" spans="1:27" ht="15" customHeight="1">
      <c r="A303" s="962" t="s">
        <v>257</v>
      </c>
      <c r="B303" t="s">
        <v>321</v>
      </c>
      <c r="C303" t="s">
        <v>13</v>
      </c>
      <c r="D303" t="s">
        <v>11</v>
      </c>
      <c r="E303" t="s">
        <v>329</v>
      </c>
      <c r="F303" t="s">
        <v>375</v>
      </c>
      <c r="H303" t="s">
        <v>383</v>
      </c>
      <c r="I303" t="s">
        <v>353</v>
      </c>
      <c r="K303" t="s">
        <v>333</v>
      </c>
      <c r="L303" t="s">
        <v>356</v>
      </c>
      <c r="M303" t="s">
        <v>59</v>
      </c>
      <c r="O303" t="s">
        <v>335</v>
      </c>
      <c r="P303" t="s">
        <v>336</v>
      </c>
      <c r="Q303" t="s">
        <v>337</v>
      </c>
      <c r="R303">
        <v>319</v>
      </c>
      <c r="U303">
        <v>318.57</v>
      </c>
      <c r="V303">
        <v>15.93</v>
      </c>
      <c r="W303">
        <v>0.1</v>
      </c>
      <c r="X303">
        <v>0</v>
      </c>
      <c r="Y303">
        <v>500000000</v>
      </c>
      <c r="Z303">
        <v>0</v>
      </c>
      <c r="AA303" t="s">
        <v>2028</v>
      </c>
    </row>
    <row r="304" spans="1:27" ht="15" customHeight="1">
      <c r="A304" s="962" t="s">
        <v>257</v>
      </c>
      <c r="B304" t="s">
        <v>310</v>
      </c>
      <c r="C304" t="s">
        <v>13</v>
      </c>
      <c r="D304" t="s">
        <v>11</v>
      </c>
      <c r="E304" t="s">
        <v>329</v>
      </c>
      <c r="F304" t="s">
        <v>375</v>
      </c>
      <c r="H304" t="s">
        <v>911</v>
      </c>
      <c r="I304" t="s">
        <v>887</v>
      </c>
      <c r="J304" t="s">
        <v>884</v>
      </c>
      <c r="K304" t="s">
        <v>849</v>
      </c>
      <c r="L304" t="s">
        <v>888</v>
      </c>
      <c r="M304" t="s">
        <v>74</v>
      </c>
      <c r="O304" t="s">
        <v>361</v>
      </c>
      <c r="P304" t="s">
        <v>851</v>
      </c>
      <c r="Q304" t="s">
        <v>337</v>
      </c>
      <c r="R304">
        <v>23</v>
      </c>
      <c r="X304">
        <v>0</v>
      </c>
      <c r="Y304">
        <v>500000000</v>
      </c>
      <c r="AA304" t="s">
        <v>2025</v>
      </c>
    </row>
    <row r="305" spans="1:27" ht="15" customHeight="1">
      <c r="A305" s="962" t="s">
        <v>257</v>
      </c>
      <c r="B305" t="s">
        <v>294</v>
      </c>
      <c r="C305" t="s">
        <v>13</v>
      </c>
      <c r="D305" t="s">
        <v>11</v>
      </c>
      <c r="E305" t="s">
        <v>329</v>
      </c>
      <c r="F305" t="s">
        <v>375</v>
      </c>
      <c r="G305" t="s">
        <v>384</v>
      </c>
      <c r="I305" t="s">
        <v>358</v>
      </c>
      <c r="J305" t="s">
        <v>359</v>
      </c>
      <c r="K305" t="s">
        <v>333</v>
      </c>
      <c r="L305" t="s">
        <v>360</v>
      </c>
      <c r="M305" t="s">
        <v>63</v>
      </c>
      <c r="O305" t="s">
        <v>361</v>
      </c>
      <c r="P305" t="s">
        <v>336</v>
      </c>
      <c r="Q305" t="s">
        <v>337</v>
      </c>
      <c r="R305">
        <v>120</v>
      </c>
      <c r="U305">
        <v>119.93</v>
      </c>
      <c r="V305">
        <v>6</v>
      </c>
      <c r="W305">
        <v>0.1</v>
      </c>
      <c r="X305">
        <v>0</v>
      </c>
      <c r="Y305">
        <v>500000000</v>
      </c>
      <c r="Z305">
        <v>0</v>
      </c>
      <c r="AA305" t="s">
        <v>2028</v>
      </c>
    </row>
    <row r="306" spans="1:27" ht="15" customHeight="1">
      <c r="A306" s="962" t="s">
        <v>257</v>
      </c>
      <c r="B306" t="s">
        <v>293</v>
      </c>
      <c r="C306" t="s">
        <v>13</v>
      </c>
      <c r="D306" t="s">
        <v>11</v>
      </c>
      <c r="E306" t="s">
        <v>329</v>
      </c>
      <c r="F306" t="s">
        <v>375</v>
      </c>
      <c r="R306">
        <v>120</v>
      </c>
      <c r="X306">
        <v>0</v>
      </c>
      <c r="Y306">
        <v>500000000</v>
      </c>
      <c r="AA306" t="s">
        <v>2025</v>
      </c>
    </row>
    <row r="307" spans="1:27" ht="15" customHeight="1">
      <c r="A307" s="962" t="s">
        <v>259</v>
      </c>
      <c r="B307" t="s">
        <v>300</v>
      </c>
      <c r="C307" t="s">
        <v>13</v>
      </c>
      <c r="D307" t="s">
        <v>11</v>
      </c>
      <c r="E307" t="s">
        <v>329</v>
      </c>
      <c r="F307" t="s">
        <v>375</v>
      </c>
      <c r="H307" t="s">
        <v>913</v>
      </c>
      <c r="I307" t="s">
        <v>893</v>
      </c>
      <c r="J307" t="s">
        <v>894</v>
      </c>
      <c r="K307" t="s">
        <v>849</v>
      </c>
      <c r="L307" t="s">
        <v>897</v>
      </c>
      <c r="M307" t="s">
        <v>75</v>
      </c>
      <c r="O307" t="s">
        <v>361</v>
      </c>
      <c r="P307" t="s">
        <v>851</v>
      </c>
      <c r="Q307" t="s">
        <v>337</v>
      </c>
      <c r="R307">
        <v>105</v>
      </c>
      <c r="X307">
        <v>0</v>
      </c>
      <c r="Y307">
        <v>500000000</v>
      </c>
      <c r="AA307" t="s">
        <v>2025</v>
      </c>
    </row>
    <row r="308" spans="1:27" ht="15" customHeight="1">
      <c r="A308" s="962" t="s">
        <v>259</v>
      </c>
      <c r="B308" t="s">
        <v>298</v>
      </c>
      <c r="C308" t="s">
        <v>13</v>
      </c>
      <c r="D308" t="s">
        <v>11</v>
      </c>
      <c r="E308" t="s">
        <v>329</v>
      </c>
      <c r="F308" t="s">
        <v>375</v>
      </c>
      <c r="R308">
        <v>1410</v>
      </c>
      <c r="X308">
        <v>0</v>
      </c>
      <c r="Y308">
        <v>500000000</v>
      </c>
      <c r="AA308" t="s">
        <v>2025</v>
      </c>
    </row>
    <row r="309" spans="1:27" ht="15" customHeight="1">
      <c r="A309" s="962" t="s">
        <v>259</v>
      </c>
      <c r="B309" t="s">
        <v>297</v>
      </c>
      <c r="C309" t="s">
        <v>13</v>
      </c>
      <c r="D309" t="s">
        <v>11</v>
      </c>
      <c r="E309" t="s">
        <v>329</v>
      </c>
      <c r="F309" t="s">
        <v>375</v>
      </c>
      <c r="R309">
        <v>1410</v>
      </c>
      <c r="X309">
        <v>0</v>
      </c>
      <c r="Y309">
        <v>500000000</v>
      </c>
      <c r="AA309" t="s">
        <v>2025</v>
      </c>
    </row>
    <row r="310" spans="1:27" ht="15" customHeight="1">
      <c r="A310" s="962" t="s">
        <v>259</v>
      </c>
      <c r="B310" t="s">
        <v>288</v>
      </c>
      <c r="C310" t="s">
        <v>13</v>
      </c>
      <c r="D310" t="s">
        <v>11</v>
      </c>
      <c r="E310" t="s">
        <v>329</v>
      </c>
      <c r="F310" t="s">
        <v>375</v>
      </c>
      <c r="R310">
        <v>1410</v>
      </c>
      <c r="X310">
        <v>0</v>
      </c>
      <c r="Y310">
        <v>500000000</v>
      </c>
      <c r="AA310" t="s">
        <v>2025</v>
      </c>
    </row>
    <row r="311" spans="1:27" ht="15" customHeight="1">
      <c r="A311" s="962" t="s">
        <v>259</v>
      </c>
      <c r="B311" t="s">
        <v>287</v>
      </c>
      <c r="C311" t="s">
        <v>13</v>
      </c>
      <c r="D311" t="s">
        <v>11</v>
      </c>
      <c r="E311" t="s">
        <v>329</v>
      </c>
      <c r="F311" t="s">
        <v>375</v>
      </c>
      <c r="R311">
        <v>1410</v>
      </c>
      <c r="X311">
        <v>0</v>
      </c>
      <c r="Y311">
        <v>500000000</v>
      </c>
      <c r="AA311" t="s">
        <v>2025</v>
      </c>
    </row>
    <row r="312" spans="1:27" ht="15" customHeight="1">
      <c r="A312" s="962" t="s">
        <v>259</v>
      </c>
      <c r="B312" t="s">
        <v>321</v>
      </c>
      <c r="C312" t="s">
        <v>13</v>
      </c>
      <c r="D312" t="s">
        <v>11</v>
      </c>
      <c r="E312" t="s">
        <v>329</v>
      </c>
      <c r="F312" t="s">
        <v>375</v>
      </c>
      <c r="H312" t="s">
        <v>385</v>
      </c>
      <c r="I312" t="s">
        <v>353</v>
      </c>
      <c r="K312" t="s">
        <v>333</v>
      </c>
      <c r="L312" t="s">
        <v>363</v>
      </c>
      <c r="M312" t="s">
        <v>59</v>
      </c>
      <c r="O312" t="s">
        <v>335</v>
      </c>
      <c r="P312" t="s">
        <v>336</v>
      </c>
      <c r="Q312" t="s">
        <v>337</v>
      </c>
      <c r="R312">
        <v>53.5</v>
      </c>
      <c r="U312">
        <v>53.53</v>
      </c>
      <c r="V312">
        <v>2.68</v>
      </c>
      <c r="W312">
        <v>0.1</v>
      </c>
      <c r="X312">
        <v>0</v>
      </c>
      <c r="Y312">
        <v>500000000</v>
      </c>
      <c r="Z312">
        <v>0</v>
      </c>
      <c r="AA312" t="s">
        <v>2028</v>
      </c>
    </row>
    <row r="313" spans="1:27" ht="15" customHeight="1">
      <c r="A313" s="962" t="s">
        <v>259</v>
      </c>
      <c r="B313" t="s">
        <v>299</v>
      </c>
      <c r="C313" t="s">
        <v>13</v>
      </c>
      <c r="D313" t="s">
        <v>11</v>
      </c>
      <c r="E313" t="s">
        <v>329</v>
      </c>
      <c r="F313" t="s">
        <v>375</v>
      </c>
      <c r="H313" t="s">
        <v>912</v>
      </c>
      <c r="I313" t="s">
        <v>893</v>
      </c>
      <c r="J313" t="s">
        <v>894</v>
      </c>
      <c r="K313" t="s">
        <v>849</v>
      </c>
      <c r="L313" t="s">
        <v>895</v>
      </c>
      <c r="M313" t="s">
        <v>75</v>
      </c>
      <c r="O313" t="s">
        <v>361</v>
      </c>
      <c r="P313" t="s">
        <v>851</v>
      </c>
      <c r="Q313" t="s">
        <v>337</v>
      </c>
      <c r="R313">
        <v>1310</v>
      </c>
      <c r="X313">
        <v>0</v>
      </c>
      <c r="Y313">
        <v>500000000</v>
      </c>
      <c r="AA313" t="s">
        <v>2025</v>
      </c>
    </row>
    <row r="314" spans="1:27" ht="15" customHeight="1">
      <c r="A314" s="962" t="s">
        <v>259</v>
      </c>
      <c r="B314" t="s">
        <v>301</v>
      </c>
      <c r="C314" t="s">
        <v>13</v>
      </c>
      <c r="D314" t="s">
        <v>11</v>
      </c>
      <c r="E314" t="s">
        <v>329</v>
      </c>
      <c r="F314" t="s">
        <v>375</v>
      </c>
      <c r="R314">
        <v>105</v>
      </c>
      <c r="X314">
        <v>0</v>
      </c>
      <c r="Y314">
        <v>500000000</v>
      </c>
      <c r="AA314" t="s">
        <v>2025</v>
      </c>
    </row>
    <row r="315" spans="1:27" ht="15" customHeight="1">
      <c r="A315" s="962" t="s">
        <v>260</v>
      </c>
      <c r="B315" t="s">
        <v>299</v>
      </c>
      <c r="C315" t="s">
        <v>13</v>
      </c>
      <c r="D315" t="s">
        <v>11</v>
      </c>
      <c r="E315" t="s">
        <v>329</v>
      </c>
      <c r="F315" t="s">
        <v>375</v>
      </c>
      <c r="R315">
        <v>0</v>
      </c>
      <c r="X315">
        <v>0</v>
      </c>
      <c r="Y315">
        <v>500000000</v>
      </c>
      <c r="AA315" t="s">
        <v>2025</v>
      </c>
    </row>
    <row r="316" spans="1:27" ht="15" customHeight="1">
      <c r="A316" s="962" t="s">
        <v>260</v>
      </c>
      <c r="B316" t="s">
        <v>312</v>
      </c>
      <c r="C316" t="s">
        <v>13</v>
      </c>
      <c r="D316" t="s">
        <v>11</v>
      </c>
      <c r="E316" t="s">
        <v>329</v>
      </c>
      <c r="F316" t="s">
        <v>375</v>
      </c>
      <c r="H316" t="s">
        <v>902</v>
      </c>
      <c r="I316" t="s">
        <v>880</v>
      </c>
      <c r="J316" t="s">
        <v>848</v>
      </c>
      <c r="K316" t="s">
        <v>849</v>
      </c>
      <c r="L316" t="s">
        <v>903</v>
      </c>
      <c r="M316" t="s">
        <v>73</v>
      </c>
      <c r="O316" t="s">
        <v>882</v>
      </c>
      <c r="P316" t="s">
        <v>851</v>
      </c>
      <c r="Q316" t="s">
        <v>337</v>
      </c>
      <c r="R316">
        <v>18.399999999999999</v>
      </c>
      <c r="X316">
        <v>0</v>
      </c>
      <c r="Y316">
        <v>500000000</v>
      </c>
      <c r="AA316" t="s">
        <v>2025</v>
      </c>
    </row>
    <row r="317" spans="1:27" ht="15" customHeight="1">
      <c r="A317" s="962" t="s">
        <v>260</v>
      </c>
      <c r="B317" t="s">
        <v>298</v>
      </c>
      <c r="C317" t="s">
        <v>13</v>
      </c>
      <c r="D317" t="s">
        <v>11</v>
      </c>
      <c r="E317" t="s">
        <v>329</v>
      </c>
      <c r="F317" t="s">
        <v>375</v>
      </c>
      <c r="R317">
        <v>0</v>
      </c>
      <c r="X317">
        <v>0</v>
      </c>
      <c r="Y317">
        <v>500000000</v>
      </c>
      <c r="AA317" t="s">
        <v>2025</v>
      </c>
    </row>
    <row r="318" spans="1:27" ht="15" customHeight="1">
      <c r="A318" s="962" t="s">
        <v>260</v>
      </c>
      <c r="B318" t="s">
        <v>297</v>
      </c>
      <c r="C318" t="s">
        <v>13</v>
      </c>
      <c r="D318" t="s">
        <v>11</v>
      </c>
      <c r="E318" t="s">
        <v>329</v>
      </c>
      <c r="F318" t="s">
        <v>375</v>
      </c>
      <c r="R318">
        <v>0</v>
      </c>
      <c r="X318">
        <v>0</v>
      </c>
      <c r="Y318">
        <v>500000000</v>
      </c>
      <c r="AA318" t="s">
        <v>2025</v>
      </c>
    </row>
    <row r="319" spans="1:27" ht="15" customHeight="1">
      <c r="A319" s="962" t="s">
        <v>260</v>
      </c>
      <c r="B319" t="s">
        <v>288</v>
      </c>
      <c r="C319" t="s">
        <v>13</v>
      </c>
      <c r="D319" t="s">
        <v>11</v>
      </c>
      <c r="E319" t="s">
        <v>329</v>
      </c>
      <c r="F319" t="s">
        <v>375</v>
      </c>
      <c r="R319">
        <v>0</v>
      </c>
      <c r="X319">
        <v>0</v>
      </c>
      <c r="Y319">
        <v>500000000</v>
      </c>
      <c r="AA319" t="s">
        <v>2025</v>
      </c>
    </row>
    <row r="320" spans="1:27" ht="15" customHeight="1">
      <c r="A320" s="962" t="s">
        <v>260</v>
      </c>
      <c r="B320" t="s">
        <v>287</v>
      </c>
      <c r="C320" t="s">
        <v>13</v>
      </c>
      <c r="D320" t="s">
        <v>11</v>
      </c>
      <c r="E320" t="s">
        <v>329</v>
      </c>
      <c r="F320" t="s">
        <v>375</v>
      </c>
      <c r="R320">
        <v>18.399999999999999</v>
      </c>
      <c r="X320">
        <v>0</v>
      </c>
      <c r="Y320">
        <v>500000000</v>
      </c>
      <c r="AA320" t="s">
        <v>2025</v>
      </c>
    </row>
    <row r="321" spans="1:27" ht="15" customHeight="1">
      <c r="A321" s="962" t="s">
        <v>260</v>
      </c>
      <c r="B321" t="s">
        <v>309</v>
      </c>
      <c r="C321" t="s">
        <v>13</v>
      </c>
      <c r="D321" t="s">
        <v>11</v>
      </c>
      <c r="E321" t="s">
        <v>329</v>
      </c>
      <c r="F321" t="s">
        <v>375</v>
      </c>
      <c r="I321" t="s">
        <v>880</v>
      </c>
      <c r="J321" t="s">
        <v>848</v>
      </c>
      <c r="K321" t="s">
        <v>849</v>
      </c>
      <c r="L321" t="s">
        <v>903</v>
      </c>
      <c r="M321" t="s">
        <v>73</v>
      </c>
      <c r="O321" t="s">
        <v>882</v>
      </c>
      <c r="P321" t="s">
        <v>851</v>
      </c>
      <c r="Q321" t="s">
        <v>337</v>
      </c>
      <c r="R321">
        <v>18.399999999999999</v>
      </c>
      <c r="X321">
        <v>0</v>
      </c>
      <c r="Y321">
        <v>500000000</v>
      </c>
      <c r="AA321" t="s">
        <v>2025</v>
      </c>
    </row>
    <row r="322" spans="1:27" ht="15" customHeight="1">
      <c r="A322" s="962" t="s">
        <v>260</v>
      </c>
      <c r="B322" t="s">
        <v>305</v>
      </c>
      <c r="C322" t="s">
        <v>13</v>
      </c>
      <c r="D322" t="s">
        <v>11</v>
      </c>
      <c r="E322" t="s">
        <v>329</v>
      </c>
      <c r="F322" t="s">
        <v>375</v>
      </c>
      <c r="R322">
        <v>18.399999999999999</v>
      </c>
      <c r="X322">
        <v>0</v>
      </c>
      <c r="Y322">
        <v>500000000</v>
      </c>
      <c r="AA322" t="s">
        <v>2025</v>
      </c>
    </row>
    <row r="323" spans="1:27" ht="15" customHeight="1">
      <c r="A323" s="962" t="s">
        <v>261</v>
      </c>
      <c r="B323" t="s">
        <v>290</v>
      </c>
      <c r="C323" t="s">
        <v>13</v>
      </c>
      <c r="D323" t="s">
        <v>11</v>
      </c>
      <c r="E323" t="s">
        <v>329</v>
      </c>
      <c r="F323" t="s">
        <v>375</v>
      </c>
      <c r="R323">
        <v>0</v>
      </c>
      <c r="S323">
        <v>0</v>
      </c>
      <c r="T323">
        <v>500000000</v>
      </c>
      <c r="X323">
        <v>0</v>
      </c>
      <c r="Y323">
        <v>500000000</v>
      </c>
      <c r="AA323" t="s">
        <v>2027</v>
      </c>
    </row>
    <row r="324" spans="1:27" ht="15" customHeight="1">
      <c r="A324" s="962" t="s">
        <v>261</v>
      </c>
      <c r="B324" t="s">
        <v>292</v>
      </c>
      <c r="C324" t="s">
        <v>13</v>
      </c>
      <c r="D324" t="s">
        <v>11</v>
      </c>
      <c r="E324" t="s">
        <v>329</v>
      </c>
      <c r="F324" t="s">
        <v>375</v>
      </c>
      <c r="R324">
        <v>0</v>
      </c>
      <c r="S324">
        <v>0</v>
      </c>
      <c r="T324">
        <v>500000000</v>
      </c>
      <c r="X324">
        <v>0</v>
      </c>
      <c r="Y324">
        <v>500000000</v>
      </c>
      <c r="AA324" t="s">
        <v>2027</v>
      </c>
    </row>
    <row r="325" spans="1:27" ht="15" customHeight="1">
      <c r="A325" s="962" t="s">
        <v>261</v>
      </c>
      <c r="B325" t="s">
        <v>295</v>
      </c>
      <c r="C325" t="s">
        <v>13</v>
      </c>
      <c r="D325" t="s">
        <v>11</v>
      </c>
      <c r="E325" t="s">
        <v>329</v>
      </c>
      <c r="F325" t="s">
        <v>375</v>
      </c>
      <c r="R325">
        <v>0</v>
      </c>
      <c r="S325">
        <v>0</v>
      </c>
      <c r="T325">
        <v>500000000</v>
      </c>
      <c r="X325">
        <v>0</v>
      </c>
      <c r="Y325">
        <v>500000000</v>
      </c>
      <c r="AA325" t="s">
        <v>2027</v>
      </c>
    </row>
    <row r="326" spans="1:27" ht="15" customHeight="1">
      <c r="A326" s="962" t="s">
        <v>261</v>
      </c>
      <c r="B326" t="s">
        <v>296</v>
      </c>
      <c r="C326" t="s">
        <v>13</v>
      </c>
      <c r="D326" t="s">
        <v>11</v>
      </c>
      <c r="E326" t="s">
        <v>329</v>
      </c>
      <c r="F326" t="s">
        <v>375</v>
      </c>
      <c r="R326">
        <v>0</v>
      </c>
      <c r="S326">
        <v>0</v>
      </c>
      <c r="T326">
        <v>500000000</v>
      </c>
      <c r="X326">
        <v>0</v>
      </c>
      <c r="Y326">
        <v>500000000</v>
      </c>
      <c r="AA326" t="s">
        <v>2027</v>
      </c>
    </row>
    <row r="327" spans="1:27" ht="15" customHeight="1">
      <c r="A327" s="962" t="s">
        <v>261</v>
      </c>
      <c r="B327" t="s">
        <v>289</v>
      </c>
      <c r="C327" t="s">
        <v>13</v>
      </c>
      <c r="D327" t="s">
        <v>11</v>
      </c>
      <c r="E327" t="s">
        <v>329</v>
      </c>
      <c r="F327" t="s">
        <v>375</v>
      </c>
      <c r="R327">
        <v>0</v>
      </c>
      <c r="S327">
        <v>0</v>
      </c>
      <c r="T327">
        <v>500000000</v>
      </c>
      <c r="X327">
        <v>0</v>
      </c>
      <c r="Y327">
        <v>500000000</v>
      </c>
      <c r="AA327" t="s">
        <v>2027</v>
      </c>
    </row>
    <row r="328" spans="1:27" ht="15" customHeight="1">
      <c r="A328" s="962" t="s">
        <v>261</v>
      </c>
      <c r="B328" t="s">
        <v>291</v>
      </c>
      <c r="C328" t="s">
        <v>13</v>
      </c>
      <c r="D328" t="s">
        <v>11</v>
      </c>
      <c r="E328" t="s">
        <v>329</v>
      </c>
      <c r="F328" t="s">
        <v>375</v>
      </c>
      <c r="R328">
        <v>0</v>
      </c>
      <c r="S328">
        <v>0</v>
      </c>
      <c r="T328">
        <v>500000000</v>
      </c>
      <c r="X328">
        <v>0</v>
      </c>
      <c r="Y328">
        <v>500000000</v>
      </c>
      <c r="AA328" t="s">
        <v>2027</v>
      </c>
    </row>
    <row r="329" spans="1:27" ht="15" customHeight="1">
      <c r="A329" s="962" t="s">
        <v>261</v>
      </c>
      <c r="B329" t="s">
        <v>288</v>
      </c>
      <c r="C329" t="s">
        <v>13</v>
      </c>
      <c r="D329" t="s">
        <v>11</v>
      </c>
      <c r="E329" t="s">
        <v>329</v>
      </c>
      <c r="F329" t="s">
        <v>375</v>
      </c>
      <c r="R329">
        <v>0</v>
      </c>
      <c r="S329">
        <v>0</v>
      </c>
      <c r="T329">
        <v>500000000</v>
      </c>
      <c r="X329">
        <v>0</v>
      </c>
      <c r="Y329">
        <v>500000000</v>
      </c>
      <c r="AA329" t="s">
        <v>2027</v>
      </c>
    </row>
    <row r="330" spans="1:27" ht="15" customHeight="1">
      <c r="A330" s="962" t="s">
        <v>261</v>
      </c>
      <c r="B330" t="s">
        <v>287</v>
      </c>
      <c r="C330" t="s">
        <v>13</v>
      </c>
      <c r="D330" t="s">
        <v>11</v>
      </c>
      <c r="E330" t="s">
        <v>329</v>
      </c>
      <c r="F330" t="s">
        <v>375</v>
      </c>
      <c r="R330">
        <v>0</v>
      </c>
      <c r="S330">
        <v>0</v>
      </c>
      <c r="T330">
        <v>500000000</v>
      </c>
      <c r="X330">
        <v>0</v>
      </c>
      <c r="Y330">
        <v>500000000</v>
      </c>
      <c r="AA330" t="s">
        <v>2027</v>
      </c>
    </row>
    <row r="331" spans="1:27" ht="15" customHeight="1">
      <c r="A331" s="962" t="s">
        <v>261</v>
      </c>
      <c r="B331" t="s">
        <v>321</v>
      </c>
      <c r="C331" t="s">
        <v>13</v>
      </c>
      <c r="D331" t="s">
        <v>11</v>
      </c>
      <c r="E331" t="s">
        <v>329</v>
      </c>
      <c r="F331" t="s">
        <v>375</v>
      </c>
      <c r="R331">
        <v>0</v>
      </c>
      <c r="S331">
        <v>0</v>
      </c>
      <c r="T331">
        <v>500000000</v>
      </c>
      <c r="X331">
        <v>0</v>
      </c>
      <c r="Y331">
        <v>500000000</v>
      </c>
      <c r="AA331" t="s">
        <v>2027</v>
      </c>
    </row>
    <row r="332" spans="1:27" ht="15" customHeight="1">
      <c r="A332" s="962" t="s">
        <v>261</v>
      </c>
      <c r="B332" t="s">
        <v>294</v>
      </c>
      <c r="C332" t="s">
        <v>13</v>
      </c>
      <c r="D332" t="s">
        <v>11</v>
      </c>
      <c r="E332" t="s">
        <v>329</v>
      </c>
      <c r="F332" t="s">
        <v>375</v>
      </c>
      <c r="R332">
        <v>0</v>
      </c>
      <c r="S332">
        <v>0</v>
      </c>
      <c r="T332">
        <v>500000000</v>
      </c>
      <c r="X332">
        <v>0</v>
      </c>
      <c r="Y332">
        <v>500000000</v>
      </c>
      <c r="AA332" t="s">
        <v>2027</v>
      </c>
    </row>
    <row r="333" spans="1:27" ht="15" customHeight="1">
      <c r="A333" s="962" t="s">
        <v>261</v>
      </c>
      <c r="B333" t="s">
        <v>293</v>
      </c>
      <c r="C333" t="s">
        <v>13</v>
      </c>
      <c r="D333" t="s">
        <v>11</v>
      </c>
      <c r="E333" t="s">
        <v>329</v>
      </c>
      <c r="F333" t="s">
        <v>375</v>
      </c>
      <c r="R333">
        <v>0</v>
      </c>
      <c r="S333">
        <v>0</v>
      </c>
      <c r="T333">
        <v>500000000</v>
      </c>
      <c r="X333">
        <v>0</v>
      </c>
      <c r="Y333">
        <v>500000000</v>
      </c>
      <c r="AA333" t="s">
        <v>2027</v>
      </c>
    </row>
    <row r="334" spans="1:27" ht="15" customHeight="1">
      <c r="A334" s="962" t="s">
        <v>261</v>
      </c>
      <c r="B334" t="s">
        <v>324</v>
      </c>
      <c r="C334" t="s">
        <v>13</v>
      </c>
      <c r="D334" t="s">
        <v>11</v>
      </c>
      <c r="E334" t="s">
        <v>329</v>
      </c>
      <c r="F334" t="s">
        <v>375</v>
      </c>
      <c r="R334">
        <v>0</v>
      </c>
      <c r="S334">
        <v>0</v>
      </c>
      <c r="T334">
        <v>500000000</v>
      </c>
      <c r="X334">
        <v>0</v>
      </c>
      <c r="Y334">
        <v>500000000</v>
      </c>
      <c r="AA334" t="s">
        <v>2027</v>
      </c>
    </row>
    <row r="335" spans="1:27" ht="15" customHeight="1">
      <c r="A335" s="962" t="s">
        <v>262</v>
      </c>
      <c r="B335" t="s">
        <v>297</v>
      </c>
      <c r="C335" t="s">
        <v>13</v>
      </c>
      <c r="D335" t="s">
        <v>11</v>
      </c>
      <c r="E335" t="s">
        <v>329</v>
      </c>
      <c r="F335" t="s">
        <v>375</v>
      </c>
      <c r="J335" t="s">
        <v>2000</v>
      </c>
      <c r="L335" t="s">
        <v>2001</v>
      </c>
      <c r="O335" t="s">
        <v>882</v>
      </c>
      <c r="P335" t="s">
        <v>868</v>
      </c>
      <c r="Q335" t="s">
        <v>869</v>
      </c>
      <c r="R335">
        <v>0</v>
      </c>
      <c r="S335">
        <v>0</v>
      </c>
      <c r="T335">
        <v>500000000</v>
      </c>
      <c r="X335">
        <v>0</v>
      </c>
      <c r="Y335">
        <v>500000000</v>
      </c>
      <c r="AA335" t="s">
        <v>2027</v>
      </c>
    </row>
    <row r="336" spans="1:27" ht="15" customHeight="1">
      <c r="A336" s="962" t="s">
        <v>262</v>
      </c>
      <c r="B336" t="s">
        <v>288</v>
      </c>
      <c r="C336" t="s">
        <v>13</v>
      </c>
      <c r="D336" t="s">
        <v>11</v>
      </c>
      <c r="E336" t="s">
        <v>329</v>
      </c>
      <c r="F336" t="s">
        <v>375</v>
      </c>
      <c r="R336">
        <v>0</v>
      </c>
      <c r="S336">
        <v>0</v>
      </c>
      <c r="T336">
        <v>500000000</v>
      </c>
      <c r="X336">
        <v>0</v>
      </c>
      <c r="Y336">
        <v>500000000</v>
      </c>
      <c r="AA336" t="s">
        <v>2027</v>
      </c>
    </row>
    <row r="337" spans="1:27" ht="15" customHeight="1">
      <c r="A337" s="962" t="s">
        <v>262</v>
      </c>
      <c r="B337" t="s">
        <v>287</v>
      </c>
      <c r="C337" t="s">
        <v>13</v>
      </c>
      <c r="D337" t="s">
        <v>11</v>
      </c>
      <c r="E337" t="s">
        <v>329</v>
      </c>
      <c r="F337" t="s">
        <v>375</v>
      </c>
      <c r="R337">
        <v>0</v>
      </c>
      <c r="S337">
        <v>0</v>
      </c>
      <c r="T337">
        <v>500000000</v>
      </c>
      <c r="X337">
        <v>0</v>
      </c>
      <c r="Y337">
        <v>500000000</v>
      </c>
      <c r="AA337" t="s">
        <v>2027</v>
      </c>
    </row>
    <row r="338" spans="1:27" ht="15" customHeight="1">
      <c r="A338" s="962" t="s">
        <v>262</v>
      </c>
      <c r="B338" t="s">
        <v>299</v>
      </c>
      <c r="C338" t="s">
        <v>13</v>
      </c>
      <c r="D338" t="s">
        <v>11</v>
      </c>
      <c r="E338" t="s">
        <v>329</v>
      </c>
      <c r="F338" t="s">
        <v>375</v>
      </c>
      <c r="R338">
        <v>0</v>
      </c>
      <c r="S338">
        <v>0</v>
      </c>
      <c r="T338">
        <v>500000000</v>
      </c>
      <c r="X338">
        <v>0</v>
      </c>
      <c r="Y338">
        <v>500000000</v>
      </c>
      <c r="AA338" t="s">
        <v>2027</v>
      </c>
    </row>
    <row r="339" spans="1:27" ht="15" customHeight="1">
      <c r="A339" s="962" t="s">
        <v>262</v>
      </c>
      <c r="B339" t="s">
        <v>301</v>
      </c>
      <c r="C339" t="s">
        <v>13</v>
      </c>
      <c r="D339" t="s">
        <v>11</v>
      </c>
      <c r="E339" t="s">
        <v>329</v>
      </c>
      <c r="F339" t="s">
        <v>375</v>
      </c>
      <c r="R339">
        <v>0</v>
      </c>
      <c r="S339">
        <v>0</v>
      </c>
      <c r="T339">
        <v>500000000</v>
      </c>
      <c r="X339">
        <v>0</v>
      </c>
      <c r="Y339">
        <v>500000000</v>
      </c>
      <c r="AA339" t="s">
        <v>2027</v>
      </c>
    </row>
    <row r="340" spans="1:27" ht="15" customHeight="1">
      <c r="A340" s="962" t="s">
        <v>262</v>
      </c>
      <c r="B340" t="s">
        <v>302</v>
      </c>
      <c r="C340" t="s">
        <v>13</v>
      </c>
      <c r="D340" t="s">
        <v>11</v>
      </c>
      <c r="E340" t="s">
        <v>329</v>
      </c>
      <c r="F340" t="s">
        <v>375</v>
      </c>
      <c r="R340">
        <v>0</v>
      </c>
      <c r="S340">
        <v>0</v>
      </c>
      <c r="T340">
        <v>500000000</v>
      </c>
      <c r="X340">
        <v>0</v>
      </c>
      <c r="Y340">
        <v>500000000</v>
      </c>
      <c r="AA340" t="s">
        <v>2027</v>
      </c>
    </row>
    <row r="341" spans="1:27" ht="15" customHeight="1">
      <c r="A341" s="962" t="s">
        <v>262</v>
      </c>
      <c r="B341" t="s">
        <v>303</v>
      </c>
      <c r="C341" t="s">
        <v>13</v>
      </c>
      <c r="D341" t="s">
        <v>11</v>
      </c>
      <c r="E341" t="s">
        <v>329</v>
      </c>
      <c r="F341" t="s">
        <v>375</v>
      </c>
      <c r="R341">
        <v>0</v>
      </c>
      <c r="S341">
        <v>0</v>
      </c>
      <c r="T341">
        <v>500000000</v>
      </c>
      <c r="X341">
        <v>0</v>
      </c>
      <c r="Y341">
        <v>500000000</v>
      </c>
      <c r="AA341" t="s">
        <v>2027</v>
      </c>
    </row>
    <row r="342" spans="1:27" ht="15" customHeight="1">
      <c r="A342" s="962" t="s">
        <v>262</v>
      </c>
      <c r="B342" t="s">
        <v>298</v>
      </c>
      <c r="C342" t="s">
        <v>13</v>
      </c>
      <c r="D342" t="s">
        <v>11</v>
      </c>
      <c r="E342" t="s">
        <v>329</v>
      </c>
      <c r="F342" t="s">
        <v>375</v>
      </c>
      <c r="R342">
        <v>0</v>
      </c>
      <c r="S342">
        <v>0</v>
      </c>
      <c r="T342">
        <v>500000000</v>
      </c>
      <c r="X342">
        <v>0</v>
      </c>
      <c r="Y342">
        <v>500000000</v>
      </c>
      <c r="AA342" t="s">
        <v>2027</v>
      </c>
    </row>
    <row r="343" spans="1:27" ht="15" customHeight="1">
      <c r="A343" s="962" t="s">
        <v>262</v>
      </c>
      <c r="B343" t="s">
        <v>300</v>
      </c>
      <c r="C343" t="s">
        <v>13</v>
      </c>
      <c r="D343" t="s">
        <v>11</v>
      </c>
      <c r="E343" t="s">
        <v>329</v>
      </c>
      <c r="F343" t="s">
        <v>375</v>
      </c>
      <c r="R343">
        <v>0</v>
      </c>
      <c r="S343">
        <v>0</v>
      </c>
      <c r="T343">
        <v>500000000</v>
      </c>
      <c r="X343">
        <v>0</v>
      </c>
      <c r="Y343">
        <v>500000000</v>
      </c>
      <c r="AA343" t="s">
        <v>2027</v>
      </c>
    </row>
    <row r="344" spans="1:27" ht="15" customHeight="1">
      <c r="A344" s="962" t="s">
        <v>262</v>
      </c>
      <c r="B344" t="s">
        <v>321</v>
      </c>
      <c r="C344" t="s">
        <v>13</v>
      </c>
      <c r="D344" t="s">
        <v>11</v>
      </c>
      <c r="E344" t="s">
        <v>329</v>
      </c>
      <c r="F344" t="s">
        <v>375</v>
      </c>
      <c r="R344">
        <v>0</v>
      </c>
      <c r="S344">
        <v>0</v>
      </c>
      <c r="T344">
        <v>500000000</v>
      </c>
      <c r="X344">
        <v>0</v>
      </c>
      <c r="Y344">
        <v>500000000</v>
      </c>
      <c r="AA344" t="s">
        <v>2027</v>
      </c>
    </row>
    <row r="345" spans="1:27" ht="15" customHeight="1">
      <c r="A345" s="962" t="s">
        <v>263</v>
      </c>
      <c r="B345" t="s">
        <v>290</v>
      </c>
      <c r="C345" t="s">
        <v>13</v>
      </c>
      <c r="D345" t="s">
        <v>11</v>
      </c>
      <c r="E345" t="s">
        <v>329</v>
      </c>
      <c r="F345" t="s">
        <v>375</v>
      </c>
      <c r="R345">
        <v>0</v>
      </c>
      <c r="S345">
        <v>0</v>
      </c>
      <c r="T345">
        <v>500000000</v>
      </c>
      <c r="X345">
        <v>0</v>
      </c>
      <c r="Y345">
        <v>500000000</v>
      </c>
      <c r="AA345" t="s">
        <v>2027</v>
      </c>
    </row>
    <row r="346" spans="1:27" ht="15" customHeight="1">
      <c r="A346" s="962" t="s">
        <v>263</v>
      </c>
      <c r="B346" t="s">
        <v>292</v>
      </c>
      <c r="C346" t="s">
        <v>13</v>
      </c>
      <c r="D346" t="s">
        <v>11</v>
      </c>
      <c r="E346" t="s">
        <v>329</v>
      </c>
      <c r="F346" t="s">
        <v>375</v>
      </c>
      <c r="R346">
        <v>0</v>
      </c>
      <c r="S346">
        <v>0</v>
      </c>
      <c r="T346">
        <v>500000000</v>
      </c>
      <c r="X346">
        <v>0</v>
      </c>
      <c r="Y346">
        <v>500000000</v>
      </c>
      <c r="AA346" t="s">
        <v>2027</v>
      </c>
    </row>
    <row r="347" spans="1:27" ht="15" customHeight="1">
      <c r="A347" s="962" t="s">
        <v>263</v>
      </c>
      <c r="B347" t="s">
        <v>295</v>
      </c>
      <c r="C347" t="s">
        <v>13</v>
      </c>
      <c r="D347" t="s">
        <v>11</v>
      </c>
      <c r="E347" t="s">
        <v>329</v>
      </c>
      <c r="F347" t="s">
        <v>375</v>
      </c>
      <c r="R347">
        <v>0</v>
      </c>
      <c r="S347">
        <v>0</v>
      </c>
      <c r="T347">
        <v>500000000</v>
      </c>
      <c r="X347">
        <v>0</v>
      </c>
      <c r="Y347">
        <v>500000000</v>
      </c>
      <c r="AA347" t="s">
        <v>2027</v>
      </c>
    </row>
    <row r="348" spans="1:27" ht="15" customHeight="1">
      <c r="A348" s="962" t="s">
        <v>263</v>
      </c>
      <c r="B348" t="s">
        <v>296</v>
      </c>
      <c r="C348" t="s">
        <v>13</v>
      </c>
      <c r="D348" t="s">
        <v>11</v>
      </c>
      <c r="E348" t="s">
        <v>329</v>
      </c>
      <c r="F348" t="s">
        <v>375</v>
      </c>
      <c r="R348">
        <v>0</v>
      </c>
      <c r="S348">
        <v>0</v>
      </c>
      <c r="T348">
        <v>500000000</v>
      </c>
      <c r="X348">
        <v>0</v>
      </c>
      <c r="Y348">
        <v>500000000</v>
      </c>
      <c r="AA348" t="s">
        <v>2027</v>
      </c>
    </row>
    <row r="349" spans="1:27" ht="15" customHeight="1">
      <c r="A349" s="962" t="s">
        <v>263</v>
      </c>
      <c r="B349" t="s">
        <v>289</v>
      </c>
      <c r="C349" t="s">
        <v>13</v>
      </c>
      <c r="D349" t="s">
        <v>11</v>
      </c>
      <c r="E349" t="s">
        <v>329</v>
      </c>
      <c r="F349" t="s">
        <v>375</v>
      </c>
      <c r="R349">
        <v>0</v>
      </c>
      <c r="S349">
        <v>0</v>
      </c>
      <c r="T349">
        <v>500000000</v>
      </c>
      <c r="X349">
        <v>0</v>
      </c>
      <c r="Y349">
        <v>500000000</v>
      </c>
      <c r="AA349" t="s">
        <v>2027</v>
      </c>
    </row>
    <row r="350" spans="1:27" ht="15" customHeight="1">
      <c r="A350" s="962" t="s">
        <v>263</v>
      </c>
      <c r="B350" t="s">
        <v>291</v>
      </c>
      <c r="C350" t="s">
        <v>13</v>
      </c>
      <c r="D350" t="s">
        <v>11</v>
      </c>
      <c r="E350" t="s">
        <v>329</v>
      </c>
      <c r="F350" t="s">
        <v>375</v>
      </c>
      <c r="R350">
        <v>0</v>
      </c>
      <c r="S350">
        <v>0</v>
      </c>
      <c r="T350">
        <v>500000000</v>
      </c>
      <c r="X350">
        <v>0</v>
      </c>
      <c r="Y350">
        <v>500000000</v>
      </c>
      <c r="AA350" t="s">
        <v>2027</v>
      </c>
    </row>
    <row r="351" spans="1:27" ht="15" customHeight="1">
      <c r="A351" s="962" t="s">
        <v>263</v>
      </c>
      <c r="B351" t="s">
        <v>288</v>
      </c>
      <c r="C351" t="s">
        <v>13</v>
      </c>
      <c r="D351" t="s">
        <v>11</v>
      </c>
      <c r="E351" t="s">
        <v>329</v>
      </c>
      <c r="F351" t="s">
        <v>375</v>
      </c>
      <c r="R351">
        <v>0</v>
      </c>
      <c r="S351">
        <v>0</v>
      </c>
      <c r="T351">
        <v>500000000</v>
      </c>
      <c r="X351">
        <v>0</v>
      </c>
      <c r="Y351">
        <v>500000000</v>
      </c>
      <c r="AA351" t="s">
        <v>2027</v>
      </c>
    </row>
    <row r="352" spans="1:27" ht="15" customHeight="1">
      <c r="A352" s="962" t="s">
        <v>263</v>
      </c>
      <c r="B352" t="s">
        <v>287</v>
      </c>
      <c r="C352" t="s">
        <v>13</v>
      </c>
      <c r="D352" t="s">
        <v>11</v>
      </c>
      <c r="E352" t="s">
        <v>329</v>
      </c>
      <c r="F352" t="s">
        <v>375</v>
      </c>
      <c r="R352">
        <v>0</v>
      </c>
      <c r="S352">
        <v>0</v>
      </c>
      <c r="T352">
        <v>500000000</v>
      </c>
      <c r="X352">
        <v>0</v>
      </c>
      <c r="Y352">
        <v>500000000</v>
      </c>
      <c r="AA352" t="s">
        <v>2027</v>
      </c>
    </row>
    <row r="353" spans="1:27" ht="15" customHeight="1">
      <c r="A353" s="962" t="s">
        <v>263</v>
      </c>
      <c r="B353" t="s">
        <v>321</v>
      </c>
      <c r="C353" t="s">
        <v>13</v>
      </c>
      <c r="D353" t="s">
        <v>11</v>
      </c>
      <c r="E353" t="s">
        <v>329</v>
      </c>
      <c r="F353" t="s">
        <v>375</v>
      </c>
      <c r="R353">
        <v>0</v>
      </c>
      <c r="S353">
        <v>0</v>
      </c>
      <c r="T353">
        <v>500000000</v>
      </c>
      <c r="X353">
        <v>0</v>
      </c>
      <c r="Y353">
        <v>500000000</v>
      </c>
      <c r="AA353" t="s">
        <v>2027</v>
      </c>
    </row>
    <row r="354" spans="1:27" ht="15" customHeight="1">
      <c r="A354" s="962" t="s">
        <v>263</v>
      </c>
      <c r="B354" t="s">
        <v>294</v>
      </c>
      <c r="C354" t="s">
        <v>13</v>
      </c>
      <c r="D354" t="s">
        <v>11</v>
      </c>
      <c r="E354" t="s">
        <v>329</v>
      </c>
      <c r="F354" t="s">
        <v>375</v>
      </c>
      <c r="R354">
        <v>0</v>
      </c>
      <c r="S354">
        <v>0</v>
      </c>
      <c r="T354">
        <v>500000000</v>
      </c>
      <c r="X354">
        <v>0</v>
      </c>
      <c r="Y354">
        <v>500000000</v>
      </c>
      <c r="AA354" t="s">
        <v>2027</v>
      </c>
    </row>
    <row r="355" spans="1:27" ht="15" customHeight="1">
      <c r="A355" s="962" t="s">
        <v>263</v>
      </c>
      <c r="B355" t="s">
        <v>293</v>
      </c>
      <c r="C355" t="s">
        <v>13</v>
      </c>
      <c r="D355" t="s">
        <v>11</v>
      </c>
      <c r="E355" t="s">
        <v>329</v>
      </c>
      <c r="F355" t="s">
        <v>375</v>
      </c>
      <c r="R355">
        <v>0</v>
      </c>
      <c r="S355">
        <v>0</v>
      </c>
      <c r="T355">
        <v>500000000</v>
      </c>
      <c r="X355">
        <v>0</v>
      </c>
      <c r="Y355">
        <v>500000000</v>
      </c>
      <c r="AA355" t="s">
        <v>2027</v>
      </c>
    </row>
    <row r="356" spans="1:27" ht="15" customHeight="1">
      <c r="A356" s="962" t="s">
        <v>263</v>
      </c>
      <c r="B356" t="s">
        <v>324</v>
      </c>
      <c r="C356" t="s">
        <v>13</v>
      </c>
      <c r="D356" t="s">
        <v>11</v>
      </c>
      <c r="E356" t="s">
        <v>329</v>
      </c>
      <c r="F356" t="s">
        <v>375</v>
      </c>
      <c r="R356">
        <v>0</v>
      </c>
      <c r="S356">
        <v>0</v>
      </c>
      <c r="T356">
        <v>500000000</v>
      </c>
      <c r="X356">
        <v>0</v>
      </c>
      <c r="Y356">
        <v>500000000</v>
      </c>
      <c r="AA356" t="s">
        <v>2027</v>
      </c>
    </row>
    <row r="357" spans="1:27" ht="15" customHeight="1">
      <c r="A357" s="962" t="s">
        <v>264</v>
      </c>
      <c r="B357" t="s">
        <v>294</v>
      </c>
      <c r="C357" t="s">
        <v>13</v>
      </c>
      <c r="D357" t="s">
        <v>11</v>
      </c>
      <c r="E357" t="s">
        <v>329</v>
      </c>
      <c r="F357" t="s">
        <v>375</v>
      </c>
      <c r="R357">
        <v>0</v>
      </c>
      <c r="S357">
        <v>0</v>
      </c>
      <c r="T357">
        <v>0</v>
      </c>
      <c r="X357">
        <v>0</v>
      </c>
      <c r="Y357">
        <v>500000000</v>
      </c>
      <c r="AA357" t="s">
        <v>2029</v>
      </c>
    </row>
    <row r="358" spans="1:27" ht="15" customHeight="1">
      <c r="A358" s="962" t="s">
        <v>264</v>
      </c>
      <c r="B358" t="s">
        <v>292</v>
      </c>
      <c r="C358" t="s">
        <v>13</v>
      </c>
      <c r="D358" t="s">
        <v>11</v>
      </c>
      <c r="E358" t="s">
        <v>329</v>
      </c>
      <c r="F358" t="s">
        <v>375</v>
      </c>
      <c r="R358">
        <v>0</v>
      </c>
      <c r="S358">
        <v>0</v>
      </c>
      <c r="T358">
        <v>0</v>
      </c>
      <c r="X358">
        <v>0</v>
      </c>
      <c r="Y358">
        <v>500000000</v>
      </c>
      <c r="AA358" t="s">
        <v>2029</v>
      </c>
    </row>
    <row r="359" spans="1:27" ht="15" customHeight="1">
      <c r="A359" s="962" t="s">
        <v>264</v>
      </c>
      <c r="B359" t="s">
        <v>291</v>
      </c>
      <c r="C359" t="s">
        <v>13</v>
      </c>
      <c r="D359" t="s">
        <v>11</v>
      </c>
      <c r="E359" t="s">
        <v>329</v>
      </c>
      <c r="F359" t="s">
        <v>375</v>
      </c>
      <c r="R359">
        <v>0</v>
      </c>
      <c r="S359">
        <v>0</v>
      </c>
      <c r="T359">
        <v>0</v>
      </c>
      <c r="X359">
        <v>0</v>
      </c>
      <c r="Y359">
        <v>500000000</v>
      </c>
      <c r="AA359" t="s">
        <v>2029</v>
      </c>
    </row>
    <row r="360" spans="1:27" ht="15" customHeight="1">
      <c r="A360" s="962" t="s">
        <v>264</v>
      </c>
      <c r="B360" t="s">
        <v>293</v>
      </c>
      <c r="C360" t="s">
        <v>13</v>
      </c>
      <c r="D360" t="s">
        <v>11</v>
      </c>
      <c r="E360" t="s">
        <v>329</v>
      </c>
      <c r="F360" t="s">
        <v>375</v>
      </c>
      <c r="R360">
        <v>0</v>
      </c>
      <c r="S360">
        <v>0</v>
      </c>
      <c r="T360">
        <v>0</v>
      </c>
      <c r="X360">
        <v>0</v>
      </c>
      <c r="Y360">
        <v>500000000</v>
      </c>
      <c r="AA360" t="s">
        <v>2029</v>
      </c>
    </row>
    <row r="361" spans="1:27" ht="15" customHeight="1">
      <c r="A361" s="962" t="s">
        <v>264</v>
      </c>
      <c r="B361" t="s">
        <v>289</v>
      </c>
      <c r="C361" t="s">
        <v>13</v>
      </c>
      <c r="D361" t="s">
        <v>11</v>
      </c>
      <c r="E361" t="s">
        <v>329</v>
      </c>
      <c r="F361" t="s">
        <v>375</v>
      </c>
      <c r="R361">
        <v>0</v>
      </c>
      <c r="X361">
        <v>0</v>
      </c>
      <c r="Y361">
        <v>500000000</v>
      </c>
      <c r="AA361" t="s">
        <v>2025</v>
      </c>
    </row>
    <row r="362" spans="1:27" ht="15" customHeight="1">
      <c r="A362" s="962" t="s">
        <v>264</v>
      </c>
      <c r="B362" t="s">
        <v>288</v>
      </c>
      <c r="C362" t="s">
        <v>13</v>
      </c>
      <c r="D362" t="s">
        <v>11</v>
      </c>
      <c r="E362" t="s">
        <v>329</v>
      </c>
      <c r="F362" t="s">
        <v>375</v>
      </c>
      <c r="R362">
        <v>0</v>
      </c>
      <c r="X362">
        <v>0</v>
      </c>
      <c r="Y362">
        <v>500000000</v>
      </c>
      <c r="AA362" t="s">
        <v>2025</v>
      </c>
    </row>
    <row r="363" spans="1:27" ht="15" customHeight="1">
      <c r="A363" s="962" t="s">
        <v>264</v>
      </c>
      <c r="B363" t="s">
        <v>287</v>
      </c>
      <c r="C363" t="s">
        <v>13</v>
      </c>
      <c r="D363" t="s">
        <v>11</v>
      </c>
      <c r="E363" t="s">
        <v>329</v>
      </c>
      <c r="F363" t="s">
        <v>375</v>
      </c>
      <c r="R363">
        <v>0</v>
      </c>
      <c r="X363">
        <v>0</v>
      </c>
      <c r="Y363">
        <v>500000000</v>
      </c>
      <c r="AA363" t="s">
        <v>2025</v>
      </c>
    </row>
    <row r="364" spans="1:27" ht="15" customHeight="1">
      <c r="A364" s="962" t="s">
        <v>264</v>
      </c>
      <c r="B364" t="s">
        <v>295</v>
      </c>
      <c r="C364" t="s">
        <v>13</v>
      </c>
      <c r="D364" t="s">
        <v>11</v>
      </c>
      <c r="E364" t="s">
        <v>329</v>
      </c>
      <c r="F364" t="s">
        <v>375</v>
      </c>
      <c r="R364">
        <v>0</v>
      </c>
      <c r="S364">
        <v>0</v>
      </c>
      <c r="T364">
        <v>0</v>
      </c>
      <c r="X364">
        <v>0</v>
      </c>
      <c r="Y364">
        <v>500000000</v>
      </c>
      <c r="AA364" t="s">
        <v>2029</v>
      </c>
    </row>
    <row r="365" spans="1:27" ht="15" customHeight="1">
      <c r="A365" s="962" t="s">
        <v>264</v>
      </c>
      <c r="B365" t="s">
        <v>296</v>
      </c>
      <c r="C365" t="s">
        <v>13</v>
      </c>
      <c r="D365" t="s">
        <v>11</v>
      </c>
      <c r="E365" t="s">
        <v>329</v>
      </c>
      <c r="F365" t="s">
        <v>375</v>
      </c>
      <c r="R365">
        <v>0</v>
      </c>
      <c r="S365">
        <v>0</v>
      </c>
      <c r="T365">
        <v>0</v>
      </c>
      <c r="X365">
        <v>0</v>
      </c>
      <c r="Y365">
        <v>500000000</v>
      </c>
      <c r="AA365" t="s">
        <v>2029</v>
      </c>
    </row>
    <row r="366" spans="1:27" ht="15" customHeight="1">
      <c r="A366" s="962" t="s">
        <v>265</v>
      </c>
      <c r="B366" t="s">
        <v>294</v>
      </c>
      <c r="C366" t="s">
        <v>13</v>
      </c>
      <c r="D366" t="s">
        <v>11</v>
      </c>
      <c r="E366" t="s">
        <v>329</v>
      </c>
      <c r="F366" t="s">
        <v>375</v>
      </c>
      <c r="R366">
        <v>0</v>
      </c>
      <c r="S366">
        <v>0</v>
      </c>
      <c r="T366">
        <v>0</v>
      </c>
      <c r="X366">
        <v>0</v>
      </c>
      <c r="Y366">
        <v>500000000</v>
      </c>
      <c r="AA366" t="s">
        <v>2029</v>
      </c>
    </row>
    <row r="367" spans="1:27" ht="15" customHeight="1">
      <c r="A367" s="962" t="s">
        <v>265</v>
      </c>
      <c r="B367" t="s">
        <v>292</v>
      </c>
      <c r="C367" t="s">
        <v>13</v>
      </c>
      <c r="D367" t="s">
        <v>11</v>
      </c>
      <c r="E367" t="s">
        <v>329</v>
      </c>
      <c r="F367" t="s">
        <v>375</v>
      </c>
      <c r="R367">
        <v>0</v>
      </c>
      <c r="S367">
        <v>0</v>
      </c>
      <c r="T367">
        <v>0</v>
      </c>
      <c r="X367">
        <v>0</v>
      </c>
      <c r="Y367">
        <v>500000000</v>
      </c>
      <c r="AA367" t="s">
        <v>2029</v>
      </c>
    </row>
    <row r="368" spans="1:27" ht="15" customHeight="1">
      <c r="A368" s="962" t="s">
        <v>265</v>
      </c>
      <c r="B368" t="s">
        <v>291</v>
      </c>
      <c r="C368" t="s">
        <v>13</v>
      </c>
      <c r="D368" t="s">
        <v>11</v>
      </c>
      <c r="E368" t="s">
        <v>329</v>
      </c>
      <c r="F368" t="s">
        <v>375</v>
      </c>
      <c r="R368">
        <v>0</v>
      </c>
      <c r="S368">
        <v>0</v>
      </c>
      <c r="T368">
        <v>0</v>
      </c>
      <c r="X368">
        <v>0</v>
      </c>
      <c r="Y368">
        <v>500000000</v>
      </c>
      <c r="AA368" t="s">
        <v>2029</v>
      </c>
    </row>
    <row r="369" spans="1:27" ht="15" customHeight="1">
      <c r="A369" s="962" t="s">
        <v>265</v>
      </c>
      <c r="B369" t="s">
        <v>293</v>
      </c>
      <c r="C369" t="s">
        <v>13</v>
      </c>
      <c r="D369" t="s">
        <v>11</v>
      </c>
      <c r="E369" t="s">
        <v>329</v>
      </c>
      <c r="F369" t="s">
        <v>375</v>
      </c>
      <c r="R369">
        <v>0</v>
      </c>
      <c r="S369">
        <v>0</v>
      </c>
      <c r="T369">
        <v>0</v>
      </c>
      <c r="X369">
        <v>0</v>
      </c>
      <c r="Y369">
        <v>500000000</v>
      </c>
      <c r="AA369" t="s">
        <v>2029</v>
      </c>
    </row>
    <row r="370" spans="1:27" ht="15" customHeight="1">
      <c r="A370" s="962" t="s">
        <v>265</v>
      </c>
      <c r="B370" t="s">
        <v>289</v>
      </c>
      <c r="C370" t="s">
        <v>13</v>
      </c>
      <c r="D370" t="s">
        <v>11</v>
      </c>
      <c r="E370" t="s">
        <v>329</v>
      </c>
      <c r="F370" t="s">
        <v>375</v>
      </c>
      <c r="R370">
        <v>0</v>
      </c>
      <c r="S370">
        <v>0</v>
      </c>
      <c r="T370">
        <v>0</v>
      </c>
      <c r="X370">
        <v>0</v>
      </c>
      <c r="Y370">
        <v>500000000</v>
      </c>
      <c r="AA370" t="s">
        <v>2029</v>
      </c>
    </row>
    <row r="371" spans="1:27" ht="15" customHeight="1">
      <c r="A371" s="962" t="s">
        <v>265</v>
      </c>
      <c r="B371" t="s">
        <v>288</v>
      </c>
      <c r="C371" t="s">
        <v>13</v>
      </c>
      <c r="D371" t="s">
        <v>11</v>
      </c>
      <c r="E371" t="s">
        <v>329</v>
      </c>
      <c r="F371" t="s">
        <v>375</v>
      </c>
      <c r="R371">
        <v>0</v>
      </c>
      <c r="S371">
        <v>0</v>
      </c>
      <c r="T371">
        <v>0</v>
      </c>
      <c r="X371">
        <v>0</v>
      </c>
      <c r="Y371">
        <v>500000000</v>
      </c>
      <c r="AA371" t="s">
        <v>2029</v>
      </c>
    </row>
    <row r="372" spans="1:27" ht="15" customHeight="1">
      <c r="A372" s="962" t="s">
        <v>265</v>
      </c>
      <c r="B372" t="s">
        <v>287</v>
      </c>
      <c r="C372" t="s">
        <v>13</v>
      </c>
      <c r="D372" t="s">
        <v>11</v>
      </c>
      <c r="E372" t="s">
        <v>329</v>
      </c>
      <c r="F372" t="s">
        <v>375</v>
      </c>
      <c r="R372">
        <v>0</v>
      </c>
      <c r="S372">
        <v>0</v>
      </c>
      <c r="T372">
        <v>0</v>
      </c>
      <c r="X372">
        <v>0</v>
      </c>
      <c r="Y372">
        <v>500000000</v>
      </c>
      <c r="AA372" t="s">
        <v>2029</v>
      </c>
    </row>
    <row r="373" spans="1:27" ht="15" customHeight="1">
      <c r="A373" s="962" t="s">
        <v>265</v>
      </c>
      <c r="B373" t="s">
        <v>295</v>
      </c>
      <c r="C373" t="s">
        <v>13</v>
      </c>
      <c r="D373" t="s">
        <v>11</v>
      </c>
      <c r="E373" t="s">
        <v>329</v>
      </c>
      <c r="F373" t="s">
        <v>375</v>
      </c>
      <c r="R373">
        <v>0</v>
      </c>
      <c r="S373">
        <v>0</v>
      </c>
      <c r="T373">
        <v>0</v>
      </c>
      <c r="X373">
        <v>0</v>
      </c>
      <c r="Y373">
        <v>500000000</v>
      </c>
      <c r="AA373" t="s">
        <v>2029</v>
      </c>
    </row>
    <row r="374" spans="1:27" ht="15" customHeight="1">
      <c r="A374" s="962" t="s">
        <v>265</v>
      </c>
      <c r="B374" t="s">
        <v>296</v>
      </c>
      <c r="C374" t="s">
        <v>13</v>
      </c>
      <c r="D374" t="s">
        <v>11</v>
      </c>
      <c r="E374" t="s">
        <v>329</v>
      </c>
      <c r="F374" t="s">
        <v>375</v>
      </c>
      <c r="R374">
        <v>0</v>
      </c>
      <c r="S374">
        <v>0</v>
      </c>
      <c r="T374">
        <v>0</v>
      </c>
      <c r="X374">
        <v>0</v>
      </c>
      <c r="Y374">
        <v>500000000</v>
      </c>
      <c r="AA374" t="s">
        <v>2029</v>
      </c>
    </row>
    <row r="375" spans="1:27" ht="15" customHeight="1">
      <c r="A375" s="962" t="s">
        <v>266</v>
      </c>
      <c r="B375" t="s">
        <v>294</v>
      </c>
      <c r="C375" t="s">
        <v>13</v>
      </c>
      <c r="D375" t="s">
        <v>11</v>
      </c>
      <c r="E375" t="s">
        <v>329</v>
      </c>
      <c r="F375" t="s">
        <v>375</v>
      </c>
      <c r="R375">
        <v>0</v>
      </c>
      <c r="S375">
        <v>0</v>
      </c>
      <c r="T375">
        <v>0</v>
      </c>
      <c r="X375">
        <v>0</v>
      </c>
      <c r="Y375">
        <v>500000000</v>
      </c>
      <c r="AA375" t="s">
        <v>2029</v>
      </c>
    </row>
    <row r="376" spans="1:27" ht="15" customHeight="1">
      <c r="A376" s="962" t="s">
        <v>266</v>
      </c>
      <c r="B376" t="s">
        <v>292</v>
      </c>
      <c r="C376" t="s">
        <v>13</v>
      </c>
      <c r="D376" t="s">
        <v>11</v>
      </c>
      <c r="E376" t="s">
        <v>329</v>
      </c>
      <c r="F376" t="s">
        <v>375</v>
      </c>
      <c r="R376">
        <v>0</v>
      </c>
      <c r="S376">
        <v>0</v>
      </c>
      <c r="T376">
        <v>0</v>
      </c>
      <c r="X376">
        <v>0</v>
      </c>
      <c r="Y376">
        <v>500000000</v>
      </c>
      <c r="AA376" t="s">
        <v>2029</v>
      </c>
    </row>
    <row r="377" spans="1:27" ht="15" customHeight="1">
      <c r="A377" s="962" t="s">
        <v>266</v>
      </c>
      <c r="B377" t="s">
        <v>291</v>
      </c>
      <c r="C377" t="s">
        <v>13</v>
      </c>
      <c r="D377" t="s">
        <v>11</v>
      </c>
      <c r="E377" t="s">
        <v>329</v>
      </c>
      <c r="F377" t="s">
        <v>375</v>
      </c>
      <c r="R377">
        <v>0</v>
      </c>
      <c r="S377">
        <v>0</v>
      </c>
      <c r="T377">
        <v>0</v>
      </c>
      <c r="X377">
        <v>0</v>
      </c>
      <c r="Y377">
        <v>500000000</v>
      </c>
      <c r="AA377" t="s">
        <v>2029</v>
      </c>
    </row>
    <row r="378" spans="1:27" ht="15" customHeight="1">
      <c r="A378" s="962" t="s">
        <v>266</v>
      </c>
      <c r="B378" t="s">
        <v>293</v>
      </c>
      <c r="C378" t="s">
        <v>13</v>
      </c>
      <c r="D378" t="s">
        <v>11</v>
      </c>
      <c r="E378" t="s">
        <v>329</v>
      </c>
      <c r="F378" t="s">
        <v>375</v>
      </c>
      <c r="R378">
        <v>0</v>
      </c>
      <c r="S378">
        <v>0</v>
      </c>
      <c r="T378">
        <v>0</v>
      </c>
      <c r="X378">
        <v>0</v>
      </c>
      <c r="Y378">
        <v>500000000</v>
      </c>
      <c r="AA378" t="s">
        <v>2029</v>
      </c>
    </row>
    <row r="379" spans="1:27" ht="15" customHeight="1">
      <c r="A379" s="962" t="s">
        <v>266</v>
      </c>
      <c r="B379" t="s">
        <v>289</v>
      </c>
      <c r="C379" t="s">
        <v>13</v>
      </c>
      <c r="D379" t="s">
        <v>11</v>
      </c>
      <c r="E379" t="s">
        <v>329</v>
      </c>
      <c r="F379" t="s">
        <v>375</v>
      </c>
      <c r="R379">
        <v>0</v>
      </c>
      <c r="S379">
        <v>0</v>
      </c>
      <c r="T379">
        <v>0</v>
      </c>
      <c r="X379">
        <v>0</v>
      </c>
      <c r="Y379">
        <v>500000000</v>
      </c>
      <c r="AA379" t="s">
        <v>2029</v>
      </c>
    </row>
    <row r="380" spans="1:27" ht="15" customHeight="1">
      <c r="A380" s="962" t="s">
        <v>266</v>
      </c>
      <c r="B380" t="s">
        <v>288</v>
      </c>
      <c r="C380" t="s">
        <v>13</v>
      </c>
      <c r="D380" t="s">
        <v>11</v>
      </c>
      <c r="E380" t="s">
        <v>329</v>
      </c>
      <c r="F380" t="s">
        <v>375</v>
      </c>
      <c r="R380">
        <v>0</v>
      </c>
      <c r="S380">
        <v>0</v>
      </c>
      <c r="T380">
        <v>0</v>
      </c>
      <c r="X380">
        <v>0</v>
      </c>
      <c r="Y380">
        <v>500000000</v>
      </c>
      <c r="AA380" t="s">
        <v>2029</v>
      </c>
    </row>
    <row r="381" spans="1:27" ht="15" customHeight="1">
      <c r="A381" s="962" t="s">
        <v>266</v>
      </c>
      <c r="B381" t="s">
        <v>287</v>
      </c>
      <c r="C381" t="s">
        <v>13</v>
      </c>
      <c r="D381" t="s">
        <v>11</v>
      </c>
      <c r="E381" t="s">
        <v>329</v>
      </c>
      <c r="F381" t="s">
        <v>375</v>
      </c>
      <c r="R381">
        <v>0</v>
      </c>
      <c r="S381">
        <v>0</v>
      </c>
      <c r="T381">
        <v>0</v>
      </c>
      <c r="X381">
        <v>0</v>
      </c>
      <c r="Y381">
        <v>500000000</v>
      </c>
      <c r="AA381" t="s">
        <v>2029</v>
      </c>
    </row>
    <row r="382" spans="1:27" ht="15" customHeight="1">
      <c r="A382" s="962" t="s">
        <v>266</v>
      </c>
      <c r="B382" t="s">
        <v>295</v>
      </c>
      <c r="C382" t="s">
        <v>13</v>
      </c>
      <c r="D382" t="s">
        <v>11</v>
      </c>
      <c r="E382" t="s">
        <v>329</v>
      </c>
      <c r="F382" t="s">
        <v>375</v>
      </c>
      <c r="R382">
        <v>0</v>
      </c>
      <c r="S382">
        <v>0</v>
      </c>
      <c r="T382">
        <v>0</v>
      </c>
      <c r="X382">
        <v>0</v>
      </c>
      <c r="Y382">
        <v>500000000</v>
      </c>
      <c r="AA382" t="s">
        <v>2029</v>
      </c>
    </row>
    <row r="383" spans="1:27" ht="15" customHeight="1">
      <c r="A383" s="962" t="s">
        <v>266</v>
      </c>
      <c r="B383" t="s">
        <v>296</v>
      </c>
      <c r="C383" t="s">
        <v>13</v>
      </c>
      <c r="D383" t="s">
        <v>11</v>
      </c>
      <c r="E383" t="s">
        <v>329</v>
      </c>
      <c r="F383" t="s">
        <v>375</v>
      </c>
      <c r="R383">
        <v>0</v>
      </c>
      <c r="S383">
        <v>0</v>
      </c>
      <c r="T383">
        <v>0</v>
      </c>
      <c r="X383">
        <v>0</v>
      </c>
      <c r="Y383">
        <v>500000000</v>
      </c>
      <c r="AA383" t="s">
        <v>2029</v>
      </c>
    </row>
    <row r="384" spans="1:27" ht="15" customHeight="1">
      <c r="A384" s="962" t="s">
        <v>267</v>
      </c>
      <c r="B384" t="s">
        <v>296</v>
      </c>
      <c r="C384" t="s">
        <v>13</v>
      </c>
      <c r="D384" t="s">
        <v>11</v>
      </c>
      <c r="E384" t="s">
        <v>329</v>
      </c>
      <c r="F384" t="s">
        <v>375</v>
      </c>
      <c r="R384">
        <v>0</v>
      </c>
      <c r="S384">
        <v>0</v>
      </c>
      <c r="T384">
        <v>0</v>
      </c>
      <c r="X384">
        <v>0</v>
      </c>
      <c r="Y384">
        <v>500000000</v>
      </c>
      <c r="AA384" t="s">
        <v>2029</v>
      </c>
    </row>
    <row r="385" spans="1:27" ht="15" customHeight="1">
      <c r="A385" s="962" t="s">
        <v>267</v>
      </c>
      <c r="B385" t="s">
        <v>289</v>
      </c>
      <c r="C385" t="s">
        <v>13</v>
      </c>
      <c r="D385" t="s">
        <v>11</v>
      </c>
      <c r="E385" t="s">
        <v>329</v>
      </c>
      <c r="F385" t="s">
        <v>375</v>
      </c>
      <c r="R385">
        <v>0</v>
      </c>
      <c r="S385">
        <v>0</v>
      </c>
      <c r="T385">
        <v>0</v>
      </c>
      <c r="X385">
        <v>0</v>
      </c>
      <c r="Y385">
        <v>500000000</v>
      </c>
      <c r="AA385" t="s">
        <v>2029</v>
      </c>
    </row>
    <row r="386" spans="1:27" ht="15" customHeight="1">
      <c r="A386" s="962" t="s">
        <v>267</v>
      </c>
      <c r="B386" t="s">
        <v>288</v>
      </c>
      <c r="C386" t="s">
        <v>13</v>
      </c>
      <c r="D386" t="s">
        <v>11</v>
      </c>
      <c r="E386" t="s">
        <v>329</v>
      </c>
      <c r="F386" t="s">
        <v>375</v>
      </c>
      <c r="R386">
        <v>0</v>
      </c>
      <c r="S386">
        <v>0</v>
      </c>
      <c r="T386">
        <v>0</v>
      </c>
      <c r="X386">
        <v>0</v>
      </c>
      <c r="Y386">
        <v>500000000</v>
      </c>
      <c r="AA386" t="s">
        <v>2029</v>
      </c>
    </row>
    <row r="387" spans="1:27" ht="15" customHeight="1">
      <c r="A387" s="962" t="s">
        <v>267</v>
      </c>
      <c r="B387" t="s">
        <v>287</v>
      </c>
      <c r="C387" t="s">
        <v>13</v>
      </c>
      <c r="D387" t="s">
        <v>11</v>
      </c>
      <c r="E387" t="s">
        <v>329</v>
      </c>
      <c r="F387" t="s">
        <v>375</v>
      </c>
      <c r="R387">
        <v>0</v>
      </c>
      <c r="S387">
        <v>0</v>
      </c>
      <c r="T387">
        <v>0</v>
      </c>
      <c r="X387">
        <v>0</v>
      </c>
      <c r="Y387">
        <v>500000000</v>
      </c>
      <c r="AA387" t="s">
        <v>2029</v>
      </c>
    </row>
    <row r="388" spans="1:27" ht="15" customHeight="1">
      <c r="A388" s="962" t="s">
        <v>268</v>
      </c>
      <c r="B388" t="s">
        <v>296</v>
      </c>
      <c r="C388" t="s">
        <v>13</v>
      </c>
      <c r="D388" t="s">
        <v>11</v>
      </c>
      <c r="E388" t="s">
        <v>329</v>
      </c>
      <c r="F388" t="s">
        <v>375</v>
      </c>
      <c r="R388">
        <v>0</v>
      </c>
      <c r="S388">
        <v>0</v>
      </c>
      <c r="T388">
        <v>0</v>
      </c>
      <c r="X388">
        <v>0</v>
      </c>
      <c r="Y388">
        <v>500000000</v>
      </c>
      <c r="AA388" t="s">
        <v>2029</v>
      </c>
    </row>
    <row r="389" spans="1:27" ht="15" customHeight="1">
      <c r="A389" s="962" t="s">
        <v>268</v>
      </c>
      <c r="B389" t="s">
        <v>289</v>
      </c>
      <c r="C389" t="s">
        <v>13</v>
      </c>
      <c r="D389" t="s">
        <v>11</v>
      </c>
      <c r="E389" t="s">
        <v>329</v>
      </c>
      <c r="F389" t="s">
        <v>375</v>
      </c>
      <c r="R389">
        <v>0</v>
      </c>
      <c r="S389">
        <v>0</v>
      </c>
      <c r="T389">
        <v>0</v>
      </c>
      <c r="X389">
        <v>0</v>
      </c>
      <c r="Y389">
        <v>500000000</v>
      </c>
      <c r="AA389" t="s">
        <v>2029</v>
      </c>
    </row>
    <row r="390" spans="1:27" ht="15" customHeight="1">
      <c r="A390" s="962" t="s">
        <v>268</v>
      </c>
      <c r="B390" t="s">
        <v>288</v>
      </c>
      <c r="C390" t="s">
        <v>13</v>
      </c>
      <c r="D390" t="s">
        <v>11</v>
      </c>
      <c r="E390" t="s">
        <v>329</v>
      </c>
      <c r="F390" t="s">
        <v>375</v>
      </c>
      <c r="R390">
        <v>0</v>
      </c>
      <c r="S390">
        <v>0</v>
      </c>
      <c r="T390">
        <v>0</v>
      </c>
      <c r="X390">
        <v>0</v>
      </c>
      <c r="Y390">
        <v>500000000</v>
      </c>
      <c r="AA390" t="s">
        <v>2029</v>
      </c>
    </row>
    <row r="391" spans="1:27" ht="15" customHeight="1">
      <c r="A391" s="962" t="s">
        <v>268</v>
      </c>
      <c r="B391" t="s">
        <v>287</v>
      </c>
      <c r="C391" t="s">
        <v>13</v>
      </c>
      <c r="D391" t="s">
        <v>11</v>
      </c>
      <c r="E391" t="s">
        <v>329</v>
      </c>
      <c r="F391" t="s">
        <v>375</v>
      </c>
      <c r="R391">
        <v>0</v>
      </c>
      <c r="S391">
        <v>0</v>
      </c>
      <c r="T391">
        <v>0</v>
      </c>
      <c r="X391">
        <v>0</v>
      </c>
      <c r="Y391">
        <v>500000000</v>
      </c>
      <c r="AA391" t="s">
        <v>2029</v>
      </c>
    </row>
    <row r="392" spans="1:27" ht="15" customHeight="1">
      <c r="A392" s="962" t="s">
        <v>269</v>
      </c>
      <c r="B392" t="s">
        <v>296</v>
      </c>
      <c r="C392" t="s">
        <v>13</v>
      </c>
      <c r="D392" t="s">
        <v>11</v>
      </c>
      <c r="E392" t="s">
        <v>329</v>
      </c>
      <c r="F392" t="s">
        <v>375</v>
      </c>
      <c r="R392">
        <v>0</v>
      </c>
      <c r="S392">
        <v>0</v>
      </c>
      <c r="T392">
        <v>0</v>
      </c>
      <c r="X392">
        <v>0</v>
      </c>
      <c r="Y392">
        <v>500000000</v>
      </c>
      <c r="AA392" t="s">
        <v>2029</v>
      </c>
    </row>
    <row r="393" spans="1:27" ht="15" customHeight="1">
      <c r="A393" s="962" t="s">
        <v>269</v>
      </c>
      <c r="B393" t="s">
        <v>289</v>
      </c>
      <c r="C393" t="s">
        <v>13</v>
      </c>
      <c r="D393" t="s">
        <v>11</v>
      </c>
      <c r="E393" t="s">
        <v>329</v>
      </c>
      <c r="F393" t="s">
        <v>375</v>
      </c>
      <c r="R393">
        <v>0</v>
      </c>
      <c r="S393">
        <v>0</v>
      </c>
      <c r="T393">
        <v>0</v>
      </c>
      <c r="X393">
        <v>0</v>
      </c>
      <c r="Y393">
        <v>500000000</v>
      </c>
      <c r="AA393" t="s">
        <v>2029</v>
      </c>
    </row>
    <row r="394" spans="1:27" ht="15" customHeight="1">
      <c r="A394" s="962" t="s">
        <v>269</v>
      </c>
      <c r="B394" t="s">
        <v>288</v>
      </c>
      <c r="C394" t="s">
        <v>13</v>
      </c>
      <c r="D394" t="s">
        <v>11</v>
      </c>
      <c r="E394" t="s">
        <v>329</v>
      </c>
      <c r="F394" t="s">
        <v>375</v>
      </c>
      <c r="R394">
        <v>0</v>
      </c>
      <c r="S394">
        <v>0</v>
      </c>
      <c r="T394">
        <v>0</v>
      </c>
      <c r="X394">
        <v>0</v>
      </c>
      <c r="Y394">
        <v>500000000</v>
      </c>
      <c r="AA394" t="s">
        <v>2029</v>
      </c>
    </row>
    <row r="395" spans="1:27" ht="15" customHeight="1">
      <c r="A395" s="962" t="s">
        <v>269</v>
      </c>
      <c r="B395" t="s">
        <v>287</v>
      </c>
      <c r="C395" t="s">
        <v>13</v>
      </c>
      <c r="D395" t="s">
        <v>11</v>
      </c>
      <c r="E395" t="s">
        <v>329</v>
      </c>
      <c r="F395" t="s">
        <v>375</v>
      </c>
      <c r="R395">
        <v>0</v>
      </c>
      <c r="S395">
        <v>0</v>
      </c>
      <c r="T395">
        <v>0</v>
      </c>
      <c r="X395">
        <v>0</v>
      </c>
      <c r="Y395">
        <v>500000000</v>
      </c>
      <c r="AA395" t="s">
        <v>2029</v>
      </c>
    </row>
    <row r="396" spans="1:27" ht="15" customHeight="1">
      <c r="A396" s="962" t="s">
        <v>270</v>
      </c>
      <c r="B396" t="s">
        <v>296</v>
      </c>
      <c r="C396" t="s">
        <v>13</v>
      </c>
      <c r="D396" t="s">
        <v>11</v>
      </c>
      <c r="E396" t="s">
        <v>329</v>
      </c>
      <c r="F396" t="s">
        <v>375</v>
      </c>
      <c r="R396">
        <v>0</v>
      </c>
      <c r="S396">
        <v>0</v>
      </c>
      <c r="T396">
        <v>0</v>
      </c>
      <c r="X396">
        <v>0</v>
      </c>
      <c r="Y396">
        <v>500000000</v>
      </c>
      <c r="AA396" t="s">
        <v>2029</v>
      </c>
    </row>
    <row r="397" spans="1:27" ht="15" customHeight="1">
      <c r="A397" s="962" t="s">
        <v>270</v>
      </c>
      <c r="B397" t="s">
        <v>289</v>
      </c>
      <c r="C397" t="s">
        <v>13</v>
      </c>
      <c r="D397" t="s">
        <v>11</v>
      </c>
      <c r="E397" t="s">
        <v>329</v>
      </c>
      <c r="F397" t="s">
        <v>375</v>
      </c>
      <c r="R397">
        <v>0</v>
      </c>
      <c r="S397">
        <v>0</v>
      </c>
      <c r="T397">
        <v>0</v>
      </c>
      <c r="X397">
        <v>0</v>
      </c>
      <c r="Y397">
        <v>500000000</v>
      </c>
      <c r="AA397" t="s">
        <v>2029</v>
      </c>
    </row>
    <row r="398" spans="1:27" ht="15" customHeight="1">
      <c r="A398" s="962" t="s">
        <v>270</v>
      </c>
      <c r="B398" t="s">
        <v>288</v>
      </c>
      <c r="C398" t="s">
        <v>13</v>
      </c>
      <c r="D398" t="s">
        <v>11</v>
      </c>
      <c r="E398" t="s">
        <v>329</v>
      </c>
      <c r="F398" t="s">
        <v>375</v>
      </c>
      <c r="R398">
        <v>0</v>
      </c>
      <c r="S398">
        <v>0</v>
      </c>
      <c r="T398">
        <v>0</v>
      </c>
      <c r="X398">
        <v>0</v>
      </c>
      <c r="Y398">
        <v>500000000</v>
      </c>
      <c r="AA398" t="s">
        <v>2029</v>
      </c>
    </row>
    <row r="399" spans="1:27" ht="15" customHeight="1">
      <c r="A399" s="962" t="s">
        <v>270</v>
      </c>
      <c r="B399" t="s">
        <v>287</v>
      </c>
      <c r="C399" t="s">
        <v>13</v>
      </c>
      <c r="D399" t="s">
        <v>11</v>
      </c>
      <c r="E399" t="s">
        <v>329</v>
      </c>
      <c r="F399" t="s">
        <v>375</v>
      </c>
      <c r="R399">
        <v>0</v>
      </c>
      <c r="S399">
        <v>0</v>
      </c>
      <c r="T399">
        <v>0</v>
      </c>
      <c r="X399">
        <v>0</v>
      </c>
      <c r="Y399">
        <v>500000000</v>
      </c>
      <c r="AA399" t="s">
        <v>2029</v>
      </c>
    </row>
    <row r="400" spans="1:27" ht="15" customHeight="1">
      <c r="A400" s="962" t="s">
        <v>271</v>
      </c>
      <c r="B400" t="s">
        <v>297</v>
      </c>
      <c r="C400" t="s">
        <v>13</v>
      </c>
      <c r="D400" t="s">
        <v>11</v>
      </c>
      <c r="E400" t="s">
        <v>329</v>
      </c>
      <c r="F400" t="s">
        <v>375</v>
      </c>
      <c r="R400">
        <v>0</v>
      </c>
      <c r="S400">
        <v>0</v>
      </c>
      <c r="T400">
        <v>0</v>
      </c>
      <c r="X400">
        <v>0</v>
      </c>
      <c r="Y400">
        <v>500000000</v>
      </c>
      <c r="AA400" t="s">
        <v>2029</v>
      </c>
    </row>
    <row r="401" spans="1:27" ht="15" customHeight="1">
      <c r="A401" s="962" t="s">
        <v>271</v>
      </c>
      <c r="B401" t="s">
        <v>288</v>
      </c>
      <c r="C401" t="s">
        <v>13</v>
      </c>
      <c r="D401" t="s">
        <v>11</v>
      </c>
      <c r="E401" t="s">
        <v>329</v>
      </c>
      <c r="F401" t="s">
        <v>375</v>
      </c>
      <c r="R401">
        <v>0</v>
      </c>
      <c r="S401">
        <v>0</v>
      </c>
      <c r="T401">
        <v>0</v>
      </c>
      <c r="X401">
        <v>0</v>
      </c>
      <c r="Y401">
        <v>500000000</v>
      </c>
      <c r="AA401" t="s">
        <v>2029</v>
      </c>
    </row>
    <row r="402" spans="1:27" ht="15" customHeight="1">
      <c r="A402" s="962" t="s">
        <v>271</v>
      </c>
      <c r="B402" t="s">
        <v>287</v>
      </c>
      <c r="C402" t="s">
        <v>13</v>
      </c>
      <c r="D402" t="s">
        <v>11</v>
      </c>
      <c r="E402" t="s">
        <v>329</v>
      </c>
      <c r="F402" t="s">
        <v>375</v>
      </c>
      <c r="R402">
        <v>0</v>
      </c>
      <c r="S402">
        <v>0</v>
      </c>
      <c r="T402">
        <v>0</v>
      </c>
      <c r="X402">
        <v>0</v>
      </c>
      <c r="Y402">
        <v>500000000</v>
      </c>
      <c r="AA402" t="s">
        <v>2029</v>
      </c>
    </row>
    <row r="403" spans="1:27" ht="15" customHeight="1">
      <c r="A403" s="962" t="s">
        <v>271</v>
      </c>
      <c r="B403" t="s">
        <v>299</v>
      </c>
      <c r="C403" t="s">
        <v>13</v>
      </c>
      <c r="D403" t="s">
        <v>11</v>
      </c>
      <c r="E403" t="s">
        <v>329</v>
      </c>
      <c r="F403" t="s">
        <v>375</v>
      </c>
      <c r="R403">
        <v>0</v>
      </c>
      <c r="S403">
        <v>0</v>
      </c>
      <c r="T403">
        <v>0</v>
      </c>
      <c r="X403">
        <v>0</v>
      </c>
      <c r="Y403">
        <v>500000000</v>
      </c>
      <c r="AA403" t="s">
        <v>2029</v>
      </c>
    </row>
    <row r="404" spans="1:27" ht="15" customHeight="1">
      <c r="A404" s="962" t="s">
        <v>271</v>
      </c>
      <c r="B404" t="s">
        <v>301</v>
      </c>
      <c r="C404" t="s">
        <v>13</v>
      </c>
      <c r="D404" t="s">
        <v>11</v>
      </c>
      <c r="E404" t="s">
        <v>329</v>
      </c>
      <c r="F404" t="s">
        <v>375</v>
      </c>
      <c r="R404">
        <v>0</v>
      </c>
      <c r="S404">
        <v>0</v>
      </c>
      <c r="T404">
        <v>0</v>
      </c>
      <c r="X404">
        <v>0</v>
      </c>
      <c r="Y404">
        <v>500000000</v>
      </c>
      <c r="AA404" t="s">
        <v>2029</v>
      </c>
    </row>
    <row r="405" spans="1:27" ht="15" customHeight="1">
      <c r="A405" s="962" t="s">
        <v>271</v>
      </c>
      <c r="B405" t="s">
        <v>302</v>
      </c>
      <c r="C405" t="s">
        <v>13</v>
      </c>
      <c r="D405" t="s">
        <v>11</v>
      </c>
      <c r="E405" t="s">
        <v>329</v>
      </c>
      <c r="F405" t="s">
        <v>375</v>
      </c>
      <c r="R405">
        <v>0</v>
      </c>
      <c r="S405">
        <v>0</v>
      </c>
      <c r="T405">
        <v>0</v>
      </c>
      <c r="X405">
        <v>0</v>
      </c>
      <c r="Y405">
        <v>500000000</v>
      </c>
      <c r="AA405" t="s">
        <v>2029</v>
      </c>
    </row>
    <row r="406" spans="1:27" ht="15" customHeight="1">
      <c r="A406" s="962" t="s">
        <v>271</v>
      </c>
      <c r="B406" t="s">
        <v>303</v>
      </c>
      <c r="C406" t="s">
        <v>13</v>
      </c>
      <c r="D406" t="s">
        <v>11</v>
      </c>
      <c r="E406" t="s">
        <v>329</v>
      </c>
      <c r="F406" t="s">
        <v>375</v>
      </c>
      <c r="R406">
        <v>0</v>
      </c>
      <c r="S406">
        <v>0</v>
      </c>
      <c r="T406">
        <v>0</v>
      </c>
      <c r="X406">
        <v>0</v>
      </c>
      <c r="Y406">
        <v>500000000</v>
      </c>
      <c r="AA406" t="s">
        <v>2029</v>
      </c>
    </row>
    <row r="407" spans="1:27" ht="15" customHeight="1">
      <c r="A407" s="962" t="s">
        <v>271</v>
      </c>
      <c r="B407" t="s">
        <v>298</v>
      </c>
      <c r="C407" t="s">
        <v>13</v>
      </c>
      <c r="D407" t="s">
        <v>11</v>
      </c>
      <c r="E407" t="s">
        <v>329</v>
      </c>
      <c r="F407" t="s">
        <v>375</v>
      </c>
      <c r="R407">
        <v>0</v>
      </c>
      <c r="S407">
        <v>0</v>
      </c>
      <c r="T407">
        <v>0</v>
      </c>
      <c r="X407">
        <v>0</v>
      </c>
      <c r="Y407">
        <v>500000000</v>
      </c>
      <c r="AA407" t="s">
        <v>2029</v>
      </c>
    </row>
    <row r="408" spans="1:27" ht="15" customHeight="1">
      <c r="A408" s="962" t="s">
        <v>271</v>
      </c>
      <c r="B408" t="s">
        <v>300</v>
      </c>
      <c r="C408" t="s">
        <v>13</v>
      </c>
      <c r="D408" t="s">
        <v>11</v>
      </c>
      <c r="E408" t="s">
        <v>329</v>
      </c>
      <c r="F408" t="s">
        <v>375</v>
      </c>
      <c r="R408">
        <v>0</v>
      </c>
      <c r="S408">
        <v>0</v>
      </c>
      <c r="T408">
        <v>0</v>
      </c>
      <c r="X408">
        <v>0</v>
      </c>
      <c r="Y408">
        <v>500000000</v>
      </c>
      <c r="AA408" t="s">
        <v>2029</v>
      </c>
    </row>
    <row r="409" spans="1:27" ht="15" customHeight="1">
      <c r="A409" s="962" t="s">
        <v>272</v>
      </c>
      <c r="B409" t="s">
        <v>296</v>
      </c>
      <c r="C409" t="s">
        <v>13</v>
      </c>
      <c r="D409" t="s">
        <v>11</v>
      </c>
      <c r="E409" t="s">
        <v>329</v>
      </c>
      <c r="F409" t="s">
        <v>375</v>
      </c>
      <c r="R409">
        <v>0</v>
      </c>
      <c r="S409">
        <v>0</v>
      </c>
      <c r="T409">
        <v>0</v>
      </c>
      <c r="X409">
        <v>0</v>
      </c>
      <c r="Y409">
        <v>500000000</v>
      </c>
      <c r="AA409" t="s">
        <v>2029</v>
      </c>
    </row>
    <row r="410" spans="1:27" ht="15" customHeight="1">
      <c r="A410" s="962" t="s">
        <v>272</v>
      </c>
      <c r="B410" t="s">
        <v>289</v>
      </c>
      <c r="C410" t="s">
        <v>13</v>
      </c>
      <c r="D410" t="s">
        <v>11</v>
      </c>
      <c r="E410" t="s">
        <v>329</v>
      </c>
      <c r="F410" t="s">
        <v>375</v>
      </c>
      <c r="R410">
        <v>0</v>
      </c>
      <c r="S410">
        <v>0</v>
      </c>
      <c r="T410">
        <v>0</v>
      </c>
      <c r="X410">
        <v>0</v>
      </c>
      <c r="Y410">
        <v>500000000</v>
      </c>
      <c r="AA410" t="s">
        <v>2029</v>
      </c>
    </row>
    <row r="411" spans="1:27" ht="15" customHeight="1">
      <c r="A411" s="962" t="s">
        <v>272</v>
      </c>
      <c r="B411" t="s">
        <v>288</v>
      </c>
      <c r="C411" t="s">
        <v>13</v>
      </c>
      <c r="D411" t="s">
        <v>11</v>
      </c>
      <c r="E411" t="s">
        <v>329</v>
      </c>
      <c r="F411" t="s">
        <v>375</v>
      </c>
      <c r="R411">
        <v>0</v>
      </c>
      <c r="S411">
        <v>0</v>
      </c>
      <c r="T411">
        <v>0</v>
      </c>
      <c r="X411">
        <v>0</v>
      </c>
      <c r="Y411">
        <v>500000000</v>
      </c>
      <c r="AA411" t="s">
        <v>2029</v>
      </c>
    </row>
    <row r="412" spans="1:27" ht="15" customHeight="1">
      <c r="A412" s="962" t="s">
        <v>272</v>
      </c>
      <c r="B412" t="s">
        <v>287</v>
      </c>
      <c r="C412" t="s">
        <v>13</v>
      </c>
      <c r="D412" t="s">
        <v>11</v>
      </c>
      <c r="E412" t="s">
        <v>329</v>
      </c>
      <c r="F412" t="s">
        <v>375</v>
      </c>
      <c r="R412">
        <v>0</v>
      </c>
      <c r="S412">
        <v>0</v>
      </c>
      <c r="T412">
        <v>0</v>
      </c>
      <c r="X412">
        <v>0</v>
      </c>
      <c r="Y412">
        <v>500000000</v>
      </c>
      <c r="AA412" t="s">
        <v>2029</v>
      </c>
    </row>
    <row r="413" spans="1:27" ht="15" customHeight="1">
      <c r="A413" s="962" t="s">
        <v>273</v>
      </c>
      <c r="B413" t="s">
        <v>296</v>
      </c>
      <c r="C413" t="s">
        <v>13</v>
      </c>
      <c r="D413" t="s">
        <v>11</v>
      </c>
      <c r="E413" t="s">
        <v>329</v>
      </c>
      <c r="F413" t="s">
        <v>375</v>
      </c>
      <c r="R413">
        <v>0</v>
      </c>
      <c r="S413">
        <v>0</v>
      </c>
      <c r="T413">
        <v>0</v>
      </c>
      <c r="X413">
        <v>0</v>
      </c>
      <c r="Y413">
        <v>500000000</v>
      </c>
      <c r="AA413" t="s">
        <v>2029</v>
      </c>
    </row>
    <row r="414" spans="1:27" ht="15" customHeight="1">
      <c r="A414" s="962" t="s">
        <v>273</v>
      </c>
      <c r="B414" t="s">
        <v>289</v>
      </c>
      <c r="C414" t="s">
        <v>13</v>
      </c>
      <c r="D414" t="s">
        <v>11</v>
      </c>
      <c r="E414" t="s">
        <v>329</v>
      </c>
      <c r="F414" t="s">
        <v>375</v>
      </c>
      <c r="R414">
        <v>0</v>
      </c>
      <c r="S414">
        <v>0</v>
      </c>
      <c r="T414">
        <v>0</v>
      </c>
      <c r="X414">
        <v>0</v>
      </c>
      <c r="Y414">
        <v>500000000</v>
      </c>
      <c r="AA414" t="s">
        <v>2029</v>
      </c>
    </row>
    <row r="415" spans="1:27" ht="15" customHeight="1">
      <c r="A415" s="962" t="s">
        <v>273</v>
      </c>
      <c r="B415" t="s">
        <v>288</v>
      </c>
      <c r="C415" t="s">
        <v>13</v>
      </c>
      <c r="D415" t="s">
        <v>11</v>
      </c>
      <c r="E415" t="s">
        <v>329</v>
      </c>
      <c r="F415" t="s">
        <v>375</v>
      </c>
      <c r="R415">
        <v>0</v>
      </c>
      <c r="S415">
        <v>0</v>
      </c>
      <c r="T415">
        <v>0</v>
      </c>
      <c r="X415">
        <v>0</v>
      </c>
      <c r="Y415">
        <v>500000000</v>
      </c>
      <c r="AA415" t="s">
        <v>2029</v>
      </c>
    </row>
    <row r="416" spans="1:27" ht="15" customHeight="1">
      <c r="A416" s="962" t="s">
        <v>273</v>
      </c>
      <c r="B416" t="s">
        <v>287</v>
      </c>
      <c r="C416" t="s">
        <v>13</v>
      </c>
      <c r="D416" t="s">
        <v>11</v>
      </c>
      <c r="E416" t="s">
        <v>329</v>
      </c>
      <c r="F416" t="s">
        <v>375</v>
      </c>
      <c r="R416">
        <v>0</v>
      </c>
      <c r="S416">
        <v>0</v>
      </c>
      <c r="T416">
        <v>0</v>
      </c>
      <c r="X416">
        <v>0</v>
      </c>
      <c r="Y416">
        <v>500000000</v>
      </c>
      <c r="AA416" t="s">
        <v>2029</v>
      </c>
    </row>
    <row r="417" spans="1:27" ht="15" customHeight="1">
      <c r="A417" s="962" t="s">
        <v>274</v>
      </c>
      <c r="B417" t="s">
        <v>283</v>
      </c>
      <c r="C417" t="s">
        <v>13</v>
      </c>
      <c r="D417" t="s">
        <v>11</v>
      </c>
      <c r="E417" t="s">
        <v>329</v>
      </c>
      <c r="F417" t="s">
        <v>375</v>
      </c>
      <c r="R417">
        <v>0</v>
      </c>
      <c r="U417">
        <v>0</v>
      </c>
      <c r="V417">
        <v>0</v>
      </c>
      <c r="X417">
        <v>0</v>
      </c>
      <c r="Y417">
        <v>500000000</v>
      </c>
      <c r="Z417">
        <v>0</v>
      </c>
      <c r="AA417" t="s">
        <v>2028</v>
      </c>
    </row>
    <row r="418" spans="1:27" ht="15" customHeight="1">
      <c r="A418" s="962" t="s">
        <v>277</v>
      </c>
      <c r="B418" t="s">
        <v>246</v>
      </c>
      <c r="C418" t="s">
        <v>13</v>
      </c>
      <c r="D418" t="s">
        <v>11</v>
      </c>
      <c r="E418" t="s">
        <v>329</v>
      </c>
      <c r="F418" t="s">
        <v>375</v>
      </c>
      <c r="R418">
        <v>0</v>
      </c>
      <c r="S418">
        <v>0</v>
      </c>
      <c r="T418">
        <v>500000000</v>
      </c>
      <c r="X418">
        <v>0</v>
      </c>
      <c r="Y418">
        <v>500000000</v>
      </c>
      <c r="AA418" t="s">
        <v>2027</v>
      </c>
    </row>
    <row r="419" spans="1:27" ht="15" customHeight="1">
      <c r="A419" s="962" t="s">
        <v>277</v>
      </c>
      <c r="B419" t="s">
        <v>244</v>
      </c>
      <c r="C419" t="s">
        <v>13</v>
      </c>
      <c r="D419" t="s">
        <v>11</v>
      </c>
      <c r="E419" t="s">
        <v>329</v>
      </c>
      <c r="F419" t="s">
        <v>375</v>
      </c>
      <c r="G419" t="s">
        <v>386</v>
      </c>
      <c r="I419" t="s">
        <v>332</v>
      </c>
      <c r="K419" t="s">
        <v>333</v>
      </c>
      <c r="L419" t="s">
        <v>277</v>
      </c>
      <c r="M419" t="s">
        <v>51</v>
      </c>
      <c r="O419" t="s">
        <v>365</v>
      </c>
      <c r="P419" t="s">
        <v>336</v>
      </c>
      <c r="Q419" t="s">
        <v>337</v>
      </c>
      <c r="R419">
        <v>1190</v>
      </c>
      <c r="U419">
        <v>1186.9100000000001</v>
      </c>
      <c r="V419">
        <v>59.35</v>
      </c>
      <c r="W419">
        <v>0.1</v>
      </c>
      <c r="X419">
        <v>0</v>
      </c>
      <c r="Y419">
        <v>500000000</v>
      </c>
      <c r="Z419">
        <v>0</v>
      </c>
      <c r="AA419" t="s">
        <v>2026</v>
      </c>
    </row>
    <row r="420" spans="1:27" ht="15" customHeight="1">
      <c r="A420" s="962" t="s">
        <v>278</v>
      </c>
      <c r="B420" t="s">
        <v>252</v>
      </c>
      <c r="C420" t="s">
        <v>13</v>
      </c>
      <c r="D420" t="s">
        <v>11</v>
      </c>
      <c r="E420" t="s">
        <v>329</v>
      </c>
      <c r="F420" t="s">
        <v>375</v>
      </c>
      <c r="J420" t="s">
        <v>340</v>
      </c>
      <c r="L420" t="s">
        <v>252</v>
      </c>
      <c r="R420">
        <v>0</v>
      </c>
      <c r="U420">
        <v>0</v>
      </c>
      <c r="V420">
        <v>0</v>
      </c>
      <c r="X420">
        <v>0</v>
      </c>
      <c r="Y420">
        <v>500000000</v>
      </c>
      <c r="Z420">
        <v>0</v>
      </c>
      <c r="AA420" t="s">
        <v>2026</v>
      </c>
    </row>
    <row r="421" spans="1:27" ht="15" customHeight="1">
      <c r="A421" s="962" t="s">
        <v>278</v>
      </c>
      <c r="B421" t="s">
        <v>247</v>
      </c>
      <c r="C421" t="s">
        <v>13</v>
      </c>
      <c r="D421" t="s">
        <v>11</v>
      </c>
      <c r="E421" t="s">
        <v>329</v>
      </c>
      <c r="F421" t="s">
        <v>375</v>
      </c>
      <c r="G421" t="s">
        <v>387</v>
      </c>
      <c r="I421" t="s">
        <v>332</v>
      </c>
      <c r="K421" t="s">
        <v>333</v>
      </c>
      <c r="L421" t="s">
        <v>367</v>
      </c>
      <c r="M421" t="s">
        <v>51</v>
      </c>
      <c r="O421" t="s">
        <v>361</v>
      </c>
      <c r="P421" t="s">
        <v>336</v>
      </c>
      <c r="Q421" t="s">
        <v>337</v>
      </c>
      <c r="R421">
        <v>63.3</v>
      </c>
      <c r="U421">
        <v>63.32</v>
      </c>
      <c r="V421">
        <v>3.17</v>
      </c>
      <c r="W421">
        <v>0.1</v>
      </c>
      <c r="X421">
        <v>0</v>
      </c>
      <c r="Y421">
        <v>500000000</v>
      </c>
      <c r="Z421">
        <v>0</v>
      </c>
      <c r="AA421" t="s">
        <v>2026</v>
      </c>
    </row>
    <row r="422" spans="1:27" ht="15" customHeight="1">
      <c r="A422" s="962" t="s">
        <v>278</v>
      </c>
      <c r="B422" t="s">
        <v>251</v>
      </c>
      <c r="C422" t="s">
        <v>13</v>
      </c>
      <c r="D422" t="s">
        <v>11</v>
      </c>
      <c r="E422" t="s">
        <v>329</v>
      </c>
      <c r="F422" t="s">
        <v>375</v>
      </c>
      <c r="R422">
        <v>0</v>
      </c>
      <c r="X422">
        <v>0</v>
      </c>
      <c r="Y422">
        <v>500000000</v>
      </c>
      <c r="AA422" t="s">
        <v>2025</v>
      </c>
    </row>
    <row r="423" spans="1:27" ht="15" customHeight="1">
      <c r="A423" s="962" t="s">
        <v>279</v>
      </c>
      <c r="B423" t="s">
        <v>254</v>
      </c>
      <c r="C423" t="s">
        <v>13</v>
      </c>
      <c r="D423" t="s">
        <v>11</v>
      </c>
      <c r="E423" t="s">
        <v>329</v>
      </c>
      <c r="F423" t="s">
        <v>375</v>
      </c>
      <c r="O423" t="s">
        <v>361</v>
      </c>
      <c r="P423" t="s">
        <v>868</v>
      </c>
      <c r="Q423" t="s">
        <v>869</v>
      </c>
      <c r="R423">
        <v>1100</v>
      </c>
      <c r="X423">
        <v>0</v>
      </c>
      <c r="Y423">
        <v>500000000</v>
      </c>
      <c r="AA423" t="s">
        <v>2025</v>
      </c>
    </row>
    <row r="424" spans="1:27" ht="15" customHeight="1">
      <c r="A424" s="962" t="s">
        <v>279</v>
      </c>
      <c r="B424" t="s">
        <v>253</v>
      </c>
      <c r="C424" t="s">
        <v>13</v>
      </c>
      <c r="D424" t="s">
        <v>11</v>
      </c>
      <c r="E424" t="s">
        <v>329</v>
      </c>
      <c r="F424" t="s">
        <v>375</v>
      </c>
      <c r="G424" t="s">
        <v>388</v>
      </c>
      <c r="I424" t="s">
        <v>332</v>
      </c>
      <c r="K424" t="s">
        <v>333</v>
      </c>
      <c r="L424" t="s">
        <v>253</v>
      </c>
      <c r="M424" t="s">
        <v>51</v>
      </c>
      <c r="O424" t="s">
        <v>335</v>
      </c>
      <c r="P424" t="s">
        <v>336</v>
      </c>
      <c r="Q424" t="s">
        <v>337</v>
      </c>
      <c r="R424">
        <v>82.2</v>
      </c>
      <c r="U424">
        <v>82.19</v>
      </c>
      <c r="V424">
        <v>4.1100000000000003</v>
      </c>
      <c r="W424">
        <v>0.1</v>
      </c>
      <c r="X424">
        <v>0</v>
      </c>
      <c r="Y424">
        <v>500000000</v>
      </c>
      <c r="Z424">
        <v>0</v>
      </c>
      <c r="AA424" t="s">
        <v>2028</v>
      </c>
    </row>
    <row r="425" spans="1:27" ht="15" customHeight="1">
      <c r="A425" s="962" t="s">
        <v>279</v>
      </c>
      <c r="B425" t="s">
        <v>251</v>
      </c>
      <c r="C425" t="s">
        <v>13</v>
      </c>
      <c r="D425" t="s">
        <v>11</v>
      </c>
      <c r="E425" t="s">
        <v>329</v>
      </c>
      <c r="F425" t="s">
        <v>375</v>
      </c>
      <c r="G425" t="s">
        <v>388</v>
      </c>
      <c r="I425" t="s">
        <v>332</v>
      </c>
      <c r="K425" t="s">
        <v>333</v>
      </c>
      <c r="L425" t="s">
        <v>253</v>
      </c>
      <c r="M425" t="s">
        <v>51</v>
      </c>
      <c r="O425" t="s">
        <v>335</v>
      </c>
      <c r="P425" t="s">
        <v>336</v>
      </c>
      <c r="Q425" t="s">
        <v>337</v>
      </c>
      <c r="R425">
        <v>82.2</v>
      </c>
      <c r="X425">
        <v>0</v>
      </c>
      <c r="Y425">
        <v>500000000</v>
      </c>
      <c r="AA425" t="s">
        <v>2025</v>
      </c>
    </row>
    <row r="426" spans="1:27" ht="15" customHeight="1">
      <c r="A426" s="962" t="s">
        <v>279</v>
      </c>
      <c r="B426" t="s">
        <v>255</v>
      </c>
      <c r="C426" t="s">
        <v>13</v>
      </c>
      <c r="D426" t="s">
        <v>11</v>
      </c>
      <c r="E426" t="s">
        <v>329</v>
      </c>
      <c r="F426" t="s">
        <v>375</v>
      </c>
      <c r="H426" t="s">
        <v>852</v>
      </c>
      <c r="I426" t="s">
        <v>853</v>
      </c>
      <c r="J426" t="s">
        <v>848</v>
      </c>
      <c r="K426" t="s">
        <v>854</v>
      </c>
      <c r="L426" t="s">
        <v>855</v>
      </c>
      <c r="M426" t="s">
        <v>55</v>
      </c>
      <c r="O426" t="s">
        <v>361</v>
      </c>
      <c r="P426" t="s">
        <v>851</v>
      </c>
      <c r="Q426" t="s">
        <v>337</v>
      </c>
      <c r="R426">
        <v>19.100000000000001</v>
      </c>
      <c r="X426">
        <v>0</v>
      </c>
      <c r="Y426">
        <v>500000000</v>
      </c>
      <c r="AA426" t="s">
        <v>2025</v>
      </c>
    </row>
    <row r="427" spans="1:27" ht="15" customHeight="1">
      <c r="A427" s="962" t="s">
        <v>280</v>
      </c>
      <c r="B427" t="s">
        <v>257</v>
      </c>
      <c r="C427" t="s">
        <v>13</v>
      </c>
      <c r="D427" t="s">
        <v>11</v>
      </c>
      <c r="E427" t="s">
        <v>329</v>
      </c>
      <c r="F427" t="s">
        <v>375</v>
      </c>
      <c r="H427" t="s">
        <v>899</v>
      </c>
      <c r="I427" t="s">
        <v>873</v>
      </c>
      <c r="J427" t="s">
        <v>848</v>
      </c>
      <c r="K427" t="s">
        <v>854</v>
      </c>
      <c r="L427" t="s">
        <v>874</v>
      </c>
      <c r="M427" t="s">
        <v>73</v>
      </c>
      <c r="O427" t="s">
        <v>349</v>
      </c>
      <c r="P427" t="s">
        <v>851</v>
      </c>
      <c r="Q427" t="s">
        <v>337</v>
      </c>
      <c r="R427">
        <v>478</v>
      </c>
      <c r="X427">
        <v>0</v>
      </c>
      <c r="Y427">
        <v>500000000</v>
      </c>
      <c r="AA427" t="s">
        <v>2025</v>
      </c>
    </row>
    <row r="428" spans="1:27" ht="15" customHeight="1">
      <c r="A428" s="962" t="s">
        <v>280</v>
      </c>
      <c r="B428" t="s">
        <v>259</v>
      </c>
      <c r="C428" t="s">
        <v>13</v>
      </c>
      <c r="D428" t="s">
        <v>11</v>
      </c>
      <c r="E428" t="s">
        <v>329</v>
      </c>
      <c r="F428" t="s">
        <v>375</v>
      </c>
      <c r="H428" t="s">
        <v>900</v>
      </c>
      <c r="I428" t="s">
        <v>873</v>
      </c>
      <c r="J428" t="s">
        <v>848</v>
      </c>
      <c r="K428" t="s">
        <v>854</v>
      </c>
      <c r="L428" t="s">
        <v>876</v>
      </c>
      <c r="M428" t="s">
        <v>73</v>
      </c>
      <c r="O428" t="s">
        <v>349</v>
      </c>
      <c r="P428" t="s">
        <v>851</v>
      </c>
      <c r="Q428" t="s">
        <v>337</v>
      </c>
      <c r="R428">
        <v>583</v>
      </c>
      <c r="X428">
        <v>0</v>
      </c>
      <c r="Y428">
        <v>500000000</v>
      </c>
      <c r="AA428" t="s">
        <v>2025</v>
      </c>
    </row>
    <row r="429" spans="1:27" ht="15" customHeight="1">
      <c r="A429" s="962" t="s">
        <v>280</v>
      </c>
      <c r="B429" t="s">
        <v>260</v>
      </c>
      <c r="C429" t="s">
        <v>13</v>
      </c>
      <c r="D429" t="s">
        <v>11</v>
      </c>
      <c r="E429" t="s">
        <v>329</v>
      </c>
      <c r="F429" t="s">
        <v>375</v>
      </c>
      <c r="H429" t="s">
        <v>901</v>
      </c>
      <c r="I429" t="s">
        <v>873</v>
      </c>
      <c r="J429" t="s">
        <v>848</v>
      </c>
      <c r="K429" t="s">
        <v>854</v>
      </c>
      <c r="L429" t="s">
        <v>878</v>
      </c>
      <c r="M429" t="s">
        <v>73</v>
      </c>
      <c r="O429" t="s">
        <v>349</v>
      </c>
      <c r="P429" t="s">
        <v>851</v>
      </c>
      <c r="Q429" t="s">
        <v>337</v>
      </c>
      <c r="R429">
        <v>18.399999999999999</v>
      </c>
      <c r="X429">
        <v>0</v>
      </c>
      <c r="Y429">
        <v>500000000</v>
      </c>
      <c r="AA429" t="s">
        <v>2025</v>
      </c>
    </row>
    <row r="430" spans="1:27" ht="15" customHeight="1">
      <c r="A430" s="962" t="s">
        <v>281</v>
      </c>
      <c r="B430" t="s">
        <v>262</v>
      </c>
      <c r="C430" t="s">
        <v>13</v>
      </c>
      <c r="D430" t="s">
        <v>11</v>
      </c>
      <c r="E430" t="s">
        <v>329</v>
      </c>
      <c r="F430" t="s">
        <v>375</v>
      </c>
      <c r="L430" t="s">
        <v>2002</v>
      </c>
      <c r="O430" t="s">
        <v>361</v>
      </c>
      <c r="P430" t="s">
        <v>868</v>
      </c>
      <c r="Q430" t="s">
        <v>869</v>
      </c>
      <c r="R430">
        <v>0</v>
      </c>
      <c r="S430">
        <v>0</v>
      </c>
      <c r="T430">
        <v>500000000</v>
      </c>
      <c r="X430">
        <v>0</v>
      </c>
      <c r="Y430">
        <v>500000000</v>
      </c>
      <c r="AA430" t="s">
        <v>2027</v>
      </c>
    </row>
    <row r="431" spans="1:27" ht="15" customHeight="1">
      <c r="A431" s="962" t="s">
        <v>281</v>
      </c>
      <c r="B431" t="s">
        <v>261</v>
      </c>
      <c r="C431" t="s">
        <v>13</v>
      </c>
      <c r="D431" t="s">
        <v>11</v>
      </c>
      <c r="E431" t="s">
        <v>329</v>
      </c>
      <c r="F431" t="s">
        <v>375</v>
      </c>
      <c r="R431">
        <v>0</v>
      </c>
      <c r="S431">
        <v>0</v>
      </c>
      <c r="T431">
        <v>500000000</v>
      </c>
      <c r="X431">
        <v>0</v>
      </c>
      <c r="Y431">
        <v>500000000</v>
      </c>
      <c r="AA431" t="s">
        <v>2027</v>
      </c>
    </row>
    <row r="432" spans="1:27" ht="15" customHeight="1">
      <c r="A432" s="962" t="s">
        <v>282</v>
      </c>
      <c r="B432" t="s">
        <v>263</v>
      </c>
      <c r="C432" t="s">
        <v>13</v>
      </c>
      <c r="D432" t="s">
        <v>11</v>
      </c>
      <c r="E432" t="s">
        <v>329</v>
      </c>
      <c r="F432" t="s">
        <v>375</v>
      </c>
      <c r="O432" t="s">
        <v>361</v>
      </c>
      <c r="P432" t="s">
        <v>868</v>
      </c>
      <c r="Q432" t="s">
        <v>869</v>
      </c>
      <c r="R432">
        <v>0</v>
      </c>
      <c r="S432">
        <v>0</v>
      </c>
      <c r="T432">
        <v>500000000</v>
      </c>
      <c r="X432">
        <v>0</v>
      </c>
      <c r="Y432">
        <v>500000000</v>
      </c>
      <c r="AA432" t="s">
        <v>2027</v>
      </c>
    </row>
    <row r="433" spans="1:27" ht="15" customHeight="1">
      <c r="A433" s="962" t="s">
        <v>283</v>
      </c>
      <c r="B433" t="s">
        <v>265</v>
      </c>
      <c r="C433" t="s">
        <v>13</v>
      </c>
      <c r="D433" t="s">
        <v>11</v>
      </c>
      <c r="E433" t="s">
        <v>329</v>
      </c>
      <c r="F433" t="s">
        <v>375</v>
      </c>
      <c r="O433" t="s">
        <v>361</v>
      </c>
      <c r="P433" t="s">
        <v>868</v>
      </c>
      <c r="Q433" t="s">
        <v>869</v>
      </c>
      <c r="R433">
        <v>0</v>
      </c>
      <c r="S433">
        <v>0</v>
      </c>
      <c r="T433">
        <v>0</v>
      </c>
      <c r="X433">
        <v>0</v>
      </c>
      <c r="Y433">
        <v>500000000</v>
      </c>
      <c r="AA433" t="s">
        <v>2029</v>
      </c>
    </row>
    <row r="434" spans="1:27" ht="15" customHeight="1">
      <c r="A434" s="962" t="s">
        <v>283</v>
      </c>
      <c r="B434" t="s">
        <v>266</v>
      </c>
      <c r="C434" t="s">
        <v>13</v>
      </c>
      <c r="D434" t="s">
        <v>11</v>
      </c>
      <c r="E434" t="s">
        <v>329</v>
      </c>
      <c r="F434" t="s">
        <v>375</v>
      </c>
      <c r="O434" t="s">
        <v>361</v>
      </c>
      <c r="P434" t="s">
        <v>868</v>
      </c>
      <c r="Q434" t="s">
        <v>869</v>
      </c>
      <c r="R434">
        <v>0</v>
      </c>
      <c r="S434">
        <v>0</v>
      </c>
      <c r="T434">
        <v>0</v>
      </c>
      <c r="X434">
        <v>0</v>
      </c>
      <c r="Y434">
        <v>500000000</v>
      </c>
      <c r="AA434" t="s">
        <v>2029</v>
      </c>
    </row>
    <row r="435" spans="1:27" ht="15" customHeight="1">
      <c r="A435" s="962" t="s">
        <v>283</v>
      </c>
      <c r="B435" t="s">
        <v>264</v>
      </c>
      <c r="C435" t="s">
        <v>13</v>
      </c>
      <c r="D435" t="s">
        <v>11</v>
      </c>
      <c r="E435" t="s">
        <v>329</v>
      </c>
      <c r="F435" t="s">
        <v>375</v>
      </c>
      <c r="R435">
        <v>0</v>
      </c>
      <c r="X435">
        <v>0</v>
      </c>
      <c r="Y435">
        <v>500000000</v>
      </c>
      <c r="AA435" t="s">
        <v>2025</v>
      </c>
    </row>
    <row r="436" spans="1:27" ht="15" customHeight="1">
      <c r="A436" s="962" t="s">
        <v>284</v>
      </c>
      <c r="B436" t="s">
        <v>269</v>
      </c>
      <c r="C436" t="s">
        <v>13</v>
      </c>
      <c r="D436" t="s">
        <v>11</v>
      </c>
      <c r="E436" t="s">
        <v>329</v>
      </c>
      <c r="F436" t="s">
        <v>375</v>
      </c>
      <c r="R436">
        <v>0</v>
      </c>
      <c r="S436">
        <v>0</v>
      </c>
      <c r="T436">
        <v>0</v>
      </c>
      <c r="X436">
        <v>0</v>
      </c>
      <c r="Y436">
        <v>500000000</v>
      </c>
      <c r="AA436" t="s">
        <v>2029</v>
      </c>
    </row>
    <row r="437" spans="1:27" ht="15" customHeight="1">
      <c r="A437" s="962" t="s">
        <v>284</v>
      </c>
      <c r="B437" t="s">
        <v>267</v>
      </c>
      <c r="C437" t="s">
        <v>13</v>
      </c>
      <c r="D437" t="s">
        <v>11</v>
      </c>
      <c r="E437" t="s">
        <v>329</v>
      </c>
      <c r="F437" t="s">
        <v>375</v>
      </c>
      <c r="R437">
        <v>0</v>
      </c>
      <c r="S437">
        <v>0</v>
      </c>
      <c r="T437">
        <v>0</v>
      </c>
      <c r="X437">
        <v>0</v>
      </c>
      <c r="Y437">
        <v>500000000</v>
      </c>
      <c r="AA437" t="s">
        <v>2029</v>
      </c>
    </row>
    <row r="438" spans="1:27" ht="15" customHeight="1">
      <c r="A438" s="962" t="s">
        <v>284</v>
      </c>
      <c r="B438" t="s">
        <v>268</v>
      </c>
      <c r="C438" t="s">
        <v>13</v>
      </c>
      <c r="D438" t="s">
        <v>11</v>
      </c>
      <c r="E438" t="s">
        <v>329</v>
      </c>
      <c r="F438" t="s">
        <v>375</v>
      </c>
      <c r="R438">
        <v>0</v>
      </c>
      <c r="S438">
        <v>0</v>
      </c>
      <c r="T438">
        <v>0</v>
      </c>
      <c r="X438">
        <v>0</v>
      </c>
      <c r="Y438">
        <v>500000000</v>
      </c>
      <c r="AA438" t="s">
        <v>2029</v>
      </c>
    </row>
    <row r="439" spans="1:27" ht="15" customHeight="1">
      <c r="A439" s="962" t="s">
        <v>285</v>
      </c>
      <c r="B439" t="s">
        <v>271</v>
      </c>
      <c r="C439" t="s">
        <v>13</v>
      </c>
      <c r="D439" t="s">
        <v>11</v>
      </c>
      <c r="E439" t="s">
        <v>329</v>
      </c>
      <c r="F439" t="s">
        <v>375</v>
      </c>
      <c r="R439">
        <v>0</v>
      </c>
      <c r="S439">
        <v>0</v>
      </c>
      <c r="T439">
        <v>0</v>
      </c>
      <c r="X439">
        <v>0</v>
      </c>
      <c r="Y439">
        <v>500000000</v>
      </c>
      <c r="AA439" t="s">
        <v>2029</v>
      </c>
    </row>
    <row r="440" spans="1:27" ht="15" customHeight="1">
      <c r="A440" s="962" t="s">
        <v>285</v>
      </c>
      <c r="B440" t="s">
        <v>270</v>
      </c>
      <c r="C440" t="s">
        <v>13</v>
      </c>
      <c r="D440" t="s">
        <v>11</v>
      </c>
      <c r="E440" t="s">
        <v>329</v>
      </c>
      <c r="F440" t="s">
        <v>375</v>
      </c>
      <c r="R440">
        <v>0</v>
      </c>
      <c r="S440">
        <v>0</v>
      </c>
      <c r="T440">
        <v>0</v>
      </c>
      <c r="X440">
        <v>0</v>
      </c>
      <c r="Y440">
        <v>500000000</v>
      </c>
      <c r="AA440" t="s">
        <v>2029</v>
      </c>
    </row>
    <row r="441" spans="1:27" ht="15" customHeight="1">
      <c r="A441" s="962" t="s">
        <v>286</v>
      </c>
      <c r="B441" t="s">
        <v>273</v>
      </c>
      <c r="C441" t="s">
        <v>13</v>
      </c>
      <c r="D441" t="s">
        <v>11</v>
      </c>
      <c r="E441" t="s">
        <v>329</v>
      </c>
      <c r="F441" t="s">
        <v>375</v>
      </c>
      <c r="R441">
        <v>0</v>
      </c>
      <c r="S441">
        <v>0</v>
      </c>
      <c r="T441">
        <v>0</v>
      </c>
      <c r="X441">
        <v>0</v>
      </c>
      <c r="Y441">
        <v>500000000</v>
      </c>
      <c r="AA441" t="s">
        <v>2029</v>
      </c>
    </row>
    <row r="442" spans="1:27" ht="15" customHeight="1">
      <c r="A442" s="962" t="s">
        <v>286</v>
      </c>
      <c r="B442" t="s">
        <v>272</v>
      </c>
      <c r="C442" t="s">
        <v>13</v>
      </c>
      <c r="D442" t="s">
        <v>11</v>
      </c>
      <c r="E442" t="s">
        <v>329</v>
      </c>
      <c r="F442" t="s">
        <v>375</v>
      </c>
      <c r="R442">
        <v>0</v>
      </c>
      <c r="S442">
        <v>0</v>
      </c>
      <c r="T442">
        <v>0</v>
      </c>
      <c r="X442">
        <v>0</v>
      </c>
      <c r="Y442">
        <v>500000000</v>
      </c>
      <c r="AA442" t="s">
        <v>2029</v>
      </c>
    </row>
    <row r="443" spans="1:27" ht="15" customHeight="1">
      <c r="A443" s="962" t="s">
        <v>320</v>
      </c>
      <c r="B443" t="s">
        <v>257</v>
      </c>
      <c r="C443" t="s">
        <v>13</v>
      </c>
      <c r="D443" t="s">
        <v>11</v>
      </c>
      <c r="E443" t="s">
        <v>329</v>
      </c>
      <c r="F443" t="s">
        <v>375</v>
      </c>
      <c r="H443" t="s">
        <v>389</v>
      </c>
      <c r="I443" t="s">
        <v>353</v>
      </c>
      <c r="K443" t="s">
        <v>333</v>
      </c>
      <c r="L443" t="s">
        <v>370</v>
      </c>
      <c r="M443" t="s">
        <v>59</v>
      </c>
      <c r="O443" t="s">
        <v>335</v>
      </c>
      <c r="P443" t="s">
        <v>336</v>
      </c>
      <c r="Q443" t="s">
        <v>337</v>
      </c>
      <c r="R443">
        <v>268</v>
      </c>
      <c r="U443">
        <v>268.18</v>
      </c>
      <c r="V443">
        <v>13.41</v>
      </c>
      <c r="W443">
        <v>0.1</v>
      </c>
      <c r="X443">
        <v>0</v>
      </c>
      <c r="Y443">
        <v>500000000</v>
      </c>
      <c r="Z443">
        <v>0</v>
      </c>
      <c r="AA443" t="s">
        <v>2028</v>
      </c>
    </row>
    <row r="444" spans="1:27" ht="15" customHeight="1">
      <c r="A444" s="962" t="s">
        <v>320</v>
      </c>
      <c r="B444" t="s">
        <v>259</v>
      </c>
      <c r="C444" t="s">
        <v>13</v>
      </c>
      <c r="D444" t="s">
        <v>11</v>
      </c>
      <c r="E444" t="s">
        <v>329</v>
      </c>
      <c r="F444" t="s">
        <v>375</v>
      </c>
      <c r="H444" t="s">
        <v>390</v>
      </c>
      <c r="I444" t="s">
        <v>353</v>
      </c>
      <c r="K444" t="s">
        <v>333</v>
      </c>
      <c r="L444" t="s">
        <v>372</v>
      </c>
      <c r="M444" t="s">
        <v>59</v>
      </c>
      <c r="O444" t="s">
        <v>335</v>
      </c>
      <c r="P444" t="s">
        <v>336</v>
      </c>
      <c r="Q444" t="s">
        <v>337</v>
      </c>
      <c r="R444">
        <v>882</v>
      </c>
      <c r="U444">
        <v>881.98</v>
      </c>
      <c r="V444">
        <v>44.1</v>
      </c>
      <c r="W444">
        <v>0.1</v>
      </c>
      <c r="X444">
        <v>0</v>
      </c>
      <c r="Y444">
        <v>500000000</v>
      </c>
      <c r="Z444">
        <v>0</v>
      </c>
      <c r="AA444" t="s">
        <v>2028</v>
      </c>
    </row>
    <row r="445" spans="1:27" ht="15" customHeight="1">
      <c r="A445" s="962" t="s">
        <v>320</v>
      </c>
      <c r="B445" t="s">
        <v>246</v>
      </c>
      <c r="C445" t="s">
        <v>13</v>
      </c>
      <c r="D445" t="s">
        <v>11</v>
      </c>
      <c r="E445" t="s">
        <v>329</v>
      </c>
      <c r="F445" t="s">
        <v>375</v>
      </c>
      <c r="R445">
        <v>0</v>
      </c>
      <c r="S445">
        <v>0</v>
      </c>
      <c r="T445">
        <v>500000000</v>
      </c>
      <c r="X445">
        <v>0</v>
      </c>
      <c r="Y445">
        <v>500000000</v>
      </c>
      <c r="AA445" t="s">
        <v>2027</v>
      </c>
    </row>
    <row r="446" spans="1:27" ht="15" customHeight="1">
      <c r="A446" s="962" t="s">
        <v>320</v>
      </c>
      <c r="B446" t="s">
        <v>261</v>
      </c>
      <c r="C446" t="s">
        <v>13</v>
      </c>
      <c r="D446" t="s">
        <v>11</v>
      </c>
      <c r="E446" t="s">
        <v>329</v>
      </c>
      <c r="F446" t="s">
        <v>375</v>
      </c>
      <c r="R446">
        <v>0</v>
      </c>
      <c r="S446">
        <v>0</v>
      </c>
      <c r="T446">
        <v>500000000</v>
      </c>
      <c r="X446">
        <v>0</v>
      </c>
      <c r="Y446">
        <v>500000000</v>
      </c>
      <c r="AA446" t="s">
        <v>2027</v>
      </c>
    </row>
    <row r="447" spans="1:27" ht="15" customHeight="1">
      <c r="A447" s="962" t="s">
        <v>320</v>
      </c>
      <c r="B447" t="s">
        <v>262</v>
      </c>
      <c r="C447" t="s">
        <v>13</v>
      </c>
      <c r="D447" t="s">
        <v>11</v>
      </c>
      <c r="E447" t="s">
        <v>329</v>
      </c>
      <c r="F447" t="s">
        <v>375</v>
      </c>
      <c r="R447">
        <v>0</v>
      </c>
      <c r="S447">
        <v>0</v>
      </c>
      <c r="T447">
        <v>500000000</v>
      </c>
      <c r="X447">
        <v>0</v>
      </c>
      <c r="Y447">
        <v>500000000</v>
      </c>
      <c r="AA447" t="s">
        <v>2027</v>
      </c>
    </row>
    <row r="448" spans="1:27" ht="15" customHeight="1">
      <c r="A448" s="962" t="s">
        <v>320</v>
      </c>
      <c r="B448" t="s">
        <v>263</v>
      </c>
      <c r="C448" t="s">
        <v>13</v>
      </c>
      <c r="D448" t="s">
        <v>11</v>
      </c>
      <c r="E448" t="s">
        <v>329</v>
      </c>
      <c r="F448" t="s">
        <v>375</v>
      </c>
      <c r="R448">
        <v>0</v>
      </c>
      <c r="S448">
        <v>0</v>
      </c>
      <c r="T448">
        <v>500000000</v>
      </c>
      <c r="X448">
        <v>0</v>
      </c>
      <c r="Y448">
        <v>500000000</v>
      </c>
      <c r="AA448" t="s">
        <v>2027</v>
      </c>
    </row>
    <row r="449" spans="1:27" ht="15" customHeight="1">
      <c r="A449" s="962" t="s">
        <v>320</v>
      </c>
      <c r="B449" t="s">
        <v>254</v>
      </c>
      <c r="C449" t="s">
        <v>13</v>
      </c>
      <c r="D449" t="s">
        <v>11</v>
      </c>
      <c r="E449" t="s">
        <v>329</v>
      </c>
      <c r="F449" t="s">
        <v>375</v>
      </c>
      <c r="H449" t="s">
        <v>391</v>
      </c>
      <c r="I449" t="s">
        <v>353</v>
      </c>
      <c r="K449" t="s">
        <v>333</v>
      </c>
      <c r="L449" t="s">
        <v>374</v>
      </c>
      <c r="M449" t="s">
        <v>58</v>
      </c>
      <c r="O449" t="s">
        <v>335</v>
      </c>
      <c r="P449" t="s">
        <v>336</v>
      </c>
      <c r="Q449" t="s">
        <v>337</v>
      </c>
      <c r="R449">
        <v>236</v>
      </c>
      <c r="U449">
        <v>235.9</v>
      </c>
      <c r="V449">
        <v>11.79</v>
      </c>
      <c r="W449">
        <v>0.1</v>
      </c>
      <c r="X449">
        <v>0</v>
      </c>
      <c r="Y449">
        <v>500000000</v>
      </c>
      <c r="Z449">
        <v>0</v>
      </c>
      <c r="AA449" t="s">
        <v>2028</v>
      </c>
    </row>
    <row r="450" spans="1:27" ht="15" customHeight="1">
      <c r="A450" s="962" t="s">
        <v>323</v>
      </c>
      <c r="B450" t="s">
        <v>247</v>
      </c>
      <c r="C450" t="s">
        <v>13</v>
      </c>
      <c r="D450" t="s">
        <v>11</v>
      </c>
      <c r="E450" t="s">
        <v>329</v>
      </c>
      <c r="F450" t="s">
        <v>375</v>
      </c>
      <c r="R450">
        <v>0</v>
      </c>
      <c r="U450">
        <v>0</v>
      </c>
      <c r="V450">
        <v>0</v>
      </c>
      <c r="X450">
        <v>0</v>
      </c>
      <c r="Y450">
        <v>500000000</v>
      </c>
      <c r="Z450">
        <v>0</v>
      </c>
      <c r="AA450" t="s">
        <v>2028</v>
      </c>
    </row>
    <row r="451" spans="1:27" ht="15" customHeight="1">
      <c r="A451" s="962" t="s">
        <v>323</v>
      </c>
      <c r="B451" t="s">
        <v>254</v>
      </c>
      <c r="C451" t="s">
        <v>13</v>
      </c>
      <c r="D451" t="s">
        <v>11</v>
      </c>
      <c r="E451" t="s">
        <v>329</v>
      </c>
      <c r="F451" t="s">
        <v>375</v>
      </c>
      <c r="L451" t="s">
        <v>1977</v>
      </c>
      <c r="N451" t="s">
        <v>230</v>
      </c>
      <c r="O451" t="s">
        <v>349</v>
      </c>
      <c r="P451" t="s">
        <v>1978</v>
      </c>
      <c r="Q451" t="s">
        <v>2003</v>
      </c>
      <c r="R451">
        <v>97.8</v>
      </c>
      <c r="X451">
        <v>0</v>
      </c>
      <c r="Y451">
        <v>500000000</v>
      </c>
      <c r="AA451" t="s">
        <v>2025</v>
      </c>
    </row>
    <row r="452" spans="1:27" ht="15" customHeight="1">
      <c r="A452" s="962" t="s">
        <v>323</v>
      </c>
      <c r="B452" t="s">
        <v>246</v>
      </c>
      <c r="C452" t="s">
        <v>13</v>
      </c>
      <c r="D452" t="s">
        <v>11</v>
      </c>
      <c r="E452" t="s">
        <v>329</v>
      </c>
      <c r="F452" t="s">
        <v>375</v>
      </c>
      <c r="R452">
        <v>0</v>
      </c>
      <c r="S452">
        <v>0</v>
      </c>
      <c r="T452">
        <v>500000000</v>
      </c>
      <c r="X452">
        <v>0</v>
      </c>
      <c r="Y452">
        <v>500000000</v>
      </c>
      <c r="AA452" t="s">
        <v>2027</v>
      </c>
    </row>
    <row r="453" spans="1:27" ht="15" customHeight="1">
      <c r="A453" s="962" t="s">
        <v>323</v>
      </c>
      <c r="B453" t="s">
        <v>263</v>
      </c>
      <c r="C453" t="s">
        <v>13</v>
      </c>
      <c r="D453" t="s">
        <v>11</v>
      </c>
      <c r="E453" t="s">
        <v>329</v>
      </c>
      <c r="F453" t="s">
        <v>375</v>
      </c>
      <c r="R453">
        <v>0</v>
      </c>
      <c r="S453">
        <v>0</v>
      </c>
      <c r="T453">
        <v>500000000</v>
      </c>
      <c r="X453">
        <v>0</v>
      </c>
      <c r="Y453">
        <v>500000000</v>
      </c>
      <c r="AA453" t="s">
        <v>2027</v>
      </c>
    </row>
    <row r="454" spans="1:27" ht="15" customHeight="1">
      <c r="A454" s="962" t="s">
        <v>244</v>
      </c>
      <c r="B454" t="s">
        <v>278</v>
      </c>
      <c r="C454" t="s">
        <v>13</v>
      </c>
      <c r="D454" t="s">
        <v>11</v>
      </c>
      <c r="E454" t="s">
        <v>329</v>
      </c>
      <c r="F454" t="s">
        <v>392</v>
      </c>
      <c r="O454" t="s">
        <v>361</v>
      </c>
      <c r="P454" t="s">
        <v>868</v>
      </c>
      <c r="Q454" t="s">
        <v>869</v>
      </c>
      <c r="R454">
        <v>67.8</v>
      </c>
      <c r="X454">
        <v>0</v>
      </c>
      <c r="Y454">
        <v>500000000</v>
      </c>
      <c r="AA454" t="s">
        <v>2025</v>
      </c>
    </row>
    <row r="455" spans="1:27" ht="15" customHeight="1">
      <c r="A455" s="962" t="s">
        <v>244</v>
      </c>
      <c r="B455" t="s">
        <v>279</v>
      </c>
      <c r="C455" t="s">
        <v>13</v>
      </c>
      <c r="D455" t="s">
        <v>11</v>
      </c>
      <c r="E455" t="s">
        <v>329</v>
      </c>
      <c r="F455" t="s">
        <v>392</v>
      </c>
      <c r="G455" t="s">
        <v>393</v>
      </c>
      <c r="I455" t="s">
        <v>332</v>
      </c>
      <c r="K455" t="s">
        <v>333</v>
      </c>
      <c r="L455" t="s">
        <v>334</v>
      </c>
      <c r="M455" t="s">
        <v>52</v>
      </c>
      <c r="O455" t="s">
        <v>335</v>
      </c>
      <c r="P455" t="s">
        <v>336</v>
      </c>
      <c r="Q455" t="s">
        <v>337</v>
      </c>
      <c r="R455">
        <v>269</v>
      </c>
      <c r="U455">
        <v>269.22000000000003</v>
      </c>
      <c r="V455">
        <v>13.46</v>
      </c>
      <c r="W455">
        <v>0.1</v>
      </c>
      <c r="X455">
        <v>0</v>
      </c>
      <c r="Y455">
        <v>500000000</v>
      </c>
      <c r="Z455">
        <v>0</v>
      </c>
      <c r="AA455" t="s">
        <v>2026</v>
      </c>
    </row>
    <row r="456" spans="1:27" ht="15" customHeight="1">
      <c r="A456" s="962" t="s">
        <v>246</v>
      </c>
      <c r="B456" t="s">
        <v>321</v>
      </c>
      <c r="C456" t="s">
        <v>13</v>
      </c>
      <c r="D456" t="s">
        <v>11</v>
      </c>
      <c r="E456" t="s">
        <v>329</v>
      </c>
      <c r="F456" t="s">
        <v>392</v>
      </c>
      <c r="R456">
        <v>0</v>
      </c>
      <c r="S456">
        <v>0</v>
      </c>
      <c r="T456">
        <v>500000000</v>
      </c>
      <c r="X456">
        <v>0</v>
      </c>
      <c r="Y456">
        <v>500000000</v>
      </c>
      <c r="AA456" t="s">
        <v>2027</v>
      </c>
    </row>
    <row r="457" spans="1:27" ht="15" customHeight="1">
      <c r="A457" s="962" t="s">
        <v>246</v>
      </c>
      <c r="B457" t="s">
        <v>281</v>
      </c>
      <c r="C457" t="s">
        <v>13</v>
      </c>
      <c r="D457" t="s">
        <v>11</v>
      </c>
      <c r="E457" t="s">
        <v>329</v>
      </c>
      <c r="F457" t="s">
        <v>392</v>
      </c>
      <c r="R457">
        <v>0</v>
      </c>
      <c r="S457">
        <v>0</v>
      </c>
      <c r="T457">
        <v>500000000</v>
      </c>
      <c r="X457">
        <v>0</v>
      </c>
      <c r="Y457">
        <v>500000000</v>
      </c>
      <c r="AA457" t="s">
        <v>2027</v>
      </c>
    </row>
    <row r="458" spans="1:27" ht="15" customHeight="1">
      <c r="A458" s="962" t="s">
        <v>246</v>
      </c>
      <c r="B458" t="s">
        <v>282</v>
      </c>
      <c r="C458" t="s">
        <v>13</v>
      </c>
      <c r="D458" t="s">
        <v>11</v>
      </c>
      <c r="E458" t="s">
        <v>329</v>
      </c>
      <c r="F458" t="s">
        <v>392</v>
      </c>
      <c r="R458">
        <v>0</v>
      </c>
      <c r="S458">
        <v>0</v>
      </c>
      <c r="T458">
        <v>500000000</v>
      </c>
      <c r="X458">
        <v>0</v>
      </c>
      <c r="Y458">
        <v>500000000</v>
      </c>
      <c r="AA458" t="s">
        <v>2027</v>
      </c>
    </row>
    <row r="459" spans="1:27" ht="15" customHeight="1">
      <c r="A459" s="962" t="s">
        <v>246</v>
      </c>
      <c r="B459" t="s">
        <v>324</v>
      </c>
      <c r="C459" t="s">
        <v>13</v>
      </c>
      <c r="D459" t="s">
        <v>11</v>
      </c>
      <c r="E459" t="s">
        <v>329</v>
      </c>
      <c r="F459" t="s">
        <v>392</v>
      </c>
      <c r="R459">
        <v>0</v>
      </c>
      <c r="S459">
        <v>0</v>
      </c>
      <c r="T459">
        <v>500000000</v>
      </c>
      <c r="X459">
        <v>0</v>
      </c>
      <c r="Y459">
        <v>500000000</v>
      </c>
      <c r="AA459" t="s">
        <v>2027</v>
      </c>
    </row>
    <row r="460" spans="1:27" ht="15" customHeight="1">
      <c r="A460" s="962" t="s">
        <v>247</v>
      </c>
      <c r="B460" t="s">
        <v>300</v>
      </c>
      <c r="C460" t="s">
        <v>13</v>
      </c>
      <c r="D460" t="s">
        <v>11</v>
      </c>
      <c r="E460" t="s">
        <v>329</v>
      </c>
      <c r="F460" t="s">
        <v>392</v>
      </c>
      <c r="J460" t="s">
        <v>663</v>
      </c>
      <c r="L460" t="s">
        <v>339</v>
      </c>
      <c r="O460" t="s">
        <v>882</v>
      </c>
      <c r="P460" t="s">
        <v>868</v>
      </c>
      <c r="Q460" t="s">
        <v>869</v>
      </c>
      <c r="R460">
        <v>52</v>
      </c>
      <c r="X460">
        <v>0</v>
      </c>
      <c r="Y460">
        <v>500000000</v>
      </c>
      <c r="AA460" t="s">
        <v>2025</v>
      </c>
    </row>
    <row r="461" spans="1:27" ht="15" customHeight="1">
      <c r="A461" s="962" t="s">
        <v>247</v>
      </c>
      <c r="B461" t="s">
        <v>290</v>
      </c>
      <c r="C461" t="s">
        <v>13</v>
      </c>
      <c r="D461" t="s">
        <v>11</v>
      </c>
      <c r="E461" t="s">
        <v>329</v>
      </c>
      <c r="F461" t="s">
        <v>392</v>
      </c>
      <c r="J461" t="s">
        <v>338</v>
      </c>
      <c r="L461" t="s">
        <v>339</v>
      </c>
      <c r="R461">
        <v>0</v>
      </c>
      <c r="U461">
        <v>0</v>
      </c>
      <c r="V461">
        <v>0</v>
      </c>
      <c r="X461">
        <v>0</v>
      </c>
      <c r="Y461">
        <v>500000000</v>
      </c>
      <c r="Z461">
        <v>0</v>
      </c>
      <c r="AA461" t="s">
        <v>2028</v>
      </c>
    </row>
    <row r="462" spans="1:27" ht="15" customHeight="1">
      <c r="A462" s="962" t="s">
        <v>247</v>
      </c>
      <c r="B462" t="s">
        <v>289</v>
      </c>
      <c r="C462" t="s">
        <v>13</v>
      </c>
      <c r="D462" t="s">
        <v>11</v>
      </c>
      <c r="E462" t="s">
        <v>329</v>
      </c>
      <c r="F462" t="s">
        <v>392</v>
      </c>
      <c r="R462">
        <v>0</v>
      </c>
      <c r="X462">
        <v>0</v>
      </c>
      <c r="Y462">
        <v>500000000</v>
      </c>
      <c r="AA462" t="s">
        <v>2025</v>
      </c>
    </row>
    <row r="463" spans="1:27" ht="15" customHeight="1">
      <c r="A463" s="962" t="s">
        <v>247</v>
      </c>
      <c r="B463" t="s">
        <v>288</v>
      </c>
      <c r="C463" t="s">
        <v>13</v>
      </c>
      <c r="D463" t="s">
        <v>11</v>
      </c>
      <c r="E463" t="s">
        <v>329</v>
      </c>
      <c r="F463" t="s">
        <v>392</v>
      </c>
      <c r="R463">
        <v>52</v>
      </c>
      <c r="X463">
        <v>0</v>
      </c>
      <c r="Y463">
        <v>500000000</v>
      </c>
      <c r="AA463" t="s">
        <v>2025</v>
      </c>
    </row>
    <row r="464" spans="1:27" ht="15" customHeight="1">
      <c r="A464" s="962" t="s">
        <v>247</v>
      </c>
      <c r="B464" t="s">
        <v>298</v>
      </c>
      <c r="C464" t="s">
        <v>13</v>
      </c>
      <c r="D464" t="s">
        <v>11</v>
      </c>
      <c r="E464" t="s">
        <v>329</v>
      </c>
      <c r="F464" t="s">
        <v>392</v>
      </c>
      <c r="R464">
        <v>52</v>
      </c>
      <c r="X464">
        <v>0</v>
      </c>
      <c r="Y464">
        <v>500000000</v>
      </c>
      <c r="AA464" t="s">
        <v>2025</v>
      </c>
    </row>
    <row r="465" spans="1:27" ht="15" customHeight="1">
      <c r="A465" s="962" t="s">
        <v>247</v>
      </c>
      <c r="B465" t="s">
        <v>297</v>
      </c>
      <c r="C465" t="s">
        <v>13</v>
      </c>
      <c r="D465" t="s">
        <v>11</v>
      </c>
      <c r="E465" t="s">
        <v>329</v>
      </c>
      <c r="F465" t="s">
        <v>392</v>
      </c>
      <c r="R465">
        <v>52</v>
      </c>
      <c r="X465">
        <v>0</v>
      </c>
      <c r="Y465">
        <v>500000000</v>
      </c>
      <c r="AA465" t="s">
        <v>2025</v>
      </c>
    </row>
    <row r="466" spans="1:27" ht="15" customHeight="1">
      <c r="A466" s="962" t="s">
        <v>247</v>
      </c>
      <c r="B466" t="s">
        <v>287</v>
      </c>
      <c r="C466" t="s">
        <v>13</v>
      </c>
      <c r="D466" t="s">
        <v>11</v>
      </c>
      <c r="E466" t="s">
        <v>329</v>
      </c>
      <c r="F466" t="s">
        <v>392</v>
      </c>
      <c r="R466">
        <v>66.400000000000006</v>
      </c>
      <c r="X466">
        <v>0</v>
      </c>
      <c r="Y466">
        <v>500000000</v>
      </c>
      <c r="AA466" t="s">
        <v>2025</v>
      </c>
    </row>
    <row r="467" spans="1:27" ht="15" customHeight="1">
      <c r="A467" s="962" t="s">
        <v>247</v>
      </c>
      <c r="B467" t="s">
        <v>301</v>
      </c>
      <c r="C467" t="s">
        <v>13</v>
      </c>
      <c r="D467" t="s">
        <v>11</v>
      </c>
      <c r="E467" t="s">
        <v>329</v>
      </c>
      <c r="F467" t="s">
        <v>392</v>
      </c>
      <c r="R467">
        <v>26</v>
      </c>
      <c r="S467">
        <v>0</v>
      </c>
      <c r="T467">
        <v>52</v>
      </c>
      <c r="X467">
        <v>0</v>
      </c>
      <c r="Y467">
        <v>500000000</v>
      </c>
      <c r="AA467" t="s">
        <v>2029</v>
      </c>
    </row>
    <row r="468" spans="1:27" ht="15" customHeight="1">
      <c r="A468" s="962" t="s">
        <v>247</v>
      </c>
      <c r="B468" t="s">
        <v>302</v>
      </c>
      <c r="C468" t="s">
        <v>13</v>
      </c>
      <c r="D468" t="s">
        <v>11</v>
      </c>
      <c r="E468" t="s">
        <v>329</v>
      </c>
      <c r="F468" t="s">
        <v>392</v>
      </c>
      <c r="R468">
        <v>26</v>
      </c>
      <c r="S468">
        <v>0</v>
      </c>
      <c r="T468">
        <v>52</v>
      </c>
      <c r="X468">
        <v>0</v>
      </c>
      <c r="Y468">
        <v>500000000</v>
      </c>
      <c r="AA468" t="s">
        <v>2029</v>
      </c>
    </row>
    <row r="469" spans="1:27" ht="15" customHeight="1">
      <c r="A469" s="962" t="s">
        <v>247</v>
      </c>
      <c r="B469" t="s">
        <v>322</v>
      </c>
      <c r="C469" t="s">
        <v>13</v>
      </c>
      <c r="D469" t="s">
        <v>11</v>
      </c>
      <c r="E469" t="s">
        <v>329</v>
      </c>
      <c r="F469" t="s">
        <v>392</v>
      </c>
      <c r="H469" t="s">
        <v>915</v>
      </c>
      <c r="I469" t="s">
        <v>450</v>
      </c>
      <c r="J469" t="s">
        <v>848</v>
      </c>
      <c r="K469" t="s">
        <v>854</v>
      </c>
      <c r="L469" t="s">
        <v>871</v>
      </c>
      <c r="M469" t="s">
        <v>56</v>
      </c>
      <c r="O469" t="s">
        <v>361</v>
      </c>
      <c r="P469" t="s">
        <v>851</v>
      </c>
      <c r="Q469" t="s">
        <v>337</v>
      </c>
      <c r="R469">
        <v>1.36</v>
      </c>
      <c r="X469">
        <v>0</v>
      </c>
      <c r="Y469">
        <v>500000000</v>
      </c>
      <c r="AA469" t="s">
        <v>2025</v>
      </c>
    </row>
    <row r="470" spans="1:27" ht="15" customHeight="1">
      <c r="A470" s="962" t="s">
        <v>247</v>
      </c>
      <c r="B470" t="s">
        <v>318</v>
      </c>
      <c r="C470" t="s">
        <v>13</v>
      </c>
      <c r="D470" t="s">
        <v>11</v>
      </c>
      <c r="E470" t="s">
        <v>329</v>
      </c>
      <c r="F470" t="s">
        <v>392</v>
      </c>
      <c r="H470" t="s">
        <v>914</v>
      </c>
      <c r="I470" t="s">
        <v>847</v>
      </c>
      <c r="J470" t="s">
        <v>848</v>
      </c>
      <c r="K470" t="s">
        <v>849</v>
      </c>
      <c r="L470" t="s">
        <v>850</v>
      </c>
      <c r="M470" t="s">
        <v>57</v>
      </c>
      <c r="O470" t="s">
        <v>361</v>
      </c>
      <c r="P470" t="s">
        <v>851</v>
      </c>
      <c r="Q470" t="s">
        <v>337</v>
      </c>
      <c r="R470">
        <v>14.4</v>
      </c>
      <c r="X470">
        <v>0</v>
      </c>
      <c r="Y470">
        <v>500000000</v>
      </c>
      <c r="AA470" t="s">
        <v>2025</v>
      </c>
    </row>
    <row r="471" spans="1:27" ht="15" customHeight="1">
      <c r="A471" s="962" t="s">
        <v>247</v>
      </c>
      <c r="B471" t="s">
        <v>317</v>
      </c>
      <c r="C471" t="s">
        <v>13</v>
      </c>
      <c r="D471" t="s">
        <v>11</v>
      </c>
      <c r="E471" t="s">
        <v>329</v>
      </c>
      <c r="F471" t="s">
        <v>392</v>
      </c>
      <c r="I471" t="s">
        <v>847</v>
      </c>
      <c r="K471" t="s">
        <v>849</v>
      </c>
      <c r="L471" t="s">
        <v>850</v>
      </c>
      <c r="M471" t="s">
        <v>57</v>
      </c>
      <c r="O471" t="s">
        <v>361</v>
      </c>
      <c r="P471" t="s">
        <v>851</v>
      </c>
      <c r="Q471" t="s">
        <v>337</v>
      </c>
      <c r="R471">
        <v>14.4</v>
      </c>
      <c r="X471">
        <v>0</v>
      </c>
      <c r="Y471">
        <v>500000000</v>
      </c>
      <c r="AA471" t="s">
        <v>2025</v>
      </c>
    </row>
    <row r="472" spans="1:27" ht="15" customHeight="1">
      <c r="A472" s="962" t="s">
        <v>247</v>
      </c>
      <c r="B472" t="s">
        <v>305</v>
      </c>
      <c r="C472" t="s">
        <v>13</v>
      </c>
      <c r="D472" t="s">
        <v>11</v>
      </c>
      <c r="E472" t="s">
        <v>329</v>
      </c>
      <c r="F472" t="s">
        <v>392</v>
      </c>
      <c r="R472">
        <v>14.4</v>
      </c>
      <c r="X472">
        <v>0</v>
      </c>
      <c r="Y472">
        <v>500000000</v>
      </c>
      <c r="AA472" t="s">
        <v>2025</v>
      </c>
    </row>
    <row r="473" spans="1:27" ht="15" customHeight="1">
      <c r="A473" s="962" t="s">
        <v>247</v>
      </c>
      <c r="B473" t="s">
        <v>324</v>
      </c>
      <c r="C473" t="s">
        <v>13</v>
      </c>
      <c r="D473" t="s">
        <v>11</v>
      </c>
      <c r="E473" t="s">
        <v>329</v>
      </c>
      <c r="F473" t="s">
        <v>392</v>
      </c>
      <c r="R473">
        <v>0</v>
      </c>
      <c r="U473">
        <v>0</v>
      </c>
      <c r="V473">
        <v>0</v>
      </c>
      <c r="X473">
        <v>0</v>
      </c>
      <c r="Y473">
        <v>500000000</v>
      </c>
      <c r="Z473">
        <v>0</v>
      </c>
      <c r="AA473" t="s">
        <v>2028</v>
      </c>
    </row>
    <row r="474" spans="1:27" ht="15" customHeight="1">
      <c r="A474" s="962" t="s">
        <v>248</v>
      </c>
      <c r="B474" t="s">
        <v>278</v>
      </c>
      <c r="C474" t="s">
        <v>13</v>
      </c>
      <c r="D474" t="s">
        <v>11</v>
      </c>
      <c r="E474" t="s">
        <v>329</v>
      </c>
      <c r="F474" t="s">
        <v>392</v>
      </c>
      <c r="R474">
        <v>0</v>
      </c>
      <c r="X474">
        <v>0</v>
      </c>
      <c r="Y474">
        <v>500000000</v>
      </c>
      <c r="AA474" t="s">
        <v>2025</v>
      </c>
    </row>
    <row r="475" spans="1:27" ht="15" customHeight="1">
      <c r="A475" s="962" t="s">
        <v>248</v>
      </c>
      <c r="B475" t="s">
        <v>279</v>
      </c>
      <c r="C475" t="s">
        <v>13</v>
      </c>
      <c r="D475" t="s">
        <v>11</v>
      </c>
      <c r="E475" t="s">
        <v>329</v>
      </c>
      <c r="F475" t="s">
        <v>392</v>
      </c>
      <c r="G475" t="s">
        <v>394</v>
      </c>
      <c r="I475" t="s">
        <v>332</v>
      </c>
      <c r="K475" t="s">
        <v>333</v>
      </c>
      <c r="L475" t="s">
        <v>250</v>
      </c>
      <c r="M475" t="s">
        <v>52</v>
      </c>
      <c r="O475" t="s">
        <v>335</v>
      </c>
      <c r="P475" t="s">
        <v>336</v>
      </c>
      <c r="Q475" t="s">
        <v>337</v>
      </c>
      <c r="R475">
        <v>43.9</v>
      </c>
      <c r="X475">
        <v>0</v>
      </c>
      <c r="Y475">
        <v>500000000</v>
      </c>
      <c r="AA475" t="s">
        <v>2025</v>
      </c>
    </row>
    <row r="476" spans="1:27" ht="15" customHeight="1">
      <c r="A476" s="962" t="s">
        <v>249</v>
      </c>
      <c r="B476" t="s">
        <v>278</v>
      </c>
      <c r="C476" t="s">
        <v>13</v>
      </c>
      <c r="D476" t="s">
        <v>11</v>
      </c>
      <c r="E476" t="s">
        <v>329</v>
      </c>
      <c r="F476" t="s">
        <v>392</v>
      </c>
      <c r="J476" t="s">
        <v>340</v>
      </c>
      <c r="L476" t="s">
        <v>249</v>
      </c>
      <c r="R476">
        <v>0</v>
      </c>
      <c r="U476">
        <v>0</v>
      </c>
      <c r="V476">
        <v>0</v>
      </c>
      <c r="X476">
        <v>0</v>
      </c>
      <c r="Y476">
        <v>500000000</v>
      </c>
      <c r="Z476">
        <v>0</v>
      </c>
      <c r="AA476" t="s">
        <v>2026</v>
      </c>
    </row>
    <row r="477" spans="1:27" ht="15" customHeight="1">
      <c r="A477" s="962" t="s">
        <v>250</v>
      </c>
      <c r="B477" t="s">
        <v>279</v>
      </c>
      <c r="C477" t="s">
        <v>13</v>
      </c>
      <c r="D477" t="s">
        <v>11</v>
      </c>
      <c r="E477" t="s">
        <v>329</v>
      </c>
      <c r="F477" t="s">
        <v>392</v>
      </c>
      <c r="G477" t="s">
        <v>394</v>
      </c>
      <c r="I477" t="s">
        <v>332</v>
      </c>
      <c r="K477" t="s">
        <v>333</v>
      </c>
      <c r="L477" t="s">
        <v>250</v>
      </c>
      <c r="M477" t="s">
        <v>52</v>
      </c>
      <c r="O477" t="s">
        <v>335</v>
      </c>
      <c r="P477" t="s">
        <v>336</v>
      </c>
      <c r="Q477" t="s">
        <v>337</v>
      </c>
      <c r="R477">
        <v>43.9</v>
      </c>
      <c r="U477">
        <v>43.93</v>
      </c>
      <c r="V477">
        <v>2.2000000000000002</v>
      </c>
      <c r="W477">
        <v>0.1</v>
      </c>
      <c r="X477">
        <v>0</v>
      </c>
      <c r="Y477">
        <v>500000000</v>
      </c>
      <c r="Z477">
        <v>0</v>
      </c>
      <c r="AA477" t="s">
        <v>2028</v>
      </c>
    </row>
    <row r="478" spans="1:27" ht="15" customHeight="1">
      <c r="A478" s="962" t="s">
        <v>254</v>
      </c>
      <c r="B478" t="s">
        <v>283</v>
      </c>
      <c r="C478" t="s">
        <v>13</v>
      </c>
      <c r="D478" t="s">
        <v>11</v>
      </c>
      <c r="E478" t="s">
        <v>329</v>
      </c>
      <c r="F478" t="s">
        <v>392</v>
      </c>
      <c r="J478" t="s">
        <v>342</v>
      </c>
      <c r="L478" t="s">
        <v>343</v>
      </c>
      <c r="R478">
        <v>0</v>
      </c>
      <c r="U478">
        <v>0</v>
      </c>
      <c r="V478">
        <v>0</v>
      </c>
      <c r="X478">
        <v>0</v>
      </c>
      <c r="Y478">
        <v>500000000</v>
      </c>
      <c r="Z478">
        <v>0</v>
      </c>
      <c r="AA478" t="s">
        <v>2028</v>
      </c>
    </row>
    <row r="479" spans="1:27" ht="15" customHeight="1">
      <c r="A479" s="962" t="s">
        <v>254</v>
      </c>
      <c r="B479" t="s">
        <v>289</v>
      </c>
      <c r="C479" t="s">
        <v>13</v>
      </c>
      <c r="D479" t="s">
        <v>11</v>
      </c>
      <c r="E479" t="s">
        <v>329</v>
      </c>
      <c r="F479" t="s">
        <v>392</v>
      </c>
      <c r="H479" t="s">
        <v>546</v>
      </c>
      <c r="I479" t="s">
        <v>332</v>
      </c>
      <c r="J479" t="s">
        <v>848</v>
      </c>
      <c r="K479" t="s">
        <v>333</v>
      </c>
      <c r="L479" t="s">
        <v>344</v>
      </c>
      <c r="M479" t="s">
        <v>52</v>
      </c>
      <c r="O479" t="s">
        <v>349</v>
      </c>
      <c r="P479" t="s">
        <v>336</v>
      </c>
      <c r="Q479" t="s">
        <v>337</v>
      </c>
      <c r="R479">
        <v>50</v>
      </c>
      <c r="X479">
        <v>0</v>
      </c>
      <c r="Y479">
        <v>500000000</v>
      </c>
      <c r="AA479" t="s">
        <v>2025</v>
      </c>
    </row>
    <row r="480" spans="1:27" ht="15" customHeight="1">
      <c r="A480" s="962" t="s">
        <v>254</v>
      </c>
      <c r="B480" t="s">
        <v>290</v>
      </c>
      <c r="C480" t="s">
        <v>13</v>
      </c>
      <c r="D480" t="s">
        <v>11</v>
      </c>
      <c r="E480" t="s">
        <v>329</v>
      </c>
      <c r="F480" t="s">
        <v>392</v>
      </c>
      <c r="J480" t="s">
        <v>395</v>
      </c>
      <c r="R480">
        <v>0</v>
      </c>
      <c r="U480">
        <v>0</v>
      </c>
      <c r="V480">
        <v>0</v>
      </c>
      <c r="X480">
        <v>0</v>
      </c>
      <c r="Y480">
        <v>500000000</v>
      </c>
      <c r="Z480">
        <v>0</v>
      </c>
      <c r="AA480" t="s">
        <v>2028</v>
      </c>
    </row>
    <row r="481" spans="1:27" ht="15" customHeight="1">
      <c r="A481" s="962" t="s">
        <v>254</v>
      </c>
      <c r="B481" t="s">
        <v>292</v>
      </c>
      <c r="C481" t="s">
        <v>13</v>
      </c>
      <c r="D481" t="s">
        <v>11</v>
      </c>
      <c r="E481" t="s">
        <v>329</v>
      </c>
      <c r="F481" t="s">
        <v>392</v>
      </c>
      <c r="J481" t="s">
        <v>396</v>
      </c>
      <c r="R481">
        <v>0</v>
      </c>
      <c r="U481">
        <v>0</v>
      </c>
      <c r="V481">
        <v>0</v>
      </c>
      <c r="X481">
        <v>0</v>
      </c>
      <c r="Y481">
        <v>500000000</v>
      </c>
      <c r="Z481">
        <v>0</v>
      </c>
      <c r="AA481" t="s">
        <v>2028</v>
      </c>
    </row>
    <row r="482" spans="1:27" ht="15" customHeight="1">
      <c r="A482" s="962" t="s">
        <v>254</v>
      </c>
      <c r="B482" t="s">
        <v>294</v>
      </c>
      <c r="C482" t="s">
        <v>13</v>
      </c>
      <c r="D482" t="s">
        <v>11</v>
      </c>
      <c r="E482" t="s">
        <v>329</v>
      </c>
      <c r="F482" t="s">
        <v>392</v>
      </c>
      <c r="J482" t="s">
        <v>397</v>
      </c>
      <c r="R482">
        <v>0</v>
      </c>
      <c r="U482">
        <v>0</v>
      </c>
      <c r="V482">
        <v>0</v>
      </c>
      <c r="X482">
        <v>0</v>
      </c>
      <c r="Y482">
        <v>500000000</v>
      </c>
      <c r="Z482">
        <v>0</v>
      </c>
      <c r="AA482" t="s">
        <v>2028</v>
      </c>
    </row>
    <row r="483" spans="1:27" ht="15" customHeight="1">
      <c r="A483" s="962" t="s">
        <v>254</v>
      </c>
      <c r="B483" t="s">
        <v>295</v>
      </c>
      <c r="C483" t="s">
        <v>13</v>
      </c>
      <c r="D483" t="s">
        <v>11</v>
      </c>
      <c r="E483" t="s">
        <v>329</v>
      </c>
      <c r="F483" t="s">
        <v>392</v>
      </c>
      <c r="J483" t="s">
        <v>398</v>
      </c>
      <c r="R483">
        <v>0</v>
      </c>
      <c r="U483">
        <v>0</v>
      </c>
      <c r="V483">
        <v>0</v>
      </c>
      <c r="X483">
        <v>0</v>
      </c>
      <c r="Y483">
        <v>500000000</v>
      </c>
      <c r="Z483">
        <v>0</v>
      </c>
      <c r="AA483" t="s">
        <v>2028</v>
      </c>
    </row>
    <row r="484" spans="1:27" ht="15" customHeight="1">
      <c r="A484" s="962" t="s">
        <v>254</v>
      </c>
      <c r="B484" t="s">
        <v>280</v>
      </c>
      <c r="C484" t="s">
        <v>13</v>
      </c>
      <c r="D484" t="s">
        <v>11</v>
      </c>
      <c r="E484" t="s">
        <v>329</v>
      </c>
      <c r="F484" t="s">
        <v>392</v>
      </c>
      <c r="G484" t="s">
        <v>399</v>
      </c>
      <c r="I484" t="s">
        <v>332</v>
      </c>
      <c r="K484" t="s">
        <v>333</v>
      </c>
      <c r="L484" t="s">
        <v>346</v>
      </c>
      <c r="M484" t="s">
        <v>52</v>
      </c>
      <c r="O484" t="s">
        <v>335</v>
      </c>
      <c r="P484" t="s">
        <v>336</v>
      </c>
      <c r="Q484" t="s">
        <v>337</v>
      </c>
      <c r="R484">
        <v>678</v>
      </c>
      <c r="U484">
        <v>678</v>
      </c>
      <c r="V484">
        <v>33.9</v>
      </c>
      <c r="W484">
        <v>0.1</v>
      </c>
      <c r="X484">
        <v>0</v>
      </c>
      <c r="Y484">
        <v>500000000</v>
      </c>
      <c r="Z484">
        <v>0</v>
      </c>
      <c r="AA484" t="s">
        <v>2028</v>
      </c>
    </row>
    <row r="485" spans="1:27" ht="15" customHeight="1">
      <c r="A485" s="962" t="s">
        <v>254</v>
      </c>
      <c r="B485" t="s">
        <v>299</v>
      </c>
      <c r="C485" t="s">
        <v>13</v>
      </c>
      <c r="D485" t="s">
        <v>11</v>
      </c>
      <c r="E485" t="s">
        <v>329</v>
      </c>
      <c r="F485" t="s">
        <v>392</v>
      </c>
      <c r="G485" t="s">
        <v>400</v>
      </c>
      <c r="I485" t="s">
        <v>332</v>
      </c>
      <c r="J485" t="s">
        <v>401</v>
      </c>
      <c r="K485" t="s">
        <v>333</v>
      </c>
      <c r="L485" t="s">
        <v>348</v>
      </c>
      <c r="M485" t="s">
        <v>52</v>
      </c>
      <c r="O485" t="s">
        <v>349</v>
      </c>
      <c r="P485" t="s">
        <v>336</v>
      </c>
      <c r="Q485" t="s">
        <v>337</v>
      </c>
      <c r="R485">
        <v>150</v>
      </c>
      <c r="U485">
        <v>149.52000000000001</v>
      </c>
      <c r="V485">
        <v>7.48</v>
      </c>
      <c r="W485">
        <v>0.1</v>
      </c>
      <c r="X485">
        <v>0</v>
      </c>
      <c r="Y485">
        <v>500000000</v>
      </c>
      <c r="Z485">
        <v>0</v>
      </c>
      <c r="AA485" t="s">
        <v>2028</v>
      </c>
    </row>
    <row r="486" spans="1:27" ht="15" customHeight="1">
      <c r="A486" s="962" t="s">
        <v>254</v>
      </c>
      <c r="B486" t="s">
        <v>284</v>
      </c>
      <c r="C486" t="s">
        <v>13</v>
      </c>
      <c r="D486" t="s">
        <v>11</v>
      </c>
      <c r="E486" t="s">
        <v>329</v>
      </c>
      <c r="F486" t="s">
        <v>392</v>
      </c>
      <c r="R486">
        <v>0</v>
      </c>
      <c r="U486">
        <v>0</v>
      </c>
      <c r="V486">
        <v>0</v>
      </c>
      <c r="X486">
        <v>0</v>
      </c>
      <c r="Y486">
        <v>500000000</v>
      </c>
      <c r="Z486">
        <v>0</v>
      </c>
      <c r="AA486" t="s">
        <v>2028</v>
      </c>
    </row>
    <row r="487" spans="1:27" ht="15" customHeight="1">
      <c r="A487" s="962" t="s">
        <v>254</v>
      </c>
      <c r="B487" t="s">
        <v>285</v>
      </c>
      <c r="C487" t="s">
        <v>13</v>
      </c>
      <c r="D487" t="s">
        <v>11</v>
      </c>
      <c r="E487" t="s">
        <v>329</v>
      </c>
      <c r="F487" t="s">
        <v>392</v>
      </c>
      <c r="R487">
        <v>0</v>
      </c>
      <c r="U487">
        <v>0</v>
      </c>
      <c r="V487">
        <v>0</v>
      </c>
      <c r="X487">
        <v>0</v>
      </c>
      <c r="Y487">
        <v>500000000</v>
      </c>
      <c r="Z487">
        <v>0</v>
      </c>
      <c r="AA487" t="s">
        <v>2028</v>
      </c>
    </row>
    <row r="488" spans="1:27" ht="15" customHeight="1">
      <c r="A488" s="962" t="s">
        <v>254</v>
      </c>
      <c r="B488" t="s">
        <v>286</v>
      </c>
      <c r="C488" t="s">
        <v>13</v>
      </c>
      <c r="D488" t="s">
        <v>11</v>
      </c>
      <c r="E488" t="s">
        <v>329</v>
      </c>
      <c r="F488" t="s">
        <v>392</v>
      </c>
      <c r="R488">
        <v>0</v>
      </c>
      <c r="U488">
        <v>0</v>
      </c>
      <c r="V488">
        <v>0</v>
      </c>
      <c r="X488">
        <v>0</v>
      </c>
      <c r="Y488">
        <v>500000000</v>
      </c>
      <c r="Z488">
        <v>0</v>
      </c>
      <c r="AA488" t="s">
        <v>2028</v>
      </c>
    </row>
    <row r="489" spans="1:27" ht="15" customHeight="1">
      <c r="A489" s="962" t="s">
        <v>254</v>
      </c>
      <c r="B489" t="s">
        <v>303</v>
      </c>
      <c r="C489" t="s">
        <v>13</v>
      </c>
      <c r="D489" t="s">
        <v>11</v>
      </c>
      <c r="E489" t="s">
        <v>329</v>
      </c>
      <c r="F489" t="s">
        <v>392</v>
      </c>
      <c r="R489">
        <v>0</v>
      </c>
      <c r="U489">
        <v>0</v>
      </c>
      <c r="V489">
        <v>0</v>
      </c>
      <c r="X489">
        <v>0</v>
      </c>
      <c r="Y489">
        <v>500000000</v>
      </c>
      <c r="Z489">
        <v>0</v>
      </c>
      <c r="AA489" t="s">
        <v>2028</v>
      </c>
    </row>
    <row r="490" spans="1:27" ht="15" customHeight="1">
      <c r="A490" s="962" t="s">
        <v>254</v>
      </c>
      <c r="B490" t="s">
        <v>291</v>
      </c>
      <c r="C490" t="s">
        <v>13</v>
      </c>
      <c r="D490" t="s">
        <v>11</v>
      </c>
      <c r="E490" t="s">
        <v>329</v>
      </c>
      <c r="F490" t="s">
        <v>392</v>
      </c>
      <c r="R490">
        <v>0</v>
      </c>
      <c r="X490">
        <v>0</v>
      </c>
      <c r="Y490">
        <v>500000000</v>
      </c>
      <c r="AA490" t="s">
        <v>2025</v>
      </c>
    </row>
    <row r="491" spans="1:27" ht="15" customHeight="1">
      <c r="A491" s="962" t="s">
        <v>254</v>
      </c>
      <c r="B491" t="s">
        <v>293</v>
      </c>
      <c r="C491" t="s">
        <v>13</v>
      </c>
      <c r="D491" t="s">
        <v>11</v>
      </c>
      <c r="E491" t="s">
        <v>329</v>
      </c>
      <c r="F491" t="s">
        <v>392</v>
      </c>
      <c r="R491">
        <v>0</v>
      </c>
      <c r="X491">
        <v>0</v>
      </c>
      <c r="Y491">
        <v>500000000</v>
      </c>
      <c r="AA491" t="s">
        <v>2025</v>
      </c>
    </row>
    <row r="492" spans="1:27" ht="15" customHeight="1">
      <c r="A492" s="962" t="s">
        <v>254</v>
      </c>
      <c r="B492" t="s">
        <v>288</v>
      </c>
      <c r="C492" t="s">
        <v>13</v>
      </c>
      <c r="D492" t="s">
        <v>11</v>
      </c>
      <c r="E492" t="s">
        <v>329</v>
      </c>
      <c r="F492" t="s">
        <v>392</v>
      </c>
      <c r="R492">
        <v>200</v>
      </c>
      <c r="X492">
        <v>0</v>
      </c>
      <c r="Y492">
        <v>500000000</v>
      </c>
      <c r="AA492" t="s">
        <v>2025</v>
      </c>
    </row>
    <row r="493" spans="1:27" ht="15" customHeight="1">
      <c r="A493" s="962" t="s">
        <v>254</v>
      </c>
      <c r="B493" t="s">
        <v>298</v>
      </c>
      <c r="C493" t="s">
        <v>13</v>
      </c>
      <c r="D493" t="s">
        <v>11</v>
      </c>
      <c r="E493" t="s">
        <v>329</v>
      </c>
      <c r="F493" t="s">
        <v>392</v>
      </c>
      <c r="R493">
        <v>150</v>
      </c>
      <c r="X493">
        <v>0</v>
      </c>
      <c r="Y493">
        <v>500000000</v>
      </c>
      <c r="AA493" t="s">
        <v>2025</v>
      </c>
    </row>
    <row r="494" spans="1:27" ht="15" customHeight="1">
      <c r="A494" s="962" t="s">
        <v>254</v>
      </c>
      <c r="B494" t="s">
        <v>297</v>
      </c>
      <c r="C494" t="s">
        <v>13</v>
      </c>
      <c r="D494" t="s">
        <v>11</v>
      </c>
      <c r="E494" t="s">
        <v>329</v>
      </c>
      <c r="F494" t="s">
        <v>392</v>
      </c>
      <c r="R494">
        <v>150</v>
      </c>
      <c r="X494">
        <v>0</v>
      </c>
      <c r="Y494">
        <v>500000000</v>
      </c>
      <c r="AA494" t="s">
        <v>2025</v>
      </c>
    </row>
    <row r="495" spans="1:27" ht="15" customHeight="1">
      <c r="A495" s="962" t="s">
        <v>254</v>
      </c>
      <c r="B495" t="s">
        <v>287</v>
      </c>
      <c r="C495" t="s">
        <v>13</v>
      </c>
      <c r="D495" t="s">
        <v>11</v>
      </c>
      <c r="E495" t="s">
        <v>329</v>
      </c>
      <c r="F495" t="s">
        <v>392</v>
      </c>
      <c r="R495">
        <v>208</v>
      </c>
      <c r="X495">
        <v>0</v>
      </c>
      <c r="Y495">
        <v>500000000</v>
      </c>
      <c r="AA495" t="s">
        <v>2025</v>
      </c>
    </row>
    <row r="496" spans="1:27" ht="15" customHeight="1">
      <c r="A496" s="962" t="s">
        <v>254</v>
      </c>
      <c r="B496" t="s">
        <v>296</v>
      </c>
      <c r="C496" t="s">
        <v>13</v>
      </c>
      <c r="D496" t="s">
        <v>11</v>
      </c>
      <c r="E496" t="s">
        <v>329</v>
      </c>
      <c r="F496" t="s">
        <v>392</v>
      </c>
      <c r="G496" t="s">
        <v>402</v>
      </c>
      <c r="I496" t="s">
        <v>332</v>
      </c>
      <c r="K496" t="s">
        <v>333</v>
      </c>
      <c r="L496" t="s">
        <v>344</v>
      </c>
      <c r="M496" t="s">
        <v>52</v>
      </c>
      <c r="O496" t="s">
        <v>349</v>
      </c>
      <c r="P496" t="s">
        <v>336</v>
      </c>
      <c r="Q496" t="s">
        <v>337</v>
      </c>
      <c r="R496">
        <v>50</v>
      </c>
      <c r="U496">
        <v>50</v>
      </c>
      <c r="V496">
        <v>2.5</v>
      </c>
      <c r="W496">
        <v>0.1</v>
      </c>
      <c r="X496">
        <v>0</v>
      </c>
      <c r="Y496">
        <v>500000000</v>
      </c>
      <c r="Z496">
        <v>0</v>
      </c>
      <c r="AA496" t="s">
        <v>2028</v>
      </c>
    </row>
    <row r="497" spans="1:27" ht="15" customHeight="1">
      <c r="A497" s="962" t="s">
        <v>254</v>
      </c>
      <c r="B497" t="s">
        <v>319</v>
      </c>
      <c r="C497" t="s">
        <v>13</v>
      </c>
      <c r="D497" t="s">
        <v>11</v>
      </c>
      <c r="E497" t="s">
        <v>329</v>
      </c>
      <c r="F497" t="s">
        <v>392</v>
      </c>
      <c r="G497" t="s">
        <v>403</v>
      </c>
      <c r="I497" t="s">
        <v>332</v>
      </c>
      <c r="K497" t="s">
        <v>333</v>
      </c>
      <c r="L497" t="s">
        <v>351</v>
      </c>
      <c r="M497" t="s">
        <v>52</v>
      </c>
      <c r="O497" t="s">
        <v>349</v>
      </c>
      <c r="P497" t="s">
        <v>336</v>
      </c>
      <c r="Q497" t="s">
        <v>337</v>
      </c>
      <c r="R497">
        <v>8</v>
      </c>
      <c r="U497">
        <v>8</v>
      </c>
      <c r="V497">
        <v>0.4</v>
      </c>
      <c r="W497">
        <v>0.1</v>
      </c>
      <c r="X497">
        <v>0</v>
      </c>
      <c r="Y497">
        <v>500000000</v>
      </c>
      <c r="Z497">
        <v>0</v>
      </c>
      <c r="AA497" t="s">
        <v>2028</v>
      </c>
    </row>
    <row r="498" spans="1:27" ht="15" customHeight="1">
      <c r="A498" s="962" t="s">
        <v>254</v>
      </c>
      <c r="B498" t="s">
        <v>317</v>
      </c>
      <c r="C498" t="s">
        <v>13</v>
      </c>
      <c r="D498" t="s">
        <v>11</v>
      </c>
      <c r="E498" t="s">
        <v>329</v>
      </c>
      <c r="F498" t="s">
        <v>392</v>
      </c>
      <c r="G498" t="s">
        <v>403</v>
      </c>
      <c r="I498" t="s">
        <v>332</v>
      </c>
      <c r="K498" t="s">
        <v>333</v>
      </c>
      <c r="L498" t="s">
        <v>351</v>
      </c>
      <c r="M498" t="s">
        <v>52</v>
      </c>
      <c r="O498" t="s">
        <v>349</v>
      </c>
      <c r="P498" t="s">
        <v>336</v>
      </c>
      <c r="Q498" t="s">
        <v>337</v>
      </c>
      <c r="R498">
        <v>8</v>
      </c>
      <c r="X498">
        <v>0</v>
      </c>
      <c r="Y498">
        <v>500000000</v>
      </c>
      <c r="AA498" t="s">
        <v>2025</v>
      </c>
    </row>
    <row r="499" spans="1:27" ht="15" customHeight="1">
      <c r="A499" s="962" t="s">
        <v>254</v>
      </c>
      <c r="B499" t="s">
        <v>305</v>
      </c>
      <c r="C499" t="s">
        <v>13</v>
      </c>
      <c r="D499" t="s">
        <v>11</v>
      </c>
      <c r="E499" t="s">
        <v>329</v>
      </c>
      <c r="F499" t="s">
        <v>392</v>
      </c>
      <c r="R499">
        <v>8</v>
      </c>
      <c r="X499">
        <v>0</v>
      </c>
      <c r="Y499">
        <v>500000000</v>
      </c>
      <c r="AA499" t="s">
        <v>2025</v>
      </c>
    </row>
    <row r="500" spans="1:27" ht="15" customHeight="1">
      <c r="A500" s="962" t="s">
        <v>254</v>
      </c>
      <c r="B500" t="s">
        <v>321</v>
      </c>
      <c r="C500" t="s">
        <v>13</v>
      </c>
      <c r="D500" t="s">
        <v>11</v>
      </c>
      <c r="E500" t="s">
        <v>329</v>
      </c>
      <c r="F500" t="s">
        <v>392</v>
      </c>
      <c r="H500" t="s">
        <v>404</v>
      </c>
      <c r="I500" t="s">
        <v>353</v>
      </c>
      <c r="K500" t="s">
        <v>333</v>
      </c>
      <c r="L500" t="s">
        <v>354</v>
      </c>
      <c r="M500" t="s">
        <v>58</v>
      </c>
      <c r="O500" t="s">
        <v>335</v>
      </c>
      <c r="P500" t="s">
        <v>336</v>
      </c>
      <c r="Q500" t="s">
        <v>337</v>
      </c>
      <c r="R500">
        <v>96</v>
      </c>
      <c r="U500">
        <v>96.01</v>
      </c>
      <c r="V500">
        <v>4.8</v>
      </c>
      <c r="W500">
        <v>0.1</v>
      </c>
      <c r="X500">
        <v>0</v>
      </c>
      <c r="Y500">
        <v>500000000</v>
      </c>
      <c r="Z500">
        <v>0</v>
      </c>
      <c r="AA500" t="s">
        <v>2028</v>
      </c>
    </row>
    <row r="501" spans="1:27" ht="15" customHeight="1">
      <c r="A501" s="962" t="s">
        <v>254</v>
      </c>
      <c r="B501" t="s">
        <v>324</v>
      </c>
      <c r="C501" t="s">
        <v>13</v>
      </c>
      <c r="D501" t="s">
        <v>11</v>
      </c>
      <c r="E501" t="s">
        <v>329</v>
      </c>
      <c r="F501" t="s">
        <v>392</v>
      </c>
      <c r="R501">
        <v>135</v>
      </c>
      <c r="X501">
        <v>0</v>
      </c>
      <c r="Y501">
        <v>500000000</v>
      </c>
      <c r="AA501" t="s">
        <v>2025</v>
      </c>
    </row>
    <row r="502" spans="1:27" ht="15" customHeight="1">
      <c r="A502" s="962" t="s">
        <v>255</v>
      </c>
      <c r="B502" t="s">
        <v>322</v>
      </c>
      <c r="C502" t="s">
        <v>13</v>
      </c>
      <c r="D502" t="s">
        <v>11</v>
      </c>
      <c r="E502" t="s">
        <v>329</v>
      </c>
      <c r="F502" t="s">
        <v>392</v>
      </c>
      <c r="H502" t="s">
        <v>848</v>
      </c>
      <c r="I502" t="s">
        <v>853</v>
      </c>
      <c r="J502" t="s">
        <v>848</v>
      </c>
      <c r="K502" t="s">
        <v>849</v>
      </c>
      <c r="L502" t="s">
        <v>1993</v>
      </c>
      <c r="M502" t="s">
        <v>55</v>
      </c>
      <c r="O502" t="s">
        <v>361</v>
      </c>
      <c r="P502" t="s">
        <v>667</v>
      </c>
      <c r="Q502" t="s">
        <v>668</v>
      </c>
      <c r="R502">
        <v>0.02</v>
      </c>
      <c r="X502">
        <v>0</v>
      </c>
      <c r="Y502">
        <v>500000000</v>
      </c>
      <c r="AA502" t="s">
        <v>2025</v>
      </c>
    </row>
    <row r="503" spans="1:27" ht="15" customHeight="1">
      <c r="A503" s="962" t="s">
        <v>255</v>
      </c>
      <c r="B503" t="s">
        <v>301</v>
      </c>
      <c r="C503" t="s">
        <v>13</v>
      </c>
      <c r="D503" t="s">
        <v>11</v>
      </c>
      <c r="E503" t="s">
        <v>329</v>
      </c>
      <c r="F503" t="s">
        <v>392</v>
      </c>
      <c r="H503" t="s">
        <v>856</v>
      </c>
      <c r="I503" t="s">
        <v>853</v>
      </c>
      <c r="J503" t="s">
        <v>848</v>
      </c>
      <c r="K503" t="s">
        <v>849</v>
      </c>
      <c r="L503" t="s">
        <v>857</v>
      </c>
      <c r="M503" t="s">
        <v>55</v>
      </c>
      <c r="O503" t="s">
        <v>361</v>
      </c>
      <c r="P503" t="s">
        <v>851</v>
      </c>
      <c r="Q503" t="s">
        <v>337</v>
      </c>
      <c r="R503">
        <v>2.58</v>
      </c>
      <c r="X503">
        <v>0</v>
      </c>
      <c r="Y503">
        <v>500000000</v>
      </c>
      <c r="AA503" t="s">
        <v>2025</v>
      </c>
    </row>
    <row r="504" spans="1:27" ht="15" customHeight="1">
      <c r="A504" s="962" t="s">
        <v>255</v>
      </c>
      <c r="B504" t="s">
        <v>307</v>
      </c>
      <c r="C504" t="s">
        <v>13</v>
      </c>
      <c r="D504" t="s">
        <v>11</v>
      </c>
      <c r="E504" t="s">
        <v>329</v>
      </c>
      <c r="F504" t="s">
        <v>392</v>
      </c>
      <c r="H504" t="s">
        <v>858</v>
      </c>
      <c r="I504" t="s">
        <v>853</v>
      </c>
      <c r="J504" t="s">
        <v>848</v>
      </c>
      <c r="K504" t="s">
        <v>849</v>
      </c>
      <c r="L504" t="s">
        <v>859</v>
      </c>
      <c r="M504" t="s">
        <v>55</v>
      </c>
      <c r="O504" t="s">
        <v>361</v>
      </c>
      <c r="P504" t="s">
        <v>851</v>
      </c>
      <c r="Q504" t="s">
        <v>337</v>
      </c>
      <c r="R504">
        <v>0.04</v>
      </c>
      <c r="X504">
        <v>0</v>
      </c>
      <c r="Y504">
        <v>500000000</v>
      </c>
      <c r="AA504" t="s">
        <v>2025</v>
      </c>
    </row>
    <row r="505" spans="1:27" ht="15" customHeight="1">
      <c r="A505" s="962" t="s">
        <v>255</v>
      </c>
      <c r="B505" t="s">
        <v>315</v>
      </c>
      <c r="C505" t="s">
        <v>13</v>
      </c>
      <c r="D505" t="s">
        <v>11</v>
      </c>
      <c r="E505" t="s">
        <v>329</v>
      </c>
      <c r="F505" t="s">
        <v>392</v>
      </c>
      <c r="H505" t="s">
        <v>860</v>
      </c>
      <c r="I505" t="s">
        <v>853</v>
      </c>
      <c r="J505" t="s">
        <v>848</v>
      </c>
      <c r="K505" t="s">
        <v>849</v>
      </c>
      <c r="L505" t="s">
        <v>861</v>
      </c>
      <c r="M505" t="s">
        <v>55</v>
      </c>
      <c r="O505" t="s">
        <v>361</v>
      </c>
      <c r="P505" t="s">
        <v>851</v>
      </c>
      <c r="Q505" t="s">
        <v>337</v>
      </c>
      <c r="R505">
        <v>0</v>
      </c>
      <c r="X505">
        <v>0</v>
      </c>
      <c r="Y505">
        <v>500000000</v>
      </c>
      <c r="AA505" t="s">
        <v>2025</v>
      </c>
    </row>
    <row r="506" spans="1:27" ht="15" customHeight="1">
      <c r="A506" s="962" t="s">
        <v>255</v>
      </c>
      <c r="B506" t="s">
        <v>308</v>
      </c>
      <c r="C506" t="s">
        <v>13</v>
      </c>
      <c r="D506" t="s">
        <v>11</v>
      </c>
      <c r="E506" t="s">
        <v>329</v>
      </c>
      <c r="F506" t="s">
        <v>392</v>
      </c>
      <c r="H506" t="s">
        <v>862</v>
      </c>
      <c r="I506" t="s">
        <v>853</v>
      </c>
      <c r="J506" t="s">
        <v>848</v>
      </c>
      <c r="K506" t="s">
        <v>849</v>
      </c>
      <c r="L506" t="s">
        <v>863</v>
      </c>
      <c r="M506" t="s">
        <v>55</v>
      </c>
      <c r="O506" t="s">
        <v>361</v>
      </c>
      <c r="P506" t="s">
        <v>851</v>
      </c>
      <c r="Q506" t="s">
        <v>337</v>
      </c>
      <c r="R506">
        <v>0.04</v>
      </c>
      <c r="X506">
        <v>0</v>
      </c>
      <c r="Y506">
        <v>500000000</v>
      </c>
      <c r="AA506" t="s">
        <v>2025</v>
      </c>
    </row>
    <row r="507" spans="1:27" ht="15" customHeight="1">
      <c r="A507" s="962" t="s">
        <v>255</v>
      </c>
      <c r="B507" t="s">
        <v>311</v>
      </c>
      <c r="C507" t="s">
        <v>13</v>
      </c>
      <c r="D507" t="s">
        <v>11</v>
      </c>
      <c r="E507" t="s">
        <v>329</v>
      </c>
      <c r="F507" t="s">
        <v>392</v>
      </c>
      <c r="H507" t="s">
        <v>864</v>
      </c>
      <c r="I507" t="s">
        <v>853</v>
      </c>
      <c r="J507" t="s">
        <v>848</v>
      </c>
      <c r="K507" t="s">
        <v>849</v>
      </c>
      <c r="L507" t="s">
        <v>865</v>
      </c>
      <c r="M507" t="s">
        <v>55</v>
      </c>
      <c r="O507" t="s">
        <v>361</v>
      </c>
      <c r="P507" t="s">
        <v>851</v>
      </c>
      <c r="Q507" t="s">
        <v>337</v>
      </c>
      <c r="R507">
        <v>1.86</v>
      </c>
      <c r="X507">
        <v>0</v>
      </c>
      <c r="Y507">
        <v>500000000</v>
      </c>
      <c r="AA507" t="s">
        <v>2025</v>
      </c>
    </row>
    <row r="508" spans="1:27" ht="15" customHeight="1">
      <c r="A508" s="962" t="s">
        <v>255</v>
      </c>
      <c r="B508" t="s">
        <v>312</v>
      </c>
      <c r="C508" t="s">
        <v>13</v>
      </c>
      <c r="D508" t="s">
        <v>11</v>
      </c>
      <c r="E508" t="s">
        <v>329</v>
      </c>
      <c r="F508" t="s">
        <v>392</v>
      </c>
      <c r="H508" t="s">
        <v>866</v>
      </c>
      <c r="I508" t="s">
        <v>853</v>
      </c>
      <c r="J508" t="s">
        <v>848</v>
      </c>
      <c r="K508" t="s">
        <v>849</v>
      </c>
      <c r="L508" t="s">
        <v>867</v>
      </c>
      <c r="M508" t="s">
        <v>55</v>
      </c>
      <c r="O508" t="s">
        <v>361</v>
      </c>
      <c r="P508" t="s">
        <v>851</v>
      </c>
      <c r="Q508" t="s">
        <v>337</v>
      </c>
      <c r="R508">
        <v>0.05</v>
      </c>
      <c r="X508">
        <v>0</v>
      </c>
      <c r="Y508">
        <v>500000000</v>
      </c>
      <c r="AA508" t="s">
        <v>2025</v>
      </c>
    </row>
    <row r="509" spans="1:27" ht="15" customHeight="1">
      <c r="A509" s="962" t="s">
        <v>255</v>
      </c>
      <c r="B509" t="s">
        <v>300</v>
      </c>
      <c r="C509" t="s">
        <v>13</v>
      </c>
      <c r="D509" t="s">
        <v>11</v>
      </c>
      <c r="E509" t="s">
        <v>329</v>
      </c>
      <c r="F509" t="s">
        <v>392</v>
      </c>
      <c r="I509" t="s">
        <v>853</v>
      </c>
      <c r="K509" t="s">
        <v>849</v>
      </c>
      <c r="L509" t="s">
        <v>857</v>
      </c>
      <c r="M509" t="s">
        <v>55</v>
      </c>
      <c r="O509" t="s">
        <v>361</v>
      </c>
      <c r="P509" t="s">
        <v>851</v>
      </c>
      <c r="Q509" t="s">
        <v>337</v>
      </c>
      <c r="R509">
        <v>2.58</v>
      </c>
      <c r="X509">
        <v>0</v>
      </c>
      <c r="Y509">
        <v>500000000</v>
      </c>
      <c r="AA509" t="s">
        <v>2025</v>
      </c>
    </row>
    <row r="510" spans="1:27" ht="15" customHeight="1">
      <c r="A510" s="962" t="s">
        <v>255</v>
      </c>
      <c r="B510" t="s">
        <v>298</v>
      </c>
      <c r="C510" t="s">
        <v>13</v>
      </c>
      <c r="D510" t="s">
        <v>11</v>
      </c>
      <c r="E510" t="s">
        <v>329</v>
      </c>
      <c r="F510" t="s">
        <v>392</v>
      </c>
      <c r="R510">
        <v>2.58</v>
      </c>
      <c r="X510">
        <v>0</v>
      </c>
      <c r="Y510">
        <v>500000000</v>
      </c>
      <c r="AA510" t="s">
        <v>2025</v>
      </c>
    </row>
    <row r="511" spans="1:27" ht="15" customHeight="1">
      <c r="A511" s="962" t="s">
        <v>255</v>
      </c>
      <c r="B511" t="s">
        <v>297</v>
      </c>
      <c r="C511" t="s">
        <v>13</v>
      </c>
      <c r="D511" t="s">
        <v>11</v>
      </c>
      <c r="E511" t="s">
        <v>329</v>
      </c>
      <c r="F511" t="s">
        <v>392</v>
      </c>
      <c r="R511">
        <v>2.58</v>
      </c>
      <c r="X511">
        <v>0</v>
      </c>
      <c r="Y511">
        <v>500000000</v>
      </c>
      <c r="AA511" t="s">
        <v>2025</v>
      </c>
    </row>
    <row r="512" spans="1:27" ht="15" customHeight="1">
      <c r="A512" s="962" t="s">
        <v>255</v>
      </c>
      <c r="B512" t="s">
        <v>288</v>
      </c>
      <c r="C512" t="s">
        <v>13</v>
      </c>
      <c r="D512" t="s">
        <v>11</v>
      </c>
      <c r="E512" t="s">
        <v>329</v>
      </c>
      <c r="F512" t="s">
        <v>392</v>
      </c>
      <c r="R512">
        <v>2.58</v>
      </c>
      <c r="X512">
        <v>0</v>
      </c>
      <c r="Y512">
        <v>500000000</v>
      </c>
      <c r="AA512" t="s">
        <v>2025</v>
      </c>
    </row>
    <row r="513" spans="1:27" ht="15" customHeight="1">
      <c r="A513" s="962" t="s">
        <v>255</v>
      </c>
      <c r="B513" t="s">
        <v>287</v>
      </c>
      <c r="C513" t="s">
        <v>13</v>
      </c>
      <c r="D513" t="s">
        <v>11</v>
      </c>
      <c r="E513" t="s">
        <v>329</v>
      </c>
      <c r="F513" t="s">
        <v>392</v>
      </c>
      <c r="R513">
        <v>4.5599999999999996</v>
      </c>
      <c r="X513">
        <v>0</v>
      </c>
      <c r="Y513">
        <v>500000000</v>
      </c>
      <c r="AA513" t="s">
        <v>2025</v>
      </c>
    </row>
    <row r="514" spans="1:27" ht="15" customHeight="1">
      <c r="A514" s="962" t="s">
        <v>255</v>
      </c>
      <c r="B514" t="s">
        <v>306</v>
      </c>
      <c r="C514" t="s">
        <v>13</v>
      </c>
      <c r="D514" t="s">
        <v>11</v>
      </c>
      <c r="E514" t="s">
        <v>329</v>
      </c>
      <c r="F514" t="s">
        <v>392</v>
      </c>
      <c r="I514" t="s">
        <v>853</v>
      </c>
      <c r="K514" t="s">
        <v>849</v>
      </c>
      <c r="L514" t="s">
        <v>1994</v>
      </c>
      <c r="M514" t="s">
        <v>55</v>
      </c>
      <c r="O514" t="s">
        <v>361</v>
      </c>
      <c r="P514" t="s">
        <v>851</v>
      </c>
      <c r="Q514" t="s">
        <v>337</v>
      </c>
      <c r="R514">
        <v>7.0000000000000007E-2</v>
      </c>
      <c r="X514">
        <v>0</v>
      </c>
      <c r="Y514">
        <v>500000000</v>
      </c>
      <c r="AA514" t="s">
        <v>2025</v>
      </c>
    </row>
    <row r="515" spans="1:27" ht="15" customHeight="1">
      <c r="A515" s="962" t="s">
        <v>255</v>
      </c>
      <c r="B515" t="s">
        <v>305</v>
      </c>
      <c r="C515" t="s">
        <v>13</v>
      </c>
      <c r="D515" t="s">
        <v>11</v>
      </c>
      <c r="E515" t="s">
        <v>329</v>
      </c>
      <c r="F515" t="s">
        <v>392</v>
      </c>
      <c r="R515">
        <v>1.98</v>
      </c>
      <c r="X515">
        <v>0</v>
      </c>
      <c r="Y515">
        <v>500000000</v>
      </c>
      <c r="AA515" t="s">
        <v>2025</v>
      </c>
    </row>
    <row r="516" spans="1:27" ht="15" customHeight="1">
      <c r="A516" s="962" t="s">
        <v>255</v>
      </c>
      <c r="B516" t="s">
        <v>309</v>
      </c>
      <c r="C516" t="s">
        <v>13</v>
      </c>
      <c r="D516" t="s">
        <v>11</v>
      </c>
      <c r="E516" t="s">
        <v>329</v>
      </c>
      <c r="F516" t="s">
        <v>392</v>
      </c>
      <c r="I516" t="s">
        <v>853</v>
      </c>
      <c r="K516" t="s">
        <v>849</v>
      </c>
      <c r="L516" t="s">
        <v>1995</v>
      </c>
      <c r="M516" t="s">
        <v>55</v>
      </c>
      <c r="O516" t="s">
        <v>361</v>
      </c>
      <c r="P516" t="s">
        <v>851</v>
      </c>
      <c r="Q516" t="s">
        <v>337</v>
      </c>
      <c r="R516">
        <v>1.91</v>
      </c>
      <c r="X516">
        <v>0</v>
      </c>
      <c r="Y516">
        <v>500000000</v>
      </c>
      <c r="AA516" t="s">
        <v>2025</v>
      </c>
    </row>
    <row r="517" spans="1:27" ht="15" customHeight="1">
      <c r="A517" s="962" t="s">
        <v>255</v>
      </c>
      <c r="B517" t="s">
        <v>313</v>
      </c>
      <c r="C517" t="s">
        <v>13</v>
      </c>
      <c r="D517" t="s">
        <v>11</v>
      </c>
      <c r="E517" t="s">
        <v>329</v>
      </c>
      <c r="F517" t="s">
        <v>392</v>
      </c>
      <c r="I517" t="s">
        <v>853</v>
      </c>
      <c r="K517" t="s">
        <v>849</v>
      </c>
      <c r="L517" t="s">
        <v>861</v>
      </c>
      <c r="M517" t="s">
        <v>55</v>
      </c>
      <c r="O517" t="s">
        <v>361</v>
      </c>
      <c r="P517" t="s">
        <v>851</v>
      </c>
      <c r="Q517" t="s">
        <v>337</v>
      </c>
      <c r="R517">
        <v>0</v>
      </c>
      <c r="X517">
        <v>0</v>
      </c>
      <c r="Y517">
        <v>500000000</v>
      </c>
      <c r="AA517" t="s">
        <v>2025</v>
      </c>
    </row>
    <row r="518" spans="1:27" ht="15" customHeight="1">
      <c r="A518" s="962" t="s">
        <v>257</v>
      </c>
      <c r="B518" t="s">
        <v>290</v>
      </c>
      <c r="C518" t="s">
        <v>13</v>
      </c>
      <c r="D518" t="s">
        <v>11</v>
      </c>
      <c r="E518" t="s">
        <v>329</v>
      </c>
      <c r="F518" t="s">
        <v>392</v>
      </c>
      <c r="J518" t="s">
        <v>1996</v>
      </c>
      <c r="R518">
        <v>9.2200000000000006</v>
      </c>
      <c r="S518">
        <v>0</v>
      </c>
      <c r="T518">
        <v>78.5</v>
      </c>
      <c r="X518">
        <v>0</v>
      </c>
      <c r="Y518">
        <v>500000000</v>
      </c>
      <c r="AA518" t="s">
        <v>2029</v>
      </c>
    </row>
    <row r="519" spans="1:27" ht="15" customHeight="1">
      <c r="A519" s="962" t="s">
        <v>257</v>
      </c>
      <c r="B519" t="s">
        <v>292</v>
      </c>
      <c r="C519" t="s">
        <v>13</v>
      </c>
      <c r="D519" t="s">
        <v>11</v>
      </c>
      <c r="E519" t="s">
        <v>329</v>
      </c>
      <c r="F519" t="s">
        <v>392</v>
      </c>
      <c r="J519" t="s">
        <v>1997</v>
      </c>
      <c r="R519">
        <v>3.69</v>
      </c>
      <c r="S519">
        <v>0</v>
      </c>
      <c r="T519">
        <v>78.5</v>
      </c>
      <c r="X519">
        <v>0</v>
      </c>
      <c r="Y519">
        <v>500000000</v>
      </c>
      <c r="AA519" t="s">
        <v>2029</v>
      </c>
    </row>
    <row r="520" spans="1:27" ht="15" customHeight="1">
      <c r="A520" s="962" t="s">
        <v>257</v>
      </c>
      <c r="B520" t="s">
        <v>295</v>
      </c>
      <c r="C520" t="s">
        <v>13</v>
      </c>
      <c r="D520" t="s">
        <v>11</v>
      </c>
      <c r="E520" t="s">
        <v>329</v>
      </c>
      <c r="F520" t="s">
        <v>392</v>
      </c>
      <c r="J520" t="s">
        <v>1998</v>
      </c>
      <c r="R520">
        <v>9.2200000000000006</v>
      </c>
      <c r="S520">
        <v>0</v>
      </c>
      <c r="T520">
        <v>78.5</v>
      </c>
      <c r="X520">
        <v>0</v>
      </c>
      <c r="Y520">
        <v>500000000</v>
      </c>
      <c r="AA520" t="s">
        <v>2029</v>
      </c>
    </row>
    <row r="521" spans="1:27" ht="15" customHeight="1">
      <c r="A521" s="962" t="s">
        <v>257</v>
      </c>
      <c r="B521" t="s">
        <v>296</v>
      </c>
      <c r="C521" t="s">
        <v>13</v>
      </c>
      <c r="D521" t="s">
        <v>11</v>
      </c>
      <c r="E521" t="s">
        <v>329</v>
      </c>
      <c r="F521" t="s">
        <v>392</v>
      </c>
      <c r="J521" t="s">
        <v>1999</v>
      </c>
      <c r="R521">
        <v>9.2200000000000006</v>
      </c>
      <c r="S521">
        <v>0</v>
      </c>
      <c r="T521">
        <v>78.5</v>
      </c>
      <c r="X521">
        <v>0</v>
      </c>
      <c r="Y521">
        <v>500000000</v>
      </c>
      <c r="AA521" t="s">
        <v>2029</v>
      </c>
    </row>
    <row r="522" spans="1:27" ht="15" customHeight="1">
      <c r="A522" s="962" t="s">
        <v>257</v>
      </c>
      <c r="B522" t="s">
        <v>316</v>
      </c>
      <c r="C522" t="s">
        <v>13</v>
      </c>
      <c r="D522" t="s">
        <v>11</v>
      </c>
      <c r="E522" t="s">
        <v>329</v>
      </c>
      <c r="F522" t="s">
        <v>392</v>
      </c>
      <c r="J522" t="s">
        <v>2004</v>
      </c>
      <c r="O522" t="s">
        <v>882</v>
      </c>
      <c r="P522" t="s">
        <v>2005</v>
      </c>
      <c r="Q522" t="s">
        <v>2006</v>
      </c>
      <c r="R522">
        <v>30.2</v>
      </c>
      <c r="S522">
        <v>0</v>
      </c>
      <c r="T522">
        <v>78.5</v>
      </c>
      <c r="X522">
        <v>0</v>
      </c>
      <c r="Y522">
        <v>500000000</v>
      </c>
      <c r="AA522" t="s">
        <v>2029</v>
      </c>
    </row>
    <row r="523" spans="1:27" ht="15" customHeight="1">
      <c r="A523" s="962" t="s">
        <v>257</v>
      </c>
      <c r="B523" t="s">
        <v>289</v>
      </c>
      <c r="C523" t="s">
        <v>13</v>
      </c>
      <c r="D523" t="s">
        <v>11</v>
      </c>
      <c r="E523" t="s">
        <v>329</v>
      </c>
      <c r="F523" t="s">
        <v>392</v>
      </c>
      <c r="O523" t="s">
        <v>882</v>
      </c>
      <c r="P523" t="s">
        <v>2005</v>
      </c>
      <c r="Q523" t="s">
        <v>2006</v>
      </c>
      <c r="R523">
        <v>33.200000000000003</v>
      </c>
      <c r="S523">
        <v>0</v>
      </c>
      <c r="T523">
        <v>78.5</v>
      </c>
      <c r="X523">
        <v>0</v>
      </c>
      <c r="Y523">
        <v>500000000</v>
      </c>
      <c r="AA523" t="s">
        <v>2029</v>
      </c>
    </row>
    <row r="524" spans="1:27" ht="15" customHeight="1">
      <c r="A524" s="962" t="s">
        <v>257</v>
      </c>
      <c r="B524" t="s">
        <v>309</v>
      </c>
      <c r="C524" t="s">
        <v>13</v>
      </c>
      <c r="D524" t="s">
        <v>11</v>
      </c>
      <c r="E524" t="s">
        <v>329</v>
      </c>
      <c r="F524" t="s">
        <v>392</v>
      </c>
      <c r="O524" t="s">
        <v>882</v>
      </c>
      <c r="P524" t="s">
        <v>2005</v>
      </c>
      <c r="Q524" t="s">
        <v>2006</v>
      </c>
      <c r="R524">
        <v>15.1</v>
      </c>
      <c r="S524">
        <v>0</v>
      </c>
      <c r="T524">
        <v>78.5</v>
      </c>
      <c r="X524">
        <v>0</v>
      </c>
      <c r="Y524">
        <v>500000000</v>
      </c>
      <c r="AA524" t="s">
        <v>2029</v>
      </c>
    </row>
    <row r="525" spans="1:27" ht="15" customHeight="1">
      <c r="A525" s="962" t="s">
        <v>257</v>
      </c>
      <c r="B525" t="s">
        <v>291</v>
      </c>
      <c r="C525" t="s">
        <v>13</v>
      </c>
      <c r="D525" t="s">
        <v>11</v>
      </c>
      <c r="E525" t="s">
        <v>329</v>
      </c>
      <c r="F525" t="s">
        <v>392</v>
      </c>
      <c r="R525">
        <v>5.53</v>
      </c>
      <c r="S525">
        <v>0</v>
      </c>
      <c r="T525">
        <v>78.5</v>
      </c>
      <c r="X525">
        <v>0</v>
      </c>
      <c r="Y525">
        <v>500000000</v>
      </c>
      <c r="AA525" t="s">
        <v>2029</v>
      </c>
    </row>
    <row r="526" spans="1:27" ht="15" customHeight="1">
      <c r="A526" s="962" t="s">
        <v>257</v>
      </c>
      <c r="B526" t="s">
        <v>288</v>
      </c>
      <c r="C526" t="s">
        <v>13</v>
      </c>
      <c r="D526" t="s">
        <v>11</v>
      </c>
      <c r="E526" t="s">
        <v>329</v>
      </c>
      <c r="F526" t="s">
        <v>392</v>
      </c>
      <c r="R526">
        <v>33.200000000000003</v>
      </c>
      <c r="S526">
        <v>0</v>
      </c>
      <c r="T526">
        <v>78.5</v>
      </c>
      <c r="X526">
        <v>0</v>
      </c>
      <c r="Y526">
        <v>500000000</v>
      </c>
      <c r="AA526" t="s">
        <v>2029</v>
      </c>
    </row>
    <row r="527" spans="1:27" ht="15" customHeight="1">
      <c r="A527" s="962" t="s">
        <v>257</v>
      </c>
      <c r="B527" t="s">
        <v>287</v>
      </c>
      <c r="C527" t="s">
        <v>13</v>
      </c>
      <c r="D527" t="s">
        <v>11</v>
      </c>
      <c r="E527" t="s">
        <v>329</v>
      </c>
      <c r="F527" t="s">
        <v>392</v>
      </c>
      <c r="R527">
        <v>78.5</v>
      </c>
      <c r="X527">
        <v>0</v>
      </c>
      <c r="Y527">
        <v>500000000</v>
      </c>
      <c r="AA527" t="s">
        <v>2025</v>
      </c>
    </row>
    <row r="528" spans="1:27" ht="15" customHeight="1">
      <c r="A528" s="962" t="s">
        <v>257</v>
      </c>
      <c r="B528" t="s">
        <v>305</v>
      </c>
      <c r="C528" t="s">
        <v>13</v>
      </c>
      <c r="D528" t="s">
        <v>11</v>
      </c>
      <c r="E528" t="s">
        <v>329</v>
      </c>
      <c r="F528" t="s">
        <v>392</v>
      </c>
      <c r="R528">
        <v>45.4</v>
      </c>
      <c r="S528">
        <v>0</v>
      </c>
      <c r="T528">
        <v>78.5</v>
      </c>
      <c r="X528">
        <v>0</v>
      </c>
      <c r="Y528">
        <v>500000000</v>
      </c>
      <c r="AA528" t="s">
        <v>2029</v>
      </c>
    </row>
    <row r="529" spans="1:27" ht="15" customHeight="1">
      <c r="A529" s="962" t="s">
        <v>257</v>
      </c>
      <c r="B529" t="s">
        <v>321</v>
      </c>
      <c r="C529" t="s">
        <v>13</v>
      </c>
      <c r="D529" t="s">
        <v>11</v>
      </c>
      <c r="E529" t="s">
        <v>329</v>
      </c>
      <c r="F529" t="s">
        <v>392</v>
      </c>
      <c r="H529" t="s">
        <v>405</v>
      </c>
      <c r="I529" t="s">
        <v>353</v>
      </c>
      <c r="K529" t="s">
        <v>333</v>
      </c>
      <c r="L529" t="s">
        <v>356</v>
      </c>
      <c r="M529" t="s">
        <v>59</v>
      </c>
      <c r="O529" t="s">
        <v>335</v>
      </c>
      <c r="P529" t="s">
        <v>336</v>
      </c>
      <c r="Q529" t="s">
        <v>337</v>
      </c>
      <c r="R529">
        <v>133</v>
      </c>
      <c r="U529">
        <v>132.79</v>
      </c>
      <c r="V529">
        <v>6.64</v>
      </c>
      <c r="W529">
        <v>0.1</v>
      </c>
      <c r="X529">
        <v>0</v>
      </c>
      <c r="Y529">
        <v>500000000</v>
      </c>
      <c r="Z529">
        <v>0</v>
      </c>
      <c r="AA529" t="s">
        <v>2028</v>
      </c>
    </row>
    <row r="530" spans="1:27" ht="15" customHeight="1">
      <c r="A530" s="962" t="s">
        <v>257</v>
      </c>
      <c r="B530" t="s">
        <v>310</v>
      </c>
      <c r="C530" t="s">
        <v>13</v>
      </c>
      <c r="D530" t="s">
        <v>11</v>
      </c>
      <c r="E530" t="s">
        <v>329</v>
      </c>
      <c r="F530" t="s">
        <v>392</v>
      </c>
      <c r="R530">
        <v>15.1</v>
      </c>
      <c r="S530">
        <v>0</v>
      </c>
      <c r="T530">
        <v>78.5</v>
      </c>
      <c r="X530">
        <v>0</v>
      </c>
      <c r="Y530">
        <v>500000000</v>
      </c>
      <c r="AA530" t="s">
        <v>2029</v>
      </c>
    </row>
    <row r="531" spans="1:27" ht="15" customHeight="1">
      <c r="A531" s="962" t="s">
        <v>257</v>
      </c>
      <c r="B531" t="s">
        <v>294</v>
      </c>
      <c r="C531" t="s">
        <v>13</v>
      </c>
      <c r="D531" t="s">
        <v>11</v>
      </c>
      <c r="E531" t="s">
        <v>329</v>
      </c>
      <c r="F531" t="s">
        <v>392</v>
      </c>
      <c r="R531">
        <v>1.84</v>
      </c>
      <c r="S531">
        <v>0</v>
      </c>
      <c r="T531">
        <v>78.5</v>
      </c>
      <c r="X531">
        <v>0</v>
      </c>
      <c r="Y531">
        <v>500000000</v>
      </c>
      <c r="AA531" t="s">
        <v>2029</v>
      </c>
    </row>
    <row r="532" spans="1:27" ht="15" customHeight="1">
      <c r="A532" s="962" t="s">
        <v>257</v>
      </c>
      <c r="B532" t="s">
        <v>293</v>
      </c>
      <c r="C532" t="s">
        <v>13</v>
      </c>
      <c r="D532" t="s">
        <v>11</v>
      </c>
      <c r="E532" t="s">
        <v>329</v>
      </c>
      <c r="F532" t="s">
        <v>392</v>
      </c>
      <c r="R532">
        <v>1.84</v>
      </c>
      <c r="S532">
        <v>0</v>
      </c>
      <c r="T532">
        <v>78.5</v>
      </c>
      <c r="X532">
        <v>0</v>
      </c>
      <c r="Y532">
        <v>500000000</v>
      </c>
      <c r="AA532" t="s">
        <v>2029</v>
      </c>
    </row>
    <row r="533" spans="1:27" ht="15" customHeight="1">
      <c r="A533" s="962" t="s">
        <v>259</v>
      </c>
      <c r="B533" t="s">
        <v>300</v>
      </c>
      <c r="C533" t="s">
        <v>13</v>
      </c>
      <c r="D533" t="s">
        <v>11</v>
      </c>
      <c r="E533" t="s">
        <v>329</v>
      </c>
      <c r="F533" t="s">
        <v>392</v>
      </c>
      <c r="H533" t="s">
        <v>919</v>
      </c>
      <c r="I533" t="s">
        <v>893</v>
      </c>
      <c r="J533" t="s">
        <v>894</v>
      </c>
      <c r="K533" t="s">
        <v>849</v>
      </c>
      <c r="L533" t="s">
        <v>897</v>
      </c>
      <c r="M533" t="s">
        <v>75</v>
      </c>
      <c r="O533" t="s">
        <v>361</v>
      </c>
      <c r="P533" t="s">
        <v>851</v>
      </c>
      <c r="Q533" t="s">
        <v>337</v>
      </c>
      <c r="R533">
        <v>619</v>
      </c>
      <c r="X533">
        <v>0</v>
      </c>
      <c r="Y533">
        <v>500000000</v>
      </c>
      <c r="AA533" t="s">
        <v>2025</v>
      </c>
    </row>
    <row r="534" spans="1:27" ht="15" customHeight="1">
      <c r="A534" s="962" t="s">
        <v>259</v>
      </c>
      <c r="B534" t="s">
        <v>298</v>
      </c>
      <c r="C534" t="s">
        <v>13</v>
      </c>
      <c r="D534" t="s">
        <v>11</v>
      </c>
      <c r="E534" t="s">
        <v>329</v>
      </c>
      <c r="F534" t="s">
        <v>392</v>
      </c>
      <c r="R534">
        <v>3950</v>
      </c>
      <c r="X534">
        <v>0</v>
      </c>
      <c r="Y534">
        <v>500000000</v>
      </c>
      <c r="AA534" t="s">
        <v>2025</v>
      </c>
    </row>
    <row r="535" spans="1:27" ht="15" customHeight="1">
      <c r="A535" s="962" t="s">
        <v>259</v>
      </c>
      <c r="B535" t="s">
        <v>297</v>
      </c>
      <c r="C535" t="s">
        <v>13</v>
      </c>
      <c r="D535" t="s">
        <v>11</v>
      </c>
      <c r="E535" t="s">
        <v>329</v>
      </c>
      <c r="F535" t="s">
        <v>392</v>
      </c>
      <c r="R535">
        <v>3950</v>
      </c>
      <c r="X535">
        <v>0</v>
      </c>
      <c r="Y535">
        <v>500000000</v>
      </c>
      <c r="AA535" t="s">
        <v>2025</v>
      </c>
    </row>
    <row r="536" spans="1:27" ht="15" customHeight="1">
      <c r="A536" s="962" t="s">
        <v>259</v>
      </c>
      <c r="B536" t="s">
        <v>288</v>
      </c>
      <c r="C536" t="s">
        <v>13</v>
      </c>
      <c r="D536" t="s">
        <v>11</v>
      </c>
      <c r="E536" t="s">
        <v>329</v>
      </c>
      <c r="F536" t="s">
        <v>392</v>
      </c>
      <c r="R536">
        <v>3950</v>
      </c>
      <c r="X536">
        <v>0</v>
      </c>
      <c r="Y536">
        <v>500000000</v>
      </c>
      <c r="AA536" t="s">
        <v>2025</v>
      </c>
    </row>
    <row r="537" spans="1:27" ht="15" customHeight="1">
      <c r="A537" s="962" t="s">
        <v>259</v>
      </c>
      <c r="B537" t="s">
        <v>287</v>
      </c>
      <c r="C537" t="s">
        <v>13</v>
      </c>
      <c r="D537" t="s">
        <v>11</v>
      </c>
      <c r="E537" t="s">
        <v>329</v>
      </c>
      <c r="F537" t="s">
        <v>392</v>
      </c>
      <c r="R537">
        <v>3950</v>
      </c>
      <c r="X537">
        <v>0</v>
      </c>
      <c r="Y537">
        <v>500000000</v>
      </c>
      <c r="AA537" t="s">
        <v>2025</v>
      </c>
    </row>
    <row r="538" spans="1:27" ht="15" customHeight="1">
      <c r="A538" s="962" t="s">
        <v>259</v>
      </c>
      <c r="B538" t="s">
        <v>321</v>
      </c>
      <c r="C538" t="s">
        <v>13</v>
      </c>
      <c r="D538" t="s">
        <v>11</v>
      </c>
      <c r="E538" t="s">
        <v>329</v>
      </c>
      <c r="F538" t="s">
        <v>392</v>
      </c>
      <c r="H538" t="s">
        <v>406</v>
      </c>
      <c r="I538" t="s">
        <v>353</v>
      </c>
      <c r="K538" t="s">
        <v>333</v>
      </c>
      <c r="L538" t="s">
        <v>363</v>
      </c>
      <c r="M538" t="s">
        <v>59</v>
      </c>
      <c r="O538" t="s">
        <v>335</v>
      </c>
      <c r="P538" t="s">
        <v>336</v>
      </c>
      <c r="Q538" t="s">
        <v>337</v>
      </c>
      <c r="R538">
        <v>19.2</v>
      </c>
      <c r="U538">
        <v>19.170000000000002</v>
      </c>
      <c r="V538">
        <v>0.96</v>
      </c>
      <c r="W538">
        <v>0.1</v>
      </c>
      <c r="X538">
        <v>0</v>
      </c>
      <c r="Y538">
        <v>500000000</v>
      </c>
      <c r="Z538">
        <v>0</v>
      </c>
      <c r="AA538" t="s">
        <v>2028</v>
      </c>
    </row>
    <row r="539" spans="1:27" ht="15" customHeight="1">
      <c r="A539" s="962" t="s">
        <v>259</v>
      </c>
      <c r="B539" t="s">
        <v>299</v>
      </c>
      <c r="C539" t="s">
        <v>13</v>
      </c>
      <c r="D539" t="s">
        <v>11</v>
      </c>
      <c r="E539" t="s">
        <v>329</v>
      </c>
      <c r="F539" t="s">
        <v>392</v>
      </c>
      <c r="H539" t="s">
        <v>918</v>
      </c>
      <c r="I539" t="s">
        <v>893</v>
      </c>
      <c r="J539" t="s">
        <v>894</v>
      </c>
      <c r="K539" t="s">
        <v>849</v>
      </c>
      <c r="L539" t="s">
        <v>895</v>
      </c>
      <c r="M539" t="s">
        <v>75</v>
      </c>
      <c r="O539" t="s">
        <v>361</v>
      </c>
      <c r="P539" t="s">
        <v>851</v>
      </c>
      <c r="Q539" t="s">
        <v>337</v>
      </c>
      <c r="R539">
        <v>3330</v>
      </c>
      <c r="X539">
        <v>0</v>
      </c>
      <c r="Y539">
        <v>500000000</v>
      </c>
      <c r="AA539" t="s">
        <v>2025</v>
      </c>
    </row>
    <row r="540" spans="1:27" ht="15" customHeight="1">
      <c r="A540" s="962" t="s">
        <v>259</v>
      </c>
      <c r="B540" t="s">
        <v>301</v>
      </c>
      <c r="C540" t="s">
        <v>13</v>
      </c>
      <c r="D540" t="s">
        <v>11</v>
      </c>
      <c r="E540" t="s">
        <v>329</v>
      </c>
      <c r="F540" t="s">
        <v>392</v>
      </c>
      <c r="R540">
        <v>619</v>
      </c>
      <c r="X540">
        <v>0</v>
      </c>
      <c r="Y540">
        <v>500000000</v>
      </c>
      <c r="AA540" t="s">
        <v>2025</v>
      </c>
    </row>
    <row r="541" spans="1:27" ht="15" customHeight="1">
      <c r="A541" s="962" t="s">
        <v>260</v>
      </c>
      <c r="B541" t="s">
        <v>299</v>
      </c>
      <c r="C541" t="s">
        <v>13</v>
      </c>
      <c r="D541" t="s">
        <v>11</v>
      </c>
      <c r="E541" t="s">
        <v>329</v>
      </c>
      <c r="F541" t="s">
        <v>392</v>
      </c>
      <c r="H541" t="s">
        <v>879</v>
      </c>
      <c r="I541" t="s">
        <v>880</v>
      </c>
      <c r="J541" t="s">
        <v>848</v>
      </c>
      <c r="K541" t="s">
        <v>849</v>
      </c>
      <c r="L541" t="s">
        <v>881</v>
      </c>
      <c r="M541" t="s">
        <v>73</v>
      </c>
      <c r="O541" t="s">
        <v>882</v>
      </c>
      <c r="P541" t="s">
        <v>851</v>
      </c>
      <c r="Q541" t="s">
        <v>337</v>
      </c>
      <c r="R541">
        <v>12.2</v>
      </c>
      <c r="X541">
        <v>0</v>
      </c>
      <c r="Y541">
        <v>500000000</v>
      </c>
      <c r="AA541" t="s">
        <v>2025</v>
      </c>
    </row>
    <row r="542" spans="1:27" ht="15" customHeight="1">
      <c r="A542" s="962" t="s">
        <v>260</v>
      </c>
      <c r="B542" t="s">
        <v>312</v>
      </c>
      <c r="C542" t="s">
        <v>13</v>
      </c>
      <c r="D542" t="s">
        <v>11</v>
      </c>
      <c r="E542" t="s">
        <v>329</v>
      </c>
      <c r="F542" t="s">
        <v>392</v>
      </c>
      <c r="R542">
        <v>0</v>
      </c>
      <c r="X542">
        <v>0</v>
      </c>
      <c r="Y542">
        <v>500000000</v>
      </c>
      <c r="AA542" t="s">
        <v>2025</v>
      </c>
    </row>
    <row r="543" spans="1:27" ht="15" customHeight="1">
      <c r="A543" s="962" t="s">
        <v>260</v>
      </c>
      <c r="B543" t="s">
        <v>298</v>
      </c>
      <c r="C543" t="s">
        <v>13</v>
      </c>
      <c r="D543" t="s">
        <v>11</v>
      </c>
      <c r="E543" t="s">
        <v>329</v>
      </c>
      <c r="F543" t="s">
        <v>392</v>
      </c>
      <c r="R543">
        <v>12.2</v>
      </c>
      <c r="X543">
        <v>0</v>
      </c>
      <c r="Y543">
        <v>500000000</v>
      </c>
      <c r="AA543" t="s">
        <v>2025</v>
      </c>
    </row>
    <row r="544" spans="1:27" ht="15" customHeight="1">
      <c r="A544" s="962" t="s">
        <v>260</v>
      </c>
      <c r="B544" t="s">
        <v>297</v>
      </c>
      <c r="C544" t="s">
        <v>13</v>
      </c>
      <c r="D544" t="s">
        <v>11</v>
      </c>
      <c r="E544" t="s">
        <v>329</v>
      </c>
      <c r="F544" t="s">
        <v>392</v>
      </c>
      <c r="R544">
        <v>12.2</v>
      </c>
      <c r="X544">
        <v>0</v>
      </c>
      <c r="Y544">
        <v>500000000</v>
      </c>
      <c r="AA544" t="s">
        <v>2025</v>
      </c>
    </row>
    <row r="545" spans="1:27" ht="15" customHeight="1">
      <c r="A545" s="962" t="s">
        <v>260</v>
      </c>
      <c r="B545" t="s">
        <v>288</v>
      </c>
      <c r="C545" t="s">
        <v>13</v>
      </c>
      <c r="D545" t="s">
        <v>11</v>
      </c>
      <c r="E545" t="s">
        <v>329</v>
      </c>
      <c r="F545" t="s">
        <v>392</v>
      </c>
      <c r="R545">
        <v>12.2</v>
      </c>
      <c r="X545">
        <v>0</v>
      </c>
      <c r="Y545">
        <v>500000000</v>
      </c>
      <c r="AA545" t="s">
        <v>2025</v>
      </c>
    </row>
    <row r="546" spans="1:27" ht="15" customHeight="1">
      <c r="A546" s="962" t="s">
        <v>260</v>
      </c>
      <c r="B546" t="s">
        <v>287</v>
      </c>
      <c r="C546" t="s">
        <v>13</v>
      </c>
      <c r="D546" t="s">
        <v>11</v>
      </c>
      <c r="E546" t="s">
        <v>329</v>
      </c>
      <c r="F546" t="s">
        <v>392</v>
      </c>
      <c r="R546">
        <v>12.2</v>
      </c>
      <c r="X546">
        <v>0</v>
      </c>
      <c r="Y546">
        <v>500000000</v>
      </c>
      <c r="AA546" t="s">
        <v>2025</v>
      </c>
    </row>
    <row r="547" spans="1:27" ht="15" customHeight="1">
      <c r="A547" s="962" t="s">
        <v>260</v>
      </c>
      <c r="B547" t="s">
        <v>309</v>
      </c>
      <c r="C547" t="s">
        <v>13</v>
      </c>
      <c r="D547" t="s">
        <v>11</v>
      </c>
      <c r="E547" t="s">
        <v>329</v>
      </c>
      <c r="F547" t="s">
        <v>392</v>
      </c>
      <c r="R547">
        <v>0</v>
      </c>
      <c r="X547">
        <v>0</v>
      </c>
      <c r="Y547">
        <v>500000000</v>
      </c>
      <c r="AA547" t="s">
        <v>2025</v>
      </c>
    </row>
    <row r="548" spans="1:27" ht="15" customHeight="1">
      <c r="A548" s="962" t="s">
        <v>260</v>
      </c>
      <c r="B548" t="s">
        <v>305</v>
      </c>
      <c r="C548" t="s">
        <v>13</v>
      </c>
      <c r="D548" t="s">
        <v>11</v>
      </c>
      <c r="E548" t="s">
        <v>329</v>
      </c>
      <c r="F548" t="s">
        <v>392</v>
      </c>
      <c r="R548">
        <v>0</v>
      </c>
      <c r="X548">
        <v>0</v>
      </c>
      <c r="Y548">
        <v>500000000</v>
      </c>
      <c r="AA548" t="s">
        <v>2025</v>
      </c>
    </row>
    <row r="549" spans="1:27" ht="15" customHeight="1">
      <c r="A549" s="962" t="s">
        <v>261</v>
      </c>
      <c r="B549" t="s">
        <v>290</v>
      </c>
      <c r="C549" t="s">
        <v>13</v>
      </c>
      <c r="D549" t="s">
        <v>11</v>
      </c>
      <c r="E549" t="s">
        <v>329</v>
      </c>
      <c r="F549" t="s">
        <v>392</v>
      </c>
      <c r="R549">
        <v>0</v>
      </c>
      <c r="S549">
        <v>0</v>
      </c>
      <c r="T549">
        <v>500000000</v>
      </c>
      <c r="X549">
        <v>0</v>
      </c>
      <c r="Y549">
        <v>500000000</v>
      </c>
      <c r="AA549" t="s">
        <v>2027</v>
      </c>
    </row>
    <row r="550" spans="1:27" ht="15" customHeight="1">
      <c r="A550" s="962" t="s">
        <v>261</v>
      </c>
      <c r="B550" t="s">
        <v>292</v>
      </c>
      <c r="C550" t="s">
        <v>13</v>
      </c>
      <c r="D550" t="s">
        <v>11</v>
      </c>
      <c r="E550" t="s">
        <v>329</v>
      </c>
      <c r="F550" t="s">
        <v>392</v>
      </c>
      <c r="R550">
        <v>0</v>
      </c>
      <c r="S550">
        <v>0</v>
      </c>
      <c r="T550">
        <v>500000000</v>
      </c>
      <c r="X550">
        <v>0</v>
      </c>
      <c r="Y550">
        <v>500000000</v>
      </c>
      <c r="AA550" t="s">
        <v>2027</v>
      </c>
    </row>
    <row r="551" spans="1:27" ht="15" customHeight="1">
      <c r="A551" s="962" t="s">
        <v>261</v>
      </c>
      <c r="B551" t="s">
        <v>295</v>
      </c>
      <c r="C551" t="s">
        <v>13</v>
      </c>
      <c r="D551" t="s">
        <v>11</v>
      </c>
      <c r="E551" t="s">
        <v>329</v>
      </c>
      <c r="F551" t="s">
        <v>392</v>
      </c>
      <c r="R551">
        <v>0</v>
      </c>
      <c r="S551">
        <v>0</v>
      </c>
      <c r="T551">
        <v>500000000</v>
      </c>
      <c r="X551">
        <v>0</v>
      </c>
      <c r="Y551">
        <v>500000000</v>
      </c>
      <c r="AA551" t="s">
        <v>2027</v>
      </c>
    </row>
    <row r="552" spans="1:27" ht="15" customHeight="1">
      <c r="A552" s="962" t="s">
        <v>261</v>
      </c>
      <c r="B552" t="s">
        <v>296</v>
      </c>
      <c r="C552" t="s">
        <v>13</v>
      </c>
      <c r="D552" t="s">
        <v>11</v>
      </c>
      <c r="E552" t="s">
        <v>329</v>
      </c>
      <c r="F552" t="s">
        <v>392</v>
      </c>
      <c r="R552">
        <v>0</v>
      </c>
      <c r="S552">
        <v>0</v>
      </c>
      <c r="T552">
        <v>500000000</v>
      </c>
      <c r="X552">
        <v>0</v>
      </c>
      <c r="Y552">
        <v>500000000</v>
      </c>
      <c r="AA552" t="s">
        <v>2027</v>
      </c>
    </row>
    <row r="553" spans="1:27" ht="15" customHeight="1">
      <c r="A553" s="962" t="s">
        <v>261</v>
      </c>
      <c r="B553" t="s">
        <v>289</v>
      </c>
      <c r="C553" t="s">
        <v>13</v>
      </c>
      <c r="D553" t="s">
        <v>11</v>
      </c>
      <c r="E553" t="s">
        <v>329</v>
      </c>
      <c r="F553" t="s">
        <v>392</v>
      </c>
      <c r="R553">
        <v>0</v>
      </c>
      <c r="S553">
        <v>0</v>
      </c>
      <c r="T553">
        <v>500000000</v>
      </c>
      <c r="X553">
        <v>0</v>
      </c>
      <c r="Y553">
        <v>500000000</v>
      </c>
      <c r="AA553" t="s">
        <v>2027</v>
      </c>
    </row>
    <row r="554" spans="1:27" ht="15" customHeight="1">
      <c r="A554" s="962" t="s">
        <v>261</v>
      </c>
      <c r="B554" t="s">
        <v>291</v>
      </c>
      <c r="C554" t="s">
        <v>13</v>
      </c>
      <c r="D554" t="s">
        <v>11</v>
      </c>
      <c r="E554" t="s">
        <v>329</v>
      </c>
      <c r="F554" t="s">
        <v>392</v>
      </c>
      <c r="R554">
        <v>0</v>
      </c>
      <c r="S554">
        <v>0</v>
      </c>
      <c r="T554">
        <v>500000000</v>
      </c>
      <c r="X554">
        <v>0</v>
      </c>
      <c r="Y554">
        <v>500000000</v>
      </c>
      <c r="AA554" t="s">
        <v>2027</v>
      </c>
    </row>
    <row r="555" spans="1:27" ht="15" customHeight="1">
      <c r="A555" s="962" t="s">
        <v>261</v>
      </c>
      <c r="B555" t="s">
        <v>288</v>
      </c>
      <c r="C555" t="s">
        <v>13</v>
      </c>
      <c r="D555" t="s">
        <v>11</v>
      </c>
      <c r="E555" t="s">
        <v>329</v>
      </c>
      <c r="F555" t="s">
        <v>392</v>
      </c>
      <c r="R555">
        <v>0</v>
      </c>
      <c r="S555">
        <v>0</v>
      </c>
      <c r="T555">
        <v>500000000</v>
      </c>
      <c r="X555">
        <v>0</v>
      </c>
      <c r="Y555">
        <v>500000000</v>
      </c>
      <c r="AA555" t="s">
        <v>2027</v>
      </c>
    </row>
    <row r="556" spans="1:27" ht="15" customHeight="1">
      <c r="A556" s="962" t="s">
        <v>261</v>
      </c>
      <c r="B556" t="s">
        <v>287</v>
      </c>
      <c r="C556" t="s">
        <v>13</v>
      </c>
      <c r="D556" t="s">
        <v>11</v>
      </c>
      <c r="E556" t="s">
        <v>329</v>
      </c>
      <c r="F556" t="s">
        <v>392</v>
      </c>
      <c r="R556">
        <v>0</v>
      </c>
      <c r="S556">
        <v>0</v>
      </c>
      <c r="T556">
        <v>500000000</v>
      </c>
      <c r="X556">
        <v>0</v>
      </c>
      <c r="Y556">
        <v>500000000</v>
      </c>
      <c r="AA556" t="s">
        <v>2027</v>
      </c>
    </row>
    <row r="557" spans="1:27" ht="15" customHeight="1">
      <c r="A557" s="962" t="s">
        <v>261</v>
      </c>
      <c r="B557" t="s">
        <v>321</v>
      </c>
      <c r="C557" t="s">
        <v>13</v>
      </c>
      <c r="D557" t="s">
        <v>11</v>
      </c>
      <c r="E557" t="s">
        <v>329</v>
      </c>
      <c r="F557" t="s">
        <v>392</v>
      </c>
      <c r="R557">
        <v>0</v>
      </c>
      <c r="S557">
        <v>0</v>
      </c>
      <c r="T557">
        <v>500000000</v>
      </c>
      <c r="X557">
        <v>0</v>
      </c>
      <c r="Y557">
        <v>500000000</v>
      </c>
      <c r="AA557" t="s">
        <v>2027</v>
      </c>
    </row>
    <row r="558" spans="1:27" ht="15" customHeight="1">
      <c r="A558" s="962" t="s">
        <v>261</v>
      </c>
      <c r="B558" t="s">
        <v>294</v>
      </c>
      <c r="C558" t="s">
        <v>13</v>
      </c>
      <c r="D558" t="s">
        <v>11</v>
      </c>
      <c r="E558" t="s">
        <v>329</v>
      </c>
      <c r="F558" t="s">
        <v>392</v>
      </c>
      <c r="R558">
        <v>0</v>
      </c>
      <c r="S558">
        <v>0</v>
      </c>
      <c r="T558">
        <v>500000000</v>
      </c>
      <c r="X558">
        <v>0</v>
      </c>
      <c r="Y558">
        <v>500000000</v>
      </c>
      <c r="AA558" t="s">
        <v>2027</v>
      </c>
    </row>
    <row r="559" spans="1:27" ht="15" customHeight="1">
      <c r="A559" s="962" t="s">
        <v>261</v>
      </c>
      <c r="B559" t="s">
        <v>293</v>
      </c>
      <c r="C559" t="s">
        <v>13</v>
      </c>
      <c r="D559" t="s">
        <v>11</v>
      </c>
      <c r="E559" t="s">
        <v>329</v>
      </c>
      <c r="F559" t="s">
        <v>392</v>
      </c>
      <c r="R559">
        <v>0</v>
      </c>
      <c r="S559">
        <v>0</v>
      </c>
      <c r="T559">
        <v>500000000</v>
      </c>
      <c r="X559">
        <v>0</v>
      </c>
      <c r="Y559">
        <v>500000000</v>
      </c>
      <c r="AA559" t="s">
        <v>2027</v>
      </c>
    </row>
    <row r="560" spans="1:27" ht="15" customHeight="1">
      <c r="A560" s="962" t="s">
        <v>261</v>
      </c>
      <c r="B560" t="s">
        <v>324</v>
      </c>
      <c r="C560" t="s">
        <v>13</v>
      </c>
      <c r="D560" t="s">
        <v>11</v>
      </c>
      <c r="E560" t="s">
        <v>329</v>
      </c>
      <c r="F560" t="s">
        <v>392</v>
      </c>
      <c r="R560">
        <v>0</v>
      </c>
      <c r="S560">
        <v>0</v>
      </c>
      <c r="T560">
        <v>500000000</v>
      </c>
      <c r="X560">
        <v>0</v>
      </c>
      <c r="Y560">
        <v>500000000</v>
      </c>
      <c r="AA560" t="s">
        <v>2027</v>
      </c>
    </row>
    <row r="561" spans="1:27" ht="15" customHeight="1">
      <c r="A561" s="962" t="s">
        <v>262</v>
      </c>
      <c r="B561" t="s">
        <v>297</v>
      </c>
      <c r="C561" t="s">
        <v>13</v>
      </c>
      <c r="D561" t="s">
        <v>11</v>
      </c>
      <c r="E561" t="s">
        <v>329</v>
      </c>
      <c r="F561" t="s">
        <v>392</v>
      </c>
      <c r="J561" t="s">
        <v>2000</v>
      </c>
      <c r="L561" t="s">
        <v>2001</v>
      </c>
      <c r="O561" t="s">
        <v>882</v>
      </c>
      <c r="P561" t="s">
        <v>868</v>
      </c>
      <c r="Q561" t="s">
        <v>869</v>
      </c>
      <c r="R561">
        <v>0</v>
      </c>
      <c r="S561">
        <v>0</v>
      </c>
      <c r="T561">
        <v>500000000</v>
      </c>
      <c r="X561">
        <v>0</v>
      </c>
      <c r="Y561">
        <v>500000000</v>
      </c>
      <c r="AA561" t="s">
        <v>2027</v>
      </c>
    </row>
    <row r="562" spans="1:27" ht="15" customHeight="1">
      <c r="A562" s="962" t="s">
        <v>262</v>
      </c>
      <c r="B562" t="s">
        <v>288</v>
      </c>
      <c r="C562" t="s">
        <v>13</v>
      </c>
      <c r="D562" t="s">
        <v>11</v>
      </c>
      <c r="E562" t="s">
        <v>329</v>
      </c>
      <c r="F562" t="s">
        <v>392</v>
      </c>
      <c r="R562">
        <v>0</v>
      </c>
      <c r="S562">
        <v>0</v>
      </c>
      <c r="T562">
        <v>500000000</v>
      </c>
      <c r="X562">
        <v>0</v>
      </c>
      <c r="Y562">
        <v>500000000</v>
      </c>
      <c r="AA562" t="s">
        <v>2027</v>
      </c>
    </row>
    <row r="563" spans="1:27" ht="15" customHeight="1">
      <c r="A563" s="962" t="s">
        <v>262</v>
      </c>
      <c r="B563" t="s">
        <v>287</v>
      </c>
      <c r="C563" t="s">
        <v>13</v>
      </c>
      <c r="D563" t="s">
        <v>11</v>
      </c>
      <c r="E563" t="s">
        <v>329</v>
      </c>
      <c r="F563" t="s">
        <v>392</v>
      </c>
      <c r="R563">
        <v>0</v>
      </c>
      <c r="S563">
        <v>0</v>
      </c>
      <c r="T563">
        <v>500000000</v>
      </c>
      <c r="X563">
        <v>0</v>
      </c>
      <c r="Y563">
        <v>500000000</v>
      </c>
      <c r="AA563" t="s">
        <v>2027</v>
      </c>
    </row>
    <row r="564" spans="1:27" ht="15" customHeight="1">
      <c r="A564" s="962" t="s">
        <v>262</v>
      </c>
      <c r="B564" t="s">
        <v>299</v>
      </c>
      <c r="C564" t="s">
        <v>13</v>
      </c>
      <c r="D564" t="s">
        <v>11</v>
      </c>
      <c r="E564" t="s">
        <v>329</v>
      </c>
      <c r="F564" t="s">
        <v>392</v>
      </c>
      <c r="R564">
        <v>0</v>
      </c>
      <c r="S564">
        <v>0</v>
      </c>
      <c r="T564">
        <v>500000000</v>
      </c>
      <c r="X564">
        <v>0</v>
      </c>
      <c r="Y564">
        <v>500000000</v>
      </c>
      <c r="AA564" t="s">
        <v>2027</v>
      </c>
    </row>
    <row r="565" spans="1:27" ht="15" customHeight="1">
      <c r="A565" s="962" t="s">
        <v>262</v>
      </c>
      <c r="B565" t="s">
        <v>301</v>
      </c>
      <c r="C565" t="s">
        <v>13</v>
      </c>
      <c r="D565" t="s">
        <v>11</v>
      </c>
      <c r="E565" t="s">
        <v>329</v>
      </c>
      <c r="F565" t="s">
        <v>392</v>
      </c>
      <c r="R565">
        <v>0</v>
      </c>
      <c r="S565">
        <v>0</v>
      </c>
      <c r="T565">
        <v>500000000</v>
      </c>
      <c r="X565">
        <v>0</v>
      </c>
      <c r="Y565">
        <v>500000000</v>
      </c>
      <c r="AA565" t="s">
        <v>2027</v>
      </c>
    </row>
    <row r="566" spans="1:27" ht="15" customHeight="1">
      <c r="A566" s="962" t="s">
        <v>262</v>
      </c>
      <c r="B566" t="s">
        <v>302</v>
      </c>
      <c r="C566" t="s">
        <v>13</v>
      </c>
      <c r="D566" t="s">
        <v>11</v>
      </c>
      <c r="E566" t="s">
        <v>329</v>
      </c>
      <c r="F566" t="s">
        <v>392</v>
      </c>
      <c r="R566">
        <v>0</v>
      </c>
      <c r="S566">
        <v>0</v>
      </c>
      <c r="T566">
        <v>500000000</v>
      </c>
      <c r="X566">
        <v>0</v>
      </c>
      <c r="Y566">
        <v>500000000</v>
      </c>
      <c r="AA566" t="s">
        <v>2027</v>
      </c>
    </row>
    <row r="567" spans="1:27" ht="15" customHeight="1">
      <c r="A567" s="962" t="s">
        <v>262</v>
      </c>
      <c r="B567" t="s">
        <v>303</v>
      </c>
      <c r="C567" t="s">
        <v>13</v>
      </c>
      <c r="D567" t="s">
        <v>11</v>
      </c>
      <c r="E567" t="s">
        <v>329</v>
      </c>
      <c r="F567" t="s">
        <v>392</v>
      </c>
      <c r="R567">
        <v>0</v>
      </c>
      <c r="S567">
        <v>0</v>
      </c>
      <c r="T567">
        <v>500000000</v>
      </c>
      <c r="X567">
        <v>0</v>
      </c>
      <c r="Y567">
        <v>500000000</v>
      </c>
      <c r="AA567" t="s">
        <v>2027</v>
      </c>
    </row>
    <row r="568" spans="1:27" ht="15" customHeight="1">
      <c r="A568" s="962" t="s">
        <v>262</v>
      </c>
      <c r="B568" t="s">
        <v>298</v>
      </c>
      <c r="C568" t="s">
        <v>13</v>
      </c>
      <c r="D568" t="s">
        <v>11</v>
      </c>
      <c r="E568" t="s">
        <v>329</v>
      </c>
      <c r="F568" t="s">
        <v>392</v>
      </c>
      <c r="R568">
        <v>0</v>
      </c>
      <c r="S568">
        <v>0</v>
      </c>
      <c r="T568">
        <v>500000000</v>
      </c>
      <c r="X568">
        <v>0</v>
      </c>
      <c r="Y568">
        <v>500000000</v>
      </c>
      <c r="AA568" t="s">
        <v>2027</v>
      </c>
    </row>
    <row r="569" spans="1:27" ht="15" customHeight="1">
      <c r="A569" s="962" t="s">
        <v>262</v>
      </c>
      <c r="B569" t="s">
        <v>300</v>
      </c>
      <c r="C569" t="s">
        <v>13</v>
      </c>
      <c r="D569" t="s">
        <v>11</v>
      </c>
      <c r="E569" t="s">
        <v>329</v>
      </c>
      <c r="F569" t="s">
        <v>392</v>
      </c>
      <c r="R569">
        <v>0</v>
      </c>
      <c r="S569">
        <v>0</v>
      </c>
      <c r="T569">
        <v>500000000</v>
      </c>
      <c r="X569">
        <v>0</v>
      </c>
      <c r="Y569">
        <v>500000000</v>
      </c>
      <c r="AA569" t="s">
        <v>2027</v>
      </c>
    </row>
    <row r="570" spans="1:27" ht="15" customHeight="1">
      <c r="A570" s="962" t="s">
        <v>262</v>
      </c>
      <c r="B570" t="s">
        <v>321</v>
      </c>
      <c r="C570" t="s">
        <v>13</v>
      </c>
      <c r="D570" t="s">
        <v>11</v>
      </c>
      <c r="E570" t="s">
        <v>329</v>
      </c>
      <c r="F570" t="s">
        <v>392</v>
      </c>
      <c r="R570">
        <v>0</v>
      </c>
      <c r="S570">
        <v>0</v>
      </c>
      <c r="T570">
        <v>500000000</v>
      </c>
      <c r="X570">
        <v>0</v>
      </c>
      <c r="Y570">
        <v>500000000</v>
      </c>
      <c r="AA570" t="s">
        <v>2027</v>
      </c>
    </row>
    <row r="571" spans="1:27" ht="15" customHeight="1">
      <c r="A571" s="962" t="s">
        <v>263</v>
      </c>
      <c r="B571" t="s">
        <v>290</v>
      </c>
      <c r="C571" t="s">
        <v>13</v>
      </c>
      <c r="D571" t="s">
        <v>11</v>
      </c>
      <c r="E571" t="s">
        <v>329</v>
      </c>
      <c r="F571" t="s">
        <v>392</v>
      </c>
      <c r="R571">
        <v>0</v>
      </c>
      <c r="S571">
        <v>0</v>
      </c>
      <c r="T571">
        <v>500000000</v>
      </c>
      <c r="X571">
        <v>0</v>
      </c>
      <c r="Y571">
        <v>500000000</v>
      </c>
      <c r="AA571" t="s">
        <v>2027</v>
      </c>
    </row>
    <row r="572" spans="1:27" ht="15" customHeight="1">
      <c r="A572" s="962" t="s">
        <v>263</v>
      </c>
      <c r="B572" t="s">
        <v>292</v>
      </c>
      <c r="C572" t="s">
        <v>13</v>
      </c>
      <c r="D572" t="s">
        <v>11</v>
      </c>
      <c r="E572" t="s">
        <v>329</v>
      </c>
      <c r="F572" t="s">
        <v>392</v>
      </c>
      <c r="R572">
        <v>0</v>
      </c>
      <c r="S572">
        <v>0</v>
      </c>
      <c r="T572">
        <v>500000000</v>
      </c>
      <c r="X572">
        <v>0</v>
      </c>
      <c r="Y572">
        <v>500000000</v>
      </c>
      <c r="AA572" t="s">
        <v>2027</v>
      </c>
    </row>
    <row r="573" spans="1:27" ht="15" customHeight="1">
      <c r="A573" s="962" t="s">
        <v>263</v>
      </c>
      <c r="B573" t="s">
        <v>295</v>
      </c>
      <c r="C573" t="s">
        <v>13</v>
      </c>
      <c r="D573" t="s">
        <v>11</v>
      </c>
      <c r="E573" t="s">
        <v>329</v>
      </c>
      <c r="F573" t="s">
        <v>392</v>
      </c>
      <c r="R573">
        <v>0</v>
      </c>
      <c r="S573">
        <v>0</v>
      </c>
      <c r="T573">
        <v>500000000</v>
      </c>
      <c r="X573">
        <v>0</v>
      </c>
      <c r="Y573">
        <v>500000000</v>
      </c>
      <c r="AA573" t="s">
        <v>2027</v>
      </c>
    </row>
    <row r="574" spans="1:27" ht="15" customHeight="1">
      <c r="A574" s="962" t="s">
        <v>263</v>
      </c>
      <c r="B574" t="s">
        <v>296</v>
      </c>
      <c r="C574" t="s">
        <v>13</v>
      </c>
      <c r="D574" t="s">
        <v>11</v>
      </c>
      <c r="E574" t="s">
        <v>329</v>
      </c>
      <c r="F574" t="s">
        <v>392</v>
      </c>
      <c r="R574">
        <v>0</v>
      </c>
      <c r="S574">
        <v>0</v>
      </c>
      <c r="T574">
        <v>500000000</v>
      </c>
      <c r="X574">
        <v>0</v>
      </c>
      <c r="Y574">
        <v>500000000</v>
      </c>
      <c r="AA574" t="s">
        <v>2027</v>
      </c>
    </row>
    <row r="575" spans="1:27" ht="15" customHeight="1">
      <c r="A575" s="962" t="s">
        <v>263</v>
      </c>
      <c r="B575" t="s">
        <v>289</v>
      </c>
      <c r="C575" t="s">
        <v>13</v>
      </c>
      <c r="D575" t="s">
        <v>11</v>
      </c>
      <c r="E575" t="s">
        <v>329</v>
      </c>
      <c r="F575" t="s">
        <v>392</v>
      </c>
      <c r="R575">
        <v>0</v>
      </c>
      <c r="S575">
        <v>0</v>
      </c>
      <c r="T575">
        <v>500000000</v>
      </c>
      <c r="X575">
        <v>0</v>
      </c>
      <c r="Y575">
        <v>500000000</v>
      </c>
      <c r="AA575" t="s">
        <v>2027</v>
      </c>
    </row>
    <row r="576" spans="1:27" ht="15" customHeight="1">
      <c r="A576" s="962" t="s">
        <v>263</v>
      </c>
      <c r="B576" t="s">
        <v>291</v>
      </c>
      <c r="C576" t="s">
        <v>13</v>
      </c>
      <c r="D576" t="s">
        <v>11</v>
      </c>
      <c r="E576" t="s">
        <v>329</v>
      </c>
      <c r="F576" t="s">
        <v>392</v>
      </c>
      <c r="R576">
        <v>0</v>
      </c>
      <c r="S576">
        <v>0</v>
      </c>
      <c r="T576">
        <v>500000000</v>
      </c>
      <c r="X576">
        <v>0</v>
      </c>
      <c r="Y576">
        <v>500000000</v>
      </c>
      <c r="AA576" t="s">
        <v>2027</v>
      </c>
    </row>
    <row r="577" spans="1:27" ht="15" customHeight="1">
      <c r="A577" s="962" t="s">
        <v>263</v>
      </c>
      <c r="B577" t="s">
        <v>288</v>
      </c>
      <c r="C577" t="s">
        <v>13</v>
      </c>
      <c r="D577" t="s">
        <v>11</v>
      </c>
      <c r="E577" t="s">
        <v>329</v>
      </c>
      <c r="F577" t="s">
        <v>392</v>
      </c>
      <c r="R577">
        <v>0</v>
      </c>
      <c r="S577">
        <v>0</v>
      </c>
      <c r="T577">
        <v>500000000</v>
      </c>
      <c r="X577">
        <v>0</v>
      </c>
      <c r="Y577">
        <v>500000000</v>
      </c>
      <c r="AA577" t="s">
        <v>2027</v>
      </c>
    </row>
    <row r="578" spans="1:27" ht="15" customHeight="1">
      <c r="A578" s="962" t="s">
        <v>263</v>
      </c>
      <c r="B578" t="s">
        <v>287</v>
      </c>
      <c r="C578" t="s">
        <v>13</v>
      </c>
      <c r="D578" t="s">
        <v>11</v>
      </c>
      <c r="E578" t="s">
        <v>329</v>
      </c>
      <c r="F578" t="s">
        <v>392</v>
      </c>
      <c r="R578">
        <v>0</v>
      </c>
      <c r="S578">
        <v>0</v>
      </c>
      <c r="T578">
        <v>500000000</v>
      </c>
      <c r="X578">
        <v>0</v>
      </c>
      <c r="Y578">
        <v>500000000</v>
      </c>
      <c r="AA578" t="s">
        <v>2027</v>
      </c>
    </row>
    <row r="579" spans="1:27" ht="15" customHeight="1">
      <c r="A579" s="962" t="s">
        <v>263</v>
      </c>
      <c r="B579" t="s">
        <v>321</v>
      </c>
      <c r="C579" t="s">
        <v>13</v>
      </c>
      <c r="D579" t="s">
        <v>11</v>
      </c>
      <c r="E579" t="s">
        <v>329</v>
      </c>
      <c r="F579" t="s">
        <v>392</v>
      </c>
      <c r="R579">
        <v>0</v>
      </c>
      <c r="S579">
        <v>0</v>
      </c>
      <c r="T579">
        <v>500000000</v>
      </c>
      <c r="X579">
        <v>0</v>
      </c>
      <c r="Y579">
        <v>500000000</v>
      </c>
      <c r="AA579" t="s">
        <v>2027</v>
      </c>
    </row>
    <row r="580" spans="1:27" ht="15" customHeight="1">
      <c r="A580" s="962" t="s">
        <v>263</v>
      </c>
      <c r="B580" t="s">
        <v>294</v>
      </c>
      <c r="C580" t="s">
        <v>13</v>
      </c>
      <c r="D580" t="s">
        <v>11</v>
      </c>
      <c r="E580" t="s">
        <v>329</v>
      </c>
      <c r="F580" t="s">
        <v>392</v>
      </c>
      <c r="R580">
        <v>0</v>
      </c>
      <c r="S580">
        <v>0</v>
      </c>
      <c r="T580">
        <v>500000000</v>
      </c>
      <c r="X580">
        <v>0</v>
      </c>
      <c r="Y580">
        <v>500000000</v>
      </c>
      <c r="AA580" t="s">
        <v>2027</v>
      </c>
    </row>
    <row r="581" spans="1:27" ht="15" customHeight="1">
      <c r="A581" s="962" t="s">
        <v>263</v>
      </c>
      <c r="B581" t="s">
        <v>293</v>
      </c>
      <c r="C581" t="s">
        <v>13</v>
      </c>
      <c r="D581" t="s">
        <v>11</v>
      </c>
      <c r="E581" t="s">
        <v>329</v>
      </c>
      <c r="F581" t="s">
        <v>392</v>
      </c>
      <c r="R581">
        <v>0</v>
      </c>
      <c r="S581">
        <v>0</v>
      </c>
      <c r="T581">
        <v>500000000</v>
      </c>
      <c r="X581">
        <v>0</v>
      </c>
      <c r="Y581">
        <v>500000000</v>
      </c>
      <c r="AA581" t="s">
        <v>2027</v>
      </c>
    </row>
    <row r="582" spans="1:27" ht="15" customHeight="1">
      <c r="A582" s="962" t="s">
        <v>263</v>
      </c>
      <c r="B582" t="s">
        <v>324</v>
      </c>
      <c r="C582" t="s">
        <v>13</v>
      </c>
      <c r="D582" t="s">
        <v>11</v>
      </c>
      <c r="E582" t="s">
        <v>329</v>
      </c>
      <c r="F582" t="s">
        <v>392</v>
      </c>
      <c r="R582">
        <v>0</v>
      </c>
      <c r="S582">
        <v>0</v>
      </c>
      <c r="T582">
        <v>500000000</v>
      </c>
      <c r="X582">
        <v>0</v>
      </c>
      <c r="Y582">
        <v>500000000</v>
      </c>
      <c r="AA582" t="s">
        <v>2027</v>
      </c>
    </row>
    <row r="583" spans="1:27" ht="15" customHeight="1">
      <c r="A583" s="962" t="s">
        <v>264</v>
      </c>
      <c r="B583" t="s">
        <v>294</v>
      </c>
      <c r="C583" t="s">
        <v>13</v>
      </c>
      <c r="D583" t="s">
        <v>11</v>
      </c>
      <c r="E583" t="s">
        <v>329</v>
      </c>
      <c r="F583" t="s">
        <v>392</v>
      </c>
      <c r="R583">
        <v>0</v>
      </c>
      <c r="S583">
        <v>0</v>
      </c>
      <c r="T583">
        <v>0</v>
      </c>
      <c r="X583">
        <v>0</v>
      </c>
      <c r="Y583">
        <v>500000000</v>
      </c>
      <c r="AA583" t="s">
        <v>2029</v>
      </c>
    </row>
    <row r="584" spans="1:27" ht="15" customHeight="1">
      <c r="A584" s="962" t="s">
        <v>264</v>
      </c>
      <c r="B584" t="s">
        <v>292</v>
      </c>
      <c r="C584" t="s">
        <v>13</v>
      </c>
      <c r="D584" t="s">
        <v>11</v>
      </c>
      <c r="E584" t="s">
        <v>329</v>
      </c>
      <c r="F584" t="s">
        <v>392</v>
      </c>
      <c r="R584">
        <v>0</v>
      </c>
      <c r="S584">
        <v>0</v>
      </c>
      <c r="T584">
        <v>0</v>
      </c>
      <c r="X584">
        <v>0</v>
      </c>
      <c r="Y584">
        <v>500000000</v>
      </c>
      <c r="AA584" t="s">
        <v>2029</v>
      </c>
    </row>
    <row r="585" spans="1:27" ht="15" customHeight="1">
      <c r="A585" s="962" t="s">
        <v>264</v>
      </c>
      <c r="B585" t="s">
        <v>291</v>
      </c>
      <c r="C585" t="s">
        <v>13</v>
      </c>
      <c r="D585" t="s">
        <v>11</v>
      </c>
      <c r="E585" t="s">
        <v>329</v>
      </c>
      <c r="F585" t="s">
        <v>392</v>
      </c>
      <c r="R585">
        <v>0</v>
      </c>
      <c r="S585">
        <v>0</v>
      </c>
      <c r="T585">
        <v>0</v>
      </c>
      <c r="X585">
        <v>0</v>
      </c>
      <c r="Y585">
        <v>500000000</v>
      </c>
      <c r="AA585" t="s">
        <v>2029</v>
      </c>
    </row>
    <row r="586" spans="1:27" ht="15" customHeight="1">
      <c r="A586" s="962" t="s">
        <v>264</v>
      </c>
      <c r="B586" t="s">
        <v>293</v>
      </c>
      <c r="C586" t="s">
        <v>13</v>
      </c>
      <c r="D586" t="s">
        <v>11</v>
      </c>
      <c r="E586" t="s">
        <v>329</v>
      </c>
      <c r="F586" t="s">
        <v>392</v>
      </c>
      <c r="R586">
        <v>0</v>
      </c>
      <c r="S586">
        <v>0</v>
      </c>
      <c r="T586">
        <v>0</v>
      </c>
      <c r="X586">
        <v>0</v>
      </c>
      <c r="Y586">
        <v>500000000</v>
      </c>
      <c r="AA586" t="s">
        <v>2029</v>
      </c>
    </row>
    <row r="587" spans="1:27" ht="15" customHeight="1">
      <c r="A587" s="962" t="s">
        <v>264</v>
      </c>
      <c r="B587" t="s">
        <v>289</v>
      </c>
      <c r="C587" t="s">
        <v>13</v>
      </c>
      <c r="D587" t="s">
        <v>11</v>
      </c>
      <c r="E587" t="s">
        <v>329</v>
      </c>
      <c r="F587" t="s">
        <v>392</v>
      </c>
      <c r="R587">
        <v>0</v>
      </c>
      <c r="X587">
        <v>0</v>
      </c>
      <c r="Y587">
        <v>500000000</v>
      </c>
      <c r="AA587" t="s">
        <v>2025</v>
      </c>
    </row>
    <row r="588" spans="1:27" ht="15" customHeight="1">
      <c r="A588" s="962" t="s">
        <v>264</v>
      </c>
      <c r="B588" t="s">
        <v>288</v>
      </c>
      <c r="C588" t="s">
        <v>13</v>
      </c>
      <c r="D588" t="s">
        <v>11</v>
      </c>
      <c r="E588" t="s">
        <v>329</v>
      </c>
      <c r="F588" t="s">
        <v>392</v>
      </c>
      <c r="R588">
        <v>0</v>
      </c>
      <c r="X588">
        <v>0</v>
      </c>
      <c r="Y588">
        <v>500000000</v>
      </c>
      <c r="AA588" t="s">
        <v>2025</v>
      </c>
    </row>
    <row r="589" spans="1:27" ht="15" customHeight="1">
      <c r="A589" s="962" t="s">
        <v>264</v>
      </c>
      <c r="B589" t="s">
        <v>287</v>
      </c>
      <c r="C589" t="s">
        <v>13</v>
      </c>
      <c r="D589" t="s">
        <v>11</v>
      </c>
      <c r="E589" t="s">
        <v>329</v>
      </c>
      <c r="F589" t="s">
        <v>392</v>
      </c>
      <c r="R589">
        <v>0</v>
      </c>
      <c r="X589">
        <v>0</v>
      </c>
      <c r="Y589">
        <v>500000000</v>
      </c>
      <c r="AA589" t="s">
        <v>2025</v>
      </c>
    </row>
    <row r="590" spans="1:27" ht="15" customHeight="1">
      <c r="A590" s="962" t="s">
        <v>264</v>
      </c>
      <c r="B590" t="s">
        <v>295</v>
      </c>
      <c r="C590" t="s">
        <v>13</v>
      </c>
      <c r="D590" t="s">
        <v>11</v>
      </c>
      <c r="E590" t="s">
        <v>329</v>
      </c>
      <c r="F590" t="s">
        <v>392</v>
      </c>
      <c r="R590">
        <v>0</v>
      </c>
      <c r="S590">
        <v>0</v>
      </c>
      <c r="T590">
        <v>0</v>
      </c>
      <c r="X590">
        <v>0</v>
      </c>
      <c r="Y590">
        <v>500000000</v>
      </c>
      <c r="AA590" t="s">
        <v>2029</v>
      </c>
    </row>
    <row r="591" spans="1:27" ht="15" customHeight="1">
      <c r="A591" s="962" t="s">
        <v>264</v>
      </c>
      <c r="B591" t="s">
        <v>296</v>
      </c>
      <c r="C591" t="s">
        <v>13</v>
      </c>
      <c r="D591" t="s">
        <v>11</v>
      </c>
      <c r="E591" t="s">
        <v>329</v>
      </c>
      <c r="F591" t="s">
        <v>392</v>
      </c>
      <c r="R591">
        <v>0</v>
      </c>
      <c r="S591">
        <v>0</v>
      </c>
      <c r="T591">
        <v>0</v>
      </c>
      <c r="X591">
        <v>0</v>
      </c>
      <c r="Y591">
        <v>500000000</v>
      </c>
      <c r="AA591" t="s">
        <v>2029</v>
      </c>
    </row>
    <row r="592" spans="1:27" ht="15" customHeight="1">
      <c r="A592" s="962" t="s">
        <v>265</v>
      </c>
      <c r="B592" t="s">
        <v>294</v>
      </c>
      <c r="C592" t="s">
        <v>13</v>
      </c>
      <c r="D592" t="s">
        <v>11</v>
      </c>
      <c r="E592" t="s">
        <v>329</v>
      </c>
      <c r="F592" t="s">
        <v>392</v>
      </c>
      <c r="R592">
        <v>0</v>
      </c>
      <c r="S592">
        <v>0</v>
      </c>
      <c r="T592">
        <v>0</v>
      </c>
      <c r="X592">
        <v>0</v>
      </c>
      <c r="Y592">
        <v>500000000</v>
      </c>
      <c r="AA592" t="s">
        <v>2029</v>
      </c>
    </row>
    <row r="593" spans="1:27" ht="15" customHeight="1">
      <c r="A593" s="962" t="s">
        <v>265</v>
      </c>
      <c r="B593" t="s">
        <v>292</v>
      </c>
      <c r="C593" t="s">
        <v>13</v>
      </c>
      <c r="D593" t="s">
        <v>11</v>
      </c>
      <c r="E593" t="s">
        <v>329</v>
      </c>
      <c r="F593" t="s">
        <v>392</v>
      </c>
      <c r="R593">
        <v>0</v>
      </c>
      <c r="S593">
        <v>0</v>
      </c>
      <c r="T593">
        <v>0</v>
      </c>
      <c r="X593">
        <v>0</v>
      </c>
      <c r="Y593">
        <v>500000000</v>
      </c>
      <c r="AA593" t="s">
        <v>2029</v>
      </c>
    </row>
    <row r="594" spans="1:27" ht="15" customHeight="1">
      <c r="A594" s="962" t="s">
        <v>265</v>
      </c>
      <c r="B594" t="s">
        <v>291</v>
      </c>
      <c r="C594" t="s">
        <v>13</v>
      </c>
      <c r="D594" t="s">
        <v>11</v>
      </c>
      <c r="E594" t="s">
        <v>329</v>
      </c>
      <c r="F594" t="s">
        <v>392</v>
      </c>
      <c r="R594">
        <v>0</v>
      </c>
      <c r="S594">
        <v>0</v>
      </c>
      <c r="T594">
        <v>0</v>
      </c>
      <c r="X594">
        <v>0</v>
      </c>
      <c r="Y594">
        <v>500000000</v>
      </c>
      <c r="AA594" t="s">
        <v>2029</v>
      </c>
    </row>
    <row r="595" spans="1:27" ht="15" customHeight="1">
      <c r="A595" s="962" t="s">
        <v>265</v>
      </c>
      <c r="B595" t="s">
        <v>293</v>
      </c>
      <c r="C595" t="s">
        <v>13</v>
      </c>
      <c r="D595" t="s">
        <v>11</v>
      </c>
      <c r="E595" t="s">
        <v>329</v>
      </c>
      <c r="F595" t="s">
        <v>392</v>
      </c>
      <c r="R595">
        <v>0</v>
      </c>
      <c r="S595">
        <v>0</v>
      </c>
      <c r="T595">
        <v>0</v>
      </c>
      <c r="X595">
        <v>0</v>
      </c>
      <c r="Y595">
        <v>500000000</v>
      </c>
      <c r="AA595" t="s">
        <v>2029</v>
      </c>
    </row>
    <row r="596" spans="1:27" ht="15" customHeight="1">
      <c r="A596" s="962" t="s">
        <v>265</v>
      </c>
      <c r="B596" t="s">
        <v>289</v>
      </c>
      <c r="C596" t="s">
        <v>13</v>
      </c>
      <c r="D596" t="s">
        <v>11</v>
      </c>
      <c r="E596" t="s">
        <v>329</v>
      </c>
      <c r="F596" t="s">
        <v>392</v>
      </c>
      <c r="R596">
        <v>0</v>
      </c>
      <c r="S596">
        <v>0</v>
      </c>
      <c r="T596">
        <v>0</v>
      </c>
      <c r="X596">
        <v>0</v>
      </c>
      <c r="Y596">
        <v>500000000</v>
      </c>
      <c r="AA596" t="s">
        <v>2029</v>
      </c>
    </row>
    <row r="597" spans="1:27" ht="15" customHeight="1">
      <c r="A597" s="962" t="s">
        <v>265</v>
      </c>
      <c r="B597" t="s">
        <v>288</v>
      </c>
      <c r="C597" t="s">
        <v>13</v>
      </c>
      <c r="D597" t="s">
        <v>11</v>
      </c>
      <c r="E597" t="s">
        <v>329</v>
      </c>
      <c r="F597" t="s">
        <v>392</v>
      </c>
      <c r="R597">
        <v>0</v>
      </c>
      <c r="S597">
        <v>0</v>
      </c>
      <c r="T597">
        <v>0</v>
      </c>
      <c r="X597">
        <v>0</v>
      </c>
      <c r="Y597">
        <v>500000000</v>
      </c>
      <c r="AA597" t="s">
        <v>2029</v>
      </c>
    </row>
    <row r="598" spans="1:27" ht="15" customHeight="1">
      <c r="A598" s="962" t="s">
        <v>265</v>
      </c>
      <c r="B598" t="s">
        <v>287</v>
      </c>
      <c r="C598" t="s">
        <v>13</v>
      </c>
      <c r="D598" t="s">
        <v>11</v>
      </c>
      <c r="E598" t="s">
        <v>329</v>
      </c>
      <c r="F598" t="s">
        <v>392</v>
      </c>
      <c r="R598">
        <v>0</v>
      </c>
      <c r="S598">
        <v>0</v>
      </c>
      <c r="T598">
        <v>0</v>
      </c>
      <c r="X598">
        <v>0</v>
      </c>
      <c r="Y598">
        <v>500000000</v>
      </c>
      <c r="AA598" t="s">
        <v>2029</v>
      </c>
    </row>
    <row r="599" spans="1:27" ht="15" customHeight="1">
      <c r="A599" s="962" t="s">
        <v>265</v>
      </c>
      <c r="B599" t="s">
        <v>295</v>
      </c>
      <c r="C599" t="s">
        <v>13</v>
      </c>
      <c r="D599" t="s">
        <v>11</v>
      </c>
      <c r="E599" t="s">
        <v>329</v>
      </c>
      <c r="F599" t="s">
        <v>392</v>
      </c>
      <c r="R599">
        <v>0</v>
      </c>
      <c r="S599">
        <v>0</v>
      </c>
      <c r="T599">
        <v>0</v>
      </c>
      <c r="X599">
        <v>0</v>
      </c>
      <c r="Y599">
        <v>500000000</v>
      </c>
      <c r="AA599" t="s">
        <v>2029</v>
      </c>
    </row>
    <row r="600" spans="1:27" ht="15" customHeight="1">
      <c r="A600" s="962" t="s">
        <v>265</v>
      </c>
      <c r="B600" t="s">
        <v>296</v>
      </c>
      <c r="C600" t="s">
        <v>13</v>
      </c>
      <c r="D600" t="s">
        <v>11</v>
      </c>
      <c r="E600" t="s">
        <v>329</v>
      </c>
      <c r="F600" t="s">
        <v>392</v>
      </c>
      <c r="R600">
        <v>0</v>
      </c>
      <c r="S600">
        <v>0</v>
      </c>
      <c r="T600">
        <v>0</v>
      </c>
      <c r="X600">
        <v>0</v>
      </c>
      <c r="Y600">
        <v>500000000</v>
      </c>
      <c r="AA600" t="s">
        <v>2029</v>
      </c>
    </row>
    <row r="601" spans="1:27" ht="15" customHeight="1">
      <c r="A601" s="962" t="s">
        <v>266</v>
      </c>
      <c r="B601" t="s">
        <v>294</v>
      </c>
      <c r="C601" t="s">
        <v>13</v>
      </c>
      <c r="D601" t="s">
        <v>11</v>
      </c>
      <c r="E601" t="s">
        <v>329</v>
      </c>
      <c r="F601" t="s">
        <v>392</v>
      </c>
      <c r="R601">
        <v>0</v>
      </c>
      <c r="S601">
        <v>0</v>
      </c>
      <c r="T601">
        <v>0</v>
      </c>
      <c r="X601">
        <v>0</v>
      </c>
      <c r="Y601">
        <v>500000000</v>
      </c>
      <c r="AA601" t="s">
        <v>2029</v>
      </c>
    </row>
    <row r="602" spans="1:27" ht="15" customHeight="1">
      <c r="A602" s="962" t="s">
        <v>266</v>
      </c>
      <c r="B602" t="s">
        <v>292</v>
      </c>
      <c r="C602" t="s">
        <v>13</v>
      </c>
      <c r="D602" t="s">
        <v>11</v>
      </c>
      <c r="E602" t="s">
        <v>329</v>
      </c>
      <c r="F602" t="s">
        <v>392</v>
      </c>
      <c r="R602">
        <v>0</v>
      </c>
      <c r="S602">
        <v>0</v>
      </c>
      <c r="T602">
        <v>0</v>
      </c>
      <c r="X602">
        <v>0</v>
      </c>
      <c r="Y602">
        <v>500000000</v>
      </c>
      <c r="AA602" t="s">
        <v>2029</v>
      </c>
    </row>
    <row r="603" spans="1:27" ht="15" customHeight="1">
      <c r="A603" s="962" t="s">
        <v>266</v>
      </c>
      <c r="B603" t="s">
        <v>291</v>
      </c>
      <c r="C603" t="s">
        <v>13</v>
      </c>
      <c r="D603" t="s">
        <v>11</v>
      </c>
      <c r="E603" t="s">
        <v>329</v>
      </c>
      <c r="F603" t="s">
        <v>392</v>
      </c>
      <c r="R603">
        <v>0</v>
      </c>
      <c r="S603">
        <v>0</v>
      </c>
      <c r="T603">
        <v>0</v>
      </c>
      <c r="X603">
        <v>0</v>
      </c>
      <c r="Y603">
        <v>500000000</v>
      </c>
      <c r="AA603" t="s">
        <v>2029</v>
      </c>
    </row>
    <row r="604" spans="1:27" ht="15" customHeight="1">
      <c r="A604" s="962" t="s">
        <v>266</v>
      </c>
      <c r="B604" t="s">
        <v>293</v>
      </c>
      <c r="C604" t="s">
        <v>13</v>
      </c>
      <c r="D604" t="s">
        <v>11</v>
      </c>
      <c r="E604" t="s">
        <v>329</v>
      </c>
      <c r="F604" t="s">
        <v>392</v>
      </c>
      <c r="R604">
        <v>0</v>
      </c>
      <c r="S604">
        <v>0</v>
      </c>
      <c r="T604">
        <v>0</v>
      </c>
      <c r="X604">
        <v>0</v>
      </c>
      <c r="Y604">
        <v>500000000</v>
      </c>
      <c r="AA604" t="s">
        <v>2029</v>
      </c>
    </row>
    <row r="605" spans="1:27" ht="15" customHeight="1">
      <c r="A605" s="962" t="s">
        <v>266</v>
      </c>
      <c r="B605" t="s">
        <v>289</v>
      </c>
      <c r="C605" t="s">
        <v>13</v>
      </c>
      <c r="D605" t="s">
        <v>11</v>
      </c>
      <c r="E605" t="s">
        <v>329</v>
      </c>
      <c r="F605" t="s">
        <v>392</v>
      </c>
      <c r="R605">
        <v>0</v>
      </c>
      <c r="S605">
        <v>0</v>
      </c>
      <c r="T605">
        <v>0</v>
      </c>
      <c r="X605">
        <v>0</v>
      </c>
      <c r="Y605">
        <v>500000000</v>
      </c>
      <c r="AA605" t="s">
        <v>2029</v>
      </c>
    </row>
    <row r="606" spans="1:27" ht="15" customHeight="1">
      <c r="A606" s="962" t="s">
        <v>266</v>
      </c>
      <c r="B606" t="s">
        <v>288</v>
      </c>
      <c r="C606" t="s">
        <v>13</v>
      </c>
      <c r="D606" t="s">
        <v>11</v>
      </c>
      <c r="E606" t="s">
        <v>329</v>
      </c>
      <c r="F606" t="s">
        <v>392</v>
      </c>
      <c r="R606">
        <v>0</v>
      </c>
      <c r="S606">
        <v>0</v>
      </c>
      <c r="T606">
        <v>0</v>
      </c>
      <c r="X606">
        <v>0</v>
      </c>
      <c r="Y606">
        <v>500000000</v>
      </c>
      <c r="AA606" t="s">
        <v>2029</v>
      </c>
    </row>
    <row r="607" spans="1:27" ht="15" customHeight="1">
      <c r="A607" s="962" t="s">
        <v>266</v>
      </c>
      <c r="B607" t="s">
        <v>287</v>
      </c>
      <c r="C607" t="s">
        <v>13</v>
      </c>
      <c r="D607" t="s">
        <v>11</v>
      </c>
      <c r="E607" t="s">
        <v>329</v>
      </c>
      <c r="F607" t="s">
        <v>392</v>
      </c>
      <c r="R607">
        <v>0</v>
      </c>
      <c r="S607">
        <v>0</v>
      </c>
      <c r="T607">
        <v>0</v>
      </c>
      <c r="X607">
        <v>0</v>
      </c>
      <c r="Y607">
        <v>500000000</v>
      </c>
      <c r="AA607" t="s">
        <v>2029</v>
      </c>
    </row>
    <row r="608" spans="1:27" ht="15" customHeight="1">
      <c r="A608" s="962" t="s">
        <v>266</v>
      </c>
      <c r="B608" t="s">
        <v>295</v>
      </c>
      <c r="C608" t="s">
        <v>13</v>
      </c>
      <c r="D608" t="s">
        <v>11</v>
      </c>
      <c r="E608" t="s">
        <v>329</v>
      </c>
      <c r="F608" t="s">
        <v>392</v>
      </c>
      <c r="R608">
        <v>0</v>
      </c>
      <c r="S608">
        <v>0</v>
      </c>
      <c r="T608">
        <v>0</v>
      </c>
      <c r="X608">
        <v>0</v>
      </c>
      <c r="Y608">
        <v>500000000</v>
      </c>
      <c r="AA608" t="s">
        <v>2029</v>
      </c>
    </row>
    <row r="609" spans="1:27" ht="15" customHeight="1">
      <c r="A609" s="962" t="s">
        <v>266</v>
      </c>
      <c r="B609" t="s">
        <v>296</v>
      </c>
      <c r="C609" t="s">
        <v>13</v>
      </c>
      <c r="D609" t="s">
        <v>11</v>
      </c>
      <c r="E609" t="s">
        <v>329</v>
      </c>
      <c r="F609" t="s">
        <v>392</v>
      </c>
      <c r="R609">
        <v>0</v>
      </c>
      <c r="S609">
        <v>0</v>
      </c>
      <c r="T609">
        <v>0</v>
      </c>
      <c r="X609">
        <v>0</v>
      </c>
      <c r="Y609">
        <v>500000000</v>
      </c>
      <c r="AA609" t="s">
        <v>2029</v>
      </c>
    </row>
    <row r="610" spans="1:27" ht="15" customHeight="1">
      <c r="A610" s="962" t="s">
        <v>267</v>
      </c>
      <c r="B610" t="s">
        <v>296</v>
      </c>
      <c r="C610" t="s">
        <v>13</v>
      </c>
      <c r="D610" t="s">
        <v>11</v>
      </c>
      <c r="E610" t="s">
        <v>329</v>
      </c>
      <c r="F610" t="s">
        <v>392</v>
      </c>
      <c r="R610">
        <v>0</v>
      </c>
      <c r="S610">
        <v>0</v>
      </c>
      <c r="T610">
        <v>0</v>
      </c>
      <c r="X610">
        <v>0</v>
      </c>
      <c r="Y610">
        <v>500000000</v>
      </c>
      <c r="AA610" t="s">
        <v>2029</v>
      </c>
    </row>
    <row r="611" spans="1:27" ht="15" customHeight="1">
      <c r="A611" s="962" t="s">
        <v>267</v>
      </c>
      <c r="B611" t="s">
        <v>289</v>
      </c>
      <c r="C611" t="s">
        <v>13</v>
      </c>
      <c r="D611" t="s">
        <v>11</v>
      </c>
      <c r="E611" t="s">
        <v>329</v>
      </c>
      <c r="F611" t="s">
        <v>392</v>
      </c>
      <c r="R611">
        <v>0</v>
      </c>
      <c r="S611">
        <v>0</v>
      </c>
      <c r="T611">
        <v>0</v>
      </c>
      <c r="X611">
        <v>0</v>
      </c>
      <c r="Y611">
        <v>500000000</v>
      </c>
      <c r="AA611" t="s">
        <v>2029</v>
      </c>
    </row>
    <row r="612" spans="1:27" ht="15" customHeight="1">
      <c r="A612" s="962" t="s">
        <v>267</v>
      </c>
      <c r="B612" t="s">
        <v>288</v>
      </c>
      <c r="C612" t="s">
        <v>13</v>
      </c>
      <c r="D612" t="s">
        <v>11</v>
      </c>
      <c r="E612" t="s">
        <v>329</v>
      </c>
      <c r="F612" t="s">
        <v>392</v>
      </c>
      <c r="R612">
        <v>0</v>
      </c>
      <c r="S612">
        <v>0</v>
      </c>
      <c r="T612">
        <v>0</v>
      </c>
      <c r="X612">
        <v>0</v>
      </c>
      <c r="Y612">
        <v>500000000</v>
      </c>
      <c r="AA612" t="s">
        <v>2029</v>
      </c>
    </row>
    <row r="613" spans="1:27" ht="15" customHeight="1">
      <c r="A613" s="962" t="s">
        <v>267</v>
      </c>
      <c r="B613" t="s">
        <v>287</v>
      </c>
      <c r="C613" t="s">
        <v>13</v>
      </c>
      <c r="D613" t="s">
        <v>11</v>
      </c>
      <c r="E613" t="s">
        <v>329</v>
      </c>
      <c r="F613" t="s">
        <v>392</v>
      </c>
      <c r="R613">
        <v>0</v>
      </c>
      <c r="S613">
        <v>0</v>
      </c>
      <c r="T613">
        <v>0</v>
      </c>
      <c r="X613">
        <v>0</v>
      </c>
      <c r="Y613">
        <v>500000000</v>
      </c>
      <c r="AA613" t="s">
        <v>2029</v>
      </c>
    </row>
    <row r="614" spans="1:27" ht="15" customHeight="1">
      <c r="A614" s="962" t="s">
        <v>268</v>
      </c>
      <c r="B614" t="s">
        <v>296</v>
      </c>
      <c r="C614" t="s">
        <v>13</v>
      </c>
      <c r="D614" t="s">
        <v>11</v>
      </c>
      <c r="E614" t="s">
        <v>329</v>
      </c>
      <c r="F614" t="s">
        <v>392</v>
      </c>
      <c r="R614">
        <v>0</v>
      </c>
      <c r="S614">
        <v>0</v>
      </c>
      <c r="T614">
        <v>0</v>
      </c>
      <c r="X614">
        <v>0</v>
      </c>
      <c r="Y614">
        <v>500000000</v>
      </c>
      <c r="AA614" t="s">
        <v>2029</v>
      </c>
    </row>
    <row r="615" spans="1:27" ht="15" customHeight="1">
      <c r="A615" s="962" t="s">
        <v>268</v>
      </c>
      <c r="B615" t="s">
        <v>289</v>
      </c>
      <c r="C615" t="s">
        <v>13</v>
      </c>
      <c r="D615" t="s">
        <v>11</v>
      </c>
      <c r="E615" t="s">
        <v>329</v>
      </c>
      <c r="F615" t="s">
        <v>392</v>
      </c>
      <c r="R615">
        <v>0</v>
      </c>
      <c r="S615">
        <v>0</v>
      </c>
      <c r="T615">
        <v>0</v>
      </c>
      <c r="X615">
        <v>0</v>
      </c>
      <c r="Y615">
        <v>500000000</v>
      </c>
      <c r="AA615" t="s">
        <v>2029</v>
      </c>
    </row>
    <row r="616" spans="1:27" ht="15" customHeight="1">
      <c r="A616" s="962" t="s">
        <v>268</v>
      </c>
      <c r="B616" t="s">
        <v>288</v>
      </c>
      <c r="C616" t="s">
        <v>13</v>
      </c>
      <c r="D616" t="s">
        <v>11</v>
      </c>
      <c r="E616" t="s">
        <v>329</v>
      </c>
      <c r="F616" t="s">
        <v>392</v>
      </c>
      <c r="R616">
        <v>0</v>
      </c>
      <c r="S616">
        <v>0</v>
      </c>
      <c r="T616">
        <v>0</v>
      </c>
      <c r="X616">
        <v>0</v>
      </c>
      <c r="Y616">
        <v>500000000</v>
      </c>
      <c r="AA616" t="s">
        <v>2029</v>
      </c>
    </row>
    <row r="617" spans="1:27" ht="15" customHeight="1">
      <c r="A617" s="962" t="s">
        <v>268</v>
      </c>
      <c r="B617" t="s">
        <v>287</v>
      </c>
      <c r="C617" t="s">
        <v>13</v>
      </c>
      <c r="D617" t="s">
        <v>11</v>
      </c>
      <c r="E617" t="s">
        <v>329</v>
      </c>
      <c r="F617" t="s">
        <v>392</v>
      </c>
      <c r="R617">
        <v>0</v>
      </c>
      <c r="S617">
        <v>0</v>
      </c>
      <c r="T617">
        <v>0</v>
      </c>
      <c r="X617">
        <v>0</v>
      </c>
      <c r="Y617">
        <v>500000000</v>
      </c>
      <c r="AA617" t="s">
        <v>2029</v>
      </c>
    </row>
    <row r="618" spans="1:27" ht="15" customHeight="1">
      <c r="A618" s="962" t="s">
        <v>269</v>
      </c>
      <c r="B618" t="s">
        <v>296</v>
      </c>
      <c r="C618" t="s">
        <v>13</v>
      </c>
      <c r="D618" t="s">
        <v>11</v>
      </c>
      <c r="E618" t="s">
        <v>329</v>
      </c>
      <c r="F618" t="s">
        <v>392</v>
      </c>
      <c r="R618">
        <v>0</v>
      </c>
      <c r="S618">
        <v>0</v>
      </c>
      <c r="T618">
        <v>0</v>
      </c>
      <c r="X618">
        <v>0</v>
      </c>
      <c r="Y618">
        <v>500000000</v>
      </c>
      <c r="AA618" t="s">
        <v>2029</v>
      </c>
    </row>
    <row r="619" spans="1:27" ht="15" customHeight="1">
      <c r="A619" s="962" t="s">
        <v>269</v>
      </c>
      <c r="B619" t="s">
        <v>289</v>
      </c>
      <c r="C619" t="s">
        <v>13</v>
      </c>
      <c r="D619" t="s">
        <v>11</v>
      </c>
      <c r="E619" t="s">
        <v>329</v>
      </c>
      <c r="F619" t="s">
        <v>392</v>
      </c>
      <c r="R619">
        <v>0</v>
      </c>
      <c r="S619">
        <v>0</v>
      </c>
      <c r="T619">
        <v>0</v>
      </c>
      <c r="X619">
        <v>0</v>
      </c>
      <c r="Y619">
        <v>500000000</v>
      </c>
      <c r="AA619" t="s">
        <v>2029</v>
      </c>
    </row>
    <row r="620" spans="1:27" ht="15" customHeight="1">
      <c r="A620" s="962" t="s">
        <v>269</v>
      </c>
      <c r="B620" t="s">
        <v>288</v>
      </c>
      <c r="C620" t="s">
        <v>13</v>
      </c>
      <c r="D620" t="s">
        <v>11</v>
      </c>
      <c r="E620" t="s">
        <v>329</v>
      </c>
      <c r="F620" t="s">
        <v>392</v>
      </c>
      <c r="R620">
        <v>0</v>
      </c>
      <c r="S620">
        <v>0</v>
      </c>
      <c r="T620">
        <v>0</v>
      </c>
      <c r="X620">
        <v>0</v>
      </c>
      <c r="Y620">
        <v>500000000</v>
      </c>
      <c r="AA620" t="s">
        <v>2029</v>
      </c>
    </row>
    <row r="621" spans="1:27" ht="15" customHeight="1">
      <c r="A621" s="962" t="s">
        <v>269</v>
      </c>
      <c r="B621" t="s">
        <v>287</v>
      </c>
      <c r="C621" t="s">
        <v>13</v>
      </c>
      <c r="D621" t="s">
        <v>11</v>
      </c>
      <c r="E621" t="s">
        <v>329</v>
      </c>
      <c r="F621" t="s">
        <v>392</v>
      </c>
      <c r="R621">
        <v>0</v>
      </c>
      <c r="S621">
        <v>0</v>
      </c>
      <c r="T621">
        <v>0</v>
      </c>
      <c r="X621">
        <v>0</v>
      </c>
      <c r="Y621">
        <v>500000000</v>
      </c>
      <c r="AA621" t="s">
        <v>2029</v>
      </c>
    </row>
    <row r="622" spans="1:27" ht="15" customHeight="1">
      <c r="A622" s="962" t="s">
        <v>270</v>
      </c>
      <c r="B622" t="s">
        <v>296</v>
      </c>
      <c r="C622" t="s">
        <v>13</v>
      </c>
      <c r="D622" t="s">
        <v>11</v>
      </c>
      <c r="E622" t="s">
        <v>329</v>
      </c>
      <c r="F622" t="s">
        <v>392</v>
      </c>
      <c r="R622">
        <v>0</v>
      </c>
      <c r="S622">
        <v>0</v>
      </c>
      <c r="T622">
        <v>0</v>
      </c>
      <c r="X622">
        <v>0</v>
      </c>
      <c r="Y622">
        <v>500000000</v>
      </c>
      <c r="AA622" t="s">
        <v>2029</v>
      </c>
    </row>
    <row r="623" spans="1:27" ht="15" customHeight="1">
      <c r="A623" s="962" t="s">
        <v>270</v>
      </c>
      <c r="B623" t="s">
        <v>289</v>
      </c>
      <c r="C623" t="s">
        <v>13</v>
      </c>
      <c r="D623" t="s">
        <v>11</v>
      </c>
      <c r="E623" t="s">
        <v>329</v>
      </c>
      <c r="F623" t="s">
        <v>392</v>
      </c>
      <c r="R623">
        <v>0</v>
      </c>
      <c r="S623">
        <v>0</v>
      </c>
      <c r="T623">
        <v>0</v>
      </c>
      <c r="X623">
        <v>0</v>
      </c>
      <c r="Y623">
        <v>500000000</v>
      </c>
      <c r="AA623" t="s">
        <v>2029</v>
      </c>
    </row>
    <row r="624" spans="1:27" ht="15" customHeight="1">
      <c r="A624" s="962" t="s">
        <v>270</v>
      </c>
      <c r="B624" t="s">
        <v>288</v>
      </c>
      <c r="C624" t="s">
        <v>13</v>
      </c>
      <c r="D624" t="s">
        <v>11</v>
      </c>
      <c r="E624" t="s">
        <v>329</v>
      </c>
      <c r="F624" t="s">
        <v>392</v>
      </c>
      <c r="R624">
        <v>0</v>
      </c>
      <c r="S624">
        <v>0</v>
      </c>
      <c r="T624">
        <v>0</v>
      </c>
      <c r="X624">
        <v>0</v>
      </c>
      <c r="Y624">
        <v>500000000</v>
      </c>
      <c r="AA624" t="s">
        <v>2029</v>
      </c>
    </row>
    <row r="625" spans="1:27" ht="15" customHeight="1">
      <c r="A625" s="962" t="s">
        <v>270</v>
      </c>
      <c r="B625" t="s">
        <v>287</v>
      </c>
      <c r="C625" t="s">
        <v>13</v>
      </c>
      <c r="D625" t="s">
        <v>11</v>
      </c>
      <c r="E625" t="s">
        <v>329</v>
      </c>
      <c r="F625" t="s">
        <v>392</v>
      </c>
      <c r="R625">
        <v>0</v>
      </c>
      <c r="S625">
        <v>0</v>
      </c>
      <c r="T625">
        <v>0</v>
      </c>
      <c r="X625">
        <v>0</v>
      </c>
      <c r="Y625">
        <v>500000000</v>
      </c>
      <c r="AA625" t="s">
        <v>2029</v>
      </c>
    </row>
    <row r="626" spans="1:27" ht="15" customHeight="1">
      <c r="A626" s="962" t="s">
        <v>271</v>
      </c>
      <c r="B626" t="s">
        <v>297</v>
      </c>
      <c r="C626" t="s">
        <v>13</v>
      </c>
      <c r="D626" t="s">
        <v>11</v>
      </c>
      <c r="E626" t="s">
        <v>329</v>
      </c>
      <c r="F626" t="s">
        <v>392</v>
      </c>
      <c r="R626">
        <v>0</v>
      </c>
      <c r="S626">
        <v>0</v>
      </c>
      <c r="T626">
        <v>0</v>
      </c>
      <c r="X626">
        <v>0</v>
      </c>
      <c r="Y626">
        <v>500000000</v>
      </c>
      <c r="AA626" t="s">
        <v>2029</v>
      </c>
    </row>
    <row r="627" spans="1:27" ht="15" customHeight="1">
      <c r="A627" s="962" t="s">
        <v>271</v>
      </c>
      <c r="B627" t="s">
        <v>288</v>
      </c>
      <c r="C627" t="s">
        <v>13</v>
      </c>
      <c r="D627" t="s">
        <v>11</v>
      </c>
      <c r="E627" t="s">
        <v>329</v>
      </c>
      <c r="F627" t="s">
        <v>392</v>
      </c>
      <c r="R627">
        <v>0</v>
      </c>
      <c r="S627">
        <v>0</v>
      </c>
      <c r="T627">
        <v>0</v>
      </c>
      <c r="X627">
        <v>0</v>
      </c>
      <c r="Y627">
        <v>500000000</v>
      </c>
      <c r="AA627" t="s">
        <v>2029</v>
      </c>
    </row>
    <row r="628" spans="1:27" ht="15" customHeight="1">
      <c r="A628" s="962" t="s">
        <v>271</v>
      </c>
      <c r="B628" t="s">
        <v>287</v>
      </c>
      <c r="C628" t="s">
        <v>13</v>
      </c>
      <c r="D628" t="s">
        <v>11</v>
      </c>
      <c r="E628" t="s">
        <v>329</v>
      </c>
      <c r="F628" t="s">
        <v>392</v>
      </c>
      <c r="R628">
        <v>0</v>
      </c>
      <c r="S628">
        <v>0</v>
      </c>
      <c r="T628">
        <v>0</v>
      </c>
      <c r="X628">
        <v>0</v>
      </c>
      <c r="Y628">
        <v>500000000</v>
      </c>
      <c r="AA628" t="s">
        <v>2029</v>
      </c>
    </row>
    <row r="629" spans="1:27" ht="15" customHeight="1">
      <c r="A629" s="962" t="s">
        <v>271</v>
      </c>
      <c r="B629" t="s">
        <v>299</v>
      </c>
      <c r="C629" t="s">
        <v>13</v>
      </c>
      <c r="D629" t="s">
        <v>11</v>
      </c>
      <c r="E629" t="s">
        <v>329</v>
      </c>
      <c r="F629" t="s">
        <v>392</v>
      </c>
      <c r="R629">
        <v>0</v>
      </c>
      <c r="S629">
        <v>0</v>
      </c>
      <c r="T629">
        <v>0</v>
      </c>
      <c r="X629">
        <v>0</v>
      </c>
      <c r="Y629">
        <v>500000000</v>
      </c>
      <c r="AA629" t="s">
        <v>2029</v>
      </c>
    </row>
    <row r="630" spans="1:27" ht="15" customHeight="1">
      <c r="A630" s="962" t="s">
        <v>271</v>
      </c>
      <c r="B630" t="s">
        <v>301</v>
      </c>
      <c r="C630" t="s">
        <v>13</v>
      </c>
      <c r="D630" t="s">
        <v>11</v>
      </c>
      <c r="E630" t="s">
        <v>329</v>
      </c>
      <c r="F630" t="s">
        <v>392</v>
      </c>
      <c r="R630">
        <v>0</v>
      </c>
      <c r="S630">
        <v>0</v>
      </c>
      <c r="T630">
        <v>0</v>
      </c>
      <c r="X630">
        <v>0</v>
      </c>
      <c r="Y630">
        <v>500000000</v>
      </c>
      <c r="AA630" t="s">
        <v>2029</v>
      </c>
    </row>
    <row r="631" spans="1:27" ht="15" customHeight="1">
      <c r="A631" s="962" t="s">
        <v>271</v>
      </c>
      <c r="B631" t="s">
        <v>302</v>
      </c>
      <c r="C631" t="s">
        <v>13</v>
      </c>
      <c r="D631" t="s">
        <v>11</v>
      </c>
      <c r="E631" t="s">
        <v>329</v>
      </c>
      <c r="F631" t="s">
        <v>392</v>
      </c>
      <c r="R631">
        <v>0</v>
      </c>
      <c r="S631">
        <v>0</v>
      </c>
      <c r="T631">
        <v>0</v>
      </c>
      <c r="X631">
        <v>0</v>
      </c>
      <c r="Y631">
        <v>500000000</v>
      </c>
      <c r="AA631" t="s">
        <v>2029</v>
      </c>
    </row>
    <row r="632" spans="1:27" ht="15" customHeight="1">
      <c r="A632" s="962" t="s">
        <v>271</v>
      </c>
      <c r="B632" t="s">
        <v>303</v>
      </c>
      <c r="C632" t="s">
        <v>13</v>
      </c>
      <c r="D632" t="s">
        <v>11</v>
      </c>
      <c r="E632" t="s">
        <v>329</v>
      </c>
      <c r="F632" t="s">
        <v>392</v>
      </c>
      <c r="R632">
        <v>0</v>
      </c>
      <c r="S632">
        <v>0</v>
      </c>
      <c r="T632">
        <v>0</v>
      </c>
      <c r="X632">
        <v>0</v>
      </c>
      <c r="Y632">
        <v>500000000</v>
      </c>
      <c r="AA632" t="s">
        <v>2029</v>
      </c>
    </row>
    <row r="633" spans="1:27" ht="15" customHeight="1">
      <c r="A633" s="962" t="s">
        <v>271</v>
      </c>
      <c r="B633" t="s">
        <v>298</v>
      </c>
      <c r="C633" t="s">
        <v>13</v>
      </c>
      <c r="D633" t="s">
        <v>11</v>
      </c>
      <c r="E633" t="s">
        <v>329</v>
      </c>
      <c r="F633" t="s">
        <v>392</v>
      </c>
      <c r="R633">
        <v>0</v>
      </c>
      <c r="S633">
        <v>0</v>
      </c>
      <c r="T633">
        <v>0</v>
      </c>
      <c r="X633">
        <v>0</v>
      </c>
      <c r="Y633">
        <v>500000000</v>
      </c>
      <c r="AA633" t="s">
        <v>2029</v>
      </c>
    </row>
    <row r="634" spans="1:27" ht="15" customHeight="1">
      <c r="A634" s="962" t="s">
        <v>271</v>
      </c>
      <c r="B634" t="s">
        <v>300</v>
      </c>
      <c r="C634" t="s">
        <v>13</v>
      </c>
      <c r="D634" t="s">
        <v>11</v>
      </c>
      <c r="E634" t="s">
        <v>329</v>
      </c>
      <c r="F634" t="s">
        <v>392</v>
      </c>
      <c r="R634">
        <v>0</v>
      </c>
      <c r="S634">
        <v>0</v>
      </c>
      <c r="T634">
        <v>0</v>
      </c>
      <c r="X634">
        <v>0</v>
      </c>
      <c r="Y634">
        <v>500000000</v>
      </c>
      <c r="AA634" t="s">
        <v>2029</v>
      </c>
    </row>
    <row r="635" spans="1:27" ht="15" customHeight="1">
      <c r="A635" s="962" t="s">
        <v>272</v>
      </c>
      <c r="B635" t="s">
        <v>296</v>
      </c>
      <c r="C635" t="s">
        <v>13</v>
      </c>
      <c r="D635" t="s">
        <v>11</v>
      </c>
      <c r="E635" t="s">
        <v>329</v>
      </c>
      <c r="F635" t="s">
        <v>392</v>
      </c>
      <c r="R635">
        <v>0</v>
      </c>
      <c r="S635">
        <v>0</v>
      </c>
      <c r="T635">
        <v>0</v>
      </c>
      <c r="X635">
        <v>0</v>
      </c>
      <c r="Y635">
        <v>500000000</v>
      </c>
      <c r="AA635" t="s">
        <v>2029</v>
      </c>
    </row>
    <row r="636" spans="1:27" ht="15" customHeight="1">
      <c r="A636" s="962" t="s">
        <v>272</v>
      </c>
      <c r="B636" t="s">
        <v>289</v>
      </c>
      <c r="C636" t="s">
        <v>13</v>
      </c>
      <c r="D636" t="s">
        <v>11</v>
      </c>
      <c r="E636" t="s">
        <v>329</v>
      </c>
      <c r="F636" t="s">
        <v>392</v>
      </c>
      <c r="R636">
        <v>0</v>
      </c>
      <c r="S636">
        <v>0</v>
      </c>
      <c r="T636">
        <v>0</v>
      </c>
      <c r="X636">
        <v>0</v>
      </c>
      <c r="Y636">
        <v>500000000</v>
      </c>
      <c r="AA636" t="s">
        <v>2029</v>
      </c>
    </row>
    <row r="637" spans="1:27" ht="15" customHeight="1">
      <c r="A637" s="962" t="s">
        <v>272</v>
      </c>
      <c r="B637" t="s">
        <v>288</v>
      </c>
      <c r="C637" t="s">
        <v>13</v>
      </c>
      <c r="D637" t="s">
        <v>11</v>
      </c>
      <c r="E637" t="s">
        <v>329</v>
      </c>
      <c r="F637" t="s">
        <v>392</v>
      </c>
      <c r="R637">
        <v>0</v>
      </c>
      <c r="S637">
        <v>0</v>
      </c>
      <c r="T637">
        <v>0</v>
      </c>
      <c r="X637">
        <v>0</v>
      </c>
      <c r="Y637">
        <v>500000000</v>
      </c>
      <c r="AA637" t="s">
        <v>2029</v>
      </c>
    </row>
    <row r="638" spans="1:27" ht="15" customHeight="1">
      <c r="A638" s="962" t="s">
        <v>272</v>
      </c>
      <c r="B638" t="s">
        <v>287</v>
      </c>
      <c r="C638" t="s">
        <v>13</v>
      </c>
      <c r="D638" t="s">
        <v>11</v>
      </c>
      <c r="E638" t="s">
        <v>329</v>
      </c>
      <c r="F638" t="s">
        <v>392</v>
      </c>
      <c r="R638">
        <v>0</v>
      </c>
      <c r="S638">
        <v>0</v>
      </c>
      <c r="T638">
        <v>0</v>
      </c>
      <c r="X638">
        <v>0</v>
      </c>
      <c r="Y638">
        <v>500000000</v>
      </c>
      <c r="AA638" t="s">
        <v>2029</v>
      </c>
    </row>
    <row r="639" spans="1:27" ht="15" customHeight="1">
      <c r="A639" s="962" t="s">
        <v>273</v>
      </c>
      <c r="B639" t="s">
        <v>296</v>
      </c>
      <c r="C639" t="s">
        <v>13</v>
      </c>
      <c r="D639" t="s">
        <v>11</v>
      </c>
      <c r="E639" t="s">
        <v>329</v>
      </c>
      <c r="F639" t="s">
        <v>392</v>
      </c>
      <c r="R639">
        <v>0</v>
      </c>
      <c r="S639">
        <v>0</v>
      </c>
      <c r="T639">
        <v>0</v>
      </c>
      <c r="X639">
        <v>0</v>
      </c>
      <c r="Y639">
        <v>500000000</v>
      </c>
      <c r="AA639" t="s">
        <v>2029</v>
      </c>
    </row>
    <row r="640" spans="1:27" ht="15" customHeight="1">
      <c r="A640" s="962" t="s">
        <v>273</v>
      </c>
      <c r="B640" t="s">
        <v>289</v>
      </c>
      <c r="C640" t="s">
        <v>13</v>
      </c>
      <c r="D640" t="s">
        <v>11</v>
      </c>
      <c r="E640" t="s">
        <v>329</v>
      </c>
      <c r="F640" t="s">
        <v>392</v>
      </c>
      <c r="R640">
        <v>0</v>
      </c>
      <c r="S640">
        <v>0</v>
      </c>
      <c r="T640">
        <v>0</v>
      </c>
      <c r="X640">
        <v>0</v>
      </c>
      <c r="Y640">
        <v>500000000</v>
      </c>
      <c r="AA640" t="s">
        <v>2029</v>
      </c>
    </row>
    <row r="641" spans="1:27" ht="15" customHeight="1">
      <c r="A641" s="962" t="s">
        <v>273</v>
      </c>
      <c r="B641" t="s">
        <v>288</v>
      </c>
      <c r="C641" t="s">
        <v>13</v>
      </c>
      <c r="D641" t="s">
        <v>11</v>
      </c>
      <c r="E641" t="s">
        <v>329</v>
      </c>
      <c r="F641" t="s">
        <v>392</v>
      </c>
      <c r="R641">
        <v>0</v>
      </c>
      <c r="S641">
        <v>0</v>
      </c>
      <c r="T641">
        <v>0</v>
      </c>
      <c r="X641">
        <v>0</v>
      </c>
      <c r="Y641">
        <v>500000000</v>
      </c>
      <c r="AA641" t="s">
        <v>2029</v>
      </c>
    </row>
    <row r="642" spans="1:27" ht="15" customHeight="1">
      <c r="A642" s="962" t="s">
        <v>273</v>
      </c>
      <c r="B642" t="s">
        <v>287</v>
      </c>
      <c r="C642" t="s">
        <v>13</v>
      </c>
      <c r="D642" t="s">
        <v>11</v>
      </c>
      <c r="E642" t="s">
        <v>329</v>
      </c>
      <c r="F642" t="s">
        <v>392</v>
      </c>
      <c r="R642">
        <v>0</v>
      </c>
      <c r="S642">
        <v>0</v>
      </c>
      <c r="T642">
        <v>0</v>
      </c>
      <c r="X642">
        <v>0</v>
      </c>
      <c r="Y642">
        <v>500000000</v>
      </c>
      <c r="AA642" t="s">
        <v>2029</v>
      </c>
    </row>
    <row r="643" spans="1:27" ht="15" customHeight="1">
      <c r="A643" s="962" t="s">
        <v>274</v>
      </c>
      <c r="B643" t="s">
        <v>283</v>
      </c>
      <c r="C643" t="s">
        <v>13</v>
      </c>
      <c r="D643" t="s">
        <v>11</v>
      </c>
      <c r="E643" t="s">
        <v>329</v>
      </c>
      <c r="F643" t="s">
        <v>392</v>
      </c>
      <c r="R643">
        <v>0</v>
      </c>
      <c r="U643">
        <v>0</v>
      </c>
      <c r="V643">
        <v>0</v>
      </c>
      <c r="X643">
        <v>0</v>
      </c>
      <c r="Y643">
        <v>500000000</v>
      </c>
      <c r="Z643">
        <v>0</v>
      </c>
      <c r="AA643" t="s">
        <v>2028</v>
      </c>
    </row>
    <row r="644" spans="1:27" ht="15" customHeight="1">
      <c r="A644" s="962" t="s">
        <v>277</v>
      </c>
      <c r="B644" t="s">
        <v>246</v>
      </c>
      <c r="C644" t="s">
        <v>13</v>
      </c>
      <c r="D644" t="s">
        <v>11</v>
      </c>
      <c r="E644" t="s">
        <v>329</v>
      </c>
      <c r="F644" t="s">
        <v>392</v>
      </c>
      <c r="R644">
        <v>0</v>
      </c>
      <c r="S644">
        <v>0</v>
      </c>
      <c r="T644">
        <v>500000000</v>
      </c>
      <c r="X644">
        <v>0</v>
      </c>
      <c r="Y644">
        <v>500000000</v>
      </c>
      <c r="AA644" t="s">
        <v>2027</v>
      </c>
    </row>
    <row r="645" spans="1:27" ht="15" customHeight="1">
      <c r="A645" s="962" t="s">
        <v>277</v>
      </c>
      <c r="B645" t="s">
        <v>244</v>
      </c>
      <c r="C645" t="s">
        <v>13</v>
      </c>
      <c r="D645" t="s">
        <v>11</v>
      </c>
      <c r="E645" t="s">
        <v>329</v>
      </c>
      <c r="F645" t="s">
        <v>392</v>
      </c>
      <c r="G645" t="s">
        <v>407</v>
      </c>
      <c r="I645" t="s">
        <v>332</v>
      </c>
      <c r="K645" t="s">
        <v>333</v>
      </c>
      <c r="L645" t="s">
        <v>277</v>
      </c>
      <c r="M645" t="s">
        <v>52</v>
      </c>
      <c r="O645" t="s">
        <v>365</v>
      </c>
      <c r="P645" t="s">
        <v>336</v>
      </c>
      <c r="Q645" t="s">
        <v>337</v>
      </c>
      <c r="R645">
        <v>337</v>
      </c>
      <c r="U645">
        <v>337</v>
      </c>
      <c r="V645">
        <v>16.850000000000001</v>
      </c>
      <c r="W645">
        <v>0.1</v>
      </c>
      <c r="X645">
        <v>0</v>
      </c>
      <c r="Y645">
        <v>500000000</v>
      </c>
      <c r="Z645">
        <v>0</v>
      </c>
      <c r="AA645" t="s">
        <v>2026</v>
      </c>
    </row>
    <row r="646" spans="1:27" ht="15" customHeight="1">
      <c r="A646" s="962" t="s">
        <v>278</v>
      </c>
      <c r="B646" t="s">
        <v>252</v>
      </c>
      <c r="C646" t="s">
        <v>13</v>
      </c>
      <c r="D646" t="s">
        <v>11</v>
      </c>
      <c r="E646" t="s">
        <v>329</v>
      </c>
      <c r="F646" t="s">
        <v>392</v>
      </c>
      <c r="J646" t="s">
        <v>340</v>
      </c>
      <c r="L646" t="s">
        <v>252</v>
      </c>
      <c r="R646">
        <v>0</v>
      </c>
      <c r="U646">
        <v>0</v>
      </c>
      <c r="V646">
        <v>0</v>
      </c>
      <c r="X646">
        <v>0</v>
      </c>
      <c r="Y646">
        <v>500000000</v>
      </c>
      <c r="Z646">
        <v>0</v>
      </c>
      <c r="AA646" t="s">
        <v>2026</v>
      </c>
    </row>
    <row r="647" spans="1:27" ht="15" customHeight="1">
      <c r="A647" s="962" t="s">
        <v>278</v>
      </c>
      <c r="B647" t="s">
        <v>247</v>
      </c>
      <c r="C647" t="s">
        <v>13</v>
      </c>
      <c r="D647" t="s">
        <v>11</v>
      </c>
      <c r="E647" t="s">
        <v>329</v>
      </c>
      <c r="F647" t="s">
        <v>392</v>
      </c>
      <c r="G647" t="s">
        <v>408</v>
      </c>
      <c r="I647" t="s">
        <v>332</v>
      </c>
      <c r="K647" t="s">
        <v>333</v>
      </c>
      <c r="L647" t="s">
        <v>367</v>
      </c>
      <c r="M647" t="s">
        <v>52</v>
      </c>
      <c r="O647" t="s">
        <v>361</v>
      </c>
      <c r="P647" t="s">
        <v>336</v>
      </c>
      <c r="Q647" t="s">
        <v>337</v>
      </c>
      <c r="R647">
        <v>67.8</v>
      </c>
      <c r="U647">
        <v>67.78</v>
      </c>
      <c r="V647">
        <v>3.39</v>
      </c>
      <c r="W647">
        <v>0.1</v>
      </c>
      <c r="X647">
        <v>0</v>
      </c>
      <c r="Y647">
        <v>500000000</v>
      </c>
      <c r="Z647">
        <v>0</v>
      </c>
      <c r="AA647" t="s">
        <v>2026</v>
      </c>
    </row>
    <row r="648" spans="1:27" ht="15" customHeight="1">
      <c r="A648" s="962" t="s">
        <v>278</v>
      </c>
      <c r="B648" t="s">
        <v>251</v>
      </c>
      <c r="C648" t="s">
        <v>13</v>
      </c>
      <c r="D648" t="s">
        <v>11</v>
      </c>
      <c r="E648" t="s">
        <v>329</v>
      </c>
      <c r="F648" t="s">
        <v>392</v>
      </c>
      <c r="R648">
        <v>0</v>
      </c>
      <c r="X648">
        <v>0</v>
      </c>
      <c r="Y648">
        <v>500000000</v>
      </c>
      <c r="AA648" t="s">
        <v>2025</v>
      </c>
    </row>
    <row r="649" spans="1:27" ht="15" customHeight="1">
      <c r="A649" s="962" t="s">
        <v>279</v>
      </c>
      <c r="B649" t="s">
        <v>254</v>
      </c>
      <c r="C649" t="s">
        <v>13</v>
      </c>
      <c r="D649" t="s">
        <v>11</v>
      </c>
      <c r="E649" t="s">
        <v>329</v>
      </c>
      <c r="F649" t="s">
        <v>392</v>
      </c>
      <c r="O649" t="s">
        <v>361</v>
      </c>
      <c r="P649" t="s">
        <v>868</v>
      </c>
      <c r="Q649" t="s">
        <v>869</v>
      </c>
      <c r="R649">
        <v>268</v>
      </c>
      <c r="X649">
        <v>0</v>
      </c>
      <c r="Y649">
        <v>500000000</v>
      </c>
      <c r="AA649" t="s">
        <v>2025</v>
      </c>
    </row>
    <row r="650" spans="1:27" ht="15" customHeight="1">
      <c r="A650" s="962" t="s">
        <v>279</v>
      </c>
      <c r="B650" t="s">
        <v>253</v>
      </c>
      <c r="C650" t="s">
        <v>13</v>
      </c>
      <c r="D650" t="s">
        <v>11</v>
      </c>
      <c r="E650" t="s">
        <v>329</v>
      </c>
      <c r="F650" t="s">
        <v>392</v>
      </c>
      <c r="G650" t="s">
        <v>409</v>
      </c>
      <c r="I650" t="s">
        <v>332</v>
      </c>
      <c r="K650" t="s">
        <v>333</v>
      </c>
      <c r="L650" t="s">
        <v>253</v>
      </c>
      <c r="M650" t="s">
        <v>52</v>
      </c>
      <c r="O650" t="s">
        <v>335</v>
      </c>
      <c r="P650" t="s">
        <v>336</v>
      </c>
      <c r="Q650" t="s">
        <v>337</v>
      </c>
      <c r="R650">
        <v>40.6</v>
      </c>
      <c r="U650">
        <v>40.619999999999997</v>
      </c>
      <c r="V650">
        <v>2.0299999999999998</v>
      </c>
      <c r="W650">
        <v>0.1</v>
      </c>
      <c r="X650">
        <v>0</v>
      </c>
      <c r="Y650">
        <v>500000000</v>
      </c>
      <c r="Z650">
        <v>0</v>
      </c>
      <c r="AA650" t="s">
        <v>2028</v>
      </c>
    </row>
    <row r="651" spans="1:27" ht="15" customHeight="1">
      <c r="A651" s="962" t="s">
        <v>279</v>
      </c>
      <c r="B651" t="s">
        <v>251</v>
      </c>
      <c r="C651" t="s">
        <v>13</v>
      </c>
      <c r="D651" t="s">
        <v>11</v>
      </c>
      <c r="E651" t="s">
        <v>329</v>
      </c>
      <c r="F651" t="s">
        <v>392</v>
      </c>
      <c r="G651" t="s">
        <v>409</v>
      </c>
      <c r="I651" t="s">
        <v>332</v>
      </c>
      <c r="K651" t="s">
        <v>333</v>
      </c>
      <c r="L651" t="s">
        <v>253</v>
      </c>
      <c r="M651" t="s">
        <v>52</v>
      </c>
      <c r="O651" t="s">
        <v>335</v>
      </c>
      <c r="P651" t="s">
        <v>336</v>
      </c>
      <c r="Q651" t="s">
        <v>337</v>
      </c>
      <c r="R651">
        <v>40.6</v>
      </c>
      <c r="X651">
        <v>0</v>
      </c>
      <c r="Y651">
        <v>500000000</v>
      </c>
      <c r="AA651" t="s">
        <v>2025</v>
      </c>
    </row>
    <row r="652" spans="1:27" ht="15" customHeight="1">
      <c r="A652" s="962" t="s">
        <v>279</v>
      </c>
      <c r="B652" t="s">
        <v>255</v>
      </c>
      <c r="C652" t="s">
        <v>13</v>
      </c>
      <c r="D652" t="s">
        <v>11</v>
      </c>
      <c r="E652" t="s">
        <v>329</v>
      </c>
      <c r="F652" t="s">
        <v>392</v>
      </c>
      <c r="H652" t="s">
        <v>852</v>
      </c>
      <c r="I652" t="s">
        <v>853</v>
      </c>
      <c r="J652" t="s">
        <v>848</v>
      </c>
      <c r="K652" t="s">
        <v>854</v>
      </c>
      <c r="L652" t="s">
        <v>855</v>
      </c>
      <c r="M652" t="s">
        <v>55</v>
      </c>
      <c r="O652" t="s">
        <v>361</v>
      </c>
      <c r="P652" t="s">
        <v>851</v>
      </c>
      <c r="Q652" t="s">
        <v>337</v>
      </c>
      <c r="R652">
        <v>4.58</v>
      </c>
      <c r="X652">
        <v>0</v>
      </c>
      <c r="Y652">
        <v>500000000</v>
      </c>
      <c r="AA652" t="s">
        <v>2025</v>
      </c>
    </row>
    <row r="653" spans="1:27" ht="15" customHeight="1">
      <c r="A653" s="962" t="s">
        <v>280</v>
      </c>
      <c r="B653" t="s">
        <v>257</v>
      </c>
      <c r="C653" t="s">
        <v>13</v>
      </c>
      <c r="D653" t="s">
        <v>11</v>
      </c>
      <c r="E653" t="s">
        <v>329</v>
      </c>
      <c r="F653" t="s">
        <v>392</v>
      </c>
      <c r="H653" t="s">
        <v>916</v>
      </c>
      <c r="I653" t="s">
        <v>873</v>
      </c>
      <c r="J653" t="s">
        <v>848</v>
      </c>
      <c r="K653" t="s">
        <v>854</v>
      </c>
      <c r="L653" t="s">
        <v>874</v>
      </c>
      <c r="M653" t="s">
        <v>73</v>
      </c>
      <c r="O653" t="s">
        <v>349</v>
      </c>
      <c r="P653" t="s">
        <v>851</v>
      </c>
      <c r="Q653" t="s">
        <v>337</v>
      </c>
      <c r="R653">
        <v>127</v>
      </c>
      <c r="X653">
        <v>0</v>
      </c>
      <c r="Y653">
        <v>500000000</v>
      </c>
      <c r="AA653" t="s">
        <v>2025</v>
      </c>
    </row>
    <row r="654" spans="1:27" ht="15" customHeight="1">
      <c r="A654" s="962" t="s">
        <v>280</v>
      </c>
      <c r="B654" t="s">
        <v>259</v>
      </c>
      <c r="C654" t="s">
        <v>13</v>
      </c>
      <c r="D654" t="s">
        <v>11</v>
      </c>
      <c r="E654" t="s">
        <v>329</v>
      </c>
      <c r="F654" t="s">
        <v>392</v>
      </c>
      <c r="H654" t="s">
        <v>917</v>
      </c>
      <c r="I654" t="s">
        <v>873</v>
      </c>
      <c r="J654" t="s">
        <v>848</v>
      </c>
      <c r="K654" t="s">
        <v>854</v>
      </c>
      <c r="L654" t="s">
        <v>876</v>
      </c>
      <c r="M654" t="s">
        <v>73</v>
      </c>
      <c r="O654" t="s">
        <v>349</v>
      </c>
      <c r="P654" t="s">
        <v>851</v>
      </c>
      <c r="Q654" t="s">
        <v>337</v>
      </c>
      <c r="R654">
        <v>538</v>
      </c>
      <c r="X654">
        <v>0</v>
      </c>
      <c r="Y654">
        <v>500000000</v>
      </c>
      <c r="AA654" t="s">
        <v>2025</v>
      </c>
    </row>
    <row r="655" spans="1:27" ht="15" customHeight="1">
      <c r="A655" s="962" t="s">
        <v>280</v>
      </c>
      <c r="B655" t="s">
        <v>260</v>
      </c>
      <c r="C655" t="s">
        <v>13</v>
      </c>
      <c r="D655" t="s">
        <v>11</v>
      </c>
      <c r="E655" t="s">
        <v>329</v>
      </c>
      <c r="F655" t="s">
        <v>392</v>
      </c>
      <c r="H655" t="s">
        <v>877</v>
      </c>
      <c r="I655" t="s">
        <v>873</v>
      </c>
      <c r="J655" t="s">
        <v>848</v>
      </c>
      <c r="K655" t="s">
        <v>854</v>
      </c>
      <c r="L655" t="s">
        <v>878</v>
      </c>
      <c r="M655" t="s">
        <v>73</v>
      </c>
      <c r="O655" t="s">
        <v>349</v>
      </c>
      <c r="P655" t="s">
        <v>851</v>
      </c>
      <c r="Q655" t="s">
        <v>337</v>
      </c>
      <c r="R655">
        <v>12.2</v>
      </c>
      <c r="X655">
        <v>0</v>
      </c>
      <c r="Y655">
        <v>500000000</v>
      </c>
      <c r="AA655" t="s">
        <v>2025</v>
      </c>
    </row>
    <row r="656" spans="1:27" ht="15" customHeight="1">
      <c r="A656" s="962" t="s">
        <v>281</v>
      </c>
      <c r="B656" t="s">
        <v>262</v>
      </c>
      <c r="C656" t="s">
        <v>13</v>
      </c>
      <c r="D656" t="s">
        <v>11</v>
      </c>
      <c r="E656" t="s">
        <v>329</v>
      </c>
      <c r="F656" t="s">
        <v>392</v>
      </c>
      <c r="L656" t="s">
        <v>2002</v>
      </c>
      <c r="O656" t="s">
        <v>361</v>
      </c>
      <c r="P656" t="s">
        <v>868</v>
      </c>
      <c r="Q656" t="s">
        <v>869</v>
      </c>
      <c r="R656">
        <v>0</v>
      </c>
      <c r="S656">
        <v>0</v>
      </c>
      <c r="T656">
        <v>500000000</v>
      </c>
      <c r="X656">
        <v>0</v>
      </c>
      <c r="Y656">
        <v>500000000</v>
      </c>
      <c r="AA656" t="s">
        <v>2027</v>
      </c>
    </row>
    <row r="657" spans="1:27" ht="15" customHeight="1">
      <c r="A657" s="962" t="s">
        <v>281</v>
      </c>
      <c r="B657" t="s">
        <v>261</v>
      </c>
      <c r="C657" t="s">
        <v>13</v>
      </c>
      <c r="D657" t="s">
        <v>11</v>
      </c>
      <c r="E657" t="s">
        <v>329</v>
      </c>
      <c r="F657" t="s">
        <v>392</v>
      </c>
      <c r="R657">
        <v>0</v>
      </c>
      <c r="S657">
        <v>0</v>
      </c>
      <c r="T657">
        <v>500000000</v>
      </c>
      <c r="X657">
        <v>0</v>
      </c>
      <c r="Y657">
        <v>500000000</v>
      </c>
      <c r="AA657" t="s">
        <v>2027</v>
      </c>
    </row>
    <row r="658" spans="1:27" ht="15" customHeight="1">
      <c r="A658" s="962" t="s">
        <v>282</v>
      </c>
      <c r="B658" t="s">
        <v>263</v>
      </c>
      <c r="C658" t="s">
        <v>13</v>
      </c>
      <c r="D658" t="s">
        <v>11</v>
      </c>
      <c r="E658" t="s">
        <v>329</v>
      </c>
      <c r="F658" t="s">
        <v>392</v>
      </c>
      <c r="O658" t="s">
        <v>361</v>
      </c>
      <c r="P658" t="s">
        <v>868</v>
      </c>
      <c r="Q658" t="s">
        <v>869</v>
      </c>
      <c r="R658">
        <v>0</v>
      </c>
      <c r="S658">
        <v>0</v>
      </c>
      <c r="T658">
        <v>500000000</v>
      </c>
      <c r="X658">
        <v>0</v>
      </c>
      <c r="Y658">
        <v>500000000</v>
      </c>
      <c r="AA658" t="s">
        <v>2027</v>
      </c>
    </row>
    <row r="659" spans="1:27" ht="15" customHeight="1">
      <c r="A659" s="962" t="s">
        <v>283</v>
      </c>
      <c r="B659" t="s">
        <v>265</v>
      </c>
      <c r="C659" t="s">
        <v>13</v>
      </c>
      <c r="D659" t="s">
        <v>11</v>
      </c>
      <c r="E659" t="s">
        <v>329</v>
      </c>
      <c r="F659" t="s">
        <v>392</v>
      </c>
      <c r="O659" t="s">
        <v>361</v>
      </c>
      <c r="P659" t="s">
        <v>868</v>
      </c>
      <c r="Q659" t="s">
        <v>869</v>
      </c>
      <c r="R659">
        <v>0</v>
      </c>
      <c r="S659">
        <v>0</v>
      </c>
      <c r="T659">
        <v>0</v>
      </c>
      <c r="X659">
        <v>0</v>
      </c>
      <c r="Y659">
        <v>500000000</v>
      </c>
      <c r="AA659" t="s">
        <v>2029</v>
      </c>
    </row>
    <row r="660" spans="1:27" ht="15" customHeight="1">
      <c r="A660" s="962" t="s">
        <v>283</v>
      </c>
      <c r="B660" t="s">
        <v>266</v>
      </c>
      <c r="C660" t="s">
        <v>13</v>
      </c>
      <c r="D660" t="s">
        <v>11</v>
      </c>
      <c r="E660" t="s">
        <v>329</v>
      </c>
      <c r="F660" t="s">
        <v>392</v>
      </c>
      <c r="O660" t="s">
        <v>361</v>
      </c>
      <c r="P660" t="s">
        <v>868</v>
      </c>
      <c r="Q660" t="s">
        <v>869</v>
      </c>
      <c r="R660">
        <v>0</v>
      </c>
      <c r="S660">
        <v>0</v>
      </c>
      <c r="T660">
        <v>0</v>
      </c>
      <c r="X660">
        <v>0</v>
      </c>
      <c r="Y660">
        <v>500000000</v>
      </c>
      <c r="AA660" t="s">
        <v>2029</v>
      </c>
    </row>
    <row r="661" spans="1:27" ht="15" customHeight="1">
      <c r="A661" s="962" t="s">
        <v>283</v>
      </c>
      <c r="B661" t="s">
        <v>264</v>
      </c>
      <c r="C661" t="s">
        <v>13</v>
      </c>
      <c r="D661" t="s">
        <v>11</v>
      </c>
      <c r="E661" t="s">
        <v>329</v>
      </c>
      <c r="F661" t="s">
        <v>392</v>
      </c>
      <c r="R661">
        <v>0</v>
      </c>
      <c r="X661">
        <v>0</v>
      </c>
      <c r="Y661">
        <v>500000000</v>
      </c>
      <c r="AA661" t="s">
        <v>2025</v>
      </c>
    </row>
    <row r="662" spans="1:27" ht="15" customHeight="1">
      <c r="A662" s="962" t="s">
        <v>284</v>
      </c>
      <c r="B662" t="s">
        <v>269</v>
      </c>
      <c r="C662" t="s">
        <v>13</v>
      </c>
      <c r="D662" t="s">
        <v>11</v>
      </c>
      <c r="E662" t="s">
        <v>329</v>
      </c>
      <c r="F662" t="s">
        <v>392</v>
      </c>
      <c r="R662">
        <v>0</v>
      </c>
      <c r="S662">
        <v>0</v>
      </c>
      <c r="T662">
        <v>0</v>
      </c>
      <c r="X662">
        <v>0</v>
      </c>
      <c r="Y662">
        <v>500000000</v>
      </c>
      <c r="AA662" t="s">
        <v>2029</v>
      </c>
    </row>
    <row r="663" spans="1:27" ht="15" customHeight="1">
      <c r="A663" s="962" t="s">
        <v>284</v>
      </c>
      <c r="B663" t="s">
        <v>267</v>
      </c>
      <c r="C663" t="s">
        <v>13</v>
      </c>
      <c r="D663" t="s">
        <v>11</v>
      </c>
      <c r="E663" t="s">
        <v>329</v>
      </c>
      <c r="F663" t="s">
        <v>392</v>
      </c>
      <c r="R663">
        <v>0</v>
      </c>
      <c r="S663">
        <v>0</v>
      </c>
      <c r="T663">
        <v>0</v>
      </c>
      <c r="X663">
        <v>0</v>
      </c>
      <c r="Y663">
        <v>500000000</v>
      </c>
      <c r="AA663" t="s">
        <v>2029</v>
      </c>
    </row>
    <row r="664" spans="1:27" ht="15" customHeight="1">
      <c r="A664" s="962" t="s">
        <v>284</v>
      </c>
      <c r="B664" t="s">
        <v>268</v>
      </c>
      <c r="C664" t="s">
        <v>13</v>
      </c>
      <c r="D664" t="s">
        <v>11</v>
      </c>
      <c r="E664" t="s">
        <v>329</v>
      </c>
      <c r="F664" t="s">
        <v>392</v>
      </c>
      <c r="R664">
        <v>0</v>
      </c>
      <c r="S664">
        <v>0</v>
      </c>
      <c r="T664">
        <v>0</v>
      </c>
      <c r="X664">
        <v>0</v>
      </c>
      <c r="Y664">
        <v>500000000</v>
      </c>
      <c r="AA664" t="s">
        <v>2029</v>
      </c>
    </row>
    <row r="665" spans="1:27" ht="15" customHeight="1">
      <c r="A665" s="962" t="s">
        <v>285</v>
      </c>
      <c r="B665" t="s">
        <v>271</v>
      </c>
      <c r="C665" t="s">
        <v>13</v>
      </c>
      <c r="D665" t="s">
        <v>11</v>
      </c>
      <c r="E665" t="s">
        <v>329</v>
      </c>
      <c r="F665" t="s">
        <v>392</v>
      </c>
      <c r="R665">
        <v>0</v>
      </c>
      <c r="S665">
        <v>0</v>
      </c>
      <c r="T665">
        <v>0</v>
      </c>
      <c r="X665">
        <v>0</v>
      </c>
      <c r="Y665">
        <v>500000000</v>
      </c>
      <c r="AA665" t="s">
        <v>2029</v>
      </c>
    </row>
    <row r="666" spans="1:27" ht="15" customHeight="1">
      <c r="A666" s="962" t="s">
        <v>285</v>
      </c>
      <c r="B666" t="s">
        <v>270</v>
      </c>
      <c r="C666" t="s">
        <v>13</v>
      </c>
      <c r="D666" t="s">
        <v>11</v>
      </c>
      <c r="E666" t="s">
        <v>329</v>
      </c>
      <c r="F666" t="s">
        <v>392</v>
      </c>
      <c r="R666">
        <v>0</v>
      </c>
      <c r="S666">
        <v>0</v>
      </c>
      <c r="T666">
        <v>0</v>
      </c>
      <c r="X666">
        <v>0</v>
      </c>
      <c r="Y666">
        <v>500000000</v>
      </c>
      <c r="AA666" t="s">
        <v>2029</v>
      </c>
    </row>
    <row r="667" spans="1:27" ht="15" customHeight="1">
      <c r="A667" s="962" t="s">
        <v>286</v>
      </c>
      <c r="B667" t="s">
        <v>273</v>
      </c>
      <c r="C667" t="s">
        <v>13</v>
      </c>
      <c r="D667" t="s">
        <v>11</v>
      </c>
      <c r="E667" t="s">
        <v>329</v>
      </c>
      <c r="F667" t="s">
        <v>392</v>
      </c>
      <c r="R667">
        <v>0</v>
      </c>
      <c r="S667">
        <v>0</v>
      </c>
      <c r="T667">
        <v>0</v>
      </c>
      <c r="X667">
        <v>0</v>
      </c>
      <c r="Y667">
        <v>500000000</v>
      </c>
      <c r="AA667" t="s">
        <v>2029</v>
      </c>
    </row>
    <row r="668" spans="1:27" ht="15" customHeight="1">
      <c r="A668" s="962" t="s">
        <v>286</v>
      </c>
      <c r="B668" t="s">
        <v>272</v>
      </c>
      <c r="C668" t="s">
        <v>13</v>
      </c>
      <c r="D668" t="s">
        <v>11</v>
      </c>
      <c r="E668" t="s">
        <v>329</v>
      </c>
      <c r="F668" t="s">
        <v>392</v>
      </c>
      <c r="R668">
        <v>0</v>
      </c>
      <c r="S668">
        <v>0</v>
      </c>
      <c r="T668">
        <v>0</v>
      </c>
      <c r="X668">
        <v>0</v>
      </c>
      <c r="Y668">
        <v>500000000</v>
      </c>
      <c r="AA668" t="s">
        <v>2029</v>
      </c>
    </row>
    <row r="669" spans="1:27" ht="15" customHeight="1">
      <c r="A669" s="962" t="s">
        <v>320</v>
      </c>
      <c r="B669" t="s">
        <v>257</v>
      </c>
      <c r="C669" t="s">
        <v>13</v>
      </c>
      <c r="D669" t="s">
        <v>11</v>
      </c>
      <c r="E669" t="s">
        <v>329</v>
      </c>
      <c r="F669" t="s">
        <v>392</v>
      </c>
      <c r="H669" t="s">
        <v>410</v>
      </c>
      <c r="I669" t="s">
        <v>353</v>
      </c>
      <c r="K669" t="s">
        <v>333</v>
      </c>
      <c r="L669" t="s">
        <v>370</v>
      </c>
      <c r="M669" t="s">
        <v>59</v>
      </c>
      <c r="O669" t="s">
        <v>335</v>
      </c>
      <c r="P669" t="s">
        <v>336</v>
      </c>
      <c r="Q669" t="s">
        <v>337</v>
      </c>
      <c r="R669">
        <v>83.9</v>
      </c>
      <c r="U669">
        <v>83.86</v>
      </c>
      <c r="V669">
        <v>4.1900000000000004</v>
      </c>
      <c r="W669">
        <v>0.1</v>
      </c>
      <c r="X669">
        <v>0</v>
      </c>
      <c r="Y669">
        <v>500000000</v>
      </c>
      <c r="Z669">
        <v>0</v>
      </c>
      <c r="AA669" t="s">
        <v>2028</v>
      </c>
    </row>
    <row r="670" spans="1:27" ht="15" customHeight="1">
      <c r="A670" s="962" t="s">
        <v>320</v>
      </c>
      <c r="B670" t="s">
        <v>259</v>
      </c>
      <c r="C670" t="s">
        <v>13</v>
      </c>
      <c r="D670" t="s">
        <v>11</v>
      </c>
      <c r="E670" t="s">
        <v>329</v>
      </c>
      <c r="F670" t="s">
        <v>392</v>
      </c>
      <c r="H670" t="s">
        <v>411</v>
      </c>
      <c r="I670" t="s">
        <v>353</v>
      </c>
      <c r="K670" t="s">
        <v>333</v>
      </c>
      <c r="L670" t="s">
        <v>372</v>
      </c>
      <c r="M670" t="s">
        <v>59</v>
      </c>
      <c r="O670" t="s">
        <v>335</v>
      </c>
      <c r="P670" t="s">
        <v>336</v>
      </c>
      <c r="Q670" t="s">
        <v>337</v>
      </c>
      <c r="R670">
        <v>3430</v>
      </c>
      <c r="U670">
        <v>3431.99</v>
      </c>
      <c r="V670">
        <v>171.6</v>
      </c>
      <c r="W670">
        <v>0.1</v>
      </c>
      <c r="X670">
        <v>0</v>
      </c>
      <c r="Y670">
        <v>500000000</v>
      </c>
      <c r="Z670">
        <v>0</v>
      </c>
      <c r="AA670" t="s">
        <v>2028</v>
      </c>
    </row>
    <row r="671" spans="1:27" ht="15" customHeight="1">
      <c r="A671" s="962" t="s">
        <v>320</v>
      </c>
      <c r="B671" t="s">
        <v>246</v>
      </c>
      <c r="C671" t="s">
        <v>13</v>
      </c>
      <c r="D671" t="s">
        <v>11</v>
      </c>
      <c r="E671" t="s">
        <v>329</v>
      </c>
      <c r="F671" t="s">
        <v>392</v>
      </c>
      <c r="R671">
        <v>0</v>
      </c>
      <c r="S671">
        <v>0</v>
      </c>
      <c r="T671">
        <v>500000000</v>
      </c>
      <c r="X671">
        <v>0</v>
      </c>
      <c r="Y671">
        <v>500000000</v>
      </c>
      <c r="AA671" t="s">
        <v>2027</v>
      </c>
    </row>
    <row r="672" spans="1:27" ht="15" customHeight="1">
      <c r="A672" s="962" t="s">
        <v>320</v>
      </c>
      <c r="B672" t="s">
        <v>261</v>
      </c>
      <c r="C672" t="s">
        <v>13</v>
      </c>
      <c r="D672" t="s">
        <v>11</v>
      </c>
      <c r="E672" t="s">
        <v>329</v>
      </c>
      <c r="F672" t="s">
        <v>392</v>
      </c>
      <c r="R672">
        <v>0</v>
      </c>
      <c r="S672">
        <v>0</v>
      </c>
      <c r="T672">
        <v>500000000</v>
      </c>
      <c r="X672">
        <v>0</v>
      </c>
      <c r="Y672">
        <v>500000000</v>
      </c>
      <c r="AA672" t="s">
        <v>2027</v>
      </c>
    </row>
    <row r="673" spans="1:27" ht="15" customHeight="1">
      <c r="A673" s="962" t="s">
        <v>320</v>
      </c>
      <c r="B673" t="s">
        <v>262</v>
      </c>
      <c r="C673" t="s">
        <v>13</v>
      </c>
      <c r="D673" t="s">
        <v>11</v>
      </c>
      <c r="E673" t="s">
        <v>329</v>
      </c>
      <c r="F673" t="s">
        <v>392</v>
      </c>
      <c r="R673">
        <v>0</v>
      </c>
      <c r="S673">
        <v>0</v>
      </c>
      <c r="T673">
        <v>500000000</v>
      </c>
      <c r="X673">
        <v>0</v>
      </c>
      <c r="Y673">
        <v>500000000</v>
      </c>
      <c r="AA673" t="s">
        <v>2027</v>
      </c>
    </row>
    <row r="674" spans="1:27" ht="15" customHeight="1">
      <c r="A674" s="962" t="s">
        <v>320</v>
      </c>
      <c r="B674" t="s">
        <v>263</v>
      </c>
      <c r="C674" t="s">
        <v>13</v>
      </c>
      <c r="D674" t="s">
        <v>11</v>
      </c>
      <c r="E674" t="s">
        <v>329</v>
      </c>
      <c r="F674" t="s">
        <v>392</v>
      </c>
      <c r="R674">
        <v>0</v>
      </c>
      <c r="S674">
        <v>0</v>
      </c>
      <c r="T674">
        <v>500000000</v>
      </c>
      <c r="X674">
        <v>0</v>
      </c>
      <c r="Y674">
        <v>500000000</v>
      </c>
      <c r="AA674" t="s">
        <v>2027</v>
      </c>
    </row>
    <row r="675" spans="1:27" ht="15" customHeight="1">
      <c r="A675" s="962" t="s">
        <v>320</v>
      </c>
      <c r="B675" t="s">
        <v>254</v>
      </c>
      <c r="C675" t="s">
        <v>13</v>
      </c>
      <c r="D675" t="s">
        <v>11</v>
      </c>
      <c r="E675" t="s">
        <v>329</v>
      </c>
      <c r="F675" t="s">
        <v>392</v>
      </c>
      <c r="H675" t="s">
        <v>412</v>
      </c>
      <c r="I675" t="s">
        <v>353</v>
      </c>
      <c r="K675" t="s">
        <v>333</v>
      </c>
      <c r="L675" t="s">
        <v>374</v>
      </c>
      <c r="M675" t="s">
        <v>58</v>
      </c>
      <c r="O675" t="s">
        <v>335</v>
      </c>
      <c r="P675" t="s">
        <v>336</v>
      </c>
      <c r="Q675" t="s">
        <v>337</v>
      </c>
      <c r="R675">
        <v>848</v>
      </c>
      <c r="U675">
        <v>848.22</v>
      </c>
      <c r="V675">
        <v>42.41</v>
      </c>
      <c r="W675">
        <v>0.1</v>
      </c>
      <c r="X675">
        <v>0</v>
      </c>
      <c r="Y675">
        <v>500000000</v>
      </c>
      <c r="Z675">
        <v>0</v>
      </c>
      <c r="AA675" t="s">
        <v>2028</v>
      </c>
    </row>
    <row r="676" spans="1:27" ht="15" customHeight="1">
      <c r="A676" s="962" t="s">
        <v>323</v>
      </c>
      <c r="B676" t="s">
        <v>247</v>
      </c>
      <c r="C676" t="s">
        <v>13</v>
      </c>
      <c r="D676" t="s">
        <v>11</v>
      </c>
      <c r="E676" t="s">
        <v>329</v>
      </c>
      <c r="F676" t="s">
        <v>392</v>
      </c>
      <c r="R676">
        <v>0</v>
      </c>
      <c r="U676">
        <v>0</v>
      </c>
      <c r="V676">
        <v>0</v>
      </c>
      <c r="X676">
        <v>0</v>
      </c>
      <c r="Y676">
        <v>500000000</v>
      </c>
      <c r="Z676">
        <v>0</v>
      </c>
      <c r="AA676" t="s">
        <v>2028</v>
      </c>
    </row>
    <row r="677" spans="1:27" ht="15" customHeight="1">
      <c r="A677" s="962" t="s">
        <v>323</v>
      </c>
      <c r="B677" t="s">
        <v>254</v>
      </c>
      <c r="C677" t="s">
        <v>13</v>
      </c>
      <c r="D677" t="s">
        <v>11</v>
      </c>
      <c r="E677" t="s">
        <v>329</v>
      </c>
      <c r="F677" t="s">
        <v>392</v>
      </c>
      <c r="R677">
        <v>0</v>
      </c>
      <c r="U677">
        <v>0</v>
      </c>
      <c r="V677">
        <v>0</v>
      </c>
      <c r="X677">
        <v>0</v>
      </c>
      <c r="Y677">
        <v>500000000</v>
      </c>
      <c r="Z677">
        <v>0</v>
      </c>
      <c r="AA677" t="s">
        <v>2028</v>
      </c>
    </row>
    <row r="678" spans="1:27" ht="15" customHeight="1">
      <c r="A678" s="962" t="s">
        <v>323</v>
      </c>
      <c r="B678" t="s">
        <v>246</v>
      </c>
      <c r="C678" t="s">
        <v>13</v>
      </c>
      <c r="D678" t="s">
        <v>11</v>
      </c>
      <c r="E678" t="s">
        <v>329</v>
      </c>
      <c r="F678" t="s">
        <v>392</v>
      </c>
      <c r="R678">
        <v>0</v>
      </c>
      <c r="S678">
        <v>0</v>
      </c>
      <c r="T678">
        <v>500000000</v>
      </c>
      <c r="X678">
        <v>0</v>
      </c>
      <c r="Y678">
        <v>500000000</v>
      </c>
      <c r="AA678" t="s">
        <v>2027</v>
      </c>
    </row>
    <row r="679" spans="1:27" ht="15" customHeight="1">
      <c r="A679" s="962" t="s">
        <v>323</v>
      </c>
      <c r="B679" t="s">
        <v>263</v>
      </c>
      <c r="C679" t="s">
        <v>13</v>
      </c>
      <c r="D679" t="s">
        <v>11</v>
      </c>
      <c r="E679" t="s">
        <v>329</v>
      </c>
      <c r="F679" t="s">
        <v>392</v>
      </c>
      <c r="R679">
        <v>0</v>
      </c>
      <c r="S679">
        <v>0</v>
      </c>
      <c r="T679">
        <v>500000000</v>
      </c>
      <c r="X679">
        <v>0</v>
      </c>
      <c r="Y679">
        <v>500000000</v>
      </c>
      <c r="AA679" t="s">
        <v>2027</v>
      </c>
    </row>
    <row r="680" spans="1:27" ht="15" customHeight="1">
      <c r="A680" s="962" t="s">
        <v>244</v>
      </c>
      <c r="B680" t="s">
        <v>278</v>
      </c>
      <c r="C680" t="s">
        <v>13</v>
      </c>
      <c r="D680" t="s">
        <v>11</v>
      </c>
      <c r="E680" t="s">
        <v>329</v>
      </c>
      <c r="F680" t="s">
        <v>413</v>
      </c>
      <c r="O680" t="s">
        <v>361</v>
      </c>
      <c r="P680" t="s">
        <v>868</v>
      </c>
      <c r="Q680" t="s">
        <v>869</v>
      </c>
      <c r="R680">
        <v>10.1</v>
      </c>
      <c r="X680">
        <v>0</v>
      </c>
      <c r="Y680">
        <v>500000000</v>
      </c>
      <c r="AA680" t="s">
        <v>2025</v>
      </c>
    </row>
    <row r="681" spans="1:27" ht="15" customHeight="1">
      <c r="A681" s="962" t="s">
        <v>244</v>
      </c>
      <c r="B681" t="s">
        <v>279</v>
      </c>
      <c r="C681" t="s">
        <v>13</v>
      </c>
      <c r="D681" t="s">
        <v>11</v>
      </c>
      <c r="E681" t="s">
        <v>329</v>
      </c>
      <c r="F681" t="s">
        <v>413</v>
      </c>
      <c r="G681" t="s">
        <v>414</v>
      </c>
      <c r="I681" t="s">
        <v>415</v>
      </c>
      <c r="K681" t="s">
        <v>333</v>
      </c>
      <c r="L681" t="s">
        <v>334</v>
      </c>
      <c r="M681" t="s">
        <v>67</v>
      </c>
      <c r="O681" t="s">
        <v>335</v>
      </c>
      <c r="P681" t="s">
        <v>336</v>
      </c>
      <c r="Q681" t="s">
        <v>337</v>
      </c>
      <c r="R681">
        <v>32.5</v>
      </c>
      <c r="U681">
        <v>32.5</v>
      </c>
      <c r="V681">
        <v>1.62</v>
      </c>
      <c r="W681">
        <v>0.1</v>
      </c>
      <c r="X681">
        <v>0</v>
      </c>
      <c r="Y681">
        <v>500000000</v>
      </c>
      <c r="Z681">
        <v>0</v>
      </c>
      <c r="AA681" t="s">
        <v>2028</v>
      </c>
    </row>
    <row r="682" spans="1:27" ht="15" customHeight="1">
      <c r="A682" s="962" t="s">
        <v>246</v>
      </c>
      <c r="B682" t="s">
        <v>321</v>
      </c>
      <c r="C682" t="s">
        <v>13</v>
      </c>
      <c r="D682" t="s">
        <v>11</v>
      </c>
      <c r="E682" t="s">
        <v>329</v>
      </c>
      <c r="F682" t="s">
        <v>413</v>
      </c>
      <c r="R682">
        <v>0</v>
      </c>
      <c r="S682">
        <v>0</v>
      </c>
      <c r="T682">
        <v>500000000</v>
      </c>
      <c r="X682">
        <v>0</v>
      </c>
      <c r="Y682">
        <v>500000000</v>
      </c>
      <c r="AA682" t="s">
        <v>2027</v>
      </c>
    </row>
    <row r="683" spans="1:27" ht="15" customHeight="1">
      <c r="A683" s="962" t="s">
        <v>246</v>
      </c>
      <c r="B683" t="s">
        <v>281</v>
      </c>
      <c r="C683" t="s">
        <v>13</v>
      </c>
      <c r="D683" t="s">
        <v>11</v>
      </c>
      <c r="E683" t="s">
        <v>329</v>
      </c>
      <c r="F683" t="s">
        <v>413</v>
      </c>
      <c r="R683">
        <v>0</v>
      </c>
      <c r="S683">
        <v>0</v>
      </c>
      <c r="T683">
        <v>500000000</v>
      </c>
      <c r="X683">
        <v>0</v>
      </c>
      <c r="Y683">
        <v>500000000</v>
      </c>
      <c r="AA683" t="s">
        <v>2027</v>
      </c>
    </row>
    <row r="684" spans="1:27" ht="15" customHeight="1">
      <c r="A684" s="962" t="s">
        <v>246</v>
      </c>
      <c r="B684" t="s">
        <v>282</v>
      </c>
      <c r="C684" t="s">
        <v>13</v>
      </c>
      <c r="D684" t="s">
        <v>11</v>
      </c>
      <c r="E684" t="s">
        <v>329</v>
      </c>
      <c r="F684" t="s">
        <v>413</v>
      </c>
      <c r="R684">
        <v>0</v>
      </c>
      <c r="S684">
        <v>0</v>
      </c>
      <c r="T684">
        <v>500000000</v>
      </c>
      <c r="X684">
        <v>0</v>
      </c>
      <c r="Y684">
        <v>500000000</v>
      </c>
      <c r="AA684" t="s">
        <v>2027</v>
      </c>
    </row>
    <row r="685" spans="1:27" ht="15" customHeight="1">
      <c r="A685" s="962" t="s">
        <v>246</v>
      </c>
      <c r="B685" t="s">
        <v>324</v>
      </c>
      <c r="C685" t="s">
        <v>13</v>
      </c>
      <c r="D685" t="s">
        <v>11</v>
      </c>
      <c r="E685" t="s">
        <v>329</v>
      </c>
      <c r="F685" t="s">
        <v>413</v>
      </c>
      <c r="R685">
        <v>0</v>
      </c>
      <c r="S685">
        <v>0</v>
      </c>
      <c r="T685">
        <v>500000000</v>
      </c>
      <c r="X685">
        <v>0</v>
      </c>
      <c r="Y685">
        <v>500000000</v>
      </c>
      <c r="AA685" t="s">
        <v>2027</v>
      </c>
    </row>
    <row r="686" spans="1:27" ht="15" customHeight="1">
      <c r="A686" s="962" t="s">
        <v>247</v>
      </c>
      <c r="B686" t="s">
        <v>300</v>
      </c>
      <c r="C686" t="s">
        <v>13</v>
      </c>
      <c r="D686" t="s">
        <v>11</v>
      </c>
      <c r="E686" t="s">
        <v>329</v>
      </c>
      <c r="F686" t="s">
        <v>413</v>
      </c>
      <c r="J686" t="s">
        <v>663</v>
      </c>
      <c r="L686" t="s">
        <v>339</v>
      </c>
      <c r="O686" t="s">
        <v>882</v>
      </c>
      <c r="P686" t="s">
        <v>868</v>
      </c>
      <c r="Q686" t="s">
        <v>869</v>
      </c>
      <c r="R686">
        <v>8.09</v>
      </c>
      <c r="X686">
        <v>0</v>
      </c>
      <c r="Y686">
        <v>500000000</v>
      </c>
      <c r="AA686" t="s">
        <v>2025</v>
      </c>
    </row>
    <row r="687" spans="1:27" ht="15" customHeight="1">
      <c r="A687" s="962" t="s">
        <v>247</v>
      </c>
      <c r="B687" t="s">
        <v>290</v>
      </c>
      <c r="C687" t="s">
        <v>13</v>
      </c>
      <c r="D687" t="s">
        <v>11</v>
      </c>
      <c r="E687" t="s">
        <v>329</v>
      </c>
      <c r="F687" t="s">
        <v>413</v>
      </c>
      <c r="J687" t="s">
        <v>338</v>
      </c>
      <c r="L687" t="s">
        <v>339</v>
      </c>
      <c r="R687">
        <v>0</v>
      </c>
      <c r="U687">
        <v>0</v>
      </c>
      <c r="V687">
        <v>0</v>
      </c>
      <c r="X687">
        <v>0</v>
      </c>
      <c r="Y687">
        <v>500000000</v>
      </c>
      <c r="Z687">
        <v>0</v>
      </c>
      <c r="AA687" t="s">
        <v>2028</v>
      </c>
    </row>
    <row r="688" spans="1:27" ht="15" customHeight="1">
      <c r="A688" s="962" t="s">
        <v>247</v>
      </c>
      <c r="B688" t="s">
        <v>289</v>
      </c>
      <c r="C688" t="s">
        <v>13</v>
      </c>
      <c r="D688" t="s">
        <v>11</v>
      </c>
      <c r="E688" t="s">
        <v>329</v>
      </c>
      <c r="F688" t="s">
        <v>413</v>
      </c>
      <c r="R688">
        <v>0</v>
      </c>
      <c r="X688">
        <v>0</v>
      </c>
      <c r="Y688">
        <v>500000000</v>
      </c>
      <c r="AA688" t="s">
        <v>2025</v>
      </c>
    </row>
    <row r="689" spans="1:27" ht="15" customHeight="1">
      <c r="A689" s="962" t="s">
        <v>247</v>
      </c>
      <c r="B689" t="s">
        <v>288</v>
      </c>
      <c r="C689" t="s">
        <v>13</v>
      </c>
      <c r="D689" t="s">
        <v>11</v>
      </c>
      <c r="E689" t="s">
        <v>329</v>
      </c>
      <c r="F689" t="s">
        <v>413</v>
      </c>
      <c r="R689">
        <v>8.09</v>
      </c>
      <c r="X689">
        <v>0</v>
      </c>
      <c r="Y689">
        <v>500000000</v>
      </c>
      <c r="AA689" t="s">
        <v>2025</v>
      </c>
    </row>
    <row r="690" spans="1:27" ht="15" customHeight="1">
      <c r="A690" s="962" t="s">
        <v>247</v>
      </c>
      <c r="B690" t="s">
        <v>298</v>
      </c>
      <c r="C690" t="s">
        <v>13</v>
      </c>
      <c r="D690" t="s">
        <v>11</v>
      </c>
      <c r="E690" t="s">
        <v>329</v>
      </c>
      <c r="F690" t="s">
        <v>413</v>
      </c>
      <c r="R690">
        <v>8.09</v>
      </c>
      <c r="X690">
        <v>0</v>
      </c>
      <c r="Y690">
        <v>500000000</v>
      </c>
      <c r="AA690" t="s">
        <v>2025</v>
      </c>
    </row>
    <row r="691" spans="1:27" ht="15" customHeight="1">
      <c r="A691" s="962" t="s">
        <v>247</v>
      </c>
      <c r="B691" t="s">
        <v>297</v>
      </c>
      <c r="C691" t="s">
        <v>13</v>
      </c>
      <c r="D691" t="s">
        <v>11</v>
      </c>
      <c r="E691" t="s">
        <v>329</v>
      </c>
      <c r="F691" t="s">
        <v>413</v>
      </c>
      <c r="R691">
        <v>8.09</v>
      </c>
      <c r="X691">
        <v>0</v>
      </c>
      <c r="Y691">
        <v>500000000</v>
      </c>
      <c r="AA691" t="s">
        <v>2025</v>
      </c>
    </row>
    <row r="692" spans="1:27" ht="15" customHeight="1">
      <c r="A692" s="962" t="s">
        <v>247</v>
      </c>
      <c r="B692" t="s">
        <v>287</v>
      </c>
      <c r="C692" t="s">
        <v>13</v>
      </c>
      <c r="D692" t="s">
        <v>11</v>
      </c>
      <c r="E692" t="s">
        <v>329</v>
      </c>
      <c r="F692" t="s">
        <v>413</v>
      </c>
      <c r="R692">
        <v>10.1</v>
      </c>
      <c r="X692">
        <v>0</v>
      </c>
      <c r="Y692">
        <v>500000000</v>
      </c>
      <c r="AA692" t="s">
        <v>2025</v>
      </c>
    </row>
    <row r="693" spans="1:27" ht="15" customHeight="1">
      <c r="A693" s="962" t="s">
        <v>247</v>
      </c>
      <c r="B693" t="s">
        <v>301</v>
      </c>
      <c r="C693" t="s">
        <v>13</v>
      </c>
      <c r="D693" t="s">
        <v>11</v>
      </c>
      <c r="E693" t="s">
        <v>329</v>
      </c>
      <c r="F693" t="s">
        <v>413</v>
      </c>
      <c r="R693">
        <v>4.05</v>
      </c>
      <c r="S693">
        <v>0</v>
      </c>
      <c r="T693">
        <v>8.09</v>
      </c>
      <c r="X693">
        <v>0</v>
      </c>
      <c r="Y693">
        <v>500000000</v>
      </c>
      <c r="AA693" t="s">
        <v>2029</v>
      </c>
    </row>
    <row r="694" spans="1:27" ht="15" customHeight="1">
      <c r="A694" s="962" t="s">
        <v>247</v>
      </c>
      <c r="B694" t="s">
        <v>302</v>
      </c>
      <c r="C694" t="s">
        <v>13</v>
      </c>
      <c r="D694" t="s">
        <v>11</v>
      </c>
      <c r="E694" t="s">
        <v>329</v>
      </c>
      <c r="F694" t="s">
        <v>413</v>
      </c>
      <c r="R694">
        <v>4.05</v>
      </c>
      <c r="S694">
        <v>0</v>
      </c>
      <c r="T694">
        <v>8.09</v>
      </c>
      <c r="X694">
        <v>0</v>
      </c>
      <c r="Y694">
        <v>500000000</v>
      </c>
      <c r="AA694" t="s">
        <v>2029</v>
      </c>
    </row>
    <row r="695" spans="1:27" ht="15" customHeight="1">
      <c r="A695" s="962" t="s">
        <v>247</v>
      </c>
      <c r="B695" t="s">
        <v>322</v>
      </c>
      <c r="C695" t="s">
        <v>13</v>
      </c>
      <c r="D695" t="s">
        <v>11</v>
      </c>
      <c r="E695" t="s">
        <v>329</v>
      </c>
      <c r="F695" t="s">
        <v>413</v>
      </c>
      <c r="H695" t="s">
        <v>870</v>
      </c>
      <c r="I695" t="s">
        <v>450</v>
      </c>
      <c r="J695" t="s">
        <v>921</v>
      </c>
      <c r="K695" t="s">
        <v>854</v>
      </c>
      <c r="L695" t="s">
        <v>871</v>
      </c>
      <c r="M695" t="s">
        <v>56</v>
      </c>
      <c r="O695" t="s">
        <v>361</v>
      </c>
      <c r="P695" t="s">
        <v>851</v>
      </c>
      <c r="Q695" t="s">
        <v>337</v>
      </c>
      <c r="R695">
        <v>0.01</v>
      </c>
      <c r="X695">
        <v>0</v>
      </c>
      <c r="Y695">
        <v>500000000</v>
      </c>
      <c r="AA695" t="s">
        <v>2025</v>
      </c>
    </row>
    <row r="696" spans="1:27" ht="15" customHeight="1">
      <c r="A696" s="962" t="s">
        <v>247</v>
      </c>
      <c r="B696" t="s">
        <v>318</v>
      </c>
      <c r="C696" t="s">
        <v>13</v>
      </c>
      <c r="D696" t="s">
        <v>11</v>
      </c>
      <c r="E696" t="s">
        <v>329</v>
      </c>
      <c r="F696" t="s">
        <v>413</v>
      </c>
      <c r="H696" t="s">
        <v>920</v>
      </c>
      <c r="I696" t="s">
        <v>847</v>
      </c>
      <c r="J696" t="s">
        <v>848</v>
      </c>
      <c r="K696" t="s">
        <v>849</v>
      </c>
      <c r="L696" t="s">
        <v>850</v>
      </c>
      <c r="M696" t="s">
        <v>57</v>
      </c>
      <c r="O696" t="s">
        <v>361</v>
      </c>
      <c r="P696" t="s">
        <v>851</v>
      </c>
      <c r="Q696" t="s">
        <v>337</v>
      </c>
      <c r="R696">
        <v>1.99</v>
      </c>
      <c r="X696">
        <v>0</v>
      </c>
      <c r="Y696">
        <v>500000000</v>
      </c>
      <c r="AA696" t="s">
        <v>2025</v>
      </c>
    </row>
    <row r="697" spans="1:27" ht="15" customHeight="1">
      <c r="A697" s="962" t="s">
        <v>247</v>
      </c>
      <c r="B697" t="s">
        <v>317</v>
      </c>
      <c r="C697" t="s">
        <v>13</v>
      </c>
      <c r="D697" t="s">
        <v>11</v>
      </c>
      <c r="E697" t="s">
        <v>329</v>
      </c>
      <c r="F697" t="s">
        <v>413</v>
      </c>
      <c r="I697" t="s">
        <v>847</v>
      </c>
      <c r="K697" t="s">
        <v>849</v>
      </c>
      <c r="L697" t="s">
        <v>850</v>
      </c>
      <c r="M697" t="s">
        <v>57</v>
      </c>
      <c r="O697" t="s">
        <v>361</v>
      </c>
      <c r="P697" t="s">
        <v>851</v>
      </c>
      <c r="Q697" t="s">
        <v>337</v>
      </c>
      <c r="R697">
        <v>1.99</v>
      </c>
      <c r="X697">
        <v>0</v>
      </c>
      <c r="Y697">
        <v>500000000</v>
      </c>
      <c r="AA697" t="s">
        <v>2025</v>
      </c>
    </row>
    <row r="698" spans="1:27" ht="15" customHeight="1">
      <c r="A698" s="962" t="s">
        <v>247</v>
      </c>
      <c r="B698" t="s">
        <v>305</v>
      </c>
      <c r="C698" t="s">
        <v>13</v>
      </c>
      <c r="D698" t="s">
        <v>11</v>
      </c>
      <c r="E698" t="s">
        <v>329</v>
      </c>
      <c r="F698" t="s">
        <v>413</v>
      </c>
      <c r="R698">
        <v>1.99</v>
      </c>
      <c r="X698">
        <v>0</v>
      </c>
      <c r="Y698">
        <v>500000000</v>
      </c>
      <c r="AA698" t="s">
        <v>2025</v>
      </c>
    </row>
    <row r="699" spans="1:27" ht="15" customHeight="1">
      <c r="A699" s="962" t="s">
        <v>247</v>
      </c>
      <c r="B699" t="s">
        <v>324</v>
      </c>
      <c r="C699" t="s">
        <v>13</v>
      </c>
      <c r="D699" t="s">
        <v>11</v>
      </c>
      <c r="E699" t="s">
        <v>329</v>
      </c>
      <c r="F699" t="s">
        <v>413</v>
      </c>
      <c r="R699">
        <v>0</v>
      </c>
      <c r="U699">
        <v>0</v>
      </c>
      <c r="V699">
        <v>0</v>
      </c>
      <c r="X699">
        <v>0</v>
      </c>
      <c r="Y699">
        <v>500000000</v>
      </c>
      <c r="Z699">
        <v>0</v>
      </c>
      <c r="AA699" t="s">
        <v>2028</v>
      </c>
    </row>
    <row r="700" spans="1:27" ht="15" customHeight="1">
      <c r="A700" s="962" t="s">
        <v>248</v>
      </c>
      <c r="B700" t="s">
        <v>278</v>
      </c>
      <c r="C700" t="s">
        <v>13</v>
      </c>
      <c r="D700" t="s">
        <v>11</v>
      </c>
      <c r="E700" t="s">
        <v>329</v>
      </c>
      <c r="F700" t="s">
        <v>413</v>
      </c>
      <c r="R700">
        <v>0</v>
      </c>
      <c r="X700">
        <v>0</v>
      </c>
      <c r="Y700">
        <v>500000000</v>
      </c>
      <c r="AA700" t="s">
        <v>2025</v>
      </c>
    </row>
    <row r="701" spans="1:27" ht="15" customHeight="1">
      <c r="A701" s="962" t="s">
        <v>248</v>
      </c>
      <c r="B701" t="s">
        <v>279</v>
      </c>
      <c r="C701" t="s">
        <v>13</v>
      </c>
      <c r="D701" t="s">
        <v>11</v>
      </c>
      <c r="E701" t="s">
        <v>329</v>
      </c>
      <c r="F701" t="s">
        <v>413</v>
      </c>
      <c r="G701" t="s">
        <v>416</v>
      </c>
      <c r="I701" t="s">
        <v>415</v>
      </c>
      <c r="K701" t="s">
        <v>333</v>
      </c>
      <c r="L701" t="s">
        <v>250</v>
      </c>
      <c r="M701" t="s">
        <v>67</v>
      </c>
      <c r="O701" t="s">
        <v>335</v>
      </c>
      <c r="P701" t="s">
        <v>336</v>
      </c>
      <c r="Q701" t="s">
        <v>337</v>
      </c>
      <c r="R701">
        <v>1.67</v>
      </c>
      <c r="X701">
        <v>0</v>
      </c>
      <c r="Y701">
        <v>500000000</v>
      </c>
      <c r="AA701" t="s">
        <v>2025</v>
      </c>
    </row>
    <row r="702" spans="1:27" ht="15" customHeight="1">
      <c r="A702" s="962" t="s">
        <v>249</v>
      </c>
      <c r="B702" t="s">
        <v>278</v>
      </c>
      <c r="C702" t="s">
        <v>13</v>
      </c>
      <c r="D702" t="s">
        <v>11</v>
      </c>
      <c r="E702" t="s">
        <v>329</v>
      </c>
      <c r="F702" t="s">
        <v>413</v>
      </c>
      <c r="J702" t="s">
        <v>340</v>
      </c>
      <c r="L702" t="s">
        <v>249</v>
      </c>
      <c r="R702">
        <v>0</v>
      </c>
      <c r="U702">
        <v>0</v>
      </c>
      <c r="V702">
        <v>0</v>
      </c>
      <c r="X702">
        <v>0</v>
      </c>
      <c r="Y702">
        <v>500000000</v>
      </c>
      <c r="Z702">
        <v>0</v>
      </c>
      <c r="AA702" t="s">
        <v>2028</v>
      </c>
    </row>
    <row r="703" spans="1:27" ht="15" customHeight="1">
      <c r="A703" s="962" t="s">
        <v>250</v>
      </c>
      <c r="B703" t="s">
        <v>279</v>
      </c>
      <c r="C703" t="s">
        <v>13</v>
      </c>
      <c r="D703" t="s">
        <v>11</v>
      </c>
      <c r="E703" t="s">
        <v>329</v>
      </c>
      <c r="F703" t="s">
        <v>413</v>
      </c>
      <c r="G703" t="s">
        <v>416</v>
      </c>
      <c r="I703" t="s">
        <v>415</v>
      </c>
      <c r="K703" t="s">
        <v>333</v>
      </c>
      <c r="L703" t="s">
        <v>250</v>
      </c>
      <c r="M703" t="s">
        <v>67</v>
      </c>
      <c r="O703" t="s">
        <v>335</v>
      </c>
      <c r="P703" t="s">
        <v>336</v>
      </c>
      <c r="Q703" t="s">
        <v>337</v>
      </c>
      <c r="R703">
        <v>1.67</v>
      </c>
      <c r="U703">
        <v>1.67</v>
      </c>
      <c r="V703">
        <v>0.08</v>
      </c>
      <c r="W703">
        <v>0.1</v>
      </c>
      <c r="X703">
        <v>0</v>
      </c>
      <c r="Y703">
        <v>500000000</v>
      </c>
      <c r="Z703">
        <v>0</v>
      </c>
      <c r="AA703" t="s">
        <v>2028</v>
      </c>
    </row>
    <row r="704" spans="1:27" ht="15" customHeight="1">
      <c r="A704" s="962" t="s">
        <v>254</v>
      </c>
      <c r="B704" t="s">
        <v>283</v>
      </c>
      <c r="C704" t="s">
        <v>13</v>
      </c>
      <c r="D704" t="s">
        <v>11</v>
      </c>
      <c r="E704" t="s">
        <v>329</v>
      </c>
      <c r="F704" t="s">
        <v>413</v>
      </c>
      <c r="J704" t="s">
        <v>342</v>
      </c>
      <c r="L704" t="s">
        <v>343</v>
      </c>
      <c r="R704">
        <v>0</v>
      </c>
      <c r="U704">
        <v>0</v>
      </c>
      <c r="V704">
        <v>0</v>
      </c>
      <c r="X704">
        <v>0</v>
      </c>
      <c r="Y704">
        <v>500000000</v>
      </c>
      <c r="Z704">
        <v>0</v>
      </c>
      <c r="AA704" t="s">
        <v>2028</v>
      </c>
    </row>
    <row r="705" spans="1:27" ht="15" customHeight="1">
      <c r="A705" s="962" t="s">
        <v>254</v>
      </c>
      <c r="B705" t="s">
        <v>289</v>
      </c>
      <c r="C705" t="s">
        <v>13</v>
      </c>
      <c r="D705" t="s">
        <v>11</v>
      </c>
      <c r="E705" t="s">
        <v>329</v>
      </c>
      <c r="F705" t="s">
        <v>413</v>
      </c>
      <c r="O705" t="s">
        <v>361</v>
      </c>
      <c r="P705" t="s">
        <v>868</v>
      </c>
      <c r="Q705" t="s">
        <v>869</v>
      </c>
      <c r="R705">
        <v>29.4</v>
      </c>
      <c r="X705">
        <v>0</v>
      </c>
      <c r="Y705">
        <v>500000000</v>
      </c>
      <c r="AA705" t="s">
        <v>2025</v>
      </c>
    </row>
    <row r="706" spans="1:27" ht="15" customHeight="1">
      <c r="A706" s="962" t="s">
        <v>254</v>
      </c>
      <c r="B706" t="s">
        <v>290</v>
      </c>
      <c r="C706" t="s">
        <v>13</v>
      </c>
      <c r="D706" t="s">
        <v>11</v>
      </c>
      <c r="E706" t="s">
        <v>329</v>
      </c>
      <c r="F706" t="s">
        <v>413</v>
      </c>
      <c r="R706">
        <v>8.17</v>
      </c>
      <c r="S706">
        <v>0</v>
      </c>
      <c r="T706">
        <v>29.4</v>
      </c>
      <c r="X706">
        <v>0</v>
      </c>
      <c r="Y706">
        <v>500000000</v>
      </c>
      <c r="AA706" t="s">
        <v>2029</v>
      </c>
    </row>
    <row r="707" spans="1:27" ht="15" customHeight="1">
      <c r="A707" s="962" t="s">
        <v>254</v>
      </c>
      <c r="B707" t="s">
        <v>292</v>
      </c>
      <c r="C707" t="s">
        <v>13</v>
      </c>
      <c r="D707" t="s">
        <v>11</v>
      </c>
      <c r="E707" t="s">
        <v>329</v>
      </c>
      <c r="F707" t="s">
        <v>413</v>
      </c>
      <c r="R707">
        <v>3.27</v>
      </c>
      <c r="S707">
        <v>0</v>
      </c>
      <c r="T707">
        <v>29.4</v>
      </c>
      <c r="X707">
        <v>0</v>
      </c>
      <c r="Y707">
        <v>500000000</v>
      </c>
      <c r="AA707" t="s">
        <v>2029</v>
      </c>
    </row>
    <row r="708" spans="1:27" ht="15" customHeight="1">
      <c r="A708" s="962" t="s">
        <v>254</v>
      </c>
      <c r="B708" t="s">
        <v>294</v>
      </c>
      <c r="C708" t="s">
        <v>13</v>
      </c>
      <c r="D708" t="s">
        <v>11</v>
      </c>
      <c r="E708" t="s">
        <v>329</v>
      </c>
      <c r="F708" t="s">
        <v>413</v>
      </c>
      <c r="R708">
        <v>1.63</v>
      </c>
      <c r="S708">
        <v>0</v>
      </c>
      <c r="T708">
        <v>29.4</v>
      </c>
      <c r="X708">
        <v>0</v>
      </c>
      <c r="Y708">
        <v>500000000</v>
      </c>
      <c r="AA708" t="s">
        <v>2029</v>
      </c>
    </row>
    <row r="709" spans="1:27" ht="15" customHeight="1">
      <c r="A709" s="962" t="s">
        <v>254</v>
      </c>
      <c r="B709" t="s">
        <v>295</v>
      </c>
      <c r="C709" t="s">
        <v>13</v>
      </c>
      <c r="D709" t="s">
        <v>11</v>
      </c>
      <c r="E709" t="s">
        <v>329</v>
      </c>
      <c r="F709" t="s">
        <v>413</v>
      </c>
      <c r="R709">
        <v>8.17</v>
      </c>
      <c r="S709">
        <v>0</v>
      </c>
      <c r="T709">
        <v>29.4</v>
      </c>
      <c r="X709">
        <v>0</v>
      </c>
      <c r="Y709">
        <v>500000000</v>
      </c>
      <c r="AA709" t="s">
        <v>2029</v>
      </c>
    </row>
    <row r="710" spans="1:27" ht="15" customHeight="1">
      <c r="A710" s="962" t="s">
        <v>254</v>
      </c>
      <c r="B710" t="s">
        <v>280</v>
      </c>
      <c r="C710" t="s">
        <v>13</v>
      </c>
      <c r="D710" t="s">
        <v>11</v>
      </c>
      <c r="E710" t="s">
        <v>329</v>
      </c>
      <c r="F710" t="s">
        <v>413</v>
      </c>
      <c r="G710" t="s">
        <v>417</v>
      </c>
      <c r="I710" t="s">
        <v>418</v>
      </c>
      <c r="J710" t="s">
        <v>419</v>
      </c>
      <c r="K710" t="s">
        <v>333</v>
      </c>
      <c r="L710" t="s">
        <v>346</v>
      </c>
      <c r="M710" t="s">
        <v>60</v>
      </c>
      <c r="O710" t="s">
        <v>349</v>
      </c>
      <c r="P710" t="s">
        <v>336</v>
      </c>
      <c r="Q710" t="s">
        <v>337</v>
      </c>
      <c r="R710">
        <v>12</v>
      </c>
      <c r="U710">
        <v>12</v>
      </c>
      <c r="V710">
        <v>0.6</v>
      </c>
      <c r="W710">
        <v>0.1</v>
      </c>
      <c r="X710">
        <v>0</v>
      </c>
      <c r="Y710">
        <v>500000000</v>
      </c>
      <c r="Z710">
        <v>0</v>
      </c>
      <c r="AA710" t="s">
        <v>2028</v>
      </c>
    </row>
    <row r="711" spans="1:27" ht="15" customHeight="1">
      <c r="A711" s="962" t="s">
        <v>254</v>
      </c>
      <c r="B711" t="s">
        <v>299</v>
      </c>
      <c r="C711" t="s">
        <v>13</v>
      </c>
      <c r="D711" t="s">
        <v>11</v>
      </c>
      <c r="E711" t="s">
        <v>329</v>
      </c>
      <c r="F711" t="s">
        <v>413</v>
      </c>
      <c r="G711" t="s">
        <v>420</v>
      </c>
      <c r="I711" t="s">
        <v>421</v>
      </c>
      <c r="J711" t="s">
        <v>422</v>
      </c>
      <c r="K711" t="s">
        <v>333</v>
      </c>
      <c r="L711" t="s">
        <v>348</v>
      </c>
      <c r="M711" t="s">
        <v>69</v>
      </c>
      <c r="O711" t="s">
        <v>349</v>
      </c>
      <c r="P711" t="s">
        <v>336</v>
      </c>
      <c r="Q711" t="s">
        <v>337</v>
      </c>
      <c r="R711">
        <v>0.44</v>
      </c>
      <c r="U711">
        <v>0.44</v>
      </c>
      <c r="V711">
        <v>0.02</v>
      </c>
      <c r="W711">
        <v>0.1</v>
      </c>
      <c r="X711">
        <v>0</v>
      </c>
      <c r="Y711">
        <v>500000000</v>
      </c>
      <c r="Z711">
        <v>0</v>
      </c>
      <c r="AA711" t="s">
        <v>2028</v>
      </c>
    </row>
    <row r="712" spans="1:27" ht="15" customHeight="1">
      <c r="A712" s="962" t="s">
        <v>254</v>
      </c>
      <c r="B712" t="s">
        <v>284</v>
      </c>
      <c r="C712" t="s">
        <v>13</v>
      </c>
      <c r="D712" t="s">
        <v>11</v>
      </c>
      <c r="E712" t="s">
        <v>329</v>
      </c>
      <c r="F712" t="s">
        <v>413</v>
      </c>
      <c r="R712">
        <v>0</v>
      </c>
      <c r="U712">
        <v>0</v>
      </c>
      <c r="V712">
        <v>0</v>
      </c>
      <c r="X712">
        <v>0</v>
      </c>
      <c r="Y712">
        <v>500000000</v>
      </c>
      <c r="Z712">
        <v>0</v>
      </c>
      <c r="AA712" t="s">
        <v>2028</v>
      </c>
    </row>
    <row r="713" spans="1:27" ht="15" customHeight="1">
      <c r="A713" s="962" t="s">
        <v>254</v>
      </c>
      <c r="B713" t="s">
        <v>285</v>
      </c>
      <c r="C713" t="s">
        <v>13</v>
      </c>
      <c r="D713" t="s">
        <v>11</v>
      </c>
      <c r="E713" t="s">
        <v>329</v>
      </c>
      <c r="F713" t="s">
        <v>413</v>
      </c>
      <c r="R713">
        <v>0</v>
      </c>
      <c r="U713">
        <v>0</v>
      </c>
      <c r="V713">
        <v>0</v>
      </c>
      <c r="X713">
        <v>0</v>
      </c>
      <c r="Y713">
        <v>500000000</v>
      </c>
      <c r="Z713">
        <v>0</v>
      </c>
      <c r="AA713" t="s">
        <v>2028</v>
      </c>
    </row>
    <row r="714" spans="1:27" ht="15" customHeight="1">
      <c r="A714" s="962" t="s">
        <v>254</v>
      </c>
      <c r="B714" t="s">
        <v>286</v>
      </c>
      <c r="C714" t="s">
        <v>13</v>
      </c>
      <c r="D714" t="s">
        <v>11</v>
      </c>
      <c r="E714" t="s">
        <v>329</v>
      </c>
      <c r="F714" t="s">
        <v>413</v>
      </c>
      <c r="R714">
        <v>0</v>
      </c>
      <c r="U714">
        <v>0</v>
      </c>
      <c r="V714">
        <v>0</v>
      </c>
      <c r="X714">
        <v>0</v>
      </c>
      <c r="Y714">
        <v>500000000</v>
      </c>
      <c r="Z714">
        <v>0</v>
      </c>
      <c r="AA714" t="s">
        <v>2028</v>
      </c>
    </row>
    <row r="715" spans="1:27" ht="15" customHeight="1">
      <c r="A715" s="962" t="s">
        <v>254</v>
      </c>
      <c r="B715" t="s">
        <v>303</v>
      </c>
      <c r="C715" t="s">
        <v>13</v>
      </c>
      <c r="D715" t="s">
        <v>11</v>
      </c>
      <c r="E715" t="s">
        <v>329</v>
      </c>
      <c r="F715" t="s">
        <v>413</v>
      </c>
      <c r="R715">
        <v>0</v>
      </c>
      <c r="U715">
        <v>0</v>
      </c>
      <c r="V715">
        <v>0</v>
      </c>
      <c r="X715">
        <v>0</v>
      </c>
      <c r="Y715">
        <v>500000000</v>
      </c>
      <c r="Z715">
        <v>0</v>
      </c>
      <c r="AA715" t="s">
        <v>2028</v>
      </c>
    </row>
    <row r="716" spans="1:27" ht="15" customHeight="1">
      <c r="A716" s="962" t="s">
        <v>254</v>
      </c>
      <c r="B716" t="s">
        <v>291</v>
      </c>
      <c r="C716" t="s">
        <v>13</v>
      </c>
      <c r="D716" t="s">
        <v>11</v>
      </c>
      <c r="E716" t="s">
        <v>329</v>
      </c>
      <c r="F716" t="s">
        <v>413</v>
      </c>
      <c r="R716">
        <v>4.9000000000000004</v>
      </c>
      <c r="S716">
        <v>0</v>
      </c>
      <c r="T716">
        <v>29.4</v>
      </c>
      <c r="X716">
        <v>0</v>
      </c>
      <c r="Y716">
        <v>500000000</v>
      </c>
      <c r="AA716" t="s">
        <v>2029</v>
      </c>
    </row>
    <row r="717" spans="1:27" ht="15" customHeight="1">
      <c r="A717" s="962" t="s">
        <v>254</v>
      </c>
      <c r="B717" t="s">
        <v>293</v>
      </c>
      <c r="C717" t="s">
        <v>13</v>
      </c>
      <c r="D717" t="s">
        <v>11</v>
      </c>
      <c r="E717" t="s">
        <v>329</v>
      </c>
      <c r="F717" t="s">
        <v>413</v>
      </c>
      <c r="R717">
        <v>1.63</v>
      </c>
      <c r="S717">
        <v>0</v>
      </c>
      <c r="T717">
        <v>29.4</v>
      </c>
      <c r="X717">
        <v>0</v>
      </c>
      <c r="Y717">
        <v>500000000</v>
      </c>
      <c r="AA717" t="s">
        <v>2029</v>
      </c>
    </row>
    <row r="718" spans="1:27" ht="15" customHeight="1">
      <c r="A718" s="962" t="s">
        <v>254</v>
      </c>
      <c r="B718" t="s">
        <v>288</v>
      </c>
      <c r="C718" t="s">
        <v>13</v>
      </c>
      <c r="D718" t="s">
        <v>11</v>
      </c>
      <c r="E718" t="s">
        <v>329</v>
      </c>
      <c r="F718" t="s">
        <v>413</v>
      </c>
      <c r="R718">
        <v>29.9</v>
      </c>
      <c r="X718">
        <v>0</v>
      </c>
      <c r="Y718">
        <v>500000000</v>
      </c>
      <c r="AA718" t="s">
        <v>2025</v>
      </c>
    </row>
    <row r="719" spans="1:27" ht="15" customHeight="1">
      <c r="A719" s="962" t="s">
        <v>254</v>
      </c>
      <c r="B719" t="s">
        <v>298</v>
      </c>
      <c r="C719" t="s">
        <v>13</v>
      </c>
      <c r="D719" t="s">
        <v>11</v>
      </c>
      <c r="E719" t="s">
        <v>329</v>
      </c>
      <c r="F719" t="s">
        <v>413</v>
      </c>
      <c r="R719">
        <v>0.44</v>
      </c>
      <c r="X719">
        <v>0</v>
      </c>
      <c r="Y719">
        <v>500000000</v>
      </c>
      <c r="AA719" t="s">
        <v>2025</v>
      </c>
    </row>
    <row r="720" spans="1:27" ht="15" customHeight="1">
      <c r="A720" s="962" t="s">
        <v>254</v>
      </c>
      <c r="B720" t="s">
        <v>297</v>
      </c>
      <c r="C720" t="s">
        <v>13</v>
      </c>
      <c r="D720" t="s">
        <v>11</v>
      </c>
      <c r="E720" t="s">
        <v>329</v>
      </c>
      <c r="F720" t="s">
        <v>413</v>
      </c>
      <c r="R720">
        <v>0.44</v>
      </c>
      <c r="X720">
        <v>0</v>
      </c>
      <c r="Y720">
        <v>500000000</v>
      </c>
      <c r="AA720" t="s">
        <v>2025</v>
      </c>
    </row>
    <row r="721" spans="1:27" ht="15" customHeight="1">
      <c r="A721" s="962" t="s">
        <v>254</v>
      </c>
      <c r="B721" t="s">
        <v>287</v>
      </c>
      <c r="C721" t="s">
        <v>13</v>
      </c>
      <c r="D721" t="s">
        <v>11</v>
      </c>
      <c r="E721" t="s">
        <v>329</v>
      </c>
      <c r="F721" t="s">
        <v>413</v>
      </c>
      <c r="R721">
        <v>31.2</v>
      </c>
      <c r="X721">
        <v>0</v>
      </c>
      <c r="Y721">
        <v>500000000</v>
      </c>
      <c r="AA721" t="s">
        <v>2025</v>
      </c>
    </row>
    <row r="722" spans="1:27" ht="15" customHeight="1">
      <c r="A722" s="962" t="s">
        <v>254</v>
      </c>
      <c r="B722" t="s">
        <v>296</v>
      </c>
      <c r="C722" t="s">
        <v>13</v>
      </c>
      <c r="D722" t="s">
        <v>11</v>
      </c>
      <c r="E722" t="s">
        <v>329</v>
      </c>
      <c r="F722" t="s">
        <v>413</v>
      </c>
      <c r="R722">
        <v>8.17</v>
      </c>
      <c r="S722">
        <v>0</v>
      </c>
      <c r="T722">
        <v>29.4</v>
      </c>
      <c r="X722">
        <v>0</v>
      </c>
      <c r="Y722">
        <v>500000000</v>
      </c>
      <c r="AA722" t="s">
        <v>2029</v>
      </c>
    </row>
    <row r="723" spans="1:27" ht="15" customHeight="1">
      <c r="A723" s="962" t="s">
        <v>254</v>
      </c>
      <c r="B723" t="s">
        <v>319</v>
      </c>
      <c r="C723" t="s">
        <v>13</v>
      </c>
      <c r="D723" t="s">
        <v>11</v>
      </c>
      <c r="E723" t="s">
        <v>329</v>
      </c>
      <c r="F723" t="s">
        <v>413</v>
      </c>
      <c r="G723" t="s">
        <v>423</v>
      </c>
      <c r="I723" t="s">
        <v>415</v>
      </c>
      <c r="K723" t="s">
        <v>333</v>
      </c>
      <c r="L723" t="s">
        <v>351</v>
      </c>
      <c r="M723" t="s">
        <v>67</v>
      </c>
      <c r="O723" t="s">
        <v>349</v>
      </c>
      <c r="P723" t="s">
        <v>336</v>
      </c>
      <c r="Q723" t="s">
        <v>337</v>
      </c>
      <c r="R723">
        <v>1.39</v>
      </c>
      <c r="U723">
        <v>1.39</v>
      </c>
      <c r="V723">
        <v>7.0000000000000007E-2</v>
      </c>
      <c r="W723">
        <v>0.1</v>
      </c>
      <c r="X723">
        <v>0</v>
      </c>
      <c r="Y723">
        <v>500000000</v>
      </c>
      <c r="Z723">
        <v>0</v>
      </c>
      <c r="AA723" t="s">
        <v>2028</v>
      </c>
    </row>
    <row r="724" spans="1:27" ht="15" customHeight="1">
      <c r="A724" s="962" t="s">
        <v>254</v>
      </c>
      <c r="B724" t="s">
        <v>317</v>
      </c>
      <c r="C724" t="s">
        <v>13</v>
      </c>
      <c r="D724" t="s">
        <v>11</v>
      </c>
      <c r="E724" t="s">
        <v>329</v>
      </c>
      <c r="F724" t="s">
        <v>413</v>
      </c>
      <c r="G724" t="s">
        <v>423</v>
      </c>
      <c r="I724" t="s">
        <v>415</v>
      </c>
      <c r="K724" t="s">
        <v>333</v>
      </c>
      <c r="L724" t="s">
        <v>351</v>
      </c>
      <c r="M724" t="s">
        <v>67</v>
      </c>
      <c r="O724" t="s">
        <v>349</v>
      </c>
      <c r="P724" t="s">
        <v>336</v>
      </c>
      <c r="Q724" t="s">
        <v>337</v>
      </c>
      <c r="R724">
        <v>1.39</v>
      </c>
      <c r="X724">
        <v>0</v>
      </c>
      <c r="Y724">
        <v>500000000</v>
      </c>
      <c r="AA724" t="s">
        <v>2025</v>
      </c>
    </row>
    <row r="725" spans="1:27" ht="15" customHeight="1">
      <c r="A725" s="962" t="s">
        <v>254</v>
      </c>
      <c r="B725" t="s">
        <v>305</v>
      </c>
      <c r="C725" t="s">
        <v>13</v>
      </c>
      <c r="D725" t="s">
        <v>11</v>
      </c>
      <c r="E725" t="s">
        <v>329</v>
      </c>
      <c r="F725" t="s">
        <v>413</v>
      </c>
      <c r="R725">
        <v>1.39</v>
      </c>
      <c r="X725">
        <v>0</v>
      </c>
      <c r="Y725">
        <v>500000000</v>
      </c>
      <c r="AA725" t="s">
        <v>2025</v>
      </c>
    </row>
    <row r="726" spans="1:27" ht="15" customHeight="1">
      <c r="A726" s="962" t="s">
        <v>254</v>
      </c>
      <c r="B726" t="s">
        <v>321</v>
      </c>
      <c r="C726" t="s">
        <v>13</v>
      </c>
      <c r="D726" t="s">
        <v>11</v>
      </c>
      <c r="E726" t="s">
        <v>329</v>
      </c>
      <c r="F726" t="s">
        <v>413</v>
      </c>
      <c r="H726" t="s">
        <v>424</v>
      </c>
      <c r="I726" t="s">
        <v>353</v>
      </c>
      <c r="K726" t="s">
        <v>333</v>
      </c>
      <c r="L726" t="s">
        <v>354</v>
      </c>
      <c r="M726" t="s">
        <v>58</v>
      </c>
      <c r="O726" t="s">
        <v>335</v>
      </c>
      <c r="P726" t="s">
        <v>336</v>
      </c>
      <c r="Q726" t="s">
        <v>337</v>
      </c>
      <c r="R726">
        <v>9.75</v>
      </c>
      <c r="U726">
        <v>9.75</v>
      </c>
      <c r="V726">
        <v>0.49</v>
      </c>
      <c r="W726">
        <v>0.1</v>
      </c>
      <c r="X726">
        <v>0</v>
      </c>
      <c r="Y726">
        <v>500000000</v>
      </c>
      <c r="Z726">
        <v>0</v>
      </c>
      <c r="AA726" t="s">
        <v>2028</v>
      </c>
    </row>
    <row r="727" spans="1:27" ht="15" customHeight="1">
      <c r="A727" s="962" t="s">
        <v>254</v>
      </c>
      <c r="B727" t="s">
        <v>324</v>
      </c>
      <c r="C727" t="s">
        <v>13</v>
      </c>
      <c r="D727" t="s">
        <v>11</v>
      </c>
      <c r="E727" t="s">
        <v>329</v>
      </c>
      <c r="F727" t="s">
        <v>413</v>
      </c>
      <c r="R727">
        <v>0</v>
      </c>
      <c r="U727">
        <v>0</v>
      </c>
      <c r="V727">
        <v>0</v>
      </c>
      <c r="X727">
        <v>0</v>
      </c>
      <c r="Y727">
        <v>500000000</v>
      </c>
      <c r="Z727">
        <v>0</v>
      </c>
      <c r="AA727" t="s">
        <v>2028</v>
      </c>
    </row>
    <row r="728" spans="1:27" ht="15" customHeight="1">
      <c r="A728" s="962" t="s">
        <v>255</v>
      </c>
      <c r="B728" t="s">
        <v>322</v>
      </c>
      <c r="C728" t="s">
        <v>13</v>
      </c>
      <c r="D728" t="s">
        <v>11</v>
      </c>
      <c r="E728" t="s">
        <v>329</v>
      </c>
      <c r="F728" t="s">
        <v>413</v>
      </c>
      <c r="H728" t="s">
        <v>848</v>
      </c>
      <c r="I728" t="s">
        <v>853</v>
      </c>
      <c r="J728" t="s">
        <v>848</v>
      </c>
      <c r="K728" t="s">
        <v>849</v>
      </c>
      <c r="L728" t="s">
        <v>1993</v>
      </c>
      <c r="M728" t="s">
        <v>55</v>
      </c>
      <c r="O728" t="s">
        <v>361</v>
      </c>
      <c r="P728" t="s">
        <v>667</v>
      </c>
      <c r="Q728" t="s">
        <v>668</v>
      </c>
      <c r="R728">
        <v>0</v>
      </c>
      <c r="X728">
        <v>0</v>
      </c>
      <c r="Y728">
        <v>500000000</v>
      </c>
      <c r="AA728" t="s">
        <v>2025</v>
      </c>
    </row>
    <row r="729" spans="1:27" ht="15" customHeight="1">
      <c r="A729" s="962" t="s">
        <v>255</v>
      </c>
      <c r="B729" t="s">
        <v>301</v>
      </c>
      <c r="C729" t="s">
        <v>13</v>
      </c>
      <c r="D729" t="s">
        <v>11</v>
      </c>
      <c r="E729" t="s">
        <v>329</v>
      </c>
      <c r="F729" t="s">
        <v>413</v>
      </c>
      <c r="H729" t="s">
        <v>856</v>
      </c>
      <c r="I729" t="s">
        <v>853</v>
      </c>
      <c r="J729" t="s">
        <v>848</v>
      </c>
      <c r="K729" t="s">
        <v>849</v>
      </c>
      <c r="L729" t="s">
        <v>857</v>
      </c>
      <c r="M729" t="s">
        <v>55</v>
      </c>
      <c r="O729" t="s">
        <v>361</v>
      </c>
      <c r="P729" t="s">
        <v>851</v>
      </c>
      <c r="Q729" t="s">
        <v>337</v>
      </c>
      <c r="R729">
        <v>0.31</v>
      </c>
      <c r="X729">
        <v>0</v>
      </c>
      <c r="Y729">
        <v>500000000</v>
      </c>
      <c r="AA729" t="s">
        <v>2025</v>
      </c>
    </row>
    <row r="730" spans="1:27" ht="15" customHeight="1">
      <c r="A730" s="962" t="s">
        <v>255</v>
      </c>
      <c r="B730" t="s">
        <v>307</v>
      </c>
      <c r="C730" t="s">
        <v>13</v>
      </c>
      <c r="D730" t="s">
        <v>11</v>
      </c>
      <c r="E730" t="s">
        <v>329</v>
      </c>
      <c r="F730" t="s">
        <v>413</v>
      </c>
      <c r="H730" t="s">
        <v>858</v>
      </c>
      <c r="I730" t="s">
        <v>853</v>
      </c>
      <c r="J730" t="s">
        <v>848</v>
      </c>
      <c r="K730" t="s">
        <v>849</v>
      </c>
      <c r="L730" t="s">
        <v>859</v>
      </c>
      <c r="M730" t="s">
        <v>55</v>
      </c>
      <c r="O730" t="s">
        <v>361</v>
      </c>
      <c r="P730" t="s">
        <v>851</v>
      </c>
      <c r="Q730" t="s">
        <v>337</v>
      </c>
      <c r="R730">
        <v>0</v>
      </c>
      <c r="X730">
        <v>0</v>
      </c>
      <c r="Y730">
        <v>500000000</v>
      </c>
      <c r="AA730" t="s">
        <v>2025</v>
      </c>
    </row>
    <row r="731" spans="1:27" ht="15" customHeight="1">
      <c r="A731" s="962" t="s">
        <v>255</v>
      </c>
      <c r="B731" t="s">
        <v>315</v>
      </c>
      <c r="C731" t="s">
        <v>13</v>
      </c>
      <c r="D731" t="s">
        <v>11</v>
      </c>
      <c r="E731" t="s">
        <v>329</v>
      </c>
      <c r="F731" t="s">
        <v>413</v>
      </c>
      <c r="H731" t="s">
        <v>860</v>
      </c>
      <c r="I731" t="s">
        <v>853</v>
      </c>
      <c r="J731" t="s">
        <v>848</v>
      </c>
      <c r="K731" t="s">
        <v>849</v>
      </c>
      <c r="L731" t="s">
        <v>861</v>
      </c>
      <c r="M731" t="s">
        <v>55</v>
      </c>
      <c r="O731" t="s">
        <v>361</v>
      </c>
      <c r="P731" t="s">
        <v>851</v>
      </c>
      <c r="Q731" t="s">
        <v>337</v>
      </c>
      <c r="R731">
        <v>0</v>
      </c>
      <c r="X731">
        <v>0</v>
      </c>
      <c r="Y731">
        <v>500000000</v>
      </c>
      <c r="AA731" t="s">
        <v>2025</v>
      </c>
    </row>
    <row r="732" spans="1:27" ht="15" customHeight="1">
      <c r="A732" s="962" t="s">
        <v>255</v>
      </c>
      <c r="B732" t="s">
        <v>308</v>
      </c>
      <c r="C732" t="s">
        <v>13</v>
      </c>
      <c r="D732" t="s">
        <v>11</v>
      </c>
      <c r="E732" t="s">
        <v>329</v>
      </c>
      <c r="F732" t="s">
        <v>413</v>
      </c>
      <c r="H732" t="s">
        <v>862</v>
      </c>
      <c r="I732" t="s">
        <v>853</v>
      </c>
      <c r="J732" t="s">
        <v>848</v>
      </c>
      <c r="K732" t="s">
        <v>849</v>
      </c>
      <c r="L732" t="s">
        <v>863</v>
      </c>
      <c r="M732" t="s">
        <v>55</v>
      </c>
      <c r="O732" t="s">
        <v>361</v>
      </c>
      <c r="P732" t="s">
        <v>851</v>
      </c>
      <c r="Q732" t="s">
        <v>337</v>
      </c>
      <c r="R732">
        <v>0</v>
      </c>
      <c r="X732">
        <v>0</v>
      </c>
      <c r="Y732">
        <v>500000000</v>
      </c>
      <c r="AA732" t="s">
        <v>2025</v>
      </c>
    </row>
    <row r="733" spans="1:27" ht="15" customHeight="1">
      <c r="A733" s="962" t="s">
        <v>255</v>
      </c>
      <c r="B733" t="s">
        <v>311</v>
      </c>
      <c r="C733" t="s">
        <v>13</v>
      </c>
      <c r="D733" t="s">
        <v>11</v>
      </c>
      <c r="E733" t="s">
        <v>329</v>
      </c>
      <c r="F733" t="s">
        <v>413</v>
      </c>
      <c r="H733" t="s">
        <v>864</v>
      </c>
      <c r="I733" t="s">
        <v>853</v>
      </c>
      <c r="J733" t="s">
        <v>848</v>
      </c>
      <c r="K733" t="s">
        <v>849</v>
      </c>
      <c r="L733" t="s">
        <v>865</v>
      </c>
      <c r="M733" t="s">
        <v>55</v>
      </c>
      <c r="O733" t="s">
        <v>361</v>
      </c>
      <c r="P733" t="s">
        <v>851</v>
      </c>
      <c r="Q733" t="s">
        <v>337</v>
      </c>
      <c r="R733">
        <v>0.22</v>
      </c>
      <c r="X733">
        <v>0</v>
      </c>
      <c r="Y733">
        <v>500000000</v>
      </c>
      <c r="AA733" t="s">
        <v>2025</v>
      </c>
    </row>
    <row r="734" spans="1:27" ht="15" customHeight="1">
      <c r="A734" s="962" t="s">
        <v>255</v>
      </c>
      <c r="B734" t="s">
        <v>312</v>
      </c>
      <c r="C734" t="s">
        <v>13</v>
      </c>
      <c r="D734" t="s">
        <v>11</v>
      </c>
      <c r="E734" t="s">
        <v>329</v>
      </c>
      <c r="F734" t="s">
        <v>413</v>
      </c>
      <c r="H734" t="s">
        <v>866</v>
      </c>
      <c r="I734" t="s">
        <v>853</v>
      </c>
      <c r="J734" t="s">
        <v>848</v>
      </c>
      <c r="K734" t="s">
        <v>849</v>
      </c>
      <c r="L734" t="s">
        <v>867</v>
      </c>
      <c r="M734" t="s">
        <v>55</v>
      </c>
      <c r="O734" t="s">
        <v>361</v>
      </c>
      <c r="P734" t="s">
        <v>851</v>
      </c>
      <c r="Q734" t="s">
        <v>337</v>
      </c>
      <c r="R734">
        <v>0.01</v>
      </c>
      <c r="X734">
        <v>0</v>
      </c>
      <c r="Y734">
        <v>500000000</v>
      </c>
      <c r="AA734" t="s">
        <v>2025</v>
      </c>
    </row>
    <row r="735" spans="1:27" ht="15" customHeight="1">
      <c r="A735" s="962" t="s">
        <v>255</v>
      </c>
      <c r="B735" t="s">
        <v>300</v>
      </c>
      <c r="C735" t="s">
        <v>13</v>
      </c>
      <c r="D735" t="s">
        <v>11</v>
      </c>
      <c r="E735" t="s">
        <v>329</v>
      </c>
      <c r="F735" t="s">
        <v>413</v>
      </c>
      <c r="I735" t="s">
        <v>853</v>
      </c>
      <c r="K735" t="s">
        <v>849</v>
      </c>
      <c r="L735" t="s">
        <v>857</v>
      </c>
      <c r="M735" t="s">
        <v>55</v>
      </c>
      <c r="O735" t="s">
        <v>361</v>
      </c>
      <c r="P735" t="s">
        <v>851</v>
      </c>
      <c r="Q735" t="s">
        <v>337</v>
      </c>
      <c r="R735">
        <v>0.31</v>
      </c>
      <c r="X735">
        <v>0</v>
      </c>
      <c r="Y735">
        <v>500000000</v>
      </c>
      <c r="AA735" t="s">
        <v>2025</v>
      </c>
    </row>
    <row r="736" spans="1:27" ht="15" customHeight="1">
      <c r="A736" s="962" t="s">
        <v>255</v>
      </c>
      <c r="B736" t="s">
        <v>298</v>
      </c>
      <c r="C736" t="s">
        <v>13</v>
      </c>
      <c r="D736" t="s">
        <v>11</v>
      </c>
      <c r="E736" t="s">
        <v>329</v>
      </c>
      <c r="F736" t="s">
        <v>413</v>
      </c>
      <c r="R736">
        <v>0.31</v>
      </c>
      <c r="X736">
        <v>0</v>
      </c>
      <c r="Y736">
        <v>500000000</v>
      </c>
      <c r="AA736" t="s">
        <v>2025</v>
      </c>
    </row>
    <row r="737" spans="1:27" ht="15" customHeight="1">
      <c r="A737" s="962" t="s">
        <v>255</v>
      </c>
      <c r="B737" t="s">
        <v>297</v>
      </c>
      <c r="C737" t="s">
        <v>13</v>
      </c>
      <c r="D737" t="s">
        <v>11</v>
      </c>
      <c r="E737" t="s">
        <v>329</v>
      </c>
      <c r="F737" t="s">
        <v>413</v>
      </c>
      <c r="R737">
        <v>0.31</v>
      </c>
      <c r="X737">
        <v>0</v>
      </c>
      <c r="Y737">
        <v>500000000</v>
      </c>
      <c r="AA737" t="s">
        <v>2025</v>
      </c>
    </row>
    <row r="738" spans="1:27" ht="15" customHeight="1">
      <c r="A738" s="962" t="s">
        <v>255</v>
      </c>
      <c r="B738" t="s">
        <v>288</v>
      </c>
      <c r="C738" t="s">
        <v>13</v>
      </c>
      <c r="D738" t="s">
        <v>11</v>
      </c>
      <c r="E738" t="s">
        <v>329</v>
      </c>
      <c r="F738" t="s">
        <v>413</v>
      </c>
      <c r="R738">
        <v>0.31</v>
      </c>
      <c r="X738">
        <v>0</v>
      </c>
      <c r="Y738">
        <v>500000000</v>
      </c>
      <c r="AA738" t="s">
        <v>2025</v>
      </c>
    </row>
    <row r="739" spans="1:27" ht="15" customHeight="1">
      <c r="A739" s="962" t="s">
        <v>255</v>
      </c>
      <c r="B739" t="s">
        <v>287</v>
      </c>
      <c r="C739" t="s">
        <v>13</v>
      </c>
      <c r="D739" t="s">
        <v>11</v>
      </c>
      <c r="E739" t="s">
        <v>329</v>
      </c>
      <c r="F739" t="s">
        <v>413</v>
      </c>
      <c r="R739">
        <v>0.55000000000000004</v>
      </c>
      <c r="X739">
        <v>0</v>
      </c>
      <c r="Y739">
        <v>500000000</v>
      </c>
      <c r="AA739" t="s">
        <v>2025</v>
      </c>
    </row>
    <row r="740" spans="1:27" ht="15" customHeight="1">
      <c r="A740" s="962" t="s">
        <v>255</v>
      </c>
      <c r="B740" t="s">
        <v>306</v>
      </c>
      <c r="C740" t="s">
        <v>13</v>
      </c>
      <c r="D740" t="s">
        <v>11</v>
      </c>
      <c r="E740" t="s">
        <v>329</v>
      </c>
      <c r="F740" t="s">
        <v>413</v>
      </c>
      <c r="I740" t="s">
        <v>853</v>
      </c>
      <c r="K740" t="s">
        <v>849</v>
      </c>
      <c r="L740" t="s">
        <v>1994</v>
      </c>
      <c r="M740" t="s">
        <v>55</v>
      </c>
      <c r="O740" t="s">
        <v>361</v>
      </c>
      <c r="P740" t="s">
        <v>851</v>
      </c>
      <c r="Q740" t="s">
        <v>337</v>
      </c>
      <c r="R740">
        <v>0.01</v>
      </c>
      <c r="X740">
        <v>0</v>
      </c>
      <c r="Y740">
        <v>500000000</v>
      </c>
      <c r="AA740" t="s">
        <v>2025</v>
      </c>
    </row>
    <row r="741" spans="1:27" ht="15" customHeight="1">
      <c r="A741" s="962" t="s">
        <v>255</v>
      </c>
      <c r="B741" t="s">
        <v>305</v>
      </c>
      <c r="C741" t="s">
        <v>13</v>
      </c>
      <c r="D741" t="s">
        <v>11</v>
      </c>
      <c r="E741" t="s">
        <v>329</v>
      </c>
      <c r="F741" t="s">
        <v>413</v>
      </c>
      <c r="R741">
        <v>0.24</v>
      </c>
      <c r="X741">
        <v>0</v>
      </c>
      <c r="Y741">
        <v>500000000</v>
      </c>
      <c r="AA741" t="s">
        <v>2025</v>
      </c>
    </row>
    <row r="742" spans="1:27" ht="15" customHeight="1">
      <c r="A742" s="962" t="s">
        <v>255</v>
      </c>
      <c r="B742" t="s">
        <v>309</v>
      </c>
      <c r="C742" t="s">
        <v>13</v>
      </c>
      <c r="D742" t="s">
        <v>11</v>
      </c>
      <c r="E742" t="s">
        <v>329</v>
      </c>
      <c r="F742" t="s">
        <v>413</v>
      </c>
      <c r="I742" t="s">
        <v>853</v>
      </c>
      <c r="K742" t="s">
        <v>849</v>
      </c>
      <c r="L742" t="s">
        <v>1995</v>
      </c>
      <c r="M742" t="s">
        <v>55</v>
      </c>
      <c r="O742" t="s">
        <v>361</v>
      </c>
      <c r="P742" t="s">
        <v>851</v>
      </c>
      <c r="Q742" t="s">
        <v>337</v>
      </c>
      <c r="R742">
        <v>0.23</v>
      </c>
      <c r="X742">
        <v>0</v>
      </c>
      <c r="Y742">
        <v>500000000</v>
      </c>
      <c r="AA742" t="s">
        <v>2025</v>
      </c>
    </row>
    <row r="743" spans="1:27" ht="15" customHeight="1">
      <c r="A743" s="962" t="s">
        <v>255</v>
      </c>
      <c r="B743" t="s">
        <v>313</v>
      </c>
      <c r="C743" t="s">
        <v>13</v>
      </c>
      <c r="D743" t="s">
        <v>11</v>
      </c>
      <c r="E743" t="s">
        <v>329</v>
      </c>
      <c r="F743" t="s">
        <v>413</v>
      </c>
      <c r="I743" t="s">
        <v>853</v>
      </c>
      <c r="K743" t="s">
        <v>849</v>
      </c>
      <c r="L743" t="s">
        <v>861</v>
      </c>
      <c r="M743" t="s">
        <v>55</v>
      </c>
      <c r="O743" t="s">
        <v>361</v>
      </c>
      <c r="P743" t="s">
        <v>851</v>
      </c>
      <c r="Q743" t="s">
        <v>337</v>
      </c>
      <c r="R743">
        <v>0</v>
      </c>
      <c r="X743">
        <v>0</v>
      </c>
      <c r="Y743">
        <v>500000000</v>
      </c>
      <c r="AA743" t="s">
        <v>2025</v>
      </c>
    </row>
    <row r="744" spans="1:27" ht="15" customHeight="1">
      <c r="A744" s="962" t="s">
        <v>257</v>
      </c>
      <c r="B744" t="s">
        <v>290</v>
      </c>
      <c r="C744" t="s">
        <v>13</v>
      </c>
      <c r="D744" t="s">
        <v>11</v>
      </c>
      <c r="E744" t="s">
        <v>329</v>
      </c>
      <c r="F744" t="s">
        <v>413</v>
      </c>
      <c r="J744" t="s">
        <v>1996</v>
      </c>
      <c r="R744">
        <v>0.94</v>
      </c>
      <c r="S744">
        <v>0</v>
      </c>
      <c r="T744">
        <v>8.01</v>
      </c>
      <c r="X744">
        <v>0</v>
      </c>
      <c r="Y744">
        <v>500000000</v>
      </c>
      <c r="AA744" t="s">
        <v>2029</v>
      </c>
    </row>
    <row r="745" spans="1:27" ht="15" customHeight="1">
      <c r="A745" s="962" t="s">
        <v>257</v>
      </c>
      <c r="B745" t="s">
        <v>292</v>
      </c>
      <c r="C745" t="s">
        <v>13</v>
      </c>
      <c r="D745" t="s">
        <v>11</v>
      </c>
      <c r="E745" t="s">
        <v>329</v>
      </c>
      <c r="F745" t="s">
        <v>413</v>
      </c>
      <c r="J745" t="s">
        <v>1997</v>
      </c>
      <c r="R745">
        <v>0.38</v>
      </c>
      <c r="S745">
        <v>0</v>
      </c>
      <c r="T745">
        <v>8.01</v>
      </c>
      <c r="X745">
        <v>0</v>
      </c>
      <c r="Y745">
        <v>500000000</v>
      </c>
      <c r="AA745" t="s">
        <v>2029</v>
      </c>
    </row>
    <row r="746" spans="1:27" ht="15" customHeight="1">
      <c r="A746" s="962" t="s">
        <v>257</v>
      </c>
      <c r="B746" t="s">
        <v>295</v>
      </c>
      <c r="C746" t="s">
        <v>13</v>
      </c>
      <c r="D746" t="s">
        <v>11</v>
      </c>
      <c r="E746" t="s">
        <v>329</v>
      </c>
      <c r="F746" t="s">
        <v>413</v>
      </c>
      <c r="J746" t="s">
        <v>1998</v>
      </c>
      <c r="R746">
        <v>0.94</v>
      </c>
      <c r="S746">
        <v>0</v>
      </c>
      <c r="T746">
        <v>8.01</v>
      </c>
      <c r="X746">
        <v>0</v>
      </c>
      <c r="Y746">
        <v>500000000</v>
      </c>
      <c r="AA746" t="s">
        <v>2029</v>
      </c>
    </row>
    <row r="747" spans="1:27" ht="15" customHeight="1">
      <c r="A747" s="962" t="s">
        <v>257</v>
      </c>
      <c r="B747" t="s">
        <v>296</v>
      </c>
      <c r="C747" t="s">
        <v>13</v>
      </c>
      <c r="D747" t="s">
        <v>11</v>
      </c>
      <c r="E747" t="s">
        <v>329</v>
      </c>
      <c r="F747" t="s">
        <v>413</v>
      </c>
      <c r="J747" t="s">
        <v>1999</v>
      </c>
      <c r="R747">
        <v>0.94</v>
      </c>
      <c r="S747">
        <v>0</v>
      </c>
      <c r="T747">
        <v>8.01</v>
      </c>
      <c r="X747">
        <v>0</v>
      </c>
      <c r="Y747">
        <v>500000000</v>
      </c>
      <c r="AA747" t="s">
        <v>2029</v>
      </c>
    </row>
    <row r="748" spans="1:27" ht="15" customHeight="1">
      <c r="A748" s="962" t="s">
        <v>257</v>
      </c>
      <c r="B748" t="s">
        <v>316</v>
      </c>
      <c r="C748" t="s">
        <v>13</v>
      </c>
      <c r="D748" t="s">
        <v>11</v>
      </c>
      <c r="E748" t="s">
        <v>329</v>
      </c>
      <c r="F748" t="s">
        <v>413</v>
      </c>
      <c r="J748" t="s">
        <v>2004</v>
      </c>
      <c r="O748" t="s">
        <v>882</v>
      </c>
      <c r="P748" t="s">
        <v>2005</v>
      </c>
      <c r="Q748" t="s">
        <v>2006</v>
      </c>
      <c r="R748">
        <v>3.08</v>
      </c>
      <c r="S748">
        <v>0</v>
      </c>
      <c r="T748">
        <v>8.01</v>
      </c>
      <c r="X748">
        <v>0</v>
      </c>
      <c r="Y748">
        <v>500000000</v>
      </c>
      <c r="AA748" t="s">
        <v>2029</v>
      </c>
    </row>
    <row r="749" spans="1:27" ht="15" customHeight="1">
      <c r="A749" s="962" t="s">
        <v>257</v>
      </c>
      <c r="B749" t="s">
        <v>289</v>
      </c>
      <c r="C749" t="s">
        <v>13</v>
      </c>
      <c r="D749" t="s">
        <v>11</v>
      </c>
      <c r="E749" t="s">
        <v>329</v>
      </c>
      <c r="F749" t="s">
        <v>413</v>
      </c>
      <c r="O749" t="s">
        <v>882</v>
      </c>
      <c r="P749" t="s">
        <v>2005</v>
      </c>
      <c r="Q749" t="s">
        <v>2006</v>
      </c>
      <c r="R749">
        <v>3.39</v>
      </c>
      <c r="S749">
        <v>0</v>
      </c>
      <c r="T749">
        <v>8.01</v>
      </c>
      <c r="X749">
        <v>0</v>
      </c>
      <c r="Y749">
        <v>500000000</v>
      </c>
      <c r="AA749" t="s">
        <v>2029</v>
      </c>
    </row>
    <row r="750" spans="1:27" ht="15" customHeight="1">
      <c r="A750" s="962" t="s">
        <v>257</v>
      </c>
      <c r="B750" t="s">
        <v>309</v>
      </c>
      <c r="C750" t="s">
        <v>13</v>
      </c>
      <c r="D750" t="s">
        <v>11</v>
      </c>
      <c r="E750" t="s">
        <v>329</v>
      </c>
      <c r="F750" t="s">
        <v>413</v>
      </c>
      <c r="O750" t="s">
        <v>882</v>
      </c>
      <c r="P750" t="s">
        <v>2005</v>
      </c>
      <c r="Q750" t="s">
        <v>2006</v>
      </c>
      <c r="R750">
        <v>1.54</v>
      </c>
      <c r="S750">
        <v>0</v>
      </c>
      <c r="T750">
        <v>8.01</v>
      </c>
      <c r="X750">
        <v>0</v>
      </c>
      <c r="Y750">
        <v>500000000</v>
      </c>
      <c r="AA750" t="s">
        <v>2029</v>
      </c>
    </row>
    <row r="751" spans="1:27" ht="15" customHeight="1">
      <c r="A751" s="962" t="s">
        <v>257</v>
      </c>
      <c r="B751" t="s">
        <v>291</v>
      </c>
      <c r="C751" t="s">
        <v>13</v>
      </c>
      <c r="D751" t="s">
        <v>11</v>
      </c>
      <c r="E751" t="s">
        <v>329</v>
      </c>
      <c r="F751" t="s">
        <v>413</v>
      </c>
      <c r="R751">
        <v>0.56000000000000005</v>
      </c>
      <c r="S751">
        <v>0</v>
      </c>
      <c r="T751">
        <v>8.01</v>
      </c>
      <c r="X751">
        <v>0</v>
      </c>
      <c r="Y751">
        <v>500000000</v>
      </c>
      <c r="AA751" t="s">
        <v>2029</v>
      </c>
    </row>
    <row r="752" spans="1:27" ht="15" customHeight="1">
      <c r="A752" s="962" t="s">
        <v>257</v>
      </c>
      <c r="B752" t="s">
        <v>288</v>
      </c>
      <c r="C752" t="s">
        <v>13</v>
      </c>
      <c r="D752" t="s">
        <v>11</v>
      </c>
      <c r="E752" t="s">
        <v>329</v>
      </c>
      <c r="F752" t="s">
        <v>413</v>
      </c>
      <c r="R752">
        <v>3.39</v>
      </c>
      <c r="S752">
        <v>0</v>
      </c>
      <c r="T752">
        <v>8.01</v>
      </c>
      <c r="X752">
        <v>0</v>
      </c>
      <c r="Y752">
        <v>500000000</v>
      </c>
      <c r="AA752" t="s">
        <v>2029</v>
      </c>
    </row>
    <row r="753" spans="1:27" ht="15" customHeight="1">
      <c r="A753" s="962" t="s">
        <v>257</v>
      </c>
      <c r="B753" t="s">
        <v>287</v>
      </c>
      <c r="C753" t="s">
        <v>13</v>
      </c>
      <c r="D753" t="s">
        <v>11</v>
      </c>
      <c r="E753" t="s">
        <v>329</v>
      </c>
      <c r="F753" t="s">
        <v>413</v>
      </c>
      <c r="R753">
        <v>8.01</v>
      </c>
      <c r="X753">
        <v>0</v>
      </c>
      <c r="Y753">
        <v>500000000</v>
      </c>
      <c r="AA753" t="s">
        <v>2025</v>
      </c>
    </row>
    <row r="754" spans="1:27" ht="15" customHeight="1">
      <c r="A754" s="962" t="s">
        <v>257</v>
      </c>
      <c r="B754" t="s">
        <v>305</v>
      </c>
      <c r="C754" t="s">
        <v>13</v>
      </c>
      <c r="D754" t="s">
        <v>11</v>
      </c>
      <c r="E754" t="s">
        <v>329</v>
      </c>
      <c r="F754" t="s">
        <v>413</v>
      </c>
      <c r="R754">
        <v>4.63</v>
      </c>
      <c r="S754">
        <v>0</v>
      </c>
      <c r="T754">
        <v>8.01</v>
      </c>
      <c r="X754">
        <v>0</v>
      </c>
      <c r="Y754">
        <v>500000000</v>
      </c>
      <c r="AA754" t="s">
        <v>2029</v>
      </c>
    </row>
    <row r="755" spans="1:27" ht="15" customHeight="1">
      <c r="A755" s="962" t="s">
        <v>257</v>
      </c>
      <c r="B755" t="s">
        <v>321</v>
      </c>
      <c r="C755" t="s">
        <v>13</v>
      </c>
      <c r="D755" t="s">
        <v>11</v>
      </c>
      <c r="E755" t="s">
        <v>329</v>
      </c>
      <c r="F755" t="s">
        <v>413</v>
      </c>
      <c r="H755" t="s">
        <v>425</v>
      </c>
      <c r="I755" t="s">
        <v>353</v>
      </c>
      <c r="K755" t="s">
        <v>333</v>
      </c>
      <c r="L755" t="s">
        <v>356</v>
      </c>
      <c r="M755" t="s">
        <v>59</v>
      </c>
      <c r="O755" t="s">
        <v>335</v>
      </c>
      <c r="P755" t="s">
        <v>336</v>
      </c>
      <c r="Q755" t="s">
        <v>337</v>
      </c>
      <c r="R755">
        <v>0.45</v>
      </c>
      <c r="U755">
        <v>0.45</v>
      </c>
      <c r="V755">
        <v>0.02</v>
      </c>
      <c r="W755">
        <v>0.1</v>
      </c>
      <c r="X755">
        <v>0</v>
      </c>
      <c r="Y755">
        <v>500000000</v>
      </c>
      <c r="Z755">
        <v>0</v>
      </c>
      <c r="AA755" t="s">
        <v>2028</v>
      </c>
    </row>
    <row r="756" spans="1:27" ht="15" customHeight="1">
      <c r="A756" s="962" t="s">
        <v>257</v>
      </c>
      <c r="B756" t="s">
        <v>310</v>
      </c>
      <c r="C756" t="s">
        <v>13</v>
      </c>
      <c r="D756" t="s">
        <v>11</v>
      </c>
      <c r="E756" t="s">
        <v>329</v>
      </c>
      <c r="F756" t="s">
        <v>413</v>
      </c>
      <c r="R756">
        <v>1.54</v>
      </c>
      <c r="S756">
        <v>0</v>
      </c>
      <c r="T756">
        <v>8.01</v>
      </c>
      <c r="X756">
        <v>0</v>
      </c>
      <c r="Y756">
        <v>500000000</v>
      </c>
      <c r="AA756" t="s">
        <v>2029</v>
      </c>
    </row>
    <row r="757" spans="1:27" ht="15" customHeight="1">
      <c r="A757" s="962" t="s">
        <v>257</v>
      </c>
      <c r="B757" t="s">
        <v>294</v>
      </c>
      <c r="C757" t="s">
        <v>13</v>
      </c>
      <c r="D757" t="s">
        <v>11</v>
      </c>
      <c r="E757" t="s">
        <v>329</v>
      </c>
      <c r="F757" t="s">
        <v>413</v>
      </c>
      <c r="R757">
        <v>0.19</v>
      </c>
      <c r="S757">
        <v>0</v>
      </c>
      <c r="T757">
        <v>8.01</v>
      </c>
      <c r="X757">
        <v>0</v>
      </c>
      <c r="Y757">
        <v>500000000</v>
      </c>
      <c r="AA757" t="s">
        <v>2029</v>
      </c>
    </row>
    <row r="758" spans="1:27" ht="15" customHeight="1">
      <c r="A758" s="962" t="s">
        <v>257</v>
      </c>
      <c r="B758" t="s">
        <v>293</v>
      </c>
      <c r="C758" t="s">
        <v>13</v>
      </c>
      <c r="D758" t="s">
        <v>11</v>
      </c>
      <c r="E758" t="s">
        <v>329</v>
      </c>
      <c r="F758" t="s">
        <v>413</v>
      </c>
      <c r="R758">
        <v>0.19</v>
      </c>
      <c r="S758">
        <v>0</v>
      </c>
      <c r="T758">
        <v>8.01</v>
      </c>
      <c r="X758">
        <v>0</v>
      </c>
      <c r="Y758">
        <v>500000000</v>
      </c>
      <c r="AA758" t="s">
        <v>2029</v>
      </c>
    </row>
    <row r="759" spans="1:27" ht="15" customHeight="1">
      <c r="A759" s="962" t="s">
        <v>259</v>
      </c>
      <c r="B759" t="s">
        <v>300</v>
      </c>
      <c r="C759" t="s">
        <v>13</v>
      </c>
      <c r="D759" t="s">
        <v>11</v>
      </c>
      <c r="E759" t="s">
        <v>329</v>
      </c>
      <c r="F759" t="s">
        <v>413</v>
      </c>
      <c r="H759" t="s">
        <v>929</v>
      </c>
      <c r="I759" t="s">
        <v>893</v>
      </c>
      <c r="J759" t="s">
        <v>928</v>
      </c>
      <c r="K759" t="s">
        <v>849</v>
      </c>
      <c r="L759" t="s">
        <v>897</v>
      </c>
      <c r="M759" t="s">
        <v>75</v>
      </c>
      <c r="O759" t="s">
        <v>361</v>
      </c>
      <c r="P759" t="s">
        <v>851</v>
      </c>
      <c r="Q759" t="s">
        <v>337</v>
      </c>
      <c r="R759">
        <v>2.36</v>
      </c>
      <c r="X759">
        <v>0</v>
      </c>
      <c r="Y759">
        <v>500000000</v>
      </c>
      <c r="AA759" t="s">
        <v>2025</v>
      </c>
    </row>
    <row r="760" spans="1:27" ht="15" customHeight="1">
      <c r="A760" s="962" t="s">
        <v>259</v>
      </c>
      <c r="B760" t="s">
        <v>298</v>
      </c>
      <c r="C760" t="s">
        <v>13</v>
      </c>
      <c r="D760" t="s">
        <v>11</v>
      </c>
      <c r="E760" t="s">
        <v>329</v>
      </c>
      <c r="F760" t="s">
        <v>413</v>
      </c>
      <c r="R760">
        <v>97.8</v>
      </c>
      <c r="X760">
        <v>0</v>
      </c>
      <c r="Y760">
        <v>500000000</v>
      </c>
      <c r="AA760" t="s">
        <v>2025</v>
      </c>
    </row>
    <row r="761" spans="1:27" ht="15" customHeight="1">
      <c r="A761" s="962" t="s">
        <v>259</v>
      </c>
      <c r="B761" t="s">
        <v>297</v>
      </c>
      <c r="C761" t="s">
        <v>13</v>
      </c>
      <c r="D761" t="s">
        <v>11</v>
      </c>
      <c r="E761" t="s">
        <v>329</v>
      </c>
      <c r="F761" t="s">
        <v>413</v>
      </c>
      <c r="R761">
        <v>97.8</v>
      </c>
      <c r="X761">
        <v>0</v>
      </c>
      <c r="Y761">
        <v>500000000</v>
      </c>
      <c r="AA761" t="s">
        <v>2025</v>
      </c>
    </row>
    <row r="762" spans="1:27" ht="15" customHeight="1">
      <c r="A762" s="962" t="s">
        <v>259</v>
      </c>
      <c r="B762" t="s">
        <v>288</v>
      </c>
      <c r="C762" t="s">
        <v>13</v>
      </c>
      <c r="D762" t="s">
        <v>11</v>
      </c>
      <c r="E762" t="s">
        <v>329</v>
      </c>
      <c r="F762" t="s">
        <v>413</v>
      </c>
      <c r="R762">
        <v>97.8</v>
      </c>
      <c r="X762">
        <v>0</v>
      </c>
      <c r="Y762">
        <v>500000000</v>
      </c>
      <c r="AA762" t="s">
        <v>2025</v>
      </c>
    </row>
    <row r="763" spans="1:27" ht="15" customHeight="1">
      <c r="A763" s="962" t="s">
        <v>259</v>
      </c>
      <c r="B763" t="s">
        <v>287</v>
      </c>
      <c r="C763" t="s">
        <v>13</v>
      </c>
      <c r="D763" t="s">
        <v>11</v>
      </c>
      <c r="E763" t="s">
        <v>329</v>
      </c>
      <c r="F763" t="s">
        <v>413</v>
      </c>
      <c r="R763">
        <v>97.8</v>
      </c>
      <c r="X763">
        <v>0</v>
      </c>
      <c r="Y763">
        <v>500000000</v>
      </c>
      <c r="AA763" t="s">
        <v>2025</v>
      </c>
    </row>
    <row r="764" spans="1:27" ht="15" customHeight="1">
      <c r="A764" s="962" t="s">
        <v>259</v>
      </c>
      <c r="B764" t="s">
        <v>321</v>
      </c>
      <c r="C764" t="s">
        <v>13</v>
      </c>
      <c r="D764" t="s">
        <v>11</v>
      </c>
      <c r="E764" t="s">
        <v>329</v>
      </c>
      <c r="F764" t="s">
        <v>413</v>
      </c>
      <c r="H764" t="s">
        <v>426</v>
      </c>
      <c r="I764" t="s">
        <v>353</v>
      </c>
      <c r="K764" t="s">
        <v>333</v>
      </c>
      <c r="L764" t="s">
        <v>363</v>
      </c>
      <c r="M764" t="s">
        <v>59</v>
      </c>
      <c r="O764" t="s">
        <v>335</v>
      </c>
      <c r="P764" t="s">
        <v>336</v>
      </c>
      <c r="Q764" t="s">
        <v>337</v>
      </c>
      <c r="R764">
        <v>0.03</v>
      </c>
      <c r="U764">
        <v>0.03</v>
      </c>
      <c r="V764">
        <v>0</v>
      </c>
      <c r="W764">
        <v>0.1</v>
      </c>
      <c r="X764">
        <v>0</v>
      </c>
      <c r="Y764">
        <v>500000000</v>
      </c>
      <c r="Z764">
        <v>0</v>
      </c>
      <c r="AA764" t="s">
        <v>2028</v>
      </c>
    </row>
    <row r="765" spans="1:27" ht="15" customHeight="1">
      <c r="A765" s="962" t="s">
        <v>259</v>
      </c>
      <c r="B765" t="s">
        <v>299</v>
      </c>
      <c r="C765" t="s">
        <v>13</v>
      </c>
      <c r="D765" t="s">
        <v>11</v>
      </c>
      <c r="E765" t="s">
        <v>329</v>
      </c>
      <c r="F765" t="s">
        <v>413</v>
      </c>
      <c r="H765" t="s">
        <v>927</v>
      </c>
      <c r="I765" t="s">
        <v>893</v>
      </c>
      <c r="J765" t="s">
        <v>928</v>
      </c>
      <c r="K765" t="s">
        <v>849</v>
      </c>
      <c r="L765" t="s">
        <v>895</v>
      </c>
      <c r="M765" t="s">
        <v>75</v>
      </c>
      <c r="O765" t="s">
        <v>361</v>
      </c>
      <c r="P765" t="s">
        <v>851</v>
      </c>
      <c r="Q765" t="s">
        <v>337</v>
      </c>
      <c r="R765">
        <v>95.4</v>
      </c>
      <c r="X765">
        <v>0</v>
      </c>
      <c r="Y765">
        <v>500000000</v>
      </c>
      <c r="AA765" t="s">
        <v>2025</v>
      </c>
    </row>
    <row r="766" spans="1:27" ht="15" customHeight="1">
      <c r="A766" s="962" t="s">
        <v>259</v>
      </c>
      <c r="B766" t="s">
        <v>301</v>
      </c>
      <c r="C766" t="s">
        <v>13</v>
      </c>
      <c r="D766" t="s">
        <v>11</v>
      </c>
      <c r="E766" t="s">
        <v>329</v>
      </c>
      <c r="F766" t="s">
        <v>413</v>
      </c>
      <c r="R766">
        <v>2.36</v>
      </c>
      <c r="X766">
        <v>0</v>
      </c>
      <c r="Y766">
        <v>500000000</v>
      </c>
      <c r="AA766" t="s">
        <v>2025</v>
      </c>
    </row>
    <row r="767" spans="1:27" ht="15" customHeight="1">
      <c r="A767" s="962" t="s">
        <v>260</v>
      </c>
      <c r="B767" t="s">
        <v>299</v>
      </c>
      <c r="C767" t="s">
        <v>13</v>
      </c>
      <c r="D767" t="s">
        <v>11</v>
      </c>
      <c r="E767" t="s">
        <v>329</v>
      </c>
      <c r="F767" t="s">
        <v>413</v>
      </c>
      <c r="R767">
        <v>0</v>
      </c>
      <c r="S767">
        <v>0</v>
      </c>
      <c r="T767">
        <v>0</v>
      </c>
      <c r="X767">
        <v>0</v>
      </c>
      <c r="Y767">
        <v>500000000</v>
      </c>
      <c r="AA767" t="s">
        <v>2029</v>
      </c>
    </row>
    <row r="768" spans="1:27" ht="15" customHeight="1">
      <c r="A768" s="962" t="s">
        <v>260</v>
      </c>
      <c r="B768" t="s">
        <v>312</v>
      </c>
      <c r="C768" t="s">
        <v>13</v>
      </c>
      <c r="D768" t="s">
        <v>11</v>
      </c>
      <c r="E768" t="s">
        <v>329</v>
      </c>
      <c r="F768" t="s">
        <v>413</v>
      </c>
      <c r="R768">
        <v>0</v>
      </c>
      <c r="S768">
        <v>0</v>
      </c>
      <c r="T768">
        <v>0</v>
      </c>
      <c r="X768">
        <v>0</v>
      </c>
      <c r="Y768">
        <v>500000000</v>
      </c>
      <c r="AA768" t="s">
        <v>2029</v>
      </c>
    </row>
    <row r="769" spans="1:27" ht="15" customHeight="1">
      <c r="A769" s="962" t="s">
        <v>260</v>
      </c>
      <c r="B769" t="s">
        <v>298</v>
      </c>
      <c r="C769" t="s">
        <v>13</v>
      </c>
      <c r="D769" t="s">
        <v>11</v>
      </c>
      <c r="E769" t="s">
        <v>329</v>
      </c>
      <c r="F769" t="s">
        <v>413</v>
      </c>
      <c r="R769">
        <v>0</v>
      </c>
      <c r="S769">
        <v>0</v>
      </c>
      <c r="T769">
        <v>0</v>
      </c>
      <c r="X769">
        <v>0</v>
      </c>
      <c r="Y769">
        <v>500000000</v>
      </c>
      <c r="AA769" t="s">
        <v>2029</v>
      </c>
    </row>
    <row r="770" spans="1:27" ht="15" customHeight="1">
      <c r="A770" s="962" t="s">
        <v>260</v>
      </c>
      <c r="B770" t="s">
        <v>297</v>
      </c>
      <c r="C770" t="s">
        <v>13</v>
      </c>
      <c r="D770" t="s">
        <v>11</v>
      </c>
      <c r="E770" t="s">
        <v>329</v>
      </c>
      <c r="F770" t="s">
        <v>413</v>
      </c>
      <c r="R770">
        <v>0</v>
      </c>
      <c r="S770">
        <v>0</v>
      </c>
      <c r="T770">
        <v>0</v>
      </c>
      <c r="X770">
        <v>0</v>
      </c>
      <c r="Y770">
        <v>500000000</v>
      </c>
      <c r="AA770" t="s">
        <v>2029</v>
      </c>
    </row>
    <row r="771" spans="1:27" ht="15" customHeight="1">
      <c r="A771" s="962" t="s">
        <v>260</v>
      </c>
      <c r="B771" t="s">
        <v>288</v>
      </c>
      <c r="C771" t="s">
        <v>13</v>
      </c>
      <c r="D771" t="s">
        <v>11</v>
      </c>
      <c r="E771" t="s">
        <v>329</v>
      </c>
      <c r="F771" t="s">
        <v>413</v>
      </c>
      <c r="R771">
        <v>0</v>
      </c>
      <c r="S771">
        <v>0</v>
      </c>
      <c r="T771">
        <v>0</v>
      </c>
      <c r="X771">
        <v>0</v>
      </c>
      <c r="Y771">
        <v>500000000</v>
      </c>
      <c r="AA771" t="s">
        <v>2029</v>
      </c>
    </row>
    <row r="772" spans="1:27" ht="15" customHeight="1">
      <c r="A772" s="962" t="s">
        <v>260</v>
      </c>
      <c r="B772" t="s">
        <v>287</v>
      </c>
      <c r="C772" t="s">
        <v>13</v>
      </c>
      <c r="D772" t="s">
        <v>11</v>
      </c>
      <c r="E772" t="s">
        <v>329</v>
      </c>
      <c r="F772" t="s">
        <v>413</v>
      </c>
      <c r="R772">
        <v>0</v>
      </c>
      <c r="X772">
        <v>0</v>
      </c>
      <c r="Y772">
        <v>500000000</v>
      </c>
      <c r="AA772" t="s">
        <v>2025</v>
      </c>
    </row>
    <row r="773" spans="1:27" ht="15" customHeight="1">
      <c r="A773" s="962" t="s">
        <v>260</v>
      </c>
      <c r="B773" t="s">
        <v>309</v>
      </c>
      <c r="C773" t="s">
        <v>13</v>
      </c>
      <c r="D773" t="s">
        <v>11</v>
      </c>
      <c r="E773" t="s">
        <v>329</v>
      </c>
      <c r="F773" t="s">
        <v>413</v>
      </c>
      <c r="R773">
        <v>0</v>
      </c>
      <c r="S773">
        <v>0</v>
      </c>
      <c r="T773">
        <v>0</v>
      </c>
      <c r="X773">
        <v>0</v>
      </c>
      <c r="Y773">
        <v>500000000</v>
      </c>
      <c r="AA773" t="s">
        <v>2029</v>
      </c>
    </row>
    <row r="774" spans="1:27" ht="15" customHeight="1">
      <c r="A774" s="962" t="s">
        <v>260</v>
      </c>
      <c r="B774" t="s">
        <v>305</v>
      </c>
      <c r="C774" t="s">
        <v>13</v>
      </c>
      <c r="D774" t="s">
        <v>11</v>
      </c>
      <c r="E774" t="s">
        <v>329</v>
      </c>
      <c r="F774" t="s">
        <v>413</v>
      </c>
      <c r="R774">
        <v>0</v>
      </c>
      <c r="S774">
        <v>0</v>
      </c>
      <c r="T774">
        <v>0</v>
      </c>
      <c r="X774">
        <v>0</v>
      </c>
      <c r="Y774">
        <v>500000000</v>
      </c>
      <c r="AA774" t="s">
        <v>2029</v>
      </c>
    </row>
    <row r="775" spans="1:27" ht="15" customHeight="1">
      <c r="A775" s="962" t="s">
        <v>261</v>
      </c>
      <c r="B775" t="s">
        <v>290</v>
      </c>
      <c r="C775" t="s">
        <v>13</v>
      </c>
      <c r="D775" t="s">
        <v>11</v>
      </c>
      <c r="E775" t="s">
        <v>329</v>
      </c>
      <c r="F775" t="s">
        <v>413</v>
      </c>
      <c r="R775">
        <v>0</v>
      </c>
      <c r="S775">
        <v>0</v>
      </c>
      <c r="T775">
        <v>500000000</v>
      </c>
      <c r="X775">
        <v>0</v>
      </c>
      <c r="Y775">
        <v>500000000</v>
      </c>
      <c r="AA775" t="s">
        <v>2027</v>
      </c>
    </row>
    <row r="776" spans="1:27" ht="15" customHeight="1">
      <c r="A776" s="962" t="s">
        <v>261</v>
      </c>
      <c r="B776" t="s">
        <v>292</v>
      </c>
      <c r="C776" t="s">
        <v>13</v>
      </c>
      <c r="D776" t="s">
        <v>11</v>
      </c>
      <c r="E776" t="s">
        <v>329</v>
      </c>
      <c r="F776" t="s">
        <v>413</v>
      </c>
      <c r="R776">
        <v>0</v>
      </c>
      <c r="S776">
        <v>0</v>
      </c>
      <c r="T776">
        <v>500000000</v>
      </c>
      <c r="X776">
        <v>0</v>
      </c>
      <c r="Y776">
        <v>500000000</v>
      </c>
      <c r="AA776" t="s">
        <v>2027</v>
      </c>
    </row>
    <row r="777" spans="1:27" ht="15" customHeight="1">
      <c r="A777" s="962" t="s">
        <v>261</v>
      </c>
      <c r="B777" t="s">
        <v>295</v>
      </c>
      <c r="C777" t="s">
        <v>13</v>
      </c>
      <c r="D777" t="s">
        <v>11</v>
      </c>
      <c r="E777" t="s">
        <v>329</v>
      </c>
      <c r="F777" t="s">
        <v>413</v>
      </c>
      <c r="R777">
        <v>0</v>
      </c>
      <c r="S777">
        <v>0</v>
      </c>
      <c r="T777">
        <v>500000000</v>
      </c>
      <c r="X777">
        <v>0</v>
      </c>
      <c r="Y777">
        <v>500000000</v>
      </c>
      <c r="AA777" t="s">
        <v>2027</v>
      </c>
    </row>
    <row r="778" spans="1:27" ht="15" customHeight="1">
      <c r="A778" s="962" t="s">
        <v>261</v>
      </c>
      <c r="B778" t="s">
        <v>296</v>
      </c>
      <c r="C778" t="s">
        <v>13</v>
      </c>
      <c r="D778" t="s">
        <v>11</v>
      </c>
      <c r="E778" t="s">
        <v>329</v>
      </c>
      <c r="F778" t="s">
        <v>413</v>
      </c>
      <c r="R778">
        <v>0</v>
      </c>
      <c r="S778">
        <v>0</v>
      </c>
      <c r="T778">
        <v>500000000</v>
      </c>
      <c r="X778">
        <v>0</v>
      </c>
      <c r="Y778">
        <v>500000000</v>
      </c>
      <c r="AA778" t="s">
        <v>2027</v>
      </c>
    </row>
    <row r="779" spans="1:27" ht="15" customHeight="1">
      <c r="A779" s="962" t="s">
        <v>261</v>
      </c>
      <c r="B779" t="s">
        <v>289</v>
      </c>
      <c r="C779" t="s">
        <v>13</v>
      </c>
      <c r="D779" t="s">
        <v>11</v>
      </c>
      <c r="E779" t="s">
        <v>329</v>
      </c>
      <c r="F779" t="s">
        <v>413</v>
      </c>
      <c r="R779">
        <v>0</v>
      </c>
      <c r="S779">
        <v>0</v>
      </c>
      <c r="T779">
        <v>500000000</v>
      </c>
      <c r="X779">
        <v>0</v>
      </c>
      <c r="Y779">
        <v>500000000</v>
      </c>
      <c r="AA779" t="s">
        <v>2027</v>
      </c>
    </row>
    <row r="780" spans="1:27" ht="15" customHeight="1">
      <c r="A780" s="962" t="s">
        <v>261</v>
      </c>
      <c r="B780" t="s">
        <v>291</v>
      </c>
      <c r="C780" t="s">
        <v>13</v>
      </c>
      <c r="D780" t="s">
        <v>11</v>
      </c>
      <c r="E780" t="s">
        <v>329</v>
      </c>
      <c r="F780" t="s">
        <v>413</v>
      </c>
      <c r="R780">
        <v>0</v>
      </c>
      <c r="S780">
        <v>0</v>
      </c>
      <c r="T780">
        <v>500000000</v>
      </c>
      <c r="X780">
        <v>0</v>
      </c>
      <c r="Y780">
        <v>500000000</v>
      </c>
      <c r="AA780" t="s">
        <v>2027</v>
      </c>
    </row>
    <row r="781" spans="1:27" ht="15" customHeight="1">
      <c r="A781" s="962" t="s">
        <v>261</v>
      </c>
      <c r="B781" t="s">
        <v>288</v>
      </c>
      <c r="C781" t="s">
        <v>13</v>
      </c>
      <c r="D781" t="s">
        <v>11</v>
      </c>
      <c r="E781" t="s">
        <v>329</v>
      </c>
      <c r="F781" t="s">
        <v>413</v>
      </c>
      <c r="R781">
        <v>0</v>
      </c>
      <c r="S781">
        <v>0</v>
      </c>
      <c r="T781">
        <v>500000000</v>
      </c>
      <c r="X781">
        <v>0</v>
      </c>
      <c r="Y781">
        <v>500000000</v>
      </c>
      <c r="AA781" t="s">
        <v>2027</v>
      </c>
    </row>
    <row r="782" spans="1:27" ht="15" customHeight="1">
      <c r="A782" s="962" t="s">
        <v>261</v>
      </c>
      <c r="B782" t="s">
        <v>287</v>
      </c>
      <c r="C782" t="s">
        <v>13</v>
      </c>
      <c r="D782" t="s">
        <v>11</v>
      </c>
      <c r="E782" t="s">
        <v>329</v>
      </c>
      <c r="F782" t="s">
        <v>413</v>
      </c>
      <c r="R782">
        <v>0</v>
      </c>
      <c r="S782">
        <v>0</v>
      </c>
      <c r="T782">
        <v>500000000</v>
      </c>
      <c r="X782">
        <v>0</v>
      </c>
      <c r="Y782">
        <v>500000000</v>
      </c>
      <c r="AA782" t="s">
        <v>2027</v>
      </c>
    </row>
    <row r="783" spans="1:27" ht="15" customHeight="1">
      <c r="A783" s="962" t="s">
        <v>261</v>
      </c>
      <c r="B783" t="s">
        <v>321</v>
      </c>
      <c r="C783" t="s">
        <v>13</v>
      </c>
      <c r="D783" t="s">
        <v>11</v>
      </c>
      <c r="E783" t="s">
        <v>329</v>
      </c>
      <c r="F783" t="s">
        <v>413</v>
      </c>
      <c r="R783">
        <v>0</v>
      </c>
      <c r="S783">
        <v>0</v>
      </c>
      <c r="T783">
        <v>500000000</v>
      </c>
      <c r="X783">
        <v>0</v>
      </c>
      <c r="Y783">
        <v>500000000</v>
      </c>
      <c r="AA783" t="s">
        <v>2027</v>
      </c>
    </row>
    <row r="784" spans="1:27" ht="15" customHeight="1">
      <c r="A784" s="962" t="s">
        <v>261</v>
      </c>
      <c r="B784" t="s">
        <v>294</v>
      </c>
      <c r="C784" t="s">
        <v>13</v>
      </c>
      <c r="D784" t="s">
        <v>11</v>
      </c>
      <c r="E784" t="s">
        <v>329</v>
      </c>
      <c r="F784" t="s">
        <v>413</v>
      </c>
      <c r="R784">
        <v>0</v>
      </c>
      <c r="S784">
        <v>0</v>
      </c>
      <c r="T784">
        <v>500000000</v>
      </c>
      <c r="X784">
        <v>0</v>
      </c>
      <c r="Y784">
        <v>500000000</v>
      </c>
      <c r="AA784" t="s">
        <v>2027</v>
      </c>
    </row>
    <row r="785" spans="1:27" ht="15" customHeight="1">
      <c r="A785" s="962" t="s">
        <v>261</v>
      </c>
      <c r="B785" t="s">
        <v>293</v>
      </c>
      <c r="C785" t="s">
        <v>13</v>
      </c>
      <c r="D785" t="s">
        <v>11</v>
      </c>
      <c r="E785" t="s">
        <v>329</v>
      </c>
      <c r="F785" t="s">
        <v>413</v>
      </c>
      <c r="R785">
        <v>0</v>
      </c>
      <c r="S785">
        <v>0</v>
      </c>
      <c r="T785">
        <v>500000000</v>
      </c>
      <c r="X785">
        <v>0</v>
      </c>
      <c r="Y785">
        <v>500000000</v>
      </c>
      <c r="AA785" t="s">
        <v>2027</v>
      </c>
    </row>
    <row r="786" spans="1:27" ht="15" customHeight="1">
      <c r="A786" s="962" t="s">
        <v>261</v>
      </c>
      <c r="B786" t="s">
        <v>324</v>
      </c>
      <c r="C786" t="s">
        <v>13</v>
      </c>
      <c r="D786" t="s">
        <v>11</v>
      </c>
      <c r="E786" t="s">
        <v>329</v>
      </c>
      <c r="F786" t="s">
        <v>413</v>
      </c>
      <c r="R786">
        <v>0</v>
      </c>
      <c r="S786">
        <v>0</v>
      </c>
      <c r="T786">
        <v>500000000</v>
      </c>
      <c r="X786">
        <v>0</v>
      </c>
      <c r="Y786">
        <v>500000000</v>
      </c>
      <c r="AA786" t="s">
        <v>2027</v>
      </c>
    </row>
    <row r="787" spans="1:27" ht="15" customHeight="1">
      <c r="A787" s="962" t="s">
        <v>262</v>
      </c>
      <c r="B787" t="s">
        <v>297</v>
      </c>
      <c r="C787" t="s">
        <v>13</v>
      </c>
      <c r="D787" t="s">
        <v>11</v>
      </c>
      <c r="E787" t="s">
        <v>329</v>
      </c>
      <c r="F787" t="s">
        <v>413</v>
      </c>
      <c r="J787" t="s">
        <v>2000</v>
      </c>
      <c r="L787" t="s">
        <v>2001</v>
      </c>
      <c r="O787" t="s">
        <v>882</v>
      </c>
      <c r="P787" t="s">
        <v>868</v>
      </c>
      <c r="Q787" t="s">
        <v>869</v>
      </c>
      <c r="R787">
        <v>0</v>
      </c>
      <c r="S787">
        <v>0</v>
      </c>
      <c r="T787">
        <v>500000000</v>
      </c>
      <c r="X787">
        <v>0</v>
      </c>
      <c r="Y787">
        <v>500000000</v>
      </c>
      <c r="AA787" t="s">
        <v>2027</v>
      </c>
    </row>
    <row r="788" spans="1:27" ht="15" customHeight="1">
      <c r="A788" s="962" t="s">
        <v>262</v>
      </c>
      <c r="B788" t="s">
        <v>288</v>
      </c>
      <c r="C788" t="s">
        <v>13</v>
      </c>
      <c r="D788" t="s">
        <v>11</v>
      </c>
      <c r="E788" t="s">
        <v>329</v>
      </c>
      <c r="F788" t="s">
        <v>413</v>
      </c>
      <c r="R788">
        <v>0</v>
      </c>
      <c r="S788">
        <v>0</v>
      </c>
      <c r="T788">
        <v>500000000</v>
      </c>
      <c r="X788">
        <v>0</v>
      </c>
      <c r="Y788">
        <v>500000000</v>
      </c>
      <c r="AA788" t="s">
        <v>2027</v>
      </c>
    </row>
    <row r="789" spans="1:27" ht="15" customHeight="1">
      <c r="A789" s="962" t="s">
        <v>262</v>
      </c>
      <c r="B789" t="s">
        <v>287</v>
      </c>
      <c r="C789" t="s">
        <v>13</v>
      </c>
      <c r="D789" t="s">
        <v>11</v>
      </c>
      <c r="E789" t="s">
        <v>329</v>
      </c>
      <c r="F789" t="s">
        <v>413</v>
      </c>
      <c r="R789">
        <v>0</v>
      </c>
      <c r="S789">
        <v>0</v>
      </c>
      <c r="T789">
        <v>500000000</v>
      </c>
      <c r="X789">
        <v>0</v>
      </c>
      <c r="Y789">
        <v>500000000</v>
      </c>
      <c r="AA789" t="s">
        <v>2027</v>
      </c>
    </row>
    <row r="790" spans="1:27" ht="15" customHeight="1">
      <c r="A790" s="962" t="s">
        <v>262</v>
      </c>
      <c r="B790" t="s">
        <v>299</v>
      </c>
      <c r="C790" t="s">
        <v>13</v>
      </c>
      <c r="D790" t="s">
        <v>11</v>
      </c>
      <c r="E790" t="s">
        <v>329</v>
      </c>
      <c r="F790" t="s">
        <v>413</v>
      </c>
      <c r="R790">
        <v>0</v>
      </c>
      <c r="S790">
        <v>0</v>
      </c>
      <c r="T790">
        <v>500000000</v>
      </c>
      <c r="X790">
        <v>0</v>
      </c>
      <c r="Y790">
        <v>500000000</v>
      </c>
      <c r="AA790" t="s">
        <v>2027</v>
      </c>
    </row>
    <row r="791" spans="1:27" ht="15" customHeight="1">
      <c r="A791" s="962" t="s">
        <v>262</v>
      </c>
      <c r="B791" t="s">
        <v>301</v>
      </c>
      <c r="C791" t="s">
        <v>13</v>
      </c>
      <c r="D791" t="s">
        <v>11</v>
      </c>
      <c r="E791" t="s">
        <v>329</v>
      </c>
      <c r="F791" t="s">
        <v>413</v>
      </c>
      <c r="R791">
        <v>0</v>
      </c>
      <c r="S791">
        <v>0</v>
      </c>
      <c r="T791">
        <v>500000000</v>
      </c>
      <c r="X791">
        <v>0</v>
      </c>
      <c r="Y791">
        <v>500000000</v>
      </c>
      <c r="AA791" t="s">
        <v>2027</v>
      </c>
    </row>
    <row r="792" spans="1:27" ht="15" customHeight="1">
      <c r="A792" s="962" t="s">
        <v>262</v>
      </c>
      <c r="B792" t="s">
        <v>302</v>
      </c>
      <c r="C792" t="s">
        <v>13</v>
      </c>
      <c r="D792" t="s">
        <v>11</v>
      </c>
      <c r="E792" t="s">
        <v>329</v>
      </c>
      <c r="F792" t="s">
        <v>413</v>
      </c>
      <c r="R792">
        <v>0</v>
      </c>
      <c r="S792">
        <v>0</v>
      </c>
      <c r="T792">
        <v>500000000</v>
      </c>
      <c r="X792">
        <v>0</v>
      </c>
      <c r="Y792">
        <v>500000000</v>
      </c>
      <c r="AA792" t="s">
        <v>2027</v>
      </c>
    </row>
    <row r="793" spans="1:27" ht="15" customHeight="1">
      <c r="A793" s="962" t="s">
        <v>262</v>
      </c>
      <c r="B793" t="s">
        <v>303</v>
      </c>
      <c r="C793" t="s">
        <v>13</v>
      </c>
      <c r="D793" t="s">
        <v>11</v>
      </c>
      <c r="E793" t="s">
        <v>329</v>
      </c>
      <c r="F793" t="s">
        <v>413</v>
      </c>
      <c r="R793">
        <v>0</v>
      </c>
      <c r="S793">
        <v>0</v>
      </c>
      <c r="T793">
        <v>500000000</v>
      </c>
      <c r="X793">
        <v>0</v>
      </c>
      <c r="Y793">
        <v>500000000</v>
      </c>
      <c r="AA793" t="s">
        <v>2027</v>
      </c>
    </row>
    <row r="794" spans="1:27" ht="15" customHeight="1">
      <c r="A794" s="962" t="s">
        <v>262</v>
      </c>
      <c r="B794" t="s">
        <v>298</v>
      </c>
      <c r="C794" t="s">
        <v>13</v>
      </c>
      <c r="D794" t="s">
        <v>11</v>
      </c>
      <c r="E794" t="s">
        <v>329</v>
      </c>
      <c r="F794" t="s">
        <v>413</v>
      </c>
      <c r="R794">
        <v>0</v>
      </c>
      <c r="S794">
        <v>0</v>
      </c>
      <c r="T794">
        <v>500000000</v>
      </c>
      <c r="X794">
        <v>0</v>
      </c>
      <c r="Y794">
        <v>500000000</v>
      </c>
      <c r="AA794" t="s">
        <v>2027</v>
      </c>
    </row>
    <row r="795" spans="1:27" ht="15" customHeight="1">
      <c r="A795" s="962" t="s">
        <v>262</v>
      </c>
      <c r="B795" t="s">
        <v>300</v>
      </c>
      <c r="C795" t="s">
        <v>13</v>
      </c>
      <c r="D795" t="s">
        <v>11</v>
      </c>
      <c r="E795" t="s">
        <v>329</v>
      </c>
      <c r="F795" t="s">
        <v>413</v>
      </c>
      <c r="R795">
        <v>0</v>
      </c>
      <c r="S795">
        <v>0</v>
      </c>
      <c r="T795">
        <v>500000000</v>
      </c>
      <c r="X795">
        <v>0</v>
      </c>
      <c r="Y795">
        <v>500000000</v>
      </c>
      <c r="AA795" t="s">
        <v>2027</v>
      </c>
    </row>
    <row r="796" spans="1:27" ht="15" customHeight="1">
      <c r="A796" s="962" t="s">
        <v>262</v>
      </c>
      <c r="B796" t="s">
        <v>321</v>
      </c>
      <c r="C796" t="s">
        <v>13</v>
      </c>
      <c r="D796" t="s">
        <v>11</v>
      </c>
      <c r="E796" t="s">
        <v>329</v>
      </c>
      <c r="F796" t="s">
        <v>413</v>
      </c>
      <c r="R796">
        <v>0</v>
      </c>
      <c r="S796">
        <v>0</v>
      </c>
      <c r="T796">
        <v>500000000</v>
      </c>
      <c r="X796">
        <v>0</v>
      </c>
      <c r="Y796">
        <v>500000000</v>
      </c>
      <c r="AA796" t="s">
        <v>2027</v>
      </c>
    </row>
    <row r="797" spans="1:27" ht="15" customHeight="1">
      <c r="A797" s="962" t="s">
        <v>263</v>
      </c>
      <c r="B797" t="s">
        <v>290</v>
      </c>
      <c r="C797" t="s">
        <v>13</v>
      </c>
      <c r="D797" t="s">
        <v>11</v>
      </c>
      <c r="E797" t="s">
        <v>329</v>
      </c>
      <c r="F797" t="s">
        <v>413</v>
      </c>
      <c r="R797">
        <v>0</v>
      </c>
      <c r="S797">
        <v>0</v>
      </c>
      <c r="T797">
        <v>500000000</v>
      </c>
      <c r="X797">
        <v>0</v>
      </c>
      <c r="Y797">
        <v>500000000</v>
      </c>
      <c r="AA797" t="s">
        <v>2027</v>
      </c>
    </row>
    <row r="798" spans="1:27" ht="15" customHeight="1">
      <c r="A798" s="962" t="s">
        <v>263</v>
      </c>
      <c r="B798" t="s">
        <v>292</v>
      </c>
      <c r="C798" t="s">
        <v>13</v>
      </c>
      <c r="D798" t="s">
        <v>11</v>
      </c>
      <c r="E798" t="s">
        <v>329</v>
      </c>
      <c r="F798" t="s">
        <v>413</v>
      </c>
      <c r="R798">
        <v>0</v>
      </c>
      <c r="S798">
        <v>0</v>
      </c>
      <c r="T798">
        <v>500000000</v>
      </c>
      <c r="X798">
        <v>0</v>
      </c>
      <c r="Y798">
        <v>500000000</v>
      </c>
      <c r="AA798" t="s">
        <v>2027</v>
      </c>
    </row>
    <row r="799" spans="1:27" ht="15" customHeight="1">
      <c r="A799" s="962" t="s">
        <v>263</v>
      </c>
      <c r="B799" t="s">
        <v>295</v>
      </c>
      <c r="C799" t="s">
        <v>13</v>
      </c>
      <c r="D799" t="s">
        <v>11</v>
      </c>
      <c r="E799" t="s">
        <v>329</v>
      </c>
      <c r="F799" t="s">
        <v>413</v>
      </c>
      <c r="R799">
        <v>0</v>
      </c>
      <c r="S799">
        <v>0</v>
      </c>
      <c r="T799">
        <v>500000000</v>
      </c>
      <c r="X799">
        <v>0</v>
      </c>
      <c r="Y799">
        <v>500000000</v>
      </c>
      <c r="AA799" t="s">
        <v>2027</v>
      </c>
    </row>
    <row r="800" spans="1:27" ht="15" customHeight="1">
      <c r="A800" s="962" t="s">
        <v>263</v>
      </c>
      <c r="B800" t="s">
        <v>296</v>
      </c>
      <c r="C800" t="s">
        <v>13</v>
      </c>
      <c r="D800" t="s">
        <v>11</v>
      </c>
      <c r="E800" t="s">
        <v>329</v>
      </c>
      <c r="F800" t="s">
        <v>413</v>
      </c>
      <c r="R800">
        <v>0</v>
      </c>
      <c r="S800">
        <v>0</v>
      </c>
      <c r="T800">
        <v>500000000</v>
      </c>
      <c r="X800">
        <v>0</v>
      </c>
      <c r="Y800">
        <v>500000000</v>
      </c>
      <c r="AA800" t="s">
        <v>2027</v>
      </c>
    </row>
    <row r="801" spans="1:27" ht="15" customHeight="1">
      <c r="A801" s="962" t="s">
        <v>263</v>
      </c>
      <c r="B801" t="s">
        <v>289</v>
      </c>
      <c r="C801" t="s">
        <v>13</v>
      </c>
      <c r="D801" t="s">
        <v>11</v>
      </c>
      <c r="E801" t="s">
        <v>329</v>
      </c>
      <c r="F801" t="s">
        <v>413</v>
      </c>
      <c r="R801">
        <v>0</v>
      </c>
      <c r="S801">
        <v>0</v>
      </c>
      <c r="T801">
        <v>500000000</v>
      </c>
      <c r="X801">
        <v>0</v>
      </c>
      <c r="Y801">
        <v>500000000</v>
      </c>
      <c r="AA801" t="s">
        <v>2027</v>
      </c>
    </row>
    <row r="802" spans="1:27" ht="15" customHeight="1">
      <c r="A802" s="962" t="s">
        <v>263</v>
      </c>
      <c r="B802" t="s">
        <v>291</v>
      </c>
      <c r="C802" t="s">
        <v>13</v>
      </c>
      <c r="D802" t="s">
        <v>11</v>
      </c>
      <c r="E802" t="s">
        <v>329</v>
      </c>
      <c r="F802" t="s">
        <v>413</v>
      </c>
      <c r="R802">
        <v>0</v>
      </c>
      <c r="S802">
        <v>0</v>
      </c>
      <c r="T802">
        <v>500000000</v>
      </c>
      <c r="X802">
        <v>0</v>
      </c>
      <c r="Y802">
        <v>500000000</v>
      </c>
      <c r="AA802" t="s">
        <v>2027</v>
      </c>
    </row>
    <row r="803" spans="1:27" ht="15" customHeight="1">
      <c r="A803" s="962" t="s">
        <v>263</v>
      </c>
      <c r="B803" t="s">
        <v>288</v>
      </c>
      <c r="C803" t="s">
        <v>13</v>
      </c>
      <c r="D803" t="s">
        <v>11</v>
      </c>
      <c r="E803" t="s">
        <v>329</v>
      </c>
      <c r="F803" t="s">
        <v>413</v>
      </c>
      <c r="R803">
        <v>0</v>
      </c>
      <c r="S803">
        <v>0</v>
      </c>
      <c r="T803">
        <v>500000000</v>
      </c>
      <c r="X803">
        <v>0</v>
      </c>
      <c r="Y803">
        <v>500000000</v>
      </c>
      <c r="AA803" t="s">
        <v>2027</v>
      </c>
    </row>
    <row r="804" spans="1:27" ht="15" customHeight="1">
      <c r="A804" s="962" t="s">
        <v>263</v>
      </c>
      <c r="B804" t="s">
        <v>287</v>
      </c>
      <c r="C804" t="s">
        <v>13</v>
      </c>
      <c r="D804" t="s">
        <v>11</v>
      </c>
      <c r="E804" t="s">
        <v>329</v>
      </c>
      <c r="F804" t="s">
        <v>413</v>
      </c>
      <c r="R804">
        <v>0</v>
      </c>
      <c r="S804">
        <v>0</v>
      </c>
      <c r="T804">
        <v>500000000</v>
      </c>
      <c r="X804">
        <v>0</v>
      </c>
      <c r="Y804">
        <v>500000000</v>
      </c>
      <c r="AA804" t="s">
        <v>2027</v>
      </c>
    </row>
    <row r="805" spans="1:27" ht="15" customHeight="1">
      <c r="A805" s="962" t="s">
        <v>263</v>
      </c>
      <c r="B805" t="s">
        <v>321</v>
      </c>
      <c r="C805" t="s">
        <v>13</v>
      </c>
      <c r="D805" t="s">
        <v>11</v>
      </c>
      <c r="E805" t="s">
        <v>329</v>
      </c>
      <c r="F805" t="s">
        <v>413</v>
      </c>
      <c r="R805">
        <v>0</v>
      </c>
      <c r="S805">
        <v>0</v>
      </c>
      <c r="T805">
        <v>500000000</v>
      </c>
      <c r="X805">
        <v>0</v>
      </c>
      <c r="Y805">
        <v>500000000</v>
      </c>
      <c r="AA805" t="s">
        <v>2027</v>
      </c>
    </row>
    <row r="806" spans="1:27" ht="15" customHeight="1">
      <c r="A806" s="962" t="s">
        <v>263</v>
      </c>
      <c r="B806" t="s">
        <v>294</v>
      </c>
      <c r="C806" t="s">
        <v>13</v>
      </c>
      <c r="D806" t="s">
        <v>11</v>
      </c>
      <c r="E806" t="s">
        <v>329</v>
      </c>
      <c r="F806" t="s">
        <v>413</v>
      </c>
      <c r="R806">
        <v>0</v>
      </c>
      <c r="S806">
        <v>0</v>
      </c>
      <c r="T806">
        <v>500000000</v>
      </c>
      <c r="X806">
        <v>0</v>
      </c>
      <c r="Y806">
        <v>500000000</v>
      </c>
      <c r="AA806" t="s">
        <v>2027</v>
      </c>
    </row>
    <row r="807" spans="1:27" ht="15" customHeight="1">
      <c r="A807" s="962" t="s">
        <v>263</v>
      </c>
      <c r="B807" t="s">
        <v>293</v>
      </c>
      <c r="C807" t="s">
        <v>13</v>
      </c>
      <c r="D807" t="s">
        <v>11</v>
      </c>
      <c r="E807" t="s">
        <v>329</v>
      </c>
      <c r="F807" t="s">
        <v>413</v>
      </c>
      <c r="R807">
        <v>0</v>
      </c>
      <c r="S807">
        <v>0</v>
      </c>
      <c r="T807">
        <v>500000000</v>
      </c>
      <c r="X807">
        <v>0</v>
      </c>
      <c r="Y807">
        <v>500000000</v>
      </c>
      <c r="AA807" t="s">
        <v>2027</v>
      </c>
    </row>
    <row r="808" spans="1:27" ht="15" customHeight="1">
      <c r="A808" s="962" t="s">
        <v>263</v>
      </c>
      <c r="B808" t="s">
        <v>324</v>
      </c>
      <c r="C808" t="s">
        <v>13</v>
      </c>
      <c r="D808" t="s">
        <v>11</v>
      </c>
      <c r="E808" t="s">
        <v>329</v>
      </c>
      <c r="F808" t="s">
        <v>413</v>
      </c>
      <c r="R808">
        <v>0</v>
      </c>
      <c r="S808">
        <v>0</v>
      </c>
      <c r="T808">
        <v>500000000</v>
      </c>
      <c r="X808">
        <v>0</v>
      </c>
      <c r="Y808">
        <v>500000000</v>
      </c>
      <c r="AA808" t="s">
        <v>2027</v>
      </c>
    </row>
    <row r="809" spans="1:27" ht="15" customHeight="1">
      <c r="A809" s="962" t="s">
        <v>264</v>
      </c>
      <c r="B809" t="s">
        <v>294</v>
      </c>
      <c r="C809" t="s">
        <v>13</v>
      </c>
      <c r="D809" t="s">
        <v>11</v>
      </c>
      <c r="E809" t="s">
        <v>329</v>
      </c>
      <c r="F809" t="s">
        <v>413</v>
      </c>
      <c r="R809">
        <v>0</v>
      </c>
      <c r="S809">
        <v>0</v>
      </c>
      <c r="T809">
        <v>0</v>
      </c>
      <c r="X809">
        <v>0</v>
      </c>
      <c r="Y809">
        <v>500000000</v>
      </c>
      <c r="AA809" t="s">
        <v>2029</v>
      </c>
    </row>
    <row r="810" spans="1:27" ht="15" customHeight="1">
      <c r="A810" s="962" t="s">
        <v>264</v>
      </c>
      <c r="B810" t="s">
        <v>292</v>
      </c>
      <c r="C810" t="s">
        <v>13</v>
      </c>
      <c r="D810" t="s">
        <v>11</v>
      </c>
      <c r="E810" t="s">
        <v>329</v>
      </c>
      <c r="F810" t="s">
        <v>413</v>
      </c>
      <c r="R810">
        <v>0</v>
      </c>
      <c r="S810">
        <v>0</v>
      </c>
      <c r="T810">
        <v>0</v>
      </c>
      <c r="X810">
        <v>0</v>
      </c>
      <c r="Y810">
        <v>500000000</v>
      </c>
      <c r="AA810" t="s">
        <v>2029</v>
      </c>
    </row>
    <row r="811" spans="1:27" ht="15" customHeight="1">
      <c r="A811" s="962" t="s">
        <v>264</v>
      </c>
      <c r="B811" t="s">
        <v>291</v>
      </c>
      <c r="C811" t="s">
        <v>13</v>
      </c>
      <c r="D811" t="s">
        <v>11</v>
      </c>
      <c r="E811" t="s">
        <v>329</v>
      </c>
      <c r="F811" t="s">
        <v>413</v>
      </c>
      <c r="R811">
        <v>0</v>
      </c>
      <c r="S811">
        <v>0</v>
      </c>
      <c r="T811">
        <v>0</v>
      </c>
      <c r="X811">
        <v>0</v>
      </c>
      <c r="Y811">
        <v>500000000</v>
      </c>
      <c r="AA811" t="s">
        <v>2029</v>
      </c>
    </row>
    <row r="812" spans="1:27" ht="15" customHeight="1">
      <c r="A812" s="962" t="s">
        <v>264</v>
      </c>
      <c r="B812" t="s">
        <v>293</v>
      </c>
      <c r="C812" t="s">
        <v>13</v>
      </c>
      <c r="D812" t="s">
        <v>11</v>
      </c>
      <c r="E812" t="s">
        <v>329</v>
      </c>
      <c r="F812" t="s">
        <v>413</v>
      </c>
      <c r="R812">
        <v>0</v>
      </c>
      <c r="S812">
        <v>0</v>
      </c>
      <c r="T812">
        <v>0</v>
      </c>
      <c r="X812">
        <v>0</v>
      </c>
      <c r="Y812">
        <v>500000000</v>
      </c>
      <c r="AA812" t="s">
        <v>2029</v>
      </c>
    </row>
    <row r="813" spans="1:27" ht="15" customHeight="1">
      <c r="A813" s="962" t="s">
        <v>264</v>
      </c>
      <c r="B813" t="s">
        <v>289</v>
      </c>
      <c r="C813" t="s">
        <v>13</v>
      </c>
      <c r="D813" t="s">
        <v>11</v>
      </c>
      <c r="E813" t="s">
        <v>329</v>
      </c>
      <c r="F813" t="s">
        <v>413</v>
      </c>
      <c r="R813">
        <v>0</v>
      </c>
      <c r="X813">
        <v>0</v>
      </c>
      <c r="Y813">
        <v>500000000</v>
      </c>
      <c r="AA813" t="s">
        <v>2025</v>
      </c>
    </row>
    <row r="814" spans="1:27" ht="15" customHeight="1">
      <c r="A814" s="962" t="s">
        <v>264</v>
      </c>
      <c r="B814" t="s">
        <v>288</v>
      </c>
      <c r="C814" t="s">
        <v>13</v>
      </c>
      <c r="D814" t="s">
        <v>11</v>
      </c>
      <c r="E814" t="s">
        <v>329</v>
      </c>
      <c r="F814" t="s">
        <v>413</v>
      </c>
      <c r="R814">
        <v>0</v>
      </c>
      <c r="X814">
        <v>0</v>
      </c>
      <c r="Y814">
        <v>500000000</v>
      </c>
      <c r="AA814" t="s">
        <v>2025</v>
      </c>
    </row>
    <row r="815" spans="1:27" ht="15" customHeight="1">
      <c r="A815" s="962" t="s">
        <v>264</v>
      </c>
      <c r="B815" t="s">
        <v>287</v>
      </c>
      <c r="C815" t="s">
        <v>13</v>
      </c>
      <c r="D815" t="s">
        <v>11</v>
      </c>
      <c r="E815" t="s">
        <v>329</v>
      </c>
      <c r="F815" t="s">
        <v>413</v>
      </c>
      <c r="R815">
        <v>0</v>
      </c>
      <c r="X815">
        <v>0</v>
      </c>
      <c r="Y815">
        <v>500000000</v>
      </c>
      <c r="AA815" t="s">
        <v>2025</v>
      </c>
    </row>
    <row r="816" spans="1:27" ht="15" customHeight="1">
      <c r="A816" s="962" t="s">
        <v>264</v>
      </c>
      <c r="B816" t="s">
        <v>295</v>
      </c>
      <c r="C816" t="s">
        <v>13</v>
      </c>
      <c r="D816" t="s">
        <v>11</v>
      </c>
      <c r="E816" t="s">
        <v>329</v>
      </c>
      <c r="F816" t="s">
        <v>413</v>
      </c>
      <c r="R816">
        <v>0</v>
      </c>
      <c r="S816">
        <v>0</v>
      </c>
      <c r="T816">
        <v>0</v>
      </c>
      <c r="X816">
        <v>0</v>
      </c>
      <c r="Y816">
        <v>500000000</v>
      </c>
      <c r="AA816" t="s">
        <v>2029</v>
      </c>
    </row>
    <row r="817" spans="1:27" ht="15" customHeight="1">
      <c r="A817" s="962" t="s">
        <v>264</v>
      </c>
      <c r="B817" t="s">
        <v>296</v>
      </c>
      <c r="C817" t="s">
        <v>13</v>
      </c>
      <c r="D817" t="s">
        <v>11</v>
      </c>
      <c r="E817" t="s">
        <v>329</v>
      </c>
      <c r="F817" t="s">
        <v>413</v>
      </c>
      <c r="R817">
        <v>0</v>
      </c>
      <c r="S817">
        <v>0</v>
      </c>
      <c r="T817">
        <v>0</v>
      </c>
      <c r="X817">
        <v>0</v>
      </c>
      <c r="Y817">
        <v>500000000</v>
      </c>
      <c r="AA817" t="s">
        <v>2029</v>
      </c>
    </row>
    <row r="818" spans="1:27" ht="15" customHeight="1">
      <c r="A818" s="962" t="s">
        <v>265</v>
      </c>
      <c r="B818" t="s">
        <v>294</v>
      </c>
      <c r="C818" t="s">
        <v>13</v>
      </c>
      <c r="D818" t="s">
        <v>11</v>
      </c>
      <c r="E818" t="s">
        <v>329</v>
      </c>
      <c r="F818" t="s">
        <v>413</v>
      </c>
      <c r="R818">
        <v>0</v>
      </c>
      <c r="S818">
        <v>0</v>
      </c>
      <c r="T818">
        <v>0</v>
      </c>
      <c r="X818">
        <v>0</v>
      </c>
      <c r="Y818">
        <v>500000000</v>
      </c>
      <c r="AA818" t="s">
        <v>2029</v>
      </c>
    </row>
    <row r="819" spans="1:27" ht="15" customHeight="1">
      <c r="A819" s="962" t="s">
        <v>265</v>
      </c>
      <c r="B819" t="s">
        <v>292</v>
      </c>
      <c r="C819" t="s">
        <v>13</v>
      </c>
      <c r="D819" t="s">
        <v>11</v>
      </c>
      <c r="E819" t="s">
        <v>329</v>
      </c>
      <c r="F819" t="s">
        <v>413</v>
      </c>
      <c r="R819">
        <v>0</v>
      </c>
      <c r="S819">
        <v>0</v>
      </c>
      <c r="T819">
        <v>0</v>
      </c>
      <c r="X819">
        <v>0</v>
      </c>
      <c r="Y819">
        <v>500000000</v>
      </c>
      <c r="AA819" t="s">
        <v>2029</v>
      </c>
    </row>
    <row r="820" spans="1:27" ht="15" customHeight="1">
      <c r="A820" s="962" t="s">
        <v>265</v>
      </c>
      <c r="B820" t="s">
        <v>291</v>
      </c>
      <c r="C820" t="s">
        <v>13</v>
      </c>
      <c r="D820" t="s">
        <v>11</v>
      </c>
      <c r="E820" t="s">
        <v>329</v>
      </c>
      <c r="F820" t="s">
        <v>413</v>
      </c>
      <c r="R820">
        <v>0</v>
      </c>
      <c r="S820">
        <v>0</v>
      </c>
      <c r="T820">
        <v>0</v>
      </c>
      <c r="X820">
        <v>0</v>
      </c>
      <c r="Y820">
        <v>500000000</v>
      </c>
      <c r="AA820" t="s">
        <v>2029</v>
      </c>
    </row>
    <row r="821" spans="1:27" ht="15" customHeight="1">
      <c r="A821" s="962" t="s">
        <v>265</v>
      </c>
      <c r="B821" t="s">
        <v>293</v>
      </c>
      <c r="C821" t="s">
        <v>13</v>
      </c>
      <c r="D821" t="s">
        <v>11</v>
      </c>
      <c r="E821" t="s">
        <v>329</v>
      </c>
      <c r="F821" t="s">
        <v>413</v>
      </c>
      <c r="R821">
        <v>0</v>
      </c>
      <c r="S821">
        <v>0</v>
      </c>
      <c r="T821">
        <v>0</v>
      </c>
      <c r="X821">
        <v>0</v>
      </c>
      <c r="Y821">
        <v>500000000</v>
      </c>
      <c r="AA821" t="s">
        <v>2029</v>
      </c>
    </row>
    <row r="822" spans="1:27" ht="15" customHeight="1">
      <c r="A822" s="962" t="s">
        <v>265</v>
      </c>
      <c r="B822" t="s">
        <v>289</v>
      </c>
      <c r="C822" t="s">
        <v>13</v>
      </c>
      <c r="D822" t="s">
        <v>11</v>
      </c>
      <c r="E822" t="s">
        <v>329</v>
      </c>
      <c r="F822" t="s">
        <v>413</v>
      </c>
      <c r="R822">
        <v>0</v>
      </c>
      <c r="S822">
        <v>0</v>
      </c>
      <c r="T822">
        <v>0</v>
      </c>
      <c r="X822">
        <v>0</v>
      </c>
      <c r="Y822">
        <v>500000000</v>
      </c>
      <c r="AA822" t="s">
        <v>2029</v>
      </c>
    </row>
    <row r="823" spans="1:27" ht="15" customHeight="1">
      <c r="A823" s="962" t="s">
        <v>265</v>
      </c>
      <c r="B823" t="s">
        <v>288</v>
      </c>
      <c r="C823" t="s">
        <v>13</v>
      </c>
      <c r="D823" t="s">
        <v>11</v>
      </c>
      <c r="E823" t="s">
        <v>329</v>
      </c>
      <c r="F823" t="s">
        <v>413</v>
      </c>
      <c r="R823">
        <v>0</v>
      </c>
      <c r="S823">
        <v>0</v>
      </c>
      <c r="T823">
        <v>0</v>
      </c>
      <c r="X823">
        <v>0</v>
      </c>
      <c r="Y823">
        <v>500000000</v>
      </c>
      <c r="AA823" t="s">
        <v>2029</v>
      </c>
    </row>
    <row r="824" spans="1:27" ht="15" customHeight="1">
      <c r="A824" s="962" t="s">
        <v>265</v>
      </c>
      <c r="B824" t="s">
        <v>287</v>
      </c>
      <c r="C824" t="s">
        <v>13</v>
      </c>
      <c r="D824" t="s">
        <v>11</v>
      </c>
      <c r="E824" t="s">
        <v>329</v>
      </c>
      <c r="F824" t="s">
        <v>413</v>
      </c>
      <c r="R824">
        <v>0</v>
      </c>
      <c r="S824">
        <v>0</v>
      </c>
      <c r="T824">
        <v>0</v>
      </c>
      <c r="X824">
        <v>0</v>
      </c>
      <c r="Y824">
        <v>500000000</v>
      </c>
      <c r="AA824" t="s">
        <v>2029</v>
      </c>
    </row>
    <row r="825" spans="1:27" ht="15" customHeight="1">
      <c r="A825" s="962" t="s">
        <v>265</v>
      </c>
      <c r="B825" t="s">
        <v>295</v>
      </c>
      <c r="C825" t="s">
        <v>13</v>
      </c>
      <c r="D825" t="s">
        <v>11</v>
      </c>
      <c r="E825" t="s">
        <v>329</v>
      </c>
      <c r="F825" t="s">
        <v>413</v>
      </c>
      <c r="R825">
        <v>0</v>
      </c>
      <c r="S825">
        <v>0</v>
      </c>
      <c r="T825">
        <v>0</v>
      </c>
      <c r="X825">
        <v>0</v>
      </c>
      <c r="Y825">
        <v>500000000</v>
      </c>
      <c r="AA825" t="s">
        <v>2029</v>
      </c>
    </row>
    <row r="826" spans="1:27" ht="15" customHeight="1">
      <c r="A826" s="962" t="s">
        <v>265</v>
      </c>
      <c r="B826" t="s">
        <v>296</v>
      </c>
      <c r="C826" t="s">
        <v>13</v>
      </c>
      <c r="D826" t="s">
        <v>11</v>
      </c>
      <c r="E826" t="s">
        <v>329</v>
      </c>
      <c r="F826" t="s">
        <v>413</v>
      </c>
      <c r="R826">
        <v>0</v>
      </c>
      <c r="S826">
        <v>0</v>
      </c>
      <c r="T826">
        <v>0</v>
      </c>
      <c r="X826">
        <v>0</v>
      </c>
      <c r="Y826">
        <v>500000000</v>
      </c>
      <c r="AA826" t="s">
        <v>2029</v>
      </c>
    </row>
    <row r="827" spans="1:27" ht="15" customHeight="1">
      <c r="A827" s="962" t="s">
        <v>266</v>
      </c>
      <c r="B827" t="s">
        <v>294</v>
      </c>
      <c r="C827" t="s">
        <v>13</v>
      </c>
      <c r="D827" t="s">
        <v>11</v>
      </c>
      <c r="E827" t="s">
        <v>329</v>
      </c>
      <c r="F827" t="s">
        <v>413</v>
      </c>
      <c r="R827">
        <v>0</v>
      </c>
      <c r="S827">
        <v>0</v>
      </c>
      <c r="T827">
        <v>0</v>
      </c>
      <c r="X827">
        <v>0</v>
      </c>
      <c r="Y827">
        <v>500000000</v>
      </c>
      <c r="AA827" t="s">
        <v>2029</v>
      </c>
    </row>
    <row r="828" spans="1:27" ht="15" customHeight="1">
      <c r="A828" s="962" t="s">
        <v>266</v>
      </c>
      <c r="B828" t="s">
        <v>292</v>
      </c>
      <c r="C828" t="s">
        <v>13</v>
      </c>
      <c r="D828" t="s">
        <v>11</v>
      </c>
      <c r="E828" t="s">
        <v>329</v>
      </c>
      <c r="F828" t="s">
        <v>413</v>
      </c>
      <c r="R828">
        <v>0</v>
      </c>
      <c r="S828">
        <v>0</v>
      </c>
      <c r="T828">
        <v>0</v>
      </c>
      <c r="X828">
        <v>0</v>
      </c>
      <c r="Y828">
        <v>500000000</v>
      </c>
      <c r="AA828" t="s">
        <v>2029</v>
      </c>
    </row>
    <row r="829" spans="1:27" ht="15" customHeight="1">
      <c r="A829" s="962" t="s">
        <v>266</v>
      </c>
      <c r="B829" t="s">
        <v>291</v>
      </c>
      <c r="C829" t="s">
        <v>13</v>
      </c>
      <c r="D829" t="s">
        <v>11</v>
      </c>
      <c r="E829" t="s">
        <v>329</v>
      </c>
      <c r="F829" t="s">
        <v>413</v>
      </c>
      <c r="R829">
        <v>0</v>
      </c>
      <c r="S829">
        <v>0</v>
      </c>
      <c r="T829">
        <v>0</v>
      </c>
      <c r="X829">
        <v>0</v>
      </c>
      <c r="Y829">
        <v>500000000</v>
      </c>
      <c r="AA829" t="s">
        <v>2029</v>
      </c>
    </row>
    <row r="830" spans="1:27" ht="15" customHeight="1">
      <c r="A830" s="962" t="s">
        <v>266</v>
      </c>
      <c r="B830" t="s">
        <v>293</v>
      </c>
      <c r="C830" t="s">
        <v>13</v>
      </c>
      <c r="D830" t="s">
        <v>11</v>
      </c>
      <c r="E830" t="s">
        <v>329</v>
      </c>
      <c r="F830" t="s">
        <v>413</v>
      </c>
      <c r="R830">
        <v>0</v>
      </c>
      <c r="S830">
        <v>0</v>
      </c>
      <c r="T830">
        <v>0</v>
      </c>
      <c r="X830">
        <v>0</v>
      </c>
      <c r="Y830">
        <v>500000000</v>
      </c>
      <c r="AA830" t="s">
        <v>2029</v>
      </c>
    </row>
    <row r="831" spans="1:27" ht="15" customHeight="1">
      <c r="A831" s="962" t="s">
        <v>266</v>
      </c>
      <c r="B831" t="s">
        <v>289</v>
      </c>
      <c r="C831" t="s">
        <v>13</v>
      </c>
      <c r="D831" t="s">
        <v>11</v>
      </c>
      <c r="E831" t="s">
        <v>329</v>
      </c>
      <c r="F831" t="s">
        <v>413</v>
      </c>
      <c r="R831">
        <v>0</v>
      </c>
      <c r="S831">
        <v>0</v>
      </c>
      <c r="T831">
        <v>0</v>
      </c>
      <c r="X831">
        <v>0</v>
      </c>
      <c r="Y831">
        <v>500000000</v>
      </c>
      <c r="AA831" t="s">
        <v>2029</v>
      </c>
    </row>
    <row r="832" spans="1:27" ht="15" customHeight="1">
      <c r="A832" s="962" t="s">
        <v>266</v>
      </c>
      <c r="B832" t="s">
        <v>288</v>
      </c>
      <c r="C832" t="s">
        <v>13</v>
      </c>
      <c r="D832" t="s">
        <v>11</v>
      </c>
      <c r="E832" t="s">
        <v>329</v>
      </c>
      <c r="F832" t="s">
        <v>413</v>
      </c>
      <c r="R832">
        <v>0</v>
      </c>
      <c r="S832">
        <v>0</v>
      </c>
      <c r="T832">
        <v>0</v>
      </c>
      <c r="X832">
        <v>0</v>
      </c>
      <c r="Y832">
        <v>500000000</v>
      </c>
      <c r="AA832" t="s">
        <v>2029</v>
      </c>
    </row>
    <row r="833" spans="1:27" ht="15" customHeight="1">
      <c r="A833" s="962" t="s">
        <v>266</v>
      </c>
      <c r="B833" t="s">
        <v>287</v>
      </c>
      <c r="C833" t="s">
        <v>13</v>
      </c>
      <c r="D833" t="s">
        <v>11</v>
      </c>
      <c r="E833" t="s">
        <v>329</v>
      </c>
      <c r="F833" t="s">
        <v>413</v>
      </c>
      <c r="R833">
        <v>0</v>
      </c>
      <c r="S833">
        <v>0</v>
      </c>
      <c r="T833">
        <v>0</v>
      </c>
      <c r="X833">
        <v>0</v>
      </c>
      <c r="Y833">
        <v>500000000</v>
      </c>
      <c r="AA833" t="s">
        <v>2029</v>
      </c>
    </row>
    <row r="834" spans="1:27" ht="15" customHeight="1">
      <c r="A834" s="962" t="s">
        <v>266</v>
      </c>
      <c r="B834" t="s">
        <v>295</v>
      </c>
      <c r="C834" t="s">
        <v>13</v>
      </c>
      <c r="D834" t="s">
        <v>11</v>
      </c>
      <c r="E834" t="s">
        <v>329</v>
      </c>
      <c r="F834" t="s">
        <v>413</v>
      </c>
      <c r="R834">
        <v>0</v>
      </c>
      <c r="S834">
        <v>0</v>
      </c>
      <c r="T834">
        <v>0</v>
      </c>
      <c r="X834">
        <v>0</v>
      </c>
      <c r="Y834">
        <v>500000000</v>
      </c>
      <c r="AA834" t="s">
        <v>2029</v>
      </c>
    </row>
    <row r="835" spans="1:27" ht="15" customHeight="1">
      <c r="A835" s="962" t="s">
        <v>266</v>
      </c>
      <c r="B835" t="s">
        <v>296</v>
      </c>
      <c r="C835" t="s">
        <v>13</v>
      </c>
      <c r="D835" t="s">
        <v>11</v>
      </c>
      <c r="E835" t="s">
        <v>329</v>
      </c>
      <c r="F835" t="s">
        <v>413</v>
      </c>
      <c r="R835">
        <v>0</v>
      </c>
      <c r="S835">
        <v>0</v>
      </c>
      <c r="T835">
        <v>0</v>
      </c>
      <c r="X835">
        <v>0</v>
      </c>
      <c r="Y835">
        <v>500000000</v>
      </c>
      <c r="AA835" t="s">
        <v>2029</v>
      </c>
    </row>
    <row r="836" spans="1:27" ht="15" customHeight="1">
      <c r="A836" s="962" t="s">
        <v>267</v>
      </c>
      <c r="B836" t="s">
        <v>296</v>
      </c>
      <c r="C836" t="s">
        <v>13</v>
      </c>
      <c r="D836" t="s">
        <v>11</v>
      </c>
      <c r="E836" t="s">
        <v>329</v>
      </c>
      <c r="F836" t="s">
        <v>413</v>
      </c>
      <c r="R836">
        <v>0</v>
      </c>
      <c r="S836">
        <v>0</v>
      </c>
      <c r="T836">
        <v>0</v>
      </c>
      <c r="X836">
        <v>0</v>
      </c>
      <c r="Y836">
        <v>500000000</v>
      </c>
      <c r="AA836" t="s">
        <v>2029</v>
      </c>
    </row>
    <row r="837" spans="1:27" ht="15" customHeight="1">
      <c r="A837" s="962" t="s">
        <v>267</v>
      </c>
      <c r="B837" t="s">
        <v>289</v>
      </c>
      <c r="C837" t="s">
        <v>13</v>
      </c>
      <c r="D837" t="s">
        <v>11</v>
      </c>
      <c r="E837" t="s">
        <v>329</v>
      </c>
      <c r="F837" t="s">
        <v>413</v>
      </c>
      <c r="R837">
        <v>0</v>
      </c>
      <c r="S837">
        <v>0</v>
      </c>
      <c r="T837">
        <v>0</v>
      </c>
      <c r="X837">
        <v>0</v>
      </c>
      <c r="Y837">
        <v>500000000</v>
      </c>
      <c r="AA837" t="s">
        <v>2029</v>
      </c>
    </row>
    <row r="838" spans="1:27" ht="15" customHeight="1">
      <c r="A838" s="962" t="s">
        <v>267</v>
      </c>
      <c r="B838" t="s">
        <v>288</v>
      </c>
      <c r="C838" t="s">
        <v>13</v>
      </c>
      <c r="D838" t="s">
        <v>11</v>
      </c>
      <c r="E838" t="s">
        <v>329</v>
      </c>
      <c r="F838" t="s">
        <v>413</v>
      </c>
      <c r="R838">
        <v>0</v>
      </c>
      <c r="S838">
        <v>0</v>
      </c>
      <c r="T838">
        <v>0</v>
      </c>
      <c r="X838">
        <v>0</v>
      </c>
      <c r="Y838">
        <v>500000000</v>
      </c>
      <c r="AA838" t="s">
        <v>2029</v>
      </c>
    </row>
    <row r="839" spans="1:27" ht="15" customHeight="1">
      <c r="A839" s="962" t="s">
        <v>267</v>
      </c>
      <c r="B839" t="s">
        <v>287</v>
      </c>
      <c r="C839" t="s">
        <v>13</v>
      </c>
      <c r="D839" t="s">
        <v>11</v>
      </c>
      <c r="E839" t="s">
        <v>329</v>
      </c>
      <c r="F839" t="s">
        <v>413</v>
      </c>
      <c r="R839">
        <v>0</v>
      </c>
      <c r="S839">
        <v>0</v>
      </c>
      <c r="T839">
        <v>0</v>
      </c>
      <c r="X839">
        <v>0</v>
      </c>
      <c r="Y839">
        <v>500000000</v>
      </c>
      <c r="AA839" t="s">
        <v>2029</v>
      </c>
    </row>
    <row r="840" spans="1:27" ht="15" customHeight="1">
      <c r="A840" s="962" t="s">
        <v>268</v>
      </c>
      <c r="B840" t="s">
        <v>296</v>
      </c>
      <c r="C840" t="s">
        <v>13</v>
      </c>
      <c r="D840" t="s">
        <v>11</v>
      </c>
      <c r="E840" t="s">
        <v>329</v>
      </c>
      <c r="F840" t="s">
        <v>413</v>
      </c>
      <c r="R840">
        <v>0</v>
      </c>
      <c r="S840">
        <v>0</v>
      </c>
      <c r="T840">
        <v>0</v>
      </c>
      <c r="X840">
        <v>0</v>
      </c>
      <c r="Y840">
        <v>500000000</v>
      </c>
      <c r="AA840" t="s">
        <v>2029</v>
      </c>
    </row>
    <row r="841" spans="1:27" ht="15" customHeight="1">
      <c r="A841" s="962" t="s">
        <v>268</v>
      </c>
      <c r="B841" t="s">
        <v>289</v>
      </c>
      <c r="C841" t="s">
        <v>13</v>
      </c>
      <c r="D841" t="s">
        <v>11</v>
      </c>
      <c r="E841" t="s">
        <v>329</v>
      </c>
      <c r="F841" t="s">
        <v>413</v>
      </c>
      <c r="R841">
        <v>0</v>
      </c>
      <c r="S841">
        <v>0</v>
      </c>
      <c r="T841">
        <v>0</v>
      </c>
      <c r="X841">
        <v>0</v>
      </c>
      <c r="Y841">
        <v>500000000</v>
      </c>
      <c r="AA841" t="s">
        <v>2029</v>
      </c>
    </row>
    <row r="842" spans="1:27" ht="15" customHeight="1">
      <c r="A842" s="962" t="s">
        <v>268</v>
      </c>
      <c r="B842" t="s">
        <v>288</v>
      </c>
      <c r="C842" t="s">
        <v>13</v>
      </c>
      <c r="D842" t="s">
        <v>11</v>
      </c>
      <c r="E842" t="s">
        <v>329</v>
      </c>
      <c r="F842" t="s">
        <v>413</v>
      </c>
      <c r="R842">
        <v>0</v>
      </c>
      <c r="S842">
        <v>0</v>
      </c>
      <c r="T842">
        <v>0</v>
      </c>
      <c r="X842">
        <v>0</v>
      </c>
      <c r="Y842">
        <v>500000000</v>
      </c>
      <c r="AA842" t="s">
        <v>2029</v>
      </c>
    </row>
    <row r="843" spans="1:27" ht="15" customHeight="1">
      <c r="A843" s="962" t="s">
        <v>268</v>
      </c>
      <c r="B843" t="s">
        <v>287</v>
      </c>
      <c r="C843" t="s">
        <v>13</v>
      </c>
      <c r="D843" t="s">
        <v>11</v>
      </c>
      <c r="E843" t="s">
        <v>329</v>
      </c>
      <c r="F843" t="s">
        <v>413</v>
      </c>
      <c r="R843">
        <v>0</v>
      </c>
      <c r="S843">
        <v>0</v>
      </c>
      <c r="T843">
        <v>0</v>
      </c>
      <c r="X843">
        <v>0</v>
      </c>
      <c r="Y843">
        <v>500000000</v>
      </c>
      <c r="AA843" t="s">
        <v>2029</v>
      </c>
    </row>
    <row r="844" spans="1:27" ht="15" customHeight="1">
      <c r="A844" s="962" t="s">
        <v>269</v>
      </c>
      <c r="B844" t="s">
        <v>296</v>
      </c>
      <c r="C844" t="s">
        <v>13</v>
      </c>
      <c r="D844" t="s">
        <v>11</v>
      </c>
      <c r="E844" t="s">
        <v>329</v>
      </c>
      <c r="F844" t="s">
        <v>413</v>
      </c>
      <c r="R844">
        <v>0</v>
      </c>
      <c r="S844">
        <v>0</v>
      </c>
      <c r="T844">
        <v>0</v>
      </c>
      <c r="X844">
        <v>0</v>
      </c>
      <c r="Y844">
        <v>500000000</v>
      </c>
      <c r="AA844" t="s">
        <v>2029</v>
      </c>
    </row>
    <row r="845" spans="1:27" ht="15" customHeight="1">
      <c r="A845" s="962" t="s">
        <v>269</v>
      </c>
      <c r="B845" t="s">
        <v>289</v>
      </c>
      <c r="C845" t="s">
        <v>13</v>
      </c>
      <c r="D845" t="s">
        <v>11</v>
      </c>
      <c r="E845" t="s">
        <v>329</v>
      </c>
      <c r="F845" t="s">
        <v>413</v>
      </c>
      <c r="R845">
        <v>0</v>
      </c>
      <c r="S845">
        <v>0</v>
      </c>
      <c r="T845">
        <v>0</v>
      </c>
      <c r="X845">
        <v>0</v>
      </c>
      <c r="Y845">
        <v>500000000</v>
      </c>
      <c r="AA845" t="s">
        <v>2029</v>
      </c>
    </row>
    <row r="846" spans="1:27" ht="15" customHeight="1">
      <c r="A846" s="962" t="s">
        <v>269</v>
      </c>
      <c r="B846" t="s">
        <v>288</v>
      </c>
      <c r="C846" t="s">
        <v>13</v>
      </c>
      <c r="D846" t="s">
        <v>11</v>
      </c>
      <c r="E846" t="s">
        <v>329</v>
      </c>
      <c r="F846" t="s">
        <v>413</v>
      </c>
      <c r="R846">
        <v>0</v>
      </c>
      <c r="S846">
        <v>0</v>
      </c>
      <c r="T846">
        <v>0</v>
      </c>
      <c r="X846">
        <v>0</v>
      </c>
      <c r="Y846">
        <v>500000000</v>
      </c>
      <c r="AA846" t="s">
        <v>2029</v>
      </c>
    </row>
    <row r="847" spans="1:27" ht="15" customHeight="1">
      <c r="A847" s="962" t="s">
        <v>269</v>
      </c>
      <c r="B847" t="s">
        <v>287</v>
      </c>
      <c r="C847" t="s">
        <v>13</v>
      </c>
      <c r="D847" t="s">
        <v>11</v>
      </c>
      <c r="E847" t="s">
        <v>329</v>
      </c>
      <c r="F847" t="s">
        <v>413</v>
      </c>
      <c r="R847">
        <v>0</v>
      </c>
      <c r="S847">
        <v>0</v>
      </c>
      <c r="T847">
        <v>0</v>
      </c>
      <c r="X847">
        <v>0</v>
      </c>
      <c r="Y847">
        <v>500000000</v>
      </c>
      <c r="AA847" t="s">
        <v>2029</v>
      </c>
    </row>
    <row r="848" spans="1:27" ht="15" customHeight="1">
      <c r="A848" s="962" t="s">
        <v>270</v>
      </c>
      <c r="B848" t="s">
        <v>296</v>
      </c>
      <c r="C848" t="s">
        <v>13</v>
      </c>
      <c r="D848" t="s">
        <v>11</v>
      </c>
      <c r="E848" t="s">
        <v>329</v>
      </c>
      <c r="F848" t="s">
        <v>413</v>
      </c>
      <c r="R848">
        <v>0</v>
      </c>
      <c r="S848">
        <v>0</v>
      </c>
      <c r="T848">
        <v>0</v>
      </c>
      <c r="X848">
        <v>0</v>
      </c>
      <c r="Y848">
        <v>500000000</v>
      </c>
      <c r="AA848" t="s">
        <v>2029</v>
      </c>
    </row>
    <row r="849" spans="1:27" ht="15" customHeight="1">
      <c r="A849" s="962" t="s">
        <v>270</v>
      </c>
      <c r="B849" t="s">
        <v>289</v>
      </c>
      <c r="C849" t="s">
        <v>13</v>
      </c>
      <c r="D849" t="s">
        <v>11</v>
      </c>
      <c r="E849" t="s">
        <v>329</v>
      </c>
      <c r="F849" t="s">
        <v>413</v>
      </c>
      <c r="R849">
        <v>0</v>
      </c>
      <c r="S849">
        <v>0</v>
      </c>
      <c r="T849">
        <v>0</v>
      </c>
      <c r="X849">
        <v>0</v>
      </c>
      <c r="Y849">
        <v>500000000</v>
      </c>
      <c r="AA849" t="s">
        <v>2029</v>
      </c>
    </row>
    <row r="850" spans="1:27" ht="15" customHeight="1">
      <c r="A850" s="962" t="s">
        <v>270</v>
      </c>
      <c r="B850" t="s">
        <v>288</v>
      </c>
      <c r="C850" t="s">
        <v>13</v>
      </c>
      <c r="D850" t="s">
        <v>11</v>
      </c>
      <c r="E850" t="s">
        <v>329</v>
      </c>
      <c r="F850" t="s">
        <v>413</v>
      </c>
      <c r="R850">
        <v>0</v>
      </c>
      <c r="S850">
        <v>0</v>
      </c>
      <c r="T850">
        <v>0</v>
      </c>
      <c r="X850">
        <v>0</v>
      </c>
      <c r="Y850">
        <v>500000000</v>
      </c>
      <c r="AA850" t="s">
        <v>2029</v>
      </c>
    </row>
    <row r="851" spans="1:27" ht="15" customHeight="1">
      <c r="A851" s="962" t="s">
        <v>270</v>
      </c>
      <c r="B851" t="s">
        <v>287</v>
      </c>
      <c r="C851" t="s">
        <v>13</v>
      </c>
      <c r="D851" t="s">
        <v>11</v>
      </c>
      <c r="E851" t="s">
        <v>329</v>
      </c>
      <c r="F851" t="s">
        <v>413</v>
      </c>
      <c r="R851">
        <v>0</v>
      </c>
      <c r="S851">
        <v>0</v>
      </c>
      <c r="T851">
        <v>0</v>
      </c>
      <c r="X851">
        <v>0</v>
      </c>
      <c r="Y851">
        <v>500000000</v>
      </c>
      <c r="AA851" t="s">
        <v>2029</v>
      </c>
    </row>
    <row r="852" spans="1:27" ht="15" customHeight="1">
      <c r="A852" s="962" t="s">
        <v>271</v>
      </c>
      <c r="B852" t="s">
        <v>297</v>
      </c>
      <c r="C852" t="s">
        <v>13</v>
      </c>
      <c r="D852" t="s">
        <v>11</v>
      </c>
      <c r="E852" t="s">
        <v>329</v>
      </c>
      <c r="F852" t="s">
        <v>413</v>
      </c>
      <c r="R852">
        <v>0</v>
      </c>
      <c r="S852">
        <v>0</v>
      </c>
      <c r="T852">
        <v>0</v>
      </c>
      <c r="X852">
        <v>0</v>
      </c>
      <c r="Y852">
        <v>500000000</v>
      </c>
      <c r="AA852" t="s">
        <v>2029</v>
      </c>
    </row>
    <row r="853" spans="1:27" ht="15" customHeight="1">
      <c r="A853" s="962" t="s">
        <v>271</v>
      </c>
      <c r="B853" t="s">
        <v>288</v>
      </c>
      <c r="C853" t="s">
        <v>13</v>
      </c>
      <c r="D853" t="s">
        <v>11</v>
      </c>
      <c r="E853" t="s">
        <v>329</v>
      </c>
      <c r="F853" t="s">
        <v>413</v>
      </c>
      <c r="R853">
        <v>0</v>
      </c>
      <c r="S853">
        <v>0</v>
      </c>
      <c r="T853">
        <v>0</v>
      </c>
      <c r="X853">
        <v>0</v>
      </c>
      <c r="Y853">
        <v>500000000</v>
      </c>
      <c r="AA853" t="s">
        <v>2029</v>
      </c>
    </row>
    <row r="854" spans="1:27" ht="15" customHeight="1">
      <c r="A854" s="962" t="s">
        <v>271</v>
      </c>
      <c r="B854" t="s">
        <v>287</v>
      </c>
      <c r="C854" t="s">
        <v>13</v>
      </c>
      <c r="D854" t="s">
        <v>11</v>
      </c>
      <c r="E854" t="s">
        <v>329</v>
      </c>
      <c r="F854" t="s">
        <v>413</v>
      </c>
      <c r="R854">
        <v>0</v>
      </c>
      <c r="S854">
        <v>0</v>
      </c>
      <c r="T854">
        <v>0</v>
      </c>
      <c r="X854">
        <v>0</v>
      </c>
      <c r="Y854">
        <v>500000000</v>
      </c>
      <c r="AA854" t="s">
        <v>2029</v>
      </c>
    </row>
    <row r="855" spans="1:27" ht="15" customHeight="1">
      <c r="A855" s="962" t="s">
        <v>271</v>
      </c>
      <c r="B855" t="s">
        <v>299</v>
      </c>
      <c r="C855" t="s">
        <v>13</v>
      </c>
      <c r="D855" t="s">
        <v>11</v>
      </c>
      <c r="E855" t="s">
        <v>329</v>
      </c>
      <c r="F855" t="s">
        <v>413</v>
      </c>
      <c r="R855">
        <v>0</v>
      </c>
      <c r="S855">
        <v>0</v>
      </c>
      <c r="T855">
        <v>0</v>
      </c>
      <c r="X855">
        <v>0</v>
      </c>
      <c r="Y855">
        <v>500000000</v>
      </c>
      <c r="AA855" t="s">
        <v>2029</v>
      </c>
    </row>
    <row r="856" spans="1:27" ht="15" customHeight="1">
      <c r="A856" s="962" t="s">
        <v>271</v>
      </c>
      <c r="B856" t="s">
        <v>301</v>
      </c>
      <c r="C856" t="s">
        <v>13</v>
      </c>
      <c r="D856" t="s">
        <v>11</v>
      </c>
      <c r="E856" t="s">
        <v>329</v>
      </c>
      <c r="F856" t="s">
        <v>413</v>
      </c>
      <c r="R856">
        <v>0</v>
      </c>
      <c r="S856">
        <v>0</v>
      </c>
      <c r="T856">
        <v>0</v>
      </c>
      <c r="X856">
        <v>0</v>
      </c>
      <c r="Y856">
        <v>500000000</v>
      </c>
      <c r="AA856" t="s">
        <v>2029</v>
      </c>
    </row>
    <row r="857" spans="1:27" ht="15" customHeight="1">
      <c r="A857" s="962" t="s">
        <v>271</v>
      </c>
      <c r="B857" t="s">
        <v>302</v>
      </c>
      <c r="C857" t="s">
        <v>13</v>
      </c>
      <c r="D857" t="s">
        <v>11</v>
      </c>
      <c r="E857" t="s">
        <v>329</v>
      </c>
      <c r="F857" t="s">
        <v>413</v>
      </c>
      <c r="R857">
        <v>0</v>
      </c>
      <c r="S857">
        <v>0</v>
      </c>
      <c r="T857">
        <v>0</v>
      </c>
      <c r="X857">
        <v>0</v>
      </c>
      <c r="Y857">
        <v>500000000</v>
      </c>
      <c r="AA857" t="s">
        <v>2029</v>
      </c>
    </row>
    <row r="858" spans="1:27" ht="15" customHeight="1">
      <c r="A858" s="962" t="s">
        <v>271</v>
      </c>
      <c r="B858" t="s">
        <v>303</v>
      </c>
      <c r="C858" t="s">
        <v>13</v>
      </c>
      <c r="D858" t="s">
        <v>11</v>
      </c>
      <c r="E858" t="s">
        <v>329</v>
      </c>
      <c r="F858" t="s">
        <v>413</v>
      </c>
      <c r="R858">
        <v>0</v>
      </c>
      <c r="S858">
        <v>0</v>
      </c>
      <c r="T858">
        <v>0</v>
      </c>
      <c r="X858">
        <v>0</v>
      </c>
      <c r="Y858">
        <v>500000000</v>
      </c>
      <c r="AA858" t="s">
        <v>2029</v>
      </c>
    </row>
    <row r="859" spans="1:27" ht="15" customHeight="1">
      <c r="A859" s="962" t="s">
        <v>271</v>
      </c>
      <c r="B859" t="s">
        <v>298</v>
      </c>
      <c r="C859" t="s">
        <v>13</v>
      </c>
      <c r="D859" t="s">
        <v>11</v>
      </c>
      <c r="E859" t="s">
        <v>329</v>
      </c>
      <c r="F859" t="s">
        <v>413</v>
      </c>
      <c r="R859">
        <v>0</v>
      </c>
      <c r="S859">
        <v>0</v>
      </c>
      <c r="T859">
        <v>0</v>
      </c>
      <c r="X859">
        <v>0</v>
      </c>
      <c r="Y859">
        <v>500000000</v>
      </c>
      <c r="AA859" t="s">
        <v>2029</v>
      </c>
    </row>
    <row r="860" spans="1:27" ht="15" customHeight="1">
      <c r="A860" s="962" t="s">
        <v>271</v>
      </c>
      <c r="B860" t="s">
        <v>300</v>
      </c>
      <c r="C860" t="s">
        <v>13</v>
      </c>
      <c r="D860" t="s">
        <v>11</v>
      </c>
      <c r="E860" t="s">
        <v>329</v>
      </c>
      <c r="F860" t="s">
        <v>413</v>
      </c>
      <c r="R860">
        <v>0</v>
      </c>
      <c r="S860">
        <v>0</v>
      </c>
      <c r="T860">
        <v>0</v>
      </c>
      <c r="X860">
        <v>0</v>
      </c>
      <c r="Y860">
        <v>500000000</v>
      </c>
      <c r="AA860" t="s">
        <v>2029</v>
      </c>
    </row>
    <row r="861" spans="1:27" ht="15" customHeight="1">
      <c r="A861" s="962" t="s">
        <v>272</v>
      </c>
      <c r="B861" t="s">
        <v>296</v>
      </c>
      <c r="C861" t="s">
        <v>13</v>
      </c>
      <c r="D861" t="s">
        <v>11</v>
      </c>
      <c r="E861" t="s">
        <v>329</v>
      </c>
      <c r="F861" t="s">
        <v>413</v>
      </c>
      <c r="R861">
        <v>0</v>
      </c>
      <c r="S861">
        <v>0</v>
      </c>
      <c r="T861">
        <v>0</v>
      </c>
      <c r="X861">
        <v>0</v>
      </c>
      <c r="Y861">
        <v>500000000</v>
      </c>
      <c r="AA861" t="s">
        <v>2029</v>
      </c>
    </row>
    <row r="862" spans="1:27" ht="15" customHeight="1">
      <c r="A862" s="962" t="s">
        <v>272</v>
      </c>
      <c r="B862" t="s">
        <v>289</v>
      </c>
      <c r="C862" t="s">
        <v>13</v>
      </c>
      <c r="D862" t="s">
        <v>11</v>
      </c>
      <c r="E862" t="s">
        <v>329</v>
      </c>
      <c r="F862" t="s">
        <v>413</v>
      </c>
      <c r="R862">
        <v>0</v>
      </c>
      <c r="S862">
        <v>0</v>
      </c>
      <c r="T862">
        <v>0</v>
      </c>
      <c r="X862">
        <v>0</v>
      </c>
      <c r="Y862">
        <v>500000000</v>
      </c>
      <c r="AA862" t="s">
        <v>2029</v>
      </c>
    </row>
    <row r="863" spans="1:27" ht="15" customHeight="1">
      <c r="A863" s="962" t="s">
        <v>272</v>
      </c>
      <c r="B863" t="s">
        <v>288</v>
      </c>
      <c r="C863" t="s">
        <v>13</v>
      </c>
      <c r="D863" t="s">
        <v>11</v>
      </c>
      <c r="E863" t="s">
        <v>329</v>
      </c>
      <c r="F863" t="s">
        <v>413</v>
      </c>
      <c r="R863">
        <v>0</v>
      </c>
      <c r="S863">
        <v>0</v>
      </c>
      <c r="T863">
        <v>0</v>
      </c>
      <c r="X863">
        <v>0</v>
      </c>
      <c r="Y863">
        <v>500000000</v>
      </c>
      <c r="AA863" t="s">
        <v>2029</v>
      </c>
    </row>
    <row r="864" spans="1:27" ht="15" customHeight="1">
      <c r="A864" s="962" t="s">
        <v>272</v>
      </c>
      <c r="B864" t="s">
        <v>287</v>
      </c>
      <c r="C864" t="s">
        <v>13</v>
      </c>
      <c r="D864" t="s">
        <v>11</v>
      </c>
      <c r="E864" t="s">
        <v>329</v>
      </c>
      <c r="F864" t="s">
        <v>413</v>
      </c>
      <c r="R864">
        <v>0</v>
      </c>
      <c r="S864">
        <v>0</v>
      </c>
      <c r="T864">
        <v>0</v>
      </c>
      <c r="X864">
        <v>0</v>
      </c>
      <c r="Y864">
        <v>500000000</v>
      </c>
      <c r="AA864" t="s">
        <v>2029</v>
      </c>
    </row>
    <row r="865" spans="1:27" ht="15" customHeight="1">
      <c r="A865" s="962" t="s">
        <v>273</v>
      </c>
      <c r="B865" t="s">
        <v>296</v>
      </c>
      <c r="C865" t="s">
        <v>13</v>
      </c>
      <c r="D865" t="s">
        <v>11</v>
      </c>
      <c r="E865" t="s">
        <v>329</v>
      </c>
      <c r="F865" t="s">
        <v>413</v>
      </c>
      <c r="R865">
        <v>0</v>
      </c>
      <c r="S865">
        <v>0</v>
      </c>
      <c r="T865">
        <v>0</v>
      </c>
      <c r="X865">
        <v>0</v>
      </c>
      <c r="Y865">
        <v>500000000</v>
      </c>
      <c r="AA865" t="s">
        <v>2029</v>
      </c>
    </row>
    <row r="866" spans="1:27" ht="15" customHeight="1">
      <c r="A866" s="962" t="s">
        <v>273</v>
      </c>
      <c r="B866" t="s">
        <v>289</v>
      </c>
      <c r="C866" t="s">
        <v>13</v>
      </c>
      <c r="D866" t="s">
        <v>11</v>
      </c>
      <c r="E866" t="s">
        <v>329</v>
      </c>
      <c r="F866" t="s">
        <v>413</v>
      </c>
      <c r="R866">
        <v>0</v>
      </c>
      <c r="S866">
        <v>0</v>
      </c>
      <c r="T866">
        <v>0</v>
      </c>
      <c r="X866">
        <v>0</v>
      </c>
      <c r="Y866">
        <v>500000000</v>
      </c>
      <c r="AA866" t="s">
        <v>2029</v>
      </c>
    </row>
    <row r="867" spans="1:27" ht="15" customHeight="1">
      <c r="A867" s="962" t="s">
        <v>273</v>
      </c>
      <c r="B867" t="s">
        <v>288</v>
      </c>
      <c r="C867" t="s">
        <v>13</v>
      </c>
      <c r="D867" t="s">
        <v>11</v>
      </c>
      <c r="E867" t="s">
        <v>329</v>
      </c>
      <c r="F867" t="s">
        <v>413</v>
      </c>
      <c r="R867">
        <v>0</v>
      </c>
      <c r="S867">
        <v>0</v>
      </c>
      <c r="T867">
        <v>0</v>
      </c>
      <c r="X867">
        <v>0</v>
      </c>
      <c r="Y867">
        <v>500000000</v>
      </c>
      <c r="AA867" t="s">
        <v>2029</v>
      </c>
    </row>
    <row r="868" spans="1:27" ht="15" customHeight="1">
      <c r="A868" s="962" t="s">
        <v>273</v>
      </c>
      <c r="B868" t="s">
        <v>287</v>
      </c>
      <c r="C868" t="s">
        <v>13</v>
      </c>
      <c r="D868" t="s">
        <v>11</v>
      </c>
      <c r="E868" t="s">
        <v>329</v>
      </c>
      <c r="F868" t="s">
        <v>413</v>
      </c>
      <c r="R868">
        <v>0</v>
      </c>
      <c r="S868">
        <v>0</v>
      </c>
      <c r="T868">
        <v>0</v>
      </c>
      <c r="X868">
        <v>0</v>
      </c>
      <c r="Y868">
        <v>500000000</v>
      </c>
      <c r="AA868" t="s">
        <v>2029</v>
      </c>
    </row>
    <row r="869" spans="1:27" ht="15" customHeight="1">
      <c r="A869" s="962" t="s">
        <v>274</v>
      </c>
      <c r="B869" t="s">
        <v>283</v>
      </c>
      <c r="C869" t="s">
        <v>13</v>
      </c>
      <c r="D869" t="s">
        <v>11</v>
      </c>
      <c r="E869" t="s">
        <v>329</v>
      </c>
      <c r="F869" t="s">
        <v>413</v>
      </c>
      <c r="R869">
        <v>0</v>
      </c>
      <c r="U869">
        <v>0</v>
      </c>
      <c r="V869">
        <v>0</v>
      </c>
      <c r="X869">
        <v>0</v>
      </c>
      <c r="Y869">
        <v>500000000</v>
      </c>
      <c r="Z869">
        <v>0</v>
      </c>
      <c r="AA869" t="s">
        <v>2028</v>
      </c>
    </row>
    <row r="870" spans="1:27" ht="15" customHeight="1">
      <c r="A870" s="962" t="s">
        <v>277</v>
      </c>
      <c r="B870" t="s">
        <v>246</v>
      </c>
      <c r="C870" t="s">
        <v>13</v>
      </c>
      <c r="D870" t="s">
        <v>11</v>
      </c>
      <c r="E870" t="s">
        <v>329</v>
      </c>
      <c r="F870" t="s">
        <v>413</v>
      </c>
      <c r="R870">
        <v>0</v>
      </c>
      <c r="S870">
        <v>0</v>
      </c>
      <c r="T870">
        <v>500000000</v>
      </c>
      <c r="X870">
        <v>0</v>
      </c>
      <c r="Y870">
        <v>500000000</v>
      </c>
      <c r="AA870" t="s">
        <v>2027</v>
      </c>
    </row>
    <row r="871" spans="1:27" ht="15" customHeight="1">
      <c r="A871" s="962" t="s">
        <v>277</v>
      </c>
      <c r="B871" t="s">
        <v>244</v>
      </c>
      <c r="C871" t="s">
        <v>13</v>
      </c>
      <c r="D871" t="s">
        <v>11</v>
      </c>
      <c r="E871" t="s">
        <v>329</v>
      </c>
      <c r="F871" t="s">
        <v>413</v>
      </c>
      <c r="G871" t="s">
        <v>427</v>
      </c>
      <c r="I871" t="s">
        <v>428</v>
      </c>
      <c r="K871" t="s">
        <v>333</v>
      </c>
      <c r="L871" t="s">
        <v>277</v>
      </c>
      <c r="M871" t="s">
        <v>66</v>
      </c>
      <c r="O871" t="s">
        <v>365</v>
      </c>
      <c r="P871" t="s">
        <v>336</v>
      </c>
      <c r="Q871" t="s">
        <v>337</v>
      </c>
      <c r="R871">
        <v>42.6</v>
      </c>
      <c r="U871">
        <v>42.59</v>
      </c>
      <c r="V871">
        <v>2.13</v>
      </c>
      <c r="W871">
        <v>0.1</v>
      </c>
      <c r="X871">
        <v>0</v>
      </c>
      <c r="Y871">
        <v>500000000</v>
      </c>
      <c r="Z871">
        <v>0</v>
      </c>
      <c r="AA871" t="s">
        <v>2028</v>
      </c>
    </row>
    <row r="872" spans="1:27" ht="15" customHeight="1">
      <c r="A872" s="962" t="s">
        <v>278</v>
      </c>
      <c r="B872" t="s">
        <v>252</v>
      </c>
      <c r="C872" t="s">
        <v>13</v>
      </c>
      <c r="D872" t="s">
        <v>11</v>
      </c>
      <c r="E872" t="s">
        <v>329</v>
      </c>
      <c r="F872" t="s">
        <v>413</v>
      </c>
      <c r="J872" t="s">
        <v>340</v>
      </c>
      <c r="L872" t="s">
        <v>252</v>
      </c>
      <c r="R872">
        <v>0</v>
      </c>
      <c r="U872">
        <v>0</v>
      </c>
      <c r="V872">
        <v>0</v>
      </c>
      <c r="X872">
        <v>0</v>
      </c>
      <c r="Y872">
        <v>500000000</v>
      </c>
      <c r="Z872">
        <v>0</v>
      </c>
      <c r="AA872" t="s">
        <v>2028</v>
      </c>
    </row>
    <row r="873" spans="1:27" ht="15" customHeight="1">
      <c r="A873" s="962" t="s">
        <v>278</v>
      </c>
      <c r="B873" t="s">
        <v>247</v>
      </c>
      <c r="C873" t="s">
        <v>13</v>
      </c>
      <c r="D873" t="s">
        <v>11</v>
      </c>
      <c r="E873" t="s">
        <v>329</v>
      </c>
      <c r="F873" t="s">
        <v>413</v>
      </c>
      <c r="O873" t="s">
        <v>361</v>
      </c>
      <c r="P873" t="s">
        <v>868</v>
      </c>
      <c r="Q873" t="s">
        <v>869</v>
      </c>
      <c r="R873">
        <v>10.1</v>
      </c>
      <c r="X873">
        <v>0</v>
      </c>
      <c r="Y873">
        <v>500000000</v>
      </c>
      <c r="AA873" t="s">
        <v>2025</v>
      </c>
    </row>
    <row r="874" spans="1:27" ht="15" customHeight="1">
      <c r="A874" s="962" t="s">
        <v>278</v>
      </c>
      <c r="B874" t="s">
        <v>251</v>
      </c>
      <c r="C874" t="s">
        <v>13</v>
      </c>
      <c r="D874" t="s">
        <v>11</v>
      </c>
      <c r="E874" t="s">
        <v>329</v>
      </c>
      <c r="F874" t="s">
        <v>413</v>
      </c>
      <c r="R874">
        <v>0</v>
      </c>
      <c r="X874">
        <v>0</v>
      </c>
      <c r="Y874">
        <v>500000000</v>
      </c>
      <c r="AA874" t="s">
        <v>2025</v>
      </c>
    </row>
    <row r="875" spans="1:27" ht="15" customHeight="1">
      <c r="A875" s="962" t="s">
        <v>279</v>
      </c>
      <c r="B875" t="s">
        <v>254</v>
      </c>
      <c r="C875" t="s">
        <v>13</v>
      </c>
      <c r="D875" t="s">
        <v>11</v>
      </c>
      <c r="E875" t="s">
        <v>329</v>
      </c>
      <c r="F875" t="s">
        <v>413</v>
      </c>
      <c r="O875" t="s">
        <v>361</v>
      </c>
      <c r="P875" t="s">
        <v>868</v>
      </c>
      <c r="Q875" t="s">
        <v>869</v>
      </c>
      <c r="R875">
        <v>28</v>
      </c>
      <c r="X875">
        <v>0</v>
      </c>
      <c r="Y875">
        <v>500000000</v>
      </c>
      <c r="AA875" t="s">
        <v>2025</v>
      </c>
    </row>
    <row r="876" spans="1:27" ht="15" customHeight="1">
      <c r="A876" s="962" t="s">
        <v>279</v>
      </c>
      <c r="B876" t="s">
        <v>253</v>
      </c>
      <c r="C876" t="s">
        <v>13</v>
      </c>
      <c r="D876" t="s">
        <v>11</v>
      </c>
      <c r="E876" t="s">
        <v>329</v>
      </c>
      <c r="F876" t="s">
        <v>413</v>
      </c>
      <c r="G876" t="s">
        <v>429</v>
      </c>
      <c r="I876" t="s">
        <v>415</v>
      </c>
      <c r="K876" t="s">
        <v>333</v>
      </c>
      <c r="L876" t="s">
        <v>253</v>
      </c>
      <c r="M876" t="s">
        <v>67</v>
      </c>
      <c r="O876" t="s">
        <v>335</v>
      </c>
      <c r="P876" t="s">
        <v>336</v>
      </c>
      <c r="Q876" t="s">
        <v>337</v>
      </c>
      <c r="R876">
        <v>5.64</v>
      </c>
      <c r="U876">
        <v>5.64</v>
      </c>
      <c r="V876">
        <v>0.28000000000000003</v>
      </c>
      <c r="W876">
        <v>0.1</v>
      </c>
      <c r="X876">
        <v>0</v>
      </c>
      <c r="Y876">
        <v>500000000</v>
      </c>
      <c r="Z876">
        <v>0</v>
      </c>
      <c r="AA876" t="s">
        <v>2028</v>
      </c>
    </row>
    <row r="877" spans="1:27" ht="15" customHeight="1">
      <c r="A877" s="962" t="s">
        <v>279</v>
      </c>
      <c r="B877" t="s">
        <v>251</v>
      </c>
      <c r="C877" t="s">
        <v>13</v>
      </c>
      <c r="D877" t="s">
        <v>11</v>
      </c>
      <c r="E877" t="s">
        <v>329</v>
      </c>
      <c r="F877" t="s">
        <v>413</v>
      </c>
      <c r="G877" t="s">
        <v>429</v>
      </c>
      <c r="I877" t="s">
        <v>415</v>
      </c>
      <c r="K877" t="s">
        <v>333</v>
      </c>
      <c r="L877" t="s">
        <v>253</v>
      </c>
      <c r="M877" t="s">
        <v>67</v>
      </c>
      <c r="O877" t="s">
        <v>335</v>
      </c>
      <c r="P877" t="s">
        <v>336</v>
      </c>
      <c r="Q877" t="s">
        <v>337</v>
      </c>
      <c r="R877">
        <v>5.64</v>
      </c>
      <c r="X877">
        <v>0</v>
      </c>
      <c r="Y877">
        <v>500000000</v>
      </c>
      <c r="AA877" t="s">
        <v>2025</v>
      </c>
    </row>
    <row r="878" spans="1:27" ht="15" customHeight="1">
      <c r="A878" s="962" t="s">
        <v>279</v>
      </c>
      <c r="B878" t="s">
        <v>255</v>
      </c>
      <c r="C878" t="s">
        <v>13</v>
      </c>
      <c r="D878" t="s">
        <v>11</v>
      </c>
      <c r="E878" t="s">
        <v>329</v>
      </c>
      <c r="F878" t="s">
        <v>413</v>
      </c>
      <c r="H878" t="s">
        <v>852</v>
      </c>
      <c r="I878" t="s">
        <v>853</v>
      </c>
      <c r="J878" t="s">
        <v>848</v>
      </c>
      <c r="K878" t="s">
        <v>854</v>
      </c>
      <c r="L878" t="s">
        <v>855</v>
      </c>
      <c r="M878" t="s">
        <v>55</v>
      </c>
      <c r="O878" t="s">
        <v>361</v>
      </c>
      <c r="P878" t="s">
        <v>851</v>
      </c>
      <c r="Q878" t="s">
        <v>337</v>
      </c>
      <c r="R878">
        <v>0.55000000000000004</v>
      </c>
      <c r="X878">
        <v>0</v>
      </c>
      <c r="Y878">
        <v>500000000</v>
      </c>
      <c r="AA878" t="s">
        <v>2025</v>
      </c>
    </row>
    <row r="879" spans="1:27" ht="15" customHeight="1">
      <c r="A879" s="962" t="s">
        <v>280</v>
      </c>
      <c r="B879" t="s">
        <v>257</v>
      </c>
      <c r="C879" t="s">
        <v>13</v>
      </c>
      <c r="D879" t="s">
        <v>11</v>
      </c>
      <c r="E879" t="s">
        <v>329</v>
      </c>
      <c r="F879" t="s">
        <v>413</v>
      </c>
      <c r="H879" t="s">
        <v>922</v>
      </c>
      <c r="I879" t="s">
        <v>418</v>
      </c>
      <c r="J879" t="s">
        <v>923</v>
      </c>
      <c r="K879" t="s">
        <v>854</v>
      </c>
      <c r="L879" t="s">
        <v>924</v>
      </c>
      <c r="M879" t="s">
        <v>60</v>
      </c>
      <c r="O879" t="s">
        <v>361</v>
      </c>
      <c r="P879" t="s">
        <v>851</v>
      </c>
      <c r="Q879" t="s">
        <v>337</v>
      </c>
      <c r="R879">
        <v>4.3600000000000003</v>
      </c>
      <c r="X879">
        <v>0</v>
      </c>
      <c r="Y879">
        <v>500000000</v>
      </c>
      <c r="AA879" t="s">
        <v>2025</v>
      </c>
    </row>
    <row r="880" spans="1:27" ht="15" customHeight="1">
      <c r="A880" s="962" t="s">
        <v>280</v>
      </c>
      <c r="B880" t="s">
        <v>259</v>
      </c>
      <c r="C880" t="s">
        <v>13</v>
      </c>
      <c r="D880" t="s">
        <v>11</v>
      </c>
      <c r="E880" t="s">
        <v>329</v>
      </c>
      <c r="F880" t="s">
        <v>413</v>
      </c>
      <c r="H880" t="s">
        <v>925</v>
      </c>
      <c r="I880" t="s">
        <v>418</v>
      </c>
      <c r="J880" t="s">
        <v>923</v>
      </c>
      <c r="K880" t="s">
        <v>854</v>
      </c>
      <c r="L880" t="s">
        <v>926</v>
      </c>
      <c r="M880" t="s">
        <v>60</v>
      </c>
      <c r="O880" t="s">
        <v>361</v>
      </c>
      <c r="P880" t="s">
        <v>851</v>
      </c>
      <c r="Q880" t="s">
        <v>337</v>
      </c>
      <c r="R880">
        <v>7.64</v>
      </c>
      <c r="X880">
        <v>0</v>
      </c>
      <c r="Y880">
        <v>500000000</v>
      </c>
      <c r="AA880" t="s">
        <v>2025</v>
      </c>
    </row>
    <row r="881" spans="1:27" ht="15" customHeight="1">
      <c r="A881" s="962" t="s">
        <v>280</v>
      </c>
      <c r="B881" t="s">
        <v>260</v>
      </c>
      <c r="C881" t="s">
        <v>13</v>
      </c>
      <c r="D881" t="s">
        <v>11</v>
      </c>
      <c r="E881" t="s">
        <v>329</v>
      </c>
      <c r="F881" t="s">
        <v>413</v>
      </c>
      <c r="R881">
        <v>0</v>
      </c>
      <c r="X881">
        <v>0</v>
      </c>
      <c r="Y881">
        <v>500000000</v>
      </c>
      <c r="AA881" t="s">
        <v>2025</v>
      </c>
    </row>
    <row r="882" spans="1:27" ht="15" customHeight="1">
      <c r="A882" s="962" t="s">
        <v>281</v>
      </c>
      <c r="B882" t="s">
        <v>262</v>
      </c>
      <c r="C882" t="s">
        <v>13</v>
      </c>
      <c r="D882" t="s">
        <v>11</v>
      </c>
      <c r="E882" t="s">
        <v>329</v>
      </c>
      <c r="F882" t="s">
        <v>413</v>
      </c>
      <c r="L882" t="s">
        <v>2002</v>
      </c>
      <c r="O882" t="s">
        <v>361</v>
      </c>
      <c r="P882" t="s">
        <v>868</v>
      </c>
      <c r="Q882" t="s">
        <v>869</v>
      </c>
      <c r="R882">
        <v>0</v>
      </c>
      <c r="S882">
        <v>0</v>
      </c>
      <c r="T882">
        <v>500000000</v>
      </c>
      <c r="X882">
        <v>0</v>
      </c>
      <c r="Y882">
        <v>500000000</v>
      </c>
      <c r="AA882" t="s">
        <v>2027</v>
      </c>
    </row>
    <row r="883" spans="1:27" ht="15" customHeight="1">
      <c r="A883" s="962" t="s">
        <v>281</v>
      </c>
      <c r="B883" t="s">
        <v>261</v>
      </c>
      <c r="C883" t="s">
        <v>13</v>
      </c>
      <c r="D883" t="s">
        <v>11</v>
      </c>
      <c r="E883" t="s">
        <v>329</v>
      </c>
      <c r="F883" t="s">
        <v>413</v>
      </c>
      <c r="R883">
        <v>0</v>
      </c>
      <c r="S883">
        <v>0</v>
      </c>
      <c r="T883">
        <v>500000000</v>
      </c>
      <c r="X883">
        <v>0</v>
      </c>
      <c r="Y883">
        <v>500000000</v>
      </c>
      <c r="AA883" t="s">
        <v>2027</v>
      </c>
    </row>
    <row r="884" spans="1:27" ht="15" customHeight="1">
      <c r="A884" s="962" t="s">
        <v>282</v>
      </c>
      <c r="B884" t="s">
        <v>263</v>
      </c>
      <c r="C884" t="s">
        <v>13</v>
      </c>
      <c r="D884" t="s">
        <v>11</v>
      </c>
      <c r="E884" t="s">
        <v>329</v>
      </c>
      <c r="F884" t="s">
        <v>413</v>
      </c>
      <c r="O884" t="s">
        <v>361</v>
      </c>
      <c r="P884" t="s">
        <v>868</v>
      </c>
      <c r="Q884" t="s">
        <v>869</v>
      </c>
      <c r="R884">
        <v>0</v>
      </c>
      <c r="S884">
        <v>0</v>
      </c>
      <c r="T884">
        <v>500000000</v>
      </c>
      <c r="X884">
        <v>0</v>
      </c>
      <c r="Y884">
        <v>500000000</v>
      </c>
      <c r="AA884" t="s">
        <v>2027</v>
      </c>
    </row>
    <row r="885" spans="1:27" ht="15" customHeight="1">
      <c r="A885" s="962" t="s">
        <v>283</v>
      </c>
      <c r="B885" t="s">
        <v>265</v>
      </c>
      <c r="C885" t="s">
        <v>13</v>
      </c>
      <c r="D885" t="s">
        <v>11</v>
      </c>
      <c r="E885" t="s">
        <v>329</v>
      </c>
      <c r="F885" t="s">
        <v>413</v>
      </c>
      <c r="O885" t="s">
        <v>361</v>
      </c>
      <c r="P885" t="s">
        <v>868</v>
      </c>
      <c r="Q885" t="s">
        <v>869</v>
      </c>
      <c r="R885">
        <v>0</v>
      </c>
      <c r="S885">
        <v>0</v>
      </c>
      <c r="T885">
        <v>0</v>
      </c>
      <c r="X885">
        <v>0</v>
      </c>
      <c r="Y885">
        <v>500000000</v>
      </c>
      <c r="AA885" t="s">
        <v>2029</v>
      </c>
    </row>
    <row r="886" spans="1:27" ht="15" customHeight="1">
      <c r="A886" s="962" t="s">
        <v>283</v>
      </c>
      <c r="B886" t="s">
        <v>266</v>
      </c>
      <c r="C886" t="s">
        <v>13</v>
      </c>
      <c r="D886" t="s">
        <v>11</v>
      </c>
      <c r="E886" t="s">
        <v>329</v>
      </c>
      <c r="F886" t="s">
        <v>413</v>
      </c>
      <c r="O886" t="s">
        <v>361</v>
      </c>
      <c r="P886" t="s">
        <v>868</v>
      </c>
      <c r="Q886" t="s">
        <v>869</v>
      </c>
      <c r="R886">
        <v>0</v>
      </c>
      <c r="S886">
        <v>0</v>
      </c>
      <c r="T886">
        <v>0</v>
      </c>
      <c r="X886">
        <v>0</v>
      </c>
      <c r="Y886">
        <v>500000000</v>
      </c>
      <c r="AA886" t="s">
        <v>2029</v>
      </c>
    </row>
    <row r="887" spans="1:27" ht="15" customHeight="1">
      <c r="A887" s="962" t="s">
        <v>283</v>
      </c>
      <c r="B887" t="s">
        <v>264</v>
      </c>
      <c r="C887" t="s">
        <v>13</v>
      </c>
      <c r="D887" t="s">
        <v>11</v>
      </c>
      <c r="E887" t="s">
        <v>329</v>
      </c>
      <c r="F887" t="s">
        <v>413</v>
      </c>
      <c r="R887">
        <v>0</v>
      </c>
      <c r="X887">
        <v>0</v>
      </c>
      <c r="Y887">
        <v>500000000</v>
      </c>
      <c r="AA887" t="s">
        <v>2025</v>
      </c>
    </row>
    <row r="888" spans="1:27" ht="15" customHeight="1">
      <c r="A888" s="962" t="s">
        <v>284</v>
      </c>
      <c r="B888" t="s">
        <v>269</v>
      </c>
      <c r="C888" t="s">
        <v>13</v>
      </c>
      <c r="D888" t="s">
        <v>11</v>
      </c>
      <c r="E888" t="s">
        <v>329</v>
      </c>
      <c r="F888" t="s">
        <v>413</v>
      </c>
      <c r="R888">
        <v>0</v>
      </c>
      <c r="S888">
        <v>0</v>
      </c>
      <c r="T888">
        <v>0</v>
      </c>
      <c r="X888">
        <v>0</v>
      </c>
      <c r="Y888">
        <v>500000000</v>
      </c>
      <c r="AA888" t="s">
        <v>2029</v>
      </c>
    </row>
    <row r="889" spans="1:27" ht="15" customHeight="1">
      <c r="A889" s="962" t="s">
        <v>284</v>
      </c>
      <c r="B889" t="s">
        <v>267</v>
      </c>
      <c r="C889" t="s">
        <v>13</v>
      </c>
      <c r="D889" t="s">
        <v>11</v>
      </c>
      <c r="E889" t="s">
        <v>329</v>
      </c>
      <c r="F889" t="s">
        <v>413</v>
      </c>
      <c r="R889">
        <v>0</v>
      </c>
      <c r="S889">
        <v>0</v>
      </c>
      <c r="T889">
        <v>0</v>
      </c>
      <c r="X889">
        <v>0</v>
      </c>
      <c r="Y889">
        <v>500000000</v>
      </c>
      <c r="AA889" t="s">
        <v>2029</v>
      </c>
    </row>
    <row r="890" spans="1:27" ht="15" customHeight="1">
      <c r="A890" s="962" t="s">
        <v>284</v>
      </c>
      <c r="B890" t="s">
        <v>268</v>
      </c>
      <c r="C890" t="s">
        <v>13</v>
      </c>
      <c r="D890" t="s">
        <v>11</v>
      </c>
      <c r="E890" t="s">
        <v>329</v>
      </c>
      <c r="F890" t="s">
        <v>413</v>
      </c>
      <c r="R890">
        <v>0</v>
      </c>
      <c r="S890">
        <v>0</v>
      </c>
      <c r="T890">
        <v>0</v>
      </c>
      <c r="X890">
        <v>0</v>
      </c>
      <c r="Y890">
        <v>500000000</v>
      </c>
      <c r="AA890" t="s">
        <v>2029</v>
      </c>
    </row>
    <row r="891" spans="1:27" ht="15" customHeight="1">
      <c r="A891" s="962" t="s">
        <v>285</v>
      </c>
      <c r="B891" t="s">
        <v>271</v>
      </c>
      <c r="C891" t="s">
        <v>13</v>
      </c>
      <c r="D891" t="s">
        <v>11</v>
      </c>
      <c r="E891" t="s">
        <v>329</v>
      </c>
      <c r="F891" t="s">
        <v>413</v>
      </c>
      <c r="R891">
        <v>0</v>
      </c>
      <c r="S891">
        <v>0</v>
      </c>
      <c r="T891">
        <v>0</v>
      </c>
      <c r="X891">
        <v>0</v>
      </c>
      <c r="Y891">
        <v>500000000</v>
      </c>
      <c r="AA891" t="s">
        <v>2029</v>
      </c>
    </row>
    <row r="892" spans="1:27" ht="15" customHeight="1">
      <c r="A892" s="962" t="s">
        <v>285</v>
      </c>
      <c r="B892" t="s">
        <v>270</v>
      </c>
      <c r="C892" t="s">
        <v>13</v>
      </c>
      <c r="D892" t="s">
        <v>11</v>
      </c>
      <c r="E892" t="s">
        <v>329</v>
      </c>
      <c r="F892" t="s">
        <v>413</v>
      </c>
      <c r="R892">
        <v>0</v>
      </c>
      <c r="S892">
        <v>0</v>
      </c>
      <c r="T892">
        <v>0</v>
      </c>
      <c r="X892">
        <v>0</v>
      </c>
      <c r="Y892">
        <v>500000000</v>
      </c>
      <c r="AA892" t="s">
        <v>2029</v>
      </c>
    </row>
    <row r="893" spans="1:27" ht="15" customHeight="1">
      <c r="A893" s="962" t="s">
        <v>286</v>
      </c>
      <c r="B893" t="s">
        <v>273</v>
      </c>
      <c r="C893" t="s">
        <v>13</v>
      </c>
      <c r="D893" t="s">
        <v>11</v>
      </c>
      <c r="E893" t="s">
        <v>329</v>
      </c>
      <c r="F893" t="s">
        <v>413</v>
      </c>
      <c r="R893">
        <v>0</v>
      </c>
      <c r="S893">
        <v>0</v>
      </c>
      <c r="T893">
        <v>0</v>
      </c>
      <c r="X893">
        <v>0</v>
      </c>
      <c r="Y893">
        <v>500000000</v>
      </c>
      <c r="AA893" t="s">
        <v>2029</v>
      </c>
    </row>
    <row r="894" spans="1:27" ht="15" customHeight="1">
      <c r="A894" s="962" t="s">
        <v>286</v>
      </c>
      <c r="B894" t="s">
        <v>272</v>
      </c>
      <c r="C894" t="s">
        <v>13</v>
      </c>
      <c r="D894" t="s">
        <v>11</v>
      </c>
      <c r="E894" t="s">
        <v>329</v>
      </c>
      <c r="F894" t="s">
        <v>413</v>
      </c>
      <c r="R894">
        <v>0</v>
      </c>
      <c r="S894">
        <v>0</v>
      </c>
      <c r="T894">
        <v>0</v>
      </c>
      <c r="X894">
        <v>0</v>
      </c>
      <c r="Y894">
        <v>500000000</v>
      </c>
      <c r="AA894" t="s">
        <v>2029</v>
      </c>
    </row>
    <row r="895" spans="1:27" ht="15" customHeight="1">
      <c r="A895" s="962" t="s">
        <v>320</v>
      </c>
      <c r="B895" t="s">
        <v>257</v>
      </c>
      <c r="C895" t="s">
        <v>13</v>
      </c>
      <c r="D895" t="s">
        <v>11</v>
      </c>
      <c r="E895" t="s">
        <v>329</v>
      </c>
      <c r="F895" t="s">
        <v>413</v>
      </c>
      <c r="H895" t="s">
        <v>430</v>
      </c>
      <c r="I895" t="s">
        <v>353</v>
      </c>
      <c r="K895" t="s">
        <v>333</v>
      </c>
      <c r="L895" t="s">
        <v>370</v>
      </c>
      <c r="M895" t="s">
        <v>59</v>
      </c>
      <c r="O895" t="s">
        <v>335</v>
      </c>
      <c r="P895" t="s">
        <v>336</v>
      </c>
      <c r="Q895" t="s">
        <v>337</v>
      </c>
      <c r="R895">
        <v>4.1100000000000003</v>
      </c>
      <c r="U895">
        <v>4.1100000000000003</v>
      </c>
      <c r="V895">
        <v>0.21</v>
      </c>
      <c r="W895">
        <v>0.1</v>
      </c>
      <c r="X895">
        <v>0</v>
      </c>
      <c r="Y895">
        <v>500000000</v>
      </c>
      <c r="Z895">
        <v>0</v>
      </c>
      <c r="AA895" t="s">
        <v>2028</v>
      </c>
    </row>
    <row r="896" spans="1:27" ht="15" customHeight="1">
      <c r="A896" s="962" t="s">
        <v>320</v>
      </c>
      <c r="B896" t="s">
        <v>259</v>
      </c>
      <c r="C896" t="s">
        <v>13</v>
      </c>
      <c r="D896" t="s">
        <v>11</v>
      </c>
      <c r="E896" t="s">
        <v>329</v>
      </c>
      <c r="F896" t="s">
        <v>413</v>
      </c>
      <c r="H896" t="s">
        <v>431</v>
      </c>
      <c r="I896" t="s">
        <v>353</v>
      </c>
      <c r="K896" t="s">
        <v>333</v>
      </c>
      <c r="L896" t="s">
        <v>372</v>
      </c>
      <c r="M896" t="s">
        <v>59</v>
      </c>
      <c r="O896" t="s">
        <v>335</v>
      </c>
      <c r="P896" t="s">
        <v>336</v>
      </c>
      <c r="Q896" t="s">
        <v>337</v>
      </c>
      <c r="R896">
        <v>90.2</v>
      </c>
      <c r="U896">
        <v>90.17</v>
      </c>
      <c r="V896">
        <v>4.51</v>
      </c>
      <c r="W896">
        <v>0.1</v>
      </c>
      <c r="X896">
        <v>0</v>
      </c>
      <c r="Y896">
        <v>500000000</v>
      </c>
      <c r="Z896">
        <v>0</v>
      </c>
      <c r="AA896" t="s">
        <v>2028</v>
      </c>
    </row>
    <row r="897" spans="1:27" ht="15" customHeight="1">
      <c r="A897" s="962" t="s">
        <v>320</v>
      </c>
      <c r="B897" t="s">
        <v>246</v>
      </c>
      <c r="C897" t="s">
        <v>13</v>
      </c>
      <c r="D897" t="s">
        <v>11</v>
      </c>
      <c r="E897" t="s">
        <v>329</v>
      </c>
      <c r="F897" t="s">
        <v>413</v>
      </c>
      <c r="R897">
        <v>0</v>
      </c>
      <c r="S897">
        <v>0</v>
      </c>
      <c r="T897">
        <v>500000000</v>
      </c>
      <c r="X897">
        <v>0</v>
      </c>
      <c r="Y897">
        <v>500000000</v>
      </c>
      <c r="AA897" t="s">
        <v>2027</v>
      </c>
    </row>
    <row r="898" spans="1:27" ht="15" customHeight="1">
      <c r="A898" s="962" t="s">
        <v>320</v>
      </c>
      <c r="B898" t="s">
        <v>261</v>
      </c>
      <c r="C898" t="s">
        <v>13</v>
      </c>
      <c r="D898" t="s">
        <v>11</v>
      </c>
      <c r="E898" t="s">
        <v>329</v>
      </c>
      <c r="F898" t="s">
        <v>413</v>
      </c>
      <c r="R898">
        <v>0</v>
      </c>
      <c r="S898">
        <v>0</v>
      </c>
      <c r="T898">
        <v>500000000</v>
      </c>
      <c r="X898">
        <v>0</v>
      </c>
      <c r="Y898">
        <v>500000000</v>
      </c>
      <c r="AA898" t="s">
        <v>2027</v>
      </c>
    </row>
    <row r="899" spans="1:27" ht="15" customHeight="1">
      <c r="A899" s="962" t="s">
        <v>320</v>
      </c>
      <c r="B899" t="s">
        <v>262</v>
      </c>
      <c r="C899" t="s">
        <v>13</v>
      </c>
      <c r="D899" t="s">
        <v>11</v>
      </c>
      <c r="E899" t="s">
        <v>329</v>
      </c>
      <c r="F899" t="s">
        <v>413</v>
      </c>
      <c r="R899">
        <v>0</v>
      </c>
      <c r="S899">
        <v>0</v>
      </c>
      <c r="T899">
        <v>500000000</v>
      </c>
      <c r="X899">
        <v>0</v>
      </c>
      <c r="Y899">
        <v>500000000</v>
      </c>
      <c r="AA899" t="s">
        <v>2027</v>
      </c>
    </row>
    <row r="900" spans="1:27" ht="15" customHeight="1">
      <c r="A900" s="962" t="s">
        <v>320</v>
      </c>
      <c r="B900" t="s">
        <v>263</v>
      </c>
      <c r="C900" t="s">
        <v>13</v>
      </c>
      <c r="D900" t="s">
        <v>11</v>
      </c>
      <c r="E900" t="s">
        <v>329</v>
      </c>
      <c r="F900" t="s">
        <v>413</v>
      </c>
      <c r="R900">
        <v>0</v>
      </c>
      <c r="S900">
        <v>0</v>
      </c>
      <c r="T900">
        <v>500000000</v>
      </c>
      <c r="X900">
        <v>0</v>
      </c>
      <c r="Y900">
        <v>500000000</v>
      </c>
      <c r="AA900" t="s">
        <v>2027</v>
      </c>
    </row>
    <row r="901" spans="1:27" ht="15" customHeight="1">
      <c r="A901" s="962" t="s">
        <v>320</v>
      </c>
      <c r="B901" t="s">
        <v>254</v>
      </c>
      <c r="C901" t="s">
        <v>13</v>
      </c>
      <c r="D901" t="s">
        <v>11</v>
      </c>
      <c r="E901" t="s">
        <v>329</v>
      </c>
      <c r="F901" t="s">
        <v>413</v>
      </c>
      <c r="H901" t="s">
        <v>432</v>
      </c>
      <c r="I901" t="s">
        <v>353</v>
      </c>
      <c r="K901" t="s">
        <v>333</v>
      </c>
      <c r="L901" t="s">
        <v>374</v>
      </c>
      <c r="M901" t="s">
        <v>58</v>
      </c>
      <c r="O901" t="s">
        <v>335</v>
      </c>
      <c r="P901" t="s">
        <v>336</v>
      </c>
      <c r="Q901" t="s">
        <v>337</v>
      </c>
      <c r="R901">
        <v>25</v>
      </c>
      <c r="U901">
        <v>25.02</v>
      </c>
      <c r="V901">
        <v>1.25</v>
      </c>
      <c r="W901">
        <v>0.1</v>
      </c>
      <c r="X901">
        <v>0</v>
      </c>
      <c r="Y901">
        <v>500000000</v>
      </c>
      <c r="Z901">
        <v>0</v>
      </c>
      <c r="AA901" t="s">
        <v>2028</v>
      </c>
    </row>
    <row r="902" spans="1:27" ht="15" customHeight="1">
      <c r="A902" s="962" t="s">
        <v>323</v>
      </c>
      <c r="B902" t="s">
        <v>247</v>
      </c>
      <c r="C902" t="s">
        <v>13</v>
      </c>
      <c r="D902" t="s">
        <v>11</v>
      </c>
      <c r="E902" t="s">
        <v>329</v>
      </c>
      <c r="F902" t="s">
        <v>413</v>
      </c>
      <c r="R902">
        <v>0</v>
      </c>
      <c r="U902">
        <v>0</v>
      </c>
      <c r="V902">
        <v>0</v>
      </c>
      <c r="X902">
        <v>0</v>
      </c>
      <c r="Y902">
        <v>500000000</v>
      </c>
      <c r="Z902">
        <v>0</v>
      </c>
      <c r="AA902" t="s">
        <v>2028</v>
      </c>
    </row>
    <row r="903" spans="1:27" ht="15" customHeight="1">
      <c r="A903" s="962" t="s">
        <v>323</v>
      </c>
      <c r="B903" t="s">
        <v>254</v>
      </c>
      <c r="C903" t="s">
        <v>13</v>
      </c>
      <c r="D903" t="s">
        <v>11</v>
      </c>
      <c r="E903" t="s">
        <v>329</v>
      </c>
      <c r="F903" t="s">
        <v>413</v>
      </c>
      <c r="R903">
        <v>0</v>
      </c>
      <c r="U903">
        <v>0</v>
      </c>
      <c r="V903">
        <v>0</v>
      </c>
      <c r="X903">
        <v>0</v>
      </c>
      <c r="Y903">
        <v>500000000</v>
      </c>
      <c r="Z903">
        <v>0</v>
      </c>
      <c r="AA903" t="s">
        <v>2028</v>
      </c>
    </row>
    <row r="904" spans="1:27" ht="15" customHeight="1">
      <c r="A904" s="962" t="s">
        <v>323</v>
      </c>
      <c r="B904" t="s">
        <v>246</v>
      </c>
      <c r="C904" t="s">
        <v>13</v>
      </c>
      <c r="D904" t="s">
        <v>11</v>
      </c>
      <c r="E904" t="s">
        <v>329</v>
      </c>
      <c r="F904" t="s">
        <v>413</v>
      </c>
      <c r="R904">
        <v>0</v>
      </c>
      <c r="S904">
        <v>0</v>
      </c>
      <c r="T904">
        <v>500000000</v>
      </c>
      <c r="X904">
        <v>0</v>
      </c>
      <c r="Y904">
        <v>500000000</v>
      </c>
      <c r="AA904" t="s">
        <v>2027</v>
      </c>
    </row>
    <row r="905" spans="1:27" ht="15" customHeight="1">
      <c r="A905" s="962" t="s">
        <v>323</v>
      </c>
      <c r="B905" t="s">
        <v>263</v>
      </c>
      <c r="C905" t="s">
        <v>13</v>
      </c>
      <c r="D905" t="s">
        <v>11</v>
      </c>
      <c r="E905" t="s">
        <v>329</v>
      </c>
      <c r="F905" t="s">
        <v>413</v>
      </c>
      <c r="R905">
        <v>0</v>
      </c>
      <c r="S905">
        <v>0</v>
      </c>
      <c r="T905">
        <v>500000000</v>
      </c>
      <c r="X905">
        <v>0</v>
      </c>
      <c r="Y905">
        <v>500000000</v>
      </c>
      <c r="AA905" t="s">
        <v>2027</v>
      </c>
    </row>
    <row r="906" spans="1:27" ht="15" customHeight="1">
      <c r="A906" s="962" t="s">
        <v>244</v>
      </c>
      <c r="B906" t="s">
        <v>278</v>
      </c>
      <c r="C906" t="s">
        <v>13</v>
      </c>
      <c r="D906" t="s">
        <v>11</v>
      </c>
      <c r="E906" t="s">
        <v>329</v>
      </c>
      <c r="F906" t="s">
        <v>433</v>
      </c>
      <c r="O906" t="s">
        <v>361</v>
      </c>
      <c r="P906" t="s">
        <v>868</v>
      </c>
      <c r="Q906" t="s">
        <v>869</v>
      </c>
      <c r="R906">
        <v>50.8</v>
      </c>
      <c r="X906">
        <v>0</v>
      </c>
      <c r="Y906">
        <v>500000000</v>
      </c>
      <c r="AA906" t="s">
        <v>2025</v>
      </c>
    </row>
    <row r="907" spans="1:27" ht="15" customHeight="1">
      <c r="A907" s="962" t="s">
        <v>244</v>
      </c>
      <c r="B907" t="s">
        <v>279</v>
      </c>
      <c r="C907" t="s">
        <v>13</v>
      </c>
      <c r="D907" t="s">
        <v>11</v>
      </c>
      <c r="E907" t="s">
        <v>329</v>
      </c>
      <c r="F907" t="s">
        <v>433</v>
      </c>
      <c r="G907" t="s">
        <v>434</v>
      </c>
      <c r="I907" t="s">
        <v>332</v>
      </c>
      <c r="K907" t="s">
        <v>333</v>
      </c>
      <c r="L907" t="s">
        <v>334</v>
      </c>
      <c r="M907" t="s">
        <v>53</v>
      </c>
      <c r="O907" t="s">
        <v>335</v>
      </c>
      <c r="P907" t="s">
        <v>336</v>
      </c>
      <c r="Q907" t="s">
        <v>337</v>
      </c>
      <c r="R907">
        <v>507</v>
      </c>
      <c r="U907">
        <v>506.54</v>
      </c>
      <c r="V907">
        <v>25.33</v>
      </c>
      <c r="W907">
        <v>0.1</v>
      </c>
      <c r="X907">
        <v>0</v>
      </c>
      <c r="Y907">
        <v>500000000</v>
      </c>
      <c r="Z907">
        <v>0</v>
      </c>
      <c r="AA907" t="s">
        <v>2028</v>
      </c>
    </row>
    <row r="908" spans="1:27" ht="15" customHeight="1">
      <c r="A908" s="962" t="s">
        <v>246</v>
      </c>
      <c r="B908" t="s">
        <v>321</v>
      </c>
      <c r="C908" t="s">
        <v>13</v>
      </c>
      <c r="D908" t="s">
        <v>11</v>
      </c>
      <c r="E908" t="s">
        <v>329</v>
      </c>
      <c r="F908" t="s">
        <v>433</v>
      </c>
      <c r="R908">
        <v>0</v>
      </c>
      <c r="S908">
        <v>0</v>
      </c>
      <c r="T908">
        <v>500000000</v>
      </c>
      <c r="X908">
        <v>0</v>
      </c>
      <c r="Y908">
        <v>500000000</v>
      </c>
      <c r="AA908" t="s">
        <v>2027</v>
      </c>
    </row>
    <row r="909" spans="1:27" ht="15" customHeight="1">
      <c r="A909" s="962" t="s">
        <v>246</v>
      </c>
      <c r="B909" t="s">
        <v>281</v>
      </c>
      <c r="C909" t="s">
        <v>13</v>
      </c>
      <c r="D909" t="s">
        <v>11</v>
      </c>
      <c r="E909" t="s">
        <v>329</v>
      </c>
      <c r="F909" t="s">
        <v>433</v>
      </c>
      <c r="R909">
        <v>0</v>
      </c>
      <c r="S909">
        <v>0</v>
      </c>
      <c r="T909">
        <v>500000000</v>
      </c>
      <c r="X909">
        <v>0</v>
      </c>
      <c r="Y909">
        <v>500000000</v>
      </c>
      <c r="AA909" t="s">
        <v>2027</v>
      </c>
    </row>
    <row r="910" spans="1:27" ht="15" customHeight="1">
      <c r="A910" s="962" t="s">
        <v>246</v>
      </c>
      <c r="B910" t="s">
        <v>282</v>
      </c>
      <c r="C910" t="s">
        <v>13</v>
      </c>
      <c r="D910" t="s">
        <v>11</v>
      </c>
      <c r="E910" t="s">
        <v>329</v>
      </c>
      <c r="F910" t="s">
        <v>433</v>
      </c>
      <c r="R910">
        <v>0</v>
      </c>
      <c r="S910">
        <v>0</v>
      </c>
      <c r="T910">
        <v>500000000</v>
      </c>
      <c r="X910">
        <v>0</v>
      </c>
      <c r="Y910">
        <v>500000000</v>
      </c>
      <c r="AA910" t="s">
        <v>2027</v>
      </c>
    </row>
    <row r="911" spans="1:27" ht="15" customHeight="1">
      <c r="A911" s="962" t="s">
        <v>246</v>
      </c>
      <c r="B911" t="s">
        <v>324</v>
      </c>
      <c r="C911" t="s">
        <v>13</v>
      </c>
      <c r="D911" t="s">
        <v>11</v>
      </c>
      <c r="E911" t="s">
        <v>329</v>
      </c>
      <c r="F911" t="s">
        <v>433</v>
      </c>
      <c r="R911">
        <v>0</v>
      </c>
      <c r="S911">
        <v>0</v>
      </c>
      <c r="T911">
        <v>500000000</v>
      </c>
      <c r="X911">
        <v>0</v>
      </c>
      <c r="Y911">
        <v>500000000</v>
      </c>
      <c r="AA911" t="s">
        <v>2027</v>
      </c>
    </row>
    <row r="912" spans="1:27" ht="15" customHeight="1">
      <c r="A912" s="962" t="s">
        <v>247</v>
      </c>
      <c r="B912" t="s">
        <v>300</v>
      </c>
      <c r="C912" t="s">
        <v>13</v>
      </c>
      <c r="D912" t="s">
        <v>11</v>
      </c>
      <c r="E912" t="s">
        <v>329</v>
      </c>
      <c r="F912" t="s">
        <v>433</v>
      </c>
      <c r="J912" t="s">
        <v>663</v>
      </c>
      <c r="L912" t="s">
        <v>339</v>
      </c>
      <c r="O912" t="s">
        <v>882</v>
      </c>
      <c r="P912" t="s">
        <v>868</v>
      </c>
      <c r="Q912" t="s">
        <v>869</v>
      </c>
      <c r="R912">
        <v>21.5</v>
      </c>
      <c r="X912">
        <v>0</v>
      </c>
      <c r="Y912">
        <v>500000000</v>
      </c>
      <c r="AA912" t="s">
        <v>2025</v>
      </c>
    </row>
    <row r="913" spans="1:27" ht="15" customHeight="1">
      <c r="A913" s="962" t="s">
        <v>247</v>
      </c>
      <c r="B913" t="s">
        <v>290</v>
      </c>
      <c r="C913" t="s">
        <v>13</v>
      </c>
      <c r="D913" t="s">
        <v>11</v>
      </c>
      <c r="E913" t="s">
        <v>329</v>
      </c>
      <c r="F913" t="s">
        <v>433</v>
      </c>
      <c r="J913" t="s">
        <v>338</v>
      </c>
      <c r="L913" t="s">
        <v>339</v>
      </c>
      <c r="R913">
        <v>0</v>
      </c>
      <c r="U913">
        <v>0</v>
      </c>
      <c r="V913">
        <v>0</v>
      </c>
      <c r="X913">
        <v>0</v>
      </c>
      <c r="Y913">
        <v>500000000</v>
      </c>
      <c r="Z913">
        <v>0</v>
      </c>
      <c r="AA913" t="s">
        <v>2028</v>
      </c>
    </row>
    <row r="914" spans="1:27" ht="15" customHeight="1">
      <c r="A914" s="962" t="s">
        <v>247</v>
      </c>
      <c r="B914" t="s">
        <v>289</v>
      </c>
      <c r="C914" t="s">
        <v>13</v>
      </c>
      <c r="D914" t="s">
        <v>11</v>
      </c>
      <c r="E914" t="s">
        <v>329</v>
      </c>
      <c r="F914" t="s">
        <v>433</v>
      </c>
      <c r="R914">
        <v>0</v>
      </c>
      <c r="X914">
        <v>0</v>
      </c>
      <c r="Y914">
        <v>500000000</v>
      </c>
      <c r="AA914" t="s">
        <v>2025</v>
      </c>
    </row>
    <row r="915" spans="1:27" ht="15" customHeight="1">
      <c r="A915" s="962" t="s">
        <v>247</v>
      </c>
      <c r="B915" t="s">
        <v>288</v>
      </c>
      <c r="C915" t="s">
        <v>13</v>
      </c>
      <c r="D915" t="s">
        <v>11</v>
      </c>
      <c r="E915" t="s">
        <v>329</v>
      </c>
      <c r="F915" t="s">
        <v>433</v>
      </c>
      <c r="R915">
        <v>21.5</v>
      </c>
      <c r="X915">
        <v>0</v>
      </c>
      <c r="Y915">
        <v>500000000</v>
      </c>
      <c r="AA915" t="s">
        <v>2025</v>
      </c>
    </row>
    <row r="916" spans="1:27" ht="15" customHeight="1">
      <c r="A916" s="962" t="s">
        <v>247</v>
      </c>
      <c r="B916" t="s">
        <v>298</v>
      </c>
      <c r="C916" t="s">
        <v>13</v>
      </c>
      <c r="D916" t="s">
        <v>11</v>
      </c>
      <c r="E916" t="s">
        <v>329</v>
      </c>
      <c r="F916" t="s">
        <v>433</v>
      </c>
      <c r="R916">
        <v>21.5</v>
      </c>
      <c r="X916">
        <v>0</v>
      </c>
      <c r="Y916">
        <v>500000000</v>
      </c>
      <c r="AA916" t="s">
        <v>2025</v>
      </c>
    </row>
    <row r="917" spans="1:27" ht="15" customHeight="1">
      <c r="A917" s="962" t="s">
        <v>247</v>
      </c>
      <c r="B917" t="s">
        <v>297</v>
      </c>
      <c r="C917" t="s">
        <v>13</v>
      </c>
      <c r="D917" t="s">
        <v>11</v>
      </c>
      <c r="E917" t="s">
        <v>329</v>
      </c>
      <c r="F917" t="s">
        <v>433</v>
      </c>
      <c r="R917">
        <v>21.5</v>
      </c>
      <c r="X917">
        <v>0</v>
      </c>
      <c r="Y917">
        <v>500000000</v>
      </c>
      <c r="AA917" t="s">
        <v>2025</v>
      </c>
    </row>
    <row r="918" spans="1:27" ht="15" customHeight="1">
      <c r="A918" s="962" t="s">
        <v>247</v>
      </c>
      <c r="B918" t="s">
        <v>287</v>
      </c>
      <c r="C918" t="s">
        <v>13</v>
      </c>
      <c r="D918" t="s">
        <v>11</v>
      </c>
      <c r="E918" t="s">
        <v>329</v>
      </c>
      <c r="F918" t="s">
        <v>433</v>
      </c>
      <c r="R918">
        <v>59</v>
      </c>
      <c r="X918">
        <v>0</v>
      </c>
      <c r="Y918">
        <v>500000000</v>
      </c>
      <c r="AA918" t="s">
        <v>2025</v>
      </c>
    </row>
    <row r="919" spans="1:27" ht="15" customHeight="1">
      <c r="A919" s="962" t="s">
        <v>247</v>
      </c>
      <c r="B919" t="s">
        <v>301</v>
      </c>
      <c r="C919" t="s">
        <v>13</v>
      </c>
      <c r="D919" t="s">
        <v>11</v>
      </c>
      <c r="E919" t="s">
        <v>329</v>
      </c>
      <c r="F919" t="s">
        <v>433</v>
      </c>
      <c r="R919">
        <v>10.8</v>
      </c>
      <c r="S919">
        <v>0</v>
      </c>
      <c r="T919">
        <v>21.5</v>
      </c>
      <c r="X919">
        <v>0</v>
      </c>
      <c r="Y919">
        <v>500000000</v>
      </c>
      <c r="AA919" t="s">
        <v>2029</v>
      </c>
    </row>
    <row r="920" spans="1:27" ht="15" customHeight="1">
      <c r="A920" s="962" t="s">
        <v>247</v>
      </c>
      <c r="B920" t="s">
        <v>302</v>
      </c>
      <c r="C920" t="s">
        <v>13</v>
      </c>
      <c r="D920" t="s">
        <v>11</v>
      </c>
      <c r="E920" t="s">
        <v>329</v>
      </c>
      <c r="F920" t="s">
        <v>433</v>
      </c>
      <c r="R920">
        <v>10.8</v>
      </c>
      <c r="S920">
        <v>0</v>
      </c>
      <c r="T920">
        <v>21.5</v>
      </c>
      <c r="X920">
        <v>0</v>
      </c>
      <c r="Y920">
        <v>500000000</v>
      </c>
      <c r="AA920" t="s">
        <v>2029</v>
      </c>
    </row>
    <row r="921" spans="1:27" ht="15" customHeight="1">
      <c r="A921" s="962" t="s">
        <v>247</v>
      </c>
      <c r="B921" t="s">
        <v>322</v>
      </c>
      <c r="C921" t="s">
        <v>13</v>
      </c>
      <c r="D921" t="s">
        <v>11</v>
      </c>
      <c r="E921" t="s">
        <v>329</v>
      </c>
      <c r="F921" t="s">
        <v>433</v>
      </c>
      <c r="H921" t="s">
        <v>915</v>
      </c>
      <c r="I921" t="s">
        <v>450</v>
      </c>
      <c r="J921" t="s">
        <v>848</v>
      </c>
      <c r="K921" t="s">
        <v>854</v>
      </c>
      <c r="L921" t="s">
        <v>871</v>
      </c>
      <c r="M921" t="s">
        <v>56</v>
      </c>
      <c r="O921" t="s">
        <v>361</v>
      </c>
      <c r="P921" t="s">
        <v>851</v>
      </c>
      <c r="Q921" t="s">
        <v>337</v>
      </c>
      <c r="R921">
        <v>1.02</v>
      </c>
      <c r="X921">
        <v>0</v>
      </c>
      <c r="Y921">
        <v>500000000</v>
      </c>
      <c r="AA921" t="s">
        <v>2025</v>
      </c>
    </row>
    <row r="922" spans="1:27" ht="15" customHeight="1">
      <c r="A922" s="962" t="s">
        <v>247</v>
      </c>
      <c r="B922" t="s">
        <v>318</v>
      </c>
      <c r="C922" t="s">
        <v>13</v>
      </c>
      <c r="D922" t="s">
        <v>11</v>
      </c>
      <c r="E922" t="s">
        <v>329</v>
      </c>
      <c r="F922" t="s">
        <v>433</v>
      </c>
      <c r="H922" t="s">
        <v>930</v>
      </c>
      <c r="I922" t="s">
        <v>662</v>
      </c>
      <c r="J922" t="s">
        <v>848</v>
      </c>
      <c r="K922" t="s">
        <v>849</v>
      </c>
      <c r="L922" t="s">
        <v>850</v>
      </c>
      <c r="M922" t="s">
        <v>57</v>
      </c>
      <c r="O922" t="s">
        <v>361</v>
      </c>
      <c r="P922" t="s">
        <v>851</v>
      </c>
      <c r="Q922" t="s">
        <v>337</v>
      </c>
      <c r="R922">
        <v>37.5</v>
      </c>
      <c r="X922">
        <v>0</v>
      </c>
      <c r="Y922">
        <v>500000000</v>
      </c>
      <c r="AA922" t="s">
        <v>2025</v>
      </c>
    </row>
    <row r="923" spans="1:27" ht="15" customHeight="1">
      <c r="A923" s="962" t="s">
        <v>247</v>
      </c>
      <c r="B923" t="s">
        <v>317</v>
      </c>
      <c r="C923" t="s">
        <v>13</v>
      </c>
      <c r="D923" t="s">
        <v>11</v>
      </c>
      <c r="E923" t="s">
        <v>329</v>
      </c>
      <c r="F923" t="s">
        <v>433</v>
      </c>
      <c r="I923" t="s">
        <v>847</v>
      </c>
      <c r="K923" t="s">
        <v>849</v>
      </c>
      <c r="L923" t="s">
        <v>850</v>
      </c>
      <c r="M923" t="s">
        <v>57</v>
      </c>
      <c r="O923" t="s">
        <v>361</v>
      </c>
      <c r="P923" t="s">
        <v>851</v>
      </c>
      <c r="Q923" t="s">
        <v>337</v>
      </c>
      <c r="R923">
        <v>37.5</v>
      </c>
      <c r="X923">
        <v>0</v>
      </c>
      <c r="Y923">
        <v>500000000</v>
      </c>
      <c r="AA923" t="s">
        <v>2025</v>
      </c>
    </row>
    <row r="924" spans="1:27" ht="15" customHeight="1">
      <c r="A924" s="962" t="s">
        <v>247</v>
      </c>
      <c r="B924" t="s">
        <v>305</v>
      </c>
      <c r="C924" t="s">
        <v>13</v>
      </c>
      <c r="D924" t="s">
        <v>11</v>
      </c>
      <c r="E924" t="s">
        <v>329</v>
      </c>
      <c r="F924" t="s">
        <v>433</v>
      </c>
      <c r="R924">
        <v>37.5</v>
      </c>
      <c r="X924">
        <v>0</v>
      </c>
      <c r="Y924">
        <v>500000000</v>
      </c>
      <c r="AA924" t="s">
        <v>2025</v>
      </c>
    </row>
    <row r="925" spans="1:27" ht="15" customHeight="1">
      <c r="A925" s="962" t="s">
        <v>247</v>
      </c>
      <c r="B925" t="s">
        <v>324</v>
      </c>
      <c r="C925" t="s">
        <v>13</v>
      </c>
      <c r="D925" t="s">
        <v>11</v>
      </c>
      <c r="E925" t="s">
        <v>329</v>
      </c>
      <c r="F925" t="s">
        <v>433</v>
      </c>
      <c r="R925">
        <v>0</v>
      </c>
      <c r="U925">
        <v>0</v>
      </c>
      <c r="V925">
        <v>0</v>
      </c>
      <c r="X925">
        <v>0</v>
      </c>
      <c r="Y925">
        <v>500000000</v>
      </c>
      <c r="Z925">
        <v>0</v>
      </c>
      <c r="AA925" t="s">
        <v>2028</v>
      </c>
    </row>
    <row r="926" spans="1:27" ht="15" customHeight="1">
      <c r="A926" s="962" t="s">
        <v>248</v>
      </c>
      <c r="B926" t="s">
        <v>278</v>
      </c>
      <c r="C926" t="s">
        <v>13</v>
      </c>
      <c r="D926" t="s">
        <v>11</v>
      </c>
      <c r="E926" t="s">
        <v>329</v>
      </c>
      <c r="F926" t="s">
        <v>433</v>
      </c>
      <c r="R926">
        <v>0</v>
      </c>
      <c r="X926">
        <v>0</v>
      </c>
      <c r="Y926">
        <v>500000000</v>
      </c>
      <c r="AA926" t="s">
        <v>2025</v>
      </c>
    </row>
    <row r="927" spans="1:27" ht="15" customHeight="1">
      <c r="A927" s="962" t="s">
        <v>248</v>
      </c>
      <c r="B927" t="s">
        <v>279</v>
      </c>
      <c r="C927" t="s">
        <v>13</v>
      </c>
      <c r="D927" t="s">
        <v>11</v>
      </c>
      <c r="E927" t="s">
        <v>329</v>
      </c>
      <c r="F927" t="s">
        <v>433</v>
      </c>
      <c r="G927" t="s">
        <v>435</v>
      </c>
      <c r="I927" t="s">
        <v>332</v>
      </c>
      <c r="K927" t="s">
        <v>333</v>
      </c>
      <c r="L927" t="s">
        <v>250</v>
      </c>
      <c r="M927" t="s">
        <v>53</v>
      </c>
      <c r="O927" t="s">
        <v>335</v>
      </c>
      <c r="P927" t="s">
        <v>336</v>
      </c>
      <c r="Q927" t="s">
        <v>337</v>
      </c>
      <c r="R927">
        <v>57</v>
      </c>
      <c r="X927">
        <v>0</v>
      </c>
      <c r="Y927">
        <v>500000000</v>
      </c>
      <c r="AA927" t="s">
        <v>2025</v>
      </c>
    </row>
    <row r="928" spans="1:27" ht="15" customHeight="1">
      <c r="A928" s="962" t="s">
        <v>249</v>
      </c>
      <c r="B928" t="s">
        <v>278</v>
      </c>
      <c r="C928" t="s">
        <v>13</v>
      </c>
      <c r="D928" t="s">
        <v>11</v>
      </c>
      <c r="E928" t="s">
        <v>329</v>
      </c>
      <c r="F928" t="s">
        <v>433</v>
      </c>
      <c r="J928" t="s">
        <v>340</v>
      </c>
      <c r="L928" t="s">
        <v>249</v>
      </c>
      <c r="R928">
        <v>0</v>
      </c>
      <c r="U928">
        <v>0</v>
      </c>
      <c r="V928">
        <v>0</v>
      </c>
      <c r="X928">
        <v>0</v>
      </c>
      <c r="Y928">
        <v>500000000</v>
      </c>
      <c r="Z928">
        <v>0</v>
      </c>
      <c r="AA928" t="s">
        <v>2028</v>
      </c>
    </row>
    <row r="929" spans="1:27" ht="15" customHeight="1">
      <c r="A929" s="962" t="s">
        <v>250</v>
      </c>
      <c r="B929" t="s">
        <v>279</v>
      </c>
      <c r="C929" t="s">
        <v>13</v>
      </c>
      <c r="D929" t="s">
        <v>11</v>
      </c>
      <c r="E929" t="s">
        <v>329</v>
      </c>
      <c r="F929" t="s">
        <v>433</v>
      </c>
      <c r="G929" t="s">
        <v>435</v>
      </c>
      <c r="I929" t="s">
        <v>332</v>
      </c>
      <c r="K929" t="s">
        <v>333</v>
      </c>
      <c r="L929" t="s">
        <v>250</v>
      </c>
      <c r="M929" t="s">
        <v>53</v>
      </c>
      <c r="O929" t="s">
        <v>335</v>
      </c>
      <c r="P929" t="s">
        <v>336</v>
      </c>
      <c r="Q929" t="s">
        <v>337</v>
      </c>
      <c r="R929">
        <v>57</v>
      </c>
      <c r="U929">
        <v>57.04</v>
      </c>
      <c r="V929">
        <v>2.85</v>
      </c>
      <c r="W929">
        <v>0.1</v>
      </c>
      <c r="X929">
        <v>0</v>
      </c>
      <c r="Y929">
        <v>500000000</v>
      </c>
      <c r="Z929">
        <v>0</v>
      </c>
      <c r="AA929" t="s">
        <v>2028</v>
      </c>
    </row>
    <row r="930" spans="1:27" ht="15" customHeight="1">
      <c r="A930" s="962" t="s">
        <v>254</v>
      </c>
      <c r="B930" t="s">
        <v>283</v>
      </c>
      <c r="C930" t="s">
        <v>13</v>
      </c>
      <c r="D930" t="s">
        <v>11</v>
      </c>
      <c r="E930" t="s">
        <v>329</v>
      </c>
      <c r="F930" t="s">
        <v>433</v>
      </c>
      <c r="J930" t="s">
        <v>2007</v>
      </c>
      <c r="L930" t="s">
        <v>343</v>
      </c>
      <c r="O930" t="s">
        <v>361</v>
      </c>
      <c r="P930" t="s">
        <v>868</v>
      </c>
      <c r="Q930" t="s">
        <v>869</v>
      </c>
      <c r="R930">
        <v>14.2</v>
      </c>
      <c r="S930">
        <v>0</v>
      </c>
      <c r="T930">
        <v>500000000</v>
      </c>
      <c r="X930">
        <v>0</v>
      </c>
      <c r="Y930">
        <v>500000000</v>
      </c>
      <c r="AA930" t="s">
        <v>2027</v>
      </c>
    </row>
    <row r="931" spans="1:27" ht="15" customHeight="1">
      <c r="A931" s="962" t="s">
        <v>254</v>
      </c>
      <c r="B931" t="s">
        <v>289</v>
      </c>
      <c r="C931" t="s">
        <v>13</v>
      </c>
      <c r="D931" t="s">
        <v>11</v>
      </c>
      <c r="E931" t="s">
        <v>329</v>
      </c>
      <c r="F931" t="s">
        <v>433</v>
      </c>
      <c r="J931" t="s">
        <v>338</v>
      </c>
      <c r="L931" t="s">
        <v>344</v>
      </c>
      <c r="R931">
        <v>0</v>
      </c>
      <c r="U931">
        <v>0</v>
      </c>
      <c r="V931">
        <v>0</v>
      </c>
      <c r="X931">
        <v>0</v>
      </c>
      <c r="Y931">
        <v>500000000</v>
      </c>
      <c r="Z931">
        <v>0</v>
      </c>
      <c r="AA931" t="s">
        <v>2028</v>
      </c>
    </row>
    <row r="932" spans="1:27" ht="15" customHeight="1">
      <c r="A932" s="962" t="s">
        <v>254</v>
      </c>
      <c r="B932" t="s">
        <v>290</v>
      </c>
      <c r="C932" t="s">
        <v>13</v>
      </c>
      <c r="D932" t="s">
        <v>11</v>
      </c>
      <c r="E932" t="s">
        <v>329</v>
      </c>
      <c r="F932" t="s">
        <v>433</v>
      </c>
      <c r="R932">
        <v>0</v>
      </c>
      <c r="S932">
        <v>0</v>
      </c>
      <c r="T932">
        <v>0</v>
      </c>
      <c r="X932">
        <v>0</v>
      </c>
      <c r="Y932">
        <v>500000000</v>
      </c>
      <c r="AA932" t="s">
        <v>2029</v>
      </c>
    </row>
    <row r="933" spans="1:27" ht="15" customHeight="1">
      <c r="A933" s="962" t="s">
        <v>254</v>
      </c>
      <c r="B933" t="s">
        <v>292</v>
      </c>
      <c r="C933" t="s">
        <v>13</v>
      </c>
      <c r="D933" t="s">
        <v>11</v>
      </c>
      <c r="E933" t="s">
        <v>329</v>
      </c>
      <c r="F933" t="s">
        <v>433</v>
      </c>
      <c r="R933">
        <v>0</v>
      </c>
      <c r="S933">
        <v>0</v>
      </c>
      <c r="T933">
        <v>0</v>
      </c>
      <c r="X933">
        <v>0</v>
      </c>
      <c r="Y933">
        <v>500000000</v>
      </c>
      <c r="AA933" t="s">
        <v>2029</v>
      </c>
    </row>
    <row r="934" spans="1:27" ht="15" customHeight="1">
      <c r="A934" s="962" t="s">
        <v>254</v>
      </c>
      <c r="B934" t="s">
        <v>294</v>
      </c>
      <c r="C934" t="s">
        <v>13</v>
      </c>
      <c r="D934" t="s">
        <v>11</v>
      </c>
      <c r="E934" t="s">
        <v>329</v>
      </c>
      <c r="F934" t="s">
        <v>433</v>
      </c>
      <c r="R934">
        <v>0</v>
      </c>
      <c r="S934">
        <v>0</v>
      </c>
      <c r="T934">
        <v>0</v>
      </c>
      <c r="X934">
        <v>0</v>
      </c>
      <c r="Y934">
        <v>500000000</v>
      </c>
      <c r="AA934" t="s">
        <v>2029</v>
      </c>
    </row>
    <row r="935" spans="1:27" ht="15" customHeight="1">
      <c r="A935" s="962" t="s">
        <v>254</v>
      </c>
      <c r="B935" t="s">
        <v>295</v>
      </c>
      <c r="C935" t="s">
        <v>13</v>
      </c>
      <c r="D935" t="s">
        <v>11</v>
      </c>
      <c r="E935" t="s">
        <v>329</v>
      </c>
      <c r="F935" t="s">
        <v>433</v>
      </c>
      <c r="R935">
        <v>0</v>
      </c>
      <c r="S935">
        <v>0</v>
      </c>
      <c r="T935">
        <v>0</v>
      </c>
      <c r="X935">
        <v>0</v>
      </c>
      <c r="Y935">
        <v>500000000</v>
      </c>
      <c r="AA935" t="s">
        <v>2029</v>
      </c>
    </row>
    <row r="936" spans="1:27" ht="15" customHeight="1">
      <c r="A936" s="962" t="s">
        <v>254</v>
      </c>
      <c r="B936" t="s">
        <v>280</v>
      </c>
      <c r="C936" t="s">
        <v>13</v>
      </c>
      <c r="D936" t="s">
        <v>11</v>
      </c>
      <c r="E936" t="s">
        <v>329</v>
      </c>
      <c r="F936" t="s">
        <v>433</v>
      </c>
      <c r="J936" t="s">
        <v>436</v>
      </c>
      <c r="L936" t="s">
        <v>346</v>
      </c>
      <c r="R936">
        <v>0</v>
      </c>
      <c r="U936">
        <v>0</v>
      </c>
      <c r="V936">
        <v>0</v>
      </c>
      <c r="X936">
        <v>0</v>
      </c>
      <c r="Y936">
        <v>500000000</v>
      </c>
      <c r="Z936">
        <v>0</v>
      </c>
      <c r="AA936" t="s">
        <v>2028</v>
      </c>
    </row>
    <row r="937" spans="1:27" ht="15" customHeight="1">
      <c r="A937" s="962" t="s">
        <v>254</v>
      </c>
      <c r="B937" t="s">
        <v>299</v>
      </c>
      <c r="C937" t="s">
        <v>13</v>
      </c>
      <c r="D937" t="s">
        <v>11</v>
      </c>
      <c r="E937" t="s">
        <v>329</v>
      </c>
      <c r="F937" t="s">
        <v>433</v>
      </c>
      <c r="G937" t="s">
        <v>437</v>
      </c>
      <c r="I937" t="s">
        <v>332</v>
      </c>
      <c r="K937" t="s">
        <v>333</v>
      </c>
      <c r="L937" t="s">
        <v>348</v>
      </c>
      <c r="M937" t="s">
        <v>53</v>
      </c>
      <c r="O937" t="s">
        <v>349</v>
      </c>
      <c r="P937" t="s">
        <v>336</v>
      </c>
      <c r="Q937" t="s">
        <v>337</v>
      </c>
      <c r="R937">
        <v>26.9</v>
      </c>
      <c r="U937">
        <v>26.89</v>
      </c>
      <c r="V937">
        <v>1.34</v>
      </c>
      <c r="W937">
        <v>0.1</v>
      </c>
      <c r="X937">
        <v>0</v>
      </c>
      <c r="Y937">
        <v>500000000</v>
      </c>
      <c r="Z937">
        <v>0</v>
      </c>
      <c r="AA937" t="s">
        <v>2028</v>
      </c>
    </row>
    <row r="938" spans="1:27" ht="15" customHeight="1">
      <c r="A938" s="962" t="s">
        <v>254</v>
      </c>
      <c r="B938" t="s">
        <v>284</v>
      </c>
      <c r="C938" t="s">
        <v>13</v>
      </c>
      <c r="D938" t="s">
        <v>11</v>
      </c>
      <c r="E938" t="s">
        <v>329</v>
      </c>
      <c r="F938" t="s">
        <v>433</v>
      </c>
      <c r="G938" t="s">
        <v>438</v>
      </c>
      <c r="I938" t="s">
        <v>332</v>
      </c>
      <c r="K938" t="s">
        <v>333</v>
      </c>
      <c r="L938" t="s">
        <v>344</v>
      </c>
      <c r="M938" t="s">
        <v>53</v>
      </c>
      <c r="O938" t="s">
        <v>349</v>
      </c>
      <c r="P938" t="s">
        <v>336</v>
      </c>
      <c r="Q938" t="s">
        <v>337</v>
      </c>
      <c r="R938">
        <v>120</v>
      </c>
      <c r="U938">
        <v>120</v>
      </c>
      <c r="V938">
        <v>6</v>
      </c>
      <c r="W938">
        <v>0.1</v>
      </c>
      <c r="X938">
        <v>0</v>
      </c>
      <c r="Y938">
        <v>500000000</v>
      </c>
      <c r="Z938">
        <v>0</v>
      </c>
      <c r="AA938" t="s">
        <v>2028</v>
      </c>
    </row>
    <row r="939" spans="1:27" ht="15" customHeight="1">
      <c r="A939" s="962" t="s">
        <v>254</v>
      </c>
      <c r="B939" t="s">
        <v>285</v>
      </c>
      <c r="C939" t="s">
        <v>13</v>
      </c>
      <c r="D939" t="s">
        <v>11</v>
      </c>
      <c r="E939" t="s">
        <v>329</v>
      </c>
      <c r="F939" t="s">
        <v>433</v>
      </c>
      <c r="R939">
        <v>0</v>
      </c>
      <c r="U939">
        <v>0</v>
      </c>
      <c r="V939">
        <v>0</v>
      </c>
      <c r="X939">
        <v>0</v>
      </c>
      <c r="Y939">
        <v>500000000</v>
      </c>
      <c r="Z939">
        <v>0</v>
      </c>
      <c r="AA939" t="s">
        <v>2028</v>
      </c>
    </row>
    <row r="940" spans="1:27" ht="15" customHeight="1">
      <c r="A940" s="962" t="s">
        <v>254</v>
      </c>
      <c r="B940" t="s">
        <v>286</v>
      </c>
      <c r="C940" t="s">
        <v>13</v>
      </c>
      <c r="D940" t="s">
        <v>11</v>
      </c>
      <c r="E940" t="s">
        <v>329</v>
      </c>
      <c r="F940" t="s">
        <v>433</v>
      </c>
      <c r="R940">
        <v>0</v>
      </c>
      <c r="U940">
        <v>0</v>
      </c>
      <c r="V940">
        <v>0</v>
      </c>
      <c r="X940">
        <v>0</v>
      </c>
      <c r="Y940">
        <v>500000000</v>
      </c>
      <c r="Z940">
        <v>0</v>
      </c>
      <c r="AA940" t="s">
        <v>2028</v>
      </c>
    </row>
    <row r="941" spans="1:27" ht="15" customHeight="1">
      <c r="A941" s="962" t="s">
        <v>254</v>
      </c>
      <c r="B941" t="s">
        <v>303</v>
      </c>
      <c r="C941" t="s">
        <v>13</v>
      </c>
      <c r="D941" t="s">
        <v>11</v>
      </c>
      <c r="E941" t="s">
        <v>329</v>
      </c>
      <c r="F941" t="s">
        <v>433</v>
      </c>
      <c r="R941">
        <v>0</v>
      </c>
      <c r="U941">
        <v>0</v>
      </c>
      <c r="V941">
        <v>0</v>
      </c>
      <c r="X941">
        <v>0</v>
      </c>
      <c r="Y941">
        <v>500000000</v>
      </c>
      <c r="Z941">
        <v>0</v>
      </c>
      <c r="AA941" t="s">
        <v>2028</v>
      </c>
    </row>
    <row r="942" spans="1:27" ht="15" customHeight="1">
      <c r="A942" s="962" t="s">
        <v>254</v>
      </c>
      <c r="B942" t="s">
        <v>291</v>
      </c>
      <c r="C942" t="s">
        <v>13</v>
      </c>
      <c r="D942" t="s">
        <v>11</v>
      </c>
      <c r="E942" t="s">
        <v>329</v>
      </c>
      <c r="F942" t="s">
        <v>433</v>
      </c>
      <c r="R942">
        <v>0</v>
      </c>
      <c r="S942">
        <v>0</v>
      </c>
      <c r="T942">
        <v>0</v>
      </c>
      <c r="X942">
        <v>0</v>
      </c>
      <c r="Y942">
        <v>500000000</v>
      </c>
      <c r="AA942" t="s">
        <v>2029</v>
      </c>
    </row>
    <row r="943" spans="1:27" ht="15" customHeight="1">
      <c r="A943" s="962" t="s">
        <v>254</v>
      </c>
      <c r="B943" t="s">
        <v>293</v>
      </c>
      <c r="C943" t="s">
        <v>13</v>
      </c>
      <c r="D943" t="s">
        <v>11</v>
      </c>
      <c r="E943" t="s">
        <v>329</v>
      </c>
      <c r="F943" t="s">
        <v>433</v>
      </c>
      <c r="R943">
        <v>0</v>
      </c>
      <c r="S943">
        <v>0</v>
      </c>
      <c r="T943">
        <v>0</v>
      </c>
      <c r="X943">
        <v>0</v>
      </c>
      <c r="Y943">
        <v>500000000</v>
      </c>
      <c r="AA943" t="s">
        <v>2029</v>
      </c>
    </row>
    <row r="944" spans="1:27" ht="15" customHeight="1">
      <c r="A944" s="962" t="s">
        <v>254</v>
      </c>
      <c r="B944" t="s">
        <v>288</v>
      </c>
      <c r="C944" t="s">
        <v>13</v>
      </c>
      <c r="D944" t="s">
        <v>11</v>
      </c>
      <c r="E944" t="s">
        <v>329</v>
      </c>
      <c r="F944" t="s">
        <v>433</v>
      </c>
      <c r="R944">
        <v>26.9</v>
      </c>
      <c r="X944">
        <v>0</v>
      </c>
      <c r="Y944">
        <v>500000000</v>
      </c>
      <c r="AA944" t="s">
        <v>2025</v>
      </c>
    </row>
    <row r="945" spans="1:27" ht="15" customHeight="1">
      <c r="A945" s="962" t="s">
        <v>254</v>
      </c>
      <c r="B945" t="s">
        <v>298</v>
      </c>
      <c r="C945" t="s">
        <v>13</v>
      </c>
      <c r="D945" t="s">
        <v>11</v>
      </c>
      <c r="E945" t="s">
        <v>329</v>
      </c>
      <c r="F945" t="s">
        <v>433</v>
      </c>
      <c r="R945">
        <v>26.9</v>
      </c>
      <c r="X945">
        <v>0</v>
      </c>
      <c r="Y945">
        <v>500000000</v>
      </c>
      <c r="AA945" t="s">
        <v>2025</v>
      </c>
    </row>
    <row r="946" spans="1:27" ht="15" customHeight="1">
      <c r="A946" s="962" t="s">
        <v>254</v>
      </c>
      <c r="B946" t="s">
        <v>297</v>
      </c>
      <c r="C946" t="s">
        <v>13</v>
      </c>
      <c r="D946" t="s">
        <v>11</v>
      </c>
      <c r="E946" t="s">
        <v>329</v>
      </c>
      <c r="F946" t="s">
        <v>433</v>
      </c>
      <c r="R946">
        <v>26.9</v>
      </c>
      <c r="X946">
        <v>0</v>
      </c>
      <c r="Y946">
        <v>500000000</v>
      </c>
      <c r="AA946" t="s">
        <v>2025</v>
      </c>
    </row>
    <row r="947" spans="1:27" ht="15" customHeight="1">
      <c r="A947" s="962" t="s">
        <v>254</v>
      </c>
      <c r="B947" t="s">
        <v>287</v>
      </c>
      <c r="C947" t="s">
        <v>13</v>
      </c>
      <c r="D947" t="s">
        <v>11</v>
      </c>
      <c r="E947" t="s">
        <v>329</v>
      </c>
      <c r="F947" t="s">
        <v>433</v>
      </c>
      <c r="R947">
        <v>51.9</v>
      </c>
      <c r="X947">
        <v>0</v>
      </c>
      <c r="Y947">
        <v>500000000</v>
      </c>
      <c r="AA947" t="s">
        <v>2025</v>
      </c>
    </row>
    <row r="948" spans="1:27" ht="15" customHeight="1">
      <c r="A948" s="962" t="s">
        <v>254</v>
      </c>
      <c r="B948" t="s">
        <v>296</v>
      </c>
      <c r="C948" t="s">
        <v>13</v>
      </c>
      <c r="D948" t="s">
        <v>11</v>
      </c>
      <c r="E948" t="s">
        <v>329</v>
      </c>
      <c r="F948" t="s">
        <v>433</v>
      </c>
      <c r="R948">
        <v>0</v>
      </c>
      <c r="S948">
        <v>0</v>
      </c>
      <c r="T948">
        <v>0</v>
      </c>
      <c r="X948">
        <v>0</v>
      </c>
      <c r="Y948">
        <v>500000000</v>
      </c>
      <c r="AA948" t="s">
        <v>2029</v>
      </c>
    </row>
    <row r="949" spans="1:27" ht="15" customHeight="1">
      <c r="A949" s="962" t="s">
        <v>254</v>
      </c>
      <c r="B949" t="s">
        <v>319</v>
      </c>
      <c r="C949" t="s">
        <v>13</v>
      </c>
      <c r="D949" t="s">
        <v>11</v>
      </c>
      <c r="E949" t="s">
        <v>329</v>
      </c>
      <c r="F949" t="s">
        <v>433</v>
      </c>
      <c r="G949" t="s">
        <v>439</v>
      </c>
      <c r="I949" t="s">
        <v>332</v>
      </c>
      <c r="K949" t="s">
        <v>333</v>
      </c>
      <c r="L949" t="s">
        <v>351</v>
      </c>
      <c r="M949" t="s">
        <v>53</v>
      </c>
      <c r="O949" t="s">
        <v>349</v>
      </c>
      <c r="P949" t="s">
        <v>336</v>
      </c>
      <c r="Q949" t="s">
        <v>337</v>
      </c>
      <c r="R949">
        <v>25</v>
      </c>
      <c r="U949">
        <v>25</v>
      </c>
      <c r="V949">
        <v>1.25</v>
      </c>
      <c r="W949">
        <v>0.1</v>
      </c>
      <c r="X949">
        <v>0</v>
      </c>
      <c r="Y949">
        <v>500000000</v>
      </c>
      <c r="Z949">
        <v>0</v>
      </c>
      <c r="AA949" t="s">
        <v>2028</v>
      </c>
    </row>
    <row r="950" spans="1:27" ht="15" customHeight="1">
      <c r="A950" s="962" t="s">
        <v>254</v>
      </c>
      <c r="B950" t="s">
        <v>317</v>
      </c>
      <c r="C950" t="s">
        <v>13</v>
      </c>
      <c r="D950" t="s">
        <v>11</v>
      </c>
      <c r="E950" t="s">
        <v>329</v>
      </c>
      <c r="F950" t="s">
        <v>433</v>
      </c>
      <c r="G950" t="s">
        <v>439</v>
      </c>
      <c r="I950" t="s">
        <v>332</v>
      </c>
      <c r="K950" t="s">
        <v>333</v>
      </c>
      <c r="L950" t="s">
        <v>351</v>
      </c>
      <c r="M950" t="s">
        <v>53</v>
      </c>
      <c r="O950" t="s">
        <v>349</v>
      </c>
      <c r="P950" t="s">
        <v>336</v>
      </c>
      <c r="Q950" t="s">
        <v>337</v>
      </c>
      <c r="R950">
        <v>25</v>
      </c>
      <c r="X950">
        <v>0</v>
      </c>
      <c r="Y950">
        <v>500000000</v>
      </c>
      <c r="AA950" t="s">
        <v>2025</v>
      </c>
    </row>
    <row r="951" spans="1:27" ht="15" customHeight="1">
      <c r="A951" s="962" t="s">
        <v>254</v>
      </c>
      <c r="B951" t="s">
        <v>305</v>
      </c>
      <c r="C951" t="s">
        <v>13</v>
      </c>
      <c r="D951" t="s">
        <v>11</v>
      </c>
      <c r="E951" t="s">
        <v>329</v>
      </c>
      <c r="F951" t="s">
        <v>433</v>
      </c>
      <c r="R951">
        <v>25</v>
      </c>
      <c r="X951">
        <v>0</v>
      </c>
      <c r="Y951">
        <v>500000000</v>
      </c>
      <c r="AA951" t="s">
        <v>2025</v>
      </c>
    </row>
    <row r="952" spans="1:27" ht="15" customHeight="1">
      <c r="A952" s="962" t="s">
        <v>254</v>
      </c>
      <c r="B952" t="s">
        <v>321</v>
      </c>
      <c r="C952" t="s">
        <v>13</v>
      </c>
      <c r="D952" t="s">
        <v>11</v>
      </c>
      <c r="E952" t="s">
        <v>329</v>
      </c>
      <c r="F952" t="s">
        <v>433</v>
      </c>
      <c r="H952" t="s">
        <v>440</v>
      </c>
      <c r="I952" t="s">
        <v>353</v>
      </c>
      <c r="K952" t="s">
        <v>333</v>
      </c>
      <c r="L952" t="s">
        <v>354</v>
      </c>
      <c r="M952" t="s">
        <v>58</v>
      </c>
      <c r="O952" t="s">
        <v>335</v>
      </c>
      <c r="P952" t="s">
        <v>336</v>
      </c>
      <c r="Q952" t="s">
        <v>337</v>
      </c>
      <c r="R952">
        <v>334</v>
      </c>
      <c r="U952">
        <v>333.7</v>
      </c>
      <c r="V952">
        <v>16.68</v>
      </c>
      <c r="W952">
        <v>0.1</v>
      </c>
      <c r="X952">
        <v>0</v>
      </c>
      <c r="Y952">
        <v>500000000</v>
      </c>
      <c r="Z952">
        <v>0</v>
      </c>
      <c r="AA952" t="s">
        <v>2028</v>
      </c>
    </row>
    <row r="953" spans="1:27" ht="15" customHeight="1">
      <c r="A953" s="962" t="s">
        <v>254</v>
      </c>
      <c r="B953" t="s">
        <v>324</v>
      </c>
      <c r="C953" t="s">
        <v>13</v>
      </c>
      <c r="D953" t="s">
        <v>11</v>
      </c>
      <c r="E953" t="s">
        <v>329</v>
      </c>
      <c r="F953" t="s">
        <v>433</v>
      </c>
      <c r="R953">
        <v>0</v>
      </c>
      <c r="U953">
        <v>0</v>
      </c>
      <c r="V953">
        <v>0</v>
      </c>
      <c r="X953">
        <v>0</v>
      </c>
      <c r="Y953">
        <v>500000000</v>
      </c>
      <c r="Z953">
        <v>0</v>
      </c>
      <c r="AA953" t="s">
        <v>2028</v>
      </c>
    </row>
    <row r="954" spans="1:27" ht="15" customHeight="1">
      <c r="A954" s="962" t="s">
        <v>255</v>
      </c>
      <c r="B954" t="s">
        <v>322</v>
      </c>
      <c r="C954" t="s">
        <v>13</v>
      </c>
      <c r="D954" t="s">
        <v>11</v>
      </c>
      <c r="E954" t="s">
        <v>329</v>
      </c>
      <c r="F954" t="s">
        <v>433</v>
      </c>
      <c r="H954" t="s">
        <v>848</v>
      </c>
      <c r="I954" t="s">
        <v>853</v>
      </c>
      <c r="J954" t="s">
        <v>848</v>
      </c>
      <c r="K954" t="s">
        <v>849</v>
      </c>
      <c r="L954" t="s">
        <v>1993</v>
      </c>
      <c r="M954" t="s">
        <v>55</v>
      </c>
      <c r="O954" t="s">
        <v>361</v>
      </c>
      <c r="P954" t="s">
        <v>667</v>
      </c>
      <c r="Q954" t="s">
        <v>668</v>
      </c>
      <c r="R954">
        <v>0.02</v>
      </c>
      <c r="X954">
        <v>0</v>
      </c>
      <c r="Y954">
        <v>500000000</v>
      </c>
      <c r="AA954" t="s">
        <v>2025</v>
      </c>
    </row>
    <row r="955" spans="1:27" ht="15" customHeight="1">
      <c r="A955" s="962" t="s">
        <v>255</v>
      </c>
      <c r="B955" t="s">
        <v>301</v>
      </c>
      <c r="C955" t="s">
        <v>13</v>
      </c>
      <c r="D955" t="s">
        <v>11</v>
      </c>
      <c r="E955" t="s">
        <v>329</v>
      </c>
      <c r="F955" t="s">
        <v>433</v>
      </c>
      <c r="H955" t="s">
        <v>856</v>
      </c>
      <c r="I955" t="s">
        <v>853</v>
      </c>
      <c r="J955" t="s">
        <v>848</v>
      </c>
      <c r="K955" t="s">
        <v>849</v>
      </c>
      <c r="L955" t="s">
        <v>857</v>
      </c>
      <c r="M955" t="s">
        <v>55</v>
      </c>
      <c r="O955" t="s">
        <v>361</v>
      </c>
      <c r="P955" t="s">
        <v>851</v>
      </c>
      <c r="Q955" t="s">
        <v>337</v>
      </c>
      <c r="R955">
        <v>2.85</v>
      </c>
      <c r="X955">
        <v>0</v>
      </c>
      <c r="Y955">
        <v>500000000</v>
      </c>
      <c r="AA955" t="s">
        <v>2025</v>
      </c>
    </row>
    <row r="956" spans="1:27" ht="15" customHeight="1">
      <c r="A956" s="962" t="s">
        <v>255</v>
      </c>
      <c r="B956" t="s">
        <v>307</v>
      </c>
      <c r="C956" t="s">
        <v>13</v>
      </c>
      <c r="D956" t="s">
        <v>11</v>
      </c>
      <c r="E956" t="s">
        <v>329</v>
      </c>
      <c r="F956" t="s">
        <v>433</v>
      </c>
      <c r="H956" t="s">
        <v>858</v>
      </c>
      <c r="I956" t="s">
        <v>853</v>
      </c>
      <c r="J956" t="s">
        <v>848</v>
      </c>
      <c r="K956" t="s">
        <v>849</v>
      </c>
      <c r="L956" t="s">
        <v>859</v>
      </c>
      <c r="M956" t="s">
        <v>55</v>
      </c>
      <c r="O956" t="s">
        <v>361</v>
      </c>
      <c r="P956" t="s">
        <v>851</v>
      </c>
      <c r="Q956" t="s">
        <v>337</v>
      </c>
      <c r="R956">
        <v>0.04</v>
      </c>
      <c r="X956">
        <v>0</v>
      </c>
      <c r="Y956">
        <v>500000000</v>
      </c>
      <c r="AA956" t="s">
        <v>2025</v>
      </c>
    </row>
    <row r="957" spans="1:27" ht="15" customHeight="1">
      <c r="A957" s="962" t="s">
        <v>255</v>
      </c>
      <c r="B957" t="s">
        <v>315</v>
      </c>
      <c r="C957" t="s">
        <v>13</v>
      </c>
      <c r="D957" t="s">
        <v>11</v>
      </c>
      <c r="E957" t="s">
        <v>329</v>
      </c>
      <c r="F957" t="s">
        <v>433</v>
      </c>
      <c r="H957" t="s">
        <v>860</v>
      </c>
      <c r="I957" t="s">
        <v>853</v>
      </c>
      <c r="J957" t="s">
        <v>848</v>
      </c>
      <c r="K957" t="s">
        <v>849</v>
      </c>
      <c r="L957" t="s">
        <v>861</v>
      </c>
      <c r="M957" t="s">
        <v>55</v>
      </c>
      <c r="O957" t="s">
        <v>361</v>
      </c>
      <c r="P957" t="s">
        <v>851</v>
      </c>
      <c r="Q957" t="s">
        <v>337</v>
      </c>
      <c r="R957">
        <v>0</v>
      </c>
      <c r="X957">
        <v>0</v>
      </c>
      <c r="Y957">
        <v>500000000</v>
      </c>
      <c r="AA957" t="s">
        <v>2025</v>
      </c>
    </row>
    <row r="958" spans="1:27" ht="15" customHeight="1">
      <c r="A958" s="962" t="s">
        <v>255</v>
      </c>
      <c r="B958" t="s">
        <v>308</v>
      </c>
      <c r="C958" t="s">
        <v>13</v>
      </c>
      <c r="D958" t="s">
        <v>11</v>
      </c>
      <c r="E958" t="s">
        <v>329</v>
      </c>
      <c r="F958" t="s">
        <v>433</v>
      </c>
      <c r="H958" t="s">
        <v>862</v>
      </c>
      <c r="I958" t="s">
        <v>853</v>
      </c>
      <c r="J958" t="s">
        <v>848</v>
      </c>
      <c r="K958" t="s">
        <v>849</v>
      </c>
      <c r="L958" t="s">
        <v>863</v>
      </c>
      <c r="M958" t="s">
        <v>55</v>
      </c>
      <c r="O958" t="s">
        <v>361</v>
      </c>
      <c r="P958" t="s">
        <v>851</v>
      </c>
      <c r="Q958" t="s">
        <v>337</v>
      </c>
      <c r="R958">
        <v>0.04</v>
      </c>
      <c r="X958">
        <v>0</v>
      </c>
      <c r="Y958">
        <v>500000000</v>
      </c>
      <c r="AA958" t="s">
        <v>2025</v>
      </c>
    </row>
    <row r="959" spans="1:27" ht="15" customHeight="1">
      <c r="A959" s="962" t="s">
        <v>255</v>
      </c>
      <c r="B959" t="s">
        <v>311</v>
      </c>
      <c r="C959" t="s">
        <v>13</v>
      </c>
      <c r="D959" t="s">
        <v>11</v>
      </c>
      <c r="E959" t="s">
        <v>329</v>
      </c>
      <c r="F959" t="s">
        <v>433</v>
      </c>
      <c r="H959" t="s">
        <v>864</v>
      </c>
      <c r="I959" t="s">
        <v>853</v>
      </c>
      <c r="J959" t="s">
        <v>848</v>
      </c>
      <c r="K959" t="s">
        <v>849</v>
      </c>
      <c r="L959" t="s">
        <v>865</v>
      </c>
      <c r="M959" t="s">
        <v>55</v>
      </c>
      <c r="O959" t="s">
        <v>361</v>
      </c>
      <c r="P959" t="s">
        <v>851</v>
      </c>
      <c r="Q959" t="s">
        <v>337</v>
      </c>
      <c r="R959">
        <v>2.06</v>
      </c>
      <c r="X959">
        <v>0</v>
      </c>
      <c r="Y959">
        <v>500000000</v>
      </c>
      <c r="AA959" t="s">
        <v>2025</v>
      </c>
    </row>
    <row r="960" spans="1:27" ht="15" customHeight="1">
      <c r="A960" s="962" t="s">
        <v>255</v>
      </c>
      <c r="B960" t="s">
        <v>312</v>
      </c>
      <c r="C960" t="s">
        <v>13</v>
      </c>
      <c r="D960" t="s">
        <v>11</v>
      </c>
      <c r="E960" t="s">
        <v>329</v>
      </c>
      <c r="F960" t="s">
        <v>433</v>
      </c>
      <c r="H960" t="s">
        <v>866</v>
      </c>
      <c r="I960" t="s">
        <v>853</v>
      </c>
      <c r="J960" t="s">
        <v>848</v>
      </c>
      <c r="K960" t="s">
        <v>849</v>
      </c>
      <c r="L960" t="s">
        <v>867</v>
      </c>
      <c r="M960" t="s">
        <v>55</v>
      </c>
      <c r="O960" t="s">
        <v>361</v>
      </c>
      <c r="P960" t="s">
        <v>851</v>
      </c>
      <c r="Q960" t="s">
        <v>337</v>
      </c>
      <c r="R960">
        <v>0.05</v>
      </c>
      <c r="X960">
        <v>0</v>
      </c>
      <c r="Y960">
        <v>500000000</v>
      </c>
      <c r="AA960" t="s">
        <v>2025</v>
      </c>
    </row>
    <row r="961" spans="1:27" ht="15" customHeight="1">
      <c r="A961" s="962" t="s">
        <v>255</v>
      </c>
      <c r="B961" t="s">
        <v>300</v>
      </c>
      <c r="C961" t="s">
        <v>13</v>
      </c>
      <c r="D961" t="s">
        <v>11</v>
      </c>
      <c r="E961" t="s">
        <v>329</v>
      </c>
      <c r="F961" t="s">
        <v>433</v>
      </c>
      <c r="I961" t="s">
        <v>853</v>
      </c>
      <c r="K961" t="s">
        <v>849</v>
      </c>
      <c r="L961" t="s">
        <v>857</v>
      </c>
      <c r="M961" t="s">
        <v>55</v>
      </c>
      <c r="O961" t="s">
        <v>361</v>
      </c>
      <c r="P961" t="s">
        <v>851</v>
      </c>
      <c r="Q961" t="s">
        <v>337</v>
      </c>
      <c r="R961">
        <v>2.85</v>
      </c>
      <c r="X961">
        <v>0</v>
      </c>
      <c r="Y961">
        <v>500000000</v>
      </c>
      <c r="AA961" t="s">
        <v>2025</v>
      </c>
    </row>
    <row r="962" spans="1:27" ht="15" customHeight="1">
      <c r="A962" s="962" t="s">
        <v>255</v>
      </c>
      <c r="B962" t="s">
        <v>298</v>
      </c>
      <c r="C962" t="s">
        <v>13</v>
      </c>
      <c r="D962" t="s">
        <v>11</v>
      </c>
      <c r="E962" t="s">
        <v>329</v>
      </c>
      <c r="F962" t="s">
        <v>433</v>
      </c>
      <c r="R962">
        <v>2.85</v>
      </c>
      <c r="X962">
        <v>0</v>
      </c>
      <c r="Y962">
        <v>500000000</v>
      </c>
      <c r="AA962" t="s">
        <v>2025</v>
      </c>
    </row>
    <row r="963" spans="1:27" ht="15" customHeight="1">
      <c r="A963" s="962" t="s">
        <v>255</v>
      </c>
      <c r="B963" t="s">
        <v>297</v>
      </c>
      <c r="C963" t="s">
        <v>13</v>
      </c>
      <c r="D963" t="s">
        <v>11</v>
      </c>
      <c r="E963" t="s">
        <v>329</v>
      </c>
      <c r="F963" t="s">
        <v>433</v>
      </c>
      <c r="R963">
        <v>2.85</v>
      </c>
      <c r="X963">
        <v>0</v>
      </c>
      <c r="Y963">
        <v>500000000</v>
      </c>
      <c r="AA963" t="s">
        <v>2025</v>
      </c>
    </row>
    <row r="964" spans="1:27" ht="15" customHeight="1">
      <c r="A964" s="962" t="s">
        <v>255</v>
      </c>
      <c r="B964" t="s">
        <v>288</v>
      </c>
      <c r="C964" t="s">
        <v>13</v>
      </c>
      <c r="D964" t="s">
        <v>11</v>
      </c>
      <c r="E964" t="s">
        <v>329</v>
      </c>
      <c r="F964" t="s">
        <v>433</v>
      </c>
      <c r="R964">
        <v>2.85</v>
      </c>
      <c r="X964">
        <v>0</v>
      </c>
      <c r="Y964">
        <v>500000000</v>
      </c>
      <c r="AA964" t="s">
        <v>2025</v>
      </c>
    </row>
    <row r="965" spans="1:27" ht="15" customHeight="1">
      <c r="A965" s="962" t="s">
        <v>255</v>
      </c>
      <c r="B965" t="s">
        <v>287</v>
      </c>
      <c r="C965" t="s">
        <v>13</v>
      </c>
      <c r="D965" t="s">
        <v>11</v>
      </c>
      <c r="E965" t="s">
        <v>329</v>
      </c>
      <c r="F965" t="s">
        <v>433</v>
      </c>
      <c r="R965">
        <v>5.05</v>
      </c>
      <c r="X965">
        <v>0</v>
      </c>
      <c r="Y965">
        <v>500000000</v>
      </c>
      <c r="AA965" t="s">
        <v>2025</v>
      </c>
    </row>
    <row r="966" spans="1:27" ht="15" customHeight="1">
      <c r="A966" s="962" t="s">
        <v>255</v>
      </c>
      <c r="B966" t="s">
        <v>306</v>
      </c>
      <c r="C966" t="s">
        <v>13</v>
      </c>
      <c r="D966" t="s">
        <v>11</v>
      </c>
      <c r="E966" t="s">
        <v>329</v>
      </c>
      <c r="F966" t="s">
        <v>433</v>
      </c>
      <c r="I966" t="s">
        <v>853</v>
      </c>
      <c r="K966" t="s">
        <v>849</v>
      </c>
      <c r="L966" t="s">
        <v>1994</v>
      </c>
      <c r="M966" t="s">
        <v>55</v>
      </c>
      <c r="O966" t="s">
        <v>361</v>
      </c>
      <c r="P966" t="s">
        <v>851</v>
      </c>
      <c r="Q966" t="s">
        <v>337</v>
      </c>
      <c r="R966">
        <v>0.08</v>
      </c>
      <c r="X966">
        <v>0</v>
      </c>
      <c r="Y966">
        <v>500000000</v>
      </c>
      <c r="AA966" t="s">
        <v>2025</v>
      </c>
    </row>
    <row r="967" spans="1:27" ht="15" customHeight="1">
      <c r="A967" s="962" t="s">
        <v>255</v>
      </c>
      <c r="B967" t="s">
        <v>305</v>
      </c>
      <c r="C967" t="s">
        <v>13</v>
      </c>
      <c r="D967" t="s">
        <v>11</v>
      </c>
      <c r="E967" t="s">
        <v>329</v>
      </c>
      <c r="F967" t="s">
        <v>433</v>
      </c>
      <c r="R967">
        <v>2.19</v>
      </c>
      <c r="X967">
        <v>0</v>
      </c>
      <c r="Y967">
        <v>500000000</v>
      </c>
      <c r="AA967" t="s">
        <v>2025</v>
      </c>
    </row>
    <row r="968" spans="1:27" ht="15" customHeight="1">
      <c r="A968" s="962" t="s">
        <v>255</v>
      </c>
      <c r="B968" t="s">
        <v>309</v>
      </c>
      <c r="C968" t="s">
        <v>13</v>
      </c>
      <c r="D968" t="s">
        <v>11</v>
      </c>
      <c r="E968" t="s">
        <v>329</v>
      </c>
      <c r="F968" t="s">
        <v>433</v>
      </c>
      <c r="I968" t="s">
        <v>853</v>
      </c>
      <c r="K968" t="s">
        <v>849</v>
      </c>
      <c r="L968" t="s">
        <v>1995</v>
      </c>
      <c r="M968" t="s">
        <v>55</v>
      </c>
      <c r="O968" t="s">
        <v>361</v>
      </c>
      <c r="P968" t="s">
        <v>851</v>
      </c>
      <c r="Q968" t="s">
        <v>337</v>
      </c>
      <c r="R968">
        <v>2.11</v>
      </c>
      <c r="X968">
        <v>0</v>
      </c>
      <c r="Y968">
        <v>500000000</v>
      </c>
      <c r="AA968" t="s">
        <v>2025</v>
      </c>
    </row>
    <row r="969" spans="1:27" ht="15" customHeight="1">
      <c r="A969" s="962" t="s">
        <v>255</v>
      </c>
      <c r="B969" t="s">
        <v>313</v>
      </c>
      <c r="C969" t="s">
        <v>13</v>
      </c>
      <c r="D969" t="s">
        <v>11</v>
      </c>
      <c r="E969" t="s">
        <v>329</v>
      </c>
      <c r="F969" t="s">
        <v>433</v>
      </c>
      <c r="I969" t="s">
        <v>853</v>
      </c>
      <c r="K969" t="s">
        <v>849</v>
      </c>
      <c r="L969" t="s">
        <v>861</v>
      </c>
      <c r="M969" t="s">
        <v>55</v>
      </c>
      <c r="O969" t="s">
        <v>361</v>
      </c>
      <c r="P969" t="s">
        <v>851</v>
      </c>
      <c r="Q969" t="s">
        <v>337</v>
      </c>
      <c r="R969">
        <v>0</v>
      </c>
      <c r="X969">
        <v>0</v>
      </c>
      <c r="Y969">
        <v>500000000</v>
      </c>
      <c r="AA969" t="s">
        <v>2025</v>
      </c>
    </row>
    <row r="970" spans="1:27" ht="15" customHeight="1">
      <c r="A970" s="962" t="s">
        <v>257</v>
      </c>
      <c r="B970" t="s">
        <v>290</v>
      </c>
      <c r="C970" t="s">
        <v>13</v>
      </c>
      <c r="D970" t="s">
        <v>11</v>
      </c>
      <c r="E970" t="s">
        <v>329</v>
      </c>
      <c r="F970" t="s">
        <v>433</v>
      </c>
      <c r="J970" t="s">
        <v>1996</v>
      </c>
      <c r="R970">
        <v>0</v>
      </c>
      <c r="S970">
        <v>0</v>
      </c>
      <c r="T970">
        <v>500000000</v>
      </c>
      <c r="X970">
        <v>0</v>
      </c>
      <c r="Y970">
        <v>500000000</v>
      </c>
      <c r="AA970" t="s">
        <v>2027</v>
      </c>
    </row>
    <row r="971" spans="1:27" ht="15" customHeight="1">
      <c r="A971" s="962" t="s">
        <v>257</v>
      </c>
      <c r="B971" t="s">
        <v>292</v>
      </c>
      <c r="C971" t="s">
        <v>13</v>
      </c>
      <c r="D971" t="s">
        <v>11</v>
      </c>
      <c r="E971" t="s">
        <v>329</v>
      </c>
      <c r="F971" t="s">
        <v>433</v>
      </c>
      <c r="J971" t="s">
        <v>1997</v>
      </c>
      <c r="R971">
        <v>0</v>
      </c>
      <c r="S971">
        <v>0</v>
      </c>
      <c r="T971">
        <v>500000000</v>
      </c>
      <c r="X971">
        <v>0</v>
      </c>
      <c r="Y971">
        <v>500000000</v>
      </c>
      <c r="AA971" t="s">
        <v>2027</v>
      </c>
    </row>
    <row r="972" spans="1:27" ht="15" customHeight="1">
      <c r="A972" s="962" t="s">
        <v>257</v>
      </c>
      <c r="B972" t="s">
        <v>295</v>
      </c>
      <c r="C972" t="s">
        <v>13</v>
      </c>
      <c r="D972" t="s">
        <v>11</v>
      </c>
      <c r="E972" t="s">
        <v>329</v>
      </c>
      <c r="F972" t="s">
        <v>433</v>
      </c>
      <c r="J972" t="s">
        <v>1998</v>
      </c>
      <c r="R972">
        <v>0</v>
      </c>
      <c r="S972">
        <v>0</v>
      </c>
      <c r="T972">
        <v>500000000</v>
      </c>
      <c r="X972">
        <v>0</v>
      </c>
      <c r="Y972">
        <v>500000000</v>
      </c>
      <c r="AA972" t="s">
        <v>2027</v>
      </c>
    </row>
    <row r="973" spans="1:27" ht="15" customHeight="1">
      <c r="A973" s="962" t="s">
        <v>257</v>
      </c>
      <c r="B973" t="s">
        <v>296</v>
      </c>
      <c r="C973" t="s">
        <v>13</v>
      </c>
      <c r="D973" t="s">
        <v>11</v>
      </c>
      <c r="E973" t="s">
        <v>329</v>
      </c>
      <c r="F973" t="s">
        <v>433</v>
      </c>
      <c r="J973" t="s">
        <v>1999</v>
      </c>
      <c r="R973">
        <v>0</v>
      </c>
      <c r="S973">
        <v>0</v>
      </c>
      <c r="T973">
        <v>500000000</v>
      </c>
      <c r="X973">
        <v>0</v>
      </c>
      <c r="Y973">
        <v>500000000</v>
      </c>
      <c r="AA973" t="s">
        <v>2027</v>
      </c>
    </row>
    <row r="974" spans="1:27" ht="15" customHeight="1">
      <c r="A974" s="962" t="s">
        <v>257</v>
      </c>
      <c r="B974" t="s">
        <v>316</v>
      </c>
      <c r="C974" t="s">
        <v>13</v>
      </c>
      <c r="D974" t="s">
        <v>11</v>
      </c>
      <c r="E974" t="s">
        <v>329</v>
      </c>
      <c r="F974" t="s">
        <v>433</v>
      </c>
      <c r="J974" t="s">
        <v>2004</v>
      </c>
      <c r="R974">
        <v>0</v>
      </c>
      <c r="S974">
        <v>0</v>
      </c>
      <c r="T974">
        <v>500000000</v>
      </c>
      <c r="X974">
        <v>0</v>
      </c>
      <c r="Y974">
        <v>500000000</v>
      </c>
      <c r="AA974" t="s">
        <v>2027</v>
      </c>
    </row>
    <row r="975" spans="1:27" ht="15" customHeight="1">
      <c r="A975" s="962" t="s">
        <v>257</v>
      </c>
      <c r="B975" t="s">
        <v>289</v>
      </c>
      <c r="C975" t="s">
        <v>13</v>
      </c>
      <c r="D975" t="s">
        <v>11</v>
      </c>
      <c r="E975" t="s">
        <v>329</v>
      </c>
      <c r="F975" t="s">
        <v>433</v>
      </c>
      <c r="R975">
        <v>0</v>
      </c>
      <c r="S975">
        <v>0</v>
      </c>
      <c r="T975">
        <v>500000000</v>
      </c>
      <c r="X975">
        <v>0</v>
      </c>
      <c r="Y975">
        <v>500000000</v>
      </c>
      <c r="AA975" t="s">
        <v>2027</v>
      </c>
    </row>
    <row r="976" spans="1:27" ht="15" customHeight="1">
      <c r="A976" s="962" t="s">
        <v>257</v>
      </c>
      <c r="B976" t="s">
        <v>309</v>
      </c>
      <c r="C976" t="s">
        <v>13</v>
      </c>
      <c r="D976" t="s">
        <v>11</v>
      </c>
      <c r="E976" t="s">
        <v>329</v>
      </c>
      <c r="F976" t="s">
        <v>433</v>
      </c>
      <c r="R976">
        <v>0</v>
      </c>
      <c r="S976">
        <v>0</v>
      </c>
      <c r="T976">
        <v>500000000</v>
      </c>
      <c r="X976">
        <v>0</v>
      </c>
      <c r="Y976">
        <v>500000000</v>
      </c>
      <c r="AA976" t="s">
        <v>2027</v>
      </c>
    </row>
    <row r="977" spans="1:27" ht="15" customHeight="1">
      <c r="A977" s="962" t="s">
        <v>257</v>
      </c>
      <c r="B977" t="s">
        <v>291</v>
      </c>
      <c r="C977" t="s">
        <v>13</v>
      </c>
      <c r="D977" t="s">
        <v>11</v>
      </c>
      <c r="E977" t="s">
        <v>329</v>
      </c>
      <c r="F977" t="s">
        <v>433</v>
      </c>
      <c r="R977">
        <v>0</v>
      </c>
      <c r="S977">
        <v>0</v>
      </c>
      <c r="T977">
        <v>500000000</v>
      </c>
      <c r="X977">
        <v>0</v>
      </c>
      <c r="Y977">
        <v>500000000</v>
      </c>
      <c r="AA977" t="s">
        <v>2027</v>
      </c>
    </row>
    <row r="978" spans="1:27" ht="15" customHeight="1">
      <c r="A978" s="962" t="s">
        <v>257</v>
      </c>
      <c r="B978" t="s">
        <v>288</v>
      </c>
      <c r="C978" t="s">
        <v>13</v>
      </c>
      <c r="D978" t="s">
        <v>11</v>
      </c>
      <c r="E978" t="s">
        <v>329</v>
      </c>
      <c r="F978" t="s">
        <v>433</v>
      </c>
      <c r="R978">
        <v>0</v>
      </c>
      <c r="S978">
        <v>0</v>
      </c>
      <c r="T978">
        <v>500000000</v>
      </c>
      <c r="X978">
        <v>0</v>
      </c>
      <c r="Y978">
        <v>500000000</v>
      </c>
      <c r="AA978" t="s">
        <v>2027</v>
      </c>
    </row>
    <row r="979" spans="1:27" ht="15" customHeight="1">
      <c r="A979" s="962" t="s">
        <v>257</v>
      </c>
      <c r="B979" t="s">
        <v>287</v>
      </c>
      <c r="C979" t="s">
        <v>13</v>
      </c>
      <c r="D979" t="s">
        <v>11</v>
      </c>
      <c r="E979" t="s">
        <v>329</v>
      </c>
      <c r="F979" t="s">
        <v>433</v>
      </c>
      <c r="R979">
        <v>0</v>
      </c>
      <c r="S979">
        <v>0</v>
      </c>
      <c r="T979">
        <v>500000000</v>
      </c>
      <c r="X979">
        <v>0</v>
      </c>
      <c r="Y979">
        <v>500000000</v>
      </c>
      <c r="AA979" t="s">
        <v>2027</v>
      </c>
    </row>
    <row r="980" spans="1:27" ht="15" customHeight="1">
      <c r="A980" s="962" t="s">
        <v>257</v>
      </c>
      <c r="B980" t="s">
        <v>305</v>
      </c>
      <c r="C980" t="s">
        <v>13</v>
      </c>
      <c r="D980" t="s">
        <v>11</v>
      </c>
      <c r="E980" t="s">
        <v>329</v>
      </c>
      <c r="F980" t="s">
        <v>433</v>
      </c>
      <c r="R980">
        <v>0</v>
      </c>
      <c r="S980">
        <v>0</v>
      </c>
      <c r="T980">
        <v>500000000</v>
      </c>
      <c r="X980">
        <v>0</v>
      </c>
      <c r="Y980">
        <v>500000000</v>
      </c>
      <c r="AA980" t="s">
        <v>2027</v>
      </c>
    </row>
    <row r="981" spans="1:27" ht="15" customHeight="1">
      <c r="A981" s="962" t="s">
        <v>257</v>
      </c>
      <c r="B981" t="s">
        <v>321</v>
      </c>
      <c r="C981" t="s">
        <v>13</v>
      </c>
      <c r="D981" t="s">
        <v>11</v>
      </c>
      <c r="E981" t="s">
        <v>329</v>
      </c>
      <c r="F981" t="s">
        <v>433</v>
      </c>
      <c r="R981">
        <v>0</v>
      </c>
      <c r="S981">
        <v>0</v>
      </c>
      <c r="T981">
        <v>500000000</v>
      </c>
      <c r="X981">
        <v>0</v>
      </c>
      <c r="Y981">
        <v>500000000</v>
      </c>
      <c r="AA981" t="s">
        <v>2027</v>
      </c>
    </row>
    <row r="982" spans="1:27" ht="15" customHeight="1">
      <c r="A982" s="962" t="s">
        <v>257</v>
      </c>
      <c r="B982" t="s">
        <v>310</v>
      </c>
      <c r="C982" t="s">
        <v>13</v>
      </c>
      <c r="D982" t="s">
        <v>11</v>
      </c>
      <c r="E982" t="s">
        <v>329</v>
      </c>
      <c r="F982" t="s">
        <v>433</v>
      </c>
      <c r="R982">
        <v>0</v>
      </c>
      <c r="S982">
        <v>0</v>
      </c>
      <c r="T982">
        <v>500000000</v>
      </c>
      <c r="X982">
        <v>0</v>
      </c>
      <c r="Y982">
        <v>500000000</v>
      </c>
      <c r="AA982" t="s">
        <v>2027</v>
      </c>
    </row>
    <row r="983" spans="1:27" ht="15" customHeight="1">
      <c r="A983" s="962" t="s">
        <v>257</v>
      </c>
      <c r="B983" t="s">
        <v>294</v>
      </c>
      <c r="C983" t="s">
        <v>13</v>
      </c>
      <c r="D983" t="s">
        <v>11</v>
      </c>
      <c r="E983" t="s">
        <v>329</v>
      </c>
      <c r="F983" t="s">
        <v>433</v>
      </c>
      <c r="R983">
        <v>0</v>
      </c>
      <c r="S983">
        <v>0</v>
      </c>
      <c r="T983">
        <v>500000000</v>
      </c>
      <c r="X983">
        <v>0</v>
      </c>
      <c r="Y983">
        <v>500000000</v>
      </c>
      <c r="AA983" t="s">
        <v>2027</v>
      </c>
    </row>
    <row r="984" spans="1:27" ht="15" customHeight="1">
      <c r="A984" s="962" t="s">
        <v>257</v>
      </c>
      <c r="B984" t="s">
        <v>293</v>
      </c>
      <c r="C984" t="s">
        <v>13</v>
      </c>
      <c r="D984" t="s">
        <v>11</v>
      </c>
      <c r="E984" t="s">
        <v>329</v>
      </c>
      <c r="F984" t="s">
        <v>433</v>
      </c>
      <c r="R984">
        <v>0</v>
      </c>
      <c r="S984">
        <v>0</v>
      </c>
      <c r="T984">
        <v>500000000</v>
      </c>
      <c r="X984">
        <v>0</v>
      </c>
      <c r="Y984">
        <v>500000000</v>
      </c>
      <c r="AA984" t="s">
        <v>2027</v>
      </c>
    </row>
    <row r="985" spans="1:27" ht="15" customHeight="1">
      <c r="A985" s="962" t="s">
        <v>259</v>
      </c>
      <c r="B985" t="s">
        <v>300</v>
      </c>
      <c r="C985" t="s">
        <v>13</v>
      </c>
      <c r="D985" t="s">
        <v>11</v>
      </c>
      <c r="E985" t="s">
        <v>329</v>
      </c>
      <c r="F985" t="s">
        <v>433</v>
      </c>
      <c r="R985">
        <v>0</v>
      </c>
      <c r="S985">
        <v>0</v>
      </c>
      <c r="T985">
        <v>500000000</v>
      </c>
      <c r="X985">
        <v>0</v>
      </c>
      <c r="Y985">
        <v>500000000</v>
      </c>
      <c r="AA985" t="s">
        <v>2027</v>
      </c>
    </row>
    <row r="986" spans="1:27" ht="15" customHeight="1">
      <c r="A986" s="962" t="s">
        <v>259</v>
      </c>
      <c r="B986" t="s">
        <v>298</v>
      </c>
      <c r="C986" t="s">
        <v>13</v>
      </c>
      <c r="D986" t="s">
        <v>11</v>
      </c>
      <c r="E986" t="s">
        <v>329</v>
      </c>
      <c r="F986" t="s">
        <v>433</v>
      </c>
      <c r="R986">
        <v>0</v>
      </c>
      <c r="S986">
        <v>0</v>
      </c>
      <c r="T986">
        <v>500000000</v>
      </c>
      <c r="X986">
        <v>0</v>
      </c>
      <c r="Y986">
        <v>500000000</v>
      </c>
      <c r="AA986" t="s">
        <v>2027</v>
      </c>
    </row>
    <row r="987" spans="1:27" ht="15" customHeight="1">
      <c r="A987" s="962" t="s">
        <v>259</v>
      </c>
      <c r="B987" t="s">
        <v>297</v>
      </c>
      <c r="C987" t="s">
        <v>13</v>
      </c>
      <c r="D987" t="s">
        <v>11</v>
      </c>
      <c r="E987" t="s">
        <v>329</v>
      </c>
      <c r="F987" t="s">
        <v>433</v>
      </c>
      <c r="R987">
        <v>0</v>
      </c>
      <c r="S987">
        <v>0</v>
      </c>
      <c r="T987">
        <v>500000000</v>
      </c>
      <c r="X987">
        <v>0</v>
      </c>
      <c r="Y987">
        <v>500000000</v>
      </c>
      <c r="AA987" t="s">
        <v>2027</v>
      </c>
    </row>
    <row r="988" spans="1:27" ht="15" customHeight="1">
      <c r="A988" s="962" t="s">
        <v>259</v>
      </c>
      <c r="B988" t="s">
        <v>288</v>
      </c>
      <c r="C988" t="s">
        <v>13</v>
      </c>
      <c r="D988" t="s">
        <v>11</v>
      </c>
      <c r="E988" t="s">
        <v>329</v>
      </c>
      <c r="F988" t="s">
        <v>433</v>
      </c>
      <c r="R988">
        <v>0</v>
      </c>
      <c r="S988">
        <v>0</v>
      </c>
      <c r="T988">
        <v>500000000</v>
      </c>
      <c r="X988">
        <v>0</v>
      </c>
      <c r="Y988">
        <v>500000000</v>
      </c>
      <c r="AA988" t="s">
        <v>2027</v>
      </c>
    </row>
    <row r="989" spans="1:27" ht="15" customHeight="1">
      <c r="A989" s="962" t="s">
        <v>259</v>
      </c>
      <c r="B989" t="s">
        <v>287</v>
      </c>
      <c r="C989" t="s">
        <v>13</v>
      </c>
      <c r="D989" t="s">
        <v>11</v>
      </c>
      <c r="E989" t="s">
        <v>329</v>
      </c>
      <c r="F989" t="s">
        <v>433</v>
      </c>
      <c r="R989">
        <v>0</v>
      </c>
      <c r="S989">
        <v>0</v>
      </c>
      <c r="T989">
        <v>500000000</v>
      </c>
      <c r="X989">
        <v>0</v>
      </c>
      <c r="Y989">
        <v>500000000</v>
      </c>
      <c r="AA989" t="s">
        <v>2027</v>
      </c>
    </row>
    <row r="990" spans="1:27" ht="15" customHeight="1">
      <c r="A990" s="962" t="s">
        <v>259</v>
      </c>
      <c r="B990" t="s">
        <v>321</v>
      </c>
      <c r="C990" t="s">
        <v>13</v>
      </c>
      <c r="D990" t="s">
        <v>11</v>
      </c>
      <c r="E990" t="s">
        <v>329</v>
      </c>
      <c r="F990" t="s">
        <v>433</v>
      </c>
      <c r="R990">
        <v>0</v>
      </c>
      <c r="S990">
        <v>0</v>
      </c>
      <c r="T990">
        <v>500000000</v>
      </c>
      <c r="X990">
        <v>0</v>
      </c>
      <c r="Y990">
        <v>500000000</v>
      </c>
      <c r="AA990" t="s">
        <v>2027</v>
      </c>
    </row>
    <row r="991" spans="1:27" ht="15" customHeight="1">
      <c r="A991" s="962" t="s">
        <v>259</v>
      </c>
      <c r="B991" t="s">
        <v>299</v>
      </c>
      <c r="C991" t="s">
        <v>13</v>
      </c>
      <c r="D991" t="s">
        <v>11</v>
      </c>
      <c r="E991" t="s">
        <v>329</v>
      </c>
      <c r="F991" t="s">
        <v>433</v>
      </c>
      <c r="R991">
        <v>0</v>
      </c>
      <c r="S991">
        <v>0</v>
      </c>
      <c r="T991">
        <v>500000000</v>
      </c>
      <c r="X991">
        <v>0</v>
      </c>
      <c r="Y991">
        <v>500000000</v>
      </c>
      <c r="AA991" t="s">
        <v>2027</v>
      </c>
    </row>
    <row r="992" spans="1:27" ht="15" customHeight="1">
      <c r="A992" s="962" t="s">
        <v>259</v>
      </c>
      <c r="B992" t="s">
        <v>301</v>
      </c>
      <c r="C992" t="s">
        <v>13</v>
      </c>
      <c r="D992" t="s">
        <v>11</v>
      </c>
      <c r="E992" t="s">
        <v>329</v>
      </c>
      <c r="F992" t="s">
        <v>433</v>
      </c>
      <c r="R992">
        <v>0</v>
      </c>
      <c r="S992">
        <v>0</v>
      </c>
      <c r="T992">
        <v>500000000</v>
      </c>
      <c r="X992">
        <v>0</v>
      </c>
      <c r="Y992">
        <v>500000000</v>
      </c>
      <c r="AA992" t="s">
        <v>2027</v>
      </c>
    </row>
    <row r="993" spans="1:27" ht="15" customHeight="1">
      <c r="A993" s="962" t="s">
        <v>260</v>
      </c>
      <c r="B993" t="s">
        <v>299</v>
      </c>
      <c r="C993" t="s">
        <v>13</v>
      </c>
      <c r="D993" t="s">
        <v>11</v>
      </c>
      <c r="E993" t="s">
        <v>329</v>
      </c>
      <c r="F993" t="s">
        <v>433</v>
      </c>
      <c r="R993">
        <v>0</v>
      </c>
      <c r="S993">
        <v>0</v>
      </c>
      <c r="T993">
        <v>0</v>
      </c>
      <c r="X993">
        <v>0</v>
      </c>
      <c r="Y993">
        <v>500000000</v>
      </c>
      <c r="AA993" t="s">
        <v>2029</v>
      </c>
    </row>
    <row r="994" spans="1:27" ht="15" customHeight="1">
      <c r="A994" s="962" t="s">
        <v>260</v>
      </c>
      <c r="B994" t="s">
        <v>312</v>
      </c>
      <c r="C994" t="s">
        <v>13</v>
      </c>
      <c r="D994" t="s">
        <v>11</v>
      </c>
      <c r="E994" t="s">
        <v>329</v>
      </c>
      <c r="F994" t="s">
        <v>433</v>
      </c>
      <c r="R994">
        <v>0</v>
      </c>
      <c r="S994">
        <v>0</v>
      </c>
      <c r="T994">
        <v>0</v>
      </c>
      <c r="X994">
        <v>0</v>
      </c>
      <c r="Y994">
        <v>500000000</v>
      </c>
      <c r="AA994" t="s">
        <v>2029</v>
      </c>
    </row>
    <row r="995" spans="1:27" ht="15" customHeight="1">
      <c r="A995" s="962" t="s">
        <v>260</v>
      </c>
      <c r="B995" t="s">
        <v>298</v>
      </c>
      <c r="C995" t="s">
        <v>13</v>
      </c>
      <c r="D995" t="s">
        <v>11</v>
      </c>
      <c r="E995" t="s">
        <v>329</v>
      </c>
      <c r="F995" t="s">
        <v>433</v>
      </c>
      <c r="R995">
        <v>0</v>
      </c>
      <c r="S995">
        <v>0</v>
      </c>
      <c r="T995">
        <v>0</v>
      </c>
      <c r="X995">
        <v>0</v>
      </c>
      <c r="Y995">
        <v>500000000</v>
      </c>
      <c r="AA995" t="s">
        <v>2029</v>
      </c>
    </row>
    <row r="996" spans="1:27" ht="15" customHeight="1">
      <c r="A996" s="962" t="s">
        <v>260</v>
      </c>
      <c r="B996" t="s">
        <v>297</v>
      </c>
      <c r="C996" t="s">
        <v>13</v>
      </c>
      <c r="D996" t="s">
        <v>11</v>
      </c>
      <c r="E996" t="s">
        <v>329</v>
      </c>
      <c r="F996" t="s">
        <v>433</v>
      </c>
      <c r="R996">
        <v>0</v>
      </c>
      <c r="S996">
        <v>0</v>
      </c>
      <c r="T996">
        <v>0</v>
      </c>
      <c r="X996">
        <v>0</v>
      </c>
      <c r="Y996">
        <v>500000000</v>
      </c>
      <c r="AA996" t="s">
        <v>2029</v>
      </c>
    </row>
    <row r="997" spans="1:27" ht="15" customHeight="1">
      <c r="A997" s="962" t="s">
        <v>260</v>
      </c>
      <c r="B997" t="s">
        <v>288</v>
      </c>
      <c r="C997" t="s">
        <v>13</v>
      </c>
      <c r="D997" t="s">
        <v>11</v>
      </c>
      <c r="E997" t="s">
        <v>329</v>
      </c>
      <c r="F997" t="s">
        <v>433</v>
      </c>
      <c r="R997">
        <v>0</v>
      </c>
      <c r="S997">
        <v>0</v>
      </c>
      <c r="T997">
        <v>0</v>
      </c>
      <c r="X997">
        <v>0</v>
      </c>
      <c r="Y997">
        <v>500000000</v>
      </c>
      <c r="AA997" t="s">
        <v>2029</v>
      </c>
    </row>
    <row r="998" spans="1:27" ht="15" customHeight="1">
      <c r="A998" s="962" t="s">
        <v>260</v>
      </c>
      <c r="B998" t="s">
        <v>287</v>
      </c>
      <c r="C998" t="s">
        <v>13</v>
      </c>
      <c r="D998" t="s">
        <v>11</v>
      </c>
      <c r="E998" t="s">
        <v>329</v>
      </c>
      <c r="F998" t="s">
        <v>433</v>
      </c>
      <c r="R998">
        <v>0</v>
      </c>
      <c r="X998">
        <v>0</v>
      </c>
      <c r="Y998">
        <v>500000000</v>
      </c>
      <c r="AA998" t="s">
        <v>2025</v>
      </c>
    </row>
    <row r="999" spans="1:27" ht="15" customHeight="1">
      <c r="A999" s="962" t="s">
        <v>260</v>
      </c>
      <c r="B999" t="s">
        <v>309</v>
      </c>
      <c r="C999" t="s">
        <v>13</v>
      </c>
      <c r="D999" t="s">
        <v>11</v>
      </c>
      <c r="E999" t="s">
        <v>329</v>
      </c>
      <c r="F999" t="s">
        <v>433</v>
      </c>
      <c r="R999">
        <v>0</v>
      </c>
      <c r="S999">
        <v>0</v>
      </c>
      <c r="T999">
        <v>0</v>
      </c>
      <c r="X999">
        <v>0</v>
      </c>
      <c r="Y999">
        <v>500000000</v>
      </c>
      <c r="AA999" t="s">
        <v>2029</v>
      </c>
    </row>
    <row r="1000" spans="1:27" ht="15" customHeight="1">
      <c r="A1000" s="962" t="s">
        <v>260</v>
      </c>
      <c r="B1000" t="s">
        <v>305</v>
      </c>
      <c r="C1000" t="s">
        <v>13</v>
      </c>
      <c r="D1000" t="s">
        <v>11</v>
      </c>
      <c r="E1000" t="s">
        <v>329</v>
      </c>
      <c r="F1000" t="s">
        <v>433</v>
      </c>
      <c r="R1000">
        <v>0</v>
      </c>
      <c r="S1000">
        <v>0</v>
      </c>
      <c r="T1000">
        <v>0</v>
      </c>
      <c r="X1000">
        <v>0</v>
      </c>
      <c r="Y1000">
        <v>500000000</v>
      </c>
      <c r="AA1000" t="s">
        <v>2029</v>
      </c>
    </row>
    <row r="1001" spans="1:27" ht="15" customHeight="1">
      <c r="A1001" s="962" t="s">
        <v>261</v>
      </c>
      <c r="B1001" t="s">
        <v>290</v>
      </c>
      <c r="C1001" t="s">
        <v>13</v>
      </c>
      <c r="D1001" t="s">
        <v>11</v>
      </c>
      <c r="E1001" t="s">
        <v>329</v>
      </c>
      <c r="F1001" t="s">
        <v>433</v>
      </c>
      <c r="R1001">
        <v>0</v>
      </c>
      <c r="S1001">
        <v>0</v>
      </c>
      <c r="T1001">
        <v>500000000</v>
      </c>
      <c r="X1001">
        <v>0</v>
      </c>
      <c r="Y1001">
        <v>500000000</v>
      </c>
      <c r="AA1001" t="s">
        <v>2027</v>
      </c>
    </row>
    <row r="1002" spans="1:27" ht="15" customHeight="1">
      <c r="A1002" s="962" t="s">
        <v>261</v>
      </c>
      <c r="B1002" t="s">
        <v>292</v>
      </c>
      <c r="C1002" t="s">
        <v>13</v>
      </c>
      <c r="D1002" t="s">
        <v>11</v>
      </c>
      <c r="E1002" t="s">
        <v>329</v>
      </c>
      <c r="F1002" t="s">
        <v>433</v>
      </c>
      <c r="R1002">
        <v>0</v>
      </c>
      <c r="S1002">
        <v>0</v>
      </c>
      <c r="T1002">
        <v>500000000</v>
      </c>
      <c r="X1002">
        <v>0</v>
      </c>
      <c r="Y1002">
        <v>500000000</v>
      </c>
      <c r="AA1002" t="s">
        <v>2027</v>
      </c>
    </row>
    <row r="1003" spans="1:27" ht="15" customHeight="1">
      <c r="A1003" s="962" t="s">
        <v>261</v>
      </c>
      <c r="B1003" t="s">
        <v>295</v>
      </c>
      <c r="C1003" t="s">
        <v>13</v>
      </c>
      <c r="D1003" t="s">
        <v>11</v>
      </c>
      <c r="E1003" t="s">
        <v>329</v>
      </c>
      <c r="F1003" t="s">
        <v>433</v>
      </c>
      <c r="R1003">
        <v>0</v>
      </c>
      <c r="S1003">
        <v>0</v>
      </c>
      <c r="T1003">
        <v>500000000</v>
      </c>
      <c r="X1003">
        <v>0</v>
      </c>
      <c r="Y1003">
        <v>500000000</v>
      </c>
      <c r="AA1003" t="s">
        <v>2027</v>
      </c>
    </row>
    <row r="1004" spans="1:27" ht="15" customHeight="1">
      <c r="A1004" s="962" t="s">
        <v>261</v>
      </c>
      <c r="B1004" t="s">
        <v>296</v>
      </c>
      <c r="C1004" t="s">
        <v>13</v>
      </c>
      <c r="D1004" t="s">
        <v>11</v>
      </c>
      <c r="E1004" t="s">
        <v>329</v>
      </c>
      <c r="F1004" t="s">
        <v>433</v>
      </c>
      <c r="R1004">
        <v>0</v>
      </c>
      <c r="S1004">
        <v>0</v>
      </c>
      <c r="T1004">
        <v>500000000</v>
      </c>
      <c r="X1004">
        <v>0</v>
      </c>
      <c r="Y1004">
        <v>500000000</v>
      </c>
      <c r="AA1004" t="s">
        <v>2027</v>
      </c>
    </row>
    <row r="1005" spans="1:27" ht="15" customHeight="1">
      <c r="A1005" s="962" t="s">
        <v>261</v>
      </c>
      <c r="B1005" t="s">
        <v>289</v>
      </c>
      <c r="C1005" t="s">
        <v>13</v>
      </c>
      <c r="D1005" t="s">
        <v>11</v>
      </c>
      <c r="E1005" t="s">
        <v>329</v>
      </c>
      <c r="F1005" t="s">
        <v>433</v>
      </c>
      <c r="R1005">
        <v>0</v>
      </c>
      <c r="S1005">
        <v>0</v>
      </c>
      <c r="T1005">
        <v>500000000</v>
      </c>
      <c r="X1005">
        <v>0</v>
      </c>
      <c r="Y1005">
        <v>500000000</v>
      </c>
      <c r="AA1005" t="s">
        <v>2027</v>
      </c>
    </row>
    <row r="1006" spans="1:27" ht="15" customHeight="1">
      <c r="A1006" s="962" t="s">
        <v>261</v>
      </c>
      <c r="B1006" t="s">
        <v>291</v>
      </c>
      <c r="C1006" t="s">
        <v>13</v>
      </c>
      <c r="D1006" t="s">
        <v>11</v>
      </c>
      <c r="E1006" t="s">
        <v>329</v>
      </c>
      <c r="F1006" t="s">
        <v>433</v>
      </c>
      <c r="R1006">
        <v>0</v>
      </c>
      <c r="S1006">
        <v>0</v>
      </c>
      <c r="T1006">
        <v>500000000</v>
      </c>
      <c r="X1006">
        <v>0</v>
      </c>
      <c r="Y1006">
        <v>500000000</v>
      </c>
      <c r="AA1006" t="s">
        <v>2027</v>
      </c>
    </row>
    <row r="1007" spans="1:27" ht="15" customHeight="1">
      <c r="A1007" s="962" t="s">
        <v>261</v>
      </c>
      <c r="B1007" t="s">
        <v>288</v>
      </c>
      <c r="C1007" t="s">
        <v>13</v>
      </c>
      <c r="D1007" t="s">
        <v>11</v>
      </c>
      <c r="E1007" t="s">
        <v>329</v>
      </c>
      <c r="F1007" t="s">
        <v>433</v>
      </c>
      <c r="R1007">
        <v>0</v>
      </c>
      <c r="S1007">
        <v>0</v>
      </c>
      <c r="T1007">
        <v>500000000</v>
      </c>
      <c r="X1007">
        <v>0</v>
      </c>
      <c r="Y1007">
        <v>500000000</v>
      </c>
      <c r="AA1007" t="s">
        <v>2027</v>
      </c>
    </row>
    <row r="1008" spans="1:27" ht="15" customHeight="1">
      <c r="A1008" s="962" t="s">
        <v>261</v>
      </c>
      <c r="B1008" t="s">
        <v>287</v>
      </c>
      <c r="C1008" t="s">
        <v>13</v>
      </c>
      <c r="D1008" t="s">
        <v>11</v>
      </c>
      <c r="E1008" t="s">
        <v>329</v>
      </c>
      <c r="F1008" t="s">
        <v>433</v>
      </c>
      <c r="R1008">
        <v>0</v>
      </c>
      <c r="S1008">
        <v>0</v>
      </c>
      <c r="T1008">
        <v>500000000</v>
      </c>
      <c r="X1008">
        <v>0</v>
      </c>
      <c r="Y1008">
        <v>500000000</v>
      </c>
      <c r="AA1008" t="s">
        <v>2027</v>
      </c>
    </row>
    <row r="1009" spans="1:27" ht="15" customHeight="1">
      <c r="A1009" s="962" t="s">
        <v>261</v>
      </c>
      <c r="B1009" t="s">
        <v>321</v>
      </c>
      <c r="C1009" t="s">
        <v>13</v>
      </c>
      <c r="D1009" t="s">
        <v>11</v>
      </c>
      <c r="E1009" t="s">
        <v>329</v>
      </c>
      <c r="F1009" t="s">
        <v>433</v>
      </c>
      <c r="R1009">
        <v>0</v>
      </c>
      <c r="S1009">
        <v>0</v>
      </c>
      <c r="T1009">
        <v>500000000</v>
      </c>
      <c r="X1009">
        <v>0</v>
      </c>
      <c r="Y1009">
        <v>500000000</v>
      </c>
      <c r="AA1009" t="s">
        <v>2027</v>
      </c>
    </row>
    <row r="1010" spans="1:27" ht="15" customHeight="1">
      <c r="A1010" s="962" t="s">
        <v>261</v>
      </c>
      <c r="B1010" t="s">
        <v>294</v>
      </c>
      <c r="C1010" t="s">
        <v>13</v>
      </c>
      <c r="D1010" t="s">
        <v>11</v>
      </c>
      <c r="E1010" t="s">
        <v>329</v>
      </c>
      <c r="F1010" t="s">
        <v>433</v>
      </c>
      <c r="R1010">
        <v>0</v>
      </c>
      <c r="S1010">
        <v>0</v>
      </c>
      <c r="T1010">
        <v>500000000</v>
      </c>
      <c r="X1010">
        <v>0</v>
      </c>
      <c r="Y1010">
        <v>500000000</v>
      </c>
      <c r="AA1010" t="s">
        <v>2027</v>
      </c>
    </row>
    <row r="1011" spans="1:27" ht="15" customHeight="1">
      <c r="A1011" s="962" t="s">
        <v>261</v>
      </c>
      <c r="B1011" t="s">
        <v>293</v>
      </c>
      <c r="C1011" t="s">
        <v>13</v>
      </c>
      <c r="D1011" t="s">
        <v>11</v>
      </c>
      <c r="E1011" t="s">
        <v>329</v>
      </c>
      <c r="F1011" t="s">
        <v>433</v>
      </c>
      <c r="R1011">
        <v>0</v>
      </c>
      <c r="S1011">
        <v>0</v>
      </c>
      <c r="T1011">
        <v>500000000</v>
      </c>
      <c r="X1011">
        <v>0</v>
      </c>
      <c r="Y1011">
        <v>500000000</v>
      </c>
      <c r="AA1011" t="s">
        <v>2027</v>
      </c>
    </row>
    <row r="1012" spans="1:27" ht="15" customHeight="1">
      <c r="A1012" s="962" t="s">
        <v>261</v>
      </c>
      <c r="B1012" t="s">
        <v>324</v>
      </c>
      <c r="C1012" t="s">
        <v>13</v>
      </c>
      <c r="D1012" t="s">
        <v>11</v>
      </c>
      <c r="E1012" t="s">
        <v>329</v>
      </c>
      <c r="F1012" t="s">
        <v>433</v>
      </c>
      <c r="R1012">
        <v>0</v>
      </c>
      <c r="S1012">
        <v>0</v>
      </c>
      <c r="T1012">
        <v>500000000</v>
      </c>
      <c r="X1012">
        <v>0</v>
      </c>
      <c r="Y1012">
        <v>500000000</v>
      </c>
      <c r="AA1012" t="s">
        <v>2027</v>
      </c>
    </row>
    <row r="1013" spans="1:27" ht="15" customHeight="1">
      <c r="A1013" s="962" t="s">
        <v>262</v>
      </c>
      <c r="B1013" t="s">
        <v>297</v>
      </c>
      <c r="C1013" t="s">
        <v>13</v>
      </c>
      <c r="D1013" t="s">
        <v>11</v>
      </c>
      <c r="E1013" t="s">
        <v>329</v>
      </c>
      <c r="F1013" t="s">
        <v>433</v>
      </c>
      <c r="J1013" t="s">
        <v>2000</v>
      </c>
      <c r="L1013" t="s">
        <v>2001</v>
      </c>
      <c r="O1013" t="s">
        <v>882</v>
      </c>
      <c r="P1013" t="s">
        <v>868</v>
      </c>
      <c r="Q1013" t="s">
        <v>869</v>
      </c>
      <c r="R1013">
        <v>0</v>
      </c>
      <c r="S1013">
        <v>0</v>
      </c>
      <c r="T1013">
        <v>500000000</v>
      </c>
      <c r="X1013">
        <v>0</v>
      </c>
      <c r="Y1013">
        <v>500000000</v>
      </c>
      <c r="AA1013" t="s">
        <v>2027</v>
      </c>
    </row>
    <row r="1014" spans="1:27" ht="15" customHeight="1">
      <c r="A1014" s="962" t="s">
        <v>262</v>
      </c>
      <c r="B1014" t="s">
        <v>288</v>
      </c>
      <c r="C1014" t="s">
        <v>13</v>
      </c>
      <c r="D1014" t="s">
        <v>11</v>
      </c>
      <c r="E1014" t="s">
        <v>329</v>
      </c>
      <c r="F1014" t="s">
        <v>433</v>
      </c>
      <c r="R1014">
        <v>0</v>
      </c>
      <c r="S1014">
        <v>0</v>
      </c>
      <c r="T1014">
        <v>500000000</v>
      </c>
      <c r="X1014">
        <v>0</v>
      </c>
      <c r="Y1014">
        <v>500000000</v>
      </c>
      <c r="AA1014" t="s">
        <v>2027</v>
      </c>
    </row>
    <row r="1015" spans="1:27" ht="15" customHeight="1">
      <c r="A1015" s="962" t="s">
        <v>262</v>
      </c>
      <c r="B1015" t="s">
        <v>287</v>
      </c>
      <c r="C1015" t="s">
        <v>13</v>
      </c>
      <c r="D1015" t="s">
        <v>11</v>
      </c>
      <c r="E1015" t="s">
        <v>329</v>
      </c>
      <c r="F1015" t="s">
        <v>433</v>
      </c>
      <c r="R1015">
        <v>0</v>
      </c>
      <c r="S1015">
        <v>0</v>
      </c>
      <c r="T1015">
        <v>500000000</v>
      </c>
      <c r="X1015">
        <v>0</v>
      </c>
      <c r="Y1015">
        <v>500000000</v>
      </c>
      <c r="AA1015" t="s">
        <v>2027</v>
      </c>
    </row>
    <row r="1016" spans="1:27" ht="15" customHeight="1">
      <c r="A1016" s="962" t="s">
        <v>262</v>
      </c>
      <c r="B1016" t="s">
        <v>299</v>
      </c>
      <c r="C1016" t="s">
        <v>13</v>
      </c>
      <c r="D1016" t="s">
        <v>11</v>
      </c>
      <c r="E1016" t="s">
        <v>329</v>
      </c>
      <c r="F1016" t="s">
        <v>433</v>
      </c>
      <c r="R1016">
        <v>0</v>
      </c>
      <c r="S1016">
        <v>0</v>
      </c>
      <c r="T1016">
        <v>500000000</v>
      </c>
      <c r="X1016">
        <v>0</v>
      </c>
      <c r="Y1016">
        <v>500000000</v>
      </c>
      <c r="AA1016" t="s">
        <v>2027</v>
      </c>
    </row>
    <row r="1017" spans="1:27" ht="15" customHeight="1">
      <c r="A1017" s="962" t="s">
        <v>262</v>
      </c>
      <c r="B1017" t="s">
        <v>301</v>
      </c>
      <c r="C1017" t="s">
        <v>13</v>
      </c>
      <c r="D1017" t="s">
        <v>11</v>
      </c>
      <c r="E1017" t="s">
        <v>329</v>
      </c>
      <c r="F1017" t="s">
        <v>433</v>
      </c>
      <c r="R1017">
        <v>0</v>
      </c>
      <c r="S1017">
        <v>0</v>
      </c>
      <c r="T1017">
        <v>500000000</v>
      </c>
      <c r="X1017">
        <v>0</v>
      </c>
      <c r="Y1017">
        <v>500000000</v>
      </c>
      <c r="AA1017" t="s">
        <v>2027</v>
      </c>
    </row>
    <row r="1018" spans="1:27" ht="15" customHeight="1">
      <c r="A1018" s="962" t="s">
        <v>262</v>
      </c>
      <c r="B1018" t="s">
        <v>302</v>
      </c>
      <c r="C1018" t="s">
        <v>13</v>
      </c>
      <c r="D1018" t="s">
        <v>11</v>
      </c>
      <c r="E1018" t="s">
        <v>329</v>
      </c>
      <c r="F1018" t="s">
        <v>433</v>
      </c>
      <c r="R1018">
        <v>0</v>
      </c>
      <c r="S1018">
        <v>0</v>
      </c>
      <c r="T1018">
        <v>500000000</v>
      </c>
      <c r="X1018">
        <v>0</v>
      </c>
      <c r="Y1018">
        <v>500000000</v>
      </c>
      <c r="AA1018" t="s">
        <v>2027</v>
      </c>
    </row>
    <row r="1019" spans="1:27" ht="15" customHeight="1">
      <c r="A1019" s="962" t="s">
        <v>262</v>
      </c>
      <c r="B1019" t="s">
        <v>303</v>
      </c>
      <c r="C1019" t="s">
        <v>13</v>
      </c>
      <c r="D1019" t="s">
        <v>11</v>
      </c>
      <c r="E1019" t="s">
        <v>329</v>
      </c>
      <c r="F1019" t="s">
        <v>433</v>
      </c>
      <c r="R1019">
        <v>0</v>
      </c>
      <c r="S1019">
        <v>0</v>
      </c>
      <c r="T1019">
        <v>500000000</v>
      </c>
      <c r="X1019">
        <v>0</v>
      </c>
      <c r="Y1019">
        <v>500000000</v>
      </c>
      <c r="AA1019" t="s">
        <v>2027</v>
      </c>
    </row>
    <row r="1020" spans="1:27" ht="15" customHeight="1">
      <c r="A1020" s="962" t="s">
        <v>262</v>
      </c>
      <c r="B1020" t="s">
        <v>298</v>
      </c>
      <c r="C1020" t="s">
        <v>13</v>
      </c>
      <c r="D1020" t="s">
        <v>11</v>
      </c>
      <c r="E1020" t="s">
        <v>329</v>
      </c>
      <c r="F1020" t="s">
        <v>433</v>
      </c>
      <c r="R1020">
        <v>0</v>
      </c>
      <c r="S1020">
        <v>0</v>
      </c>
      <c r="T1020">
        <v>500000000</v>
      </c>
      <c r="X1020">
        <v>0</v>
      </c>
      <c r="Y1020">
        <v>500000000</v>
      </c>
      <c r="AA1020" t="s">
        <v>2027</v>
      </c>
    </row>
    <row r="1021" spans="1:27" ht="15" customHeight="1">
      <c r="A1021" s="962" t="s">
        <v>262</v>
      </c>
      <c r="B1021" t="s">
        <v>300</v>
      </c>
      <c r="C1021" t="s">
        <v>13</v>
      </c>
      <c r="D1021" t="s">
        <v>11</v>
      </c>
      <c r="E1021" t="s">
        <v>329</v>
      </c>
      <c r="F1021" t="s">
        <v>433</v>
      </c>
      <c r="R1021">
        <v>0</v>
      </c>
      <c r="S1021">
        <v>0</v>
      </c>
      <c r="T1021">
        <v>500000000</v>
      </c>
      <c r="X1021">
        <v>0</v>
      </c>
      <c r="Y1021">
        <v>500000000</v>
      </c>
      <c r="AA1021" t="s">
        <v>2027</v>
      </c>
    </row>
    <row r="1022" spans="1:27" ht="15" customHeight="1">
      <c r="A1022" s="962" t="s">
        <v>262</v>
      </c>
      <c r="B1022" t="s">
        <v>321</v>
      </c>
      <c r="C1022" t="s">
        <v>13</v>
      </c>
      <c r="D1022" t="s">
        <v>11</v>
      </c>
      <c r="E1022" t="s">
        <v>329</v>
      </c>
      <c r="F1022" t="s">
        <v>433</v>
      </c>
      <c r="R1022">
        <v>0</v>
      </c>
      <c r="S1022">
        <v>0</v>
      </c>
      <c r="T1022">
        <v>500000000</v>
      </c>
      <c r="X1022">
        <v>0</v>
      </c>
      <c r="Y1022">
        <v>500000000</v>
      </c>
      <c r="AA1022" t="s">
        <v>2027</v>
      </c>
    </row>
    <row r="1023" spans="1:27" ht="15" customHeight="1">
      <c r="A1023" s="962" t="s">
        <v>263</v>
      </c>
      <c r="B1023" t="s">
        <v>290</v>
      </c>
      <c r="C1023" t="s">
        <v>13</v>
      </c>
      <c r="D1023" t="s">
        <v>11</v>
      </c>
      <c r="E1023" t="s">
        <v>329</v>
      </c>
      <c r="F1023" t="s">
        <v>433</v>
      </c>
      <c r="R1023">
        <v>0</v>
      </c>
      <c r="S1023">
        <v>0</v>
      </c>
      <c r="T1023">
        <v>500000000</v>
      </c>
      <c r="X1023">
        <v>0</v>
      </c>
      <c r="Y1023">
        <v>500000000</v>
      </c>
      <c r="AA1023" t="s">
        <v>2027</v>
      </c>
    </row>
    <row r="1024" spans="1:27" ht="15" customHeight="1">
      <c r="A1024" s="962" t="s">
        <v>263</v>
      </c>
      <c r="B1024" t="s">
        <v>292</v>
      </c>
      <c r="C1024" t="s">
        <v>13</v>
      </c>
      <c r="D1024" t="s">
        <v>11</v>
      </c>
      <c r="E1024" t="s">
        <v>329</v>
      </c>
      <c r="F1024" t="s">
        <v>433</v>
      </c>
      <c r="R1024">
        <v>0</v>
      </c>
      <c r="S1024">
        <v>0</v>
      </c>
      <c r="T1024">
        <v>500000000</v>
      </c>
      <c r="X1024">
        <v>0</v>
      </c>
      <c r="Y1024">
        <v>500000000</v>
      </c>
      <c r="AA1024" t="s">
        <v>2027</v>
      </c>
    </row>
    <row r="1025" spans="1:27" ht="15" customHeight="1">
      <c r="A1025" s="962" t="s">
        <v>263</v>
      </c>
      <c r="B1025" t="s">
        <v>295</v>
      </c>
      <c r="C1025" t="s">
        <v>13</v>
      </c>
      <c r="D1025" t="s">
        <v>11</v>
      </c>
      <c r="E1025" t="s">
        <v>329</v>
      </c>
      <c r="F1025" t="s">
        <v>433</v>
      </c>
      <c r="R1025">
        <v>0</v>
      </c>
      <c r="S1025">
        <v>0</v>
      </c>
      <c r="T1025">
        <v>500000000</v>
      </c>
      <c r="X1025">
        <v>0</v>
      </c>
      <c r="Y1025">
        <v>500000000</v>
      </c>
      <c r="AA1025" t="s">
        <v>2027</v>
      </c>
    </row>
    <row r="1026" spans="1:27" ht="15" customHeight="1">
      <c r="A1026" s="962" t="s">
        <v>263</v>
      </c>
      <c r="B1026" t="s">
        <v>296</v>
      </c>
      <c r="C1026" t="s">
        <v>13</v>
      </c>
      <c r="D1026" t="s">
        <v>11</v>
      </c>
      <c r="E1026" t="s">
        <v>329</v>
      </c>
      <c r="F1026" t="s">
        <v>433</v>
      </c>
      <c r="R1026">
        <v>0</v>
      </c>
      <c r="S1026">
        <v>0</v>
      </c>
      <c r="T1026">
        <v>500000000</v>
      </c>
      <c r="X1026">
        <v>0</v>
      </c>
      <c r="Y1026">
        <v>500000000</v>
      </c>
      <c r="AA1026" t="s">
        <v>2027</v>
      </c>
    </row>
    <row r="1027" spans="1:27" ht="15" customHeight="1">
      <c r="A1027" s="962" t="s">
        <v>263</v>
      </c>
      <c r="B1027" t="s">
        <v>289</v>
      </c>
      <c r="C1027" t="s">
        <v>13</v>
      </c>
      <c r="D1027" t="s">
        <v>11</v>
      </c>
      <c r="E1027" t="s">
        <v>329</v>
      </c>
      <c r="F1027" t="s">
        <v>433</v>
      </c>
      <c r="R1027">
        <v>0</v>
      </c>
      <c r="S1027">
        <v>0</v>
      </c>
      <c r="T1027">
        <v>500000000</v>
      </c>
      <c r="X1027">
        <v>0</v>
      </c>
      <c r="Y1027">
        <v>500000000</v>
      </c>
      <c r="AA1027" t="s">
        <v>2027</v>
      </c>
    </row>
    <row r="1028" spans="1:27" ht="15" customHeight="1">
      <c r="A1028" s="962" t="s">
        <v>263</v>
      </c>
      <c r="B1028" t="s">
        <v>291</v>
      </c>
      <c r="C1028" t="s">
        <v>13</v>
      </c>
      <c r="D1028" t="s">
        <v>11</v>
      </c>
      <c r="E1028" t="s">
        <v>329</v>
      </c>
      <c r="F1028" t="s">
        <v>433</v>
      </c>
      <c r="R1028">
        <v>0</v>
      </c>
      <c r="S1028">
        <v>0</v>
      </c>
      <c r="T1028">
        <v>500000000</v>
      </c>
      <c r="X1028">
        <v>0</v>
      </c>
      <c r="Y1028">
        <v>500000000</v>
      </c>
      <c r="AA1028" t="s">
        <v>2027</v>
      </c>
    </row>
    <row r="1029" spans="1:27" ht="15" customHeight="1">
      <c r="A1029" s="962" t="s">
        <v>263</v>
      </c>
      <c r="B1029" t="s">
        <v>288</v>
      </c>
      <c r="C1029" t="s">
        <v>13</v>
      </c>
      <c r="D1029" t="s">
        <v>11</v>
      </c>
      <c r="E1029" t="s">
        <v>329</v>
      </c>
      <c r="F1029" t="s">
        <v>433</v>
      </c>
      <c r="R1029">
        <v>0</v>
      </c>
      <c r="S1029">
        <v>0</v>
      </c>
      <c r="T1029">
        <v>500000000</v>
      </c>
      <c r="X1029">
        <v>0</v>
      </c>
      <c r="Y1029">
        <v>500000000</v>
      </c>
      <c r="AA1029" t="s">
        <v>2027</v>
      </c>
    </row>
    <row r="1030" spans="1:27" ht="15" customHeight="1">
      <c r="A1030" s="962" t="s">
        <v>263</v>
      </c>
      <c r="B1030" t="s">
        <v>287</v>
      </c>
      <c r="C1030" t="s">
        <v>13</v>
      </c>
      <c r="D1030" t="s">
        <v>11</v>
      </c>
      <c r="E1030" t="s">
        <v>329</v>
      </c>
      <c r="F1030" t="s">
        <v>433</v>
      </c>
      <c r="R1030">
        <v>0</v>
      </c>
      <c r="S1030">
        <v>0</v>
      </c>
      <c r="T1030">
        <v>500000000</v>
      </c>
      <c r="X1030">
        <v>0</v>
      </c>
      <c r="Y1030">
        <v>500000000</v>
      </c>
      <c r="AA1030" t="s">
        <v>2027</v>
      </c>
    </row>
    <row r="1031" spans="1:27" ht="15" customHeight="1">
      <c r="A1031" s="962" t="s">
        <v>263</v>
      </c>
      <c r="B1031" t="s">
        <v>321</v>
      </c>
      <c r="C1031" t="s">
        <v>13</v>
      </c>
      <c r="D1031" t="s">
        <v>11</v>
      </c>
      <c r="E1031" t="s">
        <v>329</v>
      </c>
      <c r="F1031" t="s">
        <v>433</v>
      </c>
      <c r="R1031">
        <v>0</v>
      </c>
      <c r="S1031">
        <v>0</v>
      </c>
      <c r="T1031">
        <v>500000000</v>
      </c>
      <c r="X1031">
        <v>0</v>
      </c>
      <c r="Y1031">
        <v>500000000</v>
      </c>
      <c r="AA1031" t="s">
        <v>2027</v>
      </c>
    </row>
    <row r="1032" spans="1:27" ht="15" customHeight="1">
      <c r="A1032" s="962" t="s">
        <v>263</v>
      </c>
      <c r="B1032" t="s">
        <v>294</v>
      </c>
      <c r="C1032" t="s">
        <v>13</v>
      </c>
      <c r="D1032" t="s">
        <v>11</v>
      </c>
      <c r="E1032" t="s">
        <v>329</v>
      </c>
      <c r="F1032" t="s">
        <v>433</v>
      </c>
      <c r="R1032">
        <v>0</v>
      </c>
      <c r="S1032">
        <v>0</v>
      </c>
      <c r="T1032">
        <v>500000000</v>
      </c>
      <c r="X1032">
        <v>0</v>
      </c>
      <c r="Y1032">
        <v>500000000</v>
      </c>
      <c r="AA1032" t="s">
        <v>2027</v>
      </c>
    </row>
    <row r="1033" spans="1:27" ht="15" customHeight="1">
      <c r="A1033" s="962" t="s">
        <v>263</v>
      </c>
      <c r="B1033" t="s">
        <v>293</v>
      </c>
      <c r="C1033" t="s">
        <v>13</v>
      </c>
      <c r="D1033" t="s">
        <v>11</v>
      </c>
      <c r="E1033" t="s">
        <v>329</v>
      </c>
      <c r="F1033" t="s">
        <v>433</v>
      </c>
      <c r="R1033">
        <v>0</v>
      </c>
      <c r="S1033">
        <v>0</v>
      </c>
      <c r="T1033">
        <v>500000000</v>
      </c>
      <c r="X1033">
        <v>0</v>
      </c>
      <c r="Y1033">
        <v>500000000</v>
      </c>
      <c r="AA1033" t="s">
        <v>2027</v>
      </c>
    </row>
    <row r="1034" spans="1:27" ht="15" customHeight="1">
      <c r="A1034" s="962" t="s">
        <v>263</v>
      </c>
      <c r="B1034" t="s">
        <v>324</v>
      </c>
      <c r="C1034" t="s">
        <v>13</v>
      </c>
      <c r="D1034" t="s">
        <v>11</v>
      </c>
      <c r="E1034" t="s">
        <v>329</v>
      </c>
      <c r="F1034" t="s">
        <v>433</v>
      </c>
      <c r="R1034">
        <v>0</v>
      </c>
      <c r="S1034">
        <v>0</v>
      </c>
      <c r="T1034">
        <v>500000000</v>
      </c>
      <c r="X1034">
        <v>0</v>
      </c>
      <c r="Y1034">
        <v>500000000</v>
      </c>
      <c r="AA1034" t="s">
        <v>2027</v>
      </c>
    </row>
    <row r="1035" spans="1:27" ht="15" customHeight="1">
      <c r="A1035" s="962" t="s">
        <v>264</v>
      </c>
      <c r="B1035" t="s">
        <v>294</v>
      </c>
      <c r="C1035" t="s">
        <v>13</v>
      </c>
      <c r="D1035" t="s">
        <v>11</v>
      </c>
      <c r="E1035" t="s">
        <v>329</v>
      </c>
      <c r="F1035" t="s">
        <v>433</v>
      </c>
      <c r="R1035">
        <v>1.1000000000000001</v>
      </c>
      <c r="S1035">
        <v>0</v>
      </c>
      <c r="T1035">
        <v>500000000</v>
      </c>
      <c r="X1035">
        <v>0</v>
      </c>
      <c r="Y1035">
        <v>500000000</v>
      </c>
      <c r="AA1035" t="s">
        <v>2027</v>
      </c>
    </row>
    <row r="1036" spans="1:27" ht="15" customHeight="1">
      <c r="A1036" s="962" t="s">
        <v>264</v>
      </c>
      <c r="B1036" t="s">
        <v>292</v>
      </c>
      <c r="C1036" t="s">
        <v>13</v>
      </c>
      <c r="D1036" t="s">
        <v>11</v>
      </c>
      <c r="E1036" t="s">
        <v>329</v>
      </c>
      <c r="F1036" t="s">
        <v>433</v>
      </c>
      <c r="R1036">
        <v>2.19</v>
      </c>
      <c r="S1036">
        <v>0</v>
      </c>
      <c r="T1036">
        <v>500000000</v>
      </c>
      <c r="X1036">
        <v>0</v>
      </c>
      <c r="Y1036">
        <v>500000000</v>
      </c>
      <c r="AA1036" t="s">
        <v>2027</v>
      </c>
    </row>
    <row r="1037" spans="1:27" ht="15" customHeight="1">
      <c r="A1037" s="962" t="s">
        <v>264</v>
      </c>
      <c r="B1037" t="s">
        <v>291</v>
      </c>
      <c r="C1037" t="s">
        <v>13</v>
      </c>
      <c r="D1037" t="s">
        <v>11</v>
      </c>
      <c r="E1037" t="s">
        <v>329</v>
      </c>
      <c r="F1037" t="s">
        <v>433</v>
      </c>
      <c r="R1037">
        <v>3.29</v>
      </c>
      <c r="S1037">
        <v>0</v>
      </c>
      <c r="T1037">
        <v>500000000</v>
      </c>
      <c r="X1037">
        <v>0</v>
      </c>
      <c r="Y1037">
        <v>500000000</v>
      </c>
      <c r="AA1037" t="s">
        <v>2027</v>
      </c>
    </row>
    <row r="1038" spans="1:27" ht="15" customHeight="1">
      <c r="A1038" s="962" t="s">
        <v>264</v>
      </c>
      <c r="B1038" t="s">
        <v>293</v>
      </c>
      <c r="C1038" t="s">
        <v>13</v>
      </c>
      <c r="D1038" t="s">
        <v>11</v>
      </c>
      <c r="E1038" t="s">
        <v>329</v>
      </c>
      <c r="F1038" t="s">
        <v>433</v>
      </c>
      <c r="R1038">
        <v>1.1000000000000001</v>
      </c>
      <c r="S1038">
        <v>0</v>
      </c>
      <c r="T1038">
        <v>500000000</v>
      </c>
      <c r="X1038">
        <v>0</v>
      </c>
      <c r="Y1038">
        <v>500000000</v>
      </c>
      <c r="AA1038" t="s">
        <v>2027</v>
      </c>
    </row>
    <row r="1039" spans="1:27" ht="15" customHeight="1">
      <c r="A1039" s="962" t="s">
        <v>264</v>
      </c>
      <c r="B1039" t="s">
        <v>289</v>
      </c>
      <c r="C1039" t="s">
        <v>13</v>
      </c>
      <c r="D1039" t="s">
        <v>11</v>
      </c>
      <c r="E1039" t="s">
        <v>329</v>
      </c>
      <c r="F1039" t="s">
        <v>433</v>
      </c>
      <c r="R1039">
        <v>14.2</v>
      </c>
      <c r="S1039">
        <v>0</v>
      </c>
      <c r="T1039">
        <v>500000000</v>
      </c>
      <c r="X1039">
        <v>0</v>
      </c>
      <c r="Y1039">
        <v>500000000</v>
      </c>
      <c r="AA1039" t="s">
        <v>2027</v>
      </c>
    </row>
    <row r="1040" spans="1:27" ht="15" customHeight="1">
      <c r="A1040" s="962" t="s">
        <v>264</v>
      </c>
      <c r="B1040" t="s">
        <v>288</v>
      </c>
      <c r="C1040" t="s">
        <v>13</v>
      </c>
      <c r="D1040" t="s">
        <v>11</v>
      </c>
      <c r="E1040" t="s">
        <v>329</v>
      </c>
      <c r="F1040" t="s">
        <v>433</v>
      </c>
      <c r="R1040">
        <v>14.2</v>
      </c>
      <c r="S1040">
        <v>0</v>
      </c>
      <c r="T1040">
        <v>500000000</v>
      </c>
      <c r="X1040">
        <v>0</v>
      </c>
      <c r="Y1040">
        <v>500000000</v>
      </c>
      <c r="AA1040" t="s">
        <v>2027</v>
      </c>
    </row>
    <row r="1041" spans="1:27" ht="15" customHeight="1">
      <c r="A1041" s="962" t="s">
        <v>264</v>
      </c>
      <c r="B1041" t="s">
        <v>287</v>
      </c>
      <c r="C1041" t="s">
        <v>13</v>
      </c>
      <c r="D1041" t="s">
        <v>11</v>
      </c>
      <c r="E1041" t="s">
        <v>329</v>
      </c>
      <c r="F1041" t="s">
        <v>433</v>
      </c>
      <c r="R1041">
        <v>14.2</v>
      </c>
      <c r="S1041">
        <v>0</v>
      </c>
      <c r="T1041">
        <v>500000000</v>
      </c>
      <c r="X1041">
        <v>0</v>
      </c>
      <c r="Y1041">
        <v>500000000</v>
      </c>
      <c r="AA1041" t="s">
        <v>2027</v>
      </c>
    </row>
    <row r="1042" spans="1:27" ht="15" customHeight="1">
      <c r="A1042" s="962" t="s">
        <v>264</v>
      </c>
      <c r="B1042" t="s">
        <v>295</v>
      </c>
      <c r="C1042" t="s">
        <v>13</v>
      </c>
      <c r="D1042" t="s">
        <v>11</v>
      </c>
      <c r="E1042" t="s">
        <v>329</v>
      </c>
      <c r="F1042" t="s">
        <v>433</v>
      </c>
      <c r="R1042">
        <v>5.48</v>
      </c>
      <c r="S1042">
        <v>0</v>
      </c>
      <c r="T1042">
        <v>500000000</v>
      </c>
      <c r="X1042">
        <v>0</v>
      </c>
      <c r="Y1042">
        <v>500000000</v>
      </c>
      <c r="AA1042" t="s">
        <v>2027</v>
      </c>
    </row>
    <row r="1043" spans="1:27" ht="15" customHeight="1">
      <c r="A1043" s="962" t="s">
        <v>264</v>
      </c>
      <c r="B1043" t="s">
        <v>296</v>
      </c>
      <c r="C1043" t="s">
        <v>13</v>
      </c>
      <c r="D1043" t="s">
        <v>11</v>
      </c>
      <c r="E1043" t="s">
        <v>329</v>
      </c>
      <c r="F1043" t="s">
        <v>433</v>
      </c>
      <c r="R1043">
        <v>5.48</v>
      </c>
      <c r="S1043">
        <v>0</v>
      </c>
      <c r="T1043">
        <v>500000000</v>
      </c>
      <c r="X1043">
        <v>0</v>
      </c>
      <c r="Y1043">
        <v>500000000</v>
      </c>
      <c r="AA1043" t="s">
        <v>2027</v>
      </c>
    </row>
    <row r="1044" spans="1:27" ht="15" customHeight="1">
      <c r="A1044" s="962" t="s">
        <v>265</v>
      </c>
      <c r="B1044" t="s">
        <v>294</v>
      </c>
      <c r="C1044" t="s">
        <v>13</v>
      </c>
      <c r="D1044" t="s">
        <v>11</v>
      </c>
      <c r="E1044" t="s">
        <v>329</v>
      </c>
      <c r="F1044" t="s">
        <v>433</v>
      </c>
      <c r="R1044">
        <v>0.55000000000000004</v>
      </c>
      <c r="S1044">
        <v>0</v>
      </c>
      <c r="T1044">
        <v>500000000</v>
      </c>
      <c r="X1044">
        <v>0</v>
      </c>
      <c r="Y1044">
        <v>500000000</v>
      </c>
      <c r="AA1044" t="s">
        <v>2027</v>
      </c>
    </row>
    <row r="1045" spans="1:27" ht="15" customHeight="1">
      <c r="A1045" s="962" t="s">
        <v>265</v>
      </c>
      <c r="B1045" t="s">
        <v>292</v>
      </c>
      <c r="C1045" t="s">
        <v>13</v>
      </c>
      <c r="D1045" t="s">
        <v>11</v>
      </c>
      <c r="E1045" t="s">
        <v>329</v>
      </c>
      <c r="F1045" t="s">
        <v>433</v>
      </c>
      <c r="R1045">
        <v>1.1000000000000001</v>
      </c>
      <c r="S1045">
        <v>0</v>
      </c>
      <c r="T1045">
        <v>500000000</v>
      </c>
      <c r="X1045">
        <v>0</v>
      </c>
      <c r="Y1045">
        <v>500000000</v>
      </c>
      <c r="AA1045" t="s">
        <v>2027</v>
      </c>
    </row>
    <row r="1046" spans="1:27" ht="15" customHeight="1">
      <c r="A1046" s="962" t="s">
        <v>265</v>
      </c>
      <c r="B1046" t="s">
        <v>291</v>
      </c>
      <c r="C1046" t="s">
        <v>13</v>
      </c>
      <c r="D1046" t="s">
        <v>11</v>
      </c>
      <c r="E1046" t="s">
        <v>329</v>
      </c>
      <c r="F1046" t="s">
        <v>433</v>
      </c>
      <c r="R1046">
        <v>1.64</v>
      </c>
      <c r="S1046">
        <v>0</v>
      </c>
      <c r="T1046">
        <v>500000000</v>
      </c>
      <c r="X1046">
        <v>0</v>
      </c>
      <c r="Y1046">
        <v>500000000</v>
      </c>
      <c r="AA1046" t="s">
        <v>2027</v>
      </c>
    </row>
    <row r="1047" spans="1:27" ht="15" customHeight="1">
      <c r="A1047" s="962" t="s">
        <v>265</v>
      </c>
      <c r="B1047" t="s">
        <v>293</v>
      </c>
      <c r="C1047" t="s">
        <v>13</v>
      </c>
      <c r="D1047" t="s">
        <v>11</v>
      </c>
      <c r="E1047" t="s">
        <v>329</v>
      </c>
      <c r="F1047" t="s">
        <v>433</v>
      </c>
      <c r="R1047">
        <v>0.55000000000000004</v>
      </c>
      <c r="S1047">
        <v>0</v>
      </c>
      <c r="T1047">
        <v>500000000</v>
      </c>
      <c r="X1047">
        <v>0</v>
      </c>
      <c r="Y1047">
        <v>500000000</v>
      </c>
      <c r="AA1047" t="s">
        <v>2027</v>
      </c>
    </row>
    <row r="1048" spans="1:27" ht="15" customHeight="1">
      <c r="A1048" s="962" t="s">
        <v>265</v>
      </c>
      <c r="B1048" t="s">
        <v>289</v>
      </c>
      <c r="C1048" t="s">
        <v>13</v>
      </c>
      <c r="D1048" t="s">
        <v>11</v>
      </c>
      <c r="E1048" t="s">
        <v>329</v>
      </c>
      <c r="F1048" t="s">
        <v>433</v>
      </c>
      <c r="R1048">
        <v>7.12</v>
      </c>
      <c r="S1048">
        <v>0</v>
      </c>
      <c r="T1048">
        <v>500000000</v>
      </c>
      <c r="X1048">
        <v>0</v>
      </c>
      <c r="Y1048">
        <v>500000000</v>
      </c>
      <c r="AA1048" t="s">
        <v>2027</v>
      </c>
    </row>
    <row r="1049" spans="1:27" ht="15" customHeight="1">
      <c r="A1049" s="962" t="s">
        <v>265</v>
      </c>
      <c r="B1049" t="s">
        <v>288</v>
      </c>
      <c r="C1049" t="s">
        <v>13</v>
      </c>
      <c r="D1049" t="s">
        <v>11</v>
      </c>
      <c r="E1049" t="s">
        <v>329</v>
      </c>
      <c r="F1049" t="s">
        <v>433</v>
      </c>
      <c r="R1049">
        <v>7.12</v>
      </c>
      <c r="S1049">
        <v>0</v>
      </c>
      <c r="T1049">
        <v>500000000</v>
      </c>
      <c r="X1049">
        <v>0</v>
      </c>
      <c r="Y1049">
        <v>500000000</v>
      </c>
      <c r="AA1049" t="s">
        <v>2027</v>
      </c>
    </row>
    <row r="1050" spans="1:27" ht="15" customHeight="1">
      <c r="A1050" s="962" t="s">
        <v>265</v>
      </c>
      <c r="B1050" t="s">
        <v>287</v>
      </c>
      <c r="C1050" t="s">
        <v>13</v>
      </c>
      <c r="D1050" t="s">
        <v>11</v>
      </c>
      <c r="E1050" t="s">
        <v>329</v>
      </c>
      <c r="F1050" t="s">
        <v>433</v>
      </c>
      <c r="R1050">
        <v>7.12</v>
      </c>
      <c r="S1050">
        <v>0</v>
      </c>
      <c r="T1050">
        <v>500000000</v>
      </c>
      <c r="X1050">
        <v>0</v>
      </c>
      <c r="Y1050">
        <v>500000000</v>
      </c>
      <c r="AA1050" t="s">
        <v>2027</v>
      </c>
    </row>
    <row r="1051" spans="1:27" ht="15" customHeight="1">
      <c r="A1051" s="962" t="s">
        <v>265</v>
      </c>
      <c r="B1051" t="s">
        <v>295</v>
      </c>
      <c r="C1051" t="s">
        <v>13</v>
      </c>
      <c r="D1051" t="s">
        <v>11</v>
      </c>
      <c r="E1051" t="s">
        <v>329</v>
      </c>
      <c r="F1051" t="s">
        <v>433</v>
      </c>
      <c r="R1051">
        <v>2.74</v>
      </c>
      <c r="S1051">
        <v>0</v>
      </c>
      <c r="T1051">
        <v>500000000</v>
      </c>
      <c r="X1051">
        <v>0</v>
      </c>
      <c r="Y1051">
        <v>500000000</v>
      </c>
      <c r="AA1051" t="s">
        <v>2027</v>
      </c>
    </row>
    <row r="1052" spans="1:27" ht="15" customHeight="1">
      <c r="A1052" s="962" t="s">
        <v>265</v>
      </c>
      <c r="B1052" t="s">
        <v>296</v>
      </c>
      <c r="C1052" t="s">
        <v>13</v>
      </c>
      <c r="D1052" t="s">
        <v>11</v>
      </c>
      <c r="E1052" t="s">
        <v>329</v>
      </c>
      <c r="F1052" t="s">
        <v>433</v>
      </c>
      <c r="R1052">
        <v>2.74</v>
      </c>
      <c r="S1052">
        <v>0</v>
      </c>
      <c r="T1052">
        <v>500000000</v>
      </c>
      <c r="X1052">
        <v>0</v>
      </c>
      <c r="Y1052">
        <v>500000000</v>
      </c>
      <c r="AA1052" t="s">
        <v>2027</v>
      </c>
    </row>
    <row r="1053" spans="1:27" ht="15" customHeight="1">
      <c r="A1053" s="962" t="s">
        <v>266</v>
      </c>
      <c r="B1053" t="s">
        <v>294</v>
      </c>
      <c r="C1053" t="s">
        <v>13</v>
      </c>
      <c r="D1053" t="s">
        <v>11</v>
      </c>
      <c r="E1053" t="s">
        <v>329</v>
      </c>
      <c r="F1053" t="s">
        <v>433</v>
      </c>
      <c r="R1053">
        <v>0.55000000000000004</v>
      </c>
      <c r="S1053">
        <v>0</v>
      </c>
      <c r="T1053">
        <v>500000000</v>
      </c>
      <c r="X1053">
        <v>0</v>
      </c>
      <c r="Y1053">
        <v>500000000</v>
      </c>
      <c r="AA1053" t="s">
        <v>2027</v>
      </c>
    </row>
    <row r="1054" spans="1:27" ht="15" customHeight="1">
      <c r="A1054" s="962" t="s">
        <v>266</v>
      </c>
      <c r="B1054" t="s">
        <v>292</v>
      </c>
      <c r="C1054" t="s">
        <v>13</v>
      </c>
      <c r="D1054" t="s">
        <v>11</v>
      </c>
      <c r="E1054" t="s">
        <v>329</v>
      </c>
      <c r="F1054" t="s">
        <v>433</v>
      </c>
      <c r="R1054">
        <v>1.1000000000000001</v>
      </c>
      <c r="S1054">
        <v>0</v>
      </c>
      <c r="T1054">
        <v>500000000</v>
      </c>
      <c r="X1054">
        <v>0</v>
      </c>
      <c r="Y1054">
        <v>500000000</v>
      </c>
      <c r="AA1054" t="s">
        <v>2027</v>
      </c>
    </row>
    <row r="1055" spans="1:27" ht="15" customHeight="1">
      <c r="A1055" s="962" t="s">
        <v>266</v>
      </c>
      <c r="B1055" t="s">
        <v>291</v>
      </c>
      <c r="C1055" t="s">
        <v>13</v>
      </c>
      <c r="D1055" t="s">
        <v>11</v>
      </c>
      <c r="E1055" t="s">
        <v>329</v>
      </c>
      <c r="F1055" t="s">
        <v>433</v>
      </c>
      <c r="R1055">
        <v>1.64</v>
      </c>
      <c r="S1055">
        <v>0</v>
      </c>
      <c r="T1055">
        <v>500000000</v>
      </c>
      <c r="X1055">
        <v>0</v>
      </c>
      <c r="Y1055">
        <v>500000000</v>
      </c>
      <c r="AA1055" t="s">
        <v>2027</v>
      </c>
    </row>
    <row r="1056" spans="1:27" ht="15" customHeight="1">
      <c r="A1056" s="962" t="s">
        <v>266</v>
      </c>
      <c r="B1056" t="s">
        <v>293</v>
      </c>
      <c r="C1056" t="s">
        <v>13</v>
      </c>
      <c r="D1056" t="s">
        <v>11</v>
      </c>
      <c r="E1056" t="s">
        <v>329</v>
      </c>
      <c r="F1056" t="s">
        <v>433</v>
      </c>
      <c r="R1056">
        <v>0.55000000000000004</v>
      </c>
      <c r="S1056">
        <v>0</v>
      </c>
      <c r="T1056">
        <v>500000000</v>
      </c>
      <c r="X1056">
        <v>0</v>
      </c>
      <c r="Y1056">
        <v>500000000</v>
      </c>
      <c r="AA1056" t="s">
        <v>2027</v>
      </c>
    </row>
    <row r="1057" spans="1:27" ht="15" customHeight="1">
      <c r="A1057" s="962" t="s">
        <v>266</v>
      </c>
      <c r="B1057" t="s">
        <v>289</v>
      </c>
      <c r="C1057" t="s">
        <v>13</v>
      </c>
      <c r="D1057" t="s">
        <v>11</v>
      </c>
      <c r="E1057" t="s">
        <v>329</v>
      </c>
      <c r="F1057" t="s">
        <v>433</v>
      </c>
      <c r="R1057">
        <v>7.12</v>
      </c>
      <c r="S1057">
        <v>0</v>
      </c>
      <c r="T1057">
        <v>500000000</v>
      </c>
      <c r="X1057">
        <v>0</v>
      </c>
      <c r="Y1057">
        <v>500000000</v>
      </c>
      <c r="AA1057" t="s">
        <v>2027</v>
      </c>
    </row>
    <row r="1058" spans="1:27" ht="15" customHeight="1">
      <c r="A1058" s="962" t="s">
        <v>266</v>
      </c>
      <c r="B1058" t="s">
        <v>288</v>
      </c>
      <c r="C1058" t="s">
        <v>13</v>
      </c>
      <c r="D1058" t="s">
        <v>11</v>
      </c>
      <c r="E1058" t="s">
        <v>329</v>
      </c>
      <c r="F1058" t="s">
        <v>433</v>
      </c>
      <c r="R1058">
        <v>7.12</v>
      </c>
      <c r="S1058">
        <v>0</v>
      </c>
      <c r="T1058">
        <v>500000000</v>
      </c>
      <c r="X1058">
        <v>0</v>
      </c>
      <c r="Y1058">
        <v>500000000</v>
      </c>
      <c r="AA1058" t="s">
        <v>2027</v>
      </c>
    </row>
    <row r="1059" spans="1:27" ht="15" customHeight="1">
      <c r="A1059" s="962" t="s">
        <v>266</v>
      </c>
      <c r="B1059" t="s">
        <v>287</v>
      </c>
      <c r="C1059" t="s">
        <v>13</v>
      </c>
      <c r="D1059" t="s">
        <v>11</v>
      </c>
      <c r="E1059" t="s">
        <v>329</v>
      </c>
      <c r="F1059" t="s">
        <v>433</v>
      </c>
      <c r="R1059">
        <v>7.12</v>
      </c>
      <c r="S1059">
        <v>0</v>
      </c>
      <c r="T1059">
        <v>500000000</v>
      </c>
      <c r="X1059">
        <v>0</v>
      </c>
      <c r="Y1059">
        <v>500000000</v>
      </c>
      <c r="AA1059" t="s">
        <v>2027</v>
      </c>
    </row>
    <row r="1060" spans="1:27" ht="15" customHeight="1">
      <c r="A1060" s="962" t="s">
        <v>266</v>
      </c>
      <c r="B1060" t="s">
        <v>295</v>
      </c>
      <c r="C1060" t="s">
        <v>13</v>
      </c>
      <c r="D1060" t="s">
        <v>11</v>
      </c>
      <c r="E1060" t="s">
        <v>329</v>
      </c>
      <c r="F1060" t="s">
        <v>433</v>
      </c>
      <c r="R1060">
        <v>2.74</v>
      </c>
      <c r="S1060">
        <v>0</v>
      </c>
      <c r="T1060">
        <v>500000000</v>
      </c>
      <c r="X1060">
        <v>0</v>
      </c>
      <c r="Y1060">
        <v>500000000</v>
      </c>
      <c r="AA1060" t="s">
        <v>2027</v>
      </c>
    </row>
    <row r="1061" spans="1:27" ht="15" customHeight="1">
      <c r="A1061" s="962" t="s">
        <v>266</v>
      </c>
      <c r="B1061" t="s">
        <v>296</v>
      </c>
      <c r="C1061" t="s">
        <v>13</v>
      </c>
      <c r="D1061" t="s">
        <v>11</v>
      </c>
      <c r="E1061" t="s">
        <v>329</v>
      </c>
      <c r="F1061" t="s">
        <v>433</v>
      </c>
      <c r="R1061">
        <v>2.74</v>
      </c>
      <c r="S1061">
        <v>0</v>
      </c>
      <c r="T1061">
        <v>500000000</v>
      </c>
      <c r="X1061">
        <v>0</v>
      </c>
      <c r="Y1061">
        <v>500000000</v>
      </c>
      <c r="AA1061" t="s">
        <v>2027</v>
      </c>
    </row>
    <row r="1062" spans="1:27" ht="15" customHeight="1">
      <c r="A1062" s="962" t="s">
        <v>267</v>
      </c>
      <c r="B1062" t="s">
        <v>296</v>
      </c>
      <c r="C1062" t="s">
        <v>13</v>
      </c>
      <c r="D1062" t="s">
        <v>11</v>
      </c>
      <c r="E1062" t="s">
        <v>329</v>
      </c>
      <c r="F1062" t="s">
        <v>433</v>
      </c>
      <c r="O1062" t="s">
        <v>882</v>
      </c>
      <c r="P1062" t="s">
        <v>2005</v>
      </c>
      <c r="Q1062" t="s">
        <v>2006</v>
      </c>
      <c r="R1062">
        <v>48</v>
      </c>
      <c r="X1062">
        <v>0</v>
      </c>
      <c r="Y1062">
        <v>500000000</v>
      </c>
      <c r="AA1062" t="s">
        <v>2025</v>
      </c>
    </row>
    <row r="1063" spans="1:27" ht="15" customHeight="1">
      <c r="A1063" s="962" t="s">
        <v>267</v>
      </c>
      <c r="B1063" t="s">
        <v>289</v>
      </c>
      <c r="C1063" t="s">
        <v>13</v>
      </c>
      <c r="D1063" t="s">
        <v>11</v>
      </c>
      <c r="E1063" t="s">
        <v>329</v>
      </c>
      <c r="F1063" t="s">
        <v>433</v>
      </c>
      <c r="R1063">
        <v>48</v>
      </c>
      <c r="X1063">
        <v>0</v>
      </c>
      <c r="Y1063">
        <v>500000000</v>
      </c>
      <c r="AA1063" t="s">
        <v>2025</v>
      </c>
    </row>
    <row r="1064" spans="1:27" ht="15" customHeight="1">
      <c r="A1064" s="962" t="s">
        <v>267</v>
      </c>
      <c r="B1064" t="s">
        <v>288</v>
      </c>
      <c r="C1064" t="s">
        <v>13</v>
      </c>
      <c r="D1064" t="s">
        <v>11</v>
      </c>
      <c r="E1064" t="s">
        <v>329</v>
      </c>
      <c r="F1064" t="s">
        <v>433</v>
      </c>
      <c r="R1064">
        <v>48</v>
      </c>
      <c r="X1064">
        <v>0</v>
      </c>
      <c r="Y1064">
        <v>500000000</v>
      </c>
      <c r="AA1064" t="s">
        <v>2025</v>
      </c>
    </row>
    <row r="1065" spans="1:27" ht="15" customHeight="1">
      <c r="A1065" s="962" t="s">
        <v>267</v>
      </c>
      <c r="B1065" t="s">
        <v>287</v>
      </c>
      <c r="C1065" t="s">
        <v>13</v>
      </c>
      <c r="D1065" t="s">
        <v>11</v>
      </c>
      <c r="E1065" t="s">
        <v>329</v>
      </c>
      <c r="F1065" t="s">
        <v>433</v>
      </c>
      <c r="R1065">
        <v>48</v>
      </c>
      <c r="X1065">
        <v>0</v>
      </c>
      <c r="Y1065">
        <v>500000000</v>
      </c>
      <c r="AA1065" t="s">
        <v>2025</v>
      </c>
    </row>
    <row r="1066" spans="1:27" ht="15" customHeight="1">
      <c r="A1066" s="962" t="s">
        <v>268</v>
      </c>
      <c r="B1066" t="s">
        <v>296</v>
      </c>
      <c r="C1066" t="s">
        <v>13</v>
      </c>
      <c r="D1066" t="s">
        <v>11</v>
      </c>
      <c r="E1066" t="s">
        <v>329</v>
      </c>
      <c r="F1066" t="s">
        <v>433</v>
      </c>
      <c r="O1066" t="s">
        <v>882</v>
      </c>
      <c r="P1066" t="s">
        <v>2005</v>
      </c>
      <c r="Q1066" t="s">
        <v>2006</v>
      </c>
      <c r="R1066">
        <v>20.399999999999999</v>
      </c>
      <c r="X1066">
        <v>0</v>
      </c>
      <c r="Y1066">
        <v>500000000</v>
      </c>
      <c r="AA1066" t="s">
        <v>2025</v>
      </c>
    </row>
    <row r="1067" spans="1:27" ht="15" customHeight="1">
      <c r="A1067" s="962" t="s">
        <v>268</v>
      </c>
      <c r="B1067" t="s">
        <v>289</v>
      </c>
      <c r="C1067" t="s">
        <v>13</v>
      </c>
      <c r="D1067" t="s">
        <v>11</v>
      </c>
      <c r="E1067" t="s">
        <v>329</v>
      </c>
      <c r="F1067" t="s">
        <v>433</v>
      </c>
      <c r="R1067">
        <v>20.399999999999999</v>
      </c>
      <c r="X1067">
        <v>0</v>
      </c>
      <c r="Y1067">
        <v>500000000</v>
      </c>
      <c r="AA1067" t="s">
        <v>2025</v>
      </c>
    </row>
    <row r="1068" spans="1:27" ht="15" customHeight="1">
      <c r="A1068" s="962" t="s">
        <v>268</v>
      </c>
      <c r="B1068" t="s">
        <v>288</v>
      </c>
      <c r="C1068" t="s">
        <v>13</v>
      </c>
      <c r="D1068" t="s">
        <v>11</v>
      </c>
      <c r="E1068" t="s">
        <v>329</v>
      </c>
      <c r="F1068" t="s">
        <v>433</v>
      </c>
      <c r="R1068">
        <v>20.399999999999999</v>
      </c>
      <c r="X1068">
        <v>0</v>
      </c>
      <c r="Y1068">
        <v>500000000</v>
      </c>
      <c r="AA1068" t="s">
        <v>2025</v>
      </c>
    </row>
    <row r="1069" spans="1:27" ht="15" customHeight="1">
      <c r="A1069" s="962" t="s">
        <v>268</v>
      </c>
      <c r="B1069" t="s">
        <v>287</v>
      </c>
      <c r="C1069" t="s">
        <v>13</v>
      </c>
      <c r="D1069" t="s">
        <v>11</v>
      </c>
      <c r="E1069" t="s">
        <v>329</v>
      </c>
      <c r="F1069" t="s">
        <v>433</v>
      </c>
      <c r="R1069">
        <v>20.399999999999999</v>
      </c>
      <c r="X1069">
        <v>0</v>
      </c>
      <c r="Y1069">
        <v>500000000</v>
      </c>
      <c r="AA1069" t="s">
        <v>2025</v>
      </c>
    </row>
    <row r="1070" spans="1:27" ht="15" customHeight="1">
      <c r="A1070" s="962" t="s">
        <v>269</v>
      </c>
      <c r="B1070" t="s">
        <v>296</v>
      </c>
      <c r="C1070" t="s">
        <v>13</v>
      </c>
      <c r="D1070" t="s">
        <v>11</v>
      </c>
      <c r="E1070" t="s">
        <v>329</v>
      </c>
      <c r="F1070" t="s">
        <v>433</v>
      </c>
      <c r="O1070" t="s">
        <v>882</v>
      </c>
      <c r="P1070" t="s">
        <v>2005</v>
      </c>
      <c r="Q1070" t="s">
        <v>2006</v>
      </c>
      <c r="R1070">
        <v>51.6</v>
      </c>
      <c r="X1070">
        <v>0</v>
      </c>
      <c r="Y1070">
        <v>500000000</v>
      </c>
      <c r="AA1070" t="s">
        <v>2025</v>
      </c>
    </row>
    <row r="1071" spans="1:27" ht="15" customHeight="1">
      <c r="A1071" s="962" t="s">
        <v>269</v>
      </c>
      <c r="B1071" t="s">
        <v>289</v>
      </c>
      <c r="C1071" t="s">
        <v>13</v>
      </c>
      <c r="D1071" t="s">
        <v>11</v>
      </c>
      <c r="E1071" t="s">
        <v>329</v>
      </c>
      <c r="F1071" t="s">
        <v>433</v>
      </c>
      <c r="R1071">
        <v>51.6</v>
      </c>
      <c r="X1071">
        <v>0</v>
      </c>
      <c r="Y1071">
        <v>500000000</v>
      </c>
      <c r="AA1071" t="s">
        <v>2025</v>
      </c>
    </row>
    <row r="1072" spans="1:27" ht="15" customHeight="1">
      <c r="A1072" s="962" t="s">
        <v>269</v>
      </c>
      <c r="B1072" t="s">
        <v>288</v>
      </c>
      <c r="C1072" t="s">
        <v>13</v>
      </c>
      <c r="D1072" t="s">
        <v>11</v>
      </c>
      <c r="E1072" t="s">
        <v>329</v>
      </c>
      <c r="F1072" t="s">
        <v>433</v>
      </c>
      <c r="R1072">
        <v>51.6</v>
      </c>
      <c r="X1072">
        <v>0</v>
      </c>
      <c r="Y1072">
        <v>500000000</v>
      </c>
      <c r="AA1072" t="s">
        <v>2025</v>
      </c>
    </row>
    <row r="1073" spans="1:27" ht="15" customHeight="1">
      <c r="A1073" s="962" t="s">
        <v>269</v>
      </c>
      <c r="B1073" t="s">
        <v>287</v>
      </c>
      <c r="C1073" t="s">
        <v>13</v>
      </c>
      <c r="D1073" t="s">
        <v>11</v>
      </c>
      <c r="E1073" t="s">
        <v>329</v>
      </c>
      <c r="F1073" t="s">
        <v>433</v>
      </c>
      <c r="R1073">
        <v>51.6</v>
      </c>
      <c r="X1073">
        <v>0</v>
      </c>
      <c r="Y1073">
        <v>500000000</v>
      </c>
      <c r="AA1073" t="s">
        <v>2025</v>
      </c>
    </row>
    <row r="1074" spans="1:27" ht="15" customHeight="1">
      <c r="A1074" s="962" t="s">
        <v>270</v>
      </c>
      <c r="B1074" t="s">
        <v>296</v>
      </c>
      <c r="C1074" t="s">
        <v>13</v>
      </c>
      <c r="D1074" t="s">
        <v>11</v>
      </c>
      <c r="E1074" t="s">
        <v>329</v>
      </c>
      <c r="F1074" t="s">
        <v>433</v>
      </c>
      <c r="R1074">
        <v>0</v>
      </c>
      <c r="S1074">
        <v>0</v>
      </c>
      <c r="T1074">
        <v>0</v>
      </c>
      <c r="X1074">
        <v>0</v>
      </c>
      <c r="Y1074">
        <v>500000000</v>
      </c>
      <c r="AA1074" t="s">
        <v>2029</v>
      </c>
    </row>
    <row r="1075" spans="1:27" ht="15" customHeight="1">
      <c r="A1075" s="962" t="s">
        <v>270</v>
      </c>
      <c r="B1075" t="s">
        <v>289</v>
      </c>
      <c r="C1075" t="s">
        <v>13</v>
      </c>
      <c r="D1075" t="s">
        <v>11</v>
      </c>
      <c r="E1075" t="s">
        <v>329</v>
      </c>
      <c r="F1075" t="s">
        <v>433</v>
      </c>
      <c r="R1075">
        <v>0</v>
      </c>
      <c r="S1075">
        <v>0</v>
      </c>
      <c r="T1075">
        <v>0</v>
      </c>
      <c r="X1075">
        <v>0</v>
      </c>
      <c r="Y1075">
        <v>500000000</v>
      </c>
      <c r="AA1075" t="s">
        <v>2029</v>
      </c>
    </row>
    <row r="1076" spans="1:27" ht="15" customHeight="1">
      <c r="A1076" s="962" t="s">
        <v>270</v>
      </c>
      <c r="B1076" t="s">
        <v>288</v>
      </c>
      <c r="C1076" t="s">
        <v>13</v>
      </c>
      <c r="D1076" t="s">
        <v>11</v>
      </c>
      <c r="E1076" t="s">
        <v>329</v>
      </c>
      <c r="F1076" t="s">
        <v>433</v>
      </c>
      <c r="R1076">
        <v>0</v>
      </c>
      <c r="S1076">
        <v>0</v>
      </c>
      <c r="T1076">
        <v>0</v>
      </c>
      <c r="X1076">
        <v>0</v>
      </c>
      <c r="Y1076">
        <v>500000000</v>
      </c>
      <c r="AA1076" t="s">
        <v>2029</v>
      </c>
    </row>
    <row r="1077" spans="1:27" ht="15" customHeight="1">
      <c r="A1077" s="962" t="s">
        <v>270</v>
      </c>
      <c r="B1077" t="s">
        <v>287</v>
      </c>
      <c r="C1077" t="s">
        <v>13</v>
      </c>
      <c r="D1077" t="s">
        <v>11</v>
      </c>
      <c r="E1077" t="s">
        <v>329</v>
      </c>
      <c r="F1077" t="s">
        <v>433</v>
      </c>
      <c r="R1077">
        <v>0</v>
      </c>
      <c r="S1077">
        <v>0</v>
      </c>
      <c r="T1077">
        <v>0</v>
      </c>
      <c r="X1077">
        <v>0</v>
      </c>
      <c r="Y1077">
        <v>500000000</v>
      </c>
      <c r="AA1077" t="s">
        <v>2029</v>
      </c>
    </row>
    <row r="1078" spans="1:27" ht="15" customHeight="1">
      <c r="A1078" s="962" t="s">
        <v>271</v>
      </c>
      <c r="B1078" t="s">
        <v>297</v>
      </c>
      <c r="C1078" t="s">
        <v>13</v>
      </c>
      <c r="D1078" t="s">
        <v>11</v>
      </c>
      <c r="E1078" t="s">
        <v>329</v>
      </c>
      <c r="F1078" t="s">
        <v>433</v>
      </c>
      <c r="R1078">
        <v>0</v>
      </c>
      <c r="S1078">
        <v>0</v>
      </c>
      <c r="T1078">
        <v>0</v>
      </c>
      <c r="X1078">
        <v>0</v>
      </c>
      <c r="Y1078">
        <v>500000000</v>
      </c>
      <c r="AA1078" t="s">
        <v>2029</v>
      </c>
    </row>
    <row r="1079" spans="1:27" ht="15" customHeight="1">
      <c r="A1079" s="962" t="s">
        <v>271</v>
      </c>
      <c r="B1079" t="s">
        <v>288</v>
      </c>
      <c r="C1079" t="s">
        <v>13</v>
      </c>
      <c r="D1079" t="s">
        <v>11</v>
      </c>
      <c r="E1079" t="s">
        <v>329</v>
      </c>
      <c r="F1079" t="s">
        <v>433</v>
      </c>
      <c r="R1079">
        <v>0</v>
      </c>
      <c r="S1079">
        <v>0</v>
      </c>
      <c r="T1079">
        <v>0</v>
      </c>
      <c r="X1079">
        <v>0</v>
      </c>
      <c r="Y1079">
        <v>500000000</v>
      </c>
      <c r="AA1079" t="s">
        <v>2029</v>
      </c>
    </row>
    <row r="1080" spans="1:27" ht="15" customHeight="1">
      <c r="A1080" s="962" t="s">
        <v>271</v>
      </c>
      <c r="B1080" t="s">
        <v>287</v>
      </c>
      <c r="C1080" t="s">
        <v>13</v>
      </c>
      <c r="D1080" t="s">
        <v>11</v>
      </c>
      <c r="E1080" t="s">
        <v>329</v>
      </c>
      <c r="F1080" t="s">
        <v>433</v>
      </c>
      <c r="R1080">
        <v>0</v>
      </c>
      <c r="S1080">
        <v>0</v>
      </c>
      <c r="T1080">
        <v>0</v>
      </c>
      <c r="X1080">
        <v>0</v>
      </c>
      <c r="Y1080">
        <v>500000000</v>
      </c>
      <c r="AA1080" t="s">
        <v>2029</v>
      </c>
    </row>
    <row r="1081" spans="1:27" ht="15" customHeight="1">
      <c r="A1081" s="962" t="s">
        <v>271</v>
      </c>
      <c r="B1081" t="s">
        <v>299</v>
      </c>
      <c r="C1081" t="s">
        <v>13</v>
      </c>
      <c r="D1081" t="s">
        <v>11</v>
      </c>
      <c r="E1081" t="s">
        <v>329</v>
      </c>
      <c r="F1081" t="s">
        <v>433</v>
      </c>
      <c r="R1081">
        <v>0</v>
      </c>
      <c r="S1081">
        <v>0</v>
      </c>
      <c r="T1081">
        <v>0</v>
      </c>
      <c r="X1081">
        <v>0</v>
      </c>
      <c r="Y1081">
        <v>500000000</v>
      </c>
      <c r="AA1081" t="s">
        <v>2029</v>
      </c>
    </row>
    <row r="1082" spans="1:27" ht="15" customHeight="1">
      <c r="A1082" s="962" t="s">
        <v>271</v>
      </c>
      <c r="B1082" t="s">
        <v>301</v>
      </c>
      <c r="C1082" t="s">
        <v>13</v>
      </c>
      <c r="D1082" t="s">
        <v>11</v>
      </c>
      <c r="E1082" t="s">
        <v>329</v>
      </c>
      <c r="F1082" t="s">
        <v>433</v>
      </c>
      <c r="R1082">
        <v>0</v>
      </c>
      <c r="S1082">
        <v>0</v>
      </c>
      <c r="T1082">
        <v>0</v>
      </c>
      <c r="X1082">
        <v>0</v>
      </c>
      <c r="Y1082">
        <v>500000000</v>
      </c>
      <c r="AA1082" t="s">
        <v>2029</v>
      </c>
    </row>
    <row r="1083" spans="1:27" ht="15" customHeight="1">
      <c r="A1083" s="962" t="s">
        <v>271</v>
      </c>
      <c r="B1083" t="s">
        <v>302</v>
      </c>
      <c r="C1083" t="s">
        <v>13</v>
      </c>
      <c r="D1083" t="s">
        <v>11</v>
      </c>
      <c r="E1083" t="s">
        <v>329</v>
      </c>
      <c r="F1083" t="s">
        <v>433</v>
      </c>
      <c r="R1083">
        <v>0</v>
      </c>
      <c r="S1083">
        <v>0</v>
      </c>
      <c r="T1083">
        <v>0</v>
      </c>
      <c r="X1083">
        <v>0</v>
      </c>
      <c r="Y1083">
        <v>500000000</v>
      </c>
      <c r="AA1083" t="s">
        <v>2029</v>
      </c>
    </row>
    <row r="1084" spans="1:27" ht="15" customHeight="1">
      <c r="A1084" s="962" t="s">
        <v>271</v>
      </c>
      <c r="B1084" t="s">
        <v>303</v>
      </c>
      <c r="C1084" t="s">
        <v>13</v>
      </c>
      <c r="D1084" t="s">
        <v>11</v>
      </c>
      <c r="E1084" t="s">
        <v>329</v>
      </c>
      <c r="F1084" t="s">
        <v>433</v>
      </c>
      <c r="R1084">
        <v>0</v>
      </c>
      <c r="S1084">
        <v>0</v>
      </c>
      <c r="T1084">
        <v>0</v>
      </c>
      <c r="X1084">
        <v>0</v>
      </c>
      <c r="Y1084">
        <v>500000000</v>
      </c>
      <c r="AA1084" t="s">
        <v>2029</v>
      </c>
    </row>
    <row r="1085" spans="1:27" ht="15" customHeight="1">
      <c r="A1085" s="962" t="s">
        <v>271</v>
      </c>
      <c r="B1085" t="s">
        <v>298</v>
      </c>
      <c r="C1085" t="s">
        <v>13</v>
      </c>
      <c r="D1085" t="s">
        <v>11</v>
      </c>
      <c r="E1085" t="s">
        <v>329</v>
      </c>
      <c r="F1085" t="s">
        <v>433</v>
      </c>
      <c r="R1085">
        <v>0</v>
      </c>
      <c r="S1085">
        <v>0</v>
      </c>
      <c r="T1085">
        <v>0</v>
      </c>
      <c r="X1085">
        <v>0</v>
      </c>
      <c r="Y1085">
        <v>500000000</v>
      </c>
      <c r="AA1085" t="s">
        <v>2029</v>
      </c>
    </row>
    <row r="1086" spans="1:27" ht="15" customHeight="1">
      <c r="A1086" s="962" t="s">
        <v>271</v>
      </c>
      <c r="B1086" t="s">
        <v>300</v>
      </c>
      <c r="C1086" t="s">
        <v>13</v>
      </c>
      <c r="D1086" t="s">
        <v>11</v>
      </c>
      <c r="E1086" t="s">
        <v>329</v>
      </c>
      <c r="F1086" t="s">
        <v>433</v>
      </c>
      <c r="R1086">
        <v>0</v>
      </c>
      <c r="S1086">
        <v>0</v>
      </c>
      <c r="T1086">
        <v>0</v>
      </c>
      <c r="X1086">
        <v>0</v>
      </c>
      <c r="Y1086">
        <v>500000000</v>
      </c>
      <c r="AA1086" t="s">
        <v>2029</v>
      </c>
    </row>
    <row r="1087" spans="1:27" ht="15" customHeight="1">
      <c r="A1087" s="962" t="s">
        <v>272</v>
      </c>
      <c r="B1087" t="s">
        <v>296</v>
      </c>
      <c r="C1087" t="s">
        <v>13</v>
      </c>
      <c r="D1087" t="s">
        <v>11</v>
      </c>
      <c r="E1087" t="s">
        <v>329</v>
      </c>
      <c r="F1087" t="s">
        <v>433</v>
      </c>
      <c r="R1087">
        <v>0</v>
      </c>
      <c r="S1087">
        <v>0</v>
      </c>
      <c r="T1087">
        <v>0</v>
      </c>
      <c r="X1087">
        <v>0</v>
      </c>
      <c r="Y1087">
        <v>500000000</v>
      </c>
      <c r="AA1087" t="s">
        <v>2029</v>
      </c>
    </row>
    <row r="1088" spans="1:27" ht="15" customHeight="1">
      <c r="A1088" s="962" t="s">
        <v>272</v>
      </c>
      <c r="B1088" t="s">
        <v>289</v>
      </c>
      <c r="C1088" t="s">
        <v>13</v>
      </c>
      <c r="D1088" t="s">
        <v>11</v>
      </c>
      <c r="E1088" t="s">
        <v>329</v>
      </c>
      <c r="F1088" t="s">
        <v>433</v>
      </c>
      <c r="R1088">
        <v>0</v>
      </c>
      <c r="S1088">
        <v>0</v>
      </c>
      <c r="T1088">
        <v>0</v>
      </c>
      <c r="X1088">
        <v>0</v>
      </c>
      <c r="Y1088">
        <v>500000000</v>
      </c>
      <c r="AA1088" t="s">
        <v>2029</v>
      </c>
    </row>
    <row r="1089" spans="1:27" ht="15" customHeight="1">
      <c r="A1089" s="962" t="s">
        <v>272</v>
      </c>
      <c r="B1089" t="s">
        <v>288</v>
      </c>
      <c r="C1089" t="s">
        <v>13</v>
      </c>
      <c r="D1089" t="s">
        <v>11</v>
      </c>
      <c r="E1089" t="s">
        <v>329</v>
      </c>
      <c r="F1089" t="s">
        <v>433</v>
      </c>
      <c r="R1089">
        <v>0</v>
      </c>
      <c r="S1089">
        <v>0</v>
      </c>
      <c r="T1089">
        <v>0</v>
      </c>
      <c r="X1089">
        <v>0</v>
      </c>
      <c r="Y1089">
        <v>500000000</v>
      </c>
      <c r="AA1089" t="s">
        <v>2029</v>
      </c>
    </row>
    <row r="1090" spans="1:27" ht="15" customHeight="1">
      <c r="A1090" s="962" t="s">
        <v>272</v>
      </c>
      <c r="B1090" t="s">
        <v>287</v>
      </c>
      <c r="C1090" t="s">
        <v>13</v>
      </c>
      <c r="D1090" t="s">
        <v>11</v>
      </c>
      <c r="E1090" t="s">
        <v>329</v>
      </c>
      <c r="F1090" t="s">
        <v>433</v>
      </c>
      <c r="R1090">
        <v>0</v>
      </c>
      <c r="S1090">
        <v>0</v>
      </c>
      <c r="T1090">
        <v>0</v>
      </c>
      <c r="X1090">
        <v>0</v>
      </c>
      <c r="Y1090">
        <v>500000000</v>
      </c>
      <c r="AA1090" t="s">
        <v>2029</v>
      </c>
    </row>
    <row r="1091" spans="1:27" ht="15" customHeight="1">
      <c r="A1091" s="962" t="s">
        <v>273</v>
      </c>
      <c r="B1091" t="s">
        <v>296</v>
      </c>
      <c r="C1091" t="s">
        <v>13</v>
      </c>
      <c r="D1091" t="s">
        <v>11</v>
      </c>
      <c r="E1091" t="s">
        <v>329</v>
      </c>
      <c r="F1091" t="s">
        <v>433</v>
      </c>
      <c r="R1091">
        <v>0</v>
      </c>
      <c r="S1091">
        <v>0</v>
      </c>
      <c r="T1091">
        <v>0</v>
      </c>
      <c r="X1091">
        <v>0</v>
      </c>
      <c r="Y1091">
        <v>500000000</v>
      </c>
      <c r="AA1091" t="s">
        <v>2029</v>
      </c>
    </row>
    <row r="1092" spans="1:27" ht="15" customHeight="1">
      <c r="A1092" s="962" t="s">
        <v>273</v>
      </c>
      <c r="B1092" t="s">
        <v>289</v>
      </c>
      <c r="C1092" t="s">
        <v>13</v>
      </c>
      <c r="D1092" t="s">
        <v>11</v>
      </c>
      <c r="E1092" t="s">
        <v>329</v>
      </c>
      <c r="F1092" t="s">
        <v>433</v>
      </c>
      <c r="R1092">
        <v>0</v>
      </c>
      <c r="S1092">
        <v>0</v>
      </c>
      <c r="T1092">
        <v>0</v>
      </c>
      <c r="X1092">
        <v>0</v>
      </c>
      <c r="Y1092">
        <v>500000000</v>
      </c>
      <c r="AA1092" t="s">
        <v>2029</v>
      </c>
    </row>
    <row r="1093" spans="1:27" ht="15" customHeight="1">
      <c r="A1093" s="962" t="s">
        <v>273</v>
      </c>
      <c r="B1093" t="s">
        <v>288</v>
      </c>
      <c r="C1093" t="s">
        <v>13</v>
      </c>
      <c r="D1093" t="s">
        <v>11</v>
      </c>
      <c r="E1093" t="s">
        <v>329</v>
      </c>
      <c r="F1093" t="s">
        <v>433</v>
      </c>
      <c r="R1093">
        <v>0</v>
      </c>
      <c r="S1093">
        <v>0</v>
      </c>
      <c r="T1093">
        <v>0</v>
      </c>
      <c r="X1093">
        <v>0</v>
      </c>
      <c r="Y1093">
        <v>500000000</v>
      </c>
      <c r="AA1093" t="s">
        <v>2029</v>
      </c>
    </row>
    <row r="1094" spans="1:27" ht="15" customHeight="1">
      <c r="A1094" s="962" t="s">
        <v>273</v>
      </c>
      <c r="B1094" t="s">
        <v>287</v>
      </c>
      <c r="C1094" t="s">
        <v>13</v>
      </c>
      <c r="D1094" t="s">
        <v>11</v>
      </c>
      <c r="E1094" t="s">
        <v>329</v>
      </c>
      <c r="F1094" t="s">
        <v>433</v>
      </c>
      <c r="R1094">
        <v>0</v>
      </c>
      <c r="S1094">
        <v>0</v>
      </c>
      <c r="T1094">
        <v>0</v>
      </c>
      <c r="X1094">
        <v>0</v>
      </c>
      <c r="Y1094">
        <v>500000000</v>
      </c>
      <c r="AA1094" t="s">
        <v>2029</v>
      </c>
    </row>
    <row r="1095" spans="1:27" ht="15" customHeight="1">
      <c r="A1095" s="962" t="s">
        <v>274</v>
      </c>
      <c r="B1095" t="s">
        <v>283</v>
      </c>
      <c r="C1095" t="s">
        <v>13</v>
      </c>
      <c r="D1095" t="s">
        <v>11</v>
      </c>
      <c r="E1095" t="s">
        <v>329</v>
      </c>
      <c r="F1095" t="s">
        <v>433</v>
      </c>
      <c r="R1095">
        <v>0</v>
      </c>
      <c r="U1095">
        <v>0</v>
      </c>
      <c r="V1095">
        <v>0</v>
      </c>
      <c r="X1095">
        <v>0</v>
      </c>
      <c r="Y1095">
        <v>500000000</v>
      </c>
      <c r="Z1095">
        <v>0</v>
      </c>
      <c r="AA1095" t="s">
        <v>2028</v>
      </c>
    </row>
    <row r="1096" spans="1:27" ht="15" customHeight="1">
      <c r="A1096" s="962" t="s">
        <v>277</v>
      </c>
      <c r="B1096" t="s">
        <v>246</v>
      </c>
      <c r="C1096" t="s">
        <v>13</v>
      </c>
      <c r="D1096" t="s">
        <v>11</v>
      </c>
      <c r="E1096" t="s">
        <v>329</v>
      </c>
      <c r="F1096" t="s">
        <v>433</v>
      </c>
      <c r="R1096">
        <v>0</v>
      </c>
      <c r="S1096">
        <v>0</v>
      </c>
      <c r="T1096">
        <v>500000000</v>
      </c>
      <c r="X1096">
        <v>0</v>
      </c>
      <c r="Y1096">
        <v>500000000</v>
      </c>
      <c r="AA1096" t="s">
        <v>2027</v>
      </c>
    </row>
    <row r="1097" spans="1:27" ht="15" customHeight="1">
      <c r="A1097" s="962" t="s">
        <v>277</v>
      </c>
      <c r="B1097" t="s">
        <v>244</v>
      </c>
      <c r="C1097" t="s">
        <v>13</v>
      </c>
      <c r="D1097" t="s">
        <v>11</v>
      </c>
      <c r="E1097" t="s">
        <v>329</v>
      </c>
      <c r="F1097" t="s">
        <v>433</v>
      </c>
      <c r="G1097" t="s">
        <v>441</v>
      </c>
      <c r="I1097" t="s">
        <v>428</v>
      </c>
      <c r="K1097" t="s">
        <v>333</v>
      </c>
      <c r="L1097" t="s">
        <v>442</v>
      </c>
      <c r="M1097" t="s">
        <v>66</v>
      </c>
      <c r="O1097" t="s">
        <v>365</v>
      </c>
      <c r="P1097" t="s">
        <v>336</v>
      </c>
      <c r="Q1097" t="s">
        <v>337</v>
      </c>
      <c r="R1097">
        <v>557</v>
      </c>
      <c r="U1097">
        <v>557.37</v>
      </c>
      <c r="V1097">
        <v>27.87</v>
      </c>
      <c r="W1097">
        <v>0.1</v>
      </c>
      <c r="X1097">
        <v>0</v>
      </c>
      <c r="Y1097">
        <v>500000000</v>
      </c>
      <c r="Z1097">
        <v>0</v>
      </c>
      <c r="AA1097" t="s">
        <v>2028</v>
      </c>
    </row>
    <row r="1098" spans="1:27" ht="15" customHeight="1">
      <c r="A1098" s="962" t="s">
        <v>278</v>
      </c>
      <c r="B1098" t="s">
        <v>252</v>
      </c>
      <c r="C1098" t="s">
        <v>13</v>
      </c>
      <c r="D1098" t="s">
        <v>11</v>
      </c>
      <c r="E1098" t="s">
        <v>329</v>
      </c>
      <c r="F1098" t="s">
        <v>433</v>
      </c>
      <c r="J1098" t="s">
        <v>340</v>
      </c>
      <c r="L1098" t="s">
        <v>252</v>
      </c>
      <c r="R1098">
        <v>0</v>
      </c>
      <c r="U1098">
        <v>0</v>
      </c>
      <c r="V1098">
        <v>0</v>
      </c>
      <c r="X1098">
        <v>0</v>
      </c>
      <c r="Y1098">
        <v>500000000</v>
      </c>
      <c r="Z1098">
        <v>0</v>
      </c>
      <c r="AA1098" t="s">
        <v>2028</v>
      </c>
    </row>
    <row r="1099" spans="1:27" ht="15" customHeight="1">
      <c r="A1099" s="962" t="s">
        <v>278</v>
      </c>
      <c r="B1099" t="s">
        <v>247</v>
      </c>
      <c r="C1099" t="s">
        <v>13</v>
      </c>
      <c r="D1099" t="s">
        <v>11</v>
      </c>
      <c r="E1099" t="s">
        <v>329</v>
      </c>
      <c r="F1099" t="s">
        <v>433</v>
      </c>
      <c r="L1099" t="s">
        <v>367</v>
      </c>
      <c r="O1099" t="s">
        <v>361</v>
      </c>
      <c r="P1099" t="s">
        <v>336</v>
      </c>
      <c r="Q1099" t="s">
        <v>337</v>
      </c>
      <c r="R1099">
        <v>50.8</v>
      </c>
      <c r="X1099">
        <v>0</v>
      </c>
      <c r="Y1099">
        <v>500000000</v>
      </c>
      <c r="AA1099" t="s">
        <v>2025</v>
      </c>
    </row>
    <row r="1100" spans="1:27" ht="15" customHeight="1">
      <c r="A1100" s="962" t="s">
        <v>278</v>
      </c>
      <c r="B1100" t="s">
        <v>251</v>
      </c>
      <c r="C1100" t="s">
        <v>13</v>
      </c>
      <c r="D1100" t="s">
        <v>11</v>
      </c>
      <c r="E1100" t="s">
        <v>329</v>
      </c>
      <c r="F1100" t="s">
        <v>433</v>
      </c>
      <c r="R1100">
        <v>0</v>
      </c>
      <c r="X1100">
        <v>0</v>
      </c>
      <c r="Y1100">
        <v>500000000</v>
      </c>
      <c r="AA1100" t="s">
        <v>2025</v>
      </c>
    </row>
    <row r="1101" spans="1:27" ht="15" customHeight="1">
      <c r="A1101" s="962" t="s">
        <v>279</v>
      </c>
      <c r="B1101" t="s">
        <v>254</v>
      </c>
      <c r="C1101" t="s">
        <v>13</v>
      </c>
      <c r="D1101" t="s">
        <v>11</v>
      </c>
      <c r="E1101" t="s">
        <v>329</v>
      </c>
      <c r="F1101" t="s">
        <v>433</v>
      </c>
      <c r="O1101" t="s">
        <v>361</v>
      </c>
      <c r="P1101" t="s">
        <v>868</v>
      </c>
      <c r="Q1101" t="s">
        <v>869</v>
      </c>
      <c r="R1101">
        <v>493</v>
      </c>
      <c r="X1101">
        <v>0</v>
      </c>
      <c r="Y1101">
        <v>500000000</v>
      </c>
      <c r="AA1101" t="s">
        <v>2025</v>
      </c>
    </row>
    <row r="1102" spans="1:27" ht="15" customHeight="1">
      <c r="A1102" s="962" t="s">
        <v>279</v>
      </c>
      <c r="B1102" t="s">
        <v>253</v>
      </c>
      <c r="C1102" t="s">
        <v>13</v>
      </c>
      <c r="D1102" t="s">
        <v>11</v>
      </c>
      <c r="E1102" t="s">
        <v>329</v>
      </c>
      <c r="F1102" t="s">
        <v>433</v>
      </c>
      <c r="G1102" t="s">
        <v>443</v>
      </c>
      <c r="I1102" t="s">
        <v>332</v>
      </c>
      <c r="K1102" t="s">
        <v>333</v>
      </c>
      <c r="L1102" t="s">
        <v>253</v>
      </c>
      <c r="M1102" t="s">
        <v>53</v>
      </c>
      <c r="O1102" t="s">
        <v>335</v>
      </c>
      <c r="P1102" t="s">
        <v>336</v>
      </c>
      <c r="Q1102" t="s">
        <v>337</v>
      </c>
      <c r="R1102">
        <v>65.099999999999994</v>
      </c>
      <c r="U1102">
        <v>65.08</v>
      </c>
      <c r="V1102">
        <v>3.25</v>
      </c>
      <c r="W1102">
        <v>0.1</v>
      </c>
      <c r="X1102">
        <v>0</v>
      </c>
      <c r="Y1102">
        <v>500000000</v>
      </c>
      <c r="Z1102">
        <v>0</v>
      </c>
      <c r="AA1102" t="s">
        <v>2028</v>
      </c>
    </row>
    <row r="1103" spans="1:27" ht="15" customHeight="1">
      <c r="A1103" s="962" t="s">
        <v>279</v>
      </c>
      <c r="B1103" t="s">
        <v>251</v>
      </c>
      <c r="C1103" t="s">
        <v>13</v>
      </c>
      <c r="D1103" t="s">
        <v>11</v>
      </c>
      <c r="E1103" t="s">
        <v>329</v>
      </c>
      <c r="F1103" t="s">
        <v>433</v>
      </c>
      <c r="G1103" t="s">
        <v>443</v>
      </c>
      <c r="I1103" t="s">
        <v>332</v>
      </c>
      <c r="K1103" t="s">
        <v>333</v>
      </c>
      <c r="L1103" t="s">
        <v>253</v>
      </c>
      <c r="M1103" t="s">
        <v>53</v>
      </c>
      <c r="O1103" t="s">
        <v>335</v>
      </c>
      <c r="P1103" t="s">
        <v>336</v>
      </c>
      <c r="Q1103" t="s">
        <v>337</v>
      </c>
      <c r="R1103">
        <v>65.099999999999994</v>
      </c>
      <c r="X1103">
        <v>0</v>
      </c>
      <c r="Y1103">
        <v>500000000</v>
      </c>
      <c r="AA1103" t="s">
        <v>2025</v>
      </c>
    </row>
    <row r="1104" spans="1:27" ht="15" customHeight="1">
      <c r="A1104" s="962" t="s">
        <v>279</v>
      </c>
      <c r="B1104" t="s">
        <v>255</v>
      </c>
      <c r="C1104" t="s">
        <v>13</v>
      </c>
      <c r="D1104" t="s">
        <v>11</v>
      </c>
      <c r="E1104" t="s">
        <v>329</v>
      </c>
      <c r="F1104" t="s">
        <v>433</v>
      </c>
      <c r="H1104" t="s">
        <v>931</v>
      </c>
      <c r="I1104" t="s">
        <v>853</v>
      </c>
      <c r="J1104" t="s">
        <v>848</v>
      </c>
      <c r="K1104" t="s">
        <v>854</v>
      </c>
      <c r="L1104" t="s">
        <v>855</v>
      </c>
      <c r="M1104" t="s">
        <v>55</v>
      </c>
      <c r="O1104" t="s">
        <v>361</v>
      </c>
      <c r="P1104" t="s">
        <v>851</v>
      </c>
      <c r="Q1104" t="s">
        <v>337</v>
      </c>
      <c r="R1104">
        <v>5.07</v>
      </c>
      <c r="X1104">
        <v>0</v>
      </c>
      <c r="Y1104">
        <v>500000000</v>
      </c>
      <c r="AA1104" t="s">
        <v>2025</v>
      </c>
    </row>
    <row r="1105" spans="1:27" ht="15" customHeight="1">
      <c r="A1105" s="962" t="s">
        <v>280</v>
      </c>
      <c r="B1105" t="s">
        <v>257</v>
      </c>
      <c r="C1105" t="s">
        <v>13</v>
      </c>
      <c r="D1105" t="s">
        <v>11</v>
      </c>
      <c r="E1105" t="s">
        <v>329</v>
      </c>
      <c r="F1105" t="s">
        <v>433</v>
      </c>
      <c r="J1105" t="s">
        <v>436</v>
      </c>
      <c r="R1105">
        <v>0</v>
      </c>
      <c r="U1105">
        <v>0</v>
      </c>
      <c r="V1105">
        <v>0</v>
      </c>
      <c r="X1105">
        <v>0</v>
      </c>
      <c r="Y1105">
        <v>500000000</v>
      </c>
      <c r="Z1105">
        <v>0</v>
      </c>
      <c r="AA1105" t="s">
        <v>2028</v>
      </c>
    </row>
    <row r="1106" spans="1:27" ht="15" customHeight="1">
      <c r="A1106" s="962" t="s">
        <v>280</v>
      </c>
      <c r="B1106" t="s">
        <v>259</v>
      </c>
      <c r="C1106" t="s">
        <v>13</v>
      </c>
      <c r="D1106" t="s">
        <v>11</v>
      </c>
      <c r="E1106" t="s">
        <v>329</v>
      </c>
      <c r="F1106" t="s">
        <v>433</v>
      </c>
      <c r="R1106">
        <v>0</v>
      </c>
      <c r="U1106">
        <v>0</v>
      </c>
      <c r="V1106">
        <v>0</v>
      </c>
      <c r="X1106">
        <v>0</v>
      </c>
      <c r="Y1106">
        <v>500000000</v>
      </c>
      <c r="Z1106">
        <v>0</v>
      </c>
      <c r="AA1106" t="s">
        <v>2028</v>
      </c>
    </row>
    <row r="1107" spans="1:27" ht="15" customHeight="1">
      <c r="A1107" s="962" t="s">
        <v>280</v>
      </c>
      <c r="B1107" t="s">
        <v>260</v>
      </c>
      <c r="C1107" t="s">
        <v>13</v>
      </c>
      <c r="D1107" t="s">
        <v>11</v>
      </c>
      <c r="E1107" t="s">
        <v>329</v>
      </c>
      <c r="F1107" t="s">
        <v>433</v>
      </c>
      <c r="R1107">
        <v>0</v>
      </c>
      <c r="X1107">
        <v>0</v>
      </c>
      <c r="Y1107">
        <v>500000000</v>
      </c>
      <c r="AA1107" t="s">
        <v>2025</v>
      </c>
    </row>
    <row r="1108" spans="1:27" ht="15" customHeight="1">
      <c r="A1108" s="962" t="s">
        <v>281</v>
      </c>
      <c r="B1108" t="s">
        <v>262</v>
      </c>
      <c r="C1108" t="s">
        <v>13</v>
      </c>
      <c r="D1108" t="s">
        <v>11</v>
      </c>
      <c r="E1108" t="s">
        <v>329</v>
      </c>
      <c r="F1108" t="s">
        <v>433</v>
      </c>
      <c r="L1108" t="s">
        <v>2002</v>
      </c>
      <c r="O1108" t="s">
        <v>361</v>
      </c>
      <c r="P1108" t="s">
        <v>868</v>
      </c>
      <c r="Q1108" t="s">
        <v>869</v>
      </c>
      <c r="R1108">
        <v>0</v>
      </c>
      <c r="S1108">
        <v>0</v>
      </c>
      <c r="T1108">
        <v>500000000</v>
      </c>
      <c r="X1108">
        <v>0</v>
      </c>
      <c r="Y1108">
        <v>500000000</v>
      </c>
      <c r="AA1108" t="s">
        <v>2027</v>
      </c>
    </row>
    <row r="1109" spans="1:27" ht="15" customHeight="1">
      <c r="A1109" s="962" t="s">
        <v>281</v>
      </c>
      <c r="B1109" t="s">
        <v>261</v>
      </c>
      <c r="C1109" t="s">
        <v>13</v>
      </c>
      <c r="D1109" t="s">
        <v>11</v>
      </c>
      <c r="E1109" t="s">
        <v>329</v>
      </c>
      <c r="F1109" t="s">
        <v>433</v>
      </c>
      <c r="R1109">
        <v>0</v>
      </c>
      <c r="S1109">
        <v>0</v>
      </c>
      <c r="T1109">
        <v>500000000</v>
      </c>
      <c r="X1109">
        <v>0</v>
      </c>
      <c r="Y1109">
        <v>500000000</v>
      </c>
      <c r="AA1109" t="s">
        <v>2027</v>
      </c>
    </row>
    <row r="1110" spans="1:27" ht="15" customHeight="1">
      <c r="A1110" s="962" t="s">
        <v>282</v>
      </c>
      <c r="B1110" t="s">
        <v>263</v>
      </c>
      <c r="C1110" t="s">
        <v>13</v>
      </c>
      <c r="D1110" t="s">
        <v>11</v>
      </c>
      <c r="E1110" t="s">
        <v>329</v>
      </c>
      <c r="F1110" t="s">
        <v>433</v>
      </c>
      <c r="O1110" t="s">
        <v>361</v>
      </c>
      <c r="P1110" t="s">
        <v>868</v>
      </c>
      <c r="Q1110" t="s">
        <v>869</v>
      </c>
      <c r="R1110">
        <v>0</v>
      </c>
      <c r="S1110">
        <v>0</v>
      </c>
      <c r="T1110">
        <v>500000000</v>
      </c>
      <c r="X1110">
        <v>0</v>
      </c>
      <c r="Y1110">
        <v>500000000</v>
      </c>
      <c r="AA1110" t="s">
        <v>2027</v>
      </c>
    </row>
    <row r="1111" spans="1:27" ht="15" customHeight="1">
      <c r="A1111" s="962" t="s">
        <v>283</v>
      </c>
      <c r="B1111" t="s">
        <v>265</v>
      </c>
      <c r="C1111" t="s">
        <v>13</v>
      </c>
      <c r="D1111" t="s">
        <v>11</v>
      </c>
      <c r="E1111" t="s">
        <v>329</v>
      </c>
      <c r="F1111" t="s">
        <v>433</v>
      </c>
      <c r="O1111" t="s">
        <v>361</v>
      </c>
      <c r="P1111" t="s">
        <v>868</v>
      </c>
      <c r="Q1111" t="s">
        <v>869</v>
      </c>
      <c r="R1111">
        <v>7.12</v>
      </c>
      <c r="S1111">
        <v>0</v>
      </c>
      <c r="T1111">
        <v>500000000</v>
      </c>
      <c r="X1111">
        <v>0</v>
      </c>
      <c r="Y1111">
        <v>500000000</v>
      </c>
      <c r="AA1111" t="s">
        <v>2027</v>
      </c>
    </row>
    <row r="1112" spans="1:27" ht="15" customHeight="1">
      <c r="A1112" s="962" t="s">
        <v>283</v>
      </c>
      <c r="B1112" t="s">
        <v>266</v>
      </c>
      <c r="C1112" t="s">
        <v>13</v>
      </c>
      <c r="D1112" t="s">
        <v>11</v>
      </c>
      <c r="E1112" t="s">
        <v>329</v>
      </c>
      <c r="F1112" t="s">
        <v>433</v>
      </c>
      <c r="O1112" t="s">
        <v>361</v>
      </c>
      <c r="P1112" t="s">
        <v>868</v>
      </c>
      <c r="Q1112" t="s">
        <v>869</v>
      </c>
      <c r="R1112">
        <v>7.12</v>
      </c>
      <c r="S1112">
        <v>0</v>
      </c>
      <c r="T1112">
        <v>500000000</v>
      </c>
      <c r="X1112">
        <v>0</v>
      </c>
      <c r="Y1112">
        <v>500000000</v>
      </c>
      <c r="AA1112" t="s">
        <v>2027</v>
      </c>
    </row>
    <row r="1113" spans="1:27" ht="15" customHeight="1">
      <c r="A1113" s="962" t="s">
        <v>283</v>
      </c>
      <c r="B1113" t="s">
        <v>264</v>
      </c>
      <c r="C1113" t="s">
        <v>13</v>
      </c>
      <c r="D1113" t="s">
        <v>11</v>
      </c>
      <c r="E1113" t="s">
        <v>329</v>
      </c>
      <c r="F1113" t="s">
        <v>433</v>
      </c>
      <c r="R1113">
        <v>14.2</v>
      </c>
      <c r="S1113">
        <v>0</v>
      </c>
      <c r="T1113">
        <v>500000000</v>
      </c>
      <c r="X1113">
        <v>0</v>
      </c>
      <c r="Y1113">
        <v>500000000</v>
      </c>
      <c r="AA1113" t="s">
        <v>2027</v>
      </c>
    </row>
    <row r="1114" spans="1:27" ht="15" customHeight="1">
      <c r="A1114" s="962" t="s">
        <v>284</v>
      </c>
      <c r="B1114" t="s">
        <v>269</v>
      </c>
      <c r="C1114" t="s">
        <v>13</v>
      </c>
      <c r="D1114" t="s">
        <v>11</v>
      </c>
      <c r="E1114" t="s">
        <v>329</v>
      </c>
      <c r="F1114" t="s">
        <v>433</v>
      </c>
      <c r="L1114" t="s">
        <v>2008</v>
      </c>
      <c r="O1114" t="s">
        <v>882</v>
      </c>
      <c r="P1114" t="s">
        <v>2005</v>
      </c>
      <c r="Q1114" t="s">
        <v>2006</v>
      </c>
      <c r="R1114">
        <v>51.6</v>
      </c>
      <c r="X1114">
        <v>0</v>
      </c>
      <c r="Y1114">
        <v>500000000</v>
      </c>
      <c r="AA1114" t="s">
        <v>2025</v>
      </c>
    </row>
    <row r="1115" spans="1:27" ht="15" customHeight="1">
      <c r="A1115" s="962" t="s">
        <v>284</v>
      </c>
      <c r="B1115" t="s">
        <v>267</v>
      </c>
      <c r="C1115" t="s">
        <v>13</v>
      </c>
      <c r="D1115" t="s">
        <v>11</v>
      </c>
      <c r="E1115" t="s">
        <v>329</v>
      </c>
      <c r="F1115" t="s">
        <v>433</v>
      </c>
      <c r="H1115" t="s">
        <v>938</v>
      </c>
      <c r="I1115" t="s">
        <v>939</v>
      </c>
      <c r="J1115" t="s">
        <v>848</v>
      </c>
      <c r="K1115" t="s">
        <v>854</v>
      </c>
      <c r="L1115" t="s">
        <v>940</v>
      </c>
      <c r="M1115" t="s">
        <v>72</v>
      </c>
      <c r="O1115" t="s">
        <v>361</v>
      </c>
      <c r="P1115" t="s">
        <v>851</v>
      </c>
      <c r="Q1115" t="s">
        <v>337</v>
      </c>
      <c r="R1115">
        <v>48</v>
      </c>
      <c r="X1115">
        <v>0</v>
      </c>
      <c r="Y1115">
        <v>500000000</v>
      </c>
      <c r="AA1115" t="s">
        <v>2025</v>
      </c>
    </row>
    <row r="1116" spans="1:27" ht="15" customHeight="1">
      <c r="A1116" s="962" t="s">
        <v>284</v>
      </c>
      <c r="B1116" t="s">
        <v>268</v>
      </c>
      <c r="C1116" t="s">
        <v>13</v>
      </c>
      <c r="D1116" t="s">
        <v>11</v>
      </c>
      <c r="E1116" t="s">
        <v>329</v>
      </c>
      <c r="F1116" t="s">
        <v>433</v>
      </c>
      <c r="H1116" t="s">
        <v>941</v>
      </c>
      <c r="I1116" t="s">
        <v>942</v>
      </c>
      <c r="J1116" t="s">
        <v>848</v>
      </c>
      <c r="K1116" t="s">
        <v>854</v>
      </c>
      <c r="L1116" t="s">
        <v>943</v>
      </c>
      <c r="M1116" t="s">
        <v>72</v>
      </c>
      <c r="O1116" t="s">
        <v>882</v>
      </c>
      <c r="P1116" t="s">
        <v>851</v>
      </c>
      <c r="Q1116" t="s">
        <v>337</v>
      </c>
      <c r="R1116">
        <v>20.399999999999999</v>
      </c>
      <c r="X1116">
        <v>0</v>
      </c>
      <c r="Y1116">
        <v>500000000</v>
      </c>
      <c r="AA1116" t="s">
        <v>2025</v>
      </c>
    </row>
    <row r="1117" spans="1:27" ht="15" customHeight="1">
      <c r="A1117" s="962" t="s">
        <v>285</v>
      </c>
      <c r="B1117" t="s">
        <v>271</v>
      </c>
      <c r="C1117" t="s">
        <v>13</v>
      </c>
      <c r="D1117" t="s">
        <v>11</v>
      </c>
      <c r="E1117" t="s">
        <v>329</v>
      </c>
      <c r="F1117" t="s">
        <v>433</v>
      </c>
      <c r="R1117">
        <v>0</v>
      </c>
      <c r="S1117">
        <v>0</v>
      </c>
      <c r="T1117">
        <v>0</v>
      </c>
      <c r="X1117">
        <v>0</v>
      </c>
      <c r="Y1117">
        <v>500000000</v>
      </c>
      <c r="AA1117" t="s">
        <v>2029</v>
      </c>
    </row>
    <row r="1118" spans="1:27" ht="15" customHeight="1">
      <c r="A1118" s="962" t="s">
        <v>285</v>
      </c>
      <c r="B1118" t="s">
        <v>270</v>
      </c>
      <c r="C1118" t="s">
        <v>13</v>
      </c>
      <c r="D1118" t="s">
        <v>11</v>
      </c>
      <c r="E1118" t="s">
        <v>329</v>
      </c>
      <c r="F1118" t="s">
        <v>433</v>
      </c>
      <c r="R1118">
        <v>0</v>
      </c>
      <c r="S1118">
        <v>0</v>
      </c>
      <c r="T1118">
        <v>0</v>
      </c>
      <c r="X1118">
        <v>0</v>
      </c>
      <c r="Y1118">
        <v>500000000</v>
      </c>
      <c r="AA1118" t="s">
        <v>2029</v>
      </c>
    </row>
    <row r="1119" spans="1:27" ht="15" customHeight="1">
      <c r="A1119" s="962" t="s">
        <v>286</v>
      </c>
      <c r="B1119" t="s">
        <v>273</v>
      </c>
      <c r="C1119" t="s">
        <v>13</v>
      </c>
      <c r="D1119" t="s">
        <v>11</v>
      </c>
      <c r="E1119" t="s">
        <v>329</v>
      </c>
      <c r="F1119" t="s">
        <v>433</v>
      </c>
      <c r="R1119">
        <v>0</v>
      </c>
      <c r="S1119">
        <v>0</v>
      </c>
      <c r="T1119">
        <v>0</v>
      </c>
      <c r="X1119">
        <v>0</v>
      </c>
      <c r="Y1119">
        <v>500000000</v>
      </c>
      <c r="AA1119" t="s">
        <v>2029</v>
      </c>
    </row>
    <row r="1120" spans="1:27" ht="15" customHeight="1">
      <c r="A1120" s="962" t="s">
        <v>286</v>
      </c>
      <c r="B1120" t="s">
        <v>272</v>
      </c>
      <c r="C1120" t="s">
        <v>13</v>
      </c>
      <c r="D1120" t="s">
        <v>11</v>
      </c>
      <c r="E1120" t="s">
        <v>329</v>
      </c>
      <c r="F1120" t="s">
        <v>433</v>
      </c>
      <c r="R1120">
        <v>0</v>
      </c>
      <c r="S1120">
        <v>0</v>
      </c>
      <c r="T1120">
        <v>0</v>
      </c>
      <c r="X1120">
        <v>0</v>
      </c>
      <c r="Y1120">
        <v>500000000</v>
      </c>
      <c r="AA1120" t="s">
        <v>2029</v>
      </c>
    </row>
    <row r="1121" spans="1:27" ht="15" customHeight="1">
      <c r="A1121" s="962" t="s">
        <v>320</v>
      </c>
      <c r="B1121" t="s">
        <v>257</v>
      </c>
      <c r="C1121" t="s">
        <v>13</v>
      </c>
      <c r="D1121" t="s">
        <v>11</v>
      </c>
      <c r="E1121" t="s">
        <v>329</v>
      </c>
      <c r="F1121" t="s">
        <v>433</v>
      </c>
      <c r="R1121">
        <v>0</v>
      </c>
      <c r="S1121">
        <v>0</v>
      </c>
      <c r="T1121">
        <v>500000000</v>
      </c>
      <c r="X1121">
        <v>0</v>
      </c>
      <c r="Y1121">
        <v>500000000</v>
      </c>
      <c r="AA1121" t="s">
        <v>2027</v>
      </c>
    </row>
    <row r="1122" spans="1:27" ht="15" customHeight="1">
      <c r="A1122" s="962" t="s">
        <v>320</v>
      </c>
      <c r="B1122" t="s">
        <v>259</v>
      </c>
      <c r="C1122" t="s">
        <v>13</v>
      </c>
      <c r="D1122" t="s">
        <v>11</v>
      </c>
      <c r="E1122" t="s">
        <v>329</v>
      </c>
      <c r="F1122" t="s">
        <v>433</v>
      </c>
      <c r="R1122">
        <v>0</v>
      </c>
      <c r="S1122">
        <v>0</v>
      </c>
      <c r="T1122">
        <v>500000000</v>
      </c>
      <c r="X1122">
        <v>0</v>
      </c>
      <c r="Y1122">
        <v>500000000</v>
      </c>
      <c r="AA1122" t="s">
        <v>2027</v>
      </c>
    </row>
    <row r="1123" spans="1:27" ht="15" customHeight="1">
      <c r="A1123" s="962" t="s">
        <v>320</v>
      </c>
      <c r="B1123" t="s">
        <v>246</v>
      </c>
      <c r="C1123" t="s">
        <v>13</v>
      </c>
      <c r="D1123" t="s">
        <v>11</v>
      </c>
      <c r="E1123" t="s">
        <v>329</v>
      </c>
      <c r="F1123" t="s">
        <v>433</v>
      </c>
      <c r="R1123">
        <v>0</v>
      </c>
      <c r="S1123">
        <v>0</v>
      </c>
      <c r="T1123">
        <v>500000000</v>
      </c>
      <c r="X1123">
        <v>0</v>
      </c>
      <c r="Y1123">
        <v>500000000</v>
      </c>
      <c r="AA1123" t="s">
        <v>2027</v>
      </c>
    </row>
    <row r="1124" spans="1:27" ht="15" customHeight="1">
      <c r="A1124" s="962" t="s">
        <v>320</v>
      </c>
      <c r="B1124" t="s">
        <v>261</v>
      </c>
      <c r="C1124" t="s">
        <v>13</v>
      </c>
      <c r="D1124" t="s">
        <v>11</v>
      </c>
      <c r="E1124" t="s">
        <v>329</v>
      </c>
      <c r="F1124" t="s">
        <v>433</v>
      </c>
      <c r="R1124">
        <v>0</v>
      </c>
      <c r="S1124">
        <v>0</v>
      </c>
      <c r="T1124">
        <v>500000000</v>
      </c>
      <c r="X1124">
        <v>0</v>
      </c>
      <c r="Y1124">
        <v>500000000</v>
      </c>
      <c r="AA1124" t="s">
        <v>2027</v>
      </c>
    </row>
    <row r="1125" spans="1:27" ht="15" customHeight="1">
      <c r="A1125" s="962" t="s">
        <v>320</v>
      </c>
      <c r="B1125" t="s">
        <v>262</v>
      </c>
      <c r="C1125" t="s">
        <v>13</v>
      </c>
      <c r="D1125" t="s">
        <v>11</v>
      </c>
      <c r="E1125" t="s">
        <v>329</v>
      </c>
      <c r="F1125" t="s">
        <v>433</v>
      </c>
      <c r="R1125">
        <v>0</v>
      </c>
      <c r="S1125">
        <v>0</v>
      </c>
      <c r="T1125">
        <v>500000000</v>
      </c>
      <c r="X1125">
        <v>0</v>
      </c>
      <c r="Y1125">
        <v>500000000</v>
      </c>
      <c r="AA1125" t="s">
        <v>2027</v>
      </c>
    </row>
    <row r="1126" spans="1:27" ht="15" customHeight="1">
      <c r="A1126" s="962" t="s">
        <v>320</v>
      </c>
      <c r="B1126" t="s">
        <v>263</v>
      </c>
      <c r="C1126" t="s">
        <v>13</v>
      </c>
      <c r="D1126" t="s">
        <v>11</v>
      </c>
      <c r="E1126" t="s">
        <v>329</v>
      </c>
      <c r="F1126" t="s">
        <v>433</v>
      </c>
      <c r="R1126">
        <v>0</v>
      </c>
      <c r="S1126">
        <v>0</v>
      </c>
      <c r="T1126">
        <v>500000000</v>
      </c>
      <c r="X1126">
        <v>0</v>
      </c>
      <c r="Y1126">
        <v>500000000</v>
      </c>
      <c r="AA1126" t="s">
        <v>2027</v>
      </c>
    </row>
    <row r="1127" spans="1:27" ht="15" customHeight="1">
      <c r="A1127" s="962" t="s">
        <v>320</v>
      </c>
      <c r="B1127" t="s">
        <v>254</v>
      </c>
      <c r="C1127" t="s">
        <v>13</v>
      </c>
      <c r="D1127" t="s">
        <v>11</v>
      </c>
      <c r="E1127" t="s">
        <v>329</v>
      </c>
      <c r="F1127" t="s">
        <v>433</v>
      </c>
      <c r="H1127" t="s">
        <v>444</v>
      </c>
      <c r="I1127" t="s">
        <v>353</v>
      </c>
      <c r="K1127" t="s">
        <v>333</v>
      </c>
      <c r="L1127" t="s">
        <v>374</v>
      </c>
      <c r="M1127" t="s">
        <v>58</v>
      </c>
      <c r="O1127" t="s">
        <v>335</v>
      </c>
      <c r="P1127" t="s">
        <v>336</v>
      </c>
      <c r="Q1127" t="s">
        <v>337</v>
      </c>
      <c r="R1127">
        <v>9.2899999999999991</v>
      </c>
      <c r="U1127">
        <v>9.2899999999999991</v>
      </c>
      <c r="V1127">
        <v>0.46</v>
      </c>
      <c r="W1127">
        <v>0.1</v>
      </c>
      <c r="X1127">
        <v>0</v>
      </c>
      <c r="Y1127">
        <v>500000000</v>
      </c>
      <c r="Z1127">
        <v>0</v>
      </c>
      <c r="AA1127" t="s">
        <v>2028</v>
      </c>
    </row>
    <row r="1128" spans="1:27" ht="15" customHeight="1">
      <c r="A1128" s="962" t="s">
        <v>323</v>
      </c>
      <c r="B1128" t="s">
        <v>247</v>
      </c>
      <c r="C1128" t="s">
        <v>13</v>
      </c>
      <c r="D1128" t="s">
        <v>11</v>
      </c>
      <c r="E1128" t="s">
        <v>329</v>
      </c>
      <c r="F1128" t="s">
        <v>433</v>
      </c>
      <c r="H1128" t="s">
        <v>932</v>
      </c>
      <c r="I1128" t="s">
        <v>848</v>
      </c>
      <c r="J1128" t="s">
        <v>933</v>
      </c>
      <c r="K1128" t="s">
        <v>849</v>
      </c>
      <c r="L1128" t="s">
        <v>934</v>
      </c>
      <c r="M1128" t="s">
        <v>848</v>
      </c>
      <c r="N1128" t="s">
        <v>230</v>
      </c>
      <c r="O1128" t="s">
        <v>882</v>
      </c>
      <c r="P1128" t="s">
        <v>935</v>
      </c>
      <c r="Q1128" t="s">
        <v>936</v>
      </c>
      <c r="R1128">
        <v>9.18</v>
      </c>
      <c r="X1128">
        <v>0</v>
      </c>
      <c r="Y1128">
        <v>500000000</v>
      </c>
      <c r="AA1128" t="s">
        <v>2025</v>
      </c>
    </row>
    <row r="1129" spans="1:27" ht="15" customHeight="1">
      <c r="A1129" s="962" t="s">
        <v>323</v>
      </c>
      <c r="B1129" t="s">
        <v>254</v>
      </c>
      <c r="C1129" t="s">
        <v>13</v>
      </c>
      <c r="D1129" t="s">
        <v>11</v>
      </c>
      <c r="E1129" t="s">
        <v>329</v>
      </c>
      <c r="F1129" t="s">
        <v>433</v>
      </c>
      <c r="L1129" t="s">
        <v>1977</v>
      </c>
      <c r="N1129" t="s">
        <v>230</v>
      </c>
      <c r="O1129" t="s">
        <v>349</v>
      </c>
      <c r="P1129" t="s">
        <v>1978</v>
      </c>
      <c r="Q1129" t="s">
        <v>2003</v>
      </c>
      <c r="R1129">
        <v>17.100000000000001</v>
      </c>
      <c r="S1129">
        <v>2.86</v>
      </c>
      <c r="T1129">
        <v>500000000</v>
      </c>
      <c r="X1129">
        <v>0</v>
      </c>
      <c r="Y1129">
        <v>500000000</v>
      </c>
      <c r="AA1129" t="s">
        <v>2027</v>
      </c>
    </row>
    <row r="1130" spans="1:27" ht="15" customHeight="1">
      <c r="A1130" s="962" t="s">
        <v>323</v>
      </c>
      <c r="B1130" t="s">
        <v>246</v>
      </c>
      <c r="C1130" t="s">
        <v>13</v>
      </c>
      <c r="D1130" t="s">
        <v>11</v>
      </c>
      <c r="E1130" t="s">
        <v>329</v>
      </c>
      <c r="F1130" t="s">
        <v>433</v>
      </c>
      <c r="R1130">
        <v>0</v>
      </c>
      <c r="S1130">
        <v>0</v>
      </c>
      <c r="T1130">
        <v>500000000</v>
      </c>
      <c r="X1130">
        <v>0</v>
      </c>
      <c r="Y1130">
        <v>500000000</v>
      </c>
      <c r="AA1130" t="s">
        <v>2027</v>
      </c>
    </row>
    <row r="1131" spans="1:27" ht="15" customHeight="1">
      <c r="A1131" s="962" t="s">
        <v>323</v>
      </c>
      <c r="B1131" t="s">
        <v>263</v>
      </c>
      <c r="C1131" t="s">
        <v>13</v>
      </c>
      <c r="D1131" t="s">
        <v>11</v>
      </c>
      <c r="E1131" t="s">
        <v>329</v>
      </c>
      <c r="F1131" t="s">
        <v>433</v>
      </c>
      <c r="R1131">
        <v>0</v>
      </c>
      <c r="S1131">
        <v>0</v>
      </c>
      <c r="T1131">
        <v>500000000</v>
      </c>
      <c r="X1131">
        <v>0</v>
      </c>
      <c r="Y1131">
        <v>500000000</v>
      </c>
      <c r="AA1131" t="s">
        <v>2027</v>
      </c>
    </row>
    <row r="1132" spans="1:27" ht="15" customHeight="1">
      <c r="A1132" s="962" t="s">
        <v>244</v>
      </c>
      <c r="B1132" t="s">
        <v>278</v>
      </c>
      <c r="C1132" t="s">
        <v>13</v>
      </c>
      <c r="D1132" t="s">
        <v>11</v>
      </c>
      <c r="E1132" t="s">
        <v>329</v>
      </c>
      <c r="F1132" t="s">
        <v>445</v>
      </c>
      <c r="O1132" t="s">
        <v>361</v>
      </c>
      <c r="P1132" t="s">
        <v>868</v>
      </c>
      <c r="Q1132" t="s">
        <v>869</v>
      </c>
      <c r="R1132">
        <v>62</v>
      </c>
      <c r="X1132">
        <v>0</v>
      </c>
      <c r="Y1132">
        <v>500000000</v>
      </c>
      <c r="AA1132" t="s">
        <v>2025</v>
      </c>
    </row>
    <row r="1133" spans="1:27" ht="15" customHeight="1">
      <c r="A1133" s="962" t="s">
        <v>244</v>
      </c>
      <c r="B1133" t="s">
        <v>279</v>
      </c>
      <c r="C1133" t="s">
        <v>13</v>
      </c>
      <c r="D1133" t="s">
        <v>11</v>
      </c>
      <c r="E1133" t="s">
        <v>329</v>
      </c>
      <c r="F1133" t="s">
        <v>445</v>
      </c>
      <c r="G1133" t="s">
        <v>446</v>
      </c>
      <c r="I1133" t="s">
        <v>332</v>
      </c>
      <c r="K1133" t="s">
        <v>333</v>
      </c>
      <c r="L1133" t="s">
        <v>334</v>
      </c>
      <c r="M1133" t="s">
        <v>54</v>
      </c>
      <c r="O1133" t="s">
        <v>335</v>
      </c>
      <c r="P1133" t="s">
        <v>336</v>
      </c>
      <c r="Q1133" t="s">
        <v>337</v>
      </c>
      <c r="R1133">
        <v>191</v>
      </c>
      <c r="U1133">
        <v>190.98</v>
      </c>
      <c r="V1133">
        <v>9.5500000000000007</v>
      </c>
      <c r="W1133">
        <v>0.1</v>
      </c>
      <c r="X1133">
        <v>0</v>
      </c>
      <c r="Y1133">
        <v>500000000</v>
      </c>
      <c r="Z1133">
        <v>0</v>
      </c>
      <c r="AA1133" t="s">
        <v>2026</v>
      </c>
    </row>
    <row r="1134" spans="1:27" ht="15" customHeight="1">
      <c r="A1134" s="962" t="s">
        <v>246</v>
      </c>
      <c r="B1134" t="s">
        <v>321</v>
      </c>
      <c r="C1134" t="s">
        <v>13</v>
      </c>
      <c r="D1134" t="s">
        <v>11</v>
      </c>
      <c r="E1134" t="s">
        <v>329</v>
      </c>
      <c r="F1134" t="s">
        <v>445</v>
      </c>
      <c r="R1134">
        <v>0</v>
      </c>
      <c r="S1134">
        <v>0</v>
      </c>
      <c r="T1134">
        <v>500000000</v>
      </c>
      <c r="X1134">
        <v>0</v>
      </c>
      <c r="Y1134">
        <v>500000000</v>
      </c>
      <c r="AA1134" t="s">
        <v>2027</v>
      </c>
    </row>
    <row r="1135" spans="1:27" ht="15" customHeight="1">
      <c r="A1135" s="962" t="s">
        <v>246</v>
      </c>
      <c r="B1135" t="s">
        <v>281</v>
      </c>
      <c r="C1135" t="s">
        <v>13</v>
      </c>
      <c r="D1135" t="s">
        <v>11</v>
      </c>
      <c r="E1135" t="s">
        <v>329</v>
      </c>
      <c r="F1135" t="s">
        <v>445</v>
      </c>
      <c r="R1135">
        <v>0</v>
      </c>
      <c r="S1135">
        <v>0</v>
      </c>
      <c r="T1135">
        <v>500000000</v>
      </c>
      <c r="X1135">
        <v>0</v>
      </c>
      <c r="Y1135">
        <v>500000000</v>
      </c>
      <c r="AA1135" t="s">
        <v>2027</v>
      </c>
    </row>
    <row r="1136" spans="1:27" ht="15" customHeight="1">
      <c r="A1136" s="962" t="s">
        <v>246</v>
      </c>
      <c r="B1136" t="s">
        <v>282</v>
      </c>
      <c r="C1136" t="s">
        <v>13</v>
      </c>
      <c r="D1136" t="s">
        <v>11</v>
      </c>
      <c r="E1136" t="s">
        <v>329</v>
      </c>
      <c r="F1136" t="s">
        <v>445</v>
      </c>
      <c r="R1136">
        <v>0</v>
      </c>
      <c r="S1136">
        <v>0</v>
      </c>
      <c r="T1136">
        <v>500000000</v>
      </c>
      <c r="X1136">
        <v>0</v>
      </c>
      <c r="Y1136">
        <v>500000000</v>
      </c>
      <c r="AA1136" t="s">
        <v>2027</v>
      </c>
    </row>
    <row r="1137" spans="1:27" ht="15" customHeight="1">
      <c r="A1137" s="962" t="s">
        <v>246</v>
      </c>
      <c r="B1137" t="s">
        <v>324</v>
      </c>
      <c r="C1137" t="s">
        <v>13</v>
      </c>
      <c r="D1137" t="s">
        <v>11</v>
      </c>
      <c r="E1137" t="s">
        <v>329</v>
      </c>
      <c r="F1137" t="s">
        <v>445</v>
      </c>
      <c r="R1137">
        <v>0</v>
      </c>
      <c r="S1137">
        <v>0</v>
      </c>
      <c r="T1137">
        <v>500000000</v>
      </c>
      <c r="X1137">
        <v>0</v>
      </c>
      <c r="Y1137">
        <v>500000000</v>
      </c>
      <c r="AA1137" t="s">
        <v>2027</v>
      </c>
    </row>
    <row r="1138" spans="1:27" ht="15" customHeight="1">
      <c r="A1138" s="962" t="s">
        <v>247</v>
      </c>
      <c r="B1138" t="s">
        <v>300</v>
      </c>
      <c r="C1138" t="s">
        <v>13</v>
      </c>
      <c r="D1138" t="s">
        <v>11</v>
      </c>
      <c r="E1138" t="s">
        <v>329</v>
      </c>
      <c r="F1138" t="s">
        <v>445</v>
      </c>
      <c r="J1138" t="s">
        <v>663</v>
      </c>
      <c r="L1138" t="s">
        <v>339</v>
      </c>
      <c r="O1138" t="s">
        <v>882</v>
      </c>
      <c r="P1138" t="s">
        <v>868</v>
      </c>
      <c r="Q1138" t="s">
        <v>869</v>
      </c>
      <c r="R1138">
        <v>17.600000000000001</v>
      </c>
      <c r="X1138">
        <v>0</v>
      </c>
      <c r="Y1138">
        <v>500000000</v>
      </c>
      <c r="AA1138" t="s">
        <v>2025</v>
      </c>
    </row>
    <row r="1139" spans="1:27" ht="15" customHeight="1">
      <c r="A1139" s="962" t="s">
        <v>247</v>
      </c>
      <c r="B1139" t="s">
        <v>290</v>
      </c>
      <c r="C1139" t="s">
        <v>13</v>
      </c>
      <c r="D1139" t="s">
        <v>11</v>
      </c>
      <c r="E1139" t="s">
        <v>329</v>
      </c>
      <c r="F1139" t="s">
        <v>445</v>
      </c>
      <c r="J1139" t="s">
        <v>338</v>
      </c>
      <c r="L1139" t="s">
        <v>339</v>
      </c>
      <c r="R1139">
        <v>0</v>
      </c>
      <c r="U1139">
        <v>0</v>
      </c>
      <c r="V1139">
        <v>0</v>
      </c>
      <c r="X1139">
        <v>0</v>
      </c>
      <c r="Y1139">
        <v>500000000</v>
      </c>
      <c r="Z1139">
        <v>0</v>
      </c>
      <c r="AA1139" t="s">
        <v>2028</v>
      </c>
    </row>
    <row r="1140" spans="1:27" ht="15" customHeight="1">
      <c r="A1140" s="962" t="s">
        <v>247</v>
      </c>
      <c r="B1140" t="s">
        <v>289</v>
      </c>
      <c r="C1140" t="s">
        <v>13</v>
      </c>
      <c r="D1140" t="s">
        <v>11</v>
      </c>
      <c r="E1140" t="s">
        <v>329</v>
      </c>
      <c r="F1140" t="s">
        <v>445</v>
      </c>
      <c r="R1140">
        <v>0</v>
      </c>
      <c r="X1140">
        <v>0</v>
      </c>
      <c r="Y1140">
        <v>500000000</v>
      </c>
      <c r="AA1140" t="s">
        <v>2025</v>
      </c>
    </row>
    <row r="1141" spans="1:27" ht="15" customHeight="1">
      <c r="A1141" s="962" t="s">
        <v>247</v>
      </c>
      <c r="B1141" t="s">
        <v>288</v>
      </c>
      <c r="C1141" t="s">
        <v>13</v>
      </c>
      <c r="D1141" t="s">
        <v>11</v>
      </c>
      <c r="E1141" t="s">
        <v>329</v>
      </c>
      <c r="F1141" t="s">
        <v>445</v>
      </c>
      <c r="R1141">
        <v>17.600000000000001</v>
      </c>
      <c r="X1141">
        <v>0</v>
      </c>
      <c r="Y1141">
        <v>500000000</v>
      </c>
      <c r="AA1141" t="s">
        <v>2025</v>
      </c>
    </row>
    <row r="1142" spans="1:27" ht="15" customHeight="1">
      <c r="A1142" s="962" t="s">
        <v>247</v>
      </c>
      <c r="B1142" t="s">
        <v>298</v>
      </c>
      <c r="C1142" t="s">
        <v>13</v>
      </c>
      <c r="D1142" t="s">
        <v>11</v>
      </c>
      <c r="E1142" t="s">
        <v>329</v>
      </c>
      <c r="F1142" t="s">
        <v>445</v>
      </c>
      <c r="R1142">
        <v>17.600000000000001</v>
      </c>
      <c r="X1142">
        <v>0</v>
      </c>
      <c r="Y1142">
        <v>500000000</v>
      </c>
      <c r="AA1142" t="s">
        <v>2025</v>
      </c>
    </row>
    <row r="1143" spans="1:27" ht="15" customHeight="1">
      <c r="A1143" s="962" t="s">
        <v>247</v>
      </c>
      <c r="B1143" t="s">
        <v>297</v>
      </c>
      <c r="C1143" t="s">
        <v>13</v>
      </c>
      <c r="D1143" t="s">
        <v>11</v>
      </c>
      <c r="E1143" t="s">
        <v>329</v>
      </c>
      <c r="F1143" t="s">
        <v>445</v>
      </c>
      <c r="R1143">
        <v>17.600000000000001</v>
      </c>
      <c r="X1143">
        <v>0</v>
      </c>
      <c r="Y1143">
        <v>500000000</v>
      </c>
      <c r="AA1143" t="s">
        <v>2025</v>
      </c>
    </row>
    <row r="1144" spans="1:27" ht="15" customHeight="1">
      <c r="A1144" s="962" t="s">
        <v>247</v>
      </c>
      <c r="B1144" t="s">
        <v>287</v>
      </c>
      <c r="C1144" t="s">
        <v>13</v>
      </c>
      <c r="D1144" t="s">
        <v>11</v>
      </c>
      <c r="E1144" t="s">
        <v>329</v>
      </c>
      <c r="F1144" t="s">
        <v>445</v>
      </c>
      <c r="R1144">
        <v>51.9</v>
      </c>
      <c r="X1144">
        <v>0</v>
      </c>
      <c r="Y1144">
        <v>500000000</v>
      </c>
      <c r="AA1144" t="s">
        <v>2025</v>
      </c>
    </row>
    <row r="1145" spans="1:27" ht="15" customHeight="1">
      <c r="A1145" s="962" t="s">
        <v>247</v>
      </c>
      <c r="B1145" t="s">
        <v>301</v>
      </c>
      <c r="C1145" t="s">
        <v>13</v>
      </c>
      <c r="D1145" t="s">
        <v>11</v>
      </c>
      <c r="E1145" t="s">
        <v>329</v>
      </c>
      <c r="F1145" t="s">
        <v>445</v>
      </c>
      <c r="R1145">
        <v>8.82</v>
      </c>
      <c r="S1145">
        <v>0</v>
      </c>
      <c r="T1145">
        <v>17.600000000000001</v>
      </c>
      <c r="X1145">
        <v>0</v>
      </c>
      <c r="Y1145">
        <v>500000000</v>
      </c>
      <c r="AA1145" t="s">
        <v>2029</v>
      </c>
    </row>
    <row r="1146" spans="1:27" ht="15" customHeight="1">
      <c r="A1146" s="962" t="s">
        <v>247</v>
      </c>
      <c r="B1146" t="s">
        <v>302</v>
      </c>
      <c r="C1146" t="s">
        <v>13</v>
      </c>
      <c r="D1146" t="s">
        <v>11</v>
      </c>
      <c r="E1146" t="s">
        <v>329</v>
      </c>
      <c r="F1146" t="s">
        <v>445</v>
      </c>
      <c r="R1146">
        <v>8.82</v>
      </c>
      <c r="S1146">
        <v>0</v>
      </c>
      <c r="T1146">
        <v>17.600000000000001</v>
      </c>
      <c r="X1146">
        <v>0</v>
      </c>
      <c r="Y1146">
        <v>500000000</v>
      </c>
      <c r="AA1146" t="s">
        <v>2029</v>
      </c>
    </row>
    <row r="1147" spans="1:27" ht="15" customHeight="1">
      <c r="A1147" s="962" t="s">
        <v>247</v>
      </c>
      <c r="B1147" t="s">
        <v>322</v>
      </c>
      <c r="C1147" t="s">
        <v>13</v>
      </c>
      <c r="D1147" t="s">
        <v>11</v>
      </c>
      <c r="E1147" t="s">
        <v>329</v>
      </c>
      <c r="F1147" t="s">
        <v>445</v>
      </c>
      <c r="H1147" t="s">
        <v>915</v>
      </c>
      <c r="I1147" t="s">
        <v>450</v>
      </c>
      <c r="J1147" t="s">
        <v>848</v>
      </c>
      <c r="K1147" t="s">
        <v>854</v>
      </c>
      <c r="L1147" t="s">
        <v>871</v>
      </c>
      <c r="M1147" t="s">
        <v>56</v>
      </c>
      <c r="O1147" t="s">
        <v>361</v>
      </c>
      <c r="P1147" t="s">
        <v>851</v>
      </c>
      <c r="Q1147" t="s">
        <v>337</v>
      </c>
      <c r="R1147">
        <v>1.24</v>
      </c>
      <c r="X1147">
        <v>0</v>
      </c>
      <c r="Y1147">
        <v>500000000</v>
      </c>
      <c r="AA1147" t="s">
        <v>2025</v>
      </c>
    </row>
    <row r="1148" spans="1:27" ht="15" customHeight="1">
      <c r="A1148" s="962" t="s">
        <v>247</v>
      </c>
      <c r="B1148" t="s">
        <v>318</v>
      </c>
      <c r="C1148" t="s">
        <v>13</v>
      </c>
      <c r="D1148" t="s">
        <v>11</v>
      </c>
      <c r="E1148" t="s">
        <v>329</v>
      </c>
      <c r="F1148" t="s">
        <v>445</v>
      </c>
      <c r="H1148" t="s">
        <v>944</v>
      </c>
      <c r="I1148" t="s">
        <v>662</v>
      </c>
      <c r="J1148" t="s">
        <v>848</v>
      </c>
      <c r="K1148" t="s">
        <v>849</v>
      </c>
      <c r="L1148" t="s">
        <v>850</v>
      </c>
      <c r="M1148" t="s">
        <v>57</v>
      </c>
      <c r="O1148" t="s">
        <v>361</v>
      </c>
      <c r="P1148" t="s">
        <v>851</v>
      </c>
      <c r="Q1148" t="s">
        <v>337</v>
      </c>
      <c r="R1148">
        <v>34.299999999999997</v>
      </c>
      <c r="X1148">
        <v>0</v>
      </c>
      <c r="Y1148">
        <v>500000000</v>
      </c>
      <c r="AA1148" t="s">
        <v>2025</v>
      </c>
    </row>
    <row r="1149" spans="1:27" ht="15" customHeight="1">
      <c r="A1149" s="962" t="s">
        <v>247</v>
      </c>
      <c r="B1149" t="s">
        <v>317</v>
      </c>
      <c r="C1149" t="s">
        <v>13</v>
      </c>
      <c r="D1149" t="s">
        <v>11</v>
      </c>
      <c r="E1149" t="s">
        <v>329</v>
      </c>
      <c r="F1149" t="s">
        <v>445</v>
      </c>
      <c r="I1149" t="s">
        <v>847</v>
      </c>
      <c r="K1149" t="s">
        <v>849</v>
      </c>
      <c r="L1149" t="s">
        <v>850</v>
      </c>
      <c r="M1149" t="s">
        <v>57</v>
      </c>
      <c r="O1149" t="s">
        <v>361</v>
      </c>
      <c r="P1149" t="s">
        <v>851</v>
      </c>
      <c r="Q1149" t="s">
        <v>337</v>
      </c>
      <c r="R1149">
        <v>34.299999999999997</v>
      </c>
      <c r="X1149">
        <v>0</v>
      </c>
      <c r="Y1149">
        <v>500000000</v>
      </c>
      <c r="AA1149" t="s">
        <v>2025</v>
      </c>
    </row>
    <row r="1150" spans="1:27" ht="15" customHeight="1">
      <c r="A1150" s="962" t="s">
        <v>247</v>
      </c>
      <c r="B1150" t="s">
        <v>305</v>
      </c>
      <c r="C1150" t="s">
        <v>13</v>
      </c>
      <c r="D1150" t="s">
        <v>11</v>
      </c>
      <c r="E1150" t="s">
        <v>329</v>
      </c>
      <c r="F1150" t="s">
        <v>445</v>
      </c>
      <c r="R1150">
        <v>34.299999999999997</v>
      </c>
      <c r="X1150">
        <v>0</v>
      </c>
      <c r="Y1150">
        <v>500000000</v>
      </c>
      <c r="AA1150" t="s">
        <v>2025</v>
      </c>
    </row>
    <row r="1151" spans="1:27" ht="15" customHeight="1">
      <c r="A1151" s="962" t="s">
        <v>247</v>
      </c>
      <c r="B1151" t="s">
        <v>324</v>
      </c>
      <c r="C1151" t="s">
        <v>13</v>
      </c>
      <c r="D1151" t="s">
        <v>11</v>
      </c>
      <c r="E1151" t="s">
        <v>329</v>
      </c>
      <c r="F1151" t="s">
        <v>445</v>
      </c>
      <c r="H1151" t="s">
        <v>945</v>
      </c>
      <c r="I1151" t="s">
        <v>848</v>
      </c>
      <c r="J1151" t="s">
        <v>933</v>
      </c>
      <c r="K1151" t="s">
        <v>849</v>
      </c>
      <c r="L1151" t="s">
        <v>934</v>
      </c>
      <c r="M1151" t="s">
        <v>848</v>
      </c>
      <c r="N1151" t="s">
        <v>230</v>
      </c>
      <c r="O1151" t="s">
        <v>882</v>
      </c>
      <c r="P1151" t="s">
        <v>935</v>
      </c>
      <c r="Q1151" t="s">
        <v>936</v>
      </c>
      <c r="R1151">
        <v>8.86</v>
      </c>
      <c r="X1151">
        <v>0</v>
      </c>
      <c r="Y1151">
        <v>500000000</v>
      </c>
      <c r="AA1151" t="s">
        <v>2025</v>
      </c>
    </row>
    <row r="1152" spans="1:27" ht="15" customHeight="1">
      <c r="A1152" s="962" t="s">
        <v>248</v>
      </c>
      <c r="B1152" t="s">
        <v>278</v>
      </c>
      <c r="C1152" t="s">
        <v>13</v>
      </c>
      <c r="D1152" t="s">
        <v>11</v>
      </c>
      <c r="E1152" t="s">
        <v>329</v>
      </c>
      <c r="F1152" t="s">
        <v>445</v>
      </c>
      <c r="R1152">
        <v>0</v>
      </c>
      <c r="X1152">
        <v>0</v>
      </c>
      <c r="Y1152">
        <v>500000000</v>
      </c>
      <c r="AA1152" t="s">
        <v>2025</v>
      </c>
    </row>
    <row r="1153" spans="1:27" ht="15" customHeight="1">
      <c r="A1153" s="962" t="s">
        <v>248</v>
      </c>
      <c r="B1153" t="s">
        <v>279</v>
      </c>
      <c r="C1153" t="s">
        <v>13</v>
      </c>
      <c r="D1153" t="s">
        <v>11</v>
      </c>
      <c r="E1153" t="s">
        <v>329</v>
      </c>
      <c r="F1153" t="s">
        <v>445</v>
      </c>
      <c r="G1153" t="s">
        <v>447</v>
      </c>
      <c r="I1153" t="s">
        <v>332</v>
      </c>
      <c r="K1153" t="s">
        <v>333</v>
      </c>
      <c r="L1153" t="s">
        <v>250</v>
      </c>
      <c r="M1153" t="s">
        <v>54</v>
      </c>
      <c r="O1153" t="s">
        <v>335</v>
      </c>
      <c r="P1153" t="s">
        <v>336</v>
      </c>
      <c r="Q1153" t="s">
        <v>337</v>
      </c>
      <c r="R1153">
        <v>33.700000000000003</v>
      </c>
      <c r="X1153">
        <v>0</v>
      </c>
      <c r="Y1153">
        <v>500000000</v>
      </c>
      <c r="AA1153" t="s">
        <v>2025</v>
      </c>
    </row>
    <row r="1154" spans="1:27" ht="15" customHeight="1">
      <c r="A1154" s="962" t="s">
        <v>249</v>
      </c>
      <c r="B1154" t="s">
        <v>278</v>
      </c>
      <c r="C1154" t="s">
        <v>13</v>
      </c>
      <c r="D1154" t="s">
        <v>11</v>
      </c>
      <c r="E1154" t="s">
        <v>329</v>
      </c>
      <c r="F1154" t="s">
        <v>445</v>
      </c>
      <c r="J1154" t="s">
        <v>340</v>
      </c>
      <c r="L1154" t="s">
        <v>249</v>
      </c>
      <c r="R1154">
        <v>0</v>
      </c>
      <c r="U1154">
        <v>0</v>
      </c>
      <c r="V1154">
        <v>0</v>
      </c>
      <c r="X1154">
        <v>0</v>
      </c>
      <c r="Y1154">
        <v>500000000</v>
      </c>
      <c r="Z1154">
        <v>0</v>
      </c>
      <c r="AA1154" t="s">
        <v>2026</v>
      </c>
    </row>
    <row r="1155" spans="1:27" ht="15" customHeight="1">
      <c r="A1155" s="962" t="s">
        <v>250</v>
      </c>
      <c r="B1155" t="s">
        <v>279</v>
      </c>
      <c r="C1155" t="s">
        <v>13</v>
      </c>
      <c r="D1155" t="s">
        <v>11</v>
      </c>
      <c r="E1155" t="s">
        <v>329</v>
      </c>
      <c r="F1155" t="s">
        <v>445</v>
      </c>
      <c r="G1155" t="s">
        <v>447</v>
      </c>
      <c r="I1155" t="s">
        <v>332</v>
      </c>
      <c r="K1155" t="s">
        <v>333</v>
      </c>
      <c r="L1155" t="s">
        <v>250</v>
      </c>
      <c r="M1155" t="s">
        <v>54</v>
      </c>
      <c r="O1155" t="s">
        <v>335</v>
      </c>
      <c r="P1155" t="s">
        <v>336</v>
      </c>
      <c r="Q1155" t="s">
        <v>337</v>
      </c>
      <c r="R1155">
        <v>33.700000000000003</v>
      </c>
      <c r="U1155">
        <v>33.729999999999997</v>
      </c>
      <c r="V1155">
        <v>1.69</v>
      </c>
      <c r="W1155">
        <v>0.1</v>
      </c>
      <c r="X1155">
        <v>0</v>
      </c>
      <c r="Y1155">
        <v>500000000</v>
      </c>
      <c r="Z1155">
        <v>0</v>
      </c>
      <c r="AA1155" t="s">
        <v>2028</v>
      </c>
    </row>
    <row r="1156" spans="1:27" ht="15" customHeight="1">
      <c r="A1156" s="962" t="s">
        <v>254</v>
      </c>
      <c r="B1156" t="s">
        <v>283</v>
      </c>
      <c r="C1156" t="s">
        <v>13</v>
      </c>
      <c r="D1156" t="s">
        <v>11</v>
      </c>
      <c r="E1156" t="s">
        <v>329</v>
      </c>
      <c r="F1156" t="s">
        <v>445</v>
      </c>
      <c r="J1156" t="s">
        <v>342</v>
      </c>
      <c r="L1156" t="s">
        <v>343</v>
      </c>
      <c r="R1156">
        <v>0</v>
      </c>
      <c r="U1156">
        <v>0</v>
      </c>
      <c r="V1156">
        <v>0</v>
      </c>
      <c r="X1156">
        <v>0</v>
      </c>
      <c r="Y1156">
        <v>500000000</v>
      </c>
      <c r="Z1156">
        <v>0</v>
      </c>
      <c r="AA1156" t="s">
        <v>2028</v>
      </c>
    </row>
    <row r="1157" spans="1:27" ht="15" customHeight="1">
      <c r="A1157" s="962" t="s">
        <v>254</v>
      </c>
      <c r="B1157" t="s">
        <v>289</v>
      </c>
      <c r="C1157" t="s">
        <v>13</v>
      </c>
      <c r="D1157" t="s">
        <v>11</v>
      </c>
      <c r="E1157" t="s">
        <v>329</v>
      </c>
      <c r="F1157" t="s">
        <v>445</v>
      </c>
      <c r="J1157" t="s">
        <v>338</v>
      </c>
      <c r="L1157" t="s">
        <v>344</v>
      </c>
      <c r="R1157">
        <v>0</v>
      </c>
      <c r="U1157">
        <v>0</v>
      </c>
      <c r="V1157">
        <v>0</v>
      </c>
      <c r="X1157">
        <v>0</v>
      </c>
      <c r="Y1157">
        <v>500000000</v>
      </c>
      <c r="Z1157">
        <v>0</v>
      </c>
      <c r="AA1157" t="s">
        <v>2028</v>
      </c>
    </row>
    <row r="1158" spans="1:27" ht="15" customHeight="1">
      <c r="A1158" s="962" t="s">
        <v>254</v>
      </c>
      <c r="B1158" t="s">
        <v>290</v>
      </c>
      <c r="C1158" t="s">
        <v>13</v>
      </c>
      <c r="D1158" t="s">
        <v>11</v>
      </c>
      <c r="E1158" t="s">
        <v>329</v>
      </c>
      <c r="F1158" t="s">
        <v>445</v>
      </c>
      <c r="R1158">
        <v>0</v>
      </c>
      <c r="S1158">
        <v>0</v>
      </c>
      <c r="T1158">
        <v>0</v>
      </c>
      <c r="X1158">
        <v>0</v>
      </c>
      <c r="Y1158">
        <v>500000000</v>
      </c>
      <c r="AA1158" t="s">
        <v>2029</v>
      </c>
    </row>
    <row r="1159" spans="1:27" ht="15" customHeight="1">
      <c r="A1159" s="962" t="s">
        <v>254</v>
      </c>
      <c r="B1159" t="s">
        <v>292</v>
      </c>
      <c r="C1159" t="s">
        <v>13</v>
      </c>
      <c r="D1159" t="s">
        <v>11</v>
      </c>
      <c r="E1159" t="s">
        <v>329</v>
      </c>
      <c r="F1159" t="s">
        <v>445</v>
      </c>
      <c r="R1159">
        <v>0</v>
      </c>
      <c r="S1159">
        <v>0</v>
      </c>
      <c r="T1159">
        <v>0</v>
      </c>
      <c r="X1159">
        <v>0</v>
      </c>
      <c r="Y1159">
        <v>500000000</v>
      </c>
      <c r="AA1159" t="s">
        <v>2029</v>
      </c>
    </row>
    <row r="1160" spans="1:27" ht="15" customHeight="1">
      <c r="A1160" s="962" t="s">
        <v>254</v>
      </c>
      <c r="B1160" t="s">
        <v>294</v>
      </c>
      <c r="C1160" t="s">
        <v>13</v>
      </c>
      <c r="D1160" t="s">
        <v>11</v>
      </c>
      <c r="E1160" t="s">
        <v>329</v>
      </c>
      <c r="F1160" t="s">
        <v>445</v>
      </c>
      <c r="R1160">
        <v>0</v>
      </c>
      <c r="S1160">
        <v>0</v>
      </c>
      <c r="T1160">
        <v>0</v>
      </c>
      <c r="X1160">
        <v>0</v>
      </c>
      <c r="Y1160">
        <v>500000000</v>
      </c>
      <c r="AA1160" t="s">
        <v>2029</v>
      </c>
    </row>
    <row r="1161" spans="1:27" ht="15" customHeight="1">
      <c r="A1161" s="962" t="s">
        <v>254</v>
      </c>
      <c r="B1161" t="s">
        <v>295</v>
      </c>
      <c r="C1161" t="s">
        <v>13</v>
      </c>
      <c r="D1161" t="s">
        <v>11</v>
      </c>
      <c r="E1161" t="s">
        <v>329</v>
      </c>
      <c r="F1161" t="s">
        <v>445</v>
      </c>
      <c r="R1161">
        <v>0</v>
      </c>
      <c r="S1161">
        <v>0</v>
      </c>
      <c r="T1161">
        <v>0</v>
      </c>
      <c r="X1161">
        <v>0</v>
      </c>
      <c r="Y1161">
        <v>500000000</v>
      </c>
      <c r="AA1161" t="s">
        <v>2029</v>
      </c>
    </row>
    <row r="1162" spans="1:27" ht="15" customHeight="1">
      <c r="A1162" s="962" t="s">
        <v>254</v>
      </c>
      <c r="B1162" t="s">
        <v>280</v>
      </c>
      <c r="C1162" t="s">
        <v>13</v>
      </c>
      <c r="D1162" t="s">
        <v>11</v>
      </c>
      <c r="E1162" t="s">
        <v>329</v>
      </c>
      <c r="F1162" t="s">
        <v>445</v>
      </c>
      <c r="J1162" t="s">
        <v>436</v>
      </c>
      <c r="L1162" t="s">
        <v>346</v>
      </c>
      <c r="R1162">
        <v>0</v>
      </c>
      <c r="U1162">
        <v>0</v>
      </c>
      <c r="V1162">
        <v>0</v>
      </c>
      <c r="X1162">
        <v>0</v>
      </c>
      <c r="Y1162">
        <v>500000000</v>
      </c>
      <c r="Z1162">
        <v>0</v>
      </c>
      <c r="AA1162" t="s">
        <v>2028</v>
      </c>
    </row>
    <row r="1163" spans="1:27" ht="15" customHeight="1">
      <c r="A1163" s="962" t="s">
        <v>254</v>
      </c>
      <c r="B1163" t="s">
        <v>299</v>
      </c>
      <c r="C1163" t="s">
        <v>13</v>
      </c>
      <c r="D1163" t="s">
        <v>11</v>
      </c>
      <c r="E1163" t="s">
        <v>329</v>
      </c>
      <c r="F1163" t="s">
        <v>445</v>
      </c>
      <c r="G1163" t="s">
        <v>448</v>
      </c>
      <c r="I1163" t="s">
        <v>332</v>
      </c>
      <c r="K1163" t="s">
        <v>333</v>
      </c>
      <c r="L1163" t="s">
        <v>348</v>
      </c>
      <c r="M1163" t="s">
        <v>54</v>
      </c>
      <c r="O1163" t="s">
        <v>349</v>
      </c>
      <c r="P1163" t="s">
        <v>336</v>
      </c>
      <c r="Q1163" t="s">
        <v>337</v>
      </c>
      <c r="R1163">
        <v>29.3</v>
      </c>
      <c r="U1163">
        <v>29.26</v>
      </c>
      <c r="V1163">
        <v>1.46</v>
      </c>
      <c r="W1163">
        <v>0.1</v>
      </c>
      <c r="X1163">
        <v>0</v>
      </c>
      <c r="Y1163">
        <v>500000000</v>
      </c>
      <c r="Z1163">
        <v>0</v>
      </c>
      <c r="AA1163" t="s">
        <v>2028</v>
      </c>
    </row>
    <row r="1164" spans="1:27" ht="15" customHeight="1">
      <c r="A1164" s="962" t="s">
        <v>254</v>
      </c>
      <c r="B1164" t="s">
        <v>284</v>
      </c>
      <c r="C1164" t="s">
        <v>13</v>
      </c>
      <c r="D1164" t="s">
        <v>11</v>
      </c>
      <c r="E1164" t="s">
        <v>329</v>
      </c>
      <c r="F1164" t="s">
        <v>445</v>
      </c>
      <c r="R1164">
        <v>0</v>
      </c>
      <c r="U1164">
        <v>0</v>
      </c>
      <c r="V1164">
        <v>0</v>
      </c>
      <c r="X1164">
        <v>0</v>
      </c>
      <c r="Y1164">
        <v>500000000</v>
      </c>
      <c r="Z1164">
        <v>0</v>
      </c>
      <c r="AA1164" t="s">
        <v>2028</v>
      </c>
    </row>
    <row r="1165" spans="1:27" ht="15" customHeight="1">
      <c r="A1165" s="962" t="s">
        <v>254</v>
      </c>
      <c r="B1165" t="s">
        <v>285</v>
      </c>
      <c r="C1165" t="s">
        <v>13</v>
      </c>
      <c r="D1165" t="s">
        <v>11</v>
      </c>
      <c r="E1165" t="s">
        <v>329</v>
      </c>
      <c r="F1165" t="s">
        <v>445</v>
      </c>
      <c r="G1165" t="s">
        <v>378</v>
      </c>
      <c r="I1165" t="s">
        <v>332</v>
      </c>
      <c r="K1165" t="s">
        <v>333</v>
      </c>
      <c r="L1165" t="s">
        <v>344</v>
      </c>
      <c r="M1165" t="s">
        <v>54</v>
      </c>
      <c r="O1165" t="s">
        <v>349</v>
      </c>
      <c r="P1165" t="s">
        <v>336</v>
      </c>
      <c r="Q1165" t="s">
        <v>337</v>
      </c>
      <c r="R1165">
        <v>10</v>
      </c>
      <c r="U1165">
        <v>10</v>
      </c>
      <c r="V1165">
        <v>0.5</v>
      </c>
      <c r="W1165">
        <v>0.1</v>
      </c>
      <c r="X1165">
        <v>0</v>
      </c>
      <c r="Y1165">
        <v>500000000</v>
      </c>
      <c r="Z1165">
        <v>0</v>
      </c>
      <c r="AA1165" t="s">
        <v>2028</v>
      </c>
    </row>
    <row r="1166" spans="1:27" ht="15" customHeight="1">
      <c r="A1166" s="962" t="s">
        <v>254</v>
      </c>
      <c r="B1166" t="s">
        <v>286</v>
      </c>
      <c r="C1166" t="s">
        <v>13</v>
      </c>
      <c r="D1166" t="s">
        <v>11</v>
      </c>
      <c r="E1166" t="s">
        <v>329</v>
      </c>
      <c r="F1166" t="s">
        <v>445</v>
      </c>
      <c r="R1166">
        <v>0</v>
      </c>
      <c r="U1166">
        <v>0</v>
      </c>
      <c r="V1166">
        <v>0</v>
      </c>
      <c r="X1166">
        <v>0</v>
      </c>
      <c r="Y1166">
        <v>500000000</v>
      </c>
      <c r="Z1166">
        <v>0</v>
      </c>
      <c r="AA1166" t="s">
        <v>2028</v>
      </c>
    </row>
    <row r="1167" spans="1:27" ht="15" customHeight="1">
      <c r="A1167" s="962" t="s">
        <v>254</v>
      </c>
      <c r="B1167" t="s">
        <v>303</v>
      </c>
      <c r="C1167" t="s">
        <v>13</v>
      </c>
      <c r="D1167" t="s">
        <v>11</v>
      </c>
      <c r="E1167" t="s">
        <v>329</v>
      </c>
      <c r="F1167" t="s">
        <v>445</v>
      </c>
      <c r="G1167" t="s">
        <v>449</v>
      </c>
      <c r="I1167" t="s">
        <v>450</v>
      </c>
      <c r="J1167" t="s">
        <v>451</v>
      </c>
      <c r="K1167" t="s">
        <v>333</v>
      </c>
      <c r="L1167" t="s">
        <v>452</v>
      </c>
      <c r="O1167" t="s">
        <v>361</v>
      </c>
      <c r="P1167" t="s">
        <v>336</v>
      </c>
      <c r="Q1167" t="s">
        <v>337</v>
      </c>
      <c r="R1167">
        <v>20</v>
      </c>
      <c r="U1167">
        <v>20</v>
      </c>
      <c r="V1167">
        <v>1</v>
      </c>
      <c r="W1167">
        <v>0.1</v>
      </c>
      <c r="X1167">
        <v>0</v>
      </c>
      <c r="Y1167">
        <v>500000000</v>
      </c>
      <c r="Z1167">
        <v>0</v>
      </c>
      <c r="AA1167" t="s">
        <v>2028</v>
      </c>
    </row>
    <row r="1168" spans="1:27" ht="15" customHeight="1">
      <c r="A1168" s="962" t="s">
        <v>254</v>
      </c>
      <c r="B1168" t="s">
        <v>291</v>
      </c>
      <c r="C1168" t="s">
        <v>13</v>
      </c>
      <c r="D1168" t="s">
        <v>11</v>
      </c>
      <c r="E1168" t="s">
        <v>329</v>
      </c>
      <c r="F1168" t="s">
        <v>445</v>
      </c>
      <c r="R1168">
        <v>0</v>
      </c>
      <c r="S1168">
        <v>0</v>
      </c>
      <c r="T1168">
        <v>0</v>
      </c>
      <c r="X1168">
        <v>0</v>
      </c>
      <c r="Y1168">
        <v>500000000</v>
      </c>
      <c r="AA1168" t="s">
        <v>2029</v>
      </c>
    </row>
    <row r="1169" spans="1:27" ht="15" customHeight="1">
      <c r="A1169" s="962" t="s">
        <v>254</v>
      </c>
      <c r="B1169" t="s">
        <v>293</v>
      </c>
      <c r="C1169" t="s">
        <v>13</v>
      </c>
      <c r="D1169" t="s">
        <v>11</v>
      </c>
      <c r="E1169" t="s">
        <v>329</v>
      </c>
      <c r="F1169" t="s">
        <v>445</v>
      </c>
      <c r="R1169">
        <v>0</v>
      </c>
      <c r="S1169">
        <v>0</v>
      </c>
      <c r="T1169">
        <v>0</v>
      </c>
      <c r="X1169">
        <v>0</v>
      </c>
      <c r="Y1169">
        <v>500000000</v>
      </c>
      <c r="AA1169" t="s">
        <v>2029</v>
      </c>
    </row>
    <row r="1170" spans="1:27" ht="15" customHeight="1">
      <c r="A1170" s="962" t="s">
        <v>254</v>
      </c>
      <c r="B1170" t="s">
        <v>288</v>
      </c>
      <c r="C1170" t="s">
        <v>13</v>
      </c>
      <c r="D1170" t="s">
        <v>11</v>
      </c>
      <c r="E1170" t="s">
        <v>329</v>
      </c>
      <c r="F1170" t="s">
        <v>445</v>
      </c>
      <c r="R1170">
        <v>49.3</v>
      </c>
      <c r="X1170">
        <v>0</v>
      </c>
      <c r="Y1170">
        <v>500000000</v>
      </c>
      <c r="AA1170" t="s">
        <v>2025</v>
      </c>
    </row>
    <row r="1171" spans="1:27" ht="15" customHeight="1">
      <c r="A1171" s="962" t="s">
        <v>254</v>
      </c>
      <c r="B1171" t="s">
        <v>298</v>
      </c>
      <c r="C1171" t="s">
        <v>13</v>
      </c>
      <c r="D1171" t="s">
        <v>11</v>
      </c>
      <c r="E1171" t="s">
        <v>329</v>
      </c>
      <c r="F1171" t="s">
        <v>445</v>
      </c>
      <c r="R1171">
        <v>29.3</v>
      </c>
      <c r="X1171">
        <v>0</v>
      </c>
      <c r="Y1171">
        <v>500000000</v>
      </c>
      <c r="AA1171" t="s">
        <v>2025</v>
      </c>
    </row>
    <row r="1172" spans="1:27" ht="15" customHeight="1">
      <c r="A1172" s="962" t="s">
        <v>254</v>
      </c>
      <c r="B1172" t="s">
        <v>297</v>
      </c>
      <c r="C1172" t="s">
        <v>13</v>
      </c>
      <c r="D1172" t="s">
        <v>11</v>
      </c>
      <c r="E1172" t="s">
        <v>329</v>
      </c>
      <c r="F1172" t="s">
        <v>445</v>
      </c>
      <c r="R1172">
        <v>49.3</v>
      </c>
      <c r="X1172">
        <v>0</v>
      </c>
      <c r="Y1172">
        <v>500000000</v>
      </c>
      <c r="AA1172" t="s">
        <v>2025</v>
      </c>
    </row>
    <row r="1173" spans="1:27" ht="15" customHeight="1">
      <c r="A1173" s="962" t="s">
        <v>254</v>
      </c>
      <c r="B1173" t="s">
        <v>287</v>
      </c>
      <c r="C1173" t="s">
        <v>13</v>
      </c>
      <c r="D1173" t="s">
        <v>11</v>
      </c>
      <c r="E1173" t="s">
        <v>329</v>
      </c>
      <c r="F1173" t="s">
        <v>445</v>
      </c>
      <c r="R1173">
        <v>57.3</v>
      </c>
      <c r="X1173">
        <v>0</v>
      </c>
      <c r="Y1173">
        <v>500000000</v>
      </c>
      <c r="AA1173" t="s">
        <v>2025</v>
      </c>
    </row>
    <row r="1174" spans="1:27" ht="15" customHeight="1">
      <c r="A1174" s="962" t="s">
        <v>254</v>
      </c>
      <c r="B1174" t="s">
        <v>296</v>
      </c>
      <c r="C1174" t="s">
        <v>13</v>
      </c>
      <c r="D1174" t="s">
        <v>11</v>
      </c>
      <c r="E1174" t="s">
        <v>329</v>
      </c>
      <c r="F1174" t="s">
        <v>445</v>
      </c>
      <c r="R1174">
        <v>0</v>
      </c>
      <c r="S1174">
        <v>0</v>
      </c>
      <c r="T1174">
        <v>0</v>
      </c>
      <c r="X1174">
        <v>0</v>
      </c>
      <c r="Y1174">
        <v>500000000</v>
      </c>
      <c r="AA1174" t="s">
        <v>2029</v>
      </c>
    </row>
    <row r="1175" spans="1:27" ht="15" customHeight="1">
      <c r="A1175" s="962" t="s">
        <v>254</v>
      </c>
      <c r="B1175" t="s">
        <v>319</v>
      </c>
      <c r="C1175" t="s">
        <v>13</v>
      </c>
      <c r="D1175" t="s">
        <v>11</v>
      </c>
      <c r="E1175" t="s">
        <v>329</v>
      </c>
      <c r="F1175" t="s">
        <v>445</v>
      </c>
      <c r="G1175" t="s">
        <v>403</v>
      </c>
      <c r="I1175" t="s">
        <v>332</v>
      </c>
      <c r="K1175" t="s">
        <v>333</v>
      </c>
      <c r="L1175" t="s">
        <v>351</v>
      </c>
      <c r="M1175" t="s">
        <v>54</v>
      </c>
      <c r="O1175" t="s">
        <v>349</v>
      </c>
      <c r="P1175" t="s">
        <v>336</v>
      </c>
      <c r="Q1175" t="s">
        <v>337</v>
      </c>
      <c r="R1175">
        <v>8</v>
      </c>
      <c r="U1175">
        <v>8</v>
      </c>
      <c r="V1175">
        <v>0.4</v>
      </c>
      <c r="W1175">
        <v>0.1</v>
      </c>
      <c r="X1175">
        <v>0</v>
      </c>
      <c r="Y1175">
        <v>500000000</v>
      </c>
      <c r="Z1175">
        <v>0</v>
      </c>
      <c r="AA1175" t="s">
        <v>2028</v>
      </c>
    </row>
    <row r="1176" spans="1:27" ht="15" customHeight="1">
      <c r="A1176" s="962" t="s">
        <v>254</v>
      </c>
      <c r="B1176" t="s">
        <v>317</v>
      </c>
      <c r="C1176" t="s">
        <v>13</v>
      </c>
      <c r="D1176" t="s">
        <v>11</v>
      </c>
      <c r="E1176" t="s">
        <v>329</v>
      </c>
      <c r="F1176" t="s">
        <v>445</v>
      </c>
      <c r="G1176" t="s">
        <v>403</v>
      </c>
      <c r="I1176" t="s">
        <v>332</v>
      </c>
      <c r="K1176" t="s">
        <v>333</v>
      </c>
      <c r="L1176" t="s">
        <v>351</v>
      </c>
      <c r="M1176" t="s">
        <v>54</v>
      </c>
      <c r="O1176" t="s">
        <v>349</v>
      </c>
      <c r="P1176" t="s">
        <v>336</v>
      </c>
      <c r="Q1176" t="s">
        <v>337</v>
      </c>
      <c r="R1176">
        <v>8</v>
      </c>
      <c r="X1176">
        <v>0</v>
      </c>
      <c r="Y1176">
        <v>500000000</v>
      </c>
      <c r="AA1176" t="s">
        <v>2025</v>
      </c>
    </row>
    <row r="1177" spans="1:27" ht="15" customHeight="1">
      <c r="A1177" s="962" t="s">
        <v>254</v>
      </c>
      <c r="B1177" t="s">
        <v>305</v>
      </c>
      <c r="C1177" t="s">
        <v>13</v>
      </c>
      <c r="D1177" t="s">
        <v>11</v>
      </c>
      <c r="E1177" t="s">
        <v>329</v>
      </c>
      <c r="F1177" t="s">
        <v>445</v>
      </c>
      <c r="R1177">
        <v>8</v>
      </c>
      <c r="X1177">
        <v>0</v>
      </c>
      <c r="Y1177">
        <v>500000000</v>
      </c>
      <c r="AA1177" t="s">
        <v>2025</v>
      </c>
    </row>
    <row r="1178" spans="1:27" ht="15" customHeight="1">
      <c r="A1178" s="962" t="s">
        <v>254</v>
      </c>
      <c r="B1178" t="s">
        <v>321</v>
      </c>
      <c r="C1178" t="s">
        <v>13</v>
      </c>
      <c r="D1178" t="s">
        <v>11</v>
      </c>
      <c r="E1178" t="s">
        <v>329</v>
      </c>
      <c r="F1178" t="s">
        <v>445</v>
      </c>
      <c r="H1178" t="s">
        <v>453</v>
      </c>
      <c r="I1178" t="s">
        <v>353</v>
      </c>
      <c r="K1178" t="s">
        <v>333</v>
      </c>
      <c r="L1178" t="s">
        <v>354</v>
      </c>
      <c r="M1178" t="s">
        <v>58</v>
      </c>
      <c r="O1178" t="s">
        <v>335</v>
      </c>
      <c r="P1178" t="s">
        <v>336</v>
      </c>
      <c r="Q1178" t="s">
        <v>337</v>
      </c>
      <c r="R1178">
        <v>92.8</v>
      </c>
      <c r="U1178">
        <v>92.84</v>
      </c>
      <c r="V1178">
        <v>4.6399999999999997</v>
      </c>
      <c r="W1178">
        <v>0.1</v>
      </c>
      <c r="X1178">
        <v>0</v>
      </c>
      <c r="Y1178">
        <v>500000000</v>
      </c>
      <c r="Z1178">
        <v>0</v>
      </c>
      <c r="AA1178" t="s">
        <v>2028</v>
      </c>
    </row>
    <row r="1179" spans="1:27" ht="15" customHeight="1">
      <c r="A1179" s="962" t="s">
        <v>254</v>
      </c>
      <c r="B1179" t="s">
        <v>324</v>
      </c>
      <c r="C1179" t="s">
        <v>13</v>
      </c>
      <c r="D1179" t="s">
        <v>11</v>
      </c>
      <c r="E1179" t="s">
        <v>329</v>
      </c>
      <c r="F1179" t="s">
        <v>445</v>
      </c>
      <c r="L1179" t="s">
        <v>1977</v>
      </c>
      <c r="N1179" t="s">
        <v>230</v>
      </c>
      <c r="O1179" t="s">
        <v>349</v>
      </c>
      <c r="P1179" t="s">
        <v>1978</v>
      </c>
      <c r="Q1179" t="s">
        <v>2003</v>
      </c>
      <c r="R1179">
        <v>18.7</v>
      </c>
      <c r="X1179">
        <v>0</v>
      </c>
      <c r="Y1179">
        <v>500000000</v>
      </c>
      <c r="AA1179" t="s">
        <v>2025</v>
      </c>
    </row>
    <row r="1180" spans="1:27" ht="15" customHeight="1">
      <c r="A1180" s="962" t="s">
        <v>255</v>
      </c>
      <c r="B1180" t="s">
        <v>322</v>
      </c>
      <c r="C1180" t="s">
        <v>13</v>
      </c>
      <c r="D1180" t="s">
        <v>11</v>
      </c>
      <c r="E1180" t="s">
        <v>329</v>
      </c>
      <c r="F1180" t="s">
        <v>445</v>
      </c>
      <c r="H1180" t="s">
        <v>848</v>
      </c>
      <c r="I1180" t="s">
        <v>853</v>
      </c>
      <c r="J1180" t="s">
        <v>848</v>
      </c>
      <c r="K1180" t="s">
        <v>849</v>
      </c>
      <c r="L1180" t="s">
        <v>1993</v>
      </c>
      <c r="M1180" t="s">
        <v>55</v>
      </c>
      <c r="O1180" t="s">
        <v>361</v>
      </c>
      <c r="P1180" t="s">
        <v>667</v>
      </c>
      <c r="Q1180" t="s">
        <v>668</v>
      </c>
      <c r="R1180">
        <v>0.01</v>
      </c>
      <c r="X1180">
        <v>0</v>
      </c>
      <c r="Y1180">
        <v>500000000</v>
      </c>
      <c r="AA1180" t="s">
        <v>2025</v>
      </c>
    </row>
    <row r="1181" spans="1:27" ht="15" customHeight="1">
      <c r="A1181" s="962" t="s">
        <v>255</v>
      </c>
      <c r="B1181" t="s">
        <v>301</v>
      </c>
      <c r="C1181" t="s">
        <v>13</v>
      </c>
      <c r="D1181" t="s">
        <v>11</v>
      </c>
      <c r="E1181" t="s">
        <v>329</v>
      </c>
      <c r="F1181" t="s">
        <v>445</v>
      </c>
      <c r="H1181" t="s">
        <v>856</v>
      </c>
      <c r="I1181" t="s">
        <v>853</v>
      </c>
      <c r="J1181" t="s">
        <v>848</v>
      </c>
      <c r="K1181" t="s">
        <v>849</v>
      </c>
      <c r="L1181" t="s">
        <v>857</v>
      </c>
      <c r="M1181" t="s">
        <v>55</v>
      </c>
      <c r="O1181" t="s">
        <v>361</v>
      </c>
      <c r="P1181" t="s">
        <v>851</v>
      </c>
      <c r="Q1181" t="s">
        <v>337</v>
      </c>
      <c r="R1181">
        <v>1.08</v>
      </c>
      <c r="X1181">
        <v>0</v>
      </c>
      <c r="Y1181">
        <v>500000000</v>
      </c>
      <c r="AA1181" t="s">
        <v>2025</v>
      </c>
    </row>
    <row r="1182" spans="1:27" ht="15" customHeight="1">
      <c r="A1182" s="962" t="s">
        <v>255</v>
      </c>
      <c r="B1182" t="s">
        <v>307</v>
      </c>
      <c r="C1182" t="s">
        <v>13</v>
      </c>
      <c r="D1182" t="s">
        <v>11</v>
      </c>
      <c r="E1182" t="s">
        <v>329</v>
      </c>
      <c r="F1182" t="s">
        <v>445</v>
      </c>
      <c r="H1182" t="s">
        <v>858</v>
      </c>
      <c r="I1182" t="s">
        <v>853</v>
      </c>
      <c r="J1182" t="s">
        <v>848</v>
      </c>
      <c r="K1182" t="s">
        <v>849</v>
      </c>
      <c r="L1182" t="s">
        <v>859</v>
      </c>
      <c r="M1182" t="s">
        <v>55</v>
      </c>
      <c r="O1182" t="s">
        <v>361</v>
      </c>
      <c r="P1182" t="s">
        <v>851</v>
      </c>
      <c r="Q1182" t="s">
        <v>337</v>
      </c>
      <c r="R1182">
        <v>0.01</v>
      </c>
      <c r="X1182">
        <v>0</v>
      </c>
      <c r="Y1182">
        <v>500000000</v>
      </c>
      <c r="AA1182" t="s">
        <v>2025</v>
      </c>
    </row>
    <row r="1183" spans="1:27" ht="15" customHeight="1">
      <c r="A1183" s="962" t="s">
        <v>255</v>
      </c>
      <c r="B1183" t="s">
        <v>315</v>
      </c>
      <c r="C1183" t="s">
        <v>13</v>
      </c>
      <c r="D1183" t="s">
        <v>11</v>
      </c>
      <c r="E1183" t="s">
        <v>329</v>
      </c>
      <c r="F1183" t="s">
        <v>445</v>
      </c>
      <c r="H1183" t="s">
        <v>860</v>
      </c>
      <c r="I1183" t="s">
        <v>853</v>
      </c>
      <c r="J1183" t="s">
        <v>848</v>
      </c>
      <c r="K1183" t="s">
        <v>849</v>
      </c>
      <c r="L1183" t="s">
        <v>861</v>
      </c>
      <c r="M1183" t="s">
        <v>55</v>
      </c>
      <c r="O1183" t="s">
        <v>361</v>
      </c>
      <c r="P1183" t="s">
        <v>851</v>
      </c>
      <c r="Q1183" t="s">
        <v>337</v>
      </c>
      <c r="R1183">
        <v>0</v>
      </c>
      <c r="X1183">
        <v>0</v>
      </c>
      <c r="Y1183">
        <v>500000000</v>
      </c>
      <c r="AA1183" t="s">
        <v>2025</v>
      </c>
    </row>
    <row r="1184" spans="1:27" ht="15" customHeight="1">
      <c r="A1184" s="962" t="s">
        <v>255</v>
      </c>
      <c r="B1184" t="s">
        <v>308</v>
      </c>
      <c r="C1184" t="s">
        <v>13</v>
      </c>
      <c r="D1184" t="s">
        <v>11</v>
      </c>
      <c r="E1184" t="s">
        <v>329</v>
      </c>
      <c r="F1184" t="s">
        <v>445</v>
      </c>
      <c r="H1184" t="s">
        <v>862</v>
      </c>
      <c r="I1184" t="s">
        <v>853</v>
      </c>
      <c r="J1184" t="s">
        <v>848</v>
      </c>
      <c r="K1184" t="s">
        <v>849</v>
      </c>
      <c r="L1184" t="s">
        <v>863</v>
      </c>
      <c r="M1184" t="s">
        <v>55</v>
      </c>
      <c r="O1184" t="s">
        <v>361</v>
      </c>
      <c r="P1184" t="s">
        <v>851</v>
      </c>
      <c r="Q1184" t="s">
        <v>337</v>
      </c>
      <c r="R1184">
        <v>0.01</v>
      </c>
      <c r="X1184">
        <v>0</v>
      </c>
      <c r="Y1184">
        <v>500000000</v>
      </c>
      <c r="AA1184" t="s">
        <v>2025</v>
      </c>
    </row>
    <row r="1185" spans="1:27" ht="15" customHeight="1">
      <c r="A1185" s="962" t="s">
        <v>255</v>
      </c>
      <c r="B1185" t="s">
        <v>311</v>
      </c>
      <c r="C1185" t="s">
        <v>13</v>
      </c>
      <c r="D1185" t="s">
        <v>11</v>
      </c>
      <c r="E1185" t="s">
        <v>329</v>
      </c>
      <c r="F1185" t="s">
        <v>445</v>
      </c>
      <c r="H1185" t="s">
        <v>864</v>
      </c>
      <c r="I1185" t="s">
        <v>853</v>
      </c>
      <c r="J1185" t="s">
        <v>848</v>
      </c>
      <c r="K1185" t="s">
        <v>849</v>
      </c>
      <c r="L1185" t="s">
        <v>865</v>
      </c>
      <c r="M1185" t="s">
        <v>55</v>
      </c>
      <c r="O1185" t="s">
        <v>361</v>
      </c>
      <c r="P1185" t="s">
        <v>851</v>
      </c>
      <c r="Q1185" t="s">
        <v>337</v>
      </c>
      <c r="R1185">
        <v>0.78</v>
      </c>
      <c r="X1185">
        <v>0</v>
      </c>
      <c r="Y1185">
        <v>500000000</v>
      </c>
      <c r="AA1185" t="s">
        <v>2025</v>
      </c>
    </row>
    <row r="1186" spans="1:27" ht="15" customHeight="1">
      <c r="A1186" s="962" t="s">
        <v>255</v>
      </c>
      <c r="B1186" t="s">
        <v>312</v>
      </c>
      <c r="C1186" t="s">
        <v>13</v>
      </c>
      <c r="D1186" t="s">
        <v>11</v>
      </c>
      <c r="E1186" t="s">
        <v>329</v>
      </c>
      <c r="F1186" t="s">
        <v>445</v>
      </c>
      <c r="H1186" t="s">
        <v>866</v>
      </c>
      <c r="I1186" t="s">
        <v>853</v>
      </c>
      <c r="J1186" t="s">
        <v>848</v>
      </c>
      <c r="K1186" t="s">
        <v>849</v>
      </c>
      <c r="L1186" t="s">
        <v>867</v>
      </c>
      <c r="M1186" t="s">
        <v>55</v>
      </c>
      <c r="O1186" t="s">
        <v>361</v>
      </c>
      <c r="P1186" t="s">
        <v>851</v>
      </c>
      <c r="Q1186" t="s">
        <v>337</v>
      </c>
      <c r="R1186">
        <v>0.02</v>
      </c>
      <c r="X1186">
        <v>0</v>
      </c>
      <c r="Y1186">
        <v>500000000</v>
      </c>
      <c r="AA1186" t="s">
        <v>2025</v>
      </c>
    </row>
    <row r="1187" spans="1:27" ht="15" customHeight="1">
      <c r="A1187" s="962" t="s">
        <v>255</v>
      </c>
      <c r="B1187" t="s">
        <v>300</v>
      </c>
      <c r="C1187" t="s">
        <v>13</v>
      </c>
      <c r="D1187" t="s">
        <v>11</v>
      </c>
      <c r="E1187" t="s">
        <v>329</v>
      </c>
      <c r="F1187" t="s">
        <v>445</v>
      </c>
      <c r="I1187" t="s">
        <v>853</v>
      </c>
      <c r="K1187" t="s">
        <v>849</v>
      </c>
      <c r="L1187" t="s">
        <v>857</v>
      </c>
      <c r="M1187" t="s">
        <v>55</v>
      </c>
      <c r="O1187" t="s">
        <v>361</v>
      </c>
      <c r="P1187" t="s">
        <v>851</v>
      </c>
      <c r="Q1187" t="s">
        <v>337</v>
      </c>
      <c r="R1187">
        <v>1.08</v>
      </c>
      <c r="X1187">
        <v>0</v>
      </c>
      <c r="Y1187">
        <v>500000000</v>
      </c>
      <c r="AA1187" t="s">
        <v>2025</v>
      </c>
    </row>
    <row r="1188" spans="1:27" ht="15" customHeight="1">
      <c r="A1188" s="962" t="s">
        <v>255</v>
      </c>
      <c r="B1188" t="s">
        <v>298</v>
      </c>
      <c r="C1188" t="s">
        <v>13</v>
      </c>
      <c r="D1188" t="s">
        <v>11</v>
      </c>
      <c r="E1188" t="s">
        <v>329</v>
      </c>
      <c r="F1188" t="s">
        <v>445</v>
      </c>
      <c r="R1188">
        <v>1.08</v>
      </c>
      <c r="X1188">
        <v>0</v>
      </c>
      <c r="Y1188">
        <v>500000000</v>
      </c>
      <c r="AA1188" t="s">
        <v>2025</v>
      </c>
    </row>
    <row r="1189" spans="1:27" ht="15" customHeight="1">
      <c r="A1189" s="962" t="s">
        <v>255</v>
      </c>
      <c r="B1189" t="s">
        <v>297</v>
      </c>
      <c r="C1189" t="s">
        <v>13</v>
      </c>
      <c r="D1189" t="s">
        <v>11</v>
      </c>
      <c r="E1189" t="s">
        <v>329</v>
      </c>
      <c r="F1189" t="s">
        <v>445</v>
      </c>
      <c r="R1189">
        <v>1.08</v>
      </c>
      <c r="X1189">
        <v>0</v>
      </c>
      <c r="Y1189">
        <v>500000000</v>
      </c>
      <c r="AA1189" t="s">
        <v>2025</v>
      </c>
    </row>
    <row r="1190" spans="1:27" ht="15" customHeight="1">
      <c r="A1190" s="962" t="s">
        <v>255</v>
      </c>
      <c r="B1190" t="s">
        <v>288</v>
      </c>
      <c r="C1190" t="s">
        <v>13</v>
      </c>
      <c r="D1190" t="s">
        <v>11</v>
      </c>
      <c r="E1190" t="s">
        <v>329</v>
      </c>
      <c r="F1190" t="s">
        <v>445</v>
      </c>
      <c r="R1190">
        <v>1.08</v>
      </c>
      <c r="X1190">
        <v>0</v>
      </c>
      <c r="Y1190">
        <v>500000000</v>
      </c>
      <c r="AA1190" t="s">
        <v>2025</v>
      </c>
    </row>
    <row r="1191" spans="1:27" ht="15" customHeight="1">
      <c r="A1191" s="962" t="s">
        <v>255</v>
      </c>
      <c r="B1191" t="s">
        <v>287</v>
      </c>
      <c r="C1191" t="s">
        <v>13</v>
      </c>
      <c r="D1191" t="s">
        <v>11</v>
      </c>
      <c r="E1191" t="s">
        <v>329</v>
      </c>
      <c r="F1191" t="s">
        <v>445</v>
      </c>
      <c r="R1191">
        <v>1.9</v>
      </c>
      <c r="X1191">
        <v>0</v>
      </c>
      <c r="Y1191">
        <v>500000000</v>
      </c>
      <c r="AA1191" t="s">
        <v>2025</v>
      </c>
    </row>
    <row r="1192" spans="1:27" ht="15" customHeight="1">
      <c r="A1192" s="962" t="s">
        <v>255</v>
      </c>
      <c r="B1192" t="s">
        <v>306</v>
      </c>
      <c r="C1192" t="s">
        <v>13</v>
      </c>
      <c r="D1192" t="s">
        <v>11</v>
      </c>
      <c r="E1192" t="s">
        <v>329</v>
      </c>
      <c r="F1192" t="s">
        <v>445</v>
      </c>
      <c r="I1192" t="s">
        <v>853</v>
      </c>
      <c r="K1192" t="s">
        <v>849</v>
      </c>
      <c r="L1192" t="s">
        <v>1994</v>
      </c>
      <c r="M1192" t="s">
        <v>55</v>
      </c>
      <c r="O1192" t="s">
        <v>361</v>
      </c>
      <c r="P1192" t="s">
        <v>851</v>
      </c>
      <c r="Q1192" t="s">
        <v>337</v>
      </c>
      <c r="R1192">
        <v>0.03</v>
      </c>
      <c r="X1192">
        <v>0</v>
      </c>
      <c r="Y1192">
        <v>500000000</v>
      </c>
      <c r="AA1192" t="s">
        <v>2025</v>
      </c>
    </row>
    <row r="1193" spans="1:27" ht="15" customHeight="1">
      <c r="A1193" s="962" t="s">
        <v>255</v>
      </c>
      <c r="B1193" t="s">
        <v>305</v>
      </c>
      <c r="C1193" t="s">
        <v>13</v>
      </c>
      <c r="D1193" t="s">
        <v>11</v>
      </c>
      <c r="E1193" t="s">
        <v>329</v>
      </c>
      <c r="F1193" t="s">
        <v>445</v>
      </c>
      <c r="R1193">
        <v>0.83</v>
      </c>
      <c r="X1193">
        <v>0</v>
      </c>
      <c r="Y1193">
        <v>500000000</v>
      </c>
      <c r="AA1193" t="s">
        <v>2025</v>
      </c>
    </row>
    <row r="1194" spans="1:27" ht="15" customHeight="1">
      <c r="A1194" s="962" t="s">
        <v>255</v>
      </c>
      <c r="B1194" t="s">
        <v>309</v>
      </c>
      <c r="C1194" t="s">
        <v>13</v>
      </c>
      <c r="D1194" t="s">
        <v>11</v>
      </c>
      <c r="E1194" t="s">
        <v>329</v>
      </c>
      <c r="F1194" t="s">
        <v>445</v>
      </c>
      <c r="I1194" t="s">
        <v>853</v>
      </c>
      <c r="K1194" t="s">
        <v>849</v>
      </c>
      <c r="L1194" t="s">
        <v>1995</v>
      </c>
      <c r="M1194" t="s">
        <v>55</v>
      </c>
      <c r="O1194" t="s">
        <v>361</v>
      </c>
      <c r="P1194" t="s">
        <v>851</v>
      </c>
      <c r="Q1194" t="s">
        <v>337</v>
      </c>
      <c r="R1194">
        <v>0.8</v>
      </c>
      <c r="X1194">
        <v>0</v>
      </c>
      <c r="Y1194">
        <v>500000000</v>
      </c>
      <c r="AA1194" t="s">
        <v>2025</v>
      </c>
    </row>
    <row r="1195" spans="1:27" ht="15" customHeight="1">
      <c r="A1195" s="962" t="s">
        <v>255</v>
      </c>
      <c r="B1195" t="s">
        <v>313</v>
      </c>
      <c r="C1195" t="s">
        <v>13</v>
      </c>
      <c r="D1195" t="s">
        <v>11</v>
      </c>
      <c r="E1195" t="s">
        <v>329</v>
      </c>
      <c r="F1195" t="s">
        <v>445</v>
      </c>
      <c r="I1195" t="s">
        <v>853</v>
      </c>
      <c r="K1195" t="s">
        <v>849</v>
      </c>
      <c r="L1195" t="s">
        <v>861</v>
      </c>
      <c r="M1195" t="s">
        <v>55</v>
      </c>
      <c r="O1195" t="s">
        <v>361</v>
      </c>
      <c r="P1195" t="s">
        <v>851</v>
      </c>
      <c r="Q1195" t="s">
        <v>337</v>
      </c>
      <c r="R1195">
        <v>0</v>
      </c>
      <c r="X1195">
        <v>0</v>
      </c>
      <c r="Y1195">
        <v>500000000</v>
      </c>
      <c r="AA1195" t="s">
        <v>2025</v>
      </c>
    </row>
    <row r="1196" spans="1:27" ht="15" customHeight="1">
      <c r="A1196" s="962" t="s">
        <v>257</v>
      </c>
      <c r="B1196" t="s">
        <v>290</v>
      </c>
      <c r="C1196" t="s">
        <v>13</v>
      </c>
      <c r="D1196" t="s">
        <v>11</v>
      </c>
      <c r="E1196" t="s">
        <v>329</v>
      </c>
      <c r="F1196" t="s">
        <v>445</v>
      </c>
      <c r="J1196" t="s">
        <v>1996</v>
      </c>
      <c r="R1196">
        <v>0</v>
      </c>
      <c r="S1196">
        <v>0</v>
      </c>
      <c r="T1196">
        <v>500000000</v>
      </c>
      <c r="X1196">
        <v>0</v>
      </c>
      <c r="Y1196">
        <v>500000000</v>
      </c>
      <c r="AA1196" t="s">
        <v>2027</v>
      </c>
    </row>
    <row r="1197" spans="1:27" ht="15" customHeight="1">
      <c r="A1197" s="962" t="s">
        <v>257</v>
      </c>
      <c r="B1197" t="s">
        <v>292</v>
      </c>
      <c r="C1197" t="s">
        <v>13</v>
      </c>
      <c r="D1197" t="s">
        <v>11</v>
      </c>
      <c r="E1197" t="s">
        <v>329</v>
      </c>
      <c r="F1197" t="s">
        <v>445</v>
      </c>
      <c r="J1197" t="s">
        <v>1997</v>
      </c>
      <c r="R1197">
        <v>0</v>
      </c>
      <c r="S1197">
        <v>0</v>
      </c>
      <c r="T1197">
        <v>500000000</v>
      </c>
      <c r="X1197">
        <v>0</v>
      </c>
      <c r="Y1197">
        <v>500000000</v>
      </c>
      <c r="AA1197" t="s">
        <v>2027</v>
      </c>
    </row>
    <row r="1198" spans="1:27" ht="15" customHeight="1">
      <c r="A1198" s="962" t="s">
        <v>257</v>
      </c>
      <c r="B1198" t="s">
        <v>295</v>
      </c>
      <c r="C1198" t="s">
        <v>13</v>
      </c>
      <c r="D1198" t="s">
        <v>11</v>
      </c>
      <c r="E1198" t="s">
        <v>329</v>
      </c>
      <c r="F1198" t="s">
        <v>445</v>
      </c>
      <c r="J1198" t="s">
        <v>1998</v>
      </c>
      <c r="R1198">
        <v>0</v>
      </c>
      <c r="S1198">
        <v>0</v>
      </c>
      <c r="T1198">
        <v>500000000</v>
      </c>
      <c r="X1198">
        <v>0</v>
      </c>
      <c r="Y1198">
        <v>500000000</v>
      </c>
      <c r="AA1198" t="s">
        <v>2027</v>
      </c>
    </row>
    <row r="1199" spans="1:27" ht="15" customHeight="1">
      <c r="A1199" s="962" t="s">
        <v>257</v>
      </c>
      <c r="B1199" t="s">
        <v>296</v>
      </c>
      <c r="C1199" t="s">
        <v>13</v>
      </c>
      <c r="D1199" t="s">
        <v>11</v>
      </c>
      <c r="E1199" t="s">
        <v>329</v>
      </c>
      <c r="F1199" t="s">
        <v>445</v>
      </c>
      <c r="J1199" t="s">
        <v>1999</v>
      </c>
      <c r="R1199">
        <v>0</v>
      </c>
      <c r="S1199">
        <v>0</v>
      </c>
      <c r="T1199">
        <v>500000000</v>
      </c>
      <c r="X1199">
        <v>0</v>
      </c>
      <c r="Y1199">
        <v>500000000</v>
      </c>
      <c r="AA1199" t="s">
        <v>2027</v>
      </c>
    </row>
    <row r="1200" spans="1:27" ht="15" customHeight="1">
      <c r="A1200" s="962" t="s">
        <v>257</v>
      </c>
      <c r="B1200" t="s">
        <v>316</v>
      </c>
      <c r="C1200" t="s">
        <v>13</v>
      </c>
      <c r="D1200" t="s">
        <v>11</v>
      </c>
      <c r="E1200" t="s">
        <v>329</v>
      </c>
      <c r="F1200" t="s">
        <v>445</v>
      </c>
      <c r="J1200" t="s">
        <v>2004</v>
      </c>
      <c r="R1200">
        <v>0</v>
      </c>
      <c r="S1200">
        <v>0</v>
      </c>
      <c r="T1200">
        <v>500000000</v>
      </c>
      <c r="X1200">
        <v>0</v>
      </c>
      <c r="Y1200">
        <v>500000000</v>
      </c>
      <c r="AA1200" t="s">
        <v>2027</v>
      </c>
    </row>
    <row r="1201" spans="1:27" ht="15" customHeight="1">
      <c r="A1201" s="962" t="s">
        <v>257</v>
      </c>
      <c r="B1201" t="s">
        <v>289</v>
      </c>
      <c r="C1201" t="s">
        <v>13</v>
      </c>
      <c r="D1201" t="s">
        <v>11</v>
      </c>
      <c r="E1201" t="s">
        <v>329</v>
      </c>
      <c r="F1201" t="s">
        <v>445</v>
      </c>
      <c r="R1201">
        <v>0</v>
      </c>
      <c r="S1201">
        <v>0</v>
      </c>
      <c r="T1201">
        <v>500000000</v>
      </c>
      <c r="X1201">
        <v>0</v>
      </c>
      <c r="Y1201">
        <v>500000000</v>
      </c>
      <c r="AA1201" t="s">
        <v>2027</v>
      </c>
    </row>
    <row r="1202" spans="1:27" ht="15" customHeight="1">
      <c r="A1202" s="962" t="s">
        <v>257</v>
      </c>
      <c r="B1202" t="s">
        <v>309</v>
      </c>
      <c r="C1202" t="s">
        <v>13</v>
      </c>
      <c r="D1202" t="s">
        <v>11</v>
      </c>
      <c r="E1202" t="s">
        <v>329</v>
      </c>
      <c r="F1202" t="s">
        <v>445</v>
      </c>
      <c r="R1202">
        <v>0</v>
      </c>
      <c r="S1202">
        <v>0</v>
      </c>
      <c r="T1202">
        <v>500000000</v>
      </c>
      <c r="X1202">
        <v>0</v>
      </c>
      <c r="Y1202">
        <v>500000000</v>
      </c>
      <c r="AA1202" t="s">
        <v>2027</v>
      </c>
    </row>
    <row r="1203" spans="1:27" ht="15" customHeight="1">
      <c r="A1203" s="962" t="s">
        <v>257</v>
      </c>
      <c r="B1203" t="s">
        <v>291</v>
      </c>
      <c r="C1203" t="s">
        <v>13</v>
      </c>
      <c r="D1203" t="s">
        <v>11</v>
      </c>
      <c r="E1203" t="s">
        <v>329</v>
      </c>
      <c r="F1203" t="s">
        <v>445</v>
      </c>
      <c r="R1203">
        <v>0</v>
      </c>
      <c r="S1203">
        <v>0</v>
      </c>
      <c r="T1203">
        <v>500000000</v>
      </c>
      <c r="X1203">
        <v>0</v>
      </c>
      <c r="Y1203">
        <v>500000000</v>
      </c>
      <c r="AA1203" t="s">
        <v>2027</v>
      </c>
    </row>
    <row r="1204" spans="1:27" ht="15" customHeight="1">
      <c r="A1204" s="962" t="s">
        <v>257</v>
      </c>
      <c r="B1204" t="s">
        <v>288</v>
      </c>
      <c r="C1204" t="s">
        <v>13</v>
      </c>
      <c r="D1204" t="s">
        <v>11</v>
      </c>
      <c r="E1204" t="s">
        <v>329</v>
      </c>
      <c r="F1204" t="s">
        <v>445</v>
      </c>
      <c r="R1204">
        <v>0</v>
      </c>
      <c r="S1204">
        <v>0</v>
      </c>
      <c r="T1204">
        <v>500000000</v>
      </c>
      <c r="X1204">
        <v>0</v>
      </c>
      <c r="Y1204">
        <v>500000000</v>
      </c>
      <c r="AA1204" t="s">
        <v>2027</v>
      </c>
    </row>
    <row r="1205" spans="1:27" ht="15" customHeight="1">
      <c r="A1205" s="962" t="s">
        <v>257</v>
      </c>
      <c r="B1205" t="s">
        <v>287</v>
      </c>
      <c r="C1205" t="s">
        <v>13</v>
      </c>
      <c r="D1205" t="s">
        <v>11</v>
      </c>
      <c r="E1205" t="s">
        <v>329</v>
      </c>
      <c r="F1205" t="s">
        <v>445</v>
      </c>
      <c r="R1205">
        <v>0</v>
      </c>
      <c r="S1205">
        <v>0</v>
      </c>
      <c r="T1205">
        <v>500000000</v>
      </c>
      <c r="X1205">
        <v>0</v>
      </c>
      <c r="Y1205">
        <v>500000000</v>
      </c>
      <c r="AA1205" t="s">
        <v>2027</v>
      </c>
    </row>
    <row r="1206" spans="1:27" ht="15" customHeight="1">
      <c r="A1206" s="962" t="s">
        <v>257</v>
      </c>
      <c r="B1206" t="s">
        <v>305</v>
      </c>
      <c r="C1206" t="s">
        <v>13</v>
      </c>
      <c r="D1206" t="s">
        <v>11</v>
      </c>
      <c r="E1206" t="s">
        <v>329</v>
      </c>
      <c r="F1206" t="s">
        <v>445</v>
      </c>
      <c r="R1206">
        <v>0</v>
      </c>
      <c r="S1206">
        <v>0</v>
      </c>
      <c r="T1206">
        <v>500000000</v>
      </c>
      <c r="X1206">
        <v>0</v>
      </c>
      <c r="Y1206">
        <v>500000000</v>
      </c>
      <c r="AA1206" t="s">
        <v>2027</v>
      </c>
    </row>
    <row r="1207" spans="1:27" ht="15" customHeight="1">
      <c r="A1207" s="962" t="s">
        <v>257</v>
      </c>
      <c r="B1207" t="s">
        <v>321</v>
      </c>
      <c r="C1207" t="s">
        <v>13</v>
      </c>
      <c r="D1207" t="s">
        <v>11</v>
      </c>
      <c r="E1207" t="s">
        <v>329</v>
      </c>
      <c r="F1207" t="s">
        <v>445</v>
      </c>
      <c r="R1207">
        <v>0</v>
      </c>
      <c r="S1207">
        <v>0</v>
      </c>
      <c r="T1207">
        <v>500000000</v>
      </c>
      <c r="X1207">
        <v>0</v>
      </c>
      <c r="Y1207">
        <v>500000000</v>
      </c>
      <c r="AA1207" t="s">
        <v>2027</v>
      </c>
    </row>
    <row r="1208" spans="1:27" ht="15" customHeight="1">
      <c r="A1208" s="962" t="s">
        <v>257</v>
      </c>
      <c r="B1208" t="s">
        <v>310</v>
      </c>
      <c r="C1208" t="s">
        <v>13</v>
      </c>
      <c r="D1208" t="s">
        <v>11</v>
      </c>
      <c r="E1208" t="s">
        <v>329</v>
      </c>
      <c r="F1208" t="s">
        <v>445</v>
      </c>
      <c r="R1208">
        <v>0</v>
      </c>
      <c r="S1208">
        <v>0</v>
      </c>
      <c r="T1208">
        <v>500000000</v>
      </c>
      <c r="X1208">
        <v>0</v>
      </c>
      <c r="Y1208">
        <v>500000000</v>
      </c>
      <c r="AA1208" t="s">
        <v>2027</v>
      </c>
    </row>
    <row r="1209" spans="1:27" ht="15" customHeight="1">
      <c r="A1209" s="962" t="s">
        <v>257</v>
      </c>
      <c r="B1209" t="s">
        <v>294</v>
      </c>
      <c r="C1209" t="s">
        <v>13</v>
      </c>
      <c r="D1209" t="s">
        <v>11</v>
      </c>
      <c r="E1209" t="s">
        <v>329</v>
      </c>
      <c r="F1209" t="s">
        <v>445</v>
      </c>
      <c r="R1209">
        <v>0</v>
      </c>
      <c r="S1209">
        <v>0</v>
      </c>
      <c r="T1209">
        <v>500000000</v>
      </c>
      <c r="X1209">
        <v>0</v>
      </c>
      <c r="Y1209">
        <v>500000000</v>
      </c>
      <c r="AA1209" t="s">
        <v>2027</v>
      </c>
    </row>
    <row r="1210" spans="1:27" ht="15" customHeight="1">
      <c r="A1210" s="962" t="s">
        <v>257</v>
      </c>
      <c r="B1210" t="s">
        <v>293</v>
      </c>
      <c r="C1210" t="s">
        <v>13</v>
      </c>
      <c r="D1210" t="s">
        <v>11</v>
      </c>
      <c r="E1210" t="s">
        <v>329</v>
      </c>
      <c r="F1210" t="s">
        <v>445</v>
      </c>
      <c r="R1210">
        <v>0</v>
      </c>
      <c r="S1210">
        <v>0</v>
      </c>
      <c r="T1210">
        <v>500000000</v>
      </c>
      <c r="X1210">
        <v>0</v>
      </c>
      <c r="Y1210">
        <v>500000000</v>
      </c>
      <c r="AA1210" t="s">
        <v>2027</v>
      </c>
    </row>
    <row r="1211" spans="1:27" ht="15" customHeight="1">
      <c r="A1211" s="962" t="s">
        <v>259</v>
      </c>
      <c r="B1211" t="s">
        <v>300</v>
      </c>
      <c r="C1211" t="s">
        <v>13</v>
      </c>
      <c r="D1211" t="s">
        <v>11</v>
      </c>
      <c r="E1211" t="s">
        <v>329</v>
      </c>
      <c r="F1211" t="s">
        <v>445</v>
      </c>
      <c r="R1211">
        <v>0</v>
      </c>
      <c r="S1211">
        <v>0</v>
      </c>
      <c r="T1211">
        <v>500000000</v>
      </c>
      <c r="X1211">
        <v>0</v>
      </c>
      <c r="Y1211">
        <v>500000000</v>
      </c>
      <c r="AA1211" t="s">
        <v>2027</v>
      </c>
    </row>
    <row r="1212" spans="1:27" ht="15" customHeight="1">
      <c r="A1212" s="962" t="s">
        <v>259</v>
      </c>
      <c r="B1212" t="s">
        <v>298</v>
      </c>
      <c r="C1212" t="s">
        <v>13</v>
      </c>
      <c r="D1212" t="s">
        <v>11</v>
      </c>
      <c r="E1212" t="s">
        <v>329</v>
      </c>
      <c r="F1212" t="s">
        <v>445</v>
      </c>
      <c r="R1212">
        <v>0</v>
      </c>
      <c r="S1212">
        <v>0</v>
      </c>
      <c r="T1212">
        <v>500000000</v>
      </c>
      <c r="X1212">
        <v>0</v>
      </c>
      <c r="Y1212">
        <v>500000000</v>
      </c>
      <c r="AA1212" t="s">
        <v>2027</v>
      </c>
    </row>
    <row r="1213" spans="1:27" ht="15" customHeight="1">
      <c r="A1213" s="962" t="s">
        <v>259</v>
      </c>
      <c r="B1213" t="s">
        <v>297</v>
      </c>
      <c r="C1213" t="s">
        <v>13</v>
      </c>
      <c r="D1213" t="s">
        <v>11</v>
      </c>
      <c r="E1213" t="s">
        <v>329</v>
      </c>
      <c r="F1213" t="s">
        <v>445</v>
      </c>
      <c r="R1213">
        <v>0</v>
      </c>
      <c r="S1213">
        <v>0</v>
      </c>
      <c r="T1213">
        <v>500000000</v>
      </c>
      <c r="X1213">
        <v>0</v>
      </c>
      <c r="Y1213">
        <v>500000000</v>
      </c>
      <c r="AA1213" t="s">
        <v>2027</v>
      </c>
    </row>
    <row r="1214" spans="1:27" ht="15" customHeight="1">
      <c r="A1214" s="962" t="s">
        <v>259</v>
      </c>
      <c r="B1214" t="s">
        <v>288</v>
      </c>
      <c r="C1214" t="s">
        <v>13</v>
      </c>
      <c r="D1214" t="s">
        <v>11</v>
      </c>
      <c r="E1214" t="s">
        <v>329</v>
      </c>
      <c r="F1214" t="s">
        <v>445</v>
      </c>
      <c r="R1214">
        <v>0</v>
      </c>
      <c r="S1214">
        <v>0</v>
      </c>
      <c r="T1214">
        <v>500000000</v>
      </c>
      <c r="X1214">
        <v>0</v>
      </c>
      <c r="Y1214">
        <v>500000000</v>
      </c>
      <c r="AA1214" t="s">
        <v>2027</v>
      </c>
    </row>
    <row r="1215" spans="1:27" ht="15" customHeight="1">
      <c r="A1215" s="962" t="s">
        <v>259</v>
      </c>
      <c r="B1215" t="s">
        <v>287</v>
      </c>
      <c r="C1215" t="s">
        <v>13</v>
      </c>
      <c r="D1215" t="s">
        <v>11</v>
      </c>
      <c r="E1215" t="s">
        <v>329</v>
      </c>
      <c r="F1215" t="s">
        <v>445</v>
      </c>
      <c r="R1215">
        <v>0</v>
      </c>
      <c r="S1215">
        <v>0</v>
      </c>
      <c r="T1215">
        <v>500000000</v>
      </c>
      <c r="X1215">
        <v>0</v>
      </c>
      <c r="Y1215">
        <v>500000000</v>
      </c>
      <c r="AA1215" t="s">
        <v>2027</v>
      </c>
    </row>
    <row r="1216" spans="1:27" ht="15" customHeight="1">
      <c r="A1216" s="962" t="s">
        <v>259</v>
      </c>
      <c r="B1216" t="s">
        <v>321</v>
      </c>
      <c r="C1216" t="s">
        <v>13</v>
      </c>
      <c r="D1216" t="s">
        <v>11</v>
      </c>
      <c r="E1216" t="s">
        <v>329</v>
      </c>
      <c r="F1216" t="s">
        <v>445</v>
      </c>
      <c r="R1216">
        <v>0</v>
      </c>
      <c r="S1216">
        <v>0</v>
      </c>
      <c r="T1216">
        <v>500000000</v>
      </c>
      <c r="X1216">
        <v>0</v>
      </c>
      <c r="Y1216">
        <v>500000000</v>
      </c>
      <c r="AA1216" t="s">
        <v>2027</v>
      </c>
    </row>
    <row r="1217" spans="1:27" ht="15" customHeight="1">
      <c r="A1217" s="962" t="s">
        <v>259</v>
      </c>
      <c r="B1217" t="s">
        <v>299</v>
      </c>
      <c r="C1217" t="s">
        <v>13</v>
      </c>
      <c r="D1217" t="s">
        <v>11</v>
      </c>
      <c r="E1217" t="s">
        <v>329</v>
      </c>
      <c r="F1217" t="s">
        <v>445</v>
      </c>
      <c r="R1217">
        <v>0</v>
      </c>
      <c r="S1217">
        <v>0</v>
      </c>
      <c r="T1217">
        <v>500000000</v>
      </c>
      <c r="X1217">
        <v>0</v>
      </c>
      <c r="Y1217">
        <v>500000000</v>
      </c>
      <c r="AA1217" t="s">
        <v>2027</v>
      </c>
    </row>
    <row r="1218" spans="1:27" ht="15" customHeight="1">
      <c r="A1218" s="962" t="s">
        <v>259</v>
      </c>
      <c r="B1218" t="s">
        <v>301</v>
      </c>
      <c r="C1218" t="s">
        <v>13</v>
      </c>
      <c r="D1218" t="s">
        <v>11</v>
      </c>
      <c r="E1218" t="s">
        <v>329</v>
      </c>
      <c r="F1218" t="s">
        <v>445</v>
      </c>
      <c r="R1218">
        <v>0</v>
      </c>
      <c r="S1218">
        <v>0</v>
      </c>
      <c r="T1218">
        <v>500000000</v>
      </c>
      <c r="X1218">
        <v>0</v>
      </c>
      <c r="Y1218">
        <v>500000000</v>
      </c>
      <c r="AA1218" t="s">
        <v>2027</v>
      </c>
    </row>
    <row r="1219" spans="1:27" ht="15" customHeight="1">
      <c r="A1219" s="962" t="s">
        <v>260</v>
      </c>
      <c r="B1219" t="s">
        <v>299</v>
      </c>
      <c r="C1219" t="s">
        <v>13</v>
      </c>
      <c r="D1219" t="s">
        <v>11</v>
      </c>
      <c r="E1219" t="s">
        <v>329</v>
      </c>
      <c r="F1219" t="s">
        <v>445</v>
      </c>
      <c r="R1219">
        <v>0</v>
      </c>
      <c r="S1219">
        <v>0</v>
      </c>
      <c r="T1219">
        <v>0</v>
      </c>
      <c r="X1219">
        <v>0</v>
      </c>
      <c r="Y1219">
        <v>500000000</v>
      </c>
      <c r="AA1219" t="s">
        <v>2029</v>
      </c>
    </row>
    <row r="1220" spans="1:27" ht="15" customHeight="1">
      <c r="A1220" s="962" t="s">
        <v>260</v>
      </c>
      <c r="B1220" t="s">
        <v>312</v>
      </c>
      <c r="C1220" t="s">
        <v>13</v>
      </c>
      <c r="D1220" t="s">
        <v>11</v>
      </c>
      <c r="E1220" t="s">
        <v>329</v>
      </c>
      <c r="F1220" t="s">
        <v>445</v>
      </c>
      <c r="R1220">
        <v>0</v>
      </c>
      <c r="S1220">
        <v>0</v>
      </c>
      <c r="T1220">
        <v>0</v>
      </c>
      <c r="X1220">
        <v>0</v>
      </c>
      <c r="Y1220">
        <v>500000000</v>
      </c>
      <c r="AA1220" t="s">
        <v>2029</v>
      </c>
    </row>
    <row r="1221" spans="1:27" ht="15" customHeight="1">
      <c r="A1221" s="962" t="s">
        <v>260</v>
      </c>
      <c r="B1221" t="s">
        <v>298</v>
      </c>
      <c r="C1221" t="s">
        <v>13</v>
      </c>
      <c r="D1221" t="s">
        <v>11</v>
      </c>
      <c r="E1221" t="s">
        <v>329</v>
      </c>
      <c r="F1221" t="s">
        <v>445</v>
      </c>
      <c r="R1221">
        <v>0</v>
      </c>
      <c r="S1221">
        <v>0</v>
      </c>
      <c r="T1221">
        <v>0</v>
      </c>
      <c r="X1221">
        <v>0</v>
      </c>
      <c r="Y1221">
        <v>500000000</v>
      </c>
      <c r="AA1221" t="s">
        <v>2029</v>
      </c>
    </row>
    <row r="1222" spans="1:27" ht="15" customHeight="1">
      <c r="A1222" s="962" t="s">
        <v>260</v>
      </c>
      <c r="B1222" t="s">
        <v>297</v>
      </c>
      <c r="C1222" t="s">
        <v>13</v>
      </c>
      <c r="D1222" t="s">
        <v>11</v>
      </c>
      <c r="E1222" t="s">
        <v>329</v>
      </c>
      <c r="F1222" t="s">
        <v>445</v>
      </c>
      <c r="R1222">
        <v>0</v>
      </c>
      <c r="S1222">
        <v>0</v>
      </c>
      <c r="T1222">
        <v>0</v>
      </c>
      <c r="X1222">
        <v>0</v>
      </c>
      <c r="Y1222">
        <v>500000000</v>
      </c>
      <c r="AA1222" t="s">
        <v>2029</v>
      </c>
    </row>
    <row r="1223" spans="1:27" ht="15" customHeight="1">
      <c r="A1223" s="962" t="s">
        <v>260</v>
      </c>
      <c r="B1223" t="s">
        <v>288</v>
      </c>
      <c r="C1223" t="s">
        <v>13</v>
      </c>
      <c r="D1223" t="s">
        <v>11</v>
      </c>
      <c r="E1223" t="s">
        <v>329</v>
      </c>
      <c r="F1223" t="s">
        <v>445</v>
      </c>
      <c r="R1223">
        <v>0</v>
      </c>
      <c r="S1223">
        <v>0</v>
      </c>
      <c r="T1223">
        <v>0</v>
      </c>
      <c r="X1223">
        <v>0</v>
      </c>
      <c r="Y1223">
        <v>500000000</v>
      </c>
      <c r="AA1223" t="s">
        <v>2029</v>
      </c>
    </row>
    <row r="1224" spans="1:27" ht="15" customHeight="1">
      <c r="A1224" s="962" t="s">
        <v>260</v>
      </c>
      <c r="B1224" t="s">
        <v>287</v>
      </c>
      <c r="C1224" t="s">
        <v>13</v>
      </c>
      <c r="D1224" t="s">
        <v>11</v>
      </c>
      <c r="E1224" t="s">
        <v>329</v>
      </c>
      <c r="F1224" t="s">
        <v>445</v>
      </c>
      <c r="R1224">
        <v>0</v>
      </c>
      <c r="X1224">
        <v>0</v>
      </c>
      <c r="Y1224">
        <v>500000000</v>
      </c>
      <c r="AA1224" t="s">
        <v>2025</v>
      </c>
    </row>
    <row r="1225" spans="1:27" ht="15" customHeight="1">
      <c r="A1225" s="962" t="s">
        <v>260</v>
      </c>
      <c r="B1225" t="s">
        <v>309</v>
      </c>
      <c r="C1225" t="s">
        <v>13</v>
      </c>
      <c r="D1225" t="s">
        <v>11</v>
      </c>
      <c r="E1225" t="s">
        <v>329</v>
      </c>
      <c r="F1225" t="s">
        <v>445</v>
      </c>
      <c r="R1225">
        <v>0</v>
      </c>
      <c r="S1225">
        <v>0</v>
      </c>
      <c r="T1225">
        <v>0</v>
      </c>
      <c r="X1225">
        <v>0</v>
      </c>
      <c r="Y1225">
        <v>500000000</v>
      </c>
      <c r="AA1225" t="s">
        <v>2029</v>
      </c>
    </row>
    <row r="1226" spans="1:27" ht="15" customHeight="1">
      <c r="A1226" s="962" t="s">
        <v>260</v>
      </c>
      <c r="B1226" t="s">
        <v>305</v>
      </c>
      <c r="C1226" t="s">
        <v>13</v>
      </c>
      <c r="D1226" t="s">
        <v>11</v>
      </c>
      <c r="E1226" t="s">
        <v>329</v>
      </c>
      <c r="F1226" t="s">
        <v>445</v>
      </c>
      <c r="R1226">
        <v>0</v>
      </c>
      <c r="S1226">
        <v>0</v>
      </c>
      <c r="T1226">
        <v>0</v>
      </c>
      <c r="X1226">
        <v>0</v>
      </c>
      <c r="Y1226">
        <v>500000000</v>
      </c>
      <c r="AA1226" t="s">
        <v>2029</v>
      </c>
    </row>
    <row r="1227" spans="1:27" ht="15" customHeight="1">
      <c r="A1227" s="962" t="s">
        <v>261</v>
      </c>
      <c r="B1227" t="s">
        <v>290</v>
      </c>
      <c r="C1227" t="s">
        <v>13</v>
      </c>
      <c r="D1227" t="s">
        <v>11</v>
      </c>
      <c r="E1227" t="s">
        <v>329</v>
      </c>
      <c r="F1227" t="s">
        <v>445</v>
      </c>
      <c r="R1227">
        <v>0</v>
      </c>
      <c r="S1227">
        <v>0</v>
      </c>
      <c r="T1227">
        <v>500000000</v>
      </c>
      <c r="X1227">
        <v>0</v>
      </c>
      <c r="Y1227">
        <v>500000000</v>
      </c>
      <c r="AA1227" t="s">
        <v>2027</v>
      </c>
    </row>
    <row r="1228" spans="1:27" ht="15" customHeight="1">
      <c r="A1228" s="962" t="s">
        <v>261</v>
      </c>
      <c r="B1228" t="s">
        <v>292</v>
      </c>
      <c r="C1228" t="s">
        <v>13</v>
      </c>
      <c r="D1228" t="s">
        <v>11</v>
      </c>
      <c r="E1228" t="s">
        <v>329</v>
      </c>
      <c r="F1228" t="s">
        <v>445</v>
      </c>
      <c r="R1228">
        <v>0</v>
      </c>
      <c r="S1228">
        <v>0</v>
      </c>
      <c r="T1228">
        <v>500000000</v>
      </c>
      <c r="X1228">
        <v>0</v>
      </c>
      <c r="Y1228">
        <v>500000000</v>
      </c>
      <c r="AA1228" t="s">
        <v>2027</v>
      </c>
    </row>
    <row r="1229" spans="1:27" ht="15" customHeight="1">
      <c r="A1229" s="962" t="s">
        <v>261</v>
      </c>
      <c r="B1229" t="s">
        <v>295</v>
      </c>
      <c r="C1229" t="s">
        <v>13</v>
      </c>
      <c r="D1229" t="s">
        <v>11</v>
      </c>
      <c r="E1229" t="s">
        <v>329</v>
      </c>
      <c r="F1229" t="s">
        <v>445</v>
      </c>
      <c r="R1229">
        <v>0</v>
      </c>
      <c r="S1229">
        <v>0</v>
      </c>
      <c r="T1229">
        <v>500000000</v>
      </c>
      <c r="X1229">
        <v>0</v>
      </c>
      <c r="Y1229">
        <v>500000000</v>
      </c>
      <c r="AA1229" t="s">
        <v>2027</v>
      </c>
    </row>
    <row r="1230" spans="1:27" ht="15" customHeight="1">
      <c r="A1230" s="962" t="s">
        <v>261</v>
      </c>
      <c r="B1230" t="s">
        <v>296</v>
      </c>
      <c r="C1230" t="s">
        <v>13</v>
      </c>
      <c r="D1230" t="s">
        <v>11</v>
      </c>
      <c r="E1230" t="s">
        <v>329</v>
      </c>
      <c r="F1230" t="s">
        <v>445</v>
      </c>
      <c r="R1230">
        <v>0</v>
      </c>
      <c r="S1230">
        <v>0</v>
      </c>
      <c r="T1230">
        <v>500000000</v>
      </c>
      <c r="X1230">
        <v>0</v>
      </c>
      <c r="Y1230">
        <v>500000000</v>
      </c>
      <c r="AA1230" t="s">
        <v>2027</v>
      </c>
    </row>
    <row r="1231" spans="1:27" ht="15" customHeight="1">
      <c r="A1231" s="962" t="s">
        <v>261</v>
      </c>
      <c r="B1231" t="s">
        <v>289</v>
      </c>
      <c r="C1231" t="s">
        <v>13</v>
      </c>
      <c r="D1231" t="s">
        <v>11</v>
      </c>
      <c r="E1231" t="s">
        <v>329</v>
      </c>
      <c r="F1231" t="s">
        <v>445</v>
      </c>
      <c r="R1231">
        <v>0</v>
      </c>
      <c r="S1231">
        <v>0</v>
      </c>
      <c r="T1231">
        <v>500000000</v>
      </c>
      <c r="X1231">
        <v>0</v>
      </c>
      <c r="Y1231">
        <v>500000000</v>
      </c>
      <c r="AA1231" t="s">
        <v>2027</v>
      </c>
    </row>
    <row r="1232" spans="1:27" ht="15" customHeight="1">
      <c r="A1232" s="962" t="s">
        <v>261</v>
      </c>
      <c r="B1232" t="s">
        <v>291</v>
      </c>
      <c r="C1232" t="s">
        <v>13</v>
      </c>
      <c r="D1232" t="s">
        <v>11</v>
      </c>
      <c r="E1232" t="s">
        <v>329</v>
      </c>
      <c r="F1232" t="s">
        <v>445</v>
      </c>
      <c r="R1232">
        <v>0</v>
      </c>
      <c r="S1232">
        <v>0</v>
      </c>
      <c r="T1232">
        <v>500000000</v>
      </c>
      <c r="X1232">
        <v>0</v>
      </c>
      <c r="Y1232">
        <v>500000000</v>
      </c>
      <c r="AA1232" t="s">
        <v>2027</v>
      </c>
    </row>
    <row r="1233" spans="1:27" ht="15" customHeight="1">
      <c r="A1233" s="962" t="s">
        <v>261</v>
      </c>
      <c r="B1233" t="s">
        <v>288</v>
      </c>
      <c r="C1233" t="s">
        <v>13</v>
      </c>
      <c r="D1233" t="s">
        <v>11</v>
      </c>
      <c r="E1233" t="s">
        <v>329</v>
      </c>
      <c r="F1233" t="s">
        <v>445</v>
      </c>
      <c r="R1233">
        <v>0</v>
      </c>
      <c r="S1233">
        <v>0</v>
      </c>
      <c r="T1233">
        <v>500000000</v>
      </c>
      <c r="X1233">
        <v>0</v>
      </c>
      <c r="Y1233">
        <v>500000000</v>
      </c>
      <c r="AA1233" t="s">
        <v>2027</v>
      </c>
    </row>
    <row r="1234" spans="1:27" ht="15" customHeight="1">
      <c r="A1234" s="962" t="s">
        <v>261</v>
      </c>
      <c r="B1234" t="s">
        <v>287</v>
      </c>
      <c r="C1234" t="s">
        <v>13</v>
      </c>
      <c r="D1234" t="s">
        <v>11</v>
      </c>
      <c r="E1234" t="s">
        <v>329</v>
      </c>
      <c r="F1234" t="s">
        <v>445</v>
      </c>
      <c r="R1234">
        <v>0</v>
      </c>
      <c r="S1234">
        <v>0</v>
      </c>
      <c r="T1234">
        <v>500000000</v>
      </c>
      <c r="X1234">
        <v>0</v>
      </c>
      <c r="Y1234">
        <v>500000000</v>
      </c>
      <c r="AA1234" t="s">
        <v>2027</v>
      </c>
    </row>
    <row r="1235" spans="1:27" ht="15" customHeight="1">
      <c r="A1235" s="962" t="s">
        <v>261</v>
      </c>
      <c r="B1235" t="s">
        <v>321</v>
      </c>
      <c r="C1235" t="s">
        <v>13</v>
      </c>
      <c r="D1235" t="s">
        <v>11</v>
      </c>
      <c r="E1235" t="s">
        <v>329</v>
      </c>
      <c r="F1235" t="s">
        <v>445</v>
      </c>
      <c r="R1235">
        <v>0</v>
      </c>
      <c r="S1235">
        <v>0</v>
      </c>
      <c r="T1235">
        <v>500000000</v>
      </c>
      <c r="X1235">
        <v>0</v>
      </c>
      <c r="Y1235">
        <v>500000000</v>
      </c>
      <c r="AA1235" t="s">
        <v>2027</v>
      </c>
    </row>
    <row r="1236" spans="1:27" ht="15" customHeight="1">
      <c r="A1236" s="962" t="s">
        <v>261</v>
      </c>
      <c r="B1236" t="s">
        <v>294</v>
      </c>
      <c r="C1236" t="s">
        <v>13</v>
      </c>
      <c r="D1236" t="s">
        <v>11</v>
      </c>
      <c r="E1236" t="s">
        <v>329</v>
      </c>
      <c r="F1236" t="s">
        <v>445</v>
      </c>
      <c r="R1236">
        <v>0</v>
      </c>
      <c r="S1236">
        <v>0</v>
      </c>
      <c r="T1236">
        <v>500000000</v>
      </c>
      <c r="X1236">
        <v>0</v>
      </c>
      <c r="Y1236">
        <v>500000000</v>
      </c>
      <c r="AA1236" t="s">
        <v>2027</v>
      </c>
    </row>
    <row r="1237" spans="1:27" ht="15" customHeight="1">
      <c r="A1237" s="962" t="s">
        <v>261</v>
      </c>
      <c r="B1237" t="s">
        <v>293</v>
      </c>
      <c r="C1237" t="s">
        <v>13</v>
      </c>
      <c r="D1237" t="s">
        <v>11</v>
      </c>
      <c r="E1237" t="s">
        <v>329</v>
      </c>
      <c r="F1237" t="s">
        <v>445</v>
      </c>
      <c r="R1237">
        <v>0</v>
      </c>
      <c r="S1237">
        <v>0</v>
      </c>
      <c r="T1237">
        <v>500000000</v>
      </c>
      <c r="X1237">
        <v>0</v>
      </c>
      <c r="Y1237">
        <v>500000000</v>
      </c>
      <c r="AA1237" t="s">
        <v>2027</v>
      </c>
    </row>
    <row r="1238" spans="1:27" ht="15" customHeight="1">
      <c r="A1238" s="962" t="s">
        <v>261</v>
      </c>
      <c r="B1238" t="s">
        <v>324</v>
      </c>
      <c r="C1238" t="s">
        <v>13</v>
      </c>
      <c r="D1238" t="s">
        <v>11</v>
      </c>
      <c r="E1238" t="s">
        <v>329</v>
      </c>
      <c r="F1238" t="s">
        <v>445</v>
      </c>
      <c r="R1238">
        <v>0</v>
      </c>
      <c r="S1238">
        <v>0</v>
      </c>
      <c r="T1238">
        <v>500000000</v>
      </c>
      <c r="X1238">
        <v>0</v>
      </c>
      <c r="Y1238">
        <v>500000000</v>
      </c>
      <c r="AA1238" t="s">
        <v>2027</v>
      </c>
    </row>
    <row r="1239" spans="1:27" ht="15" customHeight="1">
      <c r="A1239" s="962" t="s">
        <v>262</v>
      </c>
      <c r="B1239" t="s">
        <v>297</v>
      </c>
      <c r="C1239" t="s">
        <v>13</v>
      </c>
      <c r="D1239" t="s">
        <v>11</v>
      </c>
      <c r="E1239" t="s">
        <v>329</v>
      </c>
      <c r="F1239" t="s">
        <v>445</v>
      </c>
      <c r="J1239" t="s">
        <v>2000</v>
      </c>
      <c r="L1239" t="s">
        <v>2001</v>
      </c>
      <c r="O1239" t="s">
        <v>882</v>
      </c>
      <c r="P1239" t="s">
        <v>868</v>
      </c>
      <c r="Q1239" t="s">
        <v>869</v>
      </c>
      <c r="R1239">
        <v>0</v>
      </c>
      <c r="S1239">
        <v>0</v>
      </c>
      <c r="T1239">
        <v>500000000</v>
      </c>
      <c r="X1239">
        <v>0</v>
      </c>
      <c r="Y1239">
        <v>500000000</v>
      </c>
      <c r="AA1239" t="s">
        <v>2027</v>
      </c>
    </row>
    <row r="1240" spans="1:27" ht="15" customHeight="1">
      <c r="A1240" s="962" t="s">
        <v>262</v>
      </c>
      <c r="B1240" t="s">
        <v>288</v>
      </c>
      <c r="C1240" t="s">
        <v>13</v>
      </c>
      <c r="D1240" t="s">
        <v>11</v>
      </c>
      <c r="E1240" t="s">
        <v>329</v>
      </c>
      <c r="F1240" t="s">
        <v>445</v>
      </c>
      <c r="R1240">
        <v>0</v>
      </c>
      <c r="S1240">
        <v>0</v>
      </c>
      <c r="T1240">
        <v>500000000</v>
      </c>
      <c r="X1240">
        <v>0</v>
      </c>
      <c r="Y1240">
        <v>500000000</v>
      </c>
      <c r="AA1240" t="s">
        <v>2027</v>
      </c>
    </row>
    <row r="1241" spans="1:27" ht="15" customHeight="1">
      <c r="A1241" s="962" t="s">
        <v>262</v>
      </c>
      <c r="B1241" t="s">
        <v>287</v>
      </c>
      <c r="C1241" t="s">
        <v>13</v>
      </c>
      <c r="D1241" t="s">
        <v>11</v>
      </c>
      <c r="E1241" t="s">
        <v>329</v>
      </c>
      <c r="F1241" t="s">
        <v>445</v>
      </c>
      <c r="R1241">
        <v>0</v>
      </c>
      <c r="S1241">
        <v>0</v>
      </c>
      <c r="T1241">
        <v>500000000</v>
      </c>
      <c r="X1241">
        <v>0</v>
      </c>
      <c r="Y1241">
        <v>500000000</v>
      </c>
      <c r="AA1241" t="s">
        <v>2027</v>
      </c>
    </row>
    <row r="1242" spans="1:27" ht="15" customHeight="1">
      <c r="A1242" s="962" t="s">
        <v>262</v>
      </c>
      <c r="B1242" t="s">
        <v>299</v>
      </c>
      <c r="C1242" t="s">
        <v>13</v>
      </c>
      <c r="D1242" t="s">
        <v>11</v>
      </c>
      <c r="E1242" t="s">
        <v>329</v>
      </c>
      <c r="F1242" t="s">
        <v>445</v>
      </c>
      <c r="R1242">
        <v>0</v>
      </c>
      <c r="S1242">
        <v>0</v>
      </c>
      <c r="T1242">
        <v>500000000</v>
      </c>
      <c r="X1242">
        <v>0</v>
      </c>
      <c r="Y1242">
        <v>500000000</v>
      </c>
      <c r="AA1242" t="s">
        <v>2027</v>
      </c>
    </row>
    <row r="1243" spans="1:27" ht="15" customHeight="1">
      <c r="A1243" s="962" t="s">
        <v>262</v>
      </c>
      <c r="B1243" t="s">
        <v>301</v>
      </c>
      <c r="C1243" t="s">
        <v>13</v>
      </c>
      <c r="D1243" t="s">
        <v>11</v>
      </c>
      <c r="E1243" t="s">
        <v>329</v>
      </c>
      <c r="F1243" t="s">
        <v>445</v>
      </c>
      <c r="R1243">
        <v>0</v>
      </c>
      <c r="S1243">
        <v>0</v>
      </c>
      <c r="T1243">
        <v>500000000</v>
      </c>
      <c r="X1243">
        <v>0</v>
      </c>
      <c r="Y1243">
        <v>500000000</v>
      </c>
      <c r="AA1243" t="s">
        <v>2027</v>
      </c>
    </row>
    <row r="1244" spans="1:27" ht="15" customHeight="1">
      <c r="A1244" s="962" t="s">
        <v>262</v>
      </c>
      <c r="B1244" t="s">
        <v>302</v>
      </c>
      <c r="C1244" t="s">
        <v>13</v>
      </c>
      <c r="D1244" t="s">
        <v>11</v>
      </c>
      <c r="E1244" t="s">
        <v>329</v>
      </c>
      <c r="F1244" t="s">
        <v>445</v>
      </c>
      <c r="R1244">
        <v>0</v>
      </c>
      <c r="S1244">
        <v>0</v>
      </c>
      <c r="T1244">
        <v>500000000</v>
      </c>
      <c r="X1244">
        <v>0</v>
      </c>
      <c r="Y1244">
        <v>500000000</v>
      </c>
      <c r="AA1244" t="s">
        <v>2027</v>
      </c>
    </row>
    <row r="1245" spans="1:27" ht="15" customHeight="1">
      <c r="A1245" s="962" t="s">
        <v>262</v>
      </c>
      <c r="B1245" t="s">
        <v>303</v>
      </c>
      <c r="C1245" t="s">
        <v>13</v>
      </c>
      <c r="D1245" t="s">
        <v>11</v>
      </c>
      <c r="E1245" t="s">
        <v>329</v>
      </c>
      <c r="F1245" t="s">
        <v>445</v>
      </c>
      <c r="R1245">
        <v>0</v>
      </c>
      <c r="S1245">
        <v>0</v>
      </c>
      <c r="T1245">
        <v>500000000</v>
      </c>
      <c r="X1245">
        <v>0</v>
      </c>
      <c r="Y1245">
        <v>500000000</v>
      </c>
      <c r="AA1245" t="s">
        <v>2027</v>
      </c>
    </row>
    <row r="1246" spans="1:27" ht="15" customHeight="1">
      <c r="A1246" s="962" t="s">
        <v>262</v>
      </c>
      <c r="B1246" t="s">
        <v>298</v>
      </c>
      <c r="C1246" t="s">
        <v>13</v>
      </c>
      <c r="D1246" t="s">
        <v>11</v>
      </c>
      <c r="E1246" t="s">
        <v>329</v>
      </c>
      <c r="F1246" t="s">
        <v>445</v>
      </c>
      <c r="R1246">
        <v>0</v>
      </c>
      <c r="S1246">
        <v>0</v>
      </c>
      <c r="T1246">
        <v>500000000</v>
      </c>
      <c r="X1246">
        <v>0</v>
      </c>
      <c r="Y1246">
        <v>500000000</v>
      </c>
      <c r="AA1246" t="s">
        <v>2027</v>
      </c>
    </row>
    <row r="1247" spans="1:27" ht="15" customHeight="1">
      <c r="A1247" s="962" t="s">
        <v>262</v>
      </c>
      <c r="B1247" t="s">
        <v>300</v>
      </c>
      <c r="C1247" t="s">
        <v>13</v>
      </c>
      <c r="D1247" t="s">
        <v>11</v>
      </c>
      <c r="E1247" t="s">
        <v>329</v>
      </c>
      <c r="F1247" t="s">
        <v>445</v>
      </c>
      <c r="R1247">
        <v>0</v>
      </c>
      <c r="S1247">
        <v>0</v>
      </c>
      <c r="T1247">
        <v>500000000</v>
      </c>
      <c r="X1247">
        <v>0</v>
      </c>
      <c r="Y1247">
        <v>500000000</v>
      </c>
      <c r="AA1247" t="s">
        <v>2027</v>
      </c>
    </row>
    <row r="1248" spans="1:27" ht="15" customHeight="1">
      <c r="A1248" s="962" t="s">
        <v>262</v>
      </c>
      <c r="B1248" t="s">
        <v>321</v>
      </c>
      <c r="C1248" t="s">
        <v>13</v>
      </c>
      <c r="D1248" t="s">
        <v>11</v>
      </c>
      <c r="E1248" t="s">
        <v>329</v>
      </c>
      <c r="F1248" t="s">
        <v>445</v>
      </c>
      <c r="R1248">
        <v>0</v>
      </c>
      <c r="S1248">
        <v>0</v>
      </c>
      <c r="T1248">
        <v>500000000</v>
      </c>
      <c r="X1248">
        <v>0</v>
      </c>
      <c r="Y1248">
        <v>500000000</v>
      </c>
      <c r="AA1248" t="s">
        <v>2027</v>
      </c>
    </row>
    <row r="1249" spans="1:27" ht="15" customHeight="1">
      <c r="A1249" s="962" t="s">
        <v>263</v>
      </c>
      <c r="B1249" t="s">
        <v>290</v>
      </c>
      <c r="C1249" t="s">
        <v>13</v>
      </c>
      <c r="D1249" t="s">
        <v>11</v>
      </c>
      <c r="E1249" t="s">
        <v>329</v>
      </c>
      <c r="F1249" t="s">
        <v>445</v>
      </c>
      <c r="R1249">
        <v>0</v>
      </c>
      <c r="S1249">
        <v>0</v>
      </c>
      <c r="T1249">
        <v>500000000</v>
      </c>
      <c r="X1249">
        <v>0</v>
      </c>
      <c r="Y1249">
        <v>500000000</v>
      </c>
      <c r="AA1249" t="s">
        <v>2027</v>
      </c>
    </row>
    <row r="1250" spans="1:27" ht="15" customHeight="1">
      <c r="A1250" s="962" t="s">
        <v>263</v>
      </c>
      <c r="B1250" t="s">
        <v>292</v>
      </c>
      <c r="C1250" t="s">
        <v>13</v>
      </c>
      <c r="D1250" t="s">
        <v>11</v>
      </c>
      <c r="E1250" t="s">
        <v>329</v>
      </c>
      <c r="F1250" t="s">
        <v>445</v>
      </c>
      <c r="R1250">
        <v>0</v>
      </c>
      <c r="S1250">
        <v>0</v>
      </c>
      <c r="T1250">
        <v>500000000</v>
      </c>
      <c r="X1250">
        <v>0</v>
      </c>
      <c r="Y1250">
        <v>500000000</v>
      </c>
      <c r="AA1250" t="s">
        <v>2027</v>
      </c>
    </row>
    <row r="1251" spans="1:27" ht="15" customHeight="1">
      <c r="A1251" s="962" t="s">
        <v>263</v>
      </c>
      <c r="B1251" t="s">
        <v>295</v>
      </c>
      <c r="C1251" t="s">
        <v>13</v>
      </c>
      <c r="D1251" t="s">
        <v>11</v>
      </c>
      <c r="E1251" t="s">
        <v>329</v>
      </c>
      <c r="F1251" t="s">
        <v>445</v>
      </c>
      <c r="R1251">
        <v>0</v>
      </c>
      <c r="S1251">
        <v>0</v>
      </c>
      <c r="T1251">
        <v>500000000</v>
      </c>
      <c r="X1251">
        <v>0</v>
      </c>
      <c r="Y1251">
        <v>500000000</v>
      </c>
      <c r="AA1251" t="s">
        <v>2027</v>
      </c>
    </row>
    <row r="1252" spans="1:27" ht="15" customHeight="1">
      <c r="A1252" s="962" t="s">
        <v>263</v>
      </c>
      <c r="B1252" t="s">
        <v>296</v>
      </c>
      <c r="C1252" t="s">
        <v>13</v>
      </c>
      <c r="D1252" t="s">
        <v>11</v>
      </c>
      <c r="E1252" t="s">
        <v>329</v>
      </c>
      <c r="F1252" t="s">
        <v>445</v>
      </c>
      <c r="R1252">
        <v>0</v>
      </c>
      <c r="S1252">
        <v>0</v>
      </c>
      <c r="T1252">
        <v>500000000</v>
      </c>
      <c r="X1252">
        <v>0</v>
      </c>
      <c r="Y1252">
        <v>500000000</v>
      </c>
      <c r="AA1252" t="s">
        <v>2027</v>
      </c>
    </row>
    <row r="1253" spans="1:27" ht="15" customHeight="1">
      <c r="A1253" s="962" t="s">
        <v>263</v>
      </c>
      <c r="B1253" t="s">
        <v>289</v>
      </c>
      <c r="C1253" t="s">
        <v>13</v>
      </c>
      <c r="D1253" t="s">
        <v>11</v>
      </c>
      <c r="E1253" t="s">
        <v>329</v>
      </c>
      <c r="F1253" t="s">
        <v>445</v>
      </c>
      <c r="R1253">
        <v>0</v>
      </c>
      <c r="S1253">
        <v>0</v>
      </c>
      <c r="T1253">
        <v>500000000</v>
      </c>
      <c r="X1253">
        <v>0</v>
      </c>
      <c r="Y1253">
        <v>500000000</v>
      </c>
      <c r="AA1253" t="s">
        <v>2027</v>
      </c>
    </row>
    <row r="1254" spans="1:27" ht="15" customHeight="1">
      <c r="A1254" s="962" t="s">
        <v>263</v>
      </c>
      <c r="B1254" t="s">
        <v>291</v>
      </c>
      <c r="C1254" t="s">
        <v>13</v>
      </c>
      <c r="D1254" t="s">
        <v>11</v>
      </c>
      <c r="E1254" t="s">
        <v>329</v>
      </c>
      <c r="F1254" t="s">
        <v>445</v>
      </c>
      <c r="R1254">
        <v>0</v>
      </c>
      <c r="S1254">
        <v>0</v>
      </c>
      <c r="T1254">
        <v>500000000</v>
      </c>
      <c r="X1254">
        <v>0</v>
      </c>
      <c r="Y1254">
        <v>500000000</v>
      </c>
      <c r="AA1254" t="s">
        <v>2027</v>
      </c>
    </row>
    <row r="1255" spans="1:27" ht="15" customHeight="1">
      <c r="A1255" s="962" t="s">
        <v>263</v>
      </c>
      <c r="B1255" t="s">
        <v>288</v>
      </c>
      <c r="C1255" t="s">
        <v>13</v>
      </c>
      <c r="D1255" t="s">
        <v>11</v>
      </c>
      <c r="E1255" t="s">
        <v>329</v>
      </c>
      <c r="F1255" t="s">
        <v>445</v>
      </c>
      <c r="R1255">
        <v>0</v>
      </c>
      <c r="S1255">
        <v>0</v>
      </c>
      <c r="T1255">
        <v>500000000</v>
      </c>
      <c r="X1255">
        <v>0</v>
      </c>
      <c r="Y1255">
        <v>500000000</v>
      </c>
      <c r="AA1255" t="s">
        <v>2027</v>
      </c>
    </row>
    <row r="1256" spans="1:27" ht="15" customHeight="1">
      <c r="A1256" s="962" t="s">
        <v>263</v>
      </c>
      <c r="B1256" t="s">
        <v>287</v>
      </c>
      <c r="C1256" t="s">
        <v>13</v>
      </c>
      <c r="D1256" t="s">
        <v>11</v>
      </c>
      <c r="E1256" t="s">
        <v>329</v>
      </c>
      <c r="F1256" t="s">
        <v>445</v>
      </c>
      <c r="R1256">
        <v>0</v>
      </c>
      <c r="S1256">
        <v>0</v>
      </c>
      <c r="T1256">
        <v>500000000</v>
      </c>
      <c r="X1256">
        <v>0</v>
      </c>
      <c r="Y1256">
        <v>500000000</v>
      </c>
      <c r="AA1256" t="s">
        <v>2027</v>
      </c>
    </row>
    <row r="1257" spans="1:27" ht="15" customHeight="1">
      <c r="A1257" s="962" t="s">
        <v>263</v>
      </c>
      <c r="B1257" t="s">
        <v>321</v>
      </c>
      <c r="C1257" t="s">
        <v>13</v>
      </c>
      <c r="D1257" t="s">
        <v>11</v>
      </c>
      <c r="E1257" t="s">
        <v>329</v>
      </c>
      <c r="F1257" t="s">
        <v>445</v>
      </c>
      <c r="R1257">
        <v>0</v>
      </c>
      <c r="S1257">
        <v>0</v>
      </c>
      <c r="T1257">
        <v>500000000</v>
      </c>
      <c r="X1257">
        <v>0</v>
      </c>
      <c r="Y1257">
        <v>500000000</v>
      </c>
      <c r="AA1257" t="s">
        <v>2027</v>
      </c>
    </row>
    <row r="1258" spans="1:27" ht="15" customHeight="1">
      <c r="A1258" s="962" t="s">
        <v>263</v>
      </c>
      <c r="B1258" t="s">
        <v>294</v>
      </c>
      <c r="C1258" t="s">
        <v>13</v>
      </c>
      <c r="D1258" t="s">
        <v>11</v>
      </c>
      <c r="E1258" t="s">
        <v>329</v>
      </c>
      <c r="F1258" t="s">
        <v>445</v>
      </c>
      <c r="R1258">
        <v>0</v>
      </c>
      <c r="S1258">
        <v>0</v>
      </c>
      <c r="T1258">
        <v>500000000</v>
      </c>
      <c r="X1258">
        <v>0</v>
      </c>
      <c r="Y1258">
        <v>500000000</v>
      </c>
      <c r="AA1258" t="s">
        <v>2027</v>
      </c>
    </row>
    <row r="1259" spans="1:27" ht="15" customHeight="1">
      <c r="A1259" s="962" t="s">
        <v>263</v>
      </c>
      <c r="B1259" t="s">
        <v>293</v>
      </c>
      <c r="C1259" t="s">
        <v>13</v>
      </c>
      <c r="D1259" t="s">
        <v>11</v>
      </c>
      <c r="E1259" t="s">
        <v>329</v>
      </c>
      <c r="F1259" t="s">
        <v>445</v>
      </c>
      <c r="R1259">
        <v>0</v>
      </c>
      <c r="S1259">
        <v>0</v>
      </c>
      <c r="T1259">
        <v>500000000</v>
      </c>
      <c r="X1259">
        <v>0</v>
      </c>
      <c r="Y1259">
        <v>500000000</v>
      </c>
      <c r="AA1259" t="s">
        <v>2027</v>
      </c>
    </row>
    <row r="1260" spans="1:27" ht="15" customHeight="1">
      <c r="A1260" s="962" t="s">
        <v>263</v>
      </c>
      <c r="B1260" t="s">
        <v>324</v>
      </c>
      <c r="C1260" t="s">
        <v>13</v>
      </c>
      <c r="D1260" t="s">
        <v>11</v>
      </c>
      <c r="E1260" t="s">
        <v>329</v>
      </c>
      <c r="F1260" t="s">
        <v>445</v>
      </c>
      <c r="R1260">
        <v>0</v>
      </c>
      <c r="S1260">
        <v>0</v>
      </c>
      <c r="T1260">
        <v>500000000</v>
      </c>
      <c r="X1260">
        <v>0</v>
      </c>
      <c r="Y1260">
        <v>500000000</v>
      </c>
      <c r="AA1260" t="s">
        <v>2027</v>
      </c>
    </row>
    <row r="1261" spans="1:27" ht="15" customHeight="1">
      <c r="A1261" s="962" t="s">
        <v>264</v>
      </c>
      <c r="B1261" t="s">
        <v>294</v>
      </c>
      <c r="C1261" t="s">
        <v>13</v>
      </c>
      <c r="D1261" t="s">
        <v>11</v>
      </c>
      <c r="E1261" t="s">
        <v>329</v>
      </c>
      <c r="F1261" t="s">
        <v>445</v>
      </c>
      <c r="R1261">
        <v>0</v>
      </c>
      <c r="S1261">
        <v>0</v>
      </c>
      <c r="T1261">
        <v>0</v>
      </c>
      <c r="X1261">
        <v>0</v>
      </c>
      <c r="Y1261">
        <v>500000000</v>
      </c>
      <c r="AA1261" t="s">
        <v>2029</v>
      </c>
    </row>
    <row r="1262" spans="1:27" ht="15" customHeight="1">
      <c r="A1262" s="962" t="s">
        <v>264</v>
      </c>
      <c r="B1262" t="s">
        <v>292</v>
      </c>
      <c r="C1262" t="s">
        <v>13</v>
      </c>
      <c r="D1262" t="s">
        <v>11</v>
      </c>
      <c r="E1262" t="s">
        <v>329</v>
      </c>
      <c r="F1262" t="s">
        <v>445</v>
      </c>
      <c r="R1262">
        <v>0</v>
      </c>
      <c r="S1262">
        <v>0</v>
      </c>
      <c r="T1262">
        <v>0</v>
      </c>
      <c r="X1262">
        <v>0</v>
      </c>
      <c r="Y1262">
        <v>500000000</v>
      </c>
      <c r="AA1262" t="s">
        <v>2029</v>
      </c>
    </row>
    <row r="1263" spans="1:27" ht="15" customHeight="1">
      <c r="A1263" s="962" t="s">
        <v>264</v>
      </c>
      <c r="B1263" t="s">
        <v>291</v>
      </c>
      <c r="C1263" t="s">
        <v>13</v>
      </c>
      <c r="D1263" t="s">
        <v>11</v>
      </c>
      <c r="E1263" t="s">
        <v>329</v>
      </c>
      <c r="F1263" t="s">
        <v>445</v>
      </c>
      <c r="R1263">
        <v>0</v>
      </c>
      <c r="S1263">
        <v>0</v>
      </c>
      <c r="T1263">
        <v>0</v>
      </c>
      <c r="X1263">
        <v>0</v>
      </c>
      <c r="Y1263">
        <v>500000000</v>
      </c>
      <c r="AA1263" t="s">
        <v>2029</v>
      </c>
    </row>
    <row r="1264" spans="1:27" ht="15" customHeight="1">
      <c r="A1264" s="962" t="s">
        <v>264</v>
      </c>
      <c r="B1264" t="s">
        <v>293</v>
      </c>
      <c r="C1264" t="s">
        <v>13</v>
      </c>
      <c r="D1264" t="s">
        <v>11</v>
      </c>
      <c r="E1264" t="s">
        <v>329</v>
      </c>
      <c r="F1264" t="s">
        <v>445</v>
      </c>
      <c r="R1264">
        <v>0</v>
      </c>
      <c r="S1264">
        <v>0</v>
      </c>
      <c r="T1264">
        <v>0</v>
      </c>
      <c r="X1264">
        <v>0</v>
      </c>
      <c r="Y1264">
        <v>500000000</v>
      </c>
      <c r="AA1264" t="s">
        <v>2029</v>
      </c>
    </row>
    <row r="1265" spans="1:27" ht="15" customHeight="1">
      <c r="A1265" s="962" t="s">
        <v>264</v>
      </c>
      <c r="B1265" t="s">
        <v>289</v>
      </c>
      <c r="C1265" t="s">
        <v>13</v>
      </c>
      <c r="D1265" t="s">
        <v>11</v>
      </c>
      <c r="E1265" t="s">
        <v>329</v>
      </c>
      <c r="F1265" t="s">
        <v>445</v>
      </c>
      <c r="R1265">
        <v>0</v>
      </c>
      <c r="X1265">
        <v>0</v>
      </c>
      <c r="Y1265">
        <v>500000000</v>
      </c>
      <c r="AA1265" t="s">
        <v>2025</v>
      </c>
    </row>
    <row r="1266" spans="1:27" ht="15" customHeight="1">
      <c r="A1266" s="962" t="s">
        <v>264</v>
      </c>
      <c r="B1266" t="s">
        <v>288</v>
      </c>
      <c r="C1266" t="s">
        <v>13</v>
      </c>
      <c r="D1266" t="s">
        <v>11</v>
      </c>
      <c r="E1266" t="s">
        <v>329</v>
      </c>
      <c r="F1266" t="s">
        <v>445</v>
      </c>
      <c r="R1266">
        <v>0</v>
      </c>
      <c r="X1266">
        <v>0</v>
      </c>
      <c r="Y1266">
        <v>500000000</v>
      </c>
      <c r="AA1266" t="s">
        <v>2025</v>
      </c>
    </row>
    <row r="1267" spans="1:27" ht="15" customHeight="1">
      <c r="A1267" s="962" t="s">
        <v>264</v>
      </c>
      <c r="B1267" t="s">
        <v>287</v>
      </c>
      <c r="C1267" t="s">
        <v>13</v>
      </c>
      <c r="D1267" t="s">
        <v>11</v>
      </c>
      <c r="E1267" t="s">
        <v>329</v>
      </c>
      <c r="F1267" t="s">
        <v>445</v>
      </c>
      <c r="R1267">
        <v>0</v>
      </c>
      <c r="X1267">
        <v>0</v>
      </c>
      <c r="Y1267">
        <v>500000000</v>
      </c>
      <c r="AA1267" t="s">
        <v>2025</v>
      </c>
    </row>
    <row r="1268" spans="1:27" ht="15" customHeight="1">
      <c r="A1268" s="962" t="s">
        <v>264</v>
      </c>
      <c r="B1268" t="s">
        <v>295</v>
      </c>
      <c r="C1268" t="s">
        <v>13</v>
      </c>
      <c r="D1268" t="s">
        <v>11</v>
      </c>
      <c r="E1268" t="s">
        <v>329</v>
      </c>
      <c r="F1268" t="s">
        <v>445</v>
      </c>
      <c r="R1268">
        <v>0</v>
      </c>
      <c r="S1268">
        <v>0</v>
      </c>
      <c r="T1268">
        <v>0</v>
      </c>
      <c r="X1268">
        <v>0</v>
      </c>
      <c r="Y1268">
        <v>500000000</v>
      </c>
      <c r="AA1268" t="s">
        <v>2029</v>
      </c>
    </row>
    <row r="1269" spans="1:27" ht="15" customHeight="1">
      <c r="A1269" s="962" t="s">
        <v>264</v>
      </c>
      <c r="B1269" t="s">
        <v>296</v>
      </c>
      <c r="C1269" t="s">
        <v>13</v>
      </c>
      <c r="D1269" t="s">
        <v>11</v>
      </c>
      <c r="E1269" t="s">
        <v>329</v>
      </c>
      <c r="F1269" t="s">
        <v>445</v>
      </c>
      <c r="R1269">
        <v>0</v>
      </c>
      <c r="S1269">
        <v>0</v>
      </c>
      <c r="T1269">
        <v>0</v>
      </c>
      <c r="X1269">
        <v>0</v>
      </c>
      <c r="Y1269">
        <v>500000000</v>
      </c>
      <c r="AA1269" t="s">
        <v>2029</v>
      </c>
    </row>
    <row r="1270" spans="1:27" ht="15" customHeight="1">
      <c r="A1270" s="962" t="s">
        <v>265</v>
      </c>
      <c r="B1270" t="s">
        <v>294</v>
      </c>
      <c r="C1270" t="s">
        <v>13</v>
      </c>
      <c r="D1270" t="s">
        <v>11</v>
      </c>
      <c r="E1270" t="s">
        <v>329</v>
      </c>
      <c r="F1270" t="s">
        <v>445</v>
      </c>
      <c r="R1270">
        <v>0</v>
      </c>
      <c r="S1270">
        <v>0</v>
      </c>
      <c r="T1270">
        <v>0</v>
      </c>
      <c r="X1270">
        <v>0</v>
      </c>
      <c r="Y1270">
        <v>500000000</v>
      </c>
      <c r="AA1270" t="s">
        <v>2029</v>
      </c>
    </row>
    <row r="1271" spans="1:27" ht="15" customHeight="1">
      <c r="A1271" s="962" t="s">
        <v>265</v>
      </c>
      <c r="B1271" t="s">
        <v>292</v>
      </c>
      <c r="C1271" t="s">
        <v>13</v>
      </c>
      <c r="D1271" t="s">
        <v>11</v>
      </c>
      <c r="E1271" t="s">
        <v>329</v>
      </c>
      <c r="F1271" t="s">
        <v>445</v>
      </c>
      <c r="R1271">
        <v>0</v>
      </c>
      <c r="S1271">
        <v>0</v>
      </c>
      <c r="T1271">
        <v>0</v>
      </c>
      <c r="X1271">
        <v>0</v>
      </c>
      <c r="Y1271">
        <v>500000000</v>
      </c>
      <c r="AA1271" t="s">
        <v>2029</v>
      </c>
    </row>
    <row r="1272" spans="1:27" ht="15" customHeight="1">
      <c r="A1272" s="962" t="s">
        <v>265</v>
      </c>
      <c r="B1272" t="s">
        <v>291</v>
      </c>
      <c r="C1272" t="s">
        <v>13</v>
      </c>
      <c r="D1272" t="s">
        <v>11</v>
      </c>
      <c r="E1272" t="s">
        <v>329</v>
      </c>
      <c r="F1272" t="s">
        <v>445</v>
      </c>
      <c r="R1272">
        <v>0</v>
      </c>
      <c r="S1272">
        <v>0</v>
      </c>
      <c r="T1272">
        <v>0</v>
      </c>
      <c r="X1272">
        <v>0</v>
      </c>
      <c r="Y1272">
        <v>500000000</v>
      </c>
      <c r="AA1272" t="s">
        <v>2029</v>
      </c>
    </row>
    <row r="1273" spans="1:27" ht="15" customHeight="1">
      <c r="A1273" s="962" t="s">
        <v>265</v>
      </c>
      <c r="B1273" t="s">
        <v>293</v>
      </c>
      <c r="C1273" t="s">
        <v>13</v>
      </c>
      <c r="D1273" t="s">
        <v>11</v>
      </c>
      <c r="E1273" t="s">
        <v>329</v>
      </c>
      <c r="F1273" t="s">
        <v>445</v>
      </c>
      <c r="R1273">
        <v>0</v>
      </c>
      <c r="S1273">
        <v>0</v>
      </c>
      <c r="T1273">
        <v>0</v>
      </c>
      <c r="X1273">
        <v>0</v>
      </c>
      <c r="Y1273">
        <v>500000000</v>
      </c>
      <c r="AA1273" t="s">
        <v>2029</v>
      </c>
    </row>
    <row r="1274" spans="1:27" ht="15" customHeight="1">
      <c r="A1274" s="962" t="s">
        <v>265</v>
      </c>
      <c r="B1274" t="s">
        <v>289</v>
      </c>
      <c r="C1274" t="s">
        <v>13</v>
      </c>
      <c r="D1274" t="s">
        <v>11</v>
      </c>
      <c r="E1274" t="s">
        <v>329</v>
      </c>
      <c r="F1274" t="s">
        <v>445</v>
      </c>
      <c r="R1274">
        <v>0</v>
      </c>
      <c r="S1274">
        <v>0</v>
      </c>
      <c r="T1274">
        <v>0</v>
      </c>
      <c r="X1274">
        <v>0</v>
      </c>
      <c r="Y1274">
        <v>500000000</v>
      </c>
      <c r="AA1274" t="s">
        <v>2029</v>
      </c>
    </row>
    <row r="1275" spans="1:27" ht="15" customHeight="1">
      <c r="A1275" s="962" t="s">
        <v>265</v>
      </c>
      <c r="B1275" t="s">
        <v>288</v>
      </c>
      <c r="C1275" t="s">
        <v>13</v>
      </c>
      <c r="D1275" t="s">
        <v>11</v>
      </c>
      <c r="E1275" t="s">
        <v>329</v>
      </c>
      <c r="F1275" t="s">
        <v>445</v>
      </c>
      <c r="R1275">
        <v>0</v>
      </c>
      <c r="S1275">
        <v>0</v>
      </c>
      <c r="T1275">
        <v>0</v>
      </c>
      <c r="X1275">
        <v>0</v>
      </c>
      <c r="Y1275">
        <v>500000000</v>
      </c>
      <c r="AA1275" t="s">
        <v>2029</v>
      </c>
    </row>
    <row r="1276" spans="1:27" ht="15" customHeight="1">
      <c r="A1276" s="962" t="s">
        <v>265</v>
      </c>
      <c r="B1276" t="s">
        <v>287</v>
      </c>
      <c r="C1276" t="s">
        <v>13</v>
      </c>
      <c r="D1276" t="s">
        <v>11</v>
      </c>
      <c r="E1276" t="s">
        <v>329</v>
      </c>
      <c r="F1276" t="s">
        <v>445</v>
      </c>
      <c r="R1276">
        <v>0</v>
      </c>
      <c r="S1276">
        <v>0</v>
      </c>
      <c r="T1276">
        <v>0</v>
      </c>
      <c r="X1276">
        <v>0</v>
      </c>
      <c r="Y1276">
        <v>500000000</v>
      </c>
      <c r="AA1276" t="s">
        <v>2029</v>
      </c>
    </row>
    <row r="1277" spans="1:27" ht="15" customHeight="1">
      <c r="A1277" s="962" t="s">
        <v>265</v>
      </c>
      <c r="B1277" t="s">
        <v>295</v>
      </c>
      <c r="C1277" t="s">
        <v>13</v>
      </c>
      <c r="D1277" t="s">
        <v>11</v>
      </c>
      <c r="E1277" t="s">
        <v>329</v>
      </c>
      <c r="F1277" t="s">
        <v>445</v>
      </c>
      <c r="R1277">
        <v>0</v>
      </c>
      <c r="S1277">
        <v>0</v>
      </c>
      <c r="T1277">
        <v>0</v>
      </c>
      <c r="X1277">
        <v>0</v>
      </c>
      <c r="Y1277">
        <v>500000000</v>
      </c>
      <c r="AA1277" t="s">
        <v>2029</v>
      </c>
    </row>
    <row r="1278" spans="1:27" ht="15" customHeight="1">
      <c r="A1278" s="962" t="s">
        <v>265</v>
      </c>
      <c r="B1278" t="s">
        <v>296</v>
      </c>
      <c r="C1278" t="s">
        <v>13</v>
      </c>
      <c r="D1278" t="s">
        <v>11</v>
      </c>
      <c r="E1278" t="s">
        <v>329</v>
      </c>
      <c r="F1278" t="s">
        <v>445</v>
      </c>
      <c r="R1278">
        <v>0</v>
      </c>
      <c r="S1278">
        <v>0</v>
      </c>
      <c r="T1278">
        <v>0</v>
      </c>
      <c r="X1278">
        <v>0</v>
      </c>
      <c r="Y1278">
        <v>500000000</v>
      </c>
      <c r="AA1278" t="s">
        <v>2029</v>
      </c>
    </row>
    <row r="1279" spans="1:27" ht="15" customHeight="1">
      <c r="A1279" s="962" t="s">
        <v>266</v>
      </c>
      <c r="B1279" t="s">
        <v>294</v>
      </c>
      <c r="C1279" t="s">
        <v>13</v>
      </c>
      <c r="D1279" t="s">
        <v>11</v>
      </c>
      <c r="E1279" t="s">
        <v>329</v>
      </c>
      <c r="F1279" t="s">
        <v>445</v>
      </c>
      <c r="R1279">
        <v>0</v>
      </c>
      <c r="S1279">
        <v>0</v>
      </c>
      <c r="T1279">
        <v>0</v>
      </c>
      <c r="X1279">
        <v>0</v>
      </c>
      <c r="Y1279">
        <v>500000000</v>
      </c>
      <c r="AA1279" t="s">
        <v>2029</v>
      </c>
    </row>
    <row r="1280" spans="1:27" ht="15" customHeight="1">
      <c r="A1280" s="962" t="s">
        <v>266</v>
      </c>
      <c r="B1280" t="s">
        <v>292</v>
      </c>
      <c r="C1280" t="s">
        <v>13</v>
      </c>
      <c r="D1280" t="s">
        <v>11</v>
      </c>
      <c r="E1280" t="s">
        <v>329</v>
      </c>
      <c r="F1280" t="s">
        <v>445</v>
      </c>
      <c r="R1280">
        <v>0</v>
      </c>
      <c r="S1280">
        <v>0</v>
      </c>
      <c r="T1280">
        <v>0</v>
      </c>
      <c r="X1280">
        <v>0</v>
      </c>
      <c r="Y1280">
        <v>500000000</v>
      </c>
      <c r="AA1280" t="s">
        <v>2029</v>
      </c>
    </row>
    <row r="1281" spans="1:27" ht="15" customHeight="1">
      <c r="A1281" s="962" t="s">
        <v>266</v>
      </c>
      <c r="B1281" t="s">
        <v>291</v>
      </c>
      <c r="C1281" t="s">
        <v>13</v>
      </c>
      <c r="D1281" t="s">
        <v>11</v>
      </c>
      <c r="E1281" t="s">
        <v>329</v>
      </c>
      <c r="F1281" t="s">
        <v>445</v>
      </c>
      <c r="R1281">
        <v>0</v>
      </c>
      <c r="S1281">
        <v>0</v>
      </c>
      <c r="T1281">
        <v>0</v>
      </c>
      <c r="X1281">
        <v>0</v>
      </c>
      <c r="Y1281">
        <v>500000000</v>
      </c>
      <c r="AA1281" t="s">
        <v>2029</v>
      </c>
    </row>
    <row r="1282" spans="1:27" ht="15" customHeight="1">
      <c r="A1282" s="962" t="s">
        <v>266</v>
      </c>
      <c r="B1282" t="s">
        <v>293</v>
      </c>
      <c r="C1282" t="s">
        <v>13</v>
      </c>
      <c r="D1282" t="s">
        <v>11</v>
      </c>
      <c r="E1282" t="s">
        <v>329</v>
      </c>
      <c r="F1282" t="s">
        <v>445</v>
      </c>
      <c r="R1282">
        <v>0</v>
      </c>
      <c r="S1282">
        <v>0</v>
      </c>
      <c r="T1282">
        <v>0</v>
      </c>
      <c r="X1282">
        <v>0</v>
      </c>
      <c r="Y1282">
        <v>500000000</v>
      </c>
      <c r="AA1282" t="s">
        <v>2029</v>
      </c>
    </row>
    <row r="1283" spans="1:27" ht="15" customHeight="1">
      <c r="A1283" s="962" t="s">
        <v>266</v>
      </c>
      <c r="B1283" t="s">
        <v>289</v>
      </c>
      <c r="C1283" t="s">
        <v>13</v>
      </c>
      <c r="D1283" t="s">
        <v>11</v>
      </c>
      <c r="E1283" t="s">
        <v>329</v>
      </c>
      <c r="F1283" t="s">
        <v>445</v>
      </c>
      <c r="R1283">
        <v>0</v>
      </c>
      <c r="S1283">
        <v>0</v>
      </c>
      <c r="T1283">
        <v>0</v>
      </c>
      <c r="X1283">
        <v>0</v>
      </c>
      <c r="Y1283">
        <v>500000000</v>
      </c>
      <c r="AA1283" t="s">
        <v>2029</v>
      </c>
    </row>
    <row r="1284" spans="1:27" ht="15" customHeight="1">
      <c r="A1284" s="962" t="s">
        <v>266</v>
      </c>
      <c r="B1284" t="s">
        <v>288</v>
      </c>
      <c r="C1284" t="s">
        <v>13</v>
      </c>
      <c r="D1284" t="s">
        <v>11</v>
      </c>
      <c r="E1284" t="s">
        <v>329</v>
      </c>
      <c r="F1284" t="s">
        <v>445</v>
      </c>
      <c r="R1284">
        <v>0</v>
      </c>
      <c r="S1284">
        <v>0</v>
      </c>
      <c r="T1284">
        <v>0</v>
      </c>
      <c r="X1284">
        <v>0</v>
      </c>
      <c r="Y1284">
        <v>500000000</v>
      </c>
      <c r="AA1284" t="s">
        <v>2029</v>
      </c>
    </row>
    <row r="1285" spans="1:27" ht="15" customHeight="1">
      <c r="A1285" s="962" t="s">
        <v>266</v>
      </c>
      <c r="B1285" t="s">
        <v>287</v>
      </c>
      <c r="C1285" t="s">
        <v>13</v>
      </c>
      <c r="D1285" t="s">
        <v>11</v>
      </c>
      <c r="E1285" t="s">
        <v>329</v>
      </c>
      <c r="F1285" t="s">
        <v>445</v>
      </c>
      <c r="R1285">
        <v>0</v>
      </c>
      <c r="S1285">
        <v>0</v>
      </c>
      <c r="T1285">
        <v>0</v>
      </c>
      <c r="X1285">
        <v>0</v>
      </c>
      <c r="Y1285">
        <v>500000000</v>
      </c>
      <c r="AA1285" t="s">
        <v>2029</v>
      </c>
    </row>
    <row r="1286" spans="1:27" ht="15" customHeight="1">
      <c r="A1286" s="962" t="s">
        <v>266</v>
      </c>
      <c r="B1286" t="s">
        <v>295</v>
      </c>
      <c r="C1286" t="s">
        <v>13</v>
      </c>
      <c r="D1286" t="s">
        <v>11</v>
      </c>
      <c r="E1286" t="s">
        <v>329</v>
      </c>
      <c r="F1286" t="s">
        <v>445</v>
      </c>
      <c r="R1286">
        <v>0</v>
      </c>
      <c r="S1286">
        <v>0</v>
      </c>
      <c r="T1286">
        <v>0</v>
      </c>
      <c r="X1286">
        <v>0</v>
      </c>
      <c r="Y1286">
        <v>500000000</v>
      </c>
      <c r="AA1286" t="s">
        <v>2029</v>
      </c>
    </row>
    <row r="1287" spans="1:27" ht="15" customHeight="1">
      <c r="A1287" s="962" t="s">
        <v>266</v>
      </c>
      <c r="B1287" t="s">
        <v>296</v>
      </c>
      <c r="C1287" t="s">
        <v>13</v>
      </c>
      <c r="D1287" t="s">
        <v>11</v>
      </c>
      <c r="E1287" t="s">
        <v>329</v>
      </c>
      <c r="F1287" t="s">
        <v>445</v>
      </c>
      <c r="R1287">
        <v>0</v>
      </c>
      <c r="S1287">
        <v>0</v>
      </c>
      <c r="T1287">
        <v>0</v>
      </c>
      <c r="X1287">
        <v>0</v>
      </c>
      <c r="Y1287">
        <v>500000000</v>
      </c>
      <c r="AA1287" t="s">
        <v>2029</v>
      </c>
    </row>
    <row r="1288" spans="1:27" ht="15" customHeight="1">
      <c r="A1288" s="962" t="s">
        <v>267</v>
      </c>
      <c r="B1288" t="s">
        <v>296</v>
      </c>
      <c r="C1288" t="s">
        <v>13</v>
      </c>
      <c r="D1288" t="s">
        <v>11</v>
      </c>
      <c r="E1288" t="s">
        <v>329</v>
      </c>
      <c r="F1288" t="s">
        <v>445</v>
      </c>
      <c r="R1288">
        <v>0</v>
      </c>
      <c r="S1288">
        <v>0</v>
      </c>
      <c r="T1288">
        <v>0</v>
      </c>
      <c r="X1288">
        <v>0</v>
      </c>
      <c r="Y1288">
        <v>500000000</v>
      </c>
      <c r="AA1288" t="s">
        <v>2029</v>
      </c>
    </row>
    <row r="1289" spans="1:27" ht="15" customHeight="1">
      <c r="A1289" s="962" t="s">
        <v>267</v>
      </c>
      <c r="B1289" t="s">
        <v>289</v>
      </c>
      <c r="C1289" t="s">
        <v>13</v>
      </c>
      <c r="D1289" t="s">
        <v>11</v>
      </c>
      <c r="E1289" t="s">
        <v>329</v>
      </c>
      <c r="F1289" t="s">
        <v>445</v>
      </c>
      <c r="R1289">
        <v>0</v>
      </c>
      <c r="S1289">
        <v>0</v>
      </c>
      <c r="T1289">
        <v>0</v>
      </c>
      <c r="X1289">
        <v>0</v>
      </c>
      <c r="Y1289">
        <v>500000000</v>
      </c>
      <c r="AA1289" t="s">
        <v>2029</v>
      </c>
    </row>
    <row r="1290" spans="1:27" ht="15" customHeight="1">
      <c r="A1290" s="962" t="s">
        <v>267</v>
      </c>
      <c r="B1290" t="s">
        <v>288</v>
      </c>
      <c r="C1290" t="s">
        <v>13</v>
      </c>
      <c r="D1290" t="s">
        <v>11</v>
      </c>
      <c r="E1290" t="s">
        <v>329</v>
      </c>
      <c r="F1290" t="s">
        <v>445</v>
      </c>
      <c r="R1290">
        <v>0</v>
      </c>
      <c r="S1290">
        <v>0</v>
      </c>
      <c r="T1290">
        <v>0</v>
      </c>
      <c r="X1290">
        <v>0</v>
      </c>
      <c r="Y1290">
        <v>500000000</v>
      </c>
      <c r="AA1290" t="s">
        <v>2029</v>
      </c>
    </row>
    <row r="1291" spans="1:27" ht="15" customHeight="1">
      <c r="A1291" s="962" t="s">
        <v>267</v>
      </c>
      <c r="B1291" t="s">
        <v>287</v>
      </c>
      <c r="C1291" t="s">
        <v>13</v>
      </c>
      <c r="D1291" t="s">
        <v>11</v>
      </c>
      <c r="E1291" t="s">
        <v>329</v>
      </c>
      <c r="F1291" t="s">
        <v>445</v>
      </c>
      <c r="R1291">
        <v>0</v>
      </c>
      <c r="S1291">
        <v>0</v>
      </c>
      <c r="T1291">
        <v>0</v>
      </c>
      <c r="X1291">
        <v>0</v>
      </c>
      <c r="Y1291">
        <v>500000000</v>
      </c>
      <c r="AA1291" t="s">
        <v>2029</v>
      </c>
    </row>
    <row r="1292" spans="1:27" ht="15" customHeight="1">
      <c r="A1292" s="962" t="s">
        <v>268</v>
      </c>
      <c r="B1292" t="s">
        <v>296</v>
      </c>
      <c r="C1292" t="s">
        <v>13</v>
      </c>
      <c r="D1292" t="s">
        <v>11</v>
      </c>
      <c r="E1292" t="s">
        <v>329</v>
      </c>
      <c r="F1292" t="s">
        <v>445</v>
      </c>
      <c r="R1292">
        <v>0</v>
      </c>
      <c r="S1292">
        <v>0</v>
      </c>
      <c r="T1292">
        <v>0</v>
      </c>
      <c r="X1292">
        <v>0</v>
      </c>
      <c r="Y1292">
        <v>500000000</v>
      </c>
      <c r="AA1292" t="s">
        <v>2029</v>
      </c>
    </row>
    <row r="1293" spans="1:27" ht="15" customHeight="1">
      <c r="A1293" s="962" t="s">
        <v>268</v>
      </c>
      <c r="B1293" t="s">
        <v>289</v>
      </c>
      <c r="C1293" t="s">
        <v>13</v>
      </c>
      <c r="D1293" t="s">
        <v>11</v>
      </c>
      <c r="E1293" t="s">
        <v>329</v>
      </c>
      <c r="F1293" t="s">
        <v>445</v>
      </c>
      <c r="R1293">
        <v>0</v>
      </c>
      <c r="S1293">
        <v>0</v>
      </c>
      <c r="T1293">
        <v>0</v>
      </c>
      <c r="X1293">
        <v>0</v>
      </c>
      <c r="Y1293">
        <v>500000000</v>
      </c>
      <c r="AA1293" t="s">
        <v>2029</v>
      </c>
    </row>
    <row r="1294" spans="1:27" ht="15" customHeight="1">
      <c r="A1294" s="962" t="s">
        <v>268</v>
      </c>
      <c r="B1294" t="s">
        <v>288</v>
      </c>
      <c r="C1294" t="s">
        <v>13</v>
      </c>
      <c r="D1294" t="s">
        <v>11</v>
      </c>
      <c r="E1294" t="s">
        <v>329</v>
      </c>
      <c r="F1294" t="s">
        <v>445</v>
      </c>
      <c r="R1294">
        <v>0</v>
      </c>
      <c r="S1294">
        <v>0</v>
      </c>
      <c r="T1294">
        <v>0</v>
      </c>
      <c r="X1294">
        <v>0</v>
      </c>
      <c r="Y1294">
        <v>500000000</v>
      </c>
      <c r="AA1294" t="s">
        <v>2029</v>
      </c>
    </row>
    <row r="1295" spans="1:27" ht="15" customHeight="1">
      <c r="A1295" s="962" t="s">
        <v>268</v>
      </c>
      <c r="B1295" t="s">
        <v>287</v>
      </c>
      <c r="C1295" t="s">
        <v>13</v>
      </c>
      <c r="D1295" t="s">
        <v>11</v>
      </c>
      <c r="E1295" t="s">
        <v>329</v>
      </c>
      <c r="F1295" t="s">
        <v>445</v>
      </c>
      <c r="R1295">
        <v>0</v>
      </c>
      <c r="S1295">
        <v>0</v>
      </c>
      <c r="T1295">
        <v>0</v>
      </c>
      <c r="X1295">
        <v>0</v>
      </c>
      <c r="Y1295">
        <v>500000000</v>
      </c>
      <c r="AA1295" t="s">
        <v>2029</v>
      </c>
    </row>
    <row r="1296" spans="1:27" ht="15" customHeight="1">
      <c r="A1296" s="962" t="s">
        <v>269</v>
      </c>
      <c r="B1296" t="s">
        <v>296</v>
      </c>
      <c r="C1296" t="s">
        <v>13</v>
      </c>
      <c r="D1296" t="s">
        <v>11</v>
      </c>
      <c r="E1296" t="s">
        <v>329</v>
      </c>
      <c r="F1296" t="s">
        <v>445</v>
      </c>
      <c r="R1296">
        <v>0</v>
      </c>
      <c r="S1296">
        <v>0</v>
      </c>
      <c r="T1296">
        <v>0</v>
      </c>
      <c r="X1296">
        <v>0</v>
      </c>
      <c r="Y1296">
        <v>500000000</v>
      </c>
      <c r="AA1296" t="s">
        <v>2029</v>
      </c>
    </row>
    <row r="1297" spans="1:27" ht="15" customHeight="1">
      <c r="A1297" s="962" t="s">
        <v>269</v>
      </c>
      <c r="B1297" t="s">
        <v>289</v>
      </c>
      <c r="C1297" t="s">
        <v>13</v>
      </c>
      <c r="D1297" t="s">
        <v>11</v>
      </c>
      <c r="E1297" t="s">
        <v>329</v>
      </c>
      <c r="F1297" t="s">
        <v>445</v>
      </c>
      <c r="R1297">
        <v>0</v>
      </c>
      <c r="S1297">
        <v>0</v>
      </c>
      <c r="T1297">
        <v>0</v>
      </c>
      <c r="X1297">
        <v>0</v>
      </c>
      <c r="Y1297">
        <v>500000000</v>
      </c>
      <c r="AA1297" t="s">
        <v>2029</v>
      </c>
    </row>
    <row r="1298" spans="1:27" ht="15" customHeight="1">
      <c r="A1298" s="962" t="s">
        <v>269</v>
      </c>
      <c r="B1298" t="s">
        <v>288</v>
      </c>
      <c r="C1298" t="s">
        <v>13</v>
      </c>
      <c r="D1298" t="s">
        <v>11</v>
      </c>
      <c r="E1298" t="s">
        <v>329</v>
      </c>
      <c r="F1298" t="s">
        <v>445</v>
      </c>
      <c r="R1298">
        <v>0</v>
      </c>
      <c r="S1298">
        <v>0</v>
      </c>
      <c r="T1298">
        <v>0</v>
      </c>
      <c r="X1298">
        <v>0</v>
      </c>
      <c r="Y1298">
        <v>500000000</v>
      </c>
      <c r="AA1298" t="s">
        <v>2029</v>
      </c>
    </row>
    <row r="1299" spans="1:27" ht="15" customHeight="1">
      <c r="A1299" s="962" t="s">
        <v>269</v>
      </c>
      <c r="B1299" t="s">
        <v>287</v>
      </c>
      <c r="C1299" t="s">
        <v>13</v>
      </c>
      <c r="D1299" t="s">
        <v>11</v>
      </c>
      <c r="E1299" t="s">
        <v>329</v>
      </c>
      <c r="F1299" t="s">
        <v>445</v>
      </c>
      <c r="R1299">
        <v>0</v>
      </c>
      <c r="S1299">
        <v>0</v>
      </c>
      <c r="T1299">
        <v>0</v>
      </c>
      <c r="X1299">
        <v>0</v>
      </c>
      <c r="Y1299">
        <v>500000000</v>
      </c>
      <c r="AA1299" t="s">
        <v>2029</v>
      </c>
    </row>
    <row r="1300" spans="1:27" ht="15" customHeight="1">
      <c r="A1300" s="962" t="s">
        <v>270</v>
      </c>
      <c r="B1300" t="s">
        <v>296</v>
      </c>
      <c r="C1300" t="s">
        <v>13</v>
      </c>
      <c r="D1300" t="s">
        <v>11</v>
      </c>
      <c r="E1300" t="s">
        <v>329</v>
      </c>
      <c r="F1300" t="s">
        <v>445</v>
      </c>
      <c r="O1300" t="s">
        <v>882</v>
      </c>
      <c r="P1300" t="s">
        <v>2005</v>
      </c>
      <c r="Q1300" t="s">
        <v>2006</v>
      </c>
      <c r="R1300">
        <v>7.69</v>
      </c>
      <c r="X1300">
        <v>0</v>
      </c>
      <c r="Y1300">
        <v>500000000</v>
      </c>
      <c r="AA1300" t="s">
        <v>2025</v>
      </c>
    </row>
    <row r="1301" spans="1:27" ht="15" customHeight="1">
      <c r="A1301" s="962" t="s">
        <v>270</v>
      </c>
      <c r="B1301" t="s">
        <v>289</v>
      </c>
      <c r="C1301" t="s">
        <v>13</v>
      </c>
      <c r="D1301" t="s">
        <v>11</v>
      </c>
      <c r="E1301" t="s">
        <v>329</v>
      </c>
      <c r="F1301" t="s">
        <v>445</v>
      </c>
      <c r="R1301">
        <v>7.69</v>
      </c>
      <c r="X1301">
        <v>0</v>
      </c>
      <c r="Y1301">
        <v>500000000</v>
      </c>
      <c r="AA1301" t="s">
        <v>2025</v>
      </c>
    </row>
    <row r="1302" spans="1:27" ht="15" customHeight="1">
      <c r="A1302" s="962" t="s">
        <v>270</v>
      </c>
      <c r="B1302" t="s">
        <v>288</v>
      </c>
      <c r="C1302" t="s">
        <v>13</v>
      </c>
      <c r="D1302" t="s">
        <v>11</v>
      </c>
      <c r="E1302" t="s">
        <v>329</v>
      </c>
      <c r="F1302" t="s">
        <v>445</v>
      </c>
      <c r="R1302">
        <v>7.69</v>
      </c>
      <c r="X1302">
        <v>0</v>
      </c>
      <c r="Y1302">
        <v>500000000</v>
      </c>
      <c r="AA1302" t="s">
        <v>2025</v>
      </c>
    </row>
    <row r="1303" spans="1:27" ht="15" customHeight="1">
      <c r="A1303" s="962" t="s">
        <v>270</v>
      </c>
      <c r="B1303" t="s">
        <v>287</v>
      </c>
      <c r="C1303" t="s">
        <v>13</v>
      </c>
      <c r="D1303" t="s">
        <v>11</v>
      </c>
      <c r="E1303" t="s">
        <v>329</v>
      </c>
      <c r="F1303" t="s">
        <v>445</v>
      </c>
      <c r="R1303">
        <v>7.69</v>
      </c>
      <c r="X1303">
        <v>0</v>
      </c>
      <c r="Y1303">
        <v>500000000</v>
      </c>
      <c r="AA1303" t="s">
        <v>2025</v>
      </c>
    </row>
    <row r="1304" spans="1:27" ht="15" customHeight="1">
      <c r="A1304" s="962" t="s">
        <v>271</v>
      </c>
      <c r="B1304" t="s">
        <v>297</v>
      </c>
      <c r="C1304" t="s">
        <v>13</v>
      </c>
      <c r="D1304" t="s">
        <v>11</v>
      </c>
      <c r="E1304" t="s">
        <v>329</v>
      </c>
      <c r="F1304" t="s">
        <v>445</v>
      </c>
      <c r="O1304" t="s">
        <v>882</v>
      </c>
      <c r="P1304" t="s">
        <v>2005</v>
      </c>
      <c r="Q1304" t="s">
        <v>2006</v>
      </c>
      <c r="R1304">
        <v>2.31</v>
      </c>
      <c r="X1304">
        <v>0</v>
      </c>
      <c r="Y1304">
        <v>500000000</v>
      </c>
      <c r="AA1304" t="s">
        <v>2025</v>
      </c>
    </row>
    <row r="1305" spans="1:27" ht="15" customHeight="1">
      <c r="A1305" s="962" t="s">
        <v>271</v>
      </c>
      <c r="B1305" t="s">
        <v>288</v>
      </c>
      <c r="C1305" t="s">
        <v>13</v>
      </c>
      <c r="D1305" t="s">
        <v>11</v>
      </c>
      <c r="E1305" t="s">
        <v>329</v>
      </c>
      <c r="F1305" t="s">
        <v>445</v>
      </c>
      <c r="R1305">
        <v>2.31</v>
      </c>
      <c r="X1305">
        <v>0</v>
      </c>
      <c r="Y1305">
        <v>500000000</v>
      </c>
      <c r="AA1305" t="s">
        <v>2025</v>
      </c>
    </row>
    <row r="1306" spans="1:27" ht="15" customHeight="1">
      <c r="A1306" s="962" t="s">
        <v>271</v>
      </c>
      <c r="B1306" t="s">
        <v>287</v>
      </c>
      <c r="C1306" t="s">
        <v>13</v>
      </c>
      <c r="D1306" t="s">
        <v>11</v>
      </c>
      <c r="E1306" t="s">
        <v>329</v>
      </c>
      <c r="F1306" t="s">
        <v>445</v>
      </c>
      <c r="R1306">
        <v>2.31</v>
      </c>
      <c r="X1306">
        <v>0</v>
      </c>
      <c r="Y1306">
        <v>500000000</v>
      </c>
      <c r="AA1306" t="s">
        <v>2025</v>
      </c>
    </row>
    <row r="1307" spans="1:27" ht="15" customHeight="1">
      <c r="A1307" s="962" t="s">
        <v>271</v>
      </c>
      <c r="B1307" t="s">
        <v>299</v>
      </c>
      <c r="C1307" t="s">
        <v>13</v>
      </c>
      <c r="D1307" t="s">
        <v>11</v>
      </c>
      <c r="E1307" t="s">
        <v>329</v>
      </c>
      <c r="F1307" t="s">
        <v>445</v>
      </c>
      <c r="R1307">
        <v>0.53</v>
      </c>
      <c r="S1307">
        <v>0</v>
      </c>
      <c r="T1307">
        <v>2.31</v>
      </c>
      <c r="X1307">
        <v>0</v>
      </c>
      <c r="Y1307">
        <v>500000000</v>
      </c>
      <c r="AA1307" t="s">
        <v>2029</v>
      </c>
    </row>
    <row r="1308" spans="1:27" ht="15" customHeight="1">
      <c r="A1308" s="962" t="s">
        <v>271</v>
      </c>
      <c r="B1308" t="s">
        <v>301</v>
      </c>
      <c r="C1308" t="s">
        <v>13</v>
      </c>
      <c r="D1308" t="s">
        <v>11</v>
      </c>
      <c r="E1308" t="s">
        <v>329</v>
      </c>
      <c r="F1308" t="s">
        <v>445</v>
      </c>
      <c r="R1308">
        <v>0.18</v>
      </c>
      <c r="S1308">
        <v>0</v>
      </c>
      <c r="T1308">
        <v>2.31</v>
      </c>
      <c r="X1308">
        <v>0</v>
      </c>
      <c r="Y1308">
        <v>500000000</v>
      </c>
      <c r="AA1308" t="s">
        <v>2029</v>
      </c>
    </row>
    <row r="1309" spans="1:27" ht="15" customHeight="1">
      <c r="A1309" s="962" t="s">
        <v>271</v>
      </c>
      <c r="B1309" t="s">
        <v>302</v>
      </c>
      <c r="C1309" t="s">
        <v>13</v>
      </c>
      <c r="D1309" t="s">
        <v>11</v>
      </c>
      <c r="E1309" t="s">
        <v>329</v>
      </c>
      <c r="F1309" t="s">
        <v>445</v>
      </c>
      <c r="R1309">
        <v>0.18</v>
      </c>
      <c r="S1309">
        <v>0</v>
      </c>
      <c r="T1309">
        <v>2.31</v>
      </c>
      <c r="X1309">
        <v>0</v>
      </c>
      <c r="Y1309">
        <v>500000000</v>
      </c>
      <c r="AA1309" t="s">
        <v>2029</v>
      </c>
    </row>
    <row r="1310" spans="1:27" ht="15" customHeight="1">
      <c r="A1310" s="962" t="s">
        <v>271</v>
      </c>
      <c r="B1310" t="s">
        <v>303</v>
      </c>
      <c r="C1310" t="s">
        <v>13</v>
      </c>
      <c r="D1310" t="s">
        <v>11</v>
      </c>
      <c r="E1310" t="s">
        <v>329</v>
      </c>
      <c r="F1310" t="s">
        <v>445</v>
      </c>
      <c r="R1310">
        <v>1.42</v>
      </c>
      <c r="S1310">
        <v>0</v>
      </c>
      <c r="T1310">
        <v>2.31</v>
      </c>
      <c r="X1310">
        <v>0</v>
      </c>
      <c r="Y1310">
        <v>500000000</v>
      </c>
      <c r="AA1310" t="s">
        <v>2029</v>
      </c>
    </row>
    <row r="1311" spans="1:27" ht="15" customHeight="1">
      <c r="A1311" s="962" t="s">
        <v>271</v>
      </c>
      <c r="B1311" t="s">
        <v>298</v>
      </c>
      <c r="C1311" t="s">
        <v>13</v>
      </c>
      <c r="D1311" t="s">
        <v>11</v>
      </c>
      <c r="E1311" t="s">
        <v>329</v>
      </c>
      <c r="F1311" t="s">
        <v>445</v>
      </c>
      <c r="R1311">
        <v>0.89</v>
      </c>
      <c r="S1311">
        <v>0</v>
      </c>
      <c r="T1311">
        <v>2.31</v>
      </c>
      <c r="X1311">
        <v>0</v>
      </c>
      <c r="Y1311">
        <v>500000000</v>
      </c>
      <c r="AA1311" t="s">
        <v>2029</v>
      </c>
    </row>
    <row r="1312" spans="1:27" ht="15" customHeight="1">
      <c r="A1312" s="962" t="s">
        <v>271</v>
      </c>
      <c r="B1312" t="s">
        <v>300</v>
      </c>
      <c r="C1312" t="s">
        <v>13</v>
      </c>
      <c r="D1312" t="s">
        <v>11</v>
      </c>
      <c r="E1312" t="s">
        <v>329</v>
      </c>
      <c r="F1312" t="s">
        <v>445</v>
      </c>
      <c r="R1312">
        <v>0.36</v>
      </c>
      <c r="S1312">
        <v>0</v>
      </c>
      <c r="T1312">
        <v>2.31</v>
      </c>
      <c r="X1312">
        <v>0</v>
      </c>
      <c r="Y1312">
        <v>500000000</v>
      </c>
      <c r="AA1312" t="s">
        <v>2029</v>
      </c>
    </row>
    <row r="1313" spans="1:27" ht="15" customHeight="1">
      <c r="A1313" s="962" t="s">
        <v>272</v>
      </c>
      <c r="B1313" t="s">
        <v>296</v>
      </c>
      <c r="C1313" t="s">
        <v>13</v>
      </c>
      <c r="D1313" t="s">
        <v>11</v>
      </c>
      <c r="E1313" t="s">
        <v>329</v>
      </c>
      <c r="F1313" t="s">
        <v>445</v>
      </c>
      <c r="R1313">
        <v>0</v>
      </c>
      <c r="S1313">
        <v>0</v>
      </c>
      <c r="T1313">
        <v>0</v>
      </c>
      <c r="X1313">
        <v>0</v>
      </c>
      <c r="Y1313">
        <v>500000000</v>
      </c>
      <c r="AA1313" t="s">
        <v>2029</v>
      </c>
    </row>
    <row r="1314" spans="1:27" ht="15" customHeight="1">
      <c r="A1314" s="962" t="s">
        <v>272</v>
      </c>
      <c r="B1314" t="s">
        <v>289</v>
      </c>
      <c r="C1314" t="s">
        <v>13</v>
      </c>
      <c r="D1314" t="s">
        <v>11</v>
      </c>
      <c r="E1314" t="s">
        <v>329</v>
      </c>
      <c r="F1314" t="s">
        <v>445</v>
      </c>
      <c r="R1314">
        <v>0</v>
      </c>
      <c r="S1314">
        <v>0</v>
      </c>
      <c r="T1314">
        <v>0</v>
      </c>
      <c r="X1314">
        <v>0</v>
      </c>
      <c r="Y1314">
        <v>500000000</v>
      </c>
      <c r="AA1314" t="s">
        <v>2029</v>
      </c>
    </row>
    <row r="1315" spans="1:27" ht="15" customHeight="1">
      <c r="A1315" s="962" t="s">
        <v>272</v>
      </c>
      <c r="B1315" t="s">
        <v>288</v>
      </c>
      <c r="C1315" t="s">
        <v>13</v>
      </c>
      <c r="D1315" t="s">
        <v>11</v>
      </c>
      <c r="E1315" t="s">
        <v>329</v>
      </c>
      <c r="F1315" t="s">
        <v>445</v>
      </c>
      <c r="R1315">
        <v>0</v>
      </c>
      <c r="S1315">
        <v>0</v>
      </c>
      <c r="T1315">
        <v>0</v>
      </c>
      <c r="X1315">
        <v>0</v>
      </c>
      <c r="Y1315">
        <v>500000000</v>
      </c>
      <c r="AA1315" t="s">
        <v>2029</v>
      </c>
    </row>
    <row r="1316" spans="1:27" ht="15" customHeight="1">
      <c r="A1316" s="962" t="s">
        <v>272</v>
      </c>
      <c r="B1316" t="s">
        <v>287</v>
      </c>
      <c r="C1316" t="s">
        <v>13</v>
      </c>
      <c r="D1316" t="s">
        <v>11</v>
      </c>
      <c r="E1316" t="s">
        <v>329</v>
      </c>
      <c r="F1316" t="s">
        <v>445</v>
      </c>
      <c r="R1316">
        <v>0</v>
      </c>
      <c r="S1316">
        <v>0</v>
      </c>
      <c r="T1316">
        <v>0</v>
      </c>
      <c r="X1316">
        <v>0</v>
      </c>
      <c r="Y1316">
        <v>500000000</v>
      </c>
      <c r="AA1316" t="s">
        <v>2029</v>
      </c>
    </row>
    <row r="1317" spans="1:27" ht="15" customHeight="1">
      <c r="A1317" s="962" t="s">
        <v>273</v>
      </c>
      <c r="B1317" t="s">
        <v>296</v>
      </c>
      <c r="C1317" t="s">
        <v>13</v>
      </c>
      <c r="D1317" t="s">
        <v>11</v>
      </c>
      <c r="E1317" t="s">
        <v>329</v>
      </c>
      <c r="F1317" t="s">
        <v>445</v>
      </c>
      <c r="R1317">
        <v>0</v>
      </c>
      <c r="S1317">
        <v>0</v>
      </c>
      <c r="T1317">
        <v>0</v>
      </c>
      <c r="X1317">
        <v>0</v>
      </c>
      <c r="Y1317">
        <v>500000000</v>
      </c>
      <c r="AA1317" t="s">
        <v>2029</v>
      </c>
    </row>
    <row r="1318" spans="1:27" ht="15" customHeight="1">
      <c r="A1318" s="962" t="s">
        <v>273</v>
      </c>
      <c r="B1318" t="s">
        <v>289</v>
      </c>
      <c r="C1318" t="s">
        <v>13</v>
      </c>
      <c r="D1318" t="s">
        <v>11</v>
      </c>
      <c r="E1318" t="s">
        <v>329</v>
      </c>
      <c r="F1318" t="s">
        <v>445</v>
      </c>
      <c r="R1318">
        <v>0</v>
      </c>
      <c r="S1318">
        <v>0</v>
      </c>
      <c r="T1318">
        <v>0</v>
      </c>
      <c r="X1318">
        <v>0</v>
      </c>
      <c r="Y1318">
        <v>500000000</v>
      </c>
      <c r="AA1318" t="s">
        <v>2029</v>
      </c>
    </row>
    <row r="1319" spans="1:27" ht="15" customHeight="1">
      <c r="A1319" s="962" t="s">
        <v>273</v>
      </c>
      <c r="B1319" t="s">
        <v>288</v>
      </c>
      <c r="C1319" t="s">
        <v>13</v>
      </c>
      <c r="D1319" t="s">
        <v>11</v>
      </c>
      <c r="E1319" t="s">
        <v>329</v>
      </c>
      <c r="F1319" t="s">
        <v>445</v>
      </c>
      <c r="R1319">
        <v>0</v>
      </c>
      <c r="S1319">
        <v>0</v>
      </c>
      <c r="T1319">
        <v>0</v>
      </c>
      <c r="X1319">
        <v>0</v>
      </c>
      <c r="Y1319">
        <v>500000000</v>
      </c>
      <c r="AA1319" t="s">
        <v>2029</v>
      </c>
    </row>
    <row r="1320" spans="1:27" ht="15" customHeight="1">
      <c r="A1320" s="962" t="s">
        <v>273</v>
      </c>
      <c r="B1320" t="s">
        <v>287</v>
      </c>
      <c r="C1320" t="s">
        <v>13</v>
      </c>
      <c r="D1320" t="s">
        <v>11</v>
      </c>
      <c r="E1320" t="s">
        <v>329</v>
      </c>
      <c r="F1320" t="s">
        <v>445</v>
      </c>
      <c r="R1320">
        <v>0</v>
      </c>
      <c r="S1320">
        <v>0</v>
      </c>
      <c r="T1320">
        <v>0</v>
      </c>
      <c r="X1320">
        <v>0</v>
      </c>
      <c r="Y1320">
        <v>500000000</v>
      </c>
      <c r="AA1320" t="s">
        <v>2029</v>
      </c>
    </row>
    <row r="1321" spans="1:27" ht="15" customHeight="1">
      <c r="A1321" s="962" t="s">
        <v>274</v>
      </c>
      <c r="B1321" t="s">
        <v>283</v>
      </c>
      <c r="C1321" t="s">
        <v>13</v>
      </c>
      <c r="D1321" t="s">
        <v>11</v>
      </c>
      <c r="E1321" t="s">
        <v>329</v>
      </c>
      <c r="F1321" t="s">
        <v>445</v>
      </c>
      <c r="R1321">
        <v>0</v>
      </c>
      <c r="U1321">
        <v>0</v>
      </c>
      <c r="V1321">
        <v>0</v>
      </c>
      <c r="X1321">
        <v>0</v>
      </c>
      <c r="Y1321">
        <v>500000000</v>
      </c>
      <c r="Z1321">
        <v>0</v>
      </c>
      <c r="AA1321" t="s">
        <v>2028</v>
      </c>
    </row>
    <row r="1322" spans="1:27" ht="15" customHeight="1">
      <c r="A1322" s="962" t="s">
        <v>277</v>
      </c>
      <c r="B1322" t="s">
        <v>246</v>
      </c>
      <c r="C1322" t="s">
        <v>13</v>
      </c>
      <c r="D1322" t="s">
        <v>11</v>
      </c>
      <c r="E1322" t="s">
        <v>329</v>
      </c>
      <c r="F1322" t="s">
        <v>445</v>
      </c>
      <c r="R1322">
        <v>0</v>
      </c>
      <c r="S1322">
        <v>0</v>
      </c>
      <c r="T1322">
        <v>500000000</v>
      </c>
      <c r="X1322">
        <v>0</v>
      </c>
      <c r="Y1322">
        <v>500000000</v>
      </c>
      <c r="AA1322" t="s">
        <v>2027</v>
      </c>
    </row>
    <row r="1323" spans="1:27" ht="15" customHeight="1">
      <c r="A1323" s="962" t="s">
        <v>277</v>
      </c>
      <c r="B1323" t="s">
        <v>244</v>
      </c>
      <c r="C1323" t="s">
        <v>13</v>
      </c>
      <c r="D1323" t="s">
        <v>11</v>
      </c>
      <c r="E1323" t="s">
        <v>329</v>
      </c>
      <c r="F1323" t="s">
        <v>445</v>
      </c>
      <c r="G1323" t="s">
        <v>454</v>
      </c>
      <c r="I1323" t="s">
        <v>332</v>
      </c>
      <c r="K1323" t="s">
        <v>333</v>
      </c>
      <c r="L1323" t="s">
        <v>277</v>
      </c>
      <c r="M1323" t="s">
        <v>54</v>
      </c>
      <c r="O1323" t="s">
        <v>365</v>
      </c>
      <c r="P1323" t="s">
        <v>336</v>
      </c>
      <c r="Q1323" t="s">
        <v>337</v>
      </c>
      <c r="R1323">
        <v>253</v>
      </c>
      <c r="U1323">
        <v>253.02</v>
      </c>
      <c r="V1323">
        <v>12.65</v>
      </c>
      <c r="W1323">
        <v>0.1</v>
      </c>
      <c r="X1323">
        <v>0</v>
      </c>
      <c r="Y1323">
        <v>500000000</v>
      </c>
      <c r="Z1323">
        <v>0</v>
      </c>
      <c r="AA1323" t="s">
        <v>2026</v>
      </c>
    </row>
    <row r="1324" spans="1:27" ht="15" customHeight="1">
      <c r="A1324" s="962" t="s">
        <v>278</v>
      </c>
      <c r="B1324" t="s">
        <v>252</v>
      </c>
      <c r="C1324" t="s">
        <v>13</v>
      </c>
      <c r="D1324" t="s">
        <v>11</v>
      </c>
      <c r="E1324" t="s">
        <v>329</v>
      </c>
      <c r="F1324" t="s">
        <v>445</v>
      </c>
      <c r="J1324" t="s">
        <v>340</v>
      </c>
      <c r="L1324" t="s">
        <v>252</v>
      </c>
      <c r="R1324">
        <v>0</v>
      </c>
      <c r="U1324">
        <v>0</v>
      </c>
      <c r="V1324">
        <v>0</v>
      </c>
      <c r="X1324">
        <v>0</v>
      </c>
      <c r="Y1324">
        <v>500000000</v>
      </c>
      <c r="Z1324">
        <v>0</v>
      </c>
      <c r="AA1324" t="s">
        <v>2026</v>
      </c>
    </row>
    <row r="1325" spans="1:27" ht="15" customHeight="1">
      <c r="A1325" s="962" t="s">
        <v>278</v>
      </c>
      <c r="B1325" t="s">
        <v>247</v>
      </c>
      <c r="C1325" t="s">
        <v>13</v>
      </c>
      <c r="D1325" t="s">
        <v>11</v>
      </c>
      <c r="E1325" t="s">
        <v>329</v>
      </c>
      <c r="F1325" t="s">
        <v>445</v>
      </c>
      <c r="G1325" t="s">
        <v>455</v>
      </c>
      <c r="I1325" t="s">
        <v>332</v>
      </c>
      <c r="K1325" t="s">
        <v>333</v>
      </c>
      <c r="L1325" t="s">
        <v>367</v>
      </c>
      <c r="M1325" t="s">
        <v>54</v>
      </c>
      <c r="O1325" t="s">
        <v>361</v>
      </c>
      <c r="P1325" t="s">
        <v>336</v>
      </c>
      <c r="Q1325" t="s">
        <v>337</v>
      </c>
      <c r="R1325">
        <v>62</v>
      </c>
      <c r="U1325">
        <v>62.04</v>
      </c>
      <c r="V1325">
        <v>3.1</v>
      </c>
      <c r="W1325">
        <v>0.1</v>
      </c>
      <c r="X1325">
        <v>0</v>
      </c>
      <c r="Y1325">
        <v>500000000</v>
      </c>
      <c r="Z1325">
        <v>0</v>
      </c>
      <c r="AA1325" t="s">
        <v>2026</v>
      </c>
    </row>
    <row r="1326" spans="1:27" ht="15" customHeight="1">
      <c r="A1326" s="962" t="s">
        <v>278</v>
      </c>
      <c r="B1326" t="s">
        <v>251</v>
      </c>
      <c r="C1326" t="s">
        <v>13</v>
      </c>
      <c r="D1326" t="s">
        <v>11</v>
      </c>
      <c r="E1326" t="s">
        <v>329</v>
      </c>
      <c r="F1326" t="s">
        <v>445</v>
      </c>
      <c r="R1326">
        <v>0</v>
      </c>
      <c r="X1326">
        <v>0</v>
      </c>
      <c r="Y1326">
        <v>500000000</v>
      </c>
      <c r="AA1326" t="s">
        <v>2025</v>
      </c>
    </row>
    <row r="1327" spans="1:27" ht="15" customHeight="1">
      <c r="A1327" s="962" t="s">
        <v>279</v>
      </c>
      <c r="B1327" t="s">
        <v>254</v>
      </c>
      <c r="C1327" t="s">
        <v>13</v>
      </c>
      <c r="D1327" t="s">
        <v>11</v>
      </c>
      <c r="E1327" t="s">
        <v>329</v>
      </c>
      <c r="F1327" t="s">
        <v>445</v>
      </c>
      <c r="O1327" t="s">
        <v>361</v>
      </c>
      <c r="P1327" t="s">
        <v>868</v>
      </c>
      <c r="Q1327" t="s">
        <v>869</v>
      </c>
      <c r="R1327">
        <v>164</v>
      </c>
      <c r="X1327">
        <v>0</v>
      </c>
      <c r="Y1327">
        <v>500000000</v>
      </c>
      <c r="AA1327" t="s">
        <v>2025</v>
      </c>
    </row>
    <row r="1328" spans="1:27" ht="15" customHeight="1">
      <c r="A1328" s="962" t="s">
        <v>279</v>
      </c>
      <c r="B1328" t="s">
        <v>253</v>
      </c>
      <c r="C1328" t="s">
        <v>13</v>
      </c>
      <c r="D1328" t="s">
        <v>11</v>
      </c>
      <c r="E1328" t="s">
        <v>329</v>
      </c>
      <c r="F1328" t="s">
        <v>445</v>
      </c>
      <c r="G1328" t="s">
        <v>456</v>
      </c>
      <c r="I1328" t="s">
        <v>332</v>
      </c>
      <c r="K1328" t="s">
        <v>333</v>
      </c>
      <c r="L1328" t="s">
        <v>253</v>
      </c>
      <c r="M1328" t="s">
        <v>54</v>
      </c>
      <c r="O1328" t="s">
        <v>335</v>
      </c>
      <c r="P1328" t="s">
        <v>336</v>
      </c>
      <c r="Q1328" t="s">
        <v>337</v>
      </c>
      <c r="R1328">
        <v>59.2</v>
      </c>
      <c r="U1328">
        <v>59.22</v>
      </c>
      <c r="V1328">
        <v>2.96</v>
      </c>
      <c r="W1328">
        <v>0.1</v>
      </c>
      <c r="X1328">
        <v>0</v>
      </c>
      <c r="Y1328">
        <v>500000000</v>
      </c>
      <c r="Z1328">
        <v>0</v>
      </c>
      <c r="AA1328" t="s">
        <v>2028</v>
      </c>
    </row>
    <row r="1329" spans="1:27" ht="15" customHeight="1">
      <c r="A1329" s="962" t="s">
        <v>279</v>
      </c>
      <c r="B1329" t="s">
        <v>251</v>
      </c>
      <c r="C1329" t="s">
        <v>13</v>
      </c>
      <c r="D1329" t="s">
        <v>11</v>
      </c>
      <c r="E1329" t="s">
        <v>329</v>
      </c>
      <c r="F1329" t="s">
        <v>445</v>
      </c>
      <c r="G1329" t="s">
        <v>456</v>
      </c>
      <c r="I1329" t="s">
        <v>332</v>
      </c>
      <c r="K1329" t="s">
        <v>333</v>
      </c>
      <c r="L1329" t="s">
        <v>253</v>
      </c>
      <c r="M1329" t="s">
        <v>54</v>
      </c>
      <c r="O1329" t="s">
        <v>335</v>
      </c>
      <c r="P1329" t="s">
        <v>336</v>
      </c>
      <c r="Q1329" t="s">
        <v>337</v>
      </c>
      <c r="R1329">
        <v>59.2</v>
      </c>
      <c r="X1329">
        <v>0</v>
      </c>
      <c r="Y1329">
        <v>500000000</v>
      </c>
      <c r="AA1329" t="s">
        <v>2025</v>
      </c>
    </row>
    <row r="1330" spans="1:27" ht="15" customHeight="1">
      <c r="A1330" s="962" t="s">
        <v>279</v>
      </c>
      <c r="B1330" t="s">
        <v>255</v>
      </c>
      <c r="C1330" t="s">
        <v>13</v>
      </c>
      <c r="D1330" t="s">
        <v>11</v>
      </c>
      <c r="E1330" t="s">
        <v>329</v>
      </c>
      <c r="F1330" t="s">
        <v>445</v>
      </c>
      <c r="H1330" t="s">
        <v>931</v>
      </c>
      <c r="I1330" t="s">
        <v>853</v>
      </c>
      <c r="J1330" t="s">
        <v>848</v>
      </c>
      <c r="K1330" t="s">
        <v>854</v>
      </c>
      <c r="L1330" t="s">
        <v>855</v>
      </c>
      <c r="M1330" t="s">
        <v>55</v>
      </c>
      <c r="O1330" t="s">
        <v>361</v>
      </c>
      <c r="P1330" t="s">
        <v>851</v>
      </c>
      <c r="Q1330" t="s">
        <v>337</v>
      </c>
      <c r="R1330">
        <v>1.91</v>
      </c>
      <c r="X1330">
        <v>0</v>
      </c>
      <c r="Y1330">
        <v>500000000</v>
      </c>
      <c r="AA1330" t="s">
        <v>2025</v>
      </c>
    </row>
    <row r="1331" spans="1:27" ht="15" customHeight="1">
      <c r="A1331" s="962" t="s">
        <v>280</v>
      </c>
      <c r="B1331" t="s">
        <v>257</v>
      </c>
      <c r="C1331" t="s">
        <v>13</v>
      </c>
      <c r="D1331" t="s">
        <v>11</v>
      </c>
      <c r="E1331" t="s">
        <v>329</v>
      </c>
      <c r="F1331" t="s">
        <v>445</v>
      </c>
      <c r="J1331" t="s">
        <v>436</v>
      </c>
      <c r="R1331">
        <v>0</v>
      </c>
      <c r="U1331">
        <v>0</v>
      </c>
      <c r="V1331">
        <v>0</v>
      </c>
      <c r="X1331">
        <v>0</v>
      </c>
      <c r="Y1331">
        <v>500000000</v>
      </c>
      <c r="Z1331">
        <v>0</v>
      </c>
      <c r="AA1331" t="s">
        <v>2028</v>
      </c>
    </row>
    <row r="1332" spans="1:27" ht="15" customHeight="1">
      <c r="A1332" s="962" t="s">
        <v>280</v>
      </c>
      <c r="B1332" t="s">
        <v>259</v>
      </c>
      <c r="C1332" t="s">
        <v>13</v>
      </c>
      <c r="D1332" t="s">
        <v>11</v>
      </c>
      <c r="E1332" t="s">
        <v>329</v>
      </c>
      <c r="F1332" t="s">
        <v>445</v>
      </c>
      <c r="R1332">
        <v>0</v>
      </c>
      <c r="U1332">
        <v>0</v>
      </c>
      <c r="V1332">
        <v>0</v>
      </c>
      <c r="X1332">
        <v>0</v>
      </c>
      <c r="Y1332">
        <v>500000000</v>
      </c>
      <c r="Z1332">
        <v>0</v>
      </c>
      <c r="AA1332" t="s">
        <v>2028</v>
      </c>
    </row>
    <row r="1333" spans="1:27" ht="15" customHeight="1">
      <c r="A1333" s="962" t="s">
        <v>280</v>
      </c>
      <c r="B1333" t="s">
        <v>260</v>
      </c>
      <c r="C1333" t="s">
        <v>13</v>
      </c>
      <c r="D1333" t="s">
        <v>11</v>
      </c>
      <c r="E1333" t="s">
        <v>329</v>
      </c>
      <c r="F1333" t="s">
        <v>445</v>
      </c>
      <c r="R1333">
        <v>0</v>
      </c>
      <c r="X1333">
        <v>0</v>
      </c>
      <c r="Y1333">
        <v>500000000</v>
      </c>
      <c r="AA1333" t="s">
        <v>2025</v>
      </c>
    </row>
    <row r="1334" spans="1:27" ht="15" customHeight="1">
      <c r="A1334" s="962" t="s">
        <v>281</v>
      </c>
      <c r="B1334" t="s">
        <v>262</v>
      </c>
      <c r="C1334" t="s">
        <v>13</v>
      </c>
      <c r="D1334" t="s">
        <v>11</v>
      </c>
      <c r="E1334" t="s">
        <v>329</v>
      </c>
      <c r="F1334" t="s">
        <v>445</v>
      </c>
      <c r="L1334" t="s">
        <v>2002</v>
      </c>
      <c r="O1334" t="s">
        <v>361</v>
      </c>
      <c r="P1334" t="s">
        <v>868</v>
      </c>
      <c r="Q1334" t="s">
        <v>869</v>
      </c>
      <c r="R1334">
        <v>0</v>
      </c>
      <c r="S1334">
        <v>0</v>
      </c>
      <c r="T1334">
        <v>500000000</v>
      </c>
      <c r="X1334">
        <v>0</v>
      </c>
      <c r="Y1334">
        <v>500000000</v>
      </c>
      <c r="AA1334" t="s">
        <v>2027</v>
      </c>
    </row>
    <row r="1335" spans="1:27" ht="15" customHeight="1">
      <c r="A1335" s="962" t="s">
        <v>281</v>
      </c>
      <c r="B1335" t="s">
        <v>261</v>
      </c>
      <c r="C1335" t="s">
        <v>13</v>
      </c>
      <c r="D1335" t="s">
        <v>11</v>
      </c>
      <c r="E1335" t="s">
        <v>329</v>
      </c>
      <c r="F1335" t="s">
        <v>445</v>
      </c>
      <c r="R1335">
        <v>0</v>
      </c>
      <c r="S1335">
        <v>0</v>
      </c>
      <c r="T1335">
        <v>500000000</v>
      </c>
      <c r="X1335">
        <v>0</v>
      </c>
      <c r="Y1335">
        <v>500000000</v>
      </c>
      <c r="AA1335" t="s">
        <v>2027</v>
      </c>
    </row>
    <row r="1336" spans="1:27" ht="15" customHeight="1">
      <c r="A1336" s="962" t="s">
        <v>282</v>
      </c>
      <c r="B1336" t="s">
        <v>263</v>
      </c>
      <c r="C1336" t="s">
        <v>13</v>
      </c>
      <c r="D1336" t="s">
        <v>11</v>
      </c>
      <c r="E1336" t="s">
        <v>329</v>
      </c>
      <c r="F1336" t="s">
        <v>445</v>
      </c>
      <c r="O1336" t="s">
        <v>361</v>
      </c>
      <c r="P1336" t="s">
        <v>868</v>
      </c>
      <c r="Q1336" t="s">
        <v>869</v>
      </c>
      <c r="R1336">
        <v>0</v>
      </c>
      <c r="S1336">
        <v>0</v>
      </c>
      <c r="T1336">
        <v>500000000</v>
      </c>
      <c r="X1336">
        <v>0</v>
      </c>
      <c r="Y1336">
        <v>500000000</v>
      </c>
      <c r="AA1336" t="s">
        <v>2027</v>
      </c>
    </row>
    <row r="1337" spans="1:27" ht="15" customHeight="1">
      <c r="A1337" s="962" t="s">
        <v>283</v>
      </c>
      <c r="B1337" t="s">
        <v>265</v>
      </c>
      <c r="C1337" t="s">
        <v>13</v>
      </c>
      <c r="D1337" t="s">
        <v>11</v>
      </c>
      <c r="E1337" t="s">
        <v>329</v>
      </c>
      <c r="F1337" t="s">
        <v>445</v>
      </c>
      <c r="O1337" t="s">
        <v>361</v>
      </c>
      <c r="P1337" t="s">
        <v>868</v>
      </c>
      <c r="Q1337" t="s">
        <v>869</v>
      </c>
      <c r="R1337">
        <v>0</v>
      </c>
      <c r="S1337">
        <v>0</v>
      </c>
      <c r="T1337">
        <v>0</v>
      </c>
      <c r="X1337">
        <v>0</v>
      </c>
      <c r="Y1337">
        <v>500000000</v>
      </c>
      <c r="AA1337" t="s">
        <v>2029</v>
      </c>
    </row>
    <row r="1338" spans="1:27" ht="15" customHeight="1">
      <c r="A1338" s="962" t="s">
        <v>283</v>
      </c>
      <c r="B1338" t="s">
        <v>266</v>
      </c>
      <c r="C1338" t="s">
        <v>13</v>
      </c>
      <c r="D1338" t="s">
        <v>11</v>
      </c>
      <c r="E1338" t="s">
        <v>329</v>
      </c>
      <c r="F1338" t="s">
        <v>445</v>
      </c>
      <c r="O1338" t="s">
        <v>361</v>
      </c>
      <c r="P1338" t="s">
        <v>868</v>
      </c>
      <c r="Q1338" t="s">
        <v>869</v>
      </c>
      <c r="R1338">
        <v>0</v>
      </c>
      <c r="S1338">
        <v>0</v>
      </c>
      <c r="T1338">
        <v>0</v>
      </c>
      <c r="X1338">
        <v>0</v>
      </c>
      <c r="Y1338">
        <v>500000000</v>
      </c>
      <c r="AA1338" t="s">
        <v>2029</v>
      </c>
    </row>
    <row r="1339" spans="1:27" ht="15" customHeight="1">
      <c r="A1339" s="962" t="s">
        <v>283</v>
      </c>
      <c r="B1339" t="s">
        <v>264</v>
      </c>
      <c r="C1339" t="s">
        <v>13</v>
      </c>
      <c r="D1339" t="s">
        <v>11</v>
      </c>
      <c r="E1339" t="s">
        <v>329</v>
      </c>
      <c r="F1339" t="s">
        <v>445</v>
      </c>
      <c r="R1339">
        <v>0</v>
      </c>
      <c r="X1339">
        <v>0</v>
      </c>
      <c r="Y1339">
        <v>500000000</v>
      </c>
      <c r="AA1339" t="s">
        <v>2025</v>
      </c>
    </row>
    <row r="1340" spans="1:27" ht="15" customHeight="1">
      <c r="A1340" s="962" t="s">
        <v>284</v>
      </c>
      <c r="B1340" t="s">
        <v>269</v>
      </c>
      <c r="C1340" t="s">
        <v>13</v>
      </c>
      <c r="D1340" t="s">
        <v>11</v>
      </c>
      <c r="E1340" t="s">
        <v>329</v>
      </c>
      <c r="F1340" t="s">
        <v>445</v>
      </c>
      <c r="R1340">
        <v>0</v>
      </c>
      <c r="S1340">
        <v>0</v>
      </c>
      <c r="T1340">
        <v>0</v>
      </c>
      <c r="X1340">
        <v>0</v>
      </c>
      <c r="Y1340">
        <v>500000000</v>
      </c>
      <c r="AA1340" t="s">
        <v>2029</v>
      </c>
    </row>
    <row r="1341" spans="1:27" ht="15" customHeight="1">
      <c r="A1341" s="962" t="s">
        <v>284</v>
      </c>
      <c r="B1341" t="s">
        <v>267</v>
      </c>
      <c r="C1341" t="s">
        <v>13</v>
      </c>
      <c r="D1341" t="s">
        <v>11</v>
      </c>
      <c r="E1341" t="s">
        <v>329</v>
      </c>
      <c r="F1341" t="s">
        <v>445</v>
      </c>
      <c r="R1341">
        <v>0</v>
      </c>
      <c r="S1341">
        <v>0</v>
      </c>
      <c r="T1341">
        <v>0</v>
      </c>
      <c r="X1341">
        <v>0</v>
      </c>
      <c r="Y1341">
        <v>500000000</v>
      </c>
      <c r="AA1341" t="s">
        <v>2029</v>
      </c>
    </row>
    <row r="1342" spans="1:27" ht="15" customHeight="1">
      <c r="A1342" s="962" t="s">
        <v>284</v>
      </c>
      <c r="B1342" t="s">
        <v>268</v>
      </c>
      <c r="C1342" t="s">
        <v>13</v>
      </c>
      <c r="D1342" t="s">
        <v>11</v>
      </c>
      <c r="E1342" t="s">
        <v>329</v>
      </c>
      <c r="F1342" t="s">
        <v>445</v>
      </c>
      <c r="R1342">
        <v>0</v>
      </c>
      <c r="S1342">
        <v>0</v>
      </c>
      <c r="T1342">
        <v>0</v>
      </c>
      <c r="X1342">
        <v>0</v>
      </c>
      <c r="Y1342">
        <v>500000000</v>
      </c>
      <c r="AA1342" t="s">
        <v>2029</v>
      </c>
    </row>
    <row r="1343" spans="1:27" ht="15" customHeight="1">
      <c r="A1343" s="962" t="s">
        <v>285</v>
      </c>
      <c r="B1343" t="s">
        <v>271</v>
      </c>
      <c r="C1343" t="s">
        <v>13</v>
      </c>
      <c r="D1343" t="s">
        <v>11</v>
      </c>
      <c r="E1343" t="s">
        <v>329</v>
      </c>
      <c r="F1343" t="s">
        <v>445</v>
      </c>
      <c r="L1343" t="s">
        <v>2009</v>
      </c>
      <c r="O1343" t="s">
        <v>882</v>
      </c>
      <c r="P1343" t="s">
        <v>2005</v>
      </c>
      <c r="Q1343" t="s">
        <v>2006</v>
      </c>
      <c r="R1343">
        <v>2.31</v>
      </c>
      <c r="X1343">
        <v>0</v>
      </c>
      <c r="Y1343">
        <v>500000000</v>
      </c>
      <c r="AA1343" t="s">
        <v>2025</v>
      </c>
    </row>
    <row r="1344" spans="1:27" ht="15" customHeight="1">
      <c r="A1344" s="962" t="s">
        <v>285</v>
      </c>
      <c r="B1344" t="s">
        <v>270</v>
      </c>
      <c r="C1344" t="s">
        <v>13</v>
      </c>
      <c r="D1344" t="s">
        <v>11</v>
      </c>
      <c r="E1344" t="s">
        <v>329</v>
      </c>
      <c r="F1344" t="s">
        <v>445</v>
      </c>
      <c r="H1344" t="s">
        <v>946</v>
      </c>
      <c r="I1344" t="s">
        <v>853</v>
      </c>
      <c r="J1344" t="s">
        <v>848</v>
      </c>
      <c r="K1344" t="s">
        <v>854</v>
      </c>
      <c r="L1344" t="s">
        <v>947</v>
      </c>
      <c r="M1344" t="s">
        <v>72</v>
      </c>
      <c r="O1344" t="s">
        <v>361</v>
      </c>
      <c r="P1344" t="s">
        <v>851</v>
      </c>
      <c r="Q1344" t="s">
        <v>337</v>
      </c>
      <c r="R1344">
        <v>7.69</v>
      </c>
      <c r="X1344">
        <v>0</v>
      </c>
      <c r="Y1344">
        <v>500000000</v>
      </c>
      <c r="AA1344" t="s">
        <v>2025</v>
      </c>
    </row>
    <row r="1345" spans="1:27" ht="15" customHeight="1">
      <c r="A1345" s="962" t="s">
        <v>286</v>
      </c>
      <c r="B1345" t="s">
        <v>273</v>
      </c>
      <c r="C1345" t="s">
        <v>13</v>
      </c>
      <c r="D1345" t="s">
        <v>11</v>
      </c>
      <c r="E1345" t="s">
        <v>329</v>
      </c>
      <c r="F1345" t="s">
        <v>445</v>
      </c>
      <c r="R1345">
        <v>0</v>
      </c>
      <c r="S1345">
        <v>0</v>
      </c>
      <c r="T1345">
        <v>0</v>
      </c>
      <c r="X1345">
        <v>0</v>
      </c>
      <c r="Y1345">
        <v>500000000</v>
      </c>
      <c r="AA1345" t="s">
        <v>2029</v>
      </c>
    </row>
    <row r="1346" spans="1:27" ht="15" customHeight="1">
      <c r="A1346" s="962" t="s">
        <v>286</v>
      </c>
      <c r="B1346" t="s">
        <v>272</v>
      </c>
      <c r="C1346" t="s">
        <v>13</v>
      </c>
      <c r="D1346" t="s">
        <v>11</v>
      </c>
      <c r="E1346" t="s">
        <v>329</v>
      </c>
      <c r="F1346" t="s">
        <v>445</v>
      </c>
      <c r="R1346">
        <v>0</v>
      </c>
      <c r="S1346">
        <v>0</v>
      </c>
      <c r="T1346">
        <v>0</v>
      </c>
      <c r="X1346">
        <v>0</v>
      </c>
      <c r="Y1346">
        <v>500000000</v>
      </c>
      <c r="AA1346" t="s">
        <v>2029</v>
      </c>
    </row>
    <row r="1347" spans="1:27" ht="15" customHeight="1">
      <c r="A1347" s="962" t="s">
        <v>320</v>
      </c>
      <c r="B1347" t="s">
        <v>257</v>
      </c>
      <c r="C1347" t="s">
        <v>13</v>
      </c>
      <c r="D1347" t="s">
        <v>11</v>
      </c>
      <c r="E1347" t="s">
        <v>329</v>
      </c>
      <c r="F1347" t="s">
        <v>445</v>
      </c>
      <c r="R1347">
        <v>0</v>
      </c>
      <c r="S1347">
        <v>0</v>
      </c>
      <c r="T1347">
        <v>500000000</v>
      </c>
      <c r="X1347">
        <v>0</v>
      </c>
      <c r="Y1347">
        <v>500000000</v>
      </c>
      <c r="AA1347" t="s">
        <v>2027</v>
      </c>
    </row>
    <row r="1348" spans="1:27" ht="15" customHeight="1">
      <c r="A1348" s="962" t="s">
        <v>320</v>
      </c>
      <c r="B1348" t="s">
        <v>259</v>
      </c>
      <c r="C1348" t="s">
        <v>13</v>
      </c>
      <c r="D1348" t="s">
        <v>11</v>
      </c>
      <c r="E1348" t="s">
        <v>329</v>
      </c>
      <c r="F1348" t="s">
        <v>445</v>
      </c>
      <c r="R1348">
        <v>0</v>
      </c>
      <c r="S1348">
        <v>0</v>
      </c>
      <c r="T1348">
        <v>500000000</v>
      </c>
      <c r="X1348">
        <v>0</v>
      </c>
      <c r="Y1348">
        <v>500000000</v>
      </c>
      <c r="AA1348" t="s">
        <v>2027</v>
      </c>
    </row>
    <row r="1349" spans="1:27" ht="15" customHeight="1">
      <c r="A1349" s="962" t="s">
        <v>320</v>
      </c>
      <c r="B1349" t="s">
        <v>246</v>
      </c>
      <c r="C1349" t="s">
        <v>13</v>
      </c>
      <c r="D1349" t="s">
        <v>11</v>
      </c>
      <c r="E1349" t="s">
        <v>329</v>
      </c>
      <c r="F1349" t="s">
        <v>445</v>
      </c>
      <c r="R1349">
        <v>0</v>
      </c>
      <c r="S1349">
        <v>0</v>
      </c>
      <c r="T1349">
        <v>500000000</v>
      </c>
      <c r="X1349">
        <v>0</v>
      </c>
      <c r="Y1349">
        <v>500000000</v>
      </c>
      <c r="AA1349" t="s">
        <v>2027</v>
      </c>
    </row>
    <row r="1350" spans="1:27" ht="15" customHeight="1">
      <c r="A1350" s="962" t="s">
        <v>320</v>
      </c>
      <c r="B1350" t="s">
        <v>261</v>
      </c>
      <c r="C1350" t="s">
        <v>13</v>
      </c>
      <c r="D1350" t="s">
        <v>11</v>
      </c>
      <c r="E1350" t="s">
        <v>329</v>
      </c>
      <c r="F1350" t="s">
        <v>445</v>
      </c>
      <c r="R1350">
        <v>0</v>
      </c>
      <c r="S1350">
        <v>0</v>
      </c>
      <c r="T1350">
        <v>500000000</v>
      </c>
      <c r="X1350">
        <v>0</v>
      </c>
      <c r="Y1350">
        <v>500000000</v>
      </c>
      <c r="AA1350" t="s">
        <v>2027</v>
      </c>
    </row>
    <row r="1351" spans="1:27" ht="15" customHeight="1">
      <c r="A1351" s="962" t="s">
        <v>320</v>
      </c>
      <c r="B1351" t="s">
        <v>262</v>
      </c>
      <c r="C1351" t="s">
        <v>13</v>
      </c>
      <c r="D1351" t="s">
        <v>11</v>
      </c>
      <c r="E1351" t="s">
        <v>329</v>
      </c>
      <c r="F1351" t="s">
        <v>445</v>
      </c>
      <c r="R1351">
        <v>0</v>
      </c>
      <c r="S1351">
        <v>0</v>
      </c>
      <c r="T1351">
        <v>500000000</v>
      </c>
      <c r="X1351">
        <v>0</v>
      </c>
      <c r="Y1351">
        <v>500000000</v>
      </c>
      <c r="AA1351" t="s">
        <v>2027</v>
      </c>
    </row>
    <row r="1352" spans="1:27" ht="15" customHeight="1">
      <c r="A1352" s="962" t="s">
        <v>320</v>
      </c>
      <c r="B1352" t="s">
        <v>263</v>
      </c>
      <c r="C1352" t="s">
        <v>13</v>
      </c>
      <c r="D1352" t="s">
        <v>11</v>
      </c>
      <c r="E1352" t="s">
        <v>329</v>
      </c>
      <c r="F1352" t="s">
        <v>445</v>
      </c>
      <c r="R1352">
        <v>0</v>
      </c>
      <c r="S1352">
        <v>0</v>
      </c>
      <c r="T1352">
        <v>500000000</v>
      </c>
      <c r="X1352">
        <v>0</v>
      </c>
      <c r="Y1352">
        <v>500000000</v>
      </c>
      <c r="AA1352" t="s">
        <v>2027</v>
      </c>
    </row>
    <row r="1353" spans="1:27" ht="15" customHeight="1">
      <c r="A1353" s="962" t="s">
        <v>320</v>
      </c>
      <c r="B1353" t="s">
        <v>254</v>
      </c>
      <c r="C1353" t="s">
        <v>13</v>
      </c>
      <c r="D1353" t="s">
        <v>11</v>
      </c>
      <c r="E1353" t="s">
        <v>329</v>
      </c>
      <c r="F1353" t="s">
        <v>445</v>
      </c>
      <c r="H1353" t="s">
        <v>457</v>
      </c>
      <c r="I1353" t="s">
        <v>353</v>
      </c>
      <c r="K1353" t="s">
        <v>333</v>
      </c>
      <c r="L1353" t="s">
        <v>374</v>
      </c>
      <c r="M1353" t="s">
        <v>58</v>
      </c>
      <c r="O1353" t="s">
        <v>335</v>
      </c>
      <c r="P1353" t="s">
        <v>336</v>
      </c>
      <c r="Q1353" t="s">
        <v>337</v>
      </c>
      <c r="R1353">
        <v>15.2</v>
      </c>
      <c r="U1353">
        <v>15.23</v>
      </c>
      <c r="V1353">
        <v>0.76</v>
      </c>
      <c r="W1353">
        <v>0.1</v>
      </c>
      <c r="X1353">
        <v>0</v>
      </c>
      <c r="Y1353">
        <v>500000000</v>
      </c>
      <c r="Z1353">
        <v>0</v>
      </c>
      <c r="AA1353" t="s">
        <v>2028</v>
      </c>
    </row>
    <row r="1354" spans="1:27" ht="15" customHeight="1">
      <c r="A1354" s="962" t="s">
        <v>323</v>
      </c>
      <c r="B1354" t="s">
        <v>247</v>
      </c>
      <c r="C1354" t="s">
        <v>13</v>
      </c>
      <c r="D1354" t="s">
        <v>11</v>
      </c>
      <c r="E1354" t="s">
        <v>329</v>
      </c>
      <c r="F1354" t="s">
        <v>445</v>
      </c>
      <c r="R1354">
        <v>0</v>
      </c>
      <c r="U1354">
        <v>0</v>
      </c>
      <c r="V1354">
        <v>0</v>
      </c>
      <c r="X1354">
        <v>0</v>
      </c>
      <c r="Y1354">
        <v>500000000</v>
      </c>
      <c r="Z1354">
        <v>0</v>
      </c>
      <c r="AA1354" t="s">
        <v>2028</v>
      </c>
    </row>
    <row r="1355" spans="1:27" ht="15" customHeight="1">
      <c r="A1355" s="962" t="s">
        <v>323</v>
      </c>
      <c r="B1355" t="s">
        <v>254</v>
      </c>
      <c r="C1355" t="s">
        <v>13</v>
      </c>
      <c r="D1355" t="s">
        <v>11</v>
      </c>
      <c r="E1355" t="s">
        <v>329</v>
      </c>
      <c r="F1355" t="s">
        <v>445</v>
      </c>
      <c r="R1355">
        <v>0</v>
      </c>
      <c r="U1355">
        <v>0</v>
      </c>
      <c r="V1355">
        <v>0</v>
      </c>
      <c r="X1355">
        <v>0</v>
      </c>
      <c r="Y1355">
        <v>500000000</v>
      </c>
      <c r="Z1355">
        <v>0</v>
      </c>
      <c r="AA1355" t="s">
        <v>2028</v>
      </c>
    </row>
    <row r="1356" spans="1:27" ht="15" customHeight="1">
      <c r="A1356" s="962" t="s">
        <v>323</v>
      </c>
      <c r="B1356" t="s">
        <v>246</v>
      </c>
      <c r="C1356" t="s">
        <v>13</v>
      </c>
      <c r="D1356" t="s">
        <v>11</v>
      </c>
      <c r="E1356" t="s">
        <v>329</v>
      </c>
      <c r="F1356" t="s">
        <v>445</v>
      </c>
      <c r="R1356">
        <v>0</v>
      </c>
      <c r="S1356">
        <v>0</v>
      </c>
      <c r="T1356">
        <v>500000000</v>
      </c>
      <c r="X1356">
        <v>0</v>
      </c>
      <c r="Y1356">
        <v>500000000</v>
      </c>
      <c r="AA1356" t="s">
        <v>2027</v>
      </c>
    </row>
    <row r="1357" spans="1:27" ht="15" customHeight="1">
      <c r="A1357" s="962" t="s">
        <v>323</v>
      </c>
      <c r="B1357" t="s">
        <v>263</v>
      </c>
      <c r="C1357" t="s">
        <v>13</v>
      </c>
      <c r="D1357" t="s">
        <v>11</v>
      </c>
      <c r="E1357" t="s">
        <v>329</v>
      </c>
      <c r="F1357" t="s">
        <v>445</v>
      </c>
      <c r="R1357">
        <v>0</v>
      </c>
      <c r="S1357">
        <v>0</v>
      </c>
      <c r="T1357">
        <v>500000000</v>
      </c>
      <c r="X1357">
        <v>0</v>
      </c>
      <c r="Y1357">
        <v>500000000</v>
      </c>
      <c r="AA1357" t="s">
        <v>2027</v>
      </c>
    </row>
    <row r="1358" spans="1:27" ht="15" customHeight="1">
      <c r="A1358" s="962" t="s">
        <v>244</v>
      </c>
      <c r="B1358" t="s">
        <v>278</v>
      </c>
      <c r="C1358" t="s">
        <v>13</v>
      </c>
      <c r="D1358" t="s">
        <v>11</v>
      </c>
      <c r="E1358" t="s">
        <v>329</v>
      </c>
      <c r="F1358" t="s">
        <v>458</v>
      </c>
      <c r="O1358" t="s">
        <v>361</v>
      </c>
      <c r="P1358" t="s">
        <v>868</v>
      </c>
      <c r="Q1358" t="s">
        <v>869</v>
      </c>
      <c r="R1358">
        <v>4.45</v>
      </c>
      <c r="X1358">
        <v>0</v>
      </c>
      <c r="Y1358">
        <v>500000000</v>
      </c>
      <c r="AA1358" t="s">
        <v>2025</v>
      </c>
    </row>
    <row r="1359" spans="1:27" ht="15" customHeight="1">
      <c r="A1359" s="962" t="s">
        <v>244</v>
      </c>
      <c r="B1359" t="s">
        <v>279</v>
      </c>
      <c r="C1359" t="s">
        <v>13</v>
      </c>
      <c r="D1359" t="s">
        <v>11</v>
      </c>
      <c r="E1359" t="s">
        <v>329</v>
      </c>
      <c r="F1359" t="s">
        <v>458</v>
      </c>
      <c r="G1359" t="s">
        <v>459</v>
      </c>
      <c r="I1359" t="s">
        <v>415</v>
      </c>
      <c r="K1359" t="s">
        <v>333</v>
      </c>
      <c r="L1359" t="s">
        <v>334</v>
      </c>
      <c r="M1359" t="s">
        <v>68</v>
      </c>
      <c r="O1359" t="s">
        <v>335</v>
      </c>
      <c r="P1359" t="s">
        <v>336</v>
      </c>
      <c r="Q1359" t="s">
        <v>337</v>
      </c>
      <c r="R1359">
        <v>12</v>
      </c>
      <c r="U1359">
        <v>11.98</v>
      </c>
      <c r="V1359">
        <v>0.6</v>
      </c>
      <c r="W1359">
        <v>0.1</v>
      </c>
      <c r="X1359">
        <v>0</v>
      </c>
      <c r="Y1359">
        <v>500000000</v>
      </c>
      <c r="Z1359">
        <v>0</v>
      </c>
      <c r="AA1359" t="s">
        <v>2028</v>
      </c>
    </row>
    <row r="1360" spans="1:27" ht="15" customHeight="1">
      <c r="A1360" s="962" t="s">
        <v>246</v>
      </c>
      <c r="B1360" t="s">
        <v>321</v>
      </c>
      <c r="C1360" t="s">
        <v>13</v>
      </c>
      <c r="D1360" t="s">
        <v>11</v>
      </c>
      <c r="E1360" t="s">
        <v>329</v>
      </c>
      <c r="F1360" t="s">
        <v>458</v>
      </c>
      <c r="R1360">
        <v>0</v>
      </c>
      <c r="S1360">
        <v>0</v>
      </c>
      <c r="T1360">
        <v>500000000</v>
      </c>
      <c r="X1360">
        <v>0</v>
      </c>
      <c r="Y1360">
        <v>500000000</v>
      </c>
      <c r="AA1360" t="s">
        <v>2027</v>
      </c>
    </row>
    <row r="1361" spans="1:27" ht="15" customHeight="1">
      <c r="A1361" s="962" t="s">
        <v>246</v>
      </c>
      <c r="B1361" t="s">
        <v>281</v>
      </c>
      <c r="C1361" t="s">
        <v>13</v>
      </c>
      <c r="D1361" t="s">
        <v>11</v>
      </c>
      <c r="E1361" t="s">
        <v>329</v>
      </c>
      <c r="F1361" t="s">
        <v>458</v>
      </c>
      <c r="R1361">
        <v>0</v>
      </c>
      <c r="S1361">
        <v>0</v>
      </c>
      <c r="T1361">
        <v>500000000</v>
      </c>
      <c r="X1361">
        <v>0</v>
      </c>
      <c r="Y1361">
        <v>500000000</v>
      </c>
      <c r="AA1361" t="s">
        <v>2027</v>
      </c>
    </row>
    <row r="1362" spans="1:27" ht="15" customHeight="1">
      <c r="A1362" s="962" t="s">
        <v>246</v>
      </c>
      <c r="B1362" t="s">
        <v>282</v>
      </c>
      <c r="C1362" t="s">
        <v>13</v>
      </c>
      <c r="D1362" t="s">
        <v>11</v>
      </c>
      <c r="E1362" t="s">
        <v>329</v>
      </c>
      <c r="F1362" t="s">
        <v>458</v>
      </c>
      <c r="R1362">
        <v>0</v>
      </c>
      <c r="S1362">
        <v>0</v>
      </c>
      <c r="T1362">
        <v>500000000</v>
      </c>
      <c r="X1362">
        <v>0</v>
      </c>
      <c r="Y1362">
        <v>500000000</v>
      </c>
      <c r="AA1362" t="s">
        <v>2027</v>
      </c>
    </row>
    <row r="1363" spans="1:27" ht="15" customHeight="1">
      <c r="A1363" s="962" t="s">
        <v>246</v>
      </c>
      <c r="B1363" t="s">
        <v>324</v>
      </c>
      <c r="C1363" t="s">
        <v>13</v>
      </c>
      <c r="D1363" t="s">
        <v>11</v>
      </c>
      <c r="E1363" t="s">
        <v>329</v>
      </c>
      <c r="F1363" t="s">
        <v>458</v>
      </c>
      <c r="R1363">
        <v>0</v>
      </c>
      <c r="S1363">
        <v>0</v>
      </c>
      <c r="T1363">
        <v>500000000</v>
      </c>
      <c r="X1363">
        <v>0</v>
      </c>
      <c r="Y1363">
        <v>500000000</v>
      </c>
      <c r="AA1363" t="s">
        <v>2027</v>
      </c>
    </row>
    <row r="1364" spans="1:27" ht="15" customHeight="1">
      <c r="A1364" s="962" t="s">
        <v>247</v>
      </c>
      <c r="B1364" t="s">
        <v>300</v>
      </c>
      <c r="C1364" t="s">
        <v>13</v>
      </c>
      <c r="D1364" t="s">
        <v>11</v>
      </c>
      <c r="E1364" t="s">
        <v>329</v>
      </c>
      <c r="F1364" t="s">
        <v>458</v>
      </c>
      <c r="J1364" t="s">
        <v>663</v>
      </c>
      <c r="L1364" t="s">
        <v>339</v>
      </c>
      <c r="O1364" t="s">
        <v>882</v>
      </c>
      <c r="P1364" t="s">
        <v>868</v>
      </c>
      <c r="Q1364" t="s">
        <v>869</v>
      </c>
      <c r="R1364">
        <v>3.85</v>
      </c>
      <c r="X1364">
        <v>0</v>
      </c>
      <c r="Y1364">
        <v>500000000</v>
      </c>
      <c r="AA1364" t="s">
        <v>2025</v>
      </c>
    </row>
    <row r="1365" spans="1:27" ht="15" customHeight="1">
      <c r="A1365" s="962" t="s">
        <v>247</v>
      </c>
      <c r="B1365" t="s">
        <v>290</v>
      </c>
      <c r="C1365" t="s">
        <v>13</v>
      </c>
      <c r="D1365" t="s">
        <v>11</v>
      </c>
      <c r="E1365" t="s">
        <v>329</v>
      </c>
      <c r="F1365" t="s">
        <v>458</v>
      </c>
      <c r="J1365" t="s">
        <v>338</v>
      </c>
      <c r="L1365" t="s">
        <v>339</v>
      </c>
      <c r="R1365">
        <v>0</v>
      </c>
      <c r="U1365">
        <v>0</v>
      </c>
      <c r="V1365">
        <v>0</v>
      </c>
      <c r="X1365">
        <v>0</v>
      </c>
      <c r="Y1365">
        <v>500000000</v>
      </c>
      <c r="Z1365">
        <v>0</v>
      </c>
      <c r="AA1365" t="s">
        <v>2028</v>
      </c>
    </row>
    <row r="1366" spans="1:27" ht="15" customHeight="1">
      <c r="A1366" s="962" t="s">
        <v>247</v>
      </c>
      <c r="B1366" t="s">
        <v>289</v>
      </c>
      <c r="C1366" t="s">
        <v>13</v>
      </c>
      <c r="D1366" t="s">
        <v>11</v>
      </c>
      <c r="E1366" t="s">
        <v>329</v>
      </c>
      <c r="F1366" t="s">
        <v>458</v>
      </c>
      <c r="R1366">
        <v>0</v>
      </c>
      <c r="X1366">
        <v>0</v>
      </c>
      <c r="Y1366">
        <v>500000000</v>
      </c>
      <c r="AA1366" t="s">
        <v>2025</v>
      </c>
    </row>
    <row r="1367" spans="1:27" ht="15" customHeight="1">
      <c r="A1367" s="962" t="s">
        <v>247</v>
      </c>
      <c r="B1367" t="s">
        <v>288</v>
      </c>
      <c r="C1367" t="s">
        <v>13</v>
      </c>
      <c r="D1367" t="s">
        <v>11</v>
      </c>
      <c r="E1367" t="s">
        <v>329</v>
      </c>
      <c r="F1367" t="s">
        <v>458</v>
      </c>
      <c r="R1367">
        <v>3.85</v>
      </c>
      <c r="X1367">
        <v>0</v>
      </c>
      <c r="Y1367">
        <v>500000000</v>
      </c>
      <c r="AA1367" t="s">
        <v>2025</v>
      </c>
    </row>
    <row r="1368" spans="1:27" ht="15" customHeight="1">
      <c r="A1368" s="962" t="s">
        <v>247</v>
      </c>
      <c r="B1368" t="s">
        <v>298</v>
      </c>
      <c r="C1368" t="s">
        <v>13</v>
      </c>
      <c r="D1368" t="s">
        <v>11</v>
      </c>
      <c r="E1368" t="s">
        <v>329</v>
      </c>
      <c r="F1368" t="s">
        <v>458</v>
      </c>
      <c r="R1368">
        <v>3.85</v>
      </c>
      <c r="X1368">
        <v>0</v>
      </c>
      <c r="Y1368">
        <v>500000000</v>
      </c>
      <c r="AA1368" t="s">
        <v>2025</v>
      </c>
    </row>
    <row r="1369" spans="1:27" ht="15" customHeight="1">
      <c r="A1369" s="962" t="s">
        <v>247</v>
      </c>
      <c r="B1369" t="s">
        <v>297</v>
      </c>
      <c r="C1369" t="s">
        <v>13</v>
      </c>
      <c r="D1369" t="s">
        <v>11</v>
      </c>
      <c r="E1369" t="s">
        <v>329</v>
      </c>
      <c r="F1369" t="s">
        <v>458</v>
      </c>
      <c r="R1369">
        <v>3.85</v>
      </c>
      <c r="X1369">
        <v>0</v>
      </c>
      <c r="Y1369">
        <v>500000000</v>
      </c>
      <c r="AA1369" t="s">
        <v>2025</v>
      </c>
    </row>
    <row r="1370" spans="1:27" ht="15" customHeight="1">
      <c r="A1370" s="962" t="s">
        <v>247</v>
      </c>
      <c r="B1370" t="s">
        <v>287</v>
      </c>
      <c r="C1370" t="s">
        <v>13</v>
      </c>
      <c r="D1370" t="s">
        <v>11</v>
      </c>
      <c r="E1370" t="s">
        <v>329</v>
      </c>
      <c r="F1370" t="s">
        <v>458</v>
      </c>
      <c r="R1370">
        <v>4.37</v>
      </c>
      <c r="X1370">
        <v>0</v>
      </c>
      <c r="Y1370">
        <v>500000000</v>
      </c>
      <c r="AA1370" t="s">
        <v>2025</v>
      </c>
    </row>
    <row r="1371" spans="1:27" ht="15" customHeight="1">
      <c r="A1371" s="962" t="s">
        <v>247</v>
      </c>
      <c r="B1371" t="s">
        <v>301</v>
      </c>
      <c r="C1371" t="s">
        <v>13</v>
      </c>
      <c r="D1371" t="s">
        <v>11</v>
      </c>
      <c r="E1371" t="s">
        <v>329</v>
      </c>
      <c r="F1371" t="s">
        <v>458</v>
      </c>
      <c r="R1371">
        <v>1.92</v>
      </c>
      <c r="S1371">
        <v>0</v>
      </c>
      <c r="T1371">
        <v>3.85</v>
      </c>
      <c r="X1371">
        <v>0</v>
      </c>
      <c r="Y1371">
        <v>500000000</v>
      </c>
      <c r="AA1371" t="s">
        <v>2029</v>
      </c>
    </row>
    <row r="1372" spans="1:27" ht="15" customHeight="1">
      <c r="A1372" s="962" t="s">
        <v>247</v>
      </c>
      <c r="B1372" t="s">
        <v>302</v>
      </c>
      <c r="C1372" t="s">
        <v>13</v>
      </c>
      <c r="D1372" t="s">
        <v>11</v>
      </c>
      <c r="E1372" t="s">
        <v>329</v>
      </c>
      <c r="F1372" t="s">
        <v>458</v>
      </c>
      <c r="R1372">
        <v>1.92</v>
      </c>
      <c r="S1372">
        <v>0</v>
      </c>
      <c r="T1372">
        <v>3.85</v>
      </c>
      <c r="X1372">
        <v>0</v>
      </c>
      <c r="Y1372">
        <v>500000000</v>
      </c>
      <c r="AA1372" t="s">
        <v>2029</v>
      </c>
    </row>
    <row r="1373" spans="1:27" ht="15" customHeight="1">
      <c r="A1373" s="962" t="s">
        <v>247</v>
      </c>
      <c r="B1373" t="s">
        <v>322</v>
      </c>
      <c r="C1373" t="s">
        <v>13</v>
      </c>
      <c r="D1373" t="s">
        <v>11</v>
      </c>
      <c r="E1373" t="s">
        <v>329</v>
      </c>
      <c r="F1373" t="s">
        <v>458</v>
      </c>
      <c r="H1373" t="s">
        <v>915</v>
      </c>
      <c r="I1373" t="s">
        <v>450</v>
      </c>
      <c r="J1373" t="s">
        <v>950</v>
      </c>
      <c r="K1373" t="s">
        <v>854</v>
      </c>
      <c r="L1373" t="s">
        <v>871</v>
      </c>
      <c r="M1373" t="s">
        <v>56</v>
      </c>
      <c r="O1373" t="s">
        <v>361</v>
      </c>
      <c r="P1373" t="s">
        <v>851</v>
      </c>
      <c r="Q1373" t="s">
        <v>337</v>
      </c>
      <c r="R1373">
        <v>0.09</v>
      </c>
      <c r="X1373">
        <v>0</v>
      </c>
      <c r="Y1373">
        <v>500000000</v>
      </c>
      <c r="AA1373" t="s">
        <v>2025</v>
      </c>
    </row>
    <row r="1374" spans="1:27" ht="15" customHeight="1">
      <c r="A1374" s="962" t="s">
        <v>247</v>
      </c>
      <c r="B1374" t="s">
        <v>318</v>
      </c>
      <c r="C1374" t="s">
        <v>13</v>
      </c>
      <c r="D1374" t="s">
        <v>11</v>
      </c>
      <c r="E1374" t="s">
        <v>329</v>
      </c>
      <c r="F1374" t="s">
        <v>458</v>
      </c>
      <c r="H1374" t="s">
        <v>848</v>
      </c>
      <c r="I1374" t="s">
        <v>848</v>
      </c>
      <c r="J1374" t="s">
        <v>951</v>
      </c>
      <c r="K1374" t="s">
        <v>849</v>
      </c>
      <c r="L1374" t="s">
        <v>850</v>
      </c>
      <c r="M1374" t="s">
        <v>848</v>
      </c>
      <c r="O1374" t="s">
        <v>882</v>
      </c>
      <c r="P1374" t="s">
        <v>851</v>
      </c>
      <c r="Q1374" t="s">
        <v>337</v>
      </c>
      <c r="R1374">
        <v>0.52</v>
      </c>
      <c r="X1374">
        <v>0</v>
      </c>
      <c r="Y1374">
        <v>500000000</v>
      </c>
      <c r="AA1374" t="s">
        <v>2025</v>
      </c>
    </row>
    <row r="1375" spans="1:27" ht="15" customHeight="1">
      <c r="A1375" s="962" t="s">
        <v>247</v>
      </c>
      <c r="B1375" t="s">
        <v>317</v>
      </c>
      <c r="C1375" t="s">
        <v>13</v>
      </c>
      <c r="D1375" t="s">
        <v>11</v>
      </c>
      <c r="E1375" t="s">
        <v>329</v>
      </c>
      <c r="F1375" t="s">
        <v>458</v>
      </c>
      <c r="J1375" t="s">
        <v>951</v>
      </c>
      <c r="K1375" t="s">
        <v>849</v>
      </c>
      <c r="L1375" t="s">
        <v>850</v>
      </c>
      <c r="O1375" t="s">
        <v>882</v>
      </c>
      <c r="P1375" t="s">
        <v>851</v>
      </c>
      <c r="Q1375" t="s">
        <v>337</v>
      </c>
      <c r="R1375">
        <v>0.52</v>
      </c>
      <c r="X1375">
        <v>0</v>
      </c>
      <c r="Y1375">
        <v>500000000</v>
      </c>
      <c r="AA1375" t="s">
        <v>2025</v>
      </c>
    </row>
    <row r="1376" spans="1:27" ht="15" customHeight="1">
      <c r="A1376" s="962" t="s">
        <v>247</v>
      </c>
      <c r="B1376" t="s">
        <v>305</v>
      </c>
      <c r="C1376" t="s">
        <v>13</v>
      </c>
      <c r="D1376" t="s">
        <v>11</v>
      </c>
      <c r="E1376" t="s">
        <v>329</v>
      </c>
      <c r="F1376" t="s">
        <v>458</v>
      </c>
      <c r="R1376">
        <v>0.52</v>
      </c>
      <c r="X1376">
        <v>0</v>
      </c>
      <c r="Y1376">
        <v>500000000</v>
      </c>
      <c r="AA1376" t="s">
        <v>2025</v>
      </c>
    </row>
    <row r="1377" spans="1:27" ht="15" customHeight="1">
      <c r="A1377" s="962" t="s">
        <v>247</v>
      </c>
      <c r="B1377" t="s">
        <v>324</v>
      </c>
      <c r="C1377" t="s">
        <v>13</v>
      </c>
      <c r="D1377" t="s">
        <v>11</v>
      </c>
      <c r="E1377" t="s">
        <v>329</v>
      </c>
      <c r="F1377" t="s">
        <v>458</v>
      </c>
      <c r="R1377">
        <v>0</v>
      </c>
      <c r="U1377">
        <v>0</v>
      </c>
      <c r="V1377">
        <v>0</v>
      </c>
      <c r="X1377">
        <v>0</v>
      </c>
      <c r="Y1377">
        <v>500000000</v>
      </c>
      <c r="Z1377">
        <v>0</v>
      </c>
      <c r="AA1377" t="s">
        <v>2028</v>
      </c>
    </row>
    <row r="1378" spans="1:27" ht="15" customHeight="1">
      <c r="A1378" s="962" t="s">
        <v>248</v>
      </c>
      <c r="B1378" t="s">
        <v>278</v>
      </c>
      <c r="C1378" t="s">
        <v>13</v>
      </c>
      <c r="D1378" t="s">
        <v>11</v>
      </c>
      <c r="E1378" t="s">
        <v>329</v>
      </c>
      <c r="F1378" t="s">
        <v>458</v>
      </c>
      <c r="R1378">
        <v>0</v>
      </c>
      <c r="X1378">
        <v>0</v>
      </c>
      <c r="Y1378">
        <v>500000000</v>
      </c>
      <c r="AA1378" t="s">
        <v>2025</v>
      </c>
    </row>
    <row r="1379" spans="1:27" ht="15" customHeight="1">
      <c r="A1379" s="962" t="s">
        <v>248</v>
      </c>
      <c r="B1379" t="s">
        <v>279</v>
      </c>
      <c r="C1379" t="s">
        <v>13</v>
      </c>
      <c r="D1379" t="s">
        <v>11</v>
      </c>
      <c r="E1379" t="s">
        <v>329</v>
      </c>
      <c r="F1379" t="s">
        <v>458</v>
      </c>
      <c r="G1379" t="s">
        <v>460</v>
      </c>
      <c r="I1379" t="s">
        <v>415</v>
      </c>
      <c r="K1379" t="s">
        <v>333</v>
      </c>
      <c r="L1379" t="s">
        <v>250</v>
      </c>
      <c r="M1379" t="s">
        <v>68</v>
      </c>
      <c r="O1379" t="s">
        <v>335</v>
      </c>
      <c r="P1379" t="s">
        <v>336</v>
      </c>
      <c r="Q1379" t="s">
        <v>337</v>
      </c>
      <c r="R1379">
        <v>3.41</v>
      </c>
      <c r="X1379">
        <v>0</v>
      </c>
      <c r="Y1379">
        <v>500000000</v>
      </c>
      <c r="AA1379" t="s">
        <v>2025</v>
      </c>
    </row>
    <row r="1380" spans="1:27" ht="15" customHeight="1">
      <c r="A1380" s="962" t="s">
        <v>249</v>
      </c>
      <c r="B1380" t="s">
        <v>278</v>
      </c>
      <c r="C1380" t="s">
        <v>13</v>
      </c>
      <c r="D1380" t="s">
        <v>11</v>
      </c>
      <c r="E1380" t="s">
        <v>329</v>
      </c>
      <c r="F1380" t="s">
        <v>458</v>
      </c>
      <c r="J1380" t="s">
        <v>340</v>
      </c>
      <c r="L1380" t="s">
        <v>249</v>
      </c>
      <c r="R1380">
        <v>0</v>
      </c>
      <c r="U1380">
        <v>0</v>
      </c>
      <c r="V1380">
        <v>0</v>
      </c>
      <c r="X1380">
        <v>0</v>
      </c>
      <c r="Y1380">
        <v>500000000</v>
      </c>
      <c r="Z1380">
        <v>0</v>
      </c>
      <c r="AA1380" t="s">
        <v>2028</v>
      </c>
    </row>
    <row r="1381" spans="1:27" ht="15" customHeight="1">
      <c r="A1381" s="962" t="s">
        <v>250</v>
      </c>
      <c r="B1381" t="s">
        <v>279</v>
      </c>
      <c r="C1381" t="s">
        <v>13</v>
      </c>
      <c r="D1381" t="s">
        <v>11</v>
      </c>
      <c r="E1381" t="s">
        <v>329</v>
      </c>
      <c r="F1381" t="s">
        <v>458</v>
      </c>
      <c r="G1381" t="s">
        <v>460</v>
      </c>
      <c r="I1381" t="s">
        <v>415</v>
      </c>
      <c r="K1381" t="s">
        <v>333</v>
      </c>
      <c r="L1381" t="s">
        <v>250</v>
      </c>
      <c r="M1381" t="s">
        <v>68</v>
      </c>
      <c r="O1381" t="s">
        <v>335</v>
      </c>
      <c r="P1381" t="s">
        <v>336</v>
      </c>
      <c r="Q1381" t="s">
        <v>337</v>
      </c>
      <c r="R1381">
        <v>3.41</v>
      </c>
      <c r="U1381">
        <v>3.41</v>
      </c>
      <c r="V1381">
        <v>0.17</v>
      </c>
      <c r="W1381">
        <v>0.1</v>
      </c>
      <c r="X1381">
        <v>0</v>
      </c>
      <c r="Y1381">
        <v>500000000</v>
      </c>
      <c r="Z1381">
        <v>0</v>
      </c>
      <c r="AA1381" t="s">
        <v>2028</v>
      </c>
    </row>
    <row r="1382" spans="1:27" ht="15" customHeight="1">
      <c r="A1382" s="962" t="s">
        <v>254</v>
      </c>
      <c r="B1382" t="s">
        <v>283</v>
      </c>
      <c r="C1382" t="s">
        <v>13</v>
      </c>
      <c r="D1382" t="s">
        <v>11</v>
      </c>
      <c r="E1382" t="s">
        <v>329</v>
      </c>
      <c r="F1382" t="s">
        <v>458</v>
      </c>
      <c r="J1382" t="s">
        <v>342</v>
      </c>
      <c r="L1382" t="s">
        <v>343</v>
      </c>
      <c r="R1382">
        <v>0</v>
      </c>
      <c r="U1382">
        <v>0</v>
      </c>
      <c r="V1382">
        <v>0</v>
      </c>
      <c r="X1382">
        <v>0</v>
      </c>
      <c r="Y1382">
        <v>500000000</v>
      </c>
      <c r="Z1382">
        <v>0</v>
      </c>
      <c r="AA1382" t="s">
        <v>2028</v>
      </c>
    </row>
    <row r="1383" spans="1:27" ht="15" customHeight="1">
      <c r="A1383" s="962" t="s">
        <v>254</v>
      </c>
      <c r="B1383" t="s">
        <v>289</v>
      </c>
      <c r="C1383" t="s">
        <v>13</v>
      </c>
      <c r="D1383" t="s">
        <v>11</v>
      </c>
      <c r="E1383" t="s">
        <v>329</v>
      </c>
      <c r="F1383" t="s">
        <v>458</v>
      </c>
      <c r="J1383" t="s">
        <v>338</v>
      </c>
      <c r="L1383" t="s">
        <v>344</v>
      </c>
      <c r="R1383">
        <v>0</v>
      </c>
      <c r="U1383">
        <v>0</v>
      </c>
      <c r="V1383">
        <v>0</v>
      </c>
      <c r="X1383">
        <v>0</v>
      </c>
      <c r="Y1383">
        <v>500000000</v>
      </c>
      <c r="Z1383">
        <v>0</v>
      </c>
      <c r="AA1383" t="s">
        <v>2028</v>
      </c>
    </row>
    <row r="1384" spans="1:27" ht="15" customHeight="1">
      <c r="A1384" s="962" t="s">
        <v>254</v>
      </c>
      <c r="B1384" t="s">
        <v>290</v>
      </c>
      <c r="C1384" t="s">
        <v>13</v>
      </c>
      <c r="D1384" t="s">
        <v>11</v>
      </c>
      <c r="E1384" t="s">
        <v>329</v>
      </c>
      <c r="F1384" t="s">
        <v>458</v>
      </c>
      <c r="R1384">
        <v>0</v>
      </c>
      <c r="S1384">
        <v>0</v>
      </c>
      <c r="T1384">
        <v>0</v>
      </c>
      <c r="X1384">
        <v>0</v>
      </c>
      <c r="Y1384">
        <v>500000000</v>
      </c>
      <c r="AA1384" t="s">
        <v>2029</v>
      </c>
    </row>
    <row r="1385" spans="1:27" ht="15" customHeight="1">
      <c r="A1385" s="962" t="s">
        <v>254</v>
      </c>
      <c r="B1385" t="s">
        <v>292</v>
      </c>
      <c r="C1385" t="s">
        <v>13</v>
      </c>
      <c r="D1385" t="s">
        <v>11</v>
      </c>
      <c r="E1385" t="s">
        <v>329</v>
      </c>
      <c r="F1385" t="s">
        <v>458</v>
      </c>
      <c r="R1385">
        <v>0</v>
      </c>
      <c r="S1385">
        <v>0</v>
      </c>
      <c r="T1385">
        <v>0</v>
      </c>
      <c r="X1385">
        <v>0</v>
      </c>
      <c r="Y1385">
        <v>500000000</v>
      </c>
      <c r="AA1385" t="s">
        <v>2029</v>
      </c>
    </row>
    <row r="1386" spans="1:27" ht="15" customHeight="1">
      <c r="A1386" s="962" t="s">
        <v>254</v>
      </c>
      <c r="B1386" t="s">
        <v>294</v>
      </c>
      <c r="C1386" t="s">
        <v>13</v>
      </c>
      <c r="D1386" t="s">
        <v>11</v>
      </c>
      <c r="E1386" t="s">
        <v>329</v>
      </c>
      <c r="F1386" t="s">
        <v>458</v>
      </c>
      <c r="R1386">
        <v>0</v>
      </c>
      <c r="S1386">
        <v>0</v>
      </c>
      <c r="T1386">
        <v>0</v>
      </c>
      <c r="X1386">
        <v>0</v>
      </c>
      <c r="Y1386">
        <v>500000000</v>
      </c>
      <c r="AA1386" t="s">
        <v>2029</v>
      </c>
    </row>
    <row r="1387" spans="1:27" ht="15" customHeight="1">
      <c r="A1387" s="962" t="s">
        <v>254</v>
      </c>
      <c r="B1387" t="s">
        <v>295</v>
      </c>
      <c r="C1387" t="s">
        <v>13</v>
      </c>
      <c r="D1387" t="s">
        <v>11</v>
      </c>
      <c r="E1387" t="s">
        <v>329</v>
      </c>
      <c r="F1387" t="s">
        <v>458</v>
      </c>
      <c r="R1387">
        <v>0</v>
      </c>
      <c r="S1387">
        <v>0</v>
      </c>
      <c r="T1387">
        <v>0</v>
      </c>
      <c r="X1387">
        <v>0</v>
      </c>
      <c r="Y1387">
        <v>500000000</v>
      </c>
      <c r="AA1387" t="s">
        <v>2029</v>
      </c>
    </row>
    <row r="1388" spans="1:27" ht="15" customHeight="1">
      <c r="A1388" s="962" t="s">
        <v>254</v>
      </c>
      <c r="B1388" t="s">
        <v>280</v>
      </c>
      <c r="C1388" t="s">
        <v>13</v>
      </c>
      <c r="D1388" t="s">
        <v>11</v>
      </c>
      <c r="E1388" t="s">
        <v>329</v>
      </c>
      <c r="F1388" t="s">
        <v>458</v>
      </c>
      <c r="J1388" t="s">
        <v>436</v>
      </c>
      <c r="L1388" t="s">
        <v>346</v>
      </c>
      <c r="R1388">
        <v>0</v>
      </c>
      <c r="U1388">
        <v>0</v>
      </c>
      <c r="V1388">
        <v>0</v>
      </c>
      <c r="X1388">
        <v>0</v>
      </c>
      <c r="Y1388">
        <v>500000000</v>
      </c>
      <c r="Z1388">
        <v>0</v>
      </c>
      <c r="AA1388" t="s">
        <v>2028</v>
      </c>
    </row>
    <row r="1389" spans="1:27" ht="15" customHeight="1">
      <c r="A1389" s="962" t="s">
        <v>254</v>
      </c>
      <c r="B1389" t="s">
        <v>299</v>
      </c>
      <c r="C1389" t="s">
        <v>13</v>
      </c>
      <c r="D1389" t="s">
        <v>11</v>
      </c>
      <c r="E1389" t="s">
        <v>329</v>
      </c>
      <c r="F1389" t="s">
        <v>458</v>
      </c>
      <c r="G1389" t="s">
        <v>420</v>
      </c>
      <c r="I1389" t="s">
        <v>421</v>
      </c>
      <c r="K1389" t="s">
        <v>333</v>
      </c>
      <c r="L1389" t="s">
        <v>348</v>
      </c>
      <c r="M1389" t="s">
        <v>70</v>
      </c>
      <c r="O1389" t="s">
        <v>349</v>
      </c>
      <c r="P1389" t="s">
        <v>336</v>
      </c>
      <c r="Q1389" t="s">
        <v>337</v>
      </c>
      <c r="R1389">
        <v>0.1</v>
      </c>
      <c r="U1389">
        <v>0.1</v>
      </c>
      <c r="V1389">
        <v>0</v>
      </c>
      <c r="W1389">
        <v>0.1</v>
      </c>
      <c r="X1389">
        <v>0</v>
      </c>
      <c r="Y1389">
        <v>500000000</v>
      </c>
      <c r="Z1389">
        <v>0</v>
      </c>
      <c r="AA1389" t="s">
        <v>2028</v>
      </c>
    </row>
    <row r="1390" spans="1:27" ht="15" customHeight="1">
      <c r="A1390" s="962" t="s">
        <v>254</v>
      </c>
      <c r="B1390" t="s">
        <v>284</v>
      </c>
      <c r="C1390" t="s">
        <v>13</v>
      </c>
      <c r="D1390" t="s">
        <v>11</v>
      </c>
      <c r="E1390" t="s">
        <v>329</v>
      </c>
      <c r="F1390" t="s">
        <v>458</v>
      </c>
      <c r="R1390">
        <v>0</v>
      </c>
      <c r="U1390">
        <v>0</v>
      </c>
      <c r="V1390">
        <v>0</v>
      </c>
      <c r="X1390">
        <v>0</v>
      </c>
      <c r="Y1390">
        <v>500000000</v>
      </c>
      <c r="Z1390">
        <v>0</v>
      </c>
      <c r="AA1390" t="s">
        <v>2028</v>
      </c>
    </row>
    <row r="1391" spans="1:27" ht="15" customHeight="1">
      <c r="A1391" s="962" t="s">
        <v>254</v>
      </c>
      <c r="B1391" t="s">
        <v>285</v>
      </c>
      <c r="C1391" t="s">
        <v>13</v>
      </c>
      <c r="D1391" t="s">
        <v>11</v>
      </c>
      <c r="E1391" t="s">
        <v>329</v>
      </c>
      <c r="F1391" t="s">
        <v>458</v>
      </c>
      <c r="R1391">
        <v>0</v>
      </c>
      <c r="U1391">
        <v>0</v>
      </c>
      <c r="V1391">
        <v>0</v>
      </c>
      <c r="X1391">
        <v>0</v>
      </c>
      <c r="Y1391">
        <v>500000000</v>
      </c>
      <c r="Z1391">
        <v>0</v>
      </c>
      <c r="AA1391" t="s">
        <v>2028</v>
      </c>
    </row>
    <row r="1392" spans="1:27" ht="15" customHeight="1">
      <c r="A1392" s="962" t="s">
        <v>254</v>
      </c>
      <c r="B1392" t="s">
        <v>286</v>
      </c>
      <c r="C1392" t="s">
        <v>13</v>
      </c>
      <c r="D1392" t="s">
        <v>11</v>
      </c>
      <c r="E1392" t="s">
        <v>329</v>
      </c>
      <c r="F1392" t="s">
        <v>458</v>
      </c>
      <c r="J1392" t="s">
        <v>952</v>
      </c>
      <c r="L1392" t="s">
        <v>953</v>
      </c>
      <c r="O1392" t="s">
        <v>361</v>
      </c>
      <c r="P1392" t="s">
        <v>868</v>
      </c>
      <c r="Q1392" t="s">
        <v>869</v>
      </c>
      <c r="R1392">
        <v>3.36</v>
      </c>
      <c r="X1392">
        <v>0</v>
      </c>
      <c r="Y1392">
        <v>500000000</v>
      </c>
      <c r="AA1392" t="s">
        <v>2025</v>
      </c>
    </row>
    <row r="1393" spans="1:27" ht="15" customHeight="1">
      <c r="A1393" s="962" t="s">
        <v>254</v>
      </c>
      <c r="B1393" t="s">
        <v>303</v>
      </c>
      <c r="C1393" t="s">
        <v>13</v>
      </c>
      <c r="D1393" t="s">
        <v>11</v>
      </c>
      <c r="E1393" t="s">
        <v>329</v>
      </c>
      <c r="F1393" t="s">
        <v>458</v>
      </c>
      <c r="R1393">
        <v>0</v>
      </c>
      <c r="U1393">
        <v>0</v>
      </c>
      <c r="V1393">
        <v>0</v>
      </c>
      <c r="X1393">
        <v>0</v>
      </c>
      <c r="Y1393">
        <v>500000000</v>
      </c>
      <c r="Z1393">
        <v>0</v>
      </c>
      <c r="AA1393" t="s">
        <v>2028</v>
      </c>
    </row>
    <row r="1394" spans="1:27" ht="15" customHeight="1">
      <c r="A1394" s="962" t="s">
        <v>254</v>
      </c>
      <c r="B1394" t="s">
        <v>291</v>
      </c>
      <c r="C1394" t="s">
        <v>13</v>
      </c>
      <c r="D1394" t="s">
        <v>11</v>
      </c>
      <c r="E1394" t="s">
        <v>329</v>
      </c>
      <c r="F1394" t="s">
        <v>458</v>
      </c>
      <c r="R1394">
        <v>0</v>
      </c>
      <c r="S1394">
        <v>0</v>
      </c>
      <c r="T1394">
        <v>0</v>
      </c>
      <c r="X1394">
        <v>0</v>
      </c>
      <c r="Y1394">
        <v>500000000</v>
      </c>
      <c r="AA1394" t="s">
        <v>2029</v>
      </c>
    </row>
    <row r="1395" spans="1:27" ht="15" customHeight="1">
      <c r="A1395" s="962" t="s">
        <v>254</v>
      </c>
      <c r="B1395" t="s">
        <v>293</v>
      </c>
      <c r="C1395" t="s">
        <v>13</v>
      </c>
      <c r="D1395" t="s">
        <v>11</v>
      </c>
      <c r="E1395" t="s">
        <v>329</v>
      </c>
      <c r="F1395" t="s">
        <v>458</v>
      </c>
      <c r="R1395">
        <v>0</v>
      </c>
      <c r="S1395">
        <v>0</v>
      </c>
      <c r="T1395">
        <v>0</v>
      </c>
      <c r="X1395">
        <v>0</v>
      </c>
      <c r="Y1395">
        <v>500000000</v>
      </c>
      <c r="AA1395" t="s">
        <v>2029</v>
      </c>
    </row>
    <row r="1396" spans="1:27" ht="15" customHeight="1">
      <c r="A1396" s="962" t="s">
        <v>254</v>
      </c>
      <c r="B1396" t="s">
        <v>288</v>
      </c>
      <c r="C1396" t="s">
        <v>13</v>
      </c>
      <c r="D1396" t="s">
        <v>11</v>
      </c>
      <c r="E1396" t="s">
        <v>329</v>
      </c>
      <c r="F1396" t="s">
        <v>458</v>
      </c>
      <c r="R1396">
        <v>0.1</v>
      </c>
      <c r="X1396">
        <v>0</v>
      </c>
      <c r="Y1396">
        <v>500000000</v>
      </c>
      <c r="AA1396" t="s">
        <v>2025</v>
      </c>
    </row>
    <row r="1397" spans="1:27" ht="15" customHeight="1">
      <c r="A1397" s="962" t="s">
        <v>254</v>
      </c>
      <c r="B1397" t="s">
        <v>298</v>
      </c>
      <c r="C1397" t="s">
        <v>13</v>
      </c>
      <c r="D1397" t="s">
        <v>11</v>
      </c>
      <c r="E1397" t="s">
        <v>329</v>
      </c>
      <c r="F1397" t="s">
        <v>458</v>
      </c>
      <c r="R1397">
        <v>0.1</v>
      </c>
      <c r="X1397">
        <v>0</v>
      </c>
      <c r="Y1397">
        <v>500000000</v>
      </c>
      <c r="AA1397" t="s">
        <v>2025</v>
      </c>
    </row>
    <row r="1398" spans="1:27" ht="15" customHeight="1">
      <c r="A1398" s="962" t="s">
        <v>254</v>
      </c>
      <c r="B1398" t="s">
        <v>297</v>
      </c>
      <c r="C1398" t="s">
        <v>13</v>
      </c>
      <c r="D1398" t="s">
        <v>11</v>
      </c>
      <c r="E1398" t="s">
        <v>329</v>
      </c>
      <c r="F1398" t="s">
        <v>458</v>
      </c>
      <c r="R1398">
        <v>0.1</v>
      </c>
      <c r="X1398">
        <v>0</v>
      </c>
      <c r="Y1398">
        <v>500000000</v>
      </c>
      <c r="AA1398" t="s">
        <v>2025</v>
      </c>
    </row>
    <row r="1399" spans="1:27" ht="15" customHeight="1">
      <c r="A1399" s="962" t="s">
        <v>254</v>
      </c>
      <c r="B1399" t="s">
        <v>287</v>
      </c>
      <c r="C1399" t="s">
        <v>13</v>
      </c>
      <c r="D1399" t="s">
        <v>11</v>
      </c>
      <c r="E1399" t="s">
        <v>329</v>
      </c>
      <c r="F1399" t="s">
        <v>458</v>
      </c>
      <c r="R1399">
        <v>0.61</v>
      </c>
      <c r="X1399">
        <v>0</v>
      </c>
      <c r="Y1399">
        <v>500000000</v>
      </c>
      <c r="AA1399" t="s">
        <v>2025</v>
      </c>
    </row>
    <row r="1400" spans="1:27" ht="15" customHeight="1">
      <c r="A1400" s="962" t="s">
        <v>254</v>
      </c>
      <c r="B1400" t="s">
        <v>296</v>
      </c>
      <c r="C1400" t="s">
        <v>13</v>
      </c>
      <c r="D1400" t="s">
        <v>11</v>
      </c>
      <c r="E1400" t="s">
        <v>329</v>
      </c>
      <c r="F1400" t="s">
        <v>458</v>
      </c>
      <c r="R1400">
        <v>0</v>
      </c>
      <c r="S1400">
        <v>0</v>
      </c>
      <c r="T1400">
        <v>0</v>
      </c>
      <c r="X1400">
        <v>0</v>
      </c>
      <c r="Y1400">
        <v>500000000</v>
      </c>
      <c r="AA1400" t="s">
        <v>2029</v>
      </c>
    </row>
    <row r="1401" spans="1:27" ht="15" customHeight="1">
      <c r="A1401" s="962" t="s">
        <v>254</v>
      </c>
      <c r="B1401" t="s">
        <v>319</v>
      </c>
      <c r="C1401" t="s">
        <v>13</v>
      </c>
      <c r="D1401" t="s">
        <v>11</v>
      </c>
      <c r="E1401" t="s">
        <v>329</v>
      </c>
      <c r="F1401" t="s">
        <v>458</v>
      </c>
      <c r="G1401" t="s">
        <v>423</v>
      </c>
      <c r="I1401" t="s">
        <v>415</v>
      </c>
      <c r="K1401" t="s">
        <v>333</v>
      </c>
      <c r="L1401" t="s">
        <v>351</v>
      </c>
      <c r="M1401" t="s">
        <v>68</v>
      </c>
      <c r="O1401" t="s">
        <v>349</v>
      </c>
      <c r="P1401" t="s">
        <v>336</v>
      </c>
      <c r="Q1401" t="s">
        <v>337</v>
      </c>
      <c r="R1401">
        <v>0.52</v>
      </c>
      <c r="U1401">
        <v>0.52</v>
      </c>
      <c r="V1401">
        <v>0.03</v>
      </c>
      <c r="W1401">
        <v>0.1</v>
      </c>
      <c r="X1401">
        <v>0</v>
      </c>
      <c r="Y1401">
        <v>500000000</v>
      </c>
      <c r="Z1401">
        <v>0</v>
      </c>
      <c r="AA1401" t="s">
        <v>2028</v>
      </c>
    </row>
    <row r="1402" spans="1:27" ht="15" customHeight="1">
      <c r="A1402" s="962" t="s">
        <v>254</v>
      </c>
      <c r="B1402" t="s">
        <v>317</v>
      </c>
      <c r="C1402" t="s">
        <v>13</v>
      </c>
      <c r="D1402" t="s">
        <v>11</v>
      </c>
      <c r="E1402" t="s">
        <v>329</v>
      </c>
      <c r="F1402" t="s">
        <v>458</v>
      </c>
      <c r="G1402" t="s">
        <v>423</v>
      </c>
      <c r="I1402" t="s">
        <v>415</v>
      </c>
      <c r="K1402" t="s">
        <v>333</v>
      </c>
      <c r="L1402" t="s">
        <v>351</v>
      </c>
      <c r="M1402" t="s">
        <v>68</v>
      </c>
      <c r="O1402" t="s">
        <v>349</v>
      </c>
      <c r="P1402" t="s">
        <v>336</v>
      </c>
      <c r="Q1402" t="s">
        <v>337</v>
      </c>
      <c r="R1402">
        <v>0.52</v>
      </c>
      <c r="X1402">
        <v>0</v>
      </c>
      <c r="Y1402">
        <v>500000000</v>
      </c>
      <c r="AA1402" t="s">
        <v>2025</v>
      </c>
    </row>
    <row r="1403" spans="1:27" ht="15" customHeight="1">
      <c r="A1403" s="962" t="s">
        <v>254</v>
      </c>
      <c r="B1403" t="s">
        <v>305</v>
      </c>
      <c r="C1403" t="s">
        <v>13</v>
      </c>
      <c r="D1403" t="s">
        <v>11</v>
      </c>
      <c r="E1403" t="s">
        <v>329</v>
      </c>
      <c r="F1403" t="s">
        <v>458</v>
      </c>
      <c r="R1403">
        <v>0.52</v>
      </c>
      <c r="X1403">
        <v>0</v>
      </c>
      <c r="Y1403">
        <v>500000000</v>
      </c>
      <c r="AA1403" t="s">
        <v>2025</v>
      </c>
    </row>
    <row r="1404" spans="1:27" ht="15" customHeight="1">
      <c r="A1404" s="962" t="s">
        <v>254</v>
      </c>
      <c r="B1404" t="s">
        <v>321</v>
      </c>
      <c r="C1404" t="s">
        <v>13</v>
      </c>
      <c r="D1404" t="s">
        <v>11</v>
      </c>
      <c r="E1404" t="s">
        <v>329</v>
      </c>
      <c r="F1404" t="s">
        <v>458</v>
      </c>
      <c r="H1404" t="s">
        <v>461</v>
      </c>
      <c r="I1404" t="s">
        <v>353</v>
      </c>
      <c r="J1404" t="s">
        <v>462</v>
      </c>
      <c r="K1404" t="s">
        <v>333</v>
      </c>
      <c r="L1404" t="s">
        <v>354</v>
      </c>
      <c r="M1404" t="s">
        <v>58</v>
      </c>
      <c r="O1404" t="s">
        <v>349</v>
      </c>
      <c r="P1404" t="s">
        <v>336</v>
      </c>
      <c r="Q1404" t="s">
        <v>337</v>
      </c>
      <c r="R1404">
        <v>0</v>
      </c>
      <c r="U1404">
        <v>0</v>
      </c>
      <c r="V1404">
        <v>0</v>
      </c>
      <c r="X1404">
        <v>0</v>
      </c>
      <c r="Y1404">
        <v>500000000</v>
      </c>
      <c r="Z1404">
        <v>0</v>
      </c>
      <c r="AA1404" t="s">
        <v>2028</v>
      </c>
    </row>
    <row r="1405" spans="1:27" ht="15" customHeight="1">
      <c r="A1405" s="962" t="s">
        <v>254</v>
      </c>
      <c r="B1405" t="s">
        <v>324</v>
      </c>
      <c r="C1405" t="s">
        <v>13</v>
      </c>
      <c r="D1405" t="s">
        <v>11</v>
      </c>
      <c r="E1405" t="s">
        <v>329</v>
      </c>
      <c r="F1405" t="s">
        <v>458</v>
      </c>
      <c r="R1405">
        <v>0</v>
      </c>
      <c r="U1405">
        <v>0</v>
      </c>
      <c r="V1405">
        <v>0</v>
      </c>
      <c r="X1405">
        <v>0</v>
      </c>
      <c r="Y1405">
        <v>500000000</v>
      </c>
      <c r="Z1405">
        <v>0</v>
      </c>
      <c r="AA1405" t="s">
        <v>2028</v>
      </c>
    </row>
    <row r="1406" spans="1:27" ht="15" customHeight="1">
      <c r="A1406" s="962" t="s">
        <v>255</v>
      </c>
      <c r="B1406" t="s">
        <v>322</v>
      </c>
      <c r="C1406" t="s">
        <v>13</v>
      </c>
      <c r="D1406" t="s">
        <v>11</v>
      </c>
      <c r="E1406" t="s">
        <v>329</v>
      </c>
      <c r="F1406" t="s">
        <v>458</v>
      </c>
      <c r="H1406" t="s">
        <v>848</v>
      </c>
      <c r="I1406" t="s">
        <v>853</v>
      </c>
      <c r="J1406" t="s">
        <v>949</v>
      </c>
      <c r="K1406" t="s">
        <v>849</v>
      </c>
      <c r="L1406" t="s">
        <v>1993</v>
      </c>
      <c r="M1406" t="s">
        <v>55</v>
      </c>
      <c r="O1406" t="s">
        <v>361</v>
      </c>
      <c r="P1406" t="s">
        <v>667</v>
      </c>
      <c r="Q1406" t="s">
        <v>668</v>
      </c>
      <c r="R1406">
        <v>0</v>
      </c>
      <c r="X1406">
        <v>0</v>
      </c>
      <c r="Y1406">
        <v>500000000</v>
      </c>
      <c r="AA1406" t="s">
        <v>2025</v>
      </c>
    </row>
    <row r="1407" spans="1:27" ht="15" customHeight="1">
      <c r="A1407" s="962" t="s">
        <v>255</v>
      </c>
      <c r="B1407" t="s">
        <v>301</v>
      </c>
      <c r="C1407" t="s">
        <v>13</v>
      </c>
      <c r="D1407" t="s">
        <v>11</v>
      </c>
      <c r="E1407" t="s">
        <v>329</v>
      </c>
      <c r="F1407" t="s">
        <v>458</v>
      </c>
      <c r="H1407" t="s">
        <v>856</v>
      </c>
      <c r="I1407" t="s">
        <v>853</v>
      </c>
      <c r="J1407" t="s">
        <v>949</v>
      </c>
      <c r="K1407" t="s">
        <v>849</v>
      </c>
      <c r="L1407" t="s">
        <v>857</v>
      </c>
      <c r="M1407" t="s">
        <v>55</v>
      </c>
      <c r="O1407" t="s">
        <v>361</v>
      </c>
      <c r="P1407" t="s">
        <v>851</v>
      </c>
      <c r="Q1407" t="s">
        <v>337</v>
      </c>
      <c r="R1407">
        <v>7.0000000000000007E-2</v>
      </c>
      <c r="X1407">
        <v>0</v>
      </c>
      <c r="Y1407">
        <v>500000000</v>
      </c>
      <c r="AA1407" t="s">
        <v>2025</v>
      </c>
    </row>
    <row r="1408" spans="1:27" ht="15" customHeight="1">
      <c r="A1408" s="962" t="s">
        <v>255</v>
      </c>
      <c r="B1408" t="s">
        <v>307</v>
      </c>
      <c r="C1408" t="s">
        <v>13</v>
      </c>
      <c r="D1408" t="s">
        <v>11</v>
      </c>
      <c r="E1408" t="s">
        <v>329</v>
      </c>
      <c r="F1408" t="s">
        <v>458</v>
      </c>
      <c r="H1408" t="s">
        <v>858</v>
      </c>
      <c r="I1408" t="s">
        <v>853</v>
      </c>
      <c r="J1408" t="s">
        <v>949</v>
      </c>
      <c r="K1408" t="s">
        <v>849</v>
      </c>
      <c r="L1408" t="s">
        <v>859</v>
      </c>
      <c r="M1408" t="s">
        <v>55</v>
      </c>
      <c r="O1408" t="s">
        <v>361</v>
      </c>
      <c r="P1408" t="s">
        <v>851</v>
      </c>
      <c r="Q1408" t="s">
        <v>337</v>
      </c>
      <c r="R1408">
        <v>0</v>
      </c>
      <c r="X1408">
        <v>0</v>
      </c>
      <c r="Y1408">
        <v>500000000</v>
      </c>
      <c r="AA1408" t="s">
        <v>2025</v>
      </c>
    </row>
    <row r="1409" spans="1:27" ht="15" customHeight="1">
      <c r="A1409" s="962" t="s">
        <v>255</v>
      </c>
      <c r="B1409" t="s">
        <v>315</v>
      </c>
      <c r="C1409" t="s">
        <v>13</v>
      </c>
      <c r="D1409" t="s">
        <v>11</v>
      </c>
      <c r="E1409" t="s">
        <v>329</v>
      </c>
      <c r="F1409" t="s">
        <v>458</v>
      </c>
      <c r="H1409" t="s">
        <v>860</v>
      </c>
      <c r="I1409" t="s">
        <v>853</v>
      </c>
      <c r="J1409" t="s">
        <v>949</v>
      </c>
      <c r="K1409" t="s">
        <v>849</v>
      </c>
      <c r="L1409" t="s">
        <v>861</v>
      </c>
      <c r="M1409" t="s">
        <v>55</v>
      </c>
      <c r="O1409" t="s">
        <v>361</v>
      </c>
      <c r="P1409" t="s">
        <v>851</v>
      </c>
      <c r="Q1409" t="s">
        <v>337</v>
      </c>
      <c r="R1409">
        <v>0</v>
      </c>
      <c r="X1409">
        <v>0</v>
      </c>
      <c r="Y1409">
        <v>500000000</v>
      </c>
      <c r="AA1409" t="s">
        <v>2025</v>
      </c>
    </row>
    <row r="1410" spans="1:27" ht="15" customHeight="1">
      <c r="A1410" s="962" t="s">
        <v>255</v>
      </c>
      <c r="B1410" t="s">
        <v>308</v>
      </c>
      <c r="C1410" t="s">
        <v>13</v>
      </c>
      <c r="D1410" t="s">
        <v>11</v>
      </c>
      <c r="E1410" t="s">
        <v>329</v>
      </c>
      <c r="F1410" t="s">
        <v>458</v>
      </c>
      <c r="H1410" t="s">
        <v>862</v>
      </c>
      <c r="I1410" t="s">
        <v>853</v>
      </c>
      <c r="J1410" t="s">
        <v>949</v>
      </c>
      <c r="K1410" t="s">
        <v>849</v>
      </c>
      <c r="L1410" t="s">
        <v>863</v>
      </c>
      <c r="M1410" t="s">
        <v>55</v>
      </c>
      <c r="O1410" t="s">
        <v>361</v>
      </c>
      <c r="P1410" t="s">
        <v>851</v>
      </c>
      <c r="Q1410" t="s">
        <v>337</v>
      </c>
      <c r="R1410">
        <v>0</v>
      </c>
      <c r="X1410">
        <v>0</v>
      </c>
      <c r="Y1410">
        <v>500000000</v>
      </c>
      <c r="AA1410" t="s">
        <v>2025</v>
      </c>
    </row>
    <row r="1411" spans="1:27" ht="15" customHeight="1">
      <c r="A1411" s="962" t="s">
        <v>255</v>
      </c>
      <c r="B1411" t="s">
        <v>311</v>
      </c>
      <c r="C1411" t="s">
        <v>13</v>
      </c>
      <c r="D1411" t="s">
        <v>11</v>
      </c>
      <c r="E1411" t="s">
        <v>329</v>
      </c>
      <c r="F1411" t="s">
        <v>458</v>
      </c>
      <c r="H1411" t="s">
        <v>864</v>
      </c>
      <c r="I1411" t="s">
        <v>853</v>
      </c>
      <c r="J1411" t="s">
        <v>949</v>
      </c>
      <c r="K1411" t="s">
        <v>849</v>
      </c>
      <c r="L1411" t="s">
        <v>865</v>
      </c>
      <c r="M1411" t="s">
        <v>55</v>
      </c>
      <c r="O1411" t="s">
        <v>361</v>
      </c>
      <c r="P1411" t="s">
        <v>851</v>
      </c>
      <c r="Q1411" t="s">
        <v>337</v>
      </c>
      <c r="R1411">
        <v>0.05</v>
      </c>
      <c r="X1411">
        <v>0</v>
      </c>
      <c r="Y1411">
        <v>500000000</v>
      </c>
      <c r="AA1411" t="s">
        <v>2025</v>
      </c>
    </row>
    <row r="1412" spans="1:27" ht="15" customHeight="1">
      <c r="A1412" s="962" t="s">
        <v>255</v>
      </c>
      <c r="B1412" t="s">
        <v>312</v>
      </c>
      <c r="C1412" t="s">
        <v>13</v>
      </c>
      <c r="D1412" t="s">
        <v>11</v>
      </c>
      <c r="E1412" t="s">
        <v>329</v>
      </c>
      <c r="F1412" t="s">
        <v>458</v>
      </c>
      <c r="H1412" t="s">
        <v>866</v>
      </c>
      <c r="I1412" t="s">
        <v>853</v>
      </c>
      <c r="J1412" t="s">
        <v>949</v>
      </c>
      <c r="K1412" t="s">
        <v>849</v>
      </c>
      <c r="L1412" t="s">
        <v>867</v>
      </c>
      <c r="M1412" t="s">
        <v>55</v>
      </c>
      <c r="O1412" t="s">
        <v>361</v>
      </c>
      <c r="P1412" t="s">
        <v>851</v>
      </c>
      <c r="Q1412" t="s">
        <v>337</v>
      </c>
      <c r="R1412">
        <v>0</v>
      </c>
      <c r="X1412">
        <v>0</v>
      </c>
      <c r="Y1412">
        <v>500000000</v>
      </c>
      <c r="AA1412" t="s">
        <v>2025</v>
      </c>
    </row>
    <row r="1413" spans="1:27" ht="15" customHeight="1">
      <c r="A1413" s="962" t="s">
        <v>255</v>
      </c>
      <c r="B1413" t="s">
        <v>300</v>
      </c>
      <c r="C1413" t="s">
        <v>13</v>
      </c>
      <c r="D1413" t="s">
        <v>11</v>
      </c>
      <c r="E1413" t="s">
        <v>329</v>
      </c>
      <c r="F1413" t="s">
        <v>458</v>
      </c>
      <c r="I1413" t="s">
        <v>853</v>
      </c>
      <c r="J1413" t="s">
        <v>949</v>
      </c>
      <c r="K1413" t="s">
        <v>849</v>
      </c>
      <c r="L1413" t="s">
        <v>857</v>
      </c>
      <c r="M1413" t="s">
        <v>55</v>
      </c>
      <c r="O1413" t="s">
        <v>361</v>
      </c>
      <c r="P1413" t="s">
        <v>851</v>
      </c>
      <c r="Q1413" t="s">
        <v>337</v>
      </c>
      <c r="R1413">
        <v>7.0000000000000007E-2</v>
      </c>
      <c r="X1413">
        <v>0</v>
      </c>
      <c r="Y1413">
        <v>500000000</v>
      </c>
      <c r="AA1413" t="s">
        <v>2025</v>
      </c>
    </row>
    <row r="1414" spans="1:27" ht="15" customHeight="1">
      <c r="A1414" s="962" t="s">
        <v>255</v>
      </c>
      <c r="B1414" t="s">
        <v>298</v>
      </c>
      <c r="C1414" t="s">
        <v>13</v>
      </c>
      <c r="D1414" t="s">
        <v>11</v>
      </c>
      <c r="E1414" t="s">
        <v>329</v>
      </c>
      <c r="F1414" t="s">
        <v>458</v>
      </c>
      <c r="R1414">
        <v>7.0000000000000007E-2</v>
      </c>
      <c r="X1414">
        <v>0</v>
      </c>
      <c r="Y1414">
        <v>500000000</v>
      </c>
      <c r="AA1414" t="s">
        <v>2025</v>
      </c>
    </row>
    <row r="1415" spans="1:27" ht="15" customHeight="1">
      <c r="A1415" s="962" t="s">
        <v>255</v>
      </c>
      <c r="B1415" t="s">
        <v>297</v>
      </c>
      <c r="C1415" t="s">
        <v>13</v>
      </c>
      <c r="D1415" t="s">
        <v>11</v>
      </c>
      <c r="E1415" t="s">
        <v>329</v>
      </c>
      <c r="F1415" t="s">
        <v>458</v>
      </c>
      <c r="R1415">
        <v>7.0000000000000007E-2</v>
      </c>
      <c r="X1415">
        <v>0</v>
      </c>
      <c r="Y1415">
        <v>500000000</v>
      </c>
      <c r="AA1415" t="s">
        <v>2025</v>
      </c>
    </row>
    <row r="1416" spans="1:27" ht="15" customHeight="1">
      <c r="A1416" s="962" t="s">
        <v>255</v>
      </c>
      <c r="B1416" t="s">
        <v>288</v>
      </c>
      <c r="C1416" t="s">
        <v>13</v>
      </c>
      <c r="D1416" t="s">
        <v>11</v>
      </c>
      <c r="E1416" t="s">
        <v>329</v>
      </c>
      <c r="F1416" t="s">
        <v>458</v>
      </c>
      <c r="R1416">
        <v>7.0000000000000007E-2</v>
      </c>
      <c r="X1416">
        <v>0</v>
      </c>
      <c r="Y1416">
        <v>500000000</v>
      </c>
      <c r="AA1416" t="s">
        <v>2025</v>
      </c>
    </row>
    <row r="1417" spans="1:27" ht="15" customHeight="1">
      <c r="A1417" s="962" t="s">
        <v>255</v>
      </c>
      <c r="B1417" t="s">
        <v>287</v>
      </c>
      <c r="C1417" t="s">
        <v>13</v>
      </c>
      <c r="D1417" t="s">
        <v>11</v>
      </c>
      <c r="E1417" t="s">
        <v>329</v>
      </c>
      <c r="F1417" t="s">
        <v>458</v>
      </c>
      <c r="R1417">
        <v>0.12</v>
      </c>
      <c r="X1417">
        <v>0</v>
      </c>
      <c r="Y1417">
        <v>500000000</v>
      </c>
      <c r="AA1417" t="s">
        <v>2025</v>
      </c>
    </row>
    <row r="1418" spans="1:27" ht="15" customHeight="1">
      <c r="A1418" s="962" t="s">
        <v>255</v>
      </c>
      <c r="B1418" t="s">
        <v>306</v>
      </c>
      <c r="C1418" t="s">
        <v>13</v>
      </c>
      <c r="D1418" t="s">
        <v>11</v>
      </c>
      <c r="E1418" t="s">
        <v>329</v>
      </c>
      <c r="F1418" t="s">
        <v>458</v>
      </c>
      <c r="I1418" t="s">
        <v>853</v>
      </c>
      <c r="J1418" t="s">
        <v>949</v>
      </c>
      <c r="K1418" t="s">
        <v>849</v>
      </c>
      <c r="L1418" t="s">
        <v>1994</v>
      </c>
      <c r="M1418" t="s">
        <v>55</v>
      </c>
      <c r="O1418" t="s">
        <v>361</v>
      </c>
      <c r="P1418" t="s">
        <v>851</v>
      </c>
      <c r="Q1418" t="s">
        <v>337</v>
      </c>
      <c r="R1418">
        <v>0</v>
      </c>
      <c r="X1418">
        <v>0</v>
      </c>
      <c r="Y1418">
        <v>500000000</v>
      </c>
      <c r="AA1418" t="s">
        <v>2025</v>
      </c>
    </row>
    <row r="1419" spans="1:27" ht="15" customHeight="1">
      <c r="A1419" s="962" t="s">
        <v>255</v>
      </c>
      <c r="B1419" t="s">
        <v>305</v>
      </c>
      <c r="C1419" t="s">
        <v>13</v>
      </c>
      <c r="D1419" t="s">
        <v>11</v>
      </c>
      <c r="E1419" t="s">
        <v>329</v>
      </c>
      <c r="F1419" t="s">
        <v>458</v>
      </c>
      <c r="R1419">
        <v>0.05</v>
      </c>
      <c r="X1419">
        <v>0</v>
      </c>
      <c r="Y1419">
        <v>500000000</v>
      </c>
      <c r="AA1419" t="s">
        <v>2025</v>
      </c>
    </row>
    <row r="1420" spans="1:27" ht="15" customHeight="1">
      <c r="A1420" s="962" t="s">
        <v>255</v>
      </c>
      <c r="B1420" t="s">
        <v>309</v>
      </c>
      <c r="C1420" t="s">
        <v>13</v>
      </c>
      <c r="D1420" t="s">
        <v>11</v>
      </c>
      <c r="E1420" t="s">
        <v>329</v>
      </c>
      <c r="F1420" t="s">
        <v>458</v>
      </c>
      <c r="I1420" t="s">
        <v>853</v>
      </c>
      <c r="J1420" t="s">
        <v>949</v>
      </c>
      <c r="K1420" t="s">
        <v>849</v>
      </c>
      <c r="L1420" t="s">
        <v>1995</v>
      </c>
      <c r="M1420" t="s">
        <v>55</v>
      </c>
      <c r="O1420" t="s">
        <v>361</v>
      </c>
      <c r="P1420" t="s">
        <v>851</v>
      </c>
      <c r="Q1420" t="s">
        <v>337</v>
      </c>
      <c r="R1420">
        <v>0.05</v>
      </c>
      <c r="X1420">
        <v>0</v>
      </c>
      <c r="Y1420">
        <v>500000000</v>
      </c>
      <c r="AA1420" t="s">
        <v>2025</v>
      </c>
    </row>
    <row r="1421" spans="1:27" ht="15" customHeight="1">
      <c r="A1421" s="962" t="s">
        <v>255</v>
      </c>
      <c r="B1421" t="s">
        <v>313</v>
      </c>
      <c r="C1421" t="s">
        <v>13</v>
      </c>
      <c r="D1421" t="s">
        <v>11</v>
      </c>
      <c r="E1421" t="s">
        <v>329</v>
      </c>
      <c r="F1421" t="s">
        <v>458</v>
      </c>
      <c r="I1421" t="s">
        <v>853</v>
      </c>
      <c r="J1421" t="s">
        <v>949</v>
      </c>
      <c r="K1421" t="s">
        <v>849</v>
      </c>
      <c r="L1421" t="s">
        <v>861</v>
      </c>
      <c r="M1421" t="s">
        <v>55</v>
      </c>
      <c r="O1421" t="s">
        <v>361</v>
      </c>
      <c r="P1421" t="s">
        <v>851</v>
      </c>
      <c r="Q1421" t="s">
        <v>337</v>
      </c>
      <c r="R1421">
        <v>0</v>
      </c>
      <c r="X1421">
        <v>0</v>
      </c>
      <c r="Y1421">
        <v>500000000</v>
      </c>
      <c r="AA1421" t="s">
        <v>2025</v>
      </c>
    </row>
    <row r="1422" spans="1:27" ht="15" customHeight="1">
      <c r="A1422" s="962" t="s">
        <v>257</v>
      </c>
      <c r="B1422" t="s">
        <v>290</v>
      </c>
      <c r="C1422" t="s">
        <v>13</v>
      </c>
      <c r="D1422" t="s">
        <v>11</v>
      </c>
      <c r="E1422" t="s">
        <v>329</v>
      </c>
      <c r="F1422" t="s">
        <v>458</v>
      </c>
      <c r="J1422" t="s">
        <v>1996</v>
      </c>
      <c r="R1422">
        <v>0</v>
      </c>
      <c r="S1422">
        <v>0</v>
      </c>
      <c r="T1422">
        <v>500000000</v>
      </c>
      <c r="X1422">
        <v>0</v>
      </c>
      <c r="Y1422">
        <v>500000000</v>
      </c>
      <c r="AA1422" t="s">
        <v>2027</v>
      </c>
    </row>
    <row r="1423" spans="1:27" ht="15" customHeight="1">
      <c r="A1423" s="962" t="s">
        <v>257</v>
      </c>
      <c r="B1423" t="s">
        <v>292</v>
      </c>
      <c r="C1423" t="s">
        <v>13</v>
      </c>
      <c r="D1423" t="s">
        <v>11</v>
      </c>
      <c r="E1423" t="s">
        <v>329</v>
      </c>
      <c r="F1423" t="s">
        <v>458</v>
      </c>
      <c r="J1423" t="s">
        <v>1997</v>
      </c>
      <c r="R1423">
        <v>0</v>
      </c>
      <c r="S1423">
        <v>0</v>
      </c>
      <c r="T1423">
        <v>500000000</v>
      </c>
      <c r="X1423">
        <v>0</v>
      </c>
      <c r="Y1423">
        <v>500000000</v>
      </c>
      <c r="AA1423" t="s">
        <v>2027</v>
      </c>
    </row>
    <row r="1424" spans="1:27" ht="15" customHeight="1">
      <c r="A1424" s="962" t="s">
        <v>257</v>
      </c>
      <c r="B1424" t="s">
        <v>295</v>
      </c>
      <c r="C1424" t="s">
        <v>13</v>
      </c>
      <c r="D1424" t="s">
        <v>11</v>
      </c>
      <c r="E1424" t="s">
        <v>329</v>
      </c>
      <c r="F1424" t="s">
        <v>458</v>
      </c>
      <c r="J1424" t="s">
        <v>1998</v>
      </c>
      <c r="R1424">
        <v>0</v>
      </c>
      <c r="S1424">
        <v>0</v>
      </c>
      <c r="T1424">
        <v>500000000</v>
      </c>
      <c r="X1424">
        <v>0</v>
      </c>
      <c r="Y1424">
        <v>500000000</v>
      </c>
      <c r="AA1424" t="s">
        <v>2027</v>
      </c>
    </row>
    <row r="1425" spans="1:27" ht="15" customHeight="1">
      <c r="A1425" s="962" t="s">
        <v>257</v>
      </c>
      <c r="B1425" t="s">
        <v>296</v>
      </c>
      <c r="C1425" t="s">
        <v>13</v>
      </c>
      <c r="D1425" t="s">
        <v>11</v>
      </c>
      <c r="E1425" t="s">
        <v>329</v>
      </c>
      <c r="F1425" t="s">
        <v>458</v>
      </c>
      <c r="J1425" t="s">
        <v>1999</v>
      </c>
      <c r="R1425">
        <v>0</v>
      </c>
      <c r="S1425">
        <v>0</v>
      </c>
      <c r="T1425">
        <v>500000000</v>
      </c>
      <c r="X1425">
        <v>0</v>
      </c>
      <c r="Y1425">
        <v>500000000</v>
      </c>
      <c r="AA1425" t="s">
        <v>2027</v>
      </c>
    </row>
    <row r="1426" spans="1:27" ht="15" customHeight="1">
      <c r="A1426" s="962" t="s">
        <v>257</v>
      </c>
      <c r="B1426" t="s">
        <v>316</v>
      </c>
      <c r="C1426" t="s">
        <v>13</v>
      </c>
      <c r="D1426" t="s">
        <v>11</v>
      </c>
      <c r="E1426" t="s">
        <v>329</v>
      </c>
      <c r="F1426" t="s">
        <v>458</v>
      </c>
      <c r="J1426" t="s">
        <v>2004</v>
      </c>
      <c r="R1426">
        <v>0</v>
      </c>
      <c r="S1426">
        <v>0</v>
      </c>
      <c r="T1426">
        <v>500000000</v>
      </c>
      <c r="X1426">
        <v>0</v>
      </c>
      <c r="Y1426">
        <v>500000000</v>
      </c>
      <c r="AA1426" t="s">
        <v>2027</v>
      </c>
    </row>
    <row r="1427" spans="1:27" ht="15" customHeight="1">
      <c r="A1427" s="962" t="s">
        <v>257</v>
      </c>
      <c r="B1427" t="s">
        <v>289</v>
      </c>
      <c r="C1427" t="s">
        <v>13</v>
      </c>
      <c r="D1427" t="s">
        <v>11</v>
      </c>
      <c r="E1427" t="s">
        <v>329</v>
      </c>
      <c r="F1427" t="s">
        <v>458</v>
      </c>
      <c r="R1427">
        <v>0</v>
      </c>
      <c r="S1427">
        <v>0</v>
      </c>
      <c r="T1427">
        <v>500000000</v>
      </c>
      <c r="X1427">
        <v>0</v>
      </c>
      <c r="Y1427">
        <v>500000000</v>
      </c>
      <c r="AA1427" t="s">
        <v>2027</v>
      </c>
    </row>
    <row r="1428" spans="1:27" ht="15" customHeight="1">
      <c r="A1428" s="962" t="s">
        <v>257</v>
      </c>
      <c r="B1428" t="s">
        <v>309</v>
      </c>
      <c r="C1428" t="s">
        <v>13</v>
      </c>
      <c r="D1428" t="s">
        <v>11</v>
      </c>
      <c r="E1428" t="s">
        <v>329</v>
      </c>
      <c r="F1428" t="s">
        <v>458</v>
      </c>
      <c r="R1428">
        <v>0</v>
      </c>
      <c r="S1428">
        <v>0</v>
      </c>
      <c r="T1428">
        <v>500000000</v>
      </c>
      <c r="X1428">
        <v>0</v>
      </c>
      <c r="Y1428">
        <v>500000000</v>
      </c>
      <c r="AA1428" t="s">
        <v>2027</v>
      </c>
    </row>
    <row r="1429" spans="1:27" ht="15" customHeight="1">
      <c r="A1429" s="962" t="s">
        <v>257</v>
      </c>
      <c r="B1429" t="s">
        <v>291</v>
      </c>
      <c r="C1429" t="s">
        <v>13</v>
      </c>
      <c r="D1429" t="s">
        <v>11</v>
      </c>
      <c r="E1429" t="s">
        <v>329</v>
      </c>
      <c r="F1429" t="s">
        <v>458</v>
      </c>
      <c r="R1429">
        <v>0</v>
      </c>
      <c r="S1429">
        <v>0</v>
      </c>
      <c r="T1429">
        <v>500000000</v>
      </c>
      <c r="X1429">
        <v>0</v>
      </c>
      <c r="Y1429">
        <v>500000000</v>
      </c>
      <c r="AA1429" t="s">
        <v>2027</v>
      </c>
    </row>
    <row r="1430" spans="1:27" ht="15" customHeight="1">
      <c r="A1430" s="962" t="s">
        <v>257</v>
      </c>
      <c r="B1430" t="s">
        <v>288</v>
      </c>
      <c r="C1430" t="s">
        <v>13</v>
      </c>
      <c r="D1430" t="s">
        <v>11</v>
      </c>
      <c r="E1430" t="s">
        <v>329</v>
      </c>
      <c r="F1430" t="s">
        <v>458</v>
      </c>
      <c r="R1430">
        <v>0</v>
      </c>
      <c r="S1430">
        <v>0</v>
      </c>
      <c r="T1430">
        <v>500000000</v>
      </c>
      <c r="X1430">
        <v>0</v>
      </c>
      <c r="Y1430">
        <v>500000000</v>
      </c>
      <c r="AA1430" t="s">
        <v>2027</v>
      </c>
    </row>
    <row r="1431" spans="1:27" ht="15" customHeight="1">
      <c r="A1431" s="962" t="s">
        <v>257</v>
      </c>
      <c r="B1431" t="s">
        <v>287</v>
      </c>
      <c r="C1431" t="s">
        <v>13</v>
      </c>
      <c r="D1431" t="s">
        <v>11</v>
      </c>
      <c r="E1431" t="s">
        <v>329</v>
      </c>
      <c r="F1431" t="s">
        <v>458</v>
      </c>
      <c r="R1431">
        <v>0</v>
      </c>
      <c r="S1431">
        <v>0</v>
      </c>
      <c r="T1431">
        <v>500000000</v>
      </c>
      <c r="X1431">
        <v>0</v>
      </c>
      <c r="Y1431">
        <v>500000000</v>
      </c>
      <c r="AA1431" t="s">
        <v>2027</v>
      </c>
    </row>
    <row r="1432" spans="1:27" ht="15" customHeight="1">
      <c r="A1432" s="962" t="s">
        <v>257</v>
      </c>
      <c r="B1432" t="s">
        <v>305</v>
      </c>
      <c r="C1432" t="s">
        <v>13</v>
      </c>
      <c r="D1432" t="s">
        <v>11</v>
      </c>
      <c r="E1432" t="s">
        <v>329</v>
      </c>
      <c r="F1432" t="s">
        <v>458</v>
      </c>
      <c r="R1432">
        <v>0</v>
      </c>
      <c r="S1432">
        <v>0</v>
      </c>
      <c r="T1432">
        <v>500000000</v>
      </c>
      <c r="X1432">
        <v>0</v>
      </c>
      <c r="Y1432">
        <v>500000000</v>
      </c>
      <c r="AA1432" t="s">
        <v>2027</v>
      </c>
    </row>
    <row r="1433" spans="1:27" ht="15" customHeight="1">
      <c r="A1433" s="962" t="s">
        <v>257</v>
      </c>
      <c r="B1433" t="s">
        <v>321</v>
      </c>
      <c r="C1433" t="s">
        <v>13</v>
      </c>
      <c r="D1433" t="s">
        <v>11</v>
      </c>
      <c r="E1433" t="s">
        <v>329</v>
      </c>
      <c r="F1433" t="s">
        <v>458</v>
      </c>
      <c r="R1433">
        <v>0</v>
      </c>
      <c r="S1433">
        <v>0</v>
      </c>
      <c r="T1433">
        <v>500000000</v>
      </c>
      <c r="X1433">
        <v>0</v>
      </c>
      <c r="Y1433">
        <v>500000000</v>
      </c>
      <c r="AA1433" t="s">
        <v>2027</v>
      </c>
    </row>
    <row r="1434" spans="1:27" ht="15" customHeight="1">
      <c r="A1434" s="962" t="s">
        <v>257</v>
      </c>
      <c r="B1434" t="s">
        <v>310</v>
      </c>
      <c r="C1434" t="s">
        <v>13</v>
      </c>
      <c r="D1434" t="s">
        <v>11</v>
      </c>
      <c r="E1434" t="s">
        <v>329</v>
      </c>
      <c r="F1434" t="s">
        <v>458</v>
      </c>
      <c r="R1434">
        <v>0</v>
      </c>
      <c r="S1434">
        <v>0</v>
      </c>
      <c r="T1434">
        <v>500000000</v>
      </c>
      <c r="X1434">
        <v>0</v>
      </c>
      <c r="Y1434">
        <v>500000000</v>
      </c>
      <c r="AA1434" t="s">
        <v>2027</v>
      </c>
    </row>
    <row r="1435" spans="1:27" ht="15" customHeight="1">
      <c r="A1435" s="962" t="s">
        <v>257</v>
      </c>
      <c r="B1435" t="s">
        <v>294</v>
      </c>
      <c r="C1435" t="s">
        <v>13</v>
      </c>
      <c r="D1435" t="s">
        <v>11</v>
      </c>
      <c r="E1435" t="s">
        <v>329</v>
      </c>
      <c r="F1435" t="s">
        <v>458</v>
      </c>
      <c r="R1435">
        <v>0</v>
      </c>
      <c r="S1435">
        <v>0</v>
      </c>
      <c r="T1435">
        <v>500000000</v>
      </c>
      <c r="X1435">
        <v>0</v>
      </c>
      <c r="Y1435">
        <v>500000000</v>
      </c>
      <c r="AA1435" t="s">
        <v>2027</v>
      </c>
    </row>
    <row r="1436" spans="1:27" ht="15" customHeight="1">
      <c r="A1436" s="962" t="s">
        <v>257</v>
      </c>
      <c r="B1436" t="s">
        <v>293</v>
      </c>
      <c r="C1436" t="s">
        <v>13</v>
      </c>
      <c r="D1436" t="s">
        <v>11</v>
      </c>
      <c r="E1436" t="s">
        <v>329</v>
      </c>
      <c r="F1436" t="s">
        <v>458</v>
      </c>
      <c r="R1436">
        <v>0</v>
      </c>
      <c r="S1436">
        <v>0</v>
      </c>
      <c r="T1436">
        <v>500000000</v>
      </c>
      <c r="X1436">
        <v>0</v>
      </c>
      <c r="Y1436">
        <v>500000000</v>
      </c>
      <c r="AA1436" t="s">
        <v>2027</v>
      </c>
    </row>
    <row r="1437" spans="1:27" ht="15" customHeight="1">
      <c r="A1437" s="962" t="s">
        <v>259</v>
      </c>
      <c r="B1437" t="s">
        <v>300</v>
      </c>
      <c r="C1437" t="s">
        <v>13</v>
      </c>
      <c r="D1437" t="s">
        <v>11</v>
      </c>
      <c r="E1437" t="s">
        <v>329</v>
      </c>
      <c r="F1437" t="s">
        <v>458</v>
      </c>
      <c r="R1437">
        <v>0</v>
      </c>
      <c r="S1437">
        <v>0</v>
      </c>
      <c r="T1437">
        <v>500000000</v>
      </c>
      <c r="X1437">
        <v>0</v>
      </c>
      <c r="Y1437">
        <v>500000000</v>
      </c>
      <c r="AA1437" t="s">
        <v>2027</v>
      </c>
    </row>
    <row r="1438" spans="1:27" ht="15" customHeight="1">
      <c r="A1438" s="962" t="s">
        <v>259</v>
      </c>
      <c r="B1438" t="s">
        <v>298</v>
      </c>
      <c r="C1438" t="s">
        <v>13</v>
      </c>
      <c r="D1438" t="s">
        <v>11</v>
      </c>
      <c r="E1438" t="s">
        <v>329</v>
      </c>
      <c r="F1438" t="s">
        <v>458</v>
      </c>
      <c r="R1438">
        <v>0</v>
      </c>
      <c r="S1438">
        <v>0</v>
      </c>
      <c r="T1438">
        <v>500000000</v>
      </c>
      <c r="X1438">
        <v>0</v>
      </c>
      <c r="Y1438">
        <v>500000000</v>
      </c>
      <c r="AA1438" t="s">
        <v>2027</v>
      </c>
    </row>
    <row r="1439" spans="1:27" ht="15" customHeight="1">
      <c r="A1439" s="962" t="s">
        <v>259</v>
      </c>
      <c r="B1439" t="s">
        <v>297</v>
      </c>
      <c r="C1439" t="s">
        <v>13</v>
      </c>
      <c r="D1439" t="s">
        <v>11</v>
      </c>
      <c r="E1439" t="s">
        <v>329</v>
      </c>
      <c r="F1439" t="s">
        <v>458</v>
      </c>
      <c r="R1439">
        <v>0</v>
      </c>
      <c r="S1439">
        <v>0</v>
      </c>
      <c r="T1439">
        <v>500000000</v>
      </c>
      <c r="X1439">
        <v>0</v>
      </c>
      <c r="Y1439">
        <v>500000000</v>
      </c>
      <c r="AA1439" t="s">
        <v>2027</v>
      </c>
    </row>
    <row r="1440" spans="1:27" ht="15" customHeight="1">
      <c r="A1440" s="962" t="s">
        <v>259</v>
      </c>
      <c r="B1440" t="s">
        <v>288</v>
      </c>
      <c r="C1440" t="s">
        <v>13</v>
      </c>
      <c r="D1440" t="s">
        <v>11</v>
      </c>
      <c r="E1440" t="s">
        <v>329</v>
      </c>
      <c r="F1440" t="s">
        <v>458</v>
      </c>
      <c r="R1440">
        <v>0</v>
      </c>
      <c r="S1440">
        <v>0</v>
      </c>
      <c r="T1440">
        <v>500000000</v>
      </c>
      <c r="X1440">
        <v>0</v>
      </c>
      <c r="Y1440">
        <v>500000000</v>
      </c>
      <c r="AA1440" t="s">
        <v>2027</v>
      </c>
    </row>
    <row r="1441" spans="1:27" ht="15" customHeight="1">
      <c r="A1441" s="962" t="s">
        <v>259</v>
      </c>
      <c r="B1441" t="s">
        <v>287</v>
      </c>
      <c r="C1441" t="s">
        <v>13</v>
      </c>
      <c r="D1441" t="s">
        <v>11</v>
      </c>
      <c r="E1441" t="s">
        <v>329</v>
      </c>
      <c r="F1441" t="s">
        <v>458</v>
      </c>
      <c r="R1441">
        <v>0</v>
      </c>
      <c r="S1441">
        <v>0</v>
      </c>
      <c r="T1441">
        <v>500000000</v>
      </c>
      <c r="X1441">
        <v>0</v>
      </c>
      <c r="Y1441">
        <v>500000000</v>
      </c>
      <c r="AA1441" t="s">
        <v>2027</v>
      </c>
    </row>
    <row r="1442" spans="1:27" ht="15" customHeight="1">
      <c r="A1442" s="962" t="s">
        <v>259</v>
      </c>
      <c r="B1442" t="s">
        <v>321</v>
      </c>
      <c r="C1442" t="s">
        <v>13</v>
      </c>
      <c r="D1442" t="s">
        <v>11</v>
      </c>
      <c r="E1442" t="s">
        <v>329</v>
      </c>
      <c r="F1442" t="s">
        <v>458</v>
      </c>
      <c r="R1442">
        <v>0</v>
      </c>
      <c r="S1442">
        <v>0</v>
      </c>
      <c r="T1442">
        <v>500000000</v>
      </c>
      <c r="X1442">
        <v>0</v>
      </c>
      <c r="Y1442">
        <v>500000000</v>
      </c>
      <c r="AA1442" t="s">
        <v>2027</v>
      </c>
    </row>
    <row r="1443" spans="1:27" ht="15" customHeight="1">
      <c r="A1443" s="962" t="s">
        <v>259</v>
      </c>
      <c r="B1443" t="s">
        <v>299</v>
      </c>
      <c r="C1443" t="s">
        <v>13</v>
      </c>
      <c r="D1443" t="s">
        <v>11</v>
      </c>
      <c r="E1443" t="s">
        <v>329</v>
      </c>
      <c r="F1443" t="s">
        <v>458</v>
      </c>
      <c r="R1443">
        <v>0</v>
      </c>
      <c r="S1443">
        <v>0</v>
      </c>
      <c r="T1443">
        <v>500000000</v>
      </c>
      <c r="X1443">
        <v>0</v>
      </c>
      <c r="Y1443">
        <v>500000000</v>
      </c>
      <c r="AA1443" t="s">
        <v>2027</v>
      </c>
    </row>
    <row r="1444" spans="1:27" ht="15" customHeight="1">
      <c r="A1444" s="962" t="s">
        <v>259</v>
      </c>
      <c r="B1444" t="s">
        <v>301</v>
      </c>
      <c r="C1444" t="s">
        <v>13</v>
      </c>
      <c r="D1444" t="s">
        <v>11</v>
      </c>
      <c r="E1444" t="s">
        <v>329</v>
      </c>
      <c r="F1444" t="s">
        <v>458</v>
      </c>
      <c r="R1444">
        <v>0</v>
      </c>
      <c r="S1444">
        <v>0</v>
      </c>
      <c r="T1444">
        <v>500000000</v>
      </c>
      <c r="X1444">
        <v>0</v>
      </c>
      <c r="Y1444">
        <v>500000000</v>
      </c>
      <c r="AA1444" t="s">
        <v>2027</v>
      </c>
    </row>
    <row r="1445" spans="1:27" ht="15" customHeight="1">
      <c r="A1445" s="962" t="s">
        <v>260</v>
      </c>
      <c r="B1445" t="s">
        <v>299</v>
      </c>
      <c r="C1445" t="s">
        <v>13</v>
      </c>
      <c r="D1445" t="s">
        <v>11</v>
      </c>
      <c r="E1445" t="s">
        <v>329</v>
      </c>
      <c r="F1445" t="s">
        <v>458</v>
      </c>
      <c r="R1445">
        <v>0</v>
      </c>
      <c r="S1445">
        <v>0</v>
      </c>
      <c r="T1445">
        <v>0</v>
      </c>
      <c r="X1445">
        <v>0</v>
      </c>
      <c r="Y1445">
        <v>500000000</v>
      </c>
      <c r="AA1445" t="s">
        <v>2029</v>
      </c>
    </row>
    <row r="1446" spans="1:27" ht="15" customHeight="1">
      <c r="A1446" s="962" t="s">
        <v>260</v>
      </c>
      <c r="B1446" t="s">
        <v>312</v>
      </c>
      <c r="C1446" t="s">
        <v>13</v>
      </c>
      <c r="D1446" t="s">
        <v>11</v>
      </c>
      <c r="E1446" t="s">
        <v>329</v>
      </c>
      <c r="F1446" t="s">
        <v>458</v>
      </c>
      <c r="R1446">
        <v>0</v>
      </c>
      <c r="S1446">
        <v>0</v>
      </c>
      <c r="T1446">
        <v>0</v>
      </c>
      <c r="X1446">
        <v>0</v>
      </c>
      <c r="Y1446">
        <v>500000000</v>
      </c>
      <c r="AA1446" t="s">
        <v>2029</v>
      </c>
    </row>
    <row r="1447" spans="1:27" ht="15" customHeight="1">
      <c r="A1447" s="962" t="s">
        <v>260</v>
      </c>
      <c r="B1447" t="s">
        <v>298</v>
      </c>
      <c r="C1447" t="s">
        <v>13</v>
      </c>
      <c r="D1447" t="s">
        <v>11</v>
      </c>
      <c r="E1447" t="s">
        <v>329</v>
      </c>
      <c r="F1447" t="s">
        <v>458</v>
      </c>
      <c r="R1447">
        <v>0</v>
      </c>
      <c r="S1447">
        <v>0</v>
      </c>
      <c r="T1447">
        <v>0</v>
      </c>
      <c r="X1447">
        <v>0</v>
      </c>
      <c r="Y1447">
        <v>500000000</v>
      </c>
      <c r="AA1447" t="s">
        <v>2029</v>
      </c>
    </row>
    <row r="1448" spans="1:27" ht="15" customHeight="1">
      <c r="A1448" s="962" t="s">
        <v>260</v>
      </c>
      <c r="B1448" t="s">
        <v>297</v>
      </c>
      <c r="C1448" t="s">
        <v>13</v>
      </c>
      <c r="D1448" t="s">
        <v>11</v>
      </c>
      <c r="E1448" t="s">
        <v>329</v>
      </c>
      <c r="F1448" t="s">
        <v>458</v>
      </c>
      <c r="R1448">
        <v>0</v>
      </c>
      <c r="S1448">
        <v>0</v>
      </c>
      <c r="T1448">
        <v>0</v>
      </c>
      <c r="X1448">
        <v>0</v>
      </c>
      <c r="Y1448">
        <v>500000000</v>
      </c>
      <c r="AA1448" t="s">
        <v>2029</v>
      </c>
    </row>
    <row r="1449" spans="1:27" ht="15" customHeight="1">
      <c r="A1449" s="962" t="s">
        <v>260</v>
      </c>
      <c r="B1449" t="s">
        <v>288</v>
      </c>
      <c r="C1449" t="s">
        <v>13</v>
      </c>
      <c r="D1449" t="s">
        <v>11</v>
      </c>
      <c r="E1449" t="s">
        <v>329</v>
      </c>
      <c r="F1449" t="s">
        <v>458</v>
      </c>
      <c r="R1449">
        <v>0</v>
      </c>
      <c r="S1449">
        <v>0</v>
      </c>
      <c r="T1449">
        <v>0</v>
      </c>
      <c r="X1449">
        <v>0</v>
      </c>
      <c r="Y1449">
        <v>500000000</v>
      </c>
      <c r="AA1449" t="s">
        <v>2029</v>
      </c>
    </row>
    <row r="1450" spans="1:27" ht="15" customHeight="1">
      <c r="A1450" s="962" t="s">
        <v>260</v>
      </c>
      <c r="B1450" t="s">
        <v>287</v>
      </c>
      <c r="C1450" t="s">
        <v>13</v>
      </c>
      <c r="D1450" t="s">
        <v>11</v>
      </c>
      <c r="E1450" t="s">
        <v>329</v>
      </c>
      <c r="F1450" t="s">
        <v>458</v>
      </c>
      <c r="R1450">
        <v>0</v>
      </c>
      <c r="X1450">
        <v>0</v>
      </c>
      <c r="Y1450">
        <v>500000000</v>
      </c>
      <c r="AA1450" t="s">
        <v>2025</v>
      </c>
    </row>
    <row r="1451" spans="1:27" ht="15" customHeight="1">
      <c r="A1451" s="962" t="s">
        <v>260</v>
      </c>
      <c r="B1451" t="s">
        <v>309</v>
      </c>
      <c r="C1451" t="s">
        <v>13</v>
      </c>
      <c r="D1451" t="s">
        <v>11</v>
      </c>
      <c r="E1451" t="s">
        <v>329</v>
      </c>
      <c r="F1451" t="s">
        <v>458</v>
      </c>
      <c r="R1451">
        <v>0</v>
      </c>
      <c r="S1451">
        <v>0</v>
      </c>
      <c r="T1451">
        <v>0</v>
      </c>
      <c r="X1451">
        <v>0</v>
      </c>
      <c r="Y1451">
        <v>500000000</v>
      </c>
      <c r="AA1451" t="s">
        <v>2029</v>
      </c>
    </row>
    <row r="1452" spans="1:27" ht="15" customHeight="1">
      <c r="A1452" s="962" t="s">
        <v>260</v>
      </c>
      <c r="B1452" t="s">
        <v>305</v>
      </c>
      <c r="C1452" t="s">
        <v>13</v>
      </c>
      <c r="D1452" t="s">
        <v>11</v>
      </c>
      <c r="E1452" t="s">
        <v>329</v>
      </c>
      <c r="F1452" t="s">
        <v>458</v>
      </c>
      <c r="R1452">
        <v>0</v>
      </c>
      <c r="S1452">
        <v>0</v>
      </c>
      <c r="T1452">
        <v>0</v>
      </c>
      <c r="X1452">
        <v>0</v>
      </c>
      <c r="Y1452">
        <v>500000000</v>
      </c>
      <c r="AA1452" t="s">
        <v>2029</v>
      </c>
    </row>
    <row r="1453" spans="1:27" ht="15" customHeight="1">
      <c r="A1453" s="962" t="s">
        <v>261</v>
      </c>
      <c r="B1453" t="s">
        <v>290</v>
      </c>
      <c r="C1453" t="s">
        <v>13</v>
      </c>
      <c r="D1453" t="s">
        <v>11</v>
      </c>
      <c r="E1453" t="s">
        <v>329</v>
      </c>
      <c r="F1453" t="s">
        <v>458</v>
      </c>
      <c r="R1453">
        <v>0</v>
      </c>
      <c r="S1453">
        <v>0</v>
      </c>
      <c r="T1453">
        <v>500000000</v>
      </c>
      <c r="X1453">
        <v>0</v>
      </c>
      <c r="Y1453">
        <v>500000000</v>
      </c>
      <c r="AA1453" t="s">
        <v>2027</v>
      </c>
    </row>
    <row r="1454" spans="1:27" ht="15" customHeight="1">
      <c r="A1454" s="962" t="s">
        <v>261</v>
      </c>
      <c r="B1454" t="s">
        <v>292</v>
      </c>
      <c r="C1454" t="s">
        <v>13</v>
      </c>
      <c r="D1454" t="s">
        <v>11</v>
      </c>
      <c r="E1454" t="s">
        <v>329</v>
      </c>
      <c r="F1454" t="s">
        <v>458</v>
      </c>
      <c r="R1454">
        <v>0</v>
      </c>
      <c r="S1454">
        <v>0</v>
      </c>
      <c r="T1454">
        <v>500000000</v>
      </c>
      <c r="X1454">
        <v>0</v>
      </c>
      <c r="Y1454">
        <v>500000000</v>
      </c>
      <c r="AA1454" t="s">
        <v>2027</v>
      </c>
    </row>
    <row r="1455" spans="1:27" ht="15" customHeight="1">
      <c r="A1455" s="962" t="s">
        <v>261</v>
      </c>
      <c r="B1455" t="s">
        <v>295</v>
      </c>
      <c r="C1455" t="s">
        <v>13</v>
      </c>
      <c r="D1455" t="s">
        <v>11</v>
      </c>
      <c r="E1455" t="s">
        <v>329</v>
      </c>
      <c r="F1455" t="s">
        <v>458</v>
      </c>
      <c r="R1455">
        <v>0</v>
      </c>
      <c r="S1455">
        <v>0</v>
      </c>
      <c r="T1455">
        <v>500000000</v>
      </c>
      <c r="X1455">
        <v>0</v>
      </c>
      <c r="Y1455">
        <v>500000000</v>
      </c>
      <c r="AA1455" t="s">
        <v>2027</v>
      </c>
    </row>
    <row r="1456" spans="1:27" ht="15" customHeight="1">
      <c r="A1456" s="962" t="s">
        <v>261</v>
      </c>
      <c r="B1456" t="s">
        <v>296</v>
      </c>
      <c r="C1456" t="s">
        <v>13</v>
      </c>
      <c r="D1456" t="s">
        <v>11</v>
      </c>
      <c r="E1456" t="s">
        <v>329</v>
      </c>
      <c r="F1456" t="s">
        <v>458</v>
      </c>
      <c r="R1456">
        <v>0</v>
      </c>
      <c r="S1456">
        <v>0</v>
      </c>
      <c r="T1456">
        <v>500000000</v>
      </c>
      <c r="X1456">
        <v>0</v>
      </c>
      <c r="Y1456">
        <v>500000000</v>
      </c>
      <c r="AA1456" t="s">
        <v>2027</v>
      </c>
    </row>
    <row r="1457" spans="1:27" ht="15" customHeight="1">
      <c r="A1457" s="962" t="s">
        <v>261</v>
      </c>
      <c r="B1457" t="s">
        <v>289</v>
      </c>
      <c r="C1457" t="s">
        <v>13</v>
      </c>
      <c r="D1457" t="s">
        <v>11</v>
      </c>
      <c r="E1457" t="s">
        <v>329</v>
      </c>
      <c r="F1457" t="s">
        <v>458</v>
      </c>
      <c r="R1457">
        <v>0</v>
      </c>
      <c r="S1457">
        <v>0</v>
      </c>
      <c r="T1457">
        <v>500000000</v>
      </c>
      <c r="X1457">
        <v>0</v>
      </c>
      <c r="Y1457">
        <v>500000000</v>
      </c>
      <c r="AA1457" t="s">
        <v>2027</v>
      </c>
    </row>
    <row r="1458" spans="1:27" ht="15" customHeight="1">
      <c r="A1458" s="962" t="s">
        <v>261</v>
      </c>
      <c r="B1458" t="s">
        <v>291</v>
      </c>
      <c r="C1458" t="s">
        <v>13</v>
      </c>
      <c r="D1458" t="s">
        <v>11</v>
      </c>
      <c r="E1458" t="s">
        <v>329</v>
      </c>
      <c r="F1458" t="s">
        <v>458</v>
      </c>
      <c r="R1458">
        <v>0</v>
      </c>
      <c r="S1458">
        <v>0</v>
      </c>
      <c r="T1458">
        <v>500000000</v>
      </c>
      <c r="X1458">
        <v>0</v>
      </c>
      <c r="Y1458">
        <v>500000000</v>
      </c>
      <c r="AA1458" t="s">
        <v>2027</v>
      </c>
    </row>
    <row r="1459" spans="1:27" ht="15" customHeight="1">
      <c r="A1459" s="962" t="s">
        <v>261</v>
      </c>
      <c r="B1459" t="s">
        <v>288</v>
      </c>
      <c r="C1459" t="s">
        <v>13</v>
      </c>
      <c r="D1459" t="s">
        <v>11</v>
      </c>
      <c r="E1459" t="s">
        <v>329</v>
      </c>
      <c r="F1459" t="s">
        <v>458</v>
      </c>
      <c r="R1459">
        <v>0</v>
      </c>
      <c r="S1459">
        <v>0</v>
      </c>
      <c r="T1459">
        <v>500000000</v>
      </c>
      <c r="X1459">
        <v>0</v>
      </c>
      <c r="Y1459">
        <v>500000000</v>
      </c>
      <c r="AA1459" t="s">
        <v>2027</v>
      </c>
    </row>
    <row r="1460" spans="1:27" ht="15" customHeight="1">
      <c r="A1460" s="962" t="s">
        <v>261</v>
      </c>
      <c r="B1460" t="s">
        <v>287</v>
      </c>
      <c r="C1460" t="s">
        <v>13</v>
      </c>
      <c r="D1460" t="s">
        <v>11</v>
      </c>
      <c r="E1460" t="s">
        <v>329</v>
      </c>
      <c r="F1460" t="s">
        <v>458</v>
      </c>
      <c r="R1460">
        <v>0</v>
      </c>
      <c r="S1460">
        <v>0</v>
      </c>
      <c r="T1460">
        <v>500000000</v>
      </c>
      <c r="X1460">
        <v>0</v>
      </c>
      <c r="Y1460">
        <v>500000000</v>
      </c>
      <c r="AA1460" t="s">
        <v>2027</v>
      </c>
    </row>
    <row r="1461" spans="1:27" ht="15" customHeight="1">
      <c r="A1461" s="962" t="s">
        <v>261</v>
      </c>
      <c r="B1461" t="s">
        <v>321</v>
      </c>
      <c r="C1461" t="s">
        <v>13</v>
      </c>
      <c r="D1461" t="s">
        <v>11</v>
      </c>
      <c r="E1461" t="s">
        <v>329</v>
      </c>
      <c r="F1461" t="s">
        <v>458</v>
      </c>
      <c r="R1461">
        <v>0</v>
      </c>
      <c r="S1461">
        <v>0</v>
      </c>
      <c r="T1461">
        <v>500000000</v>
      </c>
      <c r="X1461">
        <v>0</v>
      </c>
      <c r="Y1461">
        <v>500000000</v>
      </c>
      <c r="AA1461" t="s">
        <v>2027</v>
      </c>
    </row>
    <row r="1462" spans="1:27" ht="15" customHeight="1">
      <c r="A1462" s="962" t="s">
        <v>261</v>
      </c>
      <c r="B1462" t="s">
        <v>294</v>
      </c>
      <c r="C1462" t="s">
        <v>13</v>
      </c>
      <c r="D1462" t="s">
        <v>11</v>
      </c>
      <c r="E1462" t="s">
        <v>329</v>
      </c>
      <c r="F1462" t="s">
        <v>458</v>
      </c>
      <c r="R1462">
        <v>0</v>
      </c>
      <c r="S1462">
        <v>0</v>
      </c>
      <c r="T1462">
        <v>500000000</v>
      </c>
      <c r="X1462">
        <v>0</v>
      </c>
      <c r="Y1462">
        <v>500000000</v>
      </c>
      <c r="AA1462" t="s">
        <v>2027</v>
      </c>
    </row>
    <row r="1463" spans="1:27" ht="15" customHeight="1">
      <c r="A1463" s="962" t="s">
        <v>261</v>
      </c>
      <c r="B1463" t="s">
        <v>293</v>
      </c>
      <c r="C1463" t="s">
        <v>13</v>
      </c>
      <c r="D1463" t="s">
        <v>11</v>
      </c>
      <c r="E1463" t="s">
        <v>329</v>
      </c>
      <c r="F1463" t="s">
        <v>458</v>
      </c>
      <c r="R1463">
        <v>0</v>
      </c>
      <c r="S1463">
        <v>0</v>
      </c>
      <c r="T1463">
        <v>500000000</v>
      </c>
      <c r="X1463">
        <v>0</v>
      </c>
      <c r="Y1463">
        <v>500000000</v>
      </c>
      <c r="AA1463" t="s">
        <v>2027</v>
      </c>
    </row>
    <row r="1464" spans="1:27" ht="15" customHeight="1">
      <c r="A1464" s="962" t="s">
        <v>261</v>
      </c>
      <c r="B1464" t="s">
        <v>324</v>
      </c>
      <c r="C1464" t="s">
        <v>13</v>
      </c>
      <c r="D1464" t="s">
        <v>11</v>
      </c>
      <c r="E1464" t="s">
        <v>329</v>
      </c>
      <c r="F1464" t="s">
        <v>458</v>
      </c>
      <c r="R1464">
        <v>0</v>
      </c>
      <c r="S1464">
        <v>0</v>
      </c>
      <c r="T1464">
        <v>500000000</v>
      </c>
      <c r="X1464">
        <v>0</v>
      </c>
      <c r="Y1464">
        <v>500000000</v>
      </c>
      <c r="AA1464" t="s">
        <v>2027</v>
      </c>
    </row>
    <row r="1465" spans="1:27" ht="15" customHeight="1">
      <c r="A1465" s="962" t="s">
        <v>262</v>
      </c>
      <c r="B1465" t="s">
        <v>297</v>
      </c>
      <c r="C1465" t="s">
        <v>13</v>
      </c>
      <c r="D1465" t="s">
        <v>11</v>
      </c>
      <c r="E1465" t="s">
        <v>329</v>
      </c>
      <c r="F1465" t="s">
        <v>458</v>
      </c>
      <c r="J1465" t="s">
        <v>2000</v>
      </c>
      <c r="L1465" t="s">
        <v>2001</v>
      </c>
      <c r="O1465" t="s">
        <v>882</v>
      </c>
      <c r="P1465" t="s">
        <v>868</v>
      </c>
      <c r="Q1465" t="s">
        <v>869</v>
      </c>
      <c r="R1465">
        <v>0</v>
      </c>
      <c r="S1465">
        <v>0</v>
      </c>
      <c r="T1465">
        <v>500000000</v>
      </c>
      <c r="X1465">
        <v>0</v>
      </c>
      <c r="Y1465">
        <v>500000000</v>
      </c>
      <c r="AA1465" t="s">
        <v>2027</v>
      </c>
    </row>
    <row r="1466" spans="1:27" ht="15" customHeight="1">
      <c r="A1466" s="962" t="s">
        <v>262</v>
      </c>
      <c r="B1466" t="s">
        <v>288</v>
      </c>
      <c r="C1466" t="s">
        <v>13</v>
      </c>
      <c r="D1466" t="s">
        <v>11</v>
      </c>
      <c r="E1466" t="s">
        <v>329</v>
      </c>
      <c r="F1466" t="s">
        <v>458</v>
      </c>
      <c r="R1466">
        <v>0</v>
      </c>
      <c r="S1466">
        <v>0</v>
      </c>
      <c r="T1466">
        <v>500000000</v>
      </c>
      <c r="X1466">
        <v>0</v>
      </c>
      <c r="Y1466">
        <v>500000000</v>
      </c>
      <c r="AA1466" t="s">
        <v>2027</v>
      </c>
    </row>
    <row r="1467" spans="1:27" ht="15" customHeight="1">
      <c r="A1467" s="962" t="s">
        <v>262</v>
      </c>
      <c r="B1467" t="s">
        <v>287</v>
      </c>
      <c r="C1467" t="s">
        <v>13</v>
      </c>
      <c r="D1467" t="s">
        <v>11</v>
      </c>
      <c r="E1467" t="s">
        <v>329</v>
      </c>
      <c r="F1467" t="s">
        <v>458</v>
      </c>
      <c r="R1467">
        <v>0</v>
      </c>
      <c r="S1467">
        <v>0</v>
      </c>
      <c r="T1467">
        <v>500000000</v>
      </c>
      <c r="X1467">
        <v>0</v>
      </c>
      <c r="Y1467">
        <v>500000000</v>
      </c>
      <c r="AA1467" t="s">
        <v>2027</v>
      </c>
    </row>
    <row r="1468" spans="1:27" ht="15" customHeight="1">
      <c r="A1468" s="962" t="s">
        <v>262</v>
      </c>
      <c r="B1468" t="s">
        <v>299</v>
      </c>
      <c r="C1468" t="s">
        <v>13</v>
      </c>
      <c r="D1468" t="s">
        <v>11</v>
      </c>
      <c r="E1468" t="s">
        <v>329</v>
      </c>
      <c r="F1468" t="s">
        <v>458</v>
      </c>
      <c r="R1468">
        <v>0</v>
      </c>
      <c r="S1468">
        <v>0</v>
      </c>
      <c r="T1468">
        <v>500000000</v>
      </c>
      <c r="X1468">
        <v>0</v>
      </c>
      <c r="Y1468">
        <v>500000000</v>
      </c>
      <c r="AA1468" t="s">
        <v>2027</v>
      </c>
    </row>
    <row r="1469" spans="1:27" ht="15" customHeight="1">
      <c r="A1469" s="962" t="s">
        <v>262</v>
      </c>
      <c r="B1469" t="s">
        <v>301</v>
      </c>
      <c r="C1469" t="s">
        <v>13</v>
      </c>
      <c r="D1469" t="s">
        <v>11</v>
      </c>
      <c r="E1469" t="s">
        <v>329</v>
      </c>
      <c r="F1469" t="s">
        <v>458</v>
      </c>
      <c r="R1469">
        <v>0</v>
      </c>
      <c r="S1469">
        <v>0</v>
      </c>
      <c r="T1469">
        <v>500000000</v>
      </c>
      <c r="X1469">
        <v>0</v>
      </c>
      <c r="Y1469">
        <v>500000000</v>
      </c>
      <c r="AA1469" t="s">
        <v>2027</v>
      </c>
    </row>
    <row r="1470" spans="1:27" ht="15" customHeight="1">
      <c r="A1470" s="962" t="s">
        <v>262</v>
      </c>
      <c r="B1470" t="s">
        <v>302</v>
      </c>
      <c r="C1470" t="s">
        <v>13</v>
      </c>
      <c r="D1470" t="s">
        <v>11</v>
      </c>
      <c r="E1470" t="s">
        <v>329</v>
      </c>
      <c r="F1470" t="s">
        <v>458</v>
      </c>
      <c r="R1470">
        <v>0</v>
      </c>
      <c r="S1470">
        <v>0</v>
      </c>
      <c r="T1470">
        <v>500000000</v>
      </c>
      <c r="X1470">
        <v>0</v>
      </c>
      <c r="Y1470">
        <v>500000000</v>
      </c>
      <c r="AA1470" t="s">
        <v>2027</v>
      </c>
    </row>
    <row r="1471" spans="1:27" ht="15" customHeight="1">
      <c r="A1471" s="962" t="s">
        <v>262</v>
      </c>
      <c r="B1471" t="s">
        <v>303</v>
      </c>
      <c r="C1471" t="s">
        <v>13</v>
      </c>
      <c r="D1471" t="s">
        <v>11</v>
      </c>
      <c r="E1471" t="s">
        <v>329</v>
      </c>
      <c r="F1471" t="s">
        <v>458</v>
      </c>
      <c r="R1471">
        <v>0</v>
      </c>
      <c r="S1471">
        <v>0</v>
      </c>
      <c r="T1471">
        <v>500000000</v>
      </c>
      <c r="X1471">
        <v>0</v>
      </c>
      <c r="Y1471">
        <v>500000000</v>
      </c>
      <c r="AA1471" t="s">
        <v>2027</v>
      </c>
    </row>
    <row r="1472" spans="1:27" ht="15" customHeight="1">
      <c r="A1472" s="962" t="s">
        <v>262</v>
      </c>
      <c r="B1472" t="s">
        <v>298</v>
      </c>
      <c r="C1472" t="s">
        <v>13</v>
      </c>
      <c r="D1472" t="s">
        <v>11</v>
      </c>
      <c r="E1472" t="s">
        <v>329</v>
      </c>
      <c r="F1472" t="s">
        <v>458</v>
      </c>
      <c r="R1472">
        <v>0</v>
      </c>
      <c r="S1472">
        <v>0</v>
      </c>
      <c r="T1472">
        <v>500000000</v>
      </c>
      <c r="X1472">
        <v>0</v>
      </c>
      <c r="Y1472">
        <v>500000000</v>
      </c>
      <c r="AA1472" t="s">
        <v>2027</v>
      </c>
    </row>
    <row r="1473" spans="1:27" ht="15" customHeight="1">
      <c r="A1473" s="962" t="s">
        <v>262</v>
      </c>
      <c r="B1473" t="s">
        <v>300</v>
      </c>
      <c r="C1473" t="s">
        <v>13</v>
      </c>
      <c r="D1473" t="s">
        <v>11</v>
      </c>
      <c r="E1473" t="s">
        <v>329</v>
      </c>
      <c r="F1473" t="s">
        <v>458</v>
      </c>
      <c r="R1473">
        <v>0</v>
      </c>
      <c r="S1473">
        <v>0</v>
      </c>
      <c r="T1473">
        <v>500000000</v>
      </c>
      <c r="X1473">
        <v>0</v>
      </c>
      <c r="Y1473">
        <v>500000000</v>
      </c>
      <c r="AA1473" t="s">
        <v>2027</v>
      </c>
    </row>
    <row r="1474" spans="1:27" ht="15" customHeight="1">
      <c r="A1474" s="962" t="s">
        <v>262</v>
      </c>
      <c r="B1474" t="s">
        <v>321</v>
      </c>
      <c r="C1474" t="s">
        <v>13</v>
      </c>
      <c r="D1474" t="s">
        <v>11</v>
      </c>
      <c r="E1474" t="s">
        <v>329</v>
      </c>
      <c r="F1474" t="s">
        <v>458</v>
      </c>
      <c r="R1474">
        <v>0</v>
      </c>
      <c r="S1474">
        <v>0</v>
      </c>
      <c r="T1474">
        <v>500000000</v>
      </c>
      <c r="X1474">
        <v>0</v>
      </c>
      <c r="Y1474">
        <v>500000000</v>
      </c>
      <c r="AA1474" t="s">
        <v>2027</v>
      </c>
    </row>
    <row r="1475" spans="1:27" ht="15" customHeight="1">
      <c r="A1475" s="962" t="s">
        <v>263</v>
      </c>
      <c r="B1475" t="s">
        <v>290</v>
      </c>
      <c r="C1475" t="s">
        <v>13</v>
      </c>
      <c r="D1475" t="s">
        <v>11</v>
      </c>
      <c r="E1475" t="s">
        <v>329</v>
      </c>
      <c r="F1475" t="s">
        <v>458</v>
      </c>
      <c r="R1475">
        <v>0</v>
      </c>
      <c r="S1475">
        <v>0</v>
      </c>
      <c r="T1475">
        <v>500000000</v>
      </c>
      <c r="X1475">
        <v>0</v>
      </c>
      <c r="Y1475">
        <v>500000000</v>
      </c>
      <c r="AA1475" t="s">
        <v>2027</v>
      </c>
    </row>
    <row r="1476" spans="1:27" ht="15" customHeight="1">
      <c r="A1476" s="962" t="s">
        <v>263</v>
      </c>
      <c r="B1476" t="s">
        <v>292</v>
      </c>
      <c r="C1476" t="s">
        <v>13</v>
      </c>
      <c r="D1476" t="s">
        <v>11</v>
      </c>
      <c r="E1476" t="s">
        <v>329</v>
      </c>
      <c r="F1476" t="s">
        <v>458</v>
      </c>
      <c r="R1476">
        <v>0</v>
      </c>
      <c r="S1476">
        <v>0</v>
      </c>
      <c r="T1476">
        <v>500000000</v>
      </c>
      <c r="X1476">
        <v>0</v>
      </c>
      <c r="Y1476">
        <v>500000000</v>
      </c>
      <c r="AA1476" t="s">
        <v>2027</v>
      </c>
    </row>
    <row r="1477" spans="1:27" ht="15" customHeight="1">
      <c r="A1477" s="962" t="s">
        <v>263</v>
      </c>
      <c r="B1477" t="s">
        <v>295</v>
      </c>
      <c r="C1477" t="s">
        <v>13</v>
      </c>
      <c r="D1477" t="s">
        <v>11</v>
      </c>
      <c r="E1477" t="s">
        <v>329</v>
      </c>
      <c r="F1477" t="s">
        <v>458</v>
      </c>
      <c r="R1477">
        <v>0</v>
      </c>
      <c r="S1477">
        <v>0</v>
      </c>
      <c r="T1477">
        <v>500000000</v>
      </c>
      <c r="X1477">
        <v>0</v>
      </c>
      <c r="Y1477">
        <v>500000000</v>
      </c>
      <c r="AA1477" t="s">
        <v>2027</v>
      </c>
    </row>
    <row r="1478" spans="1:27" ht="15" customHeight="1">
      <c r="A1478" s="962" t="s">
        <v>263</v>
      </c>
      <c r="B1478" t="s">
        <v>296</v>
      </c>
      <c r="C1478" t="s">
        <v>13</v>
      </c>
      <c r="D1478" t="s">
        <v>11</v>
      </c>
      <c r="E1478" t="s">
        <v>329</v>
      </c>
      <c r="F1478" t="s">
        <v>458</v>
      </c>
      <c r="R1478">
        <v>0</v>
      </c>
      <c r="S1478">
        <v>0</v>
      </c>
      <c r="T1478">
        <v>500000000</v>
      </c>
      <c r="X1478">
        <v>0</v>
      </c>
      <c r="Y1478">
        <v>500000000</v>
      </c>
      <c r="AA1478" t="s">
        <v>2027</v>
      </c>
    </row>
    <row r="1479" spans="1:27" ht="15" customHeight="1">
      <c r="A1479" s="962" t="s">
        <v>263</v>
      </c>
      <c r="B1479" t="s">
        <v>289</v>
      </c>
      <c r="C1479" t="s">
        <v>13</v>
      </c>
      <c r="D1479" t="s">
        <v>11</v>
      </c>
      <c r="E1479" t="s">
        <v>329</v>
      </c>
      <c r="F1479" t="s">
        <v>458</v>
      </c>
      <c r="R1479">
        <v>0</v>
      </c>
      <c r="S1479">
        <v>0</v>
      </c>
      <c r="T1479">
        <v>500000000</v>
      </c>
      <c r="X1479">
        <v>0</v>
      </c>
      <c r="Y1479">
        <v>500000000</v>
      </c>
      <c r="AA1479" t="s">
        <v>2027</v>
      </c>
    </row>
    <row r="1480" spans="1:27" ht="15" customHeight="1">
      <c r="A1480" s="962" t="s">
        <v>263</v>
      </c>
      <c r="B1480" t="s">
        <v>291</v>
      </c>
      <c r="C1480" t="s">
        <v>13</v>
      </c>
      <c r="D1480" t="s">
        <v>11</v>
      </c>
      <c r="E1480" t="s">
        <v>329</v>
      </c>
      <c r="F1480" t="s">
        <v>458</v>
      </c>
      <c r="R1480">
        <v>0</v>
      </c>
      <c r="S1480">
        <v>0</v>
      </c>
      <c r="T1480">
        <v>500000000</v>
      </c>
      <c r="X1480">
        <v>0</v>
      </c>
      <c r="Y1480">
        <v>500000000</v>
      </c>
      <c r="AA1480" t="s">
        <v>2027</v>
      </c>
    </row>
    <row r="1481" spans="1:27" ht="15" customHeight="1">
      <c r="A1481" s="962" t="s">
        <v>263</v>
      </c>
      <c r="B1481" t="s">
        <v>288</v>
      </c>
      <c r="C1481" t="s">
        <v>13</v>
      </c>
      <c r="D1481" t="s">
        <v>11</v>
      </c>
      <c r="E1481" t="s">
        <v>329</v>
      </c>
      <c r="F1481" t="s">
        <v>458</v>
      </c>
      <c r="R1481">
        <v>0</v>
      </c>
      <c r="S1481">
        <v>0</v>
      </c>
      <c r="T1481">
        <v>500000000</v>
      </c>
      <c r="X1481">
        <v>0</v>
      </c>
      <c r="Y1481">
        <v>500000000</v>
      </c>
      <c r="AA1481" t="s">
        <v>2027</v>
      </c>
    </row>
    <row r="1482" spans="1:27" ht="15" customHeight="1">
      <c r="A1482" s="962" t="s">
        <v>263</v>
      </c>
      <c r="B1482" t="s">
        <v>287</v>
      </c>
      <c r="C1482" t="s">
        <v>13</v>
      </c>
      <c r="D1482" t="s">
        <v>11</v>
      </c>
      <c r="E1482" t="s">
        <v>329</v>
      </c>
      <c r="F1482" t="s">
        <v>458</v>
      </c>
      <c r="R1482">
        <v>0</v>
      </c>
      <c r="S1482">
        <v>0</v>
      </c>
      <c r="T1482">
        <v>500000000</v>
      </c>
      <c r="X1482">
        <v>0</v>
      </c>
      <c r="Y1482">
        <v>500000000</v>
      </c>
      <c r="AA1482" t="s">
        <v>2027</v>
      </c>
    </row>
    <row r="1483" spans="1:27" ht="15" customHeight="1">
      <c r="A1483" s="962" t="s">
        <v>263</v>
      </c>
      <c r="B1483" t="s">
        <v>321</v>
      </c>
      <c r="C1483" t="s">
        <v>13</v>
      </c>
      <c r="D1483" t="s">
        <v>11</v>
      </c>
      <c r="E1483" t="s">
        <v>329</v>
      </c>
      <c r="F1483" t="s">
        <v>458</v>
      </c>
      <c r="R1483">
        <v>0</v>
      </c>
      <c r="S1483">
        <v>0</v>
      </c>
      <c r="T1483">
        <v>500000000</v>
      </c>
      <c r="X1483">
        <v>0</v>
      </c>
      <c r="Y1483">
        <v>500000000</v>
      </c>
      <c r="AA1483" t="s">
        <v>2027</v>
      </c>
    </row>
    <row r="1484" spans="1:27" ht="15" customHeight="1">
      <c r="A1484" s="962" t="s">
        <v>263</v>
      </c>
      <c r="B1484" t="s">
        <v>294</v>
      </c>
      <c r="C1484" t="s">
        <v>13</v>
      </c>
      <c r="D1484" t="s">
        <v>11</v>
      </c>
      <c r="E1484" t="s">
        <v>329</v>
      </c>
      <c r="F1484" t="s">
        <v>458</v>
      </c>
      <c r="R1484">
        <v>0</v>
      </c>
      <c r="S1484">
        <v>0</v>
      </c>
      <c r="T1484">
        <v>500000000</v>
      </c>
      <c r="X1484">
        <v>0</v>
      </c>
      <c r="Y1484">
        <v>500000000</v>
      </c>
      <c r="AA1484" t="s">
        <v>2027</v>
      </c>
    </row>
    <row r="1485" spans="1:27" ht="15" customHeight="1">
      <c r="A1485" s="962" t="s">
        <v>263</v>
      </c>
      <c r="B1485" t="s">
        <v>293</v>
      </c>
      <c r="C1485" t="s">
        <v>13</v>
      </c>
      <c r="D1485" t="s">
        <v>11</v>
      </c>
      <c r="E1485" t="s">
        <v>329</v>
      </c>
      <c r="F1485" t="s">
        <v>458</v>
      </c>
      <c r="R1485">
        <v>0</v>
      </c>
      <c r="S1485">
        <v>0</v>
      </c>
      <c r="T1485">
        <v>500000000</v>
      </c>
      <c r="X1485">
        <v>0</v>
      </c>
      <c r="Y1485">
        <v>500000000</v>
      </c>
      <c r="AA1485" t="s">
        <v>2027</v>
      </c>
    </row>
    <row r="1486" spans="1:27" ht="15" customHeight="1">
      <c r="A1486" s="962" t="s">
        <v>263</v>
      </c>
      <c r="B1486" t="s">
        <v>324</v>
      </c>
      <c r="C1486" t="s">
        <v>13</v>
      </c>
      <c r="D1486" t="s">
        <v>11</v>
      </c>
      <c r="E1486" t="s">
        <v>329</v>
      </c>
      <c r="F1486" t="s">
        <v>458</v>
      </c>
      <c r="R1486">
        <v>0</v>
      </c>
      <c r="S1486">
        <v>0</v>
      </c>
      <c r="T1486">
        <v>500000000</v>
      </c>
      <c r="X1486">
        <v>0</v>
      </c>
      <c r="Y1486">
        <v>500000000</v>
      </c>
      <c r="AA1486" t="s">
        <v>2027</v>
      </c>
    </row>
    <row r="1487" spans="1:27" ht="15" customHeight="1">
      <c r="A1487" s="962" t="s">
        <v>264</v>
      </c>
      <c r="B1487" t="s">
        <v>294</v>
      </c>
      <c r="C1487" t="s">
        <v>13</v>
      </c>
      <c r="D1487" t="s">
        <v>11</v>
      </c>
      <c r="E1487" t="s">
        <v>329</v>
      </c>
      <c r="F1487" t="s">
        <v>458</v>
      </c>
      <c r="R1487">
        <v>0</v>
      </c>
      <c r="S1487">
        <v>0</v>
      </c>
      <c r="T1487">
        <v>0</v>
      </c>
      <c r="X1487">
        <v>0</v>
      </c>
      <c r="Y1487">
        <v>500000000</v>
      </c>
      <c r="AA1487" t="s">
        <v>2029</v>
      </c>
    </row>
    <row r="1488" spans="1:27" ht="15" customHeight="1">
      <c r="A1488" s="962" t="s">
        <v>264</v>
      </c>
      <c r="B1488" t="s">
        <v>292</v>
      </c>
      <c r="C1488" t="s">
        <v>13</v>
      </c>
      <c r="D1488" t="s">
        <v>11</v>
      </c>
      <c r="E1488" t="s">
        <v>329</v>
      </c>
      <c r="F1488" t="s">
        <v>458</v>
      </c>
      <c r="R1488">
        <v>0</v>
      </c>
      <c r="S1488">
        <v>0</v>
      </c>
      <c r="T1488">
        <v>0</v>
      </c>
      <c r="X1488">
        <v>0</v>
      </c>
      <c r="Y1488">
        <v>500000000</v>
      </c>
      <c r="AA1488" t="s">
        <v>2029</v>
      </c>
    </row>
    <row r="1489" spans="1:27" ht="15" customHeight="1">
      <c r="A1489" s="962" t="s">
        <v>264</v>
      </c>
      <c r="B1489" t="s">
        <v>291</v>
      </c>
      <c r="C1489" t="s">
        <v>13</v>
      </c>
      <c r="D1489" t="s">
        <v>11</v>
      </c>
      <c r="E1489" t="s">
        <v>329</v>
      </c>
      <c r="F1489" t="s">
        <v>458</v>
      </c>
      <c r="R1489">
        <v>0</v>
      </c>
      <c r="S1489">
        <v>0</v>
      </c>
      <c r="T1489">
        <v>0</v>
      </c>
      <c r="X1489">
        <v>0</v>
      </c>
      <c r="Y1489">
        <v>500000000</v>
      </c>
      <c r="AA1489" t="s">
        <v>2029</v>
      </c>
    </row>
    <row r="1490" spans="1:27" ht="15" customHeight="1">
      <c r="A1490" s="962" t="s">
        <v>264</v>
      </c>
      <c r="B1490" t="s">
        <v>293</v>
      </c>
      <c r="C1490" t="s">
        <v>13</v>
      </c>
      <c r="D1490" t="s">
        <v>11</v>
      </c>
      <c r="E1490" t="s">
        <v>329</v>
      </c>
      <c r="F1490" t="s">
        <v>458</v>
      </c>
      <c r="R1490">
        <v>0</v>
      </c>
      <c r="S1490">
        <v>0</v>
      </c>
      <c r="T1490">
        <v>0</v>
      </c>
      <c r="X1490">
        <v>0</v>
      </c>
      <c r="Y1490">
        <v>500000000</v>
      </c>
      <c r="AA1490" t="s">
        <v>2029</v>
      </c>
    </row>
    <row r="1491" spans="1:27" ht="15" customHeight="1">
      <c r="A1491" s="962" t="s">
        <v>264</v>
      </c>
      <c r="B1491" t="s">
        <v>289</v>
      </c>
      <c r="C1491" t="s">
        <v>13</v>
      </c>
      <c r="D1491" t="s">
        <v>11</v>
      </c>
      <c r="E1491" t="s">
        <v>329</v>
      </c>
      <c r="F1491" t="s">
        <v>458</v>
      </c>
      <c r="R1491">
        <v>0</v>
      </c>
      <c r="X1491">
        <v>0</v>
      </c>
      <c r="Y1491">
        <v>500000000</v>
      </c>
      <c r="AA1491" t="s">
        <v>2025</v>
      </c>
    </row>
    <row r="1492" spans="1:27" ht="15" customHeight="1">
      <c r="A1492" s="962" t="s">
        <v>264</v>
      </c>
      <c r="B1492" t="s">
        <v>288</v>
      </c>
      <c r="C1492" t="s">
        <v>13</v>
      </c>
      <c r="D1492" t="s">
        <v>11</v>
      </c>
      <c r="E1492" t="s">
        <v>329</v>
      </c>
      <c r="F1492" t="s">
        <v>458</v>
      </c>
      <c r="R1492">
        <v>0</v>
      </c>
      <c r="X1492">
        <v>0</v>
      </c>
      <c r="Y1492">
        <v>500000000</v>
      </c>
      <c r="AA1492" t="s">
        <v>2025</v>
      </c>
    </row>
    <row r="1493" spans="1:27" ht="15" customHeight="1">
      <c r="A1493" s="962" t="s">
        <v>264</v>
      </c>
      <c r="B1493" t="s">
        <v>287</v>
      </c>
      <c r="C1493" t="s">
        <v>13</v>
      </c>
      <c r="D1493" t="s">
        <v>11</v>
      </c>
      <c r="E1493" t="s">
        <v>329</v>
      </c>
      <c r="F1493" t="s">
        <v>458</v>
      </c>
      <c r="R1493">
        <v>0</v>
      </c>
      <c r="X1493">
        <v>0</v>
      </c>
      <c r="Y1493">
        <v>500000000</v>
      </c>
      <c r="AA1493" t="s">
        <v>2025</v>
      </c>
    </row>
    <row r="1494" spans="1:27" ht="15" customHeight="1">
      <c r="A1494" s="962" t="s">
        <v>264</v>
      </c>
      <c r="B1494" t="s">
        <v>295</v>
      </c>
      <c r="C1494" t="s">
        <v>13</v>
      </c>
      <c r="D1494" t="s">
        <v>11</v>
      </c>
      <c r="E1494" t="s">
        <v>329</v>
      </c>
      <c r="F1494" t="s">
        <v>458</v>
      </c>
      <c r="R1494">
        <v>0</v>
      </c>
      <c r="S1494">
        <v>0</v>
      </c>
      <c r="T1494">
        <v>0</v>
      </c>
      <c r="X1494">
        <v>0</v>
      </c>
      <c r="Y1494">
        <v>500000000</v>
      </c>
      <c r="AA1494" t="s">
        <v>2029</v>
      </c>
    </row>
    <row r="1495" spans="1:27" ht="15" customHeight="1">
      <c r="A1495" s="962" t="s">
        <v>264</v>
      </c>
      <c r="B1495" t="s">
        <v>296</v>
      </c>
      <c r="C1495" t="s">
        <v>13</v>
      </c>
      <c r="D1495" t="s">
        <v>11</v>
      </c>
      <c r="E1495" t="s">
        <v>329</v>
      </c>
      <c r="F1495" t="s">
        <v>458</v>
      </c>
      <c r="R1495">
        <v>0</v>
      </c>
      <c r="S1495">
        <v>0</v>
      </c>
      <c r="T1495">
        <v>0</v>
      </c>
      <c r="X1495">
        <v>0</v>
      </c>
      <c r="Y1495">
        <v>500000000</v>
      </c>
      <c r="AA1495" t="s">
        <v>2029</v>
      </c>
    </row>
    <row r="1496" spans="1:27" ht="15" customHeight="1">
      <c r="A1496" s="962" t="s">
        <v>265</v>
      </c>
      <c r="B1496" t="s">
        <v>294</v>
      </c>
      <c r="C1496" t="s">
        <v>13</v>
      </c>
      <c r="D1496" t="s">
        <v>11</v>
      </c>
      <c r="E1496" t="s">
        <v>329</v>
      </c>
      <c r="F1496" t="s">
        <v>458</v>
      </c>
      <c r="R1496">
        <v>0</v>
      </c>
      <c r="S1496">
        <v>0</v>
      </c>
      <c r="T1496">
        <v>0</v>
      </c>
      <c r="X1496">
        <v>0</v>
      </c>
      <c r="Y1496">
        <v>500000000</v>
      </c>
      <c r="AA1496" t="s">
        <v>2029</v>
      </c>
    </row>
    <row r="1497" spans="1:27" ht="15" customHeight="1">
      <c r="A1497" s="962" t="s">
        <v>265</v>
      </c>
      <c r="B1497" t="s">
        <v>292</v>
      </c>
      <c r="C1497" t="s">
        <v>13</v>
      </c>
      <c r="D1497" t="s">
        <v>11</v>
      </c>
      <c r="E1497" t="s">
        <v>329</v>
      </c>
      <c r="F1497" t="s">
        <v>458</v>
      </c>
      <c r="R1497">
        <v>0</v>
      </c>
      <c r="S1497">
        <v>0</v>
      </c>
      <c r="T1497">
        <v>0</v>
      </c>
      <c r="X1497">
        <v>0</v>
      </c>
      <c r="Y1497">
        <v>500000000</v>
      </c>
      <c r="AA1497" t="s">
        <v>2029</v>
      </c>
    </row>
    <row r="1498" spans="1:27" ht="15" customHeight="1">
      <c r="A1498" s="962" t="s">
        <v>265</v>
      </c>
      <c r="B1498" t="s">
        <v>291</v>
      </c>
      <c r="C1498" t="s">
        <v>13</v>
      </c>
      <c r="D1498" t="s">
        <v>11</v>
      </c>
      <c r="E1498" t="s">
        <v>329</v>
      </c>
      <c r="F1498" t="s">
        <v>458</v>
      </c>
      <c r="R1498">
        <v>0</v>
      </c>
      <c r="S1498">
        <v>0</v>
      </c>
      <c r="T1498">
        <v>0</v>
      </c>
      <c r="X1498">
        <v>0</v>
      </c>
      <c r="Y1498">
        <v>500000000</v>
      </c>
      <c r="AA1498" t="s">
        <v>2029</v>
      </c>
    </row>
    <row r="1499" spans="1:27" ht="15" customHeight="1">
      <c r="A1499" s="962" t="s">
        <v>265</v>
      </c>
      <c r="B1499" t="s">
        <v>293</v>
      </c>
      <c r="C1499" t="s">
        <v>13</v>
      </c>
      <c r="D1499" t="s">
        <v>11</v>
      </c>
      <c r="E1499" t="s">
        <v>329</v>
      </c>
      <c r="F1499" t="s">
        <v>458</v>
      </c>
      <c r="R1499">
        <v>0</v>
      </c>
      <c r="S1499">
        <v>0</v>
      </c>
      <c r="T1499">
        <v>0</v>
      </c>
      <c r="X1499">
        <v>0</v>
      </c>
      <c r="Y1499">
        <v>500000000</v>
      </c>
      <c r="AA1499" t="s">
        <v>2029</v>
      </c>
    </row>
    <row r="1500" spans="1:27" ht="15" customHeight="1">
      <c r="A1500" s="962" t="s">
        <v>265</v>
      </c>
      <c r="B1500" t="s">
        <v>289</v>
      </c>
      <c r="C1500" t="s">
        <v>13</v>
      </c>
      <c r="D1500" t="s">
        <v>11</v>
      </c>
      <c r="E1500" t="s">
        <v>329</v>
      </c>
      <c r="F1500" t="s">
        <v>458</v>
      </c>
      <c r="R1500">
        <v>0</v>
      </c>
      <c r="S1500">
        <v>0</v>
      </c>
      <c r="T1500">
        <v>0</v>
      </c>
      <c r="X1500">
        <v>0</v>
      </c>
      <c r="Y1500">
        <v>500000000</v>
      </c>
      <c r="AA1500" t="s">
        <v>2029</v>
      </c>
    </row>
    <row r="1501" spans="1:27" ht="15" customHeight="1">
      <c r="A1501" s="962" t="s">
        <v>265</v>
      </c>
      <c r="B1501" t="s">
        <v>288</v>
      </c>
      <c r="C1501" t="s">
        <v>13</v>
      </c>
      <c r="D1501" t="s">
        <v>11</v>
      </c>
      <c r="E1501" t="s">
        <v>329</v>
      </c>
      <c r="F1501" t="s">
        <v>458</v>
      </c>
      <c r="R1501">
        <v>0</v>
      </c>
      <c r="S1501">
        <v>0</v>
      </c>
      <c r="T1501">
        <v>0</v>
      </c>
      <c r="X1501">
        <v>0</v>
      </c>
      <c r="Y1501">
        <v>500000000</v>
      </c>
      <c r="AA1501" t="s">
        <v>2029</v>
      </c>
    </row>
    <row r="1502" spans="1:27" ht="15" customHeight="1">
      <c r="A1502" s="962" t="s">
        <v>265</v>
      </c>
      <c r="B1502" t="s">
        <v>287</v>
      </c>
      <c r="C1502" t="s">
        <v>13</v>
      </c>
      <c r="D1502" t="s">
        <v>11</v>
      </c>
      <c r="E1502" t="s">
        <v>329</v>
      </c>
      <c r="F1502" t="s">
        <v>458</v>
      </c>
      <c r="R1502">
        <v>0</v>
      </c>
      <c r="S1502">
        <v>0</v>
      </c>
      <c r="T1502">
        <v>0</v>
      </c>
      <c r="X1502">
        <v>0</v>
      </c>
      <c r="Y1502">
        <v>500000000</v>
      </c>
      <c r="AA1502" t="s">
        <v>2029</v>
      </c>
    </row>
    <row r="1503" spans="1:27" ht="15" customHeight="1">
      <c r="A1503" s="962" t="s">
        <v>265</v>
      </c>
      <c r="B1503" t="s">
        <v>295</v>
      </c>
      <c r="C1503" t="s">
        <v>13</v>
      </c>
      <c r="D1503" t="s">
        <v>11</v>
      </c>
      <c r="E1503" t="s">
        <v>329</v>
      </c>
      <c r="F1503" t="s">
        <v>458</v>
      </c>
      <c r="R1503">
        <v>0</v>
      </c>
      <c r="S1503">
        <v>0</v>
      </c>
      <c r="T1503">
        <v>0</v>
      </c>
      <c r="X1503">
        <v>0</v>
      </c>
      <c r="Y1503">
        <v>500000000</v>
      </c>
      <c r="AA1503" t="s">
        <v>2029</v>
      </c>
    </row>
    <row r="1504" spans="1:27" ht="15" customHeight="1">
      <c r="A1504" s="962" t="s">
        <v>265</v>
      </c>
      <c r="B1504" t="s">
        <v>296</v>
      </c>
      <c r="C1504" t="s">
        <v>13</v>
      </c>
      <c r="D1504" t="s">
        <v>11</v>
      </c>
      <c r="E1504" t="s">
        <v>329</v>
      </c>
      <c r="F1504" t="s">
        <v>458</v>
      </c>
      <c r="R1504">
        <v>0</v>
      </c>
      <c r="S1504">
        <v>0</v>
      </c>
      <c r="T1504">
        <v>0</v>
      </c>
      <c r="X1504">
        <v>0</v>
      </c>
      <c r="Y1504">
        <v>500000000</v>
      </c>
      <c r="AA1504" t="s">
        <v>2029</v>
      </c>
    </row>
    <row r="1505" spans="1:27" ht="15" customHeight="1">
      <c r="A1505" s="962" t="s">
        <v>266</v>
      </c>
      <c r="B1505" t="s">
        <v>294</v>
      </c>
      <c r="C1505" t="s">
        <v>13</v>
      </c>
      <c r="D1505" t="s">
        <v>11</v>
      </c>
      <c r="E1505" t="s">
        <v>329</v>
      </c>
      <c r="F1505" t="s">
        <v>458</v>
      </c>
      <c r="R1505">
        <v>0</v>
      </c>
      <c r="S1505">
        <v>0</v>
      </c>
      <c r="T1505">
        <v>0</v>
      </c>
      <c r="X1505">
        <v>0</v>
      </c>
      <c r="Y1505">
        <v>500000000</v>
      </c>
      <c r="AA1505" t="s">
        <v>2029</v>
      </c>
    </row>
    <row r="1506" spans="1:27" ht="15" customHeight="1">
      <c r="A1506" s="962" t="s">
        <v>266</v>
      </c>
      <c r="B1506" t="s">
        <v>292</v>
      </c>
      <c r="C1506" t="s">
        <v>13</v>
      </c>
      <c r="D1506" t="s">
        <v>11</v>
      </c>
      <c r="E1506" t="s">
        <v>329</v>
      </c>
      <c r="F1506" t="s">
        <v>458</v>
      </c>
      <c r="R1506">
        <v>0</v>
      </c>
      <c r="S1506">
        <v>0</v>
      </c>
      <c r="T1506">
        <v>0</v>
      </c>
      <c r="X1506">
        <v>0</v>
      </c>
      <c r="Y1506">
        <v>500000000</v>
      </c>
      <c r="AA1506" t="s">
        <v>2029</v>
      </c>
    </row>
    <row r="1507" spans="1:27" ht="15" customHeight="1">
      <c r="A1507" s="962" t="s">
        <v>266</v>
      </c>
      <c r="B1507" t="s">
        <v>291</v>
      </c>
      <c r="C1507" t="s">
        <v>13</v>
      </c>
      <c r="D1507" t="s">
        <v>11</v>
      </c>
      <c r="E1507" t="s">
        <v>329</v>
      </c>
      <c r="F1507" t="s">
        <v>458</v>
      </c>
      <c r="R1507">
        <v>0</v>
      </c>
      <c r="S1507">
        <v>0</v>
      </c>
      <c r="T1507">
        <v>0</v>
      </c>
      <c r="X1507">
        <v>0</v>
      </c>
      <c r="Y1507">
        <v>500000000</v>
      </c>
      <c r="AA1507" t="s">
        <v>2029</v>
      </c>
    </row>
    <row r="1508" spans="1:27" ht="15" customHeight="1">
      <c r="A1508" s="962" t="s">
        <v>266</v>
      </c>
      <c r="B1508" t="s">
        <v>293</v>
      </c>
      <c r="C1508" t="s">
        <v>13</v>
      </c>
      <c r="D1508" t="s">
        <v>11</v>
      </c>
      <c r="E1508" t="s">
        <v>329</v>
      </c>
      <c r="F1508" t="s">
        <v>458</v>
      </c>
      <c r="R1508">
        <v>0</v>
      </c>
      <c r="S1508">
        <v>0</v>
      </c>
      <c r="T1508">
        <v>0</v>
      </c>
      <c r="X1508">
        <v>0</v>
      </c>
      <c r="Y1508">
        <v>500000000</v>
      </c>
      <c r="AA1508" t="s">
        <v>2029</v>
      </c>
    </row>
    <row r="1509" spans="1:27" ht="15" customHeight="1">
      <c r="A1509" s="962" t="s">
        <v>266</v>
      </c>
      <c r="B1509" t="s">
        <v>289</v>
      </c>
      <c r="C1509" t="s">
        <v>13</v>
      </c>
      <c r="D1509" t="s">
        <v>11</v>
      </c>
      <c r="E1509" t="s">
        <v>329</v>
      </c>
      <c r="F1509" t="s">
        <v>458</v>
      </c>
      <c r="R1509">
        <v>0</v>
      </c>
      <c r="S1509">
        <v>0</v>
      </c>
      <c r="T1509">
        <v>0</v>
      </c>
      <c r="X1509">
        <v>0</v>
      </c>
      <c r="Y1509">
        <v>500000000</v>
      </c>
      <c r="AA1509" t="s">
        <v>2029</v>
      </c>
    </row>
    <row r="1510" spans="1:27" ht="15" customHeight="1">
      <c r="A1510" s="962" t="s">
        <v>266</v>
      </c>
      <c r="B1510" t="s">
        <v>288</v>
      </c>
      <c r="C1510" t="s">
        <v>13</v>
      </c>
      <c r="D1510" t="s">
        <v>11</v>
      </c>
      <c r="E1510" t="s">
        <v>329</v>
      </c>
      <c r="F1510" t="s">
        <v>458</v>
      </c>
      <c r="R1510">
        <v>0</v>
      </c>
      <c r="S1510">
        <v>0</v>
      </c>
      <c r="T1510">
        <v>0</v>
      </c>
      <c r="X1510">
        <v>0</v>
      </c>
      <c r="Y1510">
        <v>500000000</v>
      </c>
      <c r="AA1510" t="s">
        <v>2029</v>
      </c>
    </row>
    <row r="1511" spans="1:27" ht="15" customHeight="1">
      <c r="A1511" s="962" t="s">
        <v>266</v>
      </c>
      <c r="B1511" t="s">
        <v>287</v>
      </c>
      <c r="C1511" t="s">
        <v>13</v>
      </c>
      <c r="D1511" t="s">
        <v>11</v>
      </c>
      <c r="E1511" t="s">
        <v>329</v>
      </c>
      <c r="F1511" t="s">
        <v>458</v>
      </c>
      <c r="R1511">
        <v>0</v>
      </c>
      <c r="S1511">
        <v>0</v>
      </c>
      <c r="T1511">
        <v>0</v>
      </c>
      <c r="X1511">
        <v>0</v>
      </c>
      <c r="Y1511">
        <v>500000000</v>
      </c>
      <c r="AA1511" t="s">
        <v>2029</v>
      </c>
    </row>
    <row r="1512" spans="1:27" ht="15" customHeight="1">
      <c r="A1512" s="962" t="s">
        <v>266</v>
      </c>
      <c r="B1512" t="s">
        <v>295</v>
      </c>
      <c r="C1512" t="s">
        <v>13</v>
      </c>
      <c r="D1512" t="s">
        <v>11</v>
      </c>
      <c r="E1512" t="s">
        <v>329</v>
      </c>
      <c r="F1512" t="s">
        <v>458</v>
      </c>
      <c r="R1512">
        <v>0</v>
      </c>
      <c r="S1512">
        <v>0</v>
      </c>
      <c r="T1512">
        <v>0</v>
      </c>
      <c r="X1512">
        <v>0</v>
      </c>
      <c r="Y1512">
        <v>500000000</v>
      </c>
      <c r="AA1512" t="s">
        <v>2029</v>
      </c>
    </row>
    <row r="1513" spans="1:27" ht="15" customHeight="1">
      <c r="A1513" s="962" t="s">
        <v>266</v>
      </c>
      <c r="B1513" t="s">
        <v>296</v>
      </c>
      <c r="C1513" t="s">
        <v>13</v>
      </c>
      <c r="D1513" t="s">
        <v>11</v>
      </c>
      <c r="E1513" t="s">
        <v>329</v>
      </c>
      <c r="F1513" t="s">
        <v>458</v>
      </c>
      <c r="R1513">
        <v>0</v>
      </c>
      <c r="S1513">
        <v>0</v>
      </c>
      <c r="T1513">
        <v>0</v>
      </c>
      <c r="X1513">
        <v>0</v>
      </c>
      <c r="Y1513">
        <v>500000000</v>
      </c>
      <c r="AA1513" t="s">
        <v>2029</v>
      </c>
    </row>
    <row r="1514" spans="1:27" ht="15" customHeight="1">
      <c r="A1514" s="962" t="s">
        <v>267</v>
      </c>
      <c r="B1514" t="s">
        <v>296</v>
      </c>
      <c r="C1514" t="s">
        <v>13</v>
      </c>
      <c r="D1514" t="s">
        <v>11</v>
      </c>
      <c r="E1514" t="s">
        <v>329</v>
      </c>
      <c r="F1514" t="s">
        <v>458</v>
      </c>
      <c r="R1514">
        <v>0</v>
      </c>
      <c r="S1514">
        <v>0</v>
      </c>
      <c r="T1514">
        <v>0</v>
      </c>
      <c r="X1514">
        <v>0</v>
      </c>
      <c r="Y1514">
        <v>500000000</v>
      </c>
      <c r="AA1514" t="s">
        <v>2029</v>
      </c>
    </row>
    <row r="1515" spans="1:27" ht="15" customHeight="1">
      <c r="A1515" s="962" t="s">
        <v>267</v>
      </c>
      <c r="B1515" t="s">
        <v>289</v>
      </c>
      <c r="C1515" t="s">
        <v>13</v>
      </c>
      <c r="D1515" t="s">
        <v>11</v>
      </c>
      <c r="E1515" t="s">
        <v>329</v>
      </c>
      <c r="F1515" t="s">
        <v>458</v>
      </c>
      <c r="R1515">
        <v>0</v>
      </c>
      <c r="S1515">
        <v>0</v>
      </c>
      <c r="T1515">
        <v>0</v>
      </c>
      <c r="X1515">
        <v>0</v>
      </c>
      <c r="Y1515">
        <v>500000000</v>
      </c>
      <c r="AA1515" t="s">
        <v>2029</v>
      </c>
    </row>
    <row r="1516" spans="1:27" ht="15" customHeight="1">
      <c r="A1516" s="962" t="s">
        <v>267</v>
      </c>
      <c r="B1516" t="s">
        <v>288</v>
      </c>
      <c r="C1516" t="s">
        <v>13</v>
      </c>
      <c r="D1516" t="s">
        <v>11</v>
      </c>
      <c r="E1516" t="s">
        <v>329</v>
      </c>
      <c r="F1516" t="s">
        <v>458</v>
      </c>
      <c r="R1516">
        <v>0</v>
      </c>
      <c r="S1516">
        <v>0</v>
      </c>
      <c r="T1516">
        <v>0</v>
      </c>
      <c r="X1516">
        <v>0</v>
      </c>
      <c r="Y1516">
        <v>500000000</v>
      </c>
      <c r="AA1516" t="s">
        <v>2029</v>
      </c>
    </row>
    <row r="1517" spans="1:27" ht="15" customHeight="1">
      <c r="A1517" s="962" t="s">
        <v>267</v>
      </c>
      <c r="B1517" t="s">
        <v>287</v>
      </c>
      <c r="C1517" t="s">
        <v>13</v>
      </c>
      <c r="D1517" t="s">
        <v>11</v>
      </c>
      <c r="E1517" t="s">
        <v>329</v>
      </c>
      <c r="F1517" t="s">
        <v>458</v>
      </c>
      <c r="R1517">
        <v>0</v>
      </c>
      <c r="S1517">
        <v>0</v>
      </c>
      <c r="T1517">
        <v>0</v>
      </c>
      <c r="X1517">
        <v>0</v>
      </c>
      <c r="Y1517">
        <v>500000000</v>
      </c>
      <c r="AA1517" t="s">
        <v>2029</v>
      </c>
    </row>
    <row r="1518" spans="1:27" ht="15" customHeight="1">
      <c r="A1518" s="962" t="s">
        <v>268</v>
      </c>
      <c r="B1518" t="s">
        <v>296</v>
      </c>
      <c r="C1518" t="s">
        <v>13</v>
      </c>
      <c r="D1518" t="s">
        <v>11</v>
      </c>
      <c r="E1518" t="s">
        <v>329</v>
      </c>
      <c r="F1518" t="s">
        <v>458</v>
      </c>
      <c r="R1518">
        <v>0</v>
      </c>
      <c r="S1518">
        <v>0</v>
      </c>
      <c r="T1518">
        <v>0</v>
      </c>
      <c r="X1518">
        <v>0</v>
      </c>
      <c r="Y1518">
        <v>500000000</v>
      </c>
      <c r="AA1518" t="s">
        <v>2029</v>
      </c>
    </row>
    <row r="1519" spans="1:27" ht="15" customHeight="1">
      <c r="A1519" s="962" t="s">
        <v>268</v>
      </c>
      <c r="B1519" t="s">
        <v>289</v>
      </c>
      <c r="C1519" t="s">
        <v>13</v>
      </c>
      <c r="D1519" t="s">
        <v>11</v>
      </c>
      <c r="E1519" t="s">
        <v>329</v>
      </c>
      <c r="F1519" t="s">
        <v>458</v>
      </c>
      <c r="R1519">
        <v>0</v>
      </c>
      <c r="S1519">
        <v>0</v>
      </c>
      <c r="T1519">
        <v>0</v>
      </c>
      <c r="X1519">
        <v>0</v>
      </c>
      <c r="Y1519">
        <v>500000000</v>
      </c>
      <c r="AA1519" t="s">
        <v>2029</v>
      </c>
    </row>
    <row r="1520" spans="1:27" ht="15" customHeight="1">
      <c r="A1520" s="962" t="s">
        <v>268</v>
      </c>
      <c r="B1520" t="s">
        <v>288</v>
      </c>
      <c r="C1520" t="s">
        <v>13</v>
      </c>
      <c r="D1520" t="s">
        <v>11</v>
      </c>
      <c r="E1520" t="s">
        <v>329</v>
      </c>
      <c r="F1520" t="s">
        <v>458</v>
      </c>
      <c r="R1520">
        <v>0</v>
      </c>
      <c r="S1520">
        <v>0</v>
      </c>
      <c r="T1520">
        <v>0</v>
      </c>
      <c r="X1520">
        <v>0</v>
      </c>
      <c r="Y1520">
        <v>500000000</v>
      </c>
      <c r="AA1520" t="s">
        <v>2029</v>
      </c>
    </row>
    <row r="1521" spans="1:27" ht="15" customHeight="1">
      <c r="A1521" s="962" t="s">
        <v>268</v>
      </c>
      <c r="B1521" t="s">
        <v>287</v>
      </c>
      <c r="C1521" t="s">
        <v>13</v>
      </c>
      <c r="D1521" t="s">
        <v>11</v>
      </c>
      <c r="E1521" t="s">
        <v>329</v>
      </c>
      <c r="F1521" t="s">
        <v>458</v>
      </c>
      <c r="R1521">
        <v>0</v>
      </c>
      <c r="S1521">
        <v>0</v>
      </c>
      <c r="T1521">
        <v>0</v>
      </c>
      <c r="X1521">
        <v>0</v>
      </c>
      <c r="Y1521">
        <v>500000000</v>
      </c>
      <c r="AA1521" t="s">
        <v>2029</v>
      </c>
    </row>
    <row r="1522" spans="1:27" ht="15" customHeight="1">
      <c r="A1522" s="962" t="s">
        <v>269</v>
      </c>
      <c r="B1522" t="s">
        <v>296</v>
      </c>
      <c r="C1522" t="s">
        <v>13</v>
      </c>
      <c r="D1522" t="s">
        <v>11</v>
      </c>
      <c r="E1522" t="s">
        <v>329</v>
      </c>
      <c r="F1522" t="s">
        <v>458</v>
      </c>
      <c r="R1522">
        <v>0</v>
      </c>
      <c r="S1522">
        <v>0</v>
      </c>
      <c r="T1522">
        <v>0</v>
      </c>
      <c r="X1522">
        <v>0</v>
      </c>
      <c r="Y1522">
        <v>500000000</v>
      </c>
      <c r="AA1522" t="s">
        <v>2029</v>
      </c>
    </row>
    <row r="1523" spans="1:27" ht="15" customHeight="1">
      <c r="A1523" s="962" t="s">
        <v>269</v>
      </c>
      <c r="B1523" t="s">
        <v>289</v>
      </c>
      <c r="C1523" t="s">
        <v>13</v>
      </c>
      <c r="D1523" t="s">
        <v>11</v>
      </c>
      <c r="E1523" t="s">
        <v>329</v>
      </c>
      <c r="F1523" t="s">
        <v>458</v>
      </c>
      <c r="R1523">
        <v>0</v>
      </c>
      <c r="S1523">
        <v>0</v>
      </c>
      <c r="T1523">
        <v>0</v>
      </c>
      <c r="X1523">
        <v>0</v>
      </c>
      <c r="Y1523">
        <v>500000000</v>
      </c>
      <c r="AA1523" t="s">
        <v>2029</v>
      </c>
    </row>
    <row r="1524" spans="1:27" ht="15" customHeight="1">
      <c r="A1524" s="962" t="s">
        <v>269</v>
      </c>
      <c r="B1524" t="s">
        <v>288</v>
      </c>
      <c r="C1524" t="s">
        <v>13</v>
      </c>
      <c r="D1524" t="s">
        <v>11</v>
      </c>
      <c r="E1524" t="s">
        <v>329</v>
      </c>
      <c r="F1524" t="s">
        <v>458</v>
      </c>
      <c r="R1524">
        <v>0</v>
      </c>
      <c r="S1524">
        <v>0</v>
      </c>
      <c r="T1524">
        <v>0</v>
      </c>
      <c r="X1524">
        <v>0</v>
      </c>
      <c r="Y1524">
        <v>500000000</v>
      </c>
      <c r="AA1524" t="s">
        <v>2029</v>
      </c>
    </row>
    <row r="1525" spans="1:27" ht="15" customHeight="1">
      <c r="A1525" s="962" t="s">
        <v>269</v>
      </c>
      <c r="B1525" t="s">
        <v>287</v>
      </c>
      <c r="C1525" t="s">
        <v>13</v>
      </c>
      <c r="D1525" t="s">
        <v>11</v>
      </c>
      <c r="E1525" t="s">
        <v>329</v>
      </c>
      <c r="F1525" t="s">
        <v>458</v>
      </c>
      <c r="R1525">
        <v>0</v>
      </c>
      <c r="S1525">
        <v>0</v>
      </c>
      <c r="T1525">
        <v>0</v>
      </c>
      <c r="X1525">
        <v>0</v>
      </c>
      <c r="Y1525">
        <v>500000000</v>
      </c>
      <c r="AA1525" t="s">
        <v>2029</v>
      </c>
    </row>
    <row r="1526" spans="1:27" ht="15" customHeight="1">
      <c r="A1526" s="962" t="s">
        <v>270</v>
      </c>
      <c r="B1526" t="s">
        <v>296</v>
      </c>
      <c r="C1526" t="s">
        <v>13</v>
      </c>
      <c r="D1526" t="s">
        <v>11</v>
      </c>
      <c r="E1526" t="s">
        <v>329</v>
      </c>
      <c r="F1526" t="s">
        <v>458</v>
      </c>
      <c r="R1526">
        <v>0</v>
      </c>
      <c r="S1526">
        <v>0</v>
      </c>
      <c r="T1526">
        <v>0</v>
      </c>
      <c r="X1526">
        <v>0</v>
      </c>
      <c r="Y1526">
        <v>500000000</v>
      </c>
      <c r="AA1526" t="s">
        <v>2029</v>
      </c>
    </row>
    <row r="1527" spans="1:27" ht="15" customHeight="1">
      <c r="A1527" s="962" t="s">
        <v>270</v>
      </c>
      <c r="B1527" t="s">
        <v>289</v>
      </c>
      <c r="C1527" t="s">
        <v>13</v>
      </c>
      <c r="D1527" t="s">
        <v>11</v>
      </c>
      <c r="E1527" t="s">
        <v>329</v>
      </c>
      <c r="F1527" t="s">
        <v>458</v>
      </c>
      <c r="R1527">
        <v>0</v>
      </c>
      <c r="S1527">
        <v>0</v>
      </c>
      <c r="T1527">
        <v>0</v>
      </c>
      <c r="X1527">
        <v>0</v>
      </c>
      <c r="Y1527">
        <v>500000000</v>
      </c>
      <c r="AA1527" t="s">
        <v>2029</v>
      </c>
    </row>
    <row r="1528" spans="1:27" ht="15" customHeight="1">
      <c r="A1528" s="962" t="s">
        <v>270</v>
      </c>
      <c r="B1528" t="s">
        <v>288</v>
      </c>
      <c r="C1528" t="s">
        <v>13</v>
      </c>
      <c r="D1528" t="s">
        <v>11</v>
      </c>
      <c r="E1528" t="s">
        <v>329</v>
      </c>
      <c r="F1528" t="s">
        <v>458</v>
      </c>
      <c r="R1528">
        <v>0</v>
      </c>
      <c r="S1528">
        <v>0</v>
      </c>
      <c r="T1528">
        <v>0</v>
      </c>
      <c r="X1528">
        <v>0</v>
      </c>
      <c r="Y1528">
        <v>500000000</v>
      </c>
      <c r="AA1528" t="s">
        <v>2029</v>
      </c>
    </row>
    <row r="1529" spans="1:27" ht="15" customHeight="1">
      <c r="A1529" s="962" t="s">
        <v>270</v>
      </c>
      <c r="B1529" t="s">
        <v>287</v>
      </c>
      <c r="C1529" t="s">
        <v>13</v>
      </c>
      <c r="D1529" t="s">
        <v>11</v>
      </c>
      <c r="E1529" t="s">
        <v>329</v>
      </c>
      <c r="F1529" t="s">
        <v>458</v>
      </c>
      <c r="R1529">
        <v>0</v>
      </c>
      <c r="S1529">
        <v>0</v>
      </c>
      <c r="T1529">
        <v>0</v>
      </c>
      <c r="X1529">
        <v>0</v>
      </c>
      <c r="Y1529">
        <v>500000000</v>
      </c>
      <c r="AA1529" t="s">
        <v>2029</v>
      </c>
    </row>
    <row r="1530" spans="1:27" ht="15" customHeight="1">
      <c r="A1530" s="962" t="s">
        <v>271</v>
      </c>
      <c r="B1530" t="s">
        <v>297</v>
      </c>
      <c r="C1530" t="s">
        <v>13</v>
      </c>
      <c r="D1530" t="s">
        <v>11</v>
      </c>
      <c r="E1530" t="s">
        <v>329</v>
      </c>
      <c r="F1530" t="s">
        <v>458</v>
      </c>
      <c r="R1530">
        <v>0</v>
      </c>
      <c r="S1530">
        <v>0</v>
      </c>
      <c r="T1530">
        <v>0</v>
      </c>
      <c r="X1530">
        <v>0</v>
      </c>
      <c r="Y1530">
        <v>500000000</v>
      </c>
      <c r="AA1530" t="s">
        <v>2029</v>
      </c>
    </row>
    <row r="1531" spans="1:27" ht="15" customHeight="1">
      <c r="A1531" s="962" t="s">
        <v>271</v>
      </c>
      <c r="B1531" t="s">
        <v>288</v>
      </c>
      <c r="C1531" t="s">
        <v>13</v>
      </c>
      <c r="D1531" t="s">
        <v>11</v>
      </c>
      <c r="E1531" t="s">
        <v>329</v>
      </c>
      <c r="F1531" t="s">
        <v>458</v>
      </c>
      <c r="R1531">
        <v>0</v>
      </c>
      <c r="S1531">
        <v>0</v>
      </c>
      <c r="T1531">
        <v>0</v>
      </c>
      <c r="X1531">
        <v>0</v>
      </c>
      <c r="Y1531">
        <v>500000000</v>
      </c>
      <c r="AA1531" t="s">
        <v>2029</v>
      </c>
    </row>
    <row r="1532" spans="1:27" ht="15" customHeight="1">
      <c r="A1532" s="962" t="s">
        <v>271</v>
      </c>
      <c r="B1532" t="s">
        <v>287</v>
      </c>
      <c r="C1532" t="s">
        <v>13</v>
      </c>
      <c r="D1532" t="s">
        <v>11</v>
      </c>
      <c r="E1532" t="s">
        <v>329</v>
      </c>
      <c r="F1532" t="s">
        <v>458</v>
      </c>
      <c r="R1532">
        <v>0</v>
      </c>
      <c r="S1532">
        <v>0</v>
      </c>
      <c r="T1532">
        <v>0</v>
      </c>
      <c r="X1532">
        <v>0</v>
      </c>
      <c r="Y1532">
        <v>500000000</v>
      </c>
      <c r="AA1532" t="s">
        <v>2029</v>
      </c>
    </row>
    <row r="1533" spans="1:27" ht="15" customHeight="1">
      <c r="A1533" s="962" t="s">
        <v>271</v>
      </c>
      <c r="B1533" t="s">
        <v>299</v>
      </c>
      <c r="C1533" t="s">
        <v>13</v>
      </c>
      <c r="D1533" t="s">
        <v>11</v>
      </c>
      <c r="E1533" t="s">
        <v>329</v>
      </c>
      <c r="F1533" t="s">
        <v>458</v>
      </c>
      <c r="R1533">
        <v>0</v>
      </c>
      <c r="S1533">
        <v>0</v>
      </c>
      <c r="T1533">
        <v>0</v>
      </c>
      <c r="X1533">
        <v>0</v>
      </c>
      <c r="Y1533">
        <v>500000000</v>
      </c>
      <c r="AA1533" t="s">
        <v>2029</v>
      </c>
    </row>
    <row r="1534" spans="1:27" ht="15" customHeight="1">
      <c r="A1534" s="962" t="s">
        <v>271</v>
      </c>
      <c r="B1534" t="s">
        <v>301</v>
      </c>
      <c r="C1534" t="s">
        <v>13</v>
      </c>
      <c r="D1534" t="s">
        <v>11</v>
      </c>
      <c r="E1534" t="s">
        <v>329</v>
      </c>
      <c r="F1534" t="s">
        <v>458</v>
      </c>
      <c r="R1534">
        <v>0</v>
      </c>
      <c r="S1534">
        <v>0</v>
      </c>
      <c r="T1534">
        <v>0</v>
      </c>
      <c r="X1534">
        <v>0</v>
      </c>
      <c r="Y1534">
        <v>500000000</v>
      </c>
      <c r="AA1534" t="s">
        <v>2029</v>
      </c>
    </row>
    <row r="1535" spans="1:27" ht="15" customHeight="1">
      <c r="A1535" s="962" t="s">
        <v>271</v>
      </c>
      <c r="B1535" t="s">
        <v>302</v>
      </c>
      <c r="C1535" t="s">
        <v>13</v>
      </c>
      <c r="D1535" t="s">
        <v>11</v>
      </c>
      <c r="E1535" t="s">
        <v>329</v>
      </c>
      <c r="F1535" t="s">
        <v>458</v>
      </c>
      <c r="R1535">
        <v>0</v>
      </c>
      <c r="S1535">
        <v>0</v>
      </c>
      <c r="T1535">
        <v>0</v>
      </c>
      <c r="X1535">
        <v>0</v>
      </c>
      <c r="Y1535">
        <v>500000000</v>
      </c>
      <c r="AA1535" t="s">
        <v>2029</v>
      </c>
    </row>
    <row r="1536" spans="1:27" ht="15" customHeight="1">
      <c r="A1536" s="962" t="s">
        <v>271</v>
      </c>
      <c r="B1536" t="s">
        <v>303</v>
      </c>
      <c r="C1536" t="s">
        <v>13</v>
      </c>
      <c r="D1536" t="s">
        <v>11</v>
      </c>
      <c r="E1536" t="s">
        <v>329</v>
      </c>
      <c r="F1536" t="s">
        <v>458</v>
      </c>
      <c r="R1536">
        <v>0</v>
      </c>
      <c r="S1536">
        <v>0</v>
      </c>
      <c r="T1536">
        <v>0</v>
      </c>
      <c r="X1536">
        <v>0</v>
      </c>
      <c r="Y1536">
        <v>500000000</v>
      </c>
      <c r="AA1536" t="s">
        <v>2029</v>
      </c>
    </row>
    <row r="1537" spans="1:27" ht="15" customHeight="1">
      <c r="A1537" s="962" t="s">
        <v>271</v>
      </c>
      <c r="B1537" t="s">
        <v>298</v>
      </c>
      <c r="C1537" t="s">
        <v>13</v>
      </c>
      <c r="D1537" t="s">
        <v>11</v>
      </c>
      <c r="E1537" t="s">
        <v>329</v>
      </c>
      <c r="F1537" t="s">
        <v>458</v>
      </c>
      <c r="R1537">
        <v>0</v>
      </c>
      <c r="S1537">
        <v>0</v>
      </c>
      <c r="T1537">
        <v>0</v>
      </c>
      <c r="X1537">
        <v>0</v>
      </c>
      <c r="Y1537">
        <v>500000000</v>
      </c>
      <c r="AA1537" t="s">
        <v>2029</v>
      </c>
    </row>
    <row r="1538" spans="1:27" ht="15" customHeight="1">
      <c r="A1538" s="962" t="s">
        <v>271</v>
      </c>
      <c r="B1538" t="s">
        <v>300</v>
      </c>
      <c r="C1538" t="s">
        <v>13</v>
      </c>
      <c r="D1538" t="s">
        <v>11</v>
      </c>
      <c r="E1538" t="s">
        <v>329</v>
      </c>
      <c r="F1538" t="s">
        <v>458</v>
      </c>
      <c r="R1538">
        <v>0</v>
      </c>
      <c r="S1538">
        <v>0</v>
      </c>
      <c r="T1538">
        <v>0</v>
      </c>
      <c r="X1538">
        <v>0</v>
      </c>
      <c r="Y1538">
        <v>500000000</v>
      </c>
      <c r="AA1538" t="s">
        <v>2029</v>
      </c>
    </row>
    <row r="1539" spans="1:27" ht="15" customHeight="1">
      <c r="A1539" s="962" t="s">
        <v>272</v>
      </c>
      <c r="B1539" t="s">
        <v>296</v>
      </c>
      <c r="C1539" t="s">
        <v>13</v>
      </c>
      <c r="D1539" t="s">
        <v>11</v>
      </c>
      <c r="E1539" t="s">
        <v>329</v>
      </c>
      <c r="F1539" t="s">
        <v>458</v>
      </c>
      <c r="O1539" t="s">
        <v>882</v>
      </c>
      <c r="P1539" t="s">
        <v>2005</v>
      </c>
      <c r="Q1539" t="s">
        <v>2006</v>
      </c>
      <c r="R1539">
        <v>1.01</v>
      </c>
      <c r="X1539">
        <v>0</v>
      </c>
      <c r="Y1539">
        <v>500000000</v>
      </c>
      <c r="AA1539" t="s">
        <v>2025</v>
      </c>
    </row>
    <row r="1540" spans="1:27" ht="15" customHeight="1">
      <c r="A1540" s="962" t="s">
        <v>272</v>
      </c>
      <c r="B1540" t="s">
        <v>289</v>
      </c>
      <c r="C1540" t="s">
        <v>13</v>
      </c>
      <c r="D1540" t="s">
        <v>11</v>
      </c>
      <c r="E1540" t="s">
        <v>329</v>
      </c>
      <c r="F1540" t="s">
        <v>458</v>
      </c>
      <c r="R1540">
        <v>1.01</v>
      </c>
      <c r="X1540">
        <v>0</v>
      </c>
      <c r="Y1540">
        <v>500000000</v>
      </c>
      <c r="AA1540" t="s">
        <v>2025</v>
      </c>
    </row>
    <row r="1541" spans="1:27" ht="15" customHeight="1">
      <c r="A1541" s="962" t="s">
        <v>272</v>
      </c>
      <c r="B1541" t="s">
        <v>288</v>
      </c>
      <c r="C1541" t="s">
        <v>13</v>
      </c>
      <c r="D1541" t="s">
        <v>11</v>
      </c>
      <c r="E1541" t="s">
        <v>329</v>
      </c>
      <c r="F1541" t="s">
        <v>458</v>
      </c>
      <c r="R1541">
        <v>1.01</v>
      </c>
      <c r="X1541">
        <v>0</v>
      </c>
      <c r="Y1541">
        <v>500000000</v>
      </c>
      <c r="AA1541" t="s">
        <v>2025</v>
      </c>
    </row>
    <row r="1542" spans="1:27" ht="15" customHeight="1">
      <c r="A1542" s="962" t="s">
        <v>272</v>
      </c>
      <c r="B1542" t="s">
        <v>287</v>
      </c>
      <c r="C1542" t="s">
        <v>13</v>
      </c>
      <c r="D1542" t="s">
        <v>11</v>
      </c>
      <c r="E1542" t="s">
        <v>329</v>
      </c>
      <c r="F1542" t="s">
        <v>458</v>
      </c>
      <c r="R1542">
        <v>1.01</v>
      </c>
      <c r="X1542">
        <v>0</v>
      </c>
      <c r="Y1542">
        <v>500000000</v>
      </c>
      <c r="AA1542" t="s">
        <v>2025</v>
      </c>
    </row>
    <row r="1543" spans="1:27" ht="15" customHeight="1">
      <c r="A1543" s="962" t="s">
        <v>273</v>
      </c>
      <c r="B1543" t="s">
        <v>296</v>
      </c>
      <c r="C1543" t="s">
        <v>13</v>
      </c>
      <c r="D1543" t="s">
        <v>11</v>
      </c>
      <c r="E1543" t="s">
        <v>329</v>
      </c>
      <c r="F1543" t="s">
        <v>458</v>
      </c>
      <c r="O1543" t="s">
        <v>882</v>
      </c>
      <c r="P1543" t="s">
        <v>2005</v>
      </c>
      <c r="Q1543" t="s">
        <v>2006</v>
      </c>
      <c r="R1543">
        <v>2.36</v>
      </c>
      <c r="X1543">
        <v>0</v>
      </c>
      <c r="Y1543">
        <v>500000000</v>
      </c>
      <c r="AA1543" t="s">
        <v>2025</v>
      </c>
    </row>
    <row r="1544" spans="1:27" ht="15" customHeight="1">
      <c r="A1544" s="962" t="s">
        <v>273</v>
      </c>
      <c r="B1544" t="s">
        <v>289</v>
      </c>
      <c r="C1544" t="s">
        <v>13</v>
      </c>
      <c r="D1544" t="s">
        <v>11</v>
      </c>
      <c r="E1544" t="s">
        <v>329</v>
      </c>
      <c r="F1544" t="s">
        <v>458</v>
      </c>
      <c r="R1544">
        <v>2.36</v>
      </c>
      <c r="X1544">
        <v>0</v>
      </c>
      <c r="Y1544">
        <v>500000000</v>
      </c>
      <c r="AA1544" t="s">
        <v>2025</v>
      </c>
    </row>
    <row r="1545" spans="1:27" ht="15" customHeight="1">
      <c r="A1545" s="962" t="s">
        <v>273</v>
      </c>
      <c r="B1545" t="s">
        <v>288</v>
      </c>
      <c r="C1545" t="s">
        <v>13</v>
      </c>
      <c r="D1545" t="s">
        <v>11</v>
      </c>
      <c r="E1545" t="s">
        <v>329</v>
      </c>
      <c r="F1545" t="s">
        <v>458</v>
      </c>
      <c r="R1545">
        <v>2.36</v>
      </c>
      <c r="X1545">
        <v>0</v>
      </c>
      <c r="Y1545">
        <v>500000000</v>
      </c>
      <c r="AA1545" t="s">
        <v>2025</v>
      </c>
    </row>
    <row r="1546" spans="1:27" ht="15" customHeight="1">
      <c r="A1546" s="962" t="s">
        <v>273</v>
      </c>
      <c r="B1546" t="s">
        <v>287</v>
      </c>
      <c r="C1546" t="s">
        <v>13</v>
      </c>
      <c r="D1546" t="s">
        <v>11</v>
      </c>
      <c r="E1546" t="s">
        <v>329</v>
      </c>
      <c r="F1546" t="s">
        <v>458</v>
      </c>
      <c r="R1546">
        <v>2.36</v>
      </c>
      <c r="X1546">
        <v>0</v>
      </c>
      <c r="Y1546">
        <v>500000000</v>
      </c>
      <c r="AA1546" t="s">
        <v>2025</v>
      </c>
    </row>
    <row r="1547" spans="1:27" ht="15" customHeight="1">
      <c r="A1547" s="962" t="s">
        <v>274</v>
      </c>
      <c r="B1547" t="s">
        <v>283</v>
      </c>
      <c r="C1547" t="s">
        <v>13</v>
      </c>
      <c r="D1547" t="s">
        <v>11</v>
      </c>
      <c r="E1547" t="s">
        <v>329</v>
      </c>
      <c r="F1547" t="s">
        <v>458</v>
      </c>
      <c r="R1547">
        <v>0</v>
      </c>
      <c r="U1547">
        <v>0</v>
      </c>
      <c r="V1547">
        <v>0</v>
      </c>
      <c r="X1547">
        <v>0</v>
      </c>
      <c r="Y1547">
        <v>500000000</v>
      </c>
      <c r="Z1547">
        <v>0</v>
      </c>
      <c r="AA1547" t="s">
        <v>2028</v>
      </c>
    </row>
    <row r="1548" spans="1:27" ht="15" customHeight="1">
      <c r="A1548" s="962" t="s">
        <v>277</v>
      </c>
      <c r="B1548" t="s">
        <v>246</v>
      </c>
      <c r="C1548" t="s">
        <v>13</v>
      </c>
      <c r="D1548" t="s">
        <v>11</v>
      </c>
      <c r="E1548" t="s">
        <v>329</v>
      </c>
      <c r="F1548" t="s">
        <v>458</v>
      </c>
      <c r="R1548">
        <v>0</v>
      </c>
      <c r="S1548">
        <v>0</v>
      </c>
      <c r="T1548">
        <v>500000000</v>
      </c>
      <c r="X1548">
        <v>0</v>
      </c>
      <c r="Y1548">
        <v>500000000</v>
      </c>
      <c r="AA1548" t="s">
        <v>2027</v>
      </c>
    </row>
    <row r="1549" spans="1:27" ht="15" customHeight="1">
      <c r="A1549" s="962" t="s">
        <v>277</v>
      </c>
      <c r="B1549" t="s">
        <v>244</v>
      </c>
      <c r="C1549" t="s">
        <v>13</v>
      </c>
      <c r="D1549" t="s">
        <v>11</v>
      </c>
      <c r="E1549" t="s">
        <v>329</v>
      </c>
      <c r="F1549" t="s">
        <v>458</v>
      </c>
      <c r="G1549" t="s">
        <v>463</v>
      </c>
      <c r="I1549" t="s">
        <v>428</v>
      </c>
      <c r="K1549" t="s">
        <v>333</v>
      </c>
      <c r="L1549" t="s">
        <v>277</v>
      </c>
      <c r="M1549" t="s">
        <v>66</v>
      </c>
      <c r="O1549" t="s">
        <v>365</v>
      </c>
      <c r="P1549" t="s">
        <v>336</v>
      </c>
      <c r="Q1549" t="s">
        <v>337</v>
      </c>
      <c r="R1549">
        <v>16.399999999999999</v>
      </c>
      <c r="U1549">
        <v>16.43</v>
      </c>
      <c r="V1549">
        <v>0.82</v>
      </c>
      <c r="W1549">
        <v>0.1</v>
      </c>
      <c r="X1549">
        <v>0</v>
      </c>
      <c r="Y1549">
        <v>500000000</v>
      </c>
      <c r="Z1549">
        <v>0</v>
      </c>
      <c r="AA1549" t="s">
        <v>2028</v>
      </c>
    </row>
    <row r="1550" spans="1:27" ht="15" customHeight="1">
      <c r="A1550" s="962" t="s">
        <v>278</v>
      </c>
      <c r="B1550" t="s">
        <v>252</v>
      </c>
      <c r="C1550" t="s">
        <v>13</v>
      </c>
      <c r="D1550" t="s">
        <v>11</v>
      </c>
      <c r="E1550" t="s">
        <v>329</v>
      </c>
      <c r="F1550" t="s">
        <v>458</v>
      </c>
      <c r="J1550" t="s">
        <v>340</v>
      </c>
      <c r="L1550" t="s">
        <v>252</v>
      </c>
      <c r="R1550">
        <v>0</v>
      </c>
      <c r="U1550">
        <v>0</v>
      </c>
      <c r="V1550">
        <v>0</v>
      </c>
      <c r="X1550">
        <v>0</v>
      </c>
      <c r="Y1550">
        <v>500000000</v>
      </c>
      <c r="Z1550">
        <v>0</v>
      </c>
      <c r="AA1550" t="s">
        <v>2028</v>
      </c>
    </row>
    <row r="1551" spans="1:27" ht="15" customHeight="1">
      <c r="A1551" s="962" t="s">
        <v>278</v>
      </c>
      <c r="B1551" t="s">
        <v>247</v>
      </c>
      <c r="C1551" t="s">
        <v>13</v>
      </c>
      <c r="D1551" t="s">
        <v>11</v>
      </c>
      <c r="E1551" t="s">
        <v>329</v>
      </c>
      <c r="F1551" t="s">
        <v>458</v>
      </c>
      <c r="O1551" t="s">
        <v>361</v>
      </c>
      <c r="P1551" t="s">
        <v>868</v>
      </c>
      <c r="Q1551" t="s">
        <v>869</v>
      </c>
      <c r="R1551">
        <v>4.45</v>
      </c>
      <c r="X1551">
        <v>0</v>
      </c>
      <c r="Y1551">
        <v>500000000</v>
      </c>
      <c r="AA1551" t="s">
        <v>2025</v>
      </c>
    </row>
    <row r="1552" spans="1:27" ht="15" customHeight="1">
      <c r="A1552" s="962" t="s">
        <v>278</v>
      </c>
      <c r="B1552" t="s">
        <v>251</v>
      </c>
      <c r="C1552" t="s">
        <v>13</v>
      </c>
      <c r="D1552" t="s">
        <v>11</v>
      </c>
      <c r="E1552" t="s">
        <v>329</v>
      </c>
      <c r="F1552" t="s">
        <v>458</v>
      </c>
      <c r="R1552">
        <v>0</v>
      </c>
      <c r="X1552">
        <v>0</v>
      </c>
      <c r="Y1552">
        <v>500000000</v>
      </c>
      <c r="AA1552" t="s">
        <v>2025</v>
      </c>
    </row>
    <row r="1553" spans="1:27" ht="15" customHeight="1">
      <c r="A1553" s="962" t="s">
        <v>279</v>
      </c>
      <c r="B1553" t="s">
        <v>254</v>
      </c>
      <c r="C1553" t="s">
        <v>13</v>
      </c>
      <c r="D1553" t="s">
        <v>11</v>
      </c>
      <c r="E1553" t="s">
        <v>329</v>
      </c>
      <c r="F1553" t="s">
        <v>458</v>
      </c>
      <c r="O1553" t="s">
        <v>361</v>
      </c>
      <c r="P1553" t="s">
        <v>868</v>
      </c>
      <c r="Q1553" t="s">
        <v>869</v>
      </c>
      <c r="R1553">
        <v>3.98</v>
      </c>
      <c r="X1553">
        <v>0</v>
      </c>
      <c r="Y1553">
        <v>500000000</v>
      </c>
      <c r="AA1553" t="s">
        <v>2025</v>
      </c>
    </row>
    <row r="1554" spans="1:27" ht="15" customHeight="1">
      <c r="A1554" s="962" t="s">
        <v>279</v>
      </c>
      <c r="B1554" t="s">
        <v>253</v>
      </c>
      <c r="C1554" t="s">
        <v>13</v>
      </c>
      <c r="D1554" t="s">
        <v>11</v>
      </c>
      <c r="E1554" t="s">
        <v>329</v>
      </c>
      <c r="F1554" t="s">
        <v>458</v>
      </c>
      <c r="G1554" t="s">
        <v>464</v>
      </c>
      <c r="I1554" t="s">
        <v>415</v>
      </c>
      <c r="K1554" t="s">
        <v>333</v>
      </c>
      <c r="L1554" t="s">
        <v>253</v>
      </c>
      <c r="M1554" t="s">
        <v>68</v>
      </c>
      <c r="O1554" t="s">
        <v>335</v>
      </c>
      <c r="P1554" t="s">
        <v>336</v>
      </c>
      <c r="Q1554" t="s">
        <v>337</v>
      </c>
      <c r="R1554">
        <v>11.3</v>
      </c>
      <c r="U1554">
        <v>11.3</v>
      </c>
      <c r="V1554">
        <v>0.56000000000000005</v>
      </c>
      <c r="W1554">
        <v>0.1</v>
      </c>
      <c r="X1554">
        <v>0</v>
      </c>
      <c r="Y1554">
        <v>500000000</v>
      </c>
      <c r="Z1554">
        <v>0</v>
      </c>
      <c r="AA1554" t="s">
        <v>2028</v>
      </c>
    </row>
    <row r="1555" spans="1:27" ht="15" customHeight="1">
      <c r="A1555" s="962" t="s">
        <v>279</v>
      </c>
      <c r="B1555" t="s">
        <v>251</v>
      </c>
      <c r="C1555" t="s">
        <v>13</v>
      </c>
      <c r="D1555" t="s">
        <v>11</v>
      </c>
      <c r="E1555" t="s">
        <v>329</v>
      </c>
      <c r="F1555" t="s">
        <v>458</v>
      </c>
      <c r="G1555" t="s">
        <v>464</v>
      </c>
      <c r="I1555" t="s">
        <v>415</v>
      </c>
      <c r="K1555" t="s">
        <v>333</v>
      </c>
      <c r="L1555" t="s">
        <v>253</v>
      </c>
      <c r="M1555" t="s">
        <v>68</v>
      </c>
      <c r="O1555" t="s">
        <v>335</v>
      </c>
      <c r="P1555" t="s">
        <v>336</v>
      </c>
      <c r="Q1555" t="s">
        <v>337</v>
      </c>
      <c r="R1555">
        <v>11.3</v>
      </c>
      <c r="X1555">
        <v>0</v>
      </c>
      <c r="Y1555">
        <v>500000000</v>
      </c>
      <c r="AA1555" t="s">
        <v>2025</v>
      </c>
    </row>
    <row r="1556" spans="1:27" ht="15" customHeight="1">
      <c r="A1556" s="962" t="s">
        <v>279</v>
      </c>
      <c r="B1556" t="s">
        <v>255</v>
      </c>
      <c r="C1556" t="s">
        <v>13</v>
      </c>
      <c r="D1556" t="s">
        <v>11</v>
      </c>
      <c r="E1556" t="s">
        <v>329</v>
      </c>
      <c r="F1556" t="s">
        <v>458</v>
      </c>
      <c r="H1556" t="s">
        <v>931</v>
      </c>
      <c r="I1556" t="s">
        <v>853</v>
      </c>
      <c r="J1556" t="s">
        <v>948</v>
      </c>
      <c r="K1556" t="s">
        <v>854</v>
      </c>
      <c r="L1556" t="s">
        <v>855</v>
      </c>
      <c r="M1556" t="s">
        <v>55</v>
      </c>
      <c r="O1556" t="s">
        <v>361</v>
      </c>
      <c r="P1556" t="s">
        <v>851</v>
      </c>
      <c r="Q1556" t="s">
        <v>337</v>
      </c>
      <c r="R1556">
        <v>0.12</v>
      </c>
      <c r="X1556">
        <v>0</v>
      </c>
      <c r="Y1556">
        <v>500000000</v>
      </c>
      <c r="AA1556" t="s">
        <v>2025</v>
      </c>
    </row>
    <row r="1557" spans="1:27" ht="15" customHeight="1">
      <c r="A1557" s="962" t="s">
        <v>280</v>
      </c>
      <c r="B1557" t="s">
        <v>257</v>
      </c>
      <c r="C1557" t="s">
        <v>13</v>
      </c>
      <c r="D1557" t="s">
        <v>11</v>
      </c>
      <c r="E1557" t="s">
        <v>329</v>
      </c>
      <c r="F1557" t="s">
        <v>458</v>
      </c>
      <c r="J1557" t="s">
        <v>436</v>
      </c>
      <c r="R1557">
        <v>0</v>
      </c>
      <c r="U1557">
        <v>0</v>
      </c>
      <c r="V1557">
        <v>0</v>
      </c>
      <c r="X1557">
        <v>0</v>
      </c>
      <c r="Y1557">
        <v>500000000</v>
      </c>
      <c r="Z1557">
        <v>0</v>
      </c>
      <c r="AA1557" t="s">
        <v>2028</v>
      </c>
    </row>
    <row r="1558" spans="1:27" ht="15" customHeight="1">
      <c r="A1558" s="962" t="s">
        <v>280</v>
      </c>
      <c r="B1558" t="s">
        <v>259</v>
      </c>
      <c r="C1558" t="s">
        <v>13</v>
      </c>
      <c r="D1558" t="s">
        <v>11</v>
      </c>
      <c r="E1558" t="s">
        <v>329</v>
      </c>
      <c r="F1558" t="s">
        <v>458</v>
      </c>
      <c r="R1558">
        <v>0</v>
      </c>
      <c r="U1558">
        <v>0</v>
      </c>
      <c r="V1558">
        <v>0</v>
      </c>
      <c r="X1558">
        <v>0</v>
      </c>
      <c r="Y1558">
        <v>500000000</v>
      </c>
      <c r="Z1558">
        <v>0</v>
      </c>
      <c r="AA1558" t="s">
        <v>2028</v>
      </c>
    </row>
    <row r="1559" spans="1:27" ht="15" customHeight="1">
      <c r="A1559" s="962" t="s">
        <v>280</v>
      </c>
      <c r="B1559" t="s">
        <v>260</v>
      </c>
      <c r="C1559" t="s">
        <v>13</v>
      </c>
      <c r="D1559" t="s">
        <v>11</v>
      </c>
      <c r="E1559" t="s">
        <v>329</v>
      </c>
      <c r="F1559" t="s">
        <v>458</v>
      </c>
      <c r="R1559">
        <v>0</v>
      </c>
      <c r="X1559">
        <v>0</v>
      </c>
      <c r="Y1559">
        <v>500000000</v>
      </c>
      <c r="AA1559" t="s">
        <v>2025</v>
      </c>
    </row>
    <row r="1560" spans="1:27" ht="15" customHeight="1">
      <c r="A1560" s="962" t="s">
        <v>281</v>
      </c>
      <c r="B1560" t="s">
        <v>262</v>
      </c>
      <c r="C1560" t="s">
        <v>13</v>
      </c>
      <c r="D1560" t="s">
        <v>11</v>
      </c>
      <c r="E1560" t="s">
        <v>329</v>
      </c>
      <c r="F1560" t="s">
        <v>458</v>
      </c>
      <c r="L1560" t="s">
        <v>2002</v>
      </c>
      <c r="O1560" t="s">
        <v>361</v>
      </c>
      <c r="P1560" t="s">
        <v>868</v>
      </c>
      <c r="Q1560" t="s">
        <v>869</v>
      </c>
      <c r="R1560">
        <v>0</v>
      </c>
      <c r="S1560">
        <v>0</v>
      </c>
      <c r="T1560">
        <v>500000000</v>
      </c>
      <c r="X1560">
        <v>0</v>
      </c>
      <c r="Y1560">
        <v>500000000</v>
      </c>
      <c r="AA1560" t="s">
        <v>2027</v>
      </c>
    </row>
    <row r="1561" spans="1:27" ht="15" customHeight="1">
      <c r="A1561" s="962" t="s">
        <v>281</v>
      </c>
      <c r="B1561" t="s">
        <v>261</v>
      </c>
      <c r="C1561" t="s">
        <v>13</v>
      </c>
      <c r="D1561" t="s">
        <v>11</v>
      </c>
      <c r="E1561" t="s">
        <v>329</v>
      </c>
      <c r="F1561" t="s">
        <v>458</v>
      </c>
      <c r="R1561">
        <v>0</v>
      </c>
      <c r="S1561">
        <v>0</v>
      </c>
      <c r="T1561">
        <v>500000000</v>
      </c>
      <c r="X1561">
        <v>0</v>
      </c>
      <c r="Y1561">
        <v>500000000</v>
      </c>
      <c r="AA1561" t="s">
        <v>2027</v>
      </c>
    </row>
    <row r="1562" spans="1:27" ht="15" customHeight="1">
      <c r="A1562" s="962" t="s">
        <v>282</v>
      </c>
      <c r="B1562" t="s">
        <v>263</v>
      </c>
      <c r="C1562" t="s">
        <v>13</v>
      </c>
      <c r="D1562" t="s">
        <v>11</v>
      </c>
      <c r="E1562" t="s">
        <v>329</v>
      </c>
      <c r="F1562" t="s">
        <v>458</v>
      </c>
      <c r="O1562" t="s">
        <v>361</v>
      </c>
      <c r="P1562" t="s">
        <v>868</v>
      </c>
      <c r="Q1562" t="s">
        <v>869</v>
      </c>
      <c r="R1562">
        <v>0</v>
      </c>
      <c r="S1562">
        <v>0</v>
      </c>
      <c r="T1562">
        <v>500000000</v>
      </c>
      <c r="X1562">
        <v>0</v>
      </c>
      <c r="Y1562">
        <v>500000000</v>
      </c>
      <c r="AA1562" t="s">
        <v>2027</v>
      </c>
    </row>
    <row r="1563" spans="1:27" ht="15" customHeight="1">
      <c r="A1563" s="962" t="s">
        <v>283</v>
      </c>
      <c r="B1563" t="s">
        <v>265</v>
      </c>
      <c r="C1563" t="s">
        <v>13</v>
      </c>
      <c r="D1563" t="s">
        <v>11</v>
      </c>
      <c r="E1563" t="s">
        <v>329</v>
      </c>
      <c r="F1563" t="s">
        <v>458</v>
      </c>
      <c r="O1563" t="s">
        <v>361</v>
      </c>
      <c r="P1563" t="s">
        <v>868</v>
      </c>
      <c r="Q1563" t="s">
        <v>869</v>
      </c>
      <c r="R1563">
        <v>0</v>
      </c>
      <c r="S1563">
        <v>0</v>
      </c>
      <c r="T1563">
        <v>0</v>
      </c>
      <c r="X1563">
        <v>0</v>
      </c>
      <c r="Y1563">
        <v>500000000</v>
      </c>
      <c r="AA1563" t="s">
        <v>2029</v>
      </c>
    </row>
    <row r="1564" spans="1:27" ht="15" customHeight="1">
      <c r="A1564" s="962" t="s">
        <v>283</v>
      </c>
      <c r="B1564" t="s">
        <v>266</v>
      </c>
      <c r="C1564" t="s">
        <v>13</v>
      </c>
      <c r="D1564" t="s">
        <v>11</v>
      </c>
      <c r="E1564" t="s">
        <v>329</v>
      </c>
      <c r="F1564" t="s">
        <v>458</v>
      </c>
      <c r="O1564" t="s">
        <v>361</v>
      </c>
      <c r="P1564" t="s">
        <v>868</v>
      </c>
      <c r="Q1564" t="s">
        <v>869</v>
      </c>
      <c r="R1564">
        <v>0</v>
      </c>
      <c r="S1564">
        <v>0</v>
      </c>
      <c r="T1564">
        <v>0</v>
      </c>
      <c r="X1564">
        <v>0</v>
      </c>
      <c r="Y1564">
        <v>500000000</v>
      </c>
      <c r="AA1564" t="s">
        <v>2029</v>
      </c>
    </row>
    <row r="1565" spans="1:27" ht="15" customHeight="1">
      <c r="A1565" s="962" t="s">
        <v>283</v>
      </c>
      <c r="B1565" t="s">
        <v>264</v>
      </c>
      <c r="C1565" t="s">
        <v>13</v>
      </c>
      <c r="D1565" t="s">
        <v>11</v>
      </c>
      <c r="E1565" t="s">
        <v>329</v>
      </c>
      <c r="F1565" t="s">
        <v>458</v>
      </c>
      <c r="R1565">
        <v>0</v>
      </c>
      <c r="X1565">
        <v>0</v>
      </c>
      <c r="Y1565">
        <v>500000000</v>
      </c>
      <c r="AA1565" t="s">
        <v>2025</v>
      </c>
    </row>
    <row r="1566" spans="1:27" ht="15" customHeight="1">
      <c r="A1566" s="962" t="s">
        <v>284</v>
      </c>
      <c r="B1566" t="s">
        <v>269</v>
      </c>
      <c r="C1566" t="s">
        <v>13</v>
      </c>
      <c r="D1566" t="s">
        <v>11</v>
      </c>
      <c r="E1566" t="s">
        <v>329</v>
      </c>
      <c r="F1566" t="s">
        <v>458</v>
      </c>
      <c r="R1566">
        <v>0</v>
      </c>
      <c r="S1566">
        <v>0</v>
      </c>
      <c r="T1566">
        <v>0</v>
      </c>
      <c r="X1566">
        <v>0</v>
      </c>
      <c r="Y1566">
        <v>500000000</v>
      </c>
      <c r="AA1566" t="s">
        <v>2029</v>
      </c>
    </row>
    <row r="1567" spans="1:27" ht="15" customHeight="1">
      <c r="A1567" s="962" t="s">
        <v>284</v>
      </c>
      <c r="B1567" t="s">
        <v>267</v>
      </c>
      <c r="C1567" t="s">
        <v>13</v>
      </c>
      <c r="D1567" t="s">
        <v>11</v>
      </c>
      <c r="E1567" t="s">
        <v>329</v>
      </c>
      <c r="F1567" t="s">
        <v>458</v>
      </c>
      <c r="R1567">
        <v>0</v>
      </c>
      <c r="S1567">
        <v>0</v>
      </c>
      <c r="T1567">
        <v>0</v>
      </c>
      <c r="X1567">
        <v>0</v>
      </c>
      <c r="Y1567">
        <v>500000000</v>
      </c>
      <c r="AA1567" t="s">
        <v>2029</v>
      </c>
    </row>
    <row r="1568" spans="1:27" ht="15" customHeight="1">
      <c r="A1568" s="962" t="s">
        <v>284</v>
      </c>
      <c r="B1568" t="s">
        <v>268</v>
      </c>
      <c r="C1568" t="s">
        <v>13</v>
      </c>
      <c r="D1568" t="s">
        <v>11</v>
      </c>
      <c r="E1568" t="s">
        <v>329</v>
      </c>
      <c r="F1568" t="s">
        <v>458</v>
      </c>
      <c r="R1568">
        <v>0</v>
      </c>
      <c r="S1568">
        <v>0</v>
      </c>
      <c r="T1568">
        <v>0</v>
      </c>
      <c r="X1568">
        <v>0</v>
      </c>
      <c r="Y1568">
        <v>500000000</v>
      </c>
      <c r="AA1568" t="s">
        <v>2029</v>
      </c>
    </row>
    <row r="1569" spans="1:27" ht="15" customHeight="1">
      <c r="A1569" s="962" t="s">
        <v>285</v>
      </c>
      <c r="B1569" t="s">
        <v>271</v>
      </c>
      <c r="C1569" t="s">
        <v>13</v>
      </c>
      <c r="D1569" t="s">
        <v>11</v>
      </c>
      <c r="E1569" t="s">
        <v>329</v>
      </c>
      <c r="F1569" t="s">
        <v>458</v>
      </c>
      <c r="R1569">
        <v>0</v>
      </c>
      <c r="S1569">
        <v>0</v>
      </c>
      <c r="T1569">
        <v>0</v>
      </c>
      <c r="X1569">
        <v>0</v>
      </c>
      <c r="Y1569">
        <v>500000000</v>
      </c>
      <c r="AA1569" t="s">
        <v>2029</v>
      </c>
    </row>
    <row r="1570" spans="1:27" ht="15" customHeight="1">
      <c r="A1570" s="962" t="s">
        <v>285</v>
      </c>
      <c r="B1570" t="s">
        <v>270</v>
      </c>
      <c r="C1570" t="s">
        <v>13</v>
      </c>
      <c r="D1570" t="s">
        <v>11</v>
      </c>
      <c r="E1570" t="s">
        <v>329</v>
      </c>
      <c r="F1570" t="s">
        <v>458</v>
      </c>
      <c r="R1570">
        <v>0</v>
      </c>
      <c r="S1570">
        <v>0</v>
      </c>
      <c r="T1570">
        <v>0</v>
      </c>
      <c r="X1570">
        <v>0</v>
      </c>
      <c r="Y1570">
        <v>500000000</v>
      </c>
      <c r="AA1570" t="s">
        <v>2029</v>
      </c>
    </row>
    <row r="1571" spans="1:27" ht="15" customHeight="1">
      <c r="A1571" s="962" t="s">
        <v>286</v>
      </c>
      <c r="B1571" t="s">
        <v>273</v>
      </c>
      <c r="C1571" t="s">
        <v>13</v>
      </c>
      <c r="D1571" t="s">
        <v>11</v>
      </c>
      <c r="E1571" t="s">
        <v>329</v>
      </c>
      <c r="F1571" t="s">
        <v>458</v>
      </c>
      <c r="L1571" t="s">
        <v>2010</v>
      </c>
      <c r="O1571" t="s">
        <v>882</v>
      </c>
      <c r="P1571" t="s">
        <v>2005</v>
      </c>
      <c r="Q1571" t="s">
        <v>2006</v>
      </c>
      <c r="R1571">
        <v>2.36</v>
      </c>
      <c r="X1571">
        <v>0</v>
      </c>
      <c r="Y1571">
        <v>500000000</v>
      </c>
      <c r="AA1571" t="s">
        <v>2025</v>
      </c>
    </row>
    <row r="1572" spans="1:27" ht="15" customHeight="1">
      <c r="A1572" s="962" t="s">
        <v>286</v>
      </c>
      <c r="B1572" t="s">
        <v>272</v>
      </c>
      <c r="C1572" t="s">
        <v>13</v>
      </c>
      <c r="D1572" t="s">
        <v>11</v>
      </c>
      <c r="E1572" t="s">
        <v>329</v>
      </c>
      <c r="F1572" t="s">
        <v>458</v>
      </c>
      <c r="H1572" t="s">
        <v>954</v>
      </c>
      <c r="I1572" t="s">
        <v>942</v>
      </c>
      <c r="J1572" t="s">
        <v>848</v>
      </c>
      <c r="K1572" t="s">
        <v>854</v>
      </c>
      <c r="L1572" t="s">
        <v>943</v>
      </c>
      <c r="M1572" t="s">
        <v>72</v>
      </c>
      <c r="O1572" t="s">
        <v>882</v>
      </c>
      <c r="P1572" t="s">
        <v>851</v>
      </c>
      <c r="Q1572" t="s">
        <v>337</v>
      </c>
      <c r="R1572">
        <v>1.01</v>
      </c>
      <c r="X1572">
        <v>0</v>
      </c>
      <c r="Y1572">
        <v>500000000</v>
      </c>
      <c r="AA1572" t="s">
        <v>2025</v>
      </c>
    </row>
    <row r="1573" spans="1:27" ht="15" customHeight="1">
      <c r="A1573" s="962" t="s">
        <v>320</v>
      </c>
      <c r="B1573" t="s">
        <v>257</v>
      </c>
      <c r="C1573" t="s">
        <v>13</v>
      </c>
      <c r="D1573" t="s">
        <v>11</v>
      </c>
      <c r="E1573" t="s">
        <v>329</v>
      </c>
      <c r="F1573" t="s">
        <v>458</v>
      </c>
      <c r="R1573">
        <v>0</v>
      </c>
      <c r="S1573">
        <v>0</v>
      </c>
      <c r="T1573">
        <v>500000000</v>
      </c>
      <c r="X1573">
        <v>0</v>
      </c>
      <c r="Y1573">
        <v>500000000</v>
      </c>
      <c r="AA1573" t="s">
        <v>2027</v>
      </c>
    </row>
    <row r="1574" spans="1:27" ht="15" customHeight="1">
      <c r="A1574" s="962" t="s">
        <v>320</v>
      </c>
      <c r="B1574" t="s">
        <v>259</v>
      </c>
      <c r="C1574" t="s">
        <v>13</v>
      </c>
      <c r="D1574" t="s">
        <v>11</v>
      </c>
      <c r="E1574" t="s">
        <v>329</v>
      </c>
      <c r="F1574" t="s">
        <v>458</v>
      </c>
      <c r="R1574">
        <v>0</v>
      </c>
      <c r="S1574">
        <v>0</v>
      </c>
      <c r="T1574">
        <v>500000000</v>
      </c>
      <c r="X1574">
        <v>0</v>
      </c>
      <c r="Y1574">
        <v>500000000</v>
      </c>
      <c r="AA1574" t="s">
        <v>2027</v>
      </c>
    </row>
    <row r="1575" spans="1:27" ht="15" customHeight="1">
      <c r="A1575" s="962" t="s">
        <v>320</v>
      </c>
      <c r="B1575" t="s">
        <v>246</v>
      </c>
      <c r="C1575" t="s">
        <v>13</v>
      </c>
      <c r="D1575" t="s">
        <v>11</v>
      </c>
      <c r="E1575" t="s">
        <v>329</v>
      </c>
      <c r="F1575" t="s">
        <v>458</v>
      </c>
      <c r="R1575">
        <v>0</v>
      </c>
      <c r="S1575">
        <v>0</v>
      </c>
      <c r="T1575">
        <v>500000000</v>
      </c>
      <c r="X1575">
        <v>0</v>
      </c>
      <c r="Y1575">
        <v>500000000</v>
      </c>
      <c r="AA1575" t="s">
        <v>2027</v>
      </c>
    </row>
    <row r="1576" spans="1:27" ht="15" customHeight="1">
      <c r="A1576" s="962" t="s">
        <v>320</v>
      </c>
      <c r="B1576" t="s">
        <v>261</v>
      </c>
      <c r="C1576" t="s">
        <v>13</v>
      </c>
      <c r="D1576" t="s">
        <v>11</v>
      </c>
      <c r="E1576" t="s">
        <v>329</v>
      </c>
      <c r="F1576" t="s">
        <v>458</v>
      </c>
      <c r="R1576">
        <v>0</v>
      </c>
      <c r="S1576">
        <v>0</v>
      </c>
      <c r="T1576">
        <v>500000000</v>
      </c>
      <c r="X1576">
        <v>0</v>
      </c>
      <c r="Y1576">
        <v>500000000</v>
      </c>
      <c r="AA1576" t="s">
        <v>2027</v>
      </c>
    </row>
    <row r="1577" spans="1:27" ht="15" customHeight="1">
      <c r="A1577" s="962" t="s">
        <v>320</v>
      </c>
      <c r="B1577" t="s">
        <v>262</v>
      </c>
      <c r="C1577" t="s">
        <v>13</v>
      </c>
      <c r="D1577" t="s">
        <v>11</v>
      </c>
      <c r="E1577" t="s">
        <v>329</v>
      </c>
      <c r="F1577" t="s">
        <v>458</v>
      </c>
      <c r="R1577">
        <v>0</v>
      </c>
      <c r="S1577">
        <v>0</v>
      </c>
      <c r="T1577">
        <v>500000000</v>
      </c>
      <c r="X1577">
        <v>0</v>
      </c>
      <c r="Y1577">
        <v>500000000</v>
      </c>
      <c r="AA1577" t="s">
        <v>2027</v>
      </c>
    </row>
    <row r="1578" spans="1:27" ht="15" customHeight="1">
      <c r="A1578" s="962" t="s">
        <v>320</v>
      </c>
      <c r="B1578" t="s">
        <v>263</v>
      </c>
      <c r="C1578" t="s">
        <v>13</v>
      </c>
      <c r="D1578" t="s">
        <v>11</v>
      </c>
      <c r="E1578" t="s">
        <v>329</v>
      </c>
      <c r="F1578" t="s">
        <v>458</v>
      </c>
      <c r="R1578">
        <v>0</v>
      </c>
      <c r="S1578">
        <v>0</v>
      </c>
      <c r="T1578">
        <v>500000000</v>
      </c>
      <c r="X1578">
        <v>0</v>
      </c>
      <c r="Y1578">
        <v>500000000</v>
      </c>
      <c r="AA1578" t="s">
        <v>2027</v>
      </c>
    </row>
    <row r="1579" spans="1:27" ht="15" customHeight="1">
      <c r="A1579" s="962" t="s">
        <v>320</v>
      </c>
      <c r="B1579" t="s">
        <v>254</v>
      </c>
      <c r="C1579" t="s">
        <v>13</v>
      </c>
      <c r="D1579" t="s">
        <v>11</v>
      </c>
      <c r="E1579" t="s">
        <v>329</v>
      </c>
      <c r="F1579" t="s">
        <v>458</v>
      </c>
      <c r="H1579" t="s">
        <v>465</v>
      </c>
      <c r="I1579" t="s">
        <v>353</v>
      </c>
      <c r="J1579" t="s">
        <v>462</v>
      </c>
      <c r="K1579" t="s">
        <v>333</v>
      </c>
      <c r="L1579" t="s">
        <v>374</v>
      </c>
      <c r="M1579" t="s">
        <v>58</v>
      </c>
      <c r="O1579" t="s">
        <v>349</v>
      </c>
      <c r="P1579" t="s">
        <v>336</v>
      </c>
      <c r="Q1579" t="s">
        <v>337</v>
      </c>
      <c r="R1579">
        <v>0</v>
      </c>
      <c r="U1579">
        <v>0</v>
      </c>
      <c r="V1579">
        <v>0</v>
      </c>
      <c r="X1579">
        <v>0</v>
      </c>
      <c r="Y1579">
        <v>500000000</v>
      </c>
      <c r="Z1579">
        <v>0</v>
      </c>
      <c r="AA1579" t="s">
        <v>2028</v>
      </c>
    </row>
    <row r="1580" spans="1:27" ht="15" customHeight="1">
      <c r="A1580" s="962" t="s">
        <v>323</v>
      </c>
      <c r="B1580" t="s">
        <v>247</v>
      </c>
      <c r="C1580" t="s">
        <v>13</v>
      </c>
      <c r="D1580" t="s">
        <v>11</v>
      </c>
      <c r="E1580" t="s">
        <v>329</v>
      </c>
      <c r="F1580" t="s">
        <v>458</v>
      </c>
      <c r="R1580">
        <v>0</v>
      </c>
      <c r="U1580">
        <v>0</v>
      </c>
      <c r="V1580">
        <v>0</v>
      </c>
      <c r="X1580">
        <v>0</v>
      </c>
      <c r="Y1580">
        <v>500000000</v>
      </c>
      <c r="Z1580">
        <v>0</v>
      </c>
      <c r="AA1580" t="s">
        <v>2028</v>
      </c>
    </row>
    <row r="1581" spans="1:27" ht="15" customHeight="1">
      <c r="A1581" s="962" t="s">
        <v>323</v>
      </c>
      <c r="B1581" t="s">
        <v>254</v>
      </c>
      <c r="C1581" t="s">
        <v>13</v>
      </c>
      <c r="D1581" t="s">
        <v>11</v>
      </c>
      <c r="E1581" t="s">
        <v>329</v>
      </c>
      <c r="F1581" t="s">
        <v>458</v>
      </c>
      <c r="R1581">
        <v>0</v>
      </c>
      <c r="U1581">
        <v>0</v>
      </c>
      <c r="V1581">
        <v>0</v>
      </c>
      <c r="X1581">
        <v>0</v>
      </c>
      <c r="Y1581">
        <v>500000000</v>
      </c>
      <c r="Z1581">
        <v>0</v>
      </c>
      <c r="AA1581" t="s">
        <v>2028</v>
      </c>
    </row>
    <row r="1582" spans="1:27" ht="15" customHeight="1">
      <c r="A1582" s="962" t="s">
        <v>323</v>
      </c>
      <c r="B1582" t="s">
        <v>246</v>
      </c>
      <c r="C1582" t="s">
        <v>13</v>
      </c>
      <c r="D1582" t="s">
        <v>11</v>
      </c>
      <c r="E1582" t="s">
        <v>329</v>
      </c>
      <c r="F1582" t="s">
        <v>458</v>
      </c>
      <c r="R1582">
        <v>0</v>
      </c>
      <c r="S1582">
        <v>0</v>
      </c>
      <c r="T1582">
        <v>500000000</v>
      </c>
      <c r="X1582">
        <v>0</v>
      </c>
      <c r="Y1582">
        <v>500000000</v>
      </c>
      <c r="AA1582" t="s">
        <v>2027</v>
      </c>
    </row>
    <row r="1583" spans="1:27" ht="15" customHeight="1">
      <c r="A1583" s="962" t="s">
        <v>323</v>
      </c>
      <c r="B1583" t="s">
        <v>263</v>
      </c>
      <c r="C1583" t="s">
        <v>13</v>
      </c>
      <c r="D1583" t="s">
        <v>11</v>
      </c>
      <c r="E1583" t="s">
        <v>329</v>
      </c>
      <c r="F1583" t="s">
        <v>458</v>
      </c>
      <c r="R1583">
        <v>0</v>
      </c>
      <c r="S1583">
        <v>0</v>
      </c>
      <c r="T1583">
        <v>500000000</v>
      </c>
      <c r="X1583">
        <v>0</v>
      </c>
      <c r="Y1583">
        <v>500000000</v>
      </c>
      <c r="AA1583" t="s">
        <v>2027</v>
      </c>
    </row>
    <row r="1584" spans="1:27" ht="15" customHeight="1">
      <c r="A1584" s="962" t="s">
        <v>244</v>
      </c>
      <c r="B1584" t="s">
        <v>278</v>
      </c>
      <c r="C1584" t="s">
        <v>13</v>
      </c>
      <c r="D1584" t="s">
        <v>11</v>
      </c>
      <c r="E1584" t="s">
        <v>329</v>
      </c>
      <c r="F1584" t="s">
        <v>466</v>
      </c>
      <c r="O1584" t="s">
        <v>361</v>
      </c>
      <c r="P1584" t="s">
        <v>868</v>
      </c>
      <c r="Q1584" t="s">
        <v>869</v>
      </c>
      <c r="R1584">
        <v>11.7</v>
      </c>
      <c r="X1584">
        <v>0</v>
      </c>
      <c r="Y1584">
        <v>500000000</v>
      </c>
      <c r="AA1584" t="s">
        <v>2025</v>
      </c>
    </row>
    <row r="1585" spans="1:27" ht="15" customHeight="1">
      <c r="A1585" s="962" t="s">
        <v>244</v>
      </c>
      <c r="B1585" t="s">
        <v>279</v>
      </c>
      <c r="C1585" t="s">
        <v>13</v>
      </c>
      <c r="D1585" t="s">
        <v>11</v>
      </c>
      <c r="E1585" t="s">
        <v>329</v>
      </c>
      <c r="F1585" t="s">
        <v>466</v>
      </c>
      <c r="H1585" t="s">
        <v>955</v>
      </c>
      <c r="I1585" t="s">
        <v>848</v>
      </c>
      <c r="J1585" t="s">
        <v>956</v>
      </c>
      <c r="K1585" t="s">
        <v>849</v>
      </c>
      <c r="L1585" t="s">
        <v>957</v>
      </c>
      <c r="M1585" t="s">
        <v>848</v>
      </c>
      <c r="O1585" t="s">
        <v>882</v>
      </c>
      <c r="P1585" t="s">
        <v>851</v>
      </c>
      <c r="Q1585" t="s">
        <v>337</v>
      </c>
      <c r="R1585">
        <v>11.7</v>
      </c>
      <c r="X1585">
        <v>0</v>
      </c>
      <c r="Y1585">
        <v>500000000</v>
      </c>
      <c r="AA1585" t="s">
        <v>2025</v>
      </c>
    </row>
    <row r="1586" spans="1:27" ht="15" customHeight="1">
      <c r="A1586" s="962" t="s">
        <v>246</v>
      </c>
      <c r="B1586" t="s">
        <v>321</v>
      </c>
      <c r="C1586" t="s">
        <v>13</v>
      </c>
      <c r="D1586" t="s">
        <v>11</v>
      </c>
      <c r="E1586" t="s">
        <v>329</v>
      </c>
      <c r="F1586" t="s">
        <v>466</v>
      </c>
      <c r="R1586">
        <v>0</v>
      </c>
      <c r="S1586">
        <v>0</v>
      </c>
      <c r="T1586">
        <v>500000000</v>
      </c>
      <c r="X1586">
        <v>0</v>
      </c>
      <c r="Y1586">
        <v>500000000</v>
      </c>
      <c r="AA1586" t="s">
        <v>2027</v>
      </c>
    </row>
    <row r="1587" spans="1:27" ht="15" customHeight="1">
      <c r="A1587" s="962" t="s">
        <v>246</v>
      </c>
      <c r="B1587" t="s">
        <v>281</v>
      </c>
      <c r="C1587" t="s">
        <v>13</v>
      </c>
      <c r="D1587" t="s">
        <v>11</v>
      </c>
      <c r="E1587" t="s">
        <v>329</v>
      </c>
      <c r="F1587" t="s">
        <v>466</v>
      </c>
      <c r="R1587">
        <v>0</v>
      </c>
      <c r="S1587">
        <v>0</v>
      </c>
      <c r="T1587">
        <v>500000000</v>
      </c>
      <c r="X1587">
        <v>0</v>
      </c>
      <c r="Y1587">
        <v>500000000</v>
      </c>
      <c r="AA1587" t="s">
        <v>2027</v>
      </c>
    </row>
    <row r="1588" spans="1:27" ht="15" customHeight="1">
      <c r="A1588" s="962" t="s">
        <v>246</v>
      </c>
      <c r="B1588" t="s">
        <v>282</v>
      </c>
      <c r="C1588" t="s">
        <v>13</v>
      </c>
      <c r="D1588" t="s">
        <v>11</v>
      </c>
      <c r="E1588" t="s">
        <v>329</v>
      </c>
      <c r="F1588" t="s">
        <v>466</v>
      </c>
      <c r="R1588">
        <v>0</v>
      </c>
      <c r="S1588">
        <v>0</v>
      </c>
      <c r="T1588">
        <v>500000000</v>
      </c>
      <c r="X1588">
        <v>0</v>
      </c>
      <c r="Y1588">
        <v>500000000</v>
      </c>
      <c r="AA1588" t="s">
        <v>2027</v>
      </c>
    </row>
    <row r="1589" spans="1:27" ht="15" customHeight="1">
      <c r="A1589" s="962" t="s">
        <v>246</v>
      </c>
      <c r="B1589" t="s">
        <v>324</v>
      </c>
      <c r="C1589" t="s">
        <v>13</v>
      </c>
      <c r="D1589" t="s">
        <v>11</v>
      </c>
      <c r="E1589" t="s">
        <v>329</v>
      </c>
      <c r="F1589" t="s">
        <v>466</v>
      </c>
      <c r="R1589">
        <v>0</v>
      </c>
      <c r="S1589">
        <v>0</v>
      </c>
      <c r="T1589">
        <v>500000000</v>
      </c>
      <c r="X1589">
        <v>0</v>
      </c>
      <c r="Y1589">
        <v>500000000</v>
      </c>
      <c r="AA1589" t="s">
        <v>2027</v>
      </c>
    </row>
    <row r="1590" spans="1:27" ht="15" customHeight="1">
      <c r="A1590" s="962" t="s">
        <v>247</v>
      </c>
      <c r="B1590" t="s">
        <v>300</v>
      </c>
      <c r="C1590" t="s">
        <v>13</v>
      </c>
      <c r="D1590" t="s">
        <v>11</v>
      </c>
      <c r="E1590" t="s">
        <v>329</v>
      </c>
      <c r="F1590" t="s">
        <v>466</v>
      </c>
      <c r="J1590" t="s">
        <v>467</v>
      </c>
      <c r="L1590" t="s">
        <v>339</v>
      </c>
      <c r="R1590">
        <v>0</v>
      </c>
      <c r="U1590">
        <v>0</v>
      </c>
      <c r="V1590">
        <v>0</v>
      </c>
      <c r="X1590">
        <v>0</v>
      </c>
      <c r="Y1590">
        <v>500000000</v>
      </c>
      <c r="Z1590">
        <v>0</v>
      </c>
      <c r="AA1590" t="s">
        <v>2028</v>
      </c>
    </row>
    <row r="1591" spans="1:27" ht="15" customHeight="1">
      <c r="A1591" s="962" t="s">
        <v>247</v>
      </c>
      <c r="B1591" t="s">
        <v>290</v>
      </c>
      <c r="C1591" t="s">
        <v>13</v>
      </c>
      <c r="D1591" t="s">
        <v>11</v>
      </c>
      <c r="E1591" t="s">
        <v>329</v>
      </c>
      <c r="F1591" t="s">
        <v>466</v>
      </c>
      <c r="J1591" t="s">
        <v>2011</v>
      </c>
      <c r="L1591" t="s">
        <v>339</v>
      </c>
      <c r="O1591" t="s">
        <v>882</v>
      </c>
      <c r="P1591" t="s">
        <v>868</v>
      </c>
      <c r="Q1591" t="s">
        <v>869</v>
      </c>
      <c r="R1591">
        <v>9.16</v>
      </c>
      <c r="X1591">
        <v>0</v>
      </c>
      <c r="Y1591">
        <v>500000000</v>
      </c>
      <c r="AA1591" t="s">
        <v>2025</v>
      </c>
    </row>
    <row r="1592" spans="1:27" ht="15" customHeight="1">
      <c r="A1592" s="962" t="s">
        <v>247</v>
      </c>
      <c r="B1592" t="s">
        <v>289</v>
      </c>
      <c r="C1592" t="s">
        <v>13</v>
      </c>
      <c r="D1592" t="s">
        <v>11</v>
      </c>
      <c r="E1592" t="s">
        <v>329</v>
      </c>
      <c r="F1592" t="s">
        <v>466</v>
      </c>
      <c r="H1592" t="s">
        <v>848</v>
      </c>
      <c r="I1592" t="s">
        <v>848</v>
      </c>
      <c r="J1592" t="s">
        <v>2011</v>
      </c>
      <c r="K1592" t="s">
        <v>848</v>
      </c>
      <c r="L1592" t="s">
        <v>339</v>
      </c>
      <c r="M1592" t="s">
        <v>848</v>
      </c>
      <c r="O1592" t="s">
        <v>882</v>
      </c>
      <c r="P1592" t="s">
        <v>868</v>
      </c>
      <c r="Q1592" t="s">
        <v>869</v>
      </c>
      <c r="R1592">
        <v>9.16</v>
      </c>
      <c r="X1592">
        <v>0</v>
      </c>
      <c r="Y1592">
        <v>500000000</v>
      </c>
      <c r="AA1592" t="s">
        <v>2025</v>
      </c>
    </row>
    <row r="1593" spans="1:27" ht="15" customHeight="1">
      <c r="A1593" s="962" t="s">
        <v>247</v>
      </c>
      <c r="B1593" t="s">
        <v>288</v>
      </c>
      <c r="C1593" t="s">
        <v>13</v>
      </c>
      <c r="D1593" t="s">
        <v>11</v>
      </c>
      <c r="E1593" t="s">
        <v>329</v>
      </c>
      <c r="F1593" t="s">
        <v>466</v>
      </c>
      <c r="R1593">
        <v>9.16</v>
      </c>
      <c r="X1593">
        <v>0</v>
      </c>
      <c r="Y1593">
        <v>500000000</v>
      </c>
      <c r="AA1593" t="s">
        <v>2025</v>
      </c>
    </row>
    <row r="1594" spans="1:27" ht="15" customHeight="1">
      <c r="A1594" s="962" t="s">
        <v>247</v>
      </c>
      <c r="B1594" t="s">
        <v>298</v>
      </c>
      <c r="C1594" t="s">
        <v>13</v>
      </c>
      <c r="D1594" t="s">
        <v>11</v>
      </c>
      <c r="E1594" t="s">
        <v>329</v>
      </c>
      <c r="F1594" t="s">
        <v>466</v>
      </c>
      <c r="R1594">
        <v>0</v>
      </c>
      <c r="X1594">
        <v>0</v>
      </c>
      <c r="Y1594">
        <v>500000000</v>
      </c>
      <c r="AA1594" t="s">
        <v>2025</v>
      </c>
    </row>
    <row r="1595" spans="1:27" ht="15" customHeight="1">
      <c r="A1595" s="962" t="s">
        <v>247</v>
      </c>
      <c r="B1595" t="s">
        <v>297</v>
      </c>
      <c r="C1595" t="s">
        <v>13</v>
      </c>
      <c r="D1595" t="s">
        <v>11</v>
      </c>
      <c r="E1595" t="s">
        <v>329</v>
      </c>
      <c r="F1595" t="s">
        <v>466</v>
      </c>
      <c r="R1595">
        <v>0</v>
      </c>
      <c r="X1595">
        <v>0</v>
      </c>
      <c r="Y1595">
        <v>500000000</v>
      </c>
      <c r="AA1595" t="s">
        <v>2025</v>
      </c>
    </row>
    <row r="1596" spans="1:27" ht="15" customHeight="1">
      <c r="A1596" s="962" t="s">
        <v>247</v>
      </c>
      <c r="B1596" t="s">
        <v>287</v>
      </c>
      <c r="C1596" t="s">
        <v>13</v>
      </c>
      <c r="D1596" t="s">
        <v>11</v>
      </c>
      <c r="E1596" t="s">
        <v>329</v>
      </c>
      <c r="F1596" t="s">
        <v>466</v>
      </c>
      <c r="R1596">
        <v>11.5</v>
      </c>
      <c r="X1596">
        <v>0</v>
      </c>
      <c r="Y1596">
        <v>500000000</v>
      </c>
      <c r="AA1596" t="s">
        <v>2025</v>
      </c>
    </row>
    <row r="1597" spans="1:27" ht="15" customHeight="1">
      <c r="A1597" s="962" t="s">
        <v>247</v>
      </c>
      <c r="B1597" t="s">
        <v>301</v>
      </c>
      <c r="C1597" t="s">
        <v>13</v>
      </c>
      <c r="D1597" t="s">
        <v>11</v>
      </c>
      <c r="E1597" t="s">
        <v>329</v>
      </c>
      <c r="F1597" t="s">
        <v>466</v>
      </c>
      <c r="R1597">
        <v>0</v>
      </c>
      <c r="S1597">
        <v>0</v>
      </c>
      <c r="T1597">
        <v>0</v>
      </c>
      <c r="X1597">
        <v>0</v>
      </c>
      <c r="Y1597">
        <v>500000000</v>
      </c>
      <c r="AA1597" t="s">
        <v>2029</v>
      </c>
    </row>
    <row r="1598" spans="1:27" ht="15" customHeight="1">
      <c r="A1598" s="962" t="s">
        <v>247</v>
      </c>
      <c r="B1598" t="s">
        <v>302</v>
      </c>
      <c r="C1598" t="s">
        <v>13</v>
      </c>
      <c r="D1598" t="s">
        <v>11</v>
      </c>
      <c r="E1598" t="s">
        <v>329</v>
      </c>
      <c r="F1598" t="s">
        <v>466</v>
      </c>
      <c r="R1598">
        <v>0</v>
      </c>
      <c r="S1598">
        <v>0</v>
      </c>
      <c r="T1598">
        <v>0</v>
      </c>
      <c r="X1598">
        <v>0</v>
      </c>
      <c r="Y1598">
        <v>500000000</v>
      </c>
      <c r="AA1598" t="s">
        <v>2029</v>
      </c>
    </row>
    <row r="1599" spans="1:27" ht="15" customHeight="1">
      <c r="A1599" s="962" t="s">
        <v>247</v>
      </c>
      <c r="B1599" t="s">
        <v>322</v>
      </c>
      <c r="C1599" t="s">
        <v>13</v>
      </c>
      <c r="D1599" t="s">
        <v>11</v>
      </c>
      <c r="E1599" t="s">
        <v>329</v>
      </c>
      <c r="F1599" t="s">
        <v>466</v>
      </c>
      <c r="H1599" t="s">
        <v>915</v>
      </c>
      <c r="I1599" t="s">
        <v>450</v>
      </c>
      <c r="J1599" t="s">
        <v>950</v>
      </c>
      <c r="K1599" t="s">
        <v>854</v>
      </c>
      <c r="L1599" t="s">
        <v>871</v>
      </c>
      <c r="M1599" t="s">
        <v>56</v>
      </c>
      <c r="O1599" t="s">
        <v>361</v>
      </c>
      <c r="P1599" t="s">
        <v>851</v>
      </c>
      <c r="Q1599" t="s">
        <v>337</v>
      </c>
      <c r="R1599">
        <v>0.23</v>
      </c>
      <c r="X1599">
        <v>0</v>
      </c>
      <c r="Y1599">
        <v>500000000</v>
      </c>
      <c r="AA1599" t="s">
        <v>2025</v>
      </c>
    </row>
    <row r="1600" spans="1:27" ht="15" customHeight="1">
      <c r="A1600" s="962" t="s">
        <v>247</v>
      </c>
      <c r="B1600" t="s">
        <v>318</v>
      </c>
      <c r="C1600" t="s">
        <v>13</v>
      </c>
      <c r="D1600" t="s">
        <v>11</v>
      </c>
      <c r="E1600" t="s">
        <v>329</v>
      </c>
      <c r="F1600" t="s">
        <v>466</v>
      </c>
      <c r="H1600" t="s">
        <v>848</v>
      </c>
      <c r="I1600" t="s">
        <v>848</v>
      </c>
      <c r="J1600" t="s">
        <v>951</v>
      </c>
      <c r="K1600" t="s">
        <v>849</v>
      </c>
      <c r="L1600" t="s">
        <v>850</v>
      </c>
      <c r="M1600" t="s">
        <v>848</v>
      </c>
      <c r="O1600" t="s">
        <v>882</v>
      </c>
      <c r="P1600" t="s">
        <v>851</v>
      </c>
      <c r="Q1600" t="s">
        <v>337</v>
      </c>
      <c r="R1600">
        <v>2.35</v>
      </c>
      <c r="X1600">
        <v>0</v>
      </c>
      <c r="Y1600">
        <v>500000000</v>
      </c>
      <c r="AA1600" t="s">
        <v>2025</v>
      </c>
    </row>
    <row r="1601" spans="1:27" ht="15" customHeight="1">
      <c r="A1601" s="962" t="s">
        <v>247</v>
      </c>
      <c r="B1601" t="s">
        <v>317</v>
      </c>
      <c r="C1601" t="s">
        <v>13</v>
      </c>
      <c r="D1601" t="s">
        <v>11</v>
      </c>
      <c r="E1601" t="s">
        <v>329</v>
      </c>
      <c r="F1601" t="s">
        <v>466</v>
      </c>
      <c r="J1601" t="s">
        <v>951</v>
      </c>
      <c r="K1601" t="s">
        <v>849</v>
      </c>
      <c r="L1601" t="s">
        <v>850</v>
      </c>
      <c r="O1601" t="s">
        <v>882</v>
      </c>
      <c r="P1601" t="s">
        <v>851</v>
      </c>
      <c r="Q1601" t="s">
        <v>337</v>
      </c>
      <c r="R1601">
        <v>2.35</v>
      </c>
      <c r="X1601">
        <v>0</v>
      </c>
      <c r="Y1601">
        <v>500000000</v>
      </c>
      <c r="AA1601" t="s">
        <v>2025</v>
      </c>
    </row>
    <row r="1602" spans="1:27" ht="15" customHeight="1">
      <c r="A1602" s="962" t="s">
        <v>247</v>
      </c>
      <c r="B1602" t="s">
        <v>305</v>
      </c>
      <c r="C1602" t="s">
        <v>13</v>
      </c>
      <c r="D1602" t="s">
        <v>11</v>
      </c>
      <c r="E1602" t="s">
        <v>329</v>
      </c>
      <c r="F1602" t="s">
        <v>466</v>
      </c>
      <c r="R1602">
        <v>2.35</v>
      </c>
      <c r="X1602">
        <v>0</v>
      </c>
      <c r="Y1602">
        <v>500000000</v>
      </c>
      <c r="AA1602" t="s">
        <v>2025</v>
      </c>
    </row>
    <row r="1603" spans="1:27" ht="15" customHeight="1">
      <c r="A1603" s="962" t="s">
        <v>247</v>
      </c>
      <c r="B1603" t="s">
        <v>324</v>
      </c>
      <c r="C1603" t="s">
        <v>13</v>
      </c>
      <c r="D1603" t="s">
        <v>11</v>
      </c>
      <c r="E1603" t="s">
        <v>329</v>
      </c>
      <c r="F1603" t="s">
        <v>466</v>
      </c>
      <c r="R1603">
        <v>0</v>
      </c>
      <c r="U1603">
        <v>0</v>
      </c>
      <c r="V1603">
        <v>0</v>
      </c>
      <c r="X1603">
        <v>0</v>
      </c>
      <c r="Y1603">
        <v>500000000</v>
      </c>
      <c r="Z1603">
        <v>0</v>
      </c>
      <c r="AA1603" t="s">
        <v>2028</v>
      </c>
    </row>
    <row r="1604" spans="1:27" ht="15" customHeight="1">
      <c r="A1604" s="962" t="s">
        <v>248</v>
      </c>
      <c r="B1604" t="s">
        <v>278</v>
      </c>
      <c r="C1604" t="s">
        <v>13</v>
      </c>
      <c r="D1604" t="s">
        <v>11</v>
      </c>
      <c r="E1604" t="s">
        <v>329</v>
      </c>
      <c r="F1604" t="s">
        <v>466</v>
      </c>
      <c r="R1604">
        <v>0</v>
      </c>
      <c r="X1604">
        <v>0</v>
      </c>
      <c r="Y1604">
        <v>500000000</v>
      </c>
      <c r="AA1604" t="s">
        <v>2025</v>
      </c>
    </row>
    <row r="1605" spans="1:27" ht="15" customHeight="1">
      <c r="A1605" s="962" t="s">
        <v>248</v>
      </c>
      <c r="B1605" t="s">
        <v>279</v>
      </c>
      <c r="C1605" t="s">
        <v>13</v>
      </c>
      <c r="D1605" t="s">
        <v>11</v>
      </c>
      <c r="E1605" t="s">
        <v>329</v>
      </c>
      <c r="F1605" t="s">
        <v>466</v>
      </c>
      <c r="J1605" t="s">
        <v>962</v>
      </c>
      <c r="K1605" t="s">
        <v>849</v>
      </c>
      <c r="L1605" t="s">
        <v>963</v>
      </c>
      <c r="O1605" t="s">
        <v>882</v>
      </c>
      <c r="P1605" t="s">
        <v>851</v>
      </c>
      <c r="Q1605" t="s">
        <v>337</v>
      </c>
      <c r="R1605">
        <v>2.35</v>
      </c>
      <c r="X1605">
        <v>0</v>
      </c>
      <c r="Y1605">
        <v>500000000</v>
      </c>
      <c r="AA1605" t="s">
        <v>2025</v>
      </c>
    </row>
    <row r="1606" spans="1:27" ht="15" customHeight="1">
      <c r="A1606" s="962" t="s">
        <v>249</v>
      </c>
      <c r="B1606" t="s">
        <v>278</v>
      </c>
      <c r="C1606" t="s">
        <v>13</v>
      </c>
      <c r="D1606" t="s">
        <v>11</v>
      </c>
      <c r="E1606" t="s">
        <v>329</v>
      </c>
      <c r="F1606" t="s">
        <v>466</v>
      </c>
      <c r="J1606" t="s">
        <v>340</v>
      </c>
      <c r="L1606" t="s">
        <v>249</v>
      </c>
      <c r="R1606">
        <v>0</v>
      </c>
      <c r="U1606">
        <v>0</v>
      </c>
      <c r="V1606">
        <v>0</v>
      </c>
      <c r="X1606">
        <v>0</v>
      </c>
      <c r="Y1606">
        <v>500000000</v>
      </c>
      <c r="Z1606">
        <v>0</v>
      </c>
      <c r="AA1606" t="s">
        <v>2028</v>
      </c>
    </row>
    <row r="1607" spans="1:27" ht="15" customHeight="1">
      <c r="A1607" s="962" t="s">
        <v>250</v>
      </c>
      <c r="B1607" t="s">
        <v>279</v>
      </c>
      <c r="C1607" t="s">
        <v>13</v>
      </c>
      <c r="D1607" t="s">
        <v>11</v>
      </c>
      <c r="E1607" t="s">
        <v>329</v>
      </c>
      <c r="F1607" t="s">
        <v>466</v>
      </c>
      <c r="H1607" t="s">
        <v>961</v>
      </c>
      <c r="I1607" t="s">
        <v>848</v>
      </c>
      <c r="J1607" t="s">
        <v>962</v>
      </c>
      <c r="K1607" t="s">
        <v>849</v>
      </c>
      <c r="L1607" t="s">
        <v>963</v>
      </c>
      <c r="M1607" t="s">
        <v>848</v>
      </c>
      <c r="O1607" t="s">
        <v>882</v>
      </c>
      <c r="P1607" t="s">
        <v>851</v>
      </c>
      <c r="Q1607" t="s">
        <v>337</v>
      </c>
      <c r="R1607">
        <v>2.35</v>
      </c>
      <c r="X1607">
        <v>0</v>
      </c>
      <c r="Y1607">
        <v>500000000</v>
      </c>
      <c r="AA1607" t="s">
        <v>2025</v>
      </c>
    </row>
    <row r="1608" spans="1:27" ht="15" customHeight="1">
      <c r="A1608" s="962" t="s">
        <v>254</v>
      </c>
      <c r="B1608" t="s">
        <v>283</v>
      </c>
      <c r="C1608" t="s">
        <v>13</v>
      </c>
      <c r="D1608" t="s">
        <v>11</v>
      </c>
      <c r="E1608" t="s">
        <v>329</v>
      </c>
      <c r="F1608" t="s">
        <v>466</v>
      </c>
      <c r="J1608" t="s">
        <v>2007</v>
      </c>
      <c r="L1608" t="s">
        <v>343</v>
      </c>
      <c r="O1608" t="s">
        <v>361</v>
      </c>
      <c r="P1608" t="s">
        <v>868</v>
      </c>
      <c r="Q1608" t="s">
        <v>869</v>
      </c>
      <c r="R1608">
        <v>33.4</v>
      </c>
      <c r="X1608">
        <v>0</v>
      </c>
      <c r="Y1608">
        <v>500000000</v>
      </c>
      <c r="AA1608" t="s">
        <v>2025</v>
      </c>
    </row>
    <row r="1609" spans="1:27" ht="15" customHeight="1">
      <c r="A1609" s="962" t="s">
        <v>254</v>
      </c>
      <c r="B1609" t="s">
        <v>289</v>
      </c>
      <c r="C1609" t="s">
        <v>13</v>
      </c>
      <c r="D1609" t="s">
        <v>11</v>
      </c>
      <c r="E1609" t="s">
        <v>329</v>
      </c>
      <c r="F1609" t="s">
        <v>466</v>
      </c>
      <c r="J1609" t="s">
        <v>338</v>
      </c>
      <c r="L1609" t="s">
        <v>344</v>
      </c>
      <c r="R1609">
        <v>0</v>
      </c>
      <c r="U1609">
        <v>0</v>
      </c>
      <c r="V1609">
        <v>0</v>
      </c>
      <c r="X1609">
        <v>0</v>
      </c>
      <c r="Y1609">
        <v>500000000</v>
      </c>
      <c r="Z1609">
        <v>0</v>
      </c>
      <c r="AA1609" t="s">
        <v>2028</v>
      </c>
    </row>
    <row r="1610" spans="1:27" ht="15" customHeight="1">
      <c r="A1610" s="962" t="s">
        <v>254</v>
      </c>
      <c r="B1610" t="s">
        <v>290</v>
      </c>
      <c r="C1610" t="s">
        <v>13</v>
      </c>
      <c r="D1610" t="s">
        <v>11</v>
      </c>
      <c r="E1610" t="s">
        <v>329</v>
      </c>
      <c r="F1610" t="s">
        <v>466</v>
      </c>
      <c r="R1610">
        <v>0</v>
      </c>
      <c r="S1610">
        <v>0</v>
      </c>
      <c r="T1610">
        <v>0</v>
      </c>
      <c r="X1610">
        <v>0</v>
      </c>
      <c r="Y1610">
        <v>500000000</v>
      </c>
      <c r="AA1610" t="s">
        <v>2029</v>
      </c>
    </row>
    <row r="1611" spans="1:27" ht="15" customHeight="1">
      <c r="A1611" s="962" t="s">
        <v>254</v>
      </c>
      <c r="B1611" t="s">
        <v>292</v>
      </c>
      <c r="C1611" t="s">
        <v>13</v>
      </c>
      <c r="D1611" t="s">
        <v>11</v>
      </c>
      <c r="E1611" t="s">
        <v>329</v>
      </c>
      <c r="F1611" t="s">
        <v>466</v>
      </c>
      <c r="R1611">
        <v>0</v>
      </c>
      <c r="S1611">
        <v>0</v>
      </c>
      <c r="T1611">
        <v>0</v>
      </c>
      <c r="X1611">
        <v>0</v>
      </c>
      <c r="Y1611">
        <v>500000000</v>
      </c>
      <c r="AA1611" t="s">
        <v>2029</v>
      </c>
    </row>
    <row r="1612" spans="1:27" ht="15" customHeight="1">
      <c r="A1612" s="962" t="s">
        <v>254</v>
      </c>
      <c r="B1612" t="s">
        <v>294</v>
      </c>
      <c r="C1612" t="s">
        <v>13</v>
      </c>
      <c r="D1612" t="s">
        <v>11</v>
      </c>
      <c r="E1612" t="s">
        <v>329</v>
      </c>
      <c r="F1612" t="s">
        <v>466</v>
      </c>
      <c r="R1612">
        <v>0</v>
      </c>
      <c r="S1612">
        <v>0</v>
      </c>
      <c r="T1612">
        <v>0</v>
      </c>
      <c r="X1612">
        <v>0</v>
      </c>
      <c r="Y1612">
        <v>500000000</v>
      </c>
      <c r="AA1612" t="s">
        <v>2029</v>
      </c>
    </row>
    <row r="1613" spans="1:27" ht="15" customHeight="1">
      <c r="A1613" s="962" t="s">
        <v>254</v>
      </c>
      <c r="B1613" t="s">
        <v>295</v>
      </c>
      <c r="C1613" t="s">
        <v>13</v>
      </c>
      <c r="D1613" t="s">
        <v>11</v>
      </c>
      <c r="E1613" t="s">
        <v>329</v>
      </c>
      <c r="F1613" t="s">
        <v>466</v>
      </c>
      <c r="R1613">
        <v>0</v>
      </c>
      <c r="S1613">
        <v>0</v>
      </c>
      <c r="T1613">
        <v>0</v>
      </c>
      <c r="X1613">
        <v>0</v>
      </c>
      <c r="Y1613">
        <v>500000000</v>
      </c>
      <c r="AA1613" t="s">
        <v>2029</v>
      </c>
    </row>
    <row r="1614" spans="1:27" ht="15" customHeight="1">
      <c r="A1614" s="962" t="s">
        <v>254</v>
      </c>
      <c r="B1614" t="s">
        <v>280</v>
      </c>
      <c r="C1614" t="s">
        <v>13</v>
      </c>
      <c r="D1614" t="s">
        <v>11</v>
      </c>
      <c r="E1614" t="s">
        <v>329</v>
      </c>
      <c r="F1614" t="s">
        <v>466</v>
      </c>
      <c r="J1614" t="s">
        <v>436</v>
      </c>
      <c r="L1614" t="s">
        <v>346</v>
      </c>
      <c r="R1614">
        <v>0</v>
      </c>
      <c r="U1614">
        <v>0</v>
      </c>
      <c r="V1614">
        <v>0</v>
      </c>
      <c r="X1614">
        <v>0</v>
      </c>
      <c r="Y1614">
        <v>500000000</v>
      </c>
      <c r="Z1614">
        <v>0</v>
      </c>
      <c r="AA1614" t="s">
        <v>2028</v>
      </c>
    </row>
    <row r="1615" spans="1:27" ht="15" customHeight="1">
      <c r="A1615" s="962" t="s">
        <v>254</v>
      </c>
      <c r="B1615" t="s">
        <v>299</v>
      </c>
      <c r="C1615" t="s">
        <v>13</v>
      </c>
      <c r="D1615" t="s">
        <v>11</v>
      </c>
      <c r="E1615" t="s">
        <v>329</v>
      </c>
      <c r="F1615" t="s">
        <v>466</v>
      </c>
      <c r="J1615" t="s">
        <v>422</v>
      </c>
      <c r="R1615">
        <v>0</v>
      </c>
      <c r="U1615">
        <v>0</v>
      </c>
      <c r="V1615">
        <v>0</v>
      </c>
      <c r="X1615">
        <v>0</v>
      </c>
      <c r="Y1615">
        <v>500000000</v>
      </c>
      <c r="Z1615">
        <v>0</v>
      </c>
      <c r="AA1615" t="s">
        <v>2028</v>
      </c>
    </row>
    <row r="1616" spans="1:27" ht="15" customHeight="1">
      <c r="A1616" s="962" t="s">
        <v>254</v>
      </c>
      <c r="B1616" t="s">
        <v>284</v>
      </c>
      <c r="C1616" t="s">
        <v>13</v>
      </c>
      <c r="D1616" t="s">
        <v>11</v>
      </c>
      <c r="E1616" t="s">
        <v>329</v>
      </c>
      <c r="F1616" t="s">
        <v>466</v>
      </c>
      <c r="R1616">
        <v>0</v>
      </c>
      <c r="U1616">
        <v>0</v>
      </c>
      <c r="V1616">
        <v>0</v>
      </c>
      <c r="X1616">
        <v>0</v>
      </c>
      <c r="Y1616">
        <v>500000000</v>
      </c>
      <c r="Z1616">
        <v>0</v>
      </c>
      <c r="AA1616" t="s">
        <v>2028</v>
      </c>
    </row>
    <row r="1617" spans="1:27" ht="15" customHeight="1">
      <c r="A1617" s="962" t="s">
        <v>254</v>
      </c>
      <c r="B1617" t="s">
        <v>285</v>
      </c>
      <c r="C1617" t="s">
        <v>13</v>
      </c>
      <c r="D1617" t="s">
        <v>11</v>
      </c>
      <c r="E1617" t="s">
        <v>329</v>
      </c>
      <c r="F1617" t="s">
        <v>466</v>
      </c>
      <c r="R1617">
        <v>0</v>
      </c>
      <c r="U1617">
        <v>0</v>
      </c>
      <c r="V1617">
        <v>0</v>
      </c>
      <c r="X1617">
        <v>0</v>
      </c>
      <c r="Y1617">
        <v>500000000</v>
      </c>
      <c r="Z1617">
        <v>0</v>
      </c>
      <c r="AA1617" t="s">
        <v>2028</v>
      </c>
    </row>
    <row r="1618" spans="1:27" ht="15" customHeight="1">
      <c r="A1618" s="962" t="s">
        <v>254</v>
      </c>
      <c r="B1618" t="s">
        <v>286</v>
      </c>
      <c r="C1618" t="s">
        <v>13</v>
      </c>
      <c r="D1618" t="s">
        <v>11</v>
      </c>
      <c r="E1618" t="s">
        <v>329</v>
      </c>
      <c r="F1618" t="s">
        <v>466</v>
      </c>
      <c r="R1618">
        <v>0</v>
      </c>
      <c r="U1618">
        <v>0</v>
      </c>
      <c r="V1618">
        <v>0</v>
      </c>
      <c r="X1618">
        <v>0</v>
      </c>
      <c r="Y1618">
        <v>500000000</v>
      </c>
      <c r="Z1618">
        <v>0</v>
      </c>
      <c r="AA1618" t="s">
        <v>2028</v>
      </c>
    </row>
    <row r="1619" spans="1:27" ht="15" customHeight="1">
      <c r="A1619" s="962" t="s">
        <v>254</v>
      </c>
      <c r="B1619" t="s">
        <v>303</v>
      </c>
      <c r="C1619" t="s">
        <v>13</v>
      </c>
      <c r="D1619" t="s">
        <v>11</v>
      </c>
      <c r="E1619" t="s">
        <v>329</v>
      </c>
      <c r="F1619" t="s">
        <v>466</v>
      </c>
      <c r="R1619">
        <v>0</v>
      </c>
      <c r="U1619">
        <v>0</v>
      </c>
      <c r="V1619">
        <v>0</v>
      </c>
      <c r="X1619">
        <v>0</v>
      </c>
      <c r="Y1619">
        <v>500000000</v>
      </c>
      <c r="Z1619">
        <v>0</v>
      </c>
      <c r="AA1619" t="s">
        <v>2028</v>
      </c>
    </row>
    <row r="1620" spans="1:27" ht="15" customHeight="1">
      <c r="A1620" s="962" t="s">
        <v>254</v>
      </c>
      <c r="B1620" t="s">
        <v>291</v>
      </c>
      <c r="C1620" t="s">
        <v>13</v>
      </c>
      <c r="D1620" t="s">
        <v>11</v>
      </c>
      <c r="E1620" t="s">
        <v>329</v>
      </c>
      <c r="F1620" t="s">
        <v>466</v>
      </c>
      <c r="R1620">
        <v>0</v>
      </c>
      <c r="S1620">
        <v>0</v>
      </c>
      <c r="T1620">
        <v>0</v>
      </c>
      <c r="X1620">
        <v>0</v>
      </c>
      <c r="Y1620">
        <v>500000000</v>
      </c>
      <c r="AA1620" t="s">
        <v>2029</v>
      </c>
    </row>
    <row r="1621" spans="1:27" ht="15" customHeight="1">
      <c r="A1621" s="962" t="s">
        <v>254</v>
      </c>
      <c r="B1621" t="s">
        <v>293</v>
      </c>
      <c r="C1621" t="s">
        <v>13</v>
      </c>
      <c r="D1621" t="s">
        <v>11</v>
      </c>
      <c r="E1621" t="s">
        <v>329</v>
      </c>
      <c r="F1621" t="s">
        <v>466</v>
      </c>
      <c r="R1621">
        <v>0</v>
      </c>
      <c r="S1621">
        <v>0</v>
      </c>
      <c r="T1621">
        <v>0</v>
      </c>
      <c r="X1621">
        <v>0</v>
      </c>
      <c r="Y1621">
        <v>500000000</v>
      </c>
      <c r="AA1621" t="s">
        <v>2029</v>
      </c>
    </row>
    <row r="1622" spans="1:27" ht="15" customHeight="1">
      <c r="A1622" s="962" t="s">
        <v>254</v>
      </c>
      <c r="B1622" t="s">
        <v>288</v>
      </c>
      <c r="C1622" t="s">
        <v>13</v>
      </c>
      <c r="D1622" t="s">
        <v>11</v>
      </c>
      <c r="E1622" t="s">
        <v>329</v>
      </c>
      <c r="F1622" t="s">
        <v>466</v>
      </c>
      <c r="R1622">
        <v>0</v>
      </c>
      <c r="X1622">
        <v>0</v>
      </c>
      <c r="Y1622">
        <v>500000000</v>
      </c>
      <c r="AA1622" t="s">
        <v>2025</v>
      </c>
    </row>
    <row r="1623" spans="1:27" ht="15" customHeight="1">
      <c r="A1623" s="962" t="s">
        <v>254</v>
      </c>
      <c r="B1623" t="s">
        <v>298</v>
      </c>
      <c r="C1623" t="s">
        <v>13</v>
      </c>
      <c r="D1623" t="s">
        <v>11</v>
      </c>
      <c r="E1623" t="s">
        <v>329</v>
      </c>
      <c r="F1623" t="s">
        <v>466</v>
      </c>
      <c r="R1623">
        <v>0</v>
      </c>
      <c r="X1623">
        <v>0</v>
      </c>
      <c r="Y1623">
        <v>500000000</v>
      </c>
      <c r="AA1623" t="s">
        <v>2025</v>
      </c>
    </row>
    <row r="1624" spans="1:27" ht="15" customHeight="1">
      <c r="A1624" s="962" t="s">
        <v>254</v>
      </c>
      <c r="B1624" t="s">
        <v>297</v>
      </c>
      <c r="C1624" t="s">
        <v>13</v>
      </c>
      <c r="D1624" t="s">
        <v>11</v>
      </c>
      <c r="E1624" t="s">
        <v>329</v>
      </c>
      <c r="F1624" t="s">
        <v>466</v>
      </c>
      <c r="R1624">
        <v>0</v>
      </c>
      <c r="X1624">
        <v>0</v>
      </c>
      <c r="Y1624">
        <v>500000000</v>
      </c>
      <c r="AA1624" t="s">
        <v>2025</v>
      </c>
    </row>
    <row r="1625" spans="1:27" ht="15" customHeight="1">
      <c r="A1625" s="962" t="s">
        <v>254</v>
      </c>
      <c r="B1625" t="s">
        <v>287</v>
      </c>
      <c r="C1625" t="s">
        <v>13</v>
      </c>
      <c r="D1625" t="s">
        <v>11</v>
      </c>
      <c r="E1625" t="s">
        <v>329</v>
      </c>
      <c r="F1625" t="s">
        <v>466</v>
      </c>
      <c r="R1625">
        <v>2.35</v>
      </c>
      <c r="X1625">
        <v>0</v>
      </c>
      <c r="Y1625">
        <v>500000000</v>
      </c>
      <c r="AA1625" t="s">
        <v>2025</v>
      </c>
    </row>
    <row r="1626" spans="1:27" ht="15" customHeight="1">
      <c r="A1626" s="962" t="s">
        <v>254</v>
      </c>
      <c r="B1626" t="s">
        <v>296</v>
      </c>
      <c r="C1626" t="s">
        <v>13</v>
      </c>
      <c r="D1626" t="s">
        <v>11</v>
      </c>
      <c r="E1626" t="s">
        <v>329</v>
      </c>
      <c r="F1626" t="s">
        <v>466</v>
      </c>
      <c r="R1626">
        <v>0</v>
      </c>
      <c r="S1626">
        <v>0</v>
      </c>
      <c r="T1626">
        <v>0</v>
      </c>
      <c r="X1626">
        <v>0</v>
      </c>
      <c r="Y1626">
        <v>500000000</v>
      </c>
      <c r="AA1626" t="s">
        <v>2029</v>
      </c>
    </row>
    <row r="1627" spans="1:27" ht="15" customHeight="1">
      <c r="A1627" s="962" t="s">
        <v>254</v>
      </c>
      <c r="B1627" t="s">
        <v>319</v>
      </c>
      <c r="C1627" t="s">
        <v>13</v>
      </c>
      <c r="D1627" t="s">
        <v>11</v>
      </c>
      <c r="E1627" t="s">
        <v>329</v>
      </c>
      <c r="F1627" t="s">
        <v>466</v>
      </c>
      <c r="H1627" t="s">
        <v>958</v>
      </c>
      <c r="I1627" t="s">
        <v>848</v>
      </c>
      <c r="J1627" t="s">
        <v>959</v>
      </c>
      <c r="K1627" t="s">
        <v>849</v>
      </c>
      <c r="L1627" t="s">
        <v>960</v>
      </c>
      <c r="M1627" t="s">
        <v>848</v>
      </c>
      <c r="O1627" t="s">
        <v>882</v>
      </c>
      <c r="P1627" t="s">
        <v>851</v>
      </c>
      <c r="Q1627" t="s">
        <v>337</v>
      </c>
      <c r="R1627">
        <v>2.35</v>
      </c>
      <c r="X1627">
        <v>0</v>
      </c>
      <c r="Y1627">
        <v>500000000</v>
      </c>
      <c r="AA1627" t="s">
        <v>2025</v>
      </c>
    </row>
    <row r="1628" spans="1:27" ht="15" customHeight="1">
      <c r="A1628" s="962" t="s">
        <v>254</v>
      </c>
      <c r="B1628" t="s">
        <v>317</v>
      </c>
      <c r="C1628" t="s">
        <v>13</v>
      </c>
      <c r="D1628" t="s">
        <v>11</v>
      </c>
      <c r="E1628" t="s">
        <v>329</v>
      </c>
      <c r="F1628" t="s">
        <v>466</v>
      </c>
      <c r="J1628" t="s">
        <v>959</v>
      </c>
      <c r="K1628" t="s">
        <v>849</v>
      </c>
      <c r="L1628" t="s">
        <v>960</v>
      </c>
      <c r="O1628" t="s">
        <v>882</v>
      </c>
      <c r="P1628" t="s">
        <v>851</v>
      </c>
      <c r="Q1628" t="s">
        <v>337</v>
      </c>
      <c r="R1628">
        <v>2.35</v>
      </c>
      <c r="X1628">
        <v>0</v>
      </c>
      <c r="Y1628">
        <v>500000000</v>
      </c>
      <c r="AA1628" t="s">
        <v>2025</v>
      </c>
    </row>
    <row r="1629" spans="1:27" ht="15" customHeight="1">
      <c r="A1629" s="962" t="s">
        <v>254</v>
      </c>
      <c r="B1629" t="s">
        <v>305</v>
      </c>
      <c r="C1629" t="s">
        <v>13</v>
      </c>
      <c r="D1629" t="s">
        <v>11</v>
      </c>
      <c r="E1629" t="s">
        <v>329</v>
      </c>
      <c r="F1629" t="s">
        <v>466</v>
      </c>
      <c r="R1629">
        <v>2.35</v>
      </c>
      <c r="X1629">
        <v>0</v>
      </c>
      <c r="Y1629">
        <v>500000000</v>
      </c>
      <c r="AA1629" t="s">
        <v>2025</v>
      </c>
    </row>
    <row r="1630" spans="1:27" ht="15" customHeight="1">
      <c r="A1630" s="962" t="s">
        <v>254</v>
      </c>
      <c r="B1630" t="s">
        <v>321</v>
      </c>
      <c r="C1630" t="s">
        <v>13</v>
      </c>
      <c r="D1630" t="s">
        <v>11</v>
      </c>
      <c r="E1630" t="s">
        <v>329</v>
      </c>
      <c r="F1630" t="s">
        <v>466</v>
      </c>
      <c r="H1630" t="s">
        <v>468</v>
      </c>
      <c r="I1630" t="s">
        <v>353</v>
      </c>
      <c r="K1630" t="s">
        <v>333</v>
      </c>
      <c r="L1630" t="s">
        <v>354</v>
      </c>
      <c r="M1630" t="s">
        <v>58</v>
      </c>
      <c r="O1630" t="s">
        <v>335</v>
      </c>
      <c r="P1630" t="s">
        <v>336</v>
      </c>
      <c r="Q1630" t="s">
        <v>337</v>
      </c>
      <c r="R1630">
        <v>4.74</v>
      </c>
      <c r="U1630">
        <v>4.74</v>
      </c>
      <c r="V1630">
        <v>0.24</v>
      </c>
      <c r="W1630">
        <v>0.1</v>
      </c>
      <c r="X1630">
        <v>0</v>
      </c>
      <c r="Y1630">
        <v>500000000</v>
      </c>
      <c r="Z1630">
        <v>0</v>
      </c>
      <c r="AA1630" t="s">
        <v>2028</v>
      </c>
    </row>
    <row r="1631" spans="1:27" ht="15" customHeight="1">
      <c r="A1631" s="962" t="s">
        <v>254</v>
      </c>
      <c r="B1631" t="s">
        <v>324</v>
      </c>
      <c r="C1631" t="s">
        <v>13</v>
      </c>
      <c r="D1631" t="s">
        <v>11</v>
      </c>
      <c r="E1631" t="s">
        <v>329</v>
      </c>
      <c r="F1631" t="s">
        <v>466</v>
      </c>
      <c r="R1631">
        <v>0</v>
      </c>
      <c r="U1631">
        <v>0</v>
      </c>
      <c r="V1631">
        <v>0</v>
      </c>
      <c r="X1631">
        <v>0</v>
      </c>
      <c r="Y1631">
        <v>500000000</v>
      </c>
      <c r="Z1631">
        <v>0</v>
      </c>
      <c r="AA1631" t="s">
        <v>2028</v>
      </c>
    </row>
    <row r="1632" spans="1:27" ht="15" customHeight="1">
      <c r="A1632" s="962" t="s">
        <v>255</v>
      </c>
      <c r="B1632" t="s">
        <v>322</v>
      </c>
      <c r="C1632" t="s">
        <v>13</v>
      </c>
      <c r="D1632" t="s">
        <v>11</v>
      </c>
      <c r="E1632" t="s">
        <v>329</v>
      </c>
      <c r="F1632" t="s">
        <v>466</v>
      </c>
      <c r="H1632" t="s">
        <v>848</v>
      </c>
      <c r="I1632" t="s">
        <v>853</v>
      </c>
      <c r="J1632" t="s">
        <v>949</v>
      </c>
      <c r="K1632" t="s">
        <v>849</v>
      </c>
      <c r="L1632" t="s">
        <v>1993</v>
      </c>
      <c r="M1632" t="s">
        <v>55</v>
      </c>
      <c r="O1632" t="s">
        <v>361</v>
      </c>
      <c r="P1632" t="s">
        <v>667</v>
      </c>
      <c r="Q1632" t="s">
        <v>668</v>
      </c>
      <c r="R1632">
        <v>0</v>
      </c>
      <c r="X1632">
        <v>0</v>
      </c>
      <c r="Y1632">
        <v>500000000</v>
      </c>
      <c r="AA1632" t="s">
        <v>2025</v>
      </c>
    </row>
    <row r="1633" spans="1:27" ht="15" customHeight="1">
      <c r="A1633" s="962" t="s">
        <v>255</v>
      </c>
      <c r="B1633" t="s">
        <v>301</v>
      </c>
      <c r="C1633" t="s">
        <v>13</v>
      </c>
      <c r="D1633" t="s">
        <v>11</v>
      </c>
      <c r="E1633" t="s">
        <v>329</v>
      </c>
      <c r="F1633" t="s">
        <v>466</v>
      </c>
      <c r="H1633" t="s">
        <v>856</v>
      </c>
      <c r="I1633" t="s">
        <v>853</v>
      </c>
      <c r="J1633" t="s">
        <v>949</v>
      </c>
      <c r="K1633" t="s">
        <v>849</v>
      </c>
      <c r="L1633" t="s">
        <v>857</v>
      </c>
      <c r="M1633" t="s">
        <v>55</v>
      </c>
      <c r="O1633" t="s">
        <v>361</v>
      </c>
      <c r="P1633" t="s">
        <v>851</v>
      </c>
      <c r="Q1633" t="s">
        <v>337</v>
      </c>
      <c r="R1633">
        <v>7.0000000000000007E-2</v>
      </c>
      <c r="X1633">
        <v>0</v>
      </c>
      <c r="Y1633">
        <v>500000000</v>
      </c>
      <c r="AA1633" t="s">
        <v>2025</v>
      </c>
    </row>
    <row r="1634" spans="1:27" ht="15" customHeight="1">
      <c r="A1634" s="962" t="s">
        <v>255</v>
      </c>
      <c r="B1634" t="s">
        <v>307</v>
      </c>
      <c r="C1634" t="s">
        <v>13</v>
      </c>
      <c r="D1634" t="s">
        <v>11</v>
      </c>
      <c r="E1634" t="s">
        <v>329</v>
      </c>
      <c r="F1634" t="s">
        <v>466</v>
      </c>
      <c r="H1634" t="s">
        <v>858</v>
      </c>
      <c r="I1634" t="s">
        <v>853</v>
      </c>
      <c r="J1634" t="s">
        <v>949</v>
      </c>
      <c r="K1634" t="s">
        <v>849</v>
      </c>
      <c r="L1634" t="s">
        <v>859</v>
      </c>
      <c r="M1634" t="s">
        <v>55</v>
      </c>
      <c r="O1634" t="s">
        <v>361</v>
      </c>
      <c r="P1634" t="s">
        <v>851</v>
      </c>
      <c r="Q1634" t="s">
        <v>337</v>
      </c>
      <c r="R1634">
        <v>0</v>
      </c>
      <c r="X1634">
        <v>0</v>
      </c>
      <c r="Y1634">
        <v>500000000</v>
      </c>
      <c r="AA1634" t="s">
        <v>2025</v>
      </c>
    </row>
    <row r="1635" spans="1:27" ht="15" customHeight="1">
      <c r="A1635" s="962" t="s">
        <v>255</v>
      </c>
      <c r="B1635" t="s">
        <v>315</v>
      </c>
      <c r="C1635" t="s">
        <v>13</v>
      </c>
      <c r="D1635" t="s">
        <v>11</v>
      </c>
      <c r="E1635" t="s">
        <v>329</v>
      </c>
      <c r="F1635" t="s">
        <v>466</v>
      </c>
      <c r="H1635" t="s">
        <v>860</v>
      </c>
      <c r="I1635" t="s">
        <v>853</v>
      </c>
      <c r="J1635" t="s">
        <v>949</v>
      </c>
      <c r="K1635" t="s">
        <v>849</v>
      </c>
      <c r="L1635" t="s">
        <v>861</v>
      </c>
      <c r="M1635" t="s">
        <v>55</v>
      </c>
      <c r="O1635" t="s">
        <v>361</v>
      </c>
      <c r="P1635" t="s">
        <v>851</v>
      </c>
      <c r="Q1635" t="s">
        <v>337</v>
      </c>
      <c r="R1635">
        <v>0</v>
      </c>
      <c r="X1635">
        <v>0</v>
      </c>
      <c r="Y1635">
        <v>500000000</v>
      </c>
      <c r="AA1635" t="s">
        <v>2025</v>
      </c>
    </row>
    <row r="1636" spans="1:27" ht="15" customHeight="1">
      <c r="A1636" s="962" t="s">
        <v>255</v>
      </c>
      <c r="B1636" t="s">
        <v>308</v>
      </c>
      <c r="C1636" t="s">
        <v>13</v>
      </c>
      <c r="D1636" t="s">
        <v>11</v>
      </c>
      <c r="E1636" t="s">
        <v>329</v>
      </c>
      <c r="F1636" t="s">
        <v>466</v>
      </c>
      <c r="H1636" t="s">
        <v>862</v>
      </c>
      <c r="I1636" t="s">
        <v>853</v>
      </c>
      <c r="J1636" t="s">
        <v>949</v>
      </c>
      <c r="K1636" t="s">
        <v>849</v>
      </c>
      <c r="L1636" t="s">
        <v>863</v>
      </c>
      <c r="M1636" t="s">
        <v>55</v>
      </c>
      <c r="O1636" t="s">
        <v>361</v>
      </c>
      <c r="P1636" t="s">
        <v>851</v>
      </c>
      <c r="Q1636" t="s">
        <v>337</v>
      </c>
      <c r="R1636">
        <v>0</v>
      </c>
      <c r="X1636">
        <v>0</v>
      </c>
      <c r="Y1636">
        <v>500000000</v>
      </c>
      <c r="AA1636" t="s">
        <v>2025</v>
      </c>
    </row>
    <row r="1637" spans="1:27" ht="15" customHeight="1">
      <c r="A1637" s="962" t="s">
        <v>255</v>
      </c>
      <c r="B1637" t="s">
        <v>311</v>
      </c>
      <c r="C1637" t="s">
        <v>13</v>
      </c>
      <c r="D1637" t="s">
        <v>11</v>
      </c>
      <c r="E1637" t="s">
        <v>329</v>
      </c>
      <c r="F1637" t="s">
        <v>466</v>
      </c>
      <c r="H1637" t="s">
        <v>864</v>
      </c>
      <c r="I1637" t="s">
        <v>853</v>
      </c>
      <c r="J1637" t="s">
        <v>949</v>
      </c>
      <c r="K1637" t="s">
        <v>849</v>
      </c>
      <c r="L1637" t="s">
        <v>865</v>
      </c>
      <c r="M1637" t="s">
        <v>55</v>
      </c>
      <c r="O1637" t="s">
        <v>361</v>
      </c>
      <c r="P1637" t="s">
        <v>851</v>
      </c>
      <c r="Q1637" t="s">
        <v>337</v>
      </c>
      <c r="R1637">
        <v>0.05</v>
      </c>
      <c r="X1637">
        <v>0</v>
      </c>
      <c r="Y1637">
        <v>500000000</v>
      </c>
      <c r="AA1637" t="s">
        <v>2025</v>
      </c>
    </row>
    <row r="1638" spans="1:27" ht="15" customHeight="1">
      <c r="A1638" s="962" t="s">
        <v>255</v>
      </c>
      <c r="B1638" t="s">
        <v>312</v>
      </c>
      <c r="C1638" t="s">
        <v>13</v>
      </c>
      <c r="D1638" t="s">
        <v>11</v>
      </c>
      <c r="E1638" t="s">
        <v>329</v>
      </c>
      <c r="F1638" t="s">
        <v>466</v>
      </c>
      <c r="H1638" t="s">
        <v>866</v>
      </c>
      <c r="I1638" t="s">
        <v>853</v>
      </c>
      <c r="J1638" t="s">
        <v>949</v>
      </c>
      <c r="K1638" t="s">
        <v>849</v>
      </c>
      <c r="L1638" t="s">
        <v>867</v>
      </c>
      <c r="M1638" t="s">
        <v>55</v>
      </c>
      <c r="O1638" t="s">
        <v>361</v>
      </c>
      <c r="P1638" t="s">
        <v>851</v>
      </c>
      <c r="Q1638" t="s">
        <v>337</v>
      </c>
      <c r="R1638">
        <v>0</v>
      </c>
      <c r="X1638">
        <v>0</v>
      </c>
      <c r="Y1638">
        <v>500000000</v>
      </c>
      <c r="AA1638" t="s">
        <v>2025</v>
      </c>
    </row>
    <row r="1639" spans="1:27" ht="15" customHeight="1">
      <c r="A1639" s="962" t="s">
        <v>255</v>
      </c>
      <c r="B1639" t="s">
        <v>300</v>
      </c>
      <c r="C1639" t="s">
        <v>13</v>
      </c>
      <c r="D1639" t="s">
        <v>11</v>
      </c>
      <c r="E1639" t="s">
        <v>329</v>
      </c>
      <c r="F1639" t="s">
        <v>466</v>
      </c>
      <c r="I1639" t="s">
        <v>853</v>
      </c>
      <c r="J1639" t="s">
        <v>949</v>
      </c>
      <c r="K1639" t="s">
        <v>849</v>
      </c>
      <c r="L1639" t="s">
        <v>857</v>
      </c>
      <c r="M1639" t="s">
        <v>55</v>
      </c>
      <c r="O1639" t="s">
        <v>361</v>
      </c>
      <c r="P1639" t="s">
        <v>851</v>
      </c>
      <c r="Q1639" t="s">
        <v>337</v>
      </c>
      <c r="R1639">
        <v>7.0000000000000007E-2</v>
      </c>
      <c r="X1639">
        <v>0</v>
      </c>
      <c r="Y1639">
        <v>500000000</v>
      </c>
      <c r="AA1639" t="s">
        <v>2025</v>
      </c>
    </row>
    <row r="1640" spans="1:27" ht="15" customHeight="1">
      <c r="A1640" s="962" t="s">
        <v>255</v>
      </c>
      <c r="B1640" t="s">
        <v>298</v>
      </c>
      <c r="C1640" t="s">
        <v>13</v>
      </c>
      <c r="D1640" t="s">
        <v>11</v>
      </c>
      <c r="E1640" t="s">
        <v>329</v>
      </c>
      <c r="F1640" t="s">
        <v>466</v>
      </c>
      <c r="R1640">
        <v>7.0000000000000007E-2</v>
      </c>
      <c r="X1640">
        <v>0</v>
      </c>
      <c r="Y1640">
        <v>500000000</v>
      </c>
      <c r="AA1640" t="s">
        <v>2025</v>
      </c>
    </row>
    <row r="1641" spans="1:27" ht="15" customHeight="1">
      <c r="A1641" s="962" t="s">
        <v>255</v>
      </c>
      <c r="B1641" t="s">
        <v>297</v>
      </c>
      <c r="C1641" t="s">
        <v>13</v>
      </c>
      <c r="D1641" t="s">
        <v>11</v>
      </c>
      <c r="E1641" t="s">
        <v>329</v>
      </c>
      <c r="F1641" t="s">
        <v>466</v>
      </c>
      <c r="R1641">
        <v>7.0000000000000007E-2</v>
      </c>
      <c r="X1641">
        <v>0</v>
      </c>
      <c r="Y1641">
        <v>500000000</v>
      </c>
      <c r="AA1641" t="s">
        <v>2025</v>
      </c>
    </row>
    <row r="1642" spans="1:27" ht="15" customHeight="1">
      <c r="A1642" s="962" t="s">
        <v>255</v>
      </c>
      <c r="B1642" t="s">
        <v>288</v>
      </c>
      <c r="C1642" t="s">
        <v>13</v>
      </c>
      <c r="D1642" t="s">
        <v>11</v>
      </c>
      <c r="E1642" t="s">
        <v>329</v>
      </c>
      <c r="F1642" t="s">
        <v>466</v>
      </c>
      <c r="R1642">
        <v>7.0000000000000007E-2</v>
      </c>
      <c r="X1642">
        <v>0</v>
      </c>
      <c r="Y1642">
        <v>500000000</v>
      </c>
      <c r="AA1642" t="s">
        <v>2025</v>
      </c>
    </row>
    <row r="1643" spans="1:27" ht="15" customHeight="1">
      <c r="A1643" s="962" t="s">
        <v>255</v>
      </c>
      <c r="B1643" t="s">
        <v>287</v>
      </c>
      <c r="C1643" t="s">
        <v>13</v>
      </c>
      <c r="D1643" t="s">
        <v>11</v>
      </c>
      <c r="E1643" t="s">
        <v>329</v>
      </c>
      <c r="F1643" t="s">
        <v>466</v>
      </c>
      <c r="R1643">
        <v>0.12</v>
      </c>
      <c r="X1643">
        <v>0</v>
      </c>
      <c r="Y1643">
        <v>500000000</v>
      </c>
      <c r="AA1643" t="s">
        <v>2025</v>
      </c>
    </row>
    <row r="1644" spans="1:27" ht="15" customHeight="1">
      <c r="A1644" s="962" t="s">
        <v>255</v>
      </c>
      <c r="B1644" t="s">
        <v>306</v>
      </c>
      <c r="C1644" t="s">
        <v>13</v>
      </c>
      <c r="D1644" t="s">
        <v>11</v>
      </c>
      <c r="E1644" t="s">
        <v>329</v>
      </c>
      <c r="F1644" t="s">
        <v>466</v>
      </c>
      <c r="I1644" t="s">
        <v>853</v>
      </c>
      <c r="J1644" t="s">
        <v>949</v>
      </c>
      <c r="K1644" t="s">
        <v>849</v>
      </c>
      <c r="L1644" t="s">
        <v>1994</v>
      </c>
      <c r="M1644" t="s">
        <v>55</v>
      </c>
      <c r="O1644" t="s">
        <v>361</v>
      </c>
      <c r="P1644" t="s">
        <v>851</v>
      </c>
      <c r="Q1644" t="s">
        <v>337</v>
      </c>
      <c r="R1644">
        <v>0</v>
      </c>
      <c r="X1644">
        <v>0</v>
      </c>
      <c r="Y1644">
        <v>500000000</v>
      </c>
      <c r="AA1644" t="s">
        <v>2025</v>
      </c>
    </row>
    <row r="1645" spans="1:27" ht="15" customHeight="1">
      <c r="A1645" s="962" t="s">
        <v>255</v>
      </c>
      <c r="B1645" t="s">
        <v>305</v>
      </c>
      <c r="C1645" t="s">
        <v>13</v>
      </c>
      <c r="D1645" t="s">
        <v>11</v>
      </c>
      <c r="E1645" t="s">
        <v>329</v>
      </c>
      <c r="F1645" t="s">
        <v>466</v>
      </c>
      <c r="R1645">
        <v>0.05</v>
      </c>
      <c r="X1645">
        <v>0</v>
      </c>
      <c r="Y1645">
        <v>500000000</v>
      </c>
      <c r="AA1645" t="s">
        <v>2025</v>
      </c>
    </row>
    <row r="1646" spans="1:27" ht="15" customHeight="1">
      <c r="A1646" s="962" t="s">
        <v>255</v>
      </c>
      <c r="B1646" t="s">
        <v>309</v>
      </c>
      <c r="C1646" t="s">
        <v>13</v>
      </c>
      <c r="D1646" t="s">
        <v>11</v>
      </c>
      <c r="E1646" t="s">
        <v>329</v>
      </c>
      <c r="F1646" t="s">
        <v>466</v>
      </c>
      <c r="I1646" t="s">
        <v>853</v>
      </c>
      <c r="J1646" t="s">
        <v>949</v>
      </c>
      <c r="K1646" t="s">
        <v>849</v>
      </c>
      <c r="L1646" t="s">
        <v>1995</v>
      </c>
      <c r="M1646" t="s">
        <v>55</v>
      </c>
      <c r="O1646" t="s">
        <v>361</v>
      </c>
      <c r="P1646" t="s">
        <v>851</v>
      </c>
      <c r="Q1646" t="s">
        <v>337</v>
      </c>
      <c r="R1646">
        <v>0.05</v>
      </c>
      <c r="X1646">
        <v>0</v>
      </c>
      <c r="Y1646">
        <v>500000000</v>
      </c>
      <c r="AA1646" t="s">
        <v>2025</v>
      </c>
    </row>
    <row r="1647" spans="1:27" ht="15" customHeight="1">
      <c r="A1647" s="962" t="s">
        <v>255</v>
      </c>
      <c r="B1647" t="s">
        <v>313</v>
      </c>
      <c r="C1647" t="s">
        <v>13</v>
      </c>
      <c r="D1647" t="s">
        <v>11</v>
      </c>
      <c r="E1647" t="s">
        <v>329</v>
      </c>
      <c r="F1647" t="s">
        <v>466</v>
      </c>
      <c r="I1647" t="s">
        <v>853</v>
      </c>
      <c r="J1647" t="s">
        <v>949</v>
      </c>
      <c r="K1647" t="s">
        <v>849</v>
      </c>
      <c r="L1647" t="s">
        <v>861</v>
      </c>
      <c r="M1647" t="s">
        <v>55</v>
      </c>
      <c r="O1647" t="s">
        <v>361</v>
      </c>
      <c r="P1647" t="s">
        <v>851</v>
      </c>
      <c r="Q1647" t="s">
        <v>337</v>
      </c>
      <c r="R1647">
        <v>0</v>
      </c>
      <c r="X1647">
        <v>0</v>
      </c>
      <c r="Y1647">
        <v>500000000</v>
      </c>
      <c r="AA1647" t="s">
        <v>2025</v>
      </c>
    </row>
    <row r="1648" spans="1:27" ht="15" customHeight="1">
      <c r="A1648" s="962" t="s">
        <v>257</v>
      </c>
      <c r="B1648" t="s">
        <v>290</v>
      </c>
      <c r="C1648" t="s">
        <v>13</v>
      </c>
      <c r="D1648" t="s">
        <v>11</v>
      </c>
      <c r="E1648" t="s">
        <v>329</v>
      </c>
      <c r="F1648" t="s">
        <v>466</v>
      </c>
      <c r="J1648" t="s">
        <v>1996</v>
      </c>
      <c r="R1648">
        <v>0</v>
      </c>
      <c r="S1648">
        <v>0</v>
      </c>
      <c r="T1648">
        <v>500000000</v>
      </c>
      <c r="X1648">
        <v>0</v>
      </c>
      <c r="Y1648">
        <v>500000000</v>
      </c>
      <c r="AA1648" t="s">
        <v>2027</v>
      </c>
    </row>
    <row r="1649" spans="1:27" ht="15" customHeight="1">
      <c r="A1649" s="962" t="s">
        <v>257</v>
      </c>
      <c r="B1649" t="s">
        <v>292</v>
      </c>
      <c r="C1649" t="s">
        <v>13</v>
      </c>
      <c r="D1649" t="s">
        <v>11</v>
      </c>
      <c r="E1649" t="s">
        <v>329</v>
      </c>
      <c r="F1649" t="s">
        <v>466</v>
      </c>
      <c r="J1649" t="s">
        <v>1997</v>
      </c>
      <c r="R1649">
        <v>0</v>
      </c>
      <c r="S1649">
        <v>0</v>
      </c>
      <c r="T1649">
        <v>500000000</v>
      </c>
      <c r="X1649">
        <v>0</v>
      </c>
      <c r="Y1649">
        <v>500000000</v>
      </c>
      <c r="AA1649" t="s">
        <v>2027</v>
      </c>
    </row>
    <row r="1650" spans="1:27" ht="15" customHeight="1">
      <c r="A1650" s="962" t="s">
        <v>257</v>
      </c>
      <c r="B1650" t="s">
        <v>295</v>
      </c>
      <c r="C1650" t="s">
        <v>13</v>
      </c>
      <c r="D1650" t="s">
        <v>11</v>
      </c>
      <c r="E1650" t="s">
        <v>329</v>
      </c>
      <c r="F1650" t="s">
        <v>466</v>
      </c>
      <c r="J1650" t="s">
        <v>1998</v>
      </c>
      <c r="R1650">
        <v>0</v>
      </c>
      <c r="S1650">
        <v>0</v>
      </c>
      <c r="T1650">
        <v>500000000</v>
      </c>
      <c r="X1650">
        <v>0</v>
      </c>
      <c r="Y1650">
        <v>500000000</v>
      </c>
      <c r="AA1650" t="s">
        <v>2027</v>
      </c>
    </row>
    <row r="1651" spans="1:27" ht="15" customHeight="1">
      <c r="A1651" s="962" t="s">
        <v>257</v>
      </c>
      <c r="B1651" t="s">
        <v>296</v>
      </c>
      <c r="C1651" t="s">
        <v>13</v>
      </c>
      <c r="D1651" t="s">
        <v>11</v>
      </c>
      <c r="E1651" t="s">
        <v>329</v>
      </c>
      <c r="F1651" t="s">
        <v>466</v>
      </c>
      <c r="J1651" t="s">
        <v>1999</v>
      </c>
      <c r="R1651">
        <v>0</v>
      </c>
      <c r="S1651">
        <v>0</v>
      </c>
      <c r="T1651">
        <v>500000000</v>
      </c>
      <c r="X1651">
        <v>0</v>
      </c>
      <c r="Y1651">
        <v>500000000</v>
      </c>
      <c r="AA1651" t="s">
        <v>2027</v>
      </c>
    </row>
    <row r="1652" spans="1:27" ht="15" customHeight="1">
      <c r="A1652" s="962" t="s">
        <v>257</v>
      </c>
      <c r="B1652" t="s">
        <v>316</v>
      </c>
      <c r="C1652" t="s">
        <v>13</v>
      </c>
      <c r="D1652" t="s">
        <v>11</v>
      </c>
      <c r="E1652" t="s">
        <v>329</v>
      </c>
      <c r="F1652" t="s">
        <v>466</v>
      </c>
      <c r="J1652" t="s">
        <v>2004</v>
      </c>
      <c r="R1652">
        <v>0</v>
      </c>
      <c r="S1652">
        <v>0</v>
      </c>
      <c r="T1652">
        <v>500000000</v>
      </c>
      <c r="X1652">
        <v>0</v>
      </c>
      <c r="Y1652">
        <v>500000000</v>
      </c>
      <c r="AA1652" t="s">
        <v>2027</v>
      </c>
    </row>
    <row r="1653" spans="1:27" ht="15" customHeight="1">
      <c r="A1653" s="962" t="s">
        <v>257</v>
      </c>
      <c r="B1653" t="s">
        <v>289</v>
      </c>
      <c r="C1653" t="s">
        <v>13</v>
      </c>
      <c r="D1653" t="s">
        <v>11</v>
      </c>
      <c r="E1653" t="s">
        <v>329</v>
      </c>
      <c r="F1653" t="s">
        <v>466</v>
      </c>
      <c r="R1653">
        <v>0</v>
      </c>
      <c r="S1653">
        <v>0</v>
      </c>
      <c r="T1653">
        <v>500000000</v>
      </c>
      <c r="X1653">
        <v>0</v>
      </c>
      <c r="Y1653">
        <v>500000000</v>
      </c>
      <c r="AA1653" t="s">
        <v>2027</v>
      </c>
    </row>
    <row r="1654" spans="1:27" ht="15" customHeight="1">
      <c r="A1654" s="962" t="s">
        <v>257</v>
      </c>
      <c r="B1654" t="s">
        <v>309</v>
      </c>
      <c r="C1654" t="s">
        <v>13</v>
      </c>
      <c r="D1654" t="s">
        <v>11</v>
      </c>
      <c r="E1654" t="s">
        <v>329</v>
      </c>
      <c r="F1654" t="s">
        <v>466</v>
      </c>
      <c r="R1654">
        <v>0</v>
      </c>
      <c r="S1654">
        <v>0</v>
      </c>
      <c r="T1654">
        <v>500000000</v>
      </c>
      <c r="X1654">
        <v>0</v>
      </c>
      <c r="Y1654">
        <v>500000000</v>
      </c>
      <c r="AA1654" t="s">
        <v>2027</v>
      </c>
    </row>
    <row r="1655" spans="1:27" ht="15" customHeight="1">
      <c r="A1655" s="962" t="s">
        <v>257</v>
      </c>
      <c r="B1655" t="s">
        <v>291</v>
      </c>
      <c r="C1655" t="s">
        <v>13</v>
      </c>
      <c r="D1655" t="s">
        <v>11</v>
      </c>
      <c r="E1655" t="s">
        <v>329</v>
      </c>
      <c r="F1655" t="s">
        <v>466</v>
      </c>
      <c r="R1655">
        <v>0</v>
      </c>
      <c r="S1655">
        <v>0</v>
      </c>
      <c r="T1655">
        <v>500000000</v>
      </c>
      <c r="X1655">
        <v>0</v>
      </c>
      <c r="Y1655">
        <v>500000000</v>
      </c>
      <c r="AA1655" t="s">
        <v>2027</v>
      </c>
    </row>
    <row r="1656" spans="1:27" ht="15" customHeight="1">
      <c r="A1656" s="962" t="s">
        <v>257</v>
      </c>
      <c r="B1656" t="s">
        <v>288</v>
      </c>
      <c r="C1656" t="s">
        <v>13</v>
      </c>
      <c r="D1656" t="s">
        <v>11</v>
      </c>
      <c r="E1656" t="s">
        <v>329</v>
      </c>
      <c r="F1656" t="s">
        <v>466</v>
      </c>
      <c r="R1656">
        <v>0</v>
      </c>
      <c r="S1656">
        <v>0</v>
      </c>
      <c r="T1656">
        <v>500000000</v>
      </c>
      <c r="X1656">
        <v>0</v>
      </c>
      <c r="Y1656">
        <v>500000000</v>
      </c>
      <c r="AA1656" t="s">
        <v>2027</v>
      </c>
    </row>
    <row r="1657" spans="1:27" ht="15" customHeight="1">
      <c r="A1657" s="962" t="s">
        <v>257</v>
      </c>
      <c r="B1657" t="s">
        <v>287</v>
      </c>
      <c r="C1657" t="s">
        <v>13</v>
      </c>
      <c r="D1657" t="s">
        <v>11</v>
      </c>
      <c r="E1657" t="s">
        <v>329</v>
      </c>
      <c r="F1657" t="s">
        <v>466</v>
      </c>
      <c r="R1657">
        <v>0</v>
      </c>
      <c r="S1657">
        <v>0</v>
      </c>
      <c r="T1657">
        <v>500000000</v>
      </c>
      <c r="X1657">
        <v>0</v>
      </c>
      <c r="Y1657">
        <v>500000000</v>
      </c>
      <c r="AA1657" t="s">
        <v>2027</v>
      </c>
    </row>
    <row r="1658" spans="1:27" ht="15" customHeight="1">
      <c r="A1658" s="962" t="s">
        <v>257</v>
      </c>
      <c r="B1658" t="s">
        <v>305</v>
      </c>
      <c r="C1658" t="s">
        <v>13</v>
      </c>
      <c r="D1658" t="s">
        <v>11</v>
      </c>
      <c r="E1658" t="s">
        <v>329</v>
      </c>
      <c r="F1658" t="s">
        <v>466</v>
      </c>
      <c r="R1658">
        <v>0</v>
      </c>
      <c r="S1658">
        <v>0</v>
      </c>
      <c r="T1658">
        <v>500000000</v>
      </c>
      <c r="X1658">
        <v>0</v>
      </c>
      <c r="Y1658">
        <v>500000000</v>
      </c>
      <c r="AA1658" t="s">
        <v>2027</v>
      </c>
    </row>
    <row r="1659" spans="1:27" ht="15" customHeight="1">
      <c r="A1659" s="962" t="s">
        <v>257</v>
      </c>
      <c r="B1659" t="s">
        <v>321</v>
      </c>
      <c r="C1659" t="s">
        <v>13</v>
      </c>
      <c r="D1659" t="s">
        <v>11</v>
      </c>
      <c r="E1659" t="s">
        <v>329</v>
      </c>
      <c r="F1659" t="s">
        <v>466</v>
      </c>
      <c r="R1659">
        <v>0</v>
      </c>
      <c r="S1659">
        <v>0</v>
      </c>
      <c r="T1659">
        <v>500000000</v>
      </c>
      <c r="X1659">
        <v>0</v>
      </c>
      <c r="Y1659">
        <v>500000000</v>
      </c>
      <c r="AA1659" t="s">
        <v>2027</v>
      </c>
    </row>
    <row r="1660" spans="1:27" ht="15" customHeight="1">
      <c r="A1660" s="962" t="s">
        <v>257</v>
      </c>
      <c r="B1660" t="s">
        <v>310</v>
      </c>
      <c r="C1660" t="s">
        <v>13</v>
      </c>
      <c r="D1660" t="s">
        <v>11</v>
      </c>
      <c r="E1660" t="s">
        <v>329</v>
      </c>
      <c r="F1660" t="s">
        <v>466</v>
      </c>
      <c r="R1660">
        <v>0</v>
      </c>
      <c r="S1660">
        <v>0</v>
      </c>
      <c r="T1660">
        <v>500000000</v>
      </c>
      <c r="X1660">
        <v>0</v>
      </c>
      <c r="Y1660">
        <v>500000000</v>
      </c>
      <c r="AA1660" t="s">
        <v>2027</v>
      </c>
    </row>
    <row r="1661" spans="1:27" ht="15" customHeight="1">
      <c r="A1661" s="962" t="s">
        <v>257</v>
      </c>
      <c r="B1661" t="s">
        <v>294</v>
      </c>
      <c r="C1661" t="s">
        <v>13</v>
      </c>
      <c r="D1661" t="s">
        <v>11</v>
      </c>
      <c r="E1661" t="s">
        <v>329</v>
      </c>
      <c r="F1661" t="s">
        <v>466</v>
      </c>
      <c r="R1661">
        <v>0</v>
      </c>
      <c r="S1661">
        <v>0</v>
      </c>
      <c r="T1661">
        <v>500000000</v>
      </c>
      <c r="X1661">
        <v>0</v>
      </c>
      <c r="Y1661">
        <v>500000000</v>
      </c>
      <c r="AA1661" t="s">
        <v>2027</v>
      </c>
    </row>
    <row r="1662" spans="1:27" ht="15" customHeight="1">
      <c r="A1662" s="962" t="s">
        <v>257</v>
      </c>
      <c r="B1662" t="s">
        <v>293</v>
      </c>
      <c r="C1662" t="s">
        <v>13</v>
      </c>
      <c r="D1662" t="s">
        <v>11</v>
      </c>
      <c r="E1662" t="s">
        <v>329</v>
      </c>
      <c r="F1662" t="s">
        <v>466</v>
      </c>
      <c r="R1662">
        <v>0</v>
      </c>
      <c r="S1662">
        <v>0</v>
      </c>
      <c r="T1662">
        <v>500000000</v>
      </c>
      <c r="X1662">
        <v>0</v>
      </c>
      <c r="Y1662">
        <v>500000000</v>
      </c>
      <c r="AA1662" t="s">
        <v>2027</v>
      </c>
    </row>
    <row r="1663" spans="1:27" ht="15" customHeight="1">
      <c r="A1663" s="962" t="s">
        <v>259</v>
      </c>
      <c r="B1663" t="s">
        <v>300</v>
      </c>
      <c r="C1663" t="s">
        <v>13</v>
      </c>
      <c r="D1663" t="s">
        <v>11</v>
      </c>
      <c r="E1663" t="s">
        <v>329</v>
      </c>
      <c r="F1663" t="s">
        <v>466</v>
      </c>
      <c r="R1663">
        <v>0</v>
      </c>
      <c r="S1663">
        <v>0</v>
      </c>
      <c r="T1663">
        <v>500000000</v>
      </c>
      <c r="X1663">
        <v>0</v>
      </c>
      <c r="Y1663">
        <v>500000000</v>
      </c>
      <c r="AA1663" t="s">
        <v>2027</v>
      </c>
    </row>
    <row r="1664" spans="1:27" ht="15" customHeight="1">
      <c r="A1664" s="962" t="s">
        <v>259</v>
      </c>
      <c r="B1664" t="s">
        <v>298</v>
      </c>
      <c r="C1664" t="s">
        <v>13</v>
      </c>
      <c r="D1664" t="s">
        <v>11</v>
      </c>
      <c r="E1664" t="s">
        <v>329</v>
      </c>
      <c r="F1664" t="s">
        <v>466</v>
      </c>
      <c r="R1664">
        <v>0</v>
      </c>
      <c r="S1664">
        <v>0</v>
      </c>
      <c r="T1664">
        <v>500000000</v>
      </c>
      <c r="X1664">
        <v>0</v>
      </c>
      <c r="Y1664">
        <v>500000000</v>
      </c>
      <c r="AA1664" t="s">
        <v>2027</v>
      </c>
    </row>
    <row r="1665" spans="1:27" ht="15" customHeight="1">
      <c r="A1665" s="962" t="s">
        <v>259</v>
      </c>
      <c r="B1665" t="s">
        <v>297</v>
      </c>
      <c r="C1665" t="s">
        <v>13</v>
      </c>
      <c r="D1665" t="s">
        <v>11</v>
      </c>
      <c r="E1665" t="s">
        <v>329</v>
      </c>
      <c r="F1665" t="s">
        <v>466</v>
      </c>
      <c r="R1665">
        <v>0</v>
      </c>
      <c r="S1665">
        <v>0</v>
      </c>
      <c r="T1665">
        <v>500000000</v>
      </c>
      <c r="X1665">
        <v>0</v>
      </c>
      <c r="Y1665">
        <v>500000000</v>
      </c>
      <c r="AA1665" t="s">
        <v>2027</v>
      </c>
    </row>
    <row r="1666" spans="1:27" ht="15" customHeight="1">
      <c r="A1666" s="962" t="s">
        <v>259</v>
      </c>
      <c r="B1666" t="s">
        <v>288</v>
      </c>
      <c r="C1666" t="s">
        <v>13</v>
      </c>
      <c r="D1666" t="s">
        <v>11</v>
      </c>
      <c r="E1666" t="s">
        <v>329</v>
      </c>
      <c r="F1666" t="s">
        <v>466</v>
      </c>
      <c r="R1666">
        <v>0</v>
      </c>
      <c r="S1666">
        <v>0</v>
      </c>
      <c r="T1666">
        <v>500000000</v>
      </c>
      <c r="X1666">
        <v>0</v>
      </c>
      <c r="Y1666">
        <v>500000000</v>
      </c>
      <c r="AA1666" t="s">
        <v>2027</v>
      </c>
    </row>
    <row r="1667" spans="1:27" ht="15" customHeight="1">
      <c r="A1667" s="962" t="s">
        <v>259</v>
      </c>
      <c r="B1667" t="s">
        <v>287</v>
      </c>
      <c r="C1667" t="s">
        <v>13</v>
      </c>
      <c r="D1667" t="s">
        <v>11</v>
      </c>
      <c r="E1667" t="s">
        <v>329</v>
      </c>
      <c r="F1667" t="s">
        <v>466</v>
      </c>
      <c r="R1667">
        <v>0</v>
      </c>
      <c r="S1667">
        <v>0</v>
      </c>
      <c r="T1667">
        <v>500000000</v>
      </c>
      <c r="X1667">
        <v>0</v>
      </c>
      <c r="Y1667">
        <v>500000000</v>
      </c>
      <c r="AA1667" t="s">
        <v>2027</v>
      </c>
    </row>
    <row r="1668" spans="1:27" ht="15" customHeight="1">
      <c r="A1668" s="962" t="s">
        <v>259</v>
      </c>
      <c r="B1668" t="s">
        <v>321</v>
      </c>
      <c r="C1668" t="s">
        <v>13</v>
      </c>
      <c r="D1668" t="s">
        <v>11</v>
      </c>
      <c r="E1668" t="s">
        <v>329</v>
      </c>
      <c r="F1668" t="s">
        <v>466</v>
      </c>
      <c r="R1668">
        <v>0</v>
      </c>
      <c r="S1668">
        <v>0</v>
      </c>
      <c r="T1668">
        <v>500000000</v>
      </c>
      <c r="X1668">
        <v>0</v>
      </c>
      <c r="Y1668">
        <v>500000000</v>
      </c>
      <c r="AA1668" t="s">
        <v>2027</v>
      </c>
    </row>
    <row r="1669" spans="1:27" ht="15" customHeight="1">
      <c r="A1669" s="962" t="s">
        <v>259</v>
      </c>
      <c r="B1669" t="s">
        <v>299</v>
      </c>
      <c r="C1669" t="s">
        <v>13</v>
      </c>
      <c r="D1669" t="s">
        <v>11</v>
      </c>
      <c r="E1669" t="s">
        <v>329</v>
      </c>
      <c r="F1669" t="s">
        <v>466</v>
      </c>
      <c r="R1669">
        <v>0</v>
      </c>
      <c r="S1669">
        <v>0</v>
      </c>
      <c r="T1669">
        <v>500000000</v>
      </c>
      <c r="X1669">
        <v>0</v>
      </c>
      <c r="Y1669">
        <v>500000000</v>
      </c>
      <c r="AA1669" t="s">
        <v>2027</v>
      </c>
    </row>
    <row r="1670" spans="1:27" ht="15" customHeight="1">
      <c r="A1670" s="962" t="s">
        <v>259</v>
      </c>
      <c r="B1670" t="s">
        <v>301</v>
      </c>
      <c r="C1670" t="s">
        <v>13</v>
      </c>
      <c r="D1670" t="s">
        <v>11</v>
      </c>
      <c r="E1670" t="s">
        <v>329</v>
      </c>
      <c r="F1670" t="s">
        <v>466</v>
      </c>
      <c r="R1670">
        <v>0</v>
      </c>
      <c r="S1670">
        <v>0</v>
      </c>
      <c r="T1670">
        <v>500000000</v>
      </c>
      <c r="X1670">
        <v>0</v>
      </c>
      <c r="Y1670">
        <v>500000000</v>
      </c>
      <c r="AA1670" t="s">
        <v>2027</v>
      </c>
    </row>
    <row r="1671" spans="1:27" ht="15" customHeight="1">
      <c r="A1671" s="962" t="s">
        <v>260</v>
      </c>
      <c r="B1671" t="s">
        <v>299</v>
      </c>
      <c r="C1671" t="s">
        <v>13</v>
      </c>
      <c r="D1671" t="s">
        <v>11</v>
      </c>
      <c r="E1671" t="s">
        <v>329</v>
      </c>
      <c r="F1671" t="s">
        <v>466</v>
      </c>
      <c r="R1671">
        <v>0</v>
      </c>
      <c r="S1671">
        <v>0</v>
      </c>
      <c r="T1671">
        <v>0</v>
      </c>
      <c r="X1671">
        <v>0</v>
      </c>
      <c r="Y1671">
        <v>500000000</v>
      </c>
      <c r="AA1671" t="s">
        <v>2029</v>
      </c>
    </row>
    <row r="1672" spans="1:27" ht="15" customHeight="1">
      <c r="A1672" s="962" t="s">
        <v>260</v>
      </c>
      <c r="B1672" t="s">
        <v>312</v>
      </c>
      <c r="C1672" t="s">
        <v>13</v>
      </c>
      <c r="D1672" t="s">
        <v>11</v>
      </c>
      <c r="E1672" t="s">
        <v>329</v>
      </c>
      <c r="F1672" t="s">
        <v>466</v>
      </c>
      <c r="R1672">
        <v>0</v>
      </c>
      <c r="S1672">
        <v>0</v>
      </c>
      <c r="T1672">
        <v>0</v>
      </c>
      <c r="X1672">
        <v>0</v>
      </c>
      <c r="Y1672">
        <v>500000000</v>
      </c>
      <c r="AA1672" t="s">
        <v>2029</v>
      </c>
    </row>
    <row r="1673" spans="1:27" ht="15" customHeight="1">
      <c r="A1673" s="962" t="s">
        <v>260</v>
      </c>
      <c r="B1673" t="s">
        <v>298</v>
      </c>
      <c r="C1673" t="s">
        <v>13</v>
      </c>
      <c r="D1673" t="s">
        <v>11</v>
      </c>
      <c r="E1673" t="s">
        <v>329</v>
      </c>
      <c r="F1673" t="s">
        <v>466</v>
      </c>
      <c r="R1673">
        <v>0</v>
      </c>
      <c r="S1673">
        <v>0</v>
      </c>
      <c r="T1673">
        <v>0</v>
      </c>
      <c r="X1673">
        <v>0</v>
      </c>
      <c r="Y1673">
        <v>500000000</v>
      </c>
      <c r="AA1673" t="s">
        <v>2029</v>
      </c>
    </row>
    <row r="1674" spans="1:27" ht="15" customHeight="1">
      <c r="A1674" s="962" t="s">
        <v>260</v>
      </c>
      <c r="B1674" t="s">
        <v>297</v>
      </c>
      <c r="C1674" t="s">
        <v>13</v>
      </c>
      <c r="D1674" t="s">
        <v>11</v>
      </c>
      <c r="E1674" t="s">
        <v>329</v>
      </c>
      <c r="F1674" t="s">
        <v>466</v>
      </c>
      <c r="R1674">
        <v>0</v>
      </c>
      <c r="S1674">
        <v>0</v>
      </c>
      <c r="T1674">
        <v>0</v>
      </c>
      <c r="X1674">
        <v>0</v>
      </c>
      <c r="Y1674">
        <v>500000000</v>
      </c>
      <c r="AA1674" t="s">
        <v>2029</v>
      </c>
    </row>
    <row r="1675" spans="1:27" ht="15" customHeight="1">
      <c r="A1675" s="962" t="s">
        <v>260</v>
      </c>
      <c r="B1675" t="s">
        <v>288</v>
      </c>
      <c r="C1675" t="s">
        <v>13</v>
      </c>
      <c r="D1675" t="s">
        <v>11</v>
      </c>
      <c r="E1675" t="s">
        <v>329</v>
      </c>
      <c r="F1675" t="s">
        <v>466</v>
      </c>
      <c r="R1675">
        <v>0</v>
      </c>
      <c r="S1675">
        <v>0</v>
      </c>
      <c r="T1675">
        <v>0</v>
      </c>
      <c r="X1675">
        <v>0</v>
      </c>
      <c r="Y1675">
        <v>500000000</v>
      </c>
      <c r="AA1675" t="s">
        <v>2029</v>
      </c>
    </row>
    <row r="1676" spans="1:27" ht="15" customHeight="1">
      <c r="A1676" s="962" t="s">
        <v>260</v>
      </c>
      <c r="B1676" t="s">
        <v>287</v>
      </c>
      <c r="C1676" t="s">
        <v>13</v>
      </c>
      <c r="D1676" t="s">
        <v>11</v>
      </c>
      <c r="E1676" t="s">
        <v>329</v>
      </c>
      <c r="F1676" t="s">
        <v>466</v>
      </c>
      <c r="R1676">
        <v>0</v>
      </c>
      <c r="X1676">
        <v>0</v>
      </c>
      <c r="Y1676">
        <v>500000000</v>
      </c>
      <c r="AA1676" t="s">
        <v>2025</v>
      </c>
    </row>
    <row r="1677" spans="1:27" ht="15" customHeight="1">
      <c r="A1677" s="962" t="s">
        <v>260</v>
      </c>
      <c r="B1677" t="s">
        <v>309</v>
      </c>
      <c r="C1677" t="s">
        <v>13</v>
      </c>
      <c r="D1677" t="s">
        <v>11</v>
      </c>
      <c r="E1677" t="s">
        <v>329</v>
      </c>
      <c r="F1677" t="s">
        <v>466</v>
      </c>
      <c r="R1677">
        <v>0</v>
      </c>
      <c r="S1677">
        <v>0</v>
      </c>
      <c r="T1677">
        <v>0</v>
      </c>
      <c r="X1677">
        <v>0</v>
      </c>
      <c r="Y1677">
        <v>500000000</v>
      </c>
      <c r="AA1677" t="s">
        <v>2029</v>
      </c>
    </row>
    <row r="1678" spans="1:27" ht="15" customHeight="1">
      <c r="A1678" s="962" t="s">
        <v>260</v>
      </c>
      <c r="B1678" t="s">
        <v>305</v>
      </c>
      <c r="C1678" t="s">
        <v>13</v>
      </c>
      <c r="D1678" t="s">
        <v>11</v>
      </c>
      <c r="E1678" t="s">
        <v>329</v>
      </c>
      <c r="F1678" t="s">
        <v>466</v>
      </c>
      <c r="R1678">
        <v>0</v>
      </c>
      <c r="S1678">
        <v>0</v>
      </c>
      <c r="T1678">
        <v>0</v>
      </c>
      <c r="X1678">
        <v>0</v>
      </c>
      <c r="Y1678">
        <v>500000000</v>
      </c>
      <c r="AA1678" t="s">
        <v>2029</v>
      </c>
    </row>
    <row r="1679" spans="1:27" ht="15" customHeight="1">
      <c r="A1679" s="962" t="s">
        <v>261</v>
      </c>
      <c r="B1679" t="s">
        <v>290</v>
      </c>
      <c r="C1679" t="s">
        <v>13</v>
      </c>
      <c r="D1679" t="s">
        <v>11</v>
      </c>
      <c r="E1679" t="s">
        <v>329</v>
      </c>
      <c r="F1679" t="s">
        <v>466</v>
      </c>
      <c r="R1679">
        <v>0</v>
      </c>
      <c r="S1679">
        <v>0</v>
      </c>
      <c r="T1679">
        <v>500000000</v>
      </c>
      <c r="X1679">
        <v>0</v>
      </c>
      <c r="Y1679">
        <v>500000000</v>
      </c>
      <c r="AA1679" t="s">
        <v>2027</v>
      </c>
    </row>
    <row r="1680" spans="1:27" ht="15" customHeight="1">
      <c r="A1680" s="962" t="s">
        <v>261</v>
      </c>
      <c r="B1680" t="s">
        <v>292</v>
      </c>
      <c r="C1680" t="s">
        <v>13</v>
      </c>
      <c r="D1680" t="s">
        <v>11</v>
      </c>
      <c r="E1680" t="s">
        <v>329</v>
      </c>
      <c r="F1680" t="s">
        <v>466</v>
      </c>
      <c r="R1680">
        <v>0</v>
      </c>
      <c r="S1680">
        <v>0</v>
      </c>
      <c r="T1680">
        <v>500000000</v>
      </c>
      <c r="X1680">
        <v>0</v>
      </c>
      <c r="Y1680">
        <v>500000000</v>
      </c>
      <c r="AA1680" t="s">
        <v>2027</v>
      </c>
    </row>
    <row r="1681" spans="1:27" ht="15" customHeight="1">
      <c r="A1681" s="962" t="s">
        <v>261</v>
      </c>
      <c r="B1681" t="s">
        <v>295</v>
      </c>
      <c r="C1681" t="s">
        <v>13</v>
      </c>
      <c r="D1681" t="s">
        <v>11</v>
      </c>
      <c r="E1681" t="s">
        <v>329</v>
      </c>
      <c r="F1681" t="s">
        <v>466</v>
      </c>
      <c r="R1681">
        <v>0</v>
      </c>
      <c r="S1681">
        <v>0</v>
      </c>
      <c r="T1681">
        <v>500000000</v>
      </c>
      <c r="X1681">
        <v>0</v>
      </c>
      <c r="Y1681">
        <v>500000000</v>
      </c>
      <c r="AA1681" t="s">
        <v>2027</v>
      </c>
    </row>
    <row r="1682" spans="1:27" ht="15" customHeight="1">
      <c r="A1682" s="962" t="s">
        <v>261</v>
      </c>
      <c r="B1682" t="s">
        <v>296</v>
      </c>
      <c r="C1682" t="s">
        <v>13</v>
      </c>
      <c r="D1682" t="s">
        <v>11</v>
      </c>
      <c r="E1682" t="s">
        <v>329</v>
      </c>
      <c r="F1682" t="s">
        <v>466</v>
      </c>
      <c r="R1682">
        <v>0</v>
      </c>
      <c r="S1682">
        <v>0</v>
      </c>
      <c r="T1682">
        <v>500000000</v>
      </c>
      <c r="X1682">
        <v>0</v>
      </c>
      <c r="Y1682">
        <v>500000000</v>
      </c>
      <c r="AA1682" t="s">
        <v>2027</v>
      </c>
    </row>
    <row r="1683" spans="1:27" ht="15" customHeight="1">
      <c r="A1683" s="962" t="s">
        <v>261</v>
      </c>
      <c r="B1683" t="s">
        <v>289</v>
      </c>
      <c r="C1683" t="s">
        <v>13</v>
      </c>
      <c r="D1683" t="s">
        <v>11</v>
      </c>
      <c r="E1683" t="s">
        <v>329</v>
      </c>
      <c r="F1683" t="s">
        <v>466</v>
      </c>
      <c r="R1683">
        <v>0</v>
      </c>
      <c r="S1683">
        <v>0</v>
      </c>
      <c r="T1683">
        <v>500000000</v>
      </c>
      <c r="X1683">
        <v>0</v>
      </c>
      <c r="Y1683">
        <v>500000000</v>
      </c>
      <c r="AA1683" t="s">
        <v>2027</v>
      </c>
    </row>
    <row r="1684" spans="1:27" ht="15" customHeight="1">
      <c r="A1684" s="962" t="s">
        <v>261</v>
      </c>
      <c r="B1684" t="s">
        <v>291</v>
      </c>
      <c r="C1684" t="s">
        <v>13</v>
      </c>
      <c r="D1684" t="s">
        <v>11</v>
      </c>
      <c r="E1684" t="s">
        <v>329</v>
      </c>
      <c r="F1684" t="s">
        <v>466</v>
      </c>
      <c r="R1684">
        <v>0</v>
      </c>
      <c r="S1684">
        <v>0</v>
      </c>
      <c r="T1684">
        <v>500000000</v>
      </c>
      <c r="X1684">
        <v>0</v>
      </c>
      <c r="Y1684">
        <v>500000000</v>
      </c>
      <c r="AA1684" t="s">
        <v>2027</v>
      </c>
    </row>
    <row r="1685" spans="1:27" ht="15" customHeight="1">
      <c r="A1685" s="962" t="s">
        <v>261</v>
      </c>
      <c r="B1685" t="s">
        <v>288</v>
      </c>
      <c r="C1685" t="s">
        <v>13</v>
      </c>
      <c r="D1685" t="s">
        <v>11</v>
      </c>
      <c r="E1685" t="s">
        <v>329</v>
      </c>
      <c r="F1685" t="s">
        <v>466</v>
      </c>
      <c r="R1685">
        <v>0</v>
      </c>
      <c r="S1685">
        <v>0</v>
      </c>
      <c r="T1685">
        <v>500000000</v>
      </c>
      <c r="X1685">
        <v>0</v>
      </c>
      <c r="Y1685">
        <v>500000000</v>
      </c>
      <c r="AA1685" t="s">
        <v>2027</v>
      </c>
    </row>
    <row r="1686" spans="1:27" ht="15" customHeight="1">
      <c r="A1686" s="962" t="s">
        <v>261</v>
      </c>
      <c r="B1686" t="s">
        <v>287</v>
      </c>
      <c r="C1686" t="s">
        <v>13</v>
      </c>
      <c r="D1686" t="s">
        <v>11</v>
      </c>
      <c r="E1686" t="s">
        <v>329</v>
      </c>
      <c r="F1686" t="s">
        <v>466</v>
      </c>
      <c r="R1686">
        <v>0</v>
      </c>
      <c r="S1686">
        <v>0</v>
      </c>
      <c r="T1686">
        <v>500000000</v>
      </c>
      <c r="X1686">
        <v>0</v>
      </c>
      <c r="Y1686">
        <v>500000000</v>
      </c>
      <c r="AA1686" t="s">
        <v>2027</v>
      </c>
    </row>
    <row r="1687" spans="1:27" ht="15" customHeight="1">
      <c r="A1687" s="962" t="s">
        <v>261</v>
      </c>
      <c r="B1687" t="s">
        <v>321</v>
      </c>
      <c r="C1687" t="s">
        <v>13</v>
      </c>
      <c r="D1687" t="s">
        <v>11</v>
      </c>
      <c r="E1687" t="s">
        <v>329</v>
      </c>
      <c r="F1687" t="s">
        <v>466</v>
      </c>
      <c r="R1687">
        <v>0</v>
      </c>
      <c r="S1687">
        <v>0</v>
      </c>
      <c r="T1687">
        <v>500000000</v>
      </c>
      <c r="X1687">
        <v>0</v>
      </c>
      <c r="Y1687">
        <v>500000000</v>
      </c>
      <c r="AA1687" t="s">
        <v>2027</v>
      </c>
    </row>
    <row r="1688" spans="1:27" ht="15" customHeight="1">
      <c r="A1688" s="962" t="s">
        <v>261</v>
      </c>
      <c r="B1688" t="s">
        <v>294</v>
      </c>
      <c r="C1688" t="s">
        <v>13</v>
      </c>
      <c r="D1688" t="s">
        <v>11</v>
      </c>
      <c r="E1688" t="s">
        <v>329</v>
      </c>
      <c r="F1688" t="s">
        <v>466</v>
      </c>
      <c r="R1688">
        <v>0</v>
      </c>
      <c r="S1688">
        <v>0</v>
      </c>
      <c r="T1688">
        <v>500000000</v>
      </c>
      <c r="X1688">
        <v>0</v>
      </c>
      <c r="Y1688">
        <v>500000000</v>
      </c>
      <c r="AA1688" t="s">
        <v>2027</v>
      </c>
    </row>
    <row r="1689" spans="1:27" ht="15" customHeight="1">
      <c r="A1689" s="962" t="s">
        <v>261</v>
      </c>
      <c r="B1689" t="s">
        <v>293</v>
      </c>
      <c r="C1689" t="s">
        <v>13</v>
      </c>
      <c r="D1689" t="s">
        <v>11</v>
      </c>
      <c r="E1689" t="s">
        <v>329</v>
      </c>
      <c r="F1689" t="s">
        <v>466</v>
      </c>
      <c r="R1689">
        <v>0</v>
      </c>
      <c r="S1689">
        <v>0</v>
      </c>
      <c r="T1689">
        <v>500000000</v>
      </c>
      <c r="X1689">
        <v>0</v>
      </c>
      <c r="Y1689">
        <v>500000000</v>
      </c>
      <c r="AA1689" t="s">
        <v>2027</v>
      </c>
    </row>
    <row r="1690" spans="1:27" ht="15" customHeight="1">
      <c r="A1690" s="962" t="s">
        <v>261</v>
      </c>
      <c r="B1690" t="s">
        <v>324</v>
      </c>
      <c r="C1690" t="s">
        <v>13</v>
      </c>
      <c r="D1690" t="s">
        <v>11</v>
      </c>
      <c r="E1690" t="s">
        <v>329</v>
      </c>
      <c r="F1690" t="s">
        <v>466</v>
      </c>
      <c r="R1690">
        <v>0</v>
      </c>
      <c r="S1690">
        <v>0</v>
      </c>
      <c r="T1690">
        <v>500000000</v>
      </c>
      <c r="X1690">
        <v>0</v>
      </c>
      <c r="Y1690">
        <v>500000000</v>
      </c>
      <c r="AA1690" t="s">
        <v>2027</v>
      </c>
    </row>
    <row r="1691" spans="1:27" ht="15" customHeight="1">
      <c r="A1691" s="962" t="s">
        <v>262</v>
      </c>
      <c r="B1691" t="s">
        <v>297</v>
      </c>
      <c r="C1691" t="s">
        <v>13</v>
      </c>
      <c r="D1691" t="s">
        <v>11</v>
      </c>
      <c r="E1691" t="s">
        <v>329</v>
      </c>
      <c r="F1691" t="s">
        <v>466</v>
      </c>
      <c r="J1691" t="s">
        <v>2000</v>
      </c>
      <c r="L1691" t="s">
        <v>2001</v>
      </c>
      <c r="O1691" t="s">
        <v>882</v>
      </c>
      <c r="P1691" t="s">
        <v>868</v>
      </c>
      <c r="Q1691" t="s">
        <v>869</v>
      </c>
      <c r="R1691">
        <v>0</v>
      </c>
      <c r="S1691">
        <v>0</v>
      </c>
      <c r="T1691">
        <v>500000000</v>
      </c>
      <c r="X1691">
        <v>0</v>
      </c>
      <c r="Y1691">
        <v>500000000</v>
      </c>
      <c r="AA1691" t="s">
        <v>2027</v>
      </c>
    </row>
    <row r="1692" spans="1:27" ht="15" customHeight="1">
      <c r="A1692" s="962" t="s">
        <v>262</v>
      </c>
      <c r="B1692" t="s">
        <v>288</v>
      </c>
      <c r="C1692" t="s">
        <v>13</v>
      </c>
      <c r="D1692" t="s">
        <v>11</v>
      </c>
      <c r="E1692" t="s">
        <v>329</v>
      </c>
      <c r="F1692" t="s">
        <v>466</v>
      </c>
      <c r="R1692">
        <v>0</v>
      </c>
      <c r="S1692">
        <v>0</v>
      </c>
      <c r="T1692">
        <v>500000000</v>
      </c>
      <c r="X1692">
        <v>0</v>
      </c>
      <c r="Y1692">
        <v>500000000</v>
      </c>
      <c r="AA1692" t="s">
        <v>2027</v>
      </c>
    </row>
    <row r="1693" spans="1:27" ht="15" customHeight="1">
      <c r="A1693" s="962" t="s">
        <v>262</v>
      </c>
      <c r="B1693" t="s">
        <v>287</v>
      </c>
      <c r="C1693" t="s">
        <v>13</v>
      </c>
      <c r="D1693" t="s">
        <v>11</v>
      </c>
      <c r="E1693" t="s">
        <v>329</v>
      </c>
      <c r="F1693" t="s">
        <v>466</v>
      </c>
      <c r="R1693">
        <v>0</v>
      </c>
      <c r="S1693">
        <v>0</v>
      </c>
      <c r="T1693">
        <v>500000000</v>
      </c>
      <c r="X1693">
        <v>0</v>
      </c>
      <c r="Y1693">
        <v>500000000</v>
      </c>
      <c r="AA1693" t="s">
        <v>2027</v>
      </c>
    </row>
    <row r="1694" spans="1:27" ht="15" customHeight="1">
      <c r="A1694" s="962" t="s">
        <v>262</v>
      </c>
      <c r="B1694" t="s">
        <v>299</v>
      </c>
      <c r="C1694" t="s">
        <v>13</v>
      </c>
      <c r="D1694" t="s">
        <v>11</v>
      </c>
      <c r="E1694" t="s">
        <v>329</v>
      </c>
      <c r="F1694" t="s">
        <v>466</v>
      </c>
      <c r="R1694">
        <v>0</v>
      </c>
      <c r="S1694">
        <v>0</v>
      </c>
      <c r="T1694">
        <v>500000000</v>
      </c>
      <c r="X1694">
        <v>0</v>
      </c>
      <c r="Y1694">
        <v>500000000</v>
      </c>
      <c r="AA1694" t="s">
        <v>2027</v>
      </c>
    </row>
    <row r="1695" spans="1:27" ht="15" customHeight="1">
      <c r="A1695" s="962" t="s">
        <v>262</v>
      </c>
      <c r="B1695" t="s">
        <v>301</v>
      </c>
      <c r="C1695" t="s">
        <v>13</v>
      </c>
      <c r="D1695" t="s">
        <v>11</v>
      </c>
      <c r="E1695" t="s">
        <v>329</v>
      </c>
      <c r="F1695" t="s">
        <v>466</v>
      </c>
      <c r="R1695">
        <v>0</v>
      </c>
      <c r="S1695">
        <v>0</v>
      </c>
      <c r="T1695">
        <v>500000000</v>
      </c>
      <c r="X1695">
        <v>0</v>
      </c>
      <c r="Y1695">
        <v>500000000</v>
      </c>
      <c r="AA1695" t="s">
        <v>2027</v>
      </c>
    </row>
    <row r="1696" spans="1:27" ht="15" customHeight="1">
      <c r="A1696" s="962" t="s">
        <v>262</v>
      </c>
      <c r="B1696" t="s">
        <v>302</v>
      </c>
      <c r="C1696" t="s">
        <v>13</v>
      </c>
      <c r="D1696" t="s">
        <v>11</v>
      </c>
      <c r="E1696" t="s">
        <v>329</v>
      </c>
      <c r="F1696" t="s">
        <v>466</v>
      </c>
      <c r="R1696">
        <v>0</v>
      </c>
      <c r="S1696">
        <v>0</v>
      </c>
      <c r="T1696">
        <v>500000000</v>
      </c>
      <c r="X1696">
        <v>0</v>
      </c>
      <c r="Y1696">
        <v>500000000</v>
      </c>
      <c r="AA1696" t="s">
        <v>2027</v>
      </c>
    </row>
    <row r="1697" spans="1:27" ht="15" customHeight="1">
      <c r="A1697" s="962" t="s">
        <v>262</v>
      </c>
      <c r="B1697" t="s">
        <v>303</v>
      </c>
      <c r="C1697" t="s">
        <v>13</v>
      </c>
      <c r="D1697" t="s">
        <v>11</v>
      </c>
      <c r="E1697" t="s">
        <v>329</v>
      </c>
      <c r="F1697" t="s">
        <v>466</v>
      </c>
      <c r="R1697">
        <v>0</v>
      </c>
      <c r="S1697">
        <v>0</v>
      </c>
      <c r="T1697">
        <v>500000000</v>
      </c>
      <c r="X1697">
        <v>0</v>
      </c>
      <c r="Y1697">
        <v>500000000</v>
      </c>
      <c r="AA1697" t="s">
        <v>2027</v>
      </c>
    </row>
    <row r="1698" spans="1:27" ht="15" customHeight="1">
      <c r="A1698" s="962" t="s">
        <v>262</v>
      </c>
      <c r="B1698" t="s">
        <v>298</v>
      </c>
      <c r="C1698" t="s">
        <v>13</v>
      </c>
      <c r="D1698" t="s">
        <v>11</v>
      </c>
      <c r="E1698" t="s">
        <v>329</v>
      </c>
      <c r="F1698" t="s">
        <v>466</v>
      </c>
      <c r="R1698">
        <v>0</v>
      </c>
      <c r="S1698">
        <v>0</v>
      </c>
      <c r="T1698">
        <v>500000000</v>
      </c>
      <c r="X1698">
        <v>0</v>
      </c>
      <c r="Y1698">
        <v>500000000</v>
      </c>
      <c r="AA1698" t="s">
        <v>2027</v>
      </c>
    </row>
    <row r="1699" spans="1:27" ht="15" customHeight="1">
      <c r="A1699" s="962" t="s">
        <v>262</v>
      </c>
      <c r="B1699" t="s">
        <v>300</v>
      </c>
      <c r="C1699" t="s">
        <v>13</v>
      </c>
      <c r="D1699" t="s">
        <v>11</v>
      </c>
      <c r="E1699" t="s">
        <v>329</v>
      </c>
      <c r="F1699" t="s">
        <v>466</v>
      </c>
      <c r="R1699">
        <v>0</v>
      </c>
      <c r="S1699">
        <v>0</v>
      </c>
      <c r="T1699">
        <v>500000000</v>
      </c>
      <c r="X1699">
        <v>0</v>
      </c>
      <c r="Y1699">
        <v>500000000</v>
      </c>
      <c r="AA1699" t="s">
        <v>2027</v>
      </c>
    </row>
    <row r="1700" spans="1:27" ht="15" customHeight="1">
      <c r="A1700" s="962" t="s">
        <v>262</v>
      </c>
      <c r="B1700" t="s">
        <v>321</v>
      </c>
      <c r="C1700" t="s">
        <v>13</v>
      </c>
      <c r="D1700" t="s">
        <v>11</v>
      </c>
      <c r="E1700" t="s">
        <v>329</v>
      </c>
      <c r="F1700" t="s">
        <v>466</v>
      </c>
      <c r="R1700">
        <v>0</v>
      </c>
      <c r="S1700">
        <v>0</v>
      </c>
      <c r="T1700">
        <v>500000000</v>
      </c>
      <c r="X1700">
        <v>0</v>
      </c>
      <c r="Y1700">
        <v>500000000</v>
      </c>
      <c r="AA1700" t="s">
        <v>2027</v>
      </c>
    </row>
    <row r="1701" spans="1:27" ht="15" customHeight="1">
      <c r="A1701" s="962" t="s">
        <v>263</v>
      </c>
      <c r="B1701" t="s">
        <v>290</v>
      </c>
      <c r="C1701" t="s">
        <v>13</v>
      </c>
      <c r="D1701" t="s">
        <v>11</v>
      </c>
      <c r="E1701" t="s">
        <v>329</v>
      </c>
      <c r="F1701" t="s">
        <v>466</v>
      </c>
      <c r="R1701">
        <v>0</v>
      </c>
      <c r="S1701">
        <v>0</v>
      </c>
      <c r="T1701">
        <v>500000000</v>
      </c>
      <c r="X1701">
        <v>0</v>
      </c>
      <c r="Y1701">
        <v>500000000</v>
      </c>
      <c r="AA1701" t="s">
        <v>2027</v>
      </c>
    </row>
    <row r="1702" spans="1:27" ht="15" customHeight="1">
      <c r="A1702" s="962" t="s">
        <v>263</v>
      </c>
      <c r="B1702" t="s">
        <v>292</v>
      </c>
      <c r="C1702" t="s">
        <v>13</v>
      </c>
      <c r="D1702" t="s">
        <v>11</v>
      </c>
      <c r="E1702" t="s">
        <v>329</v>
      </c>
      <c r="F1702" t="s">
        <v>466</v>
      </c>
      <c r="R1702">
        <v>0</v>
      </c>
      <c r="S1702">
        <v>0</v>
      </c>
      <c r="T1702">
        <v>500000000</v>
      </c>
      <c r="X1702">
        <v>0</v>
      </c>
      <c r="Y1702">
        <v>500000000</v>
      </c>
      <c r="AA1702" t="s">
        <v>2027</v>
      </c>
    </row>
    <row r="1703" spans="1:27" ht="15" customHeight="1">
      <c r="A1703" s="962" t="s">
        <v>263</v>
      </c>
      <c r="B1703" t="s">
        <v>295</v>
      </c>
      <c r="C1703" t="s">
        <v>13</v>
      </c>
      <c r="D1703" t="s">
        <v>11</v>
      </c>
      <c r="E1703" t="s">
        <v>329</v>
      </c>
      <c r="F1703" t="s">
        <v>466</v>
      </c>
      <c r="R1703">
        <v>0</v>
      </c>
      <c r="S1703">
        <v>0</v>
      </c>
      <c r="T1703">
        <v>500000000</v>
      </c>
      <c r="X1703">
        <v>0</v>
      </c>
      <c r="Y1703">
        <v>500000000</v>
      </c>
      <c r="AA1703" t="s">
        <v>2027</v>
      </c>
    </row>
    <row r="1704" spans="1:27" ht="15" customHeight="1">
      <c r="A1704" s="962" t="s">
        <v>263</v>
      </c>
      <c r="B1704" t="s">
        <v>296</v>
      </c>
      <c r="C1704" t="s">
        <v>13</v>
      </c>
      <c r="D1704" t="s">
        <v>11</v>
      </c>
      <c r="E1704" t="s">
        <v>329</v>
      </c>
      <c r="F1704" t="s">
        <v>466</v>
      </c>
      <c r="R1704">
        <v>0</v>
      </c>
      <c r="S1704">
        <v>0</v>
      </c>
      <c r="T1704">
        <v>500000000</v>
      </c>
      <c r="X1704">
        <v>0</v>
      </c>
      <c r="Y1704">
        <v>500000000</v>
      </c>
      <c r="AA1704" t="s">
        <v>2027</v>
      </c>
    </row>
    <row r="1705" spans="1:27" ht="15" customHeight="1">
      <c r="A1705" s="962" t="s">
        <v>263</v>
      </c>
      <c r="B1705" t="s">
        <v>289</v>
      </c>
      <c r="C1705" t="s">
        <v>13</v>
      </c>
      <c r="D1705" t="s">
        <v>11</v>
      </c>
      <c r="E1705" t="s">
        <v>329</v>
      </c>
      <c r="F1705" t="s">
        <v>466</v>
      </c>
      <c r="R1705">
        <v>0</v>
      </c>
      <c r="S1705">
        <v>0</v>
      </c>
      <c r="T1705">
        <v>500000000</v>
      </c>
      <c r="X1705">
        <v>0</v>
      </c>
      <c r="Y1705">
        <v>500000000</v>
      </c>
      <c r="AA1705" t="s">
        <v>2027</v>
      </c>
    </row>
    <row r="1706" spans="1:27" ht="15" customHeight="1">
      <c r="A1706" s="962" t="s">
        <v>263</v>
      </c>
      <c r="B1706" t="s">
        <v>291</v>
      </c>
      <c r="C1706" t="s">
        <v>13</v>
      </c>
      <c r="D1706" t="s">
        <v>11</v>
      </c>
      <c r="E1706" t="s">
        <v>329</v>
      </c>
      <c r="F1706" t="s">
        <v>466</v>
      </c>
      <c r="R1706">
        <v>0</v>
      </c>
      <c r="S1706">
        <v>0</v>
      </c>
      <c r="T1706">
        <v>500000000</v>
      </c>
      <c r="X1706">
        <v>0</v>
      </c>
      <c r="Y1706">
        <v>500000000</v>
      </c>
      <c r="AA1706" t="s">
        <v>2027</v>
      </c>
    </row>
    <row r="1707" spans="1:27" ht="15" customHeight="1">
      <c r="A1707" s="962" t="s">
        <v>263</v>
      </c>
      <c r="B1707" t="s">
        <v>288</v>
      </c>
      <c r="C1707" t="s">
        <v>13</v>
      </c>
      <c r="D1707" t="s">
        <v>11</v>
      </c>
      <c r="E1707" t="s">
        <v>329</v>
      </c>
      <c r="F1707" t="s">
        <v>466</v>
      </c>
      <c r="R1707">
        <v>0</v>
      </c>
      <c r="S1707">
        <v>0</v>
      </c>
      <c r="T1707">
        <v>500000000</v>
      </c>
      <c r="X1707">
        <v>0</v>
      </c>
      <c r="Y1707">
        <v>500000000</v>
      </c>
      <c r="AA1707" t="s">
        <v>2027</v>
      </c>
    </row>
    <row r="1708" spans="1:27" ht="15" customHeight="1">
      <c r="A1708" s="962" t="s">
        <v>263</v>
      </c>
      <c r="B1708" t="s">
        <v>287</v>
      </c>
      <c r="C1708" t="s">
        <v>13</v>
      </c>
      <c r="D1708" t="s">
        <v>11</v>
      </c>
      <c r="E1708" t="s">
        <v>329</v>
      </c>
      <c r="F1708" t="s">
        <v>466</v>
      </c>
      <c r="R1708">
        <v>0</v>
      </c>
      <c r="S1708">
        <v>0</v>
      </c>
      <c r="T1708">
        <v>500000000</v>
      </c>
      <c r="X1708">
        <v>0</v>
      </c>
      <c r="Y1708">
        <v>500000000</v>
      </c>
      <c r="AA1708" t="s">
        <v>2027</v>
      </c>
    </row>
    <row r="1709" spans="1:27" ht="15" customHeight="1">
      <c r="A1709" s="962" t="s">
        <v>263</v>
      </c>
      <c r="B1709" t="s">
        <v>321</v>
      </c>
      <c r="C1709" t="s">
        <v>13</v>
      </c>
      <c r="D1709" t="s">
        <v>11</v>
      </c>
      <c r="E1709" t="s">
        <v>329</v>
      </c>
      <c r="F1709" t="s">
        <v>466</v>
      </c>
      <c r="R1709">
        <v>0</v>
      </c>
      <c r="S1709">
        <v>0</v>
      </c>
      <c r="T1709">
        <v>500000000</v>
      </c>
      <c r="X1709">
        <v>0</v>
      </c>
      <c r="Y1709">
        <v>500000000</v>
      </c>
      <c r="AA1709" t="s">
        <v>2027</v>
      </c>
    </row>
    <row r="1710" spans="1:27" ht="15" customHeight="1">
      <c r="A1710" s="962" t="s">
        <v>263</v>
      </c>
      <c r="B1710" t="s">
        <v>294</v>
      </c>
      <c r="C1710" t="s">
        <v>13</v>
      </c>
      <c r="D1710" t="s">
        <v>11</v>
      </c>
      <c r="E1710" t="s">
        <v>329</v>
      </c>
      <c r="F1710" t="s">
        <v>466</v>
      </c>
      <c r="R1710">
        <v>0</v>
      </c>
      <c r="S1710">
        <v>0</v>
      </c>
      <c r="T1710">
        <v>500000000</v>
      </c>
      <c r="X1710">
        <v>0</v>
      </c>
      <c r="Y1710">
        <v>500000000</v>
      </c>
      <c r="AA1710" t="s">
        <v>2027</v>
      </c>
    </row>
    <row r="1711" spans="1:27" ht="15" customHeight="1">
      <c r="A1711" s="962" t="s">
        <v>263</v>
      </c>
      <c r="B1711" t="s">
        <v>293</v>
      </c>
      <c r="C1711" t="s">
        <v>13</v>
      </c>
      <c r="D1711" t="s">
        <v>11</v>
      </c>
      <c r="E1711" t="s">
        <v>329</v>
      </c>
      <c r="F1711" t="s">
        <v>466</v>
      </c>
      <c r="R1711">
        <v>0</v>
      </c>
      <c r="S1711">
        <v>0</v>
      </c>
      <c r="T1711">
        <v>500000000</v>
      </c>
      <c r="X1711">
        <v>0</v>
      </c>
      <c r="Y1711">
        <v>500000000</v>
      </c>
      <c r="AA1711" t="s">
        <v>2027</v>
      </c>
    </row>
    <row r="1712" spans="1:27" ht="15" customHeight="1">
      <c r="A1712" s="962" t="s">
        <v>263</v>
      </c>
      <c r="B1712" t="s">
        <v>324</v>
      </c>
      <c r="C1712" t="s">
        <v>13</v>
      </c>
      <c r="D1712" t="s">
        <v>11</v>
      </c>
      <c r="E1712" t="s">
        <v>329</v>
      </c>
      <c r="F1712" t="s">
        <v>466</v>
      </c>
      <c r="R1712">
        <v>0</v>
      </c>
      <c r="S1712">
        <v>0</v>
      </c>
      <c r="T1712">
        <v>500000000</v>
      </c>
      <c r="X1712">
        <v>0</v>
      </c>
      <c r="Y1712">
        <v>500000000</v>
      </c>
      <c r="AA1712" t="s">
        <v>2027</v>
      </c>
    </row>
    <row r="1713" spans="1:27" ht="15" customHeight="1">
      <c r="A1713" s="962" t="s">
        <v>264</v>
      </c>
      <c r="B1713" t="s">
        <v>294</v>
      </c>
      <c r="C1713" t="s">
        <v>13</v>
      </c>
      <c r="D1713" t="s">
        <v>11</v>
      </c>
      <c r="E1713" t="s">
        <v>329</v>
      </c>
      <c r="F1713" t="s">
        <v>466</v>
      </c>
      <c r="R1713">
        <v>3.83</v>
      </c>
      <c r="S1713">
        <v>0</v>
      </c>
      <c r="T1713">
        <v>500000000</v>
      </c>
      <c r="X1713">
        <v>0</v>
      </c>
      <c r="Y1713">
        <v>500000000</v>
      </c>
      <c r="AA1713" t="s">
        <v>2027</v>
      </c>
    </row>
    <row r="1714" spans="1:27" ht="15" customHeight="1">
      <c r="A1714" s="962" t="s">
        <v>264</v>
      </c>
      <c r="B1714" t="s">
        <v>292</v>
      </c>
      <c r="C1714" t="s">
        <v>13</v>
      </c>
      <c r="D1714" t="s">
        <v>11</v>
      </c>
      <c r="E1714" t="s">
        <v>329</v>
      </c>
      <c r="F1714" t="s">
        <v>466</v>
      </c>
      <c r="R1714">
        <v>7.67</v>
      </c>
      <c r="S1714">
        <v>0</v>
      </c>
      <c r="T1714">
        <v>500000000</v>
      </c>
      <c r="X1714">
        <v>0</v>
      </c>
      <c r="Y1714">
        <v>500000000</v>
      </c>
      <c r="AA1714" t="s">
        <v>2027</v>
      </c>
    </row>
    <row r="1715" spans="1:27" ht="15" customHeight="1">
      <c r="A1715" s="962" t="s">
        <v>264</v>
      </c>
      <c r="B1715" t="s">
        <v>291</v>
      </c>
      <c r="C1715" t="s">
        <v>13</v>
      </c>
      <c r="D1715" t="s">
        <v>11</v>
      </c>
      <c r="E1715" t="s">
        <v>329</v>
      </c>
      <c r="F1715" t="s">
        <v>466</v>
      </c>
      <c r="R1715">
        <v>11.5</v>
      </c>
      <c r="S1715">
        <v>0</v>
      </c>
      <c r="T1715">
        <v>500000000</v>
      </c>
      <c r="X1715">
        <v>0</v>
      </c>
      <c r="Y1715">
        <v>500000000</v>
      </c>
      <c r="AA1715" t="s">
        <v>2027</v>
      </c>
    </row>
    <row r="1716" spans="1:27" ht="15" customHeight="1">
      <c r="A1716" s="962" t="s">
        <v>264</v>
      </c>
      <c r="B1716" t="s">
        <v>293</v>
      </c>
      <c r="C1716" t="s">
        <v>13</v>
      </c>
      <c r="D1716" t="s">
        <v>11</v>
      </c>
      <c r="E1716" t="s">
        <v>329</v>
      </c>
      <c r="F1716" t="s">
        <v>466</v>
      </c>
      <c r="R1716">
        <v>3.83</v>
      </c>
      <c r="S1716">
        <v>0</v>
      </c>
      <c r="T1716">
        <v>500000000</v>
      </c>
      <c r="X1716">
        <v>0</v>
      </c>
      <c r="Y1716">
        <v>500000000</v>
      </c>
      <c r="AA1716" t="s">
        <v>2027</v>
      </c>
    </row>
    <row r="1717" spans="1:27" ht="15" customHeight="1">
      <c r="A1717" s="962" t="s">
        <v>264</v>
      </c>
      <c r="B1717" t="s">
        <v>289</v>
      </c>
      <c r="C1717" t="s">
        <v>13</v>
      </c>
      <c r="D1717" t="s">
        <v>11</v>
      </c>
      <c r="E1717" t="s">
        <v>329</v>
      </c>
      <c r="F1717" t="s">
        <v>466</v>
      </c>
      <c r="R1717">
        <v>49.8</v>
      </c>
      <c r="S1717">
        <v>33.4</v>
      </c>
      <c r="T1717">
        <v>500000000</v>
      </c>
      <c r="X1717">
        <v>0</v>
      </c>
      <c r="Y1717">
        <v>500000000</v>
      </c>
      <c r="AA1717" t="s">
        <v>2027</v>
      </c>
    </row>
    <row r="1718" spans="1:27" ht="15" customHeight="1">
      <c r="A1718" s="962" t="s">
        <v>264</v>
      </c>
      <c r="B1718" t="s">
        <v>288</v>
      </c>
      <c r="C1718" t="s">
        <v>13</v>
      </c>
      <c r="D1718" t="s">
        <v>11</v>
      </c>
      <c r="E1718" t="s">
        <v>329</v>
      </c>
      <c r="F1718" t="s">
        <v>466</v>
      </c>
      <c r="R1718">
        <v>49.8</v>
      </c>
      <c r="S1718">
        <v>33.4</v>
      </c>
      <c r="T1718">
        <v>500000000</v>
      </c>
      <c r="X1718">
        <v>0</v>
      </c>
      <c r="Y1718">
        <v>500000000</v>
      </c>
      <c r="AA1718" t="s">
        <v>2027</v>
      </c>
    </row>
    <row r="1719" spans="1:27" ht="15" customHeight="1">
      <c r="A1719" s="962" t="s">
        <v>264</v>
      </c>
      <c r="B1719" t="s">
        <v>287</v>
      </c>
      <c r="C1719" t="s">
        <v>13</v>
      </c>
      <c r="D1719" t="s">
        <v>11</v>
      </c>
      <c r="E1719" t="s">
        <v>329</v>
      </c>
      <c r="F1719" t="s">
        <v>466</v>
      </c>
      <c r="R1719">
        <v>49.8</v>
      </c>
      <c r="S1719">
        <v>33.4</v>
      </c>
      <c r="T1719">
        <v>500000000</v>
      </c>
      <c r="X1719">
        <v>0</v>
      </c>
      <c r="Y1719">
        <v>500000000</v>
      </c>
      <c r="AA1719" t="s">
        <v>2027</v>
      </c>
    </row>
    <row r="1720" spans="1:27" ht="15" customHeight="1">
      <c r="A1720" s="962" t="s">
        <v>264</v>
      </c>
      <c r="B1720" t="s">
        <v>295</v>
      </c>
      <c r="C1720" t="s">
        <v>13</v>
      </c>
      <c r="D1720" t="s">
        <v>11</v>
      </c>
      <c r="E1720" t="s">
        <v>329</v>
      </c>
      <c r="F1720" t="s">
        <v>466</v>
      </c>
      <c r="R1720">
        <v>19.2</v>
      </c>
      <c r="S1720">
        <v>0</v>
      </c>
      <c r="T1720">
        <v>500000000</v>
      </c>
      <c r="X1720">
        <v>0</v>
      </c>
      <c r="Y1720">
        <v>500000000</v>
      </c>
      <c r="AA1720" t="s">
        <v>2027</v>
      </c>
    </row>
    <row r="1721" spans="1:27" ht="15" customHeight="1">
      <c r="A1721" s="962" t="s">
        <v>264</v>
      </c>
      <c r="B1721" t="s">
        <v>296</v>
      </c>
      <c r="C1721" t="s">
        <v>13</v>
      </c>
      <c r="D1721" t="s">
        <v>11</v>
      </c>
      <c r="E1721" t="s">
        <v>329</v>
      </c>
      <c r="F1721" t="s">
        <v>466</v>
      </c>
      <c r="R1721">
        <v>19.2</v>
      </c>
      <c r="S1721">
        <v>0</v>
      </c>
      <c r="T1721">
        <v>500000000</v>
      </c>
      <c r="X1721">
        <v>0</v>
      </c>
      <c r="Y1721">
        <v>500000000</v>
      </c>
      <c r="AA1721" t="s">
        <v>2027</v>
      </c>
    </row>
    <row r="1722" spans="1:27" ht="15" customHeight="1">
      <c r="A1722" s="962" t="s">
        <v>265</v>
      </c>
      <c r="B1722" t="s">
        <v>294</v>
      </c>
      <c r="C1722" t="s">
        <v>13</v>
      </c>
      <c r="D1722" t="s">
        <v>11</v>
      </c>
      <c r="E1722" t="s">
        <v>329</v>
      </c>
      <c r="F1722" t="s">
        <v>466</v>
      </c>
      <c r="R1722">
        <v>1.92</v>
      </c>
      <c r="S1722">
        <v>0</v>
      </c>
      <c r="T1722">
        <v>500000000</v>
      </c>
      <c r="X1722">
        <v>0</v>
      </c>
      <c r="Y1722">
        <v>500000000</v>
      </c>
      <c r="AA1722" t="s">
        <v>2027</v>
      </c>
    </row>
    <row r="1723" spans="1:27" ht="15" customHeight="1">
      <c r="A1723" s="962" t="s">
        <v>265</v>
      </c>
      <c r="B1723" t="s">
        <v>292</v>
      </c>
      <c r="C1723" t="s">
        <v>13</v>
      </c>
      <c r="D1723" t="s">
        <v>11</v>
      </c>
      <c r="E1723" t="s">
        <v>329</v>
      </c>
      <c r="F1723" t="s">
        <v>466</v>
      </c>
      <c r="R1723">
        <v>3.83</v>
      </c>
      <c r="S1723">
        <v>0</v>
      </c>
      <c r="T1723">
        <v>500000000</v>
      </c>
      <c r="X1723">
        <v>0</v>
      </c>
      <c r="Y1723">
        <v>500000000</v>
      </c>
      <c r="AA1723" t="s">
        <v>2027</v>
      </c>
    </row>
    <row r="1724" spans="1:27" ht="15" customHeight="1">
      <c r="A1724" s="962" t="s">
        <v>265</v>
      </c>
      <c r="B1724" t="s">
        <v>291</v>
      </c>
      <c r="C1724" t="s">
        <v>13</v>
      </c>
      <c r="D1724" t="s">
        <v>11</v>
      </c>
      <c r="E1724" t="s">
        <v>329</v>
      </c>
      <c r="F1724" t="s">
        <v>466</v>
      </c>
      <c r="R1724">
        <v>5.75</v>
      </c>
      <c r="S1724">
        <v>0</v>
      </c>
      <c r="T1724">
        <v>500000000</v>
      </c>
      <c r="X1724">
        <v>0</v>
      </c>
      <c r="Y1724">
        <v>500000000</v>
      </c>
      <c r="AA1724" t="s">
        <v>2027</v>
      </c>
    </row>
    <row r="1725" spans="1:27" ht="15" customHeight="1">
      <c r="A1725" s="962" t="s">
        <v>265</v>
      </c>
      <c r="B1725" t="s">
        <v>293</v>
      </c>
      <c r="C1725" t="s">
        <v>13</v>
      </c>
      <c r="D1725" t="s">
        <v>11</v>
      </c>
      <c r="E1725" t="s">
        <v>329</v>
      </c>
      <c r="F1725" t="s">
        <v>466</v>
      </c>
      <c r="R1725">
        <v>1.92</v>
      </c>
      <c r="S1725">
        <v>0</v>
      </c>
      <c r="T1725">
        <v>500000000</v>
      </c>
      <c r="X1725">
        <v>0</v>
      </c>
      <c r="Y1725">
        <v>500000000</v>
      </c>
      <c r="AA1725" t="s">
        <v>2027</v>
      </c>
    </row>
    <row r="1726" spans="1:27" ht="15" customHeight="1">
      <c r="A1726" s="962" t="s">
        <v>265</v>
      </c>
      <c r="B1726" t="s">
        <v>289</v>
      </c>
      <c r="C1726" t="s">
        <v>13</v>
      </c>
      <c r="D1726" t="s">
        <v>11</v>
      </c>
      <c r="E1726" t="s">
        <v>329</v>
      </c>
      <c r="F1726" t="s">
        <v>466</v>
      </c>
      <c r="R1726">
        <v>24.9</v>
      </c>
      <c r="S1726">
        <v>0</v>
      </c>
      <c r="T1726">
        <v>500000000</v>
      </c>
      <c r="X1726">
        <v>0</v>
      </c>
      <c r="Y1726">
        <v>500000000</v>
      </c>
      <c r="AA1726" t="s">
        <v>2027</v>
      </c>
    </row>
    <row r="1727" spans="1:27" ht="15" customHeight="1">
      <c r="A1727" s="962" t="s">
        <v>265</v>
      </c>
      <c r="B1727" t="s">
        <v>288</v>
      </c>
      <c r="C1727" t="s">
        <v>13</v>
      </c>
      <c r="D1727" t="s">
        <v>11</v>
      </c>
      <c r="E1727" t="s">
        <v>329</v>
      </c>
      <c r="F1727" t="s">
        <v>466</v>
      </c>
      <c r="R1727">
        <v>24.9</v>
      </c>
      <c r="S1727">
        <v>0</v>
      </c>
      <c r="T1727">
        <v>500000000</v>
      </c>
      <c r="X1727">
        <v>0</v>
      </c>
      <c r="Y1727">
        <v>500000000</v>
      </c>
      <c r="AA1727" t="s">
        <v>2027</v>
      </c>
    </row>
    <row r="1728" spans="1:27" ht="15" customHeight="1">
      <c r="A1728" s="962" t="s">
        <v>265</v>
      </c>
      <c r="B1728" t="s">
        <v>287</v>
      </c>
      <c r="C1728" t="s">
        <v>13</v>
      </c>
      <c r="D1728" t="s">
        <v>11</v>
      </c>
      <c r="E1728" t="s">
        <v>329</v>
      </c>
      <c r="F1728" t="s">
        <v>466</v>
      </c>
      <c r="R1728">
        <v>24.9</v>
      </c>
      <c r="S1728">
        <v>0</v>
      </c>
      <c r="T1728">
        <v>500000000</v>
      </c>
      <c r="X1728">
        <v>0</v>
      </c>
      <c r="Y1728">
        <v>500000000</v>
      </c>
      <c r="AA1728" t="s">
        <v>2027</v>
      </c>
    </row>
    <row r="1729" spans="1:27" ht="15" customHeight="1">
      <c r="A1729" s="962" t="s">
        <v>265</v>
      </c>
      <c r="B1729" t="s">
        <v>295</v>
      </c>
      <c r="C1729" t="s">
        <v>13</v>
      </c>
      <c r="D1729" t="s">
        <v>11</v>
      </c>
      <c r="E1729" t="s">
        <v>329</v>
      </c>
      <c r="F1729" t="s">
        <v>466</v>
      </c>
      <c r="R1729">
        <v>9.58</v>
      </c>
      <c r="S1729">
        <v>0</v>
      </c>
      <c r="T1729">
        <v>500000000</v>
      </c>
      <c r="X1729">
        <v>0</v>
      </c>
      <c r="Y1729">
        <v>500000000</v>
      </c>
      <c r="AA1729" t="s">
        <v>2027</v>
      </c>
    </row>
    <row r="1730" spans="1:27" ht="15" customHeight="1">
      <c r="A1730" s="962" t="s">
        <v>265</v>
      </c>
      <c r="B1730" t="s">
        <v>296</v>
      </c>
      <c r="C1730" t="s">
        <v>13</v>
      </c>
      <c r="D1730" t="s">
        <v>11</v>
      </c>
      <c r="E1730" t="s">
        <v>329</v>
      </c>
      <c r="F1730" t="s">
        <v>466</v>
      </c>
      <c r="R1730">
        <v>9.58</v>
      </c>
      <c r="S1730">
        <v>0</v>
      </c>
      <c r="T1730">
        <v>500000000</v>
      </c>
      <c r="X1730">
        <v>0</v>
      </c>
      <c r="Y1730">
        <v>500000000</v>
      </c>
      <c r="AA1730" t="s">
        <v>2027</v>
      </c>
    </row>
    <row r="1731" spans="1:27" ht="15" customHeight="1">
      <c r="A1731" s="962" t="s">
        <v>266</v>
      </c>
      <c r="B1731" t="s">
        <v>294</v>
      </c>
      <c r="C1731" t="s">
        <v>13</v>
      </c>
      <c r="D1731" t="s">
        <v>11</v>
      </c>
      <c r="E1731" t="s">
        <v>329</v>
      </c>
      <c r="F1731" t="s">
        <v>466</v>
      </c>
      <c r="R1731">
        <v>1.92</v>
      </c>
      <c r="S1731">
        <v>0</v>
      </c>
      <c r="T1731">
        <v>500000000</v>
      </c>
      <c r="X1731">
        <v>0</v>
      </c>
      <c r="Y1731">
        <v>500000000</v>
      </c>
      <c r="AA1731" t="s">
        <v>2027</v>
      </c>
    </row>
    <row r="1732" spans="1:27" ht="15" customHeight="1">
      <c r="A1732" s="962" t="s">
        <v>266</v>
      </c>
      <c r="B1732" t="s">
        <v>292</v>
      </c>
      <c r="C1732" t="s">
        <v>13</v>
      </c>
      <c r="D1732" t="s">
        <v>11</v>
      </c>
      <c r="E1732" t="s">
        <v>329</v>
      </c>
      <c r="F1732" t="s">
        <v>466</v>
      </c>
      <c r="R1732">
        <v>3.83</v>
      </c>
      <c r="S1732">
        <v>0</v>
      </c>
      <c r="T1732">
        <v>500000000</v>
      </c>
      <c r="X1732">
        <v>0</v>
      </c>
      <c r="Y1732">
        <v>500000000</v>
      </c>
      <c r="AA1732" t="s">
        <v>2027</v>
      </c>
    </row>
    <row r="1733" spans="1:27" ht="15" customHeight="1">
      <c r="A1733" s="962" t="s">
        <v>266</v>
      </c>
      <c r="B1733" t="s">
        <v>291</v>
      </c>
      <c r="C1733" t="s">
        <v>13</v>
      </c>
      <c r="D1733" t="s">
        <v>11</v>
      </c>
      <c r="E1733" t="s">
        <v>329</v>
      </c>
      <c r="F1733" t="s">
        <v>466</v>
      </c>
      <c r="R1733">
        <v>5.75</v>
      </c>
      <c r="S1733">
        <v>0</v>
      </c>
      <c r="T1733">
        <v>500000000</v>
      </c>
      <c r="X1733">
        <v>0</v>
      </c>
      <c r="Y1733">
        <v>500000000</v>
      </c>
      <c r="AA1733" t="s">
        <v>2027</v>
      </c>
    </row>
    <row r="1734" spans="1:27" ht="15" customHeight="1">
      <c r="A1734" s="962" t="s">
        <v>266</v>
      </c>
      <c r="B1734" t="s">
        <v>293</v>
      </c>
      <c r="C1734" t="s">
        <v>13</v>
      </c>
      <c r="D1734" t="s">
        <v>11</v>
      </c>
      <c r="E1734" t="s">
        <v>329</v>
      </c>
      <c r="F1734" t="s">
        <v>466</v>
      </c>
      <c r="R1734">
        <v>1.92</v>
      </c>
      <c r="S1734">
        <v>0</v>
      </c>
      <c r="T1734">
        <v>500000000</v>
      </c>
      <c r="X1734">
        <v>0</v>
      </c>
      <c r="Y1734">
        <v>500000000</v>
      </c>
      <c r="AA1734" t="s">
        <v>2027</v>
      </c>
    </row>
    <row r="1735" spans="1:27" ht="15" customHeight="1">
      <c r="A1735" s="962" t="s">
        <v>266</v>
      </c>
      <c r="B1735" t="s">
        <v>289</v>
      </c>
      <c r="C1735" t="s">
        <v>13</v>
      </c>
      <c r="D1735" t="s">
        <v>11</v>
      </c>
      <c r="E1735" t="s">
        <v>329</v>
      </c>
      <c r="F1735" t="s">
        <v>466</v>
      </c>
      <c r="R1735">
        <v>24.9</v>
      </c>
      <c r="S1735">
        <v>0</v>
      </c>
      <c r="T1735">
        <v>500000000</v>
      </c>
      <c r="X1735">
        <v>0</v>
      </c>
      <c r="Y1735">
        <v>500000000</v>
      </c>
      <c r="AA1735" t="s">
        <v>2027</v>
      </c>
    </row>
    <row r="1736" spans="1:27" ht="15" customHeight="1">
      <c r="A1736" s="962" t="s">
        <v>266</v>
      </c>
      <c r="B1736" t="s">
        <v>288</v>
      </c>
      <c r="C1736" t="s">
        <v>13</v>
      </c>
      <c r="D1736" t="s">
        <v>11</v>
      </c>
      <c r="E1736" t="s">
        <v>329</v>
      </c>
      <c r="F1736" t="s">
        <v>466</v>
      </c>
      <c r="R1736">
        <v>24.9</v>
      </c>
      <c r="S1736">
        <v>0</v>
      </c>
      <c r="T1736">
        <v>500000000</v>
      </c>
      <c r="X1736">
        <v>0</v>
      </c>
      <c r="Y1736">
        <v>500000000</v>
      </c>
      <c r="AA1736" t="s">
        <v>2027</v>
      </c>
    </row>
    <row r="1737" spans="1:27" ht="15" customHeight="1">
      <c r="A1737" s="962" t="s">
        <v>266</v>
      </c>
      <c r="B1737" t="s">
        <v>287</v>
      </c>
      <c r="C1737" t="s">
        <v>13</v>
      </c>
      <c r="D1737" t="s">
        <v>11</v>
      </c>
      <c r="E1737" t="s">
        <v>329</v>
      </c>
      <c r="F1737" t="s">
        <v>466</v>
      </c>
      <c r="R1737">
        <v>24.9</v>
      </c>
      <c r="S1737">
        <v>0</v>
      </c>
      <c r="T1737">
        <v>500000000</v>
      </c>
      <c r="X1737">
        <v>0</v>
      </c>
      <c r="Y1737">
        <v>500000000</v>
      </c>
      <c r="AA1737" t="s">
        <v>2027</v>
      </c>
    </row>
    <row r="1738" spans="1:27" ht="15" customHeight="1">
      <c r="A1738" s="962" t="s">
        <v>266</v>
      </c>
      <c r="B1738" t="s">
        <v>295</v>
      </c>
      <c r="C1738" t="s">
        <v>13</v>
      </c>
      <c r="D1738" t="s">
        <v>11</v>
      </c>
      <c r="E1738" t="s">
        <v>329</v>
      </c>
      <c r="F1738" t="s">
        <v>466</v>
      </c>
      <c r="R1738">
        <v>9.58</v>
      </c>
      <c r="S1738">
        <v>0</v>
      </c>
      <c r="T1738">
        <v>500000000</v>
      </c>
      <c r="X1738">
        <v>0</v>
      </c>
      <c r="Y1738">
        <v>500000000</v>
      </c>
      <c r="AA1738" t="s">
        <v>2027</v>
      </c>
    </row>
    <row r="1739" spans="1:27" ht="15" customHeight="1">
      <c r="A1739" s="962" t="s">
        <v>266</v>
      </c>
      <c r="B1739" t="s">
        <v>296</v>
      </c>
      <c r="C1739" t="s">
        <v>13</v>
      </c>
      <c r="D1739" t="s">
        <v>11</v>
      </c>
      <c r="E1739" t="s">
        <v>329</v>
      </c>
      <c r="F1739" t="s">
        <v>466</v>
      </c>
      <c r="R1739">
        <v>9.58</v>
      </c>
      <c r="S1739">
        <v>0</v>
      </c>
      <c r="T1739">
        <v>500000000</v>
      </c>
      <c r="X1739">
        <v>0</v>
      </c>
      <c r="Y1739">
        <v>500000000</v>
      </c>
      <c r="AA1739" t="s">
        <v>2027</v>
      </c>
    </row>
    <row r="1740" spans="1:27" ht="15" customHeight="1">
      <c r="A1740" s="962" t="s">
        <v>267</v>
      </c>
      <c r="B1740" t="s">
        <v>296</v>
      </c>
      <c r="C1740" t="s">
        <v>13</v>
      </c>
      <c r="D1740" t="s">
        <v>11</v>
      </c>
      <c r="E1740" t="s">
        <v>329</v>
      </c>
      <c r="F1740" t="s">
        <v>466</v>
      </c>
      <c r="R1740">
        <v>0</v>
      </c>
      <c r="S1740">
        <v>0</v>
      </c>
      <c r="T1740">
        <v>0</v>
      </c>
      <c r="X1740">
        <v>0</v>
      </c>
      <c r="Y1740">
        <v>500000000</v>
      </c>
      <c r="AA1740" t="s">
        <v>2029</v>
      </c>
    </row>
    <row r="1741" spans="1:27" ht="15" customHeight="1">
      <c r="A1741" s="962" t="s">
        <v>267</v>
      </c>
      <c r="B1741" t="s">
        <v>289</v>
      </c>
      <c r="C1741" t="s">
        <v>13</v>
      </c>
      <c r="D1741" t="s">
        <v>11</v>
      </c>
      <c r="E1741" t="s">
        <v>329</v>
      </c>
      <c r="F1741" t="s">
        <v>466</v>
      </c>
      <c r="R1741">
        <v>0</v>
      </c>
      <c r="S1741">
        <v>0</v>
      </c>
      <c r="T1741">
        <v>0</v>
      </c>
      <c r="X1741">
        <v>0</v>
      </c>
      <c r="Y1741">
        <v>500000000</v>
      </c>
      <c r="AA1741" t="s">
        <v>2029</v>
      </c>
    </row>
    <row r="1742" spans="1:27" ht="15" customHeight="1">
      <c r="A1742" s="962" t="s">
        <v>267</v>
      </c>
      <c r="B1742" t="s">
        <v>288</v>
      </c>
      <c r="C1742" t="s">
        <v>13</v>
      </c>
      <c r="D1742" t="s">
        <v>11</v>
      </c>
      <c r="E1742" t="s">
        <v>329</v>
      </c>
      <c r="F1742" t="s">
        <v>466</v>
      </c>
      <c r="R1742">
        <v>0</v>
      </c>
      <c r="S1742">
        <v>0</v>
      </c>
      <c r="T1742">
        <v>0</v>
      </c>
      <c r="X1742">
        <v>0</v>
      </c>
      <c r="Y1742">
        <v>500000000</v>
      </c>
      <c r="AA1742" t="s">
        <v>2029</v>
      </c>
    </row>
    <row r="1743" spans="1:27" ht="15" customHeight="1">
      <c r="A1743" s="962" t="s">
        <v>267</v>
      </c>
      <c r="B1743" t="s">
        <v>287</v>
      </c>
      <c r="C1743" t="s">
        <v>13</v>
      </c>
      <c r="D1743" t="s">
        <v>11</v>
      </c>
      <c r="E1743" t="s">
        <v>329</v>
      </c>
      <c r="F1743" t="s">
        <v>466</v>
      </c>
      <c r="R1743">
        <v>0</v>
      </c>
      <c r="S1743">
        <v>0</v>
      </c>
      <c r="T1743">
        <v>0</v>
      </c>
      <c r="X1743">
        <v>0</v>
      </c>
      <c r="Y1743">
        <v>500000000</v>
      </c>
      <c r="AA1743" t="s">
        <v>2029</v>
      </c>
    </row>
    <row r="1744" spans="1:27" ht="15" customHeight="1">
      <c r="A1744" s="962" t="s">
        <v>268</v>
      </c>
      <c r="B1744" t="s">
        <v>296</v>
      </c>
      <c r="C1744" t="s">
        <v>13</v>
      </c>
      <c r="D1744" t="s">
        <v>11</v>
      </c>
      <c r="E1744" t="s">
        <v>329</v>
      </c>
      <c r="F1744" t="s">
        <v>466</v>
      </c>
      <c r="R1744">
        <v>0</v>
      </c>
      <c r="S1744">
        <v>0</v>
      </c>
      <c r="T1744">
        <v>0</v>
      </c>
      <c r="X1744">
        <v>0</v>
      </c>
      <c r="Y1744">
        <v>500000000</v>
      </c>
      <c r="AA1744" t="s">
        <v>2029</v>
      </c>
    </row>
    <row r="1745" spans="1:27" ht="15" customHeight="1">
      <c r="A1745" s="962" t="s">
        <v>268</v>
      </c>
      <c r="B1745" t="s">
        <v>289</v>
      </c>
      <c r="C1745" t="s">
        <v>13</v>
      </c>
      <c r="D1745" t="s">
        <v>11</v>
      </c>
      <c r="E1745" t="s">
        <v>329</v>
      </c>
      <c r="F1745" t="s">
        <v>466</v>
      </c>
      <c r="R1745">
        <v>0</v>
      </c>
      <c r="S1745">
        <v>0</v>
      </c>
      <c r="T1745">
        <v>0</v>
      </c>
      <c r="X1745">
        <v>0</v>
      </c>
      <c r="Y1745">
        <v>500000000</v>
      </c>
      <c r="AA1745" t="s">
        <v>2029</v>
      </c>
    </row>
    <row r="1746" spans="1:27" ht="15" customHeight="1">
      <c r="A1746" s="962" t="s">
        <v>268</v>
      </c>
      <c r="B1746" t="s">
        <v>288</v>
      </c>
      <c r="C1746" t="s">
        <v>13</v>
      </c>
      <c r="D1746" t="s">
        <v>11</v>
      </c>
      <c r="E1746" t="s">
        <v>329</v>
      </c>
      <c r="F1746" t="s">
        <v>466</v>
      </c>
      <c r="R1746">
        <v>0</v>
      </c>
      <c r="S1746">
        <v>0</v>
      </c>
      <c r="T1746">
        <v>0</v>
      </c>
      <c r="X1746">
        <v>0</v>
      </c>
      <c r="Y1746">
        <v>500000000</v>
      </c>
      <c r="AA1746" t="s">
        <v>2029</v>
      </c>
    </row>
    <row r="1747" spans="1:27" ht="15" customHeight="1">
      <c r="A1747" s="962" t="s">
        <v>268</v>
      </c>
      <c r="B1747" t="s">
        <v>287</v>
      </c>
      <c r="C1747" t="s">
        <v>13</v>
      </c>
      <c r="D1747" t="s">
        <v>11</v>
      </c>
      <c r="E1747" t="s">
        <v>329</v>
      </c>
      <c r="F1747" t="s">
        <v>466</v>
      </c>
      <c r="R1747">
        <v>0</v>
      </c>
      <c r="S1747">
        <v>0</v>
      </c>
      <c r="T1747">
        <v>0</v>
      </c>
      <c r="X1747">
        <v>0</v>
      </c>
      <c r="Y1747">
        <v>500000000</v>
      </c>
      <c r="AA1747" t="s">
        <v>2029</v>
      </c>
    </row>
    <row r="1748" spans="1:27" ht="15" customHeight="1">
      <c r="A1748" s="962" t="s">
        <v>269</v>
      </c>
      <c r="B1748" t="s">
        <v>296</v>
      </c>
      <c r="C1748" t="s">
        <v>13</v>
      </c>
      <c r="D1748" t="s">
        <v>11</v>
      </c>
      <c r="E1748" t="s">
        <v>329</v>
      </c>
      <c r="F1748" t="s">
        <v>466</v>
      </c>
      <c r="R1748">
        <v>0</v>
      </c>
      <c r="S1748">
        <v>0</v>
      </c>
      <c r="T1748">
        <v>0</v>
      </c>
      <c r="X1748">
        <v>0</v>
      </c>
      <c r="Y1748">
        <v>500000000</v>
      </c>
      <c r="AA1748" t="s">
        <v>2029</v>
      </c>
    </row>
    <row r="1749" spans="1:27" ht="15" customHeight="1">
      <c r="A1749" s="962" t="s">
        <v>269</v>
      </c>
      <c r="B1749" t="s">
        <v>289</v>
      </c>
      <c r="C1749" t="s">
        <v>13</v>
      </c>
      <c r="D1749" t="s">
        <v>11</v>
      </c>
      <c r="E1749" t="s">
        <v>329</v>
      </c>
      <c r="F1749" t="s">
        <v>466</v>
      </c>
      <c r="R1749">
        <v>0</v>
      </c>
      <c r="S1749">
        <v>0</v>
      </c>
      <c r="T1749">
        <v>0</v>
      </c>
      <c r="X1749">
        <v>0</v>
      </c>
      <c r="Y1749">
        <v>500000000</v>
      </c>
      <c r="AA1749" t="s">
        <v>2029</v>
      </c>
    </row>
    <row r="1750" spans="1:27" ht="15" customHeight="1">
      <c r="A1750" s="962" t="s">
        <v>269</v>
      </c>
      <c r="B1750" t="s">
        <v>288</v>
      </c>
      <c r="C1750" t="s">
        <v>13</v>
      </c>
      <c r="D1750" t="s">
        <v>11</v>
      </c>
      <c r="E1750" t="s">
        <v>329</v>
      </c>
      <c r="F1750" t="s">
        <v>466</v>
      </c>
      <c r="R1750">
        <v>0</v>
      </c>
      <c r="S1750">
        <v>0</v>
      </c>
      <c r="T1750">
        <v>0</v>
      </c>
      <c r="X1750">
        <v>0</v>
      </c>
      <c r="Y1750">
        <v>500000000</v>
      </c>
      <c r="AA1750" t="s">
        <v>2029</v>
      </c>
    </row>
    <row r="1751" spans="1:27" ht="15" customHeight="1">
      <c r="A1751" s="962" t="s">
        <v>269</v>
      </c>
      <c r="B1751" t="s">
        <v>287</v>
      </c>
      <c r="C1751" t="s">
        <v>13</v>
      </c>
      <c r="D1751" t="s">
        <v>11</v>
      </c>
      <c r="E1751" t="s">
        <v>329</v>
      </c>
      <c r="F1751" t="s">
        <v>466</v>
      </c>
      <c r="R1751">
        <v>0</v>
      </c>
      <c r="S1751">
        <v>0</v>
      </c>
      <c r="T1751">
        <v>0</v>
      </c>
      <c r="X1751">
        <v>0</v>
      </c>
      <c r="Y1751">
        <v>500000000</v>
      </c>
      <c r="AA1751" t="s">
        <v>2029</v>
      </c>
    </row>
    <row r="1752" spans="1:27" ht="15" customHeight="1">
      <c r="A1752" s="962" t="s">
        <v>270</v>
      </c>
      <c r="B1752" t="s">
        <v>296</v>
      </c>
      <c r="C1752" t="s">
        <v>13</v>
      </c>
      <c r="D1752" t="s">
        <v>11</v>
      </c>
      <c r="E1752" t="s">
        <v>329</v>
      </c>
      <c r="F1752" t="s">
        <v>466</v>
      </c>
      <c r="R1752">
        <v>0</v>
      </c>
      <c r="S1752">
        <v>0</v>
      </c>
      <c r="T1752">
        <v>0</v>
      </c>
      <c r="X1752">
        <v>0</v>
      </c>
      <c r="Y1752">
        <v>500000000</v>
      </c>
      <c r="AA1752" t="s">
        <v>2029</v>
      </c>
    </row>
    <row r="1753" spans="1:27" ht="15" customHeight="1">
      <c r="A1753" s="962" t="s">
        <v>270</v>
      </c>
      <c r="B1753" t="s">
        <v>289</v>
      </c>
      <c r="C1753" t="s">
        <v>13</v>
      </c>
      <c r="D1753" t="s">
        <v>11</v>
      </c>
      <c r="E1753" t="s">
        <v>329</v>
      </c>
      <c r="F1753" t="s">
        <v>466</v>
      </c>
      <c r="R1753">
        <v>0</v>
      </c>
      <c r="S1753">
        <v>0</v>
      </c>
      <c r="T1753">
        <v>0</v>
      </c>
      <c r="X1753">
        <v>0</v>
      </c>
      <c r="Y1753">
        <v>500000000</v>
      </c>
      <c r="AA1753" t="s">
        <v>2029</v>
      </c>
    </row>
    <row r="1754" spans="1:27" ht="15" customHeight="1">
      <c r="A1754" s="962" t="s">
        <v>270</v>
      </c>
      <c r="B1754" t="s">
        <v>288</v>
      </c>
      <c r="C1754" t="s">
        <v>13</v>
      </c>
      <c r="D1754" t="s">
        <v>11</v>
      </c>
      <c r="E1754" t="s">
        <v>329</v>
      </c>
      <c r="F1754" t="s">
        <v>466</v>
      </c>
      <c r="R1754">
        <v>0</v>
      </c>
      <c r="S1754">
        <v>0</v>
      </c>
      <c r="T1754">
        <v>0</v>
      </c>
      <c r="X1754">
        <v>0</v>
      </c>
      <c r="Y1754">
        <v>500000000</v>
      </c>
      <c r="AA1754" t="s">
        <v>2029</v>
      </c>
    </row>
    <row r="1755" spans="1:27" ht="15" customHeight="1">
      <c r="A1755" s="962" t="s">
        <v>270</v>
      </c>
      <c r="B1755" t="s">
        <v>287</v>
      </c>
      <c r="C1755" t="s">
        <v>13</v>
      </c>
      <c r="D1755" t="s">
        <v>11</v>
      </c>
      <c r="E1755" t="s">
        <v>329</v>
      </c>
      <c r="F1755" t="s">
        <v>466</v>
      </c>
      <c r="R1755">
        <v>0</v>
      </c>
      <c r="S1755">
        <v>0</v>
      </c>
      <c r="T1755">
        <v>0</v>
      </c>
      <c r="X1755">
        <v>0</v>
      </c>
      <c r="Y1755">
        <v>500000000</v>
      </c>
      <c r="AA1755" t="s">
        <v>2029</v>
      </c>
    </row>
    <row r="1756" spans="1:27" ht="15" customHeight="1">
      <c r="A1756" s="962" t="s">
        <v>271</v>
      </c>
      <c r="B1756" t="s">
        <v>297</v>
      </c>
      <c r="C1756" t="s">
        <v>13</v>
      </c>
      <c r="D1756" t="s">
        <v>11</v>
      </c>
      <c r="E1756" t="s">
        <v>329</v>
      </c>
      <c r="F1756" t="s">
        <v>466</v>
      </c>
      <c r="R1756">
        <v>0</v>
      </c>
      <c r="S1756">
        <v>0</v>
      </c>
      <c r="T1756">
        <v>0</v>
      </c>
      <c r="X1756">
        <v>0</v>
      </c>
      <c r="Y1756">
        <v>500000000</v>
      </c>
      <c r="AA1756" t="s">
        <v>2029</v>
      </c>
    </row>
    <row r="1757" spans="1:27" ht="15" customHeight="1">
      <c r="A1757" s="962" t="s">
        <v>271</v>
      </c>
      <c r="B1757" t="s">
        <v>288</v>
      </c>
      <c r="C1757" t="s">
        <v>13</v>
      </c>
      <c r="D1757" t="s">
        <v>11</v>
      </c>
      <c r="E1757" t="s">
        <v>329</v>
      </c>
      <c r="F1757" t="s">
        <v>466</v>
      </c>
      <c r="R1757">
        <v>0</v>
      </c>
      <c r="S1757">
        <v>0</v>
      </c>
      <c r="T1757">
        <v>0</v>
      </c>
      <c r="X1757">
        <v>0</v>
      </c>
      <c r="Y1757">
        <v>500000000</v>
      </c>
      <c r="AA1757" t="s">
        <v>2029</v>
      </c>
    </row>
    <row r="1758" spans="1:27" ht="15" customHeight="1">
      <c r="A1758" s="962" t="s">
        <v>271</v>
      </c>
      <c r="B1758" t="s">
        <v>287</v>
      </c>
      <c r="C1758" t="s">
        <v>13</v>
      </c>
      <c r="D1758" t="s">
        <v>11</v>
      </c>
      <c r="E1758" t="s">
        <v>329</v>
      </c>
      <c r="F1758" t="s">
        <v>466</v>
      </c>
      <c r="R1758">
        <v>0</v>
      </c>
      <c r="S1758">
        <v>0</v>
      </c>
      <c r="T1758">
        <v>0</v>
      </c>
      <c r="X1758">
        <v>0</v>
      </c>
      <c r="Y1758">
        <v>500000000</v>
      </c>
      <c r="AA1758" t="s">
        <v>2029</v>
      </c>
    </row>
    <row r="1759" spans="1:27" ht="15" customHeight="1">
      <c r="A1759" s="962" t="s">
        <v>271</v>
      </c>
      <c r="B1759" t="s">
        <v>299</v>
      </c>
      <c r="C1759" t="s">
        <v>13</v>
      </c>
      <c r="D1759" t="s">
        <v>11</v>
      </c>
      <c r="E1759" t="s">
        <v>329</v>
      </c>
      <c r="F1759" t="s">
        <v>466</v>
      </c>
      <c r="R1759">
        <v>0</v>
      </c>
      <c r="S1759">
        <v>0</v>
      </c>
      <c r="T1759">
        <v>0</v>
      </c>
      <c r="X1759">
        <v>0</v>
      </c>
      <c r="Y1759">
        <v>500000000</v>
      </c>
      <c r="AA1759" t="s">
        <v>2029</v>
      </c>
    </row>
    <row r="1760" spans="1:27" ht="15" customHeight="1">
      <c r="A1760" s="962" t="s">
        <v>271</v>
      </c>
      <c r="B1760" t="s">
        <v>301</v>
      </c>
      <c r="C1760" t="s">
        <v>13</v>
      </c>
      <c r="D1760" t="s">
        <v>11</v>
      </c>
      <c r="E1760" t="s">
        <v>329</v>
      </c>
      <c r="F1760" t="s">
        <v>466</v>
      </c>
      <c r="R1760">
        <v>0</v>
      </c>
      <c r="S1760">
        <v>0</v>
      </c>
      <c r="T1760">
        <v>0</v>
      </c>
      <c r="X1760">
        <v>0</v>
      </c>
      <c r="Y1760">
        <v>500000000</v>
      </c>
      <c r="AA1760" t="s">
        <v>2029</v>
      </c>
    </row>
    <row r="1761" spans="1:27" ht="15" customHeight="1">
      <c r="A1761" s="962" t="s">
        <v>271</v>
      </c>
      <c r="B1761" t="s">
        <v>302</v>
      </c>
      <c r="C1761" t="s">
        <v>13</v>
      </c>
      <c r="D1761" t="s">
        <v>11</v>
      </c>
      <c r="E1761" t="s">
        <v>329</v>
      </c>
      <c r="F1761" t="s">
        <v>466</v>
      </c>
      <c r="R1761">
        <v>0</v>
      </c>
      <c r="S1761">
        <v>0</v>
      </c>
      <c r="T1761">
        <v>0</v>
      </c>
      <c r="X1761">
        <v>0</v>
      </c>
      <c r="Y1761">
        <v>500000000</v>
      </c>
      <c r="AA1761" t="s">
        <v>2029</v>
      </c>
    </row>
    <row r="1762" spans="1:27" ht="15" customHeight="1">
      <c r="A1762" s="962" t="s">
        <v>271</v>
      </c>
      <c r="B1762" t="s">
        <v>303</v>
      </c>
      <c r="C1762" t="s">
        <v>13</v>
      </c>
      <c r="D1762" t="s">
        <v>11</v>
      </c>
      <c r="E1762" t="s">
        <v>329</v>
      </c>
      <c r="F1762" t="s">
        <v>466</v>
      </c>
      <c r="R1762">
        <v>0</v>
      </c>
      <c r="S1762">
        <v>0</v>
      </c>
      <c r="T1762">
        <v>0</v>
      </c>
      <c r="X1762">
        <v>0</v>
      </c>
      <c r="Y1762">
        <v>500000000</v>
      </c>
      <c r="AA1762" t="s">
        <v>2029</v>
      </c>
    </row>
    <row r="1763" spans="1:27" ht="15" customHeight="1">
      <c r="A1763" s="962" t="s">
        <v>271</v>
      </c>
      <c r="B1763" t="s">
        <v>298</v>
      </c>
      <c r="C1763" t="s">
        <v>13</v>
      </c>
      <c r="D1763" t="s">
        <v>11</v>
      </c>
      <c r="E1763" t="s">
        <v>329</v>
      </c>
      <c r="F1763" t="s">
        <v>466</v>
      </c>
      <c r="R1763">
        <v>0</v>
      </c>
      <c r="S1763">
        <v>0</v>
      </c>
      <c r="T1763">
        <v>0</v>
      </c>
      <c r="X1763">
        <v>0</v>
      </c>
      <c r="Y1763">
        <v>500000000</v>
      </c>
      <c r="AA1763" t="s">
        <v>2029</v>
      </c>
    </row>
    <row r="1764" spans="1:27" ht="15" customHeight="1">
      <c r="A1764" s="962" t="s">
        <v>271</v>
      </c>
      <c r="B1764" t="s">
        <v>300</v>
      </c>
      <c r="C1764" t="s">
        <v>13</v>
      </c>
      <c r="D1764" t="s">
        <v>11</v>
      </c>
      <c r="E1764" t="s">
        <v>329</v>
      </c>
      <c r="F1764" t="s">
        <v>466</v>
      </c>
      <c r="R1764">
        <v>0</v>
      </c>
      <c r="S1764">
        <v>0</v>
      </c>
      <c r="T1764">
        <v>0</v>
      </c>
      <c r="X1764">
        <v>0</v>
      </c>
      <c r="Y1764">
        <v>500000000</v>
      </c>
      <c r="AA1764" t="s">
        <v>2029</v>
      </c>
    </row>
    <row r="1765" spans="1:27" ht="15" customHeight="1">
      <c r="A1765" s="962" t="s">
        <v>272</v>
      </c>
      <c r="B1765" t="s">
        <v>296</v>
      </c>
      <c r="C1765" t="s">
        <v>13</v>
      </c>
      <c r="D1765" t="s">
        <v>11</v>
      </c>
      <c r="E1765" t="s">
        <v>329</v>
      </c>
      <c r="F1765" t="s">
        <v>466</v>
      </c>
      <c r="R1765">
        <v>0</v>
      </c>
      <c r="S1765">
        <v>0</v>
      </c>
      <c r="T1765">
        <v>0</v>
      </c>
      <c r="X1765">
        <v>0</v>
      </c>
      <c r="Y1765">
        <v>500000000</v>
      </c>
      <c r="AA1765" t="s">
        <v>2029</v>
      </c>
    </row>
    <row r="1766" spans="1:27" ht="15" customHeight="1">
      <c r="A1766" s="962" t="s">
        <v>272</v>
      </c>
      <c r="B1766" t="s">
        <v>289</v>
      </c>
      <c r="C1766" t="s">
        <v>13</v>
      </c>
      <c r="D1766" t="s">
        <v>11</v>
      </c>
      <c r="E1766" t="s">
        <v>329</v>
      </c>
      <c r="F1766" t="s">
        <v>466</v>
      </c>
      <c r="R1766">
        <v>0</v>
      </c>
      <c r="S1766">
        <v>0</v>
      </c>
      <c r="T1766">
        <v>0</v>
      </c>
      <c r="X1766">
        <v>0</v>
      </c>
      <c r="Y1766">
        <v>500000000</v>
      </c>
      <c r="AA1766" t="s">
        <v>2029</v>
      </c>
    </row>
    <row r="1767" spans="1:27" ht="15" customHeight="1">
      <c r="A1767" s="962" t="s">
        <v>272</v>
      </c>
      <c r="B1767" t="s">
        <v>288</v>
      </c>
      <c r="C1767" t="s">
        <v>13</v>
      </c>
      <c r="D1767" t="s">
        <v>11</v>
      </c>
      <c r="E1767" t="s">
        <v>329</v>
      </c>
      <c r="F1767" t="s">
        <v>466</v>
      </c>
      <c r="R1767">
        <v>0</v>
      </c>
      <c r="S1767">
        <v>0</v>
      </c>
      <c r="T1767">
        <v>0</v>
      </c>
      <c r="X1767">
        <v>0</v>
      </c>
      <c r="Y1767">
        <v>500000000</v>
      </c>
      <c r="AA1767" t="s">
        <v>2029</v>
      </c>
    </row>
    <row r="1768" spans="1:27" ht="15" customHeight="1">
      <c r="A1768" s="962" t="s">
        <v>272</v>
      </c>
      <c r="B1768" t="s">
        <v>287</v>
      </c>
      <c r="C1768" t="s">
        <v>13</v>
      </c>
      <c r="D1768" t="s">
        <v>11</v>
      </c>
      <c r="E1768" t="s">
        <v>329</v>
      </c>
      <c r="F1768" t="s">
        <v>466</v>
      </c>
      <c r="R1768">
        <v>0</v>
      </c>
      <c r="S1768">
        <v>0</v>
      </c>
      <c r="T1768">
        <v>0</v>
      </c>
      <c r="X1768">
        <v>0</v>
      </c>
      <c r="Y1768">
        <v>500000000</v>
      </c>
      <c r="AA1768" t="s">
        <v>2029</v>
      </c>
    </row>
    <row r="1769" spans="1:27" ht="15" customHeight="1">
      <c r="A1769" s="962" t="s">
        <v>273</v>
      </c>
      <c r="B1769" t="s">
        <v>296</v>
      </c>
      <c r="C1769" t="s">
        <v>13</v>
      </c>
      <c r="D1769" t="s">
        <v>11</v>
      </c>
      <c r="E1769" t="s">
        <v>329</v>
      </c>
      <c r="F1769" t="s">
        <v>466</v>
      </c>
      <c r="R1769">
        <v>0</v>
      </c>
      <c r="S1769">
        <v>0</v>
      </c>
      <c r="T1769">
        <v>0</v>
      </c>
      <c r="X1769">
        <v>0</v>
      </c>
      <c r="Y1769">
        <v>500000000</v>
      </c>
      <c r="AA1769" t="s">
        <v>2029</v>
      </c>
    </row>
    <row r="1770" spans="1:27" ht="15" customHeight="1">
      <c r="A1770" s="962" t="s">
        <v>273</v>
      </c>
      <c r="B1770" t="s">
        <v>289</v>
      </c>
      <c r="C1770" t="s">
        <v>13</v>
      </c>
      <c r="D1770" t="s">
        <v>11</v>
      </c>
      <c r="E1770" t="s">
        <v>329</v>
      </c>
      <c r="F1770" t="s">
        <v>466</v>
      </c>
      <c r="R1770">
        <v>0</v>
      </c>
      <c r="S1770">
        <v>0</v>
      </c>
      <c r="T1770">
        <v>0</v>
      </c>
      <c r="X1770">
        <v>0</v>
      </c>
      <c r="Y1770">
        <v>500000000</v>
      </c>
      <c r="AA1770" t="s">
        <v>2029</v>
      </c>
    </row>
    <row r="1771" spans="1:27" ht="15" customHeight="1">
      <c r="A1771" s="962" t="s">
        <v>273</v>
      </c>
      <c r="B1771" t="s">
        <v>288</v>
      </c>
      <c r="C1771" t="s">
        <v>13</v>
      </c>
      <c r="D1771" t="s">
        <v>11</v>
      </c>
      <c r="E1771" t="s">
        <v>329</v>
      </c>
      <c r="F1771" t="s">
        <v>466</v>
      </c>
      <c r="R1771">
        <v>0</v>
      </c>
      <c r="S1771">
        <v>0</v>
      </c>
      <c r="T1771">
        <v>0</v>
      </c>
      <c r="X1771">
        <v>0</v>
      </c>
      <c r="Y1771">
        <v>500000000</v>
      </c>
      <c r="AA1771" t="s">
        <v>2029</v>
      </c>
    </row>
    <row r="1772" spans="1:27" ht="15" customHeight="1">
      <c r="A1772" s="962" t="s">
        <v>273</v>
      </c>
      <c r="B1772" t="s">
        <v>287</v>
      </c>
      <c r="C1772" t="s">
        <v>13</v>
      </c>
      <c r="D1772" t="s">
        <v>11</v>
      </c>
      <c r="E1772" t="s">
        <v>329</v>
      </c>
      <c r="F1772" t="s">
        <v>466</v>
      </c>
      <c r="R1772">
        <v>0</v>
      </c>
      <c r="S1772">
        <v>0</v>
      </c>
      <c r="T1772">
        <v>0</v>
      </c>
      <c r="X1772">
        <v>0</v>
      </c>
      <c r="Y1772">
        <v>500000000</v>
      </c>
      <c r="AA1772" t="s">
        <v>2029</v>
      </c>
    </row>
    <row r="1773" spans="1:27" ht="15" customHeight="1">
      <c r="A1773" s="962" t="s">
        <v>274</v>
      </c>
      <c r="B1773" t="s">
        <v>283</v>
      </c>
      <c r="C1773" t="s">
        <v>13</v>
      </c>
      <c r="D1773" t="s">
        <v>11</v>
      </c>
      <c r="E1773" t="s">
        <v>329</v>
      </c>
      <c r="F1773" t="s">
        <v>466</v>
      </c>
      <c r="R1773">
        <v>16.5</v>
      </c>
      <c r="S1773">
        <v>0</v>
      </c>
      <c r="T1773">
        <v>500000000</v>
      </c>
      <c r="X1773">
        <v>0</v>
      </c>
      <c r="Y1773">
        <v>500000000</v>
      </c>
      <c r="AA1773" t="s">
        <v>2027</v>
      </c>
    </row>
    <row r="1774" spans="1:27" ht="15" customHeight="1">
      <c r="A1774" s="962" t="s">
        <v>277</v>
      </c>
      <c r="B1774" t="s">
        <v>246</v>
      </c>
      <c r="C1774" t="s">
        <v>13</v>
      </c>
      <c r="D1774" t="s">
        <v>11</v>
      </c>
      <c r="E1774" t="s">
        <v>329</v>
      </c>
      <c r="F1774" t="s">
        <v>466</v>
      </c>
      <c r="R1774">
        <v>0</v>
      </c>
      <c r="S1774">
        <v>0</v>
      </c>
      <c r="T1774">
        <v>500000000</v>
      </c>
      <c r="X1774">
        <v>0</v>
      </c>
      <c r="Y1774">
        <v>500000000</v>
      </c>
      <c r="AA1774" t="s">
        <v>2027</v>
      </c>
    </row>
    <row r="1775" spans="1:27" ht="15" customHeight="1">
      <c r="A1775" s="962" t="s">
        <v>277</v>
      </c>
      <c r="B1775" t="s">
        <v>244</v>
      </c>
      <c r="C1775" t="s">
        <v>13</v>
      </c>
      <c r="D1775" t="s">
        <v>11</v>
      </c>
      <c r="E1775" t="s">
        <v>329</v>
      </c>
      <c r="F1775" t="s">
        <v>466</v>
      </c>
      <c r="G1775" t="s">
        <v>469</v>
      </c>
      <c r="I1775" t="s">
        <v>428</v>
      </c>
      <c r="K1775" t="s">
        <v>333</v>
      </c>
      <c r="L1775" t="s">
        <v>277</v>
      </c>
      <c r="M1775" t="s">
        <v>66</v>
      </c>
      <c r="O1775" t="s">
        <v>365</v>
      </c>
      <c r="P1775" t="s">
        <v>336</v>
      </c>
      <c r="Q1775" t="s">
        <v>337</v>
      </c>
      <c r="R1775">
        <v>23.5</v>
      </c>
      <c r="U1775">
        <v>23.48</v>
      </c>
      <c r="V1775">
        <v>1.17</v>
      </c>
      <c r="W1775">
        <v>0.1</v>
      </c>
      <c r="X1775">
        <v>0</v>
      </c>
      <c r="Y1775">
        <v>500000000</v>
      </c>
      <c r="Z1775">
        <v>0</v>
      </c>
      <c r="AA1775" t="s">
        <v>2028</v>
      </c>
    </row>
    <row r="1776" spans="1:27" ht="15" customHeight="1">
      <c r="A1776" s="962" t="s">
        <v>278</v>
      </c>
      <c r="B1776" t="s">
        <v>252</v>
      </c>
      <c r="C1776" t="s">
        <v>13</v>
      </c>
      <c r="D1776" t="s">
        <v>11</v>
      </c>
      <c r="E1776" t="s">
        <v>329</v>
      </c>
      <c r="F1776" t="s">
        <v>466</v>
      </c>
      <c r="J1776" t="s">
        <v>340</v>
      </c>
      <c r="L1776" t="s">
        <v>252</v>
      </c>
      <c r="R1776">
        <v>0</v>
      </c>
      <c r="U1776">
        <v>0</v>
      </c>
      <c r="V1776">
        <v>0</v>
      </c>
      <c r="X1776">
        <v>0</v>
      </c>
      <c r="Y1776">
        <v>500000000</v>
      </c>
      <c r="Z1776">
        <v>0</v>
      </c>
      <c r="AA1776" t="s">
        <v>2028</v>
      </c>
    </row>
    <row r="1777" spans="1:27" ht="15" customHeight="1">
      <c r="A1777" s="962" t="s">
        <v>278</v>
      </c>
      <c r="B1777" t="s">
        <v>247</v>
      </c>
      <c r="C1777" t="s">
        <v>13</v>
      </c>
      <c r="D1777" t="s">
        <v>11</v>
      </c>
      <c r="E1777" t="s">
        <v>329</v>
      </c>
      <c r="F1777" t="s">
        <v>466</v>
      </c>
      <c r="O1777" t="s">
        <v>361</v>
      </c>
      <c r="P1777" t="s">
        <v>868</v>
      </c>
      <c r="Q1777" t="s">
        <v>869</v>
      </c>
      <c r="R1777">
        <v>11.7</v>
      </c>
      <c r="X1777">
        <v>0</v>
      </c>
      <c r="Y1777">
        <v>500000000</v>
      </c>
      <c r="AA1777" t="s">
        <v>2025</v>
      </c>
    </row>
    <row r="1778" spans="1:27" ht="15" customHeight="1">
      <c r="A1778" s="962" t="s">
        <v>278</v>
      </c>
      <c r="B1778" t="s">
        <v>251</v>
      </c>
      <c r="C1778" t="s">
        <v>13</v>
      </c>
      <c r="D1778" t="s">
        <v>11</v>
      </c>
      <c r="E1778" t="s">
        <v>329</v>
      </c>
      <c r="F1778" t="s">
        <v>466</v>
      </c>
      <c r="R1778">
        <v>0</v>
      </c>
      <c r="X1778">
        <v>0</v>
      </c>
      <c r="Y1778">
        <v>500000000</v>
      </c>
      <c r="AA1778" t="s">
        <v>2025</v>
      </c>
    </row>
    <row r="1779" spans="1:27" ht="15" customHeight="1">
      <c r="A1779" s="962" t="s">
        <v>279</v>
      </c>
      <c r="B1779" t="s">
        <v>254</v>
      </c>
      <c r="C1779" t="s">
        <v>13</v>
      </c>
      <c r="D1779" t="s">
        <v>11</v>
      </c>
      <c r="E1779" t="s">
        <v>329</v>
      </c>
      <c r="F1779" t="s">
        <v>466</v>
      </c>
      <c r="O1779" t="s">
        <v>361</v>
      </c>
      <c r="P1779" t="s">
        <v>868</v>
      </c>
      <c r="Q1779" t="s">
        <v>869</v>
      </c>
      <c r="R1779">
        <v>11.6</v>
      </c>
      <c r="X1779">
        <v>0</v>
      </c>
      <c r="Y1779">
        <v>500000000</v>
      </c>
      <c r="AA1779" t="s">
        <v>2025</v>
      </c>
    </row>
    <row r="1780" spans="1:27" ht="15" customHeight="1">
      <c r="A1780" s="962" t="s">
        <v>279</v>
      </c>
      <c r="B1780" t="s">
        <v>253</v>
      </c>
      <c r="C1780" t="s">
        <v>13</v>
      </c>
      <c r="D1780" t="s">
        <v>11</v>
      </c>
      <c r="E1780" t="s">
        <v>329</v>
      </c>
      <c r="F1780" t="s">
        <v>466</v>
      </c>
      <c r="H1780" t="s">
        <v>964</v>
      </c>
      <c r="I1780" t="s">
        <v>848</v>
      </c>
      <c r="J1780" t="s">
        <v>965</v>
      </c>
      <c r="K1780" t="s">
        <v>849</v>
      </c>
      <c r="L1780" t="s">
        <v>966</v>
      </c>
      <c r="M1780" t="s">
        <v>848</v>
      </c>
      <c r="O1780" t="s">
        <v>882</v>
      </c>
      <c r="P1780" t="s">
        <v>851</v>
      </c>
      <c r="Q1780" t="s">
        <v>337</v>
      </c>
      <c r="R1780">
        <v>2.35</v>
      </c>
      <c r="X1780">
        <v>0</v>
      </c>
      <c r="Y1780">
        <v>500000000</v>
      </c>
      <c r="AA1780" t="s">
        <v>2025</v>
      </c>
    </row>
    <row r="1781" spans="1:27" ht="15" customHeight="1">
      <c r="A1781" s="962" t="s">
        <v>279</v>
      </c>
      <c r="B1781" t="s">
        <v>251</v>
      </c>
      <c r="C1781" t="s">
        <v>13</v>
      </c>
      <c r="D1781" t="s">
        <v>11</v>
      </c>
      <c r="E1781" t="s">
        <v>329</v>
      </c>
      <c r="F1781" t="s">
        <v>466</v>
      </c>
      <c r="J1781" t="s">
        <v>965</v>
      </c>
      <c r="K1781" t="s">
        <v>849</v>
      </c>
      <c r="L1781" t="s">
        <v>966</v>
      </c>
      <c r="O1781" t="s">
        <v>882</v>
      </c>
      <c r="P1781" t="s">
        <v>851</v>
      </c>
      <c r="Q1781" t="s">
        <v>337</v>
      </c>
      <c r="R1781">
        <v>2.35</v>
      </c>
      <c r="X1781">
        <v>0</v>
      </c>
      <c r="Y1781">
        <v>500000000</v>
      </c>
      <c r="AA1781" t="s">
        <v>2025</v>
      </c>
    </row>
    <row r="1782" spans="1:27" ht="15" customHeight="1">
      <c r="A1782" s="962" t="s">
        <v>279</v>
      </c>
      <c r="B1782" t="s">
        <v>255</v>
      </c>
      <c r="C1782" t="s">
        <v>13</v>
      </c>
      <c r="D1782" t="s">
        <v>11</v>
      </c>
      <c r="E1782" t="s">
        <v>329</v>
      </c>
      <c r="F1782" t="s">
        <v>466</v>
      </c>
      <c r="H1782" t="s">
        <v>931</v>
      </c>
      <c r="I1782" t="s">
        <v>853</v>
      </c>
      <c r="J1782" t="s">
        <v>948</v>
      </c>
      <c r="K1782" t="s">
        <v>854</v>
      </c>
      <c r="L1782" t="s">
        <v>855</v>
      </c>
      <c r="M1782" t="s">
        <v>55</v>
      </c>
      <c r="O1782" t="s">
        <v>361</v>
      </c>
      <c r="P1782" t="s">
        <v>851</v>
      </c>
      <c r="Q1782" t="s">
        <v>337</v>
      </c>
      <c r="R1782">
        <v>0.12</v>
      </c>
      <c r="X1782">
        <v>0</v>
      </c>
      <c r="Y1782">
        <v>500000000</v>
      </c>
      <c r="AA1782" t="s">
        <v>2025</v>
      </c>
    </row>
    <row r="1783" spans="1:27" ht="15" customHeight="1">
      <c r="A1783" s="962" t="s">
        <v>280</v>
      </c>
      <c r="B1783" t="s">
        <v>257</v>
      </c>
      <c r="C1783" t="s">
        <v>13</v>
      </c>
      <c r="D1783" t="s">
        <v>11</v>
      </c>
      <c r="E1783" t="s">
        <v>329</v>
      </c>
      <c r="F1783" t="s">
        <v>466</v>
      </c>
      <c r="J1783" t="s">
        <v>436</v>
      </c>
      <c r="R1783">
        <v>0</v>
      </c>
      <c r="U1783">
        <v>0</v>
      </c>
      <c r="V1783">
        <v>0</v>
      </c>
      <c r="X1783">
        <v>0</v>
      </c>
      <c r="Y1783">
        <v>500000000</v>
      </c>
      <c r="Z1783">
        <v>0</v>
      </c>
      <c r="AA1783" t="s">
        <v>2028</v>
      </c>
    </row>
    <row r="1784" spans="1:27" ht="15" customHeight="1">
      <c r="A1784" s="962" t="s">
        <v>280</v>
      </c>
      <c r="B1784" t="s">
        <v>259</v>
      </c>
      <c r="C1784" t="s">
        <v>13</v>
      </c>
      <c r="D1784" t="s">
        <v>11</v>
      </c>
      <c r="E1784" t="s">
        <v>329</v>
      </c>
      <c r="F1784" t="s">
        <v>466</v>
      </c>
      <c r="R1784">
        <v>0</v>
      </c>
      <c r="U1784">
        <v>0</v>
      </c>
      <c r="V1784">
        <v>0</v>
      </c>
      <c r="X1784">
        <v>0</v>
      </c>
      <c r="Y1784">
        <v>500000000</v>
      </c>
      <c r="Z1784">
        <v>0</v>
      </c>
      <c r="AA1784" t="s">
        <v>2028</v>
      </c>
    </row>
    <row r="1785" spans="1:27" ht="15" customHeight="1">
      <c r="A1785" s="962" t="s">
        <v>280</v>
      </c>
      <c r="B1785" t="s">
        <v>260</v>
      </c>
      <c r="C1785" t="s">
        <v>13</v>
      </c>
      <c r="D1785" t="s">
        <v>11</v>
      </c>
      <c r="E1785" t="s">
        <v>329</v>
      </c>
      <c r="F1785" t="s">
        <v>466</v>
      </c>
      <c r="R1785">
        <v>0</v>
      </c>
      <c r="X1785">
        <v>0</v>
      </c>
      <c r="Y1785">
        <v>500000000</v>
      </c>
      <c r="AA1785" t="s">
        <v>2025</v>
      </c>
    </row>
    <row r="1786" spans="1:27" ht="15" customHeight="1">
      <c r="A1786" s="962" t="s">
        <v>281</v>
      </c>
      <c r="B1786" t="s">
        <v>262</v>
      </c>
      <c r="C1786" t="s">
        <v>13</v>
      </c>
      <c r="D1786" t="s">
        <v>11</v>
      </c>
      <c r="E1786" t="s">
        <v>329</v>
      </c>
      <c r="F1786" t="s">
        <v>466</v>
      </c>
      <c r="L1786" t="s">
        <v>2002</v>
      </c>
      <c r="O1786" t="s">
        <v>361</v>
      </c>
      <c r="P1786" t="s">
        <v>868</v>
      </c>
      <c r="Q1786" t="s">
        <v>869</v>
      </c>
      <c r="R1786">
        <v>0</v>
      </c>
      <c r="S1786">
        <v>0</v>
      </c>
      <c r="T1786">
        <v>500000000</v>
      </c>
      <c r="X1786">
        <v>0</v>
      </c>
      <c r="Y1786">
        <v>500000000</v>
      </c>
      <c r="AA1786" t="s">
        <v>2027</v>
      </c>
    </row>
    <row r="1787" spans="1:27" ht="15" customHeight="1">
      <c r="A1787" s="962" t="s">
        <v>281</v>
      </c>
      <c r="B1787" t="s">
        <v>261</v>
      </c>
      <c r="C1787" t="s">
        <v>13</v>
      </c>
      <c r="D1787" t="s">
        <v>11</v>
      </c>
      <c r="E1787" t="s">
        <v>329</v>
      </c>
      <c r="F1787" t="s">
        <v>466</v>
      </c>
      <c r="R1787">
        <v>0</v>
      </c>
      <c r="S1787">
        <v>0</v>
      </c>
      <c r="T1787">
        <v>500000000</v>
      </c>
      <c r="X1787">
        <v>0</v>
      </c>
      <c r="Y1787">
        <v>500000000</v>
      </c>
      <c r="AA1787" t="s">
        <v>2027</v>
      </c>
    </row>
    <row r="1788" spans="1:27" ht="15" customHeight="1">
      <c r="A1788" s="962" t="s">
        <v>282</v>
      </c>
      <c r="B1788" t="s">
        <v>263</v>
      </c>
      <c r="C1788" t="s">
        <v>13</v>
      </c>
      <c r="D1788" t="s">
        <v>11</v>
      </c>
      <c r="E1788" t="s">
        <v>329</v>
      </c>
      <c r="F1788" t="s">
        <v>466</v>
      </c>
      <c r="O1788" t="s">
        <v>361</v>
      </c>
      <c r="P1788" t="s">
        <v>868</v>
      </c>
      <c r="Q1788" t="s">
        <v>869</v>
      </c>
      <c r="R1788">
        <v>0</v>
      </c>
      <c r="S1788">
        <v>0</v>
      </c>
      <c r="T1788">
        <v>500000000</v>
      </c>
      <c r="X1788">
        <v>0</v>
      </c>
      <c r="Y1788">
        <v>500000000</v>
      </c>
      <c r="AA1788" t="s">
        <v>2027</v>
      </c>
    </row>
    <row r="1789" spans="1:27" ht="15" customHeight="1">
      <c r="A1789" s="962" t="s">
        <v>283</v>
      </c>
      <c r="B1789" t="s">
        <v>265</v>
      </c>
      <c r="C1789" t="s">
        <v>13</v>
      </c>
      <c r="D1789" t="s">
        <v>11</v>
      </c>
      <c r="E1789" t="s">
        <v>329</v>
      </c>
      <c r="F1789" t="s">
        <v>466</v>
      </c>
      <c r="O1789" t="s">
        <v>361</v>
      </c>
      <c r="P1789" t="s">
        <v>868</v>
      </c>
      <c r="Q1789" t="s">
        <v>869</v>
      </c>
      <c r="R1789">
        <v>24.9</v>
      </c>
      <c r="S1789">
        <v>0</v>
      </c>
      <c r="T1789">
        <v>500000000</v>
      </c>
      <c r="X1789">
        <v>0</v>
      </c>
      <c r="Y1789">
        <v>500000000</v>
      </c>
      <c r="AA1789" t="s">
        <v>2027</v>
      </c>
    </row>
    <row r="1790" spans="1:27" ht="15" customHeight="1">
      <c r="A1790" s="962" t="s">
        <v>283</v>
      </c>
      <c r="B1790" t="s">
        <v>266</v>
      </c>
      <c r="C1790" t="s">
        <v>13</v>
      </c>
      <c r="D1790" t="s">
        <v>11</v>
      </c>
      <c r="E1790" t="s">
        <v>329</v>
      </c>
      <c r="F1790" t="s">
        <v>466</v>
      </c>
      <c r="O1790" t="s">
        <v>361</v>
      </c>
      <c r="P1790" t="s">
        <v>868</v>
      </c>
      <c r="Q1790" t="s">
        <v>869</v>
      </c>
      <c r="R1790">
        <v>24.9</v>
      </c>
      <c r="S1790">
        <v>0</v>
      </c>
      <c r="T1790">
        <v>500000000</v>
      </c>
      <c r="X1790">
        <v>0</v>
      </c>
      <c r="Y1790">
        <v>500000000</v>
      </c>
      <c r="AA1790" t="s">
        <v>2027</v>
      </c>
    </row>
    <row r="1791" spans="1:27" ht="15" customHeight="1">
      <c r="A1791" s="962" t="s">
        <v>283</v>
      </c>
      <c r="B1791" t="s">
        <v>264</v>
      </c>
      <c r="C1791" t="s">
        <v>13</v>
      </c>
      <c r="D1791" t="s">
        <v>11</v>
      </c>
      <c r="E1791" t="s">
        <v>329</v>
      </c>
      <c r="F1791" t="s">
        <v>466</v>
      </c>
      <c r="R1791">
        <v>49.8</v>
      </c>
      <c r="S1791">
        <v>33.4</v>
      </c>
      <c r="T1791">
        <v>500000000</v>
      </c>
      <c r="X1791">
        <v>0</v>
      </c>
      <c r="Y1791">
        <v>500000000</v>
      </c>
      <c r="AA1791" t="s">
        <v>2027</v>
      </c>
    </row>
    <row r="1792" spans="1:27" ht="15" customHeight="1">
      <c r="A1792" s="962" t="s">
        <v>284</v>
      </c>
      <c r="B1792" t="s">
        <v>269</v>
      </c>
      <c r="C1792" t="s">
        <v>13</v>
      </c>
      <c r="D1792" t="s">
        <v>11</v>
      </c>
      <c r="E1792" t="s">
        <v>329</v>
      </c>
      <c r="F1792" t="s">
        <v>466</v>
      </c>
      <c r="R1792">
        <v>0</v>
      </c>
      <c r="S1792">
        <v>0</v>
      </c>
      <c r="T1792">
        <v>0</v>
      </c>
      <c r="X1792">
        <v>0</v>
      </c>
      <c r="Y1792">
        <v>500000000</v>
      </c>
      <c r="AA1792" t="s">
        <v>2029</v>
      </c>
    </row>
    <row r="1793" spans="1:27" ht="15" customHeight="1">
      <c r="A1793" s="962" t="s">
        <v>284</v>
      </c>
      <c r="B1793" t="s">
        <v>267</v>
      </c>
      <c r="C1793" t="s">
        <v>13</v>
      </c>
      <c r="D1793" t="s">
        <v>11</v>
      </c>
      <c r="E1793" t="s">
        <v>329</v>
      </c>
      <c r="F1793" t="s">
        <v>466</v>
      </c>
      <c r="R1793">
        <v>0</v>
      </c>
      <c r="S1793">
        <v>0</v>
      </c>
      <c r="T1793">
        <v>0</v>
      </c>
      <c r="X1793">
        <v>0</v>
      </c>
      <c r="Y1793">
        <v>500000000</v>
      </c>
      <c r="AA1793" t="s">
        <v>2029</v>
      </c>
    </row>
    <row r="1794" spans="1:27" ht="15" customHeight="1">
      <c r="A1794" s="962" t="s">
        <v>284</v>
      </c>
      <c r="B1794" t="s">
        <v>268</v>
      </c>
      <c r="C1794" t="s">
        <v>13</v>
      </c>
      <c r="D1794" t="s">
        <v>11</v>
      </c>
      <c r="E1794" t="s">
        <v>329</v>
      </c>
      <c r="F1794" t="s">
        <v>466</v>
      </c>
      <c r="R1794">
        <v>0</v>
      </c>
      <c r="S1794">
        <v>0</v>
      </c>
      <c r="T1794">
        <v>0</v>
      </c>
      <c r="X1794">
        <v>0</v>
      </c>
      <c r="Y1794">
        <v>500000000</v>
      </c>
      <c r="AA1794" t="s">
        <v>2029</v>
      </c>
    </row>
    <row r="1795" spans="1:27" ht="15" customHeight="1">
      <c r="A1795" s="962" t="s">
        <v>285</v>
      </c>
      <c r="B1795" t="s">
        <v>271</v>
      </c>
      <c r="C1795" t="s">
        <v>13</v>
      </c>
      <c r="D1795" t="s">
        <v>11</v>
      </c>
      <c r="E1795" t="s">
        <v>329</v>
      </c>
      <c r="F1795" t="s">
        <v>466</v>
      </c>
      <c r="R1795">
        <v>0</v>
      </c>
      <c r="S1795">
        <v>0</v>
      </c>
      <c r="T1795">
        <v>0</v>
      </c>
      <c r="X1795">
        <v>0</v>
      </c>
      <c r="Y1795">
        <v>500000000</v>
      </c>
      <c r="AA1795" t="s">
        <v>2029</v>
      </c>
    </row>
    <row r="1796" spans="1:27" ht="15" customHeight="1">
      <c r="A1796" s="962" t="s">
        <v>285</v>
      </c>
      <c r="B1796" t="s">
        <v>270</v>
      </c>
      <c r="C1796" t="s">
        <v>13</v>
      </c>
      <c r="D1796" t="s">
        <v>11</v>
      </c>
      <c r="E1796" t="s">
        <v>329</v>
      </c>
      <c r="F1796" t="s">
        <v>466</v>
      </c>
      <c r="R1796">
        <v>0</v>
      </c>
      <c r="S1796">
        <v>0</v>
      </c>
      <c r="T1796">
        <v>0</v>
      </c>
      <c r="X1796">
        <v>0</v>
      </c>
      <c r="Y1796">
        <v>500000000</v>
      </c>
      <c r="AA1796" t="s">
        <v>2029</v>
      </c>
    </row>
    <row r="1797" spans="1:27" ht="15" customHeight="1">
      <c r="A1797" s="962" t="s">
        <v>286</v>
      </c>
      <c r="B1797" t="s">
        <v>273</v>
      </c>
      <c r="C1797" t="s">
        <v>13</v>
      </c>
      <c r="D1797" t="s">
        <v>11</v>
      </c>
      <c r="E1797" t="s">
        <v>329</v>
      </c>
      <c r="F1797" t="s">
        <v>466</v>
      </c>
      <c r="R1797">
        <v>0</v>
      </c>
      <c r="S1797">
        <v>0</v>
      </c>
      <c r="T1797">
        <v>0</v>
      </c>
      <c r="X1797">
        <v>0</v>
      </c>
      <c r="Y1797">
        <v>500000000</v>
      </c>
      <c r="AA1797" t="s">
        <v>2029</v>
      </c>
    </row>
    <row r="1798" spans="1:27" ht="15" customHeight="1">
      <c r="A1798" s="962" t="s">
        <v>286</v>
      </c>
      <c r="B1798" t="s">
        <v>272</v>
      </c>
      <c r="C1798" t="s">
        <v>13</v>
      </c>
      <c r="D1798" t="s">
        <v>11</v>
      </c>
      <c r="E1798" t="s">
        <v>329</v>
      </c>
      <c r="F1798" t="s">
        <v>466</v>
      </c>
      <c r="R1798">
        <v>0</v>
      </c>
      <c r="S1798">
        <v>0</v>
      </c>
      <c r="T1798">
        <v>0</v>
      </c>
      <c r="X1798">
        <v>0</v>
      </c>
      <c r="Y1798">
        <v>500000000</v>
      </c>
      <c r="AA1798" t="s">
        <v>2029</v>
      </c>
    </row>
    <row r="1799" spans="1:27" ht="15" customHeight="1">
      <c r="A1799" s="962" t="s">
        <v>320</v>
      </c>
      <c r="B1799" t="s">
        <v>257</v>
      </c>
      <c r="C1799" t="s">
        <v>13</v>
      </c>
      <c r="D1799" t="s">
        <v>11</v>
      </c>
      <c r="E1799" t="s">
        <v>329</v>
      </c>
      <c r="F1799" t="s">
        <v>466</v>
      </c>
      <c r="R1799">
        <v>0</v>
      </c>
      <c r="S1799">
        <v>0</v>
      </c>
      <c r="T1799">
        <v>500000000</v>
      </c>
      <c r="X1799">
        <v>0</v>
      </c>
      <c r="Y1799">
        <v>500000000</v>
      </c>
      <c r="AA1799" t="s">
        <v>2027</v>
      </c>
    </row>
    <row r="1800" spans="1:27" ht="15" customHeight="1">
      <c r="A1800" s="962" t="s">
        <v>320</v>
      </c>
      <c r="B1800" t="s">
        <v>259</v>
      </c>
      <c r="C1800" t="s">
        <v>13</v>
      </c>
      <c r="D1800" t="s">
        <v>11</v>
      </c>
      <c r="E1800" t="s">
        <v>329</v>
      </c>
      <c r="F1800" t="s">
        <v>466</v>
      </c>
      <c r="R1800">
        <v>0</v>
      </c>
      <c r="S1800">
        <v>0</v>
      </c>
      <c r="T1800">
        <v>500000000</v>
      </c>
      <c r="X1800">
        <v>0</v>
      </c>
      <c r="Y1800">
        <v>500000000</v>
      </c>
      <c r="AA1800" t="s">
        <v>2027</v>
      </c>
    </row>
    <row r="1801" spans="1:27" ht="15" customHeight="1">
      <c r="A1801" s="962" t="s">
        <v>320</v>
      </c>
      <c r="B1801" t="s">
        <v>246</v>
      </c>
      <c r="C1801" t="s">
        <v>13</v>
      </c>
      <c r="D1801" t="s">
        <v>11</v>
      </c>
      <c r="E1801" t="s">
        <v>329</v>
      </c>
      <c r="F1801" t="s">
        <v>466</v>
      </c>
      <c r="R1801">
        <v>0</v>
      </c>
      <c r="S1801">
        <v>0</v>
      </c>
      <c r="T1801">
        <v>500000000</v>
      </c>
      <c r="X1801">
        <v>0</v>
      </c>
      <c r="Y1801">
        <v>500000000</v>
      </c>
      <c r="AA1801" t="s">
        <v>2027</v>
      </c>
    </row>
    <row r="1802" spans="1:27" ht="15" customHeight="1">
      <c r="A1802" s="962" t="s">
        <v>320</v>
      </c>
      <c r="B1802" t="s">
        <v>261</v>
      </c>
      <c r="C1802" t="s">
        <v>13</v>
      </c>
      <c r="D1802" t="s">
        <v>11</v>
      </c>
      <c r="E1802" t="s">
        <v>329</v>
      </c>
      <c r="F1802" t="s">
        <v>466</v>
      </c>
      <c r="R1802">
        <v>0</v>
      </c>
      <c r="S1802">
        <v>0</v>
      </c>
      <c r="T1802">
        <v>500000000</v>
      </c>
      <c r="X1802">
        <v>0</v>
      </c>
      <c r="Y1802">
        <v>500000000</v>
      </c>
      <c r="AA1802" t="s">
        <v>2027</v>
      </c>
    </row>
    <row r="1803" spans="1:27" ht="15" customHeight="1">
      <c r="A1803" s="962" t="s">
        <v>320</v>
      </c>
      <c r="B1803" t="s">
        <v>262</v>
      </c>
      <c r="C1803" t="s">
        <v>13</v>
      </c>
      <c r="D1803" t="s">
        <v>11</v>
      </c>
      <c r="E1803" t="s">
        <v>329</v>
      </c>
      <c r="F1803" t="s">
        <v>466</v>
      </c>
      <c r="R1803">
        <v>0</v>
      </c>
      <c r="S1803">
        <v>0</v>
      </c>
      <c r="T1803">
        <v>500000000</v>
      </c>
      <c r="X1803">
        <v>0</v>
      </c>
      <c r="Y1803">
        <v>500000000</v>
      </c>
      <c r="AA1803" t="s">
        <v>2027</v>
      </c>
    </row>
    <row r="1804" spans="1:27" ht="15" customHeight="1">
      <c r="A1804" s="962" t="s">
        <v>320</v>
      </c>
      <c r="B1804" t="s">
        <v>263</v>
      </c>
      <c r="C1804" t="s">
        <v>13</v>
      </c>
      <c r="D1804" t="s">
        <v>11</v>
      </c>
      <c r="E1804" t="s">
        <v>329</v>
      </c>
      <c r="F1804" t="s">
        <v>466</v>
      </c>
      <c r="R1804">
        <v>0</v>
      </c>
      <c r="S1804">
        <v>0</v>
      </c>
      <c r="T1804">
        <v>500000000</v>
      </c>
      <c r="X1804">
        <v>0</v>
      </c>
      <c r="Y1804">
        <v>500000000</v>
      </c>
      <c r="AA1804" t="s">
        <v>2027</v>
      </c>
    </row>
    <row r="1805" spans="1:27" ht="15" customHeight="1">
      <c r="A1805" s="962" t="s">
        <v>320</v>
      </c>
      <c r="B1805" t="s">
        <v>254</v>
      </c>
      <c r="C1805" t="s">
        <v>13</v>
      </c>
      <c r="D1805" t="s">
        <v>11</v>
      </c>
      <c r="E1805" t="s">
        <v>329</v>
      </c>
      <c r="F1805" t="s">
        <v>466</v>
      </c>
      <c r="H1805" t="s">
        <v>470</v>
      </c>
      <c r="I1805" t="s">
        <v>353</v>
      </c>
      <c r="K1805" t="s">
        <v>333</v>
      </c>
      <c r="L1805" t="s">
        <v>374</v>
      </c>
      <c r="M1805" t="s">
        <v>58</v>
      </c>
      <c r="O1805" t="s">
        <v>335</v>
      </c>
      <c r="P1805" t="s">
        <v>336</v>
      </c>
      <c r="Q1805" t="s">
        <v>337</v>
      </c>
      <c r="R1805">
        <v>28.8</v>
      </c>
      <c r="U1805">
        <v>28.82</v>
      </c>
      <c r="V1805">
        <v>1.44</v>
      </c>
      <c r="W1805">
        <v>0.1</v>
      </c>
      <c r="X1805">
        <v>0</v>
      </c>
      <c r="Y1805">
        <v>500000000</v>
      </c>
      <c r="Z1805">
        <v>0</v>
      </c>
      <c r="AA1805" t="s">
        <v>2028</v>
      </c>
    </row>
    <row r="1806" spans="1:27" ht="15" customHeight="1">
      <c r="A1806" s="962" t="s">
        <v>323</v>
      </c>
      <c r="B1806" t="s">
        <v>247</v>
      </c>
      <c r="C1806" t="s">
        <v>13</v>
      </c>
      <c r="D1806" t="s">
        <v>11</v>
      </c>
      <c r="E1806" t="s">
        <v>329</v>
      </c>
      <c r="F1806" t="s">
        <v>466</v>
      </c>
      <c r="R1806">
        <v>0</v>
      </c>
      <c r="U1806">
        <v>0</v>
      </c>
      <c r="V1806">
        <v>0</v>
      </c>
      <c r="X1806">
        <v>0</v>
      </c>
      <c r="Y1806">
        <v>500000000</v>
      </c>
      <c r="Z1806">
        <v>0</v>
      </c>
      <c r="AA1806" t="s">
        <v>2028</v>
      </c>
    </row>
    <row r="1807" spans="1:27" ht="15" customHeight="1">
      <c r="A1807" s="962" t="s">
        <v>323</v>
      </c>
      <c r="B1807" t="s">
        <v>254</v>
      </c>
      <c r="C1807" t="s">
        <v>13</v>
      </c>
      <c r="D1807" t="s">
        <v>11</v>
      </c>
      <c r="E1807" t="s">
        <v>329</v>
      </c>
      <c r="F1807" t="s">
        <v>466</v>
      </c>
      <c r="R1807">
        <v>0</v>
      </c>
      <c r="U1807">
        <v>0</v>
      </c>
      <c r="V1807">
        <v>0</v>
      </c>
      <c r="X1807">
        <v>0</v>
      </c>
      <c r="Y1807">
        <v>500000000</v>
      </c>
      <c r="Z1807">
        <v>0</v>
      </c>
      <c r="AA1807" t="s">
        <v>2028</v>
      </c>
    </row>
    <row r="1808" spans="1:27" ht="15" customHeight="1">
      <c r="A1808" s="962" t="s">
        <v>323</v>
      </c>
      <c r="B1808" t="s">
        <v>246</v>
      </c>
      <c r="C1808" t="s">
        <v>13</v>
      </c>
      <c r="D1808" t="s">
        <v>11</v>
      </c>
      <c r="E1808" t="s">
        <v>329</v>
      </c>
      <c r="F1808" t="s">
        <v>466</v>
      </c>
      <c r="R1808">
        <v>0</v>
      </c>
      <c r="S1808">
        <v>0</v>
      </c>
      <c r="T1808">
        <v>500000000</v>
      </c>
      <c r="X1808">
        <v>0</v>
      </c>
      <c r="Y1808">
        <v>500000000</v>
      </c>
      <c r="AA1808" t="s">
        <v>2027</v>
      </c>
    </row>
    <row r="1809" spans="1:27" ht="15" customHeight="1">
      <c r="A1809" s="962" t="s">
        <v>323</v>
      </c>
      <c r="B1809" t="s">
        <v>263</v>
      </c>
      <c r="C1809" t="s">
        <v>13</v>
      </c>
      <c r="D1809" t="s">
        <v>11</v>
      </c>
      <c r="E1809" t="s">
        <v>329</v>
      </c>
      <c r="F1809" t="s">
        <v>466</v>
      </c>
      <c r="R1809">
        <v>0</v>
      </c>
      <c r="S1809">
        <v>0</v>
      </c>
      <c r="T1809">
        <v>500000000</v>
      </c>
      <c r="X1809">
        <v>0</v>
      </c>
      <c r="Y1809">
        <v>500000000</v>
      </c>
      <c r="AA1809" t="s">
        <v>2027</v>
      </c>
    </row>
    <row r="1810" spans="1:27" ht="15" customHeight="1">
      <c r="A1810" s="962" t="s">
        <v>244</v>
      </c>
      <c r="B1810" t="s">
        <v>278</v>
      </c>
      <c r="C1810" t="s">
        <v>13</v>
      </c>
      <c r="D1810" t="s">
        <v>11</v>
      </c>
      <c r="E1810" t="s">
        <v>329</v>
      </c>
      <c r="F1810" t="s">
        <v>471</v>
      </c>
      <c r="O1810" t="s">
        <v>361</v>
      </c>
      <c r="P1810" t="s">
        <v>868</v>
      </c>
      <c r="Q1810" t="s">
        <v>869</v>
      </c>
      <c r="R1810">
        <v>7.87</v>
      </c>
      <c r="X1810">
        <v>0</v>
      </c>
      <c r="Y1810">
        <v>500000000</v>
      </c>
      <c r="AA1810" t="s">
        <v>2025</v>
      </c>
    </row>
    <row r="1811" spans="1:27" ht="15" customHeight="1">
      <c r="A1811" s="962" t="s">
        <v>244</v>
      </c>
      <c r="B1811" t="s">
        <v>279</v>
      </c>
      <c r="C1811" t="s">
        <v>13</v>
      </c>
      <c r="D1811" t="s">
        <v>11</v>
      </c>
      <c r="E1811" t="s">
        <v>329</v>
      </c>
      <c r="F1811" t="s">
        <v>471</v>
      </c>
      <c r="H1811" t="s">
        <v>955</v>
      </c>
      <c r="I1811" t="s">
        <v>848</v>
      </c>
      <c r="J1811" t="s">
        <v>956</v>
      </c>
      <c r="K1811" t="s">
        <v>849</v>
      </c>
      <c r="L1811" t="s">
        <v>957</v>
      </c>
      <c r="M1811" t="s">
        <v>848</v>
      </c>
      <c r="O1811" t="s">
        <v>882</v>
      </c>
      <c r="P1811" t="s">
        <v>851</v>
      </c>
      <c r="Q1811" t="s">
        <v>337</v>
      </c>
      <c r="R1811">
        <v>7.87</v>
      </c>
      <c r="X1811">
        <v>0</v>
      </c>
      <c r="Y1811">
        <v>500000000</v>
      </c>
      <c r="AA1811" t="s">
        <v>2025</v>
      </c>
    </row>
    <row r="1812" spans="1:27" ht="15" customHeight="1">
      <c r="A1812" s="962" t="s">
        <v>246</v>
      </c>
      <c r="B1812" t="s">
        <v>321</v>
      </c>
      <c r="C1812" t="s">
        <v>13</v>
      </c>
      <c r="D1812" t="s">
        <v>11</v>
      </c>
      <c r="E1812" t="s">
        <v>329</v>
      </c>
      <c r="F1812" t="s">
        <v>471</v>
      </c>
      <c r="R1812">
        <v>0</v>
      </c>
      <c r="S1812">
        <v>0</v>
      </c>
      <c r="T1812">
        <v>500000000</v>
      </c>
      <c r="X1812">
        <v>0</v>
      </c>
      <c r="Y1812">
        <v>500000000</v>
      </c>
      <c r="AA1812" t="s">
        <v>2027</v>
      </c>
    </row>
    <row r="1813" spans="1:27" ht="15" customHeight="1">
      <c r="A1813" s="962" t="s">
        <v>246</v>
      </c>
      <c r="B1813" t="s">
        <v>281</v>
      </c>
      <c r="C1813" t="s">
        <v>13</v>
      </c>
      <c r="D1813" t="s">
        <v>11</v>
      </c>
      <c r="E1813" t="s">
        <v>329</v>
      </c>
      <c r="F1813" t="s">
        <v>471</v>
      </c>
      <c r="R1813">
        <v>0</v>
      </c>
      <c r="S1813">
        <v>0</v>
      </c>
      <c r="T1813">
        <v>500000000</v>
      </c>
      <c r="X1813">
        <v>0</v>
      </c>
      <c r="Y1813">
        <v>500000000</v>
      </c>
      <c r="AA1813" t="s">
        <v>2027</v>
      </c>
    </row>
    <row r="1814" spans="1:27" ht="15" customHeight="1">
      <c r="A1814" s="962" t="s">
        <v>246</v>
      </c>
      <c r="B1814" t="s">
        <v>282</v>
      </c>
      <c r="C1814" t="s">
        <v>13</v>
      </c>
      <c r="D1814" t="s">
        <v>11</v>
      </c>
      <c r="E1814" t="s">
        <v>329</v>
      </c>
      <c r="F1814" t="s">
        <v>471</v>
      </c>
      <c r="R1814">
        <v>0</v>
      </c>
      <c r="S1814">
        <v>0</v>
      </c>
      <c r="T1814">
        <v>500000000</v>
      </c>
      <c r="X1814">
        <v>0</v>
      </c>
      <c r="Y1814">
        <v>500000000</v>
      </c>
      <c r="AA1814" t="s">
        <v>2027</v>
      </c>
    </row>
    <row r="1815" spans="1:27" ht="15" customHeight="1">
      <c r="A1815" s="962" t="s">
        <v>246</v>
      </c>
      <c r="B1815" t="s">
        <v>324</v>
      </c>
      <c r="C1815" t="s">
        <v>13</v>
      </c>
      <c r="D1815" t="s">
        <v>11</v>
      </c>
      <c r="E1815" t="s">
        <v>329</v>
      </c>
      <c r="F1815" t="s">
        <v>471</v>
      </c>
      <c r="R1815">
        <v>0</v>
      </c>
      <c r="S1815">
        <v>0</v>
      </c>
      <c r="T1815">
        <v>500000000</v>
      </c>
      <c r="X1815">
        <v>0</v>
      </c>
      <c r="Y1815">
        <v>500000000</v>
      </c>
      <c r="AA1815" t="s">
        <v>2027</v>
      </c>
    </row>
    <row r="1816" spans="1:27" ht="15" customHeight="1">
      <c r="A1816" s="962" t="s">
        <v>247</v>
      </c>
      <c r="B1816" t="s">
        <v>300</v>
      </c>
      <c r="C1816" t="s">
        <v>13</v>
      </c>
      <c r="D1816" t="s">
        <v>11</v>
      </c>
      <c r="E1816" t="s">
        <v>329</v>
      </c>
      <c r="F1816" t="s">
        <v>471</v>
      </c>
      <c r="J1816" t="s">
        <v>467</v>
      </c>
      <c r="L1816" t="s">
        <v>339</v>
      </c>
      <c r="R1816">
        <v>0</v>
      </c>
      <c r="U1816">
        <v>0</v>
      </c>
      <c r="V1816">
        <v>0</v>
      </c>
      <c r="X1816">
        <v>0</v>
      </c>
      <c r="Y1816">
        <v>500000000</v>
      </c>
      <c r="Z1816">
        <v>0</v>
      </c>
      <c r="AA1816" t="s">
        <v>2028</v>
      </c>
    </row>
    <row r="1817" spans="1:27" ht="15" customHeight="1">
      <c r="A1817" s="962" t="s">
        <v>247</v>
      </c>
      <c r="B1817" t="s">
        <v>290</v>
      </c>
      <c r="C1817" t="s">
        <v>13</v>
      </c>
      <c r="D1817" t="s">
        <v>11</v>
      </c>
      <c r="E1817" t="s">
        <v>329</v>
      </c>
      <c r="F1817" t="s">
        <v>471</v>
      </c>
      <c r="J1817" t="s">
        <v>2011</v>
      </c>
      <c r="L1817" t="s">
        <v>339</v>
      </c>
      <c r="O1817" t="s">
        <v>882</v>
      </c>
      <c r="P1817" t="s">
        <v>868</v>
      </c>
      <c r="Q1817" t="s">
        <v>869</v>
      </c>
      <c r="R1817">
        <v>6.14</v>
      </c>
      <c r="X1817">
        <v>0</v>
      </c>
      <c r="Y1817">
        <v>500000000</v>
      </c>
      <c r="AA1817" t="s">
        <v>2025</v>
      </c>
    </row>
    <row r="1818" spans="1:27" ht="15" customHeight="1">
      <c r="A1818" s="962" t="s">
        <v>247</v>
      </c>
      <c r="B1818" t="s">
        <v>289</v>
      </c>
      <c r="C1818" t="s">
        <v>13</v>
      </c>
      <c r="D1818" t="s">
        <v>11</v>
      </c>
      <c r="E1818" t="s">
        <v>329</v>
      </c>
      <c r="F1818" t="s">
        <v>471</v>
      </c>
      <c r="H1818" t="s">
        <v>848</v>
      </c>
      <c r="I1818" t="s">
        <v>848</v>
      </c>
      <c r="J1818" t="s">
        <v>2011</v>
      </c>
      <c r="K1818" t="s">
        <v>848</v>
      </c>
      <c r="L1818" t="s">
        <v>339</v>
      </c>
      <c r="M1818" t="s">
        <v>848</v>
      </c>
      <c r="O1818" t="s">
        <v>882</v>
      </c>
      <c r="P1818" t="s">
        <v>868</v>
      </c>
      <c r="Q1818" t="s">
        <v>869</v>
      </c>
      <c r="R1818">
        <v>6.14</v>
      </c>
      <c r="X1818">
        <v>0</v>
      </c>
      <c r="Y1818">
        <v>500000000</v>
      </c>
      <c r="AA1818" t="s">
        <v>2025</v>
      </c>
    </row>
    <row r="1819" spans="1:27" ht="15" customHeight="1">
      <c r="A1819" s="962" t="s">
        <v>247</v>
      </c>
      <c r="B1819" t="s">
        <v>288</v>
      </c>
      <c r="C1819" t="s">
        <v>13</v>
      </c>
      <c r="D1819" t="s">
        <v>11</v>
      </c>
      <c r="E1819" t="s">
        <v>329</v>
      </c>
      <c r="F1819" t="s">
        <v>471</v>
      </c>
      <c r="R1819">
        <v>6.14</v>
      </c>
      <c r="X1819">
        <v>0</v>
      </c>
      <c r="Y1819">
        <v>500000000</v>
      </c>
      <c r="AA1819" t="s">
        <v>2025</v>
      </c>
    </row>
    <row r="1820" spans="1:27" ht="15" customHeight="1">
      <c r="A1820" s="962" t="s">
        <v>247</v>
      </c>
      <c r="B1820" t="s">
        <v>298</v>
      </c>
      <c r="C1820" t="s">
        <v>13</v>
      </c>
      <c r="D1820" t="s">
        <v>11</v>
      </c>
      <c r="E1820" t="s">
        <v>329</v>
      </c>
      <c r="F1820" t="s">
        <v>471</v>
      </c>
      <c r="R1820">
        <v>0</v>
      </c>
      <c r="X1820">
        <v>0</v>
      </c>
      <c r="Y1820">
        <v>500000000</v>
      </c>
      <c r="AA1820" t="s">
        <v>2025</v>
      </c>
    </row>
    <row r="1821" spans="1:27" ht="15" customHeight="1">
      <c r="A1821" s="962" t="s">
        <v>247</v>
      </c>
      <c r="B1821" t="s">
        <v>297</v>
      </c>
      <c r="C1821" t="s">
        <v>13</v>
      </c>
      <c r="D1821" t="s">
        <v>11</v>
      </c>
      <c r="E1821" t="s">
        <v>329</v>
      </c>
      <c r="F1821" t="s">
        <v>471</v>
      </c>
      <c r="R1821">
        <v>0</v>
      </c>
      <c r="X1821">
        <v>0</v>
      </c>
      <c r="Y1821">
        <v>500000000</v>
      </c>
      <c r="AA1821" t="s">
        <v>2025</v>
      </c>
    </row>
    <row r="1822" spans="1:27" ht="15" customHeight="1">
      <c r="A1822" s="962" t="s">
        <v>247</v>
      </c>
      <c r="B1822" t="s">
        <v>287</v>
      </c>
      <c r="C1822" t="s">
        <v>13</v>
      </c>
      <c r="D1822" t="s">
        <v>11</v>
      </c>
      <c r="E1822" t="s">
        <v>329</v>
      </c>
      <c r="F1822" t="s">
        <v>471</v>
      </c>
      <c r="R1822">
        <v>7.71</v>
      </c>
      <c r="X1822">
        <v>0</v>
      </c>
      <c r="Y1822">
        <v>500000000</v>
      </c>
      <c r="AA1822" t="s">
        <v>2025</v>
      </c>
    </row>
    <row r="1823" spans="1:27" ht="15" customHeight="1">
      <c r="A1823" s="962" t="s">
        <v>247</v>
      </c>
      <c r="B1823" t="s">
        <v>301</v>
      </c>
      <c r="C1823" t="s">
        <v>13</v>
      </c>
      <c r="D1823" t="s">
        <v>11</v>
      </c>
      <c r="E1823" t="s">
        <v>329</v>
      </c>
      <c r="F1823" t="s">
        <v>471</v>
      </c>
      <c r="R1823">
        <v>0</v>
      </c>
      <c r="S1823">
        <v>0</v>
      </c>
      <c r="T1823">
        <v>0</v>
      </c>
      <c r="X1823">
        <v>0</v>
      </c>
      <c r="Y1823">
        <v>500000000</v>
      </c>
      <c r="AA1823" t="s">
        <v>2029</v>
      </c>
    </row>
    <row r="1824" spans="1:27" ht="15" customHeight="1">
      <c r="A1824" s="962" t="s">
        <v>247</v>
      </c>
      <c r="B1824" t="s">
        <v>302</v>
      </c>
      <c r="C1824" t="s">
        <v>13</v>
      </c>
      <c r="D1824" t="s">
        <v>11</v>
      </c>
      <c r="E1824" t="s">
        <v>329</v>
      </c>
      <c r="F1824" t="s">
        <v>471</v>
      </c>
      <c r="R1824">
        <v>0</v>
      </c>
      <c r="S1824">
        <v>0</v>
      </c>
      <c r="T1824">
        <v>0</v>
      </c>
      <c r="X1824">
        <v>0</v>
      </c>
      <c r="Y1824">
        <v>500000000</v>
      </c>
      <c r="AA1824" t="s">
        <v>2029</v>
      </c>
    </row>
    <row r="1825" spans="1:27" ht="15" customHeight="1">
      <c r="A1825" s="962" t="s">
        <v>247</v>
      </c>
      <c r="B1825" t="s">
        <v>322</v>
      </c>
      <c r="C1825" t="s">
        <v>13</v>
      </c>
      <c r="D1825" t="s">
        <v>11</v>
      </c>
      <c r="E1825" t="s">
        <v>329</v>
      </c>
      <c r="F1825" t="s">
        <v>471</v>
      </c>
      <c r="H1825" t="s">
        <v>915</v>
      </c>
      <c r="I1825" t="s">
        <v>450</v>
      </c>
      <c r="J1825" t="s">
        <v>950</v>
      </c>
      <c r="K1825" t="s">
        <v>854</v>
      </c>
      <c r="L1825" t="s">
        <v>871</v>
      </c>
      <c r="M1825" t="s">
        <v>56</v>
      </c>
      <c r="O1825" t="s">
        <v>361</v>
      </c>
      <c r="P1825" t="s">
        <v>851</v>
      </c>
      <c r="Q1825" t="s">
        <v>337</v>
      </c>
      <c r="R1825">
        <v>0.16</v>
      </c>
      <c r="X1825">
        <v>0</v>
      </c>
      <c r="Y1825">
        <v>500000000</v>
      </c>
      <c r="AA1825" t="s">
        <v>2025</v>
      </c>
    </row>
    <row r="1826" spans="1:27" ht="15" customHeight="1">
      <c r="A1826" s="962" t="s">
        <v>247</v>
      </c>
      <c r="B1826" t="s">
        <v>318</v>
      </c>
      <c r="C1826" t="s">
        <v>13</v>
      </c>
      <c r="D1826" t="s">
        <v>11</v>
      </c>
      <c r="E1826" t="s">
        <v>329</v>
      </c>
      <c r="F1826" t="s">
        <v>471</v>
      </c>
      <c r="H1826" t="s">
        <v>848</v>
      </c>
      <c r="I1826" t="s">
        <v>848</v>
      </c>
      <c r="J1826" t="s">
        <v>951</v>
      </c>
      <c r="K1826" t="s">
        <v>849</v>
      </c>
      <c r="L1826" t="s">
        <v>850</v>
      </c>
      <c r="M1826" t="s">
        <v>848</v>
      </c>
      <c r="O1826" t="s">
        <v>882</v>
      </c>
      <c r="P1826" t="s">
        <v>851</v>
      </c>
      <c r="Q1826" t="s">
        <v>337</v>
      </c>
      <c r="R1826">
        <v>1.57</v>
      </c>
      <c r="X1826">
        <v>0</v>
      </c>
      <c r="Y1826">
        <v>500000000</v>
      </c>
      <c r="AA1826" t="s">
        <v>2025</v>
      </c>
    </row>
    <row r="1827" spans="1:27" ht="15" customHeight="1">
      <c r="A1827" s="962" t="s">
        <v>247</v>
      </c>
      <c r="B1827" t="s">
        <v>317</v>
      </c>
      <c r="C1827" t="s">
        <v>13</v>
      </c>
      <c r="D1827" t="s">
        <v>11</v>
      </c>
      <c r="E1827" t="s">
        <v>329</v>
      </c>
      <c r="F1827" t="s">
        <v>471</v>
      </c>
      <c r="J1827" t="s">
        <v>951</v>
      </c>
      <c r="K1827" t="s">
        <v>849</v>
      </c>
      <c r="L1827" t="s">
        <v>850</v>
      </c>
      <c r="O1827" t="s">
        <v>882</v>
      </c>
      <c r="P1827" t="s">
        <v>851</v>
      </c>
      <c r="Q1827" t="s">
        <v>337</v>
      </c>
      <c r="R1827">
        <v>1.57</v>
      </c>
      <c r="X1827">
        <v>0</v>
      </c>
      <c r="Y1827">
        <v>500000000</v>
      </c>
      <c r="AA1827" t="s">
        <v>2025</v>
      </c>
    </row>
    <row r="1828" spans="1:27" ht="15" customHeight="1">
      <c r="A1828" s="962" t="s">
        <v>247</v>
      </c>
      <c r="B1828" t="s">
        <v>305</v>
      </c>
      <c r="C1828" t="s">
        <v>13</v>
      </c>
      <c r="D1828" t="s">
        <v>11</v>
      </c>
      <c r="E1828" t="s">
        <v>329</v>
      </c>
      <c r="F1828" t="s">
        <v>471</v>
      </c>
      <c r="R1828">
        <v>1.57</v>
      </c>
      <c r="X1828">
        <v>0</v>
      </c>
      <c r="Y1828">
        <v>500000000</v>
      </c>
      <c r="AA1828" t="s">
        <v>2025</v>
      </c>
    </row>
    <row r="1829" spans="1:27" ht="15" customHeight="1">
      <c r="A1829" s="962" t="s">
        <v>247</v>
      </c>
      <c r="B1829" t="s">
        <v>324</v>
      </c>
      <c r="C1829" t="s">
        <v>13</v>
      </c>
      <c r="D1829" t="s">
        <v>11</v>
      </c>
      <c r="E1829" t="s">
        <v>329</v>
      </c>
      <c r="F1829" t="s">
        <v>471</v>
      </c>
      <c r="R1829">
        <v>0</v>
      </c>
      <c r="U1829">
        <v>0</v>
      </c>
      <c r="V1829">
        <v>0</v>
      </c>
      <c r="X1829">
        <v>0</v>
      </c>
      <c r="Y1829">
        <v>500000000</v>
      </c>
      <c r="Z1829">
        <v>0</v>
      </c>
      <c r="AA1829" t="s">
        <v>2028</v>
      </c>
    </row>
    <row r="1830" spans="1:27" ht="15" customHeight="1">
      <c r="A1830" s="962" t="s">
        <v>248</v>
      </c>
      <c r="B1830" t="s">
        <v>278</v>
      </c>
      <c r="C1830" t="s">
        <v>13</v>
      </c>
      <c r="D1830" t="s">
        <v>11</v>
      </c>
      <c r="E1830" t="s">
        <v>329</v>
      </c>
      <c r="F1830" t="s">
        <v>471</v>
      </c>
      <c r="R1830">
        <v>0</v>
      </c>
      <c r="X1830">
        <v>0</v>
      </c>
      <c r="Y1830">
        <v>500000000</v>
      </c>
      <c r="AA1830" t="s">
        <v>2025</v>
      </c>
    </row>
    <row r="1831" spans="1:27" ht="15" customHeight="1">
      <c r="A1831" s="962" t="s">
        <v>248</v>
      </c>
      <c r="B1831" t="s">
        <v>279</v>
      </c>
      <c r="C1831" t="s">
        <v>13</v>
      </c>
      <c r="D1831" t="s">
        <v>11</v>
      </c>
      <c r="E1831" t="s">
        <v>329</v>
      </c>
      <c r="F1831" t="s">
        <v>471</v>
      </c>
      <c r="J1831" t="s">
        <v>962</v>
      </c>
      <c r="K1831" t="s">
        <v>849</v>
      </c>
      <c r="L1831" t="s">
        <v>963</v>
      </c>
      <c r="O1831" t="s">
        <v>882</v>
      </c>
      <c r="P1831" t="s">
        <v>851</v>
      </c>
      <c r="Q1831" t="s">
        <v>337</v>
      </c>
      <c r="R1831">
        <v>1.57</v>
      </c>
      <c r="X1831">
        <v>0</v>
      </c>
      <c r="Y1831">
        <v>500000000</v>
      </c>
      <c r="AA1831" t="s">
        <v>2025</v>
      </c>
    </row>
    <row r="1832" spans="1:27" ht="15" customHeight="1">
      <c r="A1832" s="962" t="s">
        <v>249</v>
      </c>
      <c r="B1832" t="s">
        <v>278</v>
      </c>
      <c r="C1832" t="s">
        <v>13</v>
      </c>
      <c r="D1832" t="s">
        <v>11</v>
      </c>
      <c r="E1832" t="s">
        <v>329</v>
      </c>
      <c r="F1832" t="s">
        <v>471</v>
      </c>
      <c r="J1832" t="s">
        <v>340</v>
      </c>
      <c r="L1832" t="s">
        <v>249</v>
      </c>
      <c r="R1832">
        <v>0</v>
      </c>
      <c r="U1832">
        <v>0</v>
      </c>
      <c r="V1832">
        <v>0</v>
      </c>
      <c r="X1832">
        <v>0</v>
      </c>
      <c r="Y1832">
        <v>500000000</v>
      </c>
      <c r="Z1832">
        <v>0</v>
      </c>
      <c r="AA1832" t="s">
        <v>2028</v>
      </c>
    </row>
    <row r="1833" spans="1:27" ht="15" customHeight="1">
      <c r="A1833" s="962" t="s">
        <v>250</v>
      </c>
      <c r="B1833" t="s">
        <v>279</v>
      </c>
      <c r="C1833" t="s">
        <v>13</v>
      </c>
      <c r="D1833" t="s">
        <v>11</v>
      </c>
      <c r="E1833" t="s">
        <v>329</v>
      </c>
      <c r="F1833" t="s">
        <v>471</v>
      </c>
      <c r="H1833" t="s">
        <v>961</v>
      </c>
      <c r="I1833" t="s">
        <v>848</v>
      </c>
      <c r="J1833" t="s">
        <v>962</v>
      </c>
      <c r="K1833" t="s">
        <v>849</v>
      </c>
      <c r="L1833" t="s">
        <v>963</v>
      </c>
      <c r="M1833" t="s">
        <v>848</v>
      </c>
      <c r="O1833" t="s">
        <v>882</v>
      </c>
      <c r="P1833" t="s">
        <v>851</v>
      </c>
      <c r="Q1833" t="s">
        <v>337</v>
      </c>
      <c r="R1833">
        <v>1.57</v>
      </c>
      <c r="X1833">
        <v>0</v>
      </c>
      <c r="Y1833">
        <v>500000000</v>
      </c>
      <c r="AA1833" t="s">
        <v>2025</v>
      </c>
    </row>
    <row r="1834" spans="1:27" ht="15" customHeight="1">
      <c r="A1834" s="962" t="s">
        <v>254</v>
      </c>
      <c r="B1834" t="s">
        <v>283</v>
      </c>
      <c r="C1834" t="s">
        <v>13</v>
      </c>
      <c r="D1834" t="s">
        <v>11</v>
      </c>
      <c r="E1834" t="s">
        <v>329</v>
      </c>
      <c r="F1834" t="s">
        <v>471</v>
      </c>
      <c r="J1834" t="s">
        <v>2007</v>
      </c>
      <c r="L1834" t="s">
        <v>343</v>
      </c>
      <c r="O1834" t="s">
        <v>361</v>
      </c>
      <c r="P1834" t="s">
        <v>868</v>
      </c>
      <c r="Q1834" t="s">
        <v>869</v>
      </c>
      <c r="R1834">
        <v>6.66</v>
      </c>
      <c r="X1834">
        <v>0</v>
      </c>
      <c r="Y1834">
        <v>500000000</v>
      </c>
      <c r="AA1834" t="s">
        <v>2025</v>
      </c>
    </row>
    <row r="1835" spans="1:27" ht="15" customHeight="1">
      <c r="A1835" s="962" t="s">
        <v>254</v>
      </c>
      <c r="B1835" t="s">
        <v>289</v>
      </c>
      <c r="C1835" t="s">
        <v>13</v>
      </c>
      <c r="D1835" t="s">
        <v>11</v>
      </c>
      <c r="E1835" t="s">
        <v>329</v>
      </c>
      <c r="F1835" t="s">
        <v>471</v>
      </c>
      <c r="J1835" t="s">
        <v>338</v>
      </c>
      <c r="L1835" t="s">
        <v>344</v>
      </c>
      <c r="R1835">
        <v>0</v>
      </c>
      <c r="U1835">
        <v>0</v>
      </c>
      <c r="V1835">
        <v>0</v>
      </c>
      <c r="X1835">
        <v>0</v>
      </c>
      <c r="Y1835">
        <v>500000000</v>
      </c>
      <c r="Z1835">
        <v>0</v>
      </c>
      <c r="AA1835" t="s">
        <v>2028</v>
      </c>
    </row>
    <row r="1836" spans="1:27" ht="15" customHeight="1">
      <c r="A1836" s="962" t="s">
        <v>254</v>
      </c>
      <c r="B1836" t="s">
        <v>290</v>
      </c>
      <c r="C1836" t="s">
        <v>13</v>
      </c>
      <c r="D1836" t="s">
        <v>11</v>
      </c>
      <c r="E1836" t="s">
        <v>329</v>
      </c>
      <c r="F1836" t="s">
        <v>471</v>
      </c>
      <c r="R1836">
        <v>0</v>
      </c>
      <c r="S1836">
        <v>0</v>
      </c>
      <c r="T1836">
        <v>0</v>
      </c>
      <c r="X1836">
        <v>0</v>
      </c>
      <c r="Y1836">
        <v>500000000</v>
      </c>
      <c r="AA1836" t="s">
        <v>2029</v>
      </c>
    </row>
    <row r="1837" spans="1:27" ht="15" customHeight="1">
      <c r="A1837" s="962" t="s">
        <v>254</v>
      </c>
      <c r="B1837" t="s">
        <v>292</v>
      </c>
      <c r="C1837" t="s">
        <v>13</v>
      </c>
      <c r="D1837" t="s">
        <v>11</v>
      </c>
      <c r="E1837" t="s">
        <v>329</v>
      </c>
      <c r="F1837" t="s">
        <v>471</v>
      </c>
      <c r="R1837">
        <v>0</v>
      </c>
      <c r="S1837">
        <v>0</v>
      </c>
      <c r="T1837">
        <v>0</v>
      </c>
      <c r="X1837">
        <v>0</v>
      </c>
      <c r="Y1837">
        <v>500000000</v>
      </c>
      <c r="AA1837" t="s">
        <v>2029</v>
      </c>
    </row>
    <row r="1838" spans="1:27" ht="15" customHeight="1">
      <c r="A1838" s="962" t="s">
        <v>254</v>
      </c>
      <c r="B1838" t="s">
        <v>294</v>
      </c>
      <c r="C1838" t="s">
        <v>13</v>
      </c>
      <c r="D1838" t="s">
        <v>11</v>
      </c>
      <c r="E1838" t="s">
        <v>329</v>
      </c>
      <c r="F1838" t="s">
        <v>471</v>
      </c>
      <c r="R1838">
        <v>0</v>
      </c>
      <c r="S1838">
        <v>0</v>
      </c>
      <c r="T1838">
        <v>0</v>
      </c>
      <c r="X1838">
        <v>0</v>
      </c>
      <c r="Y1838">
        <v>500000000</v>
      </c>
      <c r="AA1838" t="s">
        <v>2029</v>
      </c>
    </row>
    <row r="1839" spans="1:27" ht="15" customHeight="1">
      <c r="A1839" s="962" t="s">
        <v>254</v>
      </c>
      <c r="B1839" t="s">
        <v>295</v>
      </c>
      <c r="C1839" t="s">
        <v>13</v>
      </c>
      <c r="D1839" t="s">
        <v>11</v>
      </c>
      <c r="E1839" t="s">
        <v>329</v>
      </c>
      <c r="F1839" t="s">
        <v>471</v>
      </c>
      <c r="R1839">
        <v>0</v>
      </c>
      <c r="S1839">
        <v>0</v>
      </c>
      <c r="T1839">
        <v>0</v>
      </c>
      <c r="X1839">
        <v>0</v>
      </c>
      <c r="Y1839">
        <v>500000000</v>
      </c>
      <c r="AA1839" t="s">
        <v>2029</v>
      </c>
    </row>
    <row r="1840" spans="1:27" ht="15" customHeight="1">
      <c r="A1840" s="962" t="s">
        <v>254</v>
      </c>
      <c r="B1840" t="s">
        <v>280</v>
      </c>
      <c r="C1840" t="s">
        <v>13</v>
      </c>
      <c r="D1840" t="s">
        <v>11</v>
      </c>
      <c r="E1840" t="s">
        <v>329</v>
      </c>
      <c r="F1840" t="s">
        <v>471</v>
      </c>
      <c r="J1840" t="s">
        <v>436</v>
      </c>
      <c r="L1840" t="s">
        <v>346</v>
      </c>
      <c r="R1840">
        <v>0</v>
      </c>
      <c r="U1840">
        <v>0</v>
      </c>
      <c r="V1840">
        <v>0</v>
      </c>
      <c r="X1840">
        <v>0</v>
      </c>
      <c r="Y1840">
        <v>500000000</v>
      </c>
      <c r="Z1840">
        <v>0</v>
      </c>
      <c r="AA1840" t="s">
        <v>2028</v>
      </c>
    </row>
    <row r="1841" spans="1:27" ht="15" customHeight="1">
      <c r="A1841" s="962" t="s">
        <v>254</v>
      </c>
      <c r="B1841" t="s">
        <v>299</v>
      </c>
      <c r="C1841" t="s">
        <v>13</v>
      </c>
      <c r="D1841" t="s">
        <v>11</v>
      </c>
      <c r="E1841" t="s">
        <v>329</v>
      </c>
      <c r="F1841" t="s">
        <v>471</v>
      </c>
      <c r="J1841" t="s">
        <v>422</v>
      </c>
      <c r="R1841">
        <v>0</v>
      </c>
      <c r="U1841">
        <v>0</v>
      </c>
      <c r="V1841">
        <v>0</v>
      </c>
      <c r="X1841">
        <v>0</v>
      </c>
      <c r="Y1841">
        <v>500000000</v>
      </c>
      <c r="Z1841">
        <v>0</v>
      </c>
      <c r="AA1841" t="s">
        <v>2028</v>
      </c>
    </row>
    <row r="1842" spans="1:27" ht="15" customHeight="1">
      <c r="A1842" s="962" t="s">
        <v>254</v>
      </c>
      <c r="B1842" t="s">
        <v>284</v>
      </c>
      <c r="C1842" t="s">
        <v>13</v>
      </c>
      <c r="D1842" t="s">
        <v>11</v>
      </c>
      <c r="E1842" t="s">
        <v>329</v>
      </c>
      <c r="F1842" t="s">
        <v>471</v>
      </c>
      <c r="R1842">
        <v>0</v>
      </c>
      <c r="U1842">
        <v>0</v>
      </c>
      <c r="V1842">
        <v>0</v>
      </c>
      <c r="X1842">
        <v>0</v>
      </c>
      <c r="Y1842">
        <v>500000000</v>
      </c>
      <c r="Z1842">
        <v>0</v>
      </c>
      <c r="AA1842" t="s">
        <v>2028</v>
      </c>
    </row>
    <row r="1843" spans="1:27" ht="15" customHeight="1">
      <c r="A1843" s="962" t="s">
        <v>254</v>
      </c>
      <c r="B1843" t="s">
        <v>285</v>
      </c>
      <c r="C1843" t="s">
        <v>13</v>
      </c>
      <c r="D1843" t="s">
        <v>11</v>
      </c>
      <c r="E1843" t="s">
        <v>329</v>
      </c>
      <c r="F1843" t="s">
        <v>471</v>
      </c>
      <c r="R1843">
        <v>0</v>
      </c>
      <c r="U1843">
        <v>0</v>
      </c>
      <c r="V1843">
        <v>0</v>
      </c>
      <c r="X1843">
        <v>0</v>
      </c>
      <c r="Y1843">
        <v>500000000</v>
      </c>
      <c r="Z1843">
        <v>0</v>
      </c>
      <c r="AA1843" t="s">
        <v>2028</v>
      </c>
    </row>
    <row r="1844" spans="1:27" ht="15" customHeight="1">
      <c r="A1844" s="962" t="s">
        <v>254</v>
      </c>
      <c r="B1844" t="s">
        <v>286</v>
      </c>
      <c r="C1844" t="s">
        <v>13</v>
      </c>
      <c r="D1844" t="s">
        <v>11</v>
      </c>
      <c r="E1844" t="s">
        <v>329</v>
      </c>
      <c r="F1844" t="s">
        <v>471</v>
      </c>
      <c r="R1844">
        <v>0</v>
      </c>
      <c r="U1844">
        <v>0</v>
      </c>
      <c r="V1844">
        <v>0</v>
      </c>
      <c r="X1844">
        <v>0</v>
      </c>
      <c r="Y1844">
        <v>500000000</v>
      </c>
      <c r="Z1844">
        <v>0</v>
      </c>
      <c r="AA1844" t="s">
        <v>2028</v>
      </c>
    </row>
    <row r="1845" spans="1:27" ht="15" customHeight="1">
      <c r="A1845" s="962" t="s">
        <v>254</v>
      </c>
      <c r="B1845" t="s">
        <v>303</v>
      </c>
      <c r="C1845" t="s">
        <v>13</v>
      </c>
      <c r="D1845" t="s">
        <v>11</v>
      </c>
      <c r="E1845" t="s">
        <v>329</v>
      </c>
      <c r="F1845" t="s">
        <v>471</v>
      </c>
      <c r="R1845">
        <v>0</v>
      </c>
      <c r="U1845">
        <v>0</v>
      </c>
      <c r="V1845">
        <v>0</v>
      </c>
      <c r="X1845">
        <v>0</v>
      </c>
      <c r="Y1845">
        <v>500000000</v>
      </c>
      <c r="Z1845">
        <v>0</v>
      </c>
      <c r="AA1845" t="s">
        <v>2028</v>
      </c>
    </row>
    <row r="1846" spans="1:27" ht="15" customHeight="1">
      <c r="A1846" s="962" t="s">
        <v>254</v>
      </c>
      <c r="B1846" t="s">
        <v>291</v>
      </c>
      <c r="C1846" t="s">
        <v>13</v>
      </c>
      <c r="D1846" t="s">
        <v>11</v>
      </c>
      <c r="E1846" t="s">
        <v>329</v>
      </c>
      <c r="F1846" t="s">
        <v>471</v>
      </c>
      <c r="R1846">
        <v>0</v>
      </c>
      <c r="S1846">
        <v>0</v>
      </c>
      <c r="T1846">
        <v>0</v>
      </c>
      <c r="X1846">
        <v>0</v>
      </c>
      <c r="Y1846">
        <v>500000000</v>
      </c>
      <c r="AA1846" t="s">
        <v>2029</v>
      </c>
    </row>
    <row r="1847" spans="1:27" ht="15" customHeight="1">
      <c r="A1847" s="962" t="s">
        <v>254</v>
      </c>
      <c r="B1847" t="s">
        <v>293</v>
      </c>
      <c r="C1847" t="s">
        <v>13</v>
      </c>
      <c r="D1847" t="s">
        <v>11</v>
      </c>
      <c r="E1847" t="s">
        <v>329</v>
      </c>
      <c r="F1847" t="s">
        <v>471</v>
      </c>
      <c r="R1847">
        <v>0</v>
      </c>
      <c r="S1847">
        <v>0</v>
      </c>
      <c r="T1847">
        <v>0</v>
      </c>
      <c r="X1847">
        <v>0</v>
      </c>
      <c r="Y1847">
        <v>500000000</v>
      </c>
      <c r="AA1847" t="s">
        <v>2029</v>
      </c>
    </row>
    <row r="1848" spans="1:27" ht="15" customHeight="1">
      <c r="A1848" s="962" t="s">
        <v>254</v>
      </c>
      <c r="B1848" t="s">
        <v>288</v>
      </c>
      <c r="C1848" t="s">
        <v>13</v>
      </c>
      <c r="D1848" t="s">
        <v>11</v>
      </c>
      <c r="E1848" t="s">
        <v>329</v>
      </c>
      <c r="F1848" t="s">
        <v>471</v>
      </c>
      <c r="R1848">
        <v>0</v>
      </c>
      <c r="X1848">
        <v>0</v>
      </c>
      <c r="Y1848">
        <v>500000000</v>
      </c>
      <c r="AA1848" t="s">
        <v>2025</v>
      </c>
    </row>
    <row r="1849" spans="1:27" ht="15" customHeight="1">
      <c r="A1849" s="962" t="s">
        <v>254</v>
      </c>
      <c r="B1849" t="s">
        <v>298</v>
      </c>
      <c r="C1849" t="s">
        <v>13</v>
      </c>
      <c r="D1849" t="s">
        <v>11</v>
      </c>
      <c r="E1849" t="s">
        <v>329</v>
      </c>
      <c r="F1849" t="s">
        <v>471</v>
      </c>
      <c r="R1849">
        <v>0</v>
      </c>
      <c r="X1849">
        <v>0</v>
      </c>
      <c r="Y1849">
        <v>500000000</v>
      </c>
      <c r="AA1849" t="s">
        <v>2025</v>
      </c>
    </row>
    <row r="1850" spans="1:27" ht="15" customHeight="1">
      <c r="A1850" s="962" t="s">
        <v>254</v>
      </c>
      <c r="B1850" t="s">
        <v>297</v>
      </c>
      <c r="C1850" t="s">
        <v>13</v>
      </c>
      <c r="D1850" t="s">
        <v>11</v>
      </c>
      <c r="E1850" t="s">
        <v>329</v>
      </c>
      <c r="F1850" t="s">
        <v>471</v>
      </c>
      <c r="R1850">
        <v>0</v>
      </c>
      <c r="X1850">
        <v>0</v>
      </c>
      <c r="Y1850">
        <v>500000000</v>
      </c>
      <c r="AA1850" t="s">
        <v>2025</v>
      </c>
    </row>
    <row r="1851" spans="1:27" ht="15" customHeight="1">
      <c r="A1851" s="962" t="s">
        <v>254</v>
      </c>
      <c r="B1851" t="s">
        <v>287</v>
      </c>
      <c r="C1851" t="s">
        <v>13</v>
      </c>
      <c r="D1851" t="s">
        <v>11</v>
      </c>
      <c r="E1851" t="s">
        <v>329</v>
      </c>
      <c r="F1851" t="s">
        <v>471</v>
      </c>
      <c r="R1851">
        <v>1.57</v>
      </c>
      <c r="X1851">
        <v>0</v>
      </c>
      <c r="Y1851">
        <v>500000000</v>
      </c>
      <c r="AA1851" t="s">
        <v>2025</v>
      </c>
    </row>
    <row r="1852" spans="1:27" ht="15" customHeight="1">
      <c r="A1852" s="962" t="s">
        <v>254</v>
      </c>
      <c r="B1852" t="s">
        <v>296</v>
      </c>
      <c r="C1852" t="s">
        <v>13</v>
      </c>
      <c r="D1852" t="s">
        <v>11</v>
      </c>
      <c r="E1852" t="s">
        <v>329</v>
      </c>
      <c r="F1852" t="s">
        <v>471</v>
      </c>
      <c r="R1852">
        <v>0</v>
      </c>
      <c r="S1852">
        <v>0</v>
      </c>
      <c r="T1852">
        <v>0</v>
      </c>
      <c r="X1852">
        <v>0</v>
      </c>
      <c r="Y1852">
        <v>500000000</v>
      </c>
      <c r="AA1852" t="s">
        <v>2029</v>
      </c>
    </row>
    <row r="1853" spans="1:27" ht="15" customHeight="1">
      <c r="A1853" s="962" t="s">
        <v>254</v>
      </c>
      <c r="B1853" t="s">
        <v>319</v>
      </c>
      <c r="C1853" t="s">
        <v>13</v>
      </c>
      <c r="D1853" t="s">
        <v>11</v>
      </c>
      <c r="E1853" t="s">
        <v>329</v>
      </c>
      <c r="F1853" t="s">
        <v>471</v>
      </c>
      <c r="H1853" t="s">
        <v>958</v>
      </c>
      <c r="I1853" t="s">
        <v>848</v>
      </c>
      <c r="J1853" t="s">
        <v>959</v>
      </c>
      <c r="K1853" t="s">
        <v>849</v>
      </c>
      <c r="L1853" t="s">
        <v>960</v>
      </c>
      <c r="M1853" t="s">
        <v>848</v>
      </c>
      <c r="O1853" t="s">
        <v>882</v>
      </c>
      <c r="P1853" t="s">
        <v>851</v>
      </c>
      <c r="Q1853" t="s">
        <v>337</v>
      </c>
      <c r="R1853">
        <v>1.57</v>
      </c>
      <c r="X1853">
        <v>0</v>
      </c>
      <c r="Y1853">
        <v>500000000</v>
      </c>
      <c r="AA1853" t="s">
        <v>2025</v>
      </c>
    </row>
    <row r="1854" spans="1:27" ht="15" customHeight="1">
      <c r="A1854" s="962" t="s">
        <v>254</v>
      </c>
      <c r="B1854" t="s">
        <v>317</v>
      </c>
      <c r="C1854" t="s">
        <v>13</v>
      </c>
      <c r="D1854" t="s">
        <v>11</v>
      </c>
      <c r="E1854" t="s">
        <v>329</v>
      </c>
      <c r="F1854" t="s">
        <v>471</v>
      </c>
      <c r="J1854" t="s">
        <v>959</v>
      </c>
      <c r="K1854" t="s">
        <v>849</v>
      </c>
      <c r="L1854" t="s">
        <v>960</v>
      </c>
      <c r="O1854" t="s">
        <v>882</v>
      </c>
      <c r="P1854" t="s">
        <v>851</v>
      </c>
      <c r="Q1854" t="s">
        <v>337</v>
      </c>
      <c r="R1854">
        <v>1.57</v>
      </c>
      <c r="X1854">
        <v>0</v>
      </c>
      <c r="Y1854">
        <v>500000000</v>
      </c>
      <c r="AA1854" t="s">
        <v>2025</v>
      </c>
    </row>
    <row r="1855" spans="1:27" ht="15" customHeight="1">
      <c r="A1855" s="962" t="s">
        <v>254</v>
      </c>
      <c r="B1855" t="s">
        <v>305</v>
      </c>
      <c r="C1855" t="s">
        <v>13</v>
      </c>
      <c r="D1855" t="s">
        <v>11</v>
      </c>
      <c r="E1855" t="s">
        <v>329</v>
      </c>
      <c r="F1855" t="s">
        <v>471</v>
      </c>
      <c r="R1855">
        <v>1.57</v>
      </c>
      <c r="X1855">
        <v>0</v>
      </c>
      <c r="Y1855">
        <v>500000000</v>
      </c>
      <c r="AA1855" t="s">
        <v>2025</v>
      </c>
    </row>
    <row r="1856" spans="1:27" ht="15" customHeight="1">
      <c r="A1856" s="962" t="s">
        <v>254</v>
      </c>
      <c r="B1856" t="s">
        <v>321</v>
      </c>
      <c r="C1856" t="s">
        <v>13</v>
      </c>
      <c r="D1856" t="s">
        <v>11</v>
      </c>
      <c r="E1856" t="s">
        <v>329</v>
      </c>
      <c r="F1856" t="s">
        <v>471</v>
      </c>
      <c r="H1856" t="s">
        <v>472</v>
      </c>
      <c r="I1856" t="s">
        <v>353</v>
      </c>
      <c r="K1856" t="s">
        <v>333</v>
      </c>
      <c r="L1856" t="s">
        <v>354</v>
      </c>
      <c r="M1856" t="s">
        <v>58</v>
      </c>
      <c r="O1856" t="s">
        <v>335</v>
      </c>
      <c r="P1856" t="s">
        <v>336</v>
      </c>
      <c r="Q1856" t="s">
        <v>337</v>
      </c>
      <c r="R1856">
        <v>6.08</v>
      </c>
      <c r="U1856">
        <v>6.08</v>
      </c>
      <c r="V1856">
        <v>0.3</v>
      </c>
      <c r="W1856">
        <v>0.1</v>
      </c>
      <c r="X1856">
        <v>0</v>
      </c>
      <c r="Y1856">
        <v>500000000</v>
      </c>
      <c r="Z1856">
        <v>0</v>
      </c>
      <c r="AA1856" t="s">
        <v>2028</v>
      </c>
    </row>
    <row r="1857" spans="1:27" ht="15" customHeight="1">
      <c r="A1857" s="962" t="s">
        <v>254</v>
      </c>
      <c r="B1857" t="s">
        <v>324</v>
      </c>
      <c r="C1857" t="s">
        <v>13</v>
      </c>
      <c r="D1857" t="s">
        <v>11</v>
      </c>
      <c r="E1857" t="s">
        <v>329</v>
      </c>
      <c r="F1857" t="s">
        <v>471</v>
      </c>
      <c r="R1857">
        <v>0</v>
      </c>
      <c r="U1857">
        <v>0</v>
      </c>
      <c r="V1857">
        <v>0</v>
      </c>
      <c r="X1857">
        <v>0</v>
      </c>
      <c r="Y1857">
        <v>500000000</v>
      </c>
      <c r="Z1857">
        <v>0</v>
      </c>
      <c r="AA1857" t="s">
        <v>2028</v>
      </c>
    </row>
    <row r="1858" spans="1:27" ht="15" customHeight="1">
      <c r="A1858" s="962" t="s">
        <v>255</v>
      </c>
      <c r="B1858" t="s">
        <v>322</v>
      </c>
      <c r="C1858" t="s">
        <v>13</v>
      </c>
      <c r="D1858" t="s">
        <v>11</v>
      </c>
      <c r="E1858" t="s">
        <v>329</v>
      </c>
      <c r="F1858" t="s">
        <v>471</v>
      </c>
      <c r="H1858" t="s">
        <v>848</v>
      </c>
      <c r="I1858" t="s">
        <v>853</v>
      </c>
      <c r="J1858" t="s">
        <v>949</v>
      </c>
      <c r="K1858" t="s">
        <v>849</v>
      </c>
      <c r="L1858" t="s">
        <v>1993</v>
      </c>
      <c r="M1858" t="s">
        <v>55</v>
      </c>
      <c r="O1858" t="s">
        <v>361</v>
      </c>
      <c r="P1858" t="s">
        <v>667</v>
      </c>
      <c r="Q1858" t="s">
        <v>668</v>
      </c>
      <c r="R1858">
        <v>0</v>
      </c>
      <c r="X1858">
        <v>0</v>
      </c>
      <c r="Y1858">
        <v>500000000</v>
      </c>
      <c r="AA1858" t="s">
        <v>2025</v>
      </c>
    </row>
    <row r="1859" spans="1:27" ht="15" customHeight="1">
      <c r="A1859" s="962" t="s">
        <v>255</v>
      </c>
      <c r="B1859" t="s">
        <v>301</v>
      </c>
      <c r="C1859" t="s">
        <v>13</v>
      </c>
      <c r="D1859" t="s">
        <v>11</v>
      </c>
      <c r="E1859" t="s">
        <v>329</v>
      </c>
      <c r="F1859" t="s">
        <v>471</v>
      </c>
      <c r="H1859" t="s">
        <v>856</v>
      </c>
      <c r="I1859" t="s">
        <v>853</v>
      </c>
      <c r="J1859" t="s">
        <v>949</v>
      </c>
      <c r="K1859" t="s">
        <v>849</v>
      </c>
      <c r="L1859" t="s">
        <v>857</v>
      </c>
      <c r="M1859" t="s">
        <v>55</v>
      </c>
      <c r="O1859" t="s">
        <v>361</v>
      </c>
      <c r="P1859" t="s">
        <v>851</v>
      </c>
      <c r="Q1859" t="s">
        <v>337</v>
      </c>
      <c r="R1859">
        <v>0.04</v>
      </c>
      <c r="X1859">
        <v>0</v>
      </c>
      <c r="Y1859">
        <v>500000000</v>
      </c>
      <c r="AA1859" t="s">
        <v>2025</v>
      </c>
    </row>
    <row r="1860" spans="1:27" ht="15" customHeight="1">
      <c r="A1860" s="962" t="s">
        <v>255</v>
      </c>
      <c r="B1860" t="s">
        <v>307</v>
      </c>
      <c r="C1860" t="s">
        <v>13</v>
      </c>
      <c r="D1860" t="s">
        <v>11</v>
      </c>
      <c r="E1860" t="s">
        <v>329</v>
      </c>
      <c r="F1860" t="s">
        <v>471</v>
      </c>
      <c r="H1860" t="s">
        <v>858</v>
      </c>
      <c r="I1860" t="s">
        <v>853</v>
      </c>
      <c r="J1860" t="s">
        <v>949</v>
      </c>
      <c r="K1860" t="s">
        <v>849</v>
      </c>
      <c r="L1860" t="s">
        <v>859</v>
      </c>
      <c r="M1860" t="s">
        <v>55</v>
      </c>
      <c r="O1860" t="s">
        <v>361</v>
      </c>
      <c r="P1860" t="s">
        <v>851</v>
      </c>
      <c r="Q1860" t="s">
        <v>337</v>
      </c>
      <c r="R1860">
        <v>0</v>
      </c>
      <c r="X1860">
        <v>0</v>
      </c>
      <c r="Y1860">
        <v>500000000</v>
      </c>
      <c r="AA1860" t="s">
        <v>2025</v>
      </c>
    </row>
    <row r="1861" spans="1:27" ht="15" customHeight="1">
      <c r="A1861" s="962" t="s">
        <v>255</v>
      </c>
      <c r="B1861" t="s">
        <v>315</v>
      </c>
      <c r="C1861" t="s">
        <v>13</v>
      </c>
      <c r="D1861" t="s">
        <v>11</v>
      </c>
      <c r="E1861" t="s">
        <v>329</v>
      </c>
      <c r="F1861" t="s">
        <v>471</v>
      </c>
      <c r="H1861" t="s">
        <v>860</v>
      </c>
      <c r="I1861" t="s">
        <v>853</v>
      </c>
      <c r="J1861" t="s">
        <v>949</v>
      </c>
      <c r="K1861" t="s">
        <v>849</v>
      </c>
      <c r="L1861" t="s">
        <v>861</v>
      </c>
      <c r="M1861" t="s">
        <v>55</v>
      </c>
      <c r="O1861" t="s">
        <v>361</v>
      </c>
      <c r="P1861" t="s">
        <v>851</v>
      </c>
      <c r="Q1861" t="s">
        <v>337</v>
      </c>
      <c r="R1861">
        <v>0</v>
      </c>
      <c r="X1861">
        <v>0</v>
      </c>
      <c r="Y1861">
        <v>500000000</v>
      </c>
      <c r="AA1861" t="s">
        <v>2025</v>
      </c>
    </row>
    <row r="1862" spans="1:27" ht="15" customHeight="1">
      <c r="A1862" s="962" t="s">
        <v>255</v>
      </c>
      <c r="B1862" t="s">
        <v>308</v>
      </c>
      <c r="C1862" t="s">
        <v>13</v>
      </c>
      <c r="D1862" t="s">
        <v>11</v>
      </c>
      <c r="E1862" t="s">
        <v>329</v>
      </c>
      <c r="F1862" t="s">
        <v>471</v>
      </c>
      <c r="H1862" t="s">
        <v>862</v>
      </c>
      <c r="I1862" t="s">
        <v>853</v>
      </c>
      <c r="J1862" t="s">
        <v>949</v>
      </c>
      <c r="K1862" t="s">
        <v>849</v>
      </c>
      <c r="L1862" t="s">
        <v>863</v>
      </c>
      <c r="M1862" t="s">
        <v>55</v>
      </c>
      <c r="O1862" t="s">
        <v>361</v>
      </c>
      <c r="P1862" t="s">
        <v>851</v>
      </c>
      <c r="Q1862" t="s">
        <v>337</v>
      </c>
      <c r="R1862">
        <v>0</v>
      </c>
      <c r="X1862">
        <v>0</v>
      </c>
      <c r="Y1862">
        <v>500000000</v>
      </c>
      <c r="AA1862" t="s">
        <v>2025</v>
      </c>
    </row>
    <row r="1863" spans="1:27" ht="15" customHeight="1">
      <c r="A1863" s="962" t="s">
        <v>255</v>
      </c>
      <c r="B1863" t="s">
        <v>311</v>
      </c>
      <c r="C1863" t="s">
        <v>13</v>
      </c>
      <c r="D1863" t="s">
        <v>11</v>
      </c>
      <c r="E1863" t="s">
        <v>329</v>
      </c>
      <c r="F1863" t="s">
        <v>471</v>
      </c>
      <c r="H1863" t="s">
        <v>864</v>
      </c>
      <c r="I1863" t="s">
        <v>853</v>
      </c>
      <c r="J1863" t="s">
        <v>949</v>
      </c>
      <c r="K1863" t="s">
        <v>849</v>
      </c>
      <c r="L1863" t="s">
        <v>865</v>
      </c>
      <c r="M1863" t="s">
        <v>55</v>
      </c>
      <c r="O1863" t="s">
        <v>361</v>
      </c>
      <c r="P1863" t="s">
        <v>851</v>
      </c>
      <c r="Q1863" t="s">
        <v>337</v>
      </c>
      <c r="R1863">
        <v>0.03</v>
      </c>
      <c r="X1863">
        <v>0</v>
      </c>
      <c r="Y1863">
        <v>500000000</v>
      </c>
      <c r="AA1863" t="s">
        <v>2025</v>
      </c>
    </row>
    <row r="1864" spans="1:27" ht="15" customHeight="1">
      <c r="A1864" s="962" t="s">
        <v>255</v>
      </c>
      <c r="B1864" t="s">
        <v>312</v>
      </c>
      <c r="C1864" t="s">
        <v>13</v>
      </c>
      <c r="D1864" t="s">
        <v>11</v>
      </c>
      <c r="E1864" t="s">
        <v>329</v>
      </c>
      <c r="F1864" t="s">
        <v>471</v>
      </c>
      <c r="H1864" t="s">
        <v>866</v>
      </c>
      <c r="I1864" t="s">
        <v>853</v>
      </c>
      <c r="J1864" t="s">
        <v>949</v>
      </c>
      <c r="K1864" t="s">
        <v>849</v>
      </c>
      <c r="L1864" t="s">
        <v>867</v>
      </c>
      <c r="M1864" t="s">
        <v>55</v>
      </c>
      <c r="O1864" t="s">
        <v>361</v>
      </c>
      <c r="P1864" t="s">
        <v>851</v>
      </c>
      <c r="Q1864" t="s">
        <v>337</v>
      </c>
      <c r="R1864">
        <v>0</v>
      </c>
      <c r="X1864">
        <v>0</v>
      </c>
      <c r="Y1864">
        <v>500000000</v>
      </c>
      <c r="AA1864" t="s">
        <v>2025</v>
      </c>
    </row>
    <row r="1865" spans="1:27" ht="15" customHeight="1">
      <c r="A1865" s="962" t="s">
        <v>255</v>
      </c>
      <c r="B1865" t="s">
        <v>300</v>
      </c>
      <c r="C1865" t="s">
        <v>13</v>
      </c>
      <c r="D1865" t="s">
        <v>11</v>
      </c>
      <c r="E1865" t="s">
        <v>329</v>
      </c>
      <c r="F1865" t="s">
        <v>471</v>
      </c>
      <c r="I1865" t="s">
        <v>853</v>
      </c>
      <c r="J1865" t="s">
        <v>949</v>
      </c>
      <c r="K1865" t="s">
        <v>849</v>
      </c>
      <c r="L1865" t="s">
        <v>857</v>
      </c>
      <c r="M1865" t="s">
        <v>55</v>
      </c>
      <c r="O1865" t="s">
        <v>361</v>
      </c>
      <c r="P1865" t="s">
        <v>851</v>
      </c>
      <c r="Q1865" t="s">
        <v>337</v>
      </c>
      <c r="R1865">
        <v>0.04</v>
      </c>
      <c r="X1865">
        <v>0</v>
      </c>
      <c r="Y1865">
        <v>500000000</v>
      </c>
      <c r="AA1865" t="s">
        <v>2025</v>
      </c>
    </row>
    <row r="1866" spans="1:27" ht="15" customHeight="1">
      <c r="A1866" s="962" t="s">
        <v>255</v>
      </c>
      <c r="B1866" t="s">
        <v>298</v>
      </c>
      <c r="C1866" t="s">
        <v>13</v>
      </c>
      <c r="D1866" t="s">
        <v>11</v>
      </c>
      <c r="E1866" t="s">
        <v>329</v>
      </c>
      <c r="F1866" t="s">
        <v>471</v>
      </c>
      <c r="R1866">
        <v>0.04</v>
      </c>
      <c r="X1866">
        <v>0</v>
      </c>
      <c r="Y1866">
        <v>500000000</v>
      </c>
      <c r="AA1866" t="s">
        <v>2025</v>
      </c>
    </row>
    <row r="1867" spans="1:27" ht="15" customHeight="1">
      <c r="A1867" s="962" t="s">
        <v>255</v>
      </c>
      <c r="B1867" t="s">
        <v>297</v>
      </c>
      <c r="C1867" t="s">
        <v>13</v>
      </c>
      <c r="D1867" t="s">
        <v>11</v>
      </c>
      <c r="E1867" t="s">
        <v>329</v>
      </c>
      <c r="F1867" t="s">
        <v>471</v>
      </c>
      <c r="R1867">
        <v>0.04</v>
      </c>
      <c r="X1867">
        <v>0</v>
      </c>
      <c r="Y1867">
        <v>500000000</v>
      </c>
      <c r="AA1867" t="s">
        <v>2025</v>
      </c>
    </row>
    <row r="1868" spans="1:27" ht="15" customHeight="1">
      <c r="A1868" s="962" t="s">
        <v>255</v>
      </c>
      <c r="B1868" t="s">
        <v>288</v>
      </c>
      <c r="C1868" t="s">
        <v>13</v>
      </c>
      <c r="D1868" t="s">
        <v>11</v>
      </c>
      <c r="E1868" t="s">
        <v>329</v>
      </c>
      <c r="F1868" t="s">
        <v>471</v>
      </c>
      <c r="R1868">
        <v>0.04</v>
      </c>
      <c r="X1868">
        <v>0</v>
      </c>
      <c r="Y1868">
        <v>500000000</v>
      </c>
      <c r="AA1868" t="s">
        <v>2025</v>
      </c>
    </row>
    <row r="1869" spans="1:27" ht="15" customHeight="1">
      <c r="A1869" s="962" t="s">
        <v>255</v>
      </c>
      <c r="B1869" t="s">
        <v>287</v>
      </c>
      <c r="C1869" t="s">
        <v>13</v>
      </c>
      <c r="D1869" t="s">
        <v>11</v>
      </c>
      <c r="E1869" t="s">
        <v>329</v>
      </c>
      <c r="F1869" t="s">
        <v>471</v>
      </c>
      <c r="R1869">
        <v>0.08</v>
      </c>
      <c r="X1869">
        <v>0</v>
      </c>
      <c r="Y1869">
        <v>500000000</v>
      </c>
      <c r="AA1869" t="s">
        <v>2025</v>
      </c>
    </row>
    <row r="1870" spans="1:27" ht="15" customHeight="1">
      <c r="A1870" s="962" t="s">
        <v>255</v>
      </c>
      <c r="B1870" t="s">
        <v>306</v>
      </c>
      <c r="C1870" t="s">
        <v>13</v>
      </c>
      <c r="D1870" t="s">
        <v>11</v>
      </c>
      <c r="E1870" t="s">
        <v>329</v>
      </c>
      <c r="F1870" t="s">
        <v>471</v>
      </c>
      <c r="I1870" t="s">
        <v>853</v>
      </c>
      <c r="J1870" t="s">
        <v>949</v>
      </c>
      <c r="K1870" t="s">
        <v>849</v>
      </c>
      <c r="L1870" t="s">
        <v>1994</v>
      </c>
      <c r="M1870" t="s">
        <v>55</v>
      </c>
      <c r="O1870" t="s">
        <v>361</v>
      </c>
      <c r="P1870" t="s">
        <v>851</v>
      </c>
      <c r="Q1870" t="s">
        <v>337</v>
      </c>
      <c r="R1870">
        <v>0</v>
      </c>
      <c r="X1870">
        <v>0</v>
      </c>
      <c r="Y1870">
        <v>500000000</v>
      </c>
      <c r="AA1870" t="s">
        <v>2025</v>
      </c>
    </row>
    <row r="1871" spans="1:27" ht="15" customHeight="1">
      <c r="A1871" s="962" t="s">
        <v>255</v>
      </c>
      <c r="B1871" t="s">
        <v>305</v>
      </c>
      <c r="C1871" t="s">
        <v>13</v>
      </c>
      <c r="D1871" t="s">
        <v>11</v>
      </c>
      <c r="E1871" t="s">
        <v>329</v>
      </c>
      <c r="F1871" t="s">
        <v>471</v>
      </c>
      <c r="R1871">
        <v>0.03</v>
      </c>
      <c r="X1871">
        <v>0</v>
      </c>
      <c r="Y1871">
        <v>500000000</v>
      </c>
      <c r="AA1871" t="s">
        <v>2025</v>
      </c>
    </row>
    <row r="1872" spans="1:27" ht="15" customHeight="1">
      <c r="A1872" s="962" t="s">
        <v>255</v>
      </c>
      <c r="B1872" t="s">
        <v>309</v>
      </c>
      <c r="C1872" t="s">
        <v>13</v>
      </c>
      <c r="D1872" t="s">
        <v>11</v>
      </c>
      <c r="E1872" t="s">
        <v>329</v>
      </c>
      <c r="F1872" t="s">
        <v>471</v>
      </c>
      <c r="I1872" t="s">
        <v>853</v>
      </c>
      <c r="J1872" t="s">
        <v>949</v>
      </c>
      <c r="K1872" t="s">
        <v>849</v>
      </c>
      <c r="L1872" t="s">
        <v>1995</v>
      </c>
      <c r="M1872" t="s">
        <v>55</v>
      </c>
      <c r="O1872" t="s">
        <v>361</v>
      </c>
      <c r="P1872" t="s">
        <v>851</v>
      </c>
      <c r="Q1872" t="s">
        <v>337</v>
      </c>
      <c r="R1872">
        <v>0.03</v>
      </c>
      <c r="X1872">
        <v>0</v>
      </c>
      <c r="Y1872">
        <v>500000000</v>
      </c>
      <c r="AA1872" t="s">
        <v>2025</v>
      </c>
    </row>
    <row r="1873" spans="1:27" ht="15" customHeight="1">
      <c r="A1873" s="962" t="s">
        <v>255</v>
      </c>
      <c r="B1873" t="s">
        <v>313</v>
      </c>
      <c r="C1873" t="s">
        <v>13</v>
      </c>
      <c r="D1873" t="s">
        <v>11</v>
      </c>
      <c r="E1873" t="s">
        <v>329</v>
      </c>
      <c r="F1873" t="s">
        <v>471</v>
      </c>
      <c r="I1873" t="s">
        <v>853</v>
      </c>
      <c r="J1873" t="s">
        <v>949</v>
      </c>
      <c r="K1873" t="s">
        <v>849</v>
      </c>
      <c r="L1873" t="s">
        <v>861</v>
      </c>
      <c r="M1873" t="s">
        <v>55</v>
      </c>
      <c r="O1873" t="s">
        <v>361</v>
      </c>
      <c r="P1873" t="s">
        <v>851</v>
      </c>
      <c r="Q1873" t="s">
        <v>337</v>
      </c>
      <c r="R1873">
        <v>0</v>
      </c>
      <c r="X1873">
        <v>0</v>
      </c>
      <c r="Y1873">
        <v>500000000</v>
      </c>
      <c r="AA1873" t="s">
        <v>2025</v>
      </c>
    </row>
    <row r="1874" spans="1:27" ht="15" customHeight="1">
      <c r="A1874" s="962" t="s">
        <v>257</v>
      </c>
      <c r="B1874" t="s">
        <v>290</v>
      </c>
      <c r="C1874" t="s">
        <v>13</v>
      </c>
      <c r="D1874" t="s">
        <v>11</v>
      </c>
      <c r="E1874" t="s">
        <v>329</v>
      </c>
      <c r="F1874" t="s">
        <v>471</v>
      </c>
      <c r="J1874" t="s">
        <v>1996</v>
      </c>
      <c r="R1874">
        <v>0</v>
      </c>
      <c r="S1874">
        <v>0</v>
      </c>
      <c r="T1874">
        <v>500000000</v>
      </c>
      <c r="X1874">
        <v>0</v>
      </c>
      <c r="Y1874">
        <v>500000000</v>
      </c>
      <c r="AA1874" t="s">
        <v>2027</v>
      </c>
    </row>
    <row r="1875" spans="1:27" ht="15" customHeight="1">
      <c r="A1875" s="962" t="s">
        <v>257</v>
      </c>
      <c r="B1875" t="s">
        <v>292</v>
      </c>
      <c r="C1875" t="s">
        <v>13</v>
      </c>
      <c r="D1875" t="s">
        <v>11</v>
      </c>
      <c r="E1875" t="s">
        <v>329</v>
      </c>
      <c r="F1875" t="s">
        <v>471</v>
      </c>
      <c r="J1875" t="s">
        <v>1997</v>
      </c>
      <c r="R1875">
        <v>0</v>
      </c>
      <c r="S1875">
        <v>0</v>
      </c>
      <c r="T1875">
        <v>500000000</v>
      </c>
      <c r="X1875">
        <v>0</v>
      </c>
      <c r="Y1875">
        <v>500000000</v>
      </c>
      <c r="AA1875" t="s">
        <v>2027</v>
      </c>
    </row>
    <row r="1876" spans="1:27" ht="15" customHeight="1">
      <c r="A1876" s="962" t="s">
        <v>257</v>
      </c>
      <c r="B1876" t="s">
        <v>295</v>
      </c>
      <c r="C1876" t="s">
        <v>13</v>
      </c>
      <c r="D1876" t="s">
        <v>11</v>
      </c>
      <c r="E1876" t="s">
        <v>329</v>
      </c>
      <c r="F1876" t="s">
        <v>471</v>
      </c>
      <c r="J1876" t="s">
        <v>1998</v>
      </c>
      <c r="R1876">
        <v>0</v>
      </c>
      <c r="S1876">
        <v>0</v>
      </c>
      <c r="T1876">
        <v>500000000</v>
      </c>
      <c r="X1876">
        <v>0</v>
      </c>
      <c r="Y1876">
        <v>500000000</v>
      </c>
      <c r="AA1876" t="s">
        <v>2027</v>
      </c>
    </row>
    <row r="1877" spans="1:27" ht="15" customHeight="1">
      <c r="A1877" s="962" t="s">
        <v>257</v>
      </c>
      <c r="B1877" t="s">
        <v>296</v>
      </c>
      <c r="C1877" t="s">
        <v>13</v>
      </c>
      <c r="D1877" t="s">
        <v>11</v>
      </c>
      <c r="E1877" t="s">
        <v>329</v>
      </c>
      <c r="F1877" t="s">
        <v>471</v>
      </c>
      <c r="J1877" t="s">
        <v>1999</v>
      </c>
      <c r="R1877">
        <v>0</v>
      </c>
      <c r="S1877">
        <v>0</v>
      </c>
      <c r="T1877">
        <v>500000000</v>
      </c>
      <c r="X1877">
        <v>0</v>
      </c>
      <c r="Y1877">
        <v>500000000</v>
      </c>
      <c r="AA1877" t="s">
        <v>2027</v>
      </c>
    </row>
    <row r="1878" spans="1:27" ht="15" customHeight="1">
      <c r="A1878" s="962" t="s">
        <v>257</v>
      </c>
      <c r="B1878" t="s">
        <v>316</v>
      </c>
      <c r="C1878" t="s">
        <v>13</v>
      </c>
      <c r="D1878" t="s">
        <v>11</v>
      </c>
      <c r="E1878" t="s">
        <v>329</v>
      </c>
      <c r="F1878" t="s">
        <v>471</v>
      </c>
      <c r="J1878" t="s">
        <v>2004</v>
      </c>
      <c r="R1878">
        <v>0</v>
      </c>
      <c r="S1878">
        <v>0</v>
      </c>
      <c r="T1878">
        <v>500000000</v>
      </c>
      <c r="X1878">
        <v>0</v>
      </c>
      <c r="Y1878">
        <v>500000000</v>
      </c>
      <c r="AA1878" t="s">
        <v>2027</v>
      </c>
    </row>
    <row r="1879" spans="1:27" ht="15" customHeight="1">
      <c r="A1879" s="962" t="s">
        <v>257</v>
      </c>
      <c r="B1879" t="s">
        <v>289</v>
      </c>
      <c r="C1879" t="s">
        <v>13</v>
      </c>
      <c r="D1879" t="s">
        <v>11</v>
      </c>
      <c r="E1879" t="s">
        <v>329</v>
      </c>
      <c r="F1879" t="s">
        <v>471</v>
      </c>
      <c r="R1879">
        <v>0</v>
      </c>
      <c r="S1879">
        <v>0</v>
      </c>
      <c r="T1879">
        <v>500000000</v>
      </c>
      <c r="X1879">
        <v>0</v>
      </c>
      <c r="Y1879">
        <v>500000000</v>
      </c>
      <c r="AA1879" t="s">
        <v>2027</v>
      </c>
    </row>
    <row r="1880" spans="1:27" ht="15" customHeight="1">
      <c r="A1880" s="962" t="s">
        <v>257</v>
      </c>
      <c r="B1880" t="s">
        <v>309</v>
      </c>
      <c r="C1880" t="s">
        <v>13</v>
      </c>
      <c r="D1880" t="s">
        <v>11</v>
      </c>
      <c r="E1880" t="s">
        <v>329</v>
      </c>
      <c r="F1880" t="s">
        <v>471</v>
      </c>
      <c r="R1880">
        <v>0</v>
      </c>
      <c r="S1880">
        <v>0</v>
      </c>
      <c r="T1880">
        <v>500000000</v>
      </c>
      <c r="X1880">
        <v>0</v>
      </c>
      <c r="Y1880">
        <v>500000000</v>
      </c>
      <c r="AA1880" t="s">
        <v>2027</v>
      </c>
    </row>
    <row r="1881" spans="1:27" ht="15" customHeight="1">
      <c r="A1881" s="962" t="s">
        <v>257</v>
      </c>
      <c r="B1881" t="s">
        <v>291</v>
      </c>
      <c r="C1881" t="s">
        <v>13</v>
      </c>
      <c r="D1881" t="s">
        <v>11</v>
      </c>
      <c r="E1881" t="s">
        <v>329</v>
      </c>
      <c r="F1881" t="s">
        <v>471</v>
      </c>
      <c r="R1881">
        <v>0</v>
      </c>
      <c r="S1881">
        <v>0</v>
      </c>
      <c r="T1881">
        <v>500000000</v>
      </c>
      <c r="X1881">
        <v>0</v>
      </c>
      <c r="Y1881">
        <v>500000000</v>
      </c>
      <c r="AA1881" t="s">
        <v>2027</v>
      </c>
    </row>
    <row r="1882" spans="1:27" ht="15" customHeight="1">
      <c r="A1882" s="962" t="s">
        <v>257</v>
      </c>
      <c r="B1882" t="s">
        <v>288</v>
      </c>
      <c r="C1882" t="s">
        <v>13</v>
      </c>
      <c r="D1882" t="s">
        <v>11</v>
      </c>
      <c r="E1882" t="s">
        <v>329</v>
      </c>
      <c r="F1882" t="s">
        <v>471</v>
      </c>
      <c r="R1882">
        <v>0</v>
      </c>
      <c r="S1882">
        <v>0</v>
      </c>
      <c r="T1882">
        <v>500000000</v>
      </c>
      <c r="X1882">
        <v>0</v>
      </c>
      <c r="Y1882">
        <v>500000000</v>
      </c>
      <c r="AA1882" t="s">
        <v>2027</v>
      </c>
    </row>
    <row r="1883" spans="1:27" ht="15" customHeight="1">
      <c r="A1883" s="962" t="s">
        <v>257</v>
      </c>
      <c r="B1883" t="s">
        <v>287</v>
      </c>
      <c r="C1883" t="s">
        <v>13</v>
      </c>
      <c r="D1883" t="s">
        <v>11</v>
      </c>
      <c r="E1883" t="s">
        <v>329</v>
      </c>
      <c r="F1883" t="s">
        <v>471</v>
      </c>
      <c r="R1883">
        <v>0</v>
      </c>
      <c r="S1883">
        <v>0</v>
      </c>
      <c r="T1883">
        <v>500000000</v>
      </c>
      <c r="X1883">
        <v>0</v>
      </c>
      <c r="Y1883">
        <v>500000000</v>
      </c>
      <c r="AA1883" t="s">
        <v>2027</v>
      </c>
    </row>
    <row r="1884" spans="1:27" ht="15" customHeight="1">
      <c r="A1884" s="962" t="s">
        <v>257</v>
      </c>
      <c r="B1884" t="s">
        <v>305</v>
      </c>
      <c r="C1884" t="s">
        <v>13</v>
      </c>
      <c r="D1884" t="s">
        <v>11</v>
      </c>
      <c r="E1884" t="s">
        <v>329</v>
      </c>
      <c r="F1884" t="s">
        <v>471</v>
      </c>
      <c r="R1884">
        <v>0</v>
      </c>
      <c r="S1884">
        <v>0</v>
      </c>
      <c r="T1884">
        <v>500000000</v>
      </c>
      <c r="X1884">
        <v>0</v>
      </c>
      <c r="Y1884">
        <v>500000000</v>
      </c>
      <c r="AA1884" t="s">
        <v>2027</v>
      </c>
    </row>
    <row r="1885" spans="1:27" ht="15" customHeight="1">
      <c r="A1885" s="962" t="s">
        <v>257</v>
      </c>
      <c r="B1885" t="s">
        <v>321</v>
      </c>
      <c r="C1885" t="s">
        <v>13</v>
      </c>
      <c r="D1885" t="s">
        <v>11</v>
      </c>
      <c r="E1885" t="s">
        <v>329</v>
      </c>
      <c r="F1885" t="s">
        <v>471</v>
      </c>
      <c r="R1885">
        <v>0</v>
      </c>
      <c r="S1885">
        <v>0</v>
      </c>
      <c r="T1885">
        <v>500000000</v>
      </c>
      <c r="X1885">
        <v>0</v>
      </c>
      <c r="Y1885">
        <v>500000000</v>
      </c>
      <c r="AA1885" t="s">
        <v>2027</v>
      </c>
    </row>
    <row r="1886" spans="1:27" ht="15" customHeight="1">
      <c r="A1886" s="962" t="s">
        <v>257</v>
      </c>
      <c r="B1886" t="s">
        <v>310</v>
      </c>
      <c r="C1886" t="s">
        <v>13</v>
      </c>
      <c r="D1886" t="s">
        <v>11</v>
      </c>
      <c r="E1886" t="s">
        <v>329</v>
      </c>
      <c r="F1886" t="s">
        <v>471</v>
      </c>
      <c r="R1886">
        <v>0</v>
      </c>
      <c r="S1886">
        <v>0</v>
      </c>
      <c r="T1886">
        <v>500000000</v>
      </c>
      <c r="X1886">
        <v>0</v>
      </c>
      <c r="Y1886">
        <v>500000000</v>
      </c>
      <c r="AA1886" t="s">
        <v>2027</v>
      </c>
    </row>
    <row r="1887" spans="1:27" ht="15" customHeight="1">
      <c r="A1887" s="962" t="s">
        <v>257</v>
      </c>
      <c r="B1887" t="s">
        <v>294</v>
      </c>
      <c r="C1887" t="s">
        <v>13</v>
      </c>
      <c r="D1887" t="s">
        <v>11</v>
      </c>
      <c r="E1887" t="s">
        <v>329</v>
      </c>
      <c r="F1887" t="s">
        <v>471</v>
      </c>
      <c r="R1887">
        <v>0</v>
      </c>
      <c r="S1887">
        <v>0</v>
      </c>
      <c r="T1887">
        <v>500000000</v>
      </c>
      <c r="X1887">
        <v>0</v>
      </c>
      <c r="Y1887">
        <v>500000000</v>
      </c>
      <c r="AA1887" t="s">
        <v>2027</v>
      </c>
    </row>
    <row r="1888" spans="1:27" ht="15" customHeight="1">
      <c r="A1888" s="962" t="s">
        <v>257</v>
      </c>
      <c r="B1888" t="s">
        <v>293</v>
      </c>
      <c r="C1888" t="s">
        <v>13</v>
      </c>
      <c r="D1888" t="s">
        <v>11</v>
      </c>
      <c r="E1888" t="s">
        <v>329</v>
      </c>
      <c r="F1888" t="s">
        <v>471</v>
      </c>
      <c r="R1888">
        <v>0</v>
      </c>
      <c r="S1888">
        <v>0</v>
      </c>
      <c r="T1888">
        <v>500000000</v>
      </c>
      <c r="X1888">
        <v>0</v>
      </c>
      <c r="Y1888">
        <v>500000000</v>
      </c>
      <c r="AA1888" t="s">
        <v>2027</v>
      </c>
    </row>
    <row r="1889" spans="1:27" ht="15" customHeight="1">
      <c r="A1889" s="962" t="s">
        <v>259</v>
      </c>
      <c r="B1889" t="s">
        <v>300</v>
      </c>
      <c r="C1889" t="s">
        <v>13</v>
      </c>
      <c r="D1889" t="s">
        <v>11</v>
      </c>
      <c r="E1889" t="s">
        <v>329</v>
      </c>
      <c r="F1889" t="s">
        <v>471</v>
      </c>
      <c r="R1889">
        <v>0</v>
      </c>
      <c r="S1889">
        <v>0</v>
      </c>
      <c r="T1889">
        <v>500000000</v>
      </c>
      <c r="X1889">
        <v>0</v>
      </c>
      <c r="Y1889">
        <v>500000000</v>
      </c>
      <c r="AA1889" t="s">
        <v>2027</v>
      </c>
    </row>
    <row r="1890" spans="1:27" ht="15" customHeight="1">
      <c r="A1890" s="962" t="s">
        <v>259</v>
      </c>
      <c r="B1890" t="s">
        <v>298</v>
      </c>
      <c r="C1890" t="s">
        <v>13</v>
      </c>
      <c r="D1890" t="s">
        <v>11</v>
      </c>
      <c r="E1890" t="s">
        <v>329</v>
      </c>
      <c r="F1890" t="s">
        <v>471</v>
      </c>
      <c r="R1890">
        <v>0</v>
      </c>
      <c r="S1890">
        <v>0</v>
      </c>
      <c r="T1890">
        <v>500000000</v>
      </c>
      <c r="X1890">
        <v>0</v>
      </c>
      <c r="Y1890">
        <v>500000000</v>
      </c>
      <c r="AA1890" t="s">
        <v>2027</v>
      </c>
    </row>
    <row r="1891" spans="1:27" ht="15" customHeight="1">
      <c r="A1891" s="962" t="s">
        <v>259</v>
      </c>
      <c r="B1891" t="s">
        <v>297</v>
      </c>
      <c r="C1891" t="s">
        <v>13</v>
      </c>
      <c r="D1891" t="s">
        <v>11</v>
      </c>
      <c r="E1891" t="s">
        <v>329</v>
      </c>
      <c r="F1891" t="s">
        <v>471</v>
      </c>
      <c r="R1891">
        <v>0</v>
      </c>
      <c r="S1891">
        <v>0</v>
      </c>
      <c r="T1891">
        <v>500000000</v>
      </c>
      <c r="X1891">
        <v>0</v>
      </c>
      <c r="Y1891">
        <v>500000000</v>
      </c>
      <c r="AA1891" t="s">
        <v>2027</v>
      </c>
    </row>
    <row r="1892" spans="1:27" ht="15" customHeight="1">
      <c r="A1892" s="962" t="s">
        <v>259</v>
      </c>
      <c r="B1892" t="s">
        <v>288</v>
      </c>
      <c r="C1892" t="s">
        <v>13</v>
      </c>
      <c r="D1892" t="s">
        <v>11</v>
      </c>
      <c r="E1892" t="s">
        <v>329</v>
      </c>
      <c r="F1892" t="s">
        <v>471</v>
      </c>
      <c r="R1892">
        <v>0</v>
      </c>
      <c r="S1892">
        <v>0</v>
      </c>
      <c r="T1892">
        <v>500000000</v>
      </c>
      <c r="X1892">
        <v>0</v>
      </c>
      <c r="Y1892">
        <v>500000000</v>
      </c>
      <c r="AA1892" t="s">
        <v>2027</v>
      </c>
    </row>
    <row r="1893" spans="1:27" ht="15" customHeight="1">
      <c r="A1893" s="962" t="s">
        <v>259</v>
      </c>
      <c r="B1893" t="s">
        <v>287</v>
      </c>
      <c r="C1893" t="s">
        <v>13</v>
      </c>
      <c r="D1893" t="s">
        <v>11</v>
      </c>
      <c r="E1893" t="s">
        <v>329</v>
      </c>
      <c r="F1893" t="s">
        <v>471</v>
      </c>
      <c r="R1893">
        <v>0</v>
      </c>
      <c r="S1893">
        <v>0</v>
      </c>
      <c r="T1893">
        <v>500000000</v>
      </c>
      <c r="X1893">
        <v>0</v>
      </c>
      <c r="Y1893">
        <v>500000000</v>
      </c>
      <c r="AA1893" t="s">
        <v>2027</v>
      </c>
    </row>
    <row r="1894" spans="1:27" ht="15" customHeight="1">
      <c r="A1894" s="962" t="s">
        <v>259</v>
      </c>
      <c r="B1894" t="s">
        <v>321</v>
      </c>
      <c r="C1894" t="s">
        <v>13</v>
      </c>
      <c r="D1894" t="s">
        <v>11</v>
      </c>
      <c r="E1894" t="s">
        <v>329</v>
      </c>
      <c r="F1894" t="s">
        <v>471</v>
      </c>
      <c r="R1894">
        <v>0</v>
      </c>
      <c r="S1894">
        <v>0</v>
      </c>
      <c r="T1894">
        <v>500000000</v>
      </c>
      <c r="X1894">
        <v>0</v>
      </c>
      <c r="Y1894">
        <v>500000000</v>
      </c>
      <c r="AA1894" t="s">
        <v>2027</v>
      </c>
    </row>
    <row r="1895" spans="1:27" ht="15" customHeight="1">
      <c r="A1895" s="962" t="s">
        <v>259</v>
      </c>
      <c r="B1895" t="s">
        <v>299</v>
      </c>
      <c r="C1895" t="s">
        <v>13</v>
      </c>
      <c r="D1895" t="s">
        <v>11</v>
      </c>
      <c r="E1895" t="s">
        <v>329</v>
      </c>
      <c r="F1895" t="s">
        <v>471</v>
      </c>
      <c r="R1895">
        <v>0</v>
      </c>
      <c r="S1895">
        <v>0</v>
      </c>
      <c r="T1895">
        <v>500000000</v>
      </c>
      <c r="X1895">
        <v>0</v>
      </c>
      <c r="Y1895">
        <v>500000000</v>
      </c>
      <c r="AA1895" t="s">
        <v>2027</v>
      </c>
    </row>
    <row r="1896" spans="1:27" ht="15" customHeight="1">
      <c r="A1896" s="962" t="s">
        <v>259</v>
      </c>
      <c r="B1896" t="s">
        <v>301</v>
      </c>
      <c r="C1896" t="s">
        <v>13</v>
      </c>
      <c r="D1896" t="s">
        <v>11</v>
      </c>
      <c r="E1896" t="s">
        <v>329</v>
      </c>
      <c r="F1896" t="s">
        <v>471</v>
      </c>
      <c r="R1896">
        <v>0</v>
      </c>
      <c r="S1896">
        <v>0</v>
      </c>
      <c r="T1896">
        <v>500000000</v>
      </c>
      <c r="X1896">
        <v>0</v>
      </c>
      <c r="Y1896">
        <v>500000000</v>
      </c>
      <c r="AA1896" t="s">
        <v>2027</v>
      </c>
    </row>
    <row r="1897" spans="1:27" ht="15" customHeight="1">
      <c r="A1897" s="962" t="s">
        <v>260</v>
      </c>
      <c r="B1897" t="s">
        <v>299</v>
      </c>
      <c r="C1897" t="s">
        <v>13</v>
      </c>
      <c r="D1897" t="s">
        <v>11</v>
      </c>
      <c r="E1897" t="s">
        <v>329</v>
      </c>
      <c r="F1897" t="s">
        <v>471</v>
      </c>
      <c r="R1897">
        <v>0</v>
      </c>
      <c r="S1897">
        <v>0</v>
      </c>
      <c r="T1897">
        <v>0</v>
      </c>
      <c r="X1897">
        <v>0</v>
      </c>
      <c r="Y1897">
        <v>500000000</v>
      </c>
      <c r="AA1897" t="s">
        <v>2029</v>
      </c>
    </row>
    <row r="1898" spans="1:27" ht="15" customHeight="1">
      <c r="A1898" s="962" t="s">
        <v>260</v>
      </c>
      <c r="B1898" t="s">
        <v>312</v>
      </c>
      <c r="C1898" t="s">
        <v>13</v>
      </c>
      <c r="D1898" t="s">
        <v>11</v>
      </c>
      <c r="E1898" t="s">
        <v>329</v>
      </c>
      <c r="F1898" t="s">
        <v>471</v>
      </c>
      <c r="R1898">
        <v>0</v>
      </c>
      <c r="S1898">
        <v>0</v>
      </c>
      <c r="T1898">
        <v>0</v>
      </c>
      <c r="X1898">
        <v>0</v>
      </c>
      <c r="Y1898">
        <v>500000000</v>
      </c>
      <c r="AA1898" t="s">
        <v>2029</v>
      </c>
    </row>
    <row r="1899" spans="1:27" ht="15" customHeight="1">
      <c r="A1899" s="962" t="s">
        <v>260</v>
      </c>
      <c r="B1899" t="s">
        <v>298</v>
      </c>
      <c r="C1899" t="s">
        <v>13</v>
      </c>
      <c r="D1899" t="s">
        <v>11</v>
      </c>
      <c r="E1899" t="s">
        <v>329</v>
      </c>
      <c r="F1899" t="s">
        <v>471</v>
      </c>
      <c r="R1899">
        <v>0</v>
      </c>
      <c r="S1899">
        <v>0</v>
      </c>
      <c r="T1899">
        <v>0</v>
      </c>
      <c r="X1899">
        <v>0</v>
      </c>
      <c r="Y1899">
        <v>500000000</v>
      </c>
      <c r="AA1899" t="s">
        <v>2029</v>
      </c>
    </row>
    <row r="1900" spans="1:27" ht="15" customHeight="1">
      <c r="A1900" s="962" t="s">
        <v>260</v>
      </c>
      <c r="B1900" t="s">
        <v>297</v>
      </c>
      <c r="C1900" t="s">
        <v>13</v>
      </c>
      <c r="D1900" t="s">
        <v>11</v>
      </c>
      <c r="E1900" t="s">
        <v>329</v>
      </c>
      <c r="F1900" t="s">
        <v>471</v>
      </c>
      <c r="R1900">
        <v>0</v>
      </c>
      <c r="S1900">
        <v>0</v>
      </c>
      <c r="T1900">
        <v>0</v>
      </c>
      <c r="X1900">
        <v>0</v>
      </c>
      <c r="Y1900">
        <v>500000000</v>
      </c>
      <c r="AA1900" t="s">
        <v>2029</v>
      </c>
    </row>
    <row r="1901" spans="1:27" ht="15" customHeight="1">
      <c r="A1901" s="962" t="s">
        <v>260</v>
      </c>
      <c r="B1901" t="s">
        <v>288</v>
      </c>
      <c r="C1901" t="s">
        <v>13</v>
      </c>
      <c r="D1901" t="s">
        <v>11</v>
      </c>
      <c r="E1901" t="s">
        <v>329</v>
      </c>
      <c r="F1901" t="s">
        <v>471</v>
      </c>
      <c r="R1901">
        <v>0</v>
      </c>
      <c r="S1901">
        <v>0</v>
      </c>
      <c r="T1901">
        <v>0</v>
      </c>
      <c r="X1901">
        <v>0</v>
      </c>
      <c r="Y1901">
        <v>500000000</v>
      </c>
      <c r="AA1901" t="s">
        <v>2029</v>
      </c>
    </row>
    <row r="1902" spans="1:27" ht="15" customHeight="1">
      <c r="A1902" s="962" t="s">
        <v>260</v>
      </c>
      <c r="B1902" t="s">
        <v>287</v>
      </c>
      <c r="C1902" t="s">
        <v>13</v>
      </c>
      <c r="D1902" t="s">
        <v>11</v>
      </c>
      <c r="E1902" t="s">
        <v>329</v>
      </c>
      <c r="F1902" t="s">
        <v>471</v>
      </c>
      <c r="R1902">
        <v>0</v>
      </c>
      <c r="X1902">
        <v>0</v>
      </c>
      <c r="Y1902">
        <v>500000000</v>
      </c>
      <c r="AA1902" t="s">
        <v>2025</v>
      </c>
    </row>
    <row r="1903" spans="1:27" ht="15" customHeight="1">
      <c r="A1903" s="962" t="s">
        <v>260</v>
      </c>
      <c r="B1903" t="s">
        <v>309</v>
      </c>
      <c r="C1903" t="s">
        <v>13</v>
      </c>
      <c r="D1903" t="s">
        <v>11</v>
      </c>
      <c r="E1903" t="s">
        <v>329</v>
      </c>
      <c r="F1903" t="s">
        <v>471</v>
      </c>
      <c r="R1903">
        <v>0</v>
      </c>
      <c r="S1903">
        <v>0</v>
      </c>
      <c r="T1903">
        <v>0</v>
      </c>
      <c r="X1903">
        <v>0</v>
      </c>
      <c r="Y1903">
        <v>500000000</v>
      </c>
      <c r="AA1903" t="s">
        <v>2029</v>
      </c>
    </row>
    <row r="1904" spans="1:27" ht="15" customHeight="1">
      <c r="A1904" s="962" t="s">
        <v>260</v>
      </c>
      <c r="B1904" t="s">
        <v>305</v>
      </c>
      <c r="C1904" t="s">
        <v>13</v>
      </c>
      <c r="D1904" t="s">
        <v>11</v>
      </c>
      <c r="E1904" t="s">
        <v>329</v>
      </c>
      <c r="F1904" t="s">
        <v>471</v>
      </c>
      <c r="R1904">
        <v>0</v>
      </c>
      <c r="S1904">
        <v>0</v>
      </c>
      <c r="T1904">
        <v>0</v>
      </c>
      <c r="X1904">
        <v>0</v>
      </c>
      <c r="Y1904">
        <v>500000000</v>
      </c>
      <c r="AA1904" t="s">
        <v>2029</v>
      </c>
    </row>
    <row r="1905" spans="1:27" ht="15" customHeight="1">
      <c r="A1905" s="962" t="s">
        <v>261</v>
      </c>
      <c r="B1905" t="s">
        <v>290</v>
      </c>
      <c r="C1905" t="s">
        <v>13</v>
      </c>
      <c r="D1905" t="s">
        <v>11</v>
      </c>
      <c r="E1905" t="s">
        <v>329</v>
      </c>
      <c r="F1905" t="s">
        <v>471</v>
      </c>
      <c r="R1905">
        <v>0</v>
      </c>
      <c r="S1905">
        <v>0</v>
      </c>
      <c r="T1905">
        <v>500000000</v>
      </c>
      <c r="X1905">
        <v>0</v>
      </c>
      <c r="Y1905">
        <v>500000000</v>
      </c>
      <c r="AA1905" t="s">
        <v>2027</v>
      </c>
    </row>
    <row r="1906" spans="1:27" ht="15" customHeight="1">
      <c r="A1906" s="962" t="s">
        <v>261</v>
      </c>
      <c r="B1906" t="s">
        <v>292</v>
      </c>
      <c r="C1906" t="s">
        <v>13</v>
      </c>
      <c r="D1906" t="s">
        <v>11</v>
      </c>
      <c r="E1906" t="s">
        <v>329</v>
      </c>
      <c r="F1906" t="s">
        <v>471</v>
      </c>
      <c r="R1906">
        <v>0</v>
      </c>
      <c r="S1906">
        <v>0</v>
      </c>
      <c r="T1906">
        <v>500000000</v>
      </c>
      <c r="X1906">
        <v>0</v>
      </c>
      <c r="Y1906">
        <v>500000000</v>
      </c>
      <c r="AA1906" t="s">
        <v>2027</v>
      </c>
    </row>
    <row r="1907" spans="1:27" ht="15" customHeight="1">
      <c r="A1907" s="962" t="s">
        <v>261</v>
      </c>
      <c r="B1907" t="s">
        <v>295</v>
      </c>
      <c r="C1907" t="s">
        <v>13</v>
      </c>
      <c r="D1907" t="s">
        <v>11</v>
      </c>
      <c r="E1907" t="s">
        <v>329</v>
      </c>
      <c r="F1907" t="s">
        <v>471</v>
      </c>
      <c r="R1907">
        <v>0</v>
      </c>
      <c r="S1907">
        <v>0</v>
      </c>
      <c r="T1907">
        <v>500000000</v>
      </c>
      <c r="X1907">
        <v>0</v>
      </c>
      <c r="Y1907">
        <v>500000000</v>
      </c>
      <c r="AA1907" t="s">
        <v>2027</v>
      </c>
    </row>
    <row r="1908" spans="1:27" ht="15" customHeight="1">
      <c r="A1908" s="962" t="s">
        <v>261</v>
      </c>
      <c r="B1908" t="s">
        <v>296</v>
      </c>
      <c r="C1908" t="s">
        <v>13</v>
      </c>
      <c r="D1908" t="s">
        <v>11</v>
      </c>
      <c r="E1908" t="s">
        <v>329</v>
      </c>
      <c r="F1908" t="s">
        <v>471</v>
      </c>
      <c r="R1908">
        <v>0</v>
      </c>
      <c r="S1908">
        <v>0</v>
      </c>
      <c r="T1908">
        <v>500000000</v>
      </c>
      <c r="X1908">
        <v>0</v>
      </c>
      <c r="Y1908">
        <v>500000000</v>
      </c>
      <c r="AA1908" t="s">
        <v>2027</v>
      </c>
    </row>
    <row r="1909" spans="1:27" ht="15" customHeight="1">
      <c r="A1909" s="962" t="s">
        <v>261</v>
      </c>
      <c r="B1909" t="s">
        <v>289</v>
      </c>
      <c r="C1909" t="s">
        <v>13</v>
      </c>
      <c r="D1909" t="s">
        <v>11</v>
      </c>
      <c r="E1909" t="s">
        <v>329</v>
      </c>
      <c r="F1909" t="s">
        <v>471</v>
      </c>
      <c r="R1909">
        <v>0</v>
      </c>
      <c r="S1909">
        <v>0</v>
      </c>
      <c r="T1909">
        <v>500000000</v>
      </c>
      <c r="X1909">
        <v>0</v>
      </c>
      <c r="Y1909">
        <v>500000000</v>
      </c>
      <c r="AA1909" t="s">
        <v>2027</v>
      </c>
    </row>
    <row r="1910" spans="1:27" ht="15" customHeight="1">
      <c r="A1910" s="962" t="s">
        <v>261</v>
      </c>
      <c r="B1910" t="s">
        <v>291</v>
      </c>
      <c r="C1910" t="s">
        <v>13</v>
      </c>
      <c r="D1910" t="s">
        <v>11</v>
      </c>
      <c r="E1910" t="s">
        <v>329</v>
      </c>
      <c r="F1910" t="s">
        <v>471</v>
      </c>
      <c r="R1910">
        <v>0</v>
      </c>
      <c r="S1910">
        <v>0</v>
      </c>
      <c r="T1910">
        <v>500000000</v>
      </c>
      <c r="X1910">
        <v>0</v>
      </c>
      <c r="Y1910">
        <v>500000000</v>
      </c>
      <c r="AA1910" t="s">
        <v>2027</v>
      </c>
    </row>
    <row r="1911" spans="1:27" ht="15" customHeight="1">
      <c r="A1911" s="962" t="s">
        <v>261</v>
      </c>
      <c r="B1911" t="s">
        <v>288</v>
      </c>
      <c r="C1911" t="s">
        <v>13</v>
      </c>
      <c r="D1911" t="s">
        <v>11</v>
      </c>
      <c r="E1911" t="s">
        <v>329</v>
      </c>
      <c r="F1911" t="s">
        <v>471</v>
      </c>
      <c r="R1911">
        <v>0</v>
      </c>
      <c r="S1911">
        <v>0</v>
      </c>
      <c r="T1911">
        <v>500000000</v>
      </c>
      <c r="X1911">
        <v>0</v>
      </c>
      <c r="Y1911">
        <v>500000000</v>
      </c>
      <c r="AA1911" t="s">
        <v>2027</v>
      </c>
    </row>
    <row r="1912" spans="1:27" ht="15" customHeight="1">
      <c r="A1912" s="962" t="s">
        <v>261</v>
      </c>
      <c r="B1912" t="s">
        <v>287</v>
      </c>
      <c r="C1912" t="s">
        <v>13</v>
      </c>
      <c r="D1912" t="s">
        <v>11</v>
      </c>
      <c r="E1912" t="s">
        <v>329</v>
      </c>
      <c r="F1912" t="s">
        <v>471</v>
      </c>
      <c r="R1912">
        <v>0</v>
      </c>
      <c r="S1912">
        <v>0</v>
      </c>
      <c r="T1912">
        <v>500000000</v>
      </c>
      <c r="X1912">
        <v>0</v>
      </c>
      <c r="Y1912">
        <v>500000000</v>
      </c>
      <c r="AA1912" t="s">
        <v>2027</v>
      </c>
    </row>
    <row r="1913" spans="1:27" ht="15" customHeight="1">
      <c r="A1913" s="962" t="s">
        <v>261</v>
      </c>
      <c r="B1913" t="s">
        <v>321</v>
      </c>
      <c r="C1913" t="s">
        <v>13</v>
      </c>
      <c r="D1913" t="s">
        <v>11</v>
      </c>
      <c r="E1913" t="s">
        <v>329</v>
      </c>
      <c r="F1913" t="s">
        <v>471</v>
      </c>
      <c r="R1913">
        <v>0</v>
      </c>
      <c r="S1913">
        <v>0</v>
      </c>
      <c r="T1913">
        <v>500000000</v>
      </c>
      <c r="X1913">
        <v>0</v>
      </c>
      <c r="Y1913">
        <v>500000000</v>
      </c>
      <c r="AA1913" t="s">
        <v>2027</v>
      </c>
    </row>
    <row r="1914" spans="1:27" ht="15" customHeight="1">
      <c r="A1914" s="962" t="s">
        <v>261</v>
      </c>
      <c r="B1914" t="s">
        <v>294</v>
      </c>
      <c r="C1914" t="s">
        <v>13</v>
      </c>
      <c r="D1914" t="s">
        <v>11</v>
      </c>
      <c r="E1914" t="s">
        <v>329</v>
      </c>
      <c r="F1914" t="s">
        <v>471</v>
      </c>
      <c r="R1914">
        <v>0</v>
      </c>
      <c r="S1914">
        <v>0</v>
      </c>
      <c r="T1914">
        <v>500000000</v>
      </c>
      <c r="X1914">
        <v>0</v>
      </c>
      <c r="Y1914">
        <v>500000000</v>
      </c>
      <c r="AA1914" t="s">
        <v>2027</v>
      </c>
    </row>
    <row r="1915" spans="1:27" ht="15" customHeight="1">
      <c r="A1915" s="962" t="s">
        <v>261</v>
      </c>
      <c r="B1915" t="s">
        <v>293</v>
      </c>
      <c r="C1915" t="s">
        <v>13</v>
      </c>
      <c r="D1915" t="s">
        <v>11</v>
      </c>
      <c r="E1915" t="s">
        <v>329</v>
      </c>
      <c r="F1915" t="s">
        <v>471</v>
      </c>
      <c r="R1915">
        <v>0</v>
      </c>
      <c r="S1915">
        <v>0</v>
      </c>
      <c r="T1915">
        <v>500000000</v>
      </c>
      <c r="X1915">
        <v>0</v>
      </c>
      <c r="Y1915">
        <v>500000000</v>
      </c>
      <c r="AA1915" t="s">
        <v>2027</v>
      </c>
    </row>
    <row r="1916" spans="1:27" ht="15" customHeight="1">
      <c r="A1916" s="962" t="s">
        <v>261</v>
      </c>
      <c r="B1916" t="s">
        <v>324</v>
      </c>
      <c r="C1916" t="s">
        <v>13</v>
      </c>
      <c r="D1916" t="s">
        <v>11</v>
      </c>
      <c r="E1916" t="s">
        <v>329</v>
      </c>
      <c r="F1916" t="s">
        <v>471</v>
      </c>
      <c r="R1916">
        <v>0</v>
      </c>
      <c r="S1916">
        <v>0</v>
      </c>
      <c r="T1916">
        <v>500000000</v>
      </c>
      <c r="X1916">
        <v>0</v>
      </c>
      <c r="Y1916">
        <v>500000000</v>
      </c>
      <c r="AA1916" t="s">
        <v>2027</v>
      </c>
    </row>
    <row r="1917" spans="1:27" ht="15" customHeight="1">
      <c r="A1917" s="962" t="s">
        <v>262</v>
      </c>
      <c r="B1917" t="s">
        <v>297</v>
      </c>
      <c r="C1917" t="s">
        <v>13</v>
      </c>
      <c r="D1917" t="s">
        <v>11</v>
      </c>
      <c r="E1917" t="s">
        <v>329</v>
      </c>
      <c r="F1917" t="s">
        <v>471</v>
      </c>
      <c r="J1917" t="s">
        <v>2000</v>
      </c>
      <c r="L1917" t="s">
        <v>2001</v>
      </c>
      <c r="O1917" t="s">
        <v>882</v>
      </c>
      <c r="P1917" t="s">
        <v>868</v>
      </c>
      <c r="Q1917" t="s">
        <v>869</v>
      </c>
      <c r="R1917">
        <v>0</v>
      </c>
      <c r="S1917">
        <v>0</v>
      </c>
      <c r="T1917">
        <v>500000000</v>
      </c>
      <c r="X1917">
        <v>0</v>
      </c>
      <c r="Y1917">
        <v>500000000</v>
      </c>
      <c r="AA1917" t="s">
        <v>2027</v>
      </c>
    </row>
    <row r="1918" spans="1:27" ht="15" customHeight="1">
      <c r="A1918" s="962" t="s">
        <v>262</v>
      </c>
      <c r="B1918" t="s">
        <v>288</v>
      </c>
      <c r="C1918" t="s">
        <v>13</v>
      </c>
      <c r="D1918" t="s">
        <v>11</v>
      </c>
      <c r="E1918" t="s">
        <v>329</v>
      </c>
      <c r="F1918" t="s">
        <v>471</v>
      </c>
      <c r="R1918">
        <v>0</v>
      </c>
      <c r="S1918">
        <v>0</v>
      </c>
      <c r="T1918">
        <v>500000000</v>
      </c>
      <c r="X1918">
        <v>0</v>
      </c>
      <c r="Y1918">
        <v>500000000</v>
      </c>
      <c r="AA1918" t="s">
        <v>2027</v>
      </c>
    </row>
    <row r="1919" spans="1:27" ht="15" customHeight="1">
      <c r="A1919" s="962" t="s">
        <v>262</v>
      </c>
      <c r="B1919" t="s">
        <v>287</v>
      </c>
      <c r="C1919" t="s">
        <v>13</v>
      </c>
      <c r="D1919" t="s">
        <v>11</v>
      </c>
      <c r="E1919" t="s">
        <v>329</v>
      </c>
      <c r="F1919" t="s">
        <v>471</v>
      </c>
      <c r="R1919">
        <v>0</v>
      </c>
      <c r="S1919">
        <v>0</v>
      </c>
      <c r="T1919">
        <v>500000000</v>
      </c>
      <c r="X1919">
        <v>0</v>
      </c>
      <c r="Y1919">
        <v>500000000</v>
      </c>
      <c r="AA1919" t="s">
        <v>2027</v>
      </c>
    </row>
    <row r="1920" spans="1:27" ht="15" customHeight="1">
      <c r="A1920" s="962" t="s">
        <v>262</v>
      </c>
      <c r="B1920" t="s">
        <v>299</v>
      </c>
      <c r="C1920" t="s">
        <v>13</v>
      </c>
      <c r="D1920" t="s">
        <v>11</v>
      </c>
      <c r="E1920" t="s">
        <v>329</v>
      </c>
      <c r="F1920" t="s">
        <v>471</v>
      </c>
      <c r="R1920">
        <v>0</v>
      </c>
      <c r="S1920">
        <v>0</v>
      </c>
      <c r="T1920">
        <v>500000000</v>
      </c>
      <c r="X1920">
        <v>0</v>
      </c>
      <c r="Y1920">
        <v>500000000</v>
      </c>
      <c r="AA1920" t="s">
        <v>2027</v>
      </c>
    </row>
    <row r="1921" spans="1:27" ht="15" customHeight="1">
      <c r="A1921" s="962" t="s">
        <v>262</v>
      </c>
      <c r="B1921" t="s">
        <v>301</v>
      </c>
      <c r="C1921" t="s">
        <v>13</v>
      </c>
      <c r="D1921" t="s">
        <v>11</v>
      </c>
      <c r="E1921" t="s">
        <v>329</v>
      </c>
      <c r="F1921" t="s">
        <v>471</v>
      </c>
      <c r="R1921">
        <v>0</v>
      </c>
      <c r="S1921">
        <v>0</v>
      </c>
      <c r="T1921">
        <v>500000000</v>
      </c>
      <c r="X1921">
        <v>0</v>
      </c>
      <c r="Y1921">
        <v>500000000</v>
      </c>
      <c r="AA1921" t="s">
        <v>2027</v>
      </c>
    </row>
    <row r="1922" spans="1:27" ht="15" customHeight="1">
      <c r="A1922" s="962" t="s">
        <v>262</v>
      </c>
      <c r="B1922" t="s">
        <v>302</v>
      </c>
      <c r="C1922" t="s">
        <v>13</v>
      </c>
      <c r="D1922" t="s">
        <v>11</v>
      </c>
      <c r="E1922" t="s">
        <v>329</v>
      </c>
      <c r="F1922" t="s">
        <v>471</v>
      </c>
      <c r="R1922">
        <v>0</v>
      </c>
      <c r="S1922">
        <v>0</v>
      </c>
      <c r="T1922">
        <v>500000000</v>
      </c>
      <c r="X1922">
        <v>0</v>
      </c>
      <c r="Y1922">
        <v>500000000</v>
      </c>
      <c r="AA1922" t="s">
        <v>2027</v>
      </c>
    </row>
    <row r="1923" spans="1:27" ht="15" customHeight="1">
      <c r="A1923" s="962" t="s">
        <v>262</v>
      </c>
      <c r="B1923" t="s">
        <v>303</v>
      </c>
      <c r="C1923" t="s">
        <v>13</v>
      </c>
      <c r="D1923" t="s">
        <v>11</v>
      </c>
      <c r="E1923" t="s">
        <v>329</v>
      </c>
      <c r="F1923" t="s">
        <v>471</v>
      </c>
      <c r="R1923">
        <v>0</v>
      </c>
      <c r="S1923">
        <v>0</v>
      </c>
      <c r="T1923">
        <v>500000000</v>
      </c>
      <c r="X1923">
        <v>0</v>
      </c>
      <c r="Y1923">
        <v>500000000</v>
      </c>
      <c r="AA1923" t="s">
        <v>2027</v>
      </c>
    </row>
    <row r="1924" spans="1:27" ht="15" customHeight="1">
      <c r="A1924" s="962" t="s">
        <v>262</v>
      </c>
      <c r="B1924" t="s">
        <v>298</v>
      </c>
      <c r="C1924" t="s">
        <v>13</v>
      </c>
      <c r="D1924" t="s">
        <v>11</v>
      </c>
      <c r="E1924" t="s">
        <v>329</v>
      </c>
      <c r="F1924" t="s">
        <v>471</v>
      </c>
      <c r="R1924">
        <v>0</v>
      </c>
      <c r="S1924">
        <v>0</v>
      </c>
      <c r="T1924">
        <v>500000000</v>
      </c>
      <c r="X1924">
        <v>0</v>
      </c>
      <c r="Y1924">
        <v>500000000</v>
      </c>
      <c r="AA1924" t="s">
        <v>2027</v>
      </c>
    </row>
    <row r="1925" spans="1:27" ht="15" customHeight="1">
      <c r="A1925" s="962" t="s">
        <v>262</v>
      </c>
      <c r="B1925" t="s">
        <v>300</v>
      </c>
      <c r="C1925" t="s">
        <v>13</v>
      </c>
      <c r="D1925" t="s">
        <v>11</v>
      </c>
      <c r="E1925" t="s">
        <v>329</v>
      </c>
      <c r="F1925" t="s">
        <v>471</v>
      </c>
      <c r="R1925">
        <v>0</v>
      </c>
      <c r="S1925">
        <v>0</v>
      </c>
      <c r="T1925">
        <v>500000000</v>
      </c>
      <c r="X1925">
        <v>0</v>
      </c>
      <c r="Y1925">
        <v>500000000</v>
      </c>
      <c r="AA1925" t="s">
        <v>2027</v>
      </c>
    </row>
    <row r="1926" spans="1:27" ht="15" customHeight="1">
      <c r="A1926" s="962" t="s">
        <v>262</v>
      </c>
      <c r="B1926" t="s">
        <v>321</v>
      </c>
      <c r="C1926" t="s">
        <v>13</v>
      </c>
      <c r="D1926" t="s">
        <v>11</v>
      </c>
      <c r="E1926" t="s">
        <v>329</v>
      </c>
      <c r="F1926" t="s">
        <v>471</v>
      </c>
      <c r="R1926">
        <v>0</v>
      </c>
      <c r="S1926">
        <v>0</v>
      </c>
      <c r="T1926">
        <v>500000000</v>
      </c>
      <c r="X1926">
        <v>0</v>
      </c>
      <c r="Y1926">
        <v>500000000</v>
      </c>
      <c r="AA1926" t="s">
        <v>2027</v>
      </c>
    </row>
    <row r="1927" spans="1:27" ht="15" customHeight="1">
      <c r="A1927" s="962" t="s">
        <v>263</v>
      </c>
      <c r="B1927" t="s">
        <v>290</v>
      </c>
      <c r="C1927" t="s">
        <v>13</v>
      </c>
      <c r="D1927" t="s">
        <v>11</v>
      </c>
      <c r="E1927" t="s">
        <v>329</v>
      </c>
      <c r="F1927" t="s">
        <v>471</v>
      </c>
      <c r="R1927">
        <v>0</v>
      </c>
      <c r="S1927">
        <v>0</v>
      </c>
      <c r="T1927">
        <v>500000000</v>
      </c>
      <c r="X1927">
        <v>0</v>
      </c>
      <c r="Y1927">
        <v>500000000</v>
      </c>
      <c r="AA1927" t="s">
        <v>2027</v>
      </c>
    </row>
    <row r="1928" spans="1:27" ht="15" customHeight="1">
      <c r="A1928" s="962" t="s">
        <v>263</v>
      </c>
      <c r="B1928" t="s">
        <v>292</v>
      </c>
      <c r="C1928" t="s">
        <v>13</v>
      </c>
      <c r="D1928" t="s">
        <v>11</v>
      </c>
      <c r="E1928" t="s">
        <v>329</v>
      </c>
      <c r="F1928" t="s">
        <v>471</v>
      </c>
      <c r="R1928">
        <v>0</v>
      </c>
      <c r="S1928">
        <v>0</v>
      </c>
      <c r="T1928">
        <v>500000000</v>
      </c>
      <c r="X1928">
        <v>0</v>
      </c>
      <c r="Y1928">
        <v>500000000</v>
      </c>
      <c r="AA1928" t="s">
        <v>2027</v>
      </c>
    </row>
    <row r="1929" spans="1:27" ht="15" customHeight="1">
      <c r="A1929" s="962" t="s">
        <v>263</v>
      </c>
      <c r="B1929" t="s">
        <v>295</v>
      </c>
      <c r="C1929" t="s">
        <v>13</v>
      </c>
      <c r="D1929" t="s">
        <v>11</v>
      </c>
      <c r="E1929" t="s">
        <v>329</v>
      </c>
      <c r="F1929" t="s">
        <v>471</v>
      </c>
      <c r="R1929">
        <v>0</v>
      </c>
      <c r="S1929">
        <v>0</v>
      </c>
      <c r="T1929">
        <v>500000000</v>
      </c>
      <c r="X1929">
        <v>0</v>
      </c>
      <c r="Y1929">
        <v>500000000</v>
      </c>
      <c r="AA1929" t="s">
        <v>2027</v>
      </c>
    </row>
    <row r="1930" spans="1:27" ht="15" customHeight="1">
      <c r="A1930" s="962" t="s">
        <v>263</v>
      </c>
      <c r="B1930" t="s">
        <v>296</v>
      </c>
      <c r="C1930" t="s">
        <v>13</v>
      </c>
      <c r="D1930" t="s">
        <v>11</v>
      </c>
      <c r="E1930" t="s">
        <v>329</v>
      </c>
      <c r="F1930" t="s">
        <v>471</v>
      </c>
      <c r="R1930">
        <v>0</v>
      </c>
      <c r="S1930">
        <v>0</v>
      </c>
      <c r="T1930">
        <v>500000000</v>
      </c>
      <c r="X1930">
        <v>0</v>
      </c>
      <c r="Y1930">
        <v>500000000</v>
      </c>
      <c r="AA1930" t="s">
        <v>2027</v>
      </c>
    </row>
    <row r="1931" spans="1:27" ht="15" customHeight="1">
      <c r="A1931" s="962" t="s">
        <v>263</v>
      </c>
      <c r="B1931" t="s">
        <v>289</v>
      </c>
      <c r="C1931" t="s">
        <v>13</v>
      </c>
      <c r="D1931" t="s">
        <v>11</v>
      </c>
      <c r="E1931" t="s">
        <v>329</v>
      </c>
      <c r="F1931" t="s">
        <v>471</v>
      </c>
      <c r="R1931">
        <v>0</v>
      </c>
      <c r="S1931">
        <v>0</v>
      </c>
      <c r="T1931">
        <v>500000000</v>
      </c>
      <c r="X1931">
        <v>0</v>
      </c>
      <c r="Y1931">
        <v>500000000</v>
      </c>
      <c r="AA1931" t="s">
        <v>2027</v>
      </c>
    </row>
    <row r="1932" spans="1:27" ht="15" customHeight="1">
      <c r="A1932" s="962" t="s">
        <v>263</v>
      </c>
      <c r="B1932" t="s">
        <v>291</v>
      </c>
      <c r="C1932" t="s">
        <v>13</v>
      </c>
      <c r="D1932" t="s">
        <v>11</v>
      </c>
      <c r="E1932" t="s">
        <v>329</v>
      </c>
      <c r="F1932" t="s">
        <v>471</v>
      </c>
      <c r="R1932">
        <v>0</v>
      </c>
      <c r="S1932">
        <v>0</v>
      </c>
      <c r="T1932">
        <v>500000000</v>
      </c>
      <c r="X1932">
        <v>0</v>
      </c>
      <c r="Y1932">
        <v>500000000</v>
      </c>
      <c r="AA1932" t="s">
        <v>2027</v>
      </c>
    </row>
    <row r="1933" spans="1:27" ht="15" customHeight="1">
      <c r="A1933" s="962" t="s">
        <v>263</v>
      </c>
      <c r="B1933" t="s">
        <v>288</v>
      </c>
      <c r="C1933" t="s">
        <v>13</v>
      </c>
      <c r="D1933" t="s">
        <v>11</v>
      </c>
      <c r="E1933" t="s">
        <v>329</v>
      </c>
      <c r="F1933" t="s">
        <v>471</v>
      </c>
      <c r="R1933">
        <v>0</v>
      </c>
      <c r="S1933">
        <v>0</v>
      </c>
      <c r="T1933">
        <v>500000000</v>
      </c>
      <c r="X1933">
        <v>0</v>
      </c>
      <c r="Y1933">
        <v>500000000</v>
      </c>
      <c r="AA1933" t="s">
        <v>2027</v>
      </c>
    </row>
    <row r="1934" spans="1:27" ht="15" customHeight="1">
      <c r="A1934" s="962" t="s">
        <v>263</v>
      </c>
      <c r="B1934" t="s">
        <v>287</v>
      </c>
      <c r="C1934" t="s">
        <v>13</v>
      </c>
      <c r="D1934" t="s">
        <v>11</v>
      </c>
      <c r="E1934" t="s">
        <v>329</v>
      </c>
      <c r="F1934" t="s">
        <v>471</v>
      </c>
      <c r="R1934">
        <v>0</v>
      </c>
      <c r="S1934">
        <v>0</v>
      </c>
      <c r="T1934">
        <v>500000000</v>
      </c>
      <c r="X1934">
        <v>0</v>
      </c>
      <c r="Y1934">
        <v>500000000</v>
      </c>
      <c r="AA1934" t="s">
        <v>2027</v>
      </c>
    </row>
    <row r="1935" spans="1:27" ht="15" customHeight="1">
      <c r="A1935" s="962" t="s">
        <v>263</v>
      </c>
      <c r="B1935" t="s">
        <v>321</v>
      </c>
      <c r="C1935" t="s">
        <v>13</v>
      </c>
      <c r="D1935" t="s">
        <v>11</v>
      </c>
      <c r="E1935" t="s">
        <v>329</v>
      </c>
      <c r="F1935" t="s">
        <v>471</v>
      </c>
      <c r="R1935">
        <v>0</v>
      </c>
      <c r="S1935">
        <v>0</v>
      </c>
      <c r="T1935">
        <v>500000000</v>
      </c>
      <c r="X1935">
        <v>0</v>
      </c>
      <c r="Y1935">
        <v>500000000</v>
      </c>
      <c r="AA1935" t="s">
        <v>2027</v>
      </c>
    </row>
    <row r="1936" spans="1:27" ht="15" customHeight="1">
      <c r="A1936" s="962" t="s">
        <v>263</v>
      </c>
      <c r="B1936" t="s">
        <v>294</v>
      </c>
      <c r="C1936" t="s">
        <v>13</v>
      </c>
      <c r="D1936" t="s">
        <v>11</v>
      </c>
      <c r="E1936" t="s">
        <v>329</v>
      </c>
      <c r="F1936" t="s">
        <v>471</v>
      </c>
      <c r="R1936">
        <v>0</v>
      </c>
      <c r="S1936">
        <v>0</v>
      </c>
      <c r="T1936">
        <v>500000000</v>
      </c>
      <c r="X1936">
        <v>0</v>
      </c>
      <c r="Y1936">
        <v>500000000</v>
      </c>
      <c r="AA1936" t="s">
        <v>2027</v>
      </c>
    </row>
    <row r="1937" spans="1:27" ht="15" customHeight="1">
      <c r="A1937" s="962" t="s">
        <v>263</v>
      </c>
      <c r="B1937" t="s">
        <v>293</v>
      </c>
      <c r="C1937" t="s">
        <v>13</v>
      </c>
      <c r="D1937" t="s">
        <v>11</v>
      </c>
      <c r="E1937" t="s">
        <v>329</v>
      </c>
      <c r="F1937" t="s">
        <v>471</v>
      </c>
      <c r="R1937">
        <v>0</v>
      </c>
      <c r="S1937">
        <v>0</v>
      </c>
      <c r="T1937">
        <v>500000000</v>
      </c>
      <c r="X1937">
        <v>0</v>
      </c>
      <c r="Y1937">
        <v>500000000</v>
      </c>
      <c r="AA1937" t="s">
        <v>2027</v>
      </c>
    </row>
    <row r="1938" spans="1:27" ht="15" customHeight="1">
      <c r="A1938" s="962" t="s">
        <v>263</v>
      </c>
      <c r="B1938" t="s">
        <v>324</v>
      </c>
      <c r="C1938" t="s">
        <v>13</v>
      </c>
      <c r="D1938" t="s">
        <v>11</v>
      </c>
      <c r="E1938" t="s">
        <v>329</v>
      </c>
      <c r="F1938" t="s">
        <v>471</v>
      </c>
      <c r="R1938">
        <v>0</v>
      </c>
      <c r="S1938">
        <v>0</v>
      </c>
      <c r="T1938">
        <v>500000000</v>
      </c>
      <c r="X1938">
        <v>0</v>
      </c>
      <c r="Y1938">
        <v>500000000</v>
      </c>
      <c r="AA1938" t="s">
        <v>2027</v>
      </c>
    </row>
    <row r="1939" spans="1:27" ht="15" customHeight="1">
      <c r="A1939" s="962" t="s">
        <v>264</v>
      </c>
      <c r="B1939" t="s">
        <v>294</v>
      </c>
      <c r="C1939" t="s">
        <v>13</v>
      </c>
      <c r="D1939" t="s">
        <v>11</v>
      </c>
      <c r="E1939" t="s">
        <v>329</v>
      </c>
      <c r="F1939" t="s">
        <v>471</v>
      </c>
      <c r="R1939">
        <v>0.85</v>
      </c>
      <c r="S1939">
        <v>0</v>
      </c>
      <c r="T1939">
        <v>500000000</v>
      </c>
      <c r="X1939">
        <v>0</v>
      </c>
      <c r="Y1939">
        <v>500000000</v>
      </c>
      <c r="AA1939" t="s">
        <v>2027</v>
      </c>
    </row>
    <row r="1940" spans="1:27" ht="15" customHeight="1">
      <c r="A1940" s="962" t="s">
        <v>264</v>
      </c>
      <c r="B1940" t="s">
        <v>292</v>
      </c>
      <c r="C1940" t="s">
        <v>13</v>
      </c>
      <c r="D1940" t="s">
        <v>11</v>
      </c>
      <c r="E1940" t="s">
        <v>329</v>
      </c>
      <c r="F1940" t="s">
        <v>471</v>
      </c>
      <c r="R1940">
        <v>1.69</v>
      </c>
      <c r="S1940">
        <v>0</v>
      </c>
      <c r="T1940">
        <v>500000000</v>
      </c>
      <c r="X1940">
        <v>0</v>
      </c>
      <c r="Y1940">
        <v>500000000</v>
      </c>
      <c r="AA1940" t="s">
        <v>2027</v>
      </c>
    </row>
    <row r="1941" spans="1:27" ht="15" customHeight="1">
      <c r="A1941" s="962" t="s">
        <v>264</v>
      </c>
      <c r="B1941" t="s">
        <v>291</v>
      </c>
      <c r="C1941" t="s">
        <v>13</v>
      </c>
      <c r="D1941" t="s">
        <v>11</v>
      </c>
      <c r="E1941" t="s">
        <v>329</v>
      </c>
      <c r="F1941" t="s">
        <v>471</v>
      </c>
      <c r="R1941">
        <v>2.54</v>
      </c>
      <c r="S1941">
        <v>0</v>
      </c>
      <c r="T1941">
        <v>500000000</v>
      </c>
      <c r="X1941">
        <v>0</v>
      </c>
      <c r="Y1941">
        <v>500000000</v>
      </c>
      <c r="AA1941" t="s">
        <v>2027</v>
      </c>
    </row>
    <row r="1942" spans="1:27" ht="15" customHeight="1">
      <c r="A1942" s="962" t="s">
        <v>264</v>
      </c>
      <c r="B1942" t="s">
        <v>293</v>
      </c>
      <c r="C1942" t="s">
        <v>13</v>
      </c>
      <c r="D1942" t="s">
        <v>11</v>
      </c>
      <c r="E1942" t="s">
        <v>329</v>
      </c>
      <c r="F1942" t="s">
        <v>471</v>
      </c>
      <c r="R1942">
        <v>0.85</v>
      </c>
      <c r="S1942">
        <v>0</v>
      </c>
      <c r="T1942">
        <v>500000000</v>
      </c>
      <c r="X1942">
        <v>0</v>
      </c>
      <c r="Y1942">
        <v>500000000</v>
      </c>
      <c r="AA1942" t="s">
        <v>2027</v>
      </c>
    </row>
    <row r="1943" spans="1:27" ht="15" customHeight="1">
      <c r="A1943" s="962" t="s">
        <v>264</v>
      </c>
      <c r="B1943" t="s">
        <v>289</v>
      </c>
      <c r="C1943" t="s">
        <v>13</v>
      </c>
      <c r="D1943" t="s">
        <v>11</v>
      </c>
      <c r="E1943" t="s">
        <v>329</v>
      </c>
      <c r="F1943" t="s">
        <v>471</v>
      </c>
      <c r="R1943">
        <v>11</v>
      </c>
      <c r="S1943">
        <v>6.66</v>
      </c>
      <c r="T1943">
        <v>500000000</v>
      </c>
      <c r="X1943">
        <v>0</v>
      </c>
      <c r="Y1943">
        <v>500000000</v>
      </c>
      <c r="AA1943" t="s">
        <v>2027</v>
      </c>
    </row>
    <row r="1944" spans="1:27" ht="15" customHeight="1">
      <c r="A1944" s="962" t="s">
        <v>264</v>
      </c>
      <c r="B1944" t="s">
        <v>288</v>
      </c>
      <c r="C1944" t="s">
        <v>13</v>
      </c>
      <c r="D1944" t="s">
        <v>11</v>
      </c>
      <c r="E1944" t="s">
        <v>329</v>
      </c>
      <c r="F1944" t="s">
        <v>471</v>
      </c>
      <c r="R1944">
        <v>11</v>
      </c>
      <c r="S1944">
        <v>6.66</v>
      </c>
      <c r="T1944">
        <v>500000000</v>
      </c>
      <c r="X1944">
        <v>0</v>
      </c>
      <c r="Y1944">
        <v>500000000</v>
      </c>
      <c r="AA1944" t="s">
        <v>2027</v>
      </c>
    </row>
    <row r="1945" spans="1:27" ht="15" customHeight="1">
      <c r="A1945" s="962" t="s">
        <v>264</v>
      </c>
      <c r="B1945" t="s">
        <v>287</v>
      </c>
      <c r="C1945" t="s">
        <v>13</v>
      </c>
      <c r="D1945" t="s">
        <v>11</v>
      </c>
      <c r="E1945" t="s">
        <v>329</v>
      </c>
      <c r="F1945" t="s">
        <v>471</v>
      </c>
      <c r="R1945">
        <v>11</v>
      </c>
      <c r="S1945">
        <v>6.66</v>
      </c>
      <c r="T1945">
        <v>500000000</v>
      </c>
      <c r="X1945">
        <v>0</v>
      </c>
      <c r="Y1945">
        <v>500000000</v>
      </c>
      <c r="AA1945" t="s">
        <v>2027</v>
      </c>
    </row>
    <row r="1946" spans="1:27" ht="15" customHeight="1">
      <c r="A1946" s="962" t="s">
        <v>264</v>
      </c>
      <c r="B1946" t="s">
        <v>295</v>
      </c>
      <c r="C1946" t="s">
        <v>13</v>
      </c>
      <c r="D1946" t="s">
        <v>11</v>
      </c>
      <c r="E1946" t="s">
        <v>329</v>
      </c>
      <c r="F1946" t="s">
        <v>471</v>
      </c>
      <c r="R1946">
        <v>4.2300000000000004</v>
      </c>
      <c r="S1946">
        <v>0</v>
      </c>
      <c r="T1946">
        <v>500000000</v>
      </c>
      <c r="X1946">
        <v>0</v>
      </c>
      <c r="Y1946">
        <v>500000000</v>
      </c>
      <c r="AA1946" t="s">
        <v>2027</v>
      </c>
    </row>
    <row r="1947" spans="1:27" ht="15" customHeight="1">
      <c r="A1947" s="962" t="s">
        <v>264</v>
      </c>
      <c r="B1947" t="s">
        <v>296</v>
      </c>
      <c r="C1947" t="s">
        <v>13</v>
      </c>
      <c r="D1947" t="s">
        <v>11</v>
      </c>
      <c r="E1947" t="s">
        <v>329</v>
      </c>
      <c r="F1947" t="s">
        <v>471</v>
      </c>
      <c r="R1947">
        <v>4.2300000000000004</v>
      </c>
      <c r="S1947">
        <v>0</v>
      </c>
      <c r="T1947">
        <v>500000000</v>
      </c>
      <c r="X1947">
        <v>0</v>
      </c>
      <c r="Y1947">
        <v>500000000</v>
      </c>
      <c r="AA1947" t="s">
        <v>2027</v>
      </c>
    </row>
    <row r="1948" spans="1:27" ht="15" customHeight="1">
      <c r="A1948" s="962" t="s">
        <v>265</v>
      </c>
      <c r="B1948" t="s">
        <v>294</v>
      </c>
      <c r="C1948" t="s">
        <v>13</v>
      </c>
      <c r="D1948" t="s">
        <v>11</v>
      </c>
      <c r="E1948" t="s">
        <v>329</v>
      </c>
      <c r="F1948" t="s">
        <v>471</v>
      </c>
      <c r="R1948">
        <v>0.42</v>
      </c>
      <c r="S1948">
        <v>0</v>
      </c>
      <c r="T1948">
        <v>500000000</v>
      </c>
      <c r="X1948">
        <v>0</v>
      </c>
      <c r="Y1948">
        <v>500000000</v>
      </c>
      <c r="AA1948" t="s">
        <v>2027</v>
      </c>
    </row>
    <row r="1949" spans="1:27" ht="15" customHeight="1">
      <c r="A1949" s="962" t="s">
        <v>265</v>
      </c>
      <c r="B1949" t="s">
        <v>292</v>
      </c>
      <c r="C1949" t="s">
        <v>13</v>
      </c>
      <c r="D1949" t="s">
        <v>11</v>
      </c>
      <c r="E1949" t="s">
        <v>329</v>
      </c>
      <c r="F1949" t="s">
        <v>471</v>
      </c>
      <c r="R1949">
        <v>0.85</v>
      </c>
      <c r="S1949">
        <v>0</v>
      </c>
      <c r="T1949">
        <v>500000000</v>
      </c>
      <c r="X1949">
        <v>0</v>
      </c>
      <c r="Y1949">
        <v>500000000</v>
      </c>
      <c r="AA1949" t="s">
        <v>2027</v>
      </c>
    </row>
    <row r="1950" spans="1:27" ht="15" customHeight="1">
      <c r="A1950" s="962" t="s">
        <v>265</v>
      </c>
      <c r="B1950" t="s">
        <v>291</v>
      </c>
      <c r="C1950" t="s">
        <v>13</v>
      </c>
      <c r="D1950" t="s">
        <v>11</v>
      </c>
      <c r="E1950" t="s">
        <v>329</v>
      </c>
      <c r="F1950" t="s">
        <v>471</v>
      </c>
      <c r="R1950">
        <v>1.27</v>
      </c>
      <c r="S1950">
        <v>0</v>
      </c>
      <c r="T1950">
        <v>500000000</v>
      </c>
      <c r="X1950">
        <v>0</v>
      </c>
      <c r="Y1950">
        <v>500000000</v>
      </c>
      <c r="AA1950" t="s">
        <v>2027</v>
      </c>
    </row>
    <row r="1951" spans="1:27" ht="15" customHeight="1">
      <c r="A1951" s="962" t="s">
        <v>265</v>
      </c>
      <c r="B1951" t="s">
        <v>293</v>
      </c>
      <c r="C1951" t="s">
        <v>13</v>
      </c>
      <c r="D1951" t="s">
        <v>11</v>
      </c>
      <c r="E1951" t="s">
        <v>329</v>
      </c>
      <c r="F1951" t="s">
        <v>471</v>
      </c>
      <c r="R1951">
        <v>0.42</v>
      </c>
      <c r="S1951">
        <v>0</v>
      </c>
      <c r="T1951">
        <v>500000000</v>
      </c>
      <c r="X1951">
        <v>0</v>
      </c>
      <c r="Y1951">
        <v>500000000</v>
      </c>
      <c r="AA1951" t="s">
        <v>2027</v>
      </c>
    </row>
    <row r="1952" spans="1:27" ht="15" customHeight="1">
      <c r="A1952" s="962" t="s">
        <v>265</v>
      </c>
      <c r="B1952" t="s">
        <v>289</v>
      </c>
      <c r="C1952" t="s">
        <v>13</v>
      </c>
      <c r="D1952" t="s">
        <v>11</v>
      </c>
      <c r="E1952" t="s">
        <v>329</v>
      </c>
      <c r="F1952" t="s">
        <v>471</v>
      </c>
      <c r="R1952">
        <v>5.49</v>
      </c>
      <c r="S1952">
        <v>0</v>
      </c>
      <c r="T1952">
        <v>500000000</v>
      </c>
      <c r="X1952">
        <v>0</v>
      </c>
      <c r="Y1952">
        <v>500000000</v>
      </c>
      <c r="AA1952" t="s">
        <v>2027</v>
      </c>
    </row>
    <row r="1953" spans="1:27" ht="15" customHeight="1">
      <c r="A1953" s="962" t="s">
        <v>265</v>
      </c>
      <c r="B1953" t="s">
        <v>288</v>
      </c>
      <c r="C1953" t="s">
        <v>13</v>
      </c>
      <c r="D1953" t="s">
        <v>11</v>
      </c>
      <c r="E1953" t="s">
        <v>329</v>
      </c>
      <c r="F1953" t="s">
        <v>471</v>
      </c>
      <c r="R1953">
        <v>5.49</v>
      </c>
      <c r="S1953">
        <v>0</v>
      </c>
      <c r="T1953">
        <v>500000000</v>
      </c>
      <c r="X1953">
        <v>0</v>
      </c>
      <c r="Y1953">
        <v>500000000</v>
      </c>
      <c r="AA1953" t="s">
        <v>2027</v>
      </c>
    </row>
    <row r="1954" spans="1:27" ht="15" customHeight="1">
      <c r="A1954" s="962" t="s">
        <v>265</v>
      </c>
      <c r="B1954" t="s">
        <v>287</v>
      </c>
      <c r="C1954" t="s">
        <v>13</v>
      </c>
      <c r="D1954" t="s">
        <v>11</v>
      </c>
      <c r="E1954" t="s">
        <v>329</v>
      </c>
      <c r="F1954" t="s">
        <v>471</v>
      </c>
      <c r="R1954">
        <v>5.49</v>
      </c>
      <c r="S1954">
        <v>0</v>
      </c>
      <c r="T1954">
        <v>500000000</v>
      </c>
      <c r="X1954">
        <v>0</v>
      </c>
      <c r="Y1954">
        <v>500000000</v>
      </c>
      <c r="AA1954" t="s">
        <v>2027</v>
      </c>
    </row>
    <row r="1955" spans="1:27" ht="15" customHeight="1">
      <c r="A1955" s="962" t="s">
        <v>265</v>
      </c>
      <c r="B1955" t="s">
        <v>295</v>
      </c>
      <c r="C1955" t="s">
        <v>13</v>
      </c>
      <c r="D1955" t="s">
        <v>11</v>
      </c>
      <c r="E1955" t="s">
        <v>329</v>
      </c>
      <c r="F1955" t="s">
        <v>471</v>
      </c>
      <c r="R1955">
        <v>2.11</v>
      </c>
      <c r="S1955">
        <v>0</v>
      </c>
      <c r="T1955">
        <v>500000000</v>
      </c>
      <c r="X1955">
        <v>0</v>
      </c>
      <c r="Y1955">
        <v>500000000</v>
      </c>
      <c r="AA1955" t="s">
        <v>2027</v>
      </c>
    </row>
    <row r="1956" spans="1:27" ht="15" customHeight="1">
      <c r="A1956" s="962" t="s">
        <v>265</v>
      </c>
      <c r="B1956" t="s">
        <v>296</v>
      </c>
      <c r="C1956" t="s">
        <v>13</v>
      </c>
      <c r="D1956" t="s">
        <v>11</v>
      </c>
      <c r="E1956" t="s">
        <v>329</v>
      </c>
      <c r="F1956" t="s">
        <v>471</v>
      </c>
      <c r="R1956">
        <v>2.11</v>
      </c>
      <c r="S1956">
        <v>0</v>
      </c>
      <c r="T1956">
        <v>500000000</v>
      </c>
      <c r="X1956">
        <v>0</v>
      </c>
      <c r="Y1956">
        <v>500000000</v>
      </c>
      <c r="AA1956" t="s">
        <v>2027</v>
      </c>
    </row>
    <row r="1957" spans="1:27" ht="15" customHeight="1">
      <c r="A1957" s="962" t="s">
        <v>266</v>
      </c>
      <c r="B1957" t="s">
        <v>294</v>
      </c>
      <c r="C1957" t="s">
        <v>13</v>
      </c>
      <c r="D1957" t="s">
        <v>11</v>
      </c>
      <c r="E1957" t="s">
        <v>329</v>
      </c>
      <c r="F1957" t="s">
        <v>471</v>
      </c>
      <c r="R1957">
        <v>0.42</v>
      </c>
      <c r="S1957">
        <v>0</v>
      </c>
      <c r="T1957">
        <v>500000000</v>
      </c>
      <c r="X1957">
        <v>0</v>
      </c>
      <c r="Y1957">
        <v>500000000</v>
      </c>
      <c r="AA1957" t="s">
        <v>2027</v>
      </c>
    </row>
    <row r="1958" spans="1:27" ht="15" customHeight="1">
      <c r="A1958" s="962" t="s">
        <v>266</v>
      </c>
      <c r="B1958" t="s">
        <v>292</v>
      </c>
      <c r="C1958" t="s">
        <v>13</v>
      </c>
      <c r="D1958" t="s">
        <v>11</v>
      </c>
      <c r="E1958" t="s">
        <v>329</v>
      </c>
      <c r="F1958" t="s">
        <v>471</v>
      </c>
      <c r="R1958">
        <v>0.85</v>
      </c>
      <c r="S1958">
        <v>0</v>
      </c>
      <c r="T1958">
        <v>500000000</v>
      </c>
      <c r="X1958">
        <v>0</v>
      </c>
      <c r="Y1958">
        <v>500000000</v>
      </c>
      <c r="AA1958" t="s">
        <v>2027</v>
      </c>
    </row>
    <row r="1959" spans="1:27" ht="15" customHeight="1">
      <c r="A1959" s="962" t="s">
        <v>266</v>
      </c>
      <c r="B1959" t="s">
        <v>291</v>
      </c>
      <c r="C1959" t="s">
        <v>13</v>
      </c>
      <c r="D1959" t="s">
        <v>11</v>
      </c>
      <c r="E1959" t="s">
        <v>329</v>
      </c>
      <c r="F1959" t="s">
        <v>471</v>
      </c>
      <c r="R1959">
        <v>1.27</v>
      </c>
      <c r="S1959">
        <v>0</v>
      </c>
      <c r="T1959">
        <v>500000000</v>
      </c>
      <c r="X1959">
        <v>0</v>
      </c>
      <c r="Y1959">
        <v>500000000</v>
      </c>
      <c r="AA1959" t="s">
        <v>2027</v>
      </c>
    </row>
    <row r="1960" spans="1:27" ht="15" customHeight="1">
      <c r="A1960" s="962" t="s">
        <v>266</v>
      </c>
      <c r="B1960" t="s">
        <v>293</v>
      </c>
      <c r="C1960" t="s">
        <v>13</v>
      </c>
      <c r="D1960" t="s">
        <v>11</v>
      </c>
      <c r="E1960" t="s">
        <v>329</v>
      </c>
      <c r="F1960" t="s">
        <v>471</v>
      </c>
      <c r="R1960">
        <v>0.42</v>
      </c>
      <c r="S1960">
        <v>0</v>
      </c>
      <c r="T1960">
        <v>500000000</v>
      </c>
      <c r="X1960">
        <v>0</v>
      </c>
      <c r="Y1960">
        <v>500000000</v>
      </c>
      <c r="AA1960" t="s">
        <v>2027</v>
      </c>
    </row>
    <row r="1961" spans="1:27" ht="15" customHeight="1">
      <c r="A1961" s="962" t="s">
        <v>266</v>
      </c>
      <c r="B1961" t="s">
        <v>289</v>
      </c>
      <c r="C1961" t="s">
        <v>13</v>
      </c>
      <c r="D1961" t="s">
        <v>11</v>
      </c>
      <c r="E1961" t="s">
        <v>329</v>
      </c>
      <c r="F1961" t="s">
        <v>471</v>
      </c>
      <c r="R1961">
        <v>5.49</v>
      </c>
      <c r="S1961">
        <v>0</v>
      </c>
      <c r="T1961">
        <v>500000000</v>
      </c>
      <c r="X1961">
        <v>0</v>
      </c>
      <c r="Y1961">
        <v>500000000</v>
      </c>
      <c r="AA1961" t="s">
        <v>2027</v>
      </c>
    </row>
    <row r="1962" spans="1:27" ht="15" customHeight="1">
      <c r="A1962" s="962" t="s">
        <v>266</v>
      </c>
      <c r="B1962" t="s">
        <v>288</v>
      </c>
      <c r="C1962" t="s">
        <v>13</v>
      </c>
      <c r="D1962" t="s">
        <v>11</v>
      </c>
      <c r="E1962" t="s">
        <v>329</v>
      </c>
      <c r="F1962" t="s">
        <v>471</v>
      </c>
      <c r="R1962">
        <v>5.49</v>
      </c>
      <c r="S1962">
        <v>0</v>
      </c>
      <c r="T1962">
        <v>500000000</v>
      </c>
      <c r="X1962">
        <v>0</v>
      </c>
      <c r="Y1962">
        <v>500000000</v>
      </c>
      <c r="AA1962" t="s">
        <v>2027</v>
      </c>
    </row>
    <row r="1963" spans="1:27" ht="15" customHeight="1">
      <c r="A1963" s="962" t="s">
        <v>266</v>
      </c>
      <c r="B1963" t="s">
        <v>287</v>
      </c>
      <c r="C1963" t="s">
        <v>13</v>
      </c>
      <c r="D1963" t="s">
        <v>11</v>
      </c>
      <c r="E1963" t="s">
        <v>329</v>
      </c>
      <c r="F1963" t="s">
        <v>471</v>
      </c>
      <c r="R1963">
        <v>5.49</v>
      </c>
      <c r="S1963">
        <v>0</v>
      </c>
      <c r="T1963">
        <v>500000000</v>
      </c>
      <c r="X1963">
        <v>0</v>
      </c>
      <c r="Y1963">
        <v>500000000</v>
      </c>
      <c r="AA1963" t="s">
        <v>2027</v>
      </c>
    </row>
    <row r="1964" spans="1:27" ht="15" customHeight="1">
      <c r="A1964" s="962" t="s">
        <v>266</v>
      </c>
      <c r="B1964" t="s">
        <v>295</v>
      </c>
      <c r="C1964" t="s">
        <v>13</v>
      </c>
      <c r="D1964" t="s">
        <v>11</v>
      </c>
      <c r="E1964" t="s">
        <v>329</v>
      </c>
      <c r="F1964" t="s">
        <v>471</v>
      </c>
      <c r="R1964">
        <v>2.11</v>
      </c>
      <c r="S1964">
        <v>0</v>
      </c>
      <c r="T1964">
        <v>500000000</v>
      </c>
      <c r="X1964">
        <v>0</v>
      </c>
      <c r="Y1964">
        <v>500000000</v>
      </c>
      <c r="AA1964" t="s">
        <v>2027</v>
      </c>
    </row>
    <row r="1965" spans="1:27" ht="15" customHeight="1">
      <c r="A1965" s="962" t="s">
        <v>266</v>
      </c>
      <c r="B1965" t="s">
        <v>296</v>
      </c>
      <c r="C1965" t="s">
        <v>13</v>
      </c>
      <c r="D1965" t="s">
        <v>11</v>
      </c>
      <c r="E1965" t="s">
        <v>329</v>
      </c>
      <c r="F1965" t="s">
        <v>471</v>
      </c>
      <c r="R1965">
        <v>2.11</v>
      </c>
      <c r="S1965">
        <v>0</v>
      </c>
      <c r="T1965">
        <v>500000000</v>
      </c>
      <c r="X1965">
        <v>0</v>
      </c>
      <c r="Y1965">
        <v>500000000</v>
      </c>
      <c r="AA1965" t="s">
        <v>2027</v>
      </c>
    </row>
    <row r="1966" spans="1:27" ht="15" customHeight="1">
      <c r="A1966" s="962" t="s">
        <v>267</v>
      </c>
      <c r="B1966" t="s">
        <v>296</v>
      </c>
      <c r="C1966" t="s">
        <v>13</v>
      </c>
      <c r="D1966" t="s">
        <v>11</v>
      </c>
      <c r="E1966" t="s">
        <v>329</v>
      </c>
      <c r="F1966" t="s">
        <v>471</v>
      </c>
      <c r="R1966">
        <v>0</v>
      </c>
      <c r="S1966">
        <v>0</v>
      </c>
      <c r="T1966">
        <v>0</v>
      </c>
      <c r="X1966">
        <v>0</v>
      </c>
      <c r="Y1966">
        <v>500000000</v>
      </c>
      <c r="AA1966" t="s">
        <v>2029</v>
      </c>
    </row>
    <row r="1967" spans="1:27" ht="15" customHeight="1">
      <c r="A1967" s="962" t="s">
        <v>267</v>
      </c>
      <c r="B1967" t="s">
        <v>289</v>
      </c>
      <c r="C1967" t="s">
        <v>13</v>
      </c>
      <c r="D1967" t="s">
        <v>11</v>
      </c>
      <c r="E1967" t="s">
        <v>329</v>
      </c>
      <c r="F1967" t="s">
        <v>471</v>
      </c>
      <c r="R1967">
        <v>0</v>
      </c>
      <c r="S1967">
        <v>0</v>
      </c>
      <c r="T1967">
        <v>0</v>
      </c>
      <c r="X1967">
        <v>0</v>
      </c>
      <c r="Y1967">
        <v>500000000</v>
      </c>
      <c r="AA1967" t="s">
        <v>2029</v>
      </c>
    </row>
    <row r="1968" spans="1:27" ht="15" customHeight="1">
      <c r="A1968" s="962" t="s">
        <v>267</v>
      </c>
      <c r="B1968" t="s">
        <v>288</v>
      </c>
      <c r="C1968" t="s">
        <v>13</v>
      </c>
      <c r="D1968" t="s">
        <v>11</v>
      </c>
      <c r="E1968" t="s">
        <v>329</v>
      </c>
      <c r="F1968" t="s">
        <v>471</v>
      </c>
      <c r="R1968">
        <v>0</v>
      </c>
      <c r="S1968">
        <v>0</v>
      </c>
      <c r="T1968">
        <v>0</v>
      </c>
      <c r="X1968">
        <v>0</v>
      </c>
      <c r="Y1968">
        <v>500000000</v>
      </c>
      <c r="AA1968" t="s">
        <v>2029</v>
      </c>
    </row>
    <row r="1969" spans="1:27" ht="15" customHeight="1">
      <c r="A1969" s="962" t="s">
        <v>267</v>
      </c>
      <c r="B1969" t="s">
        <v>287</v>
      </c>
      <c r="C1969" t="s">
        <v>13</v>
      </c>
      <c r="D1969" t="s">
        <v>11</v>
      </c>
      <c r="E1969" t="s">
        <v>329</v>
      </c>
      <c r="F1969" t="s">
        <v>471</v>
      </c>
      <c r="R1969">
        <v>0</v>
      </c>
      <c r="S1969">
        <v>0</v>
      </c>
      <c r="T1969">
        <v>0</v>
      </c>
      <c r="X1969">
        <v>0</v>
      </c>
      <c r="Y1969">
        <v>500000000</v>
      </c>
      <c r="AA1969" t="s">
        <v>2029</v>
      </c>
    </row>
    <row r="1970" spans="1:27" ht="15" customHeight="1">
      <c r="A1970" s="962" t="s">
        <v>268</v>
      </c>
      <c r="B1970" t="s">
        <v>296</v>
      </c>
      <c r="C1970" t="s">
        <v>13</v>
      </c>
      <c r="D1970" t="s">
        <v>11</v>
      </c>
      <c r="E1970" t="s">
        <v>329</v>
      </c>
      <c r="F1970" t="s">
        <v>471</v>
      </c>
      <c r="R1970">
        <v>0</v>
      </c>
      <c r="S1970">
        <v>0</v>
      </c>
      <c r="T1970">
        <v>0</v>
      </c>
      <c r="X1970">
        <v>0</v>
      </c>
      <c r="Y1970">
        <v>500000000</v>
      </c>
      <c r="AA1970" t="s">
        <v>2029</v>
      </c>
    </row>
    <row r="1971" spans="1:27" ht="15" customHeight="1">
      <c r="A1971" s="962" t="s">
        <v>268</v>
      </c>
      <c r="B1971" t="s">
        <v>289</v>
      </c>
      <c r="C1971" t="s">
        <v>13</v>
      </c>
      <c r="D1971" t="s">
        <v>11</v>
      </c>
      <c r="E1971" t="s">
        <v>329</v>
      </c>
      <c r="F1971" t="s">
        <v>471</v>
      </c>
      <c r="R1971">
        <v>0</v>
      </c>
      <c r="S1971">
        <v>0</v>
      </c>
      <c r="T1971">
        <v>0</v>
      </c>
      <c r="X1971">
        <v>0</v>
      </c>
      <c r="Y1971">
        <v>500000000</v>
      </c>
      <c r="AA1971" t="s">
        <v>2029</v>
      </c>
    </row>
    <row r="1972" spans="1:27" ht="15" customHeight="1">
      <c r="A1972" s="962" t="s">
        <v>268</v>
      </c>
      <c r="B1972" t="s">
        <v>288</v>
      </c>
      <c r="C1972" t="s">
        <v>13</v>
      </c>
      <c r="D1972" t="s">
        <v>11</v>
      </c>
      <c r="E1972" t="s">
        <v>329</v>
      </c>
      <c r="F1972" t="s">
        <v>471</v>
      </c>
      <c r="R1972">
        <v>0</v>
      </c>
      <c r="S1972">
        <v>0</v>
      </c>
      <c r="T1972">
        <v>0</v>
      </c>
      <c r="X1972">
        <v>0</v>
      </c>
      <c r="Y1972">
        <v>500000000</v>
      </c>
      <c r="AA1972" t="s">
        <v>2029</v>
      </c>
    </row>
    <row r="1973" spans="1:27" ht="15" customHeight="1">
      <c r="A1973" s="962" t="s">
        <v>268</v>
      </c>
      <c r="B1973" t="s">
        <v>287</v>
      </c>
      <c r="C1973" t="s">
        <v>13</v>
      </c>
      <c r="D1973" t="s">
        <v>11</v>
      </c>
      <c r="E1973" t="s">
        <v>329</v>
      </c>
      <c r="F1973" t="s">
        <v>471</v>
      </c>
      <c r="R1973">
        <v>0</v>
      </c>
      <c r="S1973">
        <v>0</v>
      </c>
      <c r="T1973">
        <v>0</v>
      </c>
      <c r="X1973">
        <v>0</v>
      </c>
      <c r="Y1973">
        <v>500000000</v>
      </c>
      <c r="AA1973" t="s">
        <v>2029</v>
      </c>
    </row>
    <row r="1974" spans="1:27" ht="15" customHeight="1">
      <c r="A1974" s="962" t="s">
        <v>269</v>
      </c>
      <c r="B1974" t="s">
        <v>296</v>
      </c>
      <c r="C1974" t="s">
        <v>13</v>
      </c>
      <c r="D1974" t="s">
        <v>11</v>
      </c>
      <c r="E1974" t="s">
        <v>329</v>
      </c>
      <c r="F1974" t="s">
        <v>471</v>
      </c>
      <c r="R1974">
        <v>0</v>
      </c>
      <c r="S1974">
        <v>0</v>
      </c>
      <c r="T1974">
        <v>0</v>
      </c>
      <c r="X1974">
        <v>0</v>
      </c>
      <c r="Y1974">
        <v>500000000</v>
      </c>
      <c r="AA1974" t="s">
        <v>2029</v>
      </c>
    </row>
    <row r="1975" spans="1:27" ht="15" customHeight="1">
      <c r="A1975" s="962" t="s">
        <v>269</v>
      </c>
      <c r="B1975" t="s">
        <v>289</v>
      </c>
      <c r="C1975" t="s">
        <v>13</v>
      </c>
      <c r="D1975" t="s">
        <v>11</v>
      </c>
      <c r="E1975" t="s">
        <v>329</v>
      </c>
      <c r="F1975" t="s">
        <v>471</v>
      </c>
      <c r="R1975">
        <v>0</v>
      </c>
      <c r="S1975">
        <v>0</v>
      </c>
      <c r="T1975">
        <v>0</v>
      </c>
      <c r="X1975">
        <v>0</v>
      </c>
      <c r="Y1975">
        <v>500000000</v>
      </c>
      <c r="AA1975" t="s">
        <v>2029</v>
      </c>
    </row>
    <row r="1976" spans="1:27" ht="15" customHeight="1">
      <c r="A1976" s="962" t="s">
        <v>269</v>
      </c>
      <c r="B1976" t="s">
        <v>288</v>
      </c>
      <c r="C1976" t="s">
        <v>13</v>
      </c>
      <c r="D1976" t="s">
        <v>11</v>
      </c>
      <c r="E1976" t="s">
        <v>329</v>
      </c>
      <c r="F1976" t="s">
        <v>471</v>
      </c>
      <c r="R1976">
        <v>0</v>
      </c>
      <c r="S1976">
        <v>0</v>
      </c>
      <c r="T1976">
        <v>0</v>
      </c>
      <c r="X1976">
        <v>0</v>
      </c>
      <c r="Y1976">
        <v>500000000</v>
      </c>
      <c r="AA1976" t="s">
        <v>2029</v>
      </c>
    </row>
    <row r="1977" spans="1:27" ht="15" customHeight="1">
      <c r="A1977" s="962" t="s">
        <v>269</v>
      </c>
      <c r="B1977" t="s">
        <v>287</v>
      </c>
      <c r="C1977" t="s">
        <v>13</v>
      </c>
      <c r="D1977" t="s">
        <v>11</v>
      </c>
      <c r="E1977" t="s">
        <v>329</v>
      </c>
      <c r="F1977" t="s">
        <v>471</v>
      </c>
      <c r="R1977">
        <v>0</v>
      </c>
      <c r="S1977">
        <v>0</v>
      </c>
      <c r="T1977">
        <v>0</v>
      </c>
      <c r="X1977">
        <v>0</v>
      </c>
      <c r="Y1977">
        <v>500000000</v>
      </c>
      <c r="AA1977" t="s">
        <v>2029</v>
      </c>
    </row>
    <row r="1978" spans="1:27" ht="15" customHeight="1">
      <c r="A1978" s="962" t="s">
        <v>270</v>
      </c>
      <c r="B1978" t="s">
        <v>296</v>
      </c>
      <c r="C1978" t="s">
        <v>13</v>
      </c>
      <c r="D1978" t="s">
        <v>11</v>
      </c>
      <c r="E1978" t="s">
        <v>329</v>
      </c>
      <c r="F1978" t="s">
        <v>471</v>
      </c>
      <c r="R1978">
        <v>0</v>
      </c>
      <c r="S1978">
        <v>0</v>
      </c>
      <c r="T1978">
        <v>0</v>
      </c>
      <c r="X1978">
        <v>0</v>
      </c>
      <c r="Y1978">
        <v>500000000</v>
      </c>
      <c r="AA1978" t="s">
        <v>2029</v>
      </c>
    </row>
    <row r="1979" spans="1:27" ht="15" customHeight="1">
      <c r="A1979" s="962" t="s">
        <v>270</v>
      </c>
      <c r="B1979" t="s">
        <v>289</v>
      </c>
      <c r="C1979" t="s">
        <v>13</v>
      </c>
      <c r="D1979" t="s">
        <v>11</v>
      </c>
      <c r="E1979" t="s">
        <v>329</v>
      </c>
      <c r="F1979" t="s">
        <v>471</v>
      </c>
      <c r="R1979">
        <v>0</v>
      </c>
      <c r="S1979">
        <v>0</v>
      </c>
      <c r="T1979">
        <v>0</v>
      </c>
      <c r="X1979">
        <v>0</v>
      </c>
      <c r="Y1979">
        <v>500000000</v>
      </c>
      <c r="AA1979" t="s">
        <v>2029</v>
      </c>
    </row>
    <row r="1980" spans="1:27" ht="15" customHeight="1">
      <c r="A1980" s="962" t="s">
        <v>270</v>
      </c>
      <c r="B1980" t="s">
        <v>288</v>
      </c>
      <c r="C1980" t="s">
        <v>13</v>
      </c>
      <c r="D1980" t="s">
        <v>11</v>
      </c>
      <c r="E1980" t="s">
        <v>329</v>
      </c>
      <c r="F1980" t="s">
        <v>471</v>
      </c>
      <c r="R1980">
        <v>0</v>
      </c>
      <c r="S1980">
        <v>0</v>
      </c>
      <c r="T1980">
        <v>0</v>
      </c>
      <c r="X1980">
        <v>0</v>
      </c>
      <c r="Y1980">
        <v>500000000</v>
      </c>
      <c r="AA1980" t="s">
        <v>2029</v>
      </c>
    </row>
    <row r="1981" spans="1:27" ht="15" customHeight="1">
      <c r="A1981" s="962" t="s">
        <v>270</v>
      </c>
      <c r="B1981" t="s">
        <v>287</v>
      </c>
      <c r="C1981" t="s">
        <v>13</v>
      </c>
      <c r="D1981" t="s">
        <v>11</v>
      </c>
      <c r="E1981" t="s">
        <v>329</v>
      </c>
      <c r="F1981" t="s">
        <v>471</v>
      </c>
      <c r="R1981">
        <v>0</v>
      </c>
      <c r="S1981">
        <v>0</v>
      </c>
      <c r="T1981">
        <v>0</v>
      </c>
      <c r="X1981">
        <v>0</v>
      </c>
      <c r="Y1981">
        <v>500000000</v>
      </c>
      <c r="AA1981" t="s">
        <v>2029</v>
      </c>
    </row>
    <row r="1982" spans="1:27" ht="15" customHeight="1">
      <c r="A1982" s="962" t="s">
        <v>271</v>
      </c>
      <c r="B1982" t="s">
        <v>297</v>
      </c>
      <c r="C1982" t="s">
        <v>13</v>
      </c>
      <c r="D1982" t="s">
        <v>11</v>
      </c>
      <c r="E1982" t="s">
        <v>329</v>
      </c>
      <c r="F1982" t="s">
        <v>471</v>
      </c>
      <c r="R1982">
        <v>0</v>
      </c>
      <c r="S1982">
        <v>0</v>
      </c>
      <c r="T1982">
        <v>0</v>
      </c>
      <c r="X1982">
        <v>0</v>
      </c>
      <c r="Y1982">
        <v>500000000</v>
      </c>
      <c r="AA1982" t="s">
        <v>2029</v>
      </c>
    </row>
    <row r="1983" spans="1:27" ht="15" customHeight="1">
      <c r="A1983" s="962" t="s">
        <v>271</v>
      </c>
      <c r="B1983" t="s">
        <v>288</v>
      </c>
      <c r="C1983" t="s">
        <v>13</v>
      </c>
      <c r="D1983" t="s">
        <v>11</v>
      </c>
      <c r="E1983" t="s">
        <v>329</v>
      </c>
      <c r="F1983" t="s">
        <v>471</v>
      </c>
      <c r="R1983">
        <v>0</v>
      </c>
      <c r="S1983">
        <v>0</v>
      </c>
      <c r="T1983">
        <v>0</v>
      </c>
      <c r="X1983">
        <v>0</v>
      </c>
      <c r="Y1983">
        <v>500000000</v>
      </c>
      <c r="AA1983" t="s">
        <v>2029</v>
      </c>
    </row>
    <row r="1984" spans="1:27" ht="15" customHeight="1">
      <c r="A1984" s="962" t="s">
        <v>271</v>
      </c>
      <c r="B1984" t="s">
        <v>287</v>
      </c>
      <c r="C1984" t="s">
        <v>13</v>
      </c>
      <c r="D1984" t="s">
        <v>11</v>
      </c>
      <c r="E1984" t="s">
        <v>329</v>
      </c>
      <c r="F1984" t="s">
        <v>471</v>
      </c>
      <c r="R1984">
        <v>0</v>
      </c>
      <c r="S1984">
        <v>0</v>
      </c>
      <c r="T1984">
        <v>0</v>
      </c>
      <c r="X1984">
        <v>0</v>
      </c>
      <c r="Y1984">
        <v>500000000</v>
      </c>
      <c r="AA1984" t="s">
        <v>2029</v>
      </c>
    </row>
    <row r="1985" spans="1:27" ht="15" customHeight="1">
      <c r="A1985" s="962" t="s">
        <v>271</v>
      </c>
      <c r="B1985" t="s">
        <v>299</v>
      </c>
      <c r="C1985" t="s">
        <v>13</v>
      </c>
      <c r="D1985" t="s">
        <v>11</v>
      </c>
      <c r="E1985" t="s">
        <v>329</v>
      </c>
      <c r="F1985" t="s">
        <v>471</v>
      </c>
      <c r="R1985">
        <v>0</v>
      </c>
      <c r="S1985">
        <v>0</v>
      </c>
      <c r="T1985">
        <v>0</v>
      </c>
      <c r="X1985">
        <v>0</v>
      </c>
      <c r="Y1985">
        <v>500000000</v>
      </c>
      <c r="AA1985" t="s">
        <v>2029</v>
      </c>
    </row>
    <row r="1986" spans="1:27" ht="15" customHeight="1">
      <c r="A1986" s="962" t="s">
        <v>271</v>
      </c>
      <c r="B1986" t="s">
        <v>301</v>
      </c>
      <c r="C1986" t="s">
        <v>13</v>
      </c>
      <c r="D1986" t="s">
        <v>11</v>
      </c>
      <c r="E1986" t="s">
        <v>329</v>
      </c>
      <c r="F1986" t="s">
        <v>471</v>
      </c>
      <c r="R1986">
        <v>0</v>
      </c>
      <c r="S1986">
        <v>0</v>
      </c>
      <c r="T1986">
        <v>0</v>
      </c>
      <c r="X1986">
        <v>0</v>
      </c>
      <c r="Y1986">
        <v>500000000</v>
      </c>
      <c r="AA1986" t="s">
        <v>2029</v>
      </c>
    </row>
    <row r="1987" spans="1:27" ht="15" customHeight="1">
      <c r="A1987" s="962" t="s">
        <v>271</v>
      </c>
      <c r="B1987" t="s">
        <v>302</v>
      </c>
      <c r="C1987" t="s">
        <v>13</v>
      </c>
      <c r="D1987" t="s">
        <v>11</v>
      </c>
      <c r="E1987" t="s">
        <v>329</v>
      </c>
      <c r="F1987" t="s">
        <v>471</v>
      </c>
      <c r="R1987">
        <v>0</v>
      </c>
      <c r="S1987">
        <v>0</v>
      </c>
      <c r="T1987">
        <v>0</v>
      </c>
      <c r="X1987">
        <v>0</v>
      </c>
      <c r="Y1987">
        <v>500000000</v>
      </c>
      <c r="AA1987" t="s">
        <v>2029</v>
      </c>
    </row>
    <row r="1988" spans="1:27" ht="15" customHeight="1">
      <c r="A1988" s="962" t="s">
        <v>271</v>
      </c>
      <c r="B1988" t="s">
        <v>303</v>
      </c>
      <c r="C1988" t="s">
        <v>13</v>
      </c>
      <c r="D1988" t="s">
        <v>11</v>
      </c>
      <c r="E1988" t="s">
        <v>329</v>
      </c>
      <c r="F1988" t="s">
        <v>471</v>
      </c>
      <c r="R1988">
        <v>0</v>
      </c>
      <c r="S1988">
        <v>0</v>
      </c>
      <c r="T1988">
        <v>0</v>
      </c>
      <c r="X1988">
        <v>0</v>
      </c>
      <c r="Y1988">
        <v>500000000</v>
      </c>
      <c r="AA1988" t="s">
        <v>2029</v>
      </c>
    </row>
    <row r="1989" spans="1:27" ht="15" customHeight="1">
      <c r="A1989" s="962" t="s">
        <v>271</v>
      </c>
      <c r="B1989" t="s">
        <v>298</v>
      </c>
      <c r="C1989" t="s">
        <v>13</v>
      </c>
      <c r="D1989" t="s">
        <v>11</v>
      </c>
      <c r="E1989" t="s">
        <v>329</v>
      </c>
      <c r="F1989" t="s">
        <v>471</v>
      </c>
      <c r="R1989">
        <v>0</v>
      </c>
      <c r="S1989">
        <v>0</v>
      </c>
      <c r="T1989">
        <v>0</v>
      </c>
      <c r="X1989">
        <v>0</v>
      </c>
      <c r="Y1989">
        <v>500000000</v>
      </c>
      <c r="AA1989" t="s">
        <v>2029</v>
      </c>
    </row>
    <row r="1990" spans="1:27" ht="15" customHeight="1">
      <c r="A1990" s="962" t="s">
        <v>271</v>
      </c>
      <c r="B1990" t="s">
        <v>300</v>
      </c>
      <c r="C1990" t="s">
        <v>13</v>
      </c>
      <c r="D1990" t="s">
        <v>11</v>
      </c>
      <c r="E1990" t="s">
        <v>329</v>
      </c>
      <c r="F1990" t="s">
        <v>471</v>
      </c>
      <c r="R1990">
        <v>0</v>
      </c>
      <c r="S1990">
        <v>0</v>
      </c>
      <c r="T1990">
        <v>0</v>
      </c>
      <c r="X1990">
        <v>0</v>
      </c>
      <c r="Y1990">
        <v>500000000</v>
      </c>
      <c r="AA1990" t="s">
        <v>2029</v>
      </c>
    </row>
    <row r="1991" spans="1:27" ht="15" customHeight="1">
      <c r="A1991" s="962" t="s">
        <v>272</v>
      </c>
      <c r="B1991" t="s">
        <v>296</v>
      </c>
      <c r="C1991" t="s">
        <v>13</v>
      </c>
      <c r="D1991" t="s">
        <v>11</v>
      </c>
      <c r="E1991" t="s">
        <v>329</v>
      </c>
      <c r="F1991" t="s">
        <v>471</v>
      </c>
      <c r="R1991">
        <v>0</v>
      </c>
      <c r="S1991">
        <v>0</v>
      </c>
      <c r="T1991">
        <v>0</v>
      </c>
      <c r="X1991">
        <v>0</v>
      </c>
      <c r="Y1991">
        <v>500000000</v>
      </c>
      <c r="AA1991" t="s">
        <v>2029</v>
      </c>
    </row>
    <row r="1992" spans="1:27" ht="15" customHeight="1">
      <c r="A1992" s="962" t="s">
        <v>272</v>
      </c>
      <c r="B1992" t="s">
        <v>289</v>
      </c>
      <c r="C1992" t="s">
        <v>13</v>
      </c>
      <c r="D1992" t="s">
        <v>11</v>
      </c>
      <c r="E1992" t="s">
        <v>329</v>
      </c>
      <c r="F1992" t="s">
        <v>471</v>
      </c>
      <c r="R1992">
        <v>0</v>
      </c>
      <c r="S1992">
        <v>0</v>
      </c>
      <c r="T1992">
        <v>0</v>
      </c>
      <c r="X1992">
        <v>0</v>
      </c>
      <c r="Y1992">
        <v>500000000</v>
      </c>
      <c r="AA1992" t="s">
        <v>2029</v>
      </c>
    </row>
    <row r="1993" spans="1:27" ht="15" customHeight="1">
      <c r="A1993" s="962" t="s">
        <v>272</v>
      </c>
      <c r="B1993" t="s">
        <v>288</v>
      </c>
      <c r="C1993" t="s">
        <v>13</v>
      </c>
      <c r="D1993" t="s">
        <v>11</v>
      </c>
      <c r="E1993" t="s">
        <v>329</v>
      </c>
      <c r="F1993" t="s">
        <v>471</v>
      </c>
      <c r="R1993">
        <v>0</v>
      </c>
      <c r="S1993">
        <v>0</v>
      </c>
      <c r="T1993">
        <v>0</v>
      </c>
      <c r="X1993">
        <v>0</v>
      </c>
      <c r="Y1993">
        <v>500000000</v>
      </c>
      <c r="AA1993" t="s">
        <v>2029</v>
      </c>
    </row>
    <row r="1994" spans="1:27" ht="15" customHeight="1">
      <c r="A1994" s="962" t="s">
        <v>272</v>
      </c>
      <c r="B1994" t="s">
        <v>287</v>
      </c>
      <c r="C1994" t="s">
        <v>13</v>
      </c>
      <c r="D1994" t="s">
        <v>11</v>
      </c>
      <c r="E1994" t="s">
        <v>329</v>
      </c>
      <c r="F1994" t="s">
        <v>471</v>
      </c>
      <c r="R1994">
        <v>0</v>
      </c>
      <c r="S1994">
        <v>0</v>
      </c>
      <c r="T1994">
        <v>0</v>
      </c>
      <c r="X1994">
        <v>0</v>
      </c>
      <c r="Y1994">
        <v>500000000</v>
      </c>
      <c r="AA1994" t="s">
        <v>2029</v>
      </c>
    </row>
    <row r="1995" spans="1:27" ht="15" customHeight="1">
      <c r="A1995" s="962" t="s">
        <v>273</v>
      </c>
      <c r="B1995" t="s">
        <v>296</v>
      </c>
      <c r="C1995" t="s">
        <v>13</v>
      </c>
      <c r="D1995" t="s">
        <v>11</v>
      </c>
      <c r="E1995" t="s">
        <v>329</v>
      </c>
      <c r="F1995" t="s">
        <v>471</v>
      </c>
      <c r="R1995">
        <v>0</v>
      </c>
      <c r="S1995">
        <v>0</v>
      </c>
      <c r="T1995">
        <v>0</v>
      </c>
      <c r="X1995">
        <v>0</v>
      </c>
      <c r="Y1995">
        <v>500000000</v>
      </c>
      <c r="AA1995" t="s">
        <v>2029</v>
      </c>
    </row>
    <row r="1996" spans="1:27" ht="15" customHeight="1">
      <c r="A1996" s="962" t="s">
        <v>273</v>
      </c>
      <c r="B1996" t="s">
        <v>289</v>
      </c>
      <c r="C1996" t="s">
        <v>13</v>
      </c>
      <c r="D1996" t="s">
        <v>11</v>
      </c>
      <c r="E1996" t="s">
        <v>329</v>
      </c>
      <c r="F1996" t="s">
        <v>471</v>
      </c>
      <c r="R1996">
        <v>0</v>
      </c>
      <c r="S1996">
        <v>0</v>
      </c>
      <c r="T1996">
        <v>0</v>
      </c>
      <c r="X1996">
        <v>0</v>
      </c>
      <c r="Y1996">
        <v>500000000</v>
      </c>
      <c r="AA1996" t="s">
        <v>2029</v>
      </c>
    </row>
    <row r="1997" spans="1:27" ht="15" customHeight="1">
      <c r="A1997" s="962" t="s">
        <v>273</v>
      </c>
      <c r="B1997" t="s">
        <v>288</v>
      </c>
      <c r="C1997" t="s">
        <v>13</v>
      </c>
      <c r="D1997" t="s">
        <v>11</v>
      </c>
      <c r="E1997" t="s">
        <v>329</v>
      </c>
      <c r="F1997" t="s">
        <v>471</v>
      </c>
      <c r="R1997">
        <v>0</v>
      </c>
      <c r="S1997">
        <v>0</v>
      </c>
      <c r="T1997">
        <v>0</v>
      </c>
      <c r="X1997">
        <v>0</v>
      </c>
      <c r="Y1997">
        <v>500000000</v>
      </c>
      <c r="AA1997" t="s">
        <v>2029</v>
      </c>
    </row>
    <row r="1998" spans="1:27" ht="15" customHeight="1">
      <c r="A1998" s="962" t="s">
        <v>273</v>
      </c>
      <c r="B1998" t="s">
        <v>287</v>
      </c>
      <c r="C1998" t="s">
        <v>13</v>
      </c>
      <c r="D1998" t="s">
        <v>11</v>
      </c>
      <c r="E1998" t="s">
        <v>329</v>
      </c>
      <c r="F1998" t="s">
        <v>471</v>
      </c>
      <c r="R1998">
        <v>0</v>
      </c>
      <c r="S1998">
        <v>0</v>
      </c>
      <c r="T1998">
        <v>0</v>
      </c>
      <c r="X1998">
        <v>0</v>
      </c>
      <c r="Y1998">
        <v>500000000</v>
      </c>
      <c r="AA1998" t="s">
        <v>2029</v>
      </c>
    </row>
    <row r="1999" spans="1:27" ht="15" customHeight="1">
      <c r="A1999" s="962" t="s">
        <v>274</v>
      </c>
      <c r="B1999" t="s">
        <v>283</v>
      </c>
      <c r="C1999" t="s">
        <v>13</v>
      </c>
      <c r="D1999" t="s">
        <v>11</v>
      </c>
      <c r="E1999" t="s">
        <v>329</v>
      </c>
      <c r="F1999" t="s">
        <v>471</v>
      </c>
      <c r="R1999">
        <v>4.33</v>
      </c>
      <c r="S1999">
        <v>0</v>
      </c>
      <c r="T1999">
        <v>500000000</v>
      </c>
      <c r="X1999">
        <v>0</v>
      </c>
      <c r="Y1999">
        <v>500000000</v>
      </c>
      <c r="AA1999" t="s">
        <v>2027</v>
      </c>
    </row>
    <row r="2000" spans="1:27" ht="15" customHeight="1">
      <c r="A2000" s="962" t="s">
        <v>277</v>
      </c>
      <c r="B2000" t="s">
        <v>246</v>
      </c>
      <c r="C2000" t="s">
        <v>13</v>
      </c>
      <c r="D2000" t="s">
        <v>11</v>
      </c>
      <c r="E2000" t="s">
        <v>329</v>
      </c>
      <c r="F2000" t="s">
        <v>471</v>
      </c>
      <c r="R2000">
        <v>0</v>
      </c>
      <c r="S2000">
        <v>0</v>
      </c>
      <c r="T2000">
        <v>500000000</v>
      </c>
      <c r="X2000">
        <v>0</v>
      </c>
      <c r="Y2000">
        <v>500000000</v>
      </c>
      <c r="AA2000" t="s">
        <v>2027</v>
      </c>
    </row>
    <row r="2001" spans="1:27" ht="15" customHeight="1">
      <c r="A2001" s="962" t="s">
        <v>277</v>
      </c>
      <c r="B2001" t="s">
        <v>244</v>
      </c>
      <c r="C2001" t="s">
        <v>13</v>
      </c>
      <c r="D2001" t="s">
        <v>11</v>
      </c>
      <c r="E2001" t="s">
        <v>329</v>
      </c>
      <c r="F2001" t="s">
        <v>471</v>
      </c>
      <c r="G2001" t="s">
        <v>463</v>
      </c>
      <c r="I2001" t="s">
        <v>428</v>
      </c>
      <c r="K2001" t="s">
        <v>333</v>
      </c>
      <c r="L2001" t="s">
        <v>277</v>
      </c>
      <c r="M2001" t="s">
        <v>66</v>
      </c>
      <c r="O2001" t="s">
        <v>365</v>
      </c>
      <c r="P2001" t="s">
        <v>336</v>
      </c>
      <c r="Q2001" t="s">
        <v>337</v>
      </c>
      <c r="R2001">
        <v>15.7</v>
      </c>
      <c r="U2001">
        <v>15.73</v>
      </c>
      <c r="V2001">
        <v>0.79</v>
      </c>
      <c r="W2001">
        <v>0.1</v>
      </c>
      <c r="X2001">
        <v>0</v>
      </c>
      <c r="Y2001">
        <v>500000000</v>
      </c>
      <c r="Z2001">
        <v>0</v>
      </c>
      <c r="AA2001" t="s">
        <v>2028</v>
      </c>
    </row>
    <row r="2002" spans="1:27" ht="15" customHeight="1">
      <c r="A2002" s="962" t="s">
        <v>278</v>
      </c>
      <c r="B2002" t="s">
        <v>252</v>
      </c>
      <c r="C2002" t="s">
        <v>13</v>
      </c>
      <c r="D2002" t="s">
        <v>11</v>
      </c>
      <c r="E2002" t="s">
        <v>329</v>
      </c>
      <c r="F2002" t="s">
        <v>471</v>
      </c>
      <c r="J2002" t="s">
        <v>340</v>
      </c>
      <c r="L2002" t="s">
        <v>252</v>
      </c>
      <c r="R2002">
        <v>0</v>
      </c>
      <c r="U2002">
        <v>0</v>
      </c>
      <c r="V2002">
        <v>0</v>
      </c>
      <c r="X2002">
        <v>0</v>
      </c>
      <c r="Y2002">
        <v>500000000</v>
      </c>
      <c r="Z2002">
        <v>0</v>
      </c>
      <c r="AA2002" t="s">
        <v>2028</v>
      </c>
    </row>
    <row r="2003" spans="1:27" ht="15" customHeight="1">
      <c r="A2003" s="962" t="s">
        <v>278</v>
      </c>
      <c r="B2003" t="s">
        <v>247</v>
      </c>
      <c r="C2003" t="s">
        <v>13</v>
      </c>
      <c r="D2003" t="s">
        <v>11</v>
      </c>
      <c r="E2003" t="s">
        <v>329</v>
      </c>
      <c r="F2003" t="s">
        <v>471</v>
      </c>
      <c r="O2003" t="s">
        <v>361</v>
      </c>
      <c r="P2003" t="s">
        <v>868</v>
      </c>
      <c r="Q2003" t="s">
        <v>869</v>
      </c>
      <c r="R2003">
        <v>7.87</v>
      </c>
      <c r="X2003">
        <v>0</v>
      </c>
      <c r="Y2003">
        <v>500000000</v>
      </c>
      <c r="AA2003" t="s">
        <v>2025</v>
      </c>
    </row>
    <row r="2004" spans="1:27" ht="15" customHeight="1">
      <c r="A2004" s="962" t="s">
        <v>278</v>
      </c>
      <c r="B2004" t="s">
        <v>251</v>
      </c>
      <c r="C2004" t="s">
        <v>13</v>
      </c>
      <c r="D2004" t="s">
        <v>11</v>
      </c>
      <c r="E2004" t="s">
        <v>329</v>
      </c>
      <c r="F2004" t="s">
        <v>471</v>
      </c>
      <c r="R2004">
        <v>0</v>
      </c>
      <c r="X2004">
        <v>0</v>
      </c>
      <c r="Y2004">
        <v>500000000</v>
      </c>
      <c r="AA2004" t="s">
        <v>2025</v>
      </c>
    </row>
    <row r="2005" spans="1:27" ht="15" customHeight="1">
      <c r="A2005" s="962" t="s">
        <v>279</v>
      </c>
      <c r="B2005" t="s">
        <v>254</v>
      </c>
      <c r="C2005" t="s">
        <v>13</v>
      </c>
      <c r="D2005" t="s">
        <v>11</v>
      </c>
      <c r="E2005" t="s">
        <v>329</v>
      </c>
      <c r="F2005" t="s">
        <v>471</v>
      </c>
      <c r="O2005" t="s">
        <v>361</v>
      </c>
      <c r="P2005" t="s">
        <v>868</v>
      </c>
      <c r="Q2005" t="s">
        <v>869</v>
      </c>
      <c r="R2005">
        <v>7.79</v>
      </c>
      <c r="X2005">
        <v>0</v>
      </c>
      <c r="Y2005">
        <v>500000000</v>
      </c>
      <c r="AA2005" t="s">
        <v>2025</v>
      </c>
    </row>
    <row r="2006" spans="1:27" ht="15" customHeight="1">
      <c r="A2006" s="962" t="s">
        <v>279</v>
      </c>
      <c r="B2006" t="s">
        <v>253</v>
      </c>
      <c r="C2006" t="s">
        <v>13</v>
      </c>
      <c r="D2006" t="s">
        <v>11</v>
      </c>
      <c r="E2006" t="s">
        <v>329</v>
      </c>
      <c r="F2006" t="s">
        <v>471</v>
      </c>
      <c r="H2006" t="s">
        <v>964</v>
      </c>
      <c r="I2006" t="s">
        <v>848</v>
      </c>
      <c r="J2006" t="s">
        <v>965</v>
      </c>
      <c r="K2006" t="s">
        <v>849</v>
      </c>
      <c r="L2006" t="s">
        <v>966</v>
      </c>
      <c r="M2006" t="s">
        <v>848</v>
      </c>
      <c r="O2006" t="s">
        <v>882</v>
      </c>
      <c r="P2006" t="s">
        <v>851</v>
      </c>
      <c r="Q2006" t="s">
        <v>337</v>
      </c>
      <c r="R2006">
        <v>1.57</v>
      </c>
      <c r="X2006">
        <v>0</v>
      </c>
      <c r="Y2006">
        <v>500000000</v>
      </c>
      <c r="AA2006" t="s">
        <v>2025</v>
      </c>
    </row>
    <row r="2007" spans="1:27" ht="15" customHeight="1">
      <c r="A2007" s="962" t="s">
        <v>279</v>
      </c>
      <c r="B2007" t="s">
        <v>251</v>
      </c>
      <c r="C2007" t="s">
        <v>13</v>
      </c>
      <c r="D2007" t="s">
        <v>11</v>
      </c>
      <c r="E2007" t="s">
        <v>329</v>
      </c>
      <c r="F2007" t="s">
        <v>471</v>
      </c>
      <c r="J2007" t="s">
        <v>965</v>
      </c>
      <c r="K2007" t="s">
        <v>849</v>
      </c>
      <c r="L2007" t="s">
        <v>966</v>
      </c>
      <c r="O2007" t="s">
        <v>882</v>
      </c>
      <c r="P2007" t="s">
        <v>851</v>
      </c>
      <c r="Q2007" t="s">
        <v>337</v>
      </c>
      <c r="R2007">
        <v>1.57</v>
      </c>
      <c r="X2007">
        <v>0</v>
      </c>
      <c r="Y2007">
        <v>500000000</v>
      </c>
      <c r="AA2007" t="s">
        <v>2025</v>
      </c>
    </row>
    <row r="2008" spans="1:27" ht="15" customHeight="1">
      <c r="A2008" s="962" t="s">
        <v>279</v>
      </c>
      <c r="B2008" t="s">
        <v>255</v>
      </c>
      <c r="C2008" t="s">
        <v>13</v>
      </c>
      <c r="D2008" t="s">
        <v>11</v>
      </c>
      <c r="E2008" t="s">
        <v>329</v>
      </c>
      <c r="F2008" t="s">
        <v>471</v>
      </c>
      <c r="H2008" t="s">
        <v>931</v>
      </c>
      <c r="I2008" t="s">
        <v>853</v>
      </c>
      <c r="J2008" t="s">
        <v>948</v>
      </c>
      <c r="K2008" t="s">
        <v>854</v>
      </c>
      <c r="L2008" t="s">
        <v>855</v>
      </c>
      <c r="M2008" t="s">
        <v>55</v>
      </c>
      <c r="O2008" t="s">
        <v>361</v>
      </c>
      <c r="P2008" t="s">
        <v>851</v>
      </c>
      <c r="Q2008" t="s">
        <v>337</v>
      </c>
      <c r="R2008">
        <v>0.08</v>
      </c>
      <c r="X2008">
        <v>0</v>
      </c>
      <c r="Y2008">
        <v>500000000</v>
      </c>
      <c r="AA2008" t="s">
        <v>2025</v>
      </c>
    </row>
    <row r="2009" spans="1:27" ht="15" customHeight="1">
      <c r="A2009" s="962" t="s">
        <v>280</v>
      </c>
      <c r="B2009" t="s">
        <v>257</v>
      </c>
      <c r="C2009" t="s">
        <v>13</v>
      </c>
      <c r="D2009" t="s">
        <v>11</v>
      </c>
      <c r="E2009" t="s">
        <v>329</v>
      </c>
      <c r="F2009" t="s">
        <v>471</v>
      </c>
      <c r="J2009" t="s">
        <v>436</v>
      </c>
      <c r="R2009">
        <v>0</v>
      </c>
      <c r="U2009">
        <v>0</v>
      </c>
      <c r="V2009">
        <v>0</v>
      </c>
      <c r="X2009">
        <v>0</v>
      </c>
      <c r="Y2009">
        <v>500000000</v>
      </c>
      <c r="Z2009">
        <v>0</v>
      </c>
      <c r="AA2009" t="s">
        <v>2028</v>
      </c>
    </row>
    <row r="2010" spans="1:27" ht="15" customHeight="1">
      <c r="A2010" s="962" t="s">
        <v>280</v>
      </c>
      <c r="B2010" t="s">
        <v>259</v>
      </c>
      <c r="C2010" t="s">
        <v>13</v>
      </c>
      <c r="D2010" t="s">
        <v>11</v>
      </c>
      <c r="E2010" t="s">
        <v>329</v>
      </c>
      <c r="F2010" t="s">
        <v>471</v>
      </c>
      <c r="R2010">
        <v>0</v>
      </c>
      <c r="U2010">
        <v>0</v>
      </c>
      <c r="V2010">
        <v>0</v>
      </c>
      <c r="X2010">
        <v>0</v>
      </c>
      <c r="Y2010">
        <v>500000000</v>
      </c>
      <c r="Z2010">
        <v>0</v>
      </c>
      <c r="AA2010" t="s">
        <v>2028</v>
      </c>
    </row>
    <row r="2011" spans="1:27" ht="15" customHeight="1">
      <c r="A2011" s="962" t="s">
        <v>280</v>
      </c>
      <c r="B2011" t="s">
        <v>260</v>
      </c>
      <c r="C2011" t="s">
        <v>13</v>
      </c>
      <c r="D2011" t="s">
        <v>11</v>
      </c>
      <c r="E2011" t="s">
        <v>329</v>
      </c>
      <c r="F2011" t="s">
        <v>471</v>
      </c>
      <c r="R2011">
        <v>0</v>
      </c>
      <c r="X2011">
        <v>0</v>
      </c>
      <c r="Y2011">
        <v>500000000</v>
      </c>
      <c r="AA2011" t="s">
        <v>2025</v>
      </c>
    </row>
    <row r="2012" spans="1:27" ht="15" customHeight="1">
      <c r="A2012" s="962" t="s">
        <v>281</v>
      </c>
      <c r="B2012" t="s">
        <v>262</v>
      </c>
      <c r="C2012" t="s">
        <v>13</v>
      </c>
      <c r="D2012" t="s">
        <v>11</v>
      </c>
      <c r="E2012" t="s">
        <v>329</v>
      </c>
      <c r="F2012" t="s">
        <v>471</v>
      </c>
      <c r="L2012" t="s">
        <v>2002</v>
      </c>
      <c r="O2012" t="s">
        <v>361</v>
      </c>
      <c r="P2012" t="s">
        <v>868</v>
      </c>
      <c r="Q2012" t="s">
        <v>869</v>
      </c>
      <c r="R2012">
        <v>0</v>
      </c>
      <c r="S2012">
        <v>0</v>
      </c>
      <c r="T2012">
        <v>500000000</v>
      </c>
      <c r="X2012">
        <v>0</v>
      </c>
      <c r="Y2012">
        <v>500000000</v>
      </c>
      <c r="AA2012" t="s">
        <v>2027</v>
      </c>
    </row>
    <row r="2013" spans="1:27" ht="15" customHeight="1">
      <c r="A2013" s="962" t="s">
        <v>281</v>
      </c>
      <c r="B2013" t="s">
        <v>261</v>
      </c>
      <c r="C2013" t="s">
        <v>13</v>
      </c>
      <c r="D2013" t="s">
        <v>11</v>
      </c>
      <c r="E2013" t="s">
        <v>329</v>
      </c>
      <c r="F2013" t="s">
        <v>471</v>
      </c>
      <c r="R2013">
        <v>0</v>
      </c>
      <c r="S2013">
        <v>0</v>
      </c>
      <c r="T2013">
        <v>500000000</v>
      </c>
      <c r="X2013">
        <v>0</v>
      </c>
      <c r="Y2013">
        <v>500000000</v>
      </c>
      <c r="AA2013" t="s">
        <v>2027</v>
      </c>
    </row>
    <row r="2014" spans="1:27" ht="15" customHeight="1">
      <c r="A2014" s="962" t="s">
        <v>282</v>
      </c>
      <c r="B2014" t="s">
        <v>263</v>
      </c>
      <c r="C2014" t="s">
        <v>13</v>
      </c>
      <c r="D2014" t="s">
        <v>11</v>
      </c>
      <c r="E2014" t="s">
        <v>329</v>
      </c>
      <c r="F2014" t="s">
        <v>471</v>
      </c>
      <c r="O2014" t="s">
        <v>361</v>
      </c>
      <c r="P2014" t="s">
        <v>868</v>
      </c>
      <c r="Q2014" t="s">
        <v>869</v>
      </c>
      <c r="R2014">
        <v>0</v>
      </c>
      <c r="S2014">
        <v>0</v>
      </c>
      <c r="T2014">
        <v>500000000</v>
      </c>
      <c r="X2014">
        <v>0</v>
      </c>
      <c r="Y2014">
        <v>500000000</v>
      </c>
      <c r="AA2014" t="s">
        <v>2027</v>
      </c>
    </row>
    <row r="2015" spans="1:27" ht="15" customHeight="1">
      <c r="A2015" s="962" t="s">
        <v>283</v>
      </c>
      <c r="B2015" t="s">
        <v>265</v>
      </c>
      <c r="C2015" t="s">
        <v>13</v>
      </c>
      <c r="D2015" t="s">
        <v>11</v>
      </c>
      <c r="E2015" t="s">
        <v>329</v>
      </c>
      <c r="F2015" t="s">
        <v>471</v>
      </c>
      <c r="O2015" t="s">
        <v>361</v>
      </c>
      <c r="P2015" t="s">
        <v>868</v>
      </c>
      <c r="Q2015" t="s">
        <v>869</v>
      </c>
      <c r="R2015">
        <v>5.49</v>
      </c>
      <c r="S2015">
        <v>0</v>
      </c>
      <c r="T2015">
        <v>500000000</v>
      </c>
      <c r="X2015">
        <v>0</v>
      </c>
      <c r="Y2015">
        <v>500000000</v>
      </c>
      <c r="AA2015" t="s">
        <v>2027</v>
      </c>
    </row>
    <row r="2016" spans="1:27" ht="15" customHeight="1">
      <c r="A2016" s="962" t="s">
        <v>283</v>
      </c>
      <c r="B2016" t="s">
        <v>266</v>
      </c>
      <c r="C2016" t="s">
        <v>13</v>
      </c>
      <c r="D2016" t="s">
        <v>11</v>
      </c>
      <c r="E2016" t="s">
        <v>329</v>
      </c>
      <c r="F2016" t="s">
        <v>471</v>
      </c>
      <c r="O2016" t="s">
        <v>361</v>
      </c>
      <c r="P2016" t="s">
        <v>868</v>
      </c>
      <c r="Q2016" t="s">
        <v>869</v>
      </c>
      <c r="R2016">
        <v>5.49</v>
      </c>
      <c r="S2016">
        <v>0</v>
      </c>
      <c r="T2016">
        <v>500000000</v>
      </c>
      <c r="X2016">
        <v>0</v>
      </c>
      <c r="Y2016">
        <v>500000000</v>
      </c>
      <c r="AA2016" t="s">
        <v>2027</v>
      </c>
    </row>
    <row r="2017" spans="1:27" ht="15" customHeight="1">
      <c r="A2017" s="962" t="s">
        <v>283</v>
      </c>
      <c r="B2017" t="s">
        <v>264</v>
      </c>
      <c r="C2017" t="s">
        <v>13</v>
      </c>
      <c r="D2017" t="s">
        <v>11</v>
      </c>
      <c r="E2017" t="s">
        <v>329</v>
      </c>
      <c r="F2017" t="s">
        <v>471</v>
      </c>
      <c r="R2017">
        <v>11</v>
      </c>
      <c r="S2017">
        <v>6.66</v>
      </c>
      <c r="T2017">
        <v>500000000</v>
      </c>
      <c r="X2017">
        <v>0</v>
      </c>
      <c r="Y2017">
        <v>500000000</v>
      </c>
      <c r="AA2017" t="s">
        <v>2027</v>
      </c>
    </row>
    <row r="2018" spans="1:27" ht="15" customHeight="1">
      <c r="A2018" s="962" t="s">
        <v>284</v>
      </c>
      <c r="B2018" t="s">
        <v>269</v>
      </c>
      <c r="C2018" t="s">
        <v>13</v>
      </c>
      <c r="D2018" t="s">
        <v>11</v>
      </c>
      <c r="E2018" t="s">
        <v>329</v>
      </c>
      <c r="F2018" t="s">
        <v>471</v>
      </c>
      <c r="R2018">
        <v>0</v>
      </c>
      <c r="S2018">
        <v>0</v>
      </c>
      <c r="T2018">
        <v>0</v>
      </c>
      <c r="X2018">
        <v>0</v>
      </c>
      <c r="Y2018">
        <v>500000000</v>
      </c>
      <c r="AA2018" t="s">
        <v>2029</v>
      </c>
    </row>
    <row r="2019" spans="1:27" ht="15" customHeight="1">
      <c r="A2019" s="962" t="s">
        <v>284</v>
      </c>
      <c r="B2019" t="s">
        <v>267</v>
      </c>
      <c r="C2019" t="s">
        <v>13</v>
      </c>
      <c r="D2019" t="s">
        <v>11</v>
      </c>
      <c r="E2019" t="s">
        <v>329</v>
      </c>
      <c r="F2019" t="s">
        <v>471</v>
      </c>
      <c r="R2019">
        <v>0</v>
      </c>
      <c r="S2019">
        <v>0</v>
      </c>
      <c r="T2019">
        <v>0</v>
      </c>
      <c r="X2019">
        <v>0</v>
      </c>
      <c r="Y2019">
        <v>500000000</v>
      </c>
      <c r="AA2019" t="s">
        <v>2029</v>
      </c>
    </row>
    <row r="2020" spans="1:27" ht="15" customHeight="1">
      <c r="A2020" s="962" t="s">
        <v>284</v>
      </c>
      <c r="B2020" t="s">
        <v>268</v>
      </c>
      <c r="C2020" t="s">
        <v>13</v>
      </c>
      <c r="D2020" t="s">
        <v>11</v>
      </c>
      <c r="E2020" t="s">
        <v>329</v>
      </c>
      <c r="F2020" t="s">
        <v>471</v>
      </c>
      <c r="R2020">
        <v>0</v>
      </c>
      <c r="S2020">
        <v>0</v>
      </c>
      <c r="T2020">
        <v>0</v>
      </c>
      <c r="X2020">
        <v>0</v>
      </c>
      <c r="Y2020">
        <v>500000000</v>
      </c>
      <c r="AA2020" t="s">
        <v>2029</v>
      </c>
    </row>
    <row r="2021" spans="1:27" ht="15" customHeight="1">
      <c r="A2021" s="962" t="s">
        <v>285</v>
      </c>
      <c r="B2021" t="s">
        <v>271</v>
      </c>
      <c r="C2021" t="s">
        <v>13</v>
      </c>
      <c r="D2021" t="s">
        <v>11</v>
      </c>
      <c r="E2021" t="s">
        <v>329</v>
      </c>
      <c r="F2021" t="s">
        <v>471</v>
      </c>
      <c r="R2021">
        <v>0</v>
      </c>
      <c r="S2021">
        <v>0</v>
      </c>
      <c r="T2021">
        <v>0</v>
      </c>
      <c r="X2021">
        <v>0</v>
      </c>
      <c r="Y2021">
        <v>500000000</v>
      </c>
      <c r="AA2021" t="s">
        <v>2029</v>
      </c>
    </row>
    <row r="2022" spans="1:27" ht="15" customHeight="1">
      <c r="A2022" s="962" t="s">
        <v>285</v>
      </c>
      <c r="B2022" t="s">
        <v>270</v>
      </c>
      <c r="C2022" t="s">
        <v>13</v>
      </c>
      <c r="D2022" t="s">
        <v>11</v>
      </c>
      <c r="E2022" t="s">
        <v>329</v>
      </c>
      <c r="F2022" t="s">
        <v>471</v>
      </c>
      <c r="R2022">
        <v>0</v>
      </c>
      <c r="S2022">
        <v>0</v>
      </c>
      <c r="T2022">
        <v>0</v>
      </c>
      <c r="X2022">
        <v>0</v>
      </c>
      <c r="Y2022">
        <v>500000000</v>
      </c>
      <c r="AA2022" t="s">
        <v>2029</v>
      </c>
    </row>
    <row r="2023" spans="1:27" ht="15" customHeight="1">
      <c r="A2023" s="962" t="s">
        <v>286</v>
      </c>
      <c r="B2023" t="s">
        <v>273</v>
      </c>
      <c r="C2023" t="s">
        <v>13</v>
      </c>
      <c r="D2023" t="s">
        <v>11</v>
      </c>
      <c r="E2023" t="s">
        <v>329</v>
      </c>
      <c r="F2023" t="s">
        <v>471</v>
      </c>
      <c r="R2023">
        <v>0</v>
      </c>
      <c r="S2023">
        <v>0</v>
      </c>
      <c r="T2023">
        <v>0</v>
      </c>
      <c r="X2023">
        <v>0</v>
      </c>
      <c r="Y2023">
        <v>500000000</v>
      </c>
      <c r="AA2023" t="s">
        <v>2029</v>
      </c>
    </row>
    <row r="2024" spans="1:27" ht="15" customHeight="1">
      <c r="A2024" s="962" t="s">
        <v>286</v>
      </c>
      <c r="B2024" t="s">
        <v>272</v>
      </c>
      <c r="C2024" t="s">
        <v>13</v>
      </c>
      <c r="D2024" t="s">
        <v>11</v>
      </c>
      <c r="E2024" t="s">
        <v>329</v>
      </c>
      <c r="F2024" t="s">
        <v>471</v>
      </c>
      <c r="R2024">
        <v>0</v>
      </c>
      <c r="S2024">
        <v>0</v>
      </c>
      <c r="T2024">
        <v>0</v>
      </c>
      <c r="X2024">
        <v>0</v>
      </c>
      <c r="Y2024">
        <v>500000000</v>
      </c>
      <c r="AA2024" t="s">
        <v>2029</v>
      </c>
    </row>
    <row r="2025" spans="1:27" ht="15" customHeight="1">
      <c r="A2025" s="962" t="s">
        <v>320</v>
      </c>
      <c r="B2025" t="s">
        <v>257</v>
      </c>
      <c r="C2025" t="s">
        <v>13</v>
      </c>
      <c r="D2025" t="s">
        <v>11</v>
      </c>
      <c r="E2025" t="s">
        <v>329</v>
      </c>
      <c r="F2025" t="s">
        <v>471</v>
      </c>
      <c r="R2025">
        <v>0</v>
      </c>
      <c r="S2025">
        <v>0</v>
      </c>
      <c r="T2025">
        <v>500000000</v>
      </c>
      <c r="X2025">
        <v>0</v>
      </c>
      <c r="Y2025">
        <v>500000000</v>
      </c>
      <c r="AA2025" t="s">
        <v>2027</v>
      </c>
    </row>
    <row r="2026" spans="1:27" ht="15" customHeight="1">
      <c r="A2026" s="962" t="s">
        <v>320</v>
      </c>
      <c r="B2026" t="s">
        <v>259</v>
      </c>
      <c r="C2026" t="s">
        <v>13</v>
      </c>
      <c r="D2026" t="s">
        <v>11</v>
      </c>
      <c r="E2026" t="s">
        <v>329</v>
      </c>
      <c r="F2026" t="s">
        <v>471</v>
      </c>
      <c r="R2026">
        <v>0</v>
      </c>
      <c r="S2026">
        <v>0</v>
      </c>
      <c r="T2026">
        <v>500000000</v>
      </c>
      <c r="X2026">
        <v>0</v>
      </c>
      <c r="Y2026">
        <v>500000000</v>
      </c>
      <c r="AA2026" t="s">
        <v>2027</v>
      </c>
    </row>
    <row r="2027" spans="1:27" ht="15" customHeight="1">
      <c r="A2027" s="962" t="s">
        <v>320</v>
      </c>
      <c r="B2027" t="s">
        <v>246</v>
      </c>
      <c r="C2027" t="s">
        <v>13</v>
      </c>
      <c r="D2027" t="s">
        <v>11</v>
      </c>
      <c r="E2027" t="s">
        <v>329</v>
      </c>
      <c r="F2027" t="s">
        <v>471</v>
      </c>
      <c r="R2027">
        <v>0</v>
      </c>
      <c r="S2027">
        <v>0</v>
      </c>
      <c r="T2027">
        <v>500000000</v>
      </c>
      <c r="X2027">
        <v>0</v>
      </c>
      <c r="Y2027">
        <v>500000000</v>
      </c>
      <c r="AA2027" t="s">
        <v>2027</v>
      </c>
    </row>
    <row r="2028" spans="1:27" ht="15" customHeight="1">
      <c r="A2028" s="962" t="s">
        <v>320</v>
      </c>
      <c r="B2028" t="s">
        <v>261</v>
      </c>
      <c r="C2028" t="s">
        <v>13</v>
      </c>
      <c r="D2028" t="s">
        <v>11</v>
      </c>
      <c r="E2028" t="s">
        <v>329</v>
      </c>
      <c r="F2028" t="s">
        <v>471</v>
      </c>
      <c r="R2028">
        <v>0</v>
      </c>
      <c r="S2028">
        <v>0</v>
      </c>
      <c r="T2028">
        <v>500000000</v>
      </c>
      <c r="X2028">
        <v>0</v>
      </c>
      <c r="Y2028">
        <v>500000000</v>
      </c>
      <c r="AA2028" t="s">
        <v>2027</v>
      </c>
    </row>
    <row r="2029" spans="1:27" ht="15" customHeight="1">
      <c r="A2029" s="962" t="s">
        <v>320</v>
      </c>
      <c r="B2029" t="s">
        <v>262</v>
      </c>
      <c r="C2029" t="s">
        <v>13</v>
      </c>
      <c r="D2029" t="s">
        <v>11</v>
      </c>
      <c r="E2029" t="s">
        <v>329</v>
      </c>
      <c r="F2029" t="s">
        <v>471</v>
      </c>
      <c r="R2029">
        <v>0</v>
      </c>
      <c r="S2029">
        <v>0</v>
      </c>
      <c r="T2029">
        <v>500000000</v>
      </c>
      <c r="X2029">
        <v>0</v>
      </c>
      <c r="Y2029">
        <v>500000000</v>
      </c>
      <c r="AA2029" t="s">
        <v>2027</v>
      </c>
    </row>
    <row r="2030" spans="1:27" ht="15" customHeight="1">
      <c r="A2030" s="962" t="s">
        <v>320</v>
      </c>
      <c r="B2030" t="s">
        <v>263</v>
      </c>
      <c r="C2030" t="s">
        <v>13</v>
      </c>
      <c r="D2030" t="s">
        <v>11</v>
      </c>
      <c r="E2030" t="s">
        <v>329</v>
      </c>
      <c r="F2030" t="s">
        <v>471</v>
      </c>
      <c r="R2030">
        <v>0</v>
      </c>
      <c r="S2030">
        <v>0</v>
      </c>
      <c r="T2030">
        <v>500000000</v>
      </c>
      <c r="X2030">
        <v>0</v>
      </c>
      <c r="Y2030">
        <v>500000000</v>
      </c>
      <c r="AA2030" t="s">
        <v>2027</v>
      </c>
    </row>
    <row r="2031" spans="1:27" ht="15" customHeight="1">
      <c r="A2031" s="962" t="s">
        <v>320</v>
      </c>
      <c r="B2031" t="s">
        <v>254</v>
      </c>
      <c r="C2031" t="s">
        <v>13</v>
      </c>
      <c r="D2031" t="s">
        <v>11</v>
      </c>
      <c r="E2031" t="s">
        <v>329</v>
      </c>
      <c r="F2031" t="s">
        <v>471</v>
      </c>
      <c r="H2031" t="s">
        <v>473</v>
      </c>
      <c r="I2031" t="s">
        <v>353</v>
      </c>
      <c r="K2031" t="s">
        <v>333</v>
      </c>
      <c r="L2031" t="s">
        <v>374</v>
      </c>
      <c r="M2031" t="s">
        <v>58</v>
      </c>
      <c r="O2031" t="s">
        <v>335</v>
      </c>
      <c r="P2031" t="s">
        <v>336</v>
      </c>
      <c r="Q2031" t="s">
        <v>337</v>
      </c>
      <c r="R2031">
        <v>6.53</v>
      </c>
      <c r="U2031">
        <v>6.53</v>
      </c>
      <c r="V2031">
        <v>0.33</v>
      </c>
      <c r="W2031">
        <v>0.1</v>
      </c>
      <c r="X2031">
        <v>0</v>
      </c>
      <c r="Y2031">
        <v>500000000</v>
      </c>
      <c r="Z2031">
        <v>0</v>
      </c>
      <c r="AA2031" t="s">
        <v>2028</v>
      </c>
    </row>
    <row r="2032" spans="1:27" ht="15" customHeight="1">
      <c r="A2032" s="962" t="s">
        <v>323</v>
      </c>
      <c r="B2032" t="s">
        <v>247</v>
      </c>
      <c r="C2032" t="s">
        <v>13</v>
      </c>
      <c r="D2032" t="s">
        <v>11</v>
      </c>
      <c r="E2032" t="s">
        <v>329</v>
      </c>
      <c r="F2032" t="s">
        <v>471</v>
      </c>
      <c r="R2032">
        <v>0</v>
      </c>
      <c r="U2032">
        <v>0</v>
      </c>
      <c r="V2032">
        <v>0</v>
      </c>
      <c r="X2032">
        <v>0</v>
      </c>
      <c r="Y2032">
        <v>500000000</v>
      </c>
      <c r="Z2032">
        <v>0</v>
      </c>
      <c r="AA2032" t="s">
        <v>2028</v>
      </c>
    </row>
    <row r="2033" spans="1:27" ht="15" customHeight="1">
      <c r="A2033" s="962" t="s">
        <v>323</v>
      </c>
      <c r="B2033" t="s">
        <v>254</v>
      </c>
      <c r="C2033" t="s">
        <v>13</v>
      </c>
      <c r="D2033" t="s">
        <v>11</v>
      </c>
      <c r="E2033" t="s">
        <v>329</v>
      </c>
      <c r="F2033" t="s">
        <v>471</v>
      </c>
      <c r="R2033">
        <v>0</v>
      </c>
      <c r="U2033">
        <v>0</v>
      </c>
      <c r="V2033">
        <v>0</v>
      </c>
      <c r="X2033">
        <v>0</v>
      </c>
      <c r="Y2033">
        <v>500000000</v>
      </c>
      <c r="Z2033">
        <v>0</v>
      </c>
      <c r="AA2033" t="s">
        <v>2028</v>
      </c>
    </row>
    <row r="2034" spans="1:27" ht="15" customHeight="1">
      <c r="A2034" s="962" t="s">
        <v>323</v>
      </c>
      <c r="B2034" t="s">
        <v>246</v>
      </c>
      <c r="C2034" t="s">
        <v>13</v>
      </c>
      <c r="D2034" t="s">
        <v>11</v>
      </c>
      <c r="E2034" t="s">
        <v>329</v>
      </c>
      <c r="F2034" t="s">
        <v>471</v>
      </c>
      <c r="R2034">
        <v>0</v>
      </c>
      <c r="S2034">
        <v>0</v>
      </c>
      <c r="T2034">
        <v>500000000</v>
      </c>
      <c r="X2034">
        <v>0</v>
      </c>
      <c r="Y2034">
        <v>500000000</v>
      </c>
      <c r="AA2034" t="s">
        <v>2027</v>
      </c>
    </row>
    <row r="2035" spans="1:27" ht="15" customHeight="1">
      <c r="A2035" s="962" t="s">
        <v>323</v>
      </c>
      <c r="B2035" t="s">
        <v>263</v>
      </c>
      <c r="C2035" t="s">
        <v>13</v>
      </c>
      <c r="D2035" t="s">
        <v>11</v>
      </c>
      <c r="E2035" t="s">
        <v>329</v>
      </c>
      <c r="F2035" t="s">
        <v>471</v>
      </c>
      <c r="R2035">
        <v>0</v>
      </c>
      <c r="S2035">
        <v>0</v>
      </c>
      <c r="T2035">
        <v>500000000</v>
      </c>
      <c r="X2035">
        <v>0</v>
      </c>
      <c r="Y2035">
        <v>500000000</v>
      </c>
      <c r="AA2035" t="s">
        <v>2027</v>
      </c>
    </row>
    <row r="2036" spans="1:27" ht="15" customHeight="1">
      <c r="A2036" s="962" t="s">
        <v>244</v>
      </c>
      <c r="B2036" t="s">
        <v>278</v>
      </c>
      <c r="C2036" t="s">
        <v>13</v>
      </c>
      <c r="D2036" t="s">
        <v>11</v>
      </c>
      <c r="E2036" t="s">
        <v>329</v>
      </c>
      <c r="F2036" t="s">
        <v>474</v>
      </c>
      <c r="O2036" t="s">
        <v>361</v>
      </c>
      <c r="P2036" t="s">
        <v>868</v>
      </c>
      <c r="Q2036" t="s">
        <v>869</v>
      </c>
      <c r="R2036">
        <v>6.34</v>
      </c>
      <c r="X2036">
        <v>0</v>
      </c>
      <c r="Y2036">
        <v>500000000</v>
      </c>
      <c r="AA2036" t="s">
        <v>2025</v>
      </c>
    </row>
    <row r="2037" spans="1:27" ht="15" customHeight="1">
      <c r="A2037" s="962" t="s">
        <v>244</v>
      </c>
      <c r="B2037" t="s">
        <v>279</v>
      </c>
      <c r="C2037" t="s">
        <v>13</v>
      </c>
      <c r="D2037" t="s">
        <v>11</v>
      </c>
      <c r="E2037" t="s">
        <v>329</v>
      </c>
      <c r="F2037" t="s">
        <v>474</v>
      </c>
      <c r="H2037" t="s">
        <v>955</v>
      </c>
      <c r="I2037" t="s">
        <v>848</v>
      </c>
      <c r="J2037" t="s">
        <v>956</v>
      </c>
      <c r="K2037" t="s">
        <v>849</v>
      </c>
      <c r="L2037" t="s">
        <v>957</v>
      </c>
      <c r="M2037" t="s">
        <v>848</v>
      </c>
      <c r="O2037" t="s">
        <v>882</v>
      </c>
      <c r="P2037" t="s">
        <v>851</v>
      </c>
      <c r="Q2037" t="s">
        <v>337</v>
      </c>
      <c r="R2037">
        <v>6.34</v>
      </c>
      <c r="X2037">
        <v>0</v>
      </c>
      <c r="Y2037">
        <v>500000000</v>
      </c>
      <c r="AA2037" t="s">
        <v>2025</v>
      </c>
    </row>
    <row r="2038" spans="1:27" ht="15" customHeight="1">
      <c r="A2038" s="962" t="s">
        <v>246</v>
      </c>
      <c r="B2038" t="s">
        <v>321</v>
      </c>
      <c r="C2038" t="s">
        <v>13</v>
      </c>
      <c r="D2038" t="s">
        <v>11</v>
      </c>
      <c r="E2038" t="s">
        <v>329</v>
      </c>
      <c r="F2038" t="s">
        <v>474</v>
      </c>
      <c r="R2038">
        <v>0</v>
      </c>
      <c r="S2038">
        <v>0</v>
      </c>
      <c r="T2038">
        <v>500000000</v>
      </c>
      <c r="X2038">
        <v>0</v>
      </c>
      <c r="Y2038">
        <v>500000000</v>
      </c>
      <c r="AA2038" t="s">
        <v>2027</v>
      </c>
    </row>
    <row r="2039" spans="1:27" ht="15" customHeight="1">
      <c r="A2039" s="962" t="s">
        <v>246</v>
      </c>
      <c r="B2039" t="s">
        <v>281</v>
      </c>
      <c r="C2039" t="s">
        <v>13</v>
      </c>
      <c r="D2039" t="s">
        <v>11</v>
      </c>
      <c r="E2039" t="s">
        <v>329</v>
      </c>
      <c r="F2039" t="s">
        <v>474</v>
      </c>
      <c r="R2039">
        <v>0</v>
      </c>
      <c r="S2039">
        <v>0</v>
      </c>
      <c r="T2039">
        <v>500000000</v>
      </c>
      <c r="X2039">
        <v>0</v>
      </c>
      <c r="Y2039">
        <v>500000000</v>
      </c>
      <c r="AA2039" t="s">
        <v>2027</v>
      </c>
    </row>
    <row r="2040" spans="1:27" ht="15" customHeight="1">
      <c r="A2040" s="962" t="s">
        <v>246</v>
      </c>
      <c r="B2040" t="s">
        <v>282</v>
      </c>
      <c r="C2040" t="s">
        <v>13</v>
      </c>
      <c r="D2040" t="s">
        <v>11</v>
      </c>
      <c r="E2040" t="s">
        <v>329</v>
      </c>
      <c r="F2040" t="s">
        <v>474</v>
      </c>
      <c r="R2040">
        <v>0</v>
      </c>
      <c r="S2040">
        <v>0</v>
      </c>
      <c r="T2040">
        <v>500000000</v>
      </c>
      <c r="X2040">
        <v>0</v>
      </c>
      <c r="Y2040">
        <v>500000000</v>
      </c>
      <c r="AA2040" t="s">
        <v>2027</v>
      </c>
    </row>
    <row r="2041" spans="1:27" ht="15" customHeight="1">
      <c r="A2041" s="962" t="s">
        <v>246</v>
      </c>
      <c r="B2041" t="s">
        <v>324</v>
      </c>
      <c r="C2041" t="s">
        <v>13</v>
      </c>
      <c r="D2041" t="s">
        <v>11</v>
      </c>
      <c r="E2041" t="s">
        <v>329</v>
      </c>
      <c r="F2041" t="s">
        <v>474</v>
      </c>
      <c r="R2041">
        <v>0</v>
      </c>
      <c r="S2041">
        <v>0</v>
      </c>
      <c r="T2041">
        <v>500000000</v>
      </c>
      <c r="X2041">
        <v>0</v>
      </c>
      <c r="Y2041">
        <v>500000000</v>
      </c>
      <c r="AA2041" t="s">
        <v>2027</v>
      </c>
    </row>
    <row r="2042" spans="1:27" ht="15" customHeight="1">
      <c r="A2042" s="962" t="s">
        <v>247</v>
      </c>
      <c r="B2042" t="s">
        <v>300</v>
      </c>
      <c r="C2042" t="s">
        <v>13</v>
      </c>
      <c r="D2042" t="s">
        <v>11</v>
      </c>
      <c r="E2042" t="s">
        <v>329</v>
      </c>
      <c r="F2042" t="s">
        <v>474</v>
      </c>
      <c r="J2042" t="s">
        <v>467</v>
      </c>
      <c r="L2042" t="s">
        <v>339</v>
      </c>
      <c r="R2042">
        <v>0</v>
      </c>
      <c r="U2042">
        <v>0</v>
      </c>
      <c r="V2042">
        <v>0</v>
      </c>
      <c r="X2042">
        <v>0</v>
      </c>
      <c r="Y2042">
        <v>500000000</v>
      </c>
      <c r="Z2042">
        <v>0</v>
      </c>
      <c r="AA2042" t="s">
        <v>2028</v>
      </c>
    </row>
    <row r="2043" spans="1:27" ht="15" customHeight="1">
      <c r="A2043" s="962" t="s">
        <v>247</v>
      </c>
      <c r="B2043" t="s">
        <v>290</v>
      </c>
      <c r="C2043" t="s">
        <v>13</v>
      </c>
      <c r="D2043" t="s">
        <v>11</v>
      </c>
      <c r="E2043" t="s">
        <v>329</v>
      </c>
      <c r="F2043" t="s">
        <v>474</v>
      </c>
      <c r="J2043" t="s">
        <v>2011</v>
      </c>
      <c r="L2043" t="s">
        <v>339</v>
      </c>
      <c r="O2043" t="s">
        <v>882</v>
      </c>
      <c r="P2043" t="s">
        <v>868</v>
      </c>
      <c r="Q2043" t="s">
        <v>869</v>
      </c>
      <c r="R2043">
        <v>4.95</v>
      </c>
      <c r="X2043">
        <v>0</v>
      </c>
      <c r="Y2043">
        <v>500000000</v>
      </c>
      <c r="AA2043" t="s">
        <v>2025</v>
      </c>
    </row>
    <row r="2044" spans="1:27" ht="15" customHeight="1">
      <c r="A2044" s="962" t="s">
        <v>247</v>
      </c>
      <c r="B2044" t="s">
        <v>289</v>
      </c>
      <c r="C2044" t="s">
        <v>13</v>
      </c>
      <c r="D2044" t="s">
        <v>11</v>
      </c>
      <c r="E2044" t="s">
        <v>329</v>
      </c>
      <c r="F2044" t="s">
        <v>474</v>
      </c>
      <c r="H2044" t="s">
        <v>848</v>
      </c>
      <c r="I2044" t="s">
        <v>848</v>
      </c>
      <c r="J2044" t="s">
        <v>2011</v>
      </c>
      <c r="K2044" t="s">
        <v>848</v>
      </c>
      <c r="L2044" t="s">
        <v>339</v>
      </c>
      <c r="M2044" t="s">
        <v>848</v>
      </c>
      <c r="O2044" t="s">
        <v>882</v>
      </c>
      <c r="P2044" t="s">
        <v>868</v>
      </c>
      <c r="Q2044" t="s">
        <v>869</v>
      </c>
      <c r="R2044">
        <v>4.95</v>
      </c>
      <c r="X2044">
        <v>0</v>
      </c>
      <c r="Y2044">
        <v>500000000</v>
      </c>
      <c r="AA2044" t="s">
        <v>2025</v>
      </c>
    </row>
    <row r="2045" spans="1:27" ht="15" customHeight="1">
      <c r="A2045" s="962" t="s">
        <v>247</v>
      </c>
      <c r="B2045" t="s">
        <v>288</v>
      </c>
      <c r="C2045" t="s">
        <v>13</v>
      </c>
      <c r="D2045" t="s">
        <v>11</v>
      </c>
      <c r="E2045" t="s">
        <v>329</v>
      </c>
      <c r="F2045" t="s">
        <v>474</v>
      </c>
      <c r="R2045">
        <v>4.95</v>
      </c>
      <c r="X2045">
        <v>0</v>
      </c>
      <c r="Y2045">
        <v>500000000</v>
      </c>
      <c r="AA2045" t="s">
        <v>2025</v>
      </c>
    </row>
    <row r="2046" spans="1:27" ht="15" customHeight="1">
      <c r="A2046" s="962" t="s">
        <v>247</v>
      </c>
      <c r="B2046" t="s">
        <v>298</v>
      </c>
      <c r="C2046" t="s">
        <v>13</v>
      </c>
      <c r="D2046" t="s">
        <v>11</v>
      </c>
      <c r="E2046" t="s">
        <v>329</v>
      </c>
      <c r="F2046" t="s">
        <v>474</v>
      </c>
      <c r="R2046">
        <v>0</v>
      </c>
      <c r="X2046">
        <v>0</v>
      </c>
      <c r="Y2046">
        <v>500000000</v>
      </c>
      <c r="AA2046" t="s">
        <v>2025</v>
      </c>
    </row>
    <row r="2047" spans="1:27" ht="15" customHeight="1">
      <c r="A2047" s="962" t="s">
        <v>247</v>
      </c>
      <c r="B2047" t="s">
        <v>297</v>
      </c>
      <c r="C2047" t="s">
        <v>13</v>
      </c>
      <c r="D2047" t="s">
        <v>11</v>
      </c>
      <c r="E2047" t="s">
        <v>329</v>
      </c>
      <c r="F2047" t="s">
        <v>474</v>
      </c>
      <c r="R2047">
        <v>0</v>
      </c>
      <c r="X2047">
        <v>0</v>
      </c>
      <c r="Y2047">
        <v>500000000</v>
      </c>
      <c r="AA2047" t="s">
        <v>2025</v>
      </c>
    </row>
    <row r="2048" spans="1:27" ht="15" customHeight="1">
      <c r="A2048" s="962" t="s">
        <v>247</v>
      </c>
      <c r="B2048" t="s">
        <v>287</v>
      </c>
      <c r="C2048" t="s">
        <v>13</v>
      </c>
      <c r="D2048" t="s">
        <v>11</v>
      </c>
      <c r="E2048" t="s">
        <v>329</v>
      </c>
      <c r="F2048" t="s">
        <v>474</v>
      </c>
      <c r="R2048">
        <v>6.21</v>
      </c>
      <c r="X2048">
        <v>0</v>
      </c>
      <c r="Y2048">
        <v>500000000</v>
      </c>
      <c r="AA2048" t="s">
        <v>2025</v>
      </c>
    </row>
    <row r="2049" spans="1:27" ht="15" customHeight="1">
      <c r="A2049" s="962" t="s">
        <v>247</v>
      </c>
      <c r="B2049" t="s">
        <v>301</v>
      </c>
      <c r="C2049" t="s">
        <v>13</v>
      </c>
      <c r="D2049" t="s">
        <v>11</v>
      </c>
      <c r="E2049" t="s">
        <v>329</v>
      </c>
      <c r="F2049" t="s">
        <v>474</v>
      </c>
      <c r="R2049">
        <v>0</v>
      </c>
      <c r="S2049">
        <v>0</v>
      </c>
      <c r="T2049">
        <v>0</v>
      </c>
      <c r="X2049">
        <v>0</v>
      </c>
      <c r="Y2049">
        <v>500000000</v>
      </c>
      <c r="AA2049" t="s">
        <v>2029</v>
      </c>
    </row>
    <row r="2050" spans="1:27" ht="15" customHeight="1">
      <c r="A2050" s="962" t="s">
        <v>247</v>
      </c>
      <c r="B2050" t="s">
        <v>302</v>
      </c>
      <c r="C2050" t="s">
        <v>13</v>
      </c>
      <c r="D2050" t="s">
        <v>11</v>
      </c>
      <c r="E2050" t="s">
        <v>329</v>
      </c>
      <c r="F2050" t="s">
        <v>474</v>
      </c>
      <c r="R2050">
        <v>0</v>
      </c>
      <c r="S2050">
        <v>0</v>
      </c>
      <c r="T2050">
        <v>0</v>
      </c>
      <c r="X2050">
        <v>0</v>
      </c>
      <c r="Y2050">
        <v>500000000</v>
      </c>
      <c r="AA2050" t="s">
        <v>2029</v>
      </c>
    </row>
    <row r="2051" spans="1:27" ht="15" customHeight="1">
      <c r="A2051" s="962" t="s">
        <v>247</v>
      </c>
      <c r="B2051" t="s">
        <v>322</v>
      </c>
      <c r="C2051" t="s">
        <v>13</v>
      </c>
      <c r="D2051" t="s">
        <v>11</v>
      </c>
      <c r="E2051" t="s">
        <v>329</v>
      </c>
      <c r="F2051" t="s">
        <v>474</v>
      </c>
      <c r="H2051" t="s">
        <v>915</v>
      </c>
      <c r="I2051" t="s">
        <v>450</v>
      </c>
      <c r="J2051" t="s">
        <v>950</v>
      </c>
      <c r="K2051" t="s">
        <v>854</v>
      </c>
      <c r="L2051" t="s">
        <v>871</v>
      </c>
      <c r="M2051" t="s">
        <v>56</v>
      </c>
      <c r="O2051" t="s">
        <v>361</v>
      </c>
      <c r="P2051" t="s">
        <v>851</v>
      </c>
      <c r="Q2051" t="s">
        <v>337</v>
      </c>
      <c r="R2051">
        <v>0.13</v>
      </c>
      <c r="X2051">
        <v>0</v>
      </c>
      <c r="Y2051">
        <v>500000000</v>
      </c>
      <c r="AA2051" t="s">
        <v>2025</v>
      </c>
    </row>
    <row r="2052" spans="1:27" ht="15" customHeight="1">
      <c r="A2052" s="962" t="s">
        <v>247</v>
      </c>
      <c r="B2052" t="s">
        <v>318</v>
      </c>
      <c r="C2052" t="s">
        <v>13</v>
      </c>
      <c r="D2052" t="s">
        <v>11</v>
      </c>
      <c r="E2052" t="s">
        <v>329</v>
      </c>
      <c r="F2052" t="s">
        <v>474</v>
      </c>
      <c r="H2052" t="s">
        <v>848</v>
      </c>
      <c r="I2052" t="s">
        <v>848</v>
      </c>
      <c r="J2052" t="s">
        <v>951</v>
      </c>
      <c r="K2052" t="s">
        <v>849</v>
      </c>
      <c r="L2052" t="s">
        <v>850</v>
      </c>
      <c r="M2052" t="s">
        <v>848</v>
      </c>
      <c r="O2052" t="s">
        <v>882</v>
      </c>
      <c r="P2052" t="s">
        <v>851</v>
      </c>
      <c r="Q2052" t="s">
        <v>337</v>
      </c>
      <c r="R2052">
        <v>1.27</v>
      </c>
      <c r="X2052">
        <v>0</v>
      </c>
      <c r="Y2052">
        <v>500000000</v>
      </c>
      <c r="AA2052" t="s">
        <v>2025</v>
      </c>
    </row>
    <row r="2053" spans="1:27" ht="15" customHeight="1">
      <c r="A2053" s="962" t="s">
        <v>247</v>
      </c>
      <c r="B2053" t="s">
        <v>317</v>
      </c>
      <c r="C2053" t="s">
        <v>13</v>
      </c>
      <c r="D2053" t="s">
        <v>11</v>
      </c>
      <c r="E2053" t="s">
        <v>329</v>
      </c>
      <c r="F2053" t="s">
        <v>474</v>
      </c>
      <c r="J2053" t="s">
        <v>951</v>
      </c>
      <c r="K2053" t="s">
        <v>849</v>
      </c>
      <c r="L2053" t="s">
        <v>850</v>
      </c>
      <c r="O2053" t="s">
        <v>882</v>
      </c>
      <c r="P2053" t="s">
        <v>851</v>
      </c>
      <c r="Q2053" t="s">
        <v>337</v>
      </c>
      <c r="R2053">
        <v>1.27</v>
      </c>
      <c r="X2053">
        <v>0</v>
      </c>
      <c r="Y2053">
        <v>500000000</v>
      </c>
      <c r="AA2053" t="s">
        <v>2025</v>
      </c>
    </row>
    <row r="2054" spans="1:27" ht="15" customHeight="1">
      <c r="A2054" s="962" t="s">
        <v>247</v>
      </c>
      <c r="B2054" t="s">
        <v>305</v>
      </c>
      <c r="C2054" t="s">
        <v>13</v>
      </c>
      <c r="D2054" t="s">
        <v>11</v>
      </c>
      <c r="E2054" t="s">
        <v>329</v>
      </c>
      <c r="F2054" t="s">
        <v>474</v>
      </c>
      <c r="R2054">
        <v>1.27</v>
      </c>
      <c r="X2054">
        <v>0</v>
      </c>
      <c r="Y2054">
        <v>500000000</v>
      </c>
      <c r="AA2054" t="s">
        <v>2025</v>
      </c>
    </row>
    <row r="2055" spans="1:27" ht="15" customHeight="1">
      <c r="A2055" s="962" t="s">
        <v>247</v>
      </c>
      <c r="B2055" t="s">
        <v>324</v>
      </c>
      <c r="C2055" t="s">
        <v>13</v>
      </c>
      <c r="D2055" t="s">
        <v>11</v>
      </c>
      <c r="E2055" t="s">
        <v>329</v>
      </c>
      <c r="F2055" t="s">
        <v>474</v>
      </c>
      <c r="R2055">
        <v>0</v>
      </c>
      <c r="U2055">
        <v>0</v>
      </c>
      <c r="V2055">
        <v>0</v>
      </c>
      <c r="X2055">
        <v>0</v>
      </c>
      <c r="Y2055">
        <v>500000000</v>
      </c>
      <c r="Z2055">
        <v>0</v>
      </c>
      <c r="AA2055" t="s">
        <v>2028</v>
      </c>
    </row>
    <row r="2056" spans="1:27" ht="15" customHeight="1">
      <c r="A2056" s="962" t="s">
        <v>248</v>
      </c>
      <c r="B2056" t="s">
        <v>278</v>
      </c>
      <c r="C2056" t="s">
        <v>13</v>
      </c>
      <c r="D2056" t="s">
        <v>11</v>
      </c>
      <c r="E2056" t="s">
        <v>329</v>
      </c>
      <c r="F2056" t="s">
        <v>474</v>
      </c>
      <c r="R2056">
        <v>0</v>
      </c>
      <c r="X2056">
        <v>0</v>
      </c>
      <c r="Y2056">
        <v>500000000</v>
      </c>
      <c r="AA2056" t="s">
        <v>2025</v>
      </c>
    </row>
    <row r="2057" spans="1:27" ht="15" customHeight="1">
      <c r="A2057" s="962" t="s">
        <v>248</v>
      </c>
      <c r="B2057" t="s">
        <v>279</v>
      </c>
      <c r="C2057" t="s">
        <v>13</v>
      </c>
      <c r="D2057" t="s">
        <v>11</v>
      </c>
      <c r="E2057" t="s">
        <v>329</v>
      </c>
      <c r="F2057" t="s">
        <v>474</v>
      </c>
      <c r="J2057" t="s">
        <v>962</v>
      </c>
      <c r="K2057" t="s">
        <v>849</v>
      </c>
      <c r="L2057" t="s">
        <v>963</v>
      </c>
      <c r="O2057" t="s">
        <v>882</v>
      </c>
      <c r="P2057" t="s">
        <v>851</v>
      </c>
      <c r="Q2057" t="s">
        <v>337</v>
      </c>
      <c r="R2057">
        <v>1.27</v>
      </c>
      <c r="X2057">
        <v>0</v>
      </c>
      <c r="Y2057">
        <v>500000000</v>
      </c>
      <c r="AA2057" t="s">
        <v>2025</v>
      </c>
    </row>
    <row r="2058" spans="1:27" ht="15" customHeight="1">
      <c r="A2058" s="962" t="s">
        <v>249</v>
      </c>
      <c r="B2058" t="s">
        <v>278</v>
      </c>
      <c r="C2058" t="s">
        <v>13</v>
      </c>
      <c r="D2058" t="s">
        <v>11</v>
      </c>
      <c r="E2058" t="s">
        <v>329</v>
      </c>
      <c r="F2058" t="s">
        <v>474</v>
      </c>
      <c r="J2058" t="s">
        <v>340</v>
      </c>
      <c r="L2058" t="s">
        <v>249</v>
      </c>
      <c r="R2058">
        <v>0</v>
      </c>
      <c r="U2058">
        <v>0</v>
      </c>
      <c r="V2058">
        <v>0</v>
      </c>
      <c r="X2058">
        <v>0</v>
      </c>
      <c r="Y2058">
        <v>500000000</v>
      </c>
      <c r="Z2058">
        <v>0</v>
      </c>
      <c r="AA2058" t="s">
        <v>2028</v>
      </c>
    </row>
    <row r="2059" spans="1:27" ht="15" customHeight="1">
      <c r="A2059" s="962" t="s">
        <v>250</v>
      </c>
      <c r="B2059" t="s">
        <v>279</v>
      </c>
      <c r="C2059" t="s">
        <v>13</v>
      </c>
      <c r="D2059" t="s">
        <v>11</v>
      </c>
      <c r="E2059" t="s">
        <v>329</v>
      </c>
      <c r="F2059" t="s">
        <v>474</v>
      </c>
      <c r="H2059" t="s">
        <v>961</v>
      </c>
      <c r="I2059" t="s">
        <v>848</v>
      </c>
      <c r="J2059" t="s">
        <v>962</v>
      </c>
      <c r="K2059" t="s">
        <v>849</v>
      </c>
      <c r="L2059" t="s">
        <v>963</v>
      </c>
      <c r="M2059" t="s">
        <v>848</v>
      </c>
      <c r="O2059" t="s">
        <v>882</v>
      </c>
      <c r="P2059" t="s">
        <v>851</v>
      </c>
      <c r="Q2059" t="s">
        <v>337</v>
      </c>
      <c r="R2059">
        <v>1.27</v>
      </c>
      <c r="X2059">
        <v>0</v>
      </c>
      <c r="Y2059">
        <v>500000000</v>
      </c>
      <c r="AA2059" t="s">
        <v>2025</v>
      </c>
    </row>
    <row r="2060" spans="1:27" ht="15" customHeight="1">
      <c r="A2060" s="962" t="s">
        <v>254</v>
      </c>
      <c r="B2060" t="s">
        <v>283</v>
      </c>
      <c r="C2060" t="s">
        <v>13</v>
      </c>
      <c r="D2060" t="s">
        <v>11</v>
      </c>
      <c r="E2060" t="s">
        <v>329</v>
      </c>
      <c r="F2060" t="s">
        <v>474</v>
      </c>
      <c r="J2060" t="s">
        <v>2007</v>
      </c>
      <c r="L2060" t="s">
        <v>343</v>
      </c>
      <c r="O2060" t="s">
        <v>361</v>
      </c>
      <c r="P2060" t="s">
        <v>868</v>
      </c>
      <c r="Q2060" t="s">
        <v>869</v>
      </c>
      <c r="R2060">
        <v>34.6</v>
      </c>
      <c r="X2060">
        <v>0</v>
      </c>
      <c r="Y2060">
        <v>500000000</v>
      </c>
      <c r="AA2060" t="s">
        <v>2025</v>
      </c>
    </row>
    <row r="2061" spans="1:27" ht="15" customHeight="1">
      <c r="A2061" s="962" t="s">
        <v>254</v>
      </c>
      <c r="B2061" t="s">
        <v>289</v>
      </c>
      <c r="C2061" t="s">
        <v>13</v>
      </c>
      <c r="D2061" t="s">
        <v>11</v>
      </c>
      <c r="E2061" t="s">
        <v>329</v>
      </c>
      <c r="F2061" t="s">
        <v>474</v>
      </c>
      <c r="J2061" t="s">
        <v>338</v>
      </c>
      <c r="L2061" t="s">
        <v>344</v>
      </c>
      <c r="R2061">
        <v>0</v>
      </c>
      <c r="U2061">
        <v>0</v>
      </c>
      <c r="V2061">
        <v>0</v>
      </c>
      <c r="X2061">
        <v>0</v>
      </c>
      <c r="Y2061">
        <v>500000000</v>
      </c>
      <c r="Z2061">
        <v>0</v>
      </c>
      <c r="AA2061" t="s">
        <v>2028</v>
      </c>
    </row>
    <row r="2062" spans="1:27" ht="15" customHeight="1">
      <c r="A2062" s="962" t="s">
        <v>254</v>
      </c>
      <c r="B2062" t="s">
        <v>290</v>
      </c>
      <c r="C2062" t="s">
        <v>13</v>
      </c>
      <c r="D2062" t="s">
        <v>11</v>
      </c>
      <c r="E2062" t="s">
        <v>329</v>
      </c>
      <c r="F2062" t="s">
        <v>474</v>
      </c>
      <c r="R2062">
        <v>0</v>
      </c>
      <c r="S2062">
        <v>0</v>
      </c>
      <c r="T2062">
        <v>0</v>
      </c>
      <c r="X2062">
        <v>0</v>
      </c>
      <c r="Y2062">
        <v>500000000</v>
      </c>
      <c r="AA2062" t="s">
        <v>2029</v>
      </c>
    </row>
    <row r="2063" spans="1:27" ht="15" customHeight="1">
      <c r="A2063" s="962" t="s">
        <v>254</v>
      </c>
      <c r="B2063" t="s">
        <v>292</v>
      </c>
      <c r="C2063" t="s">
        <v>13</v>
      </c>
      <c r="D2063" t="s">
        <v>11</v>
      </c>
      <c r="E2063" t="s">
        <v>329</v>
      </c>
      <c r="F2063" t="s">
        <v>474</v>
      </c>
      <c r="R2063">
        <v>0</v>
      </c>
      <c r="S2063">
        <v>0</v>
      </c>
      <c r="T2063">
        <v>0</v>
      </c>
      <c r="X2063">
        <v>0</v>
      </c>
      <c r="Y2063">
        <v>500000000</v>
      </c>
      <c r="AA2063" t="s">
        <v>2029</v>
      </c>
    </row>
    <row r="2064" spans="1:27" ht="15" customHeight="1">
      <c r="A2064" s="962" t="s">
        <v>254</v>
      </c>
      <c r="B2064" t="s">
        <v>294</v>
      </c>
      <c r="C2064" t="s">
        <v>13</v>
      </c>
      <c r="D2064" t="s">
        <v>11</v>
      </c>
      <c r="E2064" t="s">
        <v>329</v>
      </c>
      <c r="F2064" t="s">
        <v>474</v>
      </c>
      <c r="R2064">
        <v>0</v>
      </c>
      <c r="S2064">
        <v>0</v>
      </c>
      <c r="T2064">
        <v>0</v>
      </c>
      <c r="X2064">
        <v>0</v>
      </c>
      <c r="Y2064">
        <v>500000000</v>
      </c>
      <c r="AA2064" t="s">
        <v>2029</v>
      </c>
    </row>
    <row r="2065" spans="1:27" ht="15" customHeight="1">
      <c r="A2065" s="962" t="s">
        <v>254</v>
      </c>
      <c r="B2065" t="s">
        <v>295</v>
      </c>
      <c r="C2065" t="s">
        <v>13</v>
      </c>
      <c r="D2065" t="s">
        <v>11</v>
      </c>
      <c r="E2065" t="s">
        <v>329</v>
      </c>
      <c r="F2065" t="s">
        <v>474</v>
      </c>
      <c r="R2065">
        <v>0</v>
      </c>
      <c r="S2065">
        <v>0</v>
      </c>
      <c r="T2065">
        <v>0</v>
      </c>
      <c r="X2065">
        <v>0</v>
      </c>
      <c r="Y2065">
        <v>500000000</v>
      </c>
      <c r="AA2065" t="s">
        <v>2029</v>
      </c>
    </row>
    <row r="2066" spans="1:27" ht="15" customHeight="1">
      <c r="A2066" s="962" t="s">
        <v>254</v>
      </c>
      <c r="B2066" t="s">
        <v>280</v>
      </c>
      <c r="C2066" t="s">
        <v>13</v>
      </c>
      <c r="D2066" t="s">
        <v>11</v>
      </c>
      <c r="E2066" t="s">
        <v>329</v>
      </c>
      <c r="F2066" t="s">
        <v>474</v>
      </c>
      <c r="J2066" t="s">
        <v>436</v>
      </c>
      <c r="L2066" t="s">
        <v>346</v>
      </c>
      <c r="R2066">
        <v>0</v>
      </c>
      <c r="U2066">
        <v>0</v>
      </c>
      <c r="V2066">
        <v>0</v>
      </c>
      <c r="X2066">
        <v>0</v>
      </c>
      <c r="Y2066">
        <v>500000000</v>
      </c>
      <c r="Z2066">
        <v>0</v>
      </c>
      <c r="AA2066" t="s">
        <v>2028</v>
      </c>
    </row>
    <row r="2067" spans="1:27" ht="15" customHeight="1">
      <c r="A2067" s="962" t="s">
        <v>254</v>
      </c>
      <c r="B2067" t="s">
        <v>299</v>
      </c>
      <c r="C2067" t="s">
        <v>13</v>
      </c>
      <c r="D2067" t="s">
        <v>11</v>
      </c>
      <c r="E2067" t="s">
        <v>329</v>
      </c>
      <c r="F2067" t="s">
        <v>474</v>
      </c>
      <c r="J2067" t="s">
        <v>422</v>
      </c>
      <c r="R2067">
        <v>0</v>
      </c>
      <c r="U2067">
        <v>0</v>
      </c>
      <c r="V2067">
        <v>0</v>
      </c>
      <c r="X2067">
        <v>0</v>
      </c>
      <c r="Y2067">
        <v>500000000</v>
      </c>
      <c r="Z2067">
        <v>0</v>
      </c>
      <c r="AA2067" t="s">
        <v>2028</v>
      </c>
    </row>
    <row r="2068" spans="1:27" ht="15" customHeight="1">
      <c r="A2068" s="962" t="s">
        <v>254</v>
      </c>
      <c r="B2068" t="s">
        <v>284</v>
      </c>
      <c r="C2068" t="s">
        <v>13</v>
      </c>
      <c r="D2068" t="s">
        <v>11</v>
      </c>
      <c r="E2068" t="s">
        <v>329</v>
      </c>
      <c r="F2068" t="s">
        <v>474</v>
      </c>
      <c r="R2068">
        <v>0</v>
      </c>
      <c r="U2068">
        <v>0</v>
      </c>
      <c r="V2068">
        <v>0</v>
      </c>
      <c r="X2068">
        <v>0</v>
      </c>
      <c r="Y2068">
        <v>500000000</v>
      </c>
      <c r="Z2068">
        <v>0</v>
      </c>
      <c r="AA2068" t="s">
        <v>2028</v>
      </c>
    </row>
    <row r="2069" spans="1:27" ht="15" customHeight="1">
      <c r="A2069" s="962" t="s">
        <v>254</v>
      </c>
      <c r="B2069" t="s">
        <v>285</v>
      </c>
      <c r="C2069" t="s">
        <v>13</v>
      </c>
      <c r="D2069" t="s">
        <v>11</v>
      </c>
      <c r="E2069" t="s">
        <v>329</v>
      </c>
      <c r="F2069" t="s">
        <v>474</v>
      </c>
      <c r="R2069">
        <v>0</v>
      </c>
      <c r="U2069">
        <v>0</v>
      </c>
      <c r="V2069">
        <v>0</v>
      </c>
      <c r="X2069">
        <v>0</v>
      </c>
      <c r="Y2069">
        <v>500000000</v>
      </c>
      <c r="Z2069">
        <v>0</v>
      </c>
      <c r="AA2069" t="s">
        <v>2028</v>
      </c>
    </row>
    <row r="2070" spans="1:27" ht="15" customHeight="1">
      <c r="A2070" s="962" t="s">
        <v>254</v>
      </c>
      <c r="B2070" t="s">
        <v>286</v>
      </c>
      <c r="C2070" t="s">
        <v>13</v>
      </c>
      <c r="D2070" t="s">
        <v>11</v>
      </c>
      <c r="E2070" t="s">
        <v>329</v>
      </c>
      <c r="F2070" t="s">
        <v>474</v>
      </c>
      <c r="R2070">
        <v>0</v>
      </c>
      <c r="U2070">
        <v>0</v>
      </c>
      <c r="V2070">
        <v>0</v>
      </c>
      <c r="X2070">
        <v>0</v>
      </c>
      <c r="Y2070">
        <v>500000000</v>
      </c>
      <c r="Z2070">
        <v>0</v>
      </c>
      <c r="AA2070" t="s">
        <v>2028</v>
      </c>
    </row>
    <row r="2071" spans="1:27" ht="15" customHeight="1">
      <c r="A2071" s="962" t="s">
        <v>254</v>
      </c>
      <c r="B2071" t="s">
        <v>303</v>
      </c>
      <c r="C2071" t="s">
        <v>13</v>
      </c>
      <c r="D2071" t="s">
        <v>11</v>
      </c>
      <c r="E2071" t="s">
        <v>329</v>
      </c>
      <c r="F2071" t="s">
        <v>474</v>
      </c>
      <c r="R2071">
        <v>0</v>
      </c>
      <c r="U2071">
        <v>0</v>
      </c>
      <c r="V2071">
        <v>0</v>
      </c>
      <c r="X2071">
        <v>0</v>
      </c>
      <c r="Y2071">
        <v>500000000</v>
      </c>
      <c r="Z2071">
        <v>0</v>
      </c>
      <c r="AA2071" t="s">
        <v>2028</v>
      </c>
    </row>
    <row r="2072" spans="1:27" ht="15" customHeight="1">
      <c r="A2072" s="962" t="s">
        <v>254</v>
      </c>
      <c r="B2072" t="s">
        <v>291</v>
      </c>
      <c r="C2072" t="s">
        <v>13</v>
      </c>
      <c r="D2072" t="s">
        <v>11</v>
      </c>
      <c r="E2072" t="s">
        <v>329</v>
      </c>
      <c r="F2072" t="s">
        <v>474</v>
      </c>
      <c r="R2072">
        <v>0</v>
      </c>
      <c r="S2072">
        <v>0</v>
      </c>
      <c r="T2072">
        <v>0</v>
      </c>
      <c r="X2072">
        <v>0</v>
      </c>
      <c r="Y2072">
        <v>500000000</v>
      </c>
      <c r="AA2072" t="s">
        <v>2029</v>
      </c>
    </row>
    <row r="2073" spans="1:27" ht="15" customHeight="1">
      <c r="A2073" s="962" t="s">
        <v>254</v>
      </c>
      <c r="B2073" t="s">
        <v>293</v>
      </c>
      <c r="C2073" t="s">
        <v>13</v>
      </c>
      <c r="D2073" t="s">
        <v>11</v>
      </c>
      <c r="E2073" t="s">
        <v>329</v>
      </c>
      <c r="F2073" t="s">
        <v>474</v>
      </c>
      <c r="R2073">
        <v>0</v>
      </c>
      <c r="S2073">
        <v>0</v>
      </c>
      <c r="T2073">
        <v>0</v>
      </c>
      <c r="X2073">
        <v>0</v>
      </c>
      <c r="Y2073">
        <v>500000000</v>
      </c>
      <c r="AA2073" t="s">
        <v>2029</v>
      </c>
    </row>
    <row r="2074" spans="1:27" ht="15" customHeight="1">
      <c r="A2074" s="962" t="s">
        <v>254</v>
      </c>
      <c r="B2074" t="s">
        <v>288</v>
      </c>
      <c r="C2074" t="s">
        <v>13</v>
      </c>
      <c r="D2074" t="s">
        <v>11</v>
      </c>
      <c r="E2074" t="s">
        <v>329</v>
      </c>
      <c r="F2074" t="s">
        <v>474</v>
      </c>
      <c r="R2074">
        <v>0</v>
      </c>
      <c r="X2074">
        <v>0</v>
      </c>
      <c r="Y2074">
        <v>500000000</v>
      </c>
      <c r="AA2074" t="s">
        <v>2025</v>
      </c>
    </row>
    <row r="2075" spans="1:27" ht="15" customHeight="1">
      <c r="A2075" s="962" t="s">
        <v>254</v>
      </c>
      <c r="B2075" t="s">
        <v>298</v>
      </c>
      <c r="C2075" t="s">
        <v>13</v>
      </c>
      <c r="D2075" t="s">
        <v>11</v>
      </c>
      <c r="E2075" t="s">
        <v>329</v>
      </c>
      <c r="F2075" t="s">
        <v>474</v>
      </c>
      <c r="R2075">
        <v>0</v>
      </c>
      <c r="X2075">
        <v>0</v>
      </c>
      <c r="Y2075">
        <v>500000000</v>
      </c>
      <c r="AA2075" t="s">
        <v>2025</v>
      </c>
    </row>
    <row r="2076" spans="1:27" ht="15" customHeight="1">
      <c r="A2076" s="962" t="s">
        <v>254</v>
      </c>
      <c r="B2076" t="s">
        <v>297</v>
      </c>
      <c r="C2076" t="s">
        <v>13</v>
      </c>
      <c r="D2076" t="s">
        <v>11</v>
      </c>
      <c r="E2076" t="s">
        <v>329</v>
      </c>
      <c r="F2076" t="s">
        <v>474</v>
      </c>
      <c r="R2076">
        <v>0</v>
      </c>
      <c r="X2076">
        <v>0</v>
      </c>
      <c r="Y2076">
        <v>500000000</v>
      </c>
      <c r="AA2076" t="s">
        <v>2025</v>
      </c>
    </row>
    <row r="2077" spans="1:27" ht="15" customHeight="1">
      <c r="A2077" s="962" t="s">
        <v>254</v>
      </c>
      <c r="B2077" t="s">
        <v>287</v>
      </c>
      <c r="C2077" t="s">
        <v>13</v>
      </c>
      <c r="D2077" t="s">
        <v>11</v>
      </c>
      <c r="E2077" t="s">
        <v>329</v>
      </c>
      <c r="F2077" t="s">
        <v>474</v>
      </c>
      <c r="R2077">
        <v>1.27</v>
      </c>
      <c r="X2077">
        <v>0</v>
      </c>
      <c r="Y2077">
        <v>500000000</v>
      </c>
      <c r="AA2077" t="s">
        <v>2025</v>
      </c>
    </row>
    <row r="2078" spans="1:27" ht="15" customHeight="1">
      <c r="A2078" s="962" t="s">
        <v>254</v>
      </c>
      <c r="B2078" t="s">
        <v>296</v>
      </c>
      <c r="C2078" t="s">
        <v>13</v>
      </c>
      <c r="D2078" t="s">
        <v>11</v>
      </c>
      <c r="E2078" t="s">
        <v>329</v>
      </c>
      <c r="F2078" t="s">
        <v>474</v>
      </c>
      <c r="R2078">
        <v>0</v>
      </c>
      <c r="S2078">
        <v>0</v>
      </c>
      <c r="T2078">
        <v>0</v>
      </c>
      <c r="X2078">
        <v>0</v>
      </c>
      <c r="Y2078">
        <v>500000000</v>
      </c>
      <c r="AA2078" t="s">
        <v>2029</v>
      </c>
    </row>
    <row r="2079" spans="1:27" ht="15" customHeight="1">
      <c r="A2079" s="962" t="s">
        <v>254</v>
      </c>
      <c r="B2079" t="s">
        <v>319</v>
      </c>
      <c r="C2079" t="s">
        <v>13</v>
      </c>
      <c r="D2079" t="s">
        <v>11</v>
      </c>
      <c r="E2079" t="s">
        <v>329</v>
      </c>
      <c r="F2079" t="s">
        <v>474</v>
      </c>
      <c r="H2079" t="s">
        <v>958</v>
      </c>
      <c r="I2079" t="s">
        <v>848</v>
      </c>
      <c r="J2079" t="s">
        <v>959</v>
      </c>
      <c r="K2079" t="s">
        <v>849</v>
      </c>
      <c r="L2079" t="s">
        <v>960</v>
      </c>
      <c r="M2079" t="s">
        <v>848</v>
      </c>
      <c r="O2079" t="s">
        <v>882</v>
      </c>
      <c r="P2079" t="s">
        <v>851</v>
      </c>
      <c r="Q2079" t="s">
        <v>337</v>
      </c>
      <c r="R2079">
        <v>1.27</v>
      </c>
      <c r="X2079">
        <v>0</v>
      </c>
      <c r="Y2079">
        <v>500000000</v>
      </c>
      <c r="AA2079" t="s">
        <v>2025</v>
      </c>
    </row>
    <row r="2080" spans="1:27" ht="15" customHeight="1">
      <c r="A2080" s="962" t="s">
        <v>254</v>
      </c>
      <c r="B2080" t="s">
        <v>317</v>
      </c>
      <c r="C2080" t="s">
        <v>13</v>
      </c>
      <c r="D2080" t="s">
        <v>11</v>
      </c>
      <c r="E2080" t="s">
        <v>329</v>
      </c>
      <c r="F2080" t="s">
        <v>474</v>
      </c>
      <c r="J2080" t="s">
        <v>959</v>
      </c>
      <c r="K2080" t="s">
        <v>849</v>
      </c>
      <c r="L2080" t="s">
        <v>960</v>
      </c>
      <c r="O2080" t="s">
        <v>882</v>
      </c>
      <c r="P2080" t="s">
        <v>851</v>
      </c>
      <c r="Q2080" t="s">
        <v>337</v>
      </c>
      <c r="R2080">
        <v>1.27</v>
      </c>
      <c r="X2080">
        <v>0</v>
      </c>
      <c r="Y2080">
        <v>500000000</v>
      </c>
      <c r="AA2080" t="s">
        <v>2025</v>
      </c>
    </row>
    <row r="2081" spans="1:27" ht="15" customHeight="1">
      <c r="A2081" s="962" t="s">
        <v>254</v>
      </c>
      <c r="B2081" t="s">
        <v>305</v>
      </c>
      <c r="C2081" t="s">
        <v>13</v>
      </c>
      <c r="D2081" t="s">
        <v>11</v>
      </c>
      <c r="E2081" t="s">
        <v>329</v>
      </c>
      <c r="F2081" t="s">
        <v>474</v>
      </c>
      <c r="R2081">
        <v>1.27</v>
      </c>
      <c r="X2081">
        <v>0</v>
      </c>
      <c r="Y2081">
        <v>500000000</v>
      </c>
      <c r="AA2081" t="s">
        <v>2025</v>
      </c>
    </row>
    <row r="2082" spans="1:27" ht="15" customHeight="1">
      <c r="A2082" s="962" t="s">
        <v>254</v>
      </c>
      <c r="B2082" t="s">
        <v>321</v>
      </c>
      <c r="C2082" t="s">
        <v>13</v>
      </c>
      <c r="D2082" t="s">
        <v>11</v>
      </c>
      <c r="E2082" t="s">
        <v>329</v>
      </c>
      <c r="F2082" t="s">
        <v>474</v>
      </c>
      <c r="H2082" t="s">
        <v>468</v>
      </c>
      <c r="I2082" t="s">
        <v>353</v>
      </c>
      <c r="K2082" t="s">
        <v>333</v>
      </c>
      <c r="L2082" t="s">
        <v>354</v>
      </c>
      <c r="M2082" t="s">
        <v>58</v>
      </c>
      <c r="O2082" t="s">
        <v>335</v>
      </c>
      <c r="P2082" t="s">
        <v>336</v>
      </c>
      <c r="Q2082" t="s">
        <v>337</v>
      </c>
      <c r="R2082">
        <v>4.63</v>
      </c>
      <c r="U2082">
        <v>4.63</v>
      </c>
      <c r="V2082">
        <v>0.23</v>
      </c>
      <c r="W2082">
        <v>0.1</v>
      </c>
      <c r="X2082">
        <v>0</v>
      </c>
      <c r="Y2082">
        <v>500000000</v>
      </c>
      <c r="Z2082">
        <v>0</v>
      </c>
      <c r="AA2082" t="s">
        <v>2028</v>
      </c>
    </row>
    <row r="2083" spans="1:27" ht="15" customHeight="1">
      <c r="A2083" s="962" t="s">
        <v>254</v>
      </c>
      <c r="B2083" t="s">
        <v>324</v>
      </c>
      <c r="C2083" t="s">
        <v>13</v>
      </c>
      <c r="D2083" t="s">
        <v>11</v>
      </c>
      <c r="E2083" t="s">
        <v>329</v>
      </c>
      <c r="F2083" t="s">
        <v>474</v>
      </c>
      <c r="R2083">
        <v>0</v>
      </c>
      <c r="U2083">
        <v>0</v>
      </c>
      <c r="V2083">
        <v>0</v>
      </c>
      <c r="X2083">
        <v>0</v>
      </c>
      <c r="Y2083">
        <v>500000000</v>
      </c>
      <c r="Z2083">
        <v>0</v>
      </c>
      <c r="AA2083" t="s">
        <v>2028</v>
      </c>
    </row>
    <row r="2084" spans="1:27" ht="15" customHeight="1">
      <c r="A2084" s="962" t="s">
        <v>255</v>
      </c>
      <c r="B2084" t="s">
        <v>322</v>
      </c>
      <c r="C2084" t="s">
        <v>13</v>
      </c>
      <c r="D2084" t="s">
        <v>11</v>
      </c>
      <c r="E2084" t="s">
        <v>329</v>
      </c>
      <c r="F2084" t="s">
        <v>474</v>
      </c>
      <c r="H2084" t="s">
        <v>848</v>
      </c>
      <c r="I2084" t="s">
        <v>853</v>
      </c>
      <c r="J2084" t="s">
        <v>949</v>
      </c>
      <c r="K2084" t="s">
        <v>849</v>
      </c>
      <c r="L2084" t="s">
        <v>1993</v>
      </c>
      <c r="M2084" t="s">
        <v>55</v>
      </c>
      <c r="O2084" t="s">
        <v>361</v>
      </c>
      <c r="P2084" t="s">
        <v>667</v>
      </c>
      <c r="Q2084" t="s">
        <v>668</v>
      </c>
      <c r="R2084">
        <v>0</v>
      </c>
      <c r="X2084">
        <v>0</v>
      </c>
      <c r="Y2084">
        <v>500000000</v>
      </c>
      <c r="AA2084" t="s">
        <v>2025</v>
      </c>
    </row>
    <row r="2085" spans="1:27" ht="15" customHeight="1">
      <c r="A2085" s="962" t="s">
        <v>255</v>
      </c>
      <c r="B2085" t="s">
        <v>301</v>
      </c>
      <c r="C2085" t="s">
        <v>13</v>
      </c>
      <c r="D2085" t="s">
        <v>11</v>
      </c>
      <c r="E2085" t="s">
        <v>329</v>
      </c>
      <c r="F2085" t="s">
        <v>474</v>
      </c>
      <c r="H2085" t="s">
        <v>856</v>
      </c>
      <c r="I2085" t="s">
        <v>853</v>
      </c>
      <c r="J2085" t="s">
        <v>949</v>
      </c>
      <c r="K2085" t="s">
        <v>849</v>
      </c>
      <c r="L2085" t="s">
        <v>857</v>
      </c>
      <c r="M2085" t="s">
        <v>55</v>
      </c>
      <c r="O2085" t="s">
        <v>361</v>
      </c>
      <c r="P2085" t="s">
        <v>851</v>
      </c>
      <c r="Q2085" t="s">
        <v>337</v>
      </c>
      <c r="R2085">
        <v>0.04</v>
      </c>
      <c r="X2085">
        <v>0</v>
      </c>
      <c r="Y2085">
        <v>500000000</v>
      </c>
      <c r="AA2085" t="s">
        <v>2025</v>
      </c>
    </row>
    <row r="2086" spans="1:27" ht="15" customHeight="1">
      <c r="A2086" s="962" t="s">
        <v>255</v>
      </c>
      <c r="B2086" t="s">
        <v>307</v>
      </c>
      <c r="C2086" t="s">
        <v>13</v>
      </c>
      <c r="D2086" t="s">
        <v>11</v>
      </c>
      <c r="E2086" t="s">
        <v>329</v>
      </c>
      <c r="F2086" t="s">
        <v>474</v>
      </c>
      <c r="H2086" t="s">
        <v>858</v>
      </c>
      <c r="I2086" t="s">
        <v>853</v>
      </c>
      <c r="J2086" t="s">
        <v>949</v>
      </c>
      <c r="K2086" t="s">
        <v>849</v>
      </c>
      <c r="L2086" t="s">
        <v>859</v>
      </c>
      <c r="M2086" t="s">
        <v>55</v>
      </c>
      <c r="O2086" t="s">
        <v>361</v>
      </c>
      <c r="P2086" t="s">
        <v>851</v>
      </c>
      <c r="Q2086" t="s">
        <v>337</v>
      </c>
      <c r="R2086">
        <v>0</v>
      </c>
      <c r="X2086">
        <v>0</v>
      </c>
      <c r="Y2086">
        <v>500000000</v>
      </c>
      <c r="AA2086" t="s">
        <v>2025</v>
      </c>
    </row>
    <row r="2087" spans="1:27" ht="15" customHeight="1">
      <c r="A2087" s="962" t="s">
        <v>255</v>
      </c>
      <c r="B2087" t="s">
        <v>315</v>
      </c>
      <c r="C2087" t="s">
        <v>13</v>
      </c>
      <c r="D2087" t="s">
        <v>11</v>
      </c>
      <c r="E2087" t="s">
        <v>329</v>
      </c>
      <c r="F2087" t="s">
        <v>474</v>
      </c>
      <c r="H2087" t="s">
        <v>860</v>
      </c>
      <c r="I2087" t="s">
        <v>853</v>
      </c>
      <c r="J2087" t="s">
        <v>949</v>
      </c>
      <c r="K2087" t="s">
        <v>849</v>
      </c>
      <c r="L2087" t="s">
        <v>861</v>
      </c>
      <c r="M2087" t="s">
        <v>55</v>
      </c>
      <c r="O2087" t="s">
        <v>361</v>
      </c>
      <c r="P2087" t="s">
        <v>851</v>
      </c>
      <c r="Q2087" t="s">
        <v>337</v>
      </c>
      <c r="R2087">
        <v>0</v>
      </c>
      <c r="X2087">
        <v>0</v>
      </c>
      <c r="Y2087">
        <v>500000000</v>
      </c>
      <c r="AA2087" t="s">
        <v>2025</v>
      </c>
    </row>
    <row r="2088" spans="1:27" ht="15" customHeight="1">
      <c r="A2088" s="962" t="s">
        <v>255</v>
      </c>
      <c r="B2088" t="s">
        <v>308</v>
      </c>
      <c r="C2088" t="s">
        <v>13</v>
      </c>
      <c r="D2088" t="s">
        <v>11</v>
      </c>
      <c r="E2088" t="s">
        <v>329</v>
      </c>
      <c r="F2088" t="s">
        <v>474</v>
      </c>
      <c r="H2088" t="s">
        <v>862</v>
      </c>
      <c r="I2088" t="s">
        <v>853</v>
      </c>
      <c r="J2088" t="s">
        <v>949</v>
      </c>
      <c r="K2088" t="s">
        <v>849</v>
      </c>
      <c r="L2088" t="s">
        <v>863</v>
      </c>
      <c r="M2088" t="s">
        <v>55</v>
      </c>
      <c r="O2088" t="s">
        <v>361</v>
      </c>
      <c r="P2088" t="s">
        <v>851</v>
      </c>
      <c r="Q2088" t="s">
        <v>337</v>
      </c>
      <c r="R2088">
        <v>0</v>
      </c>
      <c r="X2088">
        <v>0</v>
      </c>
      <c r="Y2088">
        <v>500000000</v>
      </c>
      <c r="AA2088" t="s">
        <v>2025</v>
      </c>
    </row>
    <row r="2089" spans="1:27" ht="15" customHeight="1">
      <c r="A2089" s="962" t="s">
        <v>255</v>
      </c>
      <c r="B2089" t="s">
        <v>311</v>
      </c>
      <c r="C2089" t="s">
        <v>13</v>
      </c>
      <c r="D2089" t="s">
        <v>11</v>
      </c>
      <c r="E2089" t="s">
        <v>329</v>
      </c>
      <c r="F2089" t="s">
        <v>474</v>
      </c>
      <c r="H2089" t="s">
        <v>864</v>
      </c>
      <c r="I2089" t="s">
        <v>853</v>
      </c>
      <c r="J2089" t="s">
        <v>949</v>
      </c>
      <c r="K2089" t="s">
        <v>849</v>
      </c>
      <c r="L2089" t="s">
        <v>865</v>
      </c>
      <c r="M2089" t="s">
        <v>55</v>
      </c>
      <c r="O2089" t="s">
        <v>361</v>
      </c>
      <c r="P2089" t="s">
        <v>851</v>
      </c>
      <c r="Q2089" t="s">
        <v>337</v>
      </c>
      <c r="R2089">
        <v>0.03</v>
      </c>
      <c r="X2089">
        <v>0</v>
      </c>
      <c r="Y2089">
        <v>500000000</v>
      </c>
      <c r="AA2089" t="s">
        <v>2025</v>
      </c>
    </row>
    <row r="2090" spans="1:27" ht="15" customHeight="1">
      <c r="A2090" s="962" t="s">
        <v>255</v>
      </c>
      <c r="B2090" t="s">
        <v>312</v>
      </c>
      <c r="C2090" t="s">
        <v>13</v>
      </c>
      <c r="D2090" t="s">
        <v>11</v>
      </c>
      <c r="E2090" t="s">
        <v>329</v>
      </c>
      <c r="F2090" t="s">
        <v>474</v>
      </c>
      <c r="H2090" t="s">
        <v>866</v>
      </c>
      <c r="I2090" t="s">
        <v>853</v>
      </c>
      <c r="J2090" t="s">
        <v>949</v>
      </c>
      <c r="K2090" t="s">
        <v>849</v>
      </c>
      <c r="L2090" t="s">
        <v>867</v>
      </c>
      <c r="M2090" t="s">
        <v>55</v>
      </c>
      <c r="O2090" t="s">
        <v>361</v>
      </c>
      <c r="P2090" t="s">
        <v>851</v>
      </c>
      <c r="Q2090" t="s">
        <v>337</v>
      </c>
      <c r="R2090">
        <v>0</v>
      </c>
      <c r="X2090">
        <v>0</v>
      </c>
      <c r="Y2090">
        <v>500000000</v>
      </c>
      <c r="AA2090" t="s">
        <v>2025</v>
      </c>
    </row>
    <row r="2091" spans="1:27" ht="15" customHeight="1">
      <c r="A2091" s="962" t="s">
        <v>255</v>
      </c>
      <c r="B2091" t="s">
        <v>300</v>
      </c>
      <c r="C2091" t="s">
        <v>13</v>
      </c>
      <c r="D2091" t="s">
        <v>11</v>
      </c>
      <c r="E2091" t="s">
        <v>329</v>
      </c>
      <c r="F2091" t="s">
        <v>474</v>
      </c>
      <c r="I2091" t="s">
        <v>853</v>
      </c>
      <c r="J2091" t="s">
        <v>949</v>
      </c>
      <c r="K2091" t="s">
        <v>849</v>
      </c>
      <c r="L2091" t="s">
        <v>857</v>
      </c>
      <c r="M2091" t="s">
        <v>55</v>
      </c>
      <c r="O2091" t="s">
        <v>361</v>
      </c>
      <c r="P2091" t="s">
        <v>851</v>
      </c>
      <c r="Q2091" t="s">
        <v>337</v>
      </c>
      <c r="R2091">
        <v>0.04</v>
      </c>
      <c r="X2091">
        <v>0</v>
      </c>
      <c r="Y2091">
        <v>500000000</v>
      </c>
      <c r="AA2091" t="s">
        <v>2025</v>
      </c>
    </row>
    <row r="2092" spans="1:27" ht="15" customHeight="1">
      <c r="A2092" s="962" t="s">
        <v>255</v>
      </c>
      <c r="B2092" t="s">
        <v>298</v>
      </c>
      <c r="C2092" t="s">
        <v>13</v>
      </c>
      <c r="D2092" t="s">
        <v>11</v>
      </c>
      <c r="E2092" t="s">
        <v>329</v>
      </c>
      <c r="F2092" t="s">
        <v>474</v>
      </c>
      <c r="R2092">
        <v>0.04</v>
      </c>
      <c r="X2092">
        <v>0</v>
      </c>
      <c r="Y2092">
        <v>500000000</v>
      </c>
      <c r="AA2092" t="s">
        <v>2025</v>
      </c>
    </row>
    <row r="2093" spans="1:27" ht="15" customHeight="1">
      <c r="A2093" s="962" t="s">
        <v>255</v>
      </c>
      <c r="B2093" t="s">
        <v>297</v>
      </c>
      <c r="C2093" t="s">
        <v>13</v>
      </c>
      <c r="D2093" t="s">
        <v>11</v>
      </c>
      <c r="E2093" t="s">
        <v>329</v>
      </c>
      <c r="F2093" t="s">
        <v>474</v>
      </c>
      <c r="R2093">
        <v>0.04</v>
      </c>
      <c r="X2093">
        <v>0</v>
      </c>
      <c r="Y2093">
        <v>500000000</v>
      </c>
      <c r="AA2093" t="s">
        <v>2025</v>
      </c>
    </row>
    <row r="2094" spans="1:27" ht="15" customHeight="1">
      <c r="A2094" s="962" t="s">
        <v>255</v>
      </c>
      <c r="B2094" t="s">
        <v>288</v>
      </c>
      <c r="C2094" t="s">
        <v>13</v>
      </c>
      <c r="D2094" t="s">
        <v>11</v>
      </c>
      <c r="E2094" t="s">
        <v>329</v>
      </c>
      <c r="F2094" t="s">
        <v>474</v>
      </c>
      <c r="R2094">
        <v>0.04</v>
      </c>
      <c r="X2094">
        <v>0</v>
      </c>
      <c r="Y2094">
        <v>500000000</v>
      </c>
      <c r="AA2094" t="s">
        <v>2025</v>
      </c>
    </row>
    <row r="2095" spans="1:27" ht="15" customHeight="1">
      <c r="A2095" s="962" t="s">
        <v>255</v>
      </c>
      <c r="B2095" t="s">
        <v>287</v>
      </c>
      <c r="C2095" t="s">
        <v>13</v>
      </c>
      <c r="D2095" t="s">
        <v>11</v>
      </c>
      <c r="E2095" t="s">
        <v>329</v>
      </c>
      <c r="F2095" t="s">
        <v>474</v>
      </c>
      <c r="R2095">
        <v>0.06</v>
      </c>
      <c r="X2095">
        <v>0</v>
      </c>
      <c r="Y2095">
        <v>500000000</v>
      </c>
      <c r="AA2095" t="s">
        <v>2025</v>
      </c>
    </row>
    <row r="2096" spans="1:27" ht="15" customHeight="1">
      <c r="A2096" s="962" t="s">
        <v>255</v>
      </c>
      <c r="B2096" t="s">
        <v>306</v>
      </c>
      <c r="C2096" t="s">
        <v>13</v>
      </c>
      <c r="D2096" t="s">
        <v>11</v>
      </c>
      <c r="E2096" t="s">
        <v>329</v>
      </c>
      <c r="F2096" t="s">
        <v>474</v>
      </c>
      <c r="I2096" t="s">
        <v>853</v>
      </c>
      <c r="J2096" t="s">
        <v>949</v>
      </c>
      <c r="K2096" t="s">
        <v>849</v>
      </c>
      <c r="L2096" t="s">
        <v>1994</v>
      </c>
      <c r="M2096" t="s">
        <v>55</v>
      </c>
      <c r="O2096" t="s">
        <v>361</v>
      </c>
      <c r="P2096" t="s">
        <v>851</v>
      </c>
      <c r="Q2096" t="s">
        <v>337</v>
      </c>
      <c r="R2096">
        <v>0</v>
      </c>
      <c r="X2096">
        <v>0</v>
      </c>
      <c r="Y2096">
        <v>500000000</v>
      </c>
      <c r="AA2096" t="s">
        <v>2025</v>
      </c>
    </row>
    <row r="2097" spans="1:27" ht="15" customHeight="1">
      <c r="A2097" s="962" t="s">
        <v>255</v>
      </c>
      <c r="B2097" t="s">
        <v>305</v>
      </c>
      <c r="C2097" t="s">
        <v>13</v>
      </c>
      <c r="D2097" t="s">
        <v>11</v>
      </c>
      <c r="E2097" t="s">
        <v>329</v>
      </c>
      <c r="F2097" t="s">
        <v>474</v>
      </c>
      <c r="R2097">
        <v>0.03</v>
      </c>
      <c r="X2097">
        <v>0</v>
      </c>
      <c r="Y2097">
        <v>500000000</v>
      </c>
      <c r="AA2097" t="s">
        <v>2025</v>
      </c>
    </row>
    <row r="2098" spans="1:27" ht="15" customHeight="1">
      <c r="A2098" s="962" t="s">
        <v>255</v>
      </c>
      <c r="B2098" t="s">
        <v>309</v>
      </c>
      <c r="C2098" t="s">
        <v>13</v>
      </c>
      <c r="D2098" t="s">
        <v>11</v>
      </c>
      <c r="E2098" t="s">
        <v>329</v>
      </c>
      <c r="F2098" t="s">
        <v>474</v>
      </c>
      <c r="I2098" t="s">
        <v>853</v>
      </c>
      <c r="J2098" t="s">
        <v>949</v>
      </c>
      <c r="K2098" t="s">
        <v>849</v>
      </c>
      <c r="L2098" t="s">
        <v>1995</v>
      </c>
      <c r="M2098" t="s">
        <v>55</v>
      </c>
      <c r="O2098" t="s">
        <v>361</v>
      </c>
      <c r="P2098" t="s">
        <v>851</v>
      </c>
      <c r="Q2098" t="s">
        <v>337</v>
      </c>
      <c r="R2098">
        <v>0.03</v>
      </c>
      <c r="X2098">
        <v>0</v>
      </c>
      <c r="Y2098">
        <v>500000000</v>
      </c>
      <c r="AA2098" t="s">
        <v>2025</v>
      </c>
    </row>
    <row r="2099" spans="1:27" ht="15" customHeight="1">
      <c r="A2099" s="962" t="s">
        <v>255</v>
      </c>
      <c r="B2099" t="s">
        <v>313</v>
      </c>
      <c r="C2099" t="s">
        <v>13</v>
      </c>
      <c r="D2099" t="s">
        <v>11</v>
      </c>
      <c r="E2099" t="s">
        <v>329</v>
      </c>
      <c r="F2099" t="s">
        <v>474</v>
      </c>
      <c r="I2099" t="s">
        <v>853</v>
      </c>
      <c r="J2099" t="s">
        <v>949</v>
      </c>
      <c r="K2099" t="s">
        <v>849</v>
      </c>
      <c r="L2099" t="s">
        <v>861</v>
      </c>
      <c r="M2099" t="s">
        <v>55</v>
      </c>
      <c r="O2099" t="s">
        <v>361</v>
      </c>
      <c r="P2099" t="s">
        <v>851</v>
      </c>
      <c r="Q2099" t="s">
        <v>337</v>
      </c>
      <c r="R2099">
        <v>0</v>
      </c>
      <c r="X2099">
        <v>0</v>
      </c>
      <c r="Y2099">
        <v>500000000</v>
      </c>
      <c r="AA2099" t="s">
        <v>2025</v>
      </c>
    </row>
    <row r="2100" spans="1:27" ht="15" customHeight="1">
      <c r="A2100" s="962" t="s">
        <v>257</v>
      </c>
      <c r="B2100" t="s">
        <v>290</v>
      </c>
      <c r="C2100" t="s">
        <v>13</v>
      </c>
      <c r="D2100" t="s">
        <v>11</v>
      </c>
      <c r="E2100" t="s">
        <v>329</v>
      </c>
      <c r="F2100" t="s">
        <v>474</v>
      </c>
      <c r="J2100" t="s">
        <v>1996</v>
      </c>
      <c r="R2100">
        <v>0</v>
      </c>
      <c r="S2100">
        <v>0</v>
      </c>
      <c r="T2100">
        <v>500000000</v>
      </c>
      <c r="X2100">
        <v>0</v>
      </c>
      <c r="Y2100">
        <v>500000000</v>
      </c>
      <c r="AA2100" t="s">
        <v>2027</v>
      </c>
    </row>
    <row r="2101" spans="1:27" ht="15" customHeight="1">
      <c r="A2101" s="962" t="s">
        <v>257</v>
      </c>
      <c r="B2101" t="s">
        <v>292</v>
      </c>
      <c r="C2101" t="s">
        <v>13</v>
      </c>
      <c r="D2101" t="s">
        <v>11</v>
      </c>
      <c r="E2101" t="s">
        <v>329</v>
      </c>
      <c r="F2101" t="s">
        <v>474</v>
      </c>
      <c r="J2101" t="s">
        <v>1997</v>
      </c>
      <c r="R2101">
        <v>0</v>
      </c>
      <c r="S2101">
        <v>0</v>
      </c>
      <c r="T2101">
        <v>500000000</v>
      </c>
      <c r="X2101">
        <v>0</v>
      </c>
      <c r="Y2101">
        <v>500000000</v>
      </c>
      <c r="AA2101" t="s">
        <v>2027</v>
      </c>
    </row>
    <row r="2102" spans="1:27" ht="15" customHeight="1">
      <c r="A2102" s="962" t="s">
        <v>257</v>
      </c>
      <c r="B2102" t="s">
        <v>295</v>
      </c>
      <c r="C2102" t="s">
        <v>13</v>
      </c>
      <c r="D2102" t="s">
        <v>11</v>
      </c>
      <c r="E2102" t="s">
        <v>329</v>
      </c>
      <c r="F2102" t="s">
        <v>474</v>
      </c>
      <c r="J2102" t="s">
        <v>1998</v>
      </c>
      <c r="R2102">
        <v>0</v>
      </c>
      <c r="S2102">
        <v>0</v>
      </c>
      <c r="T2102">
        <v>500000000</v>
      </c>
      <c r="X2102">
        <v>0</v>
      </c>
      <c r="Y2102">
        <v>500000000</v>
      </c>
      <c r="AA2102" t="s">
        <v>2027</v>
      </c>
    </row>
    <row r="2103" spans="1:27" ht="15" customHeight="1">
      <c r="A2103" s="962" t="s">
        <v>257</v>
      </c>
      <c r="B2103" t="s">
        <v>296</v>
      </c>
      <c r="C2103" t="s">
        <v>13</v>
      </c>
      <c r="D2103" t="s">
        <v>11</v>
      </c>
      <c r="E2103" t="s">
        <v>329</v>
      </c>
      <c r="F2103" t="s">
        <v>474</v>
      </c>
      <c r="J2103" t="s">
        <v>1999</v>
      </c>
      <c r="R2103">
        <v>0</v>
      </c>
      <c r="S2103">
        <v>0</v>
      </c>
      <c r="T2103">
        <v>500000000</v>
      </c>
      <c r="X2103">
        <v>0</v>
      </c>
      <c r="Y2103">
        <v>500000000</v>
      </c>
      <c r="AA2103" t="s">
        <v>2027</v>
      </c>
    </row>
    <row r="2104" spans="1:27" ht="15" customHeight="1">
      <c r="A2104" s="962" t="s">
        <v>257</v>
      </c>
      <c r="B2104" t="s">
        <v>316</v>
      </c>
      <c r="C2104" t="s">
        <v>13</v>
      </c>
      <c r="D2104" t="s">
        <v>11</v>
      </c>
      <c r="E2104" t="s">
        <v>329</v>
      </c>
      <c r="F2104" t="s">
        <v>474</v>
      </c>
      <c r="J2104" t="s">
        <v>2004</v>
      </c>
      <c r="R2104">
        <v>0</v>
      </c>
      <c r="S2104">
        <v>0</v>
      </c>
      <c r="T2104">
        <v>500000000</v>
      </c>
      <c r="X2104">
        <v>0</v>
      </c>
      <c r="Y2104">
        <v>500000000</v>
      </c>
      <c r="AA2104" t="s">
        <v>2027</v>
      </c>
    </row>
    <row r="2105" spans="1:27" ht="15" customHeight="1">
      <c r="A2105" s="962" t="s">
        <v>257</v>
      </c>
      <c r="B2105" t="s">
        <v>289</v>
      </c>
      <c r="C2105" t="s">
        <v>13</v>
      </c>
      <c r="D2105" t="s">
        <v>11</v>
      </c>
      <c r="E2105" t="s">
        <v>329</v>
      </c>
      <c r="F2105" t="s">
        <v>474</v>
      </c>
      <c r="R2105">
        <v>0</v>
      </c>
      <c r="S2105">
        <v>0</v>
      </c>
      <c r="T2105">
        <v>500000000</v>
      </c>
      <c r="X2105">
        <v>0</v>
      </c>
      <c r="Y2105">
        <v>500000000</v>
      </c>
      <c r="AA2105" t="s">
        <v>2027</v>
      </c>
    </row>
    <row r="2106" spans="1:27" ht="15" customHeight="1">
      <c r="A2106" s="962" t="s">
        <v>257</v>
      </c>
      <c r="B2106" t="s">
        <v>309</v>
      </c>
      <c r="C2106" t="s">
        <v>13</v>
      </c>
      <c r="D2106" t="s">
        <v>11</v>
      </c>
      <c r="E2106" t="s">
        <v>329</v>
      </c>
      <c r="F2106" t="s">
        <v>474</v>
      </c>
      <c r="R2106">
        <v>0</v>
      </c>
      <c r="S2106">
        <v>0</v>
      </c>
      <c r="T2106">
        <v>500000000</v>
      </c>
      <c r="X2106">
        <v>0</v>
      </c>
      <c r="Y2106">
        <v>500000000</v>
      </c>
      <c r="AA2106" t="s">
        <v>2027</v>
      </c>
    </row>
    <row r="2107" spans="1:27" ht="15" customHeight="1">
      <c r="A2107" s="962" t="s">
        <v>257</v>
      </c>
      <c r="B2107" t="s">
        <v>291</v>
      </c>
      <c r="C2107" t="s">
        <v>13</v>
      </c>
      <c r="D2107" t="s">
        <v>11</v>
      </c>
      <c r="E2107" t="s">
        <v>329</v>
      </c>
      <c r="F2107" t="s">
        <v>474</v>
      </c>
      <c r="R2107">
        <v>0</v>
      </c>
      <c r="S2107">
        <v>0</v>
      </c>
      <c r="T2107">
        <v>500000000</v>
      </c>
      <c r="X2107">
        <v>0</v>
      </c>
      <c r="Y2107">
        <v>500000000</v>
      </c>
      <c r="AA2107" t="s">
        <v>2027</v>
      </c>
    </row>
    <row r="2108" spans="1:27" ht="15" customHeight="1">
      <c r="A2108" s="962" t="s">
        <v>257</v>
      </c>
      <c r="B2108" t="s">
        <v>288</v>
      </c>
      <c r="C2108" t="s">
        <v>13</v>
      </c>
      <c r="D2108" t="s">
        <v>11</v>
      </c>
      <c r="E2108" t="s">
        <v>329</v>
      </c>
      <c r="F2108" t="s">
        <v>474</v>
      </c>
      <c r="R2108">
        <v>0</v>
      </c>
      <c r="S2108">
        <v>0</v>
      </c>
      <c r="T2108">
        <v>500000000</v>
      </c>
      <c r="X2108">
        <v>0</v>
      </c>
      <c r="Y2108">
        <v>500000000</v>
      </c>
      <c r="AA2108" t="s">
        <v>2027</v>
      </c>
    </row>
    <row r="2109" spans="1:27" ht="15" customHeight="1">
      <c r="A2109" s="962" t="s">
        <v>257</v>
      </c>
      <c r="B2109" t="s">
        <v>287</v>
      </c>
      <c r="C2109" t="s">
        <v>13</v>
      </c>
      <c r="D2109" t="s">
        <v>11</v>
      </c>
      <c r="E2109" t="s">
        <v>329</v>
      </c>
      <c r="F2109" t="s">
        <v>474</v>
      </c>
      <c r="R2109">
        <v>0</v>
      </c>
      <c r="S2109">
        <v>0</v>
      </c>
      <c r="T2109">
        <v>500000000</v>
      </c>
      <c r="X2109">
        <v>0</v>
      </c>
      <c r="Y2109">
        <v>500000000</v>
      </c>
      <c r="AA2109" t="s">
        <v>2027</v>
      </c>
    </row>
    <row r="2110" spans="1:27" ht="15" customHeight="1">
      <c r="A2110" s="962" t="s">
        <v>257</v>
      </c>
      <c r="B2110" t="s">
        <v>305</v>
      </c>
      <c r="C2110" t="s">
        <v>13</v>
      </c>
      <c r="D2110" t="s">
        <v>11</v>
      </c>
      <c r="E2110" t="s">
        <v>329</v>
      </c>
      <c r="F2110" t="s">
        <v>474</v>
      </c>
      <c r="R2110">
        <v>0</v>
      </c>
      <c r="S2110">
        <v>0</v>
      </c>
      <c r="T2110">
        <v>500000000</v>
      </c>
      <c r="X2110">
        <v>0</v>
      </c>
      <c r="Y2110">
        <v>500000000</v>
      </c>
      <c r="AA2110" t="s">
        <v>2027</v>
      </c>
    </row>
    <row r="2111" spans="1:27" ht="15" customHeight="1">
      <c r="A2111" s="962" t="s">
        <v>257</v>
      </c>
      <c r="B2111" t="s">
        <v>321</v>
      </c>
      <c r="C2111" t="s">
        <v>13</v>
      </c>
      <c r="D2111" t="s">
        <v>11</v>
      </c>
      <c r="E2111" t="s">
        <v>329</v>
      </c>
      <c r="F2111" t="s">
        <v>474</v>
      </c>
      <c r="R2111">
        <v>0</v>
      </c>
      <c r="S2111">
        <v>0</v>
      </c>
      <c r="T2111">
        <v>500000000</v>
      </c>
      <c r="X2111">
        <v>0</v>
      </c>
      <c r="Y2111">
        <v>500000000</v>
      </c>
      <c r="AA2111" t="s">
        <v>2027</v>
      </c>
    </row>
    <row r="2112" spans="1:27" ht="15" customHeight="1">
      <c r="A2112" s="962" t="s">
        <v>257</v>
      </c>
      <c r="B2112" t="s">
        <v>310</v>
      </c>
      <c r="C2112" t="s">
        <v>13</v>
      </c>
      <c r="D2112" t="s">
        <v>11</v>
      </c>
      <c r="E2112" t="s">
        <v>329</v>
      </c>
      <c r="F2112" t="s">
        <v>474</v>
      </c>
      <c r="R2112">
        <v>0</v>
      </c>
      <c r="S2112">
        <v>0</v>
      </c>
      <c r="T2112">
        <v>500000000</v>
      </c>
      <c r="X2112">
        <v>0</v>
      </c>
      <c r="Y2112">
        <v>500000000</v>
      </c>
      <c r="AA2112" t="s">
        <v>2027</v>
      </c>
    </row>
    <row r="2113" spans="1:27" ht="15" customHeight="1">
      <c r="A2113" s="962" t="s">
        <v>257</v>
      </c>
      <c r="B2113" t="s">
        <v>294</v>
      </c>
      <c r="C2113" t="s">
        <v>13</v>
      </c>
      <c r="D2113" t="s">
        <v>11</v>
      </c>
      <c r="E2113" t="s">
        <v>329</v>
      </c>
      <c r="F2113" t="s">
        <v>474</v>
      </c>
      <c r="R2113">
        <v>0</v>
      </c>
      <c r="S2113">
        <v>0</v>
      </c>
      <c r="T2113">
        <v>500000000</v>
      </c>
      <c r="X2113">
        <v>0</v>
      </c>
      <c r="Y2113">
        <v>500000000</v>
      </c>
      <c r="AA2113" t="s">
        <v>2027</v>
      </c>
    </row>
    <row r="2114" spans="1:27" ht="15" customHeight="1">
      <c r="A2114" s="962" t="s">
        <v>257</v>
      </c>
      <c r="B2114" t="s">
        <v>293</v>
      </c>
      <c r="C2114" t="s">
        <v>13</v>
      </c>
      <c r="D2114" t="s">
        <v>11</v>
      </c>
      <c r="E2114" t="s">
        <v>329</v>
      </c>
      <c r="F2114" t="s">
        <v>474</v>
      </c>
      <c r="R2114">
        <v>0</v>
      </c>
      <c r="S2114">
        <v>0</v>
      </c>
      <c r="T2114">
        <v>500000000</v>
      </c>
      <c r="X2114">
        <v>0</v>
      </c>
      <c r="Y2114">
        <v>500000000</v>
      </c>
      <c r="AA2114" t="s">
        <v>2027</v>
      </c>
    </row>
    <row r="2115" spans="1:27" ht="15" customHeight="1">
      <c r="A2115" s="962" t="s">
        <v>259</v>
      </c>
      <c r="B2115" t="s">
        <v>300</v>
      </c>
      <c r="C2115" t="s">
        <v>13</v>
      </c>
      <c r="D2115" t="s">
        <v>11</v>
      </c>
      <c r="E2115" t="s">
        <v>329</v>
      </c>
      <c r="F2115" t="s">
        <v>474</v>
      </c>
      <c r="R2115">
        <v>0</v>
      </c>
      <c r="S2115">
        <v>0</v>
      </c>
      <c r="T2115">
        <v>500000000</v>
      </c>
      <c r="X2115">
        <v>0</v>
      </c>
      <c r="Y2115">
        <v>500000000</v>
      </c>
      <c r="AA2115" t="s">
        <v>2027</v>
      </c>
    </row>
    <row r="2116" spans="1:27" ht="15" customHeight="1">
      <c r="A2116" s="962" t="s">
        <v>259</v>
      </c>
      <c r="B2116" t="s">
        <v>298</v>
      </c>
      <c r="C2116" t="s">
        <v>13</v>
      </c>
      <c r="D2116" t="s">
        <v>11</v>
      </c>
      <c r="E2116" t="s">
        <v>329</v>
      </c>
      <c r="F2116" t="s">
        <v>474</v>
      </c>
      <c r="R2116">
        <v>0</v>
      </c>
      <c r="S2116">
        <v>0</v>
      </c>
      <c r="T2116">
        <v>500000000</v>
      </c>
      <c r="X2116">
        <v>0</v>
      </c>
      <c r="Y2116">
        <v>500000000</v>
      </c>
      <c r="AA2116" t="s">
        <v>2027</v>
      </c>
    </row>
    <row r="2117" spans="1:27" ht="15" customHeight="1">
      <c r="A2117" s="962" t="s">
        <v>259</v>
      </c>
      <c r="B2117" t="s">
        <v>297</v>
      </c>
      <c r="C2117" t="s">
        <v>13</v>
      </c>
      <c r="D2117" t="s">
        <v>11</v>
      </c>
      <c r="E2117" t="s">
        <v>329</v>
      </c>
      <c r="F2117" t="s">
        <v>474</v>
      </c>
      <c r="R2117">
        <v>0</v>
      </c>
      <c r="S2117">
        <v>0</v>
      </c>
      <c r="T2117">
        <v>500000000</v>
      </c>
      <c r="X2117">
        <v>0</v>
      </c>
      <c r="Y2117">
        <v>500000000</v>
      </c>
      <c r="AA2117" t="s">
        <v>2027</v>
      </c>
    </row>
    <row r="2118" spans="1:27" ht="15" customHeight="1">
      <c r="A2118" s="962" t="s">
        <v>259</v>
      </c>
      <c r="B2118" t="s">
        <v>288</v>
      </c>
      <c r="C2118" t="s">
        <v>13</v>
      </c>
      <c r="D2118" t="s">
        <v>11</v>
      </c>
      <c r="E2118" t="s">
        <v>329</v>
      </c>
      <c r="F2118" t="s">
        <v>474</v>
      </c>
      <c r="R2118">
        <v>0</v>
      </c>
      <c r="S2118">
        <v>0</v>
      </c>
      <c r="T2118">
        <v>500000000</v>
      </c>
      <c r="X2118">
        <v>0</v>
      </c>
      <c r="Y2118">
        <v>500000000</v>
      </c>
      <c r="AA2118" t="s">
        <v>2027</v>
      </c>
    </row>
    <row r="2119" spans="1:27" ht="15" customHeight="1">
      <c r="A2119" s="962" t="s">
        <v>259</v>
      </c>
      <c r="B2119" t="s">
        <v>287</v>
      </c>
      <c r="C2119" t="s">
        <v>13</v>
      </c>
      <c r="D2119" t="s">
        <v>11</v>
      </c>
      <c r="E2119" t="s">
        <v>329</v>
      </c>
      <c r="F2119" t="s">
        <v>474</v>
      </c>
      <c r="R2119">
        <v>0</v>
      </c>
      <c r="S2119">
        <v>0</v>
      </c>
      <c r="T2119">
        <v>500000000</v>
      </c>
      <c r="X2119">
        <v>0</v>
      </c>
      <c r="Y2119">
        <v>500000000</v>
      </c>
      <c r="AA2119" t="s">
        <v>2027</v>
      </c>
    </row>
    <row r="2120" spans="1:27" ht="15" customHeight="1">
      <c r="A2120" s="962" t="s">
        <v>259</v>
      </c>
      <c r="B2120" t="s">
        <v>321</v>
      </c>
      <c r="C2120" t="s">
        <v>13</v>
      </c>
      <c r="D2120" t="s">
        <v>11</v>
      </c>
      <c r="E2120" t="s">
        <v>329</v>
      </c>
      <c r="F2120" t="s">
        <v>474</v>
      </c>
      <c r="R2120">
        <v>0</v>
      </c>
      <c r="S2120">
        <v>0</v>
      </c>
      <c r="T2120">
        <v>500000000</v>
      </c>
      <c r="X2120">
        <v>0</v>
      </c>
      <c r="Y2120">
        <v>500000000</v>
      </c>
      <c r="AA2120" t="s">
        <v>2027</v>
      </c>
    </row>
    <row r="2121" spans="1:27" ht="15" customHeight="1">
      <c r="A2121" s="962" t="s">
        <v>259</v>
      </c>
      <c r="B2121" t="s">
        <v>299</v>
      </c>
      <c r="C2121" t="s">
        <v>13</v>
      </c>
      <c r="D2121" t="s">
        <v>11</v>
      </c>
      <c r="E2121" t="s">
        <v>329</v>
      </c>
      <c r="F2121" t="s">
        <v>474</v>
      </c>
      <c r="R2121">
        <v>0</v>
      </c>
      <c r="S2121">
        <v>0</v>
      </c>
      <c r="T2121">
        <v>500000000</v>
      </c>
      <c r="X2121">
        <v>0</v>
      </c>
      <c r="Y2121">
        <v>500000000</v>
      </c>
      <c r="AA2121" t="s">
        <v>2027</v>
      </c>
    </row>
    <row r="2122" spans="1:27" ht="15" customHeight="1">
      <c r="A2122" s="962" t="s">
        <v>259</v>
      </c>
      <c r="B2122" t="s">
        <v>301</v>
      </c>
      <c r="C2122" t="s">
        <v>13</v>
      </c>
      <c r="D2122" t="s">
        <v>11</v>
      </c>
      <c r="E2122" t="s">
        <v>329</v>
      </c>
      <c r="F2122" t="s">
        <v>474</v>
      </c>
      <c r="R2122">
        <v>0</v>
      </c>
      <c r="S2122">
        <v>0</v>
      </c>
      <c r="T2122">
        <v>500000000</v>
      </c>
      <c r="X2122">
        <v>0</v>
      </c>
      <c r="Y2122">
        <v>500000000</v>
      </c>
      <c r="AA2122" t="s">
        <v>2027</v>
      </c>
    </row>
    <row r="2123" spans="1:27" ht="15" customHeight="1">
      <c r="A2123" s="962" t="s">
        <v>260</v>
      </c>
      <c r="B2123" t="s">
        <v>299</v>
      </c>
      <c r="C2123" t="s">
        <v>13</v>
      </c>
      <c r="D2123" t="s">
        <v>11</v>
      </c>
      <c r="E2123" t="s">
        <v>329</v>
      </c>
      <c r="F2123" t="s">
        <v>474</v>
      </c>
      <c r="R2123">
        <v>0</v>
      </c>
      <c r="S2123">
        <v>0</v>
      </c>
      <c r="T2123">
        <v>0</v>
      </c>
      <c r="X2123">
        <v>0</v>
      </c>
      <c r="Y2123">
        <v>500000000</v>
      </c>
      <c r="AA2123" t="s">
        <v>2029</v>
      </c>
    </row>
    <row r="2124" spans="1:27" ht="15" customHeight="1">
      <c r="A2124" s="962" t="s">
        <v>260</v>
      </c>
      <c r="B2124" t="s">
        <v>312</v>
      </c>
      <c r="C2124" t="s">
        <v>13</v>
      </c>
      <c r="D2124" t="s">
        <v>11</v>
      </c>
      <c r="E2124" t="s">
        <v>329</v>
      </c>
      <c r="F2124" t="s">
        <v>474</v>
      </c>
      <c r="R2124">
        <v>0</v>
      </c>
      <c r="S2124">
        <v>0</v>
      </c>
      <c r="T2124">
        <v>0</v>
      </c>
      <c r="X2124">
        <v>0</v>
      </c>
      <c r="Y2124">
        <v>500000000</v>
      </c>
      <c r="AA2124" t="s">
        <v>2029</v>
      </c>
    </row>
    <row r="2125" spans="1:27" ht="15" customHeight="1">
      <c r="A2125" s="962" t="s">
        <v>260</v>
      </c>
      <c r="B2125" t="s">
        <v>298</v>
      </c>
      <c r="C2125" t="s">
        <v>13</v>
      </c>
      <c r="D2125" t="s">
        <v>11</v>
      </c>
      <c r="E2125" t="s">
        <v>329</v>
      </c>
      <c r="F2125" t="s">
        <v>474</v>
      </c>
      <c r="R2125">
        <v>0</v>
      </c>
      <c r="S2125">
        <v>0</v>
      </c>
      <c r="T2125">
        <v>0</v>
      </c>
      <c r="X2125">
        <v>0</v>
      </c>
      <c r="Y2125">
        <v>500000000</v>
      </c>
      <c r="AA2125" t="s">
        <v>2029</v>
      </c>
    </row>
    <row r="2126" spans="1:27" ht="15" customHeight="1">
      <c r="A2126" s="962" t="s">
        <v>260</v>
      </c>
      <c r="B2126" t="s">
        <v>297</v>
      </c>
      <c r="C2126" t="s">
        <v>13</v>
      </c>
      <c r="D2126" t="s">
        <v>11</v>
      </c>
      <c r="E2126" t="s">
        <v>329</v>
      </c>
      <c r="F2126" t="s">
        <v>474</v>
      </c>
      <c r="R2126">
        <v>0</v>
      </c>
      <c r="S2126">
        <v>0</v>
      </c>
      <c r="T2126">
        <v>0</v>
      </c>
      <c r="X2126">
        <v>0</v>
      </c>
      <c r="Y2126">
        <v>500000000</v>
      </c>
      <c r="AA2126" t="s">
        <v>2029</v>
      </c>
    </row>
    <row r="2127" spans="1:27" ht="15" customHeight="1">
      <c r="A2127" s="962" t="s">
        <v>260</v>
      </c>
      <c r="B2127" t="s">
        <v>288</v>
      </c>
      <c r="C2127" t="s">
        <v>13</v>
      </c>
      <c r="D2127" t="s">
        <v>11</v>
      </c>
      <c r="E2127" t="s">
        <v>329</v>
      </c>
      <c r="F2127" t="s">
        <v>474</v>
      </c>
      <c r="R2127">
        <v>0</v>
      </c>
      <c r="S2127">
        <v>0</v>
      </c>
      <c r="T2127">
        <v>0</v>
      </c>
      <c r="X2127">
        <v>0</v>
      </c>
      <c r="Y2127">
        <v>500000000</v>
      </c>
      <c r="AA2127" t="s">
        <v>2029</v>
      </c>
    </row>
    <row r="2128" spans="1:27" ht="15" customHeight="1">
      <c r="A2128" s="962" t="s">
        <v>260</v>
      </c>
      <c r="B2128" t="s">
        <v>287</v>
      </c>
      <c r="C2128" t="s">
        <v>13</v>
      </c>
      <c r="D2128" t="s">
        <v>11</v>
      </c>
      <c r="E2128" t="s">
        <v>329</v>
      </c>
      <c r="F2128" t="s">
        <v>474</v>
      </c>
      <c r="R2128">
        <v>0</v>
      </c>
      <c r="X2128">
        <v>0</v>
      </c>
      <c r="Y2128">
        <v>500000000</v>
      </c>
      <c r="AA2128" t="s">
        <v>2025</v>
      </c>
    </row>
    <row r="2129" spans="1:27" ht="15" customHeight="1">
      <c r="A2129" s="962" t="s">
        <v>260</v>
      </c>
      <c r="B2129" t="s">
        <v>309</v>
      </c>
      <c r="C2129" t="s">
        <v>13</v>
      </c>
      <c r="D2129" t="s">
        <v>11</v>
      </c>
      <c r="E2129" t="s">
        <v>329</v>
      </c>
      <c r="F2129" t="s">
        <v>474</v>
      </c>
      <c r="R2129">
        <v>0</v>
      </c>
      <c r="S2129">
        <v>0</v>
      </c>
      <c r="T2129">
        <v>0</v>
      </c>
      <c r="X2129">
        <v>0</v>
      </c>
      <c r="Y2129">
        <v>500000000</v>
      </c>
      <c r="AA2129" t="s">
        <v>2029</v>
      </c>
    </row>
    <row r="2130" spans="1:27" ht="15" customHeight="1">
      <c r="A2130" s="962" t="s">
        <v>260</v>
      </c>
      <c r="B2130" t="s">
        <v>305</v>
      </c>
      <c r="C2130" t="s">
        <v>13</v>
      </c>
      <c r="D2130" t="s">
        <v>11</v>
      </c>
      <c r="E2130" t="s">
        <v>329</v>
      </c>
      <c r="F2130" t="s">
        <v>474</v>
      </c>
      <c r="R2130">
        <v>0</v>
      </c>
      <c r="S2130">
        <v>0</v>
      </c>
      <c r="T2130">
        <v>0</v>
      </c>
      <c r="X2130">
        <v>0</v>
      </c>
      <c r="Y2130">
        <v>500000000</v>
      </c>
      <c r="AA2130" t="s">
        <v>2029</v>
      </c>
    </row>
    <row r="2131" spans="1:27" ht="15" customHeight="1">
      <c r="A2131" s="962" t="s">
        <v>261</v>
      </c>
      <c r="B2131" t="s">
        <v>290</v>
      </c>
      <c r="C2131" t="s">
        <v>13</v>
      </c>
      <c r="D2131" t="s">
        <v>11</v>
      </c>
      <c r="E2131" t="s">
        <v>329</v>
      </c>
      <c r="F2131" t="s">
        <v>474</v>
      </c>
      <c r="R2131">
        <v>0</v>
      </c>
      <c r="S2131">
        <v>0</v>
      </c>
      <c r="T2131">
        <v>500000000</v>
      </c>
      <c r="X2131">
        <v>0</v>
      </c>
      <c r="Y2131">
        <v>500000000</v>
      </c>
      <c r="AA2131" t="s">
        <v>2027</v>
      </c>
    </row>
    <row r="2132" spans="1:27" ht="15" customHeight="1">
      <c r="A2132" s="962" t="s">
        <v>261</v>
      </c>
      <c r="B2132" t="s">
        <v>292</v>
      </c>
      <c r="C2132" t="s">
        <v>13</v>
      </c>
      <c r="D2132" t="s">
        <v>11</v>
      </c>
      <c r="E2132" t="s">
        <v>329</v>
      </c>
      <c r="F2132" t="s">
        <v>474</v>
      </c>
      <c r="R2132">
        <v>0</v>
      </c>
      <c r="S2132">
        <v>0</v>
      </c>
      <c r="T2132">
        <v>500000000</v>
      </c>
      <c r="X2132">
        <v>0</v>
      </c>
      <c r="Y2132">
        <v>500000000</v>
      </c>
      <c r="AA2132" t="s">
        <v>2027</v>
      </c>
    </row>
    <row r="2133" spans="1:27" ht="15" customHeight="1">
      <c r="A2133" s="962" t="s">
        <v>261</v>
      </c>
      <c r="B2133" t="s">
        <v>295</v>
      </c>
      <c r="C2133" t="s">
        <v>13</v>
      </c>
      <c r="D2133" t="s">
        <v>11</v>
      </c>
      <c r="E2133" t="s">
        <v>329</v>
      </c>
      <c r="F2133" t="s">
        <v>474</v>
      </c>
      <c r="R2133">
        <v>0</v>
      </c>
      <c r="S2133">
        <v>0</v>
      </c>
      <c r="T2133">
        <v>500000000</v>
      </c>
      <c r="X2133">
        <v>0</v>
      </c>
      <c r="Y2133">
        <v>500000000</v>
      </c>
      <c r="AA2133" t="s">
        <v>2027</v>
      </c>
    </row>
    <row r="2134" spans="1:27" ht="15" customHeight="1">
      <c r="A2134" s="962" t="s">
        <v>261</v>
      </c>
      <c r="B2134" t="s">
        <v>296</v>
      </c>
      <c r="C2134" t="s">
        <v>13</v>
      </c>
      <c r="D2134" t="s">
        <v>11</v>
      </c>
      <c r="E2134" t="s">
        <v>329</v>
      </c>
      <c r="F2134" t="s">
        <v>474</v>
      </c>
      <c r="R2134">
        <v>0</v>
      </c>
      <c r="S2134">
        <v>0</v>
      </c>
      <c r="T2134">
        <v>500000000</v>
      </c>
      <c r="X2134">
        <v>0</v>
      </c>
      <c r="Y2134">
        <v>500000000</v>
      </c>
      <c r="AA2134" t="s">
        <v>2027</v>
      </c>
    </row>
    <row r="2135" spans="1:27" ht="15" customHeight="1">
      <c r="A2135" s="962" t="s">
        <v>261</v>
      </c>
      <c r="B2135" t="s">
        <v>289</v>
      </c>
      <c r="C2135" t="s">
        <v>13</v>
      </c>
      <c r="D2135" t="s">
        <v>11</v>
      </c>
      <c r="E2135" t="s">
        <v>329</v>
      </c>
      <c r="F2135" t="s">
        <v>474</v>
      </c>
      <c r="R2135">
        <v>0</v>
      </c>
      <c r="S2135">
        <v>0</v>
      </c>
      <c r="T2135">
        <v>500000000</v>
      </c>
      <c r="X2135">
        <v>0</v>
      </c>
      <c r="Y2135">
        <v>500000000</v>
      </c>
      <c r="AA2135" t="s">
        <v>2027</v>
      </c>
    </row>
    <row r="2136" spans="1:27" ht="15" customHeight="1">
      <c r="A2136" s="962" t="s">
        <v>261</v>
      </c>
      <c r="B2136" t="s">
        <v>291</v>
      </c>
      <c r="C2136" t="s">
        <v>13</v>
      </c>
      <c r="D2136" t="s">
        <v>11</v>
      </c>
      <c r="E2136" t="s">
        <v>329</v>
      </c>
      <c r="F2136" t="s">
        <v>474</v>
      </c>
      <c r="R2136">
        <v>0</v>
      </c>
      <c r="S2136">
        <v>0</v>
      </c>
      <c r="T2136">
        <v>500000000</v>
      </c>
      <c r="X2136">
        <v>0</v>
      </c>
      <c r="Y2136">
        <v>500000000</v>
      </c>
      <c r="AA2136" t="s">
        <v>2027</v>
      </c>
    </row>
    <row r="2137" spans="1:27" ht="15" customHeight="1">
      <c r="A2137" s="962" t="s">
        <v>261</v>
      </c>
      <c r="B2137" t="s">
        <v>288</v>
      </c>
      <c r="C2137" t="s">
        <v>13</v>
      </c>
      <c r="D2137" t="s">
        <v>11</v>
      </c>
      <c r="E2137" t="s">
        <v>329</v>
      </c>
      <c r="F2137" t="s">
        <v>474</v>
      </c>
      <c r="R2137">
        <v>0</v>
      </c>
      <c r="S2137">
        <v>0</v>
      </c>
      <c r="T2137">
        <v>500000000</v>
      </c>
      <c r="X2137">
        <v>0</v>
      </c>
      <c r="Y2137">
        <v>500000000</v>
      </c>
      <c r="AA2137" t="s">
        <v>2027</v>
      </c>
    </row>
    <row r="2138" spans="1:27" ht="15" customHeight="1">
      <c r="A2138" s="962" t="s">
        <v>261</v>
      </c>
      <c r="B2138" t="s">
        <v>287</v>
      </c>
      <c r="C2138" t="s">
        <v>13</v>
      </c>
      <c r="D2138" t="s">
        <v>11</v>
      </c>
      <c r="E2138" t="s">
        <v>329</v>
      </c>
      <c r="F2138" t="s">
        <v>474</v>
      </c>
      <c r="R2138">
        <v>0</v>
      </c>
      <c r="S2138">
        <v>0</v>
      </c>
      <c r="T2138">
        <v>500000000</v>
      </c>
      <c r="X2138">
        <v>0</v>
      </c>
      <c r="Y2138">
        <v>500000000</v>
      </c>
      <c r="AA2138" t="s">
        <v>2027</v>
      </c>
    </row>
    <row r="2139" spans="1:27" ht="15" customHeight="1">
      <c r="A2139" s="962" t="s">
        <v>261</v>
      </c>
      <c r="B2139" t="s">
        <v>321</v>
      </c>
      <c r="C2139" t="s">
        <v>13</v>
      </c>
      <c r="D2139" t="s">
        <v>11</v>
      </c>
      <c r="E2139" t="s">
        <v>329</v>
      </c>
      <c r="F2139" t="s">
        <v>474</v>
      </c>
      <c r="R2139">
        <v>0</v>
      </c>
      <c r="S2139">
        <v>0</v>
      </c>
      <c r="T2139">
        <v>500000000</v>
      </c>
      <c r="X2139">
        <v>0</v>
      </c>
      <c r="Y2139">
        <v>500000000</v>
      </c>
      <c r="AA2139" t="s">
        <v>2027</v>
      </c>
    </row>
    <row r="2140" spans="1:27" ht="15" customHeight="1">
      <c r="A2140" s="962" t="s">
        <v>261</v>
      </c>
      <c r="B2140" t="s">
        <v>294</v>
      </c>
      <c r="C2140" t="s">
        <v>13</v>
      </c>
      <c r="D2140" t="s">
        <v>11</v>
      </c>
      <c r="E2140" t="s">
        <v>329</v>
      </c>
      <c r="F2140" t="s">
        <v>474</v>
      </c>
      <c r="R2140">
        <v>0</v>
      </c>
      <c r="S2140">
        <v>0</v>
      </c>
      <c r="T2140">
        <v>500000000</v>
      </c>
      <c r="X2140">
        <v>0</v>
      </c>
      <c r="Y2140">
        <v>500000000</v>
      </c>
      <c r="AA2140" t="s">
        <v>2027</v>
      </c>
    </row>
    <row r="2141" spans="1:27" ht="15" customHeight="1">
      <c r="A2141" s="962" t="s">
        <v>261</v>
      </c>
      <c r="B2141" t="s">
        <v>293</v>
      </c>
      <c r="C2141" t="s">
        <v>13</v>
      </c>
      <c r="D2141" t="s">
        <v>11</v>
      </c>
      <c r="E2141" t="s">
        <v>329</v>
      </c>
      <c r="F2141" t="s">
        <v>474</v>
      </c>
      <c r="R2141">
        <v>0</v>
      </c>
      <c r="S2141">
        <v>0</v>
      </c>
      <c r="T2141">
        <v>500000000</v>
      </c>
      <c r="X2141">
        <v>0</v>
      </c>
      <c r="Y2141">
        <v>500000000</v>
      </c>
      <c r="AA2141" t="s">
        <v>2027</v>
      </c>
    </row>
    <row r="2142" spans="1:27" ht="15" customHeight="1">
      <c r="A2142" s="962" t="s">
        <v>261</v>
      </c>
      <c r="B2142" t="s">
        <v>324</v>
      </c>
      <c r="C2142" t="s">
        <v>13</v>
      </c>
      <c r="D2142" t="s">
        <v>11</v>
      </c>
      <c r="E2142" t="s">
        <v>329</v>
      </c>
      <c r="F2142" t="s">
        <v>474</v>
      </c>
      <c r="R2142">
        <v>0</v>
      </c>
      <c r="S2142">
        <v>0</v>
      </c>
      <c r="T2142">
        <v>500000000</v>
      </c>
      <c r="X2142">
        <v>0</v>
      </c>
      <c r="Y2142">
        <v>500000000</v>
      </c>
      <c r="AA2142" t="s">
        <v>2027</v>
      </c>
    </row>
    <row r="2143" spans="1:27" ht="15" customHeight="1">
      <c r="A2143" s="962" t="s">
        <v>262</v>
      </c>
      <c r="B2143" t="s">
        <v>297</v>
      </c>
      <c r="C2143" t="s">
        <v>13</v>
      </c>
      <c r="D2143" t="s">
        <v>11</v>
      </c>
      <c r="E2143" t="s">
        <v>329</v>
      </c>
      <c r="F2143" t="s">
        <v>474</v>
      </c>
      <c r="J2143" t="s">
        <v>2000</v>
      </c>
      <c r="L2143" t="s">
        <v>2001</v>
      </c>
      <c r="O2143" t="s">
        <v>882</v>
      </c>
      <c r="P2143" t="s">
        <v>868</v>
      </c>
      <c r="Q2143" t="s">
        <v>869</v>
      </c>
      <c r="R2143">
        <v>0</v>
      </c>
      <c r="S2143">
        <v>0</v>
      </c>
      <c r="T2143">
        <v>500000000</v>
      </c>
      <c r="X2143">
        <v>0</v>
      </c>
      <c r="Y2143">
        <v>500000000</v>
      </c>
      <c r="AA2143" t="s">
        <v>2027</v>
      </c>
    </row>
    <row r="2144" spans="1:27" ht="15" customHeight="1">
      <c r="A2144" s="962" t="s">
        <v>262</v>
      </c>
      <c r="B2144" t="s">
        <v>288</v>
      </c>
      <c r="C2144" t="s">
        <v>13</v>
      </c>
      <c r="D2144" t="s">
        <v>11</v>
      </c>
      <c r="E2144" t="s">
        <v>329</v>
      </c>
      <c r="F2144" t="s">
        <v>474</v>
      </c>
      <c r="R2144">
        <v>0</v>
      </c>
      <c r="S2144">
        <v>0</v>
      </c>
      <c r="T2144">
        <v>500000000</v>
      </c>
      <c r="X2144">
        <v>0</v>
      </c>
      <c r="Y2144">
        <v>500000000</v>
      </c>
      <c r="AA2144" t="s">
        <v>2027</v>
      </c>
    </row>
    <row r="2145" spans="1:27" ht="15" customHeight="1">
      <c r="A2145" s="962" t="s">
        <v>262</v>
      </c>
      <c r="B2145" t="s">
        <v>287</v>
      </c>
      <c r="C2145" t="s">
        <v>13</v>
      </c>
      <c r="D2145" t="s">
        <v>11</v>
      </c>
      <c r="E2145" t="s">
        <v>329</v>
      </c>
      <c r="F2145" t="s">
        <v>474</v>
      </c>
      <c r="R2145">
        <v>0</v>
      </c>
      <c r="S2145">
        <v>0</v>
      </c>
      <c r="T2145">
        <v>500000000</v>
      </c>
      <c r="X2145">
        <v>0</v>
      </c>
      <c r="Y2145">
        <v>500000000</v>
      </c>
      <c r="AA2145" t="s">
        <v>2027</v>
      </c>
    </row>
    <row r="2146" spans="1:27" ht="15" customHeight="1">
      <c r="A2146" s="962" t="s">
        <v>262</v>
      </c>
      <c r="B2146" t="s">
        <v>299</v>
      </c>
      <c r="C2146" t="s">
        <v>13</v>
      </c>
      <c r="D2146" t="s">
        <v>11</v>
      </c>
      <c r="E2146" t="s">
        <v>329</v>
      </c>
      <c r="F2146" t="s">
        <v>474</v>
      </c>
      <c r="R2146">
        <v>0</v>
      </c>
      <c r="S2146">
        <v>0</v>
      </c>
      <c r="T2146">
        <v>500000000</v>
      </c>
      <c r="X2146">
        <v>0</v>
      </c>
      <c r="Y2146">
        <v>500000000</v>
      </c>
      <c r="AA2146" t="s">
        <v>2027</v>
      </c>
    </row>
    <row r="2147" spans="1:27" ht="15" customHeight="1">
      <c r="A2147" s="962" t="s">
        <v>262</v>
      </c>
      <c r="B2147" t="s">
        <v>301</v>
      </c>
      <c r="C2147" t="s">
        <v>13</v>
      </c>
      <c r="D2147" t="s">
        <v>11</v>
      </c>
      <c r="E2147" t="s">
        <v>329</v>
      </c>
      <c r="F2147" t="s">
        <v>474</v>
      </c>
      <c r="R2147">
        <v>0</v>
      </c>
      <c r="S2147">
        <v>0</v>
      </c>
      <c r="T2147">
        <v>500000000</v>
      </c>
      <c r="X2147">
        <v>0</v>
      </c>
      <c r="Y2147">
        <v>500000000</v>
      </c>
      <c r="AA2147" t="s">
        <v>2027</v>
      </c>
    </row>
    <row r="2148" spans="1:27" ht="15" customHeight="1">
      <c r="A2148" s="962" t="s">
        <v>262</v>
      </c>
      <c r="B2148" t="s">
        <v>302</v>
      </c>
      <c r="C2148" t="s">
        <v>13</v>
      </c>
      <c r="D2148" t="s">
        <v>11</v>
      </c>
      <c r="E2148" t="s">
        <v>329</v>
      </c>
      <c r="F2148" t="s">
        <v>474</v>
      </c>
      <c r="R2148">
        <v>0</v>
      </c>
      <c r="S2148">
        <v>0</v>
      </c>
      <c r="T2148">
        <v>500000000</v>
      </c>
      <c r="X2148">
        <v>0</v>
      </c>
      <c r="Y2148">
        <v>500000000</v>
      </c>
      <c r="AA2148" t="s">
        <v>2027</v>
      </c>
    </row>
    <row r="2149" spans="1:27" ht="15" customHeight="1">
      <c r="A2149" s="962" t="s">
        <v>262</v>
      </c>
      <c r="B2149" t="s">
        <v>303</v>
      </c>
      <c r="C2149" t="s">
        <v>13</v>
      </c>
      <c r="D2149" t="s">
        <v>11</v>
      </c>
      <c r="E2149" t="s">
        <v>329</v>
      </c>
      <c r="F2149" t="s">
        <v>474</v>
      </c>
      <c r="R2149">
        <v>0</v>
      </c>
      <c r="S2149">
        <v>0</v>
      </c>
      <c r="T2149">
        <v>500000000</v>
      </c>
      <c r="X2149">
        <v>0</v>
      </c>
      <c r="Y2149">
        <v>500000000</v>
      </c>
      <c r="AA2149" t="s">
        <v>2027</v>
      </c>
    </row>
    <row r="2150" spans="1:27" ht="15" customHeight="1">
      <c r="A2150" s="962" t="s">
        <v>262</v>
      </c>
      <c r="B2150" t="s">
        <v>298</v>
      </c>
      <c r="C2150" t="s">
        <v>13</v>
      </c>
      <c r="D2150" t="s">
        <v>11</v>
      </c>
      <c r="E2150" t="s">
        <v>329</v>
      </c>
      <c r="F2150" t="s">
        <v>474</v>
      </c>
      <c r="R2150">
        <v>0</v>
      </c>
      <c r="S2150">
        <v>0</v>
      </c>
      <c r="T2150">
        <v>500000000</v>
      </c>
      <c r="X2150">
        <v>0</v>
      </c>
      <c r="Y2150">
        <v>500000000</v>
      </c>
      <c r="AA2150" t="s">
        <v>2027</v>
      </c>
    </row>
    <row r="2151" spans="1:27" ht="15" customHeight="1">
      <c r="A2151" s="962" t="s">
        <v>262</v>
      </c>
      <c r="B2151" t="s">
        <v>300</v>
      </c>
      <c r="C2151" t="s">
        <v>13</v>
      </c>
      <c r="D2151" t="s">
        <v>11</v>
      </c>
      <c r="E2151" t="s">
        <v>329</v>
      </c>
      <c r="F2151" t="s">
        <v>474</v>
      </c>
      <c r="R2151">
        <v>0</v>
      </c>
      <c r="S2151">
        <v>0</v>
      </c>
      <c r="T2151">
        <v>500000000</v>
      </c>
      <c r="X2151">
        <v>0</v>
      </c>
      <c r="Y2151">
        <v>500000000</v>
      </c>
      <c r="AA2151" t="s">
        <v>2027</v>
      </c>
    </row>
    <row r="2152" spans="1:27" ht="15" customHeight="1">
      <c r="A2152" s="962" t="s">
        <v>262</v>
      </c>
      <c r="B2152" t="s">
        <v>321</v>
      </c>
      <c r="C2152" t="s">
        <v>13</v>
      </c>
      <c r="D2152" t="s">
        <v>11</v>
      </c>
      <c r="E2152" t="s">
        <v>329</v>
      </c>
      <c r="F2152" t="s">
        <v>474</v>
      </c>
      <c r="R2152">
        <v>0</v>
      </c>
      <c r="S2152">
        <v>0</v>
      </c>
      <c r="T2152">
        <v>500000000</v>
      </c>
      <c r="X2152">
        <v>0</v>
      </c>
      <c r="Y2152">
        <v>500000000</v>
      </c>
      <c r="AA2152" t="s">
        <v>2027</v>
      </c>
    </row>
    <row r="2153" spans="1:27" ht="15" customHeight="1">
      <c r="A2153" s="962" t="s">
        <v>263</v>
      </c>
      <c r="B2153" t="s">
        <v>290</v>
      </c>
      <c r="C2153" t="s">
        <v>13</v>
      </c>
      <c r="D2153" t="s">
        <v>11</v>
      </c>
      <c r="E2153" t="s">
        <v>329</v>
      </c>
      <c r="F2153" t="s">
        <v>474</v>
      </c>
      <c r="R2153">
        <v>0</v>
      </c>
      <c r="S2153">
        <v>0</v>
      </c>
      <c r="T2153">
        <v>500000000</v>
      </c>
      <c r="X2153">
        <v>0</v>
      </c>
      <c r="Y2153">
        <v>500000000</v>
      </c>
      <c r="AA2153" t="s">
        <v>2027</v>
      </c>
    </row>
    <row r="2154" spans="1:27" ht="15" customHeight="1">
      <c r="A2154" s="962" t="s">
        <v>263</v>
      </c>
      <c r="B2154" t="s">
        <v>292</v>
      </c>
      <c r="C2154" t="s">
        <v>13</v>
      </c>
      <c r="D2154" t="s">
        <v>11</v>
      </c>
      <c r="E2154" t="s">
        <v>329</v>
      </c>
      <c r="F2154" t="s">
        <v>474</v>
      </c>
      <c r="R2154">
        <v>0</v>
      </c>
      <c r="S2154">
        <v>0</v>
      </c>
      <c r="T2154">
        <v>500000000</v>
      </c>
      <c r="X2154">
        <v>0</v>
      </c>
      <c r="Y2154">
        <v>500000000</v>
      </c>
      <c r="AA2154" t="s">
        <v>2027</v>
      </c>
    </row>
    <row r="2155" spans="1:27" ht="15" customHeight="1">
      <c r="A2155" s="962" t="s">
        <v>263</v>
      </c>
      <c r="B2155" t="s">
        <v>295</v>
      </c>
      <c r="C2155" t="s">
        <v>13</v>
      </c>
      <c r="D2155" t="s">
        <v>11</v>
      </c>
      <c r="E2155" t="s">
        <v>329</v>
      </c>
      <c r="F2155" t="s">
        <v>474</v>
      </c>
      <c r="R2155">
        <v>0</v>
      </c>
      <c r="S2155">
        <v>0</v>
      </c>
      <c r="T2155">
        <v>500000000</v>
      </c>
      <c r="X2155">
        <v>0</v>
      </c>
      <c r="Y2155">
        <v>500000000</v>
      </c>
      <c r="AA2155" t="s">
        <v>2027</v>
      </c>
    </row>
    <row r="2156" spans="1:27" ht="15" customHeight="1">
      <c r="A2156" s="962" t="s">
        <v>263</v>
      </c>
      <c r="B2156" t="s">
        <v>296</v>
      </c>
      <c r="C2156" t="s">
        <v>13</v>
      </c>
      <c r="D2156" t="s">
        <v>11</v>
      </c>
      <c r="E2156" t="s">
        <v>329</v>
      </c>
      <c r="F2156" t="s">
        <v>474</v>
      </c>
      <c r="R2156">
        <v>0</v>
      </c>
      <c r="S2156">
        <v>0</v>
      </c>
      <c r="T2156">
        <v>500000000</v>
      </c>
      <c r="X2156">
        <v>0</v>
      </c>
      <c r="Y2156">
        <v>500000000</v>
      </c>
      <c r="AA2156" t="s">
        <v>2027</v>
      </c>
    </row>
    <row r="2157" spans="1:27" ht="15" customHeight="1">
      <c r="A2157" s="962" t="s">
        <v>263</v>
      </c>
      <c r="B2157" t="s">
        <v>289</v>
      </c>
      <c r="C2157" t="s">
        <v>13</v>
      </c>
      <c r="D2157" t="s">
        <v>11</v>
      </c>
      <c r="E2157" t="s">
        <v>329</v>
      </c>
      <c r="F2157" t="s">
        <v>474</v>
      </c>
      <c r="R2157">
        <v>0</v>
      </c>
      <c r="S2157">
        <v>0</v>
      </c>
      <c r="T2157">
        <v>500000000</v>
      </c>
      <c r="X2157">
        <v>0</v>
      </c>
      <c r="Y2157">
        <v>500000000</v>
      </c>
      <c r="AA2157" t="s">
        <v>2027</v>
      </c>
    </row>
    <row r="2158" spans="1:27" ht="15" customHeight="1">
      <c r="A2158" s="962" t="s">
        <v>263</v>
      </c>
      <c r="B2158" t="s">
        <v>291</v>
      </c>
      <c r="C2158" t="s">
        <v>13</v>
      </c>
      <c r="D2158" t="s">
        <v>11</v>
      </c>
      <c r="E2158" t="s">
        <v>329</v>
      </c>
      <c r="F2158" t="s">
        <v>474</v>
      </c>
      <c r="R2158">
        <v>0</v>
      </c>
      <c r="S2158">
        <v>0</v>
      </c>
      <c r="T2158">
        <v>500000000</v>
      </c>
      <c r="X2158">
        <v>0</v>
      </c>
      <c r="Y2158">
        <v>500000000</v>
      </c>
      <c r="AA2158" t="s">
        <v>2027</v>
      </c>
    </row>
    <row r="2159" spans="1:27" ht="15" customHeight="1">
      <c r="A2159" s="962" t="s">
        <v>263</v>
      </c>
      <c r="B2159" t="s">
        <v>288</v>
      </c>
      <c r="C2159" t="s">
        <v>13</v>
      </c>
      <c r="D2159" t="s">
        <v>11</v>
      </c>
      <c r="E2159" t="s">
        <v>329</v>
      </c>
      <c r="F2159" t="s">
        <v>474</v>
      </c>
      <c r="R2159">
        <v>0</v>
      </c>
      <c r="S2159">
        <v>0</v>
      </c>
      <c r="T2159">
        <v>500000000</v>
      </c>
      <c r="X2159">
        <v>0</v>
      </c>
      <c r="Y2159">
        <v>500000000</v>
      </c>
      <c r="AA2159" t="s">
        <v>2027</v>
      </c>
    </row>
    <row r="2160" spans="1:27" ht="15" customHeight="1">
      <c r="A2160" s="962" t="s">
        <v>263</v>
      </c>
      <c r="B2160" t="s">
        <v>287</v>
      </c>
      <c r="C2160" t="s">
        <v>13</v>
      </c>
      <c r="D2160" t="s">
        <v>11</v>
      </c>
      <c r="E2160" t="s">
        <v>329</v>
      </c>
      <c r="F2160" t="s">
        <v>474</v>
      </c>
      <c r="R2160">
        <v>0</v>
      </c>
      <c r="S2160">
        <v>0</v>
      </c>
      <c r="T2160">
        <v>500000000</v>
      </c>
      <c r="X2160">
        <v>0</v>
      </c>
      <c r="Y2160">
        <v>500000000</v>
      </c>
      <c r="AA2160" t="s">
        <v>2027</v>
      </c>
    </row>
    <row r="2161" spans="1:27" ht="15" customHeight="1">
      <c r="A2161" s="962" t="s">
        <v>263</v>
      </c>
      <c r="B2161" t="s">
        <v>321</v>
      </c>
      <c r="C2161" t="s">
        <v>13</v>
      </c>
      <c r="D2161" t="s">
        <v>11</v>
      </c>
      <c r="E2161" t="s">
        <v>329</v>
      </c>
      <c r="F2161" t="s">
        <v>474</v>
      </c>
      <c r="R2161">
        <v>0</v>
      </c>
      <c r="S2161">
        <v>0</v>
      </c>
      <c r="T2161">
        <v>500000000</v>
      </c>
      <c r="X2161">
        <v>0</v>
      </c>
      <c r="Y2161">
        <v>500000000</v>
      </c>
      <c r="AA2161" t="s">
        <v>2027</v>
      </c>
    </row>
    <row r="2162" spans="1:27" ht="15" customHeight="1">
      <c r="A2162" s="962" t="s">
        <v>263</v>
      </c>
      <c r="B2162" t="s">
        <v>294</v>
      </c>
      <c r="C2162" t="s">
        <v>13</v>
      </c>
      <c r="D2162" t="s">
        <v>11</v>
      </c>
      <c r="E2162" t="s">
        <v>329</v>
      </c>
      <c r="F2162" t="s">
        <v>474</v>
      </c>
      <c r="R2162">
        <v>0</v>
      </c>
      <c r="S2162">
        <v>0</v>
      </c>
      <c r="T2162">
        <v>500000000</v>
      </c>
      <c r="X2162">
        <v>0</v>
      </c>
      <c r="Y2162">
        <v>500000000</v>
      </c>
      <c r="AA2162" t="s">
        <v>2027</v>
      </c>
    </row>
    <row r="2163" spans="1:27" ht="15" customHeight="1">
      <c r="A2163" s="962" t="s">
        <v>263</v>
      </c>
      <c r="B2163" t="s">
        <v>293</v>
      </c>
      <c r="C2163" t="s">
        <v>13</v>
      </c>
      <c r="D2163" t="s">
        <v>11</v>
      </c>
      <c r="E2163" t="s">
        <v>329</v>
      </c>
      <c r="F2163" t="s">
        <v>474</v>
      </c>
      <c r="R2163">
        <v>0</v>
      </c>
      <c r="S2163">
        <v>0</v>
      </c>
      <c r="T2163">
        <v>500000000</v>
      </c>
      <c r="X2163">
        <v>0</v>
      </c>
      <c r="Y2163">
        <v>500000000</v>
      </c>
      <c r="AA2163" t="s">
        <v>2027</v>
      </c>
    </row>
    <row r="2164" spans="1:27" ht="15" customHeight="1">
      <c r="A2164" s="962" t="s">
        <v>263</v>
      </c>
      <c r="B2164" t="s">
        <v>324</v>
      </c>
      <c r="C2164" t="s">
        <v>13</v>
      </c>
      <c r="D2164" t="s">
        <v>11</v>
      </c>
      <c r="E2164" t="s">
        <v>329</v>
      </c>
      <c r="F2164" t="s">
        <v>474</v>
      </c>
      <c r="R2164">
        <v>0</v>
      </c>
      <c r="S2164">
        <v>0</v>
      </c>
      <c r="T2164">
        <v>500000000</v>
      </c>
      <c r="X2164">
        <v>0</v>
      </c>
      <c r="Y2164">
        <v>500000000</v>
      </c>
      <c r="AA2164" t="s">
        <v>2027</v>
      </c>
    </row>
    <row r="2165" spans="1:27" ht="15" customHeight="1">
      <c r="A2165" s="962" t="s">
        <v>264</v>
      </c>
      <c r="B2165" t="s">
        <v>294</v>
      </c>
      <c r="C2165" t="s">
        <v>13</v>
      </c>
      <c r="D2165" t="s">
        <v>11</v>
      </c>
      <c r="E2165" t="s">
        <v>329</v>
      </c>
      <c r="F2165" t="s">
        <v>474</v>
      </c>
      <c r="R2165">
        <v>2.66</v>
      </c>
      <c r="S2165">
        <v>0</v>
      </c>
      <c r="T2165">
        <v>34.6</v>
      </c>
      <c r="X2165">
        <v>0</v>
      </c>
      <c r="Y2165">
        <v>500000000</v>
      </c>
      <c r="AA2165" t="s">
        <v>2029</v>
      </c>
    </row>
    <row r="2166" spans="1:27" ht="15" customHeight="1">
      <c r="A2166" s="962" t="s">
        <v>264</v>
      </c>
      <c r="B2166" t="s">
        <v>292</v>
      </c>
      <c r="C2166" t="s">
        <v>13</v>
      </c>
      <c r="D2166" t="s">
        <v>11</v>
      </c>
      <c r="E2166" t="s">
        <v>329</v>
      </c>
      <c r="F2166" t="s">
        <v>474</v>
      </c>
      <c r="R2166">
        <v>5.32</v>
      </c>
      <c r="S2166">
        <v>0</v>
      </c>
      <c r="T2166">
        <v>34.6</v>
      </c>
      <c r="X2166">
        <v>0</v>
      </c>
      <c r="Y2166">
        <v>500000000</v>
      </c>
      <c r="AA2166" t="s">
        <v>2029</v>
      </c>
    </row>
    <row r="2167" spans="1:27" ht="15" customHeight="1">
      <c r="A2167" s="962" t="s">
        <v>264</v>
      </c>
      <c r="B2167" t="s">
        <v>291</v>
      </c>
      <c r="C2167" t="s">
        <v>13</v>
      </c>
      <c r="D2167" t="s">
        <v>11</v>
      </c>
      <c r="E2167" t="s">
        <v>329</v>
      </c>
      <c r="F2167" t="s">
        <v>474</v>
      </c>
      <c r="R2167">
        <v>7.99</v>
      </c>
      <c r="S2167">
        <v>0</v>
      </c>
      <c r="T2167">
        <v>34.6</v>
      </c>
      <c r="X2167">
        <v>0</v>
      </c>
      <c r="Y2167">
        <v>500000000</v>
      </c>
      <c r="AA2167" t="s">
        <v>2029</v>
      </c>
    </row>
    <row r="2168" spans="1:27" ht="15" customHeight="1">
      <c r="A2168" s="962" t="s">
        <v>264</v>
      </c>
      <c r="B2168" t="s">
        <v>293</v>
      </c>
      <c r="C2168" t="s">
        <v>13</v>
      </c>
      <c r="D2168" t="s">
        <v>11</v>
      </c>
      <c r="E2168" t="s">
        <v>329</v>
      </c>
      <c r="F2168" t="s">
        <v>474</v>
      </c>
      <c r="R2168">
        <v>2.66</v>
      </c>
      <c r="S2168">
        <v>0</v>
      </c>
      <c r="T2168">
        <v>34.6</v>
      </c>
      <c r="X2168">
        <v>0</v>
      </c>
      <c r="Y2168">
        <v>500000000</v>
      </c>
      <c r="AA2168" t="s">
        <v>2029</v>
      </c>
    </row>
    <row r="2169" spans="1:27" ht="15" customHeight="1">
      <c r="A2169" s="962" t="s">
        <v>264</v>
      </c>
      <c r="B2169" t="s">
        <v>289</v>
      </c>
      <c r="C2169" t="s">
        <v>13</v>
      </c>
      <c r="D2169" t="s">
        <v>11</v>
      </c>
      <c r="E2169" t="s">
        <v>329</v>
      </c>
      <c r="F2169" t="s">
        <v>474</v>
      </c>
      <c r="R2169">
        <v>34.6</v>
      </c>
      <c r="X2169">
        <v>0</v>
      </c>
      <c r="Y2169">
        <v>500000000</v>
      </c>
      <c r="AA2169" t="s">
        <v>2025</v>
      </c>
    </row>
    <row r="2170" spans="1:27" ht="15" customHeight="1">
      <c r="A2170" s="962" t="s">
        <v>264</v>
      </c>
      <c r="B2170" t="s">
        <v>288</v>
      </c>
      <c r="C2170" t="s">
        <v>13</v>
      </c>
      <c r="D2170" t="s">
        <v>11</v>
      </c>
      <c r="E2170" t="s">
        <v>329</v>
      </c>
      <c r="F2170" t="s">
        <v>474</v>
      </c>
      <c r="R2170">
        <v>34.6</v>
      </c>
      <c r="X2170">
        <v>0</v>
      </c>
      <c r="Y2170">
        <v>500000000</v>
      </c>
      <c r="AA2170" t="s">
        <v>2025</v>
      </c>
    </row>
    <row r="2171" spans="1:27" ht="15" customHeight="1">
      <c r="A2171" s="962" t="s">
        <v>264</v>
      </c>
      <c r="B2171" t="s">
        <v>287</v>
      </c>
      <c r="C2171" t="s">
        <v>13</v>
      </c>
      <c r="D2171" t="s">
        <v>11</v>
      </c>
      <c r="E2171" t="s">
        <v>329</v>
      </c>
      <c r="F2171" t="s">
        <v>474</v>
      </c>
      <c r="R2171">
        <v>34.6</v>
      </c>
      <c r="X2171">
        <v>0</v>
      </c>
      <c r="Y2171">
        <v>500000000</v>
      </c>
      <c r="AA2171" t="s">
        <v>2025</v>
      </c>
    </row>
    <row r="2172" spans="1:27" ht="15" customHeight="1">
      <c r="A2172" s="962" t="s">
        <v>264</v>
      </c>
      <c r="B2172" t="s">
        <v>295</v>
      </c>
      <c r="C2172" t="s">
        <v>13</v>
      </c>
      <c r="D2172" t="s">
        <v>11</v>
      </c>
      <c r="E2172" t="s">
        <v>329</v>
      </c>
      <c r="F2172" t="s">
        <v>474</v>
      </c>
      <c r="R2172">
        <v>13.3</v>
      </c>
      <c r="S2172">
        <v>0</v>
      </c>
      <c r="T2172">
        <v>34.6</v>
      </c>
      <c r="X2172">
        <v>0</v>
      </c>
      <c r="Y2172">
        <v>500000000</v>
      </c>
      <c r="AA2172" t="s">
        <v>2029</v>
      </c>
    </row>
    <row r="2173" spans="1:27" ht="15" customHeight="1">
      <c r="A2173" s="962" t="s">
        <v>264</v>
      </c>
      <c r="B2173" t="s">
        <v>296</v>
      </c>
      <c r="C2173" t="s">
        <v>13</v>
      </c>
      <c r="D2173" t="s">
        <v>11</v>
      </c>
      <c r="E2173" t="s">
        <v>329</v>
      </c>
      <c r="F2173" t="s">
        <v>474</v>
      </c>
      <c r="R2173">
        <v>13.3</v>
      </c>
      <c r="S2173">
        <v>0</v>
      </c>
      <c r="T2173">
        <v>34.6</v>
      </c>
      <c r="X2173">
        <v>0</v>
      </c>
      <c r="Y2173">
        <v>500000000</v>
      </c>
      <c r="AA2173" t="s">
        <v>2029</v>
      </c>
    </row>
    <row r="2174" spans="1:27" ht="15" customHeight="1">
      <c r="A2174" s="962" t="s">
        <v>265</v>
      </c>
      <c r="B2174" t="s">
        <v>294</v>
      </c>
      <c r="C2174" t="s">
        <v>13</v>
      </c>
      <c r="D2174" t="s">
        <v>11</v>
      </c>
      <c r="E2174" t="s">
        <v>329</v>
      </c>
      <c r="F2174" t="s">
        <v>474</v>
      </c>
      <c r="R2174">
        <v>1.33</v>
      </c>
      <c r="S2174">
        <v>0</v>
      </c>
      <c r="T2174">
        <v>34.6</v>
      </c>
      <c r="X2174">
        <v>0</v>
      </c>
      <c r="Y2174">
        <v>500000000</v>
      </c>
      <c r="AA2174" t="s">
        <v>2029</v>
      </c>
    </row>
    <row r="2175" spans="1:27" ht="15" customHeight="1">
      <c r="A2175" s="962" t="s">
        <v>265</v>
      </c>
      <c r="B2175" t="s">
        <v>292</v>
      </c>
      <c r="C2175" t="s">
        <v>13</v>
      </c>
      <c r="D2175" t="s">
        <v>11</v>
      </c>
      <c r="E2175" t="s">
        <v>329</v>
      </c>
      <c r="F2175" t="s">
        <v>474</v>
      </c>
      <c r="R2175">
        <v>2.66</v>
      </c>
      <c r="S2175">
        <v>0</v>
      </c>
      <c r="T2175">
        <v>34.6</v>
      </c>
      <c r="X2175">
        <v>0</v>
      </c>
      <c r="Y2175">
        <v>500000000</v>
      </c>
      <c r="AA2175" t="s">
        <v>2029</v>
      </c>
    </row>
    <row r="2176" spans="1:27" ht="15" customHeight="1">
      <c r="A2176" s="962" t="s">
        <v>265</v>
      </c>
      <c r="B2176" t="s">
        <v>291</v>
      </c>
      <c r="C2176" t="s">
        <v>13</v>
      </c>
      <c r="D2176" t="s">
        <v>11</v>
      </c>
      <c r="E2176" t="s">
        <v>329</v>
      </c>
      <c r="F2176" t="s">
        <v>474</v>
      </c>
      <c r="R2176">
        <v>3.99</v>
      </c>
      <c r="S2176">
        <v>0</v>
      </c>
      <c r="T2176">
        <v>34.6</v>
      </c>
      <c r="X2176">
        <v>0</v>
      </c>
      <c r="Y2176">
        <v>500000000</v>
      </c>
      <c r="AA2176" t="s">
        <v>2029</v>
      </c>
    </row>
    <row r="2177" spans="1:27" ht="15" customHeight="1">
      <c r="A2177" s="962" t="s">
        <v>265</v>
      </c>
      <c r="B2177" t="s">
        <v>293</v>
      </c>
      <c r="C2177" t="s">
        <v>13</v>
      </c>
      <c r="D2177" t="s">
        <v>11</v>
      </c>
      <c r="E2177" t="s">
        <v>329</v>
      </c>
      <c r="F2177" t="s">
        <v>474</v>
      </c>
      <c r="R2177">
        <v>1.33</v>
      </c>
      <c r="S2177">
        <v>0</v>
      </c>
      <c r="T2177">
        <v>34.6</v>
      </c>
      <c r="X2177">
        <v>0</v>
      </c>
      <c r="Y2177">
        <v>500000000</v>
      </c>
      <c r="AA2177" t="s">
        <v>2029</v>
      </c>
    </row>
    <row r="2178" spans="1:27" ht="15" customHeight="1">
      <c r="A2178" s="962" t="s">
        <v>265</v>
      </c>
      <c r="B2178" t="s">
        <v>289</v>
      </c>
      <c r="C2178" t="s">
        <v>13</v>
      </c>
      <c r="D2178" t="s">
        <v>11</v>
      </c>
      <c r="E2178" t="s">
        <v>329</v>
      </c>
      <c r="F2178" t="s">
        <v>474</v>
      </c>
      <c r="R2178">
        <v>17.3</v>
      </c>
      <c r="S2178">
        <v>0</v>
      </c>
      <c r="T2178">
        <v>34.6</v>
      </c>
      <c r="X2178">
        <v>0</v>
      </c>
      <c r="Y2178">
        <v>500000000</v>
      </c>
      <c r="AA2178" t="s">
        <v>2029</v>
      </c>
    </row>
    <row r="2179" spans="1:27" ht="15" customHeight="1">
      <c r="A2179" s="962" t="s">
        <v>265</v>
      </c>
      <c r="B2179" t="s">
        <v>288</v>
      </c>
      <c r="C2179" t="s">
        <v>13</v>
      </c>
      <c r="D2179" t="s">
        <v>11</v>
      </c>
      <c r="E2179" t="s">
        <v>329</v>
      </c>
      <c r="F2179" t="s">
        <v>474</v>
      </c>
      <c r="R2179">
        <v>17.3</v>
      </c>
      <c r="S2179">
        <v>0</v>
      </c>
      <c r="T2179">
        <v>34.6</v>
      </c>
      <c r="X2179">
        <v>0</v>
      </c>
      <c r="Y2179">
        <v>500000000</v>
      </c>
      <c r="AA2179" t="s">
        <v>2029</v>
      </c>
    </row>
    <row r="2180" spans="1:27" ht="15" customHeight="1">
      <c r="A2180" s="962" t="s">
        <v>265</v>
      </c>
      <c r="B2180" t="s">
        <v>287</v>
      </c>
      <c r="C2180" t="s">
        <v>13</v>
      </c>
      <c r="D2180" t="s">
        <v>11</v>
      </c>
      <c r="E2180" t="s">
        <v>329</v>
      </c>
      <c r="F2180" t="s">
        <v>474</v>
      </c>
      <c r="R2180">
        <v>17.3</v>
      </c>
      <c r="S2180">
        <v>0</v>
      </c>
      <c r="T2180">
        <v>34.6</v>
      </c>
      <c r="X2180">
        <v>0</v>
      </c>
      <c r="Y2180">
        <v>500000000</v>
      </c>
      <c r="AA2180" t="s">
        <v>2029</v>
      </c>
    </row>
    <row r="2181" spans="1:27" ht="15" customHeight="1">
      <c r="A2181" s="962" t="s">
        <v>265</v>
      </c>
      <c r="B2181" t="s">
        <v>295</v>
      </c>
      <c r="C2181" t="s">
        <v>13</v>
      </c>
      <c r="D2181" t="s">
        <v>11</v>
      </c>
      <c r="E2181" t="s">
        <v>329</v>
      </c>
      <c r="F2181" t="s">
        <v>474</v>
      </c>
      <c r="R2181">
        <v>6.65</v>
      </c>
      <c r="S2181">
        <v>0</v>
      </c>
      <c r="T2181">
        <v>34.6</v>
      </c>
      <c r="X2181">
        <v>0</v>
      </c>
      <c r="Y2181">
        <v>500000000</v>
      </c>
      <c r="AA2181" t="s">
        <v>2029</v>
      </c>
    </row>
    <row r="2182" spans="1:27" ht="15" customHeight="1">
      <c r="A2182" s="962" t="s">
        <v>265</v>
      </c>
      <c r="B2182" t="s">
        <v>296</v>
      </c>
      <c r="C2182" t="s">
        <v>13</v>
      </c>
      <c r="D2182" t="s">
        <v>11</v>
      </c>
      <c r="E2182" t="s">
        <v>329</v>
      </c>
      <c r="F2182" t="s">
        <v>474</v>
      </c>
      <c r="R2182">
        <v>6.65</v>
      </c>
      <c r="S2182">
        <v>0</v>
      </c>
      <c r="T2182">
        <v>34.6</v>
      </c>
      <c r="X2182">
        <v>0</v>
      </c>
      <c r="Y2182">
        <v>500000000</v>
      </c>
      <c r="AA2182" t="s">
        <v>2029</v>
      </c>
    </row>
    <row r="2183" spans="1:27" ht="15" customHeight="1">
      <c r="A2183" s="962" t="s">
        <v>266</v>
      </c>
      <c r="B2183" t="s">
        <v>294</v>
      </c>
      <c r="C2183" t="s">
        <v>13</v>
      </c>
      <c r="D2183" t="s">
        <v>11</v>
      </c>
      <c r="E2183" t="s">
        <v>329</v>
      </c>
      <c r="F2183" t="s">
        <v>474</v>
      </c>
      <c r="R2183">
        <v>1.33</v>
      </c>
      <c r="S2183">
        <v>0</v>
      </c>
      <c r="T2183">
        <v>34.6</v>
      </c>
      <c r="X2183">
        <v>0</v>
      </c>
      <c r="Y2183">
        <v>500000000</v>
      </c>
      <c r="AA2183" t="s">
        <v>2029</v>
      </c>
    </row>
    <row r="2184" spans="1:27" ht="15" customHeight="1">
      <c r="A2184" s="962" t="s">
        <v>266</v>
      </c>
      <c r="B2184" t="s">
        <v>292</v>
      </c>
      <c r="C2184" t="s">
        <v>13</v>
      </c>
      <c r="D2184" t="s">
        <v>11</v>
      </c>
      <c r="E2184" t="s">
        <v>329</v>
      </c>
      <c r="F2184" t="s">
        <v>474</v>
      </c>
      <c r="R2184">
        <v>2.66</v>
      </c>
      <c r="S2184">
        <v>0</v>
      </c>
      <c r="T2184">
        <v>34.6</v>
      </c>
      <c r="X2184">
        <v>0</v>
      </c>
      <c r="Y2184">
        <v>500000000</v>
      </c>
      <c r="AA2184" t="s">
        <v>2029</v>
      </c>
    </row>
    <row r="2185" spans="1:27" ht="15" customHeight="1">
      <c r="A2185" s="962" t="s">
        <v>266</v>
      </c>
      <c r="B2185" t="s">
        <v>291</v>
      </c>
      <c r="C2185" t="s">
        <v>13</v>
      </c>
      <c r="D2185" t="s">
        <v>11</v>
      </c>
      <c r="E2185" t="s">
        <v>329</v>
      </c>
      <c r="F2185" t="s">
        <v>474</v>
      </c>
      <c r="R2185">
        <v>3.99</v>
      </c>
      <c r="S2185">
        <v>0</v>
      </c>
      <c r="T2185">
        <v>34.6</v>
      </c>
      <c r="X2185">
        <v>0</v>
      </c>
      <c r="Y2185">
        <v>500000000</v>
      </c>
      <c r="AA2185" t="s">
        <v>2029</v>
      </c>
    </row>
    <row r="2186" spans="1:27" ht="15" customHeight="1">
      <c r="A2186" s="962" t="s">
        <v>266</v>
      </c>
      <c r="B2186" t="s">
        <v>293</v>
      </c>
      <c r="C2186" t="s">
        <v>13</v>
      </c>
      <c r="D2186" t="s">
        <v>11</v>
      </c>
      <c r="E2186" t="s">
        <v>329</v>
      </c>
      <c r="F2186" t="s">
        <v>474</v>
      </c>
      <c r="R2186">
        <v>1.33</v>
      </c>
      <c r="S2186">
        <v>0</v>
      </c>
      <c r="T2186">
        <v>34.6</v>
      </c>
      <c r="X2186">
        <v>0</v>
      </c>
      <c r="Y2186">
        <v>500000000</v>
      </c>
      <c r="AA2186" t="s">
        <v>2029</v>
      </c>
    </row>
    <row r="2187" spans="1:27" ht="15" customHeight="1">
      <c r="A2187" s="962" t="s">
        <v>266</v>
      </c>
      <c r="B2187" t="s">
        <v>289</v>
      </c>
      <c r="C2187" t="s">
        <v>13</v>
      </c>
      <c r="D2187" t="s">
        <v>11</v>
      </c>
      <c r="E2187" t="s">
        <v>329</v>
      </c>
      <c r="F2187" t="s">
        <v>474</v>
      </c>
      <c r="R2187">
        <v>17.3</v>
      </c>
      <c r="S2187">
        <v>0</v>
      </c>
      <c r="T2187">
        <v>34.6</v>
      </c>
      <c r="X2187">
        <v>0</v>
      </c>
      <c r="Y2187">
        <v>500000000</v>
      </c>
      <c r="AA2187" t="s">
        <v>2029</v>
      </c>
    </row>
    <row r="2188" spans="1:27" ht="15" customHeight="1">
      <c r="A2188" s="962" t="s">
        <v>266</v>
      </c>
      <c r="B2188" t="s">
        <v>288</v>
      </c>
      <c r="C2188" t="s">
        <v>13</v>
      </c>
      <c r="D2188" t="s">
        <v>11</v>
      </c>
      <c r="E2188" t="s">
        <v>329</v>
      </c>
      <c r="F2188" t="s">
        <v>474</v>
      </c>
      <c r="R2188">
        <v>17.3</v>
      </c>
      <c r="S2188">
        <v>0</v>
      </c>
      <c r="T2188">
        <v>34.6</v>
      </c>
      <c r="X2188">
        <v>0</v>
      </c>
      <c r="Y2188">
        <v>500000000</v>
      </c>
      <c r="AA2188" t="s">
        <v>2029</v>
      </c>
    </row>
    <row r="2189" spans="1:27" ht="15" customHeight="1">
      <c r="A2189" s="962" t="s">
        <v>266</v>
      </c>
      <c r="B2189" t="s">
        <v>287</v>
      </c>
      <c r="C2189" t="s">
        <v>13</v>
      </c>
      <c r="D2189" t="s">
        <v>11</v>
      </c>
      <c r="E2189" t="s">
        <v>329</v>
      </c>
      <c r="F2189" t="s">
        <v>474</v>
      </c>
      <c r="R2189">
        <v>17.3</v>
      </c>
      <c r="S2189">
        <v>0</v>
      </c>
      <c r="T2189">
        <v>34.6</v>
      </c>
      <c r="X2189">
        <v>0</v>
      </c>
      <c r="Y2189">
        <v>500000000</v>
      </c>
      <c r="AA2189" t="s">
        <v>2029</v>
      </c>
    </row>
    <row r="2190" spans="1:27" ht="15" customHeight="1">
      <c r="A2190" s="962" t="s">
        <v>266</v>
      </c>
      <c r="B2190" t="s">
        <v>295</v>
      </c>
      <c r="C2190" t="s">
        <v>13</v>
      </c>
      <c r="D2190" t="s">
        <v>11</v>
      </c>
      <c r="E2190" t="s">
        <v>329</v>
      </c>
      <c r="F2190" t="s">
        <v>474</v>
      </c>
      <c r="R2190">
        <v>6.65</v>
      </c>
      <c r="S2190">
        <v>0</v>
      </c>
      <c r="T2190">
        <v>34.6</v>
      </c>
      <c r="X2190">
        <v>0</v>
      </c>
      <c r="Y2190">
        <v>500000000</v>
      </c>
      <c r="AA2190" t="s">
        <v>2029</v>
      </c>
    </row>
    <row r="2191" spans="1:27" ht="15" customHeight="1">
      <c r="A2191" s="962" t="s">
        <v>266</v>
      </c>
      <c r="B2191" t="s">
        <v>296</v>
      </c>
      <c r="C2191" t="s">
        <v>13</v>
      </c>
      <c r="D2191" t="s">
        <v>11</v>
      </c>
      <c r="E2191" t="s">
        <v>329</v>
      </c>
      <c r="F2191" t="s">
        <v>474</v>
      </c>
      <c r="R2191">
        <v>6.65</v>
      </c>
      <c r="S2191">
        <v>0</v>
      </c>
      <c r="T2191">
        <v>34.6</v>
      </c>
      <c r="X2191">
        <v>0</v>
      </c>
      <c r="Y2191">
        <v>500000000</v>
      </c>
      <c r="AA2191" t="s">
        <v>2029</v>
      </c>
    </row>
    <row r="2192" spans="1:27" ht="15" customHeight="1">
      <c r="A2192" s="962" t="s">
        <v>267</v>
      </c>
      <c r="B2192" t="s">
        <v>296</v>
      </c>
      <c r="C2192" t="s">
        <v>13</v>
      </c>
      <c r="D2192" t="s">
        <v>11</v>
      </c>
      <c r="E2192" t="s">
        <v>329</v>
      </c>
      <c r="F2192" t="s">
        <v>474</v>
      </c>
      <c r="R2192">
        <v>0</v>
      </c>
      <c r="S2192">
        <v>0</v>
      </c>
      <c r="T2192">
        <v>0</v>
      </c>
      <c r="X2192">
        <v>0</v>
      </c>
      <c r="Y2192">
        <v>500000000</v>
      </c>
      <c r="AA2192" t="s">
        <v>2029</v>
      </c>
    </row>
    <row r="2193" spans="1:27" ht="15" customHeight="1">
      <c r="A2193" s="962" t="s">
        <v>267</v>
      </c>
      <c r="B2193" t="s">
        <v>289</v>
      </c>
      <c r="C2193" t="s">
        <v>13</v>
      </c>
      <c r="D2193" t="s">
        <v>11</v>
      </c>
      <c r="E2193" t="s">
        <v>329</v>
      </c>
      <c r="F2193" t="s">
        <v>474</v>
      </c>
      <c r="R2193">
        <v>0</v>
      </c>
      <c r="S2193">
        <v>0</v>
      </c>
      <c r="T2193">
        <v>0</v>
      </c>
      <c r="X2193">
        <v>0</v>
      </c>
      <c r="Y2193">
        <v>500000000</v>
      </c>
      <c r="AA2193" t="s">
        <v>2029</v>
      </c>
    </row>
    <row r="2194" spans="1:27" ht="15" customHeight="1">
      <c r="A2194" s="962" t="s">
        <v>267</v>
      </c>
      <c r="B2194" t="s">
        <v>288</v>
      </c>
      <c r="C2194" t="s">
        <v>13</v>
      </c>
      <c r="D2194" t="s">
        <v>11</v>
      </c>
      <c r="E2194" t="s">
        <v>329</v>
      </c>
      <c r="F2194" t="s">
        <v>474</v>
      </c>
      <c r="R2194">
        <v>0</v>
      </c>
      <c r="S2194">
        <v>0</v>
      </c>
      <c r="T2194">
        <v>0</v>
      </c>
      <c r="X2194">
        <v>0</v>
      </c>
      <c r="Y2194">
        <v>500000000</v>
      </c>
      <c r="AA2194" t="s">
        <v>2029</v>
      </c>
    </row>
    <row r="2195" spans="1:27" ht="15" customHeight="1">
      <c r="A2195" s="962" t="s">
        <v>267</v>
      </c>
      <c r="B2195" t="s">
        <v>287</v>
      </c>
      <c r="C2195" t="s">
        <v>13</v>
      </c>
      <c r="D2195" t="s">
        <v>11</v>
      </c>
      <c r="E2195" t="s">
        <v>329</v>
      </c>
      <c r="F2195" t="s">
        <v>474</v>
      </c>
      <c r="R2195">
        <v>0</v>
      </c>
      <c r="S2195">
        <v>0</v>
      </c>
      <c r="T2195">
        <v>0</v>
      </c>
      <c r="X2195">
        <v>0</v>
      </c>
      <c r="Y2195">
        <v>500000000</v>
      </c>
      <c r="AA2195" t="s">
        <v>2029</v>
      </c>
    </row>
    <row r="2196" spans="1:27" ht="15" customHeight="1">
      <c r="A2196" s="962" t="s">
        <v>268</v>
      </c>
      <c r="B2196" t="s">
        <v>296</v>
      </c>
      <c r="C2196" t="s">
        <v>13</v>
      </c>
      <c r="D2196" t="s">
        <v>11</v>
      </c>
      <c r="E2196" t="s">
        <v>329</v>
      </c>
      <c r="F2196" t="s">
        <v>474</v>
      </c>
      <c r="R2196">
        <v>0</v>
      </c>
      <c r="S2196">
        <v>0</v>
      </c>
      <c r="T2196">
        <v>0</v>
      </c>
      <c r="X2196">
        <v>0</v>
      </c>
      <c r="Y2196">
        <v>500000000</v>
      </c>
      <c r="AA2196" t="s">
        <v>2029</v>
      </c>
    </row>
    <row r="2197" spans="1:27" ht="15" customHeight="1">
      <c r="A2197" s="962" t="s">
        <v>268</v>
      </c>
      <c r="B2197" t="s">
        <v>289</v>
      </c>
      <c r="C2197" t="s">
        <v>13</v>
      </c>
      <c r="D2197" t="s">
        <v>11</v>
      </c>
      <c r="E2197" t="s">
        <v>329</v>
      </c>
      <c r="F2197" t="s">
        <v>474</v>
      </c>
      <c r="R2197">
        <v>0</v>
      </c>
      <c r="S2197">
        <v>0</v>
      </c>
      <c r="T2197">
        <v>0</v>
      </c>
      <c r="X2197">
        <v>0</v>
      </c>
      <c r="Y2197">
        <v>500000000</v>
      </c>
      <c r="AA2197" t="s">
        <v>2029</v>
      </c>
    </row>
    <row r="2198" spans="1:27" ht="15" customHeight="1">
      <c r="A2198" s="962" t="s">
        <v>268</v>
      </c>
      <c r="B2198" t="s">
        <v>288</v>
      </c>
      <c r="C2198" t="s">
        <v>13</v>
      </c>
      <c r="D2198" t="s">
        <v>11</v>
      </c>
      <c r="E2198" t="s">
        <v>329</v>
      </c>
      <c r="F2198" t="s">
        <v>474</v>
      </c>
      <c r="R2198">
        <v>0</v>
      </c>
      <c r="S2198">
        <v>0</v>
      </c>
      <c r="T2198">
        <v>0</v>
      </c>
      <c r="X2198">
        <v>0</v>
      </c>
      <c r="Y2198">
        <v>500000000</v>
      </c>
      <c r="AA2198" t="s">
        <v>2029</v>
      </c>
    </row>
    <row r="2199" spans="1:27" ht="15" customHeight="1">
      <c r="A2199" s="962" t="s">
        <v>268</v>
      </c>
      <c r="B2199" t="s">
        <v>287</v>
      </c>
      <c r="C2199" t="s">
        <v>13</v>
      </c>
      <c r="D2199" t="s">
        <v>11</v>
      </c>
      <c r="E2199" t="s">
        <v>329</v>
      </c>
      <c r="F2199" t="s">
        <v>474</v>
      </c>
      <c r="R2199">
        <v>0</v>
      </c>
      <c r="S2199">
        <v>0</v>
      </c>
      <c r="T2199">
        <v>0</v>
      </c>
      <c r="X2199">
        <v>0</v>
      </c>
      <c r="Y2199">
        <v>500000000</v>
      </c>
      <c r="AA2199" t="s">
        <v>2029</v>
      </c>
    </row>
    <row r="2200" spans="1:27" ht="15" customHeight="1">
      <c r="A2200" s="962" t="s">
        <v>269</v>
      </c>
      <c r="B2200" t="s">
        <v>296</v>
      </c>
      <c r="C2200" t="s">
        <v>13</v>
      </c>
      <c r="D2200" t="s">
        <v>11</v>
      </c>
      <c r="E2200" t="s">
        <v>329</v>
      </c>
      <c r="F2200" t="s">
        <v>474</v>
      </c>
      <c r="R2200">
        <v>0</v>
      </c>
      <c r="S2200">
        <v>0</v>
      </c>
      <c r="T2200">
        <v>0</v>
      </c>
      <c r="X2200">
        <v>0</v>
      </c>
      <c r="Y2200">
        <v>500000000</v>
      </c>
      <c r="AA2200" t="s">
        <v>2029</v>
      </c>
    </row>
    <row r="2201" spans="1:27" ht="15" customHeight="1">
      <c r="A2201" s="962" t="s">
        <v>269</v>
      </c>
      <c r="B2201" t="s">
        <v>289</v>
      </c>
      <c r="C2201" t="s">
        <v>13</v>
      </c>
      <c r="D2201" t="s">
        <v>11</v>
      </c>
      <c r="E2201" t="s">
        <v>329</v>
      </c>
      <c r="F2201" t="s">
        <v>474</v>
      </c>
      <c r="R2201">
        <v>0</v>
      </c>
      <c r="S2201">
        <v>0</v>
      </c>
      <c r="T2201">
        <v>0</v>
      </c>
      <c r="X2201">
        <v>0</v>
      </c>
      <c r="Y2201">
        <v>500000000</v>
      </c>
      <c r="AA2201" t="s">
        <v>2029</v>
      </c>
    </row>
    <row r="2202" spans="1:27" ht="15" customHeight="1">
      <c r="A2202" s="962" t="s">
        <v>269</v>
      </c>
      <c r="B2202" t="s">
        <v>288</v>
      </c>
      <c r="C2202" t="s">
        <v>13</v>
      </c>
      <c r="D2202" t="s">
        <v>11</v>
      </c>
      <c r="E2202" t="s">
        <v>329</v>
      </c>
      <c r="F2202" t="s">
        <v>474</v>
      </c>
      <c r="R2202">
        <v>0</v>
      </c>
      <c r="S2202">
        <v>0</v>
      </c>
      <c r="T2202">
        <v>0</v>
      </c>
      <c r="X2202">
        <v>0</v>
      </c>
      <c r="Y2202">
        <v>500000000</v>
      </c>
      <c r="AA2202" t="s">
        <v>2029</v>
      </c>
    </row>
    <row r="2203" spans="1:27" ht="15" customHeight="1">
      <c r="A2203" s="962" t="s">
        <v>269</v>
      </c>
      <c r="B2203" t="s">
        <v>287</v>
      </c>
      <c r="C2203" t="s">
        <v>13</v>
      </c>
      <c r="D2203" t="s">
        <v>11</v>
      </c>
      <c r="E2203" t="s">
        <v>329</v>
      </c>
      <c r="F2203" t="s">
        <v>474</v>
      </c>
      <c r="R2203">
        <v>0</v>
      </c>
      <c r="S2203">
        <v>0</v>
      </c>
      <c r="T2203">
        <v>0</v>
      </c>
      <c r="X2203">
        <v>0</v>
      </c>
      <c r="Y2203">
        <v>500000000</v>
      </c>
      <c r="AA2203" t="s">
        <v>2029</v>
      </c>
    </row>
    <row r="2204" spans="1:27" ht="15" customHeight="1">
      <c r="A2204" s="962" t="s">
        <v>270</v>
      </c>
      <c r="B2204" t="s">
        <v>296</v>
      </c>
      <c r="C2204" t="s">
        <v>13</v>
      </c>
      <c r="D2204" t="s">
        <v>11</v>
      </c>
      <c r="E2204" t="s">
        <v>329</v>
      </c>
      <c r="F2204" t="s">
        <v>474</v>
      </c>
      <c r="R2204">
        <v>0</v>
      </c>
      <c r="S2204">
        <v>0</v>
      </c>
      <c r="T2204">
        <v>0</v>
      </c>
      <c r="X2204">
        <v>0</v>
      </c>
      <c r="Y2204">
        <v>500000000</v>
      </c>
      <c r="AA2204" t="s">
        <v>2029</v>
      </c>
    </row>
    <row r="2205" spans="1:27" ht="15" customHeight="1">
      <c r="A2205" s="962" t="s">
        <v>270</v>
      </c>
      <c r="B2205" t="s">
        <v>289</v>
      </c>
      <c r="C2205" t="s">
        <v>13</v>
      </c>
      <c r="D2205" t="s">
        <v>11</v>
      </c>
      <c r="E2205" t="s">
        <v>329</v>
      </c>
      <c r="F2205" t="s">
        <v>474</v>
      </c>
      <c r="R2205">
        <v>0</v>
      </c>
      <c r="S2205">
        <v>0</v>
      </c>
      <c r="T2205">
        <v>0</v>
      </c>
      <c r="X2205">
        <v>0</v>
      </c>
      <c r="Y2205">
        <v>500000000</v>
      </c>
      <c r="AA2205" t="s">
        <v>2029</v>
      </c>
    </row>
    <row r="2206" spans="1:27" ht="15" customHeight="1">
      <c r="A2206" s="962" t="s">
        <v>270</v>
      </c>
      <c r="B2206" t="s">
        <v>288</v>
      </c>
      <c r="C2206" t="s">
        <v>13</v>
      </c>
      <c r="D2206" t="s">
        <v>11</v>
      </c>
      <c r="E2206" t="s">
        <v>329</v>
      </c>
      <c r="F2206" t="s">
        <v>474</v>
      </c>
      <c r="R2206">
        <v>0</v>
      </c>
      <c r="S2206">
        <v>0</v>
      </c>
      <c r="T2206">
        <v>0</v>
      </c>
      <c r="X2206">
        <v>0</v>
      </c>
      <c r="Y2206">
        <v>500000000</v>
      </c>
      <c r="AA2206" t="s">
        <v>2029</v>
      </c>
    </row>
    <row r="2207" spans="1:27" ht="15" customHeight="1">
      <c r="A2207" s="962" t="s">
        <v>270</v>
      </c>
      <c r="B2207" t="s">
        <v>287</v>
      </c>
      <c r="C2207" t="s">
        <v>13</v>
      </c>
      <c r="D2207" t="s">
        <v>11</v>
      </c>
      <c r="E2207" t="s">
        <v>329</v>
      </c>
      <c r="F2207" t="s">
        <v>474</v>
      </c>
      <c r="R2207">
        <v>0</v>
      </c>
      <c r="S2207">
        <v>0</v>
      </c>
      <c r="T2207">
        <v>0</v>
      </c>
      <c r="X2207">
        <v>0</v>
      </c>
      <c r="Y2207">
        <v>500000000</v>
      </c>
      <c r="AA2207" t="s">
        <v>2029</v>
      </c>
    </row>
    <row r="2208" spans="1:27" ht="15" customHeight="1">
      <c r="A2208" s="962" t="s">
        <v>271</v>
      </c>
      <c r="B2208" t="s">
        <v>297</v>
      </c>
      <c r="C2208" t="s">
        <v>13</v>
      </c>
      <c r="D2208" t="s">
        <v>11</v>
      </c>
      <c r="E2208" t="s">
        <v>329</v>
      </c>
      <c r="F2208" t="s">
        <v>474</v>
      </c>
      <c r="R2208">
        <v>0</v>
      </c>
      <c r="S2208">
        <v>0</v>
      </c>
      <c r="T2208">
        <v>0</v>
      </c>
      <c r="X2208">
        <v>0</v>
      </c>
      <c r="Y2208">
        <v>500000000</v>
      </c>
      <c r="AA2208" t="s">
        <v>2029</v>
      </c>
    </row>
    <row r="2209" spans="1:27" ht="15" customHeight="1">
      <c r="A2209" s="962" t="s">
        <v>271</v>
      </c>
      <c r="B2209" t="s">
        <v>288</v>
      </c>
      <c r="C2209" t="s">
        <v>13</v>
      </c>
      <c r="D2209" t="s">
        <v>11</v>
      </c>
      <c r="E2209" t="s">
        <v>329</v>
      </c>
      <c r="F2209" t="s">
        <v>474</v>
      </c>
      <c r="R2209">
        <v>0</v>
      </c>
      <c r="S2209">
        <v>0</v>
      </c>
      <c r="T2209">
        <v>0</v>
      </c>
      <c r="X2209">
        <v>0</v>
      </c>
      <c r="Y2209">
        <v>500000000</v>
      </c>
      <c r="AA2209" t="s">
        <v>2029</v>
      </c>
    </row>
    <row r="2210" spans="1:27" ht="15" customHeight="1">
      <c r="A2210" s="962" t="s">
        <v>271</v>
      </c>
      <c r="B2210" t="s">
        <v>287</v>
      </c>
      <c r="C2210" t="s">
        <v>13</v>
      </c>
      <c r="D2210" t="s">
        <v>11</v>
      </c>
      <c r="E2210" t="s">
        <v>329</v>
      </c>
      <c r="F2210" t="s">
        <v>474</v>
      </c>
      <c r="R2210">
        <v>0</v>
      </c>
      <c r="S2210">
        <v>0</v>
      </c>
      <c r="T2210">
        <v>0</v>
      </c>
      <c r="X2210">
        <v>0</v>
      </c>
      <c r="Y2210">
        <v>500000000</v>
      </c>
      <c r="AA2210" t="s">
        <v>2029</v>
      </c>
    </row>
    <row r="2211" spans="1:27" ht="15" customHeight="1">
      <c r="A2211" s="962" t="s">
        <v>271</v>
      </c>
      <c r="B2211" t="s">
        <v>299</v>
      </c>
      <c r="C2211" t="s">
        <v>13</v>
      </c>
      <c r="D2211" t="s">
        <v>11</v>
      </c>
      <c r="E2211" t="s">
        <v>329</v>
      </c>
      <c r="F2211" t="s">
        <v>474</v>
      </c>
      <c r="R2211">
        <v>0</v>
      </c>
      <c r="S2211">
        <v>0</v>
      </c>
      <c r="T2211">
        <v>0</v>
      </c>
      <c r="X2211">
        <v>0</v>
      </c>
      <c r="Y2211">
        <v>500000000</v>
      </c>
      <c r="AA2211" t="s">
        <v>2029</v>
      </c>
    </row>
    <row r="2212" spans="1:27" ht="15" customHeight="1">
      <c r="A2212" s="962" t="s">
        <v>271</v>
      </c>
      <c r="B2212" t="s">
        <v>301</v>
      </c>
      <c r="C2212" t="s">
        <v>13</v>
      </c>
      <c r="D2212" t="s">
        <v>11</v>
      </c>
      <c r="E2212" t="s">
        <v>329</v>
      </c>
      <c r="F2212" t="s">
        <v>474</v>
      </c>
      <c r="R2212">
        <v>0</v>
      </c>
      <c r="S2212">
        <v>0</v>
      </c>
      <c r="T2212">
        <v>0</v>
      </c>
      <c r="X2212">
        <v>0</v>
      </c>
      <c r="Y2212">
        <v>500000000</v>
      </c>
      <c r="AA2212" t="s">
        <v>2029</v>
      </c>
    </row>
    <row r="2213" spans="1:27" ht="15" customHeight="1">
      <c r="A2213" s="962" t="s">
        <v>271</v>
      </c>
      <c r="B2213" t="s">
        <v>302</v>
      </c>
      <c r="C2213" t="s">
        <v>13</v>
      </c>
      <c r="D2213" t="s">
        <v>11</v>
      </c>
      <c r="E2213" t="s">
        <v>329</v>
      </c>
      <c r="F2213" t="s">
        <v>474</v>
      </c>
      <c r="R2213">
        <v>0</v>
      </c>
      <c r="S2213">
        <v>0</v>
      </c>
      <c r="T2213">
        <v>0</v>
      </c>
      <c r="X2213">
        <v>0</v>
      </c>
      <c r="Y2213">
        <v>500000000</v>
      </c>
      <c r="AA2213" t="s">
        <v>2029</v>
      </c>
    </row>
    <row r="2214" spans="1:27" ht="15" customHeight="1">
      <c r="A2214" s="962" t="s">
        <v>271</v>
      </c>
      <c r="B2214" t="s">
        <v>303</v>
      </c>
      <c r="C2214" t="s">
        <v>13</v>
      </c>
      <c r="D2214" t="s">
        <v>11</v>
      </c>
      <c r="E2214" t="s">
        <v>329</v>
      </c>
      <c r="F2214" t="s">
        <v>474</v>
      </c>
      <c r="R2214">
        <v>0</v>
      </c>
      <c r="S2214">
        <v>0</v>
      </c>
      <c r="T2214">
        <v>0</v>
      </c>
      <c r="X2214">
        <v>0</v>
      </c>
      <c r="Y2214">
        <v>500000000</v>
      </c>
      <c r="AA2214" t="s">
        <v>2029</v>
      </c>
    </row>
    <row r="2215" spans="1:27" ht="15" customHeight="1">
      <c r="A2215" s="962" t="s">
        <v>271</v>
      </c>
      <c r="B2215" t="s">
        <v>298</v>
      </c>
      <c r="C2215" t="s">
        <v>13</v>
      </c>
      <c r="D2215" t="s">
        <v>11</v>
      </c>
      <c r="E2215" t="s">
        <v>329</v>
      </c>
      <c r="F2215" t="s">
        <v>474</v>
      </c>
      <c r="R2215">
        <v>0</v>
      </c>
      <c r="S2215">
        <v>0</v>
      </c>
      <c r="T2215">
        <v>0</v>
      </c>
      <c r="X2215">
        <v>0</v>
      </c>
      <c r="Y2215">
        <v>500000000</v>
      </c>
      <c r="AA2215" t="s">
        <v>2029</v>
      </c>
    </row>
    <row r="2216" spans="1:27" ht="15" customHeight="1">
      <c r="A2216" s="962" t="s">
        <v>271</v>
      </c>
      <c r="B2216" t="s">
        <v>300</v>
      </c>
      <c r="C2216" t="s">
        <v>13</v>
      </c>
      <c r="D2216" t="s">
        <v>11</v>
      </c>
      <c r="E2216" t="s">
        <v>329</v>
      </c>
      <c r="F2216" t="s">
        <v>474</v>
      </c>
      <c r="R2216">
        <v>0</v>
      </c>
      <c r="S2216">
        <v>0</v>
      </c>
      <c r="T2216">
        <v>0</v>
      </c>
      <c r="X2216">
        <v>0</v>
      </c>
      <c r="Y2216">
        <v>500000000</v>
      </c>
      <c r="AA2216" t="s">
        <v>2029</v>
      </c>
    </row>
    <row r="2217" spans="1:27" ht="15" customHeight="1">
      <c r="A2217" s="962" t="s">
        <v>272</v>
      </c>
      <c r="B2217" t="s">
        <v>296</v>
      </c>
      <c r="C2217" t="s">
        <v>13</v>
      </c>
      <c r="D2217" t="s">
        <v>11</v>
      </c>
      <c r="E2217" t="s">
        <v>329</v>
      </c>
      <c r="F2217" t="s">
        <v>474</v>
      </c>
      <c r="R2217">
        <v>0</v>
      </c>
      <c r="S2217">
        <v>0</v>
      </c>
      <c r="T2217">
        <v>0</v>
      </c>
      <c r="X2217">
        <v>0</v>
      </c>
      <c r="Y2217">
        <v>500000000</v>
      </c>
      <c r="AA2217" t="s">
        <v>2029</v>
      </c>
    </row>
    <row r="2218" spans="1:27" ht="15" customHeight="1">
      <c r="A2218" s="962" t="s">
        <v>272</v>
      </c>
      <c r="B2218" t="s">
        <v>289</v>
      </c>
      <c r="C2218" t="s">
        <v>13</v>
      </c>
      <c r="D2218" t="s">
        <v>11</v>
      </c>
      <c r="E2218" t="s">
        <v>329</v>
      </c>
      <c r="F2218" t="s">
        <v>474</v>
      </c>
      <c r="R2218">
        <v>0</v>
      </c>
      <c r="S2218">
        <v>0</v>
      </c>
      <c r="T2218">
        <v>0</v>
      </c>
      <c r="X2218">
        <v>0</v>
      </c>
      <c r="Y2218">
        <v>500000000</v>
      </c>
      <c r="AA2218" t="s">
        <v>2029</v>
      </c>
    </row>
    <row r="2219" spans="1:27" ht="15" customHeight="1">
      <c r="A2219" s="962" t="s">
        <v>272</v>
      </c>
      <c r="B2219" t="s">
        <v>288</v>
      </c>
      <c r="C2219" t="s">
        <v>13</v>
      </c>
      <c r="D2219" t="s">
        <v>11</v>
      </c>
      <c r="E2219" t="s">
        <v>329</v>
      </c>
      <c r="F2219" t="s">
        <v>474</v>
      </c>
      <c r="R2219">
        <v>0</v>
      </c>
      <c r="S2219">
        <v>0</v>
      </c>
      <c r="T2219">
        <v>0</v>
      </c>
      <c r="X2219">
        <v>0</v>
      </c>
      <c r="Y2219">
        <v>500000000</v>
      </c>
      <c r="AA2219" t="s">
        <v>2029</v>
      </c>
    </row>
    <row r="2220" spans="1:27" ht="15" customHeight="1">
      <c r="A2220" s="962" t="s">
        <v>272</v>
      </c>
      <c r="B2220" t="s">
        <v>287</v>
      </c>
      <c r="C2220" t="s">
        <v>13</v>
      </c>
      <c r="D2220" t="s">
        <v>11</v>
      </c>
      <c r="E2220" t="s">
        <v>329</v>
      </c>
      <c r="F2220" t="s">
        <v>474</v>
      </c>
      <c r="R2220">
        <v>0</v>
      </c>
      <c r="S2220">
        <v>0</v>
      </c>
      <c r="T2220">
        <v>0</v>
      </c>
      <c r="X2220">
        <v>0</v>
      </c>
      <c r="Y2220">
        <v>500000000</v>
      </c>
      <c r="AA2220" t="s">
        <v>2029</v>
      </c>
    </row>
    <row r="2221" spans="1:27" ht="15" customHeight="1">
      <c r="A2221" s="962" t="s">
        <v>273</v>
      </c>
      <c r="B2221" t="s">
        <v>296</v>
      </c>
      <c r="C2221" t="s">
        <v>13</v>
      </c>
      <c r="D2221" t="s">
        <v>11</v>
      </c>
      <c r="E2221" t="s">
        <v>329</v>
      </c>
      <c r="F2221" t="s">
        <v>474</v>
      </c>
      <c r="R2221">
        <v>0</v>
      </c>
      <c r="S2221">
        <v>0</v>
      </c>
      <c r="T2221">
        <v>0</v>
      </c>
      <c r="X2221">
        <v>0</v>
      </c>
      <c r="Y2221">
        <v>500000000</v>
      </c>
      <c r="AA2221" t="s">
        <v>2029</v>
      </c>
    </row>
    <row r="2222" spans="1:27" ht="15" customHeight="1">
      <c r="A2222" s="962" t="s">
        <v>273</v>
      </c>
      <c r="B2222" t="s">
        <v>289</v>
      </c>
      <c r="C2222" t="s">
        <v>13</v>
      </c>
      <c r="D2222" t="s">
        <v>11</v>
      </c>
      <c r="E2222" t="s">
        <v>329</v>
      </c>
      <c r="F2222" t="s">
        <v>474</v>
      </c>
      <c r="R2222">
        <v>0</v>
      </c>
      <c r="S2222">
        <v>0</v>
      </c>
      <c r="T2222">
        <v>0</v>
      </c>
      <c r="X2222">
        <v>0</v>
      </c>
      <c r="Y2222">
        <v>500000000</v>
      </c>
      <c r="AA2222" t="s">
        <v>2029</v>
      </c>
    </row>
    <row r="2223" spans="1:27" ht="15" customHeight="1">
      <c r="A2223" s="962" t="s">
        <v>273</v>
      </c>
      <c r="B2223" t="s">
        <v>288</v>
      </c>
      <c r="C2223" t="s">
        <v>13</v>
      </c>
      <c r="D2223" t="s">
        <v>11</v>
      </c>
      <c r="E2223" t="s">
        <v>329</v>
      </c>
      <c r="F2223" t="s">
        <v>474</v>
      </c>
      <c r="R2223">
        <v>0</v>
      </c>
      <c r="S2223">
        <v>0</v>
      </c>
      <c r="T2223">
        <v>0</v>
      </c>
      <c r="X2223">
        <v>0</v>
      </c>
      <c r="Y2223">
        <v>500000000</v>
      </c>
      <c r="AA2223" t="s">
        <v>2029</v>
      </c>
    </row>
    <row r="2224" spans="1:27" ht="15" customHeight="1">
      <c r="A2224" s="962" t="s">
        <v>273</v>
      </c>
      <c r="B2224" t="s">
        <v>287</v>
      </c>
      <c r="C2224" t="s">
        <v>13</v>
      </c>
      <c r="D2224" t="s">
        <v>11</v>
      </c>
      <c r="E2224" t="s">
        <v>329</v>
      </c>
      <c r="F2224" t="s">
        <v>474</v>
      </c>
      <c r="R2224">
        <v>0</v>
      </c>
      <c r="S2224">
        <v>0</v>
      </c>
      <c r="T2224">
        <v>0</v>
      </c>
      <c r="X2224">
        <v>0</v>
      </c>
      <c r="Y2224">
        <v>500000000</v>
      </c>
      <c r="AA2224" t="s">
        <v>2029</v>
      </c>
    </row>
    <row r="2225" spans="1:27" ht="15" customHeight="1">
      <c r="A2225" s="962" t="s">
        <v>274</v>
      </c>
      <c r="B2225" t="s">
        <v>283</v>
      </c>
      <c r="C2225" t="s">
        <v>13</v>
      </c>
      <c r="D2225" t="s">
        <v>11</v>
      </c>
      <c r="E2225" t="s">
        <v>329</v>
      </c>
      <c r="F2225" t="s">
        <v>474</v>
      </c>
      <c r="R2225">
        <v>0</v>
      </c>
      <c r="U2225">
        <v>0</v>
      </c>
      <c r="V2225">
        <v>0</v>
      </c>
      <c r="X2225">
        <v>0</v>
      </c>
      <c r="Y2225">
        <v>500000000</v>
      </c>
      <c r="Z2225">
        <v>0</v>
      </c>
      <c r="AA2225" t="s">
        <v>2028</v>
      </c>
    </row>
    <row r="2226" spans="1:27" ht="15" customHeight="1">
      <c r="A2226" s="962" t="s">
        <v>277</v>
      </c>
      <c r="B2226" t="s">
        <v>246</v>
      </c>
      <c r="C2226" t="s">
        <v>13</v>
      </c>
      <c r="D2226" t="s">
        <v>11</v>
      </c>
      <c r="E2226" t="s">
        <v>329</v>
      </c>
      <c r="F2226" t="s">
        <v>474</v>
      </c>
      <c r="R2226">
        <v>0</v>
      </c>
      <c r="S2226">
        <v>0</v>
      </c>
      <c r="T2226">
        <v>500000000</v>
      </c>
      <c r="X2226">
        <v>0</v>
      </c>
      <c r="Y2226">
        <v>500000000</v>
      </c>
      <c r="AA2226" t="s">
        <v>2027</v>
      </c>
    </row>
    <row r="2227" spans="1:27" ht="15" customHeight="1">
      <c r="A2227" s="962" t="s">
        <v>277</v>
      </c>
      <c r="B2227" t="s">
        <v>244</v>
      </c>
      <c r="C2227" t="s">
        <v>13</v>
      </c>
      <c r="D2227" t="s">
        <v>11</v>
      </c>
      <c r="E2227" t="s">
        <v>329</v>
      </c>
      <c r="F2227" t="s">
        <v>474</v>
      </c>
      <c r="G2227" t="s">
        <v>475</v>
      </c>
      <c r="I2227" t="s">
        <v>428</v>
      </c>
      <c r="K2227" t="s">
        <v>333</v>
      </c>
      <c r="L2227" t="s">
        <v>277</v>
      </c>
      <c r="M2227" t="s">
        <v>66</v>
      </c>
      <c r="O2227" t="s">
        <v>365</v>
      </c>
      <c r="P2227" t="s">
        <v>336</v>
      </c>
      <c r="Q2227" t="s">
        <v>337</v>
      </c>
      <c r="R2227">
        <v>12.7</v>
      </c>
      <c r="U2227">
        <v>12.68</v>
      </c>
      <c r="V2227">
        <v>0.63</v>
      </c>
      <c r="W2227">
        <v>0.1</v>
      </c>
      <c r="X2227">
        <v>0</v>
      </c>
      <c r="Y2227">
        <v>500000000</v>
      </c>
      <c r="Z2227">
        <v>0</v>
      </c>
      <c r="AA2227" t="s">
        <v>2028</v>
      </c>
    </row>
    <row r="2228" spans="1:27" ht="15" customHeight="1">
      <c r="A2228" s="962" t="s">
        <v>278</v>
      </c>
      <c r="B2228" t="s">
        <v>252</v>
      </c>
      <c r="C2228" t="s">
        <v>13</v>
      </c>
      <c r="D2228" t="s">
        <v>11</v>
      </c>
      <c r="E2228" t="s">
        <v>329</v>
      </c>
      <c r="F2228" t="s">
        <v>474</v>
      </c>
      <c r="J2228" t="s">
        <v>340</v>
      </c>
      <c r="L2228" t="s">
        <v>252</v>
      </c>
      <c r="R2228">
        <v>0</v>
      </c>
      <c r="U2228">
        <v>0</v>
      </c>
      <c r="V2228">
        <v>0</v>
      </c>
      <c r="X2228">
        <v>0</v>
      </c>
      <c r="Y2228">
        <v>500000000</v>
      </c>
      <c r="Z2228">
        <v>0</v>
      </c>
      <c r="AA2228" t="s">
        <v>2028</v>
      </c>
    </row>
    <row r="2229" spans="1:27" ht="15" customHeight="1">
      <c r="A2229" s="962" t="s">
        <v>278</v>
      </c>
      <c r="B2229" t="s">
        <v>247</v>
      </c>
      <c r="C2229" t="s">
        <v>13</v>
      </c>
      <c r="D2229" t="s">
        <v>11</v>
      </c>
      <c r="E2229" t="s">
        <v>329</v>
      </c>
      <c r="F2229" t="s">
        <v>474</v>
      </c>
      <c r="O2229" t="s">
        <v>361</v>
      </c>
      <c r="P2229" t="s">
        <v>868</v>
      </c>
      <c r="Q2229" t="s">
        <v>869</v>
      </c>
      <c r="R2229">
        <v>6.34</v>
      </c>
      <c r="X2229">
        <v>0</v>
      </c>
      <c r="Y2229">
        <v>500000000</v>
      </c>
      <c r="AA2229" t="s">
        <v>2025</v>
      </c>
    </row>
    <row r="2230" spans="1:27" ht="15" customHeight="1">
      <c r="A2230" s="962" t="s">
        <v>278</v>
      </c>
      <c r="B2230" t="s">
        <v>251</v>
      </c>
      <c r="C2230" t="s">
        <v>13</v>
      </c>
      <c r="D2230" t="s">
        <v>11</v>
      </c>
      <c r="E2230" t="s">
        <v>329</v>
      </c>
      <c r="F2230" t="s">
        <v>474</v>
      </c>
      <c r="R2230">
        <v>0</v>
      </c>
      <c r="X2230">
        <v>0</v>
      </c>
      <c r="Y2230">
        <v>500000000</v>
      </c>
      <c r="AA2230" t="s">
        <v>2025</v>
      </c>
    </row>
    <row r="2231" spans="1:27" ht="15" customHeight="1">
      <c r="A2231" s="962" t="s">
        <v>279</v>
      </c>
      <c r="B2231" t="s">
        <v>254</v>
      </c>
      <c r="C2231" t="s">
        <v>13</v>
      </c>
      <c r="D2231" t="s">
        <v>11</v>
      </c>
      <c r="E2231" t="s">
        <v>329</v>
      </c>
      <c r="F2231" t="s">
        <v>474</v>
      </c>
      <c r="O2231" t="s">
        <v>361</v>
      </c>
      <c r="P2231" t="s">
        <v>868</v>
      </c>
      <c r="Q2231" t="s">
        <v>869</v>
      </c>
      <c r="R2231">
        <v>6.28</v>
      </c>
      <c r="X2231">
        <v>0</v>
      </c>
      <c r="Y2231">
        <v>500000000</v>
      </c>
      <c r="AA2231" t="s">
        <v>2025</v>
      </c>
    </row>
    <row r="2232" spans="1:27" ht="15" customHeight="1">
      <c r="A2232" s="962" t="s">
        <v>279</v>
      </c>
      <c r="B2232" t="s">
        <v>253</v>
      </c>
      <c r="C2232" t="s">
        <v>13</v>
      </c>
      <c r="D2232" t="s">
        <v>11</v>
      </c>
      <c r="E2232" t="s">
        <v>329</v>
      </c>
      <c r="F2232" t="s">
        <v>474</v>
      </c>
      <c r="H2232" t="s">
        <v>964</v>
      </c>
      <c r="I2232" t="s">
        <v>848</v>
      </c>
      <c r="J2232" t="s">
        <v>965</v>
      </c>
      <c r="K2232" t="s">
        <v>849</v>
      </c>
      <c r="L2232" t="s">
        <v>966</v>
      </c>
      <c r="M2232" t="s">
        <v>848</v>
      </c>
      <c r="O2232" t="s">
        <v>882</v>
      </c>
      <c r="P2232" t="s">
        <v>851</v>
      </c>
      <c r="Q2232" t="s">
        <v>337</v>
      </c>
      <c r="R2232">
        <v>1.27</v>
      </c>
      <c r="X2232">
        <v>0</v>
      </c>
      <c r="Y2232">
        <v>500000000</v>
      </c>
      <c r="AA2232" t="s">
        <v>2025</v>
      </c>
    </row>
    <row r="2233" spans="1:27" ht="15" customHeight="1">
      <c r="A2233" s="962" t="s">
        <v>279</v>
      </c>
      <c r="B2233" t="s">
        <v>251</v>
      </c>
      <c r="C2233" t="s">
        <v>13</v>
      </c>
      <c r="D2233" t="s">
        <v>11</v>
      </c>
      <c r="E2233" t="s">
        <v>329</v>
      </c>
      <c r="F2233" t="s">
        <v>474</v>
      </c>
      <c r="J2233" t="s">
        <v>965</v>
      </c>
      <c r="K2233" t="s">
        <v>849</v>
      </c>
      <c r="L2233" t="s">
        <v>966</v>
      </c>
      <c r="O2233" t="s">
        <v>882</v>
      </c>
      <c r="P2233" t="s">
        <v>851</v>
      </c>
      <c r="Q2233" t="s">
        <v>337</v>
      </c>
      <c r="R2233">
        <v>1.27</v>
      </c>
      <c r="X2233">
        <v>0</v>
      </c>
      <c r="Y2233">
        <v>500000000</v>
      </c>
      <c r="AA2233" t="s">
        <v>2025</v>
      </c>
    </row>
    <row r="2234" spans="1:27" ht="15" customHeight="1">
      <c r="A2234" s="962" t="s">
        <v>279</v>
      </c>
      <c r="B2234" t="s">
        <v>255</v>
      </c>
      <c r="C2234" t="s">
        <v>13</v>
      </c>
      <c r="D2234" t="s">
        <v>11</v>
      </c>
      <c r="E2234" t="s">
        <v>329</v>
      </c>
      <c r="F2234" t="s">
        <v>474</v>
      </c>
      <c r="H2234" t="s">
        <v>931</v>
      </c>
      <c r="I2234" t="s">
        <v>853</v>
      </c>
      <c r="J2234" t="s">
        <v>948</v>
      </c>
      <c r="K2234" t="s">
        <v>854</v>
      </c>
      <c r="L2234" t="s">
        <v>855</v>
      </c>
      <c r="M2234" t="s">
        <v>55</v>
      </c>
      <c r="O2234" t="s">
        <v>361</v>
      </c>
      <c r="P2234" t="s">
        <v>851</v>
      </c>
      <c r="Q2234" t="s">
        <v>337</v>
      </c>
      <c r="R2234">
        <v>0.06</v>
      </c>
      <c r="X2234">
        <v>0</v>
      </c>
      <c r="Y2234">
        <v>500000000</v>
      </c>
      <c r="AA2234" t="s">
        <v>2025</v>
      </c>
    </row>
    <row r="2235" spans="1:27" ht="15" customHeight="1">
      <c r="A2235" s="962" t="s">
        <v>280</v>
      </c>
      <c r="B2235" t="s">
        <v>257</v>
      </c>
      <c r="C2235" t="s">
        <v>13</v>
      </c>
      <c r="D2235" t="s">
        <v>11</v>
      </c>
      <c r="E2235" t="s">
        <v>329</v>
      </c>
      <c r="F2235" t="s">
        <v>474</v>
      </c>
      <c r="J2235" t="s">
        <v>436</v>
      </c>
      <c r="R2235">
        <v>0</v>
      </c>
      <c r="U2235">
        <v>0</v>
      </c>
      <c r="V2235">
        <v>0</v>
      </c>
      <c r="X2235">
        <v>0</v>
      </c>
      <c r="Y2235">
        <v>500000000</v>
      </c>
      <c r="Z2235">
        <v>0</v>
      </c>
      <c r="AA2235" t="s">
        <v>2028</v>
      </c>
    </row>
    <row r="2236" spans="1:27" ht="15" customHeight="1">
      <c r="A2236" s="962" t="s">
        <v>280</v>
      </c>
      <c r="B2236" t="s">
        <v>259</v>
      </c>
      <c r="C2236" t="s">
        <v>13</v>
      </c>
      <c r="D2236" t="s">
        <v>11</v>
      </c>
      <c r="E2236" t="s">
        <v>329</v>
      </c>
      <c r="F2236" t="s">
        <v>474</v>
      </c>
      <c r="R2236">
        <v>0</v>
      </c>
      <c r="U2236">
        <v>0</v>
      </c>
      <c r="V2236">
        <v>0</v>
      </c>
      <c r="X2236">
        <v>0</v>
      </c>
      <c r="Y2236">
        <v>500000000</v>
      </c>
      <c r="Z2236">
        <v>0</v>
      </c>
      <c r="AA2236" t="s">
        <v>2028</v>
      </c>
    </row>
    <row r="2237" spans="1:27" ht="15" customHeight="1">
      <c r="A2237" s="962" t="s">
        <v>280</v>
      </c>
      <c r="B2237" t="s">
        <v>260</v>
      </c>
      <c r="C2237" t="s">
        <v>13</v>
      </c>
      <c r="D2237" t="s">
        <v>11</v>
      </c>
      <c r="E2237" t="s">
        <v>329</v>
      </c>
      <c r="F2237" t="s">
        <v>474</v>
      </c>
      <c r="R2237">
        <v>0</v>
      </c>
      <c r="X2237">
        <v>0</v>
      </c>
      <c r="Y2237">
        <v>500000000</v>
      </c>
      <c r="AA2237" t="s">
        <v>2025</v>
      </c>
    </row>
    <row r="2238" spans="1:27" ht="15" customHeight="1">
      <c r="A2238" s="962" t="s">
        <v>281</v>
      </c>
      <c r="B2238" t="s">
        <v>262</v>
      </c>
      <c r="C2238" t="s">
        <v>13</v>
      </c>
      <c r="D2238" t="s">
        <v>11</v>
      </c>
      <c r="E2238" t="s">
        <v>329</v>
      </c>
      <c r="F2238" t="s">
        <v>474</v>
      </c>
      <c r="L2238" t="s">
        <v>2002</v>
      </c>
      <c r="O2238" t="s">
        <v>361</v>
      </c>
      <c r="P2238" t="s">
        <v>868</v>
      </c>
      <c r="Q2238" t="s">
        <v>869</v>
      </c>
      <c r="R2238">
        <v>0</v>
      </c>
      <c r="S2238">
        <v>0</v>
      </c>
      <c r="T2238">
        <v>500000000</v>
      </c>
      <c r="X2238">
        <v>0</v>
      </c>
      <c r="Y2238">
        <v>500000000</v>
      </c>
      <c r="AA2238" t="s">
        <v>2027</v>
      </c>
    </row>
    <row r="2239" spans="1:27" ht="15" customHeight="1">
      <c r="A2239" s="962" t="s">
        <v>281</v>
      </c>
      <c r="B2239" t="s">
        <v>261</v>
      </c>
      <c r="C2239" t="s">
        <v>13</v>
      </c>
      <c r="D2239" t="s">
        <v>11</v>
      </c>
      <c r="E2239" t="s">
        <v>329</v>
      </c>
      <c r="F2239" t="s">
        <v>474</v>
      </c>
      <c r="R2239">
        <v>0</v>
      </c>
      <c r="S2239">
        <v>0</v>
      </c>
      <c r="T2239">
        <v>500000000</v>
      </c>
      <c r="X2239">
        <v>0</v>
      </c>
      <c r="Y2239">
        <v>500000000</v>
      </c>
      <c r="AA2239" t="s">
        <v>2027</v>
      </c>
    </row>
    <row r="2240" spans="1:27" ht="15" customHeight="1">
      <c r="A2240" s="962" t="s">
        <v>282</v>
      </c>
      <c r="B2240" t="s">
        <v>263</v>
      </c>
      <c r="C2240" t="s">
        <v>13</v>
      </c>
      <c r="D2240" t="s">
        <v>11</v>
      </c>
      <c r="E2240" t="s">
        <v>329</v>
      </c>
      <c r="F2240" t="s">
        <v>474</v>
      </c>
      <c r="O2240" t="s">
        <v>361</v>
      </c>
      <c r="P2240" t="s">
        <v>868</v>
      </c>
      <c r="Q2240" t="s">
        <v>869</v>
      </c>
      <c r="R2240">
        <v>0</v>
      </c>
      <c r="S2240">
        <v>0</v>
      </c>
      <c r="T2240">
        <v>500000000</v>
      </c>
      <c r="X2240">
        <v>0</v>
      </c>
      <c r="Y2240">
        <v>500000000</v>
      </c>
      <c r="AA2240" t="s">
        <v>2027</v>
      </c>
    </row>
    <row r="2241" spans="1:27" ht="15" customHeight="1">
      <c r="A2241" s="962" t="s">
        <v>283</v>
      </c>
      <c r="B2241" t="s">
        <v>265</v>
      </c>
      <c r="C2241" t="s">
        <v>13</v>
      </c>
      <c r="D2241" t="s">
        <v>11</v>
      </c>
      <c r="E2241" t="s">
        <v>329</v>
      </c>
      <c r="F2241" t="s">
        <v>474</v>
      </c>
      <c r="O2241" t="s">
        <v>361</v>
      </c>
      <c r="P2241" t="s">
        <v>868</v>
      </c>
      <c r="Q2241" t="s">
        <v>869</v>
      </c>
      <c r="R2241">
        <v>17.3</v>
      </c>
      <c r="S2241">
        <v>0</v>
      </c>
      <c r="T2241">
        <v>34.6</v>
      </c>
      <c r="X2241">
        <v>0</v>
      </c>
      <c r="Y2241">
        <v>500000000</v>
      </c>
      <c r="AA2241" t="s">
        <v>2029</v>
      </c>
    </row>
    <row r="2242" spans="1:27" ht="15" customHeight="1">
      <c r="A2242" s="962" t="s">
        <v>283</v>
      </c>
      <c r="B2242" t="s">
        <v>266</v>
      </c>
      <c r="C2242" t="s">
        <v>13</v>
      </c>
      <c r="D2242" t="s">
        <v>11</v>
      </c>
      <c r="E2242" t="s">
        <v>329</v>
      </c>
      <c r="F2242" t="s">
        <v>474</v>
      </c>
      <c r="O2242" t="s">
        <v>361</v>
      </c>
      <c r="P2242" t="s">
        <v>868</v>
      </c>
      <c r="Q2242" t="s">
        <v>869</v>
      </c>
      <c r="R2242">
        <v>17.3</v>
      </c>
      <c r="S2242">
        <v>0</v>
      </c>
      <c r="T2242">
        <v>34.6</v>
      </c>
      <c r="X2242">
        <v>0</v>
      </c>
      <c r="Y2242">
        <v>500000000</v>
      </c>
      <c r="AA2242" t="s">
        <v>2029</v>
      </c>
    </row>
    <row r="2243" spans="1:27" ht="15" customHeight="1">
      <c r="A2243" s="962" t="s">
        <v>283</v>
      </c>
      <c r="B2243" t="s">
        <v>264</v>
      </c>
      <c r="C2243" t="s">
        <v>13</v>
      </c>
      <c r="D2243" t="s">
        <v>11</v>
      </c>
      <c r="E2243" t="s">
        <v>329</v>
      </c>
      <c r="F2243" t="s">
        <v>474</v>
      </c>
      <c r="R2243">
        <v>34.6</v>
      </c>
      <c r="X2243">
        <v>0</v>
      </c>
      <c r="Y2243">
        <v>500000000</v>
      </c>
      <c r="AA2243" t="s">
        <v>2025</v>
      </c>
    </row>
    <row r="2244" spans="1:27" ht="15" customHeight="1">
      <c r="A2244" s="962" t="s">
        <v>284</v>
      </c>
      <c r="B2244" t="s">
        <v>269</v>
      </c>
      <c r="C2244" t="s">
        <v>13</v>
      </c>
      <c r="D2244" t="s">
        <v>11</v>
      </c>
      <c r="E2244" t="s">
        <v>329</v>
      </c>
      <c r="F2244" t="s">
        <v>474</v>
      </c>
      <c r="R2244">
        <v>0</v>
      </c>
      <c r="S2244">
        <v>0</v>
      </c>
      <c r="T2244">
        <v>0</v>
      </c>
      <c r="X2244">
        <v>0</v>
      </c>
      <c r="Y2244">
        <v>500000000</v>
      </c>
      <c r="AA2244" t="s">
        <v>2029</v>
      </c>
    </row>
    <row r="2245" spans="1:27" ht="15" customHeight="1">
      <c r="A2245" s="962" t="s">
        <v>284</v>
      </c>
      <c r="B2245" t="s">
        <v>267</v>
      </c>
      <c r="C2245" t="s">
        <v>13</v>
      </c>
      <c r="D2245" t="s">
        <v>11</v>
      </c>
      <c r="E2245" t="s">
        <v>329</v>
      </c>
      <c r="F2245" t="s">
        <v>474</v>
      </c>
      <c r="R2245">
        <v>0</v>
      </c>
      <c r="S2245">
        <v>0</v>
      </c>
      <c r="T2245">
        <v>0</v>
      </c>
      <c r="X2245">
        <v>0</v>
      </c>
      <c r="Y2245">
        <v>500000000</v>
      </c>
      <c r="AA2245" t="s">
        <v>2029</v>
      </c>
    </row>
    <row r="2246" spans="1:27" ht="15" customHeight="1">
      <c r="A2246" s="962" t="s">
        <v>284</v>
      </c>
      <c r="B2246" t="s">
        <v>268</v>
      </c>
      <c r="C2246" t="s">
        <v>13</v>
      </c>
      <c r="D2246" t="s">
        <v>11</v>
      </c>
      <c r="E2246" t="s">
        <v>329</v>
      </c>
      <c r="F2246" t="s">
        <v>474</v>
      </c>
      <c r="R2246">
        <v>0</v>
      </c>
      <c r="S2246">
        <v>0</v>
      </c>
      <c r="T2246">
        <v>0</v>
      </c>
      <c r="X2246">
        <v>0</v>
      </c>
      <c r="Y2246">
        <v>500000000</v>
      </c>
      <c r="AA2246" t="s">
        <v>2029</v>
      </c>
    </row>
    <row r="2247" spans="1:27" ht="15" customHeight="1">
      <c r="A2247" s="962" t="s">
        <v>285</v>
      </c>
      <c r="B2247" t="s">
        <v>271</v>
      </c>
      <c r="C2247" t="s">
        <v>13</v>
      </c>
      <c r="D2247" t="s">
        <v>11</v>
      </c>
      <c r="E2247" t="s">
        <v>329</v>
      </c>
      <c r="F2247" t="s">
        <v>474</v>
      </c>
      <c r="R2247">
        <v>0</v>
      </c>
      <c r="S2247">
        <v>0</v>
      </c>
      <c r="T2247">
        <v>0</v>
      </c>
      <c r="X2247">
        <v>0</v>
      </c>
      <c r="Y2247">
        <v>500000000</v>
      </c>
      <c r="AA2247" t="s">
        <v>2029</v>
      </c>
    </row>
    <row r="2248" spans="1:27" ht="15" customHeight="1">
      <c r="A2248" s="962" t="s">
        <v>285</v>
      </c>
      <c r="B2248" t="s">
        <v>270</v>
      </c>
      <c r="C2248" t="s">
        <v>13</v>
      </c>
      <c r="D2248" t="s">
        <v>11</v>
      </c>
      <c r="E2248" t="s">
        <v>329</v>
      </c>
      <c r="F2248" t="s">
        <v>474</v>
      </c>
      <c r="R2248">
        <v>0</v>
      </c>
      <c r="S2248">
        <v>0</v>
      </c>
      <c r="T2248">
        <v>0</v>
      </c>
      <c r="X2248">
        <v>0</v>
      </c>
      <c r="Y2248">
        <v>500000000</v>
      </c>
      <c r="AA2248" t="s">
        <v>2029</v>
      </c>
    </row>
    <row r="2249" spans="1:27" ht="15" customHeight="1">
      <c r="A2249" s="962" t="s">
        <v>286</v>
      </c>
      <c r="B2249" t="s">
        <v>273</v>
      </c>
      <c r="C2249" t="s">
        <v>13</v>
      </c>
      <c r="D2249" t="s">
        <v>11</v>
      </c>
      <c r="E2249" t="s">
        <v>329</v>
      </c>
      <c r="F2249" t="s">
        <v>474</v>
      </c>
      <c r="R2249">
        <v>0</v>
      </c>
      <c r="S2249">
        <v>0</v>
      </c>
      <c r="T2249">
        <v>0</v>
      </c>
      <c r="X2249">
        <v>0</v>
      </c>
      <c r="Y2249">
        <v>500000000</v>
      </c>
      <c r="AA2249" t="s">
        <v>2029</v>
      </c>
    </row>
    <row r="2250" spans="1:27" ht="15" customHeight="1">
      <c r="A2250" s="962" t="s">
        <v>286</v>
      </c>
      <c r="B2250" t="s">
        <v>272</v>
      </c>
      <c r="C2250" t="s">
        <v>13</v>
      </c>
      <c r="D2250" t="s">
        <v>11</v>
      </c>
      <c r="E2250" t="s">
        <v>329</v>
      </c>
      <c r="F2250" t="s">
        <v>474</v>
      </c>
      <c r="R2250">
        <v>0</v>
      </c>
      <c r="S2250">
        <v>0</v>
      </c>
      <c r="T2250">
        <v>0</v>
      </c>
      <c r="X2250">
        <v>0</v>
      </c>
      <c r="Y2250">
        <v>500000000</v>
      </c>
      <c r="AA2250" t="s">
        <v>2029</v>
      </c>
    </row>
    <row r="2251" spans="1:27" ht="15" customHeight="1">
      <c r="A2251" s="962" t="s">
        <v>320</v>
      </c>
      <c r="B2251" t="s">
        <v>257</v>
      </c>
      <c r="C2251" t="s">
        <v>13</v>
      </c>
      <c r="D2251" t="s">
        <v>11</v>
      </c>
      <c r="E2251" t="s">
        <v>329</v>
      </c>
      <c r="F2251" t="s">
        <v>474</v>
      </c>
      <c r="R2251">
        <v>0</v>
      </c>
      <c r="S2251">
        <v>0</v>
      </c>
      <c r="T2251">
        <v>500000000</v>
      </c>
      <c r="X2251">
        <v>0</v>
      </c>
      <c r="Y2251">
        <v>500000000</v>
      </c>
      <c r="AA2251" t="s">
        <v>2027</v>
      </c>
    </row>
    <row r="2252" spans="1:27" ht="15" customHeight="1">
      <c r="A2252" s="962" t="s">
        <v>320</v>
      </c>
      <c r="B2252" t="s">
        <v>259</v>
      </c>
      <c r="C2252" t="s">
        <v>13</v>
      </c>
      <c r="D2252" t="s">
        <v>11</v>
      </c>
      <c r="E2252" t="s">
        <v>329</v>
      </c>
      <c r="F2252" t="s">
        <v>474</v>
      </c>
      <c r="R2252">
        <v>0</v>
      </c>
      <c r="S2252">
        <v>0</v>
      </c>
      <c r="T2252">
        <v>500000000</v>
      </c>
      <c r="X2252">
        <v>0</v>
      </c>
      <c r="Y2252">
        <v>500000000</v>
      </c>
      <c r="AA2252" t="s">
        <v>2027</v>
      </c>
    </row>
    <row r="2253" spans="1:27" ht="15" customHeight="1">
      <c r="A2253" s="962" t="s">
        <v>320</v>
      </c>
      <c r="B2253" t="s">
        <v>246</v>
      </c>
      <c r="C2253" t="s">
        <v>13</v>
      </c>
      <c r="D2253" t="s">
        <v>11</v>
      </c>
      <c r="E2253" t="s">
        <v>329</v>
      </c>
      <c r="F2253" t="s">
        <v>474</v>
      </c>
      <c r="R2253">
        <v>0</v>
      </c>
      <c r="S2253">
        <v>0</v>
      </c>
      <c r="T2253">
        <v>500000000</v>
      </c>
      <c r="X2253">
        <v>0</v>
      </c>
      <c r="Y2253">
        <v>500000000</v>
      </c>
      <c r="AA2253" t="s">
        <v>2027</v>
      </c>
    </row>
    <row r="2254" spans="1:27" ht="15" customHeight="1">
      <c r="A2254" s="962" t="s">
        <v>320</v>
      </c>
      <c r="B2254" t="s">
        <v>261</v>
      </c>
      <c r="C2254" t="s">
        <v>13</v>
      </c>
      <c r="D2254" t="s">
        <v>11</v>
      </c>
      <c r="E2254" t="s">
        <v>329</v>
      </c>
      <c r="F2254" t="s">
        <v>474</v>
      </c>
      <c r="R2254">
        <v>0</v>
      </c>
      <c r="S2254">
        <v>0</v>
      </c>
      <c r="T2254">
        <v>500000000</v>
      </c>
      <c r="X2254">
        <v>0</v>
      </c>
      <c r="Y2254">
        <v>500000000</v>
      </c>
      <c r="AA2254" t="s">
        <v>2027</v>
      </c>
    </row>
    <row r="2255" spans="1:27" ht="15" customHeight="1">
      <c r="A2255" s="962" t="s">
        <v>320</v>
      </c>
      <c r="B2255" t="s">
        <v>262</v>
      </c>
      <c r="C2255" t="s">
        <v>13</v>
      </c>
      <c r="D2255" t="s">
        <v>11</v>
      </c>
      <c r="E2255" t="s">
        <v>329</v>
      </c>
      <c r="F2255" t="s">
        <v>474</v>
      </c>
      <c r="R2255">
        <v>0</v>
      </c>
      <c r="S2255">
        <v>0</v>
      </c>
      <c r="T2255">
        <v>500000000</v>
      </c>
      <c r="X2255">
        <v>0</v>
      </c>
      <c r="Y2255">
        <v>500000000</v>
      </c>
      <c r="AA2255" t="s">
        <v>2027</v>
      </c>
    </row>
    <row r="2256" spans="1:27" ht="15" customHeight="1">
      <c r="A2256" s="962" t="s">
        <v>320</v>
      </c>
      <c r="B2256" t="s">
        <v>263</v>
      </c>
      <c r="C2256" t="s">
        <v>13</v>
      </c>
      <c r="D2256" t="s">
        <v>11</v>
      </c>
      <c r="E2256" t="s">
        <v>329</v>
      </c>
      <c r="F2256" t="s">
        <v>474</v>
      </c>
      <c r="R2256">
        <v>0</v>
      </c>
      <c r="S2256">
        <v>0</v>
      </c>
      <c r="T2256">
        <v>500000000</v>
      </c>
      <c r="X2256">
        <v>0</v>
      </c>
      <c r="Y2256">
        <v>500000000</v>
      </c>
      <c r="AA2256" t="s">
        <v>2027</v>
      </c>
    </row>
    <row r="2257" spans="1:27" ht="15" customHeight="1">
      <c r="A2257" s="962" t="s">
        <v>320</v>
      </c>
      <c r="B2257" t="s">
        <v>254</v>
      </c>
      <c r="C2257" t="s">
        <v>13</v>
      </c>
      <c r="D2257" t="s">
        <v>11</v>
      </c>
      <c r="E2257" t="s">
        <v>329</v>
      </c>
      <c r="F2257" t="s">
        <v>474</v>
      </c>
      <c r="H2257" t="s">
        <v>476</v>
      </c>
      <c r="I2257" t="s">
        <v>353</v>
      </c>
      <c r="K2257" t="s">
        <v>333</v>
      </c>
      <c r="L2257" t="s">
        <v>374</v>
      </c>
      <c r="M2257" t="s">
        <v>58</v>
      </c>
      <c r="O2257" t="s">
        <v>335</v>
      </c>
      <c r="P2257" t="s">
        <v>336</v>
      </c>
      <c r="Q2257" t="s">
        <v>337</v>
      </c>
      <c r="R2257">
        <v>34.200000000000003</v>
      </c>
      <c r="U2257">
        <v>34.22</v>
      </c>
      <c r="V2257">
        <v>1.71</v>
      </c>
      <c r="W2257">
        <v>0.1</v>
      </c>
      <c r="X2257">
        <v>0</v>
      </c>
      <c r="Y2257">
        <v>500000000</v>
      </c>
      <c r="Z2257">
        <v>0</v>
      </c>
      <c r="AA2257" t="s">
        <v>2028</v>
      </c>
    </row>
    <row r="2258" spans="1:27" ht="15" customHeight="1">
      <c r="A2258" s="962" t="s">
        <v>323</v>
      </c>
      <c r="B2258" t="s">
        <v>247</v>
      </c>
      <c r="C2258" t="s">
        <v>13</v>
      </c>
      <c r="D2258" t="s">
        <v>11</v>
      </c>
      <c r="E2258" t="s">
        <v>329</v>
      </c>
      <c r="F2258" t="s">
        <v>474</v>
      </c>
      <c r="R2258">
        <v>0</v>
      </c>
      <c r="U2258">
        <v>0</v>
      </c>
      <c r="V2258">
        <v>0</v>
      </c>
      <c r="X2258">
        <v>0</v>
      </c>
      <c r="Y2258">
        <v>500000000</v>
      </c>
      <c r="Z2258">
        <v>0</v>
      </c>
      <c r="AA2258" t="s">
        <v>2028</v>
      </c>
    </row>
    <row r="2259" spans="1:27" ht="15" customHeight="1">
      <c r="A2259" s="962" t="s">
        <v>323</v>
      </c>
      <c r="B2259" t="s">
        <v>254</v>
      </c>
      <c r="C2259" t="s">
        <v>13</v>
      </c>
      <c r="D2259" t="s">
        <v>11</v>
      </c>
      <c r="E2259" t="s">
        <v>329</v>
      </c>
      <c r="F2259" t="s">
        <v>474</v>
      </c>
      <c r="R2259">
        <v>0</v>
      </c>
      <c r="U2259">
        <v>0</v>
      </c>
      <c r="V2259">
        <v>0</v>
      </c>
      <c r="X2259">
        <v>0</v>
      </c>
      <c r="Y2259">
        <v>500000000</v>
      </c>
      <c r="Z2259">
        <v>0</v>
      </c>
      <c r="AA2259" t="s">
        <v>2028</v>
      </c>
    </row>
    <row r="2260" spans="1:27" ht="15" customHeight="1">
      <c r="A2260" s="962" t="s">
        <v>323</v>
      </c>
      <c r="B2260" t="s">
        <v>246</v>
      </c>
      <c r="C2260" t="s">
        <v>13</v>
      </c>
      <c r="D2260" t="s">
        <v>11</v>
      </c>
      <c r="E2260" t="s">
        <v>329</v>
      </c>
      <c r="F2260" t="s">
        <v>474</v>
      </c>
      <c r="R2260">
        <v>0</v>
      </c>
      <c r="S2260">
        <v>0</v>
      </c>
      <c r="T2260">
        <v>500000000</v>
      </c>
      <c r="X2260">
        <v>0</v>
      </c>
      <c r="Y2260">
        <v>500000000</v>
      </c>
      <c r="AA2260" t="s">
        <v>2027</v>
      </c>
    </row>
    <row r="2261" spans="1:27" ht="15" customHeight="1">
      <c r="A2261" s="962" t="s">
        <v>323</v>
      </c>
      <c r="B2261" t="s">
        <v>263</v>
      </c>
      <c r="C2261" t="s">
        <v>13</v>
      </c>
      <c r="D2261" t="s">
        <v>11</v>
      </c>
      <c r="E2261" t="s">
        <v>329</v>
      </c>
      <c r="F2261" t="s">
        <v>474</v>
      </c>
      <c r="R2261">
        <v>0</v>
      </c>
      <c r="S2261">
        <v>0</v>
      </c>
      <c r="T2261">
        <v>500000000</v>
      </c>
      <c r="X2261">
        <v>0</v>
      </c>
      <c r="Y2261">
        <v>500000000</v>
      </c>
      <c r="AA2261" t="s">
        <v>2027</v>
      </c>
    </row>
    <row r="2262" spans="1:27" ht="15" customHeight="1">
      <c r="A2262" s="962" t="s">
        <v>244</v>
      </c>
      <c r="B2262" t="s">
        <v>278</v>
      </c>
      <c r="C2262" t="s">
        <v>13</v>
      </c>
      <c r="D2262" t="s">
        <v>11</v>
      </c>
      <c r="E2262" t="s">
        <v>329</v>
      </c>
      <c r="F2262" t="s">
        <v>477</v>
      </c>
      <c r="O2262" t="s">
        <v>361</v>
      </c>
      <c r="P2262" t="s">
        <v>868</v>
      </c>
      <c r="Q2262" t="s">
        <v>869</v>
      </c>
      <c r="R2262">
        <v>0</v>
      </c>
      <c r="X2262">
        <v>0</v>
      </c>
      <c r="Y2262">
        <v>500000000</v>
      </c>
      <c r="AA2262" t="s">
        <v>2025</v>
      </c>
    </row>
    <row r="2263" spans="1:27" ht="15" customHeight="1">
      <c r="A2263" s="962" t="s">
        <v>244</v>
      </c>
      <c r="B2263" t="s">
        <v>279</v>
      </c>
      <c r="C2263" t="s">
        <v>13</v>
      </c>
      <c r="D2263" t="s">
        <v>11</v>
      </c>
      <c r="E2263" t="s">
        <v>329</v>
      </c>
      <c r="F2263" t="s">
        <v>477</v>
      </c>
      <c r="R2263">
        <v>0</v>
      </c>
      <c r="S2263">
        <v>0</v>
      </c>
      <c r="T2263">
        <v>500000000</v>
      </c>
      <c r="X2263">
        <v>0</v>
      </c>
      <c r="Y2263">
        <v>500000000</v>
      </c>
      <c r="AA2263" t="s">
        <v>2027</v>
      </c>
    </row>
    <row r="2264" spans="1:27" ht="15" customHeight="1">
      <c r="A2264" s="962" t="s">
        <v>246</v>
      </c>
      <c r="B2264" t="s">
        <v>321</v>
      </c>
      <c r="C2264" t="s">
        <v>13</v>
      </c>
      <c r="D2264" t="s">
        <v>11</v>
      </c>
      <c r="E2264" t="s">
        <v>329</v>
      </c>
      <c r="F2264" t="s">
        <v>477</v>
      </c>
      <c r="H2264" t="s">
        <v>478</v>
      </c>
      <c r="I2264" t="s">
        <v>353</v>
      </c>
      <c r="K2264" t="s">
        <v>333</v>
      </c>
      <c r="L2264" t="s">
        <v>479</v>
      </c>
      <c r="M2264" t="s">
        <v>58</v>
      </c>
      <c r="O2264" t="s">
        <v>335</v>
      </c>
      <c r="P2264" t="s">
        <v>336</v>
      </c>
      <c r="Q2264" t="s">
        <v>337</v>
      </c>
      <c r="R2264">
        <v>0.08</v>
      </c>
      <c r="U2264">
        <v>0.08</v>
      </c>
      <c r="V2264">
        <v>0</v>
      </c>
      <c r="W2264">
        <v>0.1</v>
      </c>
      <c r="X2264">
        <v>0</v>
      </c>
      <c r="Y2264">
        <v>500000000</v>
      </c>
      <c r="Z2264">
        <v>0</v>
      </c>
      <c r="AA2264" t="s">
        <v>2028</v>
      </c>
    </row>
    <row r="2265" spans="1:27" ht="15" customHeight="1">
      <c r="A2265" s="962" t="s">
        <v>246</v>
      </c>
      <c r="B2265" t="s">
        <v>281</v>
      </c>
      <c r="C2265" t="s">
        <v>13</v>
      </c>
      <c r="D2265" t="s">
        <v>11</v>
      </c>
      <c r="E2265" t="s">
        <v>329</v>
      </c>
      <c r="F2265" t="s">
        <v>477</v>
      </c>
      <c r="G2265" t="s">
        <v>480</v>
      </c>
      <c r="I2265" t="s">
        <v>481</v>
      </c>
      <c r="K2265" t="s">
        <v>333</v>
      </c>
      <c r="L2265" t="s">
        <v>482</v>
      </c>
      <c r="M2265" t="s">
        <v>64</v>
      </c>
      <c r="O2265" t="s">
        <v>349</v>
      </c>
      <c r="P2265" t="s">
        <v>336</v>
      </c>
      <c r="Q2265" t="s">
        <v>337</v>
      </c>
      <c r="R2265">
        <v>36.9</v>
      </c>
      <c r="U2265">
        <v>36.89</v>
      </c>
      <c r="V2265">
        <v>1.84</v>
      </c>
      <c r="W2265">
        <v>0.1</v>
      </c>
      <c r="X2265">
        <v>0</v>
      </c>
      <c r="Y2265">
        <v>500000000</v>
      </c>
      <c r="Z2265">
        <v>0</v>
      </c>
      <c r="AA2265" t="s">
        <v>2028</v>
      </c>
    </row>
    <row r="2266" spans="1:27" ht="15" customHeight="1">
      <c r="A2266" s="962" t="s">
        <v>246</v>
      </c>
      <c r="B2266" t="s">
        <v>282</v>
      </c>
      <c r="C2266" t="s">
        <v>13</v>
      </c>
      <c r="D2266" t="s">
        <v>11</v>
      </c>
      <c r="E2266" t="s">
        <v>329</v>
      </c>
      <c r="F2266" t="s">
        <v>477</v>
      </c>
      <c r="G2266" t="s">
        <v>483</v>
      </c>
      <c r="I2266" t="s">
        <v>481</v>
      </c>
      <c r="K2266" t="s">
        <v>333</v>
      </c>
      <c r="L2266" t="s">
        <v>484</v>
      </c>
      <c r="M2266" t="s">
        <v>64</v>
      </c>
      <c r="O2266" t="s">
        <v>361</v>
      </c>
      <c r="P2266" t="s">
        <v>336</v>
      </c>
      <c r="Q2266" t="s">
        <v>337</v>
      </c>
      <c r="R2266">
        <v>1.59</v>
      </c>
      <c r="U2266">
        <v>1.59</v>
      </c>
      <c r="V2266">
        <v>0.08</v>
      </c>
      <c r="W2266">
        <v>0.1</v>
      </c>
      <c r="X2266">
        <v>0</v>
      </c>
      <c r="Y2266">
        <v>500000000</v>
      </c>
      <c r="Z2266">
        <v>0</v>
      </c>
      <c r="AA2266" t="s">
        <v>2028</v>
      </c>
    </row>
    <row r="2267" spans="1:27" ht="15" customHeight="1">
      <c r="A2267" s="962" t="s">
        <v>246</v>
      </c>
      <c r="B2267" t="s">
        <v>324</v>
      </c>
      <c r="C2267" t="s">
        <v>13</v>
      </c>
      <c r="D2267" t="s">
        <v>11</v>
      </c>
      <c r="E2267" t="s">
        <v>329</v>
      </c>
      <c r="F2267" t="s">
        <v>477</v>
      </c>
      <c r="R2267">
        <v>0</v>
      </c>
      <c r="U2267">
        <v>0</v>
      </c>
      <c r="V2267">
        <v>0</v>
      </c>
      <c r="X2267">
        <v>0</v>
      </c>
      <c r="Y2267">
        <v>500000000</v>
      </c>
      <c r="Z2267">
        <v>0</v>
      </c>
      <c r="AA2267" t="s">
        <v>2028</v>
      </c>
    </row>
    <row r="2268" spans="1:27" ht="15" customHeight="1">
      <c r="A2268" s="962" t="s">
        <v>247</v>
      </c>
      <c r="B2268" t="s">
        <v>300</v>
      </c>
      <c r="C2268" t="s">
        <v>13</v>
      </c>
      <c r="D2268" t="s">
        <v>11</v>
      </c>
      <c r="E2268" t="s">
        <v>329</v>
      </c>
      <c r="F2268" t="s">
        <v>477</v>
      </c>
      <c r="J2268" t="s">
        <v>467</v>
      </c>
      <c r="L2268" t="s">
        <v>339</v>
      </c>
      <c r="R2268">
        <v>0</v>
      </c>
      <c r="U2268">
        <v>0</v>
      </c>
      <c r="V2268">
        <v>0</v>
      </c>
      <c r="X2268">
        <v>0</v>
      </c>
      <c r="Y2268">
        <v>500000000</v>
      </c>
      <c r="Z2268">
        <v>0</v>
      </c>
      <c r="AA2268" t="s">
        <v>2028</v>
      </c>
    </row>
    <row r="2269" spans="1:27" ht="15" customHeight="1">
      <c r="A2269" s="962" t="s">
        <v>247</v>
      </c>
      <c r="B2269" t="s">
        <v>290</v>
      </c>
      <c r="C2269" t="s">
        <v>13</v>
      </c>
      <c r="D2269" t="s">
        <v>11</v>
      </c>
      <c r="E2269" t="s">
        <v>329</v>
      </c>
      <c r="F2269" t="s">
        <v>477</v>
      </c>
      <c r="J2269" t="s">
        <v>2011</v>
      </c>
      <c r="L2269" t="s">
        <v>339</v>
      </c>
      <c r="O2269" t="s">
        <v>882</v>
      </c>
      <c r="P2269" t="s">
        <v>868</v>
      </c>
      <c r="Q2269" t="s">
        <v>869</v>
      </c>
      <c r="R2269">
        <v>0</v>
      </c>
      <c r="S2269">
        <v>0</v>
      </c>
      <c r="T2269">
        <v>0</v>
      </c>
      <c r="X2269">
        <v>0</v>
      </c>
      <c r="Y2269">
        <v>500000000</v>
      </c>
      <c r="AA2269" t="s">
        <v>2029</v>
      </c>
    </row>
    <row r="2270" spans="1:27" ht="15" customHeight="1">
      <c r="A2270" s="962" t="s">
        <v>247</v>
      </c>
      <c r="B2270" t="s">
        <v>289</v>
      </c>
      <c r="C2270" t="s">
        <v>13</v>
      </c>
      <c r="D2270" t="s">
        <v>11</v>
      </c>
      <c r="E2270" t="s">
        <v>329</v>
      </c>
      <c r="F2270" t="s">
        <v>477</v>
      </c>
      <c r="H2270" t="s">
        <v>848</v>
      </c>
      <c r="I2270" t="s">
        <v>848</v>
      </c>
      <c r="J2270" t="s">
        <v>2011</v>
      </c>
      <c r="K2270" t="s">
        <v>848</v>
      </c>
      <c r="L2270" t="s">
        <v>339</v>
      </c>
      <c r="M2270" t="s">
        <v>848</v>
      </c>
      <c r="O2270" t="s">
        <v>882</v>
      </c>
      <c r="P2270" t="s">
        <v>868</v>
      </c>
      <c r="Q2270" t="s">
        <v>869</v>
      </c>
      <c r="R2270">
        <v>0</v>
      </c>
      <c r="S2270">
        <v>0</v>
      </c>
      <c r="T2270">
        <v>0</v>
      </c>
      <c r="X2270">
        <v>0</v>
      </c>
      <c r="Y2270">
        <v>500000000</v>
      </c>
      <c r="AA2270" t="s">
        <v>2029</v>
      </c>
    </row>
    <row r="2271" spans="1:27" ht="15" customHeight="1">
      <c r="A2271" s="962" t="s">
        <v>247</v>
      </c>
      <c r="B2271" t="s">
        <v>288</v>
      </c>
      <c r="C2271" t="s">
        <v>13</v>
      </c>
      <c r="D2271" t="s">
        <v>11</v>
      </c>
      <c r="E2271" t="s">
        <v>329</v>
      </c>
      <c r="F2271" t="s">
        <v>477</v>
      </c>
      <c r="R2271">
        <v>0</v>
      </c>
      <c r="S2271">
        <v>0</v>
      </c>
      <c r="T2271">
        <v>0</v>
      </c>
      <c r="X2271">
        <v>0</v>
      </c>
      <c r="Y2271">
        <v>500000000</v>
      </c>
      <c r="AA2271" t="s">
        <v>2029</v>
      </c>
    </row>
    <row r="2272" spans="1:27" ht="15" customHeight="1">
      <c r="A2272" s="962" t="s">
        <v>247</v>
      </c>
      <c r="B2272" t="s">
        <v>298</v>
      </c>
      <c r="C2272" t="s">
        <v>13</v>
      </c>
      <c r="D2272" t="s">
        <v>11</v>
      </c>
      <c r="E2272" t="s">
        <v>329</v>
      </c>
      <c r="F2272" t="s">
        <v>477</v>
      </c>
      <c r="R2272">
        <v>0</v>
      </c>
      <c r="X2272">
        <v>0</v>
      </c>
      <c r="Y2272">
        <v>500000000</v>
      </c>
      <c r="AA2272" t="s">
        <v>2025</v>
      </c>
    </row>
    <row r="2273" spans="1:27" ht="15" customHeight="1">
      <c r="A2273" s="962" t="s">
        <v>247</v>
      </c>
      <c r="B2273" t="s">
        <v>297</v>
      </c>
      <c r="C2273" t="s">
        <v>13</v>
      </c>
      <c r="D2273" t="s">
        <v>11</v>
      </c>
      <c r="E2273" t="s">
        <v>329</v>
      </c>
      <c r="F2273" t="s">
        <v>477</v>
      </c>
      <c r="R2273">
        <v>0</v>
      </c>
      <c r="X2273">
        <v>0</v>
      </c>
      <c r="Y2273">
        <v>500000000</v>
      </c>
      <c r="AA2273" t="s">
        <v>2025</v>
      </c>
    </row>
    <row r="2274" spans="1:27" ht="15" customHeight="1">
      <c r="A2274" s="962" t="s">
        <v>247</v>
      </c>
      <c r="B2274" t="s">
        <v>287</v>
      </c>
      <c r="C2274" t="s">
        <v>13</v>
      </c>
      <c r="D2274" t="s">
        <v>11</v>
      </c>
      <c r="E2274" t="s">
        <v>329</v>
      </c>
      <c r="F2274" t="s">
        <v>477</v>
      </c>
      <c r="R2274">
        <v>0</v>
      </c>
      <c r="S2274">
        <v>0</v>
      </c>
      <c r="T2274">
        <v>0</v>
      </c>
      <c r="X2274">
        <v>0</v>
      </c>
      <c r="Y2274">
        <v>500000000</v>
      </c>
      <c r="AA2274" t="s">
        <v>2029</v>
      </c>
    </row>
    <row r="2275" spans="1:27" ht="15" customHeight="1">
      <c r="A2275" s="962" t="s">
        <v>247</v>
      </c>
      <c r="B2275" t="s">
        <v>301</v>
      </c>
      <c r="C2275" t="s">
        <v>13</v>
      </c>
      <c r="D2275" t="s">
        <v>11</v>
      </c>
      <c r="E2275" t="s">
        <v>329</v>
      </c>
      <c r="F2275" t="s">
        <v>477</v>
      </c>
      <c r="R2275">
        <v>0</v>
      </c>
      <c r="S2275">
        <v>0</v>
      </c>
      <c r="T2275">
        <v>0</v>
      </c>
      <c r="X2275">
        <v>0</v>
      </c>
      <c r="Y2275">
        <v>500000000</v>
      </c>
      <c r="AA2275" t="s">
        <v>2029</v>
      </c>
    </row>
    <row r="2276" spans="1:27" ht="15" customHeight="1">
      <c r="A2276" s="962" t="s">
        <v>247</v>
      </c>
      <c r="B2276" t="s">
        <v>302</v>
      </c>
      <c r="C2276" t="s">
        <v>13</v>
      </c>
      <c r="D2276" t="s">
        <v>11</v>
      </c>
      <c r="E2276" t="s">
        <v>329</v>
      </c>
      <c r="F2276" t="s">
        <v>477</v>
      </c>
      <c r="R2276">
        <v>0</v>
      </c>
      <c r="S2276">
        <v>0</v>
      </c>
      <c r="T2276">
        <v>0</v>
      </c>
      <c r="X2276">
        <v>0</v>
      </c>
      <c r="Y2276">
        <v>500000000</v>
      </c>
      <c r="AA2276" t="s">
        <v>2029</v>
      </c>
    </row>
    <row r="2277" spans="1:27" ht="15" customHeight="1">
      <c r="A2277" s="962" t="s">
        <v>247</v>
      </c>
      <c r="B2277" t="s">
        <v>322</v>
      </c>
      <c r="C2277" t="s">
        <v>13</v>
      </c>
      <c r="D2277" t="s">
        <v>11</v>
      </c>
      <c r="E2277" t="s">
        <v>329</v>
      </c>
      <c r="F2277" t="s">
        <v>477</v>
      </c>
      <c r="R2277">
        <v>0</v>
      </c>
      <c r="S2277">
        <v>0</v>
      </c>
      <c r="T2277">
        <v>0</v>
      </c>
      <c r="X2277">
        <v>0</v>
      </c>
      <c r="Y2277">
        <v>500000000</v>
      </c>
      <c r="AA2277" t="s">
        <v>2029</v>
      </c>
    </row>
    <row r="2278" spans="1:27" ht="15" customHeight="1">
      <c r="A2278" s="962" t="s">
        <v>247</v>
      </c>
      <c r="B2278" t="s">
        <v>318</v>
      </c>
      <c r="C2278" t="s">
        <v>13</v>
      </c>
      <c r="D2278" t="s">
        <v>11</v>
      </c>
      <c r="E2278" t="s">
        <v>329</v>
      </c>
      <c r="F2278" t="s">
        <v>477</v>
      </c>
      <c r="R2278">
        <v>0</v>
      </c>
      <c r="S2278">
        <v>0</v>
      </c>
      <c r="T2278">
        <v>0</v>
      </c>
      <c r="X2278">
        <v>0</v>
      </c>
      <c r="Y2278">
        <v>500000000</v>
      </c>
      <c r="AA2278" t="s">
        <v>2029</v>
      </c>
    </row>
    <row r="2279" spans="1:27" ht="15" customHeight="1">
      <c r="A2279" s="962" t="s">
        <v>247</v>
      </c>
      <c r="B2279" t="s">
        <v>317</v>
      </c>
      <c r="C2279" t="s">
        <v>13</v>
      </c>
      <c r="D2279" t="s">
        <v>11</v>
      </c>
      <c r="E2279" t="s">
        <v>329</v>
      </c>
      <c r="F2279" t="s">
        <v>477</v>
      </c>
      <c r="R2279">
        <v>0</v>
      </c>
      <c r="S2279">
        <v>0</v>
      </c>
      <c r="T2279">
        <v>0</v>
      </c>
      <c r="X2279">
        <v>0</v>
      </c>
      <c r="Y2279">
        <v>500000000</v>
      </c>
      <c r="AA2279" t="s">
        <v>2029</v>
      </c>
    </row>
    <row r="2280" spans="1:27" ht="15" customHeight="1">
      <c r="A2280" s="962" t="s">
        <v>247</v>
      </c>
      <c r="B2280" t="s">
        <v>305</v>
      </c>
      <c r="C2280" t="s">
        <v>13</v>
      </c>
      <c r="D2280" t="s">
        <v>11</v>
      </c>
      <c r="E2280" t="s">
        <v>329</v>
      </c>
      <c r="F2280" t="s">
        <v>477</v>
      </c>
      <c r="R2280">
        <v>0</v>
      </c>
      <c r="S2280">
        <v>0</v>
      </c>
      <c r="T2280">
        <v>0</v>
      </c>
      <c r="X2280">
        <v>0</v>
      </c>
      <c r="Y2280">
        <v>500000000</v>
      </c>
      <c r="AA2280" t="s">
        <v>2029</v>
      </c>
    </row>
    <row r="2281" spans="1:27" ht="15" customHeight="1">
      <c r="A2281" s="962" t="s">
        <v>247</v>
      </c>
      <c r="B2281" t="s">
        <v>324</v>
      </c>
      <c r="C2281" t="s">
        <v>13</v>
      </c>
      <c r="D2281" t="s">
        <v>11</v>
      </c>
      <c r="E2281" t="s">
        <v>329</v>
      </c>
      <c r="F2281" t="s">
        <v>477</v>
      </c>
      <c r="R2281">
        <v>0</v>
      </c>
      <c r="U2281">
        <v>0</v>
      </c>
      <c r="V2281">
        <v>0</v>
      </c>
      <c r="X2281">
        <v>0</v>
      </c>
      <c r="Y2281">
        <v>500000000</v>
      </c>
      <c r="Z2281">
        <v>0</v>
      </c>
      <c r="AA2281" t="s">
        <v>2028</v>
      </c>
    </row>
    <row r="2282" spans="1:27" ht="15" customHeight="1">
      <c r="A2282" s="962" t="s">
        <v>248</v>
      </c>
      <c r="B2282" t="s">
        <v>278</v>
      </c>
      <c r="C2282" t="s">
        <v>13</v>
      </c>
      <c r="D2282" t="s">
        <v>11</v>
      </c>
      <c r="E2282" t="s">
        <v>329</v>
      </c>
      <c r="F2282" t="s">
        <v>477</v>
      </c>
      <c r="R2282">
        <v>0</v>
      </c>
      <c r="X2282">
        <v>0</v>
      </c>
      <c r="Y2282">
        <v>500000000</v>
      </c>
      <c r="AA2282" t="s">
        <v>2025</v>
      </c>
    </row>
    <row r="2283" spans="1:27" ht="15" customHeight="1">
      <c r="A2283" s="962" t="s">
        <v>248</v>
      </c>
      <c r="B2283" t="s">
        <v>279</v>
      </c>
      <c r="C2283" t="s">
        <v>13</v>
      </c>
      <c r="D2283" t="s">
        <v>11</v>
      </c>
      <c r="E2283" t="s">
        <v>329</v>
      </c>
      <c r="F2283" t="s">
        <v>477</v>
      </c>
      <c r="R2283">
        <v>0</v>
      </c>
      <c r="S2283">
        <v>0</v>
      </c>
      <c r="T2283">
        <v>500000000</v>
      </c>
      <c r="X2283">
        <v>0</v>
      </c>
      <c r="Y2283">
        <v>500000000</v>
      </c>
      <c r="AA2283" t="s">
        <v>2027</v>
      </c>
    </row>
    <row r="2284" spans="1:27" ht="15" customHeight="1">
      <c r="A2284" s="962" t="s">
        <v>249</v>
      </c>
      <c r="B2284" t="s">
        <v>278</v>
      </c>
      <c r="C2284" t="s">
        <v>13</v>
      </c>
      <c r="D2284" t="s">
        <v>11</v>
      </c>
      <c r="E2284" t="s">
        <v>329</v>
      </c>
      <c r="F2284" t="s">
        <v>477</v>
      </c>
      <c r="J2284" t="s">
        <v>340</v>
      </c>
      <c r="L2284" t="s">
        <v>249</v>
      </c>
      <c r="R2284">
        <v>0</v>
      </c>
      <c r="U2284">
        <v>0</v>
      </c>
      <c r="V2284">
        <v>0</v>
      </c>
      <c r="X2284">
        <v>0</v>
      </c>
      <c r="Y2284">
        <v>500000000</v>
      </c>
      <c r="Z2284">
        <v>0</v>
      </c>
      <c r="AA2284" t="s">
        <v>2028</v>
      </c>
    </row>
    <row r="2285" spans="1:27" ht="15" customHeight="1">
      <c r="A2285" s="962" t="s">
        <v>250</v>
      </c>
      <c r="B2285" t="s">
        <v>279</v>
      </c>
      <c r="C2285" t="s">
        <v>13</v>
      </c>
      <c r="D2285" t="s">
        <v>11</v>
      </c>
      <c r="E2285" t="s">
        <v>329</v>
      </c>
      <c r="F2285" t="s">
        <v>477</v>
      </c>
      <c r="R2285">
        <v>0</v>
      </c>
      <c r="S2285">
        <v>0</v>
      </c>
      <c r="T2285">
        <v>500000000</v>
      </c>
      <c r="X2285">
        <v>0</v>
      </c>
      <c r="Y2285">
        <v>500000000</v>
      </c>
      <c r="AA2285" t="s">
        <v>2027</v>
      </c>
    </row>
    <row r="2286" spans="1:27" ht="15" customHeight="1">
      <c r="A2286" s="962" t="s">
        <v>254</v>
      </c>
      <c r="B2286" t="s">
        <v>283</v>
      </c>
      <c r="C2286" t="s">
        <v>13</v>
      </c>
      <c r="D2286" t="s">
        <v>11</v>
      </c>
      <c r="E2286" t="s">
        <v>329</v>
      </c>
      <c r="F2286" t="s">
        <v>477</v>
      </c>
      <c r="J2286" t="s">
        <v>342</v>
      </c>
      <c r="L2286" t="s">
        <v>343</v>
      </c>
      <c r="R2286">
        <v>0</v>
      </c>
      <c r="U2286">
        <v>0</v>
      </c>
      <c r="V2286">
        <v>0</v>
      </c>
      <c r="X2286">
        <v>0</v>
      </c>
      <c r="Y2286">
        <v>500000000</v>
      </c>
      <c r="Z2286">
        <v>0</v>
      </c>
      <c r="AA2286" t="s">
        <v>2028</v>
      </c>
    </row>
    <row r="2287" spans="1:27" ht="15" customHeight="1">
      <c r="A2287" s="962" t="s">
        <v>254</v>
      </c>
      <c r="B2287" t="s">
        <v>289</v>
      </c>
      <c r="C2287" t="s">
        <v>13</v>
      </c>
      <c r="D2287" t="s">
        <v>11</v>
      </c>
      <c r="E2287" t="s">
        <v>329</v>
      </c>
      <c r="F2287" t="s">
        <v>477</v>
      </c>
      <c r="J2287" t="s">
        <v>338</v>
      </c>
      <c r="L2287" t="s">
        <v>344</v>
      </c>
      <c r="R2287">
        <v>0</v>
      </c>
      <c r="U2287">
        <v>0</v>
      </c>
      <c r="V2287">
        <v>0</v>
      </c>
      <c r="X2287">
        <v>0</v>
      </c>
      <c r="Y2287">
        <v>500000000</v>
      </c>
      <c r="Z2287">
        <v>0</v>
      </c>
      <c r="AA2287" t="s">
        <v>2028</v>
      </c>
    </row>
    <row r="2288" spans="1:27" ht="15" customHeight="1">
      <c r="A2288" s="962" t="s">
        <v>254</v>
      </c>
      <c r="B2288" t="s">
        <v>290</v>
      </c>
      <c r="C2288" t="s">
        <v>13</v>
      </c>
      <c r="D2288" t="s">
        <v>11</v>
      </c>
      <c r="E2288" t="s">
        <v>329</v>
      </c>
      <c r="F2288" t="s">
        <v>477</v>
      </c>
      <c r="R2288">
        <v>0</v>
      </c>
      <c r="S2288">
        <v>0</v>
      </c>
      <c r="T2288">
        <v>0</v>
      </c>
      <c r="X2288">
        <v>0</v>
      </c>
      <c r="Y2288">
        <v>500000000</v>
      </c>
      <c r="AA2288" t="s">
        <v>2029</v>
      </c>
    </row>
    <row r="2289" spans="1:27" ht="15" customHeight="1">
      <c r="A2289" s="962" t="s">
        <v>254</v>
      </c>
      <c r="B2289" t="s">
        <v>292</v>
      </c>
      <c r="C2289" t="s">
        <v>13</v>
      </c>
      <c r="D2289" t="s">
        <v>11</v>
      </c>
      <c r="E2289" t="s">
        <v>329</v>
      </c>
      <c r="F2289" t="s">
        <v>477</v>
      </c>
      <c r="R2289">
        <v>0</v>
      </c>
      <c r="S2289">
        <v>0</v>
      </c>
      <c r="T2289">
        <v>0</v>
      </c>
      <c r="X2289">
        <v>0</v>
      </c>
      <c r="Y2289">
        <v>500000000</v>
      </c>
      <c r="AA2289" t="s">
        <v>2029</v>
      </c>
    </row>
    <row r="2290" spans="1:27" ht="15" customHeight="1">
      <c r="A2290" s="962" t="s">
        <v>254</v>
      </c>
      <c r="B2290" t="s">
        <v>294</v>
      </c>
      <c r="C2290" t="s">
        <v>13</v>
      </c>
      <c r="D2290" t="s">
        <v>11</v>
      </c>
      <c r="E2290" t="s">
        <v>329</v>
      </c>
      <c r="F2290" t="s">
        <v>477</v>
      </c>
      <c r="R2290">
        <v>0</v>
      </c>
      <c r="S2290">
        <v>0</v>
      </c>
      <c r="T2290">
        <v>0</v>
      </c>
      <c r="X2290">
        <v>0</v>
      </c>
      <c r="Y2290">
        <v>500000000</v>
      </c>
      <c r="AA2290" t="s">
        <v>2029</v>
      </c>
    </row>
    <row r="2291" spans="1:27" ht="15" customHeight="1">
      <c r="A2291" s="962" t="s">
        <v>254</v>
      </c>
      <c r="B2291" t="s">
        <v>295</v>
      </c>
      <c r="C2291" t="s">
        <v>13</v>
      </c>
      <c r="D2291" t="s">
        <v>11</v>
      </c>
      <c r="E2291" t="s">
        <v>329</v>
      </c>
      <c r="F2291" t="s">
        <v>477</v>
      </c>
      <c r="R2291">
        <v>0</v>
      </c>
      <c r="S2291">
        <v>0</v>
      </c>
      <c r="T2291">
        <v>0</v>
      </c>
      <c r="X2291">
        <v>0</v>
      </c>
      <c r="Y2291">
        <v>500000000</v>
      </c>
      <c r="AA2291" t="s">
        <v>2029</v>
      </c>
    </row>
    <row r="2292" spans="1:27" ht="15" customHeight="1">
      <c r="A2292" s="962" t="s">
        <v>254</v>
      </c>
      <c r="B2292" t="s">
        <v>280</v>
      </c>
      <c r="C2292" t="s">
        <v>13</v>
      </c>
      <c r="D2292" t="s">
        <v>11</v>
      </c>
      <c r="E2292" t="s">
        <v>329</v>
      </c>
      <c r="F2292" t="s">
        <v>477</v>
      </c>
      <c r="J2292" t="s">
        <v>436</v>
      </c>
      <c r="L2292" t="s">
        <v>346</v>
      </c>
      <c r="R2292">
        <v>0</v>
      </c>
      <c r="U2292">
        <v>0</v>
      </c>
      <c r="V2292">
        <v>0</v>
      </c>
      <c r="X2292">
        <v>0</v>
      </c>
      <c r="Y2292">
        <v>500000000</v>
      </c>
      <c r="Z2292">
        <v>0</v>
      </c>
      <c r="AA2292" t="s">
        <v>2028</v>
      </c>
    </row>
    <row r="2293" spans="1:27" ht="15" customHeight="1">
      <c r="A2293" s="962" t="s">
        <v>254</v>
      </c>
      <c r="B2293" t="s">
        <v>299</v>
      </c>
      <c r="C2293" t="s">
        <v>13</v>
      </c>
      <c r="D2293" t="s">
        <v>11</v>
      </c>
      <c r="E2293" t="s">
        <v>329</v>
      </c>
      <c r="F2293" t="s">
        <v>477</v>
      </c>
      <c r="R2293">
        <v>0</v>
      </c>
      <c r="S2293">
        <v>0</v>
      </c>
      <c r="T2293">
        <v>500000000</v>
      </c>
      <c r="X2293">
        <v>0</v>
      </c>
      <c r="Y2293">
        <v>500000000</v>
      </c>
      <c r="AA2293" t="s">
        <v>2027</v>
      </c>
    </row>
    <row r="2294" spans="1:27" ht="15" customHeight="1">
      <c r="A2294" s="962" t="s">
        <v>254</v>
      </c>
      <c r="B2294" t="s">
        <v>284</v>
      </c>
      <c r="C2294" t="s">
        <v>13</v>
      </c>
      <c r="D2294" t="s">
        <v>11</v>
      </c>
      <c r="E2294" t="s">
        <v>329</v>
      </c>
      <c r="F2294" t="s">
        <v>477</v>
      </c>
      <c r="R2294">
        <v>0</v>
      </c>
      <c r="U2294">
        <v>0</v>
      </c>
      <c r="V2294">
        <v>0</v>
      </c>
      <c r="X2294">
        <v>0</v>
      </c>
      <c r="Y2294">
        <v>500000000</v>
      </c>
      <c r="Z2294">
        <v>0</v>
      </c>
      <c r="AA2294" t="s">
        <v>2028</v>
      </c>
    </row>
    <row r="2295" spans="1:27" ht="15" customHeight="1">
      <c r="A2295" s="962" t="s">
        <v>254</v>
      </c>
      <c r="B2295" t="s">
        <v>285</v>
      </c>
      <c r="C2295" t="s">
        <v>13</v>
      </c>
      <c r="D2295" t="s">
        <v>11</v>
      </c>
      <c r="E2295" t="s">
        <v>329</v>
      </c>
      <c r="F2295" t="s">
        <v>477</v>
      </c>
      <c r="R2295">
        <v>0</v>
      </c>
      <c r="U2295">
        <v>0</v>
      </c>
      <c r="V2295">
        <v>0</v>
      </c>
      <c r="X2295">
        <v>0</v>
      </c>
      <c r="Y2295">
        <v>500000000</v>
      </c>
      <c r="Z2295">
        <v>0</v>
      </c>
      <c r="AA2295" t="s">
        <v>2028</v>
      </c>
    </row>
    <row r="2296" spans="1:27" ht="15" customHeight="1">
      <c r="A2296" s="962" t="s">
        <v>254</v>
      </c>
      <c r="B2296" t="s">
        <v>286</v>
      </c>
      <c r="C2296" t="s">
        <v>13</v>
      </c>
      <c r="D2296" t="s">
        <v>11</v>
      </c>
      <c r="E2296" t="s">
        <v>329</v>
      </c>
      <c r="F2296" t="s">
        <v>477</v>
      </c>
      <c r="R2296">
        <v>0</v>
      </c>
      <c r="U2296">
        <v>0</v>
      </c>
      <c r="V2296">
        <v>0</v>
      </c>
      <c r="X2296">
        <v>0</v>
      </c>
      <c r="Y2296">
        <v>500000000</v>
      </c>
      <c r="Z2296">
        <v>0</v>
      </c>
      <c r="AA2296" t="s">
        <v>2028</v>
      </c>
    </row>
    <row r="2297" spans="1:27" ht="15" customHeight="1">
      <c r="A2297" s="962" t="s">
        <v>254</v>
      </c>
      <c r="B2297" t="s">
        <v>303</v>
      </c>
      <c r="C2297" t="s">
        <v>13</v>
      </c>
      <c r="D2297" t="s">
        <v>11</v>
      </c>
      <c r="E2297" t="s">
        <v>329</v>
      </c>
      <c r="F2297" t="s">
        <v>477</v>
      </c>
      <c r="R2297">
        <v>0</v>
      </c>
      <c r="U2297">
        <v>0</v>
      </c>
      <c r="V2297">
        <v>0</v>
      </c>
      <c r="X2297">
        <v>0</v>
      </c>
      <c r="Y2297">
        <v>500000000</v>
      </c>
      <c r="Z2297">
        <v>0</v>
      </c>
      <c r="AA2297" t="s">
        <v>2028</v>
      </c>
    </row>
    <row r="2298" spans="1:27" ht="15" customHeight="1">
      <c r="A2298" s="962" t="s">
        <v>254</v>
      </c>
      <c r="B2298" t="s">
        <v>291</v>
      </c>
      <c r="C2298" t="s">
        <v>13</v>
      </c>
      <c r="D2298" t="s">
        <v>11</v>
      </c>
      <c r="E2298" t="s">
        <v>329</v>
      </c>
      <c r="F2298" t="s">
        <v>477</v>
      </c>
      <c r="R2298">
        <v>0</v>
      </c>
      <c r="S2298">
        <v>0</v>
      </c>
      <c r="T2298">
        <v>0</v>
      </c>
      <c r="X2298">
        <v>0</v>
      </c>
      <c r="Y2298">
        <v>500000000</v>
      </c>
      <c r="AA2298" t="s">
        <v>2029</v>
      </c>
    </row>
    <row r="2299" spans="1:27" ht="15" customHeight="1">
      <c r="A2299" s="962" t="s">
        <v>254</v>
      </c>
      <c r="B2299" t="s">
        <v>293</v>
      </c>
      <c r="C2299" t="s">
        <v>13</v>
      </c>
      <c r="D2299" t="s">
        <v>11</v>
      </c>
      <c r="E2299" t="s">
        <v>329</v>
      </c>
      <c r="F2299" t="s">
        <v>477</v>
      </c>
      <c r="R2299">
        <v>0</v>
      </c>
      <c r="S2299">
        <v>0</v>
      </c>
      <c r="T2299">
        <v>0</v>
      </c>
      <c r="X2299">
        <v>0</v>
      </c>
      <c r="Y2299">
        <v>500000000</v>
      </c>
      <c r="AA2299" t="s">
        <v>2029</v>
      </c>
    </row>
    <row r="2300" spans="1:27" ht="15" customHeight="1">
      <c r="A2300" s="962" t="s">
        <v>254</v>
      </c>
      <c r="B2300" t="s">
        <v>288</v>
      </c>
      <c r="C2300" t="s">
        <v>13</v>
      </c>
      <c r="D2300" t="s">
        <v>11</v>
      </c>
      <c r="E2300" t="s">
        <v>329</v>
      </c>
      <c r="F2300" t="s">
        <v>477</v>
      </c>
      <c r="R2300">
        <v>0</v>
      </c>
      <c r="S2300">
        <v>0</v>
      </c>
      <c r="T2300">
        <v>500000000</v>
      </c>
      <c r="X2300">
        <v>0</v>
      </c>
      <c r="Y2300">
        <v>500000000</v>
      </c>
      <c r="AA2300" t="s">
        <v>2027</v>
      </c>
    </row>
    <row r="2301" spans="1:27" ht="15" customHeight="1">
      <c r="A2301" s="962" t="s">
        <v>254</v>
      </c>
      <c r="B2301" t="s">
        <v>298</v>
      </c>
      <c r="C2301" t="s">
        <v>13</v>
      </c>
      <c r="D2301" t="s">
        <v>11</v>
      </c>
      <c r="E2301" t="s">
        <v>329</v>
      </c>
      <c r="F2301" t="s">
        <v>477</v>
      </c>
      <c r="R2301">
        <v>0</v>
      </c>
      <c r="S2301">
        <v>0</v>
      </c>
      <c r="T2301">
        <v>500000000</v>
      </c>
      <c r="X2301">
        <v>0</v>
      </c>
      <c r="Y2301">
        <v>500000000</v>
      </c>
      <c r="AA2301" t="s">
        <v>2027</v>
      </c>
    </row>
    <row r="2302" spans="1:27" ht="15" customHeight="1">
      <c r="A2302" s="962" t="s">
        <v>254</v>
      </c>
      <c r="B2302" t="s">
        <v>297</v>
      </c>
      <c r="C2302" t="s">
        <v>13</v>
      </c>
      <c r="D2302" t="s">
        <v>11</v>
      </c>
      <c r="E2302" t="s">
        <v>329</v>
      </c>
      <c r="F2302" t="s">
        <v>477</v>
      </c>
      <c r="R2302">
        <v>0</v>
      </c>
      <c r="S2302">
        <v>0</v>
      </c>
      <c r="T2302">
        <v>500000000</v>
      </c>
      <c r="X2302">
        <v>0</v>
      </c>
      <c r="Y2302">
        <v>500000000</v>
      </c>
      <c r="AA2302" t="s">
        <v>2027</v>
      </c>
    </row>
    <row r="2303" spans="1:27" ht="15" customHeight="1">
      <c r="A2303" s="962" t="s">
        <v>254</v>
      </c>
      <c r="B2303" t="s">
        <v>287</v>
      </c>
      <c r="C2303" t="s">
        <v>13</v>
      </c>
      <c r="D2303" t="s">
        <v>11</v>
      </c>
      <c r="E2303" t="s">
        <v>329</v>
      </c>
      <c r="F2303" t="s">
        <v>477</v>
      </c>
      <c r="R2303">
        <v>0</v>
      </c>
      <c r="S2303">
        <v>0</v>
      </c>
      <c r="T2303">
        <v>500000000</v>
      </c>
      <c r="X2303">
        <v>0</v>
      </c>
      <c r="Y2303">
        <v>500000000</v>
      </c>
      <c r="AA2303" t="s">
        <v>2027</v>
      </c>
    </row>
    <row r="2304" spans="1:27" ht="15" customHeight="1">
      <c r="A2304" s="962" t="s">
        <v>254</v>
      </c>
      <c r="B2304" t="s">
        <v>296</v>
      </c>
      <c r="C2304" t="s">
        <v>13</v>
      </c>
      <c r="D2304" t="s">
        <v>11</v>
      </c>
      <c r="E2304" t="s">
        <v>329</v>
      </c>
      <c r="F2304" t="s">
        <v>477</v>
      </c>
      <c r="R2304">
        <v>0</v>
      </c>
      <c r="S2304">
        <v>0</v>
      </c>
      <c r="T2304">
        <v>0</v>
      </c>
      <c r="X2304">
        <v>0</v>
      </c>
      <c r="Y2304">
        <v>500000000</v>
      </c>
      <c r="AA2304" t="s">
        <v>2029</v>
      </c>
    </row>
    <row r="2305" spans="1:27" ht="15" customHeight="1">
      <c r="A2305" s="962" t="s">
        <v>254</v>
      </c>
      <c r="B2305" t="s">
        <v>319</v>
      </c>
      <c r="C2305" t="s">
        <v>13</v>
      </c>
      <c r="D2305" t="s">
        <v>11</v>
      </c>
      <c r="E2305" t="s">
        <v>329</v>
      </c>
      <c r="F2305" t="s">
        <v>477</v>
      </c>
      <c r="R2305">
        <v>0</v>
      </c>
      <c r="S2305">
        <v>0</v>
      </c>
      <c r="T2305">
        <v>500000000</v>
      </c>
      <c r="X2305">
        <v>0</v>
      </c>
      <c r="Y2305">
        <v>500000000</v>
      </c>
      <c r="AA2305" t="s">
        <v>2027</v>
      </c>
    </row>
    <row r="2306" spans="1:27" ht="15" customHeight="1">
      <c r="A2306" s="962" t="s">
        <v>254</v>
      </c>
      <c r="B2306" t="s">
        <v>317</v>
      </c>
      <c r="C2306" t="s">
        <v>13</v>
      </c>
      <c r="D2306" t="s">
        <v>11</v>
      </c>
      <c r="E2306" t="s">
        <v>329</v>
      </c>
      <c r="F2306" t="s">
        <v>477</v>
      </c>
      <c r="R2306">
        <v>0</v>
      </c>
      <c r="S2306">
        <v>0</v>
      </c>
      <c r="T2306">
        <v>500000000</v>
      </c>
      <c r="X2306">
        <v>0</v>
      </c>
      <c r="Y2306">
        <v>500000000</v>
      </c>
      <c r="AA2306" t="s">
        <v>2027</v>
      </c>
    </row>
    <row r="2307" spans="1:27" ht="15" customHeight="1">
      <c r="A2307" s="962" t="s">
        <v>254</v>
      </c>
      <c r="B2307" t="s">
        <v>305</v>
      </c>
      <c r="C2307" t="s">
        <v>13</v>
      </c>
      <c r="D2307" t="s">
        <v>11</v>
      </c>
      <c r="E2307" t="s">
        <v>329</v>
      </c>
      <c r="F2307" t="s">
        <v>477</v>
      </c>
      <c r="R2307">
        <v>0</v>
      </c>
      <c r="S2307">
        <v>0</v>
      </c>
      <c r="T2307">
        <v>500000000</v>
      </c>
      <c r="X2307">
        <v>0</v>
      </c>
      <c r="Y2307">
        <v>500000000</v>
      </c>
      <c r="AA2307" t="s">
        <v>2027</v>
      </c>
    </row>
    <row r="2308" spans="1:27" ht="15" customHeight="1">
      <c r="A2308" s="962" t="s">
        <v>254</v>
      </c>
      <c r="B2308" t="s">
        <v>321</v>
      </c>
      <c r="C2308" t="s">
        <v>13</v>
      </c>
      <c r="D2308" t="s">
        <v>11</v>
      </c>
      <c r="E2308" t="s">
        <v>329</v>
      </c>
      <c r="F2308" t="s">
        <v>477</v>
      </c>
      <c r="R2308">
        <v>0</v>
      </c>
      <c r="S2308">
        <v>0</v>
      </c>
      <c r="T2308">
        <v>500000000</v>
      </c>
      <c r="X2308">
        <v>0</v>
      </c>
      <c r="Y2308">
        <v>500000000</v>
      </c>
      <c r="AA2308" t="s">
        <v>2027</v>
      </c>
    </row>
    <row r="2309" spans="1:27" ht="15" customHeight="1">
      <c r="A2309" s="962" t="s">
        <v>254</v>
      </c>
      <c r="B2309" t="s">
        <v>324</v>
      </c>
      <c r="C2309" t="s">
        <v>13</v>
      </c>
      <c r="D2309" t="s">
        <v>11</v>
      </c>
      <c r="E2309" t="s">
        <v>329</v>
      </c>
      <c r="F2309" t="s">
        <v>477</v>
      </c>
      <c r="R2309">
        <v>0</v>
      </c>
      <c r="U2309">
        <v>0</v>
      </c>
      <c r="V2309">
        <v>0</v>
      </c>
      <c r="X2309">
        <v>0</v>
      </c>
      <c r="Y2309">
        <v>500000000</v>
      </c>
      <c r="Z2309">
        <v>0</v>
      </c>
      <c r="AA2309" t="s">
        <v>2028</v>
      </c>
    </row>
    <row r="2310" spans="1:27" ht="15" customHeight="1">
      <c r="A2310" s="962" t="s">
        <v>255</v>
      </c>
      <c r="B2310" t="s">
        <v>322</v>
      </c>
      <c r="C2310" t="s">
        <v>13</v>
      </c>
      <c r="D2310" t="s">
        <v>11</v>
      </c>
      <c r="E2310" t="s">
        <v>329</v>
      </c>
      <c r="F2310" t="s">
        <v>477</v>
      </c>
      <c r="L2310" t="s">
        <v>2012</v>
      </c>
      <c r="O2310" t="s">
        <v>361</v>
      </c>
      <c r="P2310" t="s">
        <v>868</v>
      </c>
      <c r="Q2310" t="s">
        <v>869</v>
      </c>
      <c r="R2310">
        <v>0</v>
      </c>
      <c r="S2310">
        <v>0</v>
      </c>
      <c r="T2310">
        <v>500000000</v>
      </c>
      <c r="X2310">
        <v>0</v>
      </c>
      <c r="Y2310">
        <v>500000000</v>
      </c>
      <c r="AA2310" t="s">
        <v>2027</v>
      </c>
    </row>
    <row r="2311" spans="1:27" ht="15" customHeight="1">
      <c r="A2311" s="962" t="s">
        <v>255</v>
      </c>
      <c r="B2311" t="s">
        <v>301</v>
      </c>
      <c r="C2311" t="s">
        <v>13</v>
      </c>
      <c r="D2311" t="s">
        <v>11</v>
      </c>
      <c r="E2311" t="s">
        <v>329</v>
      </c>
      <c r="F2311" t="s">
        <v>477</v>
      </c>
      <c r="R2311">
        <v>0</v>
      </c>
      <c r="S2311">
        <v>0</v>
      </c>
      <c r="T2311">
        <v>500000000</v>
      </c>
      <c r="X2311">
        <v>0</v>
      </c>
      <c r="Y2311">
        <v>500000000</v>
      </c>
      <c r="AA2311" t="s">
        <v>2027</v>
      </c>
    </row>
    <row r="2312" spans="1:27" ht="15" customHeight="1">
      <c r="A2312" s="962" t="s">
        <v>255</v>
      </c>
      <c r="B2312" t="s">
        <v>307</v>
      </c>
      <c r="C2312" t="s">
        <v>13</v>
      </c>
      <c r="D2312" t="s">
        <v>11</v>
      </c>
      <c r="E2312" t="s">
        <v>329</v>
      </c>
      <c r="F2312" t="s">
        <v>477</v>
      </c>
      <c r="R2312">
        <v>0</v>
      </c>
      <c r="S2312">
        <v>0</v>
      </c>
      <c r="T2312">
        <v>500000000</v>
      </c>
      <c r="X2312">
        <v>0</v>
      </c>
      <c r="Y2312">
        <v>500000000</v>
      </c>
      <c r="AA2312" t="s">
        <v>2027</v>
      </c>
    </row>
    <row r="2313" spans="1:27" ht="15" customHeight="1">
      <c r="A2313" s="962" t="s">
        <v>255</v>
      </c>
      <c r="B2313" t="s">
        <v>315</v>
      </c>
      <c r="C2313" t="s">
        <v>13</v>
      </c>
      <c r="D2313" t="s">
        <v>11</v>
      </c>
      <c r="E2313" t="s">
        <v>329</v>
      </c>
      <c r="F2313" t="s">
        <v>477</v>
      </c>
      <c r="R2313">
        <v>0</v>
      </c>
      <c r="S2313">
        <v>0</v>
      </c>
      <c r="T2313">
        <v>500000000</v>
      </c>
      <c r="X2313">
        <v>0</v>
      </c>
      <c r="Y2313">
        <v>500000000</v>
      </c>
      <c r="AA2313" t="s">
        <v>2027</v>
      </c>
    </row>
    <row r="2314" spans="1:27" ht="15" customHeight="1">
      <c r="A2314" s="962" t="s">
        <v>255</v>
      </c>
      <c r="B2314" t="s">
        <v>308</v>
      </c>
      <c r="C2314" t="s">
        <v>13</v>
      </c>
      <c r="D2314" t="s">
        <v>11</v>
      </c>
      <c r="E2314" t="s">
        <v>329</v>
      </c>
      <c r="F2314" t="s">
        <v>477</v>
      </c>
      <c r="R2314">
        <v>0</v>
      </c>
      <c r="S2314">
        <v>0</v>
      </c>
      <c r="T2314">
        <v>500000000</v>
      </c>
      <c r="X2314">
        <v>0</v>
      </c>
      <c r="Y2314">
        <v>500000000</v>
      </c>
      <c r="AA2314" t="s">
        <v>2027</v>
      </c>
    </row>
    <row r="2315" spans="1:27" ht="15" customHeight="1">
      <c r="A2315" s="962" t="s">
        <v>255</v>
      </c>
      <c r="B2315" t="s">
        <v>311</v>
      </c>
      <c r="C2315" t="s">
        <v>13</v>
      </c>
      <c r="D2315" t="s">
        <v>11</v>
      </c>
      <c r="E2315" t="s">
        <v>329</v>
      </c>
      <c r="F2315" t="s">
        <v>477</v>
      </c>
      <c r="R2315">
        <v>0</v>
      </c>
      <c r="S2315">
        <v>0</v>
      </c>
      <c r="T2315">
        <v>500000000</v>
      </c>
      <c r="X2315">
        <v>0</v>
      </c>
      <c r="Y2315">
        <v>500000000</v>
      </c>
      <c r="AA2315" t="s">
        <v>2027</v>
      </c>
    </row>
    <row r="2316" spans="1:27" ht="15" customHeight="1">
      <c r="A2316" s="962" t="s">
        <v>255</v>
      </c>
      <c r="B2316" t="s">
        <v>312</v>
      </c>
      <c r="C2316" t="s">
        <v>13</v>
      </c>
      <c r="D2316" t="s">
        <v>11</v>
      </c>
      <c r="E2316" t="s">
        <v>329</v>
      </c>
      <c r="F2316" t="s">
        <v>477</v>
      </c>
      <c r="R2316">
        <v>0</v>
      </c>
      <c r="S2316">
        <v>0</v>
      </c>
      <c r="T2316">
        <v>500000000</v>
      </c>
      <c r="X2316">
        <v>0</v>
      </c>
      <c r="Y2316">
        <v>500000000</v>
      </c>
      <c r="AA2316" t="s">
        <v>2027</v>
      </c>
    </row>
    <row r="2317" spans="1:27" ht="15" customHeight="1">
      <c r="A2317" s="962" t="s">
        <v>255</v>
      </c>
      <c r="B2317" t="s">
        <v>300</v>
      </c>
      <c r="C2317" t="s">
        <v>13</v>
      </c>
      <c r="D2317" t="s">
        <v>11</v>
      </c>
      <c r="E2317" t="s">
        <v>329</v>
      </c>
      <c r="F2317" t="s">
        <v>477</v>
      </c>
      <c r="R2317">
        <v>0</v>
      </c>
      <c r="S2317">
        <v>0</v>
      </c>
      <c r="T2317">
        <v>500000000</v>
      </c>
      <c r="X2317">
        <v>0</v>
      </c>
      <c r="Y2317">
        <v>500000000</v>
      </c>
      <c r="AA2317" t="s">
        <v>2027</v>
      </c>
    </row>
    <row r="2318" spans="1:27" ht="15" customHeight="1">
      <c r="A2318" s="962" t="s">
        <v>255</v>
      </c>
      <c r="B2318" t="s">
        <v>298</v>
      </c>
      <c r="C2318" t="s">
        <v>13</v>
      </c>
      <c r="D2318" t="s">
        <v>11</v>
      </c>
      <c r="E2318" t="s">
        <v>329</v>
      </c>
      <c r="F2318" t="s">
        <v>477</v>
      </c>
      <c r="R2318">
        <v>0</v>
      </c>
      <c r="S2318">
        <v>0</v>
      </c>
      <c r="T2318">
        <v>500000000</v>
      </c>
      <c r="X2318">
        <v>0</v>
      </c>
      <c r="Y2318">
        <v>500000000</v>
      </c>
      <c r="AA2318" t="s">
        <v>2027</v>
      </c>
    </row>
    <row r="2319" spans="1:27" ht="15" customHeight="1">
      <c r="A2319" s="962" t="s">
        <v>255</v>
      </c>
      <c r="B2319" t="s">
        <v>297</v>
      </c>
      <c r="C2319" t="s">
        <v>13</v>
      </c>
      <c r="D2319" t="s">
        <v>11</v>
      </c>
      <c r="E2319" t="s">
        <v>329</v>
      </c>
      <c r="F2319" t="s">
        <v>477</v>
      </c>
      <c r="R2319">
        <v>0</v>
      </c>
      <c r="S2319">
        <v>0</v>
      </c>
      <c r="T2319">
        <v>500000000</v>
      </c>
      <c r="X2319">
        <v>0</v>
      </c>
      <c r="Y2319">
        <v>500000000</v>
      </c>
      <c r="AA2319" t="s">
        <v>2027</v>
      </c>
    </row>
    <row r="2320" spans="1:27" ht="15" customHeight="1">
      <c r="A2320" s="962" t="s">
        <v>255</v>
      </c>
      <c r="B2320" t="s">
        <v>288</v>
      </c>
      <c r="C2320" t="s">
        <v>13</v>
      </c>
      <c r="D2320" t="s">
        <v>11</v>
      </c>
      <c r="E2320" t="s">
        <v>329</v>
      </c>
      <c r="F2320" t="s">
        <v>477</v>
      </c>
      <c r="R2320">
        <v>0</v>
      </c>
      <c r="S2320">
        <v>0</v>
      </c>
      <c r="T2320">
        <v>500000000</v>
      </c>
      <c r="X2320">
        <v>0</v>
      </c>
      <c r="Y2320">
        <v>500000000</v>
      </c>
      <c r="AA2320" t="s">
        <v>2027</v>
      </c>
    </row>
    <row r="2321" spans="1:27" ht="15" customHeight="1">
      <c r="A2321" s="962" t="s">
        <v>255</v>
      </c>
      <c r="B2321" t="s">
        <v>287</v>
      </c>
      <c r="C2321" t="s">
        <v>13</v>
      </c>
      <c r="D2321" t="s">
        <v>11</v>
      </c>
      <c r="E2321" t="s">
        <v>329</v>
      </c>
      <c r="F2321" t="s">
        <v>477</v>
      </c>
      <c r="R2321">
        <v>0</v>
      </c>
      <c r="S2321">
        <v>0</v>
      </c>
      <c r="T2321">
        <v>500000000</v>
      </c>
      <c r="X2321">
        <v>0</v>
      </c>
      <c r="Y2321">
        <v>500000000</v>
      </c>
      <c r="AA2321" t="s">
        <v>2027</v>
      </c>
    </row>
    <row r="2322" spans="1:27" ht="15" customHeight="1">
      <c r="A2322" s="962" t="s">
        <v>255</v>
      </c>
      <c r="B2322" t="s">
        <v>306</v>
      </c>
      <c r="C2322" t="s">
        <v>13</v>
      </c>
      <c r="D2322" t="s">
        <v>11</v>
      </c>
      <c r="E2322" t="s">
        <v>329</v>
      </c>
      <c r="F2322" t="s">
        <v>477</v>
      </c>
      <c r="R2322">
        <v>0</v>
      </c>
      <c r="S2322">
        <v>0</v>
      </c>
      <c r="T2322">
        <v>500000000</v>
      </c>
      <c r="X2322">
        <v>0</v>
      </c>
      <c r="Y2322">
        <v>500000000</v>
      </c>
      <c r="AA2322" t="s">
        <v>2027</v>
      </c>
    </row>
    <row r="2323" spans="1:27" ht="15" customHeight="1">
      <c r="A2323" s="962" t="s">
        <v>255</v>
      </c>
      <c r="B2323" t="s">
        <v>305</v>
      </c>
      <c r="C2323" t="s">
        <v>13</v>
      </c>
      <c r="D2323" t="s">
        <v>11</v>
      </c>
      <c r="E2323" t="s">
        <v>329</v>
      </c>
      <c r="F2323" t="s">
        <v>477</v>
      </c>
      <c r="R2323">
        <v>0</v>
      </c>
      <c r="S2323">
        <v>0</v>
      </c>
      <c r="T2323">
        <v>500000000</v>
      </c>
      <c r="X2323">
        <v>0</v>
      </c>
      <c r="Y2323">
        <v>500000000</v>
      </c>
      <c r="AA2323" t="s">
        <v>2027</v>
      </c>
    </row>
    <row r="2324" spans="1:27" ht="15" customHeight="1">
      <c r="A2324" s="962" t="s">
        <v>255</v>
      </c>
      <c r="B2324" t="s">
        <v>309</v>
      </c>
      <c r="C2324" t="s">
        <v>13</v>
      </c>
      <c r="D2324" t="s">
        <v>11</v>
      </c>
      <c r="E2324" t="s">
        <v>329</v>
      </c>
      <c r="F2324" t="s">
        <v>477</v>
      </c>
      <c r="R2324">
        <v>0</v>
      </c>
      <c r="S2324">
        <v>0</v>
      </c>
      <c r="T2324">
        <v>500000000</v>
      </c>
      <c r="X2324">
        <v>0</v>
      </c>
      <c r="Y2324">
        <v>500000000</v>
      </c>
      <c r="AA2324" t="s">
        <v>2027</v>
      </c>
    </row>
    <row r="2325" spans="1:27" ht="15" customHeight="1">
      <c r="A2325" s="962" t="s">
        <v>255</v>
      </c>
      <c r="B2325" t="s">
        <v>313</v>
      </c>
      <c r="C2325" t="s">
        <v>13</v>
      </c>
      <c r="D2325" t="s">
        <v>11</v>
      </c>
      <c r="E2325" t="s">
        <v>329</v>
      </c>
      <c r="F2325" t="s">
        <v>477</v>
      </c>
      <c r="R2325">
        <v>0</v>
      </c>
      <c r="S2325">
        <v>0</v>
      </c>
      <c r="T2325">
        <v>500000000</v>
      </c>
      <c r="X2325">
        <v>0</v>
      </c>
      <c r="Y2325">
        <v>500000000</v>
      </c>
      <c r="AA2325" t="s">
        <v>2027</v>
      </c>
    </row>
    <row r="2326" spans="1:27" ht="15" customHeight="1">
      <c r="A2326" s="962" t="s">
        <v>257</v>
      </c>
      <c r="B2326" t="s">
        <v>290</v>
      </c>
      <c r="C2326" t="s">
        <v>13</v>
      </c>
      <c r="D2326" t="s">
        <v>11</v>
      </c>
      <c r="E2326" t="s">
        <v>329</v>
      </c>
      <c r="F2326" t="s">
        <v>477</v>
      </c>
      <c r="J2326" t="s">
        <v>1996</v>
      </c>
      <c r="R2326">
        <v>0</v>
      </c>
      <c r="S2326">
        <v>0</v>
      </c>
      <c r="T2326">
        <v>500000000</v>
      </c>
      <c r="X2326">
        <v>0</v>
      </c>
      <c r="Y2326">
        <v>500000000</v>
      </c>
      <c r="AA2326" t="s">
        <v>2027</v>
      </c>
    </row>
    <row r="2327" spans="1:27" ht="15" customHeight="1">
      <c r="A2327" s="962" t="s">
        <v>257</v>
      </c>
      <c r="B2327" t="s">
        <v>292</v>
      </c>
      <c r="C2327" t="s">
        <v>13</v>
      </c>
      <c r="D2327" t="s">
        <v>11</v>
      </c>
      <c r="E2327" t="s">
        <v>329</v>
      </c>
      <c r="F2327" t="s">
        <v>477</v>
      </c>
      <c r="J2327" t="s">
        <v>1997</v>
      </c>
      <c r="R2327">
        <v>0</v>
      </c>
      <c r="S2327">
        <v>0</v>
      </c>
      <c r="T2327">
        <v>500000000</v>
      </c>
      <c r="X2327">
        <v>0</v>
      </c>
      <c r="Y2327">
        <v>500000000</v>
      </c>
      <c r="AA2327" t="s">
        <v>2027</v>
      </c>
    </row>
    <row r="2328" spans="1:27" ht="15" customHeight="1">
      <c r="A2328" s="962" t="s">
        <v>257</v>
      </c>
      <c r="B2328" t="s">
        <v>295</v>
      </c>
      <c r="C2328" t="s">
        <v>13</v>
      </c>
      <c r="D2328" t="s">
        <v>11</v>
      </c>
      <c r="E2328" t="s">
        <v>329</v>
      </c>
      <c r="F2328" t="s">
        <v>477</v>
      </c>
      <c r="J2328" t="s">
        <v>1998</v>
      </c>
      <c r="R2328">
        <v>0</v>
      </c>
      <c r="S2328">
        <v>0</v>
      </c>
      <c r="T2328">
        <v>500000000</v>
      </c>
      <c r="X2328">
        <v>0</v>
      </c>
      <c r="Y2328">
        <v>500000000</v>
      </c>
      <c r="AA2328" t="s">
        <v>2027</v>
      </c>
    </row>
    <row r="2329" spans="1:27" ht="15" customHeight="1">
      <c r="A2329" s="962" t="s">
        <v>257</v>
      </c>
      <c r="B2329" t="s">
        <v>296</v>
      </c>
      <c r="C2329" t="s">
        <v>13</v>
      </c>
      <c r="D2329" t="s">
        <v>11</v>
      </c>
      <c r="E2329" t="s">
        <v>329</v>
      </c>
      <c r="F2329" t="s">
        <v>477</v>
      </c>
      <c r="J2329" t="s">
        <v>1999</v>
      </c>
      <c r="R2329">
        <v>0</v>
      </c>
      <c r="S2329">
        <v>0</v>
      </c>
      <c r="T2329">
        <v>500000000</v>
      </c>
      <c r="X2329">
        <v>0</v>
      </c>
      <c r="Y2329">
        <v>500000000</v>
      </c>
      <c r="AA2329" t="s">
        <v>2027</v>
      </c>
    </row>
    <row r="2330" spans="1:27" ht="15" customHeight="1">
      <c r="A2330" s="962" t="s">
        <v>257</v>
      </c>
      <c r="B2330" t="s">
        <v>316</v>
      </c>
      <c r="C2330" t="s">
        <v>13</v>
      </c>
      <c r="D2330" t="s">
        <v>11</v>
      </c>
      <c r="E2330" t="s">
        <v>329</v>
      </c>
      <c r="F2330" t="s">
        <v>477</v>
      </c>
      <c r="J2330" t="s">
        <v>2004</v>
      </c>
      <c r="R2330">
        <v>0</v>
      </c>
      <c r="S2330">
        <v>0</v>
      </c>
      <c r="T2330">
        <v>500000000</v>
      </c>
      <c r="X2330">
        <v>0</v>
      </c>
      <c r="Y2330">
        <v>500000000</v>
      </c>
      <c r="AA2330" t="s">
        <v>2027</v>
      </c>
    </row>
    <row r="2331" spans="1:27" ht="15" customHeight="1">
      <c r="A2331" s="962" t="s">
        <v>257</v>
      </c>
      <c r="B2331" t="s">
        <v>289</v>
      </c>
      <c r="C2331" t="s">
        <v>13</v>
      </c>
      <c r="D2331" t="s">
        <v>11</v>
      </c>
      <c r="E2331" t="s">
        <v>329</v>
      </c>
      <c r="F2331" t="s">
        <v>477</v>
      </c>
      <c r="R2331">
        <v>0</v>
      </c>
      <c r="S2331">
        <v>0</v>
      </c>
      <c r="T2331">
        <v>500000000</v>
      </c>
      <c r="X2331">
        <v>0</v>
      </c>
      <c r="Y2331">
        <v>500000000</v>
      </c>
      <c r="AA2331" t="s">
        <v>2027</v>
      </c>
    </row>
    <row r="2332" spans="1:27" ht="15" customHeight="1">
      <c r="A2332" s="962" t="s">
        <v>257</v>
      </c>
      <c r="B2332" t="s">
        <v>309</v>
      </c>
      <c r="C2332" t="s">
        <v>13</v>
      </c>
      <c r="D2332" t="s">
        <v>11</v>
      </c>
      <c r="E2332" t="s">
        <v>329</v>
      </c>
      <c r="F2332" t="s">
        <v>477</v>
      </c>
      <c r="R2332">
        <v>0</v>
      </c>
      <c r="S2332">
        <v>0</v>
      </c>
      <c r="T2332">
        <v>500000000</v>
      </c>
      <c r="X2332">
        <v>0</v>
      </c>
      <c r="Y2332">
        <v>500000000</v>
      </c>
      <c r="AA2332" t="s">
        <v>2027</v>
      </c>
    </row>
    <row r="2333" spans="1:27" ht="15" customHeight="1">
      <c r="A2333" s="962" t="s">
        <v>257</v>
      </c>
      <c r="B2333" t="s">
        <v>291</v>
      </c>
      <c r="C2333" t="s">
        <v>13</v>
      </c>
      <c r="D2333" t="s">
        <v>11</v>
      </c>
      <c r="E2333" t="s">
        <v>329</v>
      </c>
      <c r="F2333" t="s">
        <v>477</v>
      </c>
      <c r="R2333">
        <v>0</v>
      </c>
      <c r="S2333">
        <v>0</v>
      </c>
      <c r="T2333">
        <v>500000000</v>
      </c>
      <c r="X2333">
        <v>0</v>
      </c>
      <c r="Y2333">
        <v>500000000</v>
      </c>
      <c r="AA2333" t="s">
        <v>2027</v>
      </c>
    </row>
    <row r="2334" spans="1:27" ht="15" customHeight="1">
      <c r="A2334" s="962" t="s">
        <v>257</v>
      </c>
      <c r="B2334" t="s">
        <v>288</v>
      </c>
      <c r="C2334" t="s">
        <v>13</v>
      </c>
      <c r="D2334" t="s">
        <v>11</v>
      </c>
      <c r="E2334" t="s">
        <v>329</v>
      </c>
      <c r="F2334" t="s">
        <v>477</v>
      </c>
      <c r="R2334">
        <v>0</v>
      </c>
      <c r="S2334">
        <v>0</v>
      </c>
      <c r="T2334">
        <v>500000000</v>
      </c>
      <c r="X2334">
        <v>0</v>
      </c>
      <c r="Y2334">
        <v>500000000</v>
      </c>
      <c r="AA2334" t="s">
        <v>2027</v>
      </c>
    </row>
    <row r="2335" spans="1:27" ht="15" customHeight="1">
      <c r="A2335" s="962" t="s">
        <v>257</v>
      </c>
      <c r="B2335" t="s">
        <v>287</v>
      </c>
      <c r="C2335" t="s">
        <v>13</v>
      </c>
      <c r="D2335" t="s">
        <v>11</v>
      </c>
      <c r="E2335" t="s">
        <v>329</v>
      </c>
      <c r="F2335" t="s">
        <v>477</v>
      </c>
      <c r="R2335">
        <v>0</v>
      </c>
      <c r="S2335">
        <v>0</v>
      </c>
      <c r="T2335">
        <v>500000000</v>
      </c>
      <c r="X2335">
        <v>0</v>
      </c>
      <c r="Y2335">
        <v>500000000</v>
      </c>
      <c r="AA2335" t="s">
        <v>2027</v>
      </c>
    </row>
    <row r="2336" spans="1:27" ht="15" customHeight="1">
      <c r="A2336" s="962" t="s">
        <v>257</v>
      </c>
      <c r="B2336" t="s">
        <v>305</v>
      </c>
      <c r="C2336" t="s">
        <v>13</v>
      </c>
      <c r="D2336" t="s">
        <v>11</v>
      </c>
      <c r="E2336" t="s">
        <v>329</v>
      </c>
      <c r="F2336" t="s">
        <v>477</v>
      </c>
      <c r="R2336">
        <v>0</v>
      </c>
      <c r="S2336">
        <v>0</v>
      </c>
      <c r="T2336">
        <v>500000000</v>
      </c>
      <c r="X2336">
        <v>0</v>
      </c>
      <c r="Y2336">
        <v>500000000</v>
      </c>
      <c r="AA2336" t="s">
        <v>2027</v>
      </c>
    </row>
    <row r="2337" spans="1:27" ht="15" customHeight="1">
      <c r="A2337" s="962" t="s">
        <v>257</v>
      </c>
      <c r="B2337" t="s">
        <v>321</v>
      </c>
      <c r="C2337" t="s">
        <v>13</v>
      </c>
      <c r="D2337" t="s">
        <v>11</v>
      </c>
      <c r="E2337" t="s">
        <v>329</v>
      </c>
      <c r="F2337" t="s">
        <v>477</v>
      </c>
      <c r="R2337">
        <v>0</v>
      </c>
      <c r="S2337">
        <v>0</v>
      </c>
      <c r="T2337">
        <v>500000000</v>
      </c>
      <c r="X2337">
        <v>0</v>
      </c>
      <c r="Y2337">
        <v>500000000</v>
      </c>
      <c r="AA2337" t="s">
        <v>2027</v>
      </c>
    </row>
    <row r="2338" spans="1:27" ht="15" customHeight="1">
      <c r="A2338" s="962" t="s">
        <v>257</v>
      </c>
      <c r="B2338" t="s">
        <v>310</v>
      </c>
      <c r="C2338" t="s">
        <v>13</v>
      </c>
      <c r="D2338" t="s">
        <v>11</v>
      </c>
      <c r="E2338" t="s">
        <v>329</v>
      </c>
      <c r="F2338" t="s">
        <v>477</v>
      </c>
      <c r="R2338">
        <v>0</v>
      </c>
      <c r="S2338">
        <v>0</v>
      </c>
      <c r="T2338">
        <v>500000000</v>
      </c>
      <c r="X2338">
        <v>0</v>
      </c>
      <c r="Y2338">
        <v>500000000</v>
      </c>
      <c r="AA2338" t="s">
        <v>2027</v>
      </c>
    </row>
    <row r="2339" spans="1:27" ht="15" customHeight="1">
      <c r="A2339" s="962" t="s">
        <v>257</v>
      </c>
      <c r="B2339" t="s">
        <v>294</v>
      </c>
      <c r="C2339" t="s">
        <v>13</v>
      </c>
      <c r="D2339" t="s">
        <v>11</v>
      </c>
      <c r="E2339" t="s">
        <v>329</v>
      </c>
      <c r="F2339" t="s">
        <v>477</v>
      </c>
      <c r="R2339">
        <v>0</v>
      </c>
      <c r="S2339">
        <v>0</v>
      </c>
      <c r="T2339">
        <v>500000000</v>
      </c>
      <c r="X2339">
        <v>0</v>
      </c>
      <c r="Y2339">
        <v>500000000</v>
      </c>
      <c r="AA2339" t="s">
        <v>2027</v>
      </c>
    </row>
    <row r="2340" spans="1:27" ht="15" customHeight="1">
      <c r="A2340" s="962" t="s">
        <v>257</v>
      </c>
      <c r="B2340" t="s">
        <v>293</v>
      </c>
      <c r="C2340" t="s">
        <v>13</v>
      </c>
      <c r="D2340" t="s">
        <v>11</v>
      </c>
      <c r="E2340" t="s">
        <v>329</v>
      </c>
      <c r="F2340" t="s">
        <v>477</v>
      </c>
      <c r="R2340">
        <v>0</v>
      </c>
      <c r="S2340">
        <v>0</v>
      </c>
      <c r="T2340">
        <v>500000000</v>
      </c>
      <c r="X2340">
        <v>0</v>
      </c>
      <c r="Y2340">
        <v>500000000</v>
      </c>
      <c r="AA2340" t="s">
        <v>2027</v>
      </c>
    </row>
    <row r="2341" spans="1:27" ht="15" customHeight="1">
      <c r="A2341" s="962" t="s">
        <v>259</v>
      </c>
      <c r="B2341" t="s">
        <v>300</v>
      </c>
      <c r="C2341" t="s">
        <v>13</v>
      </c>
      <c r="D2341" t="s">
        <v>11</v>
      </c>
      <c r="E2341" t="s">
        <v>329</v>
      </c>
      <c r="F2341" t="s">
        <v>477</v>
      </c>
      <c r="R2341">
        <v>0</v>
      </c>
      <c r="S2341">
        <v>0</v>
      </c>
      <c r="T2341">
        <v>500000000</v>
      </c>
      <c r="X2341">
        <v>0</v>
      </c>
      <c r="Y2341">
        <v>500000000</v>
      </c>
      <c r="AA2341" t="s">
        <v>2027</v>
      </c>
    </row>
    <row r="2342" spans="1:27" ht="15" customHeight="1">
      <c r="A2342" s="962" t="s">
        <v>259</v>
      </c>
      <c r="B2342" t="s">
        <v>298</v>
      </c>
      <c r="C2342" t="s">
        <v>13</v>
      </c>
      <c r="D2342" t="s">
        <v>11</v>
      </c>
      <c r="E2342" t="s">
        <v>329</v>
      </c>
      <c r="F2342" t="s">
        <v>477</v>
      </c>
      <c r="R2342">
        <v>0</v>
      </c>
      <c r="S2342">
        <v>0</v>
      </c>
      <c r="T2342">
        <v>500000000</v>
      </c>
      <c r="X2342">
        <v>0</v>
      </c>
      <c r="Y2342">
        <v>500000000</v>
      </c>
      <c r="AA2342" t="s">
        <v>2027</v>
      </c>
    </row>
    <row r="2343" spans="1:27" ht="15" customHeight="1">
      <c r="A2343" s="962" t="s">
        <v>259</v>
      </c>
      <c r="B2343" t="s">
        <v>297</v>
      </c>
      <c r="C2343" t="s">
        <v>13</v>
      </c>
      <c r="D2343" t="s">
        <v>11</v>
      </c>
      <c r="E2343" t="s">
        <v>329</v>
      </c>
      <c r="F2343" t="s">
        <v>477</v>
      </c>
      <c r="R2343">
        <v>0</v>
      </c>
      <c r="S2343">
        <v>0</v>
      </c>
      <c r="T2343">
        <v>500000000</v>
      </c>
      <c r="X2343">
        <v>0</v>
      </c>
      <c r="Y2343">
        <v>500000000</v>
      </c>
      <c r="AA2343" t="s">
        <v>2027</v>
      </c>
    </row>
    <row r="2344" spans="1:27" ht="15" customHeight="1">
      <c r="A2344" s="962" t="s">
        <v>259</v>
      </c>
      <c r="B2344" t="s">
        <v>288</v>
      </c>
      <c r="C2344" t="s">
        <v>13</v>
      </c>
      <c r="D2344" t="s">
        <v>11</v>
      </c>
      <c r="E2344" t="s">
        <v>329</v>
      </c>
      <c r="F2344" t="s">
        <v>477</v>
      </c>
      <c r="R2344">
        <v>0</v>
      </c>
      <c r="S2344">
        <v>0</v>
      </c>
      <c r="T2344">
        <v>500000000</v>
      </c>
      <c r="X2344">
        <v>0</v>
      </c>
      <c r="Y2344">
        <v>500000000</v>
      </c>
      <c r="AA2344" t="s">
        <v>2027</v>
      </c>
    </row>
    <row r="2345" spans="1:27" ht="15" customHeight="1">
      <c r="A2345" s="962" t="s">
        <v>259</v>
      </c>
      <c r="B2345" t="s">
        <v>287</v>
      </c>
      <c r="C2345" t="s">
        <v>13</v>
      </c>
      <c r="D2345" t="s">
        <v>11</v>
      </c>
      <c r="E2345" t="s">
        <v>329</v>
      </c>
      <c r="F2345" t="s">
        <v>477</v>
      </c>
      <c r="R2345">
        <v>0</v>
      </c>
      <c r="S2345">
        <v>0</v>
      </c>
      <c r="T2345">
        <v>500000000</v>
      </c>
      <c r="X2345">
        <v>0</v>
      </c>
      <c r="Y2345">
        <v>500000000</v>
      </c>
      <c r="AA2345" t="s">
        <v>2027</v>
      </c>
    </row>
    <row r="2346" spans="1:27" ht="15" customHeight="1">
      <c r="A2346" s="962" t="s">
        <v>259</v>
      </c>
      <c r="B2346" t="s">
        <v>321</v>
      </c>
      <c r="C2346" t="s">
        <v>13</v>
      </c>
      <c r="D2346" t="s">
        <v>11</v>
      </c>
      <c r="E2346" t="s">
        <v>329</v>
      </c>
      <c r="F2346" t="s">
        <v>477</v>
      </c>
      <c r="R2346">
        <v>0</v>
      </c>
      <c r="S2346">
        <v>0</v>
      </c>
      <c r="T2346">
        <v>500000000</v>
      </c>
      <c r="X2346">
        <v>0</v>
      </c>
      <c r="Y2346">
        <v>500000000</v>
      </c>
      <c r="AA2346" t="s">
        <v>2027</v>
      </c>
    </row>
    <row r="2347" spans="1:27" ht="15" customHeight="1">
      <c r="A2347" s="962" t="s">
        <v>259</v>
      </c>
      <c r="B2347" t="s">
        <v>299</v>
      </c>
      <c r="C2347" t="s">
        <v>13</v>
      </c>
      <c r="D2347" t="s">
        <v>11</v>
      </c>
      <c r="E2347" t="s">
        <v>329</v>
      </c>
      <c r="F2347" t="s">
        <v>477</v>
      </c>
      <c r="R2347">
        <v>0</v>
      </c>
      <c r="S2347">
        <v>0</v>
      </c>
      <c r="T2347">
        <v>500000000</v>
      </c>
      <c r="X2347">
        <v>0</v>
      </c>
      <c r="Y2347">
        <v>500000000</v>
      </c>
      <c r="AA2347" t="s">
        <v>2027</v>
      </c>
    </row>
    <row r="2348" spans="1:27" ht="15" customHeight="1">
      <c r="A2348" s="962" t="s">
        <v>259</v>
      </c>
      <c r="B2348" t="s">
        <v>301</v>
      </c>
      <c r="C2348" t="s">
        <v>13</v>
      </c>
      <c r="D2348" t="s">
        <v>11</v>
      </c>
      <c r="E2348" t="s">
        <v>329</v>
      </c>
      <c r="F2348" t="s">
        <v>477</v>
      </c>
      <c r="R2348">
        <v>0</v>
      </c>
      <c r="S2348">
        <v>0</v>
      </c>
      <c r="T2348">
        <v>500000000</v>
      </c>
      <c r="X2348">
        <v>0</v>
      </c>
      <c r="Y2348">
        <v>500000000</v>
      </c>
      <c r="AA2348" t="s">
        <v>2027</v>
      </c>
    </row>
    <row r="2349" spans="1:27" ht="15" customHeight="1">
      <c r="A2349" s="962" t="s">
        <v>260</v>
      </c>
      <c r="B2349" t="s">
        <v>299</v>
      </c>
      <c r="C2349" t="s">
        <v>13</v>
      </c>
      <c r="D2349" t="s">
        <v>11</v>
      </c>
      <c r="E2349" t="s">
        <v>329</v>
      </c>
      <c r="F2349" t="s">
        <v>477</v>
      </c>
      <c r="R2349">
        <v>0</v>
      </c>
      <c r="S2349">
        <v>0</v>
      </c>
      <c r="T2349">
        <v>0</v>
      </c>
      <c r="X2349">
        <v>0</v>
      </c>
      <c r="Y2349">
        <v>500000000</v>
      </c>
      <c r="AA2349" t="s">
        <v>2029</v>
      </c>
    </row>
    <row r="2350" spans="1:27" ht="15" customHeight="1">
      <c r="A2350" s="962" t="s">
        <v>260</v>
      </c>
      <c r="B2350" t="s">
        <v>312</v>
      </c>
      <c r="C2350" t="s">
        <v>13</v>
      </c>
      <c r="D2350" t="s">
        <v>11</v>
      </c>
      <c r="E2350" t="s">
        <v>329</v>
      </c>
      <c r="F2350" t="s">
        <v>477</v>
      </c>
      <c r="R2350">
        <v>0</v>
      </c>
      <c r="S2350">
        <v>0</v>
      </c>
      <c r="T2350">
        <v>0</v>
      </c>
      <c r="X2350">
        <v>0</v>
      </c>
      <c r="Y2350">
        <v>500000000</v>
      </c>
      <c r="AA2350" t="s">
        <v>2029</v>
      </c>
    </row>
    <row r="2351" spans="1:27" ht="15" customHeight="1">
      <c r="A2351" s="962" t="s">
        <v>260</v>
      </c>
      <c r="B2351" t="s">
        <v>298</v>
      </c>
      <c r="C2351" t="s">
        <v>13</v>
      </c>
      <c r="D2351" t="s">
        <v>11</v>
      </c>
      <c r="E2351" t="s">
        <v>329</v>
      </c>
      <c r="F2351" t="s">
        <v>477</v>
      </c>
      <c r="R2351">
        <v>0</v>
      </c>
      <c r="S2351">
        <v>0</v>
      </c>
      <c r="T2351">
        <v>0</v>
      </c>
      <c r="X2351">
        <v>0</v>
      </c>
      <c r="Y2351">
        <v>500000000</v>
      </c>
      <c r="AA2351" t="s">
        <v>2029</v>
      </c>
    </row>
    <row r="2352" spans="1:27" ht="15" customHeight="1">
      <c r="A2352" s="962" t="s">
        <v>260</v>
      </c>
      <c r="B2352" t="s">
        <v>297</v>
      </c>
      <c r="C2352" t="s">
        <v>13</v>
      </c>
      <c r="D2352" t="s">
        <v>11</v>
      </c>
      <c r="E2352" t="s">
        <v>329</v>
      </c>
      <c r="F2352" t="s">
        <v>477</v>
      </c>
      <c r="R2352">
        <v>0</v>
      </c>
      <c r="S2352">
        <v>0</v>
      </c>
      <c r="T2352">
        <v>0</v>
      </c>
      <c r="X2352">
        <v>0</v>
      </c>
      <c r="Y2352">
        <v>500000000</v>
      </c>
      <c r="AA2352" t="s">
        <v>2029</v>
      </c>
    </row>
    <row r="2353" spans="1:27" ht="15" customHeight="1">
      <c r="A2353" s="962" t="s">
        <v>260</v>
      </c>
      <c r="B2353" t="s">
        <v>288</v>
      </c>
      <c r="C2353" t="s">
        <v>13</v>
      </c>
      <c r="D2353" t="s">
        <v>11</v>
      </c>
      <c r="E2353" t="s">
        <v>329</v>
      </c>
      <c r="F2353" t="s">
        <v>477</v>
      </c>
      <c r="R2353">
        <v>0</v>
      </c>
      <c r="S2353">
        <v>0</v>
      </c>
      <c r="T2353">
        <v>0</v>
      </c>
      <c r="X2353">
        <v>0</v>
      </c>
      <c r="Y2353">
        <v>500000000</v>
      </c>
      <c r="AA2353" t="s">
        <v>2029</v>
      </c>
    </row>
    <row r="2354" spans="1:27" ht="15" customHeight="1">
      <c r="A2354" s="962" t="s">
        <v>260</v>
      </c>
      <c r="B2354" t="s">
        <v>287</v>
      </c>
      <c r="C2354" t="s">
        <v>13</v>
      </c>
      <c r="D2354" t="s">
        <v>11</v>
      </c>
      <c r="E2354" t="s">
        <v>329</v>
      </c>
      <c r="F2354" t="s">
        <v>477</v>
      </c>
      <c r="R2354">
        <v>0</v>
      </c>
      <c r="X2354">
        <v>0</v>
      </c>
      <c r="Y2354">
        <v>500000000</v>
      </c>
      <c r="AA2354" t="s">
        <v>2025</v>
      </c>
    </row>
    <row r="2355" spans="1:27" ht="15" customHeight="1">
      <c r="A2355" s="962" t="s">
        <v>260</v>
      </c>
      <c r="B2355" t="s">
        <v>309</v>
      </c>
      <c r="C2355" t="s">
        <v>13</v>
      </c>
      <c r="D2355" t="s">
        <v>11</v>
      </c>
      <c r="E2355" t="s">
        <v>329</v>
      </c>
      <c r="F2355" t="s">
        <v>477</v>
      </c>
      <c r="R2355">
        <v>0</v>
      </c>
      <c r="S2355">
        <v>0</v>
      </c>
      <c r="T2355">
        <v>0</v>
      </c>
      <c r="X2355">
        <v>0</v>
      </c>
      <c r="Y2355">
        <v>500000000</v>
      </c>
      <c r="AA2355" t="s">
        <v>2029</v>
      </c>
    </row>
    <row r="2356" spans="1:27" ht="15" customHeight="1">
      <c r="A2356" s="962" t="s">
        <v>260</v>
      </c>
      <c r="B2356" t="s">
        <v>305</v>
      </c>
      <c r="C2356" t="s">
        <v>13</v>
      </c>
      <c r="D2356" t="s">
        <v>11</v>
      </c>
      <c r="E2356" t="s">
        <v>329</v>
      </c>
      <c r="F2356" t="s">
        <v>477</v>
      </c>
      <c r="R2356">
        <v>0</v>
      </c>
      <c r="S2356">
        <v>0</v>
      </c>
      <c r="T2356">
        <v>0</v>
      </c>
      <c r="X2356">
        <v>0</v>
      </c>
      <c r="Y2356">
        <v>500000000</v>
      </c>
      <c r="AA2356" t="s">
        <v>2029</v>
      </c>
    </row>
    <row r="2357" spans="1:27" ht="15" customHeight="1">
      <c r="A2357" s="962" t="s">
        <v>261</v>
      </c>
      <c r="B2357" t="s">
        <v>290</v>
      </c>
      <c r="C2357" t="s">
        <v>13</v>
      </c>
      <c r="D2357" t="s">
        <v>11</v>
      </c>
      <c r="E2357" t="s">
        <v>329</v>
      </c>
      <c r="F2357" t="s">
        <v>477</v>
      </c>
      <c r="R2357">
        <v>5.49</v>
      </c>
      <c r="S2357">
        <v>0</v>
      </c>
      <c r="T2357">
        <v>33.5</v>
      </c>
      <c r="X2357">
        <v>0</v>
      </c>
      <c r="Y2357">
        <v>500000000</v>
      </c>
      <c r="AA2357" t="s">
        <v>2029</v>
      </c>
    </row>
    <row r="2358" spans="1:27" ht="15" customHeight="1">
      <c r="A2358" s="962" t="s">
        <v>261</v>
      </c>
      <c r="B2358" t="s">
        <v>292</v>
      </c>
      <c r="C2358" t="s">
        <v>13</v>
      </c>
      <c r="D2358" t="s">
        <v>11</v>
      </c>
      <c r="E2358" t="s">
        <v>329</v>
      </c>
      <c r="F2358" t="s">
        <v>477</v>
      </c>
      <c r="R2358">
        <v>17.100000000000001</v>
      </c>
      <c r="S2358">
        <v>0</v>
      </c>
      <c r="T2358">
        <v>33.5</v>
      </c>
      <c r="X2358">
        <v>0</v>
      </c>
      <c r="Y2358">
        <v>500000000</v>
      </c>
      <c r="AA2358" t="s">
        <v>2029</v>
      </c>
    </row>
    <row r="2359" spans="1:27" ht="15" customHeight="1">
      <c r="A2359" s="962" t="s">
        <v>261</v>
      </c>
      <c r="B2359" t="s">
        <v>295</v>
      </c>
      <c r="C2359" t="s">
        <v>13</v>
      </c>
      <c r="D2359" t="s">
        <v>11</v>
      </c>
      <c r="E2359" t="s">
        <v>329</v>
      </c>
      <c r="F2359" t="s">
        <v>477</v>
      </c>
      <c r="R2359">
        <v>5.49</v>
      </c>
      <c r="S2359">
        <v>0</v>
      </c>
      <c r="T2359">
        <v>33.5</v>
      </c>
      <c r="X2359">
        <v>0</v>
      </c>
      <c r="Y2359">
        <v>500000000</v>
      </c>
      <c r="AA2359" t="s">
        <v>2029</v>
      </c>
    </row>
    <row r="2360" spans="1:27" ht="15" customHeight="1">
      <c r="A2360" s="962" t="s">
        <v>261</v>
      </c>
      <c r="B2360" t="s">
        <v>296</v>
      </c>
      <c r="C2360" t="s">
        <v>13</v>
      </c>
      <c r="D2360" t="s">
        <v>11</v>
      </c>
      <c r="E2360" t="s">
        <v>329</v>
      </c>
      <c r="F2360" t="s">
        <v>477</v>
      </c>
      <c r="R2360">
        <v>5.49</v>
      </c>
      <c r="S2360">
        <v>0</v>
      </c>
      <c r="T2360">
        <v>33.5</v>
      </c>
      <c r="X2360">
        <v>0</v>
      </c>
      <c r="Y2360">
        <v>500000000</v>
      </c>
      <c r="AA2360" t="s">
        <v>2029</v>
      </c>
    </row>
    <row r="2361" spans="1:27" ht="15" customHeight="1">
      <c r="A2361" s="962" t="s">
        <v>261</v>
      </c>
      <c r="B2361" t="s">
        <v>289</v>
      </c>
      <c r="C2361" t="s">
        <v>13</v>
      </c>
      <c r="D2361" t="s">
        <v>11</v>
      </c>
      <c r="E2361" t="s">
        <v>329</v>
      </c>
      <c r="F2361" t="s">
        <v>477</v>
      </c>
      <c r="G2361" t="s">
        <v>485</v>
      </c>
      <c r="I2361" t="s">
        <v>486</v>
      </c>
      <c r="J2361" t="s">
        <v>359</v>
      </c>
      <c r="K2361" t="s">
        <v>333</v>
      </c>
      <c r="L2361" t="s">
        <v>487</v>
      </c>
      <c r="M2361" t="s">
        <v>64</v>
      </c>
      <c r="O2361" t="s">
        <v>361</v>
      </c>
      <c r="P2361" t="s">
        <v>336</v>
      </c>
      <c r="Q2361" t="s">
        <v>337</v>
      </c>
      <c r="R2361">
        <v>99.3</v>
      </c>
      <c r="U2361">
        <v>99.31</v>
      </c>
      <c r="V2361">
        <v>4.97</v>
      </c>
      <c r="W2361">
        <v>0.1</v>
      </c>
      <c r="X2361">
        <v>0</v>
      </c>
      <c r="Y2361">
        <v>500000000</v>
      </c>
      <c r="Z2361">
        <v>0</v>
      </c>
      <c r="AA2361" t="s">
        <v>2028</v>
      </c>
    </row>
    <row r="2362" spans="1:27" ht="15" customHeight="1">
      <c r="A2362" s="962" t="s">
        <v>261</v>
      </c>
      <c r="B2362" t="s">
        <v>291</v>
      </c>
      <c r="C2362" t="s">
        <v>13</v>
      </c>
      <c r="D2362" t="s">
        <v>11</v>
      </c>
      <c r="E2362" t="s">
        <v>329</v>
      </c>
      <c r="F2362" t="s">
        <v>477</v>
      </c>
      <c r="R2362">
        <v>82.8</v>
      </c>
      <c r="S2362">
        <v>65.8</v>
      </c>
      <c r="T2362">
        <v>99.3</v>
      </c>
      <c r="X2362">
        <v>0</v>
      </c>
      <c r="Y2362">
        <v>500000000</v>
      </c>
      <c r="AA2362" t="s">
        <v>2029</v>
      </c>
    </row>
    <row r="2363" spans="1:27" ht="15" customHeight="1">
      <c r="A2363" s="962" t="s">
        <v>261</v>
      </c>
      <c r="B2363" t="s">
        <v>288</v>
      </c>
      <c r="C2363" t="s">
        <v>13</v>
      </c>
      <c r="D2363" t="s">
        <v>11</v>
      </c>
      <c r="E2363" t="s">
        <v>329</v>
      </c>
      <c r="F2363" t="s">
        <v>477</v>
      </c>
      <c r="R2363">
        <v>99.3</v>
      </c>
      <c r="X2363">
        <v>0</v>
      </c>
      <c r="Y2363">
        <v>500000000</v>
      </c>
      <c r="AA2363" t="s">
        <v>2025</v>
      </c>
    </row>
    <row r="2364" spans="1:27" ht="15" customHeight="1">
      <c r="A2364" s="962" t="s">
        <v>261</v>
      </c>
      <c r="B2364" t="s">
        <v>287</v>
      </c>
      <c r="C2364" t="s">
        <v>13</v>
      </c>
      <c r="D2364" t="s">
        <v>11</v>
      </c>
      <c r="E2364" t="s">
        <v>329</v>
      </c>
      <c r="F2364" t="s">
        <v>477</v>
      </c>
      <c r="R2364">
        <v>99.3</v>
      </c>
      <c r="X2364">
        <v>0</v>
      </c>
      <c r="Y2364">
        <v>500000000</v>
      </c>
      <c r="AA2364" t="s">
        <v>2025</v>
      </c>
    </row>
    <row r="2365" spans="1:27" ht="15" customHeight="1">
      <c r="A2365" s="962" t="s">
        <v>261</v>
      </c>
      <c r="B2365" t="s">
        <v>321</v>
      </c>
      <c r="C2365" t="s">
        <v>13</v>
      </c>
      <c r="D2365" t="s">
        <v>11</v>
      </c>
      <c r="E2365" t="s">
        <v>329</v>
      </c>
      <c r="F2365" t="s">
        <v>477</v>
      </c>
      <c r="H2365" t="s">
        <v>488</v>
      </c>
      <c r="I2365" t="s">
        <v>353</v>
      </c>
      <c r="K2365" t="s">
        <v>333</v>
      </c>
      <c r="L2365" t="s">
        <v>489</v>
      </c>
      <c r="M2365" t="s">
        <v>59</v>
      </c>
      <c r="O2365" t="s">
        <v>335</v>
      </c>
      <c r="P2365" t="s">
        <v>336</v>
      </c>
      <c r="Q2365" t="s">
        <v>337</v>
      </c>
      <c r="R2365">
        <v>9.86</v>
      </c>
      <c r="U2365">
        <v>9.86</v>
      </c>
      <c r="V2365">
        <v>0.49</v>
      </c>
      <c r="W2365">
        <v>0.1</v>
      </c>
      <c r="X2365">
        <v>0</v>
      </c>
      <c r="Y2365">
        <v>500000000</v>
      </c>
      <c r="Z2365">
        <v>0</v>
      </c>
      <c r="AA2365" t="s">
        <v>2028</v>
      </c>
    </row>
    <row r="2366" spans="1:27" ht="15" customHeight="1">
      <c r="A2366" s="962" t="s">
        <v>261</v>
      </c>
      <c r="B2366" t="s">
        <v>294</v>
      </c>
      <c r="C2366" t="s">
        <v>13</v>
      </c>
      <c r="D2366" t="s">
        <v>11</v>
      </c>
      <c r="E2366" t="s">
        <v>329</v>
      </c>
      <c r="F2366" t="s">
        <v>477</v>
      </c>
      <c r="G2366" t="s">
        <v>490</v>
      </c>
      <c r="I2366" t="s">
        <v>358</v>
      </c>
      <c r="J2366" t="s">
        <v>359</v>
      </c>
      <c r="K2366" t="s">
        <v>333</v>
      </c>
      <c r="L2366" t="s">
        <v>491</v>
      </c>
      <c r="M2366" t="s">
        <v>64</v>
      </c>
      <c r="O2366" t="s">
        <v>361</v>
      </c>
      <c r="P2366" t="s">
        <v>336</v>
      </c>
      <c r="Q2366" t="s">
        <v>337</v>
      </c>
      <c r="R2366">
        <v>65.8</v>
      </c>
      <c r="U2366">
        <v>65.760000000000005</v>
      </c>
      <c r="V2366">
        <v>3.29</v>
      </c>
      <c r="W2366">
        <v>0.1</v>
      </c>
      <c r="X2366">
        <v>0</v>
      </c>
      <c r="Y2366">
        <v>500000000</v>
      </c>
      <c r="Z2366">
        <v>0</v>
      </c>
      <c r="AA2366" t="s">
        <v>2028</v>
      </c>
    </row>
    <row r="2367" spans="1:27" ht="15" customHeight="1">
      <c r="A2367" s="962" t="s">
        <v>261</v>
      </c>
      <c r="B2367" t="s">
        <v>293</v>
      </c>
      <c r="C2367" t="s">
        <v>13</v>
      </c>
      <c r="D2367" t="s">
        <v>11</v>
      </c>
      <c r="E2367" t="s">
        <v>329</v>
      </c>
      <c r="F2367" t="s">
        <v>477</v>
      </c>
      <c r="R2367">
        <v>65.8</v>
      </c>
      <c r="X2367">
        <v>0</v>
      </c>
      <c r="Y2367">
        <v>500000000</v>
      </c>
      <c r="AA2367" t="s">
        <v>2025</v>
      </c>
    </row>
    <row r="2368" spans="1:27" ht="15" customHeight="1">
      <c r="A2368" s="962" t="s">
        <v>261</v>
      </c>
      <c r="B2368" t="s">
        <v>324</v>
      </c>
      <c r="C2368" t="s">
        <v>13</v>
      </c>
      <c r="D2368" t="s">
        <v>11</v>
      </c>
      <c r="E2368" t="s">
        <v>329</v>
      </c>
      <c r="F2368" t="s">
        <v>477</v>
      </c>
      <c r="L2368" t="s">
        <v>1977</v>
      </c>
      <c r="N2368" t="s">
        <v>230</v>
      </c>
      <c r="O2368" t="s">
        <v>882</v>
      </c>
      <c r="P2368" t="s">
        <v>1978</v>
      </c>
      <c r="Q2368" t="s">
        <v>2003</v>
      </c>
      <c r="R2368">
        <v>14.6</v>
      </c>
      <c r="X2368">
        <v>0</v>
      </c>
      <c r="Y2368">
        <v>500000000</v>
      </c>
      <c r="AA2368" t="s">
        <v>2025</v>
      </c>
    </row>
    <row r="2369" spans="1:27" ht="15" customHeight="1">
      <c r="A2369" s="962" t="s">
        <v>262</v>
      </c>
      <c r="B2369" t="s">
        <v>297</v>
      </c>
      <c r="C2369" t="s">
        <v>13</v>
      </c>
      <c r="D2369" t="s">
        <v>11</v>
      </c>
      <c r="E2369" t="s">
        <v>329</v>
      </c>
      <c r="F2369" t="s">
        <v>477</v>
      </c>
      <c r="J2369" t="s">
        <v>2000</v>
      </c>
      <c r="L2369" t="s">
        <v>2001</v>
      </c>
      <c r="O2369" t="s">
        <v>882</v>
      </c>
      <c r="P2369" t="s">
        <v>868</v>
      </c>
      <c r="Q2369" t="s">
        <v>869</v>
      </c>
      <c r="R2369">
        <v>40.5</v>
      </c>
      <c r="X2369">
        <v>0</v>
      </c>
      <c r="Y2369">
        <v>500000000</v>
      </c>
      <c r="AA2369" t="s">
        <v>2025</v>
      </c>
    </row>
    <row r="2370" spans="1:27" ht="15" customHeight="1">
      <c r="A2370" s="962" t="s">
        <v>262</v>
      </c>
      <c r="B2370" t="s">
        <v>288</v>
      </c>
      <c r="C2370" t="s">
        <v>13</v>
      </c>
      <c r="D2370" t="s">
        <v>11</v>
      </c>
      <c r="E2370" t="s">
        <v>329</v>
      </c>
      <c r="F2370" t="s">
        <v>477</v>
      </c>
      <c r="R2370">
        <v>40.5</v>
      </c>
      <c r="X2370">
        <v>0</v>
      </c>
      <c r="Y2370">
        <v>500000000</v>
      </c>
      <c r="AA2370" t="s">
        <v>2025</v>
      </c>
    </row>
    <row r="2371" spans="1:27" ht="15" customHeight="1">
      <c r="A2371" s="962" t="s">
        <v>262</v>
      </c>
      <c r="B2371" t="s">
        <v>287</v>
      </c>
      <c r="C2371" t="s">
        <v>13</v>
      </c>
      <c r="D2371" t="s">
        <v>11</v>
      </c>
      <c r="E2371" t="s">
        <v>329</v>
      </c>
      <c r="F2371" t="s">
        <v>477</v>
      </c>
      <c r="R2371">
        <v>40.5</v>
      </c>
      <c r="X2371">
        <v>0</v>
      </c>
      <c r="Y2371">
        <v>500000000</v>
      </c>
      <c r="AA2371" t="s">
        <v>2025</v>
      </c>
    </row>
    <row r="2372" spans="1:27" ht="15" customHeight="1">
      <c r="A2372" s="962" t="s">
        <v>262</v>
      </c>
      <c r="B2372" t="s">
        <v>299</v>
      </c>
      <c r="C2372" t="s">
        <v>13</v>
      </c>
      <c r="D2372" t="s">
        <v>11</v>
      </c>
      <c r="E2372" t="s">
        <v>329</v>
      </c>
      <c r="F2372" t="s">
        <v>477</v>
      </c>
      <c r="R2372">
        <v>9.35</v>
      </c>
      <c r="S2372">
        <v>0</v>
      </c>
      <c r="T2372">
        <v>40.5</v>
      </c>
      <c r="X2372">
        <v>0</v>
      </c>
      <c r="Y2372">
        <v>500000000</v>
      </c>
      <c r="AA2372" t="s">
        <v>2029</v>
      </c>
    </row>
    <row r="2373" spans="1:27" ht="15" customHeight="1">
      <c r="A2373" s="962" t="s">
        <v>262</v>
      </c>
      <c r="B2373" t="s">
        <v>301</v>
      </c>
      <c r="C2373" t="s">
        <v>13</v>
      </c>
      <c r="D2373" t="s">
        <v>11</v>
      </c>
      <c r="E2373" t="s">
        <v>329</v>
      </c>
      <c r="F2373" t="s">
        <v>477</v>
      </c>
      <c r="R2373">
        <v>3.12</v>
      </c>
      <c r="S2373">
        <v>0</v>
      </c>
      <c r="T2373">
        <v>40.5</v>
      </c>
      <c r="X2373">
        <v>0</v>
      </c>
      <c r="Y2373">
        <v>500000000</v>
      </c>
      <c r="AA2373" t="s">
        <v>2029</v>
      </c>
    </row>
    <row r="2374" spans="1:27" ht="15" customHeight="1">
      <c r="A2374" s="962" t="s">
        <v>262</v>
      </c>
      <c r="B2374" t="s">
        <v>302</v>
      </c>
      <c r="C2374" t="s">
        <v>13</v>
      </c>
      <c r="D2374" t="s">
        <v>11</v>
      </c>
      <c r="E2374" t="s">
        <v>329</v>
      </c>
      <c r="F2374" t="s">
        <v>477</v>
      </c>
      <c r="R2374">
        <v>3.12</v>
      </c>
      <c r="S2374">
        <v>0</v>
      </c>
      <c r="T2374">
        <v>40.5</v>
      </c>
      <c r="X2374">
        <v>0</v>
      </c>
      <c r="Y2374">
        <v>500000000</v>
      </c>
      <c r="AA2374" t="s">
        <v>2029</v>
      </c>
    </row>
    <row r="2375" spans="1:27" ht="15" customHeight="1">
      <c r="A2375" s="962" t="s">
        <v>262</v>
      </c>
      <c r="B2375" t="s">
        <v>303</v>
      </c>
      <c r="C2375" t="s">
        <v>13</v>
      </c>
      <c r="D2375" t="s">
        <v>11</v>
      </c>
      <c r="E2375" t="s">
        <v>329</v>
      </c>
      <c r="F2375" t="s">
        <v>477</v>
      </c>
      <c r="R2375">
        <v>24.9</v>
      </c>
      <c r="S2375">
        <v>0</v>
      </c>
      <c r="T2375">
        <v>40.5</v>
      </c>
      <c r="X2375">
        <v>0</v>
      </c>
      <c r="Y2375">
        <v>500000000</v>
      </c>
      <c r="AA2375" t="s">
        <v>2029</v>
      </c>
    </row>
    <row r="2376" spans="1:27" ht="15" customHeight="1">
      <c r="A2376" s="962" t="s">
        <v>262</v>
      </c>
      <c r="B2376" t="s">
        <v>298</v>
      </c>
      <c r="C2376" t="s">
        <v>13</v>
      </c>
      <c r="D2376" t="s">
        <v>11</v>
      </c>
      <c r="E2376" t="s">
        <v>329</v>
      </c>
      <c r="F2376" t="s">
        <v>477</v>
      </c>
      <c r="R2376">
        <v>15.6</v>
      </c>
      <c r="S2376">
        <v>0</v>
      </c>
      <c r="T2376">
        <v>40.5</v>
      </c>
      <c r="X2376">
        <v>0</v>
      </c>
      <c r="Y2376">
        <v>500000000</v>
      </c>
      <c r="AA2376" t="s">
        <v>2029</v>
      </c>
    </row>
    <row r="2377" spans="1:27" ht="15" customHeight="1">
      <c r="A2377" s="962" t="s">
        <v>262</v>
      </c>
      <c r="B2377" t="s">
        <v>300</v>
      </c>
      <c r="C2377" t="s">
        <v>13</v>
      </c>
      <c r="D2377" t="s">
        <v>11</v>
      </c>
      <c r="E2377" t="s">
        <v>329</v>
      </c>
      <c r="F2377" t="s">
        <v>477</v>
      </c>
      <c r="R2377">
        <v>6.23</v>
      </c>
      <c r="S2377">
        <v>0</v>
      </c>
      <c r="T2377">
        <v>40.5</v>
      </c>
      <c r="X2377">
        <v>0</v>
      </c>
      <c r="Y2377">
        <v>500000000</v>
      </c>
      <c r="AA2377" t="s">
        <v>2029</v>
      </c>
    </row>
    <row r="2378" spans="1:27" ht="15" customHeight="1">
      <c r="A2378" s="962" t="s">
        <v>262</v>
      </c>
      <c r="B2378" t="s">
        <v>321</v>
      </c>
      <c r="C2378" t="s">
        <v>13</v>
      </c>
      <c r="D2378" t="s">
        <v>11</v>
      </c>
      <c r="E2378" t="s">
        <v>329</v>
      </c>
      <c r="F2378" t="s">
        <v>477</v>
      </c>
      <c r="H2378" t="s">
        <v>492</v>
      </c>
      <c r="I2378" t="s">
        <v>353</v>
      </c>
      <c r="K2378" t="s">
        <v>333</v>
      </c>
      <c r="L2378" t="s">
        <v>493</v>
      </c>
      <c r="M2378" t="s">
        <v>58</v>
      </c>
      <c r="O2378" t="s">
        <v>335</v>
      </c>
      <c r="P2378" t="s">
        <v>336</v>
      </c>
      <c r="Q2378" t="s">
        <v>337</v>
      </c>
      <c r="R2378">
        <v>0.09</v>
      </c>
      <c r="U2378">
        <v>0.09</v>
      </c>
      <c r="V2378">
        <v>0</v>
      </c>
      <c r="W2378">
        <v>0.1</v>
      </c>
      <c r="X2378">
        <v>0</v>
      </c>
      <c r="Y2378">
        <v>500000000</v>
      </c>
      <c r="Z2378">
        <v>0</v>
      </c>
      <c r="AA2378" t="s">
        <v>2028</v>
      </c>
    </row>
    <row r="2379" spans="1:27" ht="15" customHeight="1">
      <c r="A2379" s="962" t="s">
        <v>263</v>
      </c>
      <c r="B2379" t="s">
        <v>290</v>
      </c>
      <c r="C2379" t="s">
        <v>13</v>
      </c>
      <c r="D2379" t="s">
        <v>11</v>
      </c>
      <c r="E2379" t="s">
        <v>329</v>
      </c>
      <c r="F2379" t="s">
        <v>477</v>
      </c>
      <c r="R2379">
        <v>11</v>
      </c>
      <c r="S2379">
        <v>0</v>
      </c>
      <c r="T2379">
        <v>39.200000000000003</v>
      </c>
      <c r="X2379">
        <v>0</v>
      </c>
      <c r="Y2379">
        <v>500000000</v>
      </c>
      <c r="AA2379" t="s">
        <v>2029</v>
      </c>
    </row>
    <row r="2380" spans="1:27" ht="15" customHeight="1">
      <c r="A2380" s="962" t="s">
        <v>263</v>
      </c>
      <c r="B2380" t="s">
        <v>292</v>
      </c>
      <c r="C2380" t="s">
        <v>13</v>
      </c>
      <c r="D2380" t="s">
        <v>11</v>
      </c>
      <c r="E2380" t="s">
        <v>329</v>
      </c>
      <c r="F2380" t="s">
        <v>477</v>
      </c>
      <c r="R2380">
        <v>6.17</v>
      </c>
      <c r="S2380">
        <v>0</v>
      </c>
      <c r="T2380">
        <v>39.200000000000003</v>
      </c>
      <c r="X2380">
        <v>0</v>
      </c>
      <c r="Y2380">
        <v>500000000</v>
      </c>
      <c r="AA2380" t="s">
        <v>2029</v>
      </c>
    </row>
    <row r="2381" spans="1:27" ht="15" customHeight="1">
      <c r="A2381" s="962" t="s">
        <v>263</v>
      </c>
      <c r="B2381" t="s">
        <v>295</v>
      </c>
      <c r="C2381" t="s">
        <v>13</v>
      </c>
      <c r="D2381" t="s">
        <v>11</v>
      </c>
      <c r="E2381" t="s">
        <v>329</v>
      </c>
      <c r="F2381" t="s">
        <v>477</v>
      </c>
      <c r="R2381">
        <v>11</v>
      </c>
      <c r="S2381">
        <v>0</v>
      </c>
      <c r="T2381">
        <v>39.200000000000003</v>
      </c>
      <c r="X2381">
        <v>0</v>
      </c>
      <c r="Y2381">
        <v>500000000</v>
      </c>
      <c r="AA2381" t="s">
        <v>2029</v>
      </c>
    </row>
    <row r="2382" spans="1:27" ht="15" customHeight="1">
      <c r="A2382" s="962" t="s">
        <v>263</v>
      </c>
      <c r="B2382" t="s">
        <v>296</v>
      </c>
      <c r="C2382" t="s">
        <v>13</v>
      </c>
      <c r="D2382" t="s">
        <v>11</v>
      </c>
      <c r="E2382" t="s">
        <v>329</v>
      </c>
      <c r="F2382" t="s">
        <v>477</v>
      </c>
      <c r="R2382">
        <v>11</v>
      </c>
      <c r="S2382">
        <v>0</v>
      </c>
      <c r="T2382">
        <v>39.200000000000003</v>
      </c>
      <c r="X2382">
        <v>0</v>
      </c>
      <c r="Y2382">
        <v>500000000</v>
      </c>
      <c r="AA2382" t="s">
        <v>2029</v>
      </c>
    </row>
    <row r="2383" spans="1:27" ht="15" customHeight="1">
      <c r="A2383" s="962" t="s">
        <v>263</v>
      </c>
      <c r="B2383" t="s">
        <v>289</v>
      </c>
      <c r="C2383" t="s">
        <v>13</v>
      </c>
      <c r="D2383" t="s">
        <v>11</v>
      </c>
      <c r="E2383" t="s">
        <v>329</v>
      </c>
      <c r="F2383" t="s">
        <v>477</v>
      </c>
      <c r="G2383" t="s">
        <v>494</v>
      </c>
      <c r="I2383" t="s">
        <v>486</v>
      </c>
      <c r="J2383" t="s">
        <v>359</v>
      </c>
      <c r="K2383" t="s">
        <v>333</v>
      </c>
      <c r="L2383" t="s">
        <v>495</v>
      </c>
      <c r="M2383" t="s">
        <v>64</v>
      </c>
      <c r="O2383" t="s">
        <v>361</v>
      </c>
      <c r="P2383" t="s">
        <v>336</v>
      </c>
      <c r="Q2383" t="s">
        <v>337</v>
      </c>
      <c r="R2383">
        <v>67</v>
      </c>
      <c r="U2383">
        <v>67</v>
      </c>
      <c r="V2383">
        <v>3.35</v>
      </c>
      <c r="W2383">
        <v>0.1</v>
      </c>
      <c r="X2383">
        <v>0</v>
      </c>
      <c r="Y2383">
        <v>500000000</v>
      </c>
      <c r="Z2383">
        <v>0</v>
      </c>
      <c r="AA2383" t="s">
        <v>2028</v>
      </c>
    </row>
    <row r="2384" spans="1:27" ht="15" customHeight="1">
      <c r="A2384" s="962" t="s">
        <v>263</v>
      </c>
      <c r="B2384" t="s">
        <v>291</v>
      </c>
      <c r="C2384" t="s">
        <v>13</v>
      </c>
      <c r="D2384" t="s">
        <v>11</v>
      </c>
      <c r="E2384" t="s">
        <v>329</v>
      </c>
      <c r="F2384" t="s">
        <v>477</v>
      </c>
      <c r="R2384">
        <v>34</v>
      </c>
      <c r="S2384">
        <v>27.8</v>
      </c>
      <c r="T2384">
        <v>67</v>
      </c>
      <c r="X2384">
        <v>0</v>
      </c>
      <c r="Y2384">
        <v>500000000</v>
      </c>
      <c r="AA2384" t="s">
        <v>2029</v>
      </c>
    </row>
    <row r="2385" spans="1:27" ht="15" customHeight="1">
      <c r="A2385" s="962" t="s">
        <v>263</v>
      </c>
      <c r="B2385" t="s">
        <v>288</v>
      </c>
      <c r="C2385" t="s">
        <v>13</v>
      </c>
      <c r="D2385" t="s">
        <v>11</v>
      </c>
      <c r="E2385" t="s">
        <v>329</v>
      </c>
      <c r="F2385" t="s">
        <v>477</v>
      </c>
      <c r="R2385">
        <v>67</v>
      </c>
      <c r="X2385">
        <v>0</v>
      </c>
      <c r="Y2385">
        <v>500000000</v>
      </c>
      <c r="AA2385" t="s">
        <v>2025</v>
      </c>
    </row>
    <row r="2386" spans="1:27" ht="15" customHeight="1">
      <c r="A2386" s="962" t="s">
        <v>263</v>
      </c>
      <c r="B2386" t="s">
        <v>287</v>
      </c>
      <c r="C2386" t="s">
        <v>13</v>
      </c>
      <c r="D2386" t="s">
        <v>11</v>
      </c>
      <c r="E2386" t="s">
        <v>329</v>
      </c>
      <c r="F2386" t="s">
        <v>477</v>
      </c>
      <c r="R2386">
        <v>67</v>
      </c>
      <c r="X2386">
        <v>0</v>
      </c>
      <c r="Y2386">
        <v>500000000</v>
      </c>
      <c r="AA2386" t="s">
        <v>2025</v>
      </c>
    </row>
    <row r="2387" spans="1:27" ht="15" customHeight="1">
      <c r="A2387" s="962" t="s">
        <v>263</v>
      </c>
      <c r="B2387" t="s">
        <v>321</v>
      </c>
      <c r="C2387" t="s">
        <v>13</v>
      </c>
      <c r="D2387" t="s">
        <v>11</v>
      </c>
      <c r="E2387" t="s">
        <v>329</v>
      </c>
      <c r="F2387" t="s">
        <v>477</v>
      </c>
      <c r="H2387" t="s">
        <v>496</v>
      </c>
      <c r="I2387" t="s">
        <v>353</v>
      </c>
      <c r="K2387" t="s">
        <v>333</v>
      </c>
      <c r="L2387" t="s">
        <v>497</v>
      </c>
      <c r="M2387" t="s">
        <v>59</v>
      </c>
      <c r="O2387" t="s">
        <v>335</v>
      </c>
      <c r="P2387" t="s">
        <v>336</v>
      </c>
      <c r="Q2387" t="s">
        <v>337</v>
      </c>
      <c r="R2387">
        <v>4.0199999999999996</v>
      </c>
      <c r="U2387">
        <v>4.0199999999999996</v>
      </c>
      <c r="V2387">
        <v>0.2</v>
      </c>
      <c r="W2387">
        <v>0.1</v>
      </c>
      <c r="X2387">
        <v>0</v>
      </c>
      <c r="Y2387">
        <v>500000000</v>
      </c>
      <c r="Z2387">
        <v>0</v>
      </c>
      <c r="AA2387" t="s">
        <v>2028</v>
      </c>
    </row>
    <row r="2388" spans="1:27" ht="15" customHeight="1">
      <c r="A2388" s="962" t="s">
        <v>263</v>
      </c>
      <c r="B2388" t="s">
        <v>294</v>
      </c>
      <c r="C2388" t="s">
        <v>13</v>
      </c>
      <c r="D2388" t="s">
        <v>11</v>
      </c>
      <c r="E2388" t="s">
        <v>329</v>
      </c>
      <c r="F2388" t="s">
        <v>477</v>
      </c>
      <c r="G2388" t="s">
        <v>498</v>
      </c>
      <c r="I2388" t="s">
        <v>358</v>
      </c>
      <c r="J2388" t="s">
        <v>359</v>
      </c>
      <c r="K2388" t="s">
        <v>333</v>
      </c>
      <c r="L2388" t="s">
        <v>499</v>
      </c>
      <c r="M2388" t="s">
        <v>64</v>
      </c>
      <c r="O2388" t="s">
        <v>361</v>
      </c>
      <c r="P2388" t="s">
        <v>336</v>
      </c>
      <c r="Q2388" t="s">
        <v>337</v>
      </c>
      <c r="R2388">
        <v>27.8</v>
      </c>
      <c r="U2388">
        <v>27.8</v>
      </c>
      <c r="V2388">
        <v>1.39</v>
      </c>
      <c r="W2388">
        <v>0.1</v>
      </c>
      <c r="X2388">
        <v>0</v>
      </c>
      <c r="Y2388">
        <v>500000000</v>
      </c>
      <c r="Z2388">
        <v>0</v>
      </c>
      <c r="AA2388" t="s">
        <v>2028</v>
      </c>
    </row>
    <row r="2389" spans="1:27" ht="15" customHeight="1">
      <c r="A2389" s="962" t="s">
        <v>263</v>
      </c>
      <c r="B2389" t="s">
        <v>293</v>
      </c>
      <c r="C2389" t="s">
        <v>13</v>
      </c>
      <c r="D2389" t="s">
        <v>11</v>
      </c>
      <c r="E2389" t="s">
        <v>329</v>
      </c>
      <c r="F2389" t="s">
        <v>477</v>
      </c>
      <c r="R2389">
        <v>27.8</v>
      </c>
      <c r="X2389">
        <v>0</v>
      </c>
      <c r="Y2389">
        <v>500000000</v>
      </c>
      <c r="AA2389" t="s">
        <v>2025</v>
      </c>
    </row>
    <row r="2390" spans="1:27" ht="15" customHeight="1">
      <c r="A2390" s="962" t="s">
        <v>263</v>
      </c>
      <c r="B2390" t="s">
        <v>324</v>
      </c>
      <c r="C2390" t="s">
        <v>13</v>
      </c>
      <c r="D2390" t="s">
        <v>11</v>
      </c>
      <c r="E2390" t="s">
        <v>329</v>
      </c>
      <c r="F2390" t="s">
        <v>477</v>
      </c>
      <c r="L2390" t="s">
        <v>1977</v>
      </c>
      <c r="N2390" t="s">
        <v>230</v>
      </c>
      <c r="O2390" t="s">
        <v>882</v>
      </c>
      <c r="P2390" t="s">
        <v>1978</v>
      </c>
      <c r="Q2390" t="s">
        <v>2003</v>
      </c>
      <c r="R2390">
        <v>17.399999999999999</v>
      </c>
      <c r="X2390">
        <v>0</v>
      </c>
      <c r="Y2390">
        <v>500000000</v>
      </c>
      <c r="AA2390" t="s">
        <v>2025</v>
      </c>
    </row>
    <row r="2391" spans="1:27" ht="15" customHeight="1">
      <c r="A2391" s="962" t="s">
        <v>264</v>
      </c>
      <c r="B2391" t="s">
        <v>294</v>
      </c>
      <c r="C2391" t="s">
        <v>13</v>
      </c>
      <c r="D2391" t="s">
        <v>11</v>
      </c>
      <c r="E2391" t="s">
        <v>329</v>
      </c>
      <c r="F2391" t="s">
        <v>477</v>
      </c>
      <c r="R2391">
        <v>0</v>
      </c>
      <c r="S2391">
        <v>0</v>
      </c>
      <c r="T2391">
        <v>0</v>
      </c>
      <c r="X2391">
        <v>0</v>
      </c>
      <c r="Y2391">
        <v>500000000</v>
      </c>
      <c r="AA2391" t="s">
        <v>2029</v>
      </c>
    </row>
    <row r="2392" spans="1:27" ht="15" customHeight="1">
      <c r="A2392" s="962" t="s">
        <v>264</v>
      </c>
      <c r="B2392" t="s">
        <v>292</v>
      </c>
      <c r="C2392" t="s">
        <v>13</v>
      </c>
      <c r="D2392" t="s">
        <v>11</v>
      </c>
      <c r="E2392" t="s">
        <v>329</v>
      </c>
      <c r="F2392" t="s">
        <v>477</v>
      </c>
      <c r="R2392">
        <v>0</v>
      </c>
      <c r="S2392">
        <v>0</v>
      </c>
      <c r="T2392">
        <v>0</v>
      </c>
      <c r="X2392">
        <v>0</v>
      </c>
      <c r="Y2392">
        <v>500000000</v>
      </c>
      <c r="AA2392" t="s">
        <v>2029</v>
      </c>
    </row>
    <row r="2393" spans="1:27" ht="15" customHeight="1">
      <c r="A2393" s="962" t="s">
        <v>264</v>
      </c>
      <c r="B2393" t="s">
        <v>291</v>
      </c>
      <c r="C2393" t="s">
        <v>13</v>
      </c>
      <c r="D2393" t="s">
        <v>11</v>
      </c>
      <c r="E2393" t="s">
        <v>329</v>
      </c>
      <c r="F2393" t="s">
        <v>477</v>
      </c>
      <c r="R2393">
        <v>0</v>
      </c>
      <c r="S2393">
        <v>0</v>
      </c>
      <c r="T2393">
        <v>0</v>
      </c>
      <c r="X2393">
        <v>0</v>
      </c>
      <c r="Y2393">
        <v>500000000</v>
      </c>
      <c r="AA2393" t="s">
        <v>2029</v>
      </c>
    </row>
    <row r="2394" spans="1:27" ht="15" customHeight="1">
      <c r="A2394" s="962" t="s">
        <v>264</v>
      </c>
      <c r="B2394" t="s">
        <v>293</v>
      </c>
      <c r="C2394" t="s">
        <v>13</v>
      </c>
      <c r="D2394" t="s">
        <v>11</v>
      </c>
      <c r="E2394" t="s">
        <v>329</v>
      </c>
      <c r="F2394" t="s">
        <v>477</v>
      </c>
      <c r="R2394">
        <v>0</v>
      </c>
      <c r="S2394">
        <v>0</v>
      </c>
      <c r="T2394">
        <v>0</v>
      </c>
      <c r="X2394">
        <v>0</v>
      </c>
      <c r="Y2394">
        <v>500000000</v>
      </c>
      <c r="AA2394" t="s">
        <v>2029</v>
      </c>
    </row>
    <row r="2395" spans="1:27" ht="15" customHeight="1">
      <c r="A2395" s="962" t="s">
        <v>264</v>
      </c>
      <c r="B2395" t="s">
        <v>289</v>
      </c>
      <c r="C2395" t="s">
        <v>13</v>
      </c>
      <c r="D2395" t="s">
        <v>11</v>
      </c>
      <c r="E2395" t="s">
        <v>329</v>
      </c>
      <c r="F2395" t="s">
        <v>477</v>
      </c>
      <c r="R2395">
        <v>0</v>
      </c>
      <c r="X2395">
        <v>0</v>
      </c>
      <c r="Y2395">
        <v>500000000</v>
      </c>
      <c r="AA2395" t="s">
        <v>2025</v>
      </c>
    </row>
    <row r="2396" spans="1:27" ht="15" customHeight="1">
      <c r="A2396" s="962" t="s">
        <v>264</v>
      </c>
      <c r="B2396" t="s">
        <v>288</v>
      </c>
      <c r="C2396" t="s">
        <v>13</v>
      </c>
      <c r="D2396" t="s">
        <v>11</v>
      </c>
      <c r="E2396" t="s">
        <v>329</v>
      </c>
      <c r="F2396" t="s">
        <v>477</v>
      </c>
      <c r="R2396">
        <v>0</v>
      </c>
      <c r="X2396">
        <v>0</v>
      </c>
      <c r="Y2396">
        <v>500000000</v>
      </c>
      <c r="AA2396" t="s">
        <v>2025</v>
      </c>
    </row>
    <row r="2397" spans="1:27" ht="15" customHeight="1">
      <c r="A2397" s="962" t="s">
        <v>264</v>
      </c>
      <c r="B2397" t="s">
        <v>287</v>
      </c>
      <c r="C2397" t="s">
        <v>13</v>
      </c>
      <c r="D2397" t="s">
        <v>11</v>
      </c>
      <c r="E2397" t="s">
        <v>329</v>
      </c>
      <c r="F2397" t="s">
        <v>477</v>
      </c>
      <c r="R2397">
        <v>0</v>
      </c>
      <c r="X2397">
        <v>0</v>
      </c>
      <c r="Y2397">
        <v>500000000</v>
      </c>
      <c r="AA2397" t="s">
        <v>2025</v>
      </c>
    </row>
    <row r="2398" spans="1:27" ht="15" customHeight="1">
      <c r="A2398" s="962" t="s">
        <v>264</v>
      </c>
      <c r="B2398" t="s">
        <v>295</v>
      </c>
      <c r="C2398" t="s">
        <v>13</v>
      </c>
      <c r="D2398" t="s">
        <v>11</v>
      </c>
      <c r="E2398" t="s">
        <v>329</v>
      </c>
      <c r="F2398" t="s">
        <v>477</v>
      </c>
      <c r="R2398">
        <v>0</v>
      </c>
      <c r="S2398">
        <v>0</v>
      </c>
      <c r="T2398">
        <v>0</v>
      </c>
      <c r="X2398">
        <v>0</v>
      </c>
      <c r="Y2398">
        <v>500000000</v>
      </c>
      <c r="AA2398" t="s">
        <v>2029</v>
      </c>
    </row>
    <row r="2399" spans="1:27" ht="15" customHeight="1">
      <c r="A2399" s="962" t="s">
        <v>264</v>
      </c>
      <c r="B2399" t="s">
        <v>296</v>
      </c>
      <c r="C2399" t="s">
        <v>13</v>
      </c>
      <c r="D2399" t="s">
        <v>11</v>
      </c>
      <c r="E2399" t="s">
        <v>329</v>
      </c>
      <c r="F2399" t="s">
        <v>477</v>
      </c>
      <c r="R2399">
        <v>0</v>
      </c>
      <c r="S2399">
        <v>0</v>
      </c>
      <c r="T2399">
        <v>0</v>
      </c>
      <c r="X2399">
        <v>0</v>
      </c>
      <c r="Y2399">
        <v>500000000</v>
      </c>
      <c r="AA2399" t="s">
        <v>2029</v>
      </c>
    </row>
    <row r="2400" spans="1:27" ht="15" customHeight="1">
      <c r="A2400" s="962" t="s">
        <v>265</v>
      </c>
      <c r="B2400" t="s">
        <v>294</v>
      </c>
      <c r="C2400" t="s">
        <v>13</v>
      </c>
      <c r="D2400" t="s">
        <v>11</v>
      </c>
      <c r="E2400" t="s">
        <v>329</v>
      </c>
      <c r="F2400" t="s">
        <v>477</v>
      </c>
      <c r="R2400">
        <v>0</v>
      </c>
      <c r="S2400">
        <v>0</v>
      </c>
      <c r="T2400">
        <v>0</v>
      </c>
      <c r="X2400">
        <v>0</v>
      </c>
      <c r="Y2400">
        <v>500000000</v>
      </c>
      <c r="AA2400" t="s">
        <v>2029</v>
      </c>
    </row>
    <row r="2401" spans="1:27" ht="15" customHeight="1">
      <c r="A2401" s="962" t="s">
        <v>265</v>
      </c>
      <c r="B2401" t="s">
        <v>292</v>
      </c>
      <c r="C2401" t="s">
        <v>13</v>
      </c>
      <c r="D2401" t="s">
        <v>11</v>
      </c>
      <c r="E2401" t="s">
        <v>329</v>
      </c>
      <c r="F2401" t="s">
        <v>477</v>
      </c>
      <c r="R2401">
        <v>0</v>
      </c>
      <c r="S2401">
        <v>0</v>
      </c>
      <c r="T2401">
        <v>0</v>
      </c>
      <c r="X2401">
        <v>0</v>
      </c>
      <c r="Y2401">
        <v>500000000</v>
      </c>
      <c r="AA2401" t="s">
        <v>2029</v>
      </c>
    </row>
    <row r="2402" spans="1:27" ht="15" customHeight="1">
      <c r="A2402" s="962" t="s">
        <v>265</v>
      </c>
      <c r="B2402" t="s">
        <v>291</v>
      </c>
      <c r="C2402" t="s">
        <v>13</v>
      </c>
      <c r="D2402" t="s">
        <v>11</v>
      </c>
      <c r="E2402" t="s">
        <v>329</v>
      </c>
      <c r="F2402" t="s">
        <v>477</v>
      </c>
      <c r="R2402">
        <v>0</v>
      </c>
      <c r="S2402">
        <v>0</v>
      </c>
      <c r="T2402">
        <v>0</v>
      </c>
      <c r="X2402">
        <v>0</v>
      </c>
      <c r="Y2402">
        <v>500000000</v>
      </c>
      <c r="AA2402" t="s">
        <v>2029</v>
      </c>
    </row>
    <row r="2403" spans="1:27" ht="15" customHeight="1">
      <c r="A2403" s="962" t="s">
        <v>265</v>
      </c>
      <c r="B2403" t="s">
        <v>293</v>
      </c>
      <c r="C2403" t="s">
        <v>13</v>
      </c>
      <c r="D2403" t="s">
        <v>11</v>
      </c>
      <c r="E2403" t="s">
        <v>329</v>
      </c>
      <c r="F2403" t="s">
        <v>477</v>
      </c>
      <c r="R2403">
        <v>0</v>
      </c>
      <c r="S2403">
        <v>0</v>
      </c>
      <c r="T2403">
        <v>0</v>
      </c>
      <c r="X2403">
        <v>0</v>
      </c>
      <c r="Y2403">
        <v>500000000</v>
      </c>
      <c r="AA2403" t="s">
        <v>2029</v>
      </c>
    </row>
    <row r="2404" spans="1:27" ht="15" customHeight="1">
      <c r="A2404" s="962" t="s">
        <v>265</v>
      </c>
      <c r="B2404" t="s">
        <v>289</v>
      </c>
      <c r="C2404" t="s">
        <v>13</v>
      </c>
      <c r="D2404" t="s">
        <v>11</v>
      </c>
      <c r="E2404" t="s">
        <v>329</v>
      </c>
      <c r="F2404" t="s">
        <v>477</v>
      </c>
      <c r="R2404">
        <v>0</v>
      </c>
      <c r="S2404">
        <v>0</v>
      </c>
      <c r="T2404">
        <v>0</v>
      </c>
      <c r="X2404">
        <v>0</v>
      </c>
      <c r="Y2404">
        <v>500000000</v>
      </c>
      <c r="AA2404" t="s">
        <v>2029</v>
      </c>
    </row>
    <row r="2405" spans="1:27" ht="15" customHeight="1">
      <c r="A2405" s="962" t="s">
        <v>265</v>
      </c>
      <c r="B2405" t="s">
        <v>288</v>
      </c>
      <c r="C2405" t="s">
        <v>13</v>
      </c>
      <c r="D2405" t="s">
        <v>11</v>
      </c>
      <c r="E2405" t="s">
        <v>329</v>
      </c>
      <c r="F2405" t="s">
        <v>477</v>
      </c>
      <c r="R2405">
        <v>0</v>
      </c>
      <c r="S2405">
        <v>0</v>
      </c>
      <c r="T2405">
        <v>0</v>
      </c>
      <c r="X2405">
        <v>0</v>
      </c>
      <c r="Y2405">
        <v>500000000</v>
      </c>
      <c r="AA2405" t="s">
        <v>2029</v>
      </c>
    </row>
    <row r="2406" spans="1:27" ht="15" customHeight="1">
      <c r="A2406" s="962" t="s">
        <v>265</v>
      </c>
      <c r="B2406" t="s">
        <v>287</v>
      </c>
      <c r="C2406" t="s">
        <v>13</v>
      </c>
      <c r="D2406" t="s">
        <v>11</v>
      </c>
      <c r="E2406" t="s">
        <v>329</v>
      </c>
      <c r="F2406" t="s">
        <v>477</v>
      </c>
      <c r="R2406">
        <v>0</v>
      </c>
      <c r="S2406">
        <v>0</v>
      </c>
      <c r="T2406">
        <v>0</v>
      </c>
      <c r="X2406">
        <v>0</v>
      </c>
      <c r="Y2406">
        <v>500000000</v>
      </c>
      <c r="AA2406" t="s">
        <v>2029</v>
      </c>
    </row>
    <row r="2407" spans="1:27" ht="15" customHeight="1">
      <c r="A2407" s="962" t="s">
        <v>265</v>
      </c>
      <c r="B2407" t="s">
        <v>295</v>
      </c>
      <c r="C2407" t="s">
        <v>13</v>
      </c>
      <c r="D2407" t="s">
        <v>11</v>
      </c>
      <c r="E2407" t="s">
        <v>329</v>
      </c>
      <c r="F2407" t="s">
        <v>477</v>
      </c>
      <c r="R2407">
        <v>0</v>
      </c>
      <c r="S2407">
        <v>0</v>
      </c>
      <c r="T2407">
        <v>0</v>
      </c>
      <c r="X2407">
        <v>0</v>
      </c>
      <c r="Y2407">
        <v>500000000</v>
      </c>
      <c r="AA2407" t="s">
        <v>2029</v>
      </c>
    </row>
    <row r="2408" spans="1:27" ht="15" customHeight="1">
      <c r="A2408" s="962" t="s">
        <v>265</v>
      </c>
      <c r="B2408" t="s">
        <v>296</v>
      </c>
      <c r="C2408" t="s">
        <v>13</v>
      </c>
      <c r="D2408" t="s">
        <v>11</v>
      </c>
      <c r="E2408" t="s">
        <v>329</v>
      </c>
      <c r="F2408" t="s">
        <v>477</v>
      </c>
      <c r="R2408">
        <v>0</v>
      </c>
      <c r="S2408">
        <v>0</v>
      </c>
      <c r="T2408">
        <v>0</v>
      </c>
      <c r="X2408">
        <v>0</v>
      </c>
      <c r="Y2408">
        <v>500000000</v>
      </c>
      <c r="AA2408" t="s">
        <v>2029</v>
      </c>
    </row>
    <row r="2409" spans="1:27" ht="15" customHeight="1">
      <c r="A2409" s="962" t="s">
        <v>266</v>
      </c>
      <c r="B2409" t="s">
        <v>294</v>
      </c>
      <c r="C2409" t="s">
        <v>13</v>
      </c>
      <c r="D2409" t="s">
        <v>11</v>
      </c>
      <c r="E2409" t="s">
        <v>329</v>
      </c>
      <c r="F2409" t="s">
        <v>477</v>
      </c>
      <c r="R2409">
        <v>0</v>
      </c>
      <c r="S2409">
        <v>0</v>
      </c>
      <c r="T2409">
        <v>0</v>
      </c>
      <c r="X2409">
        <v>0</v>
      </c>
      <c r="Y2409">
        <v>500000000</v>
      </c>
      <c r="AA2409" t="s">
        <v>2029</v>
      </c>
    </row>
    <row r="2410" spans="1:27" ht="15" customHeight="1">
      <c r="A2410" s="962" t="s">
        <v>266</v>
      </c>
      <c r="B2410" t="s">
        <v>292</v>
      </c>
      <c r="C2410" t="s">
        <v>13</v>
      </c>
      <c r="D2410" t="s">
        <v>11</v>
      </c>
      <c r="E2410" t="s">
        <v>329</v>
      </c>
      <c r="F2410" t="s">
        <v>477</v>
      </c>
      <c r="R2410">
        <v>0</v>
      </c>
      <c r="S2410">
        <v>0</v>
      </c>
      <c r="T2410">
        <v>0</v>
      </c>
      <c r="X2410">
        <v>0</v>
      </c>
      <c r="Y2410">
        <v>500000000</v>
      </c>
      <c r="AA2410" t="s">
        <v>2029</v>
      </c>
    </row>
    <row r="2411" spans="1:27" ht="15" customHeight="1">
      <c r="A2411" s="962" t="s">
        <v>266</v>
      </c>
      <c r="B2411" t="s">
        <v>291</v>
      </c>
      <c r="C2411" t="s">
        <v>13</v>
      </c>
      <c r="D2411" t="s">
        <v>11</v>
      </c>
      <c r="E2411" t="s">
        <v>329</v>
      </c>
      <c r="F2411" t="s">
        <v>477</v>
      </c>
      <c r="R2411">
        <v>0</v>
      </c>
      <c r="S2411">
        <v>0</v>
      </c>
      <c r="T2411">
        <v>0</v>
      </c>
      <c r="X2411">
        <v>0</v>
      </c>
      <c r="Y2411">
        <v>500000000</v>
      </c>
      <c r="AA2411" t="s">
        <v>2029</v>
      </c>
    </row>
    <row r="2412" spans="1:27" ht="15" customHeight="1">
      <c r="A2412" s="962" t="s">
        <v>266</v>
      </c>
      <c r="B2412" t="s">
        <v>293</v>
      </c>
      <c r="C2412" t="s">
        <v>13</v>
      </c>
      <c r="D2412" t="s">
        <v>11</v>
      </c>
      <c r="E2412" t="s">
        <v>329</v>
      </c>
      <c r="F2412" t="s">
        <v>477</v>
      </c>
      <c r="R2412">
        <v>0</v>
      </c>
      <c r="S2412">
        <v>0</v>
      </c>
      <c r="T2412">
        <v>0</v>
      </c>
      <c r="X2412">
        <v>0</v>
      </c>
      <c r="Y2412">
        <v>500000000</v>
      </c>
      <c r="AA2412" t="s">
        <v>2029</v>
      </c>
    </row>
    <row r="2413" spans="1:27" ht="15" customHeight="1">
      <c r="A2413" s="962" t="s">
        <v>266</v>
      </c>
      <c r="B2413" t="s">
        <v>289</v>
      </c>
      <c r="C2413" t="s">
        <v>13</v>
      </c>
      <c r="D2413" t="s">
        <v>11</v>
      </c>
      <c r="E2413" t="s">
        <v>329</v>
      </c>
      <c r="F2413" t="s">
        <v>477</v>
      </c>
      <c r="R2413">
        <v>0</v>
      </c>
      <c r="S2413">
        <v>0</v>
      </c>
      <c r="T2413">
        <v>0</v>
      </c>
      <c r="X2413">
        <v>0</v>
      </c>
      <c r="Y2413">
        <v>500000000</v>
      </c>
      <c r="AA2413" t="s">
        <v>2029</v>
      </c>
    </row>
    <row r="2414" spans="1:27" ht="15" customHeight="1">
      <c r="A2414" s="962" t="s">
        <v>266</v>
      </c>
      <c r="B2414" t="s">
        <v>288</v>
      </c>
      <c r="C2414" t="s">
        <v>13</v>
      </c>
      <c r="D2414" t="s">
        <v>11</v>
      </c>
      <c r="E2414" t="s">
        <v>329</v>
      </c>
      <c r="F2414" t="s">
        <v>477</v>
      </c>
      <c r="R2414">
        <v>0</v>
      </c>
      <c r="S2414">
        <v>0</v>
      </c>
      <c r="T2414">
        <v>0</v>
      </c>
      <c r="X2414">
        <v>0</v>
      </c>
      <c r="Y2414">
        <v>500000000</v>
      </c>
      <c r="AA2414" t="s">
        <v>2029</v>
      </c>
    </row>
    <row r="2415" spans="1:27" ht="15" customHeight="1">
      <c r="A2415" s="962" t="s">
        <v>266</v>
      </c>
      <c r="B2415" t="s">
        <v>287</v>
      </c>
      <c r="C2415" t="s">
        <v>13</v>
      </c>
      <c r="D2415" t="s">
        <v>11</v>
      </c>
      <c r="E2415" t="s">
        <v>329</v>
      </c>
      <c r="F2415" t="s">
        <v>477</v>
      </c>
      <c r="R2415">
        <v>0</v>
      </c>
      <c r="S2415">
        <v>0</v>
      </c>
      <c r="T2415">
        <v>0</v>
      </c>
      <c r="X2415">
        <v>0</v>
      </c>
      <c r="Y2415">
        <v>500000000</v>
      </c>
      <c r="AA2415" t="s">
        <v>2029</v>
      </c>
    </row>
    <row r="2416" spans="1:27" ht="15" customHeight="1">
      <c r="A2416" s="962" t="s">
        <v>266</v>
      </c>
      <c r="B2416" t="s">
        <v>295</v>
      </c>
      <c r="C2416" t="s">
        <v>13</v>
      </c>
      <c r="D2416" t="s">
        <v>11</v>
      </c>
      <c r="E2416" t="s">
        <v>329</v>
      </c>
      <c r="F2416" t="s">
        <v>477</v>
      </c>
      <c r="R2416">
        <v>0</v>
      </c>
      <c r="S2416">
        <v>0</v>
      </c>
      <c r="T2416">
        <v>0</v>
      </c>
      <c r="X2416">
        <v>0</v>
      </c>
      <c r="Y2416">
        <v>500000000</v>
      </c>
      <c r="AA2416" t="s">
        <v>2029</v>
      </c>
    </row>
    <row r="2417" spans="1:27" ht="15" customHeight="1">
      <c r="A2417" s="962" t="s">
        <v>266</v>
      </c>
      <c r="B2417" t="s">
        <v>296</v>
      </c>
      <c r="C2417" t="s">
        <v>13</v>
      </c>
      <c r="D2417" t="s">
        <v>11</v>
      </c>
      <c r="E2417" t="s">
        <v>329</v>
      </c>
      <c r="F2417" t="s">
        <v>477</v>
      </c>
      <c r="R2417">
        <v>0</v>
      </c>
      <c r="S2417">
        <v>0</v>
      </c>
      <c r="T2417">
        <v>0</v>
      </c>
      <c r="X2417">
        <v>0</v>
      </c>
      <c r="Y2417">
        <v>500000000</v>
      </c>
      <c r="AA2417" t="s">
        <v>2029</v>
      </c>
    </row>
    <row r="2418" spans="1:27" ht="15" customHeight="1">
      <c r="A2418" s="962" t="s">
        <v>267</v>
      </c>
      <c r="B2418" t="s">
        <v>296</v>
      </c>
      <c r="C2418" t="s">
        <v>13</v>
      </c>
      <c r="D2418" t="s">
        <v>11</v>
      </c>
      <c r="E2418" t="s">
        <v>329</v>
      </c>
      <c r="F2418" t="s">
        <v>477</v>
      </c>
      <c r="R2418">
        <v>0</v>
      </c>
      <c r="S2418">
        <v>0</v>
      </c>
      <c r="T2418">
        <v>0</v>
      </c>
      <c r="X2418">
        <v>0</v>
      </c>
      <c r="Y2418">
        <v>500000000</v>
      </c>
      <c r="AA2418" t="s">
        <v>2029</v>
      </c>
    </row>
    <row r="2419" spans="1:27" ht="15" customHeight="1">
      <c r="A2419" s="962" t="s">
        <v>267</v>
      </c>
      <c r="B2419" t="s">
        <v>289</v>
      </c>
      <c r="C2419" t="s">
        <v>13</v>
      </c>
      <c r="D2419" t="s">
        <v>11</v>
      </c>
      <c r="E2419" t="s">
        <v>329</v>
      </c>
      <c r="F2419" t="s">
        <v>477</v>
      </c>
      <c r="R2419">
        <v>0</v>
      </c>
      <c r="S2419">
        <v>0</v>
      </c>
      <c r="T2419">
        <v>0</v>
      </c>
      <c r="X2419">
        <v>0</v>
      </c>
      <c r="Y2419">
        <v>500000000</v>
      </c>
      <c r="AA2419" t="s">
        <v>2029</v>
      </c>
    </row>
    <row r="2420" spans="1:27" ht="15" customHeight="1">
      <c r="A2420" s="962" t="s">
        <v>267</v>
      </c>
      <c r="B2420" t="s">
        <v>288</v>
      </c>
      <c r="C2420" t="s">
        <v>13</v>
      </c>
      <c r="D2420" t="s">
        <v>11</v>
      </c>
      <c r="E2420" t="s">
        <v>329</v>
      </c>
      <c r="F2420" t="s">
        <v>477</v>
      </c>
      <c r="R2420">
        <v>0</v>
      </c>
      <c r="S2420">
        <v>0</v>
      </c>
      <c r="T2420">
        <v>0</v>
      </c>
      <c r="X2420">
        <v>0</v>
      </c>
      <c r="Y2420">
        <v>500000000</v>
      </c>
      <c r="AA2420" t="s">
        <v>2029</v>
      </c>
    </row>
    <row r="2421" spans="1:27" ht="15" customHeight="1">
      <c r="A2421" s="962" t="s">
        <v>267</v>
      </c>
      <c r="B2421" t="s">
        <v>287</v>
      </c>
      <c r="C2421" t="s">
        <v>13</v>
      </c>
      <c r="D2421" t="s">
        <v>11</v>
      </c>
      <c r="E2421" t="s">
        <v>329</v>
      </c>
      <c r="F2421" t="s">
        <v>477</v>
      </c>
      <c r="R2421">
        <v>0</v>
      </c>
      <c r="S2421">
        <v>0</v>
      </c>
      <c r="T2421">
        <v>0</v>
      </c>
      <c r="X2421">
        <v>0</v>
      </c>
      <c r="Y2421">
        <v>500000000</v>
      </c>
      <c r="AA2421" t="s">
        <v>2029</v>
      </c>
    </row>
    <row r="2422" spans="1:27" ht="15" customHeight="1">
      <c r="A2422" s="962" t="s">
        <v>268</v>
      </c>
      <c r="B2422" t="s">
        <v>296</v>
      </c>
      <c r="C2422" t="s">
        <v>13</v>
      </c>
      <c r="D2422" t="s">
        <v>11</v>
      </c>
      <c r="E2422" t="s">
        <v>329</v>
      </c>
      <c r="F2422" t="s">
        <v>477</v>
      </c>
      <c r="R2422">
        <v>0</v>
      </c>
      <c r="S2422">
        <v>0</v>
      </c>
      <c r="T2422">
        <v>0</v>
      </c>
      <c r="X2422">
        <v>0</v>
      </c>
      <c r="Y2422">
        <v>500000000</v>
      </c>
      <c r="AA2422" t="s">
        <v>2029</v>
      </c>
    </row>
    <row r="2423" spans="1:27" ht="15" customHeight="1">
      <c r="A2423" s="962" t="s">
        <v>268</v>
      </c>
      <c r="B2423" t="s">
        <v>289</v>
      </c>
      <c r="C2423" t="s">
        <v>13</v>
      </c>
      <c r="D2423" t="s">
        <v>11</v>
      </c>
      <c r="E2423" t="s">
        <v>329</v>
      </c>
      <c r="F2423" t="s">
        <v>477</v>
      </c>
      <c r="R2423">
        <v>0</v>
      </c>
      <c r="S2423">
        <v>0</v>
      </c>
      <c r="T2423">
        <v>0</v>
      </c>
      <c r="X2423">
        <v>0</v>
      </c>
      <c r="Y2423">
        <v>500000000</v>
      </c>
      <c r="AA2423" t="s">
        <v>2029</v>
      </c>
    </row>
    <row r="2424" spans="1:27" ht="15" customHeight="1">
      <c r="A2424" s="962" t="s">
        <v>268</v>
      </c>
      <c r="B2424" t="s">
        <v>288</v>
      </c>
      <c r="C2424" t="s">
        <v>13</v>
      </c>
      <c r="D2424" t="s">
        <v>11</v>
      </c>
      <c r="E2424" t="s">
        <v>329</v>
      </c>
      <c r="F2424" t="s">
        <v>477</v>
      </c>
      <c r="R2424">
        <v>0</v>
      </c>
      <c r="S2424">
        <v>0</v>
      </c>
      <c r="T2424">
        <v>0</v>
      </c>
      <c r="X2424">
        <v>0</v>
      </c>
      <c r="Y2424">
        <v>500000000</v>
      </c>
      <c r="AA2424" t="s">
        <v>2029</v>
      </c>
    </row>
    <row r="2425" spans="1:27" ht="15" customHeight="1">
      <c r="A2425" s="962" t="s">
        <v>268</v>
      </c>
      <c r="B2425" t="s">
        <v>287</v>
      </c>
      <c r="C2425" t="s">
        <v>13</v>
      </c>
      <c r="D2425" t="s">
        <v>11</v>
      </c>
      <c r="E2425" t="s">
        <v>329</v>
      </c>
      <c r="F2425" t="s">
        <v>477</v>
      </c>
      <c r="R2425">
        <v>0</v>
      </c>
      <c r="S2425">
        <v>0</v>
      </c>
      <c r="T2425">
        <v>0</v>
      </c>
      <c r="X2425">
        <v>0</v>
      </c>
      <c r="Y2425">
        <v>500000000</v>
      </c>
      <c r="AA2425" t="s">
        <v>2029</v>
      </c>
    </row>
    <row r="2426" spans="1:27" ht="15" customHeight="1">
      <c r="A2426" s="962" t="s">
        <v>269</v>
      </c>
      <c r="B2426" t="s">
        <v>296</v>
      </c>
      <c r="C2426" t="s">
        <v>13</v>
      </c>
      <c r="D2426" t="s">
        <v>11</v>
      </c>
      <c r="E2426" t="s">
        <v>329</v>
      </c>
      <c r="F2426" t="s">
        <v>477</v>
      </c>
      <c r="R2426">
        <v>0</v>
      </c>
      <c r="S2426">
        <v>0</v>
      </c>
      <c r="T2426">
        <v>0</v>
      </c>
      <c r="X2426">
        <v>0</v>
      </c>
      <c r="Y2426">
        <v>500000000</v>
      </c>
      <c r="AA2426" t="s">
        <v>2029</v>
      </c>
    </row>
    <row r="2427" spans="1:27" ht="15" customHeight="1">
      <c r="A2427" s="962" t="s">
        <v>269</v>
      </c>
      <c r="B2427" t="s">
        <v>289</v>
      </c>
      <c r="C2427" t="s">
        <v>13</v>
      </c>
      <c r="D2427" t="s">
        <v>11</v>
      </c>
      <c r="E2427" t="s">
        <v>329</v>
      </c>
      <c r="F2427" t="s">
        <v>477</v>
      </c>
      <c r="R2427">
        <v>0</v>
      </c>
      <c r="S2427">
        <v>0</v>
      </c>
      <c r="T2427">
        <v>0</v>
      </c>
      <c r="X2427">
        <v>0</v>
      </c>
      <c r="Y2427">
        <v>500000000</v>
      </c>
      <c r="AA2427" t="s">
        <v>2029</v>
      </c>
    </row>
    <row r="2428" spans="1:27" ht="15" customHeight="1">
      <c r="A2428" s="962" t="s">
        <v>269</v>
      </c>
      <c r="B2428" t="s">
        <v>288</v>
      </c>
      <c r="C2428" t="s">
        <v>13</v>
      </c>
      <c r="D2428" t="s">
        <v>11</v>
      </c>
      <c r="E2428" t="s">
        <v>329</v>
      </c>
      <c r="F2428" t="s">
        <v>477</v>
      </c>
      <c r="R2428">
        <v>0</v>
      </c>
      <c r="S2428">
        <v>0</v>
      </c>
      <c r="T2428">
        <v>0</v>
      </c>
      <c r="X2428">
        <v>0</v>
      </c>
      <c r="Y2428">
        <v>500000000</v>
      </c>
      <c r="AA2428" t="s">
        <v>2029</v>
      </c>
    </row>
    <row r="2429" spans="1:27" ht="15" customHeight="1">
      <c r="A2429" s="962" t="s">
        <v>269</v>
      </c>
      <c r="B2429" t="s">
        <v>287</v>
      </c>
      <c r="C2429" t="s">
        <v>13</v>
      </c>
      <c r="D2429" t="s">
        <v>11</v>
      </c>
      <c r="E2429" t="s">
        <v>329</v>
      </c>
      <c r="F2429" t="s">
        <v>477</v>
      </c>
      <c r="R2429">
        <v>0</v>
      </c>
      <c r="S2429">
        <v>0</v>
      </c>
      <c r="T2429">
        <v>0</v>
      </c>
      <c r="X2429">
        <v>0</v>
      </c>
      <c r="Y2429">
        <v>500000000</v>
      </c>
      <c r="AA2429" t="s">
        <v>2029</v>
      </c>
    </row>
    <row r="2430" spans="1:27" ht="15" customHeight="1">
      <c r="A2430" s="962" t="s">
        <v>270</v>
      </c>
      <c r="B2430" t="s">
        <v>296</v>
      </c>
      <c r="C2430" t="s">
        <v>13</v>
      </c>
      <c r="D2430" t="s">
        <v>11</v>
      </c>
      <c r="E2430" t="s">
        <v>329</v>
      </c>
      <c r="F2430" t="s">
        <v>477</v>
      </c>
      <c r="R2430">
        <v>0</v>
      </c>
      <c r="S2430">
        <v>0</v>
      </c>
      <c r="T2430">
        <v>0</v>
      </c>
      <c r="X2430">
        <v>0</v>
      </c>
      <c r="Y2430">
        <v>500000000</v>
      </c>
      <c r="AA2430" t="s">
        <v>2029</v>
      </c>
    </row>
    <row r="2431" spans="1:27" ht="15" customHeight="1">
      <c r="A2431" s="962" t="s">
        <v>270</v>
      </c>
      <c r="B2431" t="s">
        <v>289</v>
      </c>
      <c r="C2431" t="s">
        <v>13</v>
      </c>
      <c r="D2431" t="s">
        <v>11</v>
      </c>
      <c r="E2431" t="s">
        <v>329</v>
      </c>
      <c r="F2431" t="s">
        <v>477</v>
      </c>
      <c r="R2431">
        <v>0</v>
      </c>
      <c r="S2431">
        <v>0</v>
      </c>
      <c r="T2431">
        <v>0</v>
      </c>
      <c r="X2431">
        <v>0</v>
      </c>
      <c r="Y2431">
        <v>500000000</v>
      </c>
      <c r="AA2431" t="s">
        <v>2029</v>
      </c>
    </row>
    <row r="2432" spans="1:27" ht="15" customHeight="1">
      <c r="A2432" s="962" t="s">
        <v>270</v>
      </c>
      <c r="B2432" t="s">
        <v>288</v>
      </c>
      <c r="C2432" t="s">
        <v>13</v>
      </c>
      <c r="D2432" t="s">
        <v>11</v>
      </c>
      <c r="E2432" t="s">
        <v>329</v>
      </c>
      <c r="F2432" t="s">
        <v>477</v>
      </c>
      <c r="R2432">
        <v>0</v>
      </c>
      <c r="S2432">
        <v>0</v>
      </c>
      <c r="T2432">
        <v>0</v>
      </c>
      <c r="X2432">
        <v>0</v>
      </c>
      <c r="Y2432">
        <v>500000000</v>
      </c>
      <c r="AA2432" t="s">
        <v>2029</v>
      </c>
    </row>
    <row r="2433" spans="1:27" ht="15" customHeight="1">
      <c r="A2433" s="962" t="s">
        <v>270</v>
      </c>
      <c r="B2433" t="s">
        <v>287</v>
      </c>
      <c r="C2433" t="s">
        <v>13</v>
      </c>
      <c r="D2433" t="s">
        <v>11</v>
      </c>
      <c r="E2433" t="s">
        <v>329</v>
      </c>
      <c r="F2433" t="s">
        <v>477</v>
      </c>
      <c r="R2433">
        <v>0</v>
      </c>
      <c r="S2433">
        <v>0</v>
      </c>
      <c r="T2433">
        <v>0</v>
      </c>
      <c r="X2433">
        <v>0</v>
      </c>
      <c r="Y2433">
        <v>500000000</v>
      </c>
      <c r="AA2433" t="s">
        <v>2029</v>
      </c>
    </row>
    <row r="2434" spans="1:27" ht="15" customHeight="1">
      <c r="A2434" s="962" t="s">
        <v>271</v>
      </c>
      <c r="B2434" t="s">
        <v>297</v>
      </c>
      <c r="C2434" t="s">
        <v>13</v>
      </c>
      <c r="D2434" t="s">
        <v>11</v>
      </c>
      <c r="E2434" t="s">
        <v>329</v>
      </c>
      <c r="F2434" t="s">
        <v>477</v>
      </c>
      <c r="R2434">
        <v>0</v>
      </c>
      <c r="S2434">
        <v>0</v>
      </c>
      <c r="T2434">
        <v>0</v>
      </c>
      <c r="X2434">
        <v>0</v>
      </c>
      <c r="Y2434">
        <v>500000000</v>
      </c>
      <c r="AA2434" t="s">
        <v>2029</v>
      </c>
    </row>
    <row r="2435" spans="1:27" ht="15" customHeight="1">
      <c r="A2435" s="962" t="s">
        <v>271</v>
      </c>
      <c r="B2435" t="s">
        <v>288</v>
      </c>
      <c r="C2435" t="s">
        <v>13</v>
      </c>
      <c r="D2435" t="s">
        <v>11</v>
      </c>
      <c r="E2435" t="s">
        <v>329</v>
      </c>
      <c r="F2435" t="s">
        <v>477</v>
      </c>
      <c r="R2435">
        <v>0</v>
      </c>
      <c r="S2435">
        <v>0</v>
      </c>
      <c r="T2435">
        <v>0</v>
      </c>
      <c r="X2435">
        <v>0</v>
      </c>
      <c r="Y2435">
        <v>500000000</v>
      </c>
      <c r="AA2435" t="s">
        <v>2029</v>
      </c>
    </row>
    <row r="2436" spans="1:27" ht="15" customHeight="1">
      <c r="A2436" s="962" t="s">
        <v>271</v>
      </c>
      <c r="B2436" t="s">
        <v>287</v>
      </c>
      <c r="C2436" t="s">
        <v>13</v>
      </c>
      <c r="D2436" t="s">
        <v>11</v>
      </c>
      <c r="E2436" t="s">
        <v>329</v>
      </c>
      <c r="F2436" t="s">
        <v>477</v>
      </c>
      <c r="R2436">
        <v>0</v>
      </c>
      <c r="S2436">
        <v>0</v>
      </c>
      <c r="T2436">
        <v>0</v>
      </c>
      <c r="X2436">
        <v>0</v>
      </c>
      <c r="Y2436">
        <v>500000000</v>
      </c>
      <c r="AA2436" t="s">
        <v>2029</v>
      </c>
    </row>
    <row r="2437" spans="1:27" ht="15" customHeight="1">
      <c r="A2437" s="962" t="s">
        <v>271</v>
      </c>
      <c r="B2437" t="s">
        <v>299</v>
      </c>
      <c r="C2437" t="s">
        <v>13</v>
      </c>
      <c r="D2437" t="s">
        <v>11</v>
      </c>
      <c r="E2437" t="s">
        <v>329</v>
      </c>
      <c r="F2437" t="s">
        <v>477</v>
      </c>
      <c r="R2437">
        <v>0</v>
      </c>
      <c r="S2437">
        <v>0</v>
      </c>
      <c r="T2437">
        <v>0</v>
      </c>
      <c r="X2437">
        <v>0</v>
      </c>
      <c r="Y2437">
        <v>500000000</v>
      </c>
      <c r="AA2437" t="s">
        <v>2029</v>
      </c>
    </row>
    <row r="2438" spans="1:27" ht="15" customHeight="1">
      <c r="A2438" s="962" t="s">
        <v>271</v>
      </c>
      <c r="B2438" t="s">
        <v>301</v>
      </c>
      <c r="C2438" t="s">
        <v>13</v>
      </c>
      <c r="D2438" t="s">
        <v>11</v>
      </c>
      <c r="E2438" t="s">
        <v>329</v>
      </c>
      <c r="F2438" t="s">
        <v>477</v>
      </c>
      <c r="R2438">
        <v>0</v>
      </c>
      <c r="S2438">
        <v>0</v>
      </c>
      <c r="T2438">
        <v>0</v>
      </c>
      <c r="X2438">
        <v>0</v>
      </c>
      <c r="Y2438">
        <v>500000000</v>
      </c>
      <c r="AA2438" t="s">
        <v>2029</v>
      </c>
    </row>
    <row r="2439" spans="1:27" ht="15" customHeight="1">
      <c r="A2439" s="962" t="s">
        <v>271</v>
      </c>
      <c r="B2439" t="s">
        <v>302</v>
      </c>
      <c r="C2439" t="s">
        <v>13</v>
      </c>
      <c r="D2439" t="s">
        <v>11</v>
      </c>
      <c r="E2439" t="s">
        <v>329</v>
      </c>
      <c r="F2439" t="s">
        <v>477</v>
      </c>
      <c r="R2439">
        <v>0</v>
      </c>
      <c r="S2439">
        <v>0</v>
      </c>
      <c r="T2439">
        <v>0</v>
      </c>
      <c r="X2439">
        <v>0</v>
      </c>
      <c r="Y2439">
        <v>500000000</v>
      </c>
      <c r="AA2439" t="s">
        <v>2029</v>
      </c>
    </row>
    <row r="2440" spans="1:27" ht="15" customHeight="1">
      <c r="A2440" s="962" t="s">
        <v>271</v>
      </c>
      <c r="B2440" t="s">
        <v>303</v>
      </c>
      <c r="C2440" t="s">
        <v>13</v>
      </c>
      <c r="D2440" t="s">
        <v>11</v>
      </c>
      <c r="E2440" t="s">
        <v>329</v>
      </c>
      <c r="F2440" t="s">
        <v>477</v>
      </c>
      <c r="R2440">
        <v>0</v>
      </c>
      <c r="S2440">
        <v>0</v>
      </c>
      <c r="T2440">
        <v>0</v>
      </c>
      <c r="X2440">
        <v>0</v>
      </c>
      <c r="Y2440">
        <v>500000000</v>
      </c>
      <c r="AA2440" t="s">
        <v>2029</v>
      </c>
    </row>
    <row r="2441" spans="1:27" ht="15" customHeight="1">
      <c r="A2441" s="962" t="s">
        <v>271</v>
      </c>
      <c r="B2441" t="s">
        <v>298</v>
      </c>
      <c r="C2441" t="s">
        <v>13</v>
      </c>
      <c r="D2441" t="s">
        <v>11</v>
      </c>
      <c r="E2441" t="s">
        <v>329</v>
      </c>
      <c r="F2441" t="s">
        <v>477</v>
      </c>
      <c r="R2441">
        <v>0</v>
      </c>
      <c r="S2441">
        <v>0</v>
      </c>
      <c r="T2441">
        <v>0</v>
      </c>
      <c r="X2441">
        <v>0</v>
      </c>
      <c r="Y2441">
        <v>500000000</v>
      </c>
      <c r="AA2441" t="s">
        <v>2029</v>
      </c>
    </row>
    <row r="2442" spans="1:27" ht="15" customHeight="1">
      <c r="A2442" s="962" t="s">
        <v>271</v>
      </c>
      <c r="B2442" t="s">
        <v>300</v>
      </c>
      <c r="C2442" t="s">
        <v>13</v>
      </c>
      <c r="D2442" t="s">
        <v>11</v>
      </c>
      <c r="E2442" t="s">
        <v>329</v>
      </c>
      <c r="F2442" t="s">
        <v>477</v>
      </c>
      <c r="R2442">
        <v>0</v>
      </c>
      <c r="S2442">
        <v>0</v>
      </c>
      <c r="T2442">
        <v>0</v>
      </c>
      <c r="X2442">
        <v>0</v>
      </c>
      <c r="Y2442">
        <v>500000000</v>
      </c>
      <c r="AA2442" t="s">
        <v>2029</v>
      </c>
    </row>
    <row r="2443" spans="1:27" ht="15" customHeight="1">
      <c r="A2443" s="962" t="s">
        <v>272</v>
      </c>
      <c r="B2443" t="s">
        <v>296</v>
      </c>
      <c r="C2443" t="s">
        <v>13</v>
      </c>
      <c r="D2443" t="s">
        <v>11</v>
      </c>
      <c r="E2443" t="s">
        <v>329</v>
      </c>
      <c r="F2443" t="s">
        <v>477</v>
      </c>
      <c r="R2443">
        <v>0</v>
      </c>
      <c r="S2443">
        <v>0</v>
      </c>
      <c r="T2443">
        <v>0</v>
      </c>
      <c r="X2443">
        <v>0</v>
      </c>
      <c r="Y2443">
        <v>500000000</v>
      </c>
      <c r="AA2443" t="s">
        <v>2029</v>
      </c>
    </row>
    <row r="2444" spans="1:27" ht="15" customHeight="1">
      <c r="A2444" s="962" t="s">
        <v>272</v>
      </c>
      <c r="B2444" t="s">
        <v>289</v>
      </c>
      <c r="C2444" t="s">
        <v>13</v>
      </c>
      <c r="D2444" t="s">
        <v>11</v>
      </c>
      <c r="E2444" t="s">
        <v>329</v>
      </c>
      <c r="F2444" t="s">
        <v>477</v>
      </c>
      <c r="R2444">
        <v>0</v>
      </c>
      <c r="S2444">
        <v>0</v>
      </c>
      <c r="T2444">
        <v>0</v>
      </c>
      <c r="X2444">
        <v>0</v>
      </c>
      <c r="Y2444">
        <v>500000000</v>
      </c>
      <c r="AA2444" t="s">
        <v>2029</v>
      </c>
    </row>
    <row r="2445" spans="1:27" ht="15" customHeight="1">
      <c r="A2445" s="962" t="s">
        <v>272</v>
      </c>
      <c r="B2445" t="s">
        <v>288</v>
      </c>
      <c r="C2445" t="s">
        <v>13</v>
      </c>
      <c r="D2445" t="s">
        <v>11</v>
      </c>
      <c r="E2445" t="s">
        <v>329</v>
      </c>
      <c r="F2445" t="s">
        <v>477</v>
      </c>
      <c r="R2445">
        <v>0</v>
      </c>
      <c r="S2445">
        <v>0</v>
      </c>
      <c r="T2445">
        <v>0</v>
      </c>
      <c r="X2445">
        <v>0</v>
      </c>
      <c r="Y2445">
        <v>500000000</v>
      </c>
      <c r="AA2445" t="s">
        <v>2029</v>
      </c>
    </row>
    <row r="2446" spans="1:27" ht="15" customHeight="1">
      <c r="A2446" s="962" t="s">
        <v>272</v>
      </c>
      <c r="B2446" t="s">
        <v>287</v>
      </c>
      <c r="C2446" t="s">
        <v>13</v>
      </c>
      <c r="D2446" t="s">
        <v>11</v>
      </c>
      <c r="E2446" t="s">
        <v>329</v>
      </c>
      <c r="F2446" t="s">
        <v>477</v>
      </c>
      <c r="R2446">
        <v>0</v>
      </c>
      <c r="S2446">
        <v>0</v>
      </c>
      <c r="T2446">
        <v>0</v>
      </c>
      <c r="X2446">
        <v>0</v>
      </c>
      <c r="Y2446">
        <v>500000000</v>
      </c>
      <c r="AA2446" t="s">
        <v>2029</v>
      </c>
    </row>
    <row r="2447" spans="1:27" ht="15" customHeight="1">
      <c r="A2447" s="962" t="s">
        <v>273</v>
      </c>
      <c r="B2447" t="s">
        <v>296</v>
      </c>
      <c r="C2447" t="s">
        <v>13</v>
      </c>
      <c r="D2447" t="s">
        <v>11</v>
      </c>
      <c r="E2447" t="s">
        <v>329</v>
      </c>
      <c r="F2447" t="s">
        <v>477</v>
      </c>
      <c r="R2447">
        <v>0</v>
      </c>
      <c r="S2447">
        <v>0</v>
      </c>
      <c r="T2447">
        <v>0</v>
      </c>
      <c r="X2447">
        <v>0</v>
      </c>
      <c r="Y2447">
        <v>500000000</v>
      </c>
      <c r="AA2447" t="s">
        <v>2029</v>
      </c>
    </row>
    <row r="2448" spans="1:27" ht="15" customHeight="1">
      <c r="A2448" s="962" t="s">
        <v>273</v>
      </c>
      <c r="B2448" t="s">
        <v>289</v>
      </c>
      <c r="C2448" t="s">
        <v>13</v>
      </c>
      <c r="D2448" t="s">
        <v>11</v>
      </c>
      <c r="E2448" t="s">
        <v>329</v>
      </c>
      <c r="F2448" t="s">
        <v>477</v>
      </c>
      <c r="R2448">
        <v>0</v>
      </c>
      <c r="S2448">
        <v>0</v>
      </c>
      <c r="T2448">
        <v>0</v>
      </c>
      <c r="X2448">
        <v>0</v>
      </c>
      <c r="Y2448">
        <v>500000000</v>
      </c>
      <c r="AA2448" t="s">
        <v>2029</v>
      </c>
    </row>
    <row r="2449" spans="1:27" ht="15" customHeight="1">
      <c r="A2449" s="962" t="s">
        <v>273</v>
      </c>
      <c r="B2449" t="s">
        <v>288</v>
      </c>
      <c r="C2449" t="s">
        <v>13</v>
      </c>
      <c r="D2449" t="s">
        <v>11</v>
      </c>
      <c r="E2449" t="s">
        <v>329</v>
      </c>
      <c r="F2449" t="s">
        <v>477</v>
      </c>
      <c r="R2449">
        <v>0</v>
      </c>
      <c r="S2449">
        <v>0</v>
      </c>
      <c r="T2449">
        <v>0</v>
      </c>
      <c r="X2449">
        <v>0</v>
      </c>
      <c r="Y2449">
        <v>500000000</v>
      </c>
      <c r="AA2449" t="s">
        <v>2029</v>
      </c>
    </row>
    <row r="2450" spans="1:27" ht="15" customHeight="1">
      <c r="A2450" s="962" t="s">
        <v>273</v>
      </c>
      <c r="B2450" t="s">
        <v>287</v>
      </c>
      <c r="C2450" t="s">
        <v>13</v>
      </c>
      <c r="D2450" t="s">
        <v>11</v>
      </c>
      <c r="E2450" t="s">
        <v>329</v>
      </c>
      <c r="F2450" t="s">
        <v>477</v>
      </c>
      <c r="R2450">
        <v>0</v>
      </c>
      <c r="S2450">
        <v>0</v>
      </c>
      <c r="T2450">
        <v>0</v>
      </c>
      <c r="X2450">
        <v>0</v>
      </c>
      <c r="Y2450">
        <v>500000000</v>
      </c>
      <c r="AA2450" t="s">
        <v>2029</v>
      </c>
    </row>
    <row r="2451" spans="1:27" ht="15" customHeight="1">
      <c r="A2451" s="962" t="s">
        <v>274</v>
      </c>
      <c r="B2451" t="s">
        <v>283</v>
      </c>
      <c r="C2451" t="s">
        <v>13</v>
      </c>
      <c r="D2451" t="s">
        <v>11</v>
      </c>
      <c r="E2451" t="s">
        <v>329</v>
      </c>
      <c r="F2451" t="s">
        <v>477</v>
      </c>
      <c r="R2451">
        <v>0</v>
      </c>
      <c r="U2451">
        <v>0</v>
      </c>
      <c r="V2451">
        <v>0</v>
      </c>
      <c r="X2451">
        <v>0</v>
      </c>
      <c r="Y2451">
        <v>500000000</v>
      </c>
      <c r="Z2451">
        <v>0</v>
      </c>
      <c r="AA2451" t="s">
        <v>2028</v>
      </c>
    </row>
    <row r="2452" spans="1:27" ht="15" customHeight="1">
      <c r="A2452" s="962" t="s">
        <v>277</v>
      </c>
      <c r="B2452" t="s">
        <v>246</v>
      </c>
      <c r="C2452" t="s">
        <v>13</v>
      </c>
      <c r="D2452" t="s">
        <v>11</v>
      </c>
      <c r="E2452" t="s">
        <v>329</v>
      </c>
      <c r="F2452" t="s">
        <v>477</v>
      </c>
      <c r="G2452" t="s">
        <v>500</v>
      </c>
      <c r="I2452" t="s">
        <v>428</v>
      </c>
      <c r="K2452" t="s">
        <v>333</v>
      </c>
      <c r="L2452" t="s">
        <v>277</v>
      </c>
      <c r="M2452" t="s">
        <v>65</v>
      </c>
      <c r="O2452" t="s">
        <v>365</v>
      </c>
      <c r="P2452" t="s">
        <v>336</v>
      </c>
      <c r="Q2452" t="s">
        <v>337</v>
      </c>
      <c r="R2452">
        <v>35.5</v>
      </c>
      <c r="U2452">
        <v>35.450000000000003</v>
      </c>
      <c r="V2452">
        <v>1.77</v>
      </c>
      <c r="W2452">
        <v>0.1</v>
      </c>
      <c r="X2452">
        <v>0</v>
      </c>
      <c r="Y2452">
        <v>500000000</v>
      </c>
      <c r="Z2452">
        <v>0</v>
      </c>
      <c r="AA2452" t="s">
        <v>2028</v>
      </c>
    </row>
    <row r="2453" spans="1:27" ht="15" customHeight="1">
      <c r="A2453" s="962" t="s">
        <v>277</v>
      </c>
      <c r="B2453" t="s">
        <v>244</v>
      </c>
      <c r="C2453" t="s">
        <v>13</v>
      </c>
      <c r="D2453" t="s">
        <v>11</v>
      </c>
      <c r="E2453" t="s">
        <v>329</v>
      </c>
      <c r="F2453" t="s">
        <v>477</v>
      </c>
      <c r="R2453">
        <v>0</v>
      </c>
      <c r="S2453">
        <v>0</v>
      </c>
      <c r="T2453">
        <v>500000000</v>
      </c>
      <c r="X2453">
        <v>0</v>
      </c>
      <c r="Y2453">
        <v>500000000</v>
      </c>
      <c r="AA2453" t="s">
        <v>2027</v>
      </c>
    </row>
    <row r="2454" spans="1:27" ht="15" customHeight="1">
      <c r="A2454" s="962" t="s">
        <v>278</v>
      </c>
      <c r="B2454" t="s">
        <v>252</v>
      </c>
      <c r="C2454" t="s">
        <v>13</v>
      </c>
      <c r="D2454" t="s">
        <v>11</v>
      </c>
      <c r="E2454" t="s">
        <v>329</v>
      </c>
      <c r="F2454" t="s">
        <v>477</v>
      </c>
      <c r="J2454" t="s">
        <v>340</v>
      </c>
      <c r="L2454" t="s">
        <v>252</v>
      </c>
      <c r="R2454">
        <v>0</v>
      </c>
      <c r="U2454">
        <v>0</v>
      </c>
      <c r="V2454">
        <v>0</v>
      </c>
      <c r="X2454">
        <v>0</v>
      </c>
      <c r="Y2454">
        <v>500000000</v>
      </c>
      <c r="Z2454">
        <v>0</v>
      </c>
      <c r="AA2454" t="s">
        <v>2028</v>
      </c>
    </row>
    <row r="2455" spans="1:27" ht="15" customHeight="1">
      <c r="A2455" s="962" t="s">
        <v>278</v>
      </c>
      <c r="B2455" t="s">
        <v>247</v>
      </c>
      <c r="C2455" t="s">
        <v>13</v>
      </c>
      <c r="D2455" t="s">
        <v>11</v>
      </c>
      <c r="E2455" t="s">
        <v>329</v>
      </c>
      <c r="F2455" t="s">
        <v>477</v>
      </c>
      <c r="R2455">
        <v>0</v>
      </c>
      <c r="U2455">
        <v>0</v>
      </c>
      <c r="V2455">
        <v>0</v>
      </c>
      <c r="X2455">
        <v>0</v>
      </c>
      <c r="Y2455">
        <v>500000000</v>
      </c>
      <c r="Z2455">
        <v>0</v>
      </c>
      <c r="AA2455" t="s">
        <v>2028</v>
      </c>
    </row>
    <row r="2456" spans="1:27" ht="15" customHeight="1">
      <c r="A2456" s="962" t="s">
        <v>278</v>
      </c>
      <c r="B2456" t="s">
        <v>251</v>
      </c>
      <c r="C2456" t="s">
        <v>13</v>
      </c>
      <c r="D2456" t="s">
        <v>11</v>
      </c>
      <c r="E2456" t="s">
        <v>329</v>
      </c>
      <c r="F2456" t="s">
        <v>477</v>
      </c>
      <c r="R2456">
        <v>0</v>
      </c>
      <c r="X2456">
        <v>0</v>
      </c>
      <c r="Y2456">
        <v>500000000</v>
      </c>
      <c r="AA2456" t="s">
        <v>2025</v>
      </c>
    </row>
    <row r="2457" spans="1:27" ht="15" customHeight="1">
      <c r="A2457" s="962" t="s">
        <v>279</v>
      </c>
      <c r="B2457" t="s">
        <v>254</v>
      </c>
      <c r="C2457" t="s">
        <v>13</v>
      </c>
      <c r="D2457" t="s">
        <v>11</v>
      </c>
      <c r="E2457" t="s">
        <v>329</v>
      </c>
      <c r="F2457" t="s">
        <v>477</v>
      </c>
      <c r="O2457" t="s">
        <v>361</v>
      </c>
      <c r="P2457" t="s">
        <v>868</v>
      </c>
      <c r="Q2457" t="s">
        <v>869</v>
      </c>
      <c r="R2457">
        <v>0</v>
      </c>
      <c r="S2457">
        <v>0</v>
      </c>
      <c r="T2457">
        <v>500000000</v>
      </c>
      <c r="X2457">
        <v>0</v>
      </c>
      <c r="Y2457">
        <v>500000000</v>
      </c>
      <c r="AA2457" t="s">
        <v>2027</v>
      </c>
    </row>
    <row r="2458" spans="1:27" ht="15" customHeight="1">
      <c r="A2458" s="962" t="s">
        <v>279</v>
      </c>
      <c r="B2458" t="s">
        <v>253</v>
      </c>
      <c r="C2458" t="s">
        <v>13</v>
      </c>
      <c r="D2458" t="s">
        <v>11</v>
      </c>
      <c r="E2458" t="s">
        <v>329</v>
      </c>
      <c r="F2458" t="s">
        <v>477</v>
      </c>
      <c r="R2458">
        <v>0</v>
      </c>
      <c r="S2458">
        <v>0</v>
      </c>
      <c r="T2458">
        <v>500000000</v>
      </c>
      <c r="X2458">
        <v>0</v>
      </c>
      <c r="Y2458">
        <v>500000000</v>
      </c>
      <c r="AA2458" t="s">
        <v>2027</v>
      </c>
    </row>
    <row r="2459" spans="1:27" ht="15" customHeight="1">
      <c r="A2459" s="962" t="s">
        <v>279</v>
      </c>
      <c r="B2459" t="s">
        <v>251</v>
      </c>
      <c r="C2459" t="s">
        <v>13</v>
      </c>
      <c r="D2459" t="s">
        <v>11</v>
      </c>
      <c r="E2459" t="s">
        <v>329</v>
      </c>
      <c r="F2459" t="s">
        <v>477</v>
      </c>
      <c r="R2459">
        <v>0</v>
      </c>
      <c r="S2459">
        <v>0</v>
      </c>
      <c r="T2459">
        <v>500000000</v>
      </c>
      <c r="X2459">
        <v>0</v>
      </c>
      <c r="Y2459">
        <v>500000000</v>
      </c>
      <c r="AA2459" t="s">
        <v>2027</v>
      </c>
    </row>
    <row r="2460" spans="1:27" ht="15" customHeight="1">
      <c r="A2460" s="962" t="s">
        <v>279</v>
      </c>
      <c r="B2460" t="s">
        <v>255</v>
      </c>
      <c r="C2460" t="s">
        <v>13</v>
      </c>
      <c r="D2460" t="s">
        <v>11</v>
      </c>
      <c r="E2460" t="s">
        <v>329</v>
      </c>
      <c r="F2460" t="s">
        <v>477</v>
      </c>
      <c r="R2460">
        <v>0</v>
      </c>
      <c r="S2460">
        <v>0</v>
      </c>
      <c r="T2460">
        <v>500000000</v>
      </c>
      <c r="X2460">
        <v>0</v>
      </c>
      <c r="Y2460">
        <v>500000000</v>
      </c>
      <c r="AA2460" t="s">
        <v>2027</v>
      </c>
    </row>
    <row r="2461" spans="1:27" ht="15" customHeight="1">
      <c r="A2461" s="962" t="s">
        <v>280</v>
      </c>
      <c r="B2461" t="s">
        <v>257</v>
      </c>
      <c r="C2461" t="s">
        <v>13</v>
      </c>
      <c r="D2461" t="s">
        <v>11</v>
      </c>
      <c r="E2461" t="s">
        <v>329</v>
      </c>
      <c r="F2461" t="s">
        <v>477</v>
      </c>
      <c r="J2461" t="s">
        <v>436</v>
      </c>
      <c r="R2461">
        <v>0</v>
      </c>
      <c r="U2461">
        <v>0</v>
      </c>
      <c r="V2461">
        <v>0</v>
      </c>
      <c r="X2461">
        <v>0</v>
      </c>
      <c r="Y2461">
        <v>500000000</v>
      </c>
      <c r="Z2461">
        <v>0</v>
      </c>
      <c r="AA2461" t="s">
        <v>2028</v>
      </c>
    </row>
    <row r="2462" spans="1:27" ht="15" customHeight="1">
      <c r="A2462" s="962" t="s">
        <v>280</v>
      </c>
      <c r="B2462" t="s">
        <v>259</v>
      </c>
      <c r="C2462" t="s">
        <v>13</v>
      </c>
      <c r="D2462" t="s">
        <v>11</v>
      </c>
      <c r="E2462" t="s">
        <v>329</v>
      </c>
      <c r="F2462" t="s">
        <v>477</v>
      </c>
      <c r="R2462">
        <v>0</v>
      </c>
      <c r="U2462">
        <v>0</v>
      </c>
      <c r="V2462">
        <v>0</v>
      </c>
      <c r="X2462">
        <v>0</v>
      </c>
      <c r="Y2462">
        <v>500000000</v>
      </c>
      <c r="Z2462">
        <v>0</v>
      </c>
      <c r="AA2462" t="s">
        <v>2028</v>
      </c>
    </row>
    <row r="2463" spans="1:27" ht="15" customHeight="1">
      <c r="A2463" s="962" t="s">
        <v>280</v>
      </c>
      <c r="B2463" t="s">
        <v>260</v>
      </c>
      <c r="C2463" t="s">
        <v>13</v>
      </c>
      <c r="D2463" t="s">
        <v>11</v>
      </c>
      <c r="E2463" t="s">
        <v>329</v>
      </c>
      <c r="F2463" t="s">
        <v>477</v>
      </c>
      <c r="R2463">
        <v>0</v>
      </c>
      <c r="X2463">
        <v>0</v>
      </c>
      <c r="Y2463">
        <v>500000000</v>
      </c>
      <c r="AA2463" t="s">
        <v>2025</v>
      </c>
    </row>
    <row r="2464" spans="1:27" ht="15" customHeight="1">
      <c r="A2464" s="962" t="s">
        <v>281</v>
      </c>
      <c r="B2464" t="s">
        <v>262</v>
      </c>
      <c r="C2464" t="s">
        <v>13</v>
      </c>
      <c r="D2464" t="s">
        <v>11</v>
      </c>
      <c r="E2464" t="s">
        <v>329</v>
      </c>
      <c r="F2464" t="s">
        <v>477</v>
      </c>
      <c r="L2464" t="s">
        <v>2002</v>
      </c>
      <c r="O2464" t="s">
        <v>361</v>
      </c>
      <c r="P2464" t="s">
        <v>868</v>
      </c>
      <c r="Q2464" t="s">
        <v>869</v>
      </c>
      <c r="R2464">
        <v>31.4</v>
      </c>
      <c r="X2464">
        <v>0</v>
      </c>
      <c r="Y2464">
        <v>500000000</v>
      </c>
      <c r="AA2464" t="s">
        <v>2025</v>
      </c>
    </row>
    <row r="2465" spans="1:27" ht="15" customHeight="1">
      <c r="A2465" s="962" t="s">
        <v>281</v>
      </c>
      <c r="B2465" t="s">
        <v>261</v>
      </c>
      <c r="C2465" t="s">
        <v>13</v>
      </c>
      <c r="D2465" t="s">
        <v>11</v>
      </c>
      <c r="E2465" t="s">
        <v>329</v>
      </c>
      <c r="F2465" t="s">
        <v>477</v>
      </c>
      <c r="G2465" t="s">
        <v>501</v>
      </c>
      <c r="I2465" t="s">
        <v>481</v>
      </c>
      <c r="K2465" t="s">
        <v>333</v>
      </c>
      <c r="L2465" t="s">
        <v>502</v>
      </c>
      <c r="M2465" t="s">
        <v>64</v>
      </c>
      <c r="O2465" t="s">
        <v>349</v>
      </c>
      <c r="P2465" t="s">
        <v>336</v>
      </c>
      <c r="Q2465" t="s">
        <v>337</v>
      </c>
      <c r="R2465">
        <v>5.53</v>
      </c>
      <c r="U2465">
        <v>5.53</v>
      </c>
      <c r="V2465">
        <v>0.28000000000000003</v>
      </c>
      <c r="W2465">
        <v>0.1</v>
      </c>
      <c r="X2465">
        <v>0</v>
      </c>
      <c r="Y2465">
        <v>500000000</v>
      </c>
      <c r="Z2465">
        <v>0</v>
      </c>
      <c r="AA2465" t="s">
        <v>2028</v>
      </c>
    </row>
    <row r="2466" spans="1:27" ht="15" customHeight="1">
      <c r="A2466" s="962" t="s">
        <v>282</v>
      </c>
      <c r="B2466" t="s">
        <v>263</v>
      </c>
      <c r="C2466" t="s">
        <v>13</v>
      </c>
      <c r="D2466" t="s">
        <v>11</v>
      </c>
      <c r="E2466" t="s">
        <v>329</v>
      </c>
      <c r="F2466" t="s">
        <v>477</v>
      </c>
      <c r="O2466" t="s">
        <v>361</v>
      </c>
      <c r="P2466" t="s">
        <v>868</v>
      </c>
      <c r="Q2466" t="s">
        <v>869</v>
      </c>
      <c r="R2466">
        <v>1.59</v>
      </c>
      <c r="X2466">
        <v>0</v>
      </c>
      <c r="Y2466">
        <v>500000000</v>
      </c>
      <c r="AA2466" t="s">
        <v>2025</v>
      </c>
    </row>
    <row r="2467" spans="1:27" ht="15" customHeight="1">
      <c r="A2467" s="962" t="s">
        <v>283</v>
      </c>
      <c r="B2467" t="s">
        <v>265</v>
      </c>
      <c r="C2467" t="s">
        <v>13</v>
      </c>
      <c r="D2467" t="s">
        <v>11</v>
      </c>
      <c r="E2467" t="s">
        <v>329</v>
      </c>
      <c r="F2467" t="s">
        <v>477</v>
      </c>
      <c r="O2467" t="s">
        <v>361</v>
      </c>
      <c r="P2467" t="s">
        <v>868</v>
      </c>
      <c r="Q2467" t="s">
        <v>869</v>
      </c>
      <c r="R2467">
        <v>0</v>
      </c>
      <c r="S2467">
        <v>0</v>
      </c>
      <c r="T2467">
        <v>0</v>
      </c>
      <c r="X2467">
        <v>0</v>
      </c>
      <c r="Y2467">
        <v>500000000</v>
      </c>
      <c r="AA2467" t="s">
        <v>2029</v>
      </c>
    </row>
    <row r="2468" spans="1:27" ht="15" customHeight="1">
      <c r="A2468" s="962" t="s">
        <v>283</v>
      </c>
      <c r="B2468" t="s">
        <v>266</v>
      </c>
      <c r="C2468" t="s">
        <v>13</v>
      </c>
      <c r="D2468" t="s">
        <v>11</v>
      </c>
      <c r="E2468" t="s">
        <v>329</v>
      </c>
      <c r="F2468" t="s">
        <v>477</v>
      </c>
      <c r="O2468" t="s">
        <v>361</v>
      </c>
      <c r="P2468" t="s">
        <v>868</v>
      </c>
      <c r="Q2468" t="s">
        <v>869</v>
      </c>
      <c r="R2468">
        <v>0</v>
      </c>
      <c r="S2468">
        <v>0</v>
      </c>
      <c r="T2468">
        <v>0</v>
      </c>
      <c r="X2468">
        <v>0</v>
      </c>
      <c r="Y2468">
        <v>500000000</v>
      </c>
      <c r="AA2468" t="s">
        <v>2029</v>
      </c>
    </row>
    <row r="2469" spans="1:27" ht="15" customHeight="1">
      <c r="A2469" s="962" t="s">
        <v>283</v>
      </c>
      <c r="B2469" t="s">
        <v>264</v>
      </c>
      <c r="C2469" t="s">
        <v>13</v>
      </c>
      <c r="D2469" t="s">
        <v>11</v>
      </c>
      <c r="E2469" t="s">
        <v>329</v>
      </c>
      <c r="F2469" t="s">
        <v>477</v>
      </c>
      <c r="R2469">
        <v>0</v>
      </c>
      <c r="X2469">
        <v>0</v>
      </c>
      <c r="Y2469">
        <v>500000000</v>
      </c>
      <c r="AA2469" t="s">
        <v>2025</v>
      </c>
    </row>
    <row r="2470" spans="1:27" ht="15" customHeight="1">
      <c r="A2470" s="962" t="s">
        <v>284</v>
      </c>
      <c r="B2470" t="s">
        <v>269</v>
      </c>
      <c r="C2470" t="s">
        <v>13</v>
      </c>
      <c r="D2470" t="s">
        <v>11</v>
      </c>
      <c r="E2470" t="s">
        <v>329</v>
      </c>
      <c r="F2470" t="s">
        <v>477</v>
      </c>
      <c r="R2470">
        <v>0</v>
      </c>
      <c r="S2470">
        <v>0</v>
      </c>
      <c r="T2470">
        <v>0</v>
      </c>
      <c r="X2470">
        <v>0</v>
      </c>
      <c r="Y2470">
        <v>500000000</v>
      </c>
      <c r="AA2470" t="s">
        <v>2029</v>
      </c>
    </row>
    <row r="2471" spans="1:27" ht="15" customHeight="1">
      <c r="A2471" s="962" t="s">
        <v>284</v>
      </c>
      <c r="B2471" t="s">
        <v>267</v>
      </c>
      <c r="C2471" t="s">
        <v>13</v>
      </c>
      <c r="D2471" t="s">
        <v>11</v>
      </c>
      <c r="E2471" t="s">
        <v>329</v>
      </c>
      <c r="F2471" t="s">
        <v>477</v>
      </c>
      <c r="R2471">
        <v>0</v>
      </c>
      <c r="S2471">
        <v>0</v>
      </c>
      <c r="T2471">
        <v>0</v>
      </c>
      <c r="X2471">
        <v>0</v>
      </c>
      <c r="Y2471">
        <v>500000000</v>
      </c>
      <c r="AA2471" t="s">
        <v>2029</v>
      </c>
    </row>
    <row r="2472" spans="1:27" ht="15" customHeight="1">
      <c r="A2472" s="962" t="s">
        <v>284</v>
      </c>
      <c r="B2472" t="s">
        <v>268</v>
      </c>
      <c r="C2472" t="s">
        <v>13</v>
      </c>
      <c r="D2472" t="s">
        <v>11</v>
      </c>
      <c r="E2472" t="s">
        <v>329</v>
      </c>
      <c r="F2472" t="s">
        <v>477</v>
      </c>
      <c r="R2472">
        <v>0</v>
      </c>
      <c r="S2472">
        <v>0</v>
      </c>
      <c r="T2472">
        <v>0</v>
      </c>
      <c r="X2472">
        <v>0</v>
      </c>
      <c r="Y2472">
        <v>500000000</v>
      </c>
      <c r="AA2472" t="s">
        <v>2029</v>
      </c>
    </row>
    <row r="2473" spans="1:27" ht="15" customHeight="1">
      <c r="A2473" s="962" t="s">
        <v>285</v>
      </c>
      <c r="B2473" t="s">
        <v>271</v>
      </c>
      <c r="C2473" t="s">
        <v>13</v>
      </c>
      <c r="D2473" t="s">
        <v>11</v>
      </c>
      <c r="E2473" t="s">
        <v>329</v>
      </c>
      <c r="F2473" t="s">
        <v>477</v>
      </c>
      <c r="R2473">
        <v>0</v>
      </c>
      <c r="S2473">
        <v>0</v>
      </c>
      <c r="T2473">
        <v>0</v>
      </c>
      <c r="X2473">
        <v>0</v>
      </c>
      <c r="Y2473">
        <v>500000000</v>
      </c>
      <c r="AA2473" t="s">
        <v>2029</v>
      </c>
    </row>
    <row r="2474" spans="1:27" ht="15" customHeight="1">
      <c r="A2474" s="962" t="s">
        <v>285</v>
      </c>
      <c r="B2474" t="s">
        <v>270</v>
      </c>
      <c r="C2474" t="s">
        <v>13</v>
      </c>
      <c r="D2474" t="s">
        <v>11</v>
      </c>
      <c r="E2474" t="s">
        <v>329</v>
      </c>
      <c r="F2474" t="s">
        <v>477</v>
      </c>
      <c r="R2474">
        <v>0</v>
      </c>
      <c r="S2474">
        <v>0</v>
      </c>
      <c r="T2474">
        <v>0</v>
      </c>
      <c r="X2474">
        <v>0</v>
      </c>
      <c r="Y2474">
        <v>500000000</v>
      </c>
      <c r="AA2474" t="s">
        <v>2029</v>
      </c>
    </row>
    <row r="2475" spans="1:27" ht="15" customHeight="1">
      <c r="A2475" s="962" t="s">
        <v>286</v>
      </c>
      <c r="B2475" t="s">
        <v>273</v>
      </c>
      <c r="C2475" t="s">
        <v>13</v>
      </c>
      <c r="D2475" t="s">
        <v>11</v>
      </c>
      <c r="E2475" t="s">
        <v>329</v>
      </c>
      <c r="F2475" t="s">
        <v>477</v>
      </c>
      <c r="R2475">
        <v>0</v>
      </c>
      <c r="S2475">
        <v>0</v>
      </c>
      <c r="T2475">
        <v>0</v>
      </c>
      <c r="X2475">
        <v>0</v>
      </c>
      <c r="Y2475">
        <v>500000000</v>
      </c>
      <c r="AA2475" t="s">
        <v>2029</v>
      </c>
    </row>
    <row r="2476" spans="1:27" ht="15" customHeight="1">
      <c r="A2476" s="962" t="s">
        <v>286</v>
      </c>
      <c r="B2476" t="s">
        <v>272</v>
      </c>
      <c r="C2476" t="s">
        <v>13</v>
      </c>
      <c r="D2476" t="s">
        <v>11</v>
      </c>
      <c r="E2476" t="s">
        <v>329</v>
      </c>
      <c r="F2476" t="s">
        <v>477</v>
      </c>
      <c r="R2476">
        <v>0</v>
      </c>
      <c r="S2476">
        <v>0</v>
      </c>
      <c r="T2476">
        <v>0</v>
      </c>
      <c r="X2476">
        <v>0</v>
      </c>
      <c r="Y2476">
        <v>500000000</v>
      </c>
      <c r="AA2476" t="s">
        <v>2029</v>
      </c>
    </row>
    <row r="2477" spans="1:27" ht="15" customHeight="1">
      <c r="A2477" s="962" t="s">
        <v>320</v>
      </c>
      <c r="B2477" t="s">
        <v>257</v>
      </c>
      <c r="C2477" t="s">
        <v>13</v>
      </c>
      <c r="D2477" t="s">
        <v>11</v>
      </c>
      <c r="E2477" t="s">
        <v>329</v>
      </c>
      <c r="F2477" t="s">
        <v>477</v>
      </c>
      <c r="R2477">
        <v>0</v>
      </c>
      <c r="S2477">
        <v>0</v>
      </c>
      <c r="T2477">
        <v>500000000</v>
      </c>
      <c r="X2477">
        <v>0</v>
      </c>
      <c r="Y2477">
        <v>500000000</v>
      </c>
      <c r="AA2477" t="s">
        <v>2027</v>
      </c>
    </row>
    <row r="2478" spans="1:27" ht="15" customHeight="1">
      <c r="A2478" s="962" t="s">
        <v>320</v>
      </c>
      <c r="B2478" t="s">
        <v>259</v>
      </c>
      <c r="C2478" t="s">
        <v>13</v>
      </c>
      <c r="D2478" t="s">
        <v>11</v>
      </c>
      <c r="E2478" t="s">
        <v>329</v>
      </c>
      <c r="F2478" t="s">
        <v>477</v>
      </c>
      <c r="R2478">
        <v>0</v>
      </c>
      <c r="S2478">
        <v>0</v>
      </c>
      <c r="T2478">
        <v>500000000</v>
      </c>
      <c r="X2478">
        <v>0</v>
      </c>
      <c r="Y2478">
        <v>500000000</v>
      </c>
      <c r="AA2478" t="s">
        <v>2027</v>
      </c>
    </row>
    <row r="2479" spans="1:27" ht="15" customHeight="1">
      <c r="A2479" s="962" t="s">
        <v>320</v>
      </c>
      <c r="B2479" t="s">
        <v>246</v>
      </c>
      <c r="C2479" t="s">
        <v>13</v>
      </c>
      <c r="D2479" t="s">
        <v>11</v>
      </c>
      <c r="E2479" t="s">
        <v>329</v>
      </c>
      <c r="F2479" t="s">
        <v>477</v>
      </c>
      <c r="H2479" t="s">
        <v>503</v>
      </c>
      <c r="I2479" t="s">
        <v>353</v>
      </c>
      <c r="K2479" t="s">
        <v>333</v>
      </c>
      <c r="L2479" t="s">
        <v>504</v>
      </c>
      <c r="M2479" t="s">
        <v>58</v>
      </c>
      <c r="O2479" t="s">
        <v>335</v>
      </c>
      <c r="P2479" t="s">
        <v>336</v>
      </c>
      <c r="Q2479" t="s">
        <v>337</v>
      </c>
      <c r="R2479">
        <v>2.29</v>
      </c>
      <c r="U2479">
        <v>2.29</v>
      </c>
      <c r="V2479">
        <v>0.11</v>
      </c>
      <c r="W2479">
        <v>0.1</v>
      </c>
      <c r="X2479">
        <v>0</v>
      </c>
      <c r="Y2479">
        <v>500000000</v>
      </c>
      <c r="Z2479">
        <v>0</v>
      </c>
      <c r="AA2479" t="s">
        <v>2028</v>
      </c>
    </row>
    <row r="2480" spans="1:27" ht="15" customHeight="1">
      <c r="A2480" s="962" t="s">
        <v>320</v>
      </c>
      <c r="B2480" t="s">
        <v>261</v>
      </c>
      <c r="C2480" t="s">
        <v>13</v>
      </c>
      <c r="D2480" t="s">
        <v>11</v>
      </c>
      <c r="E2480" t="s">
        <v>329</v>
      </c>
      <c r="F2480" t="s">
        <v>477</v>
      </c>
      <c r="H2480" t="s">
        <v>505</v>
      </c>
      <c r="I2480" t="s">
        <v>353</v>
      </c>
      <c r="K2480" t="s">
        <v>333</v>
      </c>
      <c r="L2480" t="s">
        <v>506</v>
      </c>
      <c r="M2480" t="s">
        <v>59</v>
      </c>
      <c r="O2480" t="s">
        <v>335</v>
      </c>
      <c r="P2480" t="s">
        <v>336</v>
      </c>
      <c r="Q2480" t="s">
        <v>337</v>
      </c>
      <c r="R2480">
        <v>118</v>
      </c>
      <c r="U2480">
        <v>118.25</v>
      </c>
      <c r="V2480">
        <v>5.91</v>
      </c>
      <c r="W2480">
        <v>0.1</v>
      </c>
      <c r="X2480">
        <v>0</v>
      </c>
      <c r="Y2480">
        <v>500000000</v>
      </c>
      <c r="Z2480">
        <v>0</v>
      </c>
      <c r="AA2480" t="s">
        <v>2028</v>
      </c>
    </row>
    <row r="2481" spans="1:27" ht="15" customHeight="1">
      <c r="A2481" s="962" t="s">
        <v>320</v>
      </c>
      <c r="B2481" t="s">
        <v>262</v>
      </c>
      <c r="C2481" t="s">
        <v>13</v>
      </c>
      <c r="D2481" t="s">
        <v>11</v>
      </c>
      <c r="E2481" t="s">
        <v>329</v>
      </c>
      <c r="F2481" t="s">
        <v>477</v>
      </c>
      <c r="H2481" t="s">
        <v>507</v>
      </c>
      <c r="I2481" t="s">
        <v>353</v>
      </c>
      <c r="K2481" t="s">
        <v>333</v>
      </c>
      <c r="L2481" t="s">
        <v>508</v>
      </c>
      <c r="M2481" t="s">
        <v>58</v>
      </c>
      <c r="O2481" t="s">
        <v>335</v>
      </c>
      <c r="P2481" t="s">
        <v>336</v>
      </c>
      <c r="Q2481" t="s">
        <v>337</v>
      </c>
      <c r="R2481">
        <v>9.24</v>
      </c>
      <c r="U2481">
        <v>9.24</v>
      </c>
      <c r="V2481">
        <v>0.46</v>
      </c>
      <c r="W2481">
        <v>0.1</v>
      </c>
      <c r="X2481">
        <v>0</v>
      </c>
      <c r="Y2481">
        <v>500000000</v>
      </c>
      <c r="Z2481">
        <v>0</v>
      </c>
      <c r="AA2481" t="s">
        <v>2028</v>
      </c>
    </row>
    <row r="2482" spans="1:27" ht="15" customHeight="1">
      <c r="A2482" s="962" t="s">
        <v>320</v>
      </c>
      <c r="B2482" t="s">
        <v>263</v>
      </c>
      <c r="C2482" t="s">
        <v>13</v>
      </c>
      <c r="D2482" t="s">
        <v>11</v>
      </c>
      <c r="E2482" t="s">
        <v>329</v>
      </c>
      <c r="F2482" t="s">
        <v>477</v>
      </c>
      <c r="H2482" t="s">
        <v>509</v>
      </c>
      <c r="I2482" t="s">
        <v>353</v>
      </c>
      <c r="K2482" t="s">
        <v>333</v>
      </c>
      <c r="L2482" t="s">
        <v>510</v>
      </c>
      <c r="M2482" t="s">
        <v>59</v>
      </c>
      <c r="O2482" t="s">
        <v>335</v>
      </c>
      <c r="P2482" t="s">
        <v>336</v>
      </c>
      <c r="Q2482" t="s">
        <v>337</v>
      </c>
      <c r="R2482">
        <v>86.8</v>
      </c>
      <c r="U2482">
        <v>86.83</v>
      </c>
      <c r="V2482">
        <v>4.34</v>
      </c>
      <c r="W2482">
        <v>0.1</v>
      </c>
      <c r="X2482">
        <v>0</v>
      </c>
      <c r="Y2482">
        <v>500000000</v>
      </c>
      <c r="Z2482">
        <v>0</v>
      </c>
      <c r="AA2482" t="s">
        <v>2028</v>
      </c>
    </row>
    <row r="2483" spans="1:27" ht="15" customHeight="1">
      <c r="A2483" s="962" t="s">
        <v>320</v>
      </c>
      <c r="B2483" t="s">
        <v>254</v>
      </c>
      <c r="C2483" t="s">
        <v>13</v>
      </c>
      <c r="D2483" t="s">
        <v>11</v>
      </c>
      <c r="E2483" t="s">
        <v>329</v>
      </c>
      <c r="F2483" t="s">
        <v>477</v>
      </c>
      <c r="R2483">
        <v>0</v>
      </c>
      <c r="S2483">
        <v>0</v>
      </c>
      <c r="T2483">
        <v>500000000</v>
      </c>
      <c r="X2483">
        <v>0</v>
      </c>
      <c r="Y2483">
        <v>500000000</v>
      </c>
      <c r="AA2483" t="s">
        <v>2027</v>
      </c>
    </row>
    <row r="2484" spans="1:27" ht="15" customHeight="1">
      <c r="A2484" s="962" t="s">
        <v>323</v>
      </c>
      <c r="B2484" t="s">
        <v>247</v>
      </c>
      <c r="C2484" t="s">
        <v>13</v>
      </c>
      <c r="D2484" t="s">
        <v>11</v>
      </c>
      <c r="E2484" t="s">
        <v>329</v>
      </c>
      <c r="F2484" t="s">
        <v>477</v>
      </c>
      <c r="R2484">
        <v>0</v>
      </c>
      <c r="U2484">
        <v>0</v>
      </c>
      <c r="V2484">
        <v>0</v>
      </c>
      <c r="X2484">
        <v>0</v>
      </c>
      <c r="Y2484">
        <v>500000000</v>
      </c>
      <c r="Z2484">
        <v>0</v>
      </c>
      <c r="AA2484" t="s">
        <v>2028</v>
      </c>
    </row>
    <row r="2485" spans="1:27" ht="15" customHeight="1">
      <c r="A2485" s="962" t="s">
        <v>323</v>
      </c>
      <c r="B2485" t="s">
        <v>254</v>
      </c>
      <c r="C2485" t="s">
        <v>13</v>
      </c>
      <c r="D2485" t="s">
        <v>11</v>
      </c>
      <c r="E2485" t="s">
        <v>329</v>
      </c>
      <c r="F2485" t="s">
        <v>477</v>
      </c>
      <c r="R2485">
        <v>0</v>
      </c>
      <c r="U2485">
        <v>0</v>
      </c>
      <c r="V2485">
        <v>0</v>
      </c>
      <c r="X2485">
        <v>0</v>
      </c>
      <c r="Y2485">
        <v>500000000</v>
      </c>
      <c r="Z2485">
        <v>0</v>
      </c>
      <c r="AA2485" t="s">
        <v>2028</v>
      </c>
    </row>
    <row r="2486" spans="1:27" ht="15" customHeight="1">
      <c r="A2486" s="962" t="s">
        <v>323</v>
      </c>
      <c r="B2486" t="s">
        <v>246</v>
      </c>
      <c r="C2486" t="s">
        <v>13</v>
      </c>
      <c r="D2486" t="s">
        <v>11</v>
      </c>
      <c r="E2486" t="s">
        <v>329</v>
      </c>
      <c r="F2486" t="s">
        <v>477</v>
      </c>
      <c r="L2486" t="s">
        <v>1977</v>
      </c>
      <c r="N2486" t="s">
        <v>230</v>
      </c>
      <c r="O2486" t="s">
        <v>361</v>
      </c>
      <c r="P2486" t="s">
        <v>1978</v>
      </c>
      <c r="Q2486" t="s">
        <v>2003</v>
      </c>
      <c r="R2486">
        <v>0.82</v>
      </c>
      <c r="X2486">
        <v>0</v>
      </c>
      <c r="Y2486">
        <v>500000000</v>
      </c>
      <c r="AA2486" t="s">
        <v>2025</v>
      </c>
    </row>
    <row r="2487" spans="1:27" ht="15" customHeight="1">
      <c r="A2487" s="962" t="s">
        <v>323</v>
      </c>
      <c r="B2487" t="s">
        <v>263</v>
      </c>
      <c r="C2487" t="s">
        <v>13</v>
      </c>
      <c r="D2487" t="s">
        <v>11</v>
      </c>
      <c r="E2487" t="s">
        <v>329</v>
      </c>
      <c r="F2487" t="s">
        <v>477</v>
      </c>
      <c r="R2487">
        <v>0</v>
      </c>
      <c r="U2487">
        <v>0</v>
      </c>
      <c r="V2487">
        <v>0</v>
      </c>
      <c r="X2487">
        <v>0</v>
      </c>
      <c r="Y2487">
        <v>500000000</v>
      </c>
      <c r="Z2487">
        <v>0</v>
      </c>
      <c r="AA2487" t="s">
        <v>2028</v>
      </c>
    </row>
    <row r="2488" spans="1:27" ht="15" customHeight="1">
      <c r="A2488" s="962" t="s">
        <v>244</v>
      </c>
      <c r="B2488" t="s">
        <v>278</v>
      </c>
      <c r="C2488" t="s">
        <v>13</v>
      </c>
      <c r="D2488" t="s">
        <v>11</v>
      </c>
      <c r="E2488" t="s">
        <v>511</v>
      </c>
      <c r="F2488" t="s">
        <v>330</v>
      </c>
      <c r="O2488" t="s">
        <v>361</v>
      </c>
      <c r="P2488" t="s">
        <v>868</v>
      </c>
      <c r="Q2488" t="s">
        <v>869</v>
      </c>
      <c r="R2488">
        <v>54.2</v>
      </c>
      <c r="X2488">
        <v>0</v>
      </c>
      <c r="Y2488">
        <v>500000000</v>
      </c>
      <c r="AA2488" t="s">
        <v>2025</v>
      </c>
    </row>
    <row r="2489" spans="1:27" ht="15" customHeight="1">
      <c r="A2489" s="962" t="s">
        <v>244</v>
      </c>
      <c r="B2489" t="s">
        <v>279</v>
      </c>
      <c r="C2489" t="s">
        <v>13</v>
      </c>
      <c r="D2489" t="s">
        <v>11</v>
      </c>
      <c r="E2489" t="s">
        <v>511</v>
      </c>
      <c r="F2489" t="s">
        <v>330</v>
      </c>
      <c r="G2489" t="s">
        <v>512</v>
      </c>
      <c r="I2489" t="s">
        <v>332</v>
      </c>
      <c r="K2489" t="s">
        <v>333</v>
      </c>
      <c r="L2489" t="s">
        <v>334</v>
      </c>
      <c r="M2489" t="s">
        <v>50</v>
      </c>
      <c r="O2489" t="s">
        <v>335</v>
      </c>
      <c r="P2489" t="s">
        <v>336</v>
      </c>
      <c r="Q2489" t="s">
        <v>337</v>
      </c>
      <c r="R2489">
        <v>3470</v>
      </c>
      <c r="U2489">
        <v>3469.08</v>
      </c>
      <c r="V2489">
        <v>173.45</v>
      </c>
      <c r="W2489">
        <v>0.1</v>
      </c>
      <c r="X2489">
        <v>0</v>
      </c>
      <c r="Y2489">
        <v>500000000</v>
      </c>
      <c r="Z2489">
        <v>0</v>
      </c>
      <c r="AA2489" t="s">
        <v>2026</v>
      </c>
    </row>
    <row r="2490" spans="1:27" ht="15" customHeight="1">
      <c r="A2490" s="962" t="s">
        <v>246</v>
      </c>
      <c r="B2490" t="s">
        <v>321</v>
      </c>
      <c r="C2490" t="s">
        <v>13</v>
      </c>
      <c r="D2490" t="s">
        <v>11</v>
      </c>
      <c r="E2490" t="s">
        <v>511</v>
      </c>
      <c r="F2490" t="s">
        <v>330</v>
      </c>
      <c r="R2490">
        <v>0</v>
      </c>
      <c r="S2490">
        <v>0</v>
      </c>
      <c r="T2490">
        <v>500000000</v>
      </c>
      <c r="X2490">
        <v>0</v>
      </c>
      <c r="Y2490">
        <v>500000000</v>
      </c>
      <c r="AA2490" t="s">
        <v>2027</v>
      </c>
    </row>
    <row r="2491" spans="1:27" ht="15" customHeight="1">
      <c r="A2491" s="962" t="s">
        <v>246</v>
      </c>
      <c r="B2491" t="s">
        <v>281</v>
      </c>
      <c r="C2491" t="s">
        <v>13</v>
      </c>
      <c r="D2491" t="s">
        <v>11</v>
      </c>
      <c r="E2491" t="s">
        <v>511</v>
      </c>
      <c r="F2491" t="s">
        <v>330</v>
      </c>
      <c r="R2491">
        <v>0</v>
      </c>
      <c r="S2491">
        <v>0</v>
      </c>
      <c r="T2491">
        <v>500000000</v>
      </c>
      <c r="X2491">
        <v>0</v>
      </c>
      <c r="Y2491">
        <v>500000000</v>
      </c>
      <c r="AA2491" t="s">
        <v>2027</v>
      </c>
    </row>
    <row r="2492" spans="1:27" ht="15" customHeight="1">
      <c r="A2492" s="962" t="s">
        <v>246</v>
      </c>
      <c r="B2492" t="s">
        <v>282</v>
      </c>
      <c r="C2492" t="s">
        <v>13</v>
      </c>
      <c r="D2492" t="s">
        <v>11</v>
      </c>
      <c r="E2492" t="s">
        <v>511</v>
      </c>
      <c r="F2492" t="s">
        <v>330</v>
      </c>
      <c r="R2492">
        <v>0</v>
      </c>
      <c r="S2492">
        <v>0</v>
      </c>
      <c r="T2492">
        <v>500000000</v>
      </c>
      <c r="X2492">
        <v>0</v>
      </c>
      <c r="Y2492">
        <v>500000000</v>
      </c>
      <c r="AA2492" t="s">
        <v>2027</v>
      </c>
    </row>
    <row r="2493" spans="1:27" ht="15" customHeight="1">
      <c r="A2493" s="962" t="s">
        <v>246</v>
      </c>
      <c r="B2493" t="s">
        <v>324</v>
      </c>
      <c r="C2493" t="s">
        <v>13</v>
      </c>
      <c r="D2493" t="s">
        <v>11</v>
      </c>
      <c r="E2493" t="s">
        <v>511</v>
      </c>
      <c r="F2493" t="s">
        <v>330</v>
      </c>
      <c r="R2493">
        <v>0</v>
      </c>
      <c r="S2493">
        <v>0</v>
      </c>
      <c r="T2493">
        <v>500000000</v>
      </c>
      <c r="X2493">
        <v>0</v>
      </c>
      <c r="Y2493">
        <v>500000000</v>
      </c>
      <c r="AA2493" t="s">
        <v>2027</v>
      </c>
    </row>
    <row r="2494" spans="1:27" ht="15" customHeight="1">
      <c r="A2494" s="962" t="s">
        <v>247</v>
      </c>
      <c r="B2494" t="s">
        <v>300</v>
      </c>
      <c r="C2494" t="s">
        <v>13</v>
      </c>
      <c r="D2494" t="s">
        <v>11</v>
      </c>
      <c r="E2494" t="s">
        <v>511</v>
      </c>
      <c r="F2494" t="s">
        <v>330</v>
      </c>
      <c r="J2494" t="s">
        <v>663</v>
      </c>
      <c r="L2494" t="s">
        <v>339</v>
      </c>
      <c r="O2494" t="s">
        <v>882</v>
      </c>
      <c r="P2494" t="s">
        <v>868</v>
      </c>
      <c r="Q2494" t="s">
        <v>869</v>
      </c>
      <c r="R2494">
        <v>53.3</v>
      </c>
      <c r="X2494">
        <v>0</v>
      </c>
      <c r="Y2494">
        <v>500000000</v>
      </c>
      <c r="AA2494" t="s">
        <v>2025</v>
      </c>
    </row>
    <row r="2495" spans="1:27" ht="15" customHeight="1">
      <c r="A2495" s="962" t="s">
        <v>247</v>
      </c>
      <c r="B2495" t="s">
        <v>290</v>
      </c>
      <c r="C2495" t="s">
        <v>13</v>
      </c>
      <c r="D2495" t="s">
        <v>11</v>
      </c>
      <c r="E2495" t="s">
        <v>511</v>
      </c>
      <c r="F2495" t="s">
        <v>330</v>
      </c>
      <c r="J2495" t="s">
        <v>338</v>
      </c>
      <c r="L2495" t="s">
        <v>339</v>
      </c>
      <c r="R2495">
        <v>0</v>
      </c>
      <c r="U2495">
        <v>0</v>
      </c>
      <c r="V2495">
        <v>0</v>
      </c>
      <c r="X2495">
        <v>0</v>
      </c>
      <c r="Y2495">
        <v>500000000</v>
      </c>
      <c r="Z2495">
        <v>0</v>
      </c>
      <c r="AA2495" t="s">
        <v>2028</v>
      </c>
    </row>
    <row r="2496" spans="1:27" ht="15" customHeight="1">
      <c r="A2496" s="962" t="s">
        <v>247</v>
      </c>
      <c r="B2496" t="s">
        <v>289</v>
      </c>
      <c r="C2496" t="s">
        <v>13</v>
      </c>
      <c r="D2496" t="s">
        <v>11</v>
      </c>
      <c r="E2496" t="s">
        <v>511</v>
      </c>
      <c r="F2496" t="s">
        <v>330</v>
      </c>
      <c r="R2496">
        <v>0</v>
      </c>
      <c r="X2496">
        <v>0</v>
      </c>
      <c r="Y2496">
        <v>500000000</v>
      </c>
      <c r="AA2496" t="s">
        <v>2025</v>
      </c>
    </row>
    <row r="2497" spans="1:27" ht="15" customHeight="1">
      <c r="A2497" s="962" t="s">
        <v>247</v>
      </c>
      <c r="B2497" t="s">
        <v>288</v>
      </c>
      <c r="C2497" t="s">
        <v>13</v>
      </c>
      <c r="D2497" t="s">
        <v>11</v>
      </c>
      <c r="E2497" t="s">
        <v>511</v>
      </c>
      <c r="F2497" t="s">
        <v>330</v>
      </c>
      <c r="R2497">
        <v>53.3</v>
      </c>
      <c r="X2497">
        <v>0</v>
      </c>
      <c r="Y2497">
        <v>500000000</v>
      </c>
      <c r="AA2497" t="s">
        <v>2025</v>
      </c>
    </row>
    <row r="2498" spans="1:27" ht="15" customHeight="1">
      <c r="A2498" s="962" t="s">
        <v>247</v>
      </c>
      <c r="B2498" t="s">
        <v>298</v>
      </c>
      <c r="C2498" t="s">
        <v>13</v>
      </c>
      <c r="D2498" t="s">
        <v>11</v>
      </c>
      <c r="E2498" t="s">
        <v>511</v>
      </c>
      <c r="F2498" t="s">
        <v>330</v>
      </c>
      <c r="R2498">
        <v>53.3</v>
      </c>
      <c r="X2498">
        <v>0</v>
      </c>
      <c r="Y2498">
        <v>500000000</v>
      </c>
      <c r="AA2498" t="s">
        <v>2025</v>
      </c>
    </row>
    <row r="2499" spans="1:27" ht="15" customHeight="1">
      <c r="A2499" s="962" t="s">
        <v>247</v>
      </c>
      <c r="B2499" t="s">
        <v>297</v>
      </c>
      <c r="C2499" t="s">
        <v>13</v>
      </c>
      <c r="D2499" t="s">
        <v>11</v>
      </c>
      <c r="E2499" t="s">
        <v>511</v>
      </c>
      <c r="F2499" t="s">
        <v>330</v>
      </c>
      <c r="R2499">
        <v>53.3</v>
      </c>
      <c r="X2499">
        <v>0</v>
      </c>
      <c r="Y2499">
        <v>500000000</v>
      </c>
      <c r="AA2499" t="s">
        <v>2025</v>
      </c>
    </row>
    <row r="2500" spans="1:27" ht="15" customHeight="1">
      <c r="A2500" s="962" t="s">
        <v>247</v>
      </c>
      <c r="B2500" t="s">
        <v>287</v>
      </c>
      <c r="C2500" t="s">
        <v>13</v>
      </c>
      <c r="D2500" t="s">
        <v>11</v>
      </c>
      <c r="E2500" t="s">
        <v>511</v>
      </c>
      <c r="F2500" t="s">
        <v>330</v>
      </c>
      <c r="R2500">
        <v>54.2</v>
      </c>
      <c r="X2500">
        <v>0</v>
      </c>
      <c r="Y2500">
        <v>500000000</v>
      </c>
      <c r="AA2500" t="s">
        <v>2025</v>
      </c>
    </row>
    <row r="2501" spans="1:27" ht="15" customHeight="1">
      <c r="A2501" s="962" t="s">
        <v>247</v>
      </c>
      <c r="B2501" t="s">
        <v>301</v>
      </c>
      <c r="C2501" t="s">
        <v>13</v>
      </c>
      <c r="D2501" t="s">
        <v>11</v>
      </c>
      <c r="E2501" t="s">
        <v>511</v>
      </c>
      <c r="F2501" t="s">
        <v>330</v>
      </c>
      <c r="R2501">
        <v>26.6</v>
      </c>
      <c r="S2501">
        <v>0</v>
      </c>
      <c r="T2501">
        <v>53.3</v>
      </c>
      <c r="X2501">
        <v>0</v>
      </c>
      <c r="Y2501">
        <v>500000000</v>
      </c>
      <c r="AA2501" t="s">
        <v>2029</v>
      </c>
    </row>
    <row r="2502" spans="1:27" ht="15" customHeight="1">
      <c r="A2502" s="962" t="s">
        <v>247</v>
      </c>
      <c r="B2502" t="s">
        <v>302</v>
      </c>
      <c r="C2502" t="s">
        <v>13</v>
      </c>
      <c r="D2502" t="s">
        <v>11</v>
      </c>
      <c r="E2502" t="s">
        <v>511</v>
      </c>
      <c r="F2502" t="s">
        <v>330</v>
      </c>
      <c r="R2502">
        <v>26.6</v>
      </c>
      <c r="S2502">
        <v>0</v>
      </c>
      <c r="T2502">
        <v>53.3</v>
      </c>
      <c r="X2502">
        <v>0</v>
      </c>
      <c r="Y2502">
        <v>500000000</v>
      </c>
      <c r="AA2502" t="s">
        <v>2029</v>
      </c>
    </row>
    <row r="2503" spans="1:27" ht="15" customHeight="1">
      <c r="A2503" s="962" t="s">
        <v>247</v>
      </c>
      <c r="B2503" t="s">
        <v>322</v>
      </c>
      <c r="C2503" t="s">
        <v>13</v>
      </c>
      <c r="D2503" t="s">
        <v>11</v>
      </c>
      <c r="E2503" t="s">
        <v>511</v>
      </c>
      <c r="F2503" t="s">
        <v>330</v>
      </c>
      <c r="H2503" t="s">
        <v>870</v>
      </c>
      <c r="I2503" t="s">
        <v>450</v>
      </c>
      <c r="J2503" t="s">
        <v>848</v>
      </c>
      <c r="K2503" t="s">
        <v>854</v>
      </c>
      <c r="L2503" t="s">
        <v>871</v>
      </c>
      <c r="M2503" t="s">
        <v>56</v>
      </c>
      <c r="O2503" t="s">
        <v>361</v>
      </c>
      <c r="P2503" t="s">
        <v>851</v>
      </c>
      <c r="Q2503" t="s">
        <v>337</v>
      </c>
      <c r="R2503">
        <v>0.05</v>
      </c>
      <c r="X2503">
        <v>0</v>
      </c>
      <c r="Y2503">
        <v>500000000</v>
      </c>
      <c r="AA2503" t="s">
        <v>2025</v>
      </c>
    </row>
    <row r="2504" spans="1:27" ht="15" customHeight="1">
      <c r="A2504" s="962" t="s">
        <v>247</v>
      </c>
      <c r="B2504" t="s">
        <v>318</v>
      </c>
      <c r="C2504" t="s">
        <v>13</v>
      </c>
      <c r="D2504" t="s">
        <v>11</v>
      </c>
      <c r="E2504" t="s">
        <v>511</v>
      </c>
      <c r="F2504" t="s">
        <v>330</v>
      </c>
      <c r="H2504" t="s">
        <v>967</v>
      </c>
      <c r="I2504" t="s">
        <v>847</v>
      </c>
      <c r="J2504" t="s">
        <v>848</v>
      </c>
      <c r="K2504" t="s">
        <v>849</v>
      </c>
      <c r="L2504" t="s">
        <v>850</v>
      </c>
      <c r="M2504" t="s">
        <v>57</v>
      </c>
      <c r="O2504" t="s">
        <v>361</v>
      </c>
      <c r="P2504" t="s">
        <v>851</v>
      </c>
      <c r="Q2504" t="s">
        <v>337</v>
      </c>
      <c r="R2504">
        <v>0.87</v>
      </c>
      <c r="X2504">
        <v>0</v>
      </c>
      <c r="Y2504">
        <v>500000000</v>
      </c>
      <c r="AA2504" t="s">
        <v>2025</v>
      </c>
    </row>
    <row r="2505" spans="1:27" ht="15" customHeight="1">
      <c r="A2505" s="962" t="s">
        <v>247</v>
      </c>
      <c r="B2505" t="s">
        <v>317</v>
      </c>
      <c r="C2505" t="s">
        <v>13</v>
      </c>
      <c r="D2505" t="s">
        <v>11</v>
      </c>
      <c r="E2505" t="s">
        <v>511</v>
      </c>
      <c r="F2505" t="s">
        <v>330</v>
      </c>
      <c r="I2505" t="s">
        <v>847</v>
      </c>
      <c r="K2505" t="s">
        <v>849</v>
      </c>
      <c r="L2505" t="s">
        <v>850</v>
      </c>
      <c r="M2505" t="s">
        <v>57</v>
      </c>
      <c r="O2505" t="s">
        <v>361</v>
      </c>
      <c r="P2505" t="s">
        <v>851</v>
      </c>
      <c r="Q2505" t="s">
        <v>337</v>
      </c>
      <c r="R2505">
        <v>0.87</v>
      </c>
      <c r="X2505">
        <v>0</v>
      </c>
      <c r="Y2505">
        <v>500000000</v>
      </c>
      <c r="AA2505" t="s">
        <v>2025</v>
      </c>
    </row>
    <row r="2506" spans="1:27" ht="15" customHeight="1">
      <c r="A2506" s="962" t="s">
        <v>247</v>
      </c>
      <c r="B2506" t="s">
        <v>305</v>
      </c>
      <c r="C2506" t="s">
        <v>13</v>
      </c>
      <c r="D2506" t="s">
        <v>11</v>
      </c>
      <c r="E2506" t="s">
        <v>511</v>
      </c>
      <c r="F2506" t="s">
        <v>330</v>
      </c>
      <c r="R2506">
        <v>0.87</v>
      </c>
      <c r="X2506">
        <v>0</v>
      </c>
      <c r="Y2506">
        <v>500000000</v>
      </c>
      <c r="AA2506" t="s">
        <v>2025</v>
      </c>
    </row>
    <row r="2507" spans="1:27" ht="15" customHeight="1">
      <c r="A2507" s="962" t="s">
        <v>247</v>
      </c>
      <c r="B2507" t="s">
        <v>324</v>
      </c>
      <c r="C2507" t="s">
        <v>13</v>
      </c>
      <c r="D2507" t="s">
        <v>11</v>
      </c>
      <c r="E2507" t="s">
        <v>511</v>
      </c>
      <c r="F2507" t="s">
        <v>330</v>
      </c>
      <c r="R2507">
        <v>0</v>
      </c>
      <c r="U2507">
        <v>0</v>
      </c>
      <c r="V2507">
        <v>0</v>
      </c>
      <c r="X2507">
        <v>0</v>
      </c>
      <c r="Y2507">
        <v>500000000</v>
      </c>
      <c r="Z2507">
        <v>0</v>
      </c>
      <c r="AA2507" t="s">
        <v>2028</v>
      </c>
    </row>
    <row r="2508" spans="1:27" ht="15" customHeight="1">
      <c r="A2508" s="962" t="s">
        <v>248</v>
      </c>
      <c r="B2508" t="s">
        <v>278</v>
      </c>
      <c r="C2508" t="s">
        <v>13</v>
      </c>
      <c r="D2508" t="s">
        <v>11</v>
      </c>
      <c r="E2508" t="s">
        <v>511</v>
      </c>
      <c r="F2508" t="s">
        <v>330</v>
      </c>
      <c r="R2508">
        <v>0</v>
      </c>
      <c r="X2508">
        <v>0</v>
      </c>
      <c r="Y2508">
        <v>500000000</v>
      </c>
      <c r="AA2508" t="s">
        <v>2025</v>
      </c>
    </row>
    <row r="2509" spans="1:27" ht="15" customHeight="1">
      <c r="A2509" s="962" t="s">
        <v>248</v>
      </c>
      <c r="B2509" t="s">
        <v>279</v>
      </c>
      <c r="C2509" t="s">
        <v>13</v>
      </c>
      <c r="D2509" t="s">
        <v>11</v>
      </c>
      <c r="E2509" t="s">
        <v>511</v>
      </c>
      <c r="F2509" t="s">
        <v>330</v>
      </c>
      <c r="G2509" t="s">
        <v>341</v>
      </c>
      <c r="I2509" t="s">
        <v>332</v>
      </c>
      <c r="K2509" t="s">
        <v>333</v>
      </c>
      <c r="L2509" t="s">
        <v>250</v>
      </c>
      <c r="M2509" t="s">
        <v>50</v>
      </c>
      <c r="O2509" t="s">
        <v>335</v>
      </c>
      <c r="P2509" t="s">
        <v>336</v>
      </c>
      <c r="Q2509" t="s">
        <v>337</v>
      </c>
      <c r="R2509">
        <v>191</v>
      </c>
      <c r="X2509">
        <v>0</v>
      </c>
      <c r="Y2509">
        <v>500000000</v>
      </c>
      <c r="AA2509" t="s">
        <v>2025</v>
      </c>
    </row>
    <row r="2510" spans="1:27" ht="15" customHeight="1">
      <c r="A2510" s="962" t="s">
        <v>249</v>
      </c>
      <c r="B2510" t="s">
        <v>278</v>
      </c>
      <c r="C2510" t="s">
        <v>13</v>
      </c>
      <c r="D2510" t="s">
        <v>11</v>
      </c>
      <c r="E2510" t="s">
        <v>511</v>
      </c>
      <c r="F2510" t="s">
        <v>330</v>
      </c>
      <c r="J2510" t="s">
        <v>340</v>
      </c>
      <c r="L2510" t="s">
        <v>249</v>
      </c>
      <c r="R2510">
        <v>0</v>
      </c>
      <c r="U2510">
        <v>0</v>
      </c>
      <c r="V2510">
        <v>0</v>
      </c>
      <c r="X2510">
        <v>0</v>
      </c>
      <c r="Y2510">
        <v>500000000</v>
      </c>
      <c r="Z2510">
        <v>0</v>
      </c>
      <c r="AA2510" t="s">
        <v>2026</v>
      </c>
    </row>
    <row r="2511" spans="1:27" ht="15" customHeight="1">
      <c r="A2511" s="962" t="s">
        <v>250</v>
      </c>
      <c r="B2511" t="s">
        <v>279</v>
      </c>
      <c r="C2511" t="s">
        <v>13</v>
      </c>
      <c r="D2511" t="s">
        <v>11</v>
      </c>
      <c r="E2511" t="s">
        <v>511</v>
      </c>
      <c r="F2511" t="s">
        <v>330</v>
      </c>
      <c r="G2511" t="s">
        <v>513</v>
      </c>
      <c r="I2511" t="s">
        <v>332</v>
      </c>
      <c r="K2511" t="s">
        <v>333</v>
      </c>
      <c r="L2511" t="s">
        <v>250</v>
      </c>
      <c r="M2511" t="s">
        <v>50</v>
      </c>
      <c r="O2511" t="s">
        <v>335</v>
      </c>
      <c r="P2511" t="s">
        <v>336</v>
      </c>
      <c r="Q2511" t="s">
        <v>337</v>
      </c>
      <c r="R2511">
        <v>191</v>
      </c>
      <c r="U2511">
        <v>191</v>
      </c>
      <c r="V2511">
        <v>9.5500000000000007</v>
      </c>
      <c r="W2511">
        <v>0.1</v>
      </c>
      <c r="X2511">
        <v>0</v>
      </c>
      <c r="Y2511">
        <v>500000000</v>
      </c>
      <c r="Z2511">
        <v>0</v>
      </c>
      <c r="AA2511" t="s">
        <v>2028</v>
      </c>
    </row>
    <row r="2512" spans="1:27" ht="15" customHeight="1">
      <c r="A2512" s="962" t="s">
        <v>254</v>
      </c>
      <c r="B2512" t="s">
        <v>283</v>
      </c>
      <c r="C2512" t="s">
        <v>13</v>
      </c>
      <c r="D2512" t="s">
        <v>11</v>
      </c>
      <c r="E2512" t="s">
        <v>511</v>
      </c>
      <c r="F2512" t="s">
        <v>330</v>
      </c>
      <c r="J2512" t="s">
        <v>342</v>
      </c>
      <c r="L2512" t="s">
        <v>343</v>
      </c>
      <c r="R2512">
        <v>0</v>
      </c>
      <c r="U2512">
        <v>0</v>
      </c>
      <c r="V2512">
        <v>0</v>
      </c>
      <c r="X2512">
        <v>0</v>
      </c>
      <c r="Y2512">
        <v>500000000</v>
      </c>
      <c r="Z2512">
        <v>0</v>
      </c>
      <c r="AA2512" t="s">
        <v>2028</v>
      </c>
    </row>
    <row r="2513" spans="1:27" ht="15" customHeight="1">
      <c r="A2513" s="962" t="s">
        <v>254</v>
      </c>
      <c r="B2513" t="s">
        <v>289</v>
      </c>
      <c r="C2513" t="s">
        <v>13</v>
      </c>
      <c r="D2513" t="s">
        <v>11</v>
      </c>
      <c r="E2513" t="s">
        <v>511</v>
      </c>
      <c r="F2513" t="s">
        <v>330</v>
      </c>
      <c r="J2513" t="s">
        <v>338</v>
      </c>
      <c r="L2513" t="s">
        <v>344</v>
      </c>
      <c r="R2513">
        <v>0</v>
      </c>
      <c r="U2513">
        <v>0</v>
      </c>
      <c r="V2513">
        <v>0</v>
      </c>
      <c r="X2513">
        <v>0</v>
      </c>
      <c r="Y2513">
        <v>500000000</v>
      </c>
      <c r="Z2513">
        <v>0</v>
      </c>
      <c r="AA2513" t="s">
        <v>2028</v>
      </c>
    </row>
    <row r="2514" spans="1:27" ht="15" customHeight="1">
      <c r="A2514" s="962" t="s">
        <v>254</v>
      </c>
      <c r="B2514" t="s">
        <v>290</v>
      </c>
      <c r="C2514" t="s">
        <v>13</v>
      </c>
      <c r="D2514" t="s">
        <v>11</v>
      </c>
      <c r="E2514" t="s">
        <v>511</v>
      </c>
      <c r="F2514" t="s">
        <v>330</v>
      </c>
      <c r="R2514">
        <v>0</v>
      </c>
      <c r="S2514">
        <v>0</v>
      </c>
      <c r="T2514">
        <v>0</v>
      </c>
      <c r="X2514">
        <v>0</v>
      </c>
      <c r="Y2514">
        <v>500000000</v>
      </c>
      <c r="AA2514" t="s">
        <v>2029</v>
      </c>
    </row>
    <row r="2515" spans="1:27" ht="15" customHeight="1">
      <c r="A2515" s="962" t="s">
        <v>254</v>
      </c>
      <c r="B2515" t="s">
        <v>292</v>
      </c>
      <c r="C2515" t="s">
        <v>13</v>
      </c>
      <c r="D2515" t="s">
        <v>11</v>
      </c>
      <c r="E2515" t="s">
        <v>511</v>
      </c>
      <c r="F2515" t="s">
        <v>330</v>
      </c>
      <c r="R2515">
        <v>0</v>
      </c>
      <c r="S2515">
        <v>0</v>
      </c>
      <c r="T2515">
        <v>0</v>
      </c>
      <c r="X2515">
        <v>0</v>
      </c>
      <c r="Y2515">
        <v>500000000</v>
      </c>
      <c r="AA2515" t="s">
        <v>2029</v>
      </c>
    </row>
    <row r="2516" spans="1:27" ht="15" customHeight="1">
      <c r="A2516" s="962" t="s">
        <v>254</v>
      </c>
      <c r="B2516" t="s">
        <v>294</v>
      </c>
      <c r="C2516" t="s">
        <v>13</v>
      </c>
      <c r="D2516" t="s">
        <v>11</v>
      </c>
      <c r="E2516" t="s">
        <v>511</v>
      </c>
      <c r="F2516" t="s">
        <v>330</v>
      </c>
      <c r="R2516">
        <v>0</v>
      </c>
      <c r="S2516">
        <v>0</v>
      </c>
      <c r="T2516">
        <v>0</v>
      </c>
      <c r="X2516">
        <v>0</v>
      </c>
      <c r="Y2516">
        <v>500000000</v>
      </c>
      <c r="AA2516" t="s">
        <v>2029</v>
      </c>
    </row>
    <row r="2517" spans="1:27" ht="15" customHeight="1">
      <c r="A2517" s="962" t="s">
        <v>254</v>
      </c>
      <c r="B2517" t="s">
        <v>295</v>
      </c>
      <c r="C2517" t="s">
        <v>13</v>
      </c>
      <c r="D2517" t="s">
        <v>11</v>
      </c>
      <c r="E2517" t="s">
        <v>511</v>
      </c>
      <c r="F2517" t="s">
        <v>330</v>
      </c>
      <c r="R2517">
        <v>0</v>
      </c>
      <c r="S2517">
        <v>0</v>
      </c>
      <c r="T2517">
        <v>0</v>
      </c>
      <c r="X2517">
        <v>0</v>
      </c>
      <c r="Y2517">
        <v>500000000</v>
      </c>
      <c r="AA2517" t="s">
        <v>2029</v>
      </c>
    </row>
    <row r="2518" spans="1:27" ht="15" customHeight="1">
      <c r="A2518" s="962" t="s">
        <v>254</v>
      </c>
      <c r="B2518" t="s">
        <v>280</v>
      </c>
      <c r="C2518" t="s">
        <v>13</v>
      </c>
      <c r="D2518" t="s">
        <v>11</v>
      </c>
      <c r="E2518" t="s">
        <v>511</v>
      </c>
      <c r="F2518" t="s">
        <v>330</v>
      </c>
      <c r="G2518" t="s">
        <v>514</v>
      </c>
      <c r="I2518" t="s">
        <v>332</v>
      </c>
      <c r="K2518" t="s">
        <v>333</v>
      </c>
      <c r="L2518" t="s">
        <v>346</v>
      </c>
      <c r="M2518" t="s">
        <v>50</v>
      </c>
      <c r="O2518" t="s">
        <v>335</v>
      </c>
      <c r="P2518" t="s">
        <v>336</v>
      </c>
      <c r="Q2518" t="s">
        <v>337</v>
      </c>
      <c r="R2518">
        <v>3890</v>
      </c>
      <c r="U2518">
        <v>3893.66</v>
      </c>
      <c r="V2518">
        <v>194.68</v>
      </c>
      <c r="W2518">
        <v>0.1</v>
      </c>
      <c r="X2518">
        <v>0</v>
      </c>
      <c r="Y2518">
        <v>500000000</v>
      </c>
      <c r="Z2518">
        <v>0</v>
      </c>
      <c r="AA2518" t="s">
        <v>2028</v>
      </c>
    </row>
    <row r="2519" spans="1:27" ht="15" customHeight="1">
      <c r="A2519" s="962" t="s">
        <v>254</v>
      </c>
      <c r="B2519" t="s">
        <v>299</v>
      </c>
      <c r="C2519" t="s">
        <v>13</v>
      </c>
      <c r="D2519" t="s">
        <v>11</v>
      </c>
      <c r="E2519" t="s">
        <v>511</v>
      </c>
      <c r="F2519" t="s">
        <v>330</v>
      </c>
      <c r="G2519" t="s">
        <v>515</v>
      </c>
      <c r="I2519" t="s">
        <v>332</v>
      </c>
      <c r="K2519" t="s">
        <v>333</v>
      </c>
      <c r="L2519" t="s">
        <v>348</v>
      </c>
      <c r="M2519" t="s">
        <v>50</v>
      </c>
      <c r="O2519" t="s">
        <v>349</v>
      </c>
      <c r="P2519" t="s">
        <v>336</v>
      </c>
      <c r="Q2519" t="s">
        <v>337</v>
      </c>
      <c r="R2519">
        <v>20.6</v>
      </c>
      <c r="U2519">
        <v>20.63</v>
      </c>
      <c r="V2519">
        <v>1.03</v>
      </c>
      <c r="W2519">
        <v>0.1</v>
      </c>
      <c r="X2519">
        <v>0</v>
      </c>
      <c r="Y2519">
        <v>500000000</v>
      </c>
      <c r="Z2519">
        <v>0</v>
      </c>
      <c r="AA2519" t="s">
        <v>2028</v>
      </c>
    </row>
    <row r="2520" spans="1:27" ht="15" customHeight="1">
      <c r="A2520" s="962" t="s">
        <v>254</v>
      </c>
      <c r="B2520" t="s">
        <v>284</v>
      </c>
      <c r="C2520" t="s">
        <v>13</v>
      </c>
      <c r="D2520" t="s">
        <v>11</v>
      </c>
      <c r="E2520" t="s">
        <v>511</v>
      </c>
      <c r="F2520" t="s">
        <v>330</v>
      </c>
      <c r="R2520">
        <v>0</v>
      </c>
      <c r="U2520">
        <v>0</v>
      </c>
      <c r="V2520">
        <v>0</v>
      </c>
      <c r="X2520">
        <v>0</v>
      </c>
      <c r="Y2520">
        <v>500000000</v>
      </c>
      <c r="Z2520">
        <v>0</v>
      </c>
      <c r="AA2520" t="s">
        <v>2028</v>
      </c>
    </row>
    <row r="2521" spans="1:27" ht="15" customHeight="1">
      <c r="A2521" s="962" t="s">
        <v>254</v>
      </c>
      <c r="B2521" t="s">
        <v>285</v>
      </c>
      <c r="C2521" t="s">
        <v>13</v>
      </c>
      <c r="D2521" t="s">
        <v>11</v>
      </c>
      <c r="E2521" t="s">
        <v>511</v>
      </c>
      <c r="F2521" t="s">
        <v>330</v>
      </c>
      <c r="R2521">
        <v>0</v>
      </c>
      <c r="U2521">
        <v>0</v>
      </c>
      <c r="V2521">
        <v>0</v>
      </c>
      <c r="X2521">
        <v>0</v>
      </c>
      <c r="Y2521">
        <v>500000000</v>
      </c>
      <c r="Z2521">
        <v>0</v>
      </c>
      <c r="AA2521" t="s">
        <v>2028</v>
      </c>
    </row>
    <row r="2522" spans="1:27" ht="15" customHeight="1">
      <c r="A2522" s="962" t="s">
        <v>254</v>
      </c>
      <c r="B2522" t="s">
        <v>286</v>
      </c>
      <c r="C2522" t="s">
        <v>13</v>
      </c>
      <c r="D2522" t="s">
        <v>11</v>
      </c>
      <c r="E2522" t="s">
        <v>511</v>
      </c>
      <c r="F2522" t="s">
        <v>330</v>
      </c>
      <c r="R2522">
        <v>0</v>
      </c>
      <c r="U2522">
        <v>0</v>
      </c>
      <c r="V2522">
        <v>0</v>
      </c>
      <c r="X2522">
        <v>0</v>
      </c>
      <c r="Y2522">
        <v>500000000</v>
      </c>
      <c r="Z2522">
        <v>0</v>
      </c>
      <c r="AA2522" t="s">
        <v>2028</v>
      </c>
    </row>
    <row r="2523" spans="1:27" ht="15" customHeight="1">
      <c r="A2523" s="962" t="s">
        <v>254</v>
      </c>
      <c r="B2523" t="s">
        <v>303</v>
      </c>
      <c r="C2523" t="s">
        <v>13</v>
      </c>
      <c r="D2523" t="s">
        <v>11</v>
      </c>
      <c r="E2523" t="s">
        <v>511</v>
      </c>
      <c r="F2523" t="s">
        <v>330</v>
      </c>
      <c r="R2523">
        <v>0</v>
      </c>
      <c r="U2523">
        <v>0</v>
      </c>
      <c r="V2523">
        <v>0</v>
      </c>
      <c r="X2523">
        <v>0</v>
      </c>
      <c r="Y2523">
        <v>500000000</v>
      </c>
      <c r="Z2523">
        <v>0</v>
      </c>
      <c r="AA2523" t="s">
        <v>2028</v>
      </c>
    </row>
    <row r="2524" spans="1:27" ht="15" customHeight="1">
      <c r="A2524" s="962" t="s">
        <v>254</v>
      </c>
      <c r="B2524" t="s">
        <v>291</v>
      </c>
      <c r="C2524" t="s">
        <v>13</v>
      </c>
      <c r="D2524" t="s">
        <v>11</v>
      </c>
      <c r="E2524" t="s">
        <v>511</v>
      </c>
      <c r="F2524" t="s">
        <v>330</v>
      </c>
      <c r="R2524">
        <v>0</v>
      </c>
      <c r="S2524">
        <v>0</v>
      </c>
      <c r="T2524">
        <v>0</v>
      </c>
      <c r="X2524">
        <v>0</v>
      </c>
      <c r="Y2524">
        <v>500000000</v>
      </c>
      <c r="AA2524" t="s">
        <v>2029</v>
      </c>
    </row>
    <row r="2525" spans="1:27" ht="15" customHeight="1">
      <c r="A2525" s="962" t="s">
        <v>254</v>
      </c>
      <c r="B2525" t="s">
        <v>293</v>
      </c>
      <c r="C2525" t="s">
        <v>13</v>
      </c>
      <c r="D2525" t="s">
        <v>11</v>
      </c>
      <c r="E2525" t="s">
        <v>511</v>
      </c>
      <c r="F2525" t="s">
        <v>330</v>
      </c>
      <c r="R2525">
        <v>0</v>
      </c>
      <c r="S2525">
        <v>0</v>
      </c>
      <c r="T2525">
        <v>0</v>
      </c>
      <c r="X2525">
        <v>0</v>
      </c>
      <c r="Y2525">
        <v>500000000</v>
      </c>
      <c r="AA2525" t="s">
        <v>2029</v>
      </c>
    </row>
    <row r="2526" spans="1:27" ht="15" customHeight="1">
      <c r="A2526" s="962" t="s">
        <v>254</v>
      </c>
      <c r="B2526" t="s">
        <v>288</v>
      </c>
      <c r="C2526" t="s">
        <v>13</v>
      </c>
      <c r="D2526" t="s">
        <v>11</v>
      </c>
      <c r="E2526" t="s">
        <v>511</v>
      </c>
      <c r="F2526" t="s">
        <v>330</v>
      </c>
      <c r="R2526">
        <v>20.6</v>
      </c>
      <c r="X2526">
        <v>0</v>
      </c>
      <c r="Y2526">
        <v>500000000</v>
      </c>
      <c r="AA2526" t="s">
        <v>2025</v>
      </c>
    </row>
    <row r="2527" spans="1:27" ht="15" customHeight="1">
      <c r="A2527" s="962" t="s">
        <v>254</v>
      </c>
      <c r="B2527" t="s">
        <v>298</v>
      </c>
      <c r="C2527" t="s">
        <v>13</v>
      </c>
      <c r="D2527" t="s">
        <v>11</v>
      </c>
      <c r="E2527" t="s">
        <v>511</v>
      </c>
      <c r="F2527" t="s">
        <v>330</v>
      </c>
      <c r="R2527">
        <v>20.6</v>
      </c>
      <c r="X2527">
        <v>0</v>
      </c>
      <c r="Y2527">
        <v>500000000</v>
      </c>
      <c r="AA2527" t="s">
        <v>2025</v>
      </c>
    </row>
    <row r="2528" spans="1:27" ht="15" customHeight="1">
      <c r="A2528" s="962" t="s">
        <v>254</v>
      </c>
      <c r="B2528" t="s">
        <v>297</v>
      </c>
      <c r="C2528" t="s">
        <v>13</v>
      </c>
      <c r="D2528" t="s">
        <v>11</v>
      </c>
      <c r="E2528" t="s">
        <v>511</v>
      </c>
      <c r="F2528" t="s">
        <v>330</v>
      </c>
      <c r="R2528">
        <v>20.6</v>
      </c>
      <c r="X2528">
        <v>0</v>
      </c>
      <c r="Y2528">
        <v>500000000</v>
      </c>
      <c r="AA2528" t="s">
        <v>2025</v>
      </c>
    </row>
    <row r="2529" spans="1:27" ht="15" customHeight="1">
      <c r="A2529" s="962" t="s">
        <v>254</v>
      </c>
      <c r="B2529" t="s">
        <v>287</v>
      </c>
      <c r="C2529" t="s">
        <v>13</v>
      </c>
      <c r="D2529" t="s">
        <v>11</v>
      </c>
      <c r="E2529" t="s">
        <v>511</v>
      </c>
      <c r="F2529" t="s">
        <v>330</v>
      </c>
      <c r="R2529">
        <v>25.7</v>
      </c>
      <c r="X2529">
        <v>0</v>
      </c>
      <c r="Y2529">
        <v>500000000</v>
      </c>
      <c r="AA2529" t="s">
        <v>2025</v>
      </c>
    </row>
    <row r="2530" spans="1:27" ht="15" customHeight="1">
      <c r="A2530" s="962" t="s">
        <v>254</v>
      </c>
      <c r="B2530" t="s">
        <v>296</v>
      </c>
      <c r="C2530" t="s">
        <v>13</v>
      </c>
      <c r="D2530" t="s">
        <v>11</v>
      </c>
      <c r="E2530" t="s">
        <v>511</v>
      </c>
      <c r="F2530" t="s">
        <v>330</v>
      </c>
      <c r="R2530">
        <v>0</v>
      </c>
      <c r="S2530">
        <v>0</v>
      </c>
      <c r="T2530">
        <v>0</v>
      </c>
      <c r="X2530">
        <v>0</v>
      </c>
      <c r="Y2530">
        <v>500000000</v>
      </c>
      <c r="AA2530" t="s">
        <v>2029</v>
      </c>
    </row>
    <row r="2531" spans="1:27" ht="15" customHeight="1">
      <c r="A2531" s="962" t="s">
        <v>254</v>
      </c>
      <c r="B2531" t="s">
        <v>319</v>
      </c>
      <c r="C2531" t="s">
        <v>13</v>
      </c>
      <c r="D2531" t="s">
        <v>11</v>
      </c>
      <c r="E2531" t="s">
        <v>511</v>
      </c>
      <c r="F2531" t="s">
        <v>330</v>
      </c>
      <c r="G2531" t="s">
        <v>516</v>
      </c>
      <c r="I2531" t="s">
        <v>332</v>
      </c>
      <c r="K2531" t="s">
        <v>333</v>
      </c>
      <c r="L2531" t="s">
        <v>351</v>
      </c>
      <c r="M2531" t="s">
        <v>50</v>
      </c>
      <c r="O2531" t="s">
        <v>349</v>
      </c>
      <c r="P2531" t="s">
        <v>336</v>
      </c>
      <c r="Q2531" t="s">
        <v>337</v>
      </c>
      <c r="R2531">
        <v>5.1100000000000003</v>
      </c>
      <c r="U2531">
        <v>5.1100000000000003</v>
      </c>
      <c r="V2531">
        <v>0.26</v>
      </c>
      <c r="W2531">
        <v>0.1</v>
      </c>
      <c r="X2531">
        <v>0</v>
      </c>
      <c r="Y2531">
        <v>500000000</v>
      </c>
      <c r="Z2531">
        <v>0</v>
      </c>
      <c r="AA2531" t="s">
        <v>2028</v>
      </c>
    </row>
    <row r="2532" spans="1:27" ht="15" customHeight="1">
      <c r="A2532" s="962" t="s">
        <v>254</v>
      </c>
      <c r="B2532" t="s">
        <v>317</v>
      </c>
      <c r="C2532" t="s">
        <v>13</v>
      </c>
      <c r="D2532" t="s">
        <v>11</v>
      </c>
      <c r="E2532" t="s">
        <v>511</v>
      </c>
      <c r="F2532" t="s">
        <v>330</v>
      </c>
      <c r="G2532" t="s">
        <v>350</v>
      </c>
      <c r="I2532" t="s">
        <v>332</v>
      </c>
      <c r="K2532" t="s">
        <v>333</v>
      </c>
      <c r="L2532" t="s">
        <v>351</v>
      </c>
      <c r="M2532" t="s">
        <v>50</v>
      </c>
      <c r="O2532" t="s">
        <v>349</v>
      </c>
      <c r="P2532" t="s">
        <v>336</v>
      </c>
      <c r="Q2532" t="s">
        <v>337</v>
      </c>
      <c r="R2532">
        <v>5.1100000000000003</v>
      </c>
      <c r="X2532">
        <v>0</v>
      </c>
      <c r="Y2532">
        <v>500000000</v>
      </c>
      <c r="AA2532" t="s">
        <v>2025</v>
      </c>
    </row>
    <row r="2533" spans="1:27" ht="15" customHeight="1">
      <c r="A2533" s="962" t="s">
        <v>254</v>
      </c>
      <c r="B2533" t="s">
        <v>305</v>
      </c>
      <c r="C2533" t="s">
        <v>13</v>
      </c>
      <c r="D2533" t="s">
        <v>11</v>
      </c>
      <c r="E2533" t="s">
        <v>511</v>
      </c>
      <c r="F2533" t="s">
        <v>330</v>
      </c>
      <c r="R2533">
        <v>5.1100000000000003</v>
      </c>
      <c r="X2533">
        <v>0</v>
      </c>
      <c r="Y2533">
        <v>500000000</v>
      </c>
      <c r="AA2533" t="s">
        <v>2025</v>
      </c>
    </row>
    <row r="2534" spans="1:27" ht="15" customHeight="1">
      <c r="A2534" s="962" t="s">
        <v>254</v>
      </c>
      <c r="B2534" t="s">
        <v>321</v>
      </c>
      <c r="C2534" t="s">
        <v>13</v>
      </c>
      <c r="D2534" t="s">
        <v>11</v>
      </c>
      <c r="E2534" t="s">
        <v>511</v>
      </c>
      <c r="F2534" t="s">
        <v>330</v>
      </c>
      <c r="H2534" t="s">
        <v>517</v>
      </c>
      <c r="I2534" t="s">
        <v>353</v>
      </c>
      <c r="K2534" t="s">
        <v>333</v>
      </c>
      <c r="L2534" t="s">
        <v>354</v>
      </c>
      <c r="M2534" t="s">
        <v>58</v>
      </c>
      <c r="O2534" t="s">
        <v>335</v>
      </c>
      <c r="P2534" t="s">
        <v>336</v>
      </c>
      <c r="Q2534" t="s">
        <v>337</v>
      </c>
      <c r="R2534">
        <v>1160</v>
      </c>
      <c r="U2534">
        <v>1156.6400000000001</v>
      </c>
      <c r="V2534">
        <v>57.83</v>
      </c>
      <c r="W2534">
        <v>0.1</v>
      </c>
      <c r="X2534">
        <v>0</v>
      </c>
      <c r="Y2534">
        <v>500000000</v>
      </c>
      <c r="Z2534">
        <v>0</v>
      </c>
      <c r="AA2534" t="s">
        <v>2028</v>
      </c>
    </row>
    <row r="2535" spans="1:27" ht="15" customHeight="1">
      <c r="A2535" s="962" t="s">
        <v>254</v>
      </c>
      <c r="B2535" t="s">
        <v>324</v>
      </c>
      <c r="C2535" t="s">
        <v>13</v>
      </c>
      <c r="D2535" t="s">
        <v>11</v>
      </c>
      <c r="E2535" t="s">
        <v>511</v>
      </c>
      <c r="F2535" t="s">
        <v>330</v>
      </c>
      <c r="R2535">
        <v>0</v>
      </c>
      <c r="U2535">
        <v>0</v>
      </c>
      <c r="V2535">
        <v>0</v>
      </c>
      <c r="X2535">
        <v>0</v>
      </c>
      <c r="Y2535">
        <v>500000000</v>
      </c>
      <c r="Z2535">
        <v>0</v>
      </c>
      <c r="AA2535" t="s">
        <v>2028</v>
      </c>
    </row>
    <row r="2536" spans="1:27" ht="15" customHeight="1">
      <c r="A2536" s="962" t="s">
        <v>255</v>
      </c>
      <c r="B2536" t="s">
        <v>322</v>
      </c>
      <c r="C2536" t="s">
        <v>13</v>
      </c>
      <c r="D2536" t="s">
        <v>11</v>
      </c>
      <c r="E2536" t="s">
        <v>511</v>
      </c>
      <c r="F2536" t="s">
        <v>330</v>
      </c>
      <c r="H2536" t="s">
        <v>848</v>
      </c>
      <c r="I2536" t="s">
        <v>853</v>
      </c>
      <c r="J2536" t="s">
        <v>848</v>
      </c>
      <c r="K2536" t="s">
        <v>849</v>
      </c>
      <c r="L2536" t="s">
        <v>1993</v>
      </c>
      <c r="M2536" t="s">
        <v>55</v>
      </c>
      <c r="O2536" t="s">
        <v>361</v>
      </c>
      <c r="P2536" t="s">
        <v>667</v>
      </c>
      <c r="Q2536" t="s">
        <v>668</v>
      </c>
      <c r="R2536">
        <v>0.22</v>
      </c>
      <c r="X2536">
        <v>0</v>
      </c>
      <c r="Y2536">
        <v>500000000</v>
      </c>
      <c r="AA2536" t="s">
        <v>2025</v>
      </c>
    </row>
    <row r="2537" spans="1:27" ht="15" customHeight="1">
      <c r="A2537" s="962" t="s">
        <v>255</v>
      </c>
      <c r="B2537" t="s">
        <v>301</v>
      </c>
      <c r="C2537" t="s">
        <v>13</v>
      </c>
      <c r="D2537" t="s">
        <v>11</v>
      </c>
      <c r="E2537" t="s">
        <v>511</v>
      </c>
      <c r="F2537" t="s">
        <v>330</v>
      </c>
      <c r="H2537" t="s">
        <v>856</v>
      </c>
      <c r="I2537" t="s">
        <v>853</v>
      </c>
      <c r="J2537" t="s">
        <v>848</v>
      </c>
      <c r="K2537" t="s">
        <v>849</v>
      </c>
      <c r="L2537" t="s">
        <v>857</v>
      </c>
      <c r="M2537" t="s">
        <v>55</v>
      </c>
      <c r="O2537" t="s">
        <v>361</v>
      </c>
      <c r="P2537" t="s">
        <v>851</v>
      </c>
      <c r="Q2537" t="s">
        <v>337</v>
      </c>
      <c r="R2537">
        <v>33.200000000000003</v>
      </c>
      <c r="X2537">
        <v>0</v>
      </c>
      <c r="Y2537">
        <v>500000000</v>
      </c>
      <c r="AA2537" t="s">
        <v>2025</v>
      </c>
    </row>
    <row r="2538" spans="1:27" ht="15" customHeight="1">
      <c r="A2538" s="962" t="s">
        <v>255</v>
      </c>
      <c r="B2538" t="s">
        <v>307</v>
      </c>
      <c r="C2538" t="s">
        <v>13</v>
      </c>
      <c r="D2538" t="s">
        <v>11</v>
      </c>
      <c r="E2538" t="s">
        <v>511</v>
      </c>
      <c r="F2538" t="s">
        <v>330</v>
      </c>
      <c r="H2538" t="s">
        <v>858</v>
      </c>
      <c r="I2538" t="s">
        <v>853</v>
      </c>
      <c r="J2538" t="s">
        <v>848</v>
      </c>
      <c r="K2538" t="s">
        <v>849</v>
      </c>
      <c r="L2538" t="s">
        <v>859</v>
      </c>
      <c r="M2538" t="s">
        <v>55</v>
      </c>
      <c r="O2538" t="s">
        <v>361</v>
      </c>
      <c r="P2538" t="s">
        <v>851</v>
      </c>
      <c r="Q2538" t="s">
        <v>337</v>
      </c>
      <c r="R2538">
        <v>0.45</v>
      </c>
      <c r="X2538">
        <v>0</v>
      </c>
      <c r="Y2538">
        <v>500000000</v>
      </c>
      <c r="AA2538" t="s">
        <v>2025</v>
      </c>
    </row>
    <row r="2539" spans="1:27" ht="15" customHeight="1">
      <c r="A2539" s="962" t="s">
        <v>255</v>
      </c>
      <c r="B2539" t="s">
        <v>315</v>
      </c>
      <c r="C2539" t="s">
        <v>13</v>
      </c>
      <c r="D2539" t="s">
        <v>11</v>
      </c>
      <c r="E2539" t="s">
        <v>511</v>
      </c>
      <c r="F2539" t="s">
        <v>330</v>
      </c>
      <c r="H2539" t="s">
        <v>860</v>
      </c>
      <c r="I2539" t="s">
        <v>853</v>
      </c>
      <c r="J2539" t="s">
        <v>848</v>
      </c>
      <c r="K2539" t="s">
        <v>849</v>
      </c>
      <c r="L2539" t="s">
        <v>861</v>
      </c>
      <c r="M2539" t="s">
        <v>55</v>
      </c>
      <c r="O2539" t="s">
        <v>361</v>
      </c>
      <c r="P2539" t="s">
        <v>851</v>
      </c>
      <c r="Q2539" t="s">
        <v>337</v>
      </c>
      <c r="R2539">
        <v>0</v>
      </c>
      <c r="X2539">
        <v>0</v>
      </c>
      <c r="Y2539">
        <v>500000000</v>
      </c>
      <c r="AA2539" t="s">
        <v>2025</v>
      </c>
    </row>
    <row r="2540" spans="1:27" ht="15" customHeight="1">
      <c r="A2540" s="962" t="s">
        <v>255</v>
      </c>
      <c r="B2540" t="s">
        <v>308</v>
      </c>
      <c r="C2540" t="s">
        <v>13</v>
      </c>
      <c r="D2540" t="s">
        <v>11</v>
      </c>
      <c r="E2540" t="s">
        <v>511</v>
      </c>
      <c r="F2540" t="s">
        <v>330</v>
      </c>
      <c r="H2540" t="s">
        <v>862</v>
      </c>
      <c r="I2540" t="s">
        <v>853</v>
      </c>
      <c r="J2540" t="s">
        <v>848</v>
      </c>
      <c r="K2540" t="s">
        <v>849</v>
      </c>
      <c r="L2540" t="s">
        <v>863</v>
      </c>
      <c r="M2540" t="s">
        <v>55</v>
      </c>
      <c r="O2540" t="s">
        <v>361</v>
      </c>
      <c r="P2540" t="s">
        <v>851</v>
      </c>
      <c r="Q2540" t="s">
        <v>337</v>
      </c>
      <c r="R2540">
        <v>0.45</v>
      </c>
      <c r="X2540">
        <v>0</v>
      </c>
      <c r="Y2540">
        <v>500000000</v>
      </c>
      <c r="AA2540" t="s">
        <v>2025</v>
      </c>
    </row>
    <row r="2541" spans="1:27" ht="15" customHeight="1">
      <c r="A2541" s="962" t="s">
        <v>255</v>
      </c>
      <c r="B2541" t="s">
        <v>311</v>
      </c>
      <c r="C2541" t="s">
        <v>13</v>
      </c>
      <c r="D2541" t="s">
        <v>11</v>
      </c>
      <c r="E2541" t="s">
        <v>511</v>
      </c>
      <c r="F2541" t="s">
        <v>330</v>
      </c>
      <c r="H2541" t="s">
        <v>864</v>
      </c>
      <c r="I2541" t="s">
        <v>853</v>
      </c>
      <c r="J2541" t="s">
        <v>848</v>
      </c>
      <c r="K2541" t="s">
        <v>849</v>
      </c>
      <c r="L2541" t="s">
        <v>865</v>
      </c>
      <c r="M2541" t="s">
        <v>55</v>
      </c>
      <c r="O2541" t="s">
        <v>361</v>
      </c>
      <c r="P2541" t="s">
        <v>851</v>
      </c>
      <c r="Q2541" t="s">
        <v>337</v>
      </c>
      <c r="R2541">
        <v>24</v>
      </c>
      <c r="X2541">
        <v>0</v>
      </c>
      <c r="Y2541">
        <v>500000000</v>
      </c>
      <c r="AA2541" t="s">
        <v>2025</v>
      </c>
    </row>
    <row r="2542" spans="1:27" ht="15" customHeight="1">
      <c r="A2542" s="962" t="s">
        <v>255</v>
      </c>
      <c r="B2542" t="s">
        <v>312</v>
      </c>
      <c r="C2542" t="s">
        <v>13</v>
      </c>
      <c r="D2542" t="s">
        <v>11</v>
      </c>
      <c r="E2542" t="s">
        <v>511</v>
      </c>
      <c r="F2542" t="s">
        <v>330</v>
      </c>
      <c r="H2542" t="s">
        <v>866</v>
      </c>
      <c r="I2542" t="s">
        <v>853</v>
      </c>
      <c r="J2542" t="s">
        <v>848</v>
      </c>
      <c r="K2542" t="s">
        <v>849</v>
      </c>
      <c r="L2542" t="s">
        <v>867</v>
      </c>
      <c r="M2542" t="s">
        <v>55</v>
      </c>
      <c r="O2542" t="s">
        <v>361</v>
      </c>
      <c r="P2542" t="s">
        <v>851</v>
      </c>
      <c r="Q2542" t="s">
        <v>337</v>
      </c>
      <c r="R2542">
        <v>0.61</v>
      </c>
      <c r="X2542">
        <v>0</v>
      </c>
      <c r="Y2542">
        <v>500000000</v>
      </c>
      <c r="AA2542" t="s">
        <v>2025</v>
      </c>
    </row>
    <row r="2543" spans="1:27" ht="15" customHeight="1">
      <c r="A2543" s="962" t="s">
        <v>255</v>
      </c>
      <c r="B2543" t="s">
        <v>300</v>
      </c>
      <c r="C2543" t="s">
        <v>13</v>
      </c>
      <c r="D2543" t="s">
        <v>11</v>
      </c>
      <c r="E2543" t="s">
        <v>511</v>
      </c>
      <c r="F2543" t="s">
        <v>330</v>
      </c>
      <c r="I2543" t="s">
        <v>853</v>
      </c>
      <c r="K2543" t="s">
        <v>849</v>
      </c>
      <c r="L2543" t="s">
        <v>857</v>
      </c>
      <c r="M2543" t="s">
        <v>55</v>
      </c>
      <c r="O2543" t="s">
        <v>361</v>
      </c>
      <c r="P2543" t="s">
        <v>851</v>
      </c>
      <c r="Q2543" t="s">
        <v>337</v>
      </c>
      <c r="R2543">
        <v>33.200000000000003</v>
      </c>
      <c r="X2543">
        <v>0</v>
      </c>
      <c r="Y2543">
        <v>500000000</v>
      </c>
      <c r="AA2543" t="s">
        <v>2025</v>
      </c>
    </row>
    <row r="2544" spans="1:27" ht="15" customHeight="1">
      <c r="A2544" s="962" t="s">
        <v>255</v>
      </c>
      <c r="B2544" t="s">
        <v>298</v>
      </c>
      <c r="C2544" t="s">
        <v>13</v>
      </c>
      <c r="D2544" t="s">
        <v>11</v>
      </c>
      <c r="E2544" t="s">
        <v>511</v>
      </c>
      <c r="F2544" t="s">
        <v>330</v>
      </c>
      <c r="R2544">
        <v>33.200000000000003</v>
      </c>
      <c r="X2544">
        <v>0</v>
      </c>
      <c r="Y2544">
        <v>500000000</v>
      </c>
      <c r="AA2544" t="s">
        <v>2025</v>
      </c>
    </row>
    <row r="2545" spans="1:27" ht="15" customHeight="1">
      <c r="A2545" s="962" t="s">
        <v>255</v>
      </c>
      <c r="B2545" t="s">
        <v>297</v>
      </c>
      <c r="C2545" t="s">
        <v>13</v>
      </c>
      <c r="D2545" t="s">
        <v>11</v>
      </c>
      <c r="E2545" t="s">
        <v>511</v>
      </c>
      <c r="F2545" t="s">
        <v>330</v>
      </c>
      <c r="R2545">
        <v>33.200000000000003</v>
      </c>
      <c r="X2545">
        <v>0</v>
      </c>
      <c r="Y2545">
        <v>500000000</v>
      </c>
      <c r="AA2545" t="s">
        <v>2025</v>
      </c>
    </row>
    <row r="2546" spans="1:27" ht="15" customHeight="1">
      <c r="A2546" s="962" t="s">
        <v>255</v>
      </c>
      <c r="B2546" t="s">
        <v>288</v>
      </c>
      <c r="C2546" t="s">
        <v>13</v>
      </c>
      <c r="D2546" t="s">
        <v>11</v>
      </c>
      <c r="E2546" t="s">
        <v>511</v>
      </c>
      <c r="F2546" t="s">
        <v>330</v>
      </c>
      <c r="R2546">
        <v>33.200000000000003</v>
      </c>
      <c r="X2546">
        <v>0</v>
      </c>
      <c r="Y2546">
        <v>500000000</v>
      </c>
      <c r="AA2546" t="s">
        <v>2025</v>
      </c>
    </row>
    <row r="2547" spans="1:27" ht="15" customHeight="1">
      <c r="A2547" s="962" t="s">
        <v>255</v>
      </c>
      <c r="B2547" t="s">
        <v>287</v>
      </c>
      <c r="C2547" t="s">
        <v>13</v>
      </c>
      <c r="D2547" t="s">
        <v>11</v>
      </c>
      <c r="E2547" t="s">
        <v>511</v>
      </c>
      <c r="F2547" t="s">
        <v>330</v>
      </c>
      <c r="R2547">
        <v>58.8</v>
      </c>
      <c r="X2547">
        <v>0</v>
      </c>
      <c r="Y2547">
        <v>500000000</v>
      </c>
      <c r="AA2547" t="s">
        <v>2025</v>
      </c>
    </row>
    <row r="2548" spans="1:27" ht="15" customHeight="1">
      <c r="A2548" s="962" t="s">
        <v>255</v>
      </c>
      <c r="B2548" t="s">
        <v>306</v>
      </c>
      <c r="C2548" t="s">
        <v>13</v>
      </c>
      <c r="D2548" t="s">
        <v>11</v>
      </c>
      <c r="E2548" t="s">
        <v>511</v>
      </c>
      <c r="F2548" t="s">
        <v>330</v>
      </c>
      <c r="I2548" t="s">
        <v>853</v>
      </c>
      <c r="K2548" t="s">
        <v>849</v>
      </c>
      <c r="L2548" t="s">
        <v>1994</v>
      </c>
      <c r="M2548" t="s">
        <v>55</v>
      </c>
      <c r="O2548" t="s">
        <v>361</v>
      </c>
      <c r="P2548" t="s">
        <v>851</v>
      </c>
      <c r="Q2548" t="s">
        <v>337</v>
      </c>
      <c r="R2548">
        <v>0.91</v>
      </c>
      <c r="X2548">
        <v>0</v>
      </c>
      <c r="Y2548">
        <v>500000000</v>
      </c>
      <c r="AA2548" t="s">
        <v>2025</v>
      </c>
    </row>
    <row r="2549" spans="1:27" ht="15" customHeight="1">
      <c r="A2549" s="962" t="s">
        <v>255</v>
      </c>
      <c r="B2549" t="s">
        <v>305</v>
      </c>
      <c r="C2549" t="s">
        <v>13</v>
      </c>
      <c r="D2549" t="s">
        <v>11</v>
      </c>
      <c r="E2549" t="s">
        <v>511</v>
      </c>
      <c r="F2549" t="s">
        <v>330</v>
      </c>
      <c r="R2549">
        <v>25.5</v>
      </c>
      <c r="X2549">
        <v>0</v>
      </c>
      <c r="Y2549">
        <v>500000000</v>
      </c>
      <c r="AA2549" t="s">
        <v>2025</v>
      </c>
    </row>
    <row r="2550" spans="1:27" ht="15" customHeight="1">
      <c r="A2550" s="962" t="s">
        <v>255</v>
      </c>
      <c r="B2550" t="s">
        <v>309</v>
      </c>
      <c r="C2550" t="s">
        <v>13</v>
      </c>
      <c r="D2550" t="s">
        <v>11</v>
      </c>
      <c r="E2550" t="s">
        <v>511</v>
      </c>
      <c r="F2550" t="s">
        <v>330</v>
      </c>
      <c r="I2550" t="s">
        <v>853</v>
      </c>
      <c r="K2550" t="s">
        <v>849</v>
      </c>
      <c r="L2550" t="s">
        <v>1995</v>
      </c>
      <c r="M2550" t="s">
        <v>55</v>
      </c>
      <c r="O2550" t="s">
        <v>361</v>
      </c>
      <c r="P2550" t="s">
        <v>851</v>
      </c>
      <c r="Q2550" t="s">
        <v>337</v>
      </c>
      <c r="R2550">
        <v>24.6</v>
      </c>
      <c r="X2550">
        <v>0</v>
      </c>
      <c r="Y2550">
        <v>500000000</v>
      </c>
      <c r="AA2550" t="s">
        <v>2025</v>
      </c>
    </row>
    <row r="2551" spans="1:27" ht="15" customHeight="1">
      <c r="A2551" s="962" t="s">
        <v>255</v>
      </c>
      <c r="B2551" t="s">
        <v>313</v>
      </c>
      <c r="C2551" t="s">
        <v>13</v>
      </c>
      <c r="D2551" t="s">
        <v>11</v>
      </c>
      <c r="E2551" t="s">
        <v>511</v>
      </c>
      <c r="F2551" t="s">
        <v>330</v>
      </c>
      <c r="I2551" t="s">
        <v>853</v>
      </c>
      <c r="K2551" t="s">
        <v>849</v>
      </c>
      <c r="L2551" t="s">
        <v>861</v>
      </c>
      <c r="M2551" t="s">
        <v>55</v>
      </c>
      <c r="O2551" t="s">
        <v>361</v>
      </c>
      <c r="P2551" t="s">
        <v>851</v>
      </c>
      <c r="Q2551" t="s">
        <v>337</v>
      </c>
      <c r="R2551">
        <v>0</v>
      </c>
      <c r="X2551">
        <v>0</v>
      </c>
      <c r="Y2551">
        <v>500000000</v>
      </c>
      <c r="AA2551" t="s">
        <v>2025</v>
      </c>
    </row>
    <row r="2552" spans="1:27" ht="15" customHeight="1">
      <c r="A2552" s="962" t="s">
        <v>257</v>
      </c>
      <c r="B2552" t="s">
        <v>290</v>
      </c>
      <c r="C2552" t="s">
        <v>13</v>
      </c>
      <c r="D2552" t="s">
        <v>11</v>
      </c>
      <c r="E2552" t="s">
        <v>511</v>
      </c>
      <c r="F2552" t="s">
        <v>330</v>
      </c>
      <c r="J2552" t="s">
        <v>1996</v>
      </c>
      <c r="R2552">
        <v>145</v>
      </c>
      <c r="S2552">
        <v>0</v>
      </c>
      <c r="T2552">
        <v>495</v>
      </c>
      <c r="X2552">
        <v>0</v>
      </c>
      <c r="Y2552">
        <v>500000000</v>
      </c>
      <c r="AA2552" t="s">
        <v>2029</v>
      </c>
    </row>
    <row r="2553" spans="1:27" ht="15" customHeight="1">
      <c r="A2553" s="962" t="s">
        <v>257</v>
      </c>
      <c r="B2553" t="s">
        <v>292</v>
      </c>
      <c r="C2553" t="s">
        <v>13</v>
      </c>
      <c r="D2553" t="s">
        <v>11</v>
      </c>
      <c r="E2553" t="s">
        <v>511</v>
      </c>
      <c r="F2553" t="s">
        <v>330</v>
      </c>
      <c r="J2553" t="s">
        <v>1997</v>
      </c>
      <c r="R2553">
        <v>59</v>
      </c>
      <c r="S2553">
        <v>0</v>
      </c>
      <c r="T2553">
        <v>495</v>
      </c>
      <c r="X2553">
        <v>0</v>
      </c>
      <c r="Y2553">
        <v>500000000</v>
      </c>
      <c r="AA2553" t="s">
        <v>2029</v>
      </c>
    </row>
    <row r="2554" spans="1:27" ht="15" customHeight="1">
      <c r="A2554" s="962" t="s">
        <v>257</v>
      </c>
      <c r="B2554" t="s">
        <v>295</v>
      </c>
      <c r="C2554" t="s">
        <v>13</v>
      </c>
      <c r="D2554" t="s">
        <v>11</v>
      </c>
      <c r="E2554" t="s">
        <v>511</v>
      </c>
      <c r="F2554" t="s">
        <v>330</v>
      </c>
      <c r="J2554" t="s">
        <v>1998</v>
      </c>
      <c r="R2554">
        <v>145</v>
      </c>
      <c r="S2554">
        <v>0</v>
      </c>
      <c r="T2554">
        <v>495</v>
      </c>
      <c r="X2554">
        <v>0</v>
      </c>
      <c r="Y2554">
        <v>500000000</v>
      </c>
      <c r="AA2554" t="s">
        <v>2029</v>
      </c>
    </row>
    <row r="2555" spans="1:27" ht="15" customHeight="1">
      <c r="A2555" s="962" t="s">
        <v>257</v>
      </c>
      <c r="B2555" t="s">
        <v>296</v>
      </c>
      <c r="C2555" t="s">
        <v>13</v>
      </c>
      <c r="D2555" t="s">
        <v>11</v>
      </c>
      <c r="E2555" t="s">
        <v>511</v>
      </c>
      <c r="F2555" t="s">
        <v>330</v>
      </c>
      <c r="J2555" t="s">
        <v>1999</v>
      </c>
      <c r="R2555">
        <v>145</v>
      </c>
      <c r="S2555">
        <v>0</v>
      </c>
      <c r="T2555">
        <v>495</v>
      </c>
      <c r="X2555">
        <v>0</v>
      </c>
      <c r="Y2555">
        <v>500000000</v>
      </c>
      <c r="AA2555" t="s">
        <v>2029</v>
      </c>
    </row>
    <row r="2556" spans="1:27" ht="15" customHeight="1">
      <c r="A2556" s="962" t="s">
        <v>257</v>
      </c>
      <c r="B2556" t="s">
        <v>316</v>
      </c>
      <c r="C2556" t="s">
        <v>13</v>
      </c>
      <c r="D2556" t="s">
        <v>11</v>
      </c>
      <c r="E2556" t="s">
        <v>511</v>
      </c>
      <c r="F2556" t="s">
        <v>330</v>
      </c>
      <c r="H2556" t="s">
        <v>889</v>
      </c>
      <c r="I2556" t="s">
        <v>880</v>
      </c>
      <c r="J2556" t="s">
        <v>890</v>
      </c>
      <c r="K2556" t="s">
        <v>849</v>
      </c>
      <c r="L2556" t="s">
        <v>891</v>
      </c>
      <c r="M2556" t="s">
        <v>74</v>
      </c>
      <c r="O2556" t="s">
        <v>361</v>
      </c>
      <c r="P2556" t="s">
        <v>851</v>
      </c>
      <c r="Q2556" t="s">
        <v>337</v>
      </c>
      <c r="R2556">
        <v>29.5</v>
      </c>
      <c r="X2556">
        <v>0</v>
      </c>
      <c r="Y2556">
        <v>500000000</v>
      </c>
      <c r="AA2556" t="s">
        <v>2025</v>
      </c>
    </row>
    <row r="2557" spans="1:27" ht="15" customHeight="1">
      <c r="A2557" s="962" t="s">
        <v>257</v>
      </c>
      <c r="B2557" t="s">
        <v>289</v>
      </c>
      <c r="C2557" t="s">
        <v>13</v>
      </c>
      <c r="D2557" t="s">
        <v>11</v>
      </c>
      <c r="E2557" t="s">
        <v>511</v>
      </c>
      <c r="F2557" t="s">
        <v>330</v>
      </c>
      <c r="H2557" t="s">
        <v>883</v>
      </c>
      <c r="I2557" t="s">
        <v>880</v>
      </c>
      <c r="J2557" t="s">
        <v>884</v>
      </c>
      <c r="K2557" t="s">
        <v>849</v>
      </c>
      <c r="L2557" t="s">
        <v>885</v>
      </c>
      <c r="M2557" t="s">
        <v>74</v>
      </c>
      <c r="O2557" t="s">
        <v>361</v>
      </c>
      <c r="P2557" t="s">
        <v>851</v>
      </c>
      <c r="Q2557" t="s">
        <v>337</v>
      </c>
      <c r="R2557">
        <v>522</v>
      </c>
      <c r="X2557">
        <v>0</v>
      </c>
      <c r="Y2557">
        <v>500000000</v>
      </c>
      <c r="AA2557" t="s">
        <v>2025</v>
      </c>
    </row>
    <row r="2558" spans="1:27" ht="15" customHeight="1">
      <c r="A2558" s="962" t="s">
        <v>257</v>
      </c>
      <c r="B2558" t="s">
        <v>309</v>
      </c>
      <c r="C2558" t="s">
        <v>13</v>
      </c>
      <c r="D2558" t="s">
        <v>11</v>
      </c>
      <c r="E2558" t="s">
        <v>511</v>
      </c>
      <c r="F2558" t="s">
        <v>330</v>
      </c>
      <c r="I2558" t="s">
        <v>887</v>
      </c>
      <c r="J2558" t="s">
        <v>884</v>
      </c>
      <c r="K2558" t="s">
        <v>849</v>
      </c>
      <c r="L2558" t="s">
        <v>888</v>
      </c>
      <c r="M2558" t="s">
        <v>74</v>
      </c>
      <c r="O2558" t="s">
        <v>361</v>
      </c>
      <c r="P2558" t="s">
        <v>851</v>
      </c>
      <c r="Q2558" t="s">
        <v>337</v>
      </c>
      <c r="R2558">
        <v>867</v>
      </c>
      <c r="X2558">
        <v>0</v>
      </c>
      <c r="Y2558">
        <v>500000000</v>
      </c>
      <c r="AA2558" t="s">
        <v>2025</v>
      </c>
    </row>
    <row r="2559" spans="1:27" ht="15" customHeight="1">
      <c r="A2559" s="962" t="s">
        <v>257</v>
      </c>
      <c r="B2559" t="s">
        <v>291</v>
      </c>
      <c r="C2559" t="s">
        <v>13</v>
      </c>
      <c r="D2559" t="s">
        <v>11</v>
      </c>
      <c r="E2559" t="s">
        <v>511</v>
      </c>
      <c r="F2559" t="s">
        <v>330</v>
      </c>
      <c r="R2559">
        <v>86.1</v>
      </c>
      <c r="S2559">
        <v>27.1</v>
      </c>
      <c r="T2559">
        <v>522</v>
      </c>
      <c r="X2559">
        <v>0</v>
      </c>
      <c r="Y2559">
        <v>500000000</v>
      </c>
      <c r="AA2559" t="s">
        <v>2029</v>
      </c>
    </row>
    <row r="2560" spans="1:27" ht="15" customHeight="1">
      <c r="A2560" s="962" t="s">
        <v>257</v>
      </c>
      <c r="B2560" t="s">
        <v>288</v>
      </c>
      <c r="C2560" t="s">
        <v>13</v>
      </c>
      <c r="D2560" t="s">
        <v>11</v>
      </c>
      <c r="E2560" t="s">
        <v>511</v>
      </c>
      <c r="F2560" t="s">
        <v>330</v>
      </c>
      <c r="R2560">
        <v>522</v>
      </c>
      <c r="X2560">
        <v>0</v>
      </c>
      <c r="Y2560">
        <v>500000000</v>
      </c>
      <c r="AA2560" t="s">
        <v>2025</v>
      </c>
    </row>
    <row r="2561" spans="1:27" ht="15" customHeight="1">
      <c r="A2561" s="962" t="s">
        <v>257</v>
      </c>
      <c r="B2561" t="s">
        <v>287</v>
      </c>
      <c r="C2561" t="s">
        <v>13</v>
      </c>
      <c r="D2561" t="s">
        <v>11</v>
      </c>
      <c r="E2561" t="s">
        <v>511</v>
      </c>
      <c r="F2561" t="s">
        <v>330</v>
      </c>
      <c r="R2561">
        <v>1420</v>
      </c>
      <c r="X2561">
        <v>0</v>
      </c>
      <c r="Y2561">
        <v>500000000</v>
      </c>
      <c r="AA2561" t="s">
        <v>2025</v>
      </c>
    </row>
    <row r="2562" spans="1:27" ht="15" customHeight="1">
      <c r="A2562" s="962" t="s">
        <v>257</v>
      </c>
      <c r="B2562" t="s">
        <v>305</v>
      </c>
      <c r="C2562" t="s">
        <v>13</v>
      </c>
      <c r="D2562" t="s">
        <v>11</v>
      </c>
      <c r="E2562" t="s">
        <v>511</v>
      </c>
      <c r="F2562" t="s">
        <v>330</v>
      </c>
      <c r="R2562">
        <v>896</v>
      </c>
      <c r="X2562">
        <v>0</v>
      </c>
      <c r="Y2562">
        <v>500000000</v>
      </c>
      <c r="AA2562" t="s">
        <v>2025</v>
      </c>
    </row>
    <row r="2563" spans="1:27" ht="15" customHeight="1">
      <c r="A2563" s="962" t="s">
        <v>257</v>
      </c>
      <c r="B2563" t="s">
        <v>321</v>
      </c>
      <c r="C2563" t="s">
        <v>13</v>
      </c>
      <c r="D2563" t="s">
        <v>11</v>
      </c>
      <c r="E2563" t="s">
        <v>511</v>
      </c>
      <c r="F2563" t="s">
        <v>330</v>
      </c>
      <c r="H2563" t="s">
        <v>518</v>
      </c>
      <c r="I2563" t="s">
        <v>353</v>
      </c>
      <c r="K2563" t="s">
        <v>333</v>
      </c>
      <c r="L2563" t="s">
        <v>356</v>
      </c>
      <c r="M2563" t="s">
        <v>59</v>
      </c>
      <c r="O2563" t="s">
        <v>335</v>
      </c>
      <c r="P2563" t="s">
        <v>336</v>
      </c>
      <c r="Q2563" t="s">
        <v>337</v>
      </c>
      <c r="R2563">
        <v>338</v>
      </c>
      <c r="U2563">
        <v>337.54</v>
      </c>
      <c r="V2563">
        <v>16.88</v>
      </c>
      <c r="W2563">
        <v>0.1</v>
      </c>
      <c r="X2563">
        <v>0</v>
      </c>
      <c r="Y2563">
        <v>500000000</v>
      </c>
      <c r="Z2563">
        <v>0</v>
      </c>
      <c r="AA2563" t="s">
        <v>2028</v>
      </c>
    </row>
    <row r="2564" spans="1:27" ht="15" customHeight="1">
      <c r="A2564" s="962" t="s">
        <v>257</v>
      </c>
      <c r="B2564" t="s">
        <v>310</v>
      </c>
      <c r="C2564" t="s">
        <v>13</v>
      </c>
      <c r="D2564" t="s">
        <v>11</v>
      </c>
      <c r="E2564" t="s">
        <v>511</v>
      </c>
      <c r="F2564" t="s">
        <v>330</v>
      </c>
      <c r="H2564" t="s">
        <v>886</v>
      </c>
      <c r="I2564" t="s">
        <v>887</v>
      </c>
      <c r="J2564" t="s">
        <v>884</v>
      </c>
      <c r="K2564" t="s">
        <v>849</v>
      </c>
      <c r="L2564" t="s">
        <v>888</v>
      </c>
      <c r="M2564" t="s">
        <v>74</v>
      </c>
      <c r="O2564" t="s">
        <v>361</v>
      </c>
      <c r="P2564" t="s">
        <v>851</v>
      </c>
      <c r="Q2564" t="s">
        <v>337</v>
      </c>
      <c r="R2564">
        <v>867</v>
      </c>
      <c r="X2564">
        <v>0</v>
      </c>
      <c r="Y2564">
        <v>500000000</v>
      </c>
      <c r="AA2564" t="s">
        <v>2025</v>
      </c>
    </row>
    <row r="2565" spans="1:27" ht="15" customHeight="1">
      <c r="A2565" s="962" t="s">
        <v>257</v>
      </c>
      <c r="B2565" t="s">
        <v>294</v>
      </c>
      <c r="C2565" t="s">
        <v>13</v>
      </c>
      <c r="D2565" t="s">
        <v>11</v>
      </c>
      <c r="E2565" t="s">
        <v>511</v>
      </c>
      <c r="F2565" t="s">
        <v>330</v>
      </c>
      <c r="G2565" t="s">
        <v>357</v>
      </c>
      <c r="I2565" t="s">
        <v>358</v>
      </c>
      <c r="J2565" t="s">
        <v>519</v>
      </c>
      <c r="K2565" t="s">
        <v>333</v>
      </c>
      <c r="L2565" t="s">
        <v>360</v>
      </c>
      <c r="M2565" t="s">
        <v>63</v>
      </c>
      <c r="O2565" t="s">
        <v>361</v>
      </c>
      <c r="P2565" t="s">
        <v>336</v>
      </c>
      <c r="Q2565" t="s">
        <v>337</v>
      </c>
      <c r="R2565">
        <v>27.1</v>
      </c>
      <c r="U2565">
        <v>27.08</v>
      </c>
      <c r="V2565">
        <v>1.35</v>
      </c>
      <c r="W2565">
        <v>0.1</v>
      </c>
      <c r="X2565">
        <v>0</v>
      </c>
      <c r="Y2565">
        <v>500000000</v>
      </c>
      <c r="Z2565">
        <v>0</v>
      </c>
      <c r="AA2565" t="s">
        <v>2028</v>
      </c>
    </row>
    <row r="2566" spans="1:27" ht="15" customHeight="1">
      <c r="A2566" s="962" t="s">
        <v>257</v>
      </c>
      <c r="B2566" t="s">
        <v>293</v>
      </c>
      <c r="C2566" t="s">
        <v>13</v>
      </c>
      <c r="D2566" t="s">
        <v>11</v>
      </c>
      <c r="E2566" t="s">
        <v>511</v>
      </c>
      <c r="F2566" t="s">
        <v>330</v>
      </c>
      <c r="R2566">
        <v>27.1</v>
      </c>
      <c r="X2566">
        <v>0</v>
      </c>
      <c r="Y2566">
        <v>500000000</v>
      </c>
      <c r="AA2566" t="s">
        <v>2025</v>
      </c>
    </row>
    <row r="2567" spans="1:27" ht="15" customHeight="1">
      <c r="A2567" s="962" t="s">
        <v>259</v>
      </c>
      <c r="B2567" t="s">
        <v>300</v>
      </c>
      <c r="C2567" t="s">
        <v>13</v>
      </c>
      <c r="D2567" t="s">
        <v>11</v>
      </c>
      <c r="E2567" t="s">
        <v>511</v>
      </c>
      <c r="F2567" t="s">
        <v>330</v>
      </c>
      <c r="H2567" t="s">
        <v>896</v>
      </c>
      <c r="I2567" t="s">
        <v>893</v>
      </c>
      <c r="J2567" t="s">
        <v>894</v>
      </c>
      <c r="K2567" t="s">
        <v>849</v>
      </c>
      <c r="L2567" t="s">
        <v>897</v>
      </c>
      <c r="M2567" t="s">
        <v>75</v>
      </c>
      <c r="O2567" t="s">
        <v>361</v>
      </c>
      <c r="P2567" t="s">
        <v>851</v>
      </c>
      <c r="Q2567" t="s">
        <v>337</v>
      </c>
      <c r="R2567">
        <v>371</v>
      </c>
      <c r="X2567">
        <v>0</v>
      </c>
      <c r="Y2567">
        <v>500000000</v>
      </c>
      <c r="AA2567" t="s">
        <v>2025</v>
      </c>
    </row>
    <row r="2568" spans="1:27" ht="15" customHeight="1">
      <c r="A2568" s="962" t="s">
        <v>259</v>
      </c>
      <c r="B2568" t="s">
        <v>298</v>
      </c>
      <c r="C2568" t="s">
        <v>13</v>
      </c>
      <c r="D2568" t="s">
        <v>11</v>
      </c>
      <c r="E2568" t="s">
        <v>511</v>
      </c>
      <c r="F2568" t="s">
        <v>330</v>
      </c>
      <c r="R2568">
        <v>2190</v>
      </c>
      <c r="X2568">
        <v>0</v>
      </c>
      <c r="Y2568">
        <v>500000000</v>
      </c>
      <c r="AA2568" t="s">
        <v>2025</v>
      </c>
    </row>
    <row r="2569" spans="1:27" ht="15" customHeight="1">
      <c r="A2569" s="962" t="s">
        <v>259</v>
      </c>
      <c r="B2569" t="s">
        <v>297</v>
      </c>
      <c r="C2569" t="s">
        <v>13</v>
      </c>
      <c r="D2569" t="s">
        <v>11</v>
      </c>
      <c r="E2569" t="s">
        <v>511</v>
      </c>
      <c r="F2569" t="s">
        <v>330</v>
      </c>
      <c r="R2569">
        <v>2190</v>
      </c>
      <c r="X2569">
        <v>0</v>
      </c>
      <c r="Y2569">
        <v>500000000</v>
      </c>
      <c r="AA2569" t="s">
        <v>2025</v>
      </c>
    </row>
    <row r="2570" spans="1:27" ht="15" customHeight="1">
      <c r="A2570" s="962" t="s">
        <v>259</v>
      </c>
      <c r="B2570" t="s">
        <v>288</v>
      </c>
      <c r="C2570" t="s">
        <v>13</v>
      </c>
      <c r="D2570" t="s">
        <v>11</v>
      </c>
      <c r="E2570" t="s">
        <v>511</v>
      </c>
      <c r="F2570" t="s">
        <v>330</v>
      </c>
      <c r="R2570">
        <v>2190</v>
      </c>
      <c r="X2570">
        <v>0</v>
      </c>
      <c r="Y2570">
        <v>500000000</v>
      </c>
      <c r="AA2570" t="s">
        <v>2025</v>
      </c>
    </row>
    <row r="2571" spans="1:27" ht="15" customHeight="1">
      <c r="A2571" s="962" t="s">
        <v>259</v>
      </c>
      <c r="B2571" t="s">
        <v>287</v>
      </c>
      <c r="C2571" t="s">
        <v>13</v>
      </c>
      <c r="D2571" t="s">
        <v>11</v>
      </c>
      <c r="E2571" t="s">
        <v>511</v>
      </c>
      <c r="F2571" t="s">
        <v>330</v>
      </c>
      <c r="R2571">
        <v>2190</v>
      </c>
      <c r="X2571">
        <v>0</v>
      </c>
      <c r="Y2571">
        <v>500000000</v>
      </c>
      <c r="AA2571" t="s">
        <v>2025</v>
      </c>
    </row>
    <row r="2572" spans="1:27" ht="15" customHeight="1">
      <c r="A2572" s="962" t="s">
        <v>259</v>
      </c>
      <c r="B2572" t="s">
        <v>321</v>
      </c>
      <c r="C2572" t="s">
        <v>13</v>
      </c>
      <c r="D2572" t="s">
        <v>11</v>
      </c>
      <c r="E2572" t="s">
        <v>511</v>
      </c>
      <c r="F2572" t="s">
        <v>330</v>
      </c>
      <c r="H2572" t="s">
        <v>520</v>
      </c>
      <c r="I2572" t="s">
        <v>353</v>
      </c>
      <c r="K2572" t="s">
        <v>333</v>
      </c>
      <c r="L2572" t="s">
        <v>363</v>
      </c>
      <c r="M2572" t="s">
        <v>59</v>
      </c>
      <c r="O2572" t="s">
        <v>335</v>
      </c>
      <c r="P2572" t="s">
        <v>336</v>
      </c>
      <c r="Q2572" t="s">
        <v>337</v>
      </c>
      <c r="R2572">
        <v>510</v>
      </c>
      <c r="U2572">
        <v>509.6</v>
      </c>
      <c r="V2572">
        <v>25.48</v>
      </c>
      <c r="W2572">
        <v>0.1</v>
      </c>
      <c r="X2572">
        <v>0</v>
      </c>
      <c r="Y2572">
        <v>500000000</v>
      </c>
      <c r="Z2572">
        <v>0</v>
      </c>
      <c r="AA2572" t="s">
        <v>2028</v>
      </c>
    </row>
    <row r="2573" spans="1:27" ht="15" customHeight="1">
      <c r="A2573" s="962" t="s">
        <v>259</v>
      </c>
      <c r="B2573" t="s">
        <v>299</v>
      </c>
      <c r="C2573" t="s">
        <v>13</v>
      </c>
      <c r="D2573" t="s">
        <v>11</v>
      </c>
      <c r="E2573" t="s">
        <v>511</v>
      </c>
      <c r="F2573" t="s">
        <v>330</v>
      </c>
      <c r="H2573" t="s">
        <v>892</v>
      </c>
      <c r="I2573" t="s">
        <v>893</v>
      </c>
      <c r="J2573" t="s">
        <v>894</v>
      </c>
      <c r="K2573" t="s">
        <v>849</v>
      </c>
      <c r="L2573" t="s">
        <v>895</v>
      </c>
      <c r="M2573" t="s">
        <v>75</v>
      </c>
      <c r="O2573" t="s">
        <v>361</v>
      </c>
      <c r="P2573" t="s">
        <v>851</v>
      </c>
      <c r="Q2573" t="s">
        <v>337</v>
      </c>
      <c r="R2573">
        <v>1820</v>
      </c>
      <c r="X2573">
        <v>0</v>
      </c>
      <c r="Y2573">
        <v>500000000</v>
      </c>
      <c r="AA2573" t="s">
        <v>2025</v>
      </c>
    </row>
    <row r="2574" spans="1:27" ht="15" customHeight="1">
      <c r="A2574" s="962" t="s">
        <v>259</v>
      </c>
      <c r="B2574" t="s">
        <v>301</v>
      </c>
      <c r="C2574" t="s">
        <v>13</v>
      </c>
      <c r="D2574" t="s">
        <v>11</v>
      </c>
      <c r="E2574" t="s">
        <v>511</v>
      </c>
      <c r="F2574" t="s">
        <v>330</v>
      </c>
      <c r="R2574">
        <v>371</v>
      </c>
      <c r="X2574">
        <v>0</v>
      </c>
      <c r="Y2574">
        <v>500000000</v>
      </c>
      <c r="AA2574" t="s">
        <v>2025</v>
      </c>
    </row>
    <row r="2575" spans="1:27" ht="15" customHeight="1">
      <c r="A2575" s="962" t="s">
        <v>260</v>
      </c>
      <c r="B2575" t="s">
        <v>299</v>
      </c>
      <c r="C2575" t="s">
        <v>13</v>
      </c>
      <c r="D2575" t="s">
        <v>11</v>
      </c>
      <c r="E2575" t="s">
        <v>511</v>
      </c>
      <c r="F2575" t="s">
        <v>330</v>
      </c>
      <c r="H2575" t="s">
        <v>879</v>
      </c>
      <c r="I2575" t="s">
        <v>880</v>
      </c>
      <c r="J2575" t="s">
        <v>848</v>
      </c>
      <c r="K2575" t="s">
        <v>849</v>
      </c>
      <c r="L2575" t="s">
        <v>881</v>
      </c>
      <c r="M2575" t="s">
        <v>73</v>
      </c>
      <c r="O2575" t="s">
        <v>882</v>
      </c>
      <c r="P2575" t="s">
        <v>851</v>
      </c>
      <c r="Q2575" t="s">
        <v>337</v>
      </c>
      <c r="R2575">
        <v>70.099999999999994</v>
      </c>
      <c r="X2575">
        <v>0</v>
      </c>
      <c r="Y2575">
        <v>500000000</v>
      </c>
      <c r="AA2575" t="s">
        <v>2025</v>
      </c>
    </row>
    <row r="2576" spans="1:27" ht="15" customHeight="1">
      <c r="A2576" s="962" t="s">
        <v>260</v>
      </c>
      <c r="B2576" t="s">
        <v>312</v>
      </c>
      <c r="C2576" t="s">
        <v>13</v>
      </c>
      <c r="D2576" t="s">
        <v>11</v>
      </c>
      <c r="E2576" t="s">
        <v>511</v>
      </c>
      <c r="F2576" t="s">
        <v>330</v>
      </c>
      <c r="R2576">
        <v>0</v>
      </c>
      <c r="X2576">
        <v>0</v>
      </c>
      <c r="Y2576">
        <v>500000000</v>
      </c>
      <c r="AA2576" t="s">
        <v>2025</v>
      </c>
    </row>
    <row r="2577" spans="1:27" ht="15" customHeight="1">
      <c r="A2577" s="962" t="s">
        <v>260</v>
      </c>
      <c r="B2577" t="s">
        <v>298</v>
      </c>
      <c r="C2577" t="s">
        <v>13</v>
      </c>
      <c r="D2577" t="s">
        <v>11</v>
      </c>
      <c r="E2577" t="s">
        <v>511</v>
      </c>
      <c r="F2577" t="s">
        <v>330</v>
      </c>
      <c r="R2577">
        <v>70.099999999999994</v>
      </c>
      <c r="X2577">
        <v>0</v>
      </c>
      <c r="Y2577">
        <v>500000000</v>
      </c>
      <c r="AA2577" t="s">
        <v>2025</v>
      </c>
    </row>
    <row r="2578" spans="1:27" ht="15" customHeight="1">
      <c r="A2578" s="962" t="s">
        <v>260</v>
      </c>
      <c r="B2578" t="s">
        <v>297</v>
      </c>
      <c r="C2578" t="s">
        <v>13</v>
      </c>
      <c r="D2578" t="s">
        <v>11</v>
      </c>
      <c r="E2578" t="s">
        <v>511</v>
      </c>
      <c r="F2578" t="s">
        <v>330</v>
      </c>
      <c r="R2578">
        <v>70.099999999999994</v>
      </c>
      <c r="X2578">
        <v>0</v>
      </c>
      <c r="Y2578">
        <v>500000000</v>
      </c>
      <c r="AA2578" t="s">
        <v>2025</v>
      </c>
    </row>
    <row r="2579" spans="1:27" ht="15" customHeight="1">
      <c r="A2579" s="962" t="s">
        <v>260</v>
      </c>
      <c r="B2579" t="s">
        <v>288</v>
      </c>
      <c r="C2579" t="s">
        <v>13</v>
      </c>
      <c r="D2579" t="s">
        <v>11</v>
      </c>
      <c r="E2579" t="s">
        <v>511</v>
      </c>
      <c r="F2579" t="s">
        <v>330</v>
      </c>
      <c r="R2579">
        <v>70.099999999999994</v>
      </c>
      <c r="X2579">
        <v>0</v>
      </c>
      <c r="Y2579">
        <v>500000000</v>
      </c>
      <c r="AA2579" t="s">
        <v>2025</v>
      </c>
    </row>
    <row r="2580" spans="1:27" ht="15" customHeight="1">
      <c r="A2580" s="962" t="s">
        <v>260</v>
      </c>
      <c r="B2580" t="s">
        <v>287</v>
      </c>
      <c r="C2580" t="s">
        <v>13</v>
      </c>
      <c r="D2580" t="s">
        <v>11</v>
      </c>
      <c r="E2580" t="s">
        <v>511</v>
      </c>
      <c r="F2580" t="s">
        <v>330</v>
      </c>
      <c r="R2580">
        <v>70.099999999999994</v>
      </c>
      <c r="X2580">
        <v>0</v>
      </c>
      <c r="Y2580">
        <v>500000000</v>
      </c>
      <c r="AA2580" t="s">
        <v>2025</v>
      </c>
    </row>
    <row r="2581" spans="1:27" ht="15" customHeight="1">
      <c r="A2581" s="962" t="s">
        <v>260</v>
      </c>
      <c r="B2581" t="s">
        <v>309</v>
      </c>
      <c r="C2581" t="s">
        <v>13</v>
      </c>
      <c r="D2581" t="s">
        <v>11</v>
      </c>
      <c r="E2581" t="s">
        <v>511</v>
      </c>
      <c r="F2581" t="s">
        <v>330</v>
      </c>
      <c r="R2581">
        <v>0</v>
      </c>
      <c r="X2581">
        <v>0</v>
      </c>
      <c r="Y2581">
        <v>500000000</v>
      </c>
      <c r="AA2581" t="s">
        <v>2025</v>
      </c>
    </row>
    <row r="2582" spans="1:27" ht="15" customHeight="1">
      <c r="A2582" s="962" t="s">
        <v>260</v>
      </c>
      <c r="B2582" t="s">
        <v>305</v>
      </c>
      <c r="C2582" t="s">
        <v>13</v>
      </c>
      <c r="D2582" t="s">
        <v>11</v>
      </c>
      <c r="E2582" t="s">
        <v>511</v>
      </c>
      <c r="F2582" t="s">
        <v>330</v>
      </c>
      <c r="R2582">
        <v>0</v>
      </c>
      <c r="X2582">
        <v>0</v>
      </c>
      <c r="Y2582">
        <v>500000000</v>
      </c>
      <c r="AA2582" t="s">
        <v>2025</v>
      </c>
    </row>
    <row r="2583" spans="1:27" ht="15" customHeight="1">
      <c r="A2583" s="962" t="s">
        <v>261</v>
      </c>
      <c r="B2583" t="s">
        <v>290</v>
      </c>
      <c r="C2583" t="s">
        <v>13</v>
      </c>
      <c r="D2583" t="s">
        <v>11</v>
      </c>
      <c r="E2583" t="s">
        <v>511</v>
      </c>
      <c r="F2583" t="s">
        <v>330</v>
      </c>
      <c r="R2583">
        <v>0</v>
      </c>
      <c r="S2583">
        <v>0</v>
      </c>
      <c r="T2583">
        <v>500000000</v>
      </c>
      <c r="X2583">
        <v>0</v>
      </c>
      <c r="Y2583">
        <v>500000000</v>
      </c>
      <c r="AA2583" t="s">
        <v>2027</v>
      </c>
    </row>
    <row r="2584" spans="1:27" ht="15" customHeight="1">
      <c r="A2584" s="962" t="s">
        <v>261</v>
      </c>
      <c r="B2584" t="s">
        <v>292</v>
      </c>
      <c r="C2584" t="s">
        <v>13</v>
      </c>
      <c r="D2584" t="s">
        <v>11</v>
      </c>
      <c r="E2584" t="s">
        <v>511</v>
      </c>
      <c r="F2584" t="s">
        <v>330</v>
      </c>
      <c r="R2584">
        <v>0</v>
      </c>
      <c r="S2584">
        <v>0</v>
      </c>
      <c r="T2584">
        <v>500000000</v>
      </c>
      <c r="X2584">
        <v>0</v>
      </c>
      <c r="Y2584">
        <v>500000000</v>
      </c>
      <c r="AA2584" t="s">
        <v>2027</v>
      </c>
    </row>
    <row r="2585" spans="1:27" ht="15" customHeight="1">
      <c r="A2585" s="962" t="s">
        <v>261</v>
      </c>
      <c r="B2585" t="s">
        <v>295</v>
      </c>
      <c r="C2585" t="s">
        <v>13</v>
      </c>
      <c r="D2585" t="s">
        <v>11</v>
      </c>
      <c r="E2585" t="s">
        <v>511</v>
      </c>
      <c r="F2585" t="s">
        <v>330</v>
      </c>
      <c r="R2585">
        <v>0</v>
      </c>
      <c r="S2585">
        <v>0</v>
      </c>
      <c r="T2585">
        <v>500000000</v>
      </c>
      <c r="X2585">
        <v>0</v>
      </c>
      <c r="Y2585">
        <v>500000000</v>
      </c>
      <c r="AA2585" t="s">
        <v>2027</v>
      </c>
    </row>
    <row r="2586" spans="1:27" ht="15" customHeight="1">
      <c r="A2586" s="962" t="s">
        <v>261</v>
      </c>
      <c r="B2586" t="s">
        <v>296</v>
      </c>
      <c r="C2586" t="s">
        <v>13</v>
      </c>
      <c r="D2586" t="s">
        <v>11</v>
      </c>
      <c r="E2586" t="s">
        <v>511</v>
      </c>
      <c r="F2586" t="s">
        <v>330</v>
      </c>
      <c r="R2586">
        <v>0</v>
      </c>
      <c r="S2586">
        <v>0</v>
      </c>
      <c r="T2586">
        <v>500000000</v>
      </c>
      <c r="X2586">
        <v>0</v>
      </c>
      <c r="Y2586">
        <v>500000000</v>
      </c>
      <c r="AA2586" t="s">
        <v>2027</v>
      </c>
    </row>
    <row r="2587" spans="1:27" ht="15" customHeight="1">
      <c r="A2587" s="962" t="s">
        <v>261</v>
      </c>
      <c r="B2587" t="s">
        <v>289</v>
      </c>
      <c r="C2587" t="s">
        <v>13</v>
      </c>
      <c r="D2587" t="s">
        <v>11</v>
      </c>
      <c r="E2587" t="s">
        <v>511</v>
      </c>
      <c r="F2587" t="s">
        <v>330</v>
      </c>
      <c r="R2587">
        <v>0</v>
      </c>
      <c r="S2587">
        <v>0</v>
      </c>
      <c r="T2587">
        <v>500000000</v>
      </c>
      <c r="X2587">
        <v>0</v>
      </c>
      <c r="Y2587">
        <v>500000000</v>
      </c>
      <c r="AA2587" t="s">
        <v>2027</v>
      </c>
    </row>
    <row r="2588" spans="1:27" ht="15" customHeight="1">
      <c r="A2588" s="962" t="s">
        <v>261</v>
      </c>
      <c r="B2588" t="s">
        <v>291</v>
      </c>
      <c r="C2588" t="s">
        <v>13</v>
      </c>
      <c r="D2588" t="s">
        <v>11</v>
      </c>
      <c r="E2588" t="s">
        <v>511</v>
      </c>
      <c r="F2588" t="s">
        <v>330</v>
      </c>
      <c r="R2588">
        <v>0</v>
      </c>
      <c r="S2588">
        <v>0</v>
      </c>
      <c r="T2588">
        <v>500000000</v>
      </c>
      <c r="X2588">
        <v>0</v>
      </c>
      <c r="Y2588">
        <v>500000000</v>
      </c>
      <c r="AA2588" t="s">
        <v>2027</v>
      </c>
    </row>
    <row r="2589" spans="1:27" ht="15" customHeight="1">
      <c r="A2589" s="962" t="s">
        <v>261</v>
      </c>
      <c r="B2589" t="s">
        <v>288</v>
      </c>
      <c r="C2589" t="s">
        <v>13</v>
      </c>
      <c r="D2589" t="s">
        <v>11</v>
      </c>
      <c r="E2589" t="s">
        <v>511</v>
      </c>
      <c r="F2589" t="s">
        <v>330</v>
      </c>
      <c r="R2589">
        <v>0</v>
      </c>
      <c r="S2589">
        <v>0</v>
      </c>
      <c r="T2589">
        <v>500000000</v>
      </c>
      <c r="X2589">
        <v>0</v>
      </c>
      <c r="Y2589">
        <v>500000000</v>
      </c>
      <c r="AA2589" t="s">
        <v>2027</v>
      </c>
    </row>
    <row r="2590" spans="1:27" ht="15" customHeight="1">
      <c r="A2590" s="962" t="s">
        <v>261</v>
      </c>
      <c r="B2590" t="s">
        <v>287</v>
      </c>
      <c r="C2590" t="s">
        <v>13</v>
      </c>
      <c r="D2590" t="s">
        <v>11</v>
      </c>
      <c r="E2590" t="s">
        <v>511</v>
      </c>
      <c r="F2590" t="s">
        <v>330</v>
      </c>
      <c r="R2590">
        <v>0</v>
      </c>
      <c r="S2590">
        <v>0</v>
      </c>
      <c r="T2590">
        <v>500000000</v>
      </c>
      <c r="X2590">
        <v>0</v>
      </c>
      <c r="Y2590">
        <v>500000000</v>
      </c>
      <c r="AA2590" t="s">
        <v>2027</v>
      </c>
    </row>
    <row r="2591" spans="1:27" ht="15" customHeight="1">
      <c r="A2591" s="962" t="s">
        <v>261</v>
      </c>
      <c r="B2591" t="s">
        <v>321</v>
      </c>
      <c r="C2591" t="s">
        <v>13</v>
      </c>
      <c r="D2591" t="s">
        <v>11</v>
      </c>
      <c r="E2591" t="s">
        <v>511</v>
      </c>
      <c r="F2591" t="s">
        <v>330</v>
      </c>
      <c r="R2591">
        <v>0</v>
      </c>
      <c r="S2591">
        <v>0</v>
      </c>
      <c r="T2591">
        <v>500000000</v>
      </c>
      <c r="X2591">
        <v>0</v>
      </c>
      <c r="Y2591">
        <v>500000000</v>
      </c>
      <c r="AA2591" t="s">
        <v>2027</v>
      </c>
    </row>
    <row r="2592" spans="1:27" ht="15" customHeight="1">
      <c r="A2592" s="962" t="s">
        <v>261</v>
      </c>
      <c r="B2592" t="s">
        <v>294</v>
      </c>
      <c r="C2592" t="s">
        <v>13</v>
      </c>
      <c r="D2592" t="s">
        <v>11</v>
      </c>
      <c r="E2592" t="s">
        <v>511</v>
      </c>
      <c r="F2592" t="s">
        <v>330</v>
      </c>
      <c r="R2592">
        <v>0</v>
      </c>
      <c r="S2592">
        <v>0</v>
      </c>
      <c r="T2592">
        <v>500000000</v>
      </c>
      <c r="X2592">
        <v>0</v>
      </c>
      <c r="Y2592">
        <v>500000000</v>
      </c>
      <c r="AA2592" t="s">
        <v>2027</v>
      </c>
    </row>
    <row r="2593" spans="1:27" ht="15" customHeight="1">
      <c r="A2593" s="962" t="s">
        <v>261</v>
      </c>
      <c r="B2593" t="s">
        <v>293</v>
      </c>
      <c r="C2593" t="s">
        <v>13</v>
      </c>
      <c r="D2593" t="s">
        <v>11</v>
      </c>
      <c r="E2593" t="s">
        <v>511</v>
      </c>
      <c r="F2593" t="s">
        <v>330</v>
      </c>
      <c r="R2593">
        <v>0</v>
      </c>
      <c r="S2593">
        <v>0</v>
      </c>
      <c r="T2593">
        <v>500000000</v>
      </c>
      <c r="X2593">
        <v>0</v>
      </c>
      <c r="Y2593">
        <v>500000000</v>
      </c>
      <c r="AA2593" t="s">
        <v>2027</v>
      </c>
    </row>
    <row r="2594" spans="1:27" ht="15" customHeight="1">
      <c r="A2594" s="962" t="s">
        <v>261</v>
      </c>
      <c r="B2594" t="s">
        <v>324</v>
      </c>
      <c r="C2594" t="s">
        <v>13</v>
      </c>
      <c r="D2594" t="s">
        <v>11</v>
      </c>
      <c r="E2594" t="s">
        <v>511</v>
      </c>
      <c r="F2594" t="s">
        <v>330</v>
      </c>
      <c r="R2594">
        <v>0</v>
      </c>
      <c r="S2594">
        <v>0</v>
      </c>
      <c r="T2594">
        <v>500000000</v>
      </c>
      <c r="X2594">
        <v>0</v>
      </c>
      <c r="Y2594">
        <v>500000000</v>
      </c>
      <c r="AA2594" t="s">
        <v>2027</v>
      </c>
    </row>
    <row r="2595" spans="1:27" ht="15" customHeight="1">
      <c r="A2595" s="962" t="s">
        <v>262</v>
      </c>
      <c r="B2595" t="s">
        <v>297</v>
      </c>
      <c r="C2595" t="s">
        <v>13</v>
      </c>
      <c r="D2595" t="s">
        <v>11</v>
      </c>
      <c r="E2595" t="s">
        <v>511</v>
      </c>
      <c r="F2595" t="s">
        <v>330</v>
      </c>
      <c r="J2595" t="s">
        <v>2000</v>
      </c>
      <c r="L2595" t="s">
        <v>2001</v>
      </c>
      <c r="O2595" t="s">
        <v>882</v>
      </c>
      <c r="P2595" t="s">
        <v>868</v>
      </c>
      <c r="Q2595" t="s">
        <v>869</v>
      </c>
      <c r="R2595">
        <v>0</v>
      </c>
      <c r="S2595">
        <v>0</v>
      </c>
      <c r="T2595">
        <v>500000000</v>
      </c>
      <c r="X2595">
        <v>0</v>
      </c>
      <c r="Y2595">
        <v>500000000</v>
      </c>
      <c r="AA2595" t="s">
        <v>2027</v>
      </c>
    </row>
    <row r="2596" spans="1:27" ht="15" customHeight="1">
      <c r="A2596" s="962" t="s">
        <v>262</v>
      </c>
      <c r="B2596" t="s">
        <v>288</v>
      </c>
      <c r="C2596" t="s">
        <v>13</v>
      </c>
      <c r="D2596" t="s">
        <v>11</v>
      </c>
      <c r="E2596" t="s">
        <v>511</v>
      </c>
      <c r="F2596" t="s">
        <v>330</v>
      </c>
      <c r="R2596">
        <v>0</v>
      </c>
      <c r="S2596">
        <v>0</v>
      </c>
      <c r="T2596">
        <v>500000000</v>
      </c>
      <c r="X2596">
        <v>0</v>
      </c>
      <c r="Y2596">
        <v>500000000</v>
      </c>
      <c r="AA2596" t="s">
        <v>2027</v>
      </c>
    </row>
    <row r="2597" spans="1:27" ht="15" customHeight="1">
      <c r="A2597" s="962" t="s">
        <v>262</v>
      </c>
      <c r="B2597" t="s">
        <v>287</v>
      </c>
      <c r="C2597" t="s">
        <v>13</v>
      </c>
      <c r="D2597" t="s">
        <v>11</v>
      </c>
      <c r="E2597" t="s">
        <v>511</v>
      </c>
      <c r="F2597" t="s">
        <v>330</v>
      </c>
      <c r="R2597">
        <v>0</v>
      </c>
      <c r="S2597">
        <v>0</v>
      </c>
      <c r="T2597">
        <v>500000000</v>
      </c>
      <c r="X2597">
        <v>0</v>
      </c>
      <c r="Y2597">
        <v>500000000</v>
      </c>
      <c r="AA2597" t="s">
        <v>2027</v>
      </c>
    </row>
    <row r="2598" spans="1:27" ht="15" customHeight="1">
      <c r="A2598" s="962" t="s">
        <v>262</v>
      </c>
      <c r="B2598" t="s">
        <v>299</v>
      </c>
      <c r="C2598" t="s">
        <v>13</v>
      </c>
      <c r="D2598" t="s">
        <v>11</v>
      </c>
      <c r="E2598" t="s">
        <v>511</v>
      </c>
      <c r="F2598" t="s">
        <v>330</v>
      </c>
      <c r="R2598">
        <v>0</v>
      </c>
      <c r="S2598">
        <v>0</v>
      </c>
      <c r="T2598">
        <v>500000000</v>
      </c>
      <c r="X2598">
        <v>0</v>
      </c>
      <c r="Y2598">
        <v>500000000</v>
      </c>
      <c r="AA2598" t="s">
        <v>2027</v>
      </c>
    </row>
    <row r="2599" spans="1:27" ht="15" customHeight="1">
      <c r="A2599" s="962" t="s">
        <v>262</v>
      </c>
      <c r="B2599" t="s">
        <v>301</v>
      </c>
      <c r="C2599" t="s">
        <v>13</v>
      </c>
      <c r="D2599" t="s">
        <v>11</v>
      </c>
      <c r="E2599" t="s">
        <v>511</v>
      </c>
      <c r="F2599" t="s">
        <v>330</v>
      </c>
      <c r="R2599">
        <v>0</v>
      </c>
      <c r="S2599">
        <v>0</v>
      </c>
      <c r="T2599">
        <v>500000000</v>
      </c>
      <c r="X2599">
        <v>0</v>
      </c>
      <c r="Y2599">
        <v>500000000</v>
      </c>
      <c r="AA2599" t="s">
        <v>2027</v>
      </c>
    </row>
    <row r="2600" spans="1:27" ht="15" customHeight="1">
      <c r="A2600" s="962" t="s">
        <v>262</v>
      </c>
      <c r="B2600" t="s">
        <v>302</v>
      </c>
      <c r="C2600" t="s">
        <v>13</v>
      </c>
      <c r="D2600" t="s">
        <v>11</v>
      </c>
      <c r="E2600" t="s">
        <v>511</v>
      </c>
      <c r="F2600" t="s">
        <v>330</v>
      </c>
      <c r="R2600">
        <v>0</v>
      </c>
      <c r="S2600">
        <v>0</v>
      </c>
      <c r="T2600">
        <v>500000000</v>
      </c>
      <c r="X2600">
        <v>0</v>
      </c>
      <c r="Y2600">
        <v>500000000</v>
      </c>
      <c r="AA2600" t="s">
        <v>2027</v>
      </c>
    </row>
    <row r="2601" spans="1:27" ht="15" customHeight="1">
      <c r="A2601" s="962" t="s">
        <v>262</v>
      </c>
      <c r="B2601" t="s">
        <v>303</v>
      </c>
      <c r="C2601" t="s">
        <v>13</v>
      </c>
      <c r="D2601" t="s">
        <v>11</v>
      </c>
      <c r="E2601" t="s">
        <v>511</v>
      </c>
      <c r="F2601" t="s">
        <v>330</v>
      </c>
      <c r="R2601">
        <v>0</v>
      </c>
      <c r="S2601">
        <v>0</v>
      </c>
      <c r="T2601">
        <v>500000000</v>
      </c>
      <c r="X2601">
        <v>0</v>
      </c>
      <c r="Y2601">
        <v>500000000</v>
      </c>
      <c r="AA2601" t="s">
        <v>2027</v>
      </c>
    </row>
    <row r="2602" spans="1:27" ht="15" customHeight="1">
      <c r="A2602" s="962" t="s">
        <v>262</v>
      </c>
      <c r="B2602" t="s">
        <v>298</v>
      </c>
      <c r="C2602" t="s">
        <v>13</v>
      </c>
      <c r="D2602" t="s">
        <v>11</v>
      </c>
      <c r="E2602" t="s">
        <v>511</v>
      </c>
      <c r="F2602" t="s">
        <v>330</v>
      </c>
      <c r="R2602">
        <v>0</v>
      </c>
      <c r="S2602">
        <v>0</v>
      </c>
      <c r="T2602">
        <v>500000000</v>
      </c>
      <c r="X2602">
        <v>0</v>
      </c>
      <c r="Y2602">
        <v>500000000</v>
      </c>
      <c r="AA2602" t="s">
        <v>2027</v>
      </c>
    </row>
    <row r="2603" spans="1:27" ht="15" customHeight="1">
      <c r="A2603" s="962" t="s">
        <v>262</v>
      </c>
      <c r="B2603" t="s">
        <v>300</v>
      </c>
      <c r="C2603" t="s">
        <v>13</v>
      </c>
      <c r="D2603" t="s">
        <v>11</v>
      </c>
      <c r="E2603" t="s">
        <v>511</v>
      </c>
      <c r="F2603" t="s">
        <v>330</v>
      </c>
      <c r="R2603">
        <v>0</v>
      </c>
      <c r="S2603">
        <v>0</v>
      </c>
      <c r="T2603">
        <v>500000000</v>
      </c>
      <c r="X2603">
        <v>0</v>
      </c>
      <c r="Y2603">
        <v>500000000</v>
      </c>
      <c r="AA2603" t="s">
        <v>2027</v>
      </c>
    </row>
    <row r="2604" spans="1:27" ht="15" customHeight="1">
      <c r="A2604" s="962" t="s">
        <v>262</v>
      </c>
      <c r="B2604" t="s">
        <v>321</v>
      </c>
      <c r="C2604" t="s">
        <v>13</v>
      </c>
      <c r="D2604" t="s">
        <v>11</v>
      </c>
      <c r="E2604" t="s">
        <v>511</v>
      </c>
      <c r="F2604" t="s">
        <v>330</v>
      </c>
      <c r="R2604">
        <v>0</v>
      </c>
      <c r="S2604">
        <v>0</v>
      </c>
      <c r="T2604">
        <v>500000000</v>
      </c>
      <c r="X2604">
        <v>0</v>
      </c>
      <c r="Y2604">
        <v>500000000</v>
      </c>
      <c r="AA2604" t="s">
        <v>2027</v>
      </c>
    </row>
    <row r="2605" spans="1:27" ht="15" customHeight="1">
      <c r="A2605" s="962" t="s">
        <v>263</v>
      </c>
      <c r="B2605" t="s">
        <v>290</v>
      </c>
      <c r="C2605" t="s">
        <v>13</v>
      </c>
      <c r="D2605" t="s">
        <v>11</v>
      </c>
      <c r="E2605" t="s">
        <v>511</v>
      </c>
      <c r="F2605" t="s">
        <v>330</v>
      </c>
      <c r="R2605">
        <v>0</v>
      </c>
      <c r="S2605">
        <v>0</v>
      </c>
      <c r="T2605">
        <v>500000000</v>
      </c>
      <c r="X2605">
        <v>0</v>
      </c>
      <c r="Y2605">
        <v>500000000</v>
      </c>
      <c r="AA2605" t="s">
        <v>2027</v>
      </c>
    </row>
    <row r="2606" spans="1:27" ht="15" customHeight="1">
      <c r="A2606" s="962" t="s">
        <v>263</v>
      </c>
      <c r="B2606" t="s">
        <v>292</v>
      </c>
      <c r="C2606" t="s">
        <v>13</v>
      </c>
      <c r="D2606" t="s">
        <v>11</v>
      </c>
      <c r="E2606" t="s">
        <v>511</v>
      </c>
      <c r="F2606" t="s">
        <v>330</v>
      </c>
      <c r="R2606">
        <v>0</v>
      </c>
      <c r="S2606">
        <v>0</v>
      </c>
      <c r="T2606">
        <v>500000000</v>
      </c>
      <c r="X2606">
        <v>0</v>
      </c>
      <c r="Y2606">
        <v>500000000</v>
      </c>
      <c r="AA2606" t="s">
        <v>2027</v>
      </c>
    </row>
    <row r="2607" spans="1:27" ht="15" customHeight="1">
      <c r="A2607" s="962" t="s">
        <v>263</v>
      </c>
      <c r="B2607" t="s">
        <v>295</v>
      </c>
      <c r="C2607" t="s">
        <v>13</v>
      </c>
      <c r="D2607" t="s">
        <v>11</v>
      </c>
      <c r="E2607" t="s">
        <v>511</v>
      </c>
      <c r="F2607" t="s">
        <v>330</v>
      </c>
      <c r="R2607">
        <v>0</v>
      </c>
      <c r="S2607">
        <v>0</v>
      </c>
      <c r="T2607">
        <v>500000000</v>
      </c>
      <c r="X2607">
        <v>0</v>
      </c>
      <c r="Y2607">
        <v>500000000</v>
      </c>
      <c r="AA2607" t="s">
        <v>2027</v>
      </c>
    </row>
    <row r="2608" spans="1:27" ht="15" customHeight="1">
      <c r="A2608" s="962" t="s">
        <v>263</v>
      </c>
      <c r="B2608" t="s">
        <v>296</v>
      </c>
      <c r="C2608" t="s">
        <v>13</v>
      </c>
      <c r="D2608" t="s">
        <v>11</v>
      </c>
      <c r="E2608" t="s">
        <v>511</v>
      </c>
      <c r="F2608" t="s">
        <v>330</v>
      </c>
      <c r="R2608">
        <v>0</v>
      </c>
      <c r="S2608">
        <v>0</v>
      </c>
      <c r="T2608">
        <v>500000000</v>
      </c>
      <c r="X2608">
        <v>0</v>
      </c>
      <c r="Y2608">
        <v>500000000</v>
      </c>
      <c r="AA2608" t="s">
        <v>2027</v>
      </c>
    </row>
    <row r="2609" spans="1:27" ht="15" customHeight="1">
      <c r="A2609" s="962" t="s">
        <v>263</v>
      </c>
      <c r="B2609" t="s">
        <v>289</v>
      </c>
      <c r="C2609" t="s">
        <v>13</v>
      </c>
      <c r="D2609" t="s">
        <v>11</v>
      </c>
      <c r="E2609" t="s">
        <v>511</v>
      </c>
      <c r="F2609" t="s">
        <v>330</v>
      </c>
      <c r="R2609">
        <v>0</v>
      </c>
      <c r="S2609">
        <v>0</v>
      </c>
      <c r="T2609">
        <v>500000000</v>
      </c>
      <c r="X2609">
        <v>0</v>
      </c>
      <c r="Y2609">
        <v>500000000</v>
      </c>
      <c r="AA2609" t="s">
        <v>2027</v>
      </c>
    </row>
    <row r="2610" spans="1:27" ht="15" customHeight="1">
      <c r="A2610" s="962" t="s">
        <v>263</v>
      </c>
      <c r="B2610" t="s">
        <v>291</v>
      </c>
      <c r="C2610" t="s">
        <v>13</v>
      </c>
      <c r="D2610" t="s">
        <v>11</v>
      </c>
      <c r="E2610" t="s">
        <v>511</v>
      </c>
      <c r="F2610" t="s">
        <v>330</v>
      </c>
      <c r="R2610">
        <v>0</v>
      </c>
      <c r="S2610">
        <v>0</v>
      </c>
      <c r="T2610">
        <v>500000000</v>
      </c>
      <c r="X2610">
        <v>0</v>
      </c>
      <c r="Y2610">
        <v>500000000</v>
      </c>
      <c r="AA2610" t="s">
        <v>2027</v>
      </c>
    </row>
    <row r="2611" spans="1:27" ht="15" customHeight="1">
      <c r="A2611" s="962" t="s">
        <v>263</v>
      </c>
      <c r="B2611" t="s">
        <v>288</v>
      </c>
      <c r="C2611" t="s">
        <v>13</v>
      </c>
      <c r="D2611" t="s">
        <v>11</v>
      </c>
      <c r="E2611" t="s">
        <v>511</v>
      </c>
      <c r="F2611" t="s">
        <v>330</v>
      </c>
      <c r="R2611">
        <v>0</v>
      </c>
      <c r="S2611">
        <v>0</v>
      </c>
      <c r="T2611">
        <v>500000000</v>
      </c>
      <c r="X2611">
        <v>0</v>
      </c>
      <c r="Y2611">
        <v>500000000</v>
      </c>
      <c r="AA2611" t="s">
        <v>2027</v>
      </c>
    </row>
    <row r="2612" spans="1:27" ht="15" customHeight="1">
      <c r="A2612" s="962" t="s">
        <v>263</v>
      </c>
      <c r="B2612" t="s">
        <v>287</v>
      </c>
      <c r="C2612" t="s">
        <v>13</v>
      </c>
      <c r="D2612" t="s">
        <v>11</v>
      </c>
      <c r="E2612" t="s">
        <v>511</v>
      </c>
      <c r="F2612" t="s">
        <v>330</v>
      </c>
      <c r="R2612">
        <v>0</v>
      </c>
      <c r="S2612">
        <v>0</v>
      </c>
      <c r="T2612">
        <v>500000000</v>
      </c>
      <c r="X2612">
        <v>0</v>
      </c>
      <c r="Y2612">
        <v>500000000</v>
      </c>
      <c r="AA2612" t="s">
        <v>2027</v>
      </c>
    </row>
    <row r="2613" spans="1:27" ht="15" customHeight="1">
      <c r="A2613" s="962" t="s">
        <v>263</v>
      </c>
      <c r="B2613" t="s">
        <v>321</v>
      </c>
      <c r="C2613" t="s">
        <v>13</v>
      </c>
      <c r="D2613" t="s">
        <v>11</v>
      </c>
      <c r="E2613" t="s">
        <v>511</v>
      </c>
      <c r="F2613" t="s">
        <v>330</v>
      </c>
      <c r="R2613">
        <v>0</v>
      </c>
      <c r="S2613">
        <v>0</v>
      </c>
      <c r="T2613">
        <v>500000000</v>
      </c>
      <c r="X2613">
        <v>0</v>
      </c>
      <c r="Y2613">
        <v>500000000</v>
      </c>
      <c r="AA2613" t="s">
        <v>2027</v>
      </c>
    </row>
    <row r="2614" spans="1:27" ht="15" customHeight="1">
      <c r="A2614" s="962" t="s">
        <v>263</v>
      </c>
      <c r="B2614" t="s">
        <v>294</v>
      </c>
      <c r="C2614" t="s">
        <v>13</v>
      </c>
      <c r="D2614" t="s">
        <v>11</v>
      </c>
      <c r="E2614" t="s">
        <v>511</v>
      </c>
      <c r="F2614" t="s">
        <v>330</v>
      </c>
      <c r="R2614">
        <v>0</v>
      </c>
      <c r="S2614">
        <v>0</v>
      </c>
      <c r="T2614">
        <v>500000000</v>
      </c>
      <c r="X2614">
        <v>0</v>
      </c>
      <c r="Y2614">
        <v>500000000</v>
      </c>
      <c r="AA2614" t="s">
        <v>2027</v>
      </c>
    </row>
    <row r="2615" spans="1:27" ht="15" customHeight="1">
      <c r="A2615" s="962" t="s">
        <v>263</v>
      </c>
      <c r="B2615" t="s">
        <v>293</v>
      </c>
      <c r="C2615" t="s">
        <v>13</v>
      </c>
      <c r="D2615" t="s">
        <v>11</v>
      </c>
      <c r="E2615" t="s">
        <v>511</v>
      </c>
      <c r="F2615" t="s">
        <v>330</v>
      </c>
      <c r="R2615">
        <v>0</v>
      </c>
      <c r="S2615">
        <v>0</v>
      </c>
      <c r="T2615">
        <v>500000000</v>
      </c>
      <c r="X2615">
        <v>0</v>
      </c>
      <c r="Y2615">
        <v>500000000</v>
      </c>
      <c r="AA2615" t="s">
        <v>2027</v>
      </c>
    </row>
    <row r="2616" spans="1:27" ht="15" customHeight="1">
      <c r="A2616" s="962" t="s">
        <v>263</v>
      </c>
      <c r="B2616" t="s">
        <v>324</v>
      </c>
      <c r="C2616" t="s">
        <v>13</v>
      </c>
      <c r="D2616" t="s">
        <v>11</v>
      </c>
      <c r="E2616" t="s">
        <v>511</v>
      </c>
      <c r="F2616" t="s">
        <v>330</v>
      </c>
      <c r="R2616">
        <v>0</v>
      </c>
      <c r="S2616">
        <v>0</v>
      </c>
      <c r="T2616">
        <v>500000000</v>
      </c>
      <c r="X2616">
        <v>0</v>
      </c>
      <c r="Y2616">
        <v>500000000</v>
      </c>
      <c r="AA2616" t="s">
        <v>2027</v>
      </c>
    </row>
    <row r="2617" spans="1:27" ht="15" customHeight="1">
      <c r="A2617" s="962" t="s">
        <v>264</v>
      </c>
      <c r="B2617" t="s">
        <v>294</v>
      </c>
      <c r="C2617" t="s">
        <v>13</v>
      </c>
      <c r="D2617" t="s">
        <v>11</v>
      </c>
      <c r="E2617" t="s">
        <v>511</v>
      </c>
      <c r="F2617" t="s">
        <v>330</v>
      </c>
      <c r="R2617">
        <v>0</v>
      </c>
      <c r="S2617">
        <v>0</v>
      </c>
      <c r="T2617">
        <v>0</v>
      </c>
      <c r="X2617">
        <v>0</v>
      </c>
      <c r="Y2617">
        <v>500000000</v>
      </c>
      <c r="AA2617" t="s">
        <v>2029</v>
      </c>
    </row>
    <row r="2618" spans="1:27" ht="15" customHeight="1">
      <c r="A2618" s="962" t="s">
        <v>264</v>
      </c>
      <c r="B2618" t="s">
        <v>292</v>
      </c>
      <c r="C2618" t="s">
        <v>13</v>
      </c>
      <c r="D2618" t="s">
        <v>11</v>
      </c>
      <c r="E2618" t="s">
        <v>511</v>
      </c>
      <c r="F2618" t="s">
        <v>330</v>
      </c>
      <c r="R2618">
        <v>0</v>
      </c>
      <c r="S2618">
        <v>0</v>
      </c>
      <c r="T2618">
        <v>0</v>
      </c>
      <c r="X2618">
        <v>0</v>
      </c>
      <c r="Y2618">
        <v>500000000</v>
      </c>
      <c r="AA2618" t="s">
        <v>2029</v>
      </c>
    </row>
    <row r="2619" spans="1:27" ht="15" customHeight="1">
      <c r="A2619" s="962" t="s">
        <v>264</v>
      </c>
      <c r="B2619" t="s">
        <v>291</v>
      </c>
      <c r="C2619" t="s">
        <v>13</v>
      </c>
      <c r="D2619" t="s">
        <v>11</v>
      </c>
      <c r="E2619" t="s">
        <v>511</v>
      </c>
      <c r="F2619" t="s">
        <v>330</v>
      </c>
      <c r="R2619">
        <v>0</v>
      </c>
      <c r="S2619">
        <v>0</v>
      </c>
      <c r="T2619">
        <v>0</v>
      </c>
      <c r="X2619">
        <v>0</v>
      </c>
      <c r="Y2619">
        <v>500000000</v>
      </c>
      <c r="AA2619" t="s">
        <v>2029</v>
      </c>
    </row>
    <row r="2620" spans="1:27" ht="15" customHeight="1">
      <c r="A2620" s="962" t="s">
        <v>264</v>
      </c>
      <c r="B2620" t="s">
        <v>293</v>
      </c>
      <c r="C2620" t="s">
        <v>13</v>
      </c>
      <c r="D2620" t="s">
        <v>11</v>
      </c>
      <c r="E2620" t="s">
        <v>511</v>
      </c>
      <c r="F2620" t="s">
        <v>330</v>
      </c>
      <c r="R2620">
        <v>0</v>
      </c>
      <c r="S2620">
        <v>0</v>
      </c>
      <c r="T2620">
        <v>0</v>
      </c>
      <c r="X2620">
        <v>0</v>
      </c>
      <c r="Y2620">
        <v>500000000</v>
      </c>
      <c r="AA2620" t="s">
        <v>2029</v>
      </c>
    </row>
    <row r="2621" spans="1:27" ht="15" customHeight="1">
      <c r="A2621" s="962" t="s">
        <v>264</v>
      </c>
      <c r="B2621" t="s">
        <v>289</v>
      </c>
      <c r="C2621" t="s">
        <v>13</v>
      </c>
      <c r="D2621" t="s">
        <v>11</v>
      </c>
      <c r="E2621" t="s">
        <v>511</v>
      </c>
      <c r="F2621" t="s">
        <v>330</v>
      </c>
      <c r="R2621">
        <v>0</v>
      </c>
      <c r="X2621">
        <v>0</v>
      </c>
      <c r="Y2621">
        <v>500000000</v>
      </c>
      <c r="AA2621" t="s">
        <v>2025</v>
      </c>
    </row>
    <row r="2622" spans="1:27" ht="15" customHeight="1">
      <c r="A2622" s="962" t="s">
        <v>264</v>
      </c>
      <c r="B2622" t="s">
        <v>288</v>
      </c>
      <c r="C2622" t="s">
        <v>13</v>
      </c>
      <c r="D2622" t="s">
        <v>11</v>
      </c>
      <c r="E2622" t="s">
        <v>511</v>
      </c>
      <c r="F2622" t="s">
        <v>330</v>
      </c>
      <c r="R2622">
        <v>0</v>
      </c>
      <c r="X2622">
        <v>0</v>
      </c>
      <c r="Y2622">
        <v>500000000</v>
      </c>
      <c r="AA2622" t="s">
        <v>2025</v>
      </c>
    </row>
    <row r="2623" spans="1:27" ht="15" customHeight="1">
      <c r="A2623" s="962" t="s">
        <v>264</v>
      </c>
      <c r="B2623" t="s">
        <v>287</v>
      </c>
      <c r="C2623" t="s">
        <v>13</v>
      </c>
      <c r="D2623" t="s">
        <v>11</v>
      </c>
      <c r="E2623" t="s">
        <v>511</v>
      </c>
      <c r="F2623" t="s">
        <v>330</v>
      </c>
      <c r="R2623">
        <v>0</v>
      </c>
      <c r="X2623">
        <v>0</v>
      </c>
      <c r="Y2623">
        <v>500000000</v>
      </c>
      <c r="AA2623" t="s">
        <v>2025</v>
      </c>
    </row>
    <row r="2624" spans="1:27" ht="15" customHeight="1">
      <c r="A2624" s="962" t="s">
        <v>264</v>
      </c>
      <c r="B2624" t="s">
        <v>295</v>
      </c>
      <c r="C2624" t="s">
        <v>13</v>
      </c>
      <c r="D2624" t="s">
        <v>11</v>
      </c>
      <c r="E2624" t="s">
        <v>511</v>
      </c>
      <c r="F2624" t="s">
        <v>330</v>
      </c>
      <c r="R2624">
        <v>0</v>
      </c>
      <c r="S2624">
        <v>0</v>
      </c>
      <c r="T2624">
        <v>0</v>
      </c>
      <c r="X2624">
        <v>0</v>
      </c>
      <c r="Y2624">
        <v>500000000</v>
      </c>
      <c r="AA2624" t="s">
        <v>2029</v>
      </c>
    </row>
    <row r="2625" spans="1:27" ht="15" customHeight="1">
      <c r="A2625" s="962" t="s">
        <v>264</v>
      </c>
      <c r="B2625" t="s">
        <v>296</v>
      </c>
      <c r="C2625" t="s">
        <v>13</v>
      </c>
      <c r="D2625" t="s">
        <v>11</v>
      </c>
      <c r="E2625" t="s">
        <v>511</v>
      </c>
      <c r="F2625" t="s">
        <v>330</v>
      </c>
      <c r="R2625">
        <v>0</v>
      </c>
      <c r="S2625">
        <v>0</v>
      </c>
      <c r="T2625">
        <v>0</v>
      </c>
      <c r="X2625">
        <v>0</v>
      </c>
      <c r="Y2625">
        <v>500000000</v>
      </c>
      <c r="AA2625" t="s">
        <v>2029</v>
      </c>
    </row>
    <row r="2626" spans="1:27" ht="15" customHeight="1">
      <c r="A2626" s="962" t="s">
        <v>265</v>
      </c>
      <c r="B2626" t="s">
        <v>294</v>
      </c>
      <c r="C2626" t="s">
        <v>13</v>
      </c>
      <c r="D2626" t="s">
        <v>11</v>
      </c>
      <c r="E2626" t="s">
        <v>511</v>
      </c>
      <c r="F2626" t="s">
        <v>330</v>
      </c>
      <c r="R2626">
        <v>0</v>
      </c>
      <c r="S2626">
        <v>0</v>
      </c>
      <c r="T2626">
        <v>0</v>
      </c>
      <c r="X2626">
        <v>0</v>
      </c>
      <c r="Y2626">
        <v>500000000</v>
      </c>
      <c r="AA2626" t="s">
        <v>2029</v>
      </c>
    </row>
    <row r="2627" spans="1:27" ht="15" customHeight="1">
      <c r="A2627" s="962" t="s">
        <v>265</v>
      </c>
      <c r="B2627" t="s">
        <v>292</v>
      </c>
      <c r="C2627" t="s">
        <v>13</v>
      </c>
      <c r="D2627" t="s">
        <v>11</v>
      </c>
      <c r="E2627" t="s">
        <v>511</v>
      </c>
      <c r="F2627" t="s">
        <v>330</v>
      </c>
      <c r="R2627">
        <v>0</v>
      </c>
      <c r="S2627">
        <v>0</v>
      </c>
      <c r="T2627">
        <v>0</v>
      </c>
      <c r="X2627">
        <v>0</v>
      </c>
      <c r="Y2627">
        <v>500000000</v>
      </c>
      <c r="AA2627" t="s">
        <v>2029</v>
      </c>
    </row>
    <row r="2628" spans="1:27" ht="15" customHeight="1">
      <c r="A2628" s="962" t="s">
        <v>265</v>
      </c>
      <c r="B2628" t="s">
        <v>291</v>
      </c>
      <c r="C2628" t="s">
        <v>13</v>
      </c>
      <c r="D2628" t="s">
        <v>11</v>
      </c>
      <c r="E2628" t="s">
        <v>511</v>
      </c>
      <c r="F2628" t="s">
        <v>330</v>
      </c>
      <c r="R2628">
        <v>0</v>
      </c>
      <c r="S2628">
        <v>0</v>
      </c>
      <c r="T2628">
        <v>0</v>
      </c>
      <c r="X2628">
        <v>0</v>
      </c>
      <c r="Y2628">
        <v>500000000</v>
      </c>
      <c r="AA2628" t="s">
        <v>2029</v>
      </c>
    </row>
    <row r="2629" spans="1:27" ht="15" customHeight="1">
      <c r="A2629" s="962" t="s">
        <v>265</v>
      </c>
      <c r="B2629" t="s">
        <v>293</v>
      </c>
      <c r="C2629" t="s">
        <v>13</v>
      </c>
      <c r="D2629" t="s">
        <v>11</v>
      </c>
      <c r="E2629" t="s">
        <v>511</v>
      </c>
      <c r="F2629" t="s">
        <v>330</v>
      </c>
      <c r="R2629">
        <v>0</v>
      </c>
      <c r="S2629">
        <v>0</v>
      </c>
      <c r="T2629">
        <v>0</v>
      </c>
      <c r="X2629">
        <v>0</v>
      </c>
      <c r="Y2629">
        <v>500000000</v>
      </c>
      <c r="AA2629" t="s">
        <v>2029</v>
      </c>
    </row>
    <row r="2630" spans="1:27" ht="15" customHeight="1">
      <c r="A2630" s="962" t="s">
        <v>265</v>
      </c>
      <c r="B2630" t="s">
        <v>289</v>
      </c>
      <c r="C2630" t="s">
        <v>13</v>
      </c>
      <c r="D2630" t="s">
        <v>11</v>
      </c>
      <c r="E2630" t="s">
        <v>511</v>
      </c>
      <c r="F2630" t="s">
        <v>330</v>
      </c>
      <c r="R2630">
        <v>0</v>
      </c>
      <c r="S2630">
        <v>0</v>
      </c>
      <c r="T2630">
        <v>0</v>
      </c>
      <c r="X2630">
        <v>0</v>
      </c>
      <c r="Y2630">
        <v>500000000</v>
      </c>
      <c r="AA2630" t="s">
        <v>2029</v>
      </c>
    </row>
    <row r="2631" spans="1:27" ht="15" customHeight="1">
      <c r="A2631" s="962" t="s">
        <v>265</v>
      </c>
      <c r="B2631" t="s">
        <v>288</v>
      </c>
      <c r="C2631" t="s">
        <v>13</v>
      </c>
      <c r="D2631" t="s">
        <v>11</v>
      </c>
      <c r="E2631" t="s">
        <v>511</v>
      </c>
      <c r="F2631" t="s">
        <v>330</v>
      </c>
      <c r="R2631">
        <v>0</v>
      </c>
      <c r="S2631">
        <v>0</v>
      </c>
      <c r="T2631">
        <v>0</v>
      </c>
      <c r="X2631">
        <v>0</v>
      </c>
      <c r="Y2631">
        <v>500000000</v>
      </c>
      <c r="AA2631" t="s">
        <v>2029</v>
      </c>
    </row>
    <row r="2632" spans="1:27" ht="15" customHeight="1">
      <c r="A2632" s="962" t="s">
        <v>265</v>
      </c>
      <c r="B2632" t="s">
        <v>287</v>
      </c>
      <c r="C2632" t="s">
        <v>13</v>
      </c>
      <c r="D2632" t="s">
        <v>11</v>
      </c>
      <c r="E2632" t="s">
        <v>511</v>
      </c>
      <c r="F2632" t="s">
        <v>330</v>
      </c>
      <c r="R2632">
        <v>0</v>
      </c>
      <c r="S2632">
        <v>0</v>
      </c>
      <c r="T2632">
        <v>0</v>
      </c>
      <c r="X2632">
        <v>0</v>
      </c>
      <c r="Y2632">
        <v>500000000</v>
      </c>
      <c r="AA2632" t="s">
        <v>2029</v>
      </c>
    </row>
    <row r="2633" spans="1:27" ht="15" customHeight="1">
      <c r="A2633" s="962" t="s">
        <v>265</v>
      </c>
      <c r="B2633" t="s">
        <v>295</v>
      </c>
      <c r="C2633" t="s">
        <v>13</v>
      </c>
      <c r="D2633" t="s">
        <v>11</v>
      </c>
      <c r="E2633" t="s">
        <v>511</v>
      </c>
      <c r="F2633" t="s">
        <v>330</v>
      </c>
      <c r="R2633">
        <v>0</v>
      </c>
      <c r="S2633">
        <v>0</v>
      </c>
      <c r="T2633">
        <v>0</v>
      </c>
      <c r="X2633">
        <v>0</v>
      </c>
      <c r="Y2633">
        <v>500000000</v>
      </c>
      <c r="AA2633" t="s">
        <v>2029</v>
      </c>
    </row>
    <row r="2634" spans="1:27" ht="15" customHeight="1">
      <c r="A2634" s="962" t="s">
        <v>265</v>
      </c>
      <c r="B2634" t="s">
        <v>296</v>
      </c>
      <c r="C2634" t="s">
        <v>13</v>
      </c>
      <c r="D2634" t="s">
        <v>11</v>
      </c>
      <c r="E2634" t="s">
        <v>511</v>
      </c>
      <c r="F2634" t="s">
        <v>330</v>
      </c>
      <c r="R2634">
        <v>0</v>
      </c>
      <c r="S2634">
        <v>0</v>
      </c>
      <c r="T2634">
        <v>0</v>
      </c>
      <c r="X2634">
        <v>0</v>
      </c>
      <c r="Y2634">
        <v>500000000</v>
      </c>
      <c r="AA2634" t="s">
        <v>2029</v>
      </c>
    </row>
    <row r="2635" spans="1:27" ht="15" customHeight="1">
      <c r="A2635" s="962" t="s">
        <v>266</v>
      </c>
      <c r="B2635" t="s">
        <v>294</v>
      </c>
      <c r="C2635" t="s">
        <v>13</v>
      </c>
      <c r="D2635" t="s">
        <v>11</v>
      </c>
      <c r="E2635" t="s">
        <v>511</v>
      </c>
      <c r="F2635" t="s">
        <v>330</v>
      </c>
      <c r="R2635">
        <v>0</v>
      </c>
      <c r="S2635">
        <v>0</v>
      </c>
      <c r="T2635">
        <v>0</v>
      </c>
      <c r="X2635">
        <v>0</v>
      </c>
      <c r="Y2635">
        <v>500000000</v>
      </c>
      <c r="AA2635" t="s">
        <v>2029</v>
      </c>
    </row>
    <row r="2636" spans="1:27" ht="15" customHeight="1">
      <c r="A2636" s="962" t="s">
        <v>266</v>
      </c>
      <c r="B2636" t="s">
        <v>292</v>
      </c>
      <c r="C2636" t="s">
        <v>13</v>
      </c>
      <c r="D2636" t="s">
        <v>11</v>
      </c>
      <c r="E2636" t="s">
        <v>511</v>
      </c>
      <c r="F2636" t="s">
        <v>330</v>
      </c>
      <c r="R2636">
        <v>0</v>
      </c>
      <c r="S2636">
        <v>0</v>
      </c>
      <c r="T2636">
        <v>0</v>
      </c>
      <c r="X2636">
        <v>0</v>
      </c>
      <c r="Y2636">
        <v>500000000</v>
      </c>
      <c r="AA2636" t="s">
        <v>2029</v>
      </c>
    </row>
    <row r="2637" spans="1:27" ht="15" customHeight="1">
      <c r="A2637" s="962" t="s">
        <v>266</v>
      </c>
      <c r="B2637" t="s">
        <v>291</v>
      </c>
      <c r="C2637" t="s">
        <v>13</v>
      </c>
      <c r="D2637" t="s">
        <v>11</v>
      </c>
      <c r="E2637" t="s">
        <v>511</v>
      </c>
      <c r="F2637" t="s">
        <v>330</v>
      </c>
      <c r="R2637">
        <v>0</v>
      </c>
      <c r="S2637">
        <v>0</v>
      </c>
      <c r="T2637">
        <v>0</v>
      </c>
      <c r="X2637">
        <v>0</v>
      </c>
      <c r="Y2637">
        <v>500000000</v>
      </c>
      <c r="AA2637" t="s">
        <v>2029</v>
      </c>
    </row>
    <row r="2638" spans="1:27" ht="15" customHeight="1">
      <c r="A2638" s="962" t="s">
        <v>266</v>
      </c>
      <c r="B2638" t="s">
        <v>293</v>
      </c>
      <c r="C2638" t="s">
        <v>13</v>
      </c>
      <c r="D2638" t="s">
        <v>11</v>
      </c>
      <c r="E2638" t="s">
        <v>511</v>
      </c>
      <c r="F2638" t="s">
        <v>330</v>
      </c>
      <c r="R2638">
        <v>0</v>
      </c>
      <c r="S2638">
        <v>0</v>
      </c>
      <c r="T2638">
        <v>0</v>
      </c>
      <c r="X2638">
        <v>0</v>
      </c>
      <c r="Y2638">
        <v>500000000</v>
      </c>
      <c r="AA2638" t="s">
        <v>2029</v>
      </c>
    </row>
    <row r="2639" spans="1:27" ht="15" customHeight="1">
      <c r="A2639" s="962" t="s">
        <v>266</v>
      </c>
      <c r="B2639" t="s">
        <v>289</v>
      </c>
      <c r="C2639" t="s">
        <v>13</v>
      </c>
      <c r="D2639" t="s">
        <v>11</v>
      </c>
      <c r="E2639" t="s">
        <v>511</v>
      </c>
      <c r="F2639" t="s">
        <v>330</v>
      </c>
      <c r="R2639">
        <v>0</v>
      </c>
      <c r="S2639">
        <v>0</v>
      </c>
      <c r="T2639">
        <v>0</v>
      </c>
      <c r="X2639">
        <v>0</v>
      </c>
      <c r="Y2639">
        <v>500000000</v>
      </c>
      <c r="AA2639" t="s">
        <v>2029</v>
      </c>
    </row>
    <row r="2640" spans="1:27" ht="15" customHeight="1">
      <c r="A2640" s="962" t="s">
        <v>266</v>
      </c>
      <c r="B2640" t="s">
        <v>288</v>
      </c>
      <c r="C2640" t="s">
        <v>13</v>
      </c>
      <c r="D2640" t="s">
        <v>11</v>
      </c>
      <c r="E2640" t="s">
        <v>511</v>
      </c>
      <c r="F2640" t="s">
        <v>330</v>
      </c>
      <c r="R2640">
        <v>0</v>
      </c>
      <c r="S2640">
        <v>0</v>
      </c>
      <c r="T2640">
        <v>0</v>
      </c>
      <c r="X2640">
        <v>0</v>
      </c>
      <c r="Y2640">
        <v>500000000</v>
      </c>
      <c r="AA2640" t="s">
        <v>2029</v>
      </c>
    </row>
    <row r="2641" spans="1:27" ht="15" customHeight="1">
      <c r="A2641" s="962" t="s">
        <v>266</v>
      </c>
      <c r="B2641" t="s">
        <v>287</v>
      </c>
      <c r="C2641" t="s">
        <v>13</v>
      </c>
      <c r="D2641" t="s">
        <v>11</v>
      </c>
      <c r="E2641" t="s">
        <v>511</v>
      </c>
      <c r="F2641" t="s">
        <v>330</v>
      </c>
      <c r="R2641">
        <v>0</v>
      </c>
      <c r="S2641">
        <v>0</v>
      </c>
      <c r="T2641">
        <v>0</v>
      </c>
      <c r="X2641">
        <v>0</v>
      </c>
      <c r="Y2641">
        <v>500000000</v>
      </c>
      <c r="AA2641" t="s">
        <v>2029</v>
      </c>
    </row>
    <row r="2642" spans="1:27" ht="15" customHeight="1">
      <c r="A2642" s="962" t="s">
        <v>266</v>
      </c>
      <c r="B2642" t="s">
        <v>295</v>
      </c>
      <c r="C2642" t="s">
        <v>13</v>
      </c>
      <c r="D2642" t="s">
        <v>11</v>
      </c>
      <c r="E2642" t="s">
        <v>511</v>
      </c>
      <c r="F2642" t="s">
        <v>330</v>
      </c>
      <c r="R2642">
        <v>0</v>
      </c>
      <c r="S2642">
        <v>0</v>
      </c>
      <c r="T2642">
        <v>0</v>
      </c>
      <c r="X2642">
        <v>0</v>
      </c>
      <c r="Y2642">
        <v>500000000</v>
      </c>
      <c r="AA2642" t="s">
        <v>2029</v>
      </c>
    </row>
    <row r="2643" spans="1:27" ht="15" customHeight="1">
      <c r="A2643" s="962" t="s">
        <v>266</v>
      </c>
      <c r="B2643" t="s">
        <v>296</v>
      </c>
      <c r="C2643" t="s">
        <v>13</v>
      </c>
      <c r="D2643" t="s">
        <v>11</v>
      </c>
      <c r="E2643" t="s">
        <v>511</v>
      </c>
      <c r="F2643" t="s">
        <v>330</v>
      </c>
      <c r="R2643">
        <v>0</v>
      </c>
      <c r="S2643">
        <v>0</v>
      </c>
      <c r="T2643">
        <v>0</v>
      </c>
      <c r="X2643">
        <v>0</v>
      </c>
      <c r="Y2643">
        <v>500000000</v>
      </c>
      <c r="AA2643" t="s">
        <v>2029</v>
      </c>
    </row>
    <row r="2644" spans="1:27" ht="15" customHeight="1">
      <c r="A2644" s="962" t="s">
        <v>267</v>
      </c>
      <c r="B2644" t="s">
        <v>296</v>
      </c>
      <c r="C2644" t="s">
        <v>13</v>
      </c>
      <c r="D2644" t="s">
        <v>11</v>
      </c>
      <c r="E2644" t="s">
        <v>511</v>
      </c>
      <c r="F2644" t="s">
        <v>330</v>
      </c>
      <c r="R2644">
        <v>0</v>
      </c>
      <c r="S2644">
        <v>0</v>
      </c>
      <c r="T2644">
        <v>0</v>
      </c>
      <c r="X2644">
        <v>0</v>
      </c>
      <c r="Y2644">
        <v>500000000</v>
      </c>
      <c r="AA2644" t="s">
        <v>2029</v>
      </c>
    </row>
    <row r="2645" spans="1:27" ht="15" customHeight="1">
      <c r="A2645" s="962" t="s">
        <v>267</v>
      </c>
      <c r="B2645" t="s">
        <v>289</v>
      </c>
      <c r="C2645" t="s">
        <v>13</v>
      </c>
      <c r="D2645" t="s">
        <v>11</v>
      </c>
      <c r="E2645" t="s">
        <v>511</v>
      </c>
      <c r="F2645" t="s">
        <v>330</v>
      </c>
      <c r="R2645">
        <v>0</v>
      </c>
      <c r="S2645">
        <v>0</v>
      </c>
      <c r="T2645">
        <v>0</v>
      </c>
      <c r="X2645">
        <v>0</v>
      </c>
      <c r="Y2645">
        <v>500000000</v>
      </c>
      <c r="AA2645" t="s">
        <v>2029</v>
      </c>
    </row>
    <row r="2646" spans="1:27" ht="15" customHeight="1">
      <c r="A2646" s="962" t="s">
        <v>267</v>
      </c>
      <c r="B2646" t="s">
        <v>288</v>
      </c>
      <c r="C2646" t="s">
        <v>13</v>
      </c>
      <c r="D2646" t="s">
        <v>11</v>
      </c>
      <c r="E2646" t="s">
        <v>511</v>
      </c>
      <c r="F2646" t="s">
        <v>330</v>
      </c>
      <c r="R2646">
        <v>0</v>
      </c>
      <c r="S2646">
        <v>0</v>
      </c>
      <c r="T2646">
        <v>0</v>
      </c>
      <c r="X2646">
        <v>0</v>
      </c>
      <c r="Y2646">
        <v>500000000</v>
      </c>
      <c r="AA2646" t="s">
        <v>2029</v>
      </c>
    </row>
    <row r="2647" spans="1:27" ht="15" customHeight="1">
      <c r="A2647" s="962" t="s">
        <v>267</v>
      </c>
      <c r="B2647" t="s">
        <v>287</v>
      </c>
      <c r="C2647" t="s">
        <v>13</v>
      </c>
      <c r="D2647" t="s">
        <v>11</v>
      </c>
      <c r="E2647" t="s">
        <v>511</v>
      </c>
      <c r="F2647" t="s">
        <v>330</v>
      </c>
      <c r="R2647">
        <v>0</v>
      </c>
      <c r="S2647">
        <v>0</v>
      </c>
      <c r="T2647">
        <v>0</v>
      </c>
      <c r="X2647">
        <v>0</v>
      </c>
      <c r="Y2647">
        <v>500000000</v>
      </c>
      <c r="AA2647" t="s">
        <v>2029</v>
      </c>
    </row>
    <row r="2648" spans="1:27" ht="15" customHeight="1">
      <c r="A2648" s="962" t="s">
        <v>268</v>
      </c>
      <c r="B2648" t="s">
        <v>296</v>
      </c>
      <c r="C2648" t="s">
        <v>13</v>
      </c>
      <c r="D2648" t="s">
        <v>11</v>
      </c>
      <c r="E2648" t="s">
        <v>511</v>
      </c>
      <c r="F2648" t="s">
        <v>330</v>
      </c>
      <c r="R2648">
        <v>0</v>
      </c>
      <c r="S2648">
        <v>0</v>
      </c>
      <c r="T2648">
        <v>0</v>
      </c>
      <c r="X2648">
        <v>0</v>
      </c>
      <c r="Y2648">
        <v>500000000</v>
      </c>
      <c r="AA2648" t="s">
        <v>2029</v>
      </c>
    </row>
    <row r="2649" spans="1:27" ht="15" customHeight="1">
      <c r="A2649" s="962" t="s">
        <v>268</v>
      </c>
      <c r="B2649" t="s">
        <v>289</v>
      </c>
      <c r="C2649" t="s">
        <v>13</v>
      </c>
      <c r="D2649" t="s">
        <v>11</v>
      </c>
      <c r="E2649" t="s">
        <v>511</v>
      </c>
      <c r="F2649" t="s">
        <v>330</v>
      </c>
      <c r="R2649">
        <v>0</v>
      </c>
      <c r="S2649">
        <v>0</v>
      </c>
      <c r="T2649">
        <v>0</v>
      </c>
      <c r="X2649">
        <v>0</v>
      </c>
      <c r="Y2649">
        <v>500000000</v>
      </c>
      <c r="AA2649" t="s">
        <v>2029</v>
      </c>
    </row>
    <row r="2650" spans="1:27" ht="15" customHeight="1">
      <c r="A2650" s="962" t="s">
        <v>268</v>
      </c>
      <c r="B2650" t="s">
        <v>288</v>
      </c>
      <c r="C2650" t="s">
        <v>13</v>
      </c>
      <c r="D2650" t="s">
        <v>11</v>
      </c>
      <c r="E2650" t="s">
        <v>511</v>
      </c>
      <c r="F2650" t="s">
        <v>330</v>
      </c>
      <c r="R2650">
        <v>0</v>
      </c>
      <c r="S2650">
        <v>0</v>
      </c>
      <c r="T2650">
        <v>0</v>
      </c>
      <c r="X2650">
        <v>0</v>
      </c>
      <c r="Y2650">
        <v>500000000</v>
      </c>
      <c r="AA2650" t="s">
        <v>2029</v>
      </c>
    </row>
    <row r="2651" spans="1:27" ht="15" customHeight="1">
      <c r="A2651" s="962" t="s">
        <v>268</v>
      </c>
      <c r="B2651" t="s">
        <v>287</v>
      </c>
      <c r="C2651" t="s">
        <v>13</v>
      </c>
      <c r="D2651" t="s">
        <v>11</v>
      </c>
      <c r="E2651" t="s">
        <v>511</v>
      </c>
      <c r="F2651" t="s">
        <v>330</v>
      </c>
      <c r="R2651">
        <v>0</v>
      </c>
      <c r="S2651">
        <v>0</v>
      </c>
      <c r="T2651">
        <v>0</v>
      </c>
      <c r="X2651">
        <v>0</v>
      </c>
      <c r="Y2651">
        <v>500000000</v>
      </c>
      <c r="AA2651" t="s">
        <v>2029</v>
      </c>
    </row>
    <row r="2652" spans="1:27" ht="15" customHeight="1">
      <c r="A2652" s="962" t="s">
        <v>269</v>
      </c>
      <c r="B2652" t="s">
        <v>296</v>
      </c>
      <c r="C2652" t="s">
        <v>13</v>
      </c>
      <c r="D2652" t="s">
        <v>11</v>
      </c>
      <c r="E2652" t="s">
        <v>511</v>
      </c>
      <c r="F2652" t="s">
        <v>330</v>
      </c>
      <c r="R2652">
        <v>0</v>
      </c>
      <c r="S2652">
        <v>0</v>
      </c>
      <c r="T2652">
        <v>0</v>
      </c>
      <c r="X2652">
        <v>0</v>
      </c>
      <c r="Y2652">
        <v>500000000</v>
      </c>
      <c r="AA2652" t="s">
        <v>2029</v>
      </c>
    </row>
    <row r="2653" spans="1:27" ht="15" customHeight="1">
      <c r="A2653" s="962" t="s">
        <v>269</v>
      </c>
      <c r="B2653" t="s">
        <v>289</v>
      </c>
      <c r="C2653" t="s">
        <v>13</v>
      </c>
      <c r="D2653" t="s">
        <v>11</v>
      </c>
      <c r="E2653" t="s">
        <v>511</v>
      </c>
      <c r="F2653" t="s">
        <v>330</v>
      </c>
      <c r="R2653">
        <v>0</v>
      </c>
      <c r="S2653">
        <v>0</v>
      </c>
      <c r="T2653">
        <v>0</v>
      </c>
      <c r="X2653">
        <v>0</v>
      </c>
      <c r="Y2653">
        <v>500000000</v>
      </c>
      <c r="AA2653" t="s">
        <v>2029</v>
      </c>
    </row>
    <row r="2654" spans="1:27" ht="15" customHeight="1">
      <c r="A2654" s="962" t="s">
        <v>269</v>
      </c>
      <c r="B2654" t="s">
        <v>288</v>
      </c>
      <c r="C2654" t="s">
        <v>13</v>
      </c>
      <c r="D2654" t="s">
        <v>11</v>
      </c>
      <c r="E2654" t="s">
        <v>511</v>
      </c>
      <c r="F2654" t="s">
        <v>330</v>
      </c>
      <c r="R2654">
        <v>0</v>
      </c>
      <c r="S2654">
        <v>0</v>
      </c>
      <c r="T2654">
        <v>0</v>
      </c>
      <c r="X2654">
        <v>0</v>
      </c>
      <c r="Y2654">
        <v>500000000</v>
      </c>
      <c r="AA2654" t="s">
        <v>2029</v>
      </c>
    </row>
    <row r="2655" spans="1:27" ht="15" customHeight="1">
      <c r="A2655" s="962" t="s">
        <v>269</v>
      </c>
      <c r="B2655" t="s">
        <v>287</v>
      </c>
      <c r="C2655" t="s">
        <v>13</v>
      </c>
      <c r="D2655" t="s">
        <v>11</v>
      </c>
      <c r="E2655" t="s">
        <v>511</v>
      </c>
      <c r="F2655" t="s">
        <v>330</v>
      </c>
      <c r="R2655">
        <v>0</v>
      </c>
      <c r="S2655">
        <v>0</v>
      </c>
      <c r="T2655">
        <v>0</v>
      </c>
      <c r="X2655">
        <v>0</v>
      </c>
      <c r="Y2655">
        <v>500000000</v>
      </c>
      <c r="AA2655" t="s">
        <v>2029</v>
      </c>
    </row>
    <row r="2656" spans="1:27" ht="15" customHeight="1">
      <c r="A2656" s="962" t="s">
        <v>270</v>
      </c>
      <c r="B2656" t="s">
        <v>296</v>
      </c>
      <c r="C2656" t="s">
        <v>13</v>
      </c>
      <c r="D2656" t="s">
        <v>11</v>
      </c>
      <c r="E2656" t="s">
        <v>511</v>
      </c>
      <c r="F2656" t="s">
        <v>330</v>
      </c>
      <c r="R2656">
        <v>0</v>
      </c>
      <c r="S2656">
        <v>0</v>
      </c>
      <c r="T2656">
        <v>0</v>
      </c>
      <c r="X2656">
        <v>0</v>
      </c>
      <c r="Y2656">
        <v>500000000</v>
      </c>
      <c r="AA2656" t="s">
        <v>2029</v>
      </c>
    </row>
    <row r="2657" spans="1:27" ht="15" customHeight="1">
      <c r="A2657" s="962" t="s">
        <v>270</v>
      </c>
      <c r="B2657" t="s">
        <v>289</v>
      </c>
      <c r="C2657" t="s">
        <v>13</v>
      </c>
      <c r="D2657" t="s">
        <v>11</v>
      </c>
      <c r="E2657" t="s">
        <v>511</v>
      </c>
      <c r="F2657" t="s">
        <v>330</v>
      </c>
      <c r="R2657">
        <v>0</v>
      </c>
      <c r="S2657">
        <v>0</v>
      </c>
      <c r="T2657">
        <v>0</v>
      </c>
      <c r="X2657">
        <v>0</v>
      </c>
      <c r="Y2657">
        <v>500000000</v>
      </c>
      <c r="AA2657" t="s">
        <v>2029</v>
      </c>
    </row>
    <row r="2658" spans="1:27" ht="15" customHeight="1">
      <c r="A2658" s="962" t="s">
        <v>270</v>
      </c>
      <c r="B2658" t="s">
        <v>288</v>
      </c>
      <c r="C2658" t="s">
        <v>13</v>
      </c>
      <c r="D2658" t="s">
        <v>11</v>
      </c>
      <c r="E2658" t="s">
        <v>511</v>
      </c>
      <c r="F2658" t="s">
        <v>330</v>
      </c>
      <c r="R2658">
        <v>0</v>
      </c>
      <c r="S2658">
        <v>0</v>
      </c>
      <c r="T2658">
        <v>0</v>
      </c>
      <c r="X2658">
        <v>0</v>
      </c>
      <c r="Y2658">
        <v>500000000</v>
      </c>
      <c r="AA2658" t="s">
        <v>2029</v>
      </c>
    </row>
    <row r="2659" spans="1:27" ht="15" customHeight="1">
      <c r="A2659" s="962" t="s">
        <v>270</v>
      </c>
      <c r="B2659" t="s">
        <v>287</v>
      </c>
      <c r="C2659" t="s">
        <v>13</v>
      </c>
      <c r="D2659" t="s">
        <v>11</v>
      </c>
      <c r="E2659" t="s">
        <v>511</v>
      </c>
      <c r="F2659" t="s">
        <v>330</v>
      </c>
      <c r="R2659">
        <v>0</v>
      </c>
      <c r="S2659">
        <v>0</v>
      </c>
      <c r="T2659">
        <v>0</v>
      </c>
      <c r="X2659">
        <v>0</v>
      </c>
      <c r="Y2659">
        <v>500000000</v>
      </c>
      <c r="AA2659" t="s">
        <v>2029</v>
      </c>
    </row>
    <row r="2660" spans="1:27" ht="15" customHeight="1">
      <c r="A2660" s="962" t="s">
        <v>271</v>
      </c>
      <c r="B2660" t="s">
        <v>297</v>
      </c>
      <c r="C2660" t="s">
        <v>13</v>
      </c>
      <c r="D2660" t="s">
        <v>11</v>
      </c>
      <c r="E2660" t="s">
        <v>511</v>
      </c>
      <c r="F2660" t="s">
        <v>330</v>
      </c>
      <c r="R2660">
        <v>0</v>
      </c>
      <c r="S2660">
        <v>0</v>
      </c>
      <c r="T2660">
        <v>0</v>
      </c>
      <c r="X2660">
        <v>0</v>
      </c>
      <c r="Y2660">
        <v>500000000</v>
      </c>
      <c r="AA2660" t="s">
        <v>2029</v>
      </c>
    </row>
    <row r="2661" spans="1:27" ht="15" customHeight="1">
      <c r="A2661" s="962" t="s">
        <v>271</v>
      </c>
      <c r="B2661" t="s">
        <v>288</v>
      </c>
      <c r="C2661" t="s">
        <v>13</v>
      </c>
      <c r="D2661" t="s">
        <v>11</v>
      </c>
      <c r="E2661" t="s">
        <v>511</v>
      </c>
      <c r="F2661" t="s">
        <v>330</v>
      </c>
      <c r="R2661">
        <v>0</v>
      </c>
      <c r="S2661">
        <v>0</v>
      </c>
      <c r="T2661">
        <v>0</v>
      </c>
      <c r="X2661">
        <v>0</v>
      </c>
      <c r="Y2661">
        <v>500000000</v>
      </c>
      <c r="AA2661" t="s">
        <v>2029</v>
      </c>
    </row>
    <row r="2662" spans="1:27" ht="15" customHeight="1">
      <c r="A2662" s="962" t="s">
        <v>271</v>
      </c>
      <c r="B2662" t="s">
        <v>287</v>
      </c>
      <c r="C2662" t="s">
        <v>13</v>
      </c>
      <c r="D2662" t="s">
        <v>11</v>
      </c>
      <c r="E2662" t="s">
        <v>511</v>
      </c>
      <c r="F2662" t="s">
        <v>330</v>
      </c>
      <c r="R2662">
        <v>0</v>
      </c>
      <c r="S2662">
        <v>0</v>
      </c>
      <c r="T2662">
        <v>0</v>
      </c>
      <c r="X2662">
        <v>0</v>
      </c>
      <c r="Y2662">
        <v>500000000</v>
      </c>
      <c r="AA2662" t="s">
        <v>2029</v>
      </c>
    </row>
    <row r="2663" spans="1:27" ht="15" customHeight="1">
      <c r="A2663" s="962" t="s">
        <v>271</v>
      </c>
      <c r="B2663" t="s">
        <v>299</v>
      </c>
      <c r="C2663" t="s">
        <v>13</v>
      </c>
      <c r="D2663" t="s">
        <v>11</v>
      </c>
      <c r="E2663" t="s">
        <v>511</v>
      </c>
      <c r="F2663" t="s">
        <v>330</v>
      </c>
      <c r="R2663">
        <v>0</v>
      </c>
      <c r="S2663">
        <v>0</v>
      </c>
      <c r="T2663">
        <v>0</v>
      </c>
      <c r="X2663">
        <v>0</v>
      </c>
      <c r="Y2663">
        <v>500000000</v>
      </c>
      <c r="AA2663" t="s">
        <v>2029</v>
      </c>
    </row>
    <row r="2664" spans="1:27" ht="15" customHeight="1">
      <c r="A2664" s="962" t="s">
        <v>271</v>
      </c>
      <c r="B2664" t="s">
        <v>301</v>
      </c>
      <c r="C2664" t="s">
        <v>13</v>
      </c>
      <c r="D2664" t="s">
        <v>11</v>
      </c>
      <c r="E2664" t="s">
        <v>511</v>
      </c>
      <c r="F2664" t="s">
        <v>330</v>
      </c>
      <c r="R2664">
        <v>0</v>
      </c>
      <c r="S2664">
        <v>0</v>
      </c>
      <c r="T2664">
        <v>0</v>
      </c>
      <c r="X2664">
        <v>0</v>
      </c>
      <c r="Y2664">
        <v>500000000</v>
      </c>
      <c r="AA2664" t="s">
        <v>2029</v>
      </c>
    </row>
    <row r="2665" spans="1:27" ht="15" customHeight="1">
      <c r="A2665" s="962" t="s">
        <v>271</v>
      </c>
      <c r="B2665" t="s">
        <v>302</v>
      </c>
      <c r="C2665" t="s">
        <v>13</v>
      </c>
      <c r="D2665" t="s">
        <v>11</v>
      </c>
      <c r="E2665" t="s">
        <v>511</v>
      </c>
      <c r="F2665" t="s">
        <v>330</v>
      </c>
      <c r="R2665">
        <v>0</v>
      </c>
      <c r="S2665">
        <v>0</v>
      </c>
      <c r="T2665">
        <v>0</v>
      </c>
      <c r="X2665">
        <v>0</v>
      </c>
      <c r="Y2665">
        <v>500000000</v>
      </c>
      <c r="AA2665" t="s">
        <v>2029</v>
      </c>
    </row>
    <row r="2666" spans="1:27" ht="15" customHeight="1">
      <c r="A2666" s="962" t="s">
        <v>271</v>
      </c>
      <c r="B2666" t="s">
        <v>303</v>
      </c>
      <c r="C2666" t="s">
        <v>13</v>
      </c>
      <c r="D2666" t="s">
        <v>11</v>
      </c>
      <c r="E2666" t="s">
        <v>511</v>
      </c>
      <c r="F2666" t="s">
        <v>330</v>
      </c>
      <c r="R2666">
        <v>0</v>
      </c>
      <c r="S2666">
        <v>0</v>
      </c>
      <c r="T2666">
        <v>0</v>
      </c>
      <c r="X2666">
        <v>0</v>
      </c>
      <c r="Y2666">
        <v>500000000</v>
      </c>
      <c r="AA2666" t="s">
        <v>2029</v>
      </c>
    </row>
    <row r="2667" spans="1:27" ht="15" customHeight="1">
      <c r="A2667" s="962" t="s">
        <v>271</v>
      </c>
      <c r="B2667" t="s">
        <v>298</v>
      </c>
      <c r="C2667" t="s">
        <v>13</v>
      </c>
      <c r="D2667" t="s">
        <v>11</v>
      </c>
      <c r="E2667" t="s">
        <v>511</v>
      </c>
      <c r="F2667" t="s">
        <v>330</v>
      </c>
      <c r="R2667">
        <v>0</v>
      </c>
      <c r="S2667">
        <v>0</v>
      </c>
      <c r="T2667">
        <v>0</v>
      </c>
      <c r="X2667">
        <v>0</v>
      </c>
      <c r="Y2667">
        <v>500000000</v>
      </c>
      <c r="AA2667" t="s">
        <v>2029</v>
      </c>
    </row>
    <row r="2668" spans="1:27" ht="15" customHeight="1">
      <c r="A2668" s="962" t="s">
        <v>271</v>
      </c>
      <c r="B2668" t="s">
        <v>300</v>
      </c>
      <c r="C2668" t="s">
        <v>13</v>
      </c>
      <c r="D2668" t="s">
        <v>11</v>
      </c>
      <c r="E2668" t="s">
        <v>511</v>
      </c>
      <c r="F2668" t="s">
        <v>330</v>
      </c>
      <c r="R2668">
        <v>0</v>
      </c>
      <c r="S2668">
        <v>0</v>
      </c>
      <c r="T2668">
        <v>0</v>
      </c>
      <c r="X2668">
        <v>0</v>
      </c>
      <c r="Y2668">
        <v>500000000</v>
      </c>
      <c r="AA2668" t="s">
        <v>2029</v>
      </c>
    </row>
    <row r="2669" spans="1:27" ht="15" customHeight="1">
      <c r="A2669" s="962" t="s">
        <v>272</v>
      </c>
      <c r="B2669" t="s">
        <v>296</v>
      </c>
      <c r="C2669" t="s">
        <v>13</v>
      </c>
      <c r="D2669" t="s">
        <v>11</v>
      </c>
      <c r="E2669" t="s">
        <v>511</v>
      </c>
      <c r="F2669" t="s">
        <v>330</v>
      </c>
      <c r="R2669">
        <v>0</v>
      </c>
      <c r="S2669">
        <v>0</v>
      </c>
      <c r="T2669">
        <v>0</v>
      </c>
      <c r="X2669">
        <v>0</v>
      </c>
      <c r="Y2669">
        <v>500000000</v>
      </c>
      <c r="AA2669" t="s">
        <v>2029</v>
      </c>
    </row>
    <row r="2670" spans="1:27" ht="15" customHeight="1">
      <c r="A2670" s="962" t="s">
        <v>272</v>
      </c>
      <c r="B2670" t="s">
        <v>289</v>
      </c>
      <c r="C2670" t="s">
        <v>13</v>
      </c>
      <c r="D2670" t="s">
        <v>11</v>
      </c>
      <c r="E2670" t="s">
        <v>511</v>
      </c>
      <c r="F2670" t="s">
        <v>330</v>
      </c>
      <c r="R2670">
        <v>0</v>
      </c>
      <c r="S2670">
        <v>0</v>
      </c>
      <c r="T2670">
        <v>0</v>
      </c>
      <c r="X2670">
        <v>0</v>
      </c>
      <c r="Y2670">
        <v>500000000</v>
      </c>
      <c r="AA2670" t="s">
        <v>2029</v>
      </c>
    </row>
    <row r="2671" spans="1:27" ht="15" customHeight="1">
      <c r="A2671" s="962" t="s">
        <v>272</v>
      </c>
      <c r="B2671" t="s">
        <v>288</v>
      </c>
      <c r="C2671" t="s">
        <v>13</v>
      </c>
      <c r="D2671" t="s">
        <v>11</v>
      </c>
      <c r="E2671" t="s">
        <v>511</v>
      </c>
      <c r="F2671" t="s">
        <v>330</v>
      </c>
      <c r="R2671">
        <v>0</v>
      </c>
      <c r="S2671">
        <v>0</v>
      </c>
      <c r="T2671">
        <v>0</v>
      </c>
      <c r="X2671">
        <v>0</v>
      </c>
      <c r="Y2671">
        <v>500000000</v>
      </c>
      <c r="AA2671" t="s">
        <v>2029</v>
      </c>
    </row>
    <row r="2672" spans="1:27" ht="15" customHeight="1">
      <c r="A2672" s="962" t="s">
        <v>272</v>
      </c>
      <c r="B2672" t="s">
        <v>287</v>
      </c>
      <c r="C2672" t="s">
        <v>13</v>
      </c>
      <c r="D2672" t="s">
        <v>11</v>
      </c>
      <c r="E2672" t="s">
        <v>511</v>
      </c>
      <c r="F2672" t="s">
        <v>330</v>
      </c>
      <c r="R2672">
        <v>0</v>
      </c>
      <c r="S2672">
        <v>0</v>
      </c>
      <c r="T2672">
        <v>0</v>
      </c>
      <c r="X2672">
        <v>0</v>
      </c>
      <c r="Y2672">
        <v>500000000</v>
      </c>
      <c r="AA2672" t="s">
        <v>2029</v>
      </c>
    </row>
    <row r="2673" spans="1:27" ht="15" customHeight="1">
      <c r="A2673" s="962" t="s">
        <v>273</v>
      </c>
      <c r="B2673" t="s">
        <v>296</v>
      </c>
      <c r="C2673" t="s">
        <v>13</v>
      </c>
      <c r="D2673" t="s">
        <v>11</v>
      </c>
      <c r="E2673" t="s">
        <v>511</v>
      </c>
      <c r="F2673" t="s">
        <v>330</v>
      </c>
      <c r="R2673">
        <v>0</v>
      </c>
      <c r="S2673">
        <v>0</v>
      </c>
      <c r="T2673">
        <v>0</v>
      </c>
      <c r="X2673">
        <v>0</v>
      </c>
      <c r="Y2673">
        <v>500000000</v>
      </c>
      <c r="AA2673" t="s">
        <v>2029</v>
      </c>
    </row>
    <row r="2674" spans="1:27" ht="15" customHeight="1">
      <c r="A2674" s="962" t="s">
        <v>273</v>
      </c>
      <c r="B2674" t="s">
        <v>289</v>
      </c>
      <c r="C2674" t="s">
        <v>13</v>
      </c>
      <c r="D2674" t="s">
        <v>11</v>
      </c>
      <c r="E2674" t="s">
        <v>511</v>
      </c>
      <c r="F2674" t="s">
        <v>330</v>
      </c>
      <c r="R2674">
        <v>0</v>
      </c>
      <c r="S2674">
        <v>0</v>
      </c>
      <c r="T2674">
        <v>0</v>
      </c>
      <c r="X2674">
        <v>0</v>
      </c>
      <c r="Y2674">
        <v>500000000</v>
      </c>
      <c r="AA2674" t="s">
        <v>2029</v>
      </c>
    </row>
    <row r="2675" spans="1:27" ht="15" customHeight="1">
      <c r="A2675" s="962" t="s">
        <v>273</v>
      </c>
      <c r="B2675" t="s">
        <v>288</v>
      </c>
      <c r="C2675" t="s">
        <v>13</v>
      </c>
      <c r="D2675" t="s">
        <v>11</v>
      </c>
      <c r="E2675" t="s">
        <v>511</v>
      </c>
      <c r="F2675" t="s">
        <v>330</v>
      </c>
      <c r="R2675">
        <v>0</v>
      </c>
      <c r="S2675">
        <v>0</v>
      </c>
      <c r="T2675">
        <v>0</v>
      </c>
      <c r="X2675">
        <v>0</v>
      </c>
      <c r="Y2675">
        <v>500000000</v>
      </c>
      <c r="AA2675" t="s">
        <v>2029</v>
      </c>
    </row>
    <row r="2676" spans="1:27" ht="15" customHeight="1">
      <c r="A2676" s="962" t="s">
        <v>273</v>
      </c>
      <c r="B2676" t="s">
        <v>287</v>
      </c>
      <c r="C2676" t="s">
        <v>13</v>
      </c>
      <c r="D2676" t="s">
        <v>11</v>
      </c>
      <c r="E2676" t="s">
        <v>511</v>
      </c>
      <c r="F2676" t="s">
        <v>330</v>
      </c>
      <c r="R2676">
        <v>0</v>
      </c>
      <c r="S2676">
        <v>0</v>
      </c>
      <c r="T2676">
        <v>0</v>
      </c>
      <c r="X2676">
        <v>0</v>
      </c>
      <c r="Y2676">
        <v>500000000</v>
      </c>
      <c r="AA2676" t="s">
        <v>2029</v>
      </c>
    </row>
    <row r="2677" spans="1:27" ht="15" customHeight="1">
      <c r="A2677" s="962" t="s">
        <v>274</v>
      </c>
      <c r="B2677" t="s">
        <v>283</v>
      </c>
      <c r="C2677" t="s">
        <v>13</v>
      </c>
      <c r="D2677" t="s">
        <v>11</v>
      </c>
      <c r="E2677" t="s">
        <v>511</v>
      </c>
      <c r="F2677" t="s">
        <v>330</v>
      </c>
      <c r="R2677">
        <v>0</v>
      </c>
      <c r="U2677">
        <v>0</v>
      </c>
      <c r="V2677">
        <v>0</v>
      </c>
      <c r="X2677">
        <v>0</v>
      </c>
      <c r="Y2677">
        <v>500000000</v>
      </c>
      <c r="Z2677">
        <v>0</v>
      </c>
      <c r="AA2677" t="s">
        <v>2028</v>
      </c>
    </row>
    <row r="2678" spans="1:27" ht="15" customHeight="1">
      <c r="A2678" s="962" t="s">
        <v>277</v>
      </c>
      <c r="B2678" t="s">
        <v>246</v>
      </c>
      <c r="C2678" t="s">
        <v>13</v>
      </c>
      <c r="D2678" t="s">
        <v>11</v>
      </c>
      <c r="E2678" t="s">
        <v>511</v>
      </c>
      <c r="F2678" t="s">
        <v>330</v>
      </c>
      <c r="R2678">
        <v>0</v>
      </c>
      <c r="S2678">
        <v>0</v>
      </c>
      <c r="T2678">
        <v>500000000</v>
      </c>
      <c r="X2678">
        <v>0</v>
      </c>
      <c r="Y2678">
        <v>500000000</v>
      </c>
      <c r="AA2678" t="s">
        <v>2027</v>
      </c>
    </row>
    <row r="2679" spans="1:27" ht="15" customHeight="1">
      <c r="A2679" s="962" t="s">
        <v>277</v>
      </c>
      <c r="B2679" t="s">
        <v>244</v>
      </c>
      <c r="C2679" t="s">
        <v>13</v>
      </c>
      <c r="D2679" t="s">
        <v>11</v>
      </c>
      <c r="E2679" t="s">
        <v>511</v>
      </c>
      <c r="F2679" t="s">
        <v>330</v>
      </c>
      <c r="G2679" t="s">
        <v>521</v>
      </c>
      <c r="I2679" t="s">
        <v>332</v>
      </c>
      <c r="K2679" t="s">
        <v>333</v>
      </c>
      <c r="L2679" t="s">
        <v>277</v>
      </c>
      <c r="M2679" t="s">
        <v>50</v>
      </c>
      <c r="O2679" t="s">
        <v>365</v>
      </c>
      <c r="P2679" t="s">
        <v>336</v>
      </c>
      <c r="Q2679" t="s">
        <v>337</v>
      </c>
      <c r="R2679">
        <v>3520</v>
      </c>
      <c r="U2679">
        <v>3523.3</v>
      </c>
      <c r="V2679">
        <v>176.16</v>
      </c>
      <c r="W2679">
        <v>0.1</v>
      </c>
      <c r="X2679">
        <v>0</v>
      </c>
      <c r="Y2679">
        <v>500000000</v>
      </c>
      <c r="Z2679">
        <v>0</v>
      </c>
      <c r="AA2679" t="s">
        <v>2026</v>
      </c>
    </row>
    <row r="2680" spans="1:27" ht="15" customHeight="1">
      <c r="A2680" s="962" t="s">
        <v>278</v>
      </c>
      <c r="B2680" t="s">
        <v>252</v>
      </c>
      <c r="C2680" t="s">
        <v>13</v>
      </c>
      <c r="D2680" t="s">
        <v>11</v>
      </c>
      <c r="E2680" t="s">
        <v>511</v>
      </c>
      <c r="F2680" t="s">
        <v>330</v>
      </c>
      <c r="J2680" t="s">
        <v>340</v>
      </c>
      <c r="L2680" t="s">
        <v>252</v>
      </c>
      <c r="R2680">
        <v>0</v>
      </c>
      <c r="U2680">
        <v>0</v>
      </c>
      <c r="V2680">
        <v>0</v>
      </c>
      <c r="X2680">
        <v>0</v>
      </c>
      <c r="Y2680">
        <v>500000000</v>
      </c>
      <c r="Z2680">
        <v>0</v>
      </c>
      <c r="AA2680" t="s">
        <v>2026</v>
      </c>
    </row>
    <row r="2681" spans="1:27" ht="15" customHeight="1">
      <c r="A2681" s="962" t="s">
        <v>278</v>
      </c>
      <c r="B2681" t="s">
        <v>247</v>
      </c>
      <c r="C2681" t="s">
        <v>13</v>
      </c>
      <c r="D2681" t="s">
        <v>11</v>
      </c>
      <c r="E2681" t="s">
        <v>511</v>
      </c>
      <c r="F2681" t="s">
        <v>330</v>
      </c>
      <c r="G2681" t="s">
        <v>522</v>
      </c>
      <c r="I2681" t="s">
        <v>332</v>
      </c>
      <c r="K2681" t="s">
        <v>333</v>
      </c>
      <c r="L2681" t="s">
        <v>367</v>
      </c>
      <c r="M2681" t="s">
        <v>50</v>
      </c>
      <c r="O2681" t="s">
        <v>361</v>
      </c>
      <c r="P2681" t="s">
        <v>336</v>
      </c>
      <c r="Q2681" t="s">
        <v>337</v>
      </c>
      <c r="R2681">
        <v>54.2</v>
      </c>
      <c r="U2681">
        <v>54.22</v>
      </c>
      <c r="V2681">
        <v>2.71</v>
      </c>
      <c r="W2681">
        <v>0.1</v>
      </c>
      <c r="X2681">
        <v>0</v>
      </c>
      <c r="Y2681">
        <v>500000000</v>
      </c>
      <c r="Z2681">
        <v>0</v>
      </c>
      <c r="AA2681" t="s">
        <v>2026</v>
      </c>
    </row>
    <row r="2682" spans="1:27" ht="15" customHeight="1">
      <c r="A2682" s="962" t="s">
        <v>278</v>
      </c>
      <c r="B2682" t="s">
        <v>251</v>
      </c>
      <c r="C2682" t="s">
        <v>13</v>
      </c>
      <c r="D2682" t="s">
        <v>11</v>
      </c>
      <c r="E2682" t="s">
        <v>511</v>
      </c>
      <c r="F2682" t="s">
        <v>330</v>
      </c>
      <c r="R2682">
        <v>0</v>
      </c>
      <c r="X2682">
        <v>0</v>
      </c>
      <c r="Y2682">
        <v>500000000</v>
      </c>
      <c r="AA2682" t="s">
        <v>2025</v>
      </c>
    </row>
    <row r="2683" spans="1:27" ht="15" customHeight="1">
      <c r="A2683" s="962" t="s">
        <v>279</v>
      </c>
      <c r="B2683" t="s">
        <v>254</v>
      </c>
      <c r="C2683" t="s">
        <v>13</v>
      </c>
      <c r="D2683" t="s">
        <v>11</v>
      </c>
      <c r="E2683" t="s">
        <v>511</v>
      </c>
      <c r="F2683" t="s">
        <v>330</v>
      </c>
      <c r="O2683" t="s">
        <v>361</v>
      </c>
      <c r="P2683" t="s">
        <v>868</v>
      </c>
      <c r="Q2683" t="s">
        <v>869</v>
      </c>
      <c r="R2683">
        <v>3460</v>
      </c>
      <c r="X2683">
        <v>0</v>
      </c>
      <c r="Y2683">
        <v>500000000</v>
      </c>
      <c r="AA2683" t="s">
        <v>2025</v>
      </c>
    </row>
    <row r="2684" spans="1:27" ht="15" customHeight="1">
      <c r="A2684" s="962" t="s">
        <v>279</v>
      </c>
      <c r="B2684" t="s">
        <v>253</v>
      </c>
      <c r="C2684" t="s">
        <v>13</v>
      </c>
      <c r="D2684" t="s">
        <v>11</v>
      </c>
      <c r="E2684" t="s">
        <v>511</v>
      </c>
      <c r="F2684" t="s">
        <v>330</v>
      </c>
      <c r="G2684" t="s">
        <v>523</v>
      </c>
      <c r="I2684" t="s">
        <v>332</v>
      </c>
      <c r="K2684" t="s">
        <v>333</v>
      </c>
      <c r="L2684" t="s">
        <v>253</v>
      </c>
      <c r="M2684" t="s">
        <v>50</v>
      </c>
      <c r="O2684" t="s">
        <v>335</v>
      </c>
      <c r="P2684" t="s">
        <v>336</v>
      </c>
      <c r="Q2684" t="s">
        <v>337</v>
      </c>
      <c r="R2684">
        <v>146</v>
      </c>
      <c r="U2684">
        <v>145.63999999999999</v>
      </c>
      <c r="V2684">
        <v>7.28</v>
      </c>
      <c r="W2684">
        <v>0.1</v>
      </c>
      <c r="X2684">
        <v>0</v>
      </c>
      <c r="Y2684">
        <v>500000000</v>
      </c>
      <c r="Z2684">
        <v>0</v>
      </c>
      <c r="AA2684" t="s">
        <v>2028</v>
      </c>
    </row>
    <row r="2685" spans="1:27" ht="15" customHeight="1">
      <c r="A2685" s="962" t="s">
        <v>279</v>
      </c>
      <c r="B2685" t="s">
        <v>251</v>
      </c>
      <c r="C2685" t="s">
        <v>13</v>
      </c>
      <c r="D2685" t="s">
        <v>11</v>
      </c>
      <c r="E2685" t="s">
        <v>511</v>
      </c>
      <c r="F2685" t="s">
        <v>330</v>
      </c>
      <c r="G2685" t="s">
        <v>368</v>
      </c>
      <c r="I2685" t="s">
        <v>332</v>
      </c>
      <c r="K2685" t="s">
        <v>333</v>
      </c>
      <c r="L2685" t="s">
        <v>253</v>
      </c>
      <c r="M2685" t="s">
        <v>50</v>
      </c>
      <c r="O2685" t="s">
        <v>335</v>
      </c>
      <c r="P2685" t="s">
        <v>336</v>
      </c>
      <c r="Q2685" t="s">
        <v>337</v>
      </c>
      <c r="R2685">
        <v>146</v>
      </c>
      <c r="X2685">
        <v>0</v>
      </c>
      <c r="Y2685">
        <v>500000000</v>
      </c>
      <c r="AA2685" t="s">
        <v>2025</v>
      </c>
    </row>
    <row r="2686" spans="1:27" ht="15" customHeight="1">
      <c r="A2686" s="962" t="s">
        <v>279</v>
      </c>
      <c r="B2686" t="s">
        <v>255</v>
      </c>
      <c r="C2686" t="s">
        <v>13</v>
      </c>
      <c r="D2686" t="s">
        <v>11</v>
      </c>
      <c r="E2686" t="s">
        <v>511</v>
      </c>
      <c r="F2686" t="s">
        <v>330</v>
      </c>
      <c r="H2686" t="s">
        <v>852</v>
      </c>
      <c r="I2686" t="s">
        <v>853</v>
      </c>
      <c r="J2686" t="s">
        <v>848</v>
      </c>
      <c r="K2686" t="s">
        <v>854</v>
      </c>
      <c r="L2686" t="s">
        <v>855</v>
      </c>
      <c r="M2686" t="s">
        <v>55</v>
      </c>
      <c r="O2686" t="s">
        <v>361</v>
      </c>
      <c r="P2686" t="s">
        <v>851</v>
      </c>
      <c r="Q2686" t="s">
        <v>337</v>
      </c>
      <c r="R2686">
        <v>59</v>
      </c>
      <c r="X2686">
        <v>0</v>
      </c>
      <c r="Y2686">
        <v>500000000</v>
      </c>
      <c r="AA2686" t="s">
        <v>2025</v>
      </c>
    </row>
    <row r="2687" spans="1:27" ht="15" customHeight="1">
      <c r="A2687" s="962" t="s">
        <v>280</v>
      </c>
      <c r="B2687" t="s">
        <v>257</v>
      </c>
      <c r="C2687" t="s">
        <v>13</v>
      </c>
      <c r="D2687" t="s">
        <v>11</v>
      </c>
      <c r="E2687" t="s">
        <v>511</v>
      </c>
      <c r="F2687" t="s">
        <v>330</v>
      </c>
      <c r="H2687" t="s">
        <v>872</v>
      </c>
      <c r="I2687" t="s">
        <v>873</v>
      </c>
      <c r="J2687" t="s">
        <v>848</v>
      </c>
      <c r="K2687" t="s">
        <v>854</v>
      </c>
      <c r="L2687" t="s">
        <v>874</v>
      </c>
      <c r="M2687" t="s">
        <v>73</v>
      </c>
      <c r="O2687" t="s">
        <v>349</v>
      </c>
      <c r="P2687" t="s">
        <v>851</v>
      </c>
      <c r="Q2687" t="s">
        <v>337</v>
      </c>
      <c r="R2687">
        <v>1650</v>
      </c>
      <c r="X2687">
        <v>0</v>
      </c>
      <c r="Y2687">
        <v>500000000</v>
      </c>
      <c r="AA2687" t="s">
        <v>2025</v>
      </c>
    </row>
    <row r="2688" spans="1:27" ht="15" customHeight="1">
      <c r="A2688" s="962" t="s">
        <v>280</v>
      </c>
      <c r="B2688" t="s">
        <v>259</v>
      </c>
      <c r="C2688" t="s">
        <v>13</v>
      </c>
      <c r="D2688" t="s">
        <v>11</v>
      </c>
      <c r="E2688" t="s">
        <v>511</v>
      </c>
      <c r="F2688" t="s">
        <v>330</v>
      </c>
      <c r="H2688" t="s">
        <v>875</v>
      </c>
      <c r="I2688" t="s">
        <v>873</v>
      </c>
      <c r="J2688" t="s">
        <v>848</v>
      </c>
      <c r="K2688" t="s">
        <v>854</v>
      </c>
      <c r="L2688" t="s">
        <v>876</v>
      </c>
      <c r="M2688" t="s">
        <v>73</v>
      </c>
      <c r="O2688" t="s">
        <v>349</v>
      </c>
      <c r="P2688" t="s">
        <v>851</v>
      </c>
      <c r="Q2688" t="s">
        <v>337</v>
      </c>
      <c r="R2688">
        <v>2170</v>
      </c>
      <c r="X2688">
        <v>0</v>
      </c>
      <c r="Y2688">
        <v>500000000</v>
      </c>
      <c r="AA2688" t="s">
        <v>2025</v>
      </c>
    </row>
    <row r="2689" spans="1:27" ht="15" customHeight="1">
      <c r="A2689" s="962" t="s">
        <v>280</v>
      </c>
      <c r="B2689" t="s">
        <v>260</v>
      </c>
      <c r="C2689" t="s">
        <v>13</v>
      </c>
      <c r="D2689" t="s">
        <v>11</v>
      </c>
      <c r="E2689" t="s">
        <v>511</v>
      </c>
      <c r="F2689" t="s">
        <v>330</v>
      </c>
      <c r="H2689" t="s">
        <v>877</v>
      </c>
      <c r="I2689" t="s">
        <v>873</v>
      </c>
      <c r="J2689" t="s">
        <v>848</v>
      </c>
      <c r="K2689" t="s">
        <v>854</v>
      </c>
      <c r="L2689" t="s">
        <v>878</v>
      </c>
      <c r="M2689" t="s">
        <v>73</v>
      </c>
      <c r="O2689" t="s">
        <v>349</v>
      </c>
      <c r="P2689" t="s">
        <v>851</v>
      </c>
      <c r="Q2689" t="s">
        <v>337</v>
      </c>
      <c r="R2689">
        <v>70.099999999999994</v>
      </c>
      <c r="X2689">
        <v>0</v>
      </c>
      <c r="Y2689">
        <v>500000000</v>
      </c>
      <c r="AA2689" t="s">
        <v>2025</v>
      </c>
    </row>
    <row r="2690" spans="1:27" ht="15" customHeight="1">
      <c r="A2690" s="962" t="s">
        <v>281</v>
      </c>
      <c r="B2690" t="s">
        <v>262</v>
      </c>
      <c r="C2690" t="s">
        <v>13</v>
      </c>
      <c r="D2690" t="s">
        <v>11</v>
      </c>
      <c r="E2690" t="s">
        <v>511</v>
      </c>
      <c r="F2690" t="s">
        <v>330</v>
      </c>
      <c r="L2690" t="s">
        <v>2002</v>
      </c>
      <c r="O2690" t="s">
        <v>361</v>
      </c>
      <c r="P2690" t="s">
        <v>868</v>
      </c>
      <c r="Q2690" t="s">
        <v>869</v>
      </c>
      <c r="R2690">
        <v>0</v>
      </c>
      <c r="S2690">
        <v>0</v>
      </c>
      <c r="T2690">
        <v>500000000</v>
      </c>
      <c r="X2690">
        <v>0</v>
      </c>
      <c r="Y2690">
        <v>500000000</v>
      </c>
      <c r="AA2690" t="s">
        <v>2027</v>
      </c>
    </row>
    <row r="2691" spans="1:27" ht="15" customHeight="1">
      <c r="A2691" s="962" t="s">
        <v>281</v>
      </c>
      <c r="B2691" t="s">
        <v>261</v>
      </c>
      <c r="C2691" t="s">
        <v>13</v>
      </c>
      <c r="D2691" t="s">
        <v>11</v>
      </c>
      <c r="E2691" t="s">
        <v>511</v>
      </c>
      <c r="F2691" t="s">
        <v>330</v>
      </c>
      <c r="R2691">
        <v>0</v>
      </c>
      <c r="S2691">
        <v>0</v>
      </c>
      <c r="T2691">
        <v>500000000</v>
      </c>
      <c r="X2691">
        <v>0</v>
      </c>
      <c r="Y2691">
        <v>500000000</v>
      </c>
      <c r="AA2691" t="s">
        <v>2027</v>
      </c>
    </row>
    <row r="2692" spans="1:27" ht="15" customHeight="1">
      <c r="A2692" s="962" t="s">
        <v>282</v>
      </c>
      <c r="B2692" t="s">
        <v>263</v>
      </c>
      <c r="C2692" t="s">
        <v>13</v>
      </c>
      <c r="D2692" t="s">
        <v>11</v>
      </c>
      <c r="E2692" t="s">
        <v>511</v>
      </c>
      <c r="F2692" t="s">
        <v>330</v>
      </c>
      <c r="O2692" t="s">
        <v>361</v>
      </c>
      <c r="P2692" t="s">
        <v>868</v>
      </c>
      <c r="Q2692" t="s">
        <v>869</v>
      </c>
      <c r="R2692">
        <v>0</v>
      </c>
      <c r="S2692">
        <v>0</v>
      </c>
      <c r="T2692">
        <v>500000000</v>
      </c>
      <c r="X2692">
        <v>0</v>
      </c>
      <c r="Y2692">
        <v>500000000</v>
      </c>
      <c r="AA2692" t="s">
        <v>2027</v>
      </c>
    </row>
    <row r="2693" spans="1:27" ht="15" customHeight="1">
      <c r="A2693" s="962" t="s">
        <v>283</v>
      </c>
      <c r="B2693" t="s">
        <v>265</v>
      </c>
      <c r="C2693" t="s">
        <v>13</v>
      </c>
      <c r="D2693" t="s">
        <v>11</v>
      </c>
      <c r="E2693" t="s">
        <v>511</v>
      </c>
      <c r="F2693" t="s">
        <v>330</v>
      </c>
      <c r="O2693" t="s">
        <v>361</v>
      </c>
      <c r="P2693" t="s">
        <v>868</v>
      </c>
      <c r="Q2693" t="s">
        <v>869</v>
      </c>
      <c r="R2693">
        <v>0</v>
      </c>
      <c r="S2693">
        <v>0</v>
      </c>
      <c r="T2693">
        <v>0</v>
      </c>
      <c r="X2693">
        <v>0</v>
      </c>
      <c r="Y2693">
        <v>500000000</v>
      </c>
      <c r="AA2693" t="s">
        <v>2029</v>
      </c>
    </row>
    <row r="2694" spans="1:27" ht="15" customHeight="1">
      <c r="A2694" s="962" t="s">
        <v>283</v>
      </c>
      <c r="B2694" t="s">
        <v>266</v>
      </c>
      <c r="C2694" t="s">
        <v>13</v>
      </c>
      <c r="D2694" t="s">
        <v>11</v>
      </c>
      <c r="E2694" t="s">
        <v>511</v>
      </c>
      <c r="F2694" t="s">
        <v>330</v>
      </c>
      <c r="O2694" t="s">
        <v>361</v>
      </c>
      <c r="P2694" t="s">
        <v>868</v>
      </c>
      <c r="Q2694" t="s">
        <v>869</v>
      </c>
      <c r="R2694">
        <v>0</v>
      </c>
      <c r="S2694">
        <v>0</v>
      </c>
      <c r="T2694">
        <v>0</v>
      </c>
      <c r="X2694">
        <v>0</v>
      </c>
      <c r="Y2694">
        <v>500000000</v>
      </c>
      <c r="AA2694" t="s">
        <v>2029</v>
      </c>
    </row>
    <row r="2695" spans="1:27" ht="15" customHeight="1">
      <c r="A2695" s="962" t="s">
        <v>283</v>
      </c>
      <c r="B2695" t="s">
        <v>264</v>
      </c>
      <c r="C2695" t="s">
        <v>13</v>
      </c>
      <c r="D2695" t="s">
        <v>11</v>
      </c>
      <c r="E2695" t="s">
        <v>511</v>
      </c>
      <c r="F2695" t="s">
        <v>330</v>
      </c>
      <c r="R2695">
        <v>0</v>
      </c>
      <c r="X2695">
        <v>0</v>
      </c>
      <c r="Y2695">
        <v>500000000</v>
      </c>
      <c r="AA2695" t="s">
        <v>2025</v>
      </c>
    </row>
    <row r="2696" spans="1:27" ht="15" customHeight="1">
      <c r="A2696" s="962" t="s">
        <v>284</v>
      </c>
      <c r="B2696" t="s">
        <v>269</v>
      </c>
      <c r="C2696" t="s">
        <v>13</v>
      </c>
      <c r="D2696" t="s">
        <v>11</v>
      </c>
      <c r="E2696" t="s">
        <v>511</v>
      </c>
      <c r="F2696" t="s">
        <v>330</v>
      </c>
      <c r="R2696">
        <v>0</v>
      </c>
      <c r="S2696">
        <v>0</v>
      </c>
      <c r="T2696">
        <v>0</v>
      </c>
      <c r="X2696">
        <v>0</v>
      </c>
      <c r="Y2696">
        <v>500000000</v>
      </c>
      <c r="AA2696" t="s">
        <v>2029</v>
      </c>
    </row>
    <row r="2697" spans="1:27" ht="15" customHeight="1">
      <c r="A2697" s="962" t="s">
        <v>284</v>
      </c>
      <c r="B2697" t="s">
        <v>267</v>
      </c>
      <c r="C2697" t="s">
        <v>13</v>
      </c>
      <c r="D2697" t="s">
        <v>11</v>
      </c>
      <c r="E2697" t="s">
        <v>511</v>
      </c>
      <c r="F2697" t="s">
        <v>330</v>
      </c>
      <c r="R2697">
        <v>0</v>
      </c>
      <c r="S2697">
        <v>0</v>
      </c>
      <c r="T2697">
        <v>0</v>
      </c>
      <c r="X2697">
        <v>0</v>
      </c>
      <c r="Y2697">
        <v>500000000</v>
      </c>
      <c r="AA2697" t="s">
        <v>2029</v>
      </c>
    </row>
    <row r="2698" spans="1:27" ht="15" customHeight="1">
      <c r="A2698" s="962" t="s">
        <v>284</v>
      </c>
      <c r="B2698" t="s">
        <v>268</v>
      </c>
      <c r="C2698" t="s">
        <v>13</v>
      </c>
      <c r="D2698" t="s">
        <v>11</v>
      </c>
      <c r="E2698" t="s">
        <v>511</v>
      </c>
      <c r="F2698" t="s">
        <v>330</v>
      </c>
      <c r="R2698">
        <v>0</v>
      </c>
      <c r="S2698">
        <v>0</v>
      </c>
      <c r="T2698">
        <v>0</v>
      </c>
      <c r="X2698">
        <v>0</v>
      </c>
      <c r="Y2698">
        <v>500000000</v>
      </c>
      <c r="AA2698" t="s">
        <v>2029</v>
      </c>
    </row>
    <row r="2699" spans="1:27" ht="15" customHeight="1">
      <c r="A2699" s="962" t="s">
        <v>285</v>
      </c>
      <c r="B2699" t="s">
        <v>271</v>
      </c>
      <c r="C2699" t="s">
        <v>13</v>
      </c>
      <c r="D2699" t="s">
        <v>11</v>
      </c>
      <c r="E2699" t="s">
        <v>511</v>
      </c>
      <c r="F2699" t="s">
        <v>330</v>
      </c>
      <c r="R2699">
        <v>0</v>
      </c>
      <c r="S2699">
        <v>0</v>
      </c>
      <c r="T2699">
        <v>0</v>
      </c>
      <c r="X2699">
        <v>0</v>
      </c>
      <c r="Y2699">
        <v>500000000</v>
      </c>
      <c r="AA2699" t="s">
        <v>2029</v>
      </c>
    </row>
    <row r="2700" spans="1:27" ht="15" customHeight="1">
      <c r="A2700" s="962" t="s">
        <v>285</v>
      </c>
      <c r="B2700" t="s">
        <v>270</v>
      </c>
      <c r="C2700" t="s">
        <v>13</v>
      </c>
      <c r="D2700" t="s">
        <v>11</v>
      </c>
      <c r="E2700" t="s">
        <v>511</v>
      </c>
      <c r="F2700" t="s">
        <v>330</v>
      </c>
      <c r="R2700">
        <v>0</v>
      </c>
      <c r="S2700">
        <v>0</v>
      </c>
      <c r="T2700">
        <v>0</v>
      </c>
      <c r="X2700">
        <v>0</v>
      </c>
      <c r="Y2700">
        <v>500000000</v>
      </c>
      <c r="AA2700" t="s">
        <v>2029</v>
      </c>
    </row>
    <row r="2701" spans="1:27" ht="15" customHeight="1">
      <c r="A2701" s="962" t="s">
        <v>286</v>
      </c>
      <c r="B2701" t="s">
        <v>273</v>
      </c>
      <c r="C2701" t="s">
        <v>13</v>
      </c>
      <c r="D2701" t="s">
        <v>11</v>
      </c>
      <c r="E2701" t="s">
        <v>511</v>
      </c>
      <c r="F2701" t="s">
        <v>330</v>
      </c>
      <c r="R2701">
        <v>0</v>
      </c>
      <c r="S2701">
        <v>0</v>
      </c>
      <c r="T2701">
        <v>0</v>
      </c>
      <c r="X2701">
        <v>0</v>
      </c>
      <c r="Y2701">
        <v>500000000</v>
      </c>
      <c r="AA2701" t="s">
        <v>2029</v>
      </c>
    </row>
    <row r="2702" spans="1:27" ht="15" customHeight="1">
      <c r="A2702" s="962" t="s">
        <v>286</v>
      </c>
      <c r="B2702" t="s">
        <v>272</v>
      </c>
      <c r="C2702" t="s">
        <v>13</v>
      </c>
      <c r="D2702" t="s">
        <v>11</v>
      </c>
      <c r="E2702" t="s">
        <v>511</v>
      </c>
      <c r="F2702" t="s">
        <v>330</v>
      </c>
      <c r="R2702">
        <v>0</v>
      </c>
      <c r="S2702">
        <v>0</v>
      </c>
      <c r="T2702">
        <v>0</v>
      </c>
      <c r="X2702">
        <v>0</v>
      </c>
      <c r="Y2702">
        <v>500000000</v>
      </c>
      <c r="AA2702" t="s">
        <v>2029</v>
      </c>
    </row>
    <row r="2703" spans="1:27" ht="15" customHeight="1">
      <c r="A2703" s="962" t="s">
        <v>320</v>
      </c>
      <c r="B2703" t="s">
        <v>257</v>
      </c>
      <c r="C2703" t="s">
        <v>13</v>
      </c>
      <c r="D2703" t="s">
        <v>11</v>
      </c>
      <c r="E2703" t="s">
        <v>511</v>
      </c>
      <c r="F2703" t="s">
        <v>330</v>
      </c>
      <c r="H2703" t="s">
        <v>524</v>
      </c>
      <c r="I2703" t="s">
        <v>353</v>
      </c>
      <c r="K2703" t="s">
        <v>333</v>
      </c>
      <c r="L2703" t="s">
        <v>370</v>
      </c>
      <c r="M2703" t="s">
        <v>59</v>
      </c>
      <c r="O2703" t="s">
        <v>335</v>
      </c>
      <c r="P2703" t="s">
        <v>336</v>
      </c>
      <c r="Q2703" t="s">
        <v>337</v>
      </c>
      <c r="R2703">
        <v>104</v>
      </c>
      <c r="U2703">
        <v>104.32</v>
      </c>
      <c r="V2703">
        <v>5.22</v>
      </c>
      <c r="W2703">
        <v>0.1</v>
      </c>
      <c r="X2703">
        <v>0</v>
      </c>
      <c r="Y2703">
        <v>500000000</v>
      </c>
      <c r="Z2703">
        <v>0</v>
      </c>
      <c r="AA2703" t="s">
        <v>2028</v>
      </c>
    </row>
    <row r="2704" spans="1:27" ht="15" customHeight="1">
      <c r="A2704" s="962" t="s">
        <v>320</v>
      </c>
      <c r="B2704" t="s">
        <v>259</v>
      </c>
      <c r="C2704" t="s">
        <v>13</v>
      </c>
      <c r="D2704" t="s">
        <v>11</v>
      </c>
      <c r="E2704" t="s">
        <v>511</v>
      </c>
      <c r="F2704" t="s">
        <v>330</v>
      </c>
      <c r="H2704" t="s">
        <v>525</v>
      </c>
      <c r="I2704" t="s">
        <v>353</v>
      </c>
      <c r="K2704" t="s">
        <v>333</v>
      </c>
      <c r="L2704" t="s">
        <v>372</v>
      </c>
      <c r="M2704" t="s">
        <v>59</v>
      </c>
      <c r="O2704" t="s">
        <v>335</v>
      </c>
      <c r="P2704" t="s">
        <v>336</v>
      </c>
      <c r="Q2704" t="s">
        <v>337</v>
      </c>
      <c r="R2704">
        <v>526</v>
      </c>
      <c r="U2704">
        <v>526.16</v>
      </c>
      <c r="V2704">
        <v>26.31</v>
      </c>
      <c r="W2704">
        <v>0.1</v>
      </c>
      <c r="X2704">
        <v>0</v>
      </c>
      <c r="Y2704">
        <v>500000000</v>
      </c>
      <c r="Z2704">
        <v>0</v>
      </c>
      <c r="AA2704" t="s">
        <v>2028</v>
      </c>
    </row>
    <row r="2705" spans="1:27" ht="15" customHeight="1">
      <c r="A2705" s="962" t="s">
        <v>320</v>
      </c>
      <c r="B2705" t="s">
        <v>246</v>
      </c>
      <c r="C2705" t="s">
        <v>13</v>
      </c>
      <c r="D2705" t="s">
        <v>11</v>
      </c>
      <c r="E2705" t="s">
        <v>511</v>
      </c>
      <c r="F2705" t="s">
        <v>330</v>
      </c>
      <c r="R2705">
        <v>0</v>
      </c>
      <c r="S2705">
        <v>0</v>
      </c>
      <c r="T2705">
        <v>500000000</v>
      </c>
      <c r="X2705">
        <v>0</v>
      </c>
      <c r="Y2705">
        <v>500000000</v>
      </c>
      <c r="AA2705" t="s">
        <v>2027</v>
      </c>
    </row>
    <row r="2706" spans="1:27" ht="15" customHeight="1">
      <c r="A2706" s="962" t="s">
        <v>320</v>
      </c>
      <c r="B2706" t="s">
        <v>261</v>
      </c>
      <c r="C2706" t="s">
        <v>13</v>
      </c>
      <c r="D2706" t="s">
        <v>11</v>
      </c>
      <c r="E2706" t="s">
        <v>511</v>
      </c>
      <c r="F2706" t="s">
        <v>330</v>
      </c>
      <c r="R2706">
        <v>0</v>
      </c>
      <c r="S2706">
        <v>0</v>
      </c>
      <c r="T2706">
        <v>500000000</v>
      </c>
      <c r="X2706">
        <v>0</v>
      </c>
      <c r="Y2706">
        <v>500000000</v>
      </c>
      <c r="AA2706" t="s">
        <v>2027</v>
      </c>
    </row>
    <row r="2707" spans="1:27" ht="15" customHeight="1">
      <c r="A2707" s="962" t="s">
        <v>320</v>
      </c>
      <c r="B2707" t="s">
        <v>262</v>
      </c>
      <c r="C2707" t="s">
        <v>13</v>
      </c>
      <c r="D2707" t="s">
        <v>11</v>
      </c>
      <c r="E2707" t="s">
        <v>511</v>
      </c>
      <c r="F2707" t="s">
        <v>330</v>
      </c>
      <c r="R2707">
        <v>0</v>
      </c>
      <c r="S2707">
        <v>0</v>
      </c>
      <c r="T2707">
        <v>500000000</v>
      </c>
      <c r="X2707">
        <v>0</v>
      </c>
      <c r="Y2707">
        <v>500000000</v>
      </c>
      <c r="AA2707" t="s">
        <v>2027</v>
      </c>
    </row>
    <row r="2708" spans="1:27" ht="15" customHeight="1">
      <c r="A2708" s="962" t="s">
        <v>320</v>
      </c>
      <c r="B2708" t="s">
        <v>263</v>
      </c>
      <c r="C2708" t="s">
        <v>13</v>
      </c>
      <c r="D2708" t="s">
        <v>11</v>
      </c>
      <c r="E2708" t="s">
        <v>511</v>
      </c>
      <c r="F2708" t="s">
        <v>330</v>
      </c>
      <c r="R2708">
        <v>0</v>
      </c>
      <c r="S2708">
        <v>0</v>
      </c>
      <c r="T2708">
        <v>500000000</v>
      </c>
      <c r="X2708">
        <v>0</v>
      </c>
      <c r="Y2708">
        <v>500000000</v>
      </c>
      <c r="AA2708" t="s">
        <v>2027</v>
      </c>
    </row>
    <row r="2709" spans="1:27" ht="15" customHeight="1">
      <c r="A2709" s="962" t="s">
        <v>320</v>
      </c>
      <c r="B2709" t="s">
        <v>254</v>
      </c>
      <c r="C2709" t="s">
        <v>13</v>
      </c>
      <c r="D2709" t="s">
        <v>11</v>
      </c>
      <c r="E2709" t="s">
        <v>511</v>
      </c>
      <c r="F2709" t="s">
        <v>330</v>
      </c>
      <c r="H2709" t="s">
        <v>526</v>
      </c>
      <c r="I2709" t="s">
        <v>353</v>
      </c>
      <c r="K2709" t="s">
        <v>333</v>
      </c>
      <c r="L2709" t="s">
        <v>374</v>
      </c>
      <c r="M2709" t="s">
        <v>58</v>
      </c>
      <c r="O2709" t="s">
        <v>335</v>
      </c>
      <c r="P2709" t="s">
        <v>336</v>
      </c>
      <c r="Q2709" t="s">
        <v>337</v>
      </c>
      <c r="R2709">
        <v>1610</v>
      </c>
      <c r="U2709">
        <v>1607.38</v>
      </c>
      <c r="V2709">
        <v>80.37</v>
      </c>
      <c r="W2709">
        <v>0.1</v>
      </c>
      <c r="X2709">
        <v>0</v>
      </c>
      <c r="Y2709">
        <v>500000000</v>
      </c>
      <c r="Z2709">
        <v>0</v>
      </c>
      <c r="AA2709" t="s">
        <v>2028</v>
      </c>
    </row>
    <row r="2710" spans="1:27" ht="15" customHeight="1">
      <c r="A2710" s="962" t="s">
        <v>323</v>
      </c>
      <c r="B2710" t="s">
        <v>247</v>
      </c>
      <c r="C2710" t="s">
        <v>13</v>
      </c>
      <c r="D2710" t="s">
        <v>11</v>
      </c>
      <c r="E2710" t="s">
        <v>511</v>
      </c>
      <c r="F2710" t="s">
        <v>330</v>
      </c>
      <c r="R2710">
        <v>0</v>
      </c>
      <c r="U2710">
        <v>0</v>
      </c>
      <c r="V2710">
        <v>0</v>
      </c>
      <c r="X2710">
        <v>0</v>
      </c>
      <c r="Y2710">
        <v>500000000</v>
      </c>
      <c r="Z2710">
        <v>0</v>
      </c>
      <c r="AA2710" t="s">
        <v>2028</v>
      </c>
    </row>
    <row r="2711" spans="1:27" ht="15" customHeight="1">
      <c r="A2711" s="962" t="s">
        <v>323</v>
      </c>
      <c r="B2711" t="s">
        <v>254</v>
      </c>
      <c r="C2711" t="s">
        <v>13</v>
      </c>
      <c r="D2711" t="s">
        <v>11</v>
      </c>
      <c r="E2711" t="s">
        <v>511</v>
      </c>
      <c r="F2711" t="s">
        <v>330</v>
      </c>
      <c r="L2711" t="s">
        <v>1977</v>
      </c>
      <c r="N2711" t="s">
        <v>230</v>
      </c>
      <c r="O2711" t="s">
        <v>349</v>
      </c>
      <c r="P2711" t="s">
        <v>1978</v>
      </c>
      <c r="Q2711" t="s">
        <v>2003</v>
      </c>
      <c r="R2711">
        <v>13.2</v>
      </c>
      <c r="X2711">
        <v>0</v>
      </c>
      <c r="Y2711">
        <v>500000000</v>
      </c>
      <c r="AA2711" t="s">
        <v>2025</v>
      </c>
    </row>
    <row r="2712" spans="1:27" ht="15" customHeight="1">
      <c r="A2712" s="962" t="s">
        <v>323</v>
      </c>
      <c r="B2712" t="s">
        <v>246</v>
      </c>
      <c r="C2712" t="s">
        <v>13</v>
      </c>
      <c r="D2712" t="s">
        <v>11</v>
      </c>
      <c r="E2712" t="s">
        <v>511</v>
      </c>
      <c r="F2712" t="s">
        <v>330</v>
      </c>
      <c r="R2712">
        <v>0</v>
      </c>
      <c r="S2712">
        <v>0</v>
      </c>
      <c r="T2712">
        <v>500000000</v>
      </c>
      <c r="X2712">
        <v>0</v>
      </c>
      <c r="Y2712">
        <v>500000000</v>
      </c>
      <c r="AA2712" t="s">
        <v>2027</v>
      </c>
    </row>
    <row r="2713" spans="1:27" ht="15" customHeight="1">
      <c r="A2713" s="962" t="s">
        <v>323</v>
      </c>
      <c r="B2713" t="s">
        <v>263</v>
      </c>
      <c r="C2713" t="s">
        <v>13</v>
      </c>
      <c r="D2713" t="s">
        <v>11</v>
      </c>
      <c r="E2713" t="s">
        <v>511</v>
      </c>
      <c r="F2713" t="s">
        <v>330</v>
      </c>
      <c r="R2713">
        <v>0</v>
      </c>
      <c r="S2713">
        <v>0</v>
      </c>
      <c r="T2713">
        <v>500000000</v>
      </c>
      <c r="X2713">
        <v>0</v>
      </c>
      <c r="Y2713">
        <v>500000000</v>
      </c>
      <c r="AA2713" t="s">
        <v>2027</v>
      </c>
    </row>
    <row r="2714" spans="1:27" ht="15" customHeight="1">
      <c r="A2714" s="962" t="s">
        <v>244</v>
      </c>
      <c r="B2714" t="s">
        <v>278</v>
      </c>
      <c r="C2714" t="s">
        <v>13</v>
      </c>
      <c r="D2714" t="s">
        <v>11</v>
      </c>
      <c r="E2714" t="s">
        <v>511</v>
      </c>
      <c r="F2714" t="s">
        <v>375</v>
      </c>
      <c r="O2714" t="s">
        <v>361</v>
      </c>
      <c r="P2714" t="s">
        <v>868</v>
      </c>
      <c r="Q2714" t="s">
        <v>869</v>
      </c>
      <c r="R2714">
        <v>123</v>
      </c>
      <c r="X2714">
        <v>0</v>
      </c>
      <c r="Y2714">
        <v>500000000</v>
      </c>
      <c r="AA2714" t="s">
        <v>2025</v>
      </c>
    </row>
    <row r="2715" spans="1:27" ht="15" customHeight="1">
      <c r="A2715" s="962" t="s">
        <v>244</v>
      </c>
      <c r="B2715" t="s">
        <v>279</v>
      </c>
      <c r="C2715" t="s">
        <v>13</v>
      </c>
      <c r="D2715" t="s">
        <v>11</v>
      </c>
      <c r="E2715" t="s">
        <v>511</v>
      </c>
      <c r="F2715" t="s">
        <v>375</v>
      </c>
      <c r="G2715" t="s">
        <v>527</v>
      </c>
      <c r="I2715" t="s">
        <v>332</v>
      </c>
      <c r="K2715" t="s">
        <v>333</v>
      </c>
      <c r="L2715" t="s">
        <v>334</v>
      </c>
      <c r="M2715" t="s">
        <v>51</v>
      </c>
      <c r="O2715" t="s">
        <v>335</v>
      </c>
      <c r="P2715" t="s">
        <v>336</v>
      </c>
      <c r="Q2715" t="s">
        <v>337</v>
      </c>
      <c r="R2715">
        <v>1170</v>
      </c>
      <c r="U2715">
        <v>1174.74</v>
      </c>
      <c r="V2715">
        <v>58.74</v>
      </c>
      <c r="W2715">
        <v>0.1</v>
      </c>
      <c r="X2715">
        <v>0</v>
      </c>
      <c r="Y2715">
        <v>500000000</v>
      </c>
      <c r="Z2715">
        <v>0</v>
      </c>
      <c r="AA2715" t="s">
        <v>2026</v>
      </c>
    </row>
    <row r="2716" spans="1:27" ht="15" customHeight="1">
      <c r="A2716" s="962" t="s">
        <v>246</v>
      </c>
      <c r="B2716" t="s">
        <v>321</v>
      </c>
      <c r="C2716" t="s">
        <v>13</v>
      </c>
      <c r="D2716" t="s">
        <v>11</v>
      </c>
      <c r="E2716" t="s">
        <v>511</v>
      </c>
      <c r="F2716" t="s">
        <v>375</v>
      </c>
      <c r="R2716">
        <v>0</v>
      </c>
      <c r="S2716">
        <v>0</v>
      </c>
      <c r="T2716">
        <v>500000000</v>
      </c>
      <c r="X2716">
        <v>0</v>
      </c>
      <c r="Y2716">
        <v>500000000</v>
      </c>
      <c r="AA2716" t="s">
        <v>2027</v>
      </c>
    </row>
    <row r="2717" spans="1:27" ht="15" customHeight="1">
      <c r="A2717" s="962" t="s">
        <v>246</v>
      </c>
      <c r="B2717" t="s">
        <v>281</v>
      </c>
      <c r="C2717" t="s">
        <v>13</v>
      </c>
      <c r="D2717" t="s">
        <v>11</v>
      </c>
      <c r="E2717" t="s">
        <v>511</v>
      </c>
      <c r="F2717" t="s">
        <v>375</v>
      </c>
      <c r="R2717">
        <v>0</v>
      </c>
      <c r="S2717">
        <v>0</v>
      </c>
      <c r="T2717">
        <v>500000000</v>
      </c>
      <c r="X2717">
        <v>0</v>
      </c>
      <c r="Y2717">
        <v>500000000</v>
      </c>
      <c r="AA2717" t="s">
        <v>2027</v>
      </c>
    </row>
    <row r="2718" spans="1:27" ht="15" customHeight="1">
      <c r="A2718" s="962" t="s">
        <v>246</v>
      </c>
      <c r="B2718" t="s">
        <v>282</v>
      </c>
      <c r="C2718" t="s">
        <v>13</v>
      </c>
      <c r="D2718" t="s">
        <v>11</v>
      </c>
      <c r="E2718" t="s">
        <v>511</v>
      </c>
      <c r="F2718" t="s">
        <v>375</v>
      </c>
      <c r="R2718">
        <v>0</v>
      </c>
      <c r="S2718">
        <v>0</v>
      </c>
      <c r="T2718">
        <v>500000000</v>
      </c>
      <c r="X2718">
        <v>0</v>
      </c>
      <c r="Y2718">
        <v>500000000</v>
      </c>
      <c r="AA2718" t="s">
        <v>2027</v>
      </c>
    </row>
    <row r="2719" spans="1:27" ht="15" customHeight="1">
      <c r="A2719" s="962" t="s">
        <v>246</v>
      </c>
      <c r="B2719" t="s">
        <v>324</v>
      </c>
      <c r="C2719" t="s">
        <v>13</v>
      </c>
      <c r="D2719" t="s">
        <v>11</v>
      </c>
      <c r="E2719" t="s">
        <v>511</v>
      </c>
      <c r="F2719" t="s">
        <v>375</v>
      </c>
      <c r="R2719">
        <v>0</v>
      </c>
      <c r="S2719">
        <v>0</v>
      </c>
      <c r="T2719">
        <v>500000000</v>
      </c>
      <c r="X2719">
        <v>0</v>
      </c>
      <c r="Y2719">
        <v>500000000</v>
      </c>
      <c r="AA2719" t="s">
        <v>2027</v>
      </c>
    </row>
    <row r="2720" spans="1:27" ht="15" customHeight="1">
      <c r="A2720" s="962" t="s">
        <v>247</v>
      </c>
      <c r="B2720" t="s">
        <v>300</v>
      </c>
      <c r="C2720" t="s">
        <v>13</v>
      </c>
      <c r="D2720" t="s">
        <v>11</v>
      </c>
      <c r="E2720" t="s">
        <v>511</v>
      </c>
      <c r="F2720" t="s">
        <v>375</v>
      </c>
      <c r="J2720" t="s">
        <v>663</v>
      </c>
      <c r="L2720" t="s">
        <v>339</v>
      </c>
      <c r="O2720" t="s">
        <v>882</v>
      </c>
      <c r="P2720" t="s">
        <v>868</v>
      </c>
      <c r="Q2720" t="s">
        <v>869</v>
      </c>
      <c r="R2720">
        <v>123</v>
      </c>
      <c r="X2720">
        <v>0</v>
      </c>
      <c r="Y2720">
        <v>500000000</v>
      </c>
      <c r="AA2720" t="s">
        <v>2025</v>
      </c>
    </row>
    <row r="2721" spans="1:27" ht="15" customHeight="1">
      <c r="A2721" s="962" t="s">
        <v>247</v>
      </c>
      <c r="B2721" t="s">
        <v>290</v>
      </c>
      <c r="C2721" t="s">
        <v>13</v>
      </c>
      <c r="D2721" t="s">
        <v>11</v>
      </c>
      <c r="E2721" t="s">
        <v>511</v>
      </c>
      <c r="F2721" t="s">
        <v>375</v>
      </c>
      <c r="J2721" t="s">
        <v>338</v>
      </c>
      <c r="L2721" t="s">
        <v>339</v>
      </c>
      <c r="R2721">
        <v>0</v>
      </c>
      <c r="U2721">
        <v>0</v>
      </c>
      <c r="V2721">
        <v>0</v>
      </c>
      <c r="X2721">
        <v>0</v>
      </c>
      <c r="Y2721">
        <v>500000000</v>
      </c>
      <c r="Z2721">
        <v>0</v>
      </c>
      <c r="AA2721" t="s">
        <v>2028</v>
      </c>
    </row>
    <row r="2722" spans="1:27" ht="15" customHeight="1">
      <c r="A2722" s="962" t="s">
        <v>247</v>
      </c>
      <c r="B2722" t="s">
        <v>289</v>
      </c>
      <c r="C2722" t="s">
        <v>13</v>
      </c>
      <c r="D2722" t="s">
        <v>11</v>
      </c>
      <c r="E2722" t="s">
        <v>511</v>
      </c>
      <c r="F2722" t="s">
        <v>375</v>
      </c>
      <c r="R2722">
        <v>0</v>
      </c>
      <c r="X2722">
        <v>0</v>
      </c>
      <c r="Y2722">
        <v>500000000</v>
      </c>
      <c r="AA2722" t="s">
        <v>2025</v>
      </c>
    </row>
    <row r="2723" spans="1:27" ht="15" customHeight="1">
      <c r="A2723" s="962" t="s">
        <v>247</v>
      </c>
      <c r="B2723" t="s">
        <v>288</v>
      </c>
      <c r="C2723" t="s">
        <v>13</v>
      </c>
      <c r="D2723" t="s">
        <v>11</v>
      </c>
      <c r="E2723" t="s">
        <v>511</v>
      </c>
      <c r="F2723" t="s">
        <v>375</v>
      </c>
      <c r="R2723">
        <v>123</v>
      </c>
      <c r="X2723">
        <v>0</v>
      </c>
      <c r="Y2723">
        <v>500000000</v>
      </c>
      <c r="AA2723" t="s">
        <v>2025</v>
      </c>
    </row>
    <row r="2724" spans="1:27" ht="15" customHeight="1">
      <c r="A2724" s="962" t="s">
        <v>247</v>
      </c>
      <c r="B2724" t="s">
        <v>298</v>
      </c>
      <c r="C2724" t="s">
        <v>13</v>
      </c>
      <c r="D2724" t="s">
        <v>11</v>
      </c>
      <c r="E2724" t="s">
        <v>511</v>
      </c>
      <c r="F2724" t="s">
        <v>375</v>
      </c>
      <c r="R2724">
        <v>123</v>
      </c>
      <c r="X2724">
        <v>0</v>
      </c>
      <c r="Y2724">
        <v>500000000</v>
      </c>
      <c r="AA2724" t="s">
        <v>2025</v>
      </c>
    </row>
    <row r="2725" spans="1:27" ht="15" customHeight="1">
      <c r="A2725" s="962" t="s">
        <v>247</v>
      </c>
      <c r="B2725" t="s">
        <v>297</v>
      </c>
      <c r="C2725" t="s">
        <v>13</v>
      </c>
      <c r="D2725" t="s">
        <v>11</v>
      </c>
      <c r="E2725" t="s">
        <v>511</v>
      </c>
      <c r="F2725" t="s">
        <v>375</v>
      </c>
      <c r="R2725">
        <v>123</v>
      </c>
      <c r="X2725">
        <v>0</v>
      </c>
      <c r="Y2725">
        <v>500000000</v>
      </c>
      <c r="AA2725" t="s">
        <v>2025</v>
      </c>
    </row>
    <row r="2726" spans="1:27" ht="15" customHeight="1">
      <c r="A2726" s="962" t="s">
        <v>247</v>
      </c>
      <c r="B2726" t="s">
        <v>287</v>
      </c>
      <c r="C2726" t="s">
        <v>13</v>
      </c>
      <c r="D2726" t="s">
        <v>11</v>
      </c>
      <c r="E2726" t="s">
        <v>511</v>
      </c>
      <c r="F2726" t="s">
        <v>375</v>
      </c>
      <c r="R2726">
        <v>123</v>
      </c>
      <c r="X2726">
        <v>0</v>
      </c>
      <c r="Y2726">
        <v>500000000</v>
      </c>
      <c r="AA2726" t="s">
        <v>2025</v>
      </c>
    </row>
    <row r="2727" spans="1:27" ht="15" customHeight="1">
      <c r="A2727" s="962" t="s">
        <v>247</v>
      </c>
      <c r="B2727" t="s">
        <v>301</v>
      </c>
      <c r="C2727" t="s">
        <v>13</v>
      </c>
      <c r="D2727" t="s">
        <v>11</v>
      </c>
      <c r="E2727" t="s">
        <v>511</v>
      </c>
      <c r="F2727" t="s">
        <v>375</v>
      </c>
      <c r="R2727">
        <v>61.6</v>
      </c>
      <c r="S2727">
        <v>0</v>
      </c>
      <c r="T2727">
        <v>123</v>
      </c>
      <c r="X2727">
        <v>0</v>
      </c>
      <c r="Y2727">
        <v>500000000</v>
      </c>
      <c r="AA2727" t="s">
        <v>2029</v>
      </c>
    </row>
    <row r="2728" spans="1:27" ht="15" customHeight="1">
      <c r="A2728" s="962" t="s">
        <v>247</v>
      </c>
      <c r="B2728" t="s">
        <v>302</v>
      </c>
      <c r="C2728" t="s">
        <v>13</v>
      </c>
      <c r="D2728" t="s">
        <v>11</v>
      </c>
      <c r="E2728" t="s">
        <v>511</v>
      </c>
      <c r="F2728" t="s">
        <v>375</v>
      </c>
      <c r="R2728">
        <v>61.6</v>
      </c>
      <c r="S2728">
        <v>0</v>
      </c>
      <c r="T2728">
        <v>123</v>
      </c>
      <c r="X2728">
        <v>0</v>
      </c>
      <c r="Y2728">
        <v>500000000</v>
      </c>
      <c r="AA2728" t="s">
        <v>2029</v>
      </c>
    </row>
    <row r="2729" spans="1:27" ht="15" customHeight="1">
      <c r="A2729" s="962" t="s">
        <v>247</v>
      </c>
      <c r="B2729" t="s">
        <v>322</v>
      </c>
      <c r="C2729" t="s">
        <v>13</v>
      </c>
      <c r="D2729" t="s">
        <v>11</v>
      </c>
      <c r="E2729" t="s">
        <v>511</v>
      </c>
      <c r="F2729" t="s">
        <v>375</v>
      </c>
      <c r="H2729" t="s">
        <v>870</v>
      </c>
      <c r="I2729" t="s">
        <v>450</v>
      </c>
      <c r="J2729" t="s">
        <v>848</v>
      </c>
      <c r="K2729" t="s">
        <v>854</v>
      </c>
      <c r="L2729" t="s">
        <v>871</v>
      </c>
      <c r="M2729" t="s">
        <v>56</v>
      </c>
      <c r="O2729" t="s">
        <v>361</v>
      </c>
      <c r="P2729" t="s">
        <v>851</v>
      </c>
      <c r="Q2729" t="s">
        <v>337</v>
      </c>
      <c r="R2729">
        <v>0.12</v>
      </c>
      <c r="X2729">
        <v>0</v>
      </c>
      <c r="Y2729">
        <v>500000000</v>
      </c>
      <c r="AA2729" t="s">
        <v>2025</v>
      </c>
    </row>
    <row r="2730" spans="1:27" ht="15" customHeight="1">
      <c r="A2730" s="962" t="s">
        <v>247</v>
      </c>
      <c r="B2730" t="s">
        <v>318</v>
      </c>
      <c r="C2730" t="s">
        <v>13</v>
      </c>
      <c r="D2730" t="s">
        <v>11</v>
      </c>
      <c r="E2730" t="s">
        <v>511</v>
      </c>
      <c r="F2730" t="s">
        <v>375</v>
      </c>
      <c r="H2730" t="s">
        <v>898</v>
      </c>
      <c r="I2730" t="s">
        <v>847</v>
      </c>
      <c r="J2730" t="s">
        <v>848</v>
      </c>
      <c r="K2730" t="s">
        <v>849</v>
      </c>
      <c r="L2730" t="s">
        <v>850</v>
      </c>
      <c r="M2730" t="s">
        <v>57</v>
      </c>
      <c r="O2730" t="s">
        <v>361</v>
      </c>
      <c r="P2730" t="s">
        <v>851</v>
      </c>
      <c r="Q2730" t="s">
        <v>337</v>
      </c>
      <c r="R2730">
        <v>0.04</v>
      </c>
      <c r="X2730">
        <v>0</v>
      </c>
      <c r="Y2730">
        <v>500000000</v>
      </c>
      <c r="AA2730" t="s">
        <v>2025</v>
      </c>
    </row>
    <row r="2731" spans="1:27" ht="15" customHeight="1">
      <c r="A2731" s="962" t="s">
        <v>247</v>
      </c>
      <c r="B2731" t="s">
        <v>317</v>
      </c>
      <c r="C2731" t="s">
        <v>13</v>
      </c>
      <c r="D2731" t="s">
        <v>11</v>
      </c>
      <c r="E2731" t="s">
        <v>511</v>
      </c>
      <c r="F2731" t="s">
        <v>375</v>
      </c>
      <c r="I2731" t="s">
        <v>847</v>
      </c>
      <c r="K2731" t="s">
        <v>849</v>
      </c>
      <c r="L2731" t="s">
        <v>850</v>
      </c>
      <c r="M2731" t="s">
        <v>57</v>
      </c>
      <c r="O2731" t="s">
        <v>361</v>
      </c>
      <c r="P2731" t="s">
        <v>851</v>
      </c>
      <c r="Q2731" t="s">
        <v>337</v>
      </c>
      <c r="R2731">
        <v>0.04</v>
      </c>
      <c r="X2731">
        <v>0</v>
      </c>
      <c r="Y2731">
        <v>500000000</v>
      </c>
      <c r="AA2731" t="s">
        <v>2025</v>
      </c>
    </row>
    <row r="2732" spans="1:27" ht="15" customHeight="1">
      <c r="A2732" s="962" t="s">
        <v>247</v>
      </c>
      <c r="B2732" t="s">
        <v>305</v>
      </c>
      <c r="C2732" t="s">
        <v>13</v>
      </c>
      <c r="D2732" t="s">
        <v>11</v>
      </c>
      <c r="E2732" t="s">
        <v>511</v>
      </c>
      <c r="F2732" t="s">
        <v>375</v>
      </c>
      <c r="R2732">
        <v>0.04</v>
      </c>
      <c r="X2732">
        <v>0</v>
      </c>
      <c r="Y2732">
        <v>500000000</v>
      </c>
      <c r="AA2732" t="s">
        <v>2025</v>
      </c>
    </row>
    <row r="2733" spans="1:27" ht="15" customHeight="1">
      <c r="A2733" s="962" t="s">
        <v>247</v>
      </c>
      <c r="B2733" t="s">
        <v>324</v>
      </c>
      <c r="C2733" t="s">
        <v>13</v>
      </c>
      <c r="D2733" t="s">
        <v>11</v>
      </c>
      <c r="E2733" t="s">
        <v>511</v>
      </c>
      <c r="F2733" t="s">
        <v>375</v>
      </c>
      <c r="R2733">
        <v>0</v>
      </c>
      <c r="U2733">
        <v>0</v>
      </c>
      <c r="V2733">
        <v>0</v>
      </c>
      <c r="X2733">
        <v>0</v>
      </c>
      <c r="Y2733">
        <v>500000000</v>
      </c>
      <c r="Z2733">
        <v>0</v>
      </c>
      <c r="AA2733" t="s">
        <v>2028</v>
      </c>
    </row>
    <row r="2734" spans="1:27" ht="15" customHeight="1">
      <c r="A2734" s="962" t="s">
        <v>248</v>
      </c>
      <c r="B2734" t="s">
        <v>278</v>
      </c>
      <c r="C2734" t="s">
        <v>13</v>
      </c>
      <c r="D2734" t="s">
        <v>11</v>
      </c>
      <c r="E2734" t="s">
        <v>511</v>
      </c>
      <c r="F2734" t="s">
        <v>375</v>
      </c>
      <c r="R2734">
        <v>0</v>
      </c>
      <c r="X2734">
        <v>0</v>
      </c>
      <c r="Y2734">
        <v>500000000</v>
      </c>
      <c r="AA2734" t="s">
        <v>2025</v>
      </c>
    </row>
    <row r="2735" spans="1:27" ht="15" customHeight="1">
      <c r="A2735" s="962" t="s">
        <v>248</v>
      </c>
      <c r="B2735" t="s">
        <v>279</v>
      </c>
      <c r="C2735" t="s">
        <v>13</v>
      </c>
      <c r="D2735" t="s">
        <v>11</v>
      </c>
      <c r="E2735" t="s">
        <v>511</v>
      </c>
      <c r="F2735" t="s">
        <v>375</v>
      </c>
      <c r="G2735" t="s">
        <v>377</v>
      </c>
      <c r="I2735" t="s">
        <v>332</v>
      </c>
      <c r="K2735" t="s">
        <v>333</v>
      </c>
      <c r="L2735" t="s">
        <v>250</v>
      </c>
      <c r="M2735" t="s">
        <v>51</v>
      </c>
      <c r="O2735" t="s">
        <v>335</v>
      </c>
      <c r="P2735" t="s">
        <v>336</v>
      </c>
      <c r="Q2735" t="s">
        <v>337</v>
      </c>
      <c r="R2735">
        <v>80</v>
      </c>
      <c r="X2735">
        <v>0</v>
      </c>
      <c r="Y2735">
        <v>500000000</v>
      </c>
      <c r="AA2735" t="s">
        <v>2025</v>
      </c>
    </row>
    <row r="2736" spans="1:27" ht="15" customHeight="1">
      <c r="A2736" s="962" t="s">
        <v>249</v>
      </c>
      <c r="B2736" t="s">
        <v>278</v>
      </c>
      <c r="C2736" t="s">
        <v>13</v>
      </c>
      <c r="D2736" t="s">
        <v>11</v>
      </c>
      <c r="E2736" t="s">
        <v>511</v>
      </c>
      <c r="F2736" t="s">
        <v>375</v>
      </c>
      <c r="J2736" t="s">
        <v>340</v>
      </c>
      <c r="L2736" t="s">
        <v>249</v>
      </c>
      <c r="R2736">
        <v>0</v>
      </c>
      <c r="U2736">
        <v>0</v>
      </c>
      <c r="V2736">
        <v>0</v>
      </c>
      <c r="X2736">
        <v>0</v>
      </c>
      <c r="Y2736">
        <v>500000000</v>
      </c>
      <c r="Z2736">
        <v>0</v>
      </c>
      <c r="AA2736" t="s">
        <v>2026</v>
      </c>
    </row>
    <row r="2737" spans="1:27" ht="15" customHeight="1">
      <c r="A2737" s="962" t="s">
        <v>250</v>
      </c>
      <c r="B2737" t="s">
        <v>279</v>
      </c>
      <c r="C2737" t="s">
        <v>13</v>
      </c>
      <c r="D2737" t="s">
        <v>11</v>
      </c>
      <c r="E2737" t="s">
        <v>511</v>
      </c>
      <c r="F2737" t="s">
        <v>375</v>
      </c>
      <c r="G2737" t="s">
        <v>528</v>
      </c>
      <c r="I2737" t="s">
        <v>332</v>
      </c>
      <c r="K2737" t="s">
        <v>333</v>
      </c>
      <c r="L2737" t="s">
        <v>250</v>
      </c>
      <c r="M2737" t="s">
        <v>51</v>
      </c>
      <c r="O2737" t="s">
        <v>335</v>
      </c>
      <c r="P2737" t="s">
        <v>336</v>
      </c>
      <c r="Q2737" t="s">
        <v>337</v>
      </c>
      <c r="R2737">
        <v>80</v>
      </c>
      <c r="U2737">
        <v>80</v>
      </c>
      <c r="V2737">
        <v>4</v>
      </c>
      <c r="W2737">
        <v>0.1</v>
      </c>
      <c r="X2737">
        <v>0</v>
      </c>
      <c r="Y2737">
        <v>500000000</v>
      </c>
      <c r="Z2737">
        <v>0</v>
      </c>
      <c r="AA2737" t="s">
        <v>2028</v>
      </c>
    </row>
    <row r="2738" spans="1:27" ht="15" customHeight="1">
      <c r="A2738" s="962" t="s">
        <v>254</v>
      </c>
      <c r="B2738" t="s">
        <v>283</v>
      </c>
      <c r="C2738" t="s">
        <v>13</v>
      </c>
      <c r="D2738" t="s">
        <v>11</v>
      </c>
      <c r="E2738" t="s">
        <v>511</v>
      </c>
      <c r="F2738" t="s">
        <v>375</v>
      </c>
      <c r="J2738" t="s">
        <v>342</v>
      </c>
      <c r="L2738" t="s">
        <v>343</v>
      </c>
      <c r="R2738">
        <v>0</v>
      </c>
      <c r="U2738">
        <v>0</v>
      </c>
      <c r="V2738">
        <v>0</v>
      </c>
      <c r="X2738">
        <v>0</v>
      </c>
      <c r="Y2738">
        <v>500000000</v>
      </c>
      <c r="Z2738">
        <v>0</v>
      </c>
      <c r="AA2738" t="s">
        <v>2028</v>
      </c>
    </row>
    <row r="2739" spans="1:27" ht="15" customHeight="1">
      <c r="A2739" s="962" t="s">
        <v>254</v>
      </c>
      <c r="B2739" t="s">
        <v>289</v>
      </c>
      <c r="C2739" t="s">
        <v>13</v>
      </c>
      <c r="D2739" t="s">
        <v>11</v>
      </c>
      <c r="E2739" t="s">
        <v>511</v>
      </c>
      <c r="F2739" t="s">
        <v>375</v>
      </c>
      <c r="G2739" t="s">
        <v>378</v>
      </c>
      <c r="I2739" t="s">
        <v>332</v>
      </c>
      <c r="J2739" t="s">
        <v>379</v>
      </c>
      <c r="K2739" t="s">
        <v>333</v>
      </c>
      <c r="L2739" t="s">
        <v>344</v>
      </c>
      <c r="M2739" t="s">
        <v>51</v>
      </c>
      <c r="O2739" t="s">
        <v>349</v>
      </c>
      <c r="P2739" t="s">
        <v>336</v>
      </c>
      <c r="Q2739" t="s">
        <v>337</v>
      </c>
      <c r="R2739">
        <v>10</v>
      </c>
      <c r="U2739">
        <v>10</v>
      </c>
      <c r="V2739">
        <v>0.5</v>
      </c>
      <c r="W2739">
        <v>0.1</v>
      </c>
      <c r="X2739">
        <v>0</v>
      </c>
      <c r="Y2739">
        <v>500000000</v>
      </c>
      <c r="Z2739">
        <v>0</v>
      </c>
      <c r="AA2739" t="s">
        <v>2028</v>
      </c>
    </row>
    <row r="2740" spans="1:27" ht="15" customHeight="1">
      <c r="A2740" s="962" t="s">
        <v>254</v>
      </c>
      <c r="B2740" t="s">
        <v>290</v>
      </c>
      <c r="C2740" t="s">
        <v>13</v>
      </c>
      <c r="D2740" t="s">
        <v>11</v>
      </c>
      <c r="E2740" t="s">
        <v>511</v>
      </c>
      <c r="F2740" t="s">
        <v>375</v>
      </c>
      <c r="R2740">
        <v>2.78</v>
      </c>
      <c r="S2740">
        <v>0</v>
      </c>
      <c r="T2740">
        <v>10</v>
      </c>
      <c r="X2740">
        <v>0</v>
      </c>
      <c r="Y2740">
        <v>500000000</v>
      </c>
      <c r="AA2740" t="s">
        <v>2029</v>
      </c>
    </row>
    <row r="2741" spans="1:27" ht="15" customHeight="1">
      <c r="A2741" s="962" t="s">
        <v>254</v>
      </c>
      <c r="B2741" t="s">
        <v>292</v>
      </c>
      <c r="C2741" t="s">
        <v>13</v>
      </c>
      <c r="D2741" t="s">
        <v>11</v>
      </c>
      <c r="E2741" t="s">
        <v>511</v>
      </c>
      <c r="F2741" t="s">
        <v>375</v>
      </c>
      <c r="R2741">
        <v>1.1100000000000001</v>
      </c>
      <c r="S2741">
        <v>0</v>
      </c>
      <c r="T2741">
        <v>10</v>
      </c>
      <c r="X2741">
        <v>0</v>
      </c>
      <c r="Y2741">
        <v>500000000</v>
      </c>
      <c r="AA2741" t="s">
        <v>2029</v>
      </c>
    </row>
    <row r="2742" spans="1:27" ht="15" customHeight="1">
      <c r="A2742" s="962" t="s">
        <v>254</v>
      </c>
      <c r="B2742" t="s">
        <v>294</v>
      </c>
      <c r="C2742" t="s">
        <v>13</v>
      </c>
      <c r="D2742" t="s">
        <v>11</v>
      </c>
      <c r="E2742" t="s">
        <v>511</v>
      </c>
      <c r="F2742" t="s">
        <v>375</v>
      </c>
      <c r="R2742">
        <v>0.56000000000000005</v>
      </c>
      <c r="S2742">
        <v>0</v>
      </c>
      <c r="T2742">
        <v>10</v>
      </c>
      <c r="X2742">
        <v>0</v>
      </c>
      <c r="Y2742">
        <v>500000000</v>
      </c>
      <c r="AA2742" t="s">
        <v>2029</v>
      </c>
    </row>
    <row r="2743" spans="1:27" ht="15" customHeight="1">
      <c r="A2743" s="962" t="s">
        <v>254</v>
      </c>
      <c r="B2743" t="s">
        <v>295</v>
      </c>
      <c r="C2743" t="s">
        <v>13</v>
      </c>
      <c r="D2743" t="s">
        <v>11</v>
      </c>
      <c r="E2743" t="s">
        <v>511</v>
      </c>
      <c r="F2743" t="s">
        <v>375</v>
      </c>
      <c r="R2743">
        <v>2.78</v>
      </c>
      <c r="S2743">
        <v>0</v>
      </c>
      <c r="T2743">
        <v>10</v>
      </c>
      <c r="X2743">
        <v>0</v>
      </c>
      <c r="Y2743">
        <v>500000000</v>
      </c>
      <c r="AA2743" t="s">
        <v>2029</v>
      </c>
    </row>
    <row r="2744" spans="1:27" ht="15" customHeight="1">
      <c r="A2744" s="962" t="s">
        <v>254</v>
      </c>
      <c r="B2744" t="s">
        <v>280</v>
      </c>
      <c r="C2744" t="s">
        <v>13</v>
      </c>
      <c r="D2744" t="s">
        <v>11</v>
      </c>
      <c r="E2744" t="s">
        <v>511</v>
      </c>
      <c r="F2744" t="s">
        <v>375</v>
      </c>
      <c r="G2744" t="s">
        <v>529</v>
      </c>
      <c r="I2744" t="s">
        <v>332</v>
      </c>
      <c r="K2744" t="s">
        <v>333</v>
      </c>
      <c r="L2744" t="s">
        <v>346</v>
      </c>
      <c r="M2744" t="s">
        <v>51</v>
      </c>
      <c r="O2744" t="s">
        <v>335</v>
      </c>
      <c r="P2744" t="s">
        <v>336</v>
      </c>
      <c r="Q2744" t="s">
        <v>337</v>
      </c>
      <c r="R2744">
        <v>914</v>
      </c>
      <c r="U2744">
        <v>913.77</v>
      </c>
      <c r="V2744">
        <v>45.69</v>
      </c>
      <c r="W2744">
        <v>0.1</v>
      </c>
      <c r="X2744">
        <v>0</v>
      </c>
      <c r="Y2744">
        <v>500000000</v>
      </c>
      <c r="Z2744">
        <v>0</v>
      </c>
      <c r="AA2744" t="s">
        <v>2028</v>
      </c>
    </row>
    <row r="2745" spans="1:27" ht="15" customHeight="1">
      <c r="A2745" s="962" t="s">
        <v>254</v>
      </c>
      <c r="B2745" t="s">
        <v>299</v>
      </c>
      <c r="C2745" t="s">
        <v>13</v>
      </c>
      <c r="D2745" t="s">
        <v>11</v>
      </c>
      <c r="E2745" t="s">
        <v>511</v>
      </c>
      <c r="F2745" t="s">
        <v>375</v>
      </c>
      <c r="G2745" t="s">
        <v>530</v>
      </c>
      <c r="I2745" t="s">
        <v>332</v>
      </c>
      <c r="K2745" t="s">
        <v>333</v>
      </c>
      <c r="L2745" t="s">
        <v>348</v>
      </c>
      <c r="M2745" t="s">
        <v>51</v>
      </c>
      <c r="O2745" t="s">
        <v>349</v>
      </c>
      <c r="P2745" t="s">
        <v>336</v>
      </c>
      <c r="Q2745" t="s">
        <v>337</v>
      </c>
      <c r="R2745">
        <v>12.2</v>
      </c>
      <c r="U2745">
        <v>12.17</v>
      </c>
      <c r="V2745">
        <v>0.61</v>
      </c>
      <c r="W2745">
        <v>0.1</v>
      </c>
      <c r="X2745">
        <v>0</v>
      </c>
      <c r="Y2745">
        <v>500000000</v>
      </c>
      <c r="Z2745">
        <v>0</v>
      </c>
      <c r="AA2745" t="s">
        <v>2028</v>
      </c>
    </row>
    <row r="2746" spans="1:27" ht="15" customHeight="1">
      <c r="A2746" s="962" t="s">
        <v>254</v>
      </c>
      <c r="B2746" t="s">
        <v>284</v>
      </c>
      <c r="C2746" t="s">
        <v>13</v>
      </c>
      <c r="D2746" t="s">
        <v>11</v>
      </c>
      <c r="E2746" t="s">
        <v>511</v>
      </c>
      <c r="F2746" t="s">
        <v>375</v>
      </c>
      <c r="R2746">
        <v>0</v>
      </c>
      <c r="U2746">
        <v>0</v>
      </c>
      <c r="V2746">
        <v>0</v>
      </c>
      <c r="X2746">
        <v>0</v>
      </c>
      <c r="Y2746">
        <v>500000000</v>
      </c>
      <c r="Z2746">
        <v>0</v>
      </c>
      <c r="AA2746" t="s">
        <v>2028</v>
      </c>
    </row>
    <row r="2747" spans="1:27" ht="15" customHeight="1">
      <c r="A2747" s="962" t="s">
        <v>254</v>
      </c>
      <c r="B2747" t="s">
        <v>285</v>
      </c>
      <c r="C2747" t="s">
        <v>13</v>
      </c>
      <c r="D2747" t="s">
        <v>11</v>
      </c>
      <c r="E2747" t="s">
        <v>511</v>
      </c>
      <c r="F2747" t="s">
        <v>375</v>
      </c>
      <c r="R2747">
        <v>0</v>
      </c>
      <c r="U2747">
        <v>0</v>
      </c>
      <c r="V2747">
        <v>0</v>
      </c>
      <c r="X2747">
        <v>0</v>
      </c>
      <c r="Y2747">
        <v>500000000</v>
      </c>
      <c r="Z2747">
        <v>0</v>
      </c>
      <c r="AA2747" t="s">
        <v>2028</v>
      </c>
    </row>
    <row r="2748" spans="1:27" ht="15" customHeight="1">
      <c r="A2748" s="962" t="s">
        <v>254</v>
      </c>
      <c r="B2748" t="s">
        <v>286</v>
      </c>
      <c r="C2748" t="s">
        <v>13</v>
      </c>
      <c r="D2748" t="s">
        <v>11</v>
      </c>
      <c r="E2748" t="s">
        <v>511</v>
      </c>
      <c r="F2748" t="s">
        <v>375</v>
      </c>
      <c r="R2748">
        <v>0</v>
      </c>
      <c r="U2748">
        <v>0</v>
      </c>
      <c r="V2748">
        <v>0</v>
      </c>
      <c r="X2748">
        <v>0</v>
      </c>
      <c r="Y2748">
        <v>500000000</v>
      </c>
      <c r="Z2748">
        <v>0</v>
      </c>
      <c r="AA2748" t="s">
        <v>2028</v>
      </c>
    </row>
    <row r="2749" spans="1:27" ht="15" customHeight="1">
      <c r="A2749" s="962" t="s">
        <v>254</v>
      </c>
      <c r="B2749" t="s">
        <v>303</v>
      </c>
      <c r="C2749" t="s">
        <v>13</v>
      </c>
      <c r="D2749" t="s">
        <v>11</v>
      </c>
      <c r="E2749" t="s">
        <v>511</v>
      </c>
      <c r="F2749" t="s">
        <v>375</v>
      </c>
      <c r="R2749">
        <v>0</v>
      </c>
      <c r="U2749">
        <v>0</v>
      </c>
      <c r="V2749">
        <v>0</v>
      </c>
      <c r="X2749">
        <v>0</v>
      </c>
      <c r="Y2749">
        <v>500000000</v>
      </c>
      <c r="Z2749">
        <v>0</v>
      </c>
      <c r="AA2749" t="s">
        <v>2028</v>
      </c>
    </row>
    <row r="2750" spans="1:27" ht="15" customHeight="1">
      <c r="A2750" s="962" t="s">
        <v>254</v>
      </c>
      <c r="B2750" t="s">
        <v>291</v>
      </c>
      <c r="C2750" t="s">
        <v>13</v>
      </c>
      <c r="D2750" t="s">
        <v>11</v>
      </c>
      <c r="E2750" t="s">
        <v>511</v>
      </c>
      <c r="F2750" t="s">
        <v>375</v>
      </c>
      <c r="R2750">
        <v>1.67</v>
      </c>
      <c r="S2750">
        <v>0</v>
      </c>
      <c r="T2750">
        <v>10</v>
      </c>
      <c r="X2750">
        <v>0</v>
      </c>
      <c r="Y2750">
        <v>500000000</v>
      </c>
      <c r="AA2750" t="s">
        <v>2029</v>
      </c>
    </row>
    <row r="2751" spans="1:27" ht="15" customHeight="1">
      <c r="A2751" s="962" t="s">
        <v>254</v>
      </c>
      <c r="B2751" t="s">
        <v>293</v>
      </c>
      <c r="C2751" t="s">
        <v>13</v>
      </c>
      <c r="D2751" t="s">
        <v>11</v>
      </c>
      <c r="E2751" t="s">
        <v>511</v>
      </c>
      <c r="F2751" t="s">
        <v>375</v>
      </c>
      <c r="R2751">
        <v>0.56000000000000005</v>
      </c>
      <c r="S2751">
        <v>0</v>
      </c>
      <c r="T2751">
        <v>10</v>
      </c>
      <c r="X2751">
        <v>0</v>
      </c>
      <c r="Y2751">
        <v>500000000</v>
      </c>
      <c r="AA2751" t="s">
        <v>2029</v>
      </c>
    </row>
    <row r="2752" spans="1:27" ht="15" customHeight="1">
      <c r="A2752" s="962" t="s">
        <v>254</v>
      </c>
      <c r="B2752" t="s">
        <v>288</v>
      </c>
      <c r="C2752" t="s">
        <v>13</v>
      </c>
      <c r="D2752" t="s">
        <v>11</v>
      </c>
      <c r="E2752" t="s">
        <v>511</v>
      </c>
      <c r="F2752" t="s">
        <v>375</v>
      </c>
      <c r="R2752">
        <v>22.2</v>
      </c>
      <c r="X2752">
        <v>0</v>
      </c>
      <c r="Y2752">
        <v>500000000</v>
      </c>
      <c r="AA2752" t="s">
        <v>2025</v>
      </c>
    </row>
    <row r="2753" spans="1:27" ht="15" customHeight="1">
      <c r="A2753" s="962" t="s">
        <v>254</v>
      </c>
      <c r="B2753" t="s">
        <v>298</v>
      </c>
      <c r="C2753" t="s">
        <v>13</v>
      </c>
      <c r="D2753" t="s">
        <v>11</v>
      </c>
      <c r="E2753" t="s">
        <v>511</v>
      </c>
      <c r="F2753" t="s">
        <v>375</v>
      </c>
      <c r="R2753">
        <v>12.2</v>
      </c>
      <c r="X2753">
        <v>0</v>
      </c>
      <c r="Y2753">
        <v>500000000</v>
      </c>
      <c r="AA2753" t="s">
        <v>2025</v>
      </c>
    </row>
    <row r="2754" spans="1:27" ht="15" customHeight="1">
      <c r="A2754" s="962" t="s">
        <v>254</v>
      </c>
      <c r="B2754" t="s">
        <v>297</v>
      </c>
      <c r="C2754" t="s">
        <v>13</v>
      </c>
      <c r="D2754" t="s">
        <v>11</v>
      </c>
      <c r="E2754" t="s">
        <v>511</v>
      </c>
      <c r="F2754" t="s">
        <v>375</v>
      </c>
      <c r="R2754">
        <v>12.2</v>
      </c>
      <c r="X2754">
        <v>0</v>
      </c>
      <c r="Y2754">
        <v>500000000</v>
      </c>
      <c r="AA2754" t="s">
        <v>2025</v>
      </c>
    </row>
    <row r="2755" spans="1:27" ht="15" customHeight="1">
      <c r="A2755" s="962" t="s">
        <v>254</v>
      </c>
      <c r="B2755" t="s">
        <v>287</v>
      </c>
      <c r="C2755" t="s">
        <v>13</v>
      </c>
      <c r="D2755" t="s">
        <v>11</v>
      </c>
      <c r="E2755" t="s">
        <v>511</v>
      </c>
      <c r="F2755" t="s">
        <v>375</v>
      </c>
      <c r="R2755">
        <v>27.9</v>
      </c>
      <c r="X2755">
        <v>0</v>
      </c>
      <c r="Y2755">
        <v>500000000</v>
      </c>
      <c r="AA2755" t="s">
        <v>2025</v>
      </c>
    </row>
    <row r="2756" spans="1:27" ht="15" customHeight="1">
      <c r="A2756" s="962" t="s">
        <v>254</v>
      </c>
      <c r="B2756" t="s">
        <v>296</v>
      </c>
      <c r="C2756" t="s">
        <v>13</v>
      </c>
      <c r="D2756" t="s">
        <v>11</v>
      </c>
      <c r="E2756" t="s">
        <v>511</v>
      </c>
      <c r="F2756" t="s">
        <v>375</v>
      </c>
      <c r="R2756">
        <v>2.78</v>
      </c>
      <c r="S2756">
        <v>0</v>
      </c>
      <c r="T2756">
        <v>10</v>
      </c>
      <c r="X2756">
        <v>0</v>
      </c>
      <c r="Y2756">
        <v>500000000</v>
      </c>
      <c r="AA2756" t="s">
        <v>2029</v>
      </c>
    </row>
    <row r="2757" spans="1:27" ht="15" customHeight="1">
      <c r="A2757" s="962" t="s">
        <v>254</v>
      </c>
      <c r="B2757" t="s">
        <v>319</v>
      </c>
      <c r="C2757" t="s">
        <v>13</v>
      </c>
      <c r="D2757" t="s">
        <v>11</v>
      </c>
      <c r="E2757" t="s">
        <v>511</v>
      </c>
      <c r="F2757" t="s">
        <v>375</v>
      </c>
      <c r="G2757" t="s">
        <v>531</v>
      </c>
      <c r="I2757" t="s">
        <v>332</v>
      </c>
      <c r="K2757" t="s">
        <v>333</v>
      </c>
      <c r="L2757" t="s">
        <v>351</v>
      </c>
      <c r="M2757" t="s">
        <v>51</v>
      </c>
      <c r="O2757" t="s">
        <v>349</v>
      </c>
      <c r="P2757" t="s">
        <v>336</v>
      </c>
      <c r="Q2757" t="s">
        <v>337</v>
      </c>
      <c r="R2757">
        <v>5.68</v>
      </c>
      <c r="U2757">
        <v>5.68</v>
      </c>
      <c r="V2757">
        <v>0.28000000000000003</v>
      </c>
      <c r="W2757">
        <v>0.1</v>
      </c>
      <c r="X2757">
        <v>0</v>
      </c>
      <c r="Y2757">
        <v>500000000</v>
      </c>
      <c r="Z2757">
        <v>0</v>
      </c>
      <c r="AA2757" t="s">
        <v>2028</v>
      </c>
    </row>
    <row r="2758" spans="1:27" ht="15" customHeight="1">
      <c r="A2758" s="962" t="s">
        <v>254</v>
      </c>
      <c r="B2758" t="s">
        <v>317</v>
      </c>
      <c r="C2758" t="s">
        <v>13</v>
      </c>
      <c r="D2758" t="s">
        <v>11</v>
      </c>
      <c r="E2758" t="s">
        <v>511</v>
      </c>
      <c r="F2758" t="s">
        <v>375</v>
      </c>
      <c r="G2758" t="s">
        <v>350</v>
      </c>
      <c r="I2758" t="s">
        <v>332</v>
      </c>
      <c r="K2758" t="s">
        <v>333</v>
      </c>
      <c r="L2758" t="s">
        <v>351</v>
      </c>
      <c r="M2758" t="s">
        <v>51</v>
      </c>
      <c r="O2758" t="s">
        <v>349</v>
      </c>
      <c r="P2758" t="s">
        <v>336</v>
      </c>
      <c r="Q2758" t="s">
        <v>337</v>
      </c>
      <c r="R2758">
        <v>5.68</v>
      </c>
      <c r="X2758">
        <v>0</v>
      </c>
      <c r="Y2758">
        <v>500000000</v>
      </c>
      <c r="AA2758" t="s">
        <v>2025</v>
      </c>
    </row>
    <row r="2759" spans="1:27" ht="15" customHeight="1">
      <c r="A2759" s="962" t="s">
        <v>254</v>
      </c>
      <c r="B2759" t="s">
        <v>305</v>
      </c>
      <c r="C2759" t="s">
        <v>13</v>
      </c>
      <c r="D2759" t="s">
        <v>11</v>
      </c>
      <c r="E2759" t="s">
        <v>511</v>
      </c>
      <c r="F2759" t="s">
        <v>375</v>
      </c>
      <c r="R2759">
        <v>5.68</v>
      </c>
      <c r="X2759">
        <v>0</v>
      </c>
      <c r="Y2759">
        <v>500000000</v>
      </c>
      <c r="AA2759" t="s">
        <v>2025</v>
      </c>
    </row>
    <row r="2760" spans="1:27" ht="15" customHeight="1">
      <c r="A2760" s="962" t="s">
        <v>254</v>
      </c>
      <c r="B2760" t="s">
        <v>321</v>
      </c>
      <c r="C2760" t="s">
        <v>13</v>
      </c>
      <c r="D2760" t="s">
        <v>11</v>
      </c>
      <c r="E2760" t="s">
        <v>511</v>
      </c>
      <c r="F2760" t="s">
        <v>375</v>
      </c>
      <c r="H2760" t="s">
        <v>532</v>
      </c>
      <c r="I2760" t="s">
        <v>353</v>
      </c>
      <c r="K2760" t="s">
        <v>333</v>
      </c>
      <c r="L2760" t="s">
        <v>354</v>
      </c>
      <c r="M2760" t="s">
        <v>58</v>
      </c>
      <c r="O2760" t="s">
        <v>335</v>
      </c>
      <c r="P2760" t="s">
        <v>336</v>
      </c>
      <c r="Q2760" t="s">
        <v>337</v>
      </c>
      <c r="R2760">
        <v>476</v>
      </c>
      <c r="U2760">
        <v>476.1</v>
      </c>
      <c r="V2760">
        <v>23.81</v>
      </c>
      <c r="W2760">
        <v>0.1</v>
      </c>
      <c r="X2760">
        <v>0</v>
      </c>
      <c r="Y2760">
        <v>500000000</v>
      </c>
      <c r="Z2760">
        <v>0</v>
      </c>
      <c r="AA2760" t="s">
        <v>2028</v>
      </c>
    </row>
    <row r="2761" spans="1:27" ht="15" customHeight="1">
      <c r="A2761" s="962" t="s">
        <v>254</v>
      </c>
      <c r="B2761" t="s">
        <v>324</v>
      </c>
      <c r="C2761" t="s">
        <v>13</v>
      </c>
      <c r="D2761" t="s">
        <v>11</v>
      </c>
      <c r="E2761" t="s">
        <v>511</v>
      </c>
      <c r="F2761" t="s">
        <v>375</v>
      </c>
      <c r="L2761" t="s">
        <v>1977</v>
      </c>
      <c r="N2761" t="s">
        <v>230</v>
      </c>
      <c r="O2761" t="s">
        <v>349</v>
      </c>
      <c r="P2761" t="s">
        <v>1978</v>
      </c>
      <c r="Q2761" t="s">
        <v>2003</v>
      </c>
      <c r="R2761">
        <v>4.09</v>
      </c>
      <c r="X2761">
        <v>0</v>
      </c>
      <c r="Y2761">
        <v>500000000</v>
      </c>
      <c r="AA2761" t="s">
        <v>2025</v>
      </c>
    </row>
    <row r="2762" spans="1:27" ht="15" customHeight="1">
      <c r="A2762" s="962" t="s">
        <v>255</v>
      </c>
      <c r="B2762" t="s">
        <v>322</v>
      </c>
      <c r="C2762" t="s">
        <v>13</v>
      </c>
      <c r="D2762" t="s">
        <v>11</v>
      </c>
      <c r="E2762" t="s">
        <v>511</v>
      </c>
      <c r="F2762" t="s">
        <v>375</v>
      </c>
      <c r="H2762" t="s">
        <v>848</v>
      </c>
      <c r="I2762" t="s">
        <v>853</v>
      </c>
      <c r="J2762" t="s">
        <v>848</v>
      </c>
      <c r="K2762" t="s">
        <v>849</v>
      </c>
      <c r="L2762" t="s">
        <v>1993</v>
      </c>
      <c r="M2762" t="s">
        <v>55</v>
      </c>
      <c r="O2762" t="s">
        <v>361</v>
      </c>
      <c r="P2762" t="s">
        <v>667</v>
      </c>
      <c r="Q2762" t="s">
        <v>668</v>
      </c>
      <c r="R2762">
        <v>0.08</v>
      </c>
      <c r="X2762">
        <v>0</v>
      </c>
      <c r="Y2762">
        <v>500000000</v>
      </c>
      <c r="AA2762" t="s">
        <v>2025</v>
      </c>
    </row>
    <row r="2763" spans="1:27" ht="15" customHeight="1">
      <c r="A2763" s="962" t="s">
        <v>255</v>
      </c>
      <c r="B2763" t="s">
        <v>301</v>
      </c>
      <c r="C2763" t="s">
        <v>13</v>
      </c>
      <c r="D2763" t="s">
        <v>11</v>
      </c>
      <c r="E2763" t="s">
        <v>511</v>
      </c>
      <c r="F2763" t="s">
        <v>375</v>
      </c>
      <c r="H2763" t="s">
        <v>856</v>
      </c>
      <c r="I2763" t="s">
        <v>853</v>
      </c>
      <c r="J2763" t="s">
        <v>848</v>
      </c>
      <c r="K2763" t="s">
        <v>849</v>
      </c>
      <c r="L2763" t="s">
        <v>857</v>
      </c>
      <c r="M2763" t="s">
        <v>55</v>
      </c>
      <c r="O2763" t="s">
        <v>361</v>
      </c>
      <c r="P2763" t="s">
        <v>851</v>
      </c>
      <c r="Q2763" t="s">
        <v>337</v>
      </c>
      <c r="R2763">
        <v>11.2</v>
      </c>
      <c r="X2763">
        <v>0</v>
      </c>
      <c r="Y2763">
        <v>500000000</v>
      </c>
      <c r="AA2763" t="s">
        <v>2025</v>
      </c>
    </row>
    <row r="2764" spans="1:27" ht="15" customHeight="1">
      <c r="A2764" s="962" t="s">
        <v>255</v>
      </c>
      <c r="B2764" t="s">
        <v>307</v>
      </c>
      <c r="C2764" t="s">
        <v>13</v>
      </c>
      <c r="D2764" t="s">
        <v>11</v>
      </c>
      <c r="E2764" t="s">
        <v>511</v>
      </c>
      <c r="F2764" t="s">
        <v>375</v>
      </c>
      <c r="H2764" t="s">
        <v>858</v>
      </c>
      <c r="I2764" t="s">
        <v>853</v>
      </c>
      <c r="J2764" t="s">
        <v>848</v>
      </c>
      <c r="K2764" t="s">
        <v>849</v>
      </c>
      <c r="L2764" t="s">
        <v>859</v>
      </c>
      <c r="M2764" t="s">
        <v>55</v>
      </c>
      <c r="O2764" t="s">
        <v>361</v>
      </c>
      <c r="P2764" t="s">
        <v>851</v>
      </c>
      <c r="Q2764" t="s">
        <v>337</v>
      </c>
      <c r="R2764">
        <v>0.15</v>
      </c>
      <c r="X2764">
        <v>0</v>
      </c>
      <c r="Y2764">
        <v>500000000</v>
      </c>
      <c r="AA2764" t="s">
        <v>2025</v>
      </c>
    </row>
    <row r="2765" spans="1:27" ht="15" customHeight="1">
      <c r="A2765" s="962" t="s">
        <v>255</v>
      </c>
      <c r="B2765" t="s">
        <v>315</v>
      </c>
      <c r="C2765" t="s">
        <v>13</v>
      </c>
      <c r="D2765" t="s">
        <v>11</v>
      </c>
      <c r="E2765" t="s">
        <v>511</v>
      </c>
      <c r="F2765" t="s">
        <v>375</v>
      </c>
      <c r="H2765" t="s">
        <v>860</v>
      </c>
      <c r="I2765" t="s">
        <v>853</v>
      </c>
      <c r="J2765" t="s">
        <v>848</v>
      </c>
      <c r="K2765" t="s">
        <v>849</v>
      </c>
      <c r="L2765" t="s">
        <v>861</v>
      </c>
      <c r="M2765" t="s">
        <v>55</v>
      </c>
      <c r="O2765" t="s">
        <v>361</v>
      </c>
      <c r="P2765" t="s">
        <v>851</v>
      </c>
      <c r="Q2765" t="s">
        <v>337</v>
      </c>
      <c r="R2765">
        <v>0</v>
      </c>
      <c r="X2765">
        <v>0</v>
      </c>
      <c r="Y2765">
        <v>500000000</v>
      </c>
      <c r="AA2765" t="s">
        <v>2025</v>
      </c>
    </row>
    <row r="2766" spans="1:27" ht="15" customHeight="1">
      <c r="A2766" s="962" t="s">
        <v>255</v>
      </c>
      <c r="B2766" t="s">
        <v>308</v>
      </c>
      <c r="C2766" t="s">
        <v>13</v>
      </c>
      <c r="D2766" t="s">
        <v>11</v>
      </c>
      <c r="E2766" t="s">
        <v>511</v>
      </c>
      <c r="F2766" t="s">
        <v>375</v>
      </c>
      <c r="H2766" t="s">
        <v>862</v>
      </c>
      <c r="I2766" t="s">
        <v>853</v>
      </c>
      <c r="J2766" t="s">
        <v>848</v>
      </c>
      <c r="K2766" t="s">
        <v>849</v>
      </c>
      <c r="L2766" t="s">
        <v>863</v>
      </c>
      <c r="M2766" t="s">
        <v>55</v>
      </c>
      <c r="O2766" t="s">
        <v>361</v>
      </c>
      <c r="P2766" t="s">
        <v>851</v>
      </c>
      <c r="Q2766" t="s">
        <v>337</v>
      </c>
      <c r="R2766">
        <v>0.15</v>
      </c>
      <c r="X2766">
        <v>0</v>
      </c>
      <c r="Y2766">
        <v>500000000</v>
      </c>
      <c r="AA2766" t="s">
        <v>2025</v>
      </c>
    </row>
    <row r="2767" spans="1:27" ht="15" customHeight="1">
      <c r="A2767" s="962" t="s">
        <v>255</v>
      </c>
      <c r="B2767" t="s">
        <v>311</v>
      </c>
      <c r="C2767" t="s">
        <v>13</v>
      </c>
      <c r="D2767" t="s">
        <v>11</v>
      </c>
      <c r="E2767" t="s">
        <v>511</v>
      </c>
      <c r="F2767" t="s">
        <v>375</v>
      </c>
      <c r="H2767" t="s">
        <v>864</v>
      </c>
      <c r="I2767" t="s">
        <v>853</v>
      </c>
      <c r="J2767" t="s">
        <v>848</v>
      </c>
      <c r="K2767" t="s">
        <v>849</v>
      </c>
      <c r="L2767" t="s">
        <v>865</v>
      </c>
      <c r="M2767" t="s">
        <v>55</v>
      </c>
      <c r="O2767" t="s">
        <v>361</v>
      </c>
      <c r="P2767" t="s">
        <v>851</v>
      </c>
      <c r="Q2767" t="s">
        <v>337</v>
      </c>
      <c r="R2767">
        <v>8.1300000000000008</v>
      </c>
      <c r="X2767">
        <v>0</v>
      </c>
      <c r="Y2767">
        <v>500000000</v>
      </c>
      <c r="AA2767" t="s">
        <v>2025</v>
      </c>
    </row>
    <row r="2768" spans="1:27" ht="15" customHeight="1">
      <c r="A2768" s="962" t="s">
        <v>255</v>
      </c>
      <c r="B2768" t="s">
        <v>312</v>
      </c>
      <c r="C2768" t="s">
        <v>13</v>
      </c>
      <c r="D2768" t="s">
        <v>11</v>
      </c>
      <c r="E2768" t="s">
        <v>511</v>
      </c>
      <c r="F2768" t="s">
        <v>375</v>
      </c>
      <c r="H2768" t="s">
        <v>866</v>
      </c>
      <c r="I2768" t="s">
        <v>853</v>
      </c>
      <c r="J2768" t="s">
        <v>848</v>
      </c>
      <c r="K2768" t="s">
        <v>849</v>
      </c>
      <c r="L2768" t="s">
        <v>867</v>
      </c>
      <c r="M2768" t="s">
        <v>55</v>
      </c>
      <c r="O2768" t="s">
        <v>361</v>
      </c>
      <c r="P2768" t="s">
        <v>851</v>
      </c>
      <c r="Q2768" t="s">
        <v>337</v>
      </c>
      <c r="R2768">
        <v>0.21</v>
      </c>
      <c r="X2768">
        <v>0</v>
      </c>
      <c r="Y2768">
        <v>500000000</v>
      </c>
      <c r="AA2768" t="s">
        <v>2025</v>
      </c>
    </row>
    <row r="2769" spans="1:27" ht="15" customHeight="1">
      <c r="A2769" s="962" t="s">
        <v>255</v>
      </c>
      <c r="B2769" t="s">
        <v>300</v>
      </c>
      <c r="C2769" t="s">
        <v>13</v>
      </c>
      <c r="D2769" t="s">
        <v>11</v>
      </c>
      <c r="E2769" t="s">
        <v>511</v>
      </c>
      <c r="F2769" t="s">
        <v>375</v>
      </c>
      <c r="I2769" t="s">
        <v>853</v>
      </c>
      <c r="K2769" t="s">
        <v>849</v>
      </c>
      <c r="L2769" t="s">
        <v>857</v>
      </c>
      <c r="M2769" t="s">
        <v>55</v>
      </c>
      <c r="O2769" t="s">
        <v>361</v>
      </c>
      <c r="P2769" t="s">
        <v>851</v>
      </c>
      <c r="Q2769" t="s">
        <v>337</v>
      </c>
      <c r="R2769">
        <v>11.2</v>
      </c>
      <c r="X2769">
        <v>0</v>
      </c>
      <c r="Y2769">
        <v>500000000</v>
      </c>
      <c r="AA2769" t="s">
        <v>2025</v>
      </c>
    </row>
    <row r="2770" spans="1:27" ht="15" customHeight="1">
      <c r="A2770" s="962" t="s">
        <v>255</v>
      </c>
      <c r="B2770" t="s">
        <v>298</v>
      </c>
      <c r="C2770" t="s">
        <v>13</v>
      </c>
      <c r="D2770" t="s">
        <v>11</v>
      </c>
      <c r="E2770" t="s">
        <v>511</v>
      </c>
      <c r="F2770" t="s">
        <v>375</v>
      </c>
      <c r="R2770">
        <v>11.2</v>
      </c>
      <c r="X2770">
        <v>0</v>
      </c>
      <c r="Y2770">
        <v>500000000</v>
      </c>
      <c r="AA2770" t="s">
        <v>2025</v>
      </c>
    </row>
    <row r="2771" spans="1:27" ht="15" customHeight="1">
      <c r="A2771" s="962" t="s">
        <v>255</v>
      </c>
      <c r="B2771" t="s">
        <v>297</v>
      </c>
      <c r="C2771" t="s">
        <v>13</v>
      </c>
      <c r="D2771" t="s">
        <v>11</v>
      </c>
      <c r="E2771" t="s">
        <v>511</v>
      </c>
      <c r="F2771" t="s">
        <v>375</v>
      </c>
      <c r="R2771">
        <v>11.2</v>
      </c>
      <c r="X2771">
        <v>0</v>
      </c>
      <c r="Y2771">
        <v>500000000</v>
      </c>
      <c r="AA2771" t="s">
        <v>2025</v>
      </c>
    </row>
    <row r="2772" spans="1:27" ht="15" customHeight="1">
      <c r="A2772" s="962" t="s">
        <v>255</v>
      </c>
      <c r="B2772" t="s">
        <v>288</v>
      </c>
      <c r="C2772" t="s">
        <v>13</v>
      </c>
      <c r="D2772" t="s">
        <v>11</v>
      </c>
      <c r="E2772" t="s">
        <v>511</v>
      </c>
      <c r="F2772" t="s">
        <v>375</v>
      </c>
      <c r="R2772">
        <v>11.2</v>
      </c>
      <c r="X2772">
        <v>0</v>
      </c>
      <c r="Y2772">
        <v>500000000</v>
      </c>
      <c r="AA2772" t="s">
        <v>2025</v>
      </c>
    </row>
    <row r="2773" spans="1:27" ht="15" customHeight="1">
      <c r="A2773" s="962" t="s">
        <v>255</v>
      </c>
      <c r="B2773" t="s">
        <v>287</v>
      </c>
      <c r="C2773" t="s">
        <v>13</v>
      </c>
      <c r="D2773" t="s">
        <v>11</v>
      </c>
      <c r="E2773" t="s">
        <v>511</v>
      </c>
      <c r="F2773" t="s">
        <v>375</v>
      </c>
      <c r="R2773">
        <v>19.899999999999999</v>
      </c>
      <c r="X2773">
        <v>0</v>
      </c>
      <c r="Y2773">
        <v>500000000</v>
      </c>
      <c r="AA2773" t="s">
        <v>2025</v>
      </c>
    </row>
    <row r="2774" spans="1:27" ht="15" customHeight="1">
      <c r="A2774" s="962" t="s">
        <v>255</v>
      </c>
      <c r="B2774" t="s">
        <v>306</v>
      </c>
      <c r="C2774" t="s">
        <v>13</v>
      </c>
      <c r="D2774" t="s">
        <v>11</v>
      </c>
      <c r="E2774" t="s">
        <v>511</v>
      </c>
      <c r="F2774" t="s">
        <v>375</v>
      </c>
      <c r="I2774" t="s">
        <v>853</v>
      </c>
      <c r="K2774" t="s">
        <v>849</v>
      </c>
      <c r="L2774" t="s">
        <v>1994</v>
      </c>
      <c r="M2774" t="s">
        <v>55</v>
      </c>
      <c r="O2774" t="s">
        <v>361</v>
      </c>
      <c r="P2774" t="s">
        <v>851</v>
      </c>
      <c r="Q2774" t="s">
        <v>337</v>
      </c>
      <c r="R2774">
        <v>0.31</v>
      </c>
      <c r="X2774">
        <v>0</v>
      </c>
      <c r="Y2774">
        <v>500000000</v>
      </c>
      <c r="AA2774" t="s">
        <v>2025</v>
      </c>
    </row>
    <row r="2775" spans="1:27" ht="15" customHeight="1">
      <c r="A2775" s="962" t="s">
        <v>255</v>
      </c>
      <c r="B2775" t="s">
        <v>305</v>
      </c>
      <c r="C2775" t="s">
        <v>13</v>
      </c>
      <c r="D2775" t="s">
        <v>11</v>
      </c>
      <c r="E2775" t="s">
        <v>511</v>
      </c>
      <c r="F2775" t="s">
        <v>375</v>
      </c>
      <c r="R2775">
        <v>8.65</v>
      </c>
      <c r="X2775">
        <v>0</v>
      </c>
      <c r="Y2775">
        <v>500000000</v>
      </c>
      <c r="AA2775" t="s">
        <v>2025</v>
      </c>
    </row>
    <row r="2776" spans="1:27" ht="15" customHeight="1">
      <c r="A2776" s="962" t="s">
        <v>255</v>
      </c>
      <c r="B2776" t="s">
        <v>309</v>
      </c>
      <c r="C2776" t="s">
        <v>13</v>
      </c>
      <c r="D2776" t="s">
        <v>11</v>
      </c>
      <c r="E2776" t="s">
        <v>511</v>
      </c>
      <c r="F2776" t="s">
        <v>375</v>
      </c>
      <c r="I2776" t="s">
        <v>853</v>
      </c>
      <c r="K2776" t="s">
        <v>849</v>
      </c>
      <c r="L2776" t="s">
        <v>1995</v>
      </c>
      <c r="M2776" t="s">
        <v>55</v>
      </c>
      <c r="O2776" t="s">
        <v>361</v>
      </c>
      <c r="P2776" t="s">
        <v>851</v>
      </c>
      <c r="Q2776" t="s">
        <v>337</v>
      </c>
      <c r="R2776">
        <v>8.34</v>
      </c>
      <c r="X2776">
        <v>0</v>
      </c>
      <c r="Y2776">
        <v>500000000</v>
      </c>
      <c r="AA2776" t="s">
        <v>2025</v>
      </c>
    </row>
    <row r="2777" spans="1:27" ht="15" customHeight="1">
      <c r="A2777" s="962" t="s">
        <v>255</v>
      </c>
      <c r="B2777" t="s">
        <v>313</v>
      </c>
      <c r="C2777" t="s">
        <v>13</v>
      </c>
      <c r="D2777" t="s">
        <v>11</v>
      </c>
      <c r="E2777" t="s">
        <v>511</v>
      </c>
      <c r="F2777" t="s">
        <v>375</v>
      </c>
      <c r="I2777" t="s">
        <v>853</v>
      </c>
      <c r="K2777" t="s">
        <v>849</v>
      </c>
      <c r="L2777" t="s">
        <v>861</v>
      </c>
      <c r="M2777" t="s">
        <v>55</v>
      </c>
      <c r="O2777" t="s">
        <v>361</v>
      </c>
      <c r="P2777" t="s">
        <v>851</v>
      </c>
      <c r="Q2777" t="s">
        <v>337</v>
      </c>
      <c r="R2777">
        <v>0</v>
      </c>
      <c r="X2777">
        <v>0</v>
      </c>
      <c r="Y2777">
        <v>500000000</v>
      </c>
      <c r="AA2777" t="s">
        <v>2025</v>
      </c>
    </row>
    <row r="2778" spans="1:27" ht="15" customHeight="1">
      <c r="A2778" s="962" t="s">
        <v>257</v>
      </c>
      <c r="B2778" t="s">
        <v>290</v>
      </c>
      <c r="C2778" t="s">
        <v>13</v>
      </c>
      <c r="D2778" t="s">
        <v>11</v>
      </c>
      <c r="E2778" t="s">
        <v>511</v>
      </c>
      <c r="F2778" t="s">
        <v>375</v>
      </c>
      <c r="J2778" t="s">
        <v>1996</v>
      </c>
      <c r="R2778">
        <v>0</v>
      </c>
      <c r="S2778">
        <v>0</v>
      </c>
      <c r="T2778">
        <v>0</v>
      </c>
      <c r="X2778">
        <v>0</v>
      </c>
      <c r="Y2778">
        <v>500000000</v>
      </c>
      <c r="AA2778" t="s">
        <v>2029</v>
      </c>
    </row>
    <row r="2779" spans="1:27" ht="15" customHeight="1">
      <c r="A2779" s="962" t="s">
        <v>257</v>
      </c>
      <c r="B2779" t="s">
        <v>292</v>
      </c>
      <c r="C2779" t="s">
        <v>13</v>
      </c>
      <c r="D2779" t="s">
        <v>11</v>
      </c>
      <c r="E2779" t="s">
        <v>511</v>
      </c>
      <c r="F2779" t="s">
        <v>375</v>
      </c>
      <c r="J2779" t="s">
        <v>1997</v>
      </c>
      <c r="R2779">
        <v>147</v>
      </c>
      <c r="X2779">
        <v>0</v>
      </c>
      <c r="Y2779">
        <v>500000000</v>
      </c>
      <c r="AA2779" t="s">
        <v>2025</v>
      </c>
    </row>
    <row r="2780" spans="1:27" ht="15" customHeight="1">
      <c r="A2780" s="962" t="s">
        <v>257</v>
      </c>
      <c r="B2780" t="s">
        <v>295</v>
      </c>
      <c r="C2780" t="s">
        <v>13</v>
      </c>
      <c r="D2780" t="s">
        <v>11</v>
      </c>
      <c r="E2780" t="s">
        <v>511</v>
      </c>
      <c r="F2780" t="s">
        <v>375</v>
      </c>
      <c r="J2780" t="s">
        <v>1998</v>
      </c>
      <c r="R2780">
        <v>0</v>
      </c>
      <c r="S2780">
        <v>0</v>
      </c>
      <c r="T2780">
        <v>0</v>
      </c>
      <c r="X2780">
        <v>0</v>
      </c>
      <c r="Y2780">
        <v>500000000</v>
      </c>
      <c r="AA2780" t="s">
        <v>2029</v>
      </c>
    </row>
    <row r="2781" spans="1:27" ht="15" customHeight="1">
      <c r="A2781" s="962" t="s">
        <v>257</v>
      </c>
      <c r="B2781" t="s">
        <v>296</v>
      </c>
      <c r="C2781" t="s">
        <v>13</v>
      </c>
      <c r="D2781" t="s">
        <v>11</v>
      </c>
      <c r="E2781" t="s">
        <v>511</v>
      </c>
      <c r="F2781" t="s">
        <v>375</v>
      </c>
      <c r="H2781" t="s">
        <v>906</v>
      </c>
      <c r="I2781" t="s">
        <v>880</v>
      </c>
      <c r="J2781" t="s">
        <v>907</v>
      </c>
      <c r="K2781" t="s">
        <v>849</v>
      </c>
      <c r="L2781" t="s">
        <v>908</v>
      </c>
      <c r="M2781" t="s">
        <v>74</v>
      </c>
      <c r="O2781" t="s">
        <v>361</v>
      </c>
      <c r="P2781" t="s">
        <v>851</v>
      </c>
      <c r="Q2781" t="s">
        <v>337</v>
      </c>
      <c r="R2781">
        <v>83.7</v>
      </c>
      <c r="X2781">
        <v>0</v>
      </c>
      <c r="Y2781">
        <v>500000000</v>
      </c>
      <c r="AA2781" t="s">
        <v>2025</v>
      </c>
    </row>
    <row r="2782" spans="1:27" ht="15" customHeight="1">
      <c r="A2782" s="962" t="s">
        <v>257</v>
      </c>
      <c r="B2782" t="s">
        <v>316</v>
      </c>
      <c r="C2782" t="s">
        <v>13</v>
      </c>
      <c r="D2782" t="s">
        <v>11</v>
      </c>
      <c r="E2782" t="s">
        <v>511</v>
      </c>
      <c r="F2782" t="s">
        <v>375</v>
      </c>
      <c r="H2782" t="s">
        <v>909</v>
      </c>
      <c r="I2782" t="s">
        <v>880</v>
      </c>
      <c r="J2782" t="s">
        <v>890</v>
      </c>
      <c r="K2782" t="s">
        <v>849</v>
      </c>
      <c r="L2782" t="s">
        <v>910</v>
      </c>
      <c r="M2782" t="s">
        <v>74</v>
      </c>
      <c r="O2782" t="s">
        <v>361</v>
      </c>
      <c r="P2782" t="s">
        <v>851</v>
      </c>
      <c r="Q2782" t="s">
        <v>337</v>
      </c>
      <c r="R2782">
        <v>30.6</v>
      </c>
      <c r="X2782">
        <v>0</v>
      </c>
      <c r="Y2782">
        <v>500000000</v>
      </c>
      <c r="AA2782" t="s">
        <v>2025</v>
      </c>
    </row>
    <row r="2783" spans="1:27" ht="15" customHeight="1">
      <c r="A2783" s="962" t="s">
        <v>257</v>
      </c>
      <c r="B2783" t="s">
        <v>289</v>
      </c>
      <c r="C2783" t="s">
        <v>13</v>
      </c>
      <c r="D2783" t="s">
        <v>11</v>
      </c>
      <c r="E2783" t="s">
        <v>511</v>
      </c>
      <c r="F2783" t="s">
        <v>375</v>
      </c>
      <c r="H2783" t="s">
        <v>904</v>
      </c>
      <c r="I2783" t="s">
        <v>880</v>
      </c>
      <c r="J2783" t="s">
        <v>884</v>
      </c>
      <c r="K2783" t="s">
        <v>849</v>
      </c>
      <c r="L2783" t="s">
        <v>905</v>
      </c>
      <c r="M2783" t="s">
        <v>74</v>
      </c>
      <c r="O2783" t="s">
        <v>361</v>
      </c>
      <c r="P2783" t="s">
        <v>851</v>
      </c>
      <c r="Q2783" t="s">
        <v>337</v>
      </c>
      <c r="R2783">
        <v>333</v>
      </c>
      <c r="X2783">
        <v>0</v>
      </c>
      <c r="Y2783">
        <v>500000000</v>
      </c>
      <c r="AA2783" t="s">
        <v>2025</v>
      </c>
    </row>
    <row r="2784" spans="1:27" ht="15" customHeight="1">
      <c r="A2784" s="962" t="s">
        <v>257</v>
      </c>
      <c r="B2784" t="s">
        <v>309</v>
      </c>
      <c r="C2784" t="s">
        <v>13</v>
      </c>
      <c r="D2784" t="s">
        <v>11</v>
      </c>
      <c r="E2784" t="s">
        <v>511</v>
      </c>
      <c r="F2784" t="s">
        <v>375</v>
      </c>
      <c r="I2784" t="s">
        <v>887</v>
      </c>
      <c r="J2784" t="s">
        <v>884</v>
      </c>
      <c r="K2784" t="s">
        <v>849</v>
      </c>
      <c r="L2784" t="s">
        <v>888</v>
      </c>
      <c r="M2784" t="s">
        <v>74</v>
      </c>
      <c r="O2784" t="s">
        <v>361</v>
      </c>
      <c r="P2784" t="s">
        <v>851</v>
      </c>
      <c r="Q2784" t="s">
        <v>337</v>
      </c>
      <c r="R2784">
        <v>20.6</v>
      </c>
      <c r="X2784">
        <v>0</v>
      </c>
      <c r="Y2784">
        <v>500000000</v>
      </c>
      <c r="AA2784" t="s">
        <v>2025</v>
      </c>
    </row>
    <row r="2785" spans="1:27" ht="15" customHeight="1">
      <c r="A2785" s="962" t="s">
        <v>257</v>
      </c>
      <c r="B2785" t="s">
        <v>291</v>
      </c>
      <c r="C2785" t="s">
        <v>13</v>
      </c>
      <c r="D2785" t="s">
        <v>11</v>
      </c>
      <c r="E2785" t="s">
        <v>511</v>
      </c>
      <c r="F2785" t="s">
        <v>375</v>
      </c>
      <c r="H2785" t="s">
        <v>904</v>
      </c>
      <c r="I2785" t="s">
        <v>880</v>
      </c>
      <c r="J2785" t="s">
        <v>884</v>
      </c>
      <c r="K2785" t="s">
        <v>849</v>
      </c>
      <c r="L2785" t="s">
        <v>905</v>
      </c>
      <c r="M2785" t="s">
        <v>74</v>
      </c>
      <c r="O2785" t="s">
        <v>361</v>
      </c>
      <c r="P2785" t="s">
        <v>851</v>
      </c>
      <c r="Q2785" t="s">
        <v>337</v>
      </c>
      <c r="R2785">
        <v>249</v>
      </c>
      <c r="X2785">
        <v>0</v>
      </c>
      <c r="Y2785">
        <v>500000000</v>
      </c>
      <c r="AA2785" t="s">
        <v>2025</v>
      </c>
    </row>
    <row r="2786" spans="1:27" ht="15" customHeight="1">
      <c r="A2786" s="962" t="s">
        <v>257</v>
      </c>
      <c r="B2786" t="s">
        <v>288</v>
      </c>
      <c r="C2786" t="s">
        <v>13</v>
      </c>
      <c r="D2786" t="s">
        <v>11</v>
      </c>
      <c r="E2786" t="s">
        <v>511</v>
      </c>
      <c r="F2786" t="s">
        <v>375</v>
      </c>
      <c r="R2786">
        <v>333</v>
      </c>
      <c r="X2786">
        <v>0</v>
      </c>
      <c r="Y2786">
        <v>500000000</v>
      </c>
      <c r="AA2786" t="s">
        <v>2025</v>
      </c>
    </row>
    <row r="2787" spans="1:27" ht="15" customHeight="1">
      <c r="A2787" s="962" t="s">
        <v>257</v>
      </c>
      <c r="B2787" t="s">
        <v>287</v>
      </c>
      <c r="C2787" t="s">
        <v>13</v>
      </c>
      <c r="D2787" t="s">
        <v>11</v>
      </c>
      <c r="E2787" t="s">
        <v>511</v>
      </c>
      <c r="F2787" t="s">
        <v>375</v>
      </c>
      <c r="R2787">
        <v>384</v>
      </c>
      <c r="X2787">
        <v>0</v>
      </c>
      <c r="Y2787">
        <v>500000000</v>
      </c>
      <c r="AA2787" t="s">
        <v>2025</v>
      </c>
    </row>
    <row r="2788" spans="1:27" ht="15" customHeight="1">
      <c r="A2788" s="962" t="s">
        <v>257</v>
      </c>
      <c r="B2788" t="s">
        <v>305</v>
      </c>
      <c r="C2788" t="s">
        <v>13</v>
      </c>
      <c r="D2788" t="s">
        <v>11</v>
      </c>
      <c r="E2788" t="s">
        <v>511</v>
      </c>
      <c r="F2788" t="s">
        <v>375</v>
      </c>
      <c r="R2788">
        <v>51.1</v>
      </c>
      <c r="X2788">
        <v>0</v>
      </c>
      <c r="Y2788">
        <v>500000000</v>
      </c>
      <c r="AA2788" t="s">
        <v>2025</v>
      </c>
    </row>
    <row r="2789" spans="1:27" ht="15" customHeight="1">
      <c r="A2789" s="962" t="s">
        <v>257</v>
      </c>
      <c r="B2789" t="s">
        <v>321</v>
      </c>
      <c r="C2789" t="s">
        <v>13</v>
      </c>
      <c r="D2789" t="s">
        <v>11</v>
      </c>
      <c r="E2789" t="s">
        <v>511</v>
      </c>
      <c r="F2789" t="s">
        <v>375</v>
      </c>
      <c r="H2789" t="s">
        <v>533</v>
      </c>
      <c r="I2789" t="s">
        <v>353</v>
      </c>
      <c r="K2789" t="s">
        <v>333</v>
      </c>
      <c r="L2789" t="s">
        <v>356</v>
      </c>
      <c r="M2789" t="s">
        <v>59</v>
      </c>
      <c r="O2789" t="s">
        <v>335</v>
      </c>
      <c r="P2789" t="s">
        <v>336</v>
      </c>
      <c r="Q2789" t="s">
        <v>337</v>
      </c>
      <c r="R2789">
        <v>357</v>
      </c>
      <c r="U2789">
        <v>356.87</v>
      </c>
      <c r="V2789">
        <v>17.84</v>
      </c>
      <c r="W2789">
        <v>0.1</v>
      </c>
      <c r="X2789">
        <v>0</v>
      </c>
      <c r="Y2789">
        <v>500000000</v>
      </c>
      <c r="Z2789">
        <v>0</v>
      </c>
      <c r="AA2789" t="s">
        <v>2028</v>
      </c>
    </row>
    <row r="2790" spans="1:27" ht="15" customHeight="1">
      <c r="A2790" s="962" t="s">
        <v>257</v>
      </c>
      <c r="B2790" t="s">
        <v>310</v>
      </c>
      <c r="C2790" t="s">
        <v>13</v>
      </c>
      <c r="D2790" t="s">
        <v>11</v>
      </c>
      <c r="E2790" t="s">
        <v>511</v>
      </c>
      <c r="F2790" t="s">
        <v>375</v>
      </c>
      <c r="H2790" t="s">
        <v>911</v>
      </c>
      <c r="I2790" t="s">
        <v>887</v>
      </c>
      <c r="J2790" t="s">
        <v>884</v>
      </c>
      <c r="K2790" t="s">
        <v>849</v>
      </c>
      <c r="L2790" t="s">
        <v>888</v>
      </c>
      <c r="M2790" t="s">
        <v>74</v>
      </c>
      <c r="O2790" t="s">
        <v>361</v>
      </c>
      <c r="P2790" t="s">
        <v>851</v>
      </c>
      <c r="Q2790" t="s">
        <v>337</v>
      </c>
      <c r="R2790">
        <v>20.6</v>
      </c>
      <c r="X2790">
        <v>0</v>
      </c>
      <c r="Y2790">
        <v>500000000</v>
      </c>
      <c r="AA2790" t="s">
        <v>2025</v>
      </c>
    </row>
    <row r="2791" spans="1:27" ht="15" customHeight="1">
      <c r="A2791" s="962" t="s">
        <v>257</v>
      </c>
      <c r="B2791" t="s">
        <v>294</v>
      </c>
      <c r="C2791" t="s">
        <v>13</v>
      </c>
      <c r="D2791" t="s">
        <v>11</v>
      </c>
      <c r="E2791" t="s">
        <v>511</v>
      </c>
      <c r="F2791" t="s">
        <v>375</v>
      </c>
      <c r="G2791" t="s">
        <v>534</v>
      </c>
      <c r="I2791" t="s">
        <v>358</v>
      </c>
      <c r="J2791" t="s">
        <v>519</v>
      </c>
      <c r="K2791" t="s">
        <v>333</v>
      </c>
      <c r="L2791" t="s">
        <v>360</v>
      </c>
      <c r="M2791" t="s">
        <v>63</v>
      </c>
      <c r="O2791" t="s">
        <v>361</v>
      </c>
      <c r="P2791" t="s">
        <v>336</v>
      </c>
      <c r="Q2791" t="s">
        <v>337</v>
      </c>
      <c r="R2791">
        <v>102</v>
      </c>
      <c r="U2791">
        <v>101.59</v>
      </c>
      <c r="V2791">
        <v>5.08</v>
      </c>
      <c r="W2791">
        <v>0.1</v>
      </c>
      <c r="X2791">
        <v>0</v>
      </c>
      <c r="Y2791">
        <v>500000000</v>
      </c>
      <c r="Z2791">
        <v>0</v>
      </c>
      <c r="AA2791" t="s">
        <v>2028</v>
      </c>
    </row>
    <row r="2792" spans="1:27" ht="15" customHeight="1">
      <c r="A2792" s="962" t="s">
        <v>257</v>
      </c>
      <c r="B2792" t="s">
        <v>293</v>
      </c>
      <c r="C2792" t="s">
        <v>13</v>
      </c>
      <c r="D2792" t="s">
        <v>11</v>
      </c>
      <c r="E2792" t="s">
        <v>511</v>
      </c>
      <c r="F2792" t="s">
        <v>375</v>
      </c>
      <c r="R2792">
        <v>102</v>
      </c>
      <c r="X2792">
        <v>0</v>
      </c>
      <c r="Y2792">
        <v>500000000</v>
      </c>
      <c r="AA2792" t="s">
        <v>2025</v>
      </c>
    </row>
    <row r="2793" spans="1:27" ht="15" customHeight="1">
      <c r="A2793" s="962" t="s">
        <v>259</v>
      </c>
      <c r="B2793" t="s">
        <v>300</v>
      </c>
      <c r="C2793" t="s">
        <v>13</v>
      </c>
      <c r="D2793" t="s">
        <v>11</v>
      </c>
      <c r="E2793" t="s">
        <v>511</v>
      </c>
      <c r="F2793" t="s">
        <v>375</v>
      </c>
      <c r="H2793" t="s">
        <v>913</v>
      </c>
      <c r="I2793" t="s">
        <v>893</v>
      </c>
      <c r="J2793" t="s">
        <v>894</v>
      </c>
      <c r="K2793" t="s">
        <v>849</v>
      </c>
      <c r="L2793" t="s">
        <v>897</v>
      </c>
      <c r="M2793" t="s">
        <v>75</v>
      </c>
      <c r="O2793" t="s">
        <v>361</v>
      </c>
      <c r="P2793" t="s">
        <v>851</v>
      </c>
      <c r="Q2793" t="s">
        <v>337</v>
      </c>
      <c r="R2793">
        <v>102</v>
      </c>
      <c r="X2793">
        <v>0</v>
      </c>
      <c r="Y2793">
        <v>500000000</v>
      </c>
      <c r="AA2793" t="s">
        <v>2025</v>
      </c>
    </row>
    <row r="2794" spans="1:27" ht="15" customHeight="1">
      <c r="A2794" s="962" t="s">
        <v>259</v>
      </c>
      <c r="B2794" t="s">
        <v>298</v>
      </c>
      <c r="C2794" t="s">
        <v>13</v>
      </c>
      <c r="D2794" t="s">
        <v>11</v>
      </c>
      <c r="E2794" t="s">
        <v>511</v>
      </c>
      <c r="F2794" t="s">
        <v>375</v>
      </c>
      <c r="R2794">
        <v>1370</v>
      </c>
      <c r="X2794">
        <v>0</v>
      </c>
      <c r="Y2794">
        <v>500000000</v>
      </c>
      <c r="AA2794" t="s">
        <v>2025</v>
      </c>
    </row>
    <row r="2795" spans="1:27" ht="15" customHeight="1">
      <c r="A2795" s="962" t="s">
        <v>259</v>
      </c>
      <c r="B2795" t="s">
        <v>297</v>
      </c>
      <c r="C2795" t="s">
        <v>13</v>
      </c>
      <c r="D2795" t="s">
        <v>11</v>
      </c>
      <c r="E2795" t="s">
        <v>511</v>
      </c>
      <c r="F2795" t="s">
        <v>375</v>
      </c>
      <c r="R2795">
        <v>1370</v>
      </c>
      <c r="X2795">
        <v>0</v>
      </c>
      <c r="Y2795">
        <v>500000000</v>
      </c>
      <c r="AA2795" t="s">
        <v>2025</v>
      </c>
    </row>
    <row r="2796" spans="1:27" ht="15" customHeight="1">
      <c r="A2796" s="962" t="s">
        <v>259</v>
      </c>
      <c r="B2796" t="s">
        <v>288</v>
      </c>
      <c r="C2796" t="s">
        <v>13</v>
      </c>
      <c r="D2796" t="s">
        <v>11</v>
      </c>
      <c r="E2796" t="s">
        <v>511</v>
      </c>
      <c r="F2796" t="s">
        <v>375</v>
      </c>
      <c r="R2796">
        <v>1370</v>
      </c>
      <c r="X2796">
        <v>0</v>
      </c>
      <c r="Y2796">
        <v>500000000</v>
      </c>
      <c r="AA2796" t="s">
        <v>2025</v>
      </c>
    </row>
    <row r="2797" spans="1:27" ht="15" customHeight="1">
      <c r="A2797" s="962" t="s">
        <v>259</v>
      </c>
      <c r="B2797" t="s">
        <v>287</v>
      </c>
      <c r="C2797" t="s">
        <v>13</v>
      </c>
      <c r="D2797" t="s">
        <v>11</v>
      </c>
      <c r="E2797" t="s">
        <v>511</v>
      </c>
      <c r="F2797" t="s">
        <v>375</v>
      </c>
      <c r="R2797">
        <v>1370</v>
      </c>
      <c r="X2797">
        <v>0</v>
      </c>
      <c r="Y2797">
        <v>500000000</v>
      </c>
      <c r="AA2797" t="s">
        <v>2025</v>
      </c>
    </row>
    <row r="2798" spans="1:27" ht="15" customHeight="1">
      <c r="A2798" s="962" t="s">
        <v>259</v>
      </c>
      <c r="B2798" t="s">
        <v>321</v>
      </c>
      <c r="C2798" t="s">
        <v>13</v>
      </c>
      <c r="D2798" t="s">
        <v>11</v>
      </c>
      <c r="E2798" t="s">
        <v>511</v>
      </c>
      <c r="F2798" t="s">
        <v>375</v>
      </c>
      <c r="H2798" t="s">
        <v>535</v>
      </c>
      <c r="I2798" t="s">
        <v>353</v>
      </c>
      <c r="K2798" t="s">
        <v>333</v>
      </c>
      <c r="L2798" t="s">
        <v>363</v>
      </c>
      <c r="M2798" t="s">
        <v>59</v>
      </c>
      <c r="O2798" t="s">
        <v>335</v>
      </c>
      <c r="P2798" t="s">
        <v>336</v>
      </c>
      <c r="Q2798" t="s">
        <v>337</v>
      </c>
      <c r="R2798">
        <v>105</v>
      </c>
      <c r="U2798">
        <v>105.27</v>
      </c>
      <c r="V2798">
        <v>5.26</v>
      </c>
      <c r="W2798">
        <v>0.1</v>
      </c>
      <c r="X2798">
        <v>0</v>
      </c>
      <c r="Y2798">
        <v>500000000</v>
      </c>
      <c r="Z2798">
        <v>0</v>
      </c>
      <c r="AA2798" t="s">
        <v>2028</v>
      </c>
    </row>
    <row r="2799" spans="1:27" ht="15" customHeight="1">
      <c r="A2799" s="962" t="s">
        <v>259</v>
      </c>
      <c r="B2799" t="s">
        <v>299</v>
      </c>
      <c r="C2799" t="s">
        <v>13</v>
      </c>
      <c r="D2799" t="s">
        <v>11</v>
      </c>
      <c r="E2799" t="s">
        <v>511</v>
      </c>
      <c r="F2799" t="s">
        <v>375</v>
      </c>
      <c r="H2799" t="s">
        <v>912</v>
      </c>
      <c r="I2799" t="s">
        <v>893</v>
      </c>
      <c r="J2799" t="s">
        <v>894</v>
      </c>
      <c r="K2799" t="s">
        <v>849</v>
      </c>
      <c r="L2799" t="s">
        <v>895</v>
      </c>
      <c r="M2799" t="s">
        <v>75</v>
      </c>
      <c r="O2799" t="s">
        <v>361</v>
      </c>
      <c r="P2799" t="s">
        <v>851</v>
      </c>
      <c r="Q2799" t="s">
        <v>337</v>
      </c>
      <c r="R2799">
        <v>1270</v>
      </c>
      <c r="X2799">
        <v>0</v>
      </c>
      <c r="Y2799">
        <v>500000000</v>
      </c>
      <c r="AA2799" t="s">
        <v>2025</v>
      </c>
    </row>
    <row r="2800" spans="1:27" ht="15" customHeight="1">
      <c r="A2800" s="962" t="s">
        <v>259</v>
      </c>
      <c r="B2800" t="s">
        <v>301</v>
      </c>
      <c r="C2800" t="s">
        <v>13</v>
      </c>
      <c r="D2800" t="s">
        <v>11</v>
      </c>
      <c r="E2800" t="s">
        <v>511</v>
      </c>
      <c r="F2800" t="s">
        <v>375</v>
      </c>
      <c r="R2800">
        <v>102</v>
      </c>
      <c r="X2800">
        <v>0</v>
      </c>
      <c r="Y2800">
        <v>500000000</v>
      </c>
      <c r="AA2800" t="s">
        <v>2025</v>
      </c>
    </row>
    <row r="2801" spans="1:27" ht="15" customHeight="1">
      <c r="A2801" s="962" t="s">
        <v>260</v>
      </c>
      <c r="B2801" t="s">
        <v>299</v>
      </c>
      <c r="C2801" t="s">
        <v>13</v>
      </c>
      <c r="D2801" t="s">
        <v>11</v>
      </c>
      <c r="E2801" t="s">
        <v>511</v>
      </c>
      <c r="F2801" t="s">
        <v>375</v>
      </c>
      <c r="R2801">
        <v>0</v>
      </c>
      <c r="X2801">
        <v>0</v>
      </c>
      <c r="Y2801">
        <v>500000000</v>
      </c>
      <c r="AA2801" t="s">
        <v>2025</v>
      </c>
    </row>
    <row r="2802" spans="1:27" ht="15" customHeight="1">
      <c r="A2802" s="962" t="s">
        <v>260</v>
      </c>
      <c r="B2802" t="s">
        <v>312</v>
      </c>
      <c r="C2802" t="s">
        <v>13</v>
      </c>
      <c r="D2802" t="s">
        <v>11</v>
      </c>
      <c r="E2802" t="s">
        <v>511</v>
      </c>
      <c r="F2802" t="s">
        <v>375</v>
      </c>
      <c r="H2802" t="s">
        <v>902</v>
      </c>
      <c r="I2802" t="s">
        <v>880</v>
      </c>
      <c r="J2802" t="s">
        <v>848</v>
      </c>
      <c r="K2802" t="s">
        <v>849</v>
      </c>
      <c r="L2802" t="s">
        <v>903</v>
      </c>
      <c r="M2802" t="s">
        <v>73</v>
      </c>
      <c r="O2802" t="s">
        <v>882</v>
      </c>
      <c r="P2802" t="s">
        <v>851</v>
      </c>
      <c r="Q2802" t="s">
        <v>337</v>
      </c>
      <c r="R2802">
        <v>15.5</v>
      </c>
      <c r="X2802">
        <v>0</v>
      </c>
      <c r="Y2802">
        <v>500000000</v>
      </c>
      <c r="AA2802" t="s">
        <v>2025</v>
      </c>
    </row>
    <row r="2803" spans="1:27" ht="15" customHeight="1">
      <c r="A2803" s="962" t="s">
        <v>260</v>
      </c>
      <c r="B2803" t="s">
        <v>298</v>
      </c>
      <c r="C2803" t="s">
        <v>13</v>
      </c>
      <c r="D2803" t="s">
        <v>11</v>
      </c>
      <c r="E2803" t="s">
        <v>511</v>
      </c>
      <c r="F2803" t="s">
        <v>375</v>
      </c>
      <c r="R2803">
        <v>0</v>
      </c>
      <c r="X2803">
        <v>0</v>
      </c>
      <c r="Y2803">
        <v>500000000</v>
      </c>
      <c r="AA2803" t="s">
        <v>2025</v>
      </c>
    </row>
    <row r="2804" spans="1:27" ht="15" customHeight="1">
      <c r="A2804" s="962" t="s">
        <v>260</v>
      </c>
      <c r="B2804" t="s">
        <v>297</v>
      </c>
      <c r="C2804" t="s">
        <v>13</v>
      </c>
      <c r="D2804" t="s">
        <v>11</v>
      </c>
      <c r="E2804" t="s">
        <v>511</v>
      </c>
      <c r="F2804" t="s">
        <v>375</v>
      </c>
      <c r="R2804">
        <v>0</v>
      </c>
      <c r="X2804">
        <v>0</v>
      </c>
      <c r="Y2804">
        <v>500000000</v>
      </c>
      <c r="AA2804" t="s">
        <v>2025</v>
      </c>
    </row>
    <row r="2805" spans="1:27" ht="15" customHeight="1">
      <c r="A2805" s="962" t="s">
        <v>260</v>
      </c>
      <c r="B2805" t="s">
        <v>288</v>
      </c>
      <c r="C2805" t="s">
        <v>13</v>
      </c>
      <c r="D2805" t="s">
        <v>11</v>
      </c>
      <c r="E2805" t="s">
        <v>511</v>
      </c>
      <c r="F2805" t="s">
        <v>375</v>
      </c>
      <c r="R2805">
        <v>0</v>
      </c>
      <c r="X2805">
        <v>0</v>
      </c>
      <c r="Y2805">
        <v>500000000</v>
      </c>
      <c r="AA2805" t="s">
        <v>2025</v>
      </c>
    </row>
    <row r="2806" spans="1:27" ht="15" customHeight="1">
      <c r="A2806" s="962" t="s">
        <v>260</v>
      </c>
      <c r="B2806" t="s">
        <v>287</v>
      </c>
      <c r="C2806" t="s">
        <v>13</v>
      </c>
      <c r="D2806" t="s">
        <v>11</v>
      </c>
      <c r="E2806" t="s">
        <v>511</v>
      </c>
      <c r="F2806" t="s">
        <v>375</v>
      </c>
      <c r="R2806">
        <v>15.5</v>
      </c>
      <c r="X2806">
        <v>0</v>
      </c>
      <c r="Y2806">
        <v>500000000</v>
      </c>
      <c r="AA2806" t="s">
        <v>2025</v>
      </c>
    </row>
    <row r="2807" spans="1:27" ht="15" customHeight="1">
      <c r="A2807" s="962" t="s">
        <v>260</v>
      </c>
      <c r="B2807" t="s">
        <v>309</v>
      </c>
      <c r="C2807" t="s">
        <v>13</v>
      </c>
      <c r="D2807" t="s">
        <v>11</v>
      </c>
      <c r="E2807" t="s">
        <v>511</v>
      </c>
      <c r="F2807" t="s">
        <v>375</v>
      </c>
      <c r="I2807" t="s">
        <v>880</v>
      </c>
      <c r="J2807" t="s">
        <v>848</v>
      </c>
      <c r="K2807" t="s">
        <v>849</v>
      </c>
      <c r="L2807" t="s">
        <v>903</v>
      </c>
      <c r="M2807" t="s">
        <v>73</v>
      </c>
      <c r="O2807" t="s">
        <v>882</v>
      </c>
      <c r="P2807" t="s">
        <v>851</v>
      </c>
      <c r="Q2807" t="s">
        <v>337</v>
      </c>
      <c r="R2807">
        <v>15.5</v>
      </c>
      <c r="X2807">
        <v>0</v>
      </c>
      <c r="Y2807">
        <v>500000000</v>
      </c>
      <c r="AA2807" t="s">
        <v>2025</v>
      </c>
    </row>
    <row r="2808" spans="1:27" ht="15" customHeight="1">
      <c r="A2808" s="962" t="s">
        <v>260</v>
      </c>
      <c r="B2808" t="s">
        <v>305</v>
      </c>
      <c r="C2808" t="s">
        <v>13</v>
      </c>
      <c r="D2808" t="s">
        <v>11</v>
      </c>
      <c r="E2808" t="s">
        <v>511</v>
      </c>
      <c r="F2808" t="s">
        <v>375</v>
      </c>
      <c r="R2808">
        <v>15.5</v>
      </c>
      <c r="X2808">
        <v>0</v>
      </c>
      <c r="Y2808">
        <v>500000000</v>
      </c>
      <c r="AA2808" t="s">
        <v>2025</v>
      </c>
    </row>
    <row r="2809" spans="1:27" ht="15" customHeight="1">
      <c r="A2809" s="962" t="s">
        <v>261</v>
      </c>
      <c r="B2809" t="s">
        <v>290</v>
      </c>
      <c r="C2809" t="s">
        <v>13</v>
      </c>
      <c r="D2809" t="s">
        <v>11</v>
      </c>
      <c r="E2809" t="s">
        <v>511</v>
      </c>
      <c r="F2809" t="s">
        <v>375</v>
      </c>
      <c r="R2809">
        <v>0</v>
      </c>
      <c r="S2809">
        <v>0</v>
      </c>
      <c r="T2809">
        <v>500000000</v>
      </c>
      <c r="X2809">
        <v>0</v>
      </c>
      <c r="Y2809">
        <v>500000000</v>
      </c>
      <c r="AA2809" t="s">
        <v>2027</v>
      </c>
    </row>
    <row r="2810" spans="1:27" ht="15" customHeight="1">
      <c r="A2810" s="962" t="s">
        <v>261</v>
      </c>
      <c r="B2810" t="s">
        <v>292</v>
      </c>
      <c r="C2810" t="s">
        <v>13</v>
      </c>
      <c r="D2810" t="s">
        <v>11</v>
      </c>
      <c r="E2810" t="s">
        <v>511</v>
      </c>
      <c r="F2810" t="s">
        <v>375</v>
      </c>
      <c r="R2810">
        <v>0</v>
      </c>
      <c r="S2810">
        <v>0</v>
      </c>
      <c r="T2810">
        <v>500000000</v>
      </c>
      <c r="X2810">
        <v>0</v>
      </c>
      <c r="Y2810">
        <v>500000000</v>
      </c>
      <c r="AA2810" t="s">
        <v>2027</v>
      </c>
    </row>
    <row r="2811" spans="1:27" ht="15" customHeight="1">
      <c r="A2811" s="962" t="s">
        <v>261</v>
      </c>
      <c r="B2811" t="s">
        <v>295</v>
      </c>
      <c r="C2811" t="s">
        <v>13</v>
      </c>
      <c r="D2811" t="s">
        <v>11</v>
      </c>
      <c r="E2811" t="s">
        <v>511</v>
      </c>
      <c r="F2811" t="s">
        <v>375</v>
      </c>
      <c r="R2811">
        <v>0</v>
      </c>
      <c r="S2811">
        <v>0</v>
      </c>
      <c r="T2811">
        <v>500000000</v>
      </c>
      <c r="X2811">
        <v>0</v>
      </c>
      <c r="Y2811">
        <v>500000000</v>
      </c>
      <c r="AA2811" t="s">
        <v>2027</v>
      </c>
    </row>
    <row r="2812" spans="1:27" ht="15" customHeight="1">
      <c r="A2812" s="962" t="s">
        <v>261</v>
      </c>
      <c r="B2812" t="s">
        <v>296</v>
      </c>
      <c r="C2812" t="s">
        <v>13</v>
      </c>
      <c r="D2812" t="s">
        <v>11</v>
      </c>
      <c r="E2812" t="s">
        <v>511</v>
      </c>
      <c r="F2812" t="s">
        <v>375</v>
      </c>
      <c r="R2812">
        <v>0</v>
      </c>
      <c r="S2812">
        <v>0</v>
      </c>
      <c r="T2812">
        <v>500000000</v>
      </c>
      <c r="X2812">
        <v>0</v>
      </c>
      <c r="Y2812">
        <v>500000000</v>
      </c>
      <c r="AA2812" t="s">
        <v>2027</v>
      </c>
    </row>
    <row r="2813" spans="1:27" ht="15" customHeight="1">
      <c r="A2813" s="962" t="s">
        <v>261</v>
      </c>
      <c r="B2813" t="s">
        <v>289</v>
      </c>
      <c r="C2813" t="s">
        <v>13</v>
      </c>
      <c r="D2813" t="s">
        <v>11</v>
      </c>
      <c r="E2813" t="s">
        <v>511</v>
      </c>
      <c r="F2813" t="s">
        <v>375</v>
      </c>
      <c r="R2813">
        <v>0</v>
      </c>
      <c r="S2813">
        <v>0</v>
      </c>
      <c r="T2813">
        <v>500000000</v>
      </c>
      <c r="X2813">
        <v>0</v>
      </c>
      <c r="Y2813">
        <v>500000000</v>
      </c>
      <c r="AA2813" t="s">
        <v>2027</v>
      </c>
    </row>
    <row r="2814" spans="1:27" ht="15" customHeight="1">
      <c r="A2814" s="962" t="s">
        <v>261</v>
      </c>
      <c r="B2814" t="s">
        <v>291</v>
      </c>
      <c r="C2814" t="s">
        <v>13</v>
      </c>
      <c r="D2814" t="s">
        <v>11</v>
      </c>
      <c r="E2814" t="s">
        <v>511</v>
      </c>
      <c r="F2814" t="s">
        <v>375</v>
      </c>
      <c r="R2814">
        <v>0</v>
      </c>
      <c r="S2814">
        <v>0</v>
      </c>
      <c r="T2814">
        <v>500000000</v>
      </c>
      <c r="X2814">
        <v>0</v>
      </c>
      <c r="Y2814">
        <v>500000000</v>
      </c>
      <c r="AA2814" t="s">
        <v>2027</v>
      </c>
    </row>
    <row r="2815" spans="1:27" ht="15" customHeight="1">
      <c r="A2815" s="962" t="s">
        <v>261</v>
      </c>
      <c r="B2815" t="s">
        <v>288</v>
      </c>
      <c r="C2815" t="s">
        <v>13</v>
      </c>
      <c r="D2815" t="s">
        <v>11</v>
      </c>
      <c r="E2815" t="s">
        <v>511</v>
      </c>
      <c r="F2815" t="s">
        <v>375</v>
      </c>
      <c r="R2815">
        <v>0</v>
      </c>
      <c r="S2815">
        <v>0</v>
      </c>
      <c r="T2815">
        <v>500000000</v>
      </c>
      <c r="X2815">
        <v>0</v>
      </c>
      <c r="Y2815">
        <v>500000000</v>
      </c>
      <c r="AA2815" t="s">
        <v>2027</v>
      </c>
    </row>
    <row r="2816" spans="1:27" ht="15" customHeight="1">
      <c r="A2816" s="962" t="s">
        <v>261</v>
      </c>
      <c r="B2816" t="s">
        <v>287</v>
      </c>
      <c r="C2816" t="s">
        <v>13</v>
      </c>
      <c r="D2816" t="s">
        <v>11</v>
      </c>
      <c r="E2816" t="s">
        <v>511</v>
      </c>
      <c r="F2816" t="s">
        <v>375</v>
      </c>
      <c r="R2816">
        <v>0</v>
      </c>
      <c r="S2816">
        <v>0</v>
      </c>
      <c r="T2816">
        <v>500000000</v>
      </c>
      <c r="X2816">
        <v>0</v>
      </c>
      <c r="Y2816">
        <v>500000000</v>
      </c>
      <c r="AA2816" t="s">
        <v>2027</v>
      </c>
    </row>
    <row r="2817" spans="1:27" ht="15" customHeight="1">
      <c r="A2817" s="962" t="s">
        <v>261</v>
      </c>
      <c r="B2817" t="s">
        <v>321</v>
      </c>
      <c r="C2817" t="s">
        <v>13</v>
      </c>
      <c r="D2817" t="s">
        <v>11</v>
      </c>
      <c r="E2817" t="s">
        <v>511</v>
      </c>
      <c r="F2817" t="s">
        <v>375</v>
      </c>
      <c r="R2817">
        <v>0</v>
      </c>
      <c r="S2817">
        <v>0</v>
      </c>
      <c r="T2817">
        <v>500000000</v>
      </c>
      <c r="X2817">
        <v>0</v>
      </c>
      <c r="Y2817">
        <v>500000000</v>
      </c>
      <c r="AA2817" t="s">
        <v>2027</v>
      </c>
    </row>
    <row r="2818" spans="1:27" ht="15" customHeight="1">
      <c r="A2818" s="962" t="s">
        <v>261</v>
      </c>
      <c r="B2818" t="s">
        <v>294</v>
      </c>
      <c r="C2818" t="s">
        <v>13</v>
      </c>
      <c r="D2818" t="s">
        <v>11</v>
      </c>
      <c r="E2818" t="s">
        <v>511</v>
      </c>
      <c r="F2818" t="s">
        <v>375</v>
      </c>
      <c r="R2818">
        <v>0</v>
      </c>
      <c r="S2818">
        <v>0</v>
      </c>
      <c r="T2818">
        <v>500000000</v>
      </c>
      <c r="X2818">
        <v>0</v>
      </c>
      <c r="Y2818">
        <v>500000000</v>
      </c>
      <c r="AA2818" t="s">
        <v>2027</v>
      </c>
    </row>
    <row r="2819" spans="1:27" ht="15" customHeight="1">
      <c r="A2819" s="962" t="s">
        <v>261</v>
      </c>
      <c r="B2819" t="s">
        <v>293</v>
      </c>
      <c r="C2819" t="s">
        <v>13</v>
      </c>
      <c r="D2819" t="s">
        <v>11</v>
      </c>
      <c r="E2819" t="s">
        <v>511</v>
      </c>
      <c r="F2819" t="s">
        <v>375</v>
      </c>
      <c r="R2819">
        <v>0</v>
      </c>
      <c r="S2819">
        <v>0</v>
      </c>
      <c r="T2819">
        <v>500000000</v>
      </c>
      <c r="X2819">
        <v>0</v>
      </c>
      <c r="Y2819">
        <v>500000000</v>
      </c>
      <c r="AA2819" t="s">
        <v>2027</v>
      </c>
    </row>
    <row r="2820" spans="1:27" ht="15" customHeight="1">
      <c r="A2820" s="962" t="s">
        <v>261</v>
      </c>
      <c r="B2820" t="s">
        <v>324</v>
      </c>
      <c r="C2820" t="s">
        <v>13</v>
      </c>
      <c r="D2820" t="s">
        <v>11</v>
      </c>
      <c r="E2820" t="s">
        <v>511</v>
      </c>
      <c r="F2820" t="s">
        <v>375</v>
      </c>
      <c r="R2820">
        <v>0</v>
      </c>
      <c r="S2820">
        <v>0</v>
      </c>
      <c r="T2820">
        <v>500000000</v>
      </c>
      <c r="X2820">
        <v>0</v>
      </c>
      <c r="Y2820">
        <v>500000000</v>
      </c>
      <c r="AA2820" t="s">
        <v>2027</v>
      </c>
    </row>
    <row r="2821" spans="1:27" ht="15" customHeight="1">
      <c r="A2821" s="962" t="s">
        <v>262</v>
      </c>
      <c r="B2821" t="s">
        <v>297</v>
      </c>
      <c r="C2821" t="s">
        <v>13</v>
      </c>
      <c r="D2821" t="s">
        <v>11</v>
      </c>
      <c r="E2821" t="s">
        <v>511</v>
      </c>
      <c r="F2821" t="s">
        <v>375</v>
      </c>
      <c r="J2821" t="s">
        <v>2000</v>
      </c>
      <c r="L2821" t="s">
        <v>2001</v>
      </c>
      <c r="O2821" t="s">
        <v>882</v>
      </c>
      <c r="P2821" t="s">
        <v>868</v>
      </c>
      <c r="Q2821" t="s">
        <v>869</v>
      </c>
      <c r="R2821">
        <v>0</v>
      </c>
      <c r="S2821">
        <v>0</v>
      </c>
      <c r="T2821">
        <v>500000000</v>
      </c>
      <c r="X2821">
        <v>0</v>
      </c>
      <c r="Y2821">
        <v>500000000</v>
      </c>
      <c r="AA2821" t="s">
        <v>2027</v>
      </c>
    </row>
    <row r="2822" spans="1:27" ht="15" customHeight="1">
      <c r="A2822" s="962" t="s">
        <v>262</v>
      </c>
      <c r="B2822" t="s">
        <v>288</v>
      </c>
      <c r="C2822" t="s">
        <v>13</v>
      </c>
      <c r="D2822" t="s">
        <v>11</v>
      </c>
      <c r="E2822" t="s">
        <v>511</v>
      </c>
      <c r="F2822" t="s">
        <v>375</v>
      </c>
      <c r="R2822">
        <v>0</v>
      </c>
      <c r="S2822">
        <v>0</v>
      </c>
      <c r="T2822">
        <v>500000000</v>
      </c>
      <c r="X2822">
        <v>0</v>
      </c>
      <c r="Y2822">
        <v>500000000</v>
      </c>
      <c r="AA2822" t="s">
        <v>2027</v>
      </c>
    </row>
    <row r="2823" spans="1:27" ht="15" customHeight="1">
      <c r="A2823" s="962" t="s">
        <v>262</v>
      </c>
      <c r="B2823" t="s">
        <v>287</v>
      </c>
      <c r="C2823" t="s">
        <v>13</v>
      </c>
      <c r="D2823" t="s">
        <v>11</v>
      </c>
      <c r="E2823" t="s">
        <v>511</v>
      </c>
      <c r="F2823" t="s">
        <v>375</v>
      </c>
      <c r="R2823">
        <v>0</v>
      </c>
      <c r="S2823">
        <v>0</v>
      </c>
      <c r="T2823">
        <v>500000000</v>
      </c>
      <c r="X2823">
        <v>0</v>
      </c>
      <c r="Y2823">
        <v>500000000</v>
      </c>
      <c r="AA2823" t="s">
        <v>2027</v>
      </c>
    </row>
    <row r="2824" spans="1:27" ht="15" customHeight="1">
      <c r="A2824" s="962" t="s">
        <v>262</v>
      </c>
      <c r="B2824" t="s">
        <v>299</v>
      </c>
      <c r="C2824" t="s">
        <v>13</v>
      </c>
      <c r="D2824" t="s">
        <v>11</v>
      </c>
      <c r="E2824" t="s">
        <v>511</v>
      </c>
      <c r="F2824" t="s">
        <v>375</v>
      </c>
      <c r="R2824">
        <v>0</v>
      </c>
      <c r="S2824">
        <v>0</v>
      </c>
      <c r="T2824">
        <v>500000000</v>
      </c>
      <c r="X2824">
        <v>0</v>
      </c>
      <c r="Y2824">
        <v>500000000</v>
      </c>
      <c r="AA2824" t="s">
        <v>2027</v>
      </c>
    </row>
    <row r="2825" spans="1:27" ht="15" customHeight="1">
      <c r="A2825" s="962" t="s">
        <v>262</v>
      </c>
      <c r="B2825" t="s">
        <v>301</v>
      </c>
      <c r="C2825" t="s">
        <v>13</v>
      </c>
      <c r="D2825" t="s">
        <v>11</v>
      </c>
      <c r="E2825" t="s">
        <v>511</v>
      </c>
      <c r="F2825" t="s">
        <v>375</v>
      </c>
      <c r="R2825">
        <v>0</v>
      </c>
      <c r="S2825">
        <v>0</v>
      </c>
      <c r="T2825">
        <v>500000000</v>
      </c>
      <c r="X2825">
        <v>0</v>
      </c>
      <c r="Y2825">
        <v>500000000</v>
      </c>
      <c r="AA2825" t="s">
        <v>2027</v>
      </c>
    </row>
    <row r="2826" spans="1:27" ht="15" customHeight="1">
      <c r="A2826" s="962" t="s">
        <v>262</v>
      </c>
      <c r="B2826" t="s">
        <v>302</v>
      </c>
      <c r="C2826" t="s">
        <v>13</v>
      </c>
      <c r="D2826" t="s">
        <v>11</v>
      </c>
      <c r="E2826" t="s">
        <v>511</v>
      </c>
      <c r="F2826" t="s">
        <v>375</v>
      </c>
      <c r="R2826">
        <v>0</v>
      </c>
      <c r="S2826">
        <v>0</v>
      </c>
      <c r="T2826">
        <v>500000000</v>
      </c>
      <c r="X2826">
        <v>0</v>
      </c>
      <c r="Y2826">
        <v>500000000</v>
      </c>
      <c r="AA2826" t="s">
        <v>2027</v>
      </c>
    </row>
    <row r="2827" spans="1:27" ht="15" customHeight="1">
      <c r="A2827" s="962" t="s">
        <v>262</v>
      </c>
      <c r="B2827" t="s">
        <v>303</v>
      </c>
      <c r="C2827" t="s">
        <v>13</v>
      </c>
      <c r="D2827" t="s">
        <v>11</v>
      </c>
      <c r="E2827" t="s">
        <v>511</v>
      </c>
      <c r="F2827" t="s">
        <v>375</v>
      </c>
      <c r="R2827">
        <v>0</v>
      </c>
      <c r="S2827">
        <v>0</v>
      </c>
      <c r="T2827">
        <v>500000000</v>
      </c>
      <c r="X2827">
        <v>0</v>
      </c>
      <c r="Y2827">
        <v>500000000</v>
      </c>
      <c r="AA2827" t="s">
        <v>2027</v>
      </c>
    </row>
    <row r="2828" spans="1:27" ht="15" customHeight="1">
      <c r="A2828" s="962" t="s">
        <v>262</v>
      </c>
      <c r="B2828" t="s">
        <v>298</v>
      </c>
      <c r="C2828" t="s">
        <v>13</v>
      </c>
      <c r="D2828" t="s">
        <v>11</v>
      </c>
      <c r="E2828" t="s">
        <v>511</v>
      </c>
      <c r="F2828" t="s">
        <v>375</v>
      </c>
      <c r="R2828">
        <v>0</v>
      </c>
      <c r="S2828">
        <v>0</v>
      </c>
      <c r="T2828">
        <v>500000000</v>
      </c>
      <c r="X2828">
        <v>0</v>
      </c>
      <c r="Y2828">
        <v>500000000</v>
      </c>
      <c r="AA2828" t="s">
        <v>2027</v>
      </c>
    </row>
    <row r="2829" spans="1:27" ht="15" customHeight="1">
      <c r="A2829" s="962" t="s">
        <v>262</v>
      </c>
      <c r="B2829" t="s">
        <v>300</v>
      </c>
      <c r="C2829" t="s">
        <v>13</v>
      </c>
      <c r="D2829" t="s">
        <v>11</v>
      </c>
      <c r="E2829" t="s">
        <v>511</v>
      </c>
      <c r="F2829" t="s">
        <v>375</v>
      </c>
      <c r="R2829">
        <v>0</v>
      </c>
      <c r="S2829">
        <v>0</v>
      </c>
      <c r="T2829">
        <v>500000000</v>
      </c>
      <c r="X2829">
        <v>0</v>
      </c>
      <c r="Y2829">
        <v>500000000</v>
      </c>
      <c r="AA2829" t="s">
        <v>2027</v>
      </c>
    </row>
    <row r="2830" spans="1:27" ht="15" customHeight="1">
      <c r="A2830" s="962" t="s">
        <v>262</v>
      </c>
      <c r="B2830" t="s">
        <v>321</v>
      </c>
      <c r="C2830" t="s">
        <v>13</v>
      </c>
      <c r="D2830" t="s">
        <v>11</v>
      </c>
      <c r="E2830" t="s">
        <v>511</v>
      </c>
      <c r="F2830" t="s">
        <v>375</v>
      </c>
      <c r="R2830">
        <v>0</v>
      </c>
      <c r="S2830">
        <v>0</v>
      </c>
      <c r="T2830">
        <v>500000000</v>
      </c>
      <c r="X2830">
        <v>0</v>
      </c>
      <c r="Y2830">
        <v>500000000</v>
      </c>
      <c r="AA2830" t="s">
        <v>2027</v>
      </c>
    </row>
    <row r="2831" spans="1:27" ht="15" customHeight="1">
      <c r="A2831" s="962" t="s">
        <v>263</v>
      </c>
      <c r="B2831" t="s">
        <v>290</v>
      </c>
      <c r="C2831" t="s">
        <v>13</v>
      </c>
      <c r="D2831" t="s">
        <v>11</v>
      </c>
      <c r="E2831" t="s">
        <v>511</v>
      </c>
      <c r="F2831" t="s">
        <v>375</v>
      </c>
      <c r="R2831">
        <v>0</v>
      </c>
      <c r="S2831">
        <v>0</v>
      </c>
      <c r="T2831">
        <v>500000000</v>
      </c>
      <c r="X2831">
        <v>0</v>
      </c>
      <c r="Y2831">
        <v>500000000</v>
      </c>
      <c r="AA2831" t="s">
        <v>2027</v>
      </c>
    </row>
    <row r="2832" spans="1:27" ht="15" customHeight="1">
      <c r="A2832" s="962" t="s">
        <v>263</v>
      </c>
      <c r="B2832" t="s">
        <v>292</v>
      </c>
      <c r="C2832" t="s">
        <v>13</v>
      </c>
      <c r="D2832" t="s">
        <v>11</v>
      </c>
      <c r="E2832" t="s">
        <v>511</v>
      </c>
      <c r="F2832" t="s">
        <v>375</v>
      </c>
      <c r="R2832">
        <v>0</v>
      </c>
      <c r="S2832">
        <v>0</v>
      </c>
      <c r="T2832">
        <v>500000000</v>
      </c>
      <c r="X2832">
        <v>0</v>
      </c>
      <c r="Y2832">
        <v>500000000</v>
      </c>
      <c r="AA2832" t="s">
        <v>2027</v>
      </c>
    </row>
    <row r="2833" spans="1:27" ht="15" customHeight="1">
      <c r="A2833" s="962" t="s">
        <v>263</v>
      </c>
      <c r="B2833" t="s">
        <v>295</v>
      </c>
      <c r="C2833" t="s">
        <v>13</v>
      </c>
      <c r="D2833" t="s">
        <v>11</v>
      </c>
      <c r="E2833" t="s">
        <v>511</v>
      </c>
      <c r="F2833" t="s">
        <v>375</v>
      </c>
      <c r="R2833">
        <v>0</v>
      </c>
      <c r="S2833">
        <v>0</v>
      </c>
      <c r="T2833">
        <v>500000000</v>
      </c>
      <c r="X2833">
        <v>0</v>
      </c>
      <c r="Y2833">
        <v>500000000</v>
      </c>
      <c r="AA2833" t="s">
        <v>2027</v>
      </c>
    </row>
    <row r="2834" spans="1:27" ht="15" customHeight="1">
      <c r="A2834" s="962" t="s">
        <v>263</v>
      </c>
      <c r="B2834" t="s">
        <v>296</v>
      </c>
      <c r="C2834" t="s">
        <v>13</v>
      </c>
      <c r="D2834" t="s">
        <v>11</v>
      </c>
      <c r="E2834" t="s">
        <v>511</v>
      </c>
      <c r="F2834" t="s">
        <v>375</v>
      </c>
      <c r="R2834">
        <v>0</v>
      </c>
      <c r="S2834">
        <v>0</v>
      </c>
      <c r="T2834">
        <v>500000000</v>
      </c>
      <c r="X2834">
        <v>0</v>
      </c>
      <c r="Y2834">
        <v>500000000</v>
      </c>
      <c r="AA2834" t="s">
        <v>2027</v>
      </c>
    </row>
    <row r="2835" spans="1:27" ht="15" customHeight="1">
      <c r="A2835" s="962" t="s">
        <v>263</v>
      </c>
      <c r="B2835" t="s">
        <v>289</v>
      </c>
      <c r="C2835" t="s">
        <v>13</v>
      </c>
      <c r="D2835" t="s">
        <v>11</v>
      </c>
      <c r="E2835" t="s">
        <v>511</v>
      </c>
      <c r="F2835" t="s">
        <v>375</v>
      </c>
      <c r="R2835">
        <v>0</v>
      </c>
      <c r="S2835">
        <v>0</v>
      </c>
      <c r="T2835">
        <v>500000000</v>
      </c>
      <c r="X2835">
        <v>0</v>
      </c>
      <c r="Y2835">
        <v>500000000</v>
      </c>
      <c r="AA2835" t="s">
        <v>2027</v>
      </c>
    </row>
    <row r="2836" spans="1:27" ht="15" customHeight="1">
      <c r="A2836" s="962" t="s">
        <v>263</v>
      </c>
      <c r="B2836" t="s">
        <v>291</v>
      </c>
      <c r="C2836" t="s">
        <v>13</v>
      </c>
      <c r="D2836" t="s">
        <v>11</v>
      </c>
      <c r="E2836" t="s">
        <v>511</v>
      </c>
      <c r="F2836" t="s">
        <v>375</v>
      </c>
      <c r="R2836">
        <v>0</v>
      </c>
      <c r="S2836">
        <v>0</v>
      </c>
      <c r="T2836">
        <v>500000000</v>
      </c>
      <c r="X2836">
        <v>0</v>
      </c>
      <c r="Y2836">
        <v>500000000</v>
      </c>
      <c r="AA2836" t="s">
        <v>2027</v>
      </c>
    </row>
    <row r="2837" spans="1:27" ht="15" customHeight="1">
      <c r="A2837" s="962" t="s">
        <v>263</v>
      </c>
      <c r="B2837" t="s">
        <v>288</v>
      </c>
      <c r="C2837" t="s">
        <v>13</v>
      </c>
      <c r="D2837" t="s">
        <v>11</v>
      </c>
      <c r="E2837" t="s">
        <v>511</v>
      </c>
      <c r="F2837" t="s">
        <v>375</v>
      </c>
      <c r="R2837">
        <v>0</v>
      </c>
      <c r="S2837">
        <v>0</v>
      </c>
      <c r="T2837">
        <v>500000000</v>
      </c>
      <c r="X2837">
        <v>0</v>
      </c>
      <c r="Y2837">
        <v>500000000</v>
      </c>
      <c r="AA2837" t="s">
        <v>2027</v>
      </c>
    </row>
    <row r="2838" spans="1:27" ht="15" customHeight="1">
      <c r="A2838" s="962" t="s">
        <v>263</v>
      </c>
      <c r="B2838" t="s">
        <v>287</v>
      </c>
      <c r="C2838" t="s">
        <v>13</v>
      </c>
      <c r="D2838" t="s">
        <v>11</v>
      </c>
      <c r="E2838" t="s">
        <v>511</v>
      </c>
      <c r="F2838" t="s">
        <v>375</v>
      </c>
      <c r="R2838">
        <v>0</v>
      </c>
      <c r="S2838">
        <v>0</v>
      </c>
      <c r="T2838">
        <v>500000000</v>
      </c>
      <c r="X2838">
        <v>0</v>
      </c>
      <c r="Y2838">
        <v>500000000</v>
      </c>
      <c r="AA2838" t="s">
        <v>2027</v>
      </c>
    </row>
    <row r="2839" spans="1:27" ht="15" customHeight="1">
      <c r="A2839" s="962" t="s">
        <v>263</v>
      </c>
      <c r="B2839" t="s">
        <v>321</v>
      </c>
      <c r="C2839" t="s">
        <v>13</v>
      </c>
      <c r="D2839" t="s">
        <v>11</v>
      </c>
      <c r="E2839" t="s">
        <v>511</v>
      </c>
      <c r="F2839" t="s">
        <v>375</v>
      </c>
      <c r="R2839">
        <v>0</v>
      </c>
      <c r="S2839">
        <v>0</v>
      </c>
      <c r="T2839">
        <v>500000000</v>
      </c>
      <c r="X2839">
        <v>0</v>
      </c>
      <c r="Y2839">
        <v>500000000</v>
      </c>
      <c r="AA2839" t="s">
        <v>2027</v>
      </c>
    </row>
    <row r="2840" spans="1:27" ht="15" customHeight="1">
      <c r="A2840" s="962" t="s">
        <v>263</v>
      </c>
      <c r="B2840" t="s">
        <v>294</v>
      </c>
      <c r="C2840" t="s">
        <v>13</v>
      </c>
      <c r="D2840" t="s">
        <v>11</v>
      </c>
      <c r="E2840" t="s">
        <v>511</v>
      </c>
      <c r="F2840" t="s">
        <v>375</v>
      </c>
      <c r="R2840">
        <v>0</v>
      </c>
      <c r="S2840">
        <v>0</v>
      </c>
      <c r="T2840">
        <v>500000000</v>
      </c>
      <c r="X2840">
        <v>0</v>
      </c>
      <c r="Y2840">
        <v>500000000</v>
      </c>
      <c r="AA2840" t="s">
        <v>2027</v>
      </c>
    </row>
    <row r="2841" spans="1:27" ht="15" customHeight="1">
      <c r="A2841" s="962" t="s">
        <v>263</v>
      </c>
      <c r="B2841" t="s">
        <v>293</v>
      </c>
      <c r="C2841" t="s">
        <v>13</v>
      </c>
      <c r="D2841" t="s">
        <v>11</v>
      </c>
      <c r="E2841" t="s">
        <v>511</v>
      </c>
      <c r="F2841" t="s">
        <v>375</v>
      </c>
      <c r="R2841">
        <v>0</v>
      </c>
      <c r="S2841">
        <v>0</v>
      </c>
      <c r="T2841">
        <v>500000000</v>
      </c>
      <c r="X2841">
        <v>0</v>
      </c>
      <c r="Y2841">
        <v>500000000</v>
      </c>
      <c r="AA2841" t="s">
        <v>2027</v>
      </c>
    </row>
    <row r="2842" spans="1:27" ht="15" customHeight="1">
      <c r="A2842" s="962" t="s">
        <v>263</v>
      </c>
      <c r="B2842" t="s">
        <v>324</v>
      </c>
      <c r="C2842" t="s">
        <v>13</v>
      </c>
      <c r="D2842" t="s">
        <v>11</v>
      </c>
      <c r="E2842" t="s">
        <v>511</v>
      </c>
      <c r="F2842" t="s">
        <v>375</v>
      </c>
      <c r="R2842">
        <v>0</v>
      </c>
      <c r="S2842">
        <v>0</v>
      </c>
      <c r="T2842">
        <v>500000000</v>
      </c>
      <c r="X2842">
        <v>0</v>
      </c>
      <c r="Y2842">
        <v>500000000</v>
      </c>
      <c r="AA2842" t="s">
        <v>2027</v>
      </c>
    </row>
    <row r="2843" spans="1:27" ht="15" customHeight="1">
      <c r="A2843" s="962" t="s">
        <v>264</v>
      </c>
      <c r="B2843" t="s">
        <v>294</v>
      </c>
      <c r="C2843" t="s">
        <v>13</v>
      </c>
      <c r="D2843" t="s">
        <v>11</v>
      </c>
      <c r="E2843" t="s">
        <v>511</v>
      </c>
      <c r="F2843" t="s">
        <v>375</v>
      </c>
      <c r="R2843">
        <v>0</v>
      </c>
      <c r="S2843">
        <v>0</v>
      </c>
      <c r="T2843">
        <v>0</v>
      </c>
      <c r="X2843">
        <v>0</v>
      </c>
      <c r="Y2843">
        <v>500000000</v>
      </c>
      <c r="AA2843" t="s">
        <v>2029</v>
      </c>
    </row>
    <row r="2844" spans="1:27" ht="15" customHeight="1">
      <c r="A2844" s="962" t="s">
        <v>264</v>
      </c>
      <c r="B2844" t="s">
        <v>292</v>
      </c>
      <c r="C2844" t="s">
        <v>13</v>
      </c>
      <c r="D2844" t="s">
        <v>11</v>
      </c>
      <c r="E2844" t="s">
        <v>511</v>
      </c>
      <c r="F2844" t="s">
        <v>375</v>
      </c>
      <c r="R2844">
        <v>0</v>
      </c>
      <c r="S2844">
        <v>0</v>
      </c>
      <c r="T2844">
        <v>0</v>
      </c>
      <c r="X2844">
        <v>0</v>
      </c>
      <c r="Y2844">
        <v>500000000</v>
      </c>
      <c r="AA2844" t="s">
        <v>2029</v>
      </c>
    </row>
    <row r="2845" spans="1:27" ht="15" customHeight="1">
      <c r="A2845" s="962" t="s">
        <v>264</v>
      </c>
      <c r="B2845" t="s">
        <v>291</v>
      </c>
      <c r="C2845" t="s">
        <v>13</v>
      </c>
      <c r="D2845" t="s">
        <v>11</v>
      </c>
      <c r="E2845" t="s">
        <v>511</v>
      </c>
      <c r="F2845" t="s">
        <v>375</v>
      </c>
      <c r="R2845">
        <v>0</v>
      </c>
      <c r="S2845">
        <v>0</v>
      </c>
      <c r="T2845">
        <v>0</v>
      </c>
      <c r="X2845">
        <v>0</v>
      </c>
      <c r="Y2845">
        <v>500000000</v>
      </c>
      <c r="AA2845" t="s">
        <v>2029</v>
      </c>
    </row>
    <row r="2846" spans="1:27" ht="15" customHeight="1">
      <c r="A2846" s="962" t="s">
        <v>264</v>
      </c>
      <c r="B2846" t="s">
        <v>293</v>
      </c>
      <c r="C2846" t="s">
        <v>13</v>
      </c>
      <c r="D2846" t="s">
        <v>11</v>
      </c>
      <c r="E2846" t="s">
        <v>511</v>
      </c>
      <c r="F2846" t="s">
        <v>375</v>
      </c>
      <c r="R2846">
        <v>0</v>
      </c>
      <c r="S2846">
        <v>0</v>
      </c>
      <c r="T2846">
        <v>0</v>
      </c>
      <c r="X2846">
        <v>0</v>
      </c>
      <c r="Y2846">
        <v>500000000</v>
      </c>
      <c r="AA2846" t="s">
        <v>2029</v>
      </c>
    </row>
    <row r="2847" spans="1:27" ht="15" customHeight="1">
      <c r="A2847" s="962" t="s">
        <v>264</v>
      </c>
      <c r="B2847" t="s">
        <v>289</v>
      </c>
      <c r="C2847" t="s">
        <v>13</v>
      </c>
      <c r="D2847" t="s">
        <v>11</v>
      </c>
      <c r="E2847" t="s">
        <v>511</v>
      </c>
      <c r="F2847" t="s">
        <v>375</v>
      </c>
      <c r="R2847">
        <v>0</v>
      </c>
      <c r="X2847">
        <v>0</v>
      </c>
      <c r="Y2847">
        <v>500000000</v>
      </c>
      <c r="AA2847" t="s">
        <v>2025</v>
      </c>
    </row>
    <row r="2848" spans="1:27" ht="15" customHeight="1">
      <c r="A2848" s="962" t="s">
        <v>264</v>
      </c>
      <c r="B2848" t="s">
        <v>288</v>
      </c>
      <c r="C2848" t="s">
        <v>13</v>
      </c>
      <c r="D2848" t="s">
        <v>11</v>
      </c>
      <c r="E2848" t="s">
        <v>511</v>
      </c>
      <c r="F2848" t="s">
        <v>375</v>
      </c>
      <c r="R2848">
        <v>0</v>
      </c>
      <c r="X2848">
        <v>0</v>
      </c>
      <c r="Y2848">
        <v>500000000</v>
      </c>
      <c r="AA2848" t="s">
        <v>2025</v>
      </c>
    </row>
    <row r="2849" spans="1:27" ht="15" customHeight="1">
      <c r="A2849" s="962" t="s">
        <v>264</v>
      </c>
      <c r="B2849" t="s">
        <v>287</v>
      </c>
      <c r="C2849" t="s">
        <v>13</v>
      </c>
      <c r="D2849" t="s">
        <v>11</v>
      </c>
      <c r="E2849" t="s">
        <v>511</v>
      </c>
      <c r="F2849" t="s">
        <v>375</v>
      </c>
      <c r="R2849">
        <v>0</v>
      </c>
      <c r="X2849">
        <v>0</v>
      </c>
      <c r="Y2849">
        <v>500000000</v>
      </c>
      <c r="AA2849" t="s">
        <v>2025</v>
      </c>
    </row>
    <row r="2850" spans="1:27" ht="15" customHeight="1">
      <c r="A2850" s="962" t="s">
        <v>264</v>
      </c>
      <c r="B2850" t="s">
        <v>295</v>
      </c>
      <c r="C2850" t="s">
        <v>13</v>
      </c>
      <c r="D2850" t="s">
        <v>11</v>
      </c>
      <c r="E2850" t="s">
        <v>511</v>
      </c>
      <c r="F2850" t="s">
        <v>375</v>
      </c>
      <c r="R2850">
        <v>0</v>
      </c>
      <c r="S2850">
        <v>0</v>
      </c>
      <c r="T2850">
        <v>0</v>
      </c>
      <c r="X2850">
        <v>0</v>
      </c>
      <c r="Y2850">
        <v>500000000</v>
      </c>
      <c r="AA2850" t="s">
        <v>2029</v>
      </c>
    </row>
    <row r="2851" spans="1:27" ht="15" customHeight="1">
      <c r="A2851" s="962" t="s">
        <v>264</v>
      </c>
      <c r="B2851" t="s">
        <v>296</v>
      </c>
      <c r="C2851" t="s">
        <v>13</v>
      </c>
      <c r="D2851" t="s">
        <v>11</v>
      </c>
      <c r="E2851" t="s">
        <v>511</v>
      </c>
      <c r="F2851" t="s">
        <v>375</v>
      </c>
      <c r="R2851">
        <v>0</v>
      </c>
      <c r="S2851">
        <v>0</v>
      </c>
      <c r="T2851">
        <v>0</v>
      </c>
      <c r="X2851">
        <v>0</v>
      </c>
      <c r="Y2851">
        <v>500000000</v>
      </c>
      <c r="AA2851" t="s">
        <v>2029</v>
      </c>
    </row>
    <row r="2852" spans="1:27" ht="15" customHeight="1">
      <c r="A2852" s="962" t="s">
        <v>265</v>
      </c>
      <c r="B2852" t="s">
        <v>294</v>
      </c>
      <c r="C2852" t="s">
        <v>13</v>
      </c>
      <c r="D2852" t="s">
        <v>11</v>
      </c>
      <c r="E2852" t="s">
        <v>511</v>
      </c>
      <c r="F2852" t="s">
        <v>375</v>
      </c>
      <c r="R2852">
        <v>0</v>
      </c>
      <c r="S2852">
        <v>0</v>
      </c>
      <c r="T2852">
        <v>0</v>
      </c>
      <c r="X2852">
        <v>0</v>
      </c>
      <c r="Y2852">
        <v>500000000</v>
      </c>
      <c r="AA2852" t="s">
        <v>2029</v>
      </c>
    </row>
    <row r="2853" spans="1:27" ht="15" customHeight="1">
      <c r="A2853" s="962" t="s">
        <v>265</v>
      </c>
      <c r="B2853" t="s">
        <v>292</v>
      </c>
      <c r="C2853" t="s">
        <v>13</v>
      </c>
      <c r="D2853" t="s">
        <v>11</v>
      </c>
      <c r="E2853" t="s">
        <v>511</v>
      </c>
      <c r="F2853" t="s">
        <v>375</v>
      </c>
      <c r="R2853">
        <v>0</v>
      </c>
      <c r="S2853">
        <v>0</v>
      </c>
      <c r="T2853">
        <v>0</v>
      </c>
      <c r="X2853">
        <v>0</v>
      </c>
      <c r="Y2853">
        <v>500000000</v>
      </c>
      <c r="AA2853" t="s">
        <v>2029</v>
      </c>
    </row>
    <row r="2854" spans="1:27" ht="15" customHeight="1">
      <c r="A2854" s="962" t="s">
        <v>265</v>
      </c>
      <c r="B2854" t="s">
        <v>291</v>
      </c>
      <c r="C2854" t="s">
        <v>13</v>
      </c>
      <c r="D2854" t="s">
        <v>11</v>
      </c>
      <c r="E2854" t="s">
        <v>511</v>
      </c>
      <c r="F2854" t="s">
        <v>375</v>
      </c>
      <c r="R2854">
        <v>0</v>
      </c>
      <c r="S2854">
        <v>0</v>
      </c>
      <c r="T2854">
        <v>0</v>
      </c>
      <c r="X2854">
        <v>0</v>
      </c>
      <c r="Y2854">
        <v>500000000</v>
      </c>
      <c r="AA2854" t="s">
        <v>2029</v>
      </c>
    </row>
    <row r="2855" spans="1:27" ht="15" customHeight="1">
      <c r="A2855" s="962" t="s">
        <v>265</v>
      </c>
      <c r="B2855" t="s">
        <v>293</v>
      </c>
      <c r="C2855" t="s">
        <v>13</v>
      </c>
      <c r="D2855" t="s">
        <v>11</v>
      </c>
      <c r="E2855" t="s">
        <v>511</v>
      </c>
      <c r="F2855" t="s">
        <v>375</v>
      </c>
      <c r="R2855">
        <v>0</v>
      </c>
      <c r="S2855">
        <v>0</v>
      </c>
      <c r="T2855">
        <v>0</v>
      </c>
      <c r="X2855">
        <v>0</v>
      </c>
      <c r="Y2855">
        <v>500000000</v>
      </c>
      <c r="AA2855" t="s">
        <v>2029</v>
      </c>
    </row>
    <row r="2856" spans="1:27" ht="15" customHeight="1">
      <c r="A2856" s="962" t="s">
        <v>265</v>
      </c>
      <c r="B2856" t="s">
        <v>289</v>
      </c>
      <c r="C2856" t="s">
        <v>13</v>
      </c>
      <c r="D2856" t="s">
        <v>11</v>
      </c>
      <c r="E2856" t="s">
        <v>511</v>
      </c>
      <c r="F2856" t="s">
        <v>375</v>
      </c>
      <c r="R2856">
        <v>0</v>
      </c>
      <c r="S2856">
        <v>0</v>
      </c>
      <c r="T2856">
        <v>0</v>
      </c>
      <c r="X2856">
        <v>0</v>
      </c>
      <c r="Y2856">
        <v>500000000</v>
      </c>
      <c r="AA2856" t="s">
        <v>2029</v>
      </c>
    </row>
    <row r="2857" spans="1:27" ht="15" customHeight="1">
      <c r="A2857" s="962" t="s">
        <v>265</v>
      </c>
      <c r="B2857" t="s">
        <v>288</v>
      </c>
      <c r="C2857" t="s">
        <v>13</v>
      </c>
      <c r="D2857" t="s">
        <v>11</v>
      </c>
      <c r="E2857" t="s">
        <v>511</v>
      </c>
      <c r="F2857" t="s">
        <v>375</v>
      </c>
      <c r="R2857">
        <v>0</v>
      </c>
      <c r="S2857">
        <v>0</v>
      </c>
      <c r="T2857">
        <v>0</v>
      </c>
      <c r="X2857">
        <v>0</v>
      </c>
      <c r="Y2857">
        <v>500000000</v>
      </c>
      <c r="AA2857" t="s">
        <v>2029</v>
      </c>
    </row>
    <row r="2858" spans="1:27" ht="15" customHeight="1">
      <c r="A2858" s="962" t="s">
        <v>265</v>
      </c>
      <c r="B2858" t="s">
        <v>287</v>
      </c>
      <c r="C2858" t="s">
        <v>13</v>
      </c>
      <c r="D2858" t="s">
        <v>11</v>
      </c>
      <c r="E2858" t="s">
        <v>511</v>
      </c>
      <c r="F2858" t="s">
        <v>375</v>
      </c>
      <c r="R2858">
        <v>0</v>
      </c>
      <c r="S2858">
        <v>0</v>
      </c>
      <c r="T2858">
        <v>0</v>
      </c>
      <c r="X2858">
        <v>0</v>
      </c>
      <c r="Y2858">
        <v>500000000</v>
      </c>
      <c r="AA2858" t="s">
        <v>2029</v>
      </c>
    </row>
    <row r="2859" spans="1:27" ht="15" customHeight="1">
      <c r="A2859" s="962" t="s">
        <v>265</v>
      </c>
      <c r="B2859" t="s">
        <v>295</v>
      </c>
      <c r="C2859" t="s">
        <v>13</v>
      </c>
      <c r="D2859" t="s">
        <v>11</v>
      </c>
      <c r="E2859" t="s">
        <v>511</v>
      </c>
      <c r="F2859" t="s">
        <v>375</v>
      </c>
      <c r="R2859">
        <v>0</v>
      </c>
      <c r="S2859">
        <v>0</v>
      </c>
      <c r="T2859">
        <v>0</v>
      </c>
      <c r="X2859">
        <v>0</v>
      </c>
      <c r="Y2859">
        <v>500000000</v>
      </c>
      <c r="AA2859" t="s">
        <v>2029</v>
      </c>
    </row>
    <row r="2860" spans="1:27" ht="15" customHeight="1">
      <c r="A2860" s="962" t="s">
        <v>265</v>
      </c>
      <c r="B2860" t="s">
        <v>296</v>
      </c>
      <c r="C2860" t="s">
        <v>13</v>
      </c>
      <c r="D2860" t="s">
        <v>11</v>
      </c>
      <c r="E2860" t="s">
        <v>511</v>
      </c>
      <c r="F2860" t="s">
        <v>375</v>
      </c>
      <c r="R2860">
        <v>0</v>
      </c>
      <c r="S2860">
        <v>0</v>
      </c>
      <c r="T2860">
        <v>0</v>
      </c>
      <c r="X2860">
        <v>0</v>
      </c>
      <c r="Y2860">
        <v>500000000</v>
      </c>
      <c r="AA2860" t="s">
        <v>2029</v>
      </c>
    </row>
    <row r="2861" spans="1:27" ht="15" customHeight="1">
      <c r="A2861" s="962" t="s">
        <v>266</v>
      </c>
      <c r="B2861" t="s">
        <v>294</v>
      </c>
      <c r="C2861" t="s">
        <v>13</v>
      </c>
      <c r="D2861" t="s">
        <v>11</v>
      </c>
      <c r="E2861" t="s">
        <v>511</v>
      </c>
      <c r="F2861" t="s">
        <v>375</v>
      </c>
      <c r="R2861">
        <v>0</v>
      </c>
      <c r="S2861">
        <v>0</v>
      </c>
      <c r="T2861">
        <v>0</v>
      </c>
      <c r="X2861">
        <v>0</v>
      </c>
      <c r="Y2861">
        <v>500000000</v>
      </c>
      <c r="AA2861" t="s">
        <v>2029</v>
      </c>
    </row>
    <row r="2862" spans="1:27" ht="15" customHeight="1">
      <c r="A2862" s="962" t="s">
        <v>266</v>
      </c>
      <c r="B2862" t="s">
        <v>292</v>
      </c>
      <c r="C2862" t="s">
        <v>13</v>
      </c>
      <c r="D2862" t="s">
        <v>11</v>
      </c>
      <c r="E2862" t="s">
        <v>511</v>
      </c>
      <c r="F2862" t="s">
        <v>375</v>
      </c>
      <c r="R2862">
        <v>0</v>
      </c>
      <c r="S2862">
        <v>0</v>
      </c>
      <c r="T2862">
        <v>0</v>
      </c>
      <c r="X2862">
        <v>0</v>
      </c>
      <c r="Y2862">
        <v>500000000</v>
      </c>
      <c r="AA2862" t="s">
        <v>2029</v>
      </c>
    </row>
    <row r="2863" spans="1:27" ht="15" customHeight="1">
      <c r="A2863" s="962" t="s">
        <v>266</v>
      </c>
      <c r="B2863" t="s">
        <v>291</v>
      </c>
      <c r="C2863" t="s">
        <v>13</v>
      </c>
      <c r="D2863" t="s">
        <v>11</v>
      </c>
      <c r="E2863" t="s">
        <v>511</v>
      </c>
      <c r="F2863" t="s">
        <v>375</v>
      </c>
      <c r="R2863">
        <v>0</v>
      </c>
      <c r="S2863">
        <v>0</v>
      </c>
      <c r="T2863">
        <v>0</v>
      </c>
      <c r="X2863">
        <v>0</v>
      </c>
      <c r="Y2863">
        <v>500000000</v>
      </c>
      <c r="AA2863" t="s">
        <v>2029</v>
      </c>
    </row>
    <row r="2864" spans="1:27" ht="15" customHeight="1">
      <c r="A2864" s="962" t="s">
        <v>266</v>
      </c>
      <c r="B2864" t="s">
        <v>293</v>
      </c>
      <c r="C2864" t="s">
        <v>13</v>
      </c>
      <c r="D2864" t="s">
        <v>11</v>
      </c>
      <c r="E2864" t="s">
        <v>511</v>
      </c>
      <c r="F2864" t="s">
        <v>375</v>
      </c>
      <c r="R2864">
        <v>0</v>
      </c>
      <c r="S2864">
        <v>0</v>
      </c>
      <c r="T2864">
        <v>0</v>
      </c>
      <c r="X2864">
        <v>0</v>
      </c>
      <c r="Y2864">
        <v>500000000</v>
      </c>
      <c r="AA2864" t="s">
        <v>2029</v>
      </c>
    </row>
    <row r="2865" spans="1:27" ht="15" customHeight="1">
      <c r="A2865" s="962" t="s">
        <v>266</v>
      </c>
      <c r="B2865" t="s">
        <v>289</v>
      </c>
      <c r="C2865" t="s">
        <v>13</v>
      </c>
      <c r="D2865" t="s">
        <v>11</v>
      </c>
      <c r="E2865" t="s">
        <v>511</v>
      </c>
      <c r="F2865" t="s">
        <v>375</v>
      </c>
      <c r="R2865">
        <v>0</v>
      </c>
      <c r="S2865">
        <v>0</v>
      </c>
      <c r="T2865">
        <v>0</v>
      </c>
      <c r="X2865">
        <v>0</v>
      </c>
      <c r="Y2865">
        <v>500000000</v>
      </c>
      <c r="AA2865" t="s">
        <v>2029</v>
      </c>
    </row>
    <row r="2866" spans="1:27" ht="15" customHeight="1">
      <c r="A2866" s="962" t="s">
        <v>266</v>
      </c>
      <c r="B2866" t="s">
        <v>288</v>
      </c>
      <c r="C2866" t="s">
        <v>13</v>
      </c>
      <c r="D2866" t="s">
        <v>11</v>
      </c>
      <c r="E2866" t="s">
        <v>511</v>
      </c>
      <c r="F2866" t="s">
        <v>375</v>
      </c>
      <c r="R2866">
        <v>0</v>
      </c>
      <c r="S2866">
        <v>0</v>
      </c>
      <c r="T2866">
        <v>0</v>
      </c>
      <c r="X2866">
        <v>0</v>
      </c>
      <c r="Y2866">
        <v>500000000</v>
      </c>
      <c r="AA2866" t="s">
        <v>2029</v>
      </c>
    </row>
    <row r="2867" spans="1:27" ht="15" customHeight="1">
      <c r="A2867" s="962" t="s">
        <v>266</v>
      </c>
      <c r="B2867" t="s">
        <v>287</v>
      </c>
      <c r="C2867" t="s">
        <v>13</v>
      </c>
      <c r="D2867" t="s">
        <v>11</v>
      </c>
      <c r="E2867" t="s">
        <v>511</v>
      </c>
      <c r="F2867" t="s">
        <v>375</v>
      </c>
      <c r="R2867">
        <v>0</v>
      </c>
      <c r="S2867">
        <v>0</v>
      </c>
      <c r="T2867">
        <v>0</v>
      </c>
      <c r="X2867">
        <v>0</v>
      </c>
      <c r="Y2867">
        <v>500000000</v>
      </c>
      <c r="AA2867" t="s">
        <v>2029</v>
      </c>
    </row>
    <row r="2868" spans="1:27" ht="15" customHeight="1">
      <c r="A2868" s="962" t="s">
        <v>266</v>
      </c>
      <c r="B2868" t="s">
        <v>295</v>
      </c>
      <c r="C2868" t="s">
        <v>13</v>
      </c>
      <c r="D2868" t="s">
        <v>11</v>
      </c>
      <c r="E2868" t="s">
        <v>511</v>
      </c>
      <c r="F2868" t="s">
        <v>375</v>
      </c>
      <c r="R2868">
        <v>0</v>
      </c>
      <c r="S2868">
        <v>0</v>
      </c>
      <c r="T2868">
        <v>0</v>
      </c>
      <c r="X2868">
        <v>0</v>
      </c>
      <c r="Y2868">
        <v>500000000</v>
      </c>
      <c r="AA2868" t="s">
        <v>2029</v>
      </c>
    </row>
    <row r="2869" spans="1:27" ht="15" customHeight="1">
      <c r="A2869" s="962" t="s">
        <v>266</v>
      </c>
      <c r="B2869" t="s">
        <v>296</v>
      </c>
      <c r="C2869" t="s">
        <v>13</v>
      </c>
      <c r="D2869" t="s">
        <v>11</v>
      </c>
      <c r="E2869" t="s">
        <v>511</v>
      </c>
      <c r="F2869" t="s">
        <v>375</v>
      </c>
      <c r="R2869">
        <v>0</v>
      </c>
      <c r="S2869">
        <v>0</v>
      </c>
      <c r="T2869">
        <v>0</v>
      </c>
      <c r="X2869">
        <v>0</v>
      </c>
      <c r="Y2869">
        <v>500000000</v>
      </c>
      <c r="AA2869" t="s">
        <v>2029</v>
      </c>
    </row>
    <row r="2870" spans="1:27" ht="15" customHeight="1">
      <c r="A2870" s="962" t="s">
        <v>267</v>
      </c>
      <c r="B2870" t="s">
        <v>296</v>
      </c>
      <c r="C2870" t="s">
        <v>13</v>
      </c>
      <c r="D2870" t="s">
        <v>11</v>
      </c>
      <c r="E2870" t="s">
        <v>511</v>
      </c>
      <c r="F2870" t="s">
        <v>375</v>
      </c>
      <c r="R2870">
        <v>0</v>
      </c>
      <c r="S2870">
        <v>0</v>
      </c>
      <c r="T2870">
        <v>0</v>
      </c>
      <c r="X2870">
        <v>0</v>
      </c>
      <c r="Y2870">
        <v>500000000</v>
      </c>
      <c r="AA2870" t="s">
        <v>2029</v>
      </c>
    </row>
    <row r="2871" spans="1:27" ht="15" customHeight="1">
      <c r="A2871" s="962" t="s">
        <v>267</v>
      </c>
      <c r="B2871" t="s">
        <v>289</v>
      </c>
      <c r="C2871" t="s">
        <v>13</v>
      </c>
      <c r="D2871" t="s">
        <v>11</v>
      </c>
      <c r="E2871" t="s">
        <v>511</v>
      </c>
      <c r="F2871" t="s">
        <v>375</v>
      </c>
      <c r="R2871">
        <v>0</v>
      </c>
      <c r="S2871">
        <v>0</v>
      </c>
      <c r="T2871">
        <v>0</v>
      </c>
      <c r="X2871">
        <v>0</v>
      </c>
      <c r="Y2871">
        <v>500000000</v>
      </c>
      <c r="AA2871" t="s">
        <v>2029</v>
      </c>
    </row>
    <row r="2872" spans="1:27" ht="15" customHeight="1">
      <c r="A2872" s="962" t="s">
        <v>267</v>
      </c>
      <c r="B2872" t="s">
        <v>288</v>
      </c>
      <c r="C2872" t="s">
        <v>13</v>
      </c>
      <c r="D2872" t="s">
        <v>11</v>
      </c>
      <c r="E2872" t="s">
        <v>511</v>
      </c>
      <c r="F2872" t="s">
        <v>375</v>
      </c>
      <c r="R2872">
        <v>0</v>
      </c>
      <c r="S2872">
        <v>0</v>
      </c>
      <c r="T2872">
        <v>0</v>
      </c>
      <c r="X2872">
        <v>0</v>
      </c>
      <c r="Y2872">
        <v>500000000</v>
      </c>
      <c r="AA2872" t="s">
        <v>2029</v>
      </c>
    </row>
    <row r="2873" spans="1:27" ht="15" customHeight="1">
      <c r="A2873" s="962" t="s">
        <v>267</v>
      </c>
      <c r="B2873" t="s">
        <v>287</v>
      </c>
      <c r="C2873" t="s">
        <v>13</v>
      </c>
      <c r="D2873" t="s">
        <v>11</v>
      </c>
      <c r="E2873" t="s">
        <v>511</v>
      </c>
      <c r="F2873" t="s">
        <v>375</v>
      </c>
      <c r="R2873">
        <v>0</v>
      </c>
      <c r="S2873">
        <v>0</v>
      </c>
      <c r="T2873">
        <v>0</v>
      </c>
      <c r="X2873">
        <v>0</v>
      </c>
      <c r="Y2873">
        <v>500000000</v>
      </c>
      <c r="AA2873" t="s">
        <v>2029</v>
      </c>
    </row>
    <row r="2874" spans="1:27" ht="15" customHeight="1">
      <c r="A2874" s="962" t="s">
        <v>268</v>
      </c>
      <c r="B2874" t="s">
        <v>296</v>
      </c>
      <c r="C2874" t="s">
        <v>13</v>
      </c>
      <c r="D2874" t="s">
        <v>11</v>
      </c>
      <c r="E2874" t="s">
        <v>511</v>
      </c>
      <c r="F2874" t="s">
        <v>375</v>
      </c>
      <c r="R2874">
        <v>0</v>
      </c>
      <c r="S2874">
        <v>0</v>
      </c>
      <c r="T2874">
        <v>0</v>
      </c>
      <c r="X2874">
        <v>0</v>
      </c>
      <c r="Y2874">
        <v>500000000</v>
      </c>
      <c r="AA2874" t="s">
        <v>2029</v>
      </c>
    </row>
    <row r="2875" spans="1:27" ht="15" customHeight="1">
      <c r="A2875" s="962" t="s">
        <v>268</v>
      </c>
      <c r="B2875" t="s">
        <v>289</v>
      </c>
      <c r="C2875" t="s">
        <v>13</v>
      </c>
      <c r="D2875" t="s">
        <v>11</v>
      </c>
      <c r="E2875" t="s">
        <v>511</v>
      </c>
      <c r="F2875" t="s">
        <v>375</v>
      </c>
      <c r="R2875">
        <v>0</v>
      </c>
      <c r="S2875">
        <v>0</v>
      </c>
      <c r="T2875">
        <v>0</v>
      </c>
      <c r="X2875">
        <v>0</v>
      </c>
      <c r="Y2875">
        <v>500000000</v>
      </c>
      <c r="AA2875" t="s">
        <v>2029</v>
      </c>
    </row>
    <row r="2876" spans="1:27" ht="15" customHeight="1">
      <c r="A2876" s="962" t="s">
        <v>268</v>
      </c>
      <c r="B2876" t="s">
        <v>288</v>
      </c>
      <c r="C2876" t="s">
        <v>13</v>
      </c>
      <c r="D2876" t="s">
        <v>11</v>
      </c>
      <c r="E2876" t="s">
        <v>511</v>
      </c>
      <c r="F2876" t="s">
        <v>375</v>
      </c>
      <c r="R2876">
        <v>0</v>
      </c>
      <c r="S2876">
        <v>0</v>
      </c>
      <c r="T2876">
        <v>0</v>
      </c>
      <c r="X2876">
        <v>0</v>
      </c>
      <c r="Y2876">
        <v>500000000</v>
      </c>
      <c r="AA2876" t="s">
        <v>2029</v>
      </c>
    </row>
    <row r="2877" spans="1:27" ht="15" customHeight="1">
      <c r="A2877" s="962" t="s">
        <v>268</v>
      </c>
      <c r="B2877" t="s">
        <v>287</v>
      </c>
      <c r="C2877" t="s">
        <v>13</v>
      </c>
      <c r="D2877" t="s">
        <v>11</v>
      </c>
      <c r="E2877" t="s">
        <v>511</v>
      </c>
      <c r="F2877" t="s">
        <v>375</v>
      </c>
      <c r="R2877">
        <v>0</v>
      </c>
      <c r="S2877">
        <v>0</v>
      </c>
      <c r="T2877">
        <v>0</v>
      </c>
      <c r="X2877">
        <v>0</v>
      </c>
      <c r="Y2877">
        <v>500000000</v>
      </c>
      <c r="AA2877" t="s">
        <v>2029</v>
      </c>
    </row>
    <row r="2878" spans="1:27" ht="15" customHeight="1">
      <c r="A2878" s="962" t="s">
        <v>269</v>
      </c>
      <c r="B2878" t="s">
        <v>296</v>
      </c>
      <c r="C2878" t="s">
        <v>13</v>
      </c>
      <c r="D2878" t="s">
        <v>11</v>
      </c>
      <c r="E2878" t="s">
        <v>511</v>
      </c>
      <c r="F2878" t="s">
        <v>375</v>
      </c>
      <c r="R2878">
        <v>0</v>
      </c>
      <c r="S2878">
        <v>0</v>
      </c>
      <c r="T2878">
        <v>0</v>
      </c>
      <c r="X2878">
        <v>0</v>
      </c>
      <c r="Y2878">
        <v>500000000</v>
      </c>
      <c r="AA2878" t="s">
        <v>2029</v>
      </c>
    </row>
    <row r="2879" spans="1:27" ht="15" customHeight="1">
      <c r="A2879" s="962" t="s">
        <v>269</v>
      </c>
      <c r="B2879" t="s">
        <v>289</v>
      </c>
      <c r="C2879" t="s">
        <v>13</v>
      </c>
      <c r="D2879" t="s">
        <v>11</v>
      </c>
      <c r="E2879" t="s">
        <v>511</v>
      </c>
      <c r="F2879" t="s">
        <v>375</v>
      </c>
      <c r="R2879">
        <v>0</v>
      </c>
      <c r="S2879">
        <v>0</v>
      </c>
      <c r="T2879">
        <v>0</v>
      </c>
      <c r="X2879">
        <v>0</v>
      </c>
      <c r="Y2879">
        <v>500000000</v>
      </c>
      <c r="AA2879" t="s">
        <v>2029</v>
      </c>
    </row>
    <row r="2880" spans="1:27" ht="15" customHeight="1">
      <c r="A2880" s="962" t="s">
        <v>269</v>
      </c>
      <c r="B2880" t="s">
        <v>288</v>
      </c>
      <c r="C2880" t="s">
        <v>13</v>
      </c>
      <c r="D2880" t="s">
        <v>11</v>
      </c>
      <c r="E2880" t="s">
        <v>511</v>
      </c>
      <c r="F2880" t="s">
        <v>375</v>
      </c>
      <c r="R2880">
        <v>0</v>
      </c>
      <c r="S2880">
        <v>0</v>
      </c>
      <c r="T2880">
        <v>0</v>
      </c>
      <c r="X2880">
        <v>0</v>
      </c>
      <c r="Y2880">
        <v>500000000</v>
      </c>
      <c r="AA2880" t="s">
        <v>2029</v>
      </c>
    </row>
    <row r="2881" spans="1:27" ht="15" customHeight="1">
      <c r="A2881" s="962" t="s">
        <v>269</v>
      </c>
      <c r="B2881" t="s">
        <v>287</v>
      </c>
      <c r="C2881" t="s">
        <v>13</v>
      </c>
      <c r="D2881" t="s">
        <v>11</v>
      </c>
      <c r="E2881" t="s">
        <v>511</v>
      </c>
      <c r="F2881" t="s">
        <v>375</v>
      </c>
      <c r="R2881">
        <v>0</v>
      </c>
      <c r="S2881">
        <v>0</v>
      </c>
      <c r="T2881">
        <v>0</v>
      </c>
      <c r="X2881">
        <v>0</v>
      </c>
      <c r="Y2881">
        <v>500000000</v>
      </c>
      <c r="AA2881" t="s">
        <v>2029</v>
      </c>
    </row>
    <row r="2882" spans="1:27" ht="15" customHeight="1">
      <c r="A2882" s="962" t="s">
        <v>270</v>
      </c>
      <c r="B2882" t="s">
        <v>296</v>
      </c>
      <c r="C2882" t="s">
        <v>13</v>
      </c>
      <c r="D2882" t="s">
        <v>11</v>
      </c>
      <c r="E2882" t="s">
        <v>511</v>
      </c>
      <c r="F2882" t="s">
        <v>375</v>
      </c>
      <c r="R2882">
        <v>0</v>
      </c>
      <c r="S2882">
        <v>0</v>
      </c>
      <c r="T2882">
        <v>0</v>
      </c>
      <c r="X2882">
        <v>0</v>
      </c>
      <c r="Y2882">
        <v>500000000</v>
      </c>
      <c r="AA2882" t="s">
        <v>2029</v>
      </c>
    </row>
    <row r="2883" spans="1:27" ht="15" customHeight="1">
      <c r="A2883" s="962" t="s">
        <v>270</v>
      </c>
      <c r="B2883" t="s">
        <v>289</v>
      </c>
      <c r="C2883" t="s">
        <v>13</v>
      </c>
      <c r="D2883" t="s">
        <v>11</v>
      </c>
      <c r="E2883" t="s">
        <v>511</v>
      </c>
      <c r="F2883" t="s">
        <v>375</v>
      </c>
      <c r="R2883">
        <v>0</v>
      </c>
      <c r="S2883">
        <v>0</v>
      </c>
      <c r="T2883">
        <v>0</v>
      </c>
      <c r="X2883">
        <v>0</v>
      </c>
      <c r="Y2883">
        <v>500000000</v>
      </c>
      <c r="AA2883" t="s">
        <v>2029</v>
      </c>
    </row>
    <row r="2884" spans="1:27" ht="15" customHeight="1">
      <c r="A2884" s="962" t="s">
        <v>270</v>
      </c>
      <c r="B2884" t="s">
        <v>288</v>
      </c>
      <c r="C2884" t="s">
        <v>13</v>
      </c>
      <c r="D2884" t="s">
        <v>11</v>
      </c>
      <c r="E2884" t="s">
        <v>511</v>
      </c>
      <c r="F2884" t="s">
        <v>375</v>
      </c>
      <c r="R2884">
        <v>0</v>
      </c>
      <c r="S2884">
        <v>0</v>
      </c>
      <c r="T2884">
        <v>0</v>
      </c>
      <c r="X2884">
        <v>0</v>
      </c>
      <c r="Y2884">
        <v>500000000</v>
      </c>
      <c r="AA2884" t="s">
        <v>2029</v>
      </c>
    </row>
    <row r="2885" spans="1:27" ht="15" customHeight="1">
      <c r="A2885" s="962" t="s">
        <v>270</v>
      </c>
      <c r="B2885" t="s">
        <v>287</v>
      </c>
      <c r="C2885" t="s">
        <v>13</v>
      </c>
      <c r="D2885" t="s">
        <v>11</v>
      </c>
      <c r="E2885" t="s">
        <v>511</v>
      </c>
      <c r="F2885" t="s">
        <v>375</v>
      </c>
      <c r="R2885">
        <v>0</v>
      </c>
      <c r="S2885">
        <v>0</v>
      </c>
      <c r="T2885">
        <v>0</v>
      </c>
      <c r="X2885">
        <v>0</v>
      </c>
      <c r="Y2885">
        <v>500000000</v>
      </c>
      <c r="AA2885" t="s">
        <v>2029</v>
      </c>
    </row>
    <row r="2886" spans="1:27" ht="15" customHeight="1">
      <c r="A2886" s="962" t="s">
        <v>271</v>
      </c>
      <c r="B2886" t="s">
        <v>297</v>
      </c>
      <c r="C2886" t="s">
        <v>13</v>
      </c>
      <c r="D2886" t="s">
        <v>11</v>
      </c>
      <c r="E2886" t="s">
        <v>511</v>
      </c>
      <c r="F2886" t="s">
        <v>375</v>
      </c>
      <c r="R2886">
        <v>0</v>
      </c>
      <c r="S2886">
        <v>0</v>
      </c>
      <c r="T2886">
        <v>0</v>
      </c>
      <c r="X2886">
        <v>0</v>
      </c>
      <c r="Y2886">
        <v>500000000</v>
      </c>
      <c r="AA2886" t="s">
        <v>2029</v>
      </c>
    </row>
    <row r="2887" spans="1:27" ht="15" customHeight="1">
      <c r="A2887" s="962" t="s">
        <v>271</v>
      </c>
      <c r="B2887" t="s">
        <v>288</v>
      </c>
      <c r="C2887" t="s">
        <v>13</v>
      </c>
      <c r="D2887" t="s">
        <v>11</v>
      </c>
      <c r="E2887" t="s">
        <v>511</v>
      </c>
      <c r="F2887" t="s">
        <v>375</v>
      </c>
      <c r="R2887">
        <v>0</v>
      </c>
      <c r="S2887">
        <v>0</v>
      </c>
      <c r="T2887">
        <v>0</v>
      </c>
      <c r="X2887">
        <v>0</v>
      </c>
      <c r="Y2887">
        <v>500000000</v>
      </c>
      <c r="AA2887" t="s">
        <v>2029</v>
      </c>
    </row>
    <row r="2888" spans="1:27" ht="15" customHeight="1">
      <c r="A2888" s="962" t="s">
        <v>271</v>
      </c>
      <c r="B2888" t="s">
        <v>287</v>
      </c>
      <c r="C2888" t="s">
        <v>13</v>
      </c>
      <c r="D2888" t="s">
        <v>11</v>
      </c>
      <c r="E2888" t="s">
        <v>511</v>
      </c>
      <c r="F2888" t="s">
        <v>375</v>
      </c>
      <c r="R2888">
        <v>0</v>
      </c>
      <c r="S2888">
        <v>0</v>
      </c>
      <c r="T2888">
        <v>0</v>
      </c>
      <c r="X2888">
        <v>0</v>
      </c>
      <c r="Y2888">
        <v>500000000</v>
      </c>
      <c r="AA2888" t="s">
        <v>2029</v>
      </c>
    </row>
    <row r="2889" spans="1:27" ht="15" customHeight="1">
      <c r="A2889" s="962" t="s">
        <v>271</v>
      </c>
      <c r="B2889" t="s">
        <v>299</v>
      </c>
      <c r="C2889" t="s">
        <v>13</v>
      </c>
      <c r="D2889" t="s">
        <v>11</v>
      </c>
      <c r="E2889" t="s">
        <v>511</v>
      </c>
      <c r="F2889" t="s">
        <v>375</v>
      </c>
      <c r="R2889">
        <v>0</v>
      </c>
      <c r="S2889">
        <v>0</v>
      </c>
      <c r="T2889">
        <v>0</v>
      </c>
      <c r="X2889">
        <v>0</v>
      </c>
      <c r="Y2889">
        <v>500000000</v>
      </c>
      <c r="AA2889" t="s">
        <v>2029</v>
      </c>
    </row>
    <row r="2890" spans="1:27" ht="15" customHeight="1">
      <c r="A2890" s="962" t="s">
        <v>271</v>
      </c>
      <c r="B2890" t="s">
        <v>301</v>
      </c>
      <c r="C2890" t="s">
        <v>13</v>
      </c>
      <c r="D2890" t="s">
        <v>11</v>
      </c>
      <c r="E2890" t="s">
        <v>511</v>
      </c>
      <c r="F2890" t="s">
        <v>375</v>
      </c>
      <c r="R2890">
        <v>0</v>
      </c>
      <c r="S2890">
        <v>0</v>
      </c>
      <c r="T2890">
        <v>0</v>
      </c>
      <c r="X2890">
        <v>0</v>
      </c>
      <c r="Y2890">
        <v>500000000</v>
      </c>
      <c r="AA2890" t="s">
        <v>2029</v>
      </c>
    </row>
    <row r="2891" spans="1:27" ht="15" customHeight="1">
      <c r="A2891" s="962" t="s">
        <v>271</v>
      </c>
      <c r="B2891" t="s">
        <v>302</v>
      </c>
      <c r="C2891" t="s">
        <v>13</v>
      </c>
      <c r="D2891" t="s">
        <v>11</v>
      </c>
      <c r="E2891" t="s">
        <v>511</v>
      </c>
      <c r="F2891" t="s">
        <v>375</v>
      </c>
      <c r="R2891">
        <v>0</v>
      </c>
      <c r="S2891">
        <v>0</v>
      </c>
      <c r="T2891">
        <v>0</v>
      </c>
      <c r="X2891">
        <v>0</v>
      </c>
      <c r="Y2891">
        <v>500000000</v>
      </c>
      <c r="AA2891" t="s">
        <v>2029</v>
      </c>
    </row>
    <row r="2892" spans="1:27" ht="15" customHeight="1">
      <c r="A2892" s="962" t="s">
        <v>271</v>
      </c>
      <c r="B2892" t="s">
        <v>303</v>
      </c>
      <c r="C2892" t="s">
        <v>13</v>
      </c>
      <c r="D2892" t="s">
        <v>11</v>
      </c>
      <c r="E2892" t="s">
        <v>511</v>
      </c>
      <c r="F2892" t="s">
        <v>375</v>
      </c>
      <c r="R2892">
        <v>0</v>
      </c>
      <c r="S2892">
        <v>0</v>
      </c>
      <c r="T2892">
        <v>0</v>
      </c>
      <c r="X2892">
        <v>0</v>
      </c>
      <c r="Y2892">
        <v>500000000</v>
      </c>
      <c r="AA2892" t="s">
        <v>2029</v>
      </c>
    </row>
    <row r="2893" spans="1:27" ht="15" customHeight="1">
      <c r="A2893" s="962" t="s">
        <v>271</v>
      </c>
      <c r="B2893" t="s">
        <v>298</v>
      </c>
      <c r="C2893" t="s">
        <v>13</v>
      </c>
      <c r="D2893" t="s">
        <v>11</v>
      </c>
      <c r="E2893" t="s">
        <v>511</v>
      </c>
      <c r="F2893" t="s">
        <v>375</v>
      </c>
      <c r="R2893">
        <v>0</v>
      </c>
      <c r="S2893">
        <v>0</v>
      </c>
      <c r="T2893">
        <v>0</v>
      </c>
      <c r="X2893">
        <v>0</v>
      </c>
      <c r="Y2893">
        <v>500000000</v>
      </c>
      <c r="AA2893" t="s">
        <v>2029</v>
      </c>
    </row>
    <row r="2894" spans="1:27" ht="15" customHeight="1">
      <c r="A2894" s="962" t="s">
        <v>271</v>
      </c>
      <c r="B2894" t="s">
        <v>300</v>
      </c>
      <c r="C2894" t="s">
        <v>13</v>
      </c>
      <c r="D2894" t="s">
        <v>11</v>
      </c>
      <c r="E2894" t="s">
        <v>511</v>
      </c>
      <c r="F2894" t="s">
        <v>375</v>
      </c>
      <c r="R2894">
        <v>0</v>
      </c>
      <c r="S2894">
        <v>0</v>
      </c>
      <c r="T2894">
        <v>0</v>
      </c>
      <c r="X2894">
        <v>0</v>
      </c>
      <c r="Y2894">
        <v>500000000</v>
      </c>
      <c r="AA2894" t="s">
        <v>2029</v>
      </c>
    </row>
    <row r="2895" spans="1:27" ht="15" customHeight="1">
      <c r="A2895" s="962" t="s">
        <v>272</v>
      </c>
      <c r="B2895" t="s">
        <v>296</v>
      </c>
      <c r="C2895" t="s">
        <v>13</v>
      </c>
      <c r="D2895" t="s">
        <v>11</v>
      </c>
      <c r="E2895" t="s">
        <v>511</v>
      </c>
      <c r="F2895" t="s">
        <v>375</v>
      </c>
      <c r="R2895">
        <v>0</v>
      </c>
      <c r="S2895">
        <v>0</v>
      </c>
      <c r="T2895">
        <v>0</v>
      </c>
      <c r="X2895">
        <v>0</v>
      </c>
      <c r="Y2895">
        <v>500000000</v>
      </c>
      <c r="AA2895" t="s">
        <v>2029</v>
      </c>
    </row>
    <row r="2896" spans="1:27" ht="15" customHeight="1">
      <c r="A2896" s="962" t="s">
        <v>272</v>
      </c>
      <c r="B2896" t="s">
        <v>289</v>
      </c>
      <c r="C2896" t="s">
        <v>13</v>
      </c>
      <c r="D2896" t="s">
        <v>11</v>
      </c>
      <c r="E2896" t="s">
        <v>511</v>
      </c>
      <c r="F2896" t="s">
        <v>375</v>
      </c>
      <c r="R2896">
        <v>0</v>
      </c>
      <c r="S2896">
        <v>0</v>
      </c>
      <c r="T2896">
        <v>0</v>
      </c>
      <c r="X2896">
        <v>0</v>
      </c>
      <c r="Y2896">
        <v>500000000</v>
      </c>
      <c r="AA2896" t="s">
        <v>2029</v>
      </c>
    </row>
    <row r="2897" spans="1:27" ht="15" customHeight="1">
      <c r="A2897" s="962" t="s">
        <v>272</v>
      </c>
      <c r="B2897" t="s">
        <v>288</v>
      </c>
      <c r="C2897" t="s">
        <v>13</v>
      </c>
      <c r="D2897" t="s">
        <v>11</v>
      </c>
      <c r="E2897" t="s">
        <v>511</v>
      </c>
      <c r="F2897" t="s">
        <v>375</v>
      </c>
      <c r="R2897">
        <v>0</v>
      </c>
      <c r="S2897">
        <v>0</v>
      </c>
      <c r="T2897">
        <v>0</v>
      </c>
      <c r="X2897">
        <v>0</v>
      </c>
      <c r="Y2897">
        <v>500000000</v>
      </c>
      <c r="AA2897" t="s">
        <v>2029</v>
      </c>
    </row>
    <row r="2898" spans="1:27" ht="15" customHeight="1">
      <c r="A2898" s="962" t="s">
        <v>272</v>
      </c>
      <c r="B2898" t="s">
        <v>287</v>
      </c>
      <c r="C2898" t="s">
        <v>13</v>
      </c>
      <c r="D2898" t="s">
        <v>11</v>
      </c>
      <c r="E2898" t="s">
        <v>511</v>
      </c>
      <c r="F2898" t="s">
        <v>375</v>
      </c>
      <c r="R2898">
        <v>0</v>
      </c>
      <c r="S2898">
        <v>0</v>
      </c>
      <c r="T2898">
        <v>0</v>
      </c>
      <c r="X2898">
        <v>0</v>
      </c>
      <c r="Y2898">
        <v>500000000</v>
      </c>
      <c r="AA2898" t="s">
        <v>2029</v>
      </c>
    </row>
    <row r="2899" spans="1:27" ht="15" customHeight="1">
      <c r="A2899" s="962" t="s">
        <v>273</v>
      </c>
      <c r="B2899" t="s">
        <v>296</v>
      </c>
      <c r="C2899" t="s">
        <v>13</v>
      </c>
      <c r="D2899" t="s">
        <v>11</v>
      </c>
      <c r="E2899" t="s">
        <v>511</v>
      </c>
      <c r="F2899" t="s">
        <v>375</v>
      </c>
      <c r="R2899">
        <v>0</v>
      </c>
      <c r="S2899">
        <v>0</v>
      </c>
      <c r="T2899">
        <v>0</v>
      </c>
      <c r="X2899">
        <v>0</v>
      </c>
      <c r="Y2899">
        <v>500000000</v>
      </c>
      <c r="AA2899" t="s">
        <v>2029</v>
      </c>
    </row>
    <row r="2900" spans="1:27" ht="15" customHeight="1">
      <c r="A2900" s="962" t="s">
        <v>273</v>
      </c>
      <c r="B2900" t="s">
        <v>289</v>
      </c>
      <c r="C2900" t="s">
        <v>13</v>
      </c>
      <c r="D2900" t="s">
        <v>11</v>
      </c>
      <c r="E2900" t="s">
        <v>511</v>
      </c>
      <c r="F2900" t="s">
        <v>375</v>
      </c>
      <c r="R2900">
        <v>0</v>
      </c>
      <c r="S2900">
        <v>0</v>
      </c>
      <c r="T2900">
        <v>0</v>
      </c>
      <c r="X2900">
        <v>0</v>
      </c>
      <c r="Y2900">
        <v>500000000</v>
      </c>
      <c r="AA2900" t="s">
        <v>2029</v>
      </c>
    </row>
    <row r="2901" spans="1:27" ht="15" customHeight="1">
      <c r="A2901" s="962" t="s">
        <v>273</v>
      </c>
      <c r="B2901" t="s">
        <v>288</v>
      </c>
      <c r="C2901" t="s">
        <v>13</v>
      </c>
      <c r="D2901" t="s">
        <v>11</v>
      </c>
      <c r="E2901" t="s">
        <v>511</v>
      </c>
      <c r="F2901" t="s">
        <v>375</v>
      </c>
      <c r="R2901">
        <v>0</v>
      </c>
      <c r="S2901">
        <v>0</v>
      </c>
      <c r="T2901">
        <v>0</v>
      </c>
      <c r="X2901">
        <v>0</v>
      </c>
      <c r="Y2901">
        <v>500000000</v>
      </c>
      <c r="AA2901" t="s">
        <v>2029</v>
      </c>
    </row>
    <row r="2902" spans="1:27" ht="15" customHeight="1">
      <c r="A2902" s="962" t="s">
        <v>273</v>
      </c>
      <c r="B2902" t="s">
        <v>287</v>
      </c>
      <c r="C2902" t="s">
        <v>13</v>
      </c>
      <c r="D2902" t="s">
        <v>11</v>
      </c>
      <c r="E2902" t="s">
        <v>511</v>
      </c>
      <c r="F2902" t="s">
        <v>375</v>
      </c>
      <c r="R2902">
        <v>0</v>
      </c>
      <c r="S2902">
        <v>0</v>
      </c>
      <c r="T2902">
        <v>0</v>
      </c>
      <c r="X2902">
        <v>0</v>
      </c>
      <c r="Y2902">
        <v>500000000</v>
      </c>
      <c r="AA2902" t="s">
        <v>2029</v>
      </c>
    </row>
    <row r="2903" spans="1:27" ht="15" customHeight="1">
      <c r="A2903" s="962" t="s">
        <v>274</v>
      </c>
      <c r="B2903" t="s">
        <v>283</v>
      </c>
      <c r="C2903" t="s">
        <v>13</v>
      </c>
      <c r="D2903" t="s">
        <v>11</v>
      </c>
      <c r="E2903" t="s">
        <v>511</v>
      </c>
      <c r="F2903" t="s">
        <v>375</v>
      </c>
      <c r="R2903">
        <v>0</v>
      </c>
      <c r="U2903">
        <v>0</v>
      </c>
      <c r="V2903">
        <v>0</v>
      </c>
      <c r="X2903">
        <v>0</v>
      </c>
      <c r="Y2903">
        <v>500000000</v>
      </c>
      <c r="Z2903">
        <v>0</v>
      </c>
      <c r="AA2903" t="s">
        <v>2028</v>
      </c>
    </row>
    <row r="2904" spans="1:27" ht="15" customHeight="1">
      <c r="A2904" s="962" t="s">
        <v>277</v>
      </c>
      <c r="B2904" t="s">
        <v>246</v>
      </c>
      <c r="C2904" t="s">
        <v>13</v>
      </c>
      <c r="D2904" t="s">
        <v>11</v>
      </c>
      <c r="E2904" t="s">
        <v>511</v>
      </c>
      <c r="F2904" t="s">
        <v>375</v>
      </c>
      <c r="R2904">
        <v>0</v>
      </c>
      <c r="S2904">
        <v>0</v>
      </c>
      <c r="T2904">
        <v>500000000</v>
      </c>
      <c r="X2904">
        <v>0</v>
      </c>
      <c r="Y2904">
        <v>500000000</v>
      </c>
      <c r="AA2904" t="s">
        <v>2027</v>
      </c>
    </row>
    <row r="2905" spans="1:27" ht="15" customHeight="1">
      <c r="A2905" s="962" t="s">
        <v>277</v>
      </c>
      <c r="B2905" t="s">
        <v>244</v>
      </c>
      <c r="C2905" t="s">
        <v>13</v>
      </c>
      <c r="D2905" t="s">
        <v>11</v>
      </c>
      <c r="E2905" t="s">
        <v>511</v>
      </c>
      <c r="F2905" t="s">
        <v>375</v>
      </c>
      <c r="G2905" t="s">
        <v>536</v>
      </c>
      <c r="I2905" t="s">
        <v>332</v>
      </c>
      <c r="K2905" t="s">
        <v>333</v>
      </c>
      <c r="L2905" t="s">
        <v>277</v>
      </c>
      <c r="M2905" t="s">
        <v>51</v>
      </c>
      <c r="O2905" t="s">
        <v>365</v>
      </c>
      <c r="P2905" t="s">
        <v>336</v>
      </c>
      <c r="Q2905" t="s">
        <v>337</v>
      </c>
      <c r="R2905">
        <v>1300</v>
      </c>
      <c r="U2905">
        <v>1298.1400000000001</v>
      </c>
      <c r="V2905">
        <v>64.91</v>
      </c>
      <c r="W2905">
        <v>0.1</v>
      </c>
      <c r="X2905">
        <v>0</v>
      </c>
      <c r="Y2905">
        <v>500000000</v>
      </c>
      <c r="Z2905">
        <v>0</v>
      </c>
      <c r="AA2905" t="s">
        <v>2026</v>
      </c>
    </row>
    <row r="2906" spans="1:27" ht="15" customHeight="1">
      <c r="A2906" s="962" t="s">
        <v>278</v>
      </c>
      <c r="B2906" t="s">
        <v>252</v>
      </c>
      <c r="C2906" t="s">
        <v>13</v>
      </c>
      <c r="D2906" t="s">
        <v>11</v>
      </c>
      <c r="E2906" t="s">
        <v>511</v>
      </c>
      <c r="F2906" t="s">
        <v>375</v>
      </c>
      <c r="J2906" t="s">
        <v>340</v>
      </c>
      <c r="L2906" t="s">
        <v>252</v>
      </c>
      <c r="R2906">
        <v>0</v>
      </c>
      <c r="U2906">
        <v>0</v>
      </c>
      <c r="V2906">
        <v>0</v>
      </c>
      <c r="X2906">
        <v>0</v>
      </c>
      <c r="Y2906">
        <v>500000000</v>
      </c>
      <c r="Z2906">
        <v>0</v>
      </c>
      <c r="AA2906" t="s">
        <v>2026</v>
      </c>
    </row>
    <row r="2907" spans="1:27" ht="15" customHeight="1">
      <c r="A2907" s="962" t="s">
        <v>278</v>
      </c>
      <c r="B2907" t="s">
        <v>247</v>
      </c>
      <c r="C2907" t="s">
        <v>13</v>
      </c>
      <c r="D2907" t="s">
        <v>11</v>
      </c>
      <c r="E2907" t="s">
        <v>511</v>
      </c>
      <c r="F2907" t="s">
        <v>375</v>
      </c>
      <c r="G2907" t="s">
        <v>537</v>
      </c>
      <c r="I2907" t="s">
        <v>332</v>
      </c>
      <c r="K2907" t="s">
        <v>333</v>
      </c>
      <c r="L2907" t="s">
        <v>367</v>
      </c>
      <c r="M2907" t="s">
        <v>51</v>
      </c>
      <c r="O2907" t="s">
        <v>361</v>
      </c>
      <c r="P2907" t="s">
        <v>336</v>
      </c>
      <c r="Q2907" t="s">
        <v>337</v>
      </c>
      <c r="R2907">
        <v>123</v>
      </c>
      <c r="U2907">
        <v>123.4</v>
      </c>
      <c r="V2907">
        <v>6.17</v>
      </c>
      <c r="W2907">
        <v>0.1</v>
      </c>
      <c r="X2907">
        <v>0</v>
      </c>
      <c r="Y2907">
        <v>500000000</v>
      </c>
      <c r="Z2907">
        <v>0</v>
      </c>
      <c r="AA2907" t="s">
        <v>2026</v>
      </c>
    </row>
    <row r="2908" spans="1:27" ht="15" customHeight="1">
      <c r="A2908" s="962" t="s">
        <v>278</v>
      </c>
      <c r="B2908" t="s">
        <v>251</v>
      </c>
      <c r="C2908" t="s">
        <v>13</v>
      </c>
      <c r="D2908" t="s">
        <v>11</v>
      </c>
      <c r="E2908" t="s">
        <v>511</v>
      </c>
      <c r="F2908" t="s">
        <v>375</v>
      </c>
      <c r="R2908">
        <v>0</v>
      </c>
      <c r="X2908">
        <v>0</v>
      </c>
      <c r="Y2908">
        <v>500000000</v>
      </c>
      <c r="AA2908" t="s">
        <v>2025</v>
      </c>
    </row>
    <row r="2909" spans="1:27" ht="15" customHeight="1">
      <c r="A2909" s="962" t="s">
        <v>279</v>
      </c>
      <c r="B2909" t="s">
        <v>254</v>
      </c>
      <c r="C2909" t="s">
        <v>13</v>
      </c>
      <c r="D2909" t="s">
        <v>11</v>
      </c>
      <c r="E2909" t="s">
        <v>511</v>
      </c>
      <c r="F2909" t="s">
        <v>375</v>
      </c>
      <c r="O2909" t="s">
        <v>361</v>
      </c>
      <c r="P2909" t="s">
        <v>868</v>
      </c>
      <c r="Q2909" t="s">
        <v>869</v>
      </c>
      <c r="R2909">
        <v>1120</v>
      </c>
      <c r="X2909">
        <v>0</v>
      </c>
      <c r="Y2909">
        <v>500000000</v>
      </c>
      <c r="AA2909" t="s">
        <v>2025</v>
      </c>
    </row>
    <row r="2910" spans="1:27" ht="15" customHeight="1">
      <c r="A2910" s="962" t="s">
        <v>279</v>
      </c>
      <c r="B2910" t="s">
        <v>253</v>
      </c>
      <c r="C2910" t="s">
        <v>13</v>
      </c>
      <c r="D2910" t="s">
        <v>11</v>
      </c>
      <c r="E2910" t="s">
        <v>511</v>
      </c>
      <c r="F2910" t="s">
        <v>375</v>
      </c>
      <c r="G2910" t="s">
        <v>538</v>
      </c>
      <c r="I2910" t="s">
        <v>332</v>
      </c>
      <c r="K2910" t="s">
        <v>333</v>
      </c>
      <c r="L2910" t="s">
        <v>253</v>
      </c>
      <c r="M2910" t="s">
        <v>51</v>
      </c>
      <c r="O2910" t="s">
        <v>335</v>
      </c>
      <c r="P2910" t="s">
        <v>336</v>
      </c>
      <c r="Q2910" t="s">
        <v>337</v>
      </c>
      <c r="R2910">
        <v>118</v>
      </c>
      <c r="U2910">
        <v>117.8</v>
      </c>
      <c r="V2910">
        <v>5.89</v>
      </c>
      <c r="W2910">
        <v>0.1</v>
      </c>
      <c r="X2910">
        <v>0</v>
      </c>
      <c r="Y2910">
        <v>500000000</v>
      </c>
      <c r="Z2910">
        <v>0</v>
      </c>
      <c r="AA2910" t="s">
        <v>2028</v>
      </c>
    </row>
    <row r="2911" spans="1:27" ht="15" customHeight="1">
      <c r="A2911" s="962" t="s">
        <v>279</v>
      </c>
      <c r="B2911" t="s">
        <v>251</v>
      </c>
      <c r="C2911" t="s">
        <v>13</v>
      </c>
      <c r="D2911" t="s">
        <v>11</v>
      </c>
      <c r="E2911" t="s">
        <v>511</v>
      </c>
      <c r="F2911" t="s">
        <v>375</v>
      </c>
      <c r="G2911" t="s">
        <v>388</v>
      </c>
      <c r="I2911" t="s">
        <v>332</v>
      </c>
      <c r="K2911" t="s">
        <v>333</v>
      </c>
      <c r="L2911" t="s">
        <v>253</v>
      </c>
      <c r="M2911" t="s">
        <v>51</v>
      </c>
      <c r="O2911" t="s">
        <v>335</v>
      </c>
      <c r="P2911" t="s">
        <v>336</v>
      </c>
      <c r="Q2911" t="s">
        <v>337</v>
      </c>
      <c r="R2911">
        <v>118</v>
      </c>
      <c r="X2911">
        <v>0</v>
      </c>
      <c r="Y2911">
        <v>500000000</v>
      </c>
      <c r="AA2911" t="s">
        <v>2025</v>
      </c>
    </row>
    <row r="2912" spans="1:27" ht="15" customHeight="1">
      <c r="A2912" s="962" t="s">
        <v>279</v>
      </c>
      <c r="B2912" t="s">
        <v>255</v>
      </c>
      <c r="C2912" t="s">
        <v>13</v>
      </c>
      <c r="D2912" t="s">
        <v>11</v>
      </c>
      <c r="E2912" t="s">
        <v>511</v>
      </c>
      <c r="F2912" t="s">
        <v>375</v>
      </c>
      <c r="H2912" t="s">
        <v>852</v>
      </c>
      <c r="I2912" t="s">
        <v>853</v>
      </c>
      <c r="J2912" t="s">
        <v>848</v>
      </c>
      <c r="K2912" t="s">
        <v>854</v>
      </c>
      <c r="L2912" t="s">
        <v>855</v>
      </c>
      <c r="M2912" t="s">
        <v>55</v>
      </c>
      <c r="O2912" t="s">
        <v>361</v>
      </c>
      <c r="P2912" t="s">
        <v>851</v>
      </c>
      <c r="Q2912" t="s">
        <v>337</v>
      </c>
      <c r="R2912">
        <v>20</v>
      </c>
      <c r="X2912">
        <v>0</v>
      </c>
      <c r="Y2912">
        <v>500000000</v>
      </c>
      <c r="AA2912" t="s">
        <v>2025</v>
      </c>
    </row>
    <row r="2913" spans="1:27" ht="15" customHeight="1">
      <c r="A2913" s="962" t="s">
        <v>280</v>
      </c>
      <c r="B2913" t="s">
        <v>257</v>
      </c>
      <c r="C2913" t="s">
        <v>13</v>
      </c>
      <c r="D2913" t="s">
        <v>11</v>
      </c>
      <c r="E2913" t="s">
        <v>511</v>
      </c>
      <c r="F2913" t="s">
        <v>375</v>
      </c>
      <c r="H2913" t="s">
        <v>899</v>
      </c>
      <c r="I2913" t="s">
        <v>873</v>
      </c>
      <c r="J2913" t="s">
        <v>848</v>
      </c>
      <c r="K2913" t="s">
        <v>854</v>
      </c>
      <c r="L2913" t="s">
        <v>874</v>
      </c>
      <c r="M2913" t="s">
        <v>73</v>
      </c>
      <c r="O2913" t="s">
        <v>349</v>
      </c>
      <c r="P2913" t="s">
        <v>851</v>
      </c>
      <c r="Q2913" t="s">
        <v>337</v>
      </c>
      <c r="R2913">
        <v>405</v>
      </c>
      <c r="X2913">
        <v>0</v>
      </c>
      <c r="Y2913">
        <v>500000000</v>
      </c>
      <c r="AA2913" t="s">
        <v>2025</v>
      </c>
    </row>
    <row r="2914" spans="1:27" ht="15" customHeight="1">
      <c r="A2914" s="962" t="s">
        <v>280</v>
      </c>
      <c r="B2914" t="s">
        <v>259</v>
      </c>
      <c r="C2914" t="s">
        <v>13</v>
      </c>
      <c r="D2914" t="s">
        <v>11</v>
      </c>
      <c r="E2914" t="s">
        <v>511</v>
      </c>
      <c r="F2914" t="s">
        <v>375</v>
      </c>
      <c r="H2914" t="s">
        <v>900</v>
      </c>
      <c r="I2914" t="s">
        <v>873</v>
      </c>
      <c r="J2914" t="s">
        <v>848</v>
      </c>
      <c r="K2914" t="s">
        <v>854</v>
      </c>
      <c r="L2914" t="s">
        <v>876</v>
      </c>
      <c r="M2914" t="s">
        <v>73</v>
      </c>
      <c r="O2914" t="s">
        <v>349</v>
      </c>
      <c r="P2914" t="s">
        <v>851</v>
      </c>
      <c r="Q2914" t="s">
        <v>337</v>
      </c>
      <c r="R2914">
        <v>493</v>
      </c>
      <c r="X2914">
        <v>0</v>
      </c>
      <c r="Y2914">
        <v>500000000</v>
      </c>
      <c r="AA2914" t="s">
        <v>2025</v>
      </c>
    </row>
    <row r="2915" spans="1:27" ht="15" customHeight="1">
      <c r="A2915" s="962" t="s">
        <v>280</v>
      </c>
      <c r="B2915" t="s">
        <v>260</v>
      </c>
      <c r="C2915" t="s">
        <v>13</v>
      </c>
      <c r="D2915" t="s">
        <v>11</v>
      </c>
      <c r="E2915" t="s">
        <v>511</v>
      </c>
      <c r="F2915" t="s">
        <v>375</v>
      </c>
      <c r="H2915" t="s">
        <v>901</v>
      </c>
      <c r="I2915" t="s">
        <v>873</v>
      </c>
      <c r="J2915" t="s">
        <v>848</v>
      </c>
      <c r="K2915" t="s">
        <v>854</v>
      </c>
      <c r="L2915" t="s">
        <v>878</v>
      </c>
      <c r="M2915" t="s">
        <v>73</v>
      </c>
      <c r="O2915" t="s">
        <v>349</v>
      </c>
      <c r="P2915" t="s">
        <v>851</v>
      </c>
      <c r="Q2915" t="s">
        <v>337</v>
      </c>
      <c r="R2915">
        <v>15.5</v>
      </c>
      <c r="X2915">
        <v>0</v>
      </c>
      <c r="Y2915">
        <v>500000000</v>
      </c>
      <c r="AA2915" t="s">
        <v>2025</v>
      </c>
    </row>
    <row r="2916" spans="1:27" ht="15" customHeight="1">
      <c r="A2916" s="962" t="s">
        <v>281</v>
      </c>
      <c r="B2916" t="s">
        <v>262</v>
      </c>
      <c r="C2916" t="s">
        <v>13</v>
      </c>
      <c r="D2916" t="s">
        <v>11</v>
      </c>
      <c r="E2916" t="s">
        <v>511</v>
      </c>
      <c r="F2916" t="s">
        <v>375</v>
      </c>
      <c r="L2916" t="s">
        <v>2002</v>
      </c>
      <c r="O2916" t="s">
        <v>361</v>
      </c>
      <c r="P2916" t="s">
        <v>868</v>
      </c>
      <c r="Q2916" t="s">
        <v>869</v>
      </c>
      <c r="R2916">
        <v>0</v>
      </c>
      <c r="S2916">
        <v>0</v>
      </c>
      <c r="T2916">
        <v>500000000</v>
      </c>
      <c r="X2916">
        <v>0</v>
      </c>
      <c r="Y2916">
        <v>500000000</v>
      </c>
      <c r="AA2916" t="s">
        <v>2027</v>
      </c>
    </row>
    <row r="2917" spans="1:27" ht="15" customHeight="1">
      <c r="A2917" s="962" t="s">
        <v>281</v>
      </c>
      <c r="B2917" t="s">
        <v>261</v>
      </c>
      <c r="C2917" t="s">
        <v>13</v>
      </c>
      <c r="D2917" t="s">
        <v>11</v>
      </c>
      <c r="E2917" t="s">
        <v>511</v>
      </c>
      <c r="F2917" t="s">
        <v>375</v>
      </c>
      <c r="R2917">
        <v>0</v>
      </c>
      <c r="S2917">
        <v>0</v>
      </c>
      <c r="T2917">
        <v>500000000</v>
      </c>
      <c r="X2917">
        <v>0</v>
      </c>
      <c r="Y2917">
        <v>500000000</v>
      </c>
      <c r="AA2917" t="s">
        <v>2027</v>
      </c>
    </row>
    <row r="2918" spans="1:27" ht="15" customHeight="1">
      <c r="A2918" s="962" t="s">
        <v>282</v>
      </c>
      <c r="B2918" t="s">
        <v>263</v>
      </c>
      <c r="C2918" t="s">
        <v>13</v>
      </c>
      <c r="D2918" t="s">
        <v>11</v>
      </c>
      <c r="E2918" t="s">
        <v>511</v>
      </c>
      <c r="F2918" t="s">
        <v>375</v>
      </c>
      <c r="O2918" t="s">
        <v>361</v>
      </c>
      <c r="P2918" t="s">
        <v>868</v>
      </c>
      <c r="Q2918" t="s">
        <v>869</v>
      </c>
      <c r="R2918">
        <v>0</v>
      </c>
      <c r="S2918">
        <v>0</v>
      </c>
      <c r="T2918">
        <v>500000000</v>
      </c>
      <c r="X2918">
        <v>0</v>
      </c>
      <c r="Y2918">
        <v>500000000</v>
      </c>
      <c r="AA2918" t="s">
        <v>2027</v>
      </c>
    </row>
    <row r="2919" spans="1:27" ht="15" customHeight="1">
      <c r="A2919" s="962" t="s">
        <v>283</v>
      </c>
      <c r="B2919" t="s">
        <v>265</v>
      </c>
      <c r="C2919" t="s">
        <v>13</v>
      </c>
      <c r="D2919" t="s">
        <v>11</v>
      </c>
      <c r="E2919" t="s">
        <v>511</v>
      </c>
      <c r="F2919" t="s">
        <v>375</v>
      </c>
      <c r="O2919" t="s">
        <v>361</v>
      </c>
      <c r="P2919" t="s">
        <v>868</v>
      </c>
      <c r="Q2919" t="s">
        <v>869</v>
      </c>
      <c r="R2919">
        <v>0</v>
      </c>
      <c r="S2919">
        <v>0</v>
      </c>
      <c r="T2919">
        <v>0</v>
      </c>
      <c r="X2919">
        <v>0</v>
      </c>
      <c r="Y2919">
        <v>500000000</v>
      </c>
      <c r="AA2919" t="s">
        <v>2029</v>
      </c>
    </row>
    <row r="2920" spans="1:27" ht="15" customHeight="1">
      <c r="A2920" s="962" t="s">
        <v>283</v>
      </c>
      <c r="B2920" t="s">
        <v>266</v>
      </c>
      <c r="C2920" t="s">
        <v>13</v>
      </c>
      <c r="D2920" t="s">
        <v>11</v>
      </c>
      <c r="E2920" t="s">
        <v>511</v>
      </c>
      <c r="F2920" t="s">
        <v>375</v>
      </c>
      <c r="O2920" t="s">
        <v>361</v>
      </c>
      <c r="P2920" t="s">
        <v>868</v>
      </c>
      <c r="Q2920" t="s">
        <v>869</v>
      </c>
      <c r="R2920">
        <v>0</v>
      </c>
      <c r="S2920">
        <v>0</v>
      </c>
      <c r="T2920">
        <v>0</v>
      </c>
      <c r="X2920">
        <v>0</v>
      </c>
      <c r="Y2920">
        <v>500000000</v>
      </c>
      <c r="AA2920" t="s">
        <v>2029</v>
      </c>
    </row>
    <row r="2921" spans="1:27" ht="15" customHeight="1">
      <c r="A2921" s="962" t="s">
        <v>283</v>
      </c>
      <c r="B2921" t="s">
        <v>264</v>
      </c>
      <c r="C2921" t="s">
        <v>13</v>
      </c>
      <c r="D2921" t="s">
        <v>11</v>
      </c>
      <c r="E2921" t="s">
        <v>511</v>
      </c>
      <c r="F2921" t="s">
        <v>375</v>
      </c>
      <c r="R2921">
        <v>0</v>
      </c>
      <c r="X2921">
        <v>0</v>
      </c>
      <c r="Y2921">
        <v>500000000</v>
      </c>
      <c r="AA2921" t="s">
        <v>2025</v>
      </c>
    </row>
    <row r="2922" spans="1:27" ht="15" customHeight="1">
      <c r="A2922" s="962" t="s">
        <v>284</v>
      </c>
      <c r="B2922" t="s">
        <v>269</v>
      </c>
      <c r="C2922" t="s">
        <v>13</v>
      </c>
      <c r="D2922" t="s">
        <v>11</v>
      </c>
      <c r="E2922" t="s">
        <v>511</v>
      </c>
      <c r="F2922" t="s">
        <v>375</v>
      </c>
      <c r="R2922">
        <v>0</v>
      </c>
      <c r="S2922">
        <v>0</v>
      </c>
      <c r="T2922">
        <v>0</v>
      </c>
      <c r="X2922">
        <v>0</v>
      </c>
      <c r="Y2922">
        <v>500000000</v>
      </c>
      <c r="AA2922" t="s">
        <v>2029</v>
      </c>
    </row>
    <row r="2923" spans="1:27" ht="15" customHeight="1">
      <c r="A2923" s="962" t="s">
        <v>284</v>
      </c>
      <c r="B2923" t="s">
        <v>267</v>
      </c>
      <c r="C2923" t="s">
        <v>13</v>
      </c>
      <c r="D2923" t="s">
        <v>11</v>
      </c>
      <c r="E2923" t="s">
        <v>511</v>
      </c>
      <c r="F2923" t="s">
        <v>375</v>
      </c>
      <c r="R2923">
        <v>0</v>
      </c>
      <c r="S2923">
        <v>0</v>
      </c>
      <c r="T2923">
        <v>0</v>
      </c>
      <c r="X2923">
        <v>0</v>
      </c>
      <c r="Y2923">
        <v>500000000</v>
      </c>
      <c r="AA2923" t="s">
        <v>2029</v>
      </c>
    </row>
    <row r="2924" spans="1:27" ht="15" customHeight="1">
      <c r="A2924" s="962" t="s">
        <v>284</v>
      </c>
      <c r="B2924" t="s">
        <v>268</v>
      </c>
      <c r="C2924" t="s">
        <v>13</v>
      </c>
      <c r="D2924" t="s">
        <v>11</v>
      </c>
      <c r="E2924" t="s">
        <v>511</v>
      </c>
      <c r="F2924" t="s">
        <v>375</v>
      </c>
      <c r="R2924">
        <v>0</v>
      </c>
      <c r="S2924">
        <v>0</v>
      </c>
      <c r="T2924">
        <v>0</v>
      </c>
      <c r="X2924">
        <v>0</v>
      </c>
      <c r="Y2924">
        <v>500000000</v>
      </c>
      <c r="AA2924" t="s">
        <v>2029</v>
      </c>
    </row>
    <row r="2925" spans="1:27" ht="15" customHeight="1">
      <c r="A2925" s="962" t="s">
        <v>285</v>
      </c>
      <c r="B2925" t="s">
        <v>271</v>
      </c>
      <c r="C2925" t="s">
        <v>13</v>
      </c>
      <c r="D2925" t="s">
        <v>11</v>
      </c>
      <c r="E2925" t="s">
        <v>511</v>
      </c>
      <c r="F2925" t="s">
        <v>375</v>
      </c>
      <c r="R2925">
        <v>0</v>
      </c>
      <c r="S2925">
        <v>0</v>
      </c>
      <c r="T2925">
        <v>0</v>
      </c>
      <c r="X2925">
        <v>0</v>
      </c>
      <c r="Y2925">
        <v>500000000</v>
      </c>
      <c r="AA2925" t="s">
        <v>2029</v>
      </c>
    </row>
    <row r="2926" spans="1:27" ht="15" customHeight="1">
      <c r="A2926" s="962" t="s">
        <v>285</v>
      </c>
      <c r="B2926" t="s">
        <v>270</v>
      </c>
      <c r="C2926" t="s">
        <v>13</v>
      </c>
      <c r="D2926" t="s">
        <v>11</v>
      </c>
      <c r="E2926" t="s">
        <v>511</v>
      </c>
      <c r="F2926" t="s">
        <v>375</v>
      </c>
      <c r="R2926">
        <v>0</v>
      </c>
      <c r="S2926">
        <v>0</v>
      </c>
      <c r="T2926">
        <v>0</v>
      </c>
      <c r="X2926">
        <v>0</v>
      </c>
      <c r="Y2926">
        <v>500000000</v>
      </c>
      <c r="AA2926" t="s">
        <v>2029</v>
      </c>
    </row>
    <row r="2927" spans="1:27" ht="15" customHeight="1">
      <c r="A2927" s="962" t="s">
        <v>286</v>
      </c>
      <c r="B2927" t="s">
        <v>273</v>
      </c>
      <c r="C2927" t="s">
        <v>13</v>
      </c>
      <c r="D2927" t="s">
        <v>11</v>
      </c>
      <c r="E2927" t="s">
        <v>511</v>
      </c>
      <c r="F2927" t="s">
        <v>375</v>
      </c>
      <c r="R2927">
        <v>0</v>
      </c>
      <c r="S2927">
        <v>0</v>
      </c>
      <c r="T2927">
        <v>0</v>
      </c>
      <c r="X2927">
        <v>0</v>
      </c>
      <c r="Y2927">
        <v>500000000</v>
      </c>
      <c r="AA2927" t="s">
        <v>2029</v>
      </c>
    </row>
    <row r="2928" spans="1:27" ht="15" customHeight="1">
      <c r="A2928" s="962" t="s">
        <v>286</v>
      </c>
      <c r="B2928" t="s">
        <v>272</v>
      </c>
      <c r="C2928" t="s">
        <v>13</v>
      </c>
      <c r="D2928" t="s">
        <v>11</v>
      </c>
      <c r="E2928" t="s">
        <v>511</v>
      </c>
      <c r="F2928" t="s">
        <v>375</v>
      </c>
      <c r="R2928">
        <v>0</v>
      </c>
      <c r="S2928">
        <v>0</v>
      </c>
      <c r="T2928">
        <v>0</v>
      </c>
      <c r="X2928">
        <v>0</v>
      </c>
      <c r="Y2928">
        <v>500000000</v>
      </c>
      <c r="AA2928" t="s">
        <v>2029</v>
      </c>
    </row>
    <row r="2929" spans="1:27" ht="15" customHeight="1">
      <c r="A2929" s="962" t="s">
        <v>320</v>
      </c>
      <c r="B2929" t="s">
        <v>257</v>
      </c>
      <c r="C2929" t="s">
        <v>13</v>
      </c>
      <c r="D2929" t="s">
        <v>11</v>
      </c>
      <c r="E2929" t="s">
        <v>511</v>
      </c>
      <c r="F2929" t="s">
        <v>375</v>
      </c>
      <c r="H2929" t="s">
        <v>539</v>
      </c>
      <c r="I2929" t="s">
        <v>353</v>
      </c>
      <c r="K2929" t="s">
        <v>333</v>
      </c>
      <c r="L2929" t="s">
        <v>370</v>
      </c>
      <c r="M2929" t="s">
        <v>59</v>
      </c>
      <c r="O2929" t="s">
        <v>335</v>
      </c>
      <c r="P2929" t="s">
        <v>336</v>
      </c>
      <c r="Q2929" t="s">
        <v>337</v>
      </c>
      <c r="R2929">
        <v>336</v>
      </c>
      <c r="U2929">
        <v>335.88</v>
      </c>
      <c r="V2929">
        <v>16.79</v>
      </c>
      <c r="W2929">
        <v>0.1</v>
      </c>
      <c r="X2929">
        <v>0</v>
      </c>
      <c r="Y2929">
        <v>500000000</v>
      </c>
      <c r="Z2929">
        <v>0</v>
      </c>
      <c r="AA2929" t="s">
        <v>2028</v>
      </c>
    </row>
    <row r="2930" spans="1:27" ht="15" customHeight="1">
      <c r="A2930" s="962" t="s">
        <v>320</v>
      </c>
      <c r="B2930" t="s">
        <v>259</v>
      </c>
      <c r="C2930" t="s">
        <v>13</v>
      </c>
      <c r="D2930" t="s">
        <v>11</v>
      </c>
      <c r="E2930" t="s">
        <v>511</v>
      </c>
      <c r="F2930" t="s">
        <v>375</v>
      </c>
      <c r="H2930" t="s">
        <v>540</v>
      </c>
      <c r="I2930" t="s">
        <v>353</v>
      </c>
      <c r="K2930" t="s">
        <v>333</v>
      </c>
      <c r="L2930" t="s">
        <v>372</v>
      </c>
      <c r="M2930" t="s">
        <v>59</v>
      </c>
      <c r="O2930" t="s">
        <v>335</v>
      </c>
      <c r="P2930" t="s">
        <v>336</v>
      </c>
      <c r="Q2930" t="s">
        <v>337</v>
      </c>
      <c r="R2930">
        <v>986</v>
      </c>
      <c r="U2930">
        <v>985.75</v>
      </c>
      <c r="V2930">
        <v>49.29</v>
      </c>
      <c r="W2930">
        <v>0.1</v>
      </c>
      <c r="X2930">
        <v>0</v>
      </c>
      <c r="Y2930">
        <v>500000000</v>
      </c>
      <c r="Z2930">
        <v>0</v>
      </c>
      <c r="AA2930" t="s">
        <v>2028</v>
      </c>
    </row>
    <row r="2931" spans="1:27" ht="15" customHeight="1">
      <c r="A2931" s="962" t="s">
        <v>320</v>
      </c>
      <c r="B2931" t="s">
        <v>246</v>
      </c>
      <c r="C2931" t="s">
        <v>13</v>
      </c>
      <c r="D2931" t="s">
        <v>11</v>
      </c>
      <c r="E2931" t="s">
        <v>511</v>
      </c>
      <c r="F2931" t="s">
        <v>375</v>
      </c>
      <c r="R2931">
        <v>0</v>
      </c>
      <c r="S2931">
        <v>0</v>
      </c>
      <c r="T2931">
        <v>500000000</v>
      </c>
      <c r="X2931">
        <v>0</v>
      </c>
      <c r="Y2931">
        <v>500000000</v>
      </c>
      <c r="AA2931" t="s">
        <v>2027</v>
      </c>
    </row>
    <row r="2932" spans="1:27" ht="15" customHeight="1">
      <c r="A2932" s="962" t="s">
        <v>320</v>
      </c>
      <c r="B2932" t="s">
        <v>261</v>
      </c>
      <c r="C2932" t="s">
        <v>13</v>
      </c>
      <c r="D2932" t="s">
        <v>11</v>
      </c>
      <c r="E2932" t="s">
        <v>511</v>
      </c>
      <c r="F2932" t="s">
        <v>375</v>
      </c>
      <c r="R2932">
        <v>0</v>
      </c>
      <c r="S2932">
        <v>0</v>
      </c>
      <c r="T2932">
        <v>500000000</v>
      </c>
      <c r="X2932">
        <v>0</v>
      </c>
      <c r="Y2932">
        <v>500000000</v>
      </c>
      <c r="AA2932" t="s">
        <v>2027</v>
      </c>
    </row>
    <row r="2933" spans="1:27" ht="15" customHeight="1">
      <c r="A2933" s="962" t="s">
        <v>320</v>
      </c>
      <c r="B2933" t="s">
        <v>262</v>
      </c>
      <c r="C2933" t="s">
        <v>13</v>
      </c>
      <c r="D2933" t="s">
        <v>11</v>
      </c>
      <c r="E2933" t="s">
        <v>511</v>
      </c>
      <c r="F2933" t="s">
        <v>375</v>
      </c>
      <c r="R2933">
        <v>0</v>
      </c>
      <c r="S2933">
        <v>0</v>
      </c>
      <c r="T2933">
        <v>500000000</v>
      </c>
      <c r="X2933">
        <v>0</v>
      </c>
      <c r="Y2933">
        <v>500000000</v>
      </c>
      <c r="AA2933" t="s">
        <v>2027</v>
      </c>
    </row>
    <row r="2934" spans="1:27" ht="15" customHeight="1">
      <c r="A2934" s="962" t="s">
        <v>320</v>
      </c>
      <c r="B2934" t="s">
        <v>263</v>
      </c>
      <c r="C2934" t="s">
        <v>13</v>
      </c>
      <c r="D2934" t="s">
        <v>11</v>
      </c>
      <c r="E2934" t="s">
        <v>511</v>
      </c>
      <c r="F2934" t="s">
        <v>375</v>
      </c>
      <c r="R2934">
        <v>0</v>
      </c>
      <c r="S2934">
        <v>0</v>
      </c>
      <c r="T2934">
        <v>500000000</v>
      </c>
      <c r="X2934">
        <v>0</v>
      </c>
      <c r="Y2934">
        <v>500000000</v>
      </c>
      <c r="AA2934" t="s">
        <v>2027</v>
      </c>
    </row>
    <row r="2935" spans="1:27" ht="15" customHeight="1">
      <c r="A2935" s="962" t="s">
        <v>320</v>
      </c>
      <c r="B2935" t="s">
        <v>254</v>
      </c>
      <c r="C2935" t="s">
        <v>13</v>
      </c>
      <c r="D2935" t="s">
        <v>11</v>
      </c>
      <c r="E2935" t="s">
        <v>511</v>
      </c>
      <c r="F2935" t="s">
        <v>375</v>
      </c>
      <c r="H2935" t="s">
        <v>541</v>
      </c>
      <c r="I2935" t="s">
        <v>353</v>
      </c>
      <c r="K2935" t="s">
        <v>333</v>
      </c>
      <c r="L2935" t="s">
        <v>374</v>
      </c>
      <c r="M2935" t="s">
        <v>58</v>
      </c>
      <c r="O2935" t="s">
        <v>335</v>
      </c>
      <c r="P2935" t="s">
        <v>336</v>
      </c>
      <c r="Q2935" t="s">
        <v>337</v>
      </c>
      <c r="R2935">
        <v>305</v>
      </c>
      <c r="U2935">
        <v>304.83999999999997</v>
      </c>
      <c r="V2935">
        <v>15.24</v>
      </c>
      <c r="W2935">
        <v>0.1</v>
      </c>
      <c r="X2935">
        <v>0</v>
      </c>
      <c r="Y2935">
        <v>500000000</v>
      </c>
      <c r="Z2935">
        <v>0</v>
      </c>
      <c r="AA2935" t="s">
        <v>2028</v>
      </c>
    </row>
    <row r="2936" spans="1:27" ht="15" customHeight="1">
      <c r="A2936" s="962" t="s">
        <v>323</v>
      </c>
      <c r="B2936" t="s">
        <v>247</v>
      </c>
      <c r="C2936" t="s">
        <v>13</v>
      </c>
      <c r="D2936" t="s">
        <v>11</v>
      </c>
      <c r="E2936" t="s">
        <v>511</v>
      </c>
      <c r="F2936" t="s">
        <v>375</v>
      </c>
      <c r="R2936">
        <v>0</v>
      </c>
      <c r="U2936">
        <v>0</v>
      </c>
      <c r="V2936">
        <v>0</v>
      </c>
      <c r="X2936">
        <v>0</v>
      </c>
      <c r="Y2936">
        <v>500000000</v>
      </c>
      <c r="Z2936">
        <v>0</v>
      </c>
      <c r="AA2936" t="s">
        <v>2028</v>
      </c>
    </row>
    <row r="2937" spans="1:27" ht="15" customHeight="1">
      <c r="A2937" s="962" t="s">
        <v>323</v>
      </c>
      <c r="B2937" t="s">
        <v>254</v>
      </c>
      <c r="C2937" t="s">
        <v>13</v>
      </c>
      <c r="D2937" t="s">
        <v>11</v>
      </c>
      <c r="E2937" t="s">
        <v>511</v>
      </c>
      <c r="F2937" t="s">
        <v>375</v>
      </c>
      <c r="R2937">
        <v>0</v>
      </c>
      <c r="U2937">
        <v>0</v>
      </c>
      <c r="V2937">
        <v>0</v>
      </c>
      <c r="X2937">
        <v>0</v>
      </c>
      <c r="Y2937">
        <v>500000000</v>
      </c>
      <c r="Z2937">
        <v>0</v>
      </c>
      <c r="AA2937" t="s">
        <v>2028</v>
      </c>
    </row>
    <row r="2938" spans="1:27" ht="15" customHeight="1">
      <c r="A2938" s="962" t="s">
        <v>323</v>
      </c>
      <c r="B2938" t="s">
        <v>246</v>
      </c>
      <c r="C2938" t="s">
        <v>13</v>
      </c>
      <c r="D2938" t="s">
        <v>11</v>
      </c>
      <c r="E2938" t="s">
        <v>511</v>
      </c>
      <c r="F2938" t="s">
        <v>375</v>
      </c>
      <c r="R2938">
        <v>0</v>
      </c>
      <c r="S2938">
        <v>0</v>
      </c>
      <c r="T2938">
        <v>500000000</v>
      </c>
      <c r="X2938">
        <v>0</v>
      </c>
      <c r="Y2938">
        <v>500000000</v>
      </c>
      <c r="AA2938" t="s">
        <v>2027</v>
      </c>
    </row>
    <row r="2939" spans="1:27" ht="15" customHeight="1">
      <c r="A2939" s="962" t="s">
        <v>323</v>
      </c>
      <c r="B2939" t="s">
        <v>263</v>
      </c>
      <c r="C2939" t="s">
        <v>13</v>
      </c>
      <c r="D2939" t="s">
        <v>11</v>
      </c>
      <c r="E2939" t="s">
        <v>511</v>
      </c>
      <c r="F2939" t="s">
        <v>375</v>
      </c>
      <c r="R2939">
        <v>0</v>
      </c>
      <c r="S2939">
        <v>0</v>
      </c>
      <c r="T2939">
        <v>500000000</v>
      </c>
      <c r="X2939">
        <v>0</v>
      </c>
      <c r="Y2939">
        <v>500000000</v>
      </c>
      <c r="AA2939" t="s">
        <v>2027</v>
      </c>
    </row>
    <row r="2940" spans="1:27" ht="15" customHeight="1">
      <c r="A2940" s="962" t="s">
        <v>244</v>
      </c>
      <c r="B2940" t="s">
        <v>278</v>
      </c>
      <c r="C2940" t="s">
        <v>13</v>
      </c>
      <c r="D2940" t="s">
        <v>11</v>
      </c>
      <c r="E2940" t="s">
        <v>511</v>
      </c>
      <c r="F2940" t="s">
        <v>392</v>
      </c>
      <c r="O2940" t="s">
        <v>361</v>
      </c>
      <c r="P2940" t="s">
        <v>868</v>
      </c>
      <c r="Q2940" t="s">
        <v>869</v>
      </c>
      <c r="R2940">
        <v>66.599999999999994</v>
      </c>
      <c r="X2940">
        <v>0</v>
      </c>
      <c r="Y2940">
        <v>500000000</v>
      </c>
      <c r="AA2940" t="s">
        <v>2025</v>
      </c>
    </row>
    <row r="2941" spans="1:27" ht="15" customHeight="1">
      <c r="A2941" s="962" t="s">
        <v>244</v>
      </c>
      <c r="B2941" t="s">
        <v>279</v>
      </c>
      <c r="C2941" t="s">
        <v>13</v>
      </c>
      <c r="D2941" t="s">
        <v>11</v>
      </c>
      <c r="E2941" t="s">
        <v>511</v>
      </c>
      <c r="F2941" t="s">
        <v>392</v>
      </c>
      <c r="G2941" t="s">
        <v>542</v>
      </c>
      <c r="I2941" t="s">
        <v>332</v>
      </c>
      <c r="K2941" t="s">
        <v>333</v>
      </c>
      <c r="L2941" t="s">
        <v>334</v>
      </c>
      <c r="M2941" t="s">
        <v>52</v>
      </c>
      <c r="O2941" t="s">
        <v>335</v>
      </c>
      <c r="P2941" t="s">
        <v>336</v>
      </c>
      <c r="Q2941" t="s">
        <v>337</v>
      </c>
      <c r="R2941">
        <v>362</v>
      </c>
      <c r="U2941">
        <v>361.92</v>
      </c>
      <c r="V2941">
        <v>18.100000000000001</v>
      </c>
      <c r="W2941">
        <v>0.1</v>
      </c>
      <c r="X2941">
        <v>0</v>
      </c>
      <c r="Y2941">
        <v>500000000</v>
      </c>
      <c r="Z2941">
        <v>0</v>
      </c>
      <c r="AA2941" t="s">
        <v>2026</v>
      </c>
    </row>
    <row r="2942" spans="1:27" ht="15" customHeight="1">
      <c r="A2942" s="962" t="s">
        <v>246</v>
      </c>
      <c r="B2942" t="s">
        <v>321</v>
      </c>
      <c r="C2942" t="s">
        <v>13</v>
      </c>
      <c r="D2942" t="s">
        <v>11</v>
      </c>
      <c r="E2942" t="s">
        <v>511</v>
      </c>
      <c r="F2942" t="s">
        <v>392</v>
      </c>
      <c r="R2942">
        <v>0</v>
      </c>
      <c r="S2942">
        <v>0</v>
      </c>
      <c r="T2942">
        <v>500000000</v>
      </c>
      <c r="X2942">
        <v>0</v>
      </c>
      <c r="Y2942">
        <v>500000000</v>
      </c>
      <c r="AA2942" t="s">
        <v>2027</v>
      </c>
    </row>
    <row r="2943" spans="1:27" ht="15" customHeight="1">
      <c r="A2943" s="962" t="s">
        <v>246</v>
      </c>
      <c r="B2943" t="s">
        <v>281</v>
      </c>
      <c r="C2943" t="s">
        <v>13</v>
      </c>
      <c r="D2943" t="s">
        <v>11</v>
      </c>
      <c r="E2943" t="s">
        <v>511</v>
      </c>
      <c r="F2943" t="s">
        <v>392</v>
      </c>
      <c r="R2943">
        <v>0</v>
      </c>
      <c r="S2943">
        <v>0</v>
      </c>
      <c r="T2943">
        <v>500000000</v>
      </c>
      <c r="X2943">
        <v>0</v>
      </c>
      <c r="Y2943">
        <v>500000000</v>
      </c>
      <c r="AA2943" t="s">
        <v>2027</v>
      </c>
    </row>
    <row r="2944" spans="1:27" ht="15" customHeight="1">
      <c r="A2944" s="962" t="s">
        <v>246</v>
      </c>
      <c r="B2944" t="s">
        <v>282</v>
      </c>
      <c r="C2944" t="s">
        <v>13</v>
      </c>
      <c r="D2944" t="s">
        <v>11</v>
      </c>
      <c r="E2944" t="s">
        <v>511</v>
      </c>
      <c r="F2944" t="s">
        <v>392</v>
      </c>
      <c r="R2944">
        <v>0</v>
      </c>
      <c r="S2944">
        <v>0</v>
      </c>
      <c r="T2944">
        <v>500000000</v>
      </c>
      <c r="X2944">
        <v>0</v>
      </c>
      <c r="Y2944">
        <v>500000000</v>
      </c>
      <c r="AA2944" t="s">
        <v>2027</v>
      </c>
    </row>
    <row r="2945" spans="1:27" ht="15" customHeight="1">
      <c r="A2945" s="962" t="s">
        <v>246</v>
      </c>
      <c r="B2945" t="s">
        <v>324</v>
      </c>
      <c r="C2945" t="s">
        <v>13</v>
      </c>
      <c r="D2945" t="s">
        <v>11</v>
      </c>
      <c r="E2945" t="s">
        <v>511</v>
      </c>
      <c r="F2945" t="s">
        <v>392</v>
      </c>
      <c r="R2945">
        <v>0</v>
      </c>
      <c r="S2945">
        <v>0</v>
      </c>
      <c r="T2945">
        <v>500000000</v>
      </c>
      <c r="X2945">
        <v>0</v>
      </c>
      <c r="Y2945">
        <v>500000000</v>
      </c>
      <c r="AA2945" t="s">
        <v>2027</v>
      </c>
    </row>
    <row r="2946" spans="1:27" ht="15" customHeight="1">
      <c r="A2946" s="962" t="s">
        <v>247</v>
      </c>
      <c r="B2946" t="s">
        <v>300</v>
      </c>
      <c r="C2946" t="s">
        <v>13</v>
      </c>
      <c r="D2946" t="s">
        <v>11</v>
      </c>
      <c r="E2946" t="s">
        <v>511</v>
      </c>
      <c r="F2946" t="s">
        <v>392</v>
      </c>
      <c r="J2946" t="s">
        <v>663</v>
      </c>
      <c r="L2946" t="s">
        <v>339</v>
      </c>
      <c r="O2946" t="s">
        <v>882</v>
      </c>
      <c r="P2946" t="s">
        <v>868</v>
      </c>
      <c r="Q2946" t="s">
        <v>869</v>
      </c>
      <c r="R2946">
        <v>53.2</v>
      </c>
      <c r="X2946">
        <v>0</v>
      </c>
      <c r="Y2946">
        <v>500000000</v>
      </c>
      <c r="AA2946" t="s">
        <v>2025</v>
      </c>
    </row>
    <row r="2947" spans="1:27" ht="15" customHeight="1">
      <c r="A2947" s="962" t="s">
        <v>247</v>
      </c>
      <c r="B2947" t="s">
        <v>290</v>
      </c>
      <c r="C2947" t="s">
        <v>13</v>
      </c>
      <c r="D2947" t="s">
        <v>11</v>
      </c>
      <c r="E2947" t="s">
        <v>511</v>
      </c>
      <c r="F2947" t="s">
        <v>392</v>
      </c>
      <c r="J2947" t="s">
        <v>338</v>
      </c>
      <c r="L2947" t="s">
        <v>339</v>
      </c>
      <c r="R2947">
        <v>0</v>
      </c>
      <c r="U2947">
        <v>0</v>
      </c>
      <c r="V2947">
        <v>0</v>
      </c>
      <c r="X2947">
        <v>0</v>
      </c>
      <c r="Y2947">
        <v>500000000</v>
      </c>
      <c r="Z2947">
        <v>0</v>
      </c>
      <c r="AA2947" t="s">
        <v>2028</v>
      </c>
    </row>
    <row r="2948" spans="1:27" ht="15" customHeight="1">
      <c r="A2948" s="962" t="s">
        <v>247</v>
      </c>
      <c r="B2948" t="s">
        <v>289</v>
      </c>
      <c r="C2948" t="s">
        <v>13</v>
      </c>
      <c r="D2948" t="s">
        <v>11</v>
      </c>
      <c r="E2948" t="s">
        <v>511</v>
      </c>
      <c r="F2948" t="s">
        <v>392</v>
      </c>
      <c r="R2948">
        <v>0</v>
      </c>
      <c r="X2948">
        <v>0</v>
      </c>
      <c r="Y2948">
        <v>500000000</v>
      </c>
      <c r="AA2948" t="s">
        <v>2025</v>
      </c>
    </row>
    <row r="2949" spans="1:27" ht="15" customHeight="1">
      <c r="A2949" s="962" t="s">
        <v>247</v>
      </c>
      <c r="B2949" t="s">
        <v>288</v>
      </c>
      <c r="C2949" t="s">
        <v>13</v>
      </c>
      <c r="D2949" t="s">
        <v>11</v>
      </c>
      <c r="E2949" t="s">
        <v>511</v>
      </c>
      <c r="F2949" t="s">
        <v>392</v>
      </c>
      <c r="R2949">
        <v>53.2</v>
      </c>
      <c r="X2949">
        <v>0</v>
      </c>
      <c r="Y2949">
        <v>500000000</v>
      </c>
      <c r="AA2949" t="s">
        <v>2025</v>
      </c>
    </row>
    <row r="2950" spans="1:27" ht="15" customHeight="1">
      <c r="A2950" s="962" t="s">
        <v>247</v>
      </c>
      <c r="B2950" t="s">
        <v>298</v>
      </c>
      <c r="C2950" t="s">
        <v>13</v>
      </c>
      <c r="D2950" t="s">
        <v>11</v>
      </c>
      <c r="E2950" t="s">
        <v>511</v>
      </c>
      <c r="F2950" t="s">
        <v>392</v>
      </c>
      <c r="R2950">
        <v>53.2</v>
      </c>
      <c r="X2950">
        <v>0</v>
      </c>
      <c r="Y2950">
        <v>500000000</v>
      </c>
      <c r="AA2950" t="s">
        <v>2025</v>
      </c>
    </row>
    <row r="2951" spans="1:27" ht="15" customHeight="1">
      <c r="A2951" s="962" t="s">
        <v>247</v>
      </c>
      <c r="B2951" t="s">
        <v>297</v>
      </c>
      <c r="C2951" t="s">
        <v>13</v>
      </c>
      <c r="D2951" t="s">
        <v>11</v>
      </c>
      <c r="E2951" t="s">
        <v>511</v>
      </c>
      <c r="F2951" t="s">
        <v>392</v>
      </c>
      <c r="R2951">
        <v>53.2</v>
      </c>
      <c r="X2951">
        <v>0</v>
      </c>
      <c r="Y2951">
        <v>500000000</v>
      </c>
      <c r="AA2951" t="s">
        <v>2025</v>
      </c>
    </row>
    <row r="2952" spans="1:27" ht="15" customHeight="1">
      <c r="A2952" s="962" t="s">
        <v>247</v>
      </c>
      <c r="B2952" t="s">
        <v>287</v>
      </c>
      <c r="C2952" t="s">
        <v>13</v>
      </c>
      <c r="D2952" t="s">
        <v>11</v>
      </c>
      <c r="E2952" t="s">
        <v>511</v>
      </c>
      <c r="F2952" t="s">
        <v>392</v>
      </c>
      <c r="R2952">
        <v>65.3</v>
      </c>
      <c r="X2952">
        <v>0</v>
      </c>
      <c r="Y2952">
        <v>500000000</v>
      </c>
      <c r="AA2952" t="s">
        <v>2025</v>
      </c>
    </row>
    <row r="2953" spans="1:27" ht="15" customHeight="1">
      <c r="A2953" s="962" t="s">
        <v>247</v>
      </c>
      <c r="B2953" t="s">
        <v>301</v>
      </c>
      <c r="C2953" t="s">
        <v>13</v>
      </c>
      <c r="D2953" t="s">
        <v>11</v>
      </c>
      <c r="E2953" t="s">
        <v>511</v>
      </c>
      <c r="F2953" t="s">
        <v>392</v>
      </c>
      <c r="R2953">
        <v>26.6</v>
      </c>
      <c r="S2953">
        <v>0</v>
      </c>
      <c r="T2953">
        <v>53.2</v>
      </c>
      <c r="X2953">
        <v>0</v>
      </c>
      <c r="Y2953">
        <v>500000000</v>
      </c>
      <c r="AA2953" t="s">
        <v>2029</v>
      </c>
    </row>
    <row r="2954" spans="1:27" ht="15" customHeight="1">
      <c r="A2954" s="962" t="s">
        <v>247</v>
      </c>
      <c r="B2954" t="s">
        <v>302</v>
      </c>
      <c r="C2954" t="s">
        <v>13</v>
      </c>
      <c r="D2954" t="s">
        <v>11</v>
      </c>
      <c r="E2954" t="s">
        <v>511</v>
      </c>
      <c r="F2954" t="s">
        <v>392</v>
      </c>
      <c r="R2954">
        <v>26.6</v>
      </c>
      <c r="S2954">
        <v>0</v>
      </c>
      <c r="T2954">
        <v>53.2</v>
      </c>
      <c r="X2954">
        <v>0</v>
      </c>
      <c r="Y2954">
        <v>500000000</v>
      </c>
      <c r="AA2954" t="s">
        <v>2029</v>
      </c>
    </row>
    <row r="2955" spans="1:27" ht="15" customHeight="1">
      <c r="A2955" s="962" t="s">
        <v>247</v>
      </c>
      <c r="B2955" t="s">
        <v>322</v>
      </c>
      <c r="C2955" t="s">
        <v>13</v>
      </c>
      <c r="D2955" t="s">
        <v>11</v>
      </c>
      <c r="E2955" t="s">
        <v>511</v>
      </c>
      <c r="F2955" t="s">
        <v>392</v>
      </c>
      <c r="H2955" t="s">
        <v>915</v>
      </c>
      <c r="I2955" t="s">
        <v>450</v>
      </c>
      <c r="J2955" t="s">
        <v>848</v>
      </c>
      <c r="K2955" t="s">
        <v>854</v>
      </c>
      <c r="L2955" t="s">
        <v>871</v>
      </c>
      <c r="M2955" t="s">
        <v>56</v>
      </c>
      <c r="O2955" t="s">
        <v>361</v>
      </c>
      <c r="P2955" t="s">
        <v>851</v>
      </c>
      <c r="Q2955" t="s">
        <v>337</v>
      </c>
      <c r="R2955">
        <v>1.33</v>
      </c>
      <c r="X2955">
        <v>0</v>
      </c>
      <c r="Y2955">
        <v>500000000</v>
      </c>
      <c r="AA2955" t="s">
        <v>2025</v>
      </c>
    </row>
    <row r="2956" spans="1:27" ht="15" customHeight="1">
      <c r="A2956" s="962" t="s">
        <v>247</v>
      </c>
      <c r="B2956" t="s">
        <v>318</v>
      </c>
      <c r="C2956" t="s">
        <v>13</v>
      </c>
      <c r="D2956" t="s">
        <v>11</v>
      </c>
      <c r="E2956" t="s">
        <v>511</v>
      </c>
      <c r="F2956" t="s">
        <v>392</v>
      </c>
      <c r="H2956" t="s">
        <v>968</v>
      </c>
      <c r="I2956" t="s">
        <v>847</v>
      </c>
      <c r="J2956" t="s">
        <v>848</v>
      </c>
      <c r="K2956" t="s">
        <v>849</v>
      </c>
      <c r="L2956" t="s">
        <v>850</v>
      </c>
      <c r="M2956" t="s">
        <v>57</v>
      </c>
      <c r="O2956" t="s">
        <v>361</v>
      </c>
      <c r="P2956" t="s">
        <v>851</v>
      </c>
      <c r="Q2956" t="s">
        <v>337</v>
      </c>
      <c r="R2956">
        <v>12.1</v>
      </c>
      <c r="X2956">
        <v>0</v>
      </c>
      <c r="Y2956">
        <v>500000000</v>
      </c>
      <c r="AA2956" t="s">
        <v>2025</v>
      </c>
    </row>
    <row r="2957" spans="1:27" ht="15" customHeight="1">
      <c r="A2957" s="962" t="s">
        <v>247</v>
      </c>
      <c r="B2957" t="s">
        <v>317</v>
      </c>
      <c r="C2957" t="s">
        <v>13</v>
      </c>
      <c r="D2957" t="s">
        <v>11</v>
      </c>
      <c r="E2957" t="s">
        <v>511</v>
      </c>
      <c r="F2957" t="s">
        <v>392</v>
      </c>
      <c r="I2957" t="s">
        <v>847</v>
      </c>
      <c r="K2957" t="s">
        <v>849</v>
      </c>
      <c r="L2957" t="s">
        <v>850</v>
      </c>
      <c r="M2957" t="s">
        <v>57</v>
      </c>
      <c r="O2957" t="s">
        <v>361</v>
      </c>
      <c r="P2957" t="s">
        <v>851</v>
      </c>
      <c r="Q2957" t="s">
        <v>337</v>
      </c>
      <c r="R2957">
        <v>12.1</v>
      </c>
      <c r="X2957">
        <v>0</v>
      </c>
      <c r="Y2957">
        <v>500000000</v>
      </c>
      <c r="AA2957" t="s">
        <v>2025</v>
      </c>
    </row>
    <row r="2958" spans="1:27" ht="15" customHeight="1">
      <c r="A2958" s="962" t="s">
        <v>247</v>
      </c>
      <c r="B2958" t="s">
        <v>305</v>
      </c>
      <c r="C2958" t="s">
        <v>13</v>
      </c>
      <c r="D2958" t="s">
        <v>11</v>
      </c>
      <c r="E2958" t="s">
        <v>511</v>
      </c>
      <c r="F2958" t="s">
        <v>392</v>
      </c>
      <c r="R2958">
        <v>12.1</v>
      </c>
      <c r="X2958">
        <v>0</v>
      </c>
      <c r="Y2958">
        <v>500000000</v>
      </c>
      <c r="AA2958" t="s">
        <v>2025</v>
      </c>
    </row>
    <row r="2959" spans="1:27" ht="15" customHeight="1">
      <c r="A2959" s="962" t="s">
        <v>247</v>
      </c>
      <c r="B2959" t="s">
        <v>324</v>
      </c>
      <c r="C2959" t="s">
        <v>13</v>
      </c>
      <c r="D2959" t="s">
        <v>11</v>
      </c>
      <c r="E2959" t="s">
        <v>511</v>
      </c>
      <c r="F2959" t="s">
        <v>392</v>
      </c>
      <c r="R2959">
        <v>0</v>
      </c>
      <c r="U2959">
        <v>0</v>
      </c>
      <c r="V2959">
        <v>0</v>
      </c>
      <c r="X2959">
        <v>0</v>
      </c>
      <c r="Y2959">
        <v>500000000</v>
      </c>
      <c r="Z2959">
        <v>0</v>
      </c>
      <c r="AA2959" t="s">
        <v>2028</v>
      </c>
    </row>
    <row r="2960" spans="1:27" ht="15" customHeight="1">
      <c r="A2960" s="962" t="s">
        <v>248</v>
      </c>
      <c r="B2960" t="s">
        <v>278</v>
      </c>
      <c r="C2960" t="s">
        <v>13</v>
      </c>
      <c r="D2960" t="s">
        <v>11</v>
      </c>
      <c r="E2960" t="s">
        <v>511</v>
      </c>
      <c r="F2960" t="s">
        <v>392</v>
      </c>
      <c r="R2960">
        <v>0</v>
      </c>
      <c r="X2960">
        <v>0</v>
      </c>
      <c r="Y2960">
        <v>500000000</v>
      </c>
      <c r="AA2960" t="s">
        <v>2025</v>
      </c>
    </row>
    <row r="2961" spans="1:27" ht="15" customHeight="1">
      <c r="A2961" s="962" t="s">
        <v>248</v>
      </c>
      <c r="B2961" t="s">
        <v>279</v>
      </c>
      <c r="C2961" t="s">
        <v>13</v>
      </c>
      <c r="D2961" t="s">
        <v>11</v>
      </c>
      <c r="E2961" t="s">
        <v>511</v>
      </c>
      <c r="F2961" t="s">
        <v>392</v>
      </c>
      <c r="G2961" t="s">
        <v>394</v>
      </c>
      <c r="I2961" t="s">
        <v>332</v>
      </c>
      <c r="K2961" t="s">
        <v>333</v>
      </c>
      <c r="L2961" t="s">
        <v>250</v>
      </c>
      <c r="M2961" t="s">
        <v>52</v>
      </c>
      <c r="O2961" t="s">
        <v>335</v>
      </c>
      <c r="P2961" t="s">
        <v>336</v>
      </c>
      <c r="Q2961" t="s">
        <v>337</v>
      </c>
      <c r="R2961">
        <v>92</v>
      </c>
      <c r="X2961">
        <v>0</v>
      </c>
      <c r="Y2961">
        <v>500000000</v>
      </c>
      <c r="AA2961" t="s">
        <v>2025</v>
      </c>
    </row>
    <row r="2962" spans="1:27" ht="15" customHeight="1">
      <c r="A2962" s="962" t="s">
        <v>249</v>
      </c>
      <c r="B2962" t="s">
        <v>278</v>
      </c>
      <c r="C2962" t="s">
        <v>13</v>
      </c>
      <c r="D2962" t="s">
        <v>11</v>
      </c>
      <c r="E2962" t="s">
        <v>511</v>
      </c>
      <c r="F2962" t="s">
        <v>392</v>
      </c>
      <c r="J2962" t="s">
        <v>340</v>
      </c>
      <c r="L2962" t="s">
        <v>249</v>
      </c>
      <c r="R2962">
        <v>0</v>
      </c>
      <c r="U2962">
        <v>0</v>
      </c>
      <c r="V2962">
        <v>0</v>
      </c>
      <c r="X2962">
        <v>0</v>
      </c>
      <c r="Y2962">
        <v>500000000</v>
      </c>
      <c r="Z2962">
        <v>0</v>
      </c>
      <c r="AA2962" t="s">
        <v>2026</v>
      </c>
    </row>
    <row r="2963" spans="1:27" ht="15" customHeight="1">
      <c r="A2963" s="962" t="s">
        <v>250</v>
      </c>
      <c r="B2963" t="s">
        <v>279</v>
      </c>
      <c r="C2963" t="s">
        <v>13</v>
      </c>
      <c r="D2963" t="s">
        <v>11</v>
      </c>
      <c r="E2963" t="s">
        <v>511</v>
      </c>
      <c r="F2963" t="s">
        <v>392</v>
      </c>
      <c r="G2963" t="s">
        <v>543</v>
      </c>
      <c r="I2963" t="s">
        <v>332</v>
      </c>
      <c r="K2963" t="s">
        <v>333</v>
      </c>
      <c r="L2963" t="s">
        <v>250</v>
      </c>
      <c r="M2963" t="s">
        <v>52</v>
      </c>
      <c r="O2963" t="s">
        <v>335</v>
      </c>
      <c r="P2963" t="s">
        <v>336</v>
      </c>
      <c r="Q2963" t="s">
        <v>337</v>
      </c>
      <c r="R2963">
        <v>92</v>
      </c>
      <c r="U2963">
        <v>92</v>
      </c>
      <c r="V2963">
        <v>4.5999999999999996</v>
      </c>
      <c r="W2963">
        <v>0.1</v>
      </c>
      <c r="X2963">
        <v>0</v>
      </c>
      <c r="Y2963">
        <v>500000000</v>
      </c>
      <c r="Z2963">
        <v>0</v>
      </c>
      <c r="AA2963" t="s">
        <v>2028</v>
      </c>
    </row>
    <row r="2964" spans="1:27" ht="15" customHeight="1">
      <c r="A2964" s="962" t="s">
        <v>254</v>
      </c>
      <c r="B2964" t="s">
        <v>283</v>
      </c>
      <c r="C2964" t="s">
        <v>13</v>
      </c>
      <c r="D2964" t="s">
        <v>11</v>
      </c>
      <c r="E2964" t="s">
        <v>511</v>
      </c>
      <c r="F2964" t="s">
        <v>392</v>
      </c>
      <c r="J2964" t="s">
        <v>342</v>
      </c>
      <c r="L2964" t="s">
        <v>343</v>
      </c>
      <c r="R2964">
        <v>0</v>
      </c>
      <c r="U2964">
        <v>0</v>
      </c>
      <c r="V2964">
        <v>0</v>
      </c>
      <c r="X2964">
        <v>0</v>
      </c>
      <c r="Y2964">
        <v>500000000</v>
      </c>
      <c r="Z2964">
        <v>0</v>
      </c>
      <c r="AA2964" t="s">
        <v>2028</v>
      </c>
    </row>
    <row r="2965" spans="1:27" ht="15" customHeight="1">
      <c r="A2965" s="962" t="s">
        <v>254</v>
      </c>
      <c r="B2965" t="s">
        <v>289</v>
      </c>
      <c r="C2965" t="s">
        <v>13</v>
      </c>
      <c r="D2965" t="s">
        <v>11</v>
      </c>
      <c r="E2965" t="s">
        <v>511</v>
      </c>
      <c r="F2965" t="s">
        <v>392</v>
      </c>
      <c r="H2965" t="s">
        <v>546</v>
      </c>
      <c r="I2965" t="s">
        <v>332</v>
      </c>
      <c r="J2965" t="s">
        <v>848</v>
      </c>
      <c r="K2965" t="s">
        <v>333</v>
      </c>
      <c r="L2965" t="s">
        <v>344</v>
      </c>
      <c r="M2965" t="s">
        <v>52</v>
      </c>
      <c r="O2965" t="s">
        <v>349</v>
      </c>
      <c r="P2965" t="s">
        <v>336</v>
      </c>
      <c r="Q2965" t="s">
        <v>337</v>
      </c>
      <c r="R2965">
        <v>45</v>
      </c>
      <c r="X2965">
        <v>0</v>
      </c>
      <c r="Y2965">
        <v>500000000</v>
      </c>
      <c r="AA2965" t="s">
        <v>2025</v>
      </c>
    </row>
    <row r="2966" spans="1:27" ht="15" customHeight="1">
      <c r="A2966" s="962" t="s">
        <v>254</v>
      </c>
      <c r="B2966" t="s">
        <v>290</v>
      </c>
      <c r="C2966" t="s">
        <v>13</v>
      </c>
      <c r="D2966" t="s">
        <v>11</v>
      </c>
      <c r="E2966" t="s">
        <v>511</v>
      </c>
      <c r="F2966" t="s">
        <v>392</v>
      </c>
      <c r="J2966" t="s">
        <v>395</v>
      </c>
      <c r="R2966">
        <v>0</v>
      </c>
      <c r="U2966">
        <v>0</v>
      </c>
      <c r="V2966">
        <v>0</v>
      </c>
      <c r="X2966">
        <v>0</v>
      </c>
      <c r="Y2966">
        <v>500000000</v>
      </c>
      <c r="Z2966">
        <v>0</v>
      </c>
      <c r="AA2966" t="s">
        <v>2028</v>
      </c>
    </row>
    <row r="2967" spans="1:27" ht="15" customHeight="1">
      <c r="A2967" s="962" t="s">
        <v>254</v>
      </c>
      <c r="B2967" t="s">
        <v>292</v>
      </c>
      <c r="C2967" t="s">
        <v>13</v>
      </c>
      <c r="D2967" t="s">
        <v>11</v>
      </c>
      <c r="E2967" t="s">
        <v>511</v>
      </c>
      <c r="F2967" t="s">
        <v>392</v>
      </c>
      <c r="J2967" t="s">
        <v>396</v>
      </c>
      <c r="R2967">
        <v>0</v>
      </c>
      <c r="U2967">
        <v>0</v>
      </c>
      <c r="V2967">
        <v>0</v>
      </c>
      <c r="X2967">
        <v>0</v>
      </c>
      <c r="Y2967">
        <v>500000000</v>
      </c>
      <c r="Z2967">
        <v>0</v>
      </c>
      <c r="AA2967" t="s">
        <v>2028</v>
      </c>
    </row>
    <row r="2968" spans="1:27" ht="15" customHeight="1">
      <c r="A2968" s="962" t="s">
        <v>254</v>
      </c>
      <c r="B2968" t="s">
        <v>294</v>
      </c>
      <c r="C2968" t="s">
        <v>13</v>
      </c>
      <c r="D2968" t="s">
        <v>11</v>
      </c>
      <c r="E2968" t="s">
        <v>511</v>
      </c>
      <c r="F2968" t="s">
        <v>392</v>
      </c>
      <c r="J2968" t="s">
        <v>397</v>
      </c>
      <c r="R2968">
        <v>0</v>
      </c>
      <c r="U2968">
        <v>0</v>
      </c>
      <c r="V2968">
        <v>0</v>
      </c>
      <c r="X2968">
        <v>0</v>
      </c>
      <c r="Y2968">
        <v>500000000</v>
      </c>
      <c r="Z2968">
        <v>0</v>
      </c>
      <c r="AA2968" t="s">
        <v>2028</v>
      </c>
    </row>
    <row r="2969" spans="1:27" ht="15" customHeight="1">
      <c r="A2969" s="962" t="s">
        <v>254</v>
      </c>
      <c r="B2969" t="s">
        <v>295</v>
      </c>
      <c r="C2969" t="s">
        <v>13</v>
      </c>
      <c r="D2969" t="s">
        <v>11</v>
      </c>
      <c r="E2969" t="s">
        <v>511</v>
      </c>
      <c r="F2969" t="s">
        <v>392</v>
      </c>
      <c r="J2969" t="s">
        <v>398</v>
      </c>
      <c r="R2969">
        <v>0</v>
      </c>
      <c r="U2969">
        <v>0</v>
      </c>
      <c r="V2969">
        <v>0</v>
      </c>
      <c r="X2969">
        <v>0</v>
      </c>
      <c r="Y2969">
        <v>500000000</v>
      </c>
      <c r="Z2969">
        <v>0</v>
      </c>
      <c r="AA2969" t="s">
        <v>2028</v>
      </c>
    </row>
    <row r="2970" spans="1:27" ht="15" customHeight="1">
      <c r="A2970" s="962" t="s">
        <v>254</v>
      </c>
      <c r="B2970" t="s">
        <v>280</v>
      </c>
      <c r="C2970" t="s">
        <v>13</v>
      </c>
      <c r="D2970" t="s">
        <v>11</v>
      </c>
      <c r="E2970" t="s">
        <v>511</v>
      </c>
      <c r="F2970" t="s">
        <v>392</v>
      </c>
      <c r="G2970" t="s">
        <v>544</v>
      </c>
      <c r="I2970" t="s">
        <v>332</v>
      </c>
      <c r="K2970" t="s">
        <v>333</v>
      </c>
      <c r="L2970" t="s">
        <v>346</v>
      </c>
      <c r="M2970" t="s">
        <v>52</v>
      </c>
      <c r="O2970" t="s">
        <v>335</v>
      </c>
      <c r="P2970" t="s">
        <v>336</v>
      </c>
      <c r="Q2970" t="s">
        <v>337</v>
      </c>
      <c r="R2970">
        <v>670</v>
      </c>
      <c r="U2970">
        <v>669.83</v>
      </c>
      <c r="V2970">
        <v>33.49</v>
      </c>
      <c r="W2970">
        <v>0.1</v>
      </c>
      <c r="X2970">
        <v>0</v>
      </c>
      <c r="Y2970">
        <v>500000000</v>
      </c>
      <c r="Z2970">
        <v>0</v>
      </c>
      <c r="AA2970" t="s">
        <v>2028</v>
      </c>
    </row>
    <row r="2971" spans="1:27" ht="15" customHeight="1">
      <c r="A2971" s="962" t="s">
        <v>254</v>
      </c>
      <c r="B2971" t="s">
        <v>299</v>
      </c>
      <c r="C2971" t="s">
        <v>13</v>
      </c>
      <c r="D2971" t="s">
        <v>11</v>
      </c>
      <c r="E2971" t="s">
        <v>511</v>
      </c>
      <c r="F2971" t="s">
        <v>392</v>
      </c>
      <c r="G2971" t="s">
        <v>545</v>
      </c>
      <c r="I2971" t="s">
        <v>332</v>
      </c>
      <c r="J2971" t="s">
        <v>401</v>
      </c>
      <c r="K2971" t="s">
        <v>333</v>
      </c>
      <c r="L2971" t="s">
        <v>348</v>
      </c>
      <c r="M2971" t="s">
        <v>52</v>
      </c>
      <c r="O2971" t="s">
        <v>349</v>
      </c>
      <c r="P2971" t="s">
        <v>336</v>
      </c>
      <c r="Q2971" t="s">
        <v>337</v>
      </c>
      <c r="R2971">
        <v>155</v>
      </c>
      <c r="U2971">
        <v>155.33000000000001</v>
      </c>
      <c r="V2971">
        <v>7.77</v>
      </c>
      <c r="W2971">
        <v>0.1</v>
      </c>
      <c r="X2971">
        <v>0</v>
      </c>
      <c r="Y2971">
        <v>500000000</v>
      </c>
      <c r="Z2971">
        <v>0</v>
      </c>
      <c r="AA2971" t="s">
        <v>2028</v>
      </c>
    </row>
    <row r="2972" spans="1:27" ht="15" customHeight="1">
      <c r="A2972" s="962" t="s">
        <v>254</v>
      </c>
      <c r="B2972" t="s">
        <v>284</v>
      </c>
      <c r="C2972" t="s">
        <v>13</v>
      </c>
      <c r="D2972" t="s">
        <v>11</v>
      </c>
      <c r="E2972" t="s">
        <v>511</v>
      </c>
      <c r="F2972" t="s">
        <v>392</v>
      </c>
      <c r="R2972">
        <v>0</v>
      </c>
      <c r="U2972">
        <v>0</v>
      </c>
      <c r="V2972">
        <v>0</v>
      </c>
      <c r="X2972">
        <v>0</v>
      </c>
      <c r="Y2972">
        <v>500000000</v>
      </c>
      <c r="Z2972">
        <v>0</v>
      </c>
      <c r="AA2972" t="s">
        <v>2028</v>
      </c>
    </row>
    <row r="2973" spans="1:27" ht="15" customHeight="1">
      <c r="A2973" s="962" t="s">
        <v>254</v>
      </c>
      <c r="B2973" t="s">
        <v>285</v>
      </c>
      <c r="C2973" t="s">
        <v>13</v>
      </c>
      <c r="D2973" t="s">
        <v>11</v>
      </c>
      <c r="E2973" t="s">
        <v>511</v>
      </c>
      <c r="F2973" t="s">
        <v>392</v>
      </c>
      <c r="R2973">
        <v>0</v>
      </c>
      <c r="U2973">
        <v>0</v>
      </c>
      <c r="V2973">
        <v>0</v>
      </c>
      <c r="X2973">
        <v>0</v>
      </c>
      <c r="Y2973">
        <v>500000000</v>
      </c>
      <c r="Z2973">
        <v>0</v>
      </c>
      <c r="AA2973" t="s">
        <v>2028</v>
      </c>
    </row>
    <row r="2974" spans="1:27" ht="15" customHeight="1">
      <c r="A2974" s="962" t="s">
        <v>254</v>
      </c>
      <c r="B2974" t="s">
        <v>286</v>
      </c>
      <c r="C2974" t="s">
        <v>13</v>
      </c>
      <c r="D2974" t="s">
        <v>11</v>
      </c>
      <c r="E2974" t="s">
        <v>511</v>
      </c>
      <c r="F2974" t="s">
        <v>392</v>
      </c>
      <c r="R2974">
        <v>0</v>
      </c>
      <c r="U2974">
        <v>0</v>
      </c>
      <c r="V2974">
        <v>0</v>
      </c>
      <c r="X2974">
        <v>0</v>
      </c>
      <c r="Y2974">
        <v>500000000</v>
      </c>
      <c r="Z2974">
        <v>0</v>
      </c>
      <c r="AA2974" t="s">
        <v>2028</v>
      </c>
    </row>
    <row r="2975" spans="1:27" ht="15" customHeight="1">
      <c r="A2975" s="962" t="s">
        <v>254</v>
      </c>
      <c r="B2975" t="s">
        <v>303</v>
      </c>
      <c r="C2975" t="s">
        <v>13</v>
      </c>
      <c r="D2975" t="s">
        <v>11</v>
      </c>
      <c r="E2975" t="s">
        <v>511</v>
      </c>
      <c r="F2975" t="s">
        <v>392</v>
      </c>
      <c r="R2975">
        <v>0</v>
      </c>
      <c r="U2975">
        <v>0</v>
      </c>
      <c r="V2975">
        <v>0</v>
      </c>
      <c r="X2975">
        <v>0</v>
      </c>
      <c r="Y2975">
        <v>500000000</v>
      </c>
      <c r="Z2975">
        <v>0</v>
      </c>
      <c r="AA2975" t="s">
        <v>2028</v>
      </c>
    </row>
    <row r="2976" spans="1:27" ht="15" customHeight="1">
      <c r="A2976" s="962" t="s">
        <v>254</v>
      </c>
      <c r="B2976" t="s">
        <v>291</v>
      </c>
      <c r="C2976" t="s">
        <v>13</v>
      </c>
      <c r="D2976" t="s">
        <v>11</v>
      </c>
      <c r="E2976" t="s">
        <v>511</v>
      </c>
      <c r="F2976" t="s">
        <v>392</v>
      </c>
      <c r="R2976">
        <v>0</v>
      </c>
      <c r="X2976">
        <v>0</v>
      </c>
      <c r="Y2976">
        <v>500000000</v>
      </c>
      <c r="AA2976" t="s">
        <v>2025</v>
      </c>
    </row>
    <row r="2977" spans="1:27" ht="15" customHeight="1">
      <c r="A2977" s="962" t="s">
        <v>254</v>
      </c>
      <c r="B2977" t="s">
        <v>293</v>
      </c>
      <c r="C2977" t="s">
        <v>13</v>
      </c>
      <c r="D2977" t="s">
        <v>11</v>
      </c>
      <c r="E2977" t="s">
        <v>511</v>
      </c>
      <c r="F2977" t="s">
        <v>392</v>
      </c>
      <c r="R2977">
        <v>0</v>
      </c>
      <c r="X2977">
        <v>0</v>
      </c>
      <c r="Y2977">
        <v>500000000</v>
      </c>
      <c r="AA2977" t="s">
        <v>2025</v>
      </c>
    </row>
    <row r="2978" spans="1:27" ht="15" customHeight="1">
      <c r="A2978" s="962" t="s">
        <v>254</v>
      </c>
      <c r="B2978" t="s">
        <v>288</v>
      </c>
      <c r="C2978" t="s">
        <v>13</v>
      </c>
      <c r="D2978" t="s">
        <v>11</v>
      </c>
      <c r="E2978" t="s">
        <v>511</v>
      </c>
      <c r="F2978" t="s">
        <v>392</v>
      </c>
      <c r="R2978">
        <v>200</v>
      </c>
      <c r="X2978">
        <v>0</v>
      </c>
      <c r="Y2978">
        <v>500000000</v>
      </c>
      <c r="AA2978" t="s">
        <v>2025</v>
      </c>
    </row>
    <row r="2979" spans="1:27" ht="15" customHeight="1">
      <c r="A2979" s="962" t="s">
        <v>254</v>
      </c>
      <c r="B2979" t="s">
        <v>298</v>
      </c>
      <c r="C2979" t="s">
        <v>13</v>
      </c>
      <c r="D2979" t="s">
        <v>11</v>
      </c>
      <c r="E2979" t="s">
        <v>511</v>
      </c>
      <c r="F2979" t="s">
        <v>392</v>
      </c>
      <c r="R2979">
        <v>155</v>
      </c>
      <c r="X2979">
        <v>0</v>
      </c>
      <c r="Y2979">
        <v>500000000</v>
      </c>
      <c r="AA2979" t="s">
        <v>2025</v>
      </c>
    </row>
    <row r="2980" spans="1:27" ht="15" customHeight="1">
      <c r="A2980" s="962" t="s">
        <v>254</v>
      </c>
      <c r="B2980" t="s">
        <v>297</v>
      </c>
      <c r="C2980" t="s">
        <v>13</v>
      </c>
      <c r="D2980" t="s">
        <v>11</v>
      </c>
      <c r="E2980" t="s">
        <v>511</v>
      </c>
      <c r="F2980" t="s">
        <v>392</v>
      </c>
      <c r="R2980">
        <v>155</v>
      </c>
      <c r="X2980">
        <v>0</v>
      </c>
      <c r="Y2980">
        <v>500000000</v>
      </c>
      <c r="AA2980" t="s">
        <v>2025</v>
      </c>
    </row>
    <row r="2981" spans="1:27" ht="15" customHeight="1">
      <c r="A2981" s="962" t="s">
        <v>254</v>
      </c>
      <c r="B2981" t="s">
        <v>287</v>
      </c>
      <c r="C2981" t="s">
        <v>13</v>
      </c>
      <c r="D2981" t="s">
        <v>11</v>
      </c>
      <c r="E2981" t="s">
        <v>511</v>
      </c>
      <c r="F2981" t="s">
        <v>392</v>
      </c>
      <c r="R2981">
        <v>209</v>
      </c>
      <c r="X2981">
        <v>0</v>
      </c>
      <c r="Y2981">
        <v>500000000</v>
      </c>
      <c r="AA2981" t="s">
        <v>2025</v>
      </c>
    </row>
    <row r="2982" spans="1:27" ht="15" customHeight="1">
      <c r="A2982" s="962" t="s">
        <v>254</v>
      </c>
      <c r="B2982" t="s">
        <v>296</v>
      </c>
      <c r="C2982" t="s">
        <v>13</v>
      </c>
      <c r="D2982" t="s">
        <v>11</v>
      </c>
      <c r="E2982" t="s">
        <v>511</v>
      </c>
      <c r="F2982" t="s">
        <v>392</v>
      </c>
      <c r="G2982" t="s">
        <v>546</v>
      </c>
      <c r="I2982" t="s">
        <v>332</v>
      </c>
      <c r="K2982" t="s">
        <v>333</v>
      </c>
      <c r="L2982" t="s">
        <v>344</v>
      </c>
      <c r="M2982" t="s">
        <v>52</v>
      </c>
      <c r="O2982" t="s">
        <v>349</v>
      </c>
      <c r="P2982" t="s">
        <v>336</v>
      </c>
      <c r="Q2982" t="s">
        <v>337</v>
      </c>
      <c r="R2982">
        <v>45</v>
      </c>
      <c r="U2982">
        <v>45</v>
      </c>
      <c r="V2982">
        <v>2.25</v>
      </c>
      <c r="W2982">
        <v>0.1</v>
      </c>
      <c r="X2982">
        <v>0</v>
      </c>
      <c r="Y2982">
        <v>500000000</v>
      </c>
      <c r="Z2982">
        <v>0</v>
      </c>
      <c r="AA2982" t="s">
        <v>2028</v>
      </c>
    </row>
    <row r="2983" spans="1:27" ht="15" customHeight="1">
      <c r="A2983" s="962" t="s">
        <v>254</v>
      </c>
      <c r="B2983" t="s">
        <v>319</v>
      </c>
      <c r="C2983" t="s">
        <v>13</v>
      </c>
      <c r="D2983" t="s">
        <v>11</v>
      </c>
      <c r="E2983" t="s">
        <v>511</v>
      </c>
      <c r="F2983" t="s">
        <v>392</v>
      </c>
      <c r="G2983" t="s">
        <v>547</v>
      </c>
      <c r="I2983" t="s">
        <v>332</v>
      </c>
      <c r="K2983" t="s">
        <v>333</v>
      </c>
      <c r="L2983" t="s">
        <v>351</v>
      </c>
      <c r="M2983" t="s">
        <v>52</v>
      </c>
      <c r="O2983" t="s">
        <v>349</v>
      </c>
      <c r="P2983" t="s">
        <v>336</v>
      </c>
      <c r="Q2983" t="s">
        <v>337</v>
      </c>
      <c r="R2983">
        <v>8.61</v>
      </c>
      <c r="U2983">
        <v>8.61</v>
      </c>
      <c r="V2983">
        <v>0.43</v>
      </c>
      <c r="W2983">
        <v>0.1</v>
      </c>
      <c r="X2983">
        <v>0</v>
      </c>
      <c r="Y2983">
        <v>500000000</v>
      </c>
      <c r="Z2983">
        <v>0</v>
      </c>
      <c r="AA2983" t="s">
        <v>2028</v>
      </c>
    </row>
    <row r="2984" spans="1:27" ht="15" customHeight="1">
      <c r="A2984" s="962" t="s">
        <v>254</v>
      </c>
      <c r="B2984" t="s">
        <v>317</v>
      </c>
      <c r="C2984" t="s">
        <v>13</v>
      </c>
      <c r="D2984" t="s">
        <v>11</v>
      </c>
      <c r="E2984" t="s">
        <v>511</v>
      </c>
      <c r="F2984" t="s">
        <v>392</v>
      </c>
      <c r="G2984" t="s">
        <v>403</v>
      </c>
      <c r="I2984" t="s">
        <v>332</v>
      </c>
      <c r="K2984" t="s">
        <v>333</v>
      </c>
      <c r="L2984" t="s">
        <v>351</v>
      </c>
      <c r="M2984" t="s">
        <v>52</v>
      </c>
      <c r="O2984" t="s">
        <v>349</v>
      </c>
      <c r="P2984" t="s">
        <v>336</v>
      </c>
      <c r="Q2984" t="s">
        <v>337</v>
      </c>
      <c r="R2984">
        <v>8.61</v>
      </c>
      <c r="X2984">
        <v>0</v>
      </c>
      <c r="Y2984">
        <v>500000000</v>
      </c>
      <c r="AA2984" t="s">
        <v>2025</v>
      </c>
    </row>
    <row r="2985" spans="1:27" ht="15" customHeight="1">
      <c r="A2985" s="962" t="s">
        <v>254</v>
      </c>
      <c r="B2985" t="s">
        <v>305</v>
      </c>
      <c r="C2985" t="s">
        <v>13</v>
      </c>
      <c r="D2985" t="s">
        <v>11</v>
      </c>
      <c r="E2985" t="s">
        <v>511</v>
      </c>
      <c r="F2985" t="s">
        <v>392</v>
      </c>
      <c r="R2985">
        <v>8.61</v>
      </c>
      <c r="X2985">
        <v>0</v>
      </c>
      <c r="Y2985">
        <v>500000000</v>
      </c>
      <c r="AA2985" t="s">
        <v>2025</v>
      </c>
    </row>
    <row r="2986" spans="1:27" ht="15" customHeight="1">
      <c r="A2986" s="962" t="s">
        <v>254</v>
      </c>
      <c r="B2986" t="s">
        <v>321</v>
      </c>
      <c r="C2986" t="s">
        <v>13</v>
      </c>
      <c r="D2986" t="s">
        <v>11</v>
      </c>
      <c r="E2986" t="s">
        <v>511</v>
      </c>
      <c r="F2986" t="s">
        <v>392</v>
      </c>
      <c r="H2986" t="s">
        <v>548</v>
      </c>
      <c r="I2986" t="s">
        <v>353</v>
      </c>
      <c r="K2986" t="s">
        <v>333</v>
      </c>
      <c r="L2986" t="s">
        <v>354</v>
      </c>
      <c r="M2986" t="s">
        <v>58</v>
      </c>
      <c r="O2986" t="s">
        <v>335</v>
      </c>
      <c r="P2986" t="s">
        <v>336</v>
      </c>
      <c r="Q2986" t="s">
        <v>337</v>
      </c>
      <c r="R2986">
        <v>164</v>
      </c>
      <c r="U2986">
        <v>163.66999999999999</v>
      </c>
      <c r="V2986">
        <v>8.18</v>
      </c>
      <c r="W2986">
        <v>0.1</v>
      </c>
      <c r="X2986">
        <v>0</v>
      </c>
      <c r="Y2986">
        <v>500000000</v>
      </c>
      <c r="Z2986">
        <v>0</v>
      </c>
      <c r="AA2986" t="s">
        <v>2028</v>
      </c>
    </row>
    <row r="2987" spans="1:27" ht="15" customHeight="1">
      <c r="A2987" s="962" t="s">
        <v>254</v>
      </c>
      <c r="B2987" t="s">
        <v>324</v>
      </c>
      <c r="C2987" t="s">
        <v>13</v>
      </c>
      <c r="D2987" t="s">
        <v>11</v>
      </c>
      <c r="E2987" t="s">
        <v>511</v>
      </c>
      <c r="F2987" t="s">
        <v>392</v>
      </c>
      <c r="R2987">
        <v>0</v>
      </c>
      <c r="U2987">
        <v>0</v>
      </c>
      <c r="V2987">
        <v>0</v>
      </c>
      <c r="X2987">
        <v>0</v>
      </c>
      <c r="Y2987">
        <v>500000000</v>
      </c>
      <c r="Z2987">
        <v>0</v>
      </c>
      <c r="AA2987" t="s">
        <v>2028</v>
      </c>
    </row>
    <row r="2988" spans="1:27" ht="15" customHeight="1">
      <c r="A2988" s="962" t="s">
        <v>255</v>
      </c>
      <c r="B2988" t="s">
        <v>322</v>
      </c>
      <c r="C2988" t="s">
        <v>13</v>
      </c>
      <c r="D2988" t="s">
        <v>11</v>
      </c>
      <c r="E2988" t="s">
        <v>511</v>
      </c>
      <c r="F2988" t="s">
        <v>392</v>
      </c>
      <c r="H2988" t="s">
        <v>848</v>
      </c>
      <c r="I2988" t="s">
        <v>853</v>
      </c>
      <c r="J2988" t="s">
        <v>848</v>
      </c>
      <c r="K2988" t="s">
        <v>849</v>
      </c>
      <c r="L2988" t="s">
        <v>1993</v>
      </c>
      <c r="M2988" t="s">
        <v>55</v>
      </c>
      <c r="O2988" t="s">
        <v>361</v>
      </c>
      <c r="P2988" t="s">
        <v>667</v>
      </c>
      <c r="Q2988" t="s">
        <v>668</v>
      </c>
      <c r="R2988">
        <v>0.02</v>
      </c>
      <c r="X2988">
        <v>0</v>
      </c>
      <c r="Y2988">
        <v>500000000</v>
      </c>
      <c r="AA2988" t="s">
        <v>2025</v>
      </c>
    </row>
    <row r="2989" spans="1:27" ht="15" customHeight="1">
      <c r="A2989" s="962" t="s">
        <v>255</v>
      </c>
      <c r="B2989" t="s">
        <v>301</v>
      </c>
      <c r="C2989" t="s">
        <v>13</v>
      </c>
      <c r="D2989" t="s">
        <v>11</v>
      </c>
      <c r="E2989" t="s">
        <v>511</v>
      </c>
      <c r="F2989" t="s">
        <v>392</v>
      </c>
      <c r="H2989" t="s">
        <v>856</v>
      </c>
      <c r="I2989" t="s">
        <v>853</v>
      </c>
      <c r="J2989" t="s">
        <v>848</v>
      </c>
      <c r="K2989" t="s">
        <v>849</v>
      </c>
      <c r="L2989" t="s">
        <v>857</v>
      </c>
      <c r="M2989" t="s">
        <v>55</v>
      </c>
      <c r="O2989" t="s">
        <v>361</v>
      </c>
      <c r="P2989" t="s">
        <v>851</v>
      </c>
      <c r="Q2989" t="s">
        <v>337</v>
      </c>
      <c r="R2989">
        <v>3.47</v>
      </c>
      <c r="X2989">
        <v>0</v>
      </c>
      <c r="Y2989">
        <v>500000000</v>
      </c>
      <c r="AA2989" t="s">
        <v>2025</v>
      </c>
    </row>
    <row r="2990" spans="1:27" ht="15" customHeight="1">
      <c r="A2990" s="962" t="s">
        <v>255</v>
      </c>
      <c r="B2990" t="s">
        <v>307</v>
      </c>
      <c r="C2990" t="s">
        <v>13</v>
      </c>
      <c r="D2990" t="s">
        <v>11</v>
      </c>
      <c r="E2990" t="s">
        <v>511</v>
      </c>
      <c r="F2990" t="s">
        <v>392</v>
      </c>
      <c r="H2990" t="s">
        <v>858</v>
      </c>
      <c r="I2990" t="s">
        <v>853</v>
      </c>
      <c r="J2990" t="s">
        <v>848</v>
      </c>
      <c r="K2990" t="s">
        <v>849</v>
      </c>
      <c r="L2990" t="s">
        <v>859</v>
      </c>
      <c r="M2990" t="s">
        <v>55</v>
      </c>
      <c r="O2990" t="s">
        <v>361</v>
      </c>
      <c r="P2990" t="s">
        <v>851</v>
      </c>
      <c r="Q2990" t="s">
        <v>337</v>
      </c>
      <c r="R2990">
        <v>0.05</v>
      </c>
      <c r="X2990">
        <v>0</v>
      </c>
      <c r="Y2990">
        <v>500000000</v>
      </c>
      <c r="AA2990" t="s">
        <v>2025</v>
      </c>
    </row>
    <row r="2991" spans="1:27" ht="15" customHeight="1">
      <c r="A2991" s="962" t="s">
        <v>255</v>
      </c>
      <c r="B2991" t="s">
        <v>315</v>
      </c>
      <c r="C2991" t="s">
        <v>13</v>
      </c>
      <c r="D2991" t="s">
        <v>11</v>
      </c>
      <c r="E2991" t="s">
        <v>511</v>
      </c>
      <c r="F2991" t="s">
        <v>392</v>
      </c>
      <c r="H2991" t="s">
        <v>860</v>
      </c>
      <c r="I2991" t="s">
        <v>853</v>
      </c>
      <c r="J2991" t="s">
        <v>848</v>
      </c>
      <c r="K2991" t="s">
        <v>849</v>
      </c>
      <c r="L2991" t="s">
        <v>861</v>
      </c>
      <c r="M2991" t="s">
        <v>55</v>
      </c>
      <c r="O2991" t="s">
        <v>361</v>
      </c>
      <c r="P2991" t="s">
        <v>851</v>
      </c>
      <c r="Q2991" t="s">
        <v>337</v>
      </c>
      <c r="R2991">
        <v>0</v>
      </c>
      <c r="X2991">
        <v>0</v>
      </c>
      <c r="Y2991">
        <v>500000000</v>
      </c>
      <c r="AA2991" t="s">
        <v>2025</v>
      </c>
    </row>
    <row r="2992" spans="1:27" ht="15" customHeight="1">
      <c r="A2992" s="962" t="s">
        <v>255</v>
      </c>
      <c r="B2992" t="s">
        <v>308</v>
      </c>
      <c r="C2992" t="s">
        <v>13</v>
      </c>
      <c r="D2992" t="s">
        <v>11</v>
      </c>
      <c r="E2992" t="s">
        <v>511</v>
      </c>
      <c r="F2992" t="s">
        <v>392</v>
      </c>
      <c r="H2992" t="s">
        <v>862</v>
      </c>
      <c r="I2992" t="s">
        <v>853</v>
      </c>
      <c r="J2992" t="s">
        <v>848</v>
      </c>
      <c r="K2992" t="s">
        <v>849</v>
      </c>
      <c r="L2992" t="s">
        <v>863</v>
      </c>
      <c r="M2992" t="s">
        <v>55</v>
      </c>
      <c r="O2992" t="s">
        <v>361</v>
      </c>
      <c r="P2992" t="s">
        <v>851</v>
      </c>
      <c r="Q2992" t="s">
        <v>337</v>
      </c>
      <c r="R2992">
        <v>0.05</v>
      </c>
      <c r="X2992">
        <v>0</v>
      </c>
      <c r="Y2992">
        <v>500000000</v>
      </c>
      <c r="AA2992" t="s">
        <v>2025</v>
      </c>
    </row>
    <row r="2993" spans="1:27" ht="15" customHeight="1">
      <c r="A2993" s="962" t="s">
        <v>255</v>
      </c>
      <c r="B2993" t="s">
        <v>311</v>
      </c>
      <c r="C2993" t="s">
        <v>13</v>
      </c>
      <c r="D2993" t="s">
        <v>11</v>
      </c>
      <c r="E2993" t="s">
        <v>511</v>
      </c>
      <c r="F2993" t="s">
        <v>392</v>
      </c>
      <c r="H2993" t="s">
        <v>864</v>
      </c>
      <c r="I2993" t="s">
        <v>853</v>
      </c>
      <c r="J2993" t="s">
        <v>848</v>
      </c>
      <c r="K2993" t="s">
        <v>849</v>
      </c>
      <c r="L2993" t="s">
        <v>865</v>
      </c>
      <c r="M2993" t="s">
        <v>55</v>
      </c>
      <c r="O2993" t="s">
        <v>361</v>
      </c>
      <c r="P2993" t="s">
        <v>851</v>
      </c>
      <c r="Q2993" t="s">
        <v>337</v>
      </c>
      <c r="R2993">
        <v>2.5099999999999998</v>
      </c>
      <c r="X2993">
        <v>0</v>
      </c>
      <c r="Y2993">
        <v>500000000</v>
      </c>
      <c r="AA2993" t="s">
        <v>2025</v>
      </c>
    </row>
    <row r="2994" spans="1:27" ht="15" customHeight="1">
      <c r="A2994" s="962" t="s">
        <v>255</v>
      </c>
      <c r="B2994" t="s">
        <v>312</v>
      </c>
      <c r="C2994" t="s">
        <v>13</v>
      </c>
      <c r="D2994" t="s">
        <v>11</v>
      </c>
      <c r="E2994" t="s">
        <v>511</v>
      </c>
      <c r="F2994" t="s">
        <v>392</v>
      </c>
      <c r="H2994" t="s">
        <v>866</v>
      </c>
      <c r="I2994" t="s">
        <v>853</v>
      </c>
      <c r="J2994" t="s">
        <v>848</v>
      </c>
      <c r="K2994" t="s">
        <v>849</v>
      </c>
      <c r="L2994" t="s">
        <v>867</v>
      </c>
      <c r="M2994" t="s">
        <v>55</v>
      </c>
      <c r="O2994" t="s">
        <v>361</v>
      </c>
      <c r="P2994" t="s">
        <v>851</v>
      </c>
      <c r="Q2994" t="s">
        <v>337</v>
      </c>
      <c r="R2994">
        <v>0.06</v>
      </c>
      <c r="X2994">
        <v>0</v>
      </c>
      <c r="Y2994">
        <v>500000000</v>
      </c>
      <c r="AA2994" t="s">
        <v>2025</v>
      </c>
    </row>
    <row r="2995" spans="1:27" ht="15" customHeight="1">
      <c r="A2995" s="962" t="s">
        <v>255</v>
      </c>
      <c r="B2995" t="s">
        <v>300</v>
      </c>
      <c r="C2995" t="s">
        <v>13</v>
      </c>
      <c r="D2995" t="s">
        <v>11</v>
      </c>
      <c r="E2995" t="s">
        <v>511</v>
      </c>
      <c r="F2995" t="s">
        <v>392</v>
      </c>
      <c r="I2995" t="s">
        <v>853</v>
      </c>
      <c r="K2995" t="s">
        <v>849</v>
      </c>
      <c r="L2995" t="s">
        <v>857</v>
      </c>
      <c r="M2995" t="s">
        <v>55</v>
      </c>
      <c r="O2995" t="s">
        <v>361</v>
      </c>
      <c r="P2995" t="s">
        <v>851</v>
      </c>
      <c r="Q2995" t="s">
        <v>337</v>
      </c>
      <c r="R2995">
        <v>3.47</v>
      </c>
      <c r="X2995">
        <v>0</v>
      </c>
      <c r="Y2995">
        <v>500000000</v>
      </c>
      <c r="AA2995" t="s">
        <v>2025</v>
      </c>
    </row>
    <row r="2996" spans="1:27" ht="15" customHeight="1">
      <c r="A2996" s="962" t="s">
        <v>255</v>
      </c>
      <c r="B2996" t="s">
        <v>298</v>
      </c>
      <c r="C2996" t="s">
        <v>13</v>
      </c>
      <c r="D2996" t="s">
        <v>11</v>
      </c>
      <c r="E2996" t="s">
        <v>511</v>
      </c>
      <c r="F2996" t="s">
        <v>392</v>
      </c>
      <c r="R2996">
        <v>3.47</v>
      </c>
      <c r="X2996">
        <v>0</v>
      </c>
      <c r="Y2996">
        <v>500000000</v>
      </c>
      <c r="AA2996" t="s">
        <v>2025</v>
      </c>
    </row>
    <row r="2997" spans="1:27" ht="15" customHeight="1">
      <c r="A2997" s="962" t="s">
        <v>255</v>
      </c>
      <c r="B2997" t="s">
        <v>297</v>
      </c>
      <c r="C2997" t="s">
        <v>13</v>
      </c>
      <c r="D2997" t="s">
        <v>11</v>
      </c>
      <c r="E2997" t="s">
        <v>511</v>
      </c>
      <c r="F2997" t="s">
        <v>392</v>
      </c>
      <c r="R2997">
        <v>3.47</v>
      </c>
      <c r="X2997">
        <v>0</v>
      </c>
      <c r="Y2997">
        <v>500000000</v>
      </c>
      <c r="AA2997" t="s">
        <v>2025</v>
      </c>
    </row>
    <row r="2998" spans="1:27" ht="15" customHeight="1">
      <c r="A2998" s="962" t="s">
        <v>255</v>
      </c>
      <c r="B2998" t="s">
        <v>288</v>
      </c>
      <c r="C2998" t="s">
        <v>13</v>
      </c>
      <c r="D2998" t="s">
        <v>11</v>
      </c>
      <c r="E2998" t="s">
        <v>511</v>
      </c>
      <c r="F2998" t="s">
        <v>392</v>
      </c>
      <c r="R2998">
        <v>3.47</v>
      </c>
      <c r="X2998">
        <v>0</v>
      </c>
      <c r="Y2998">
        <v>500000000</v>
      </c>
      <c r="AA2998" t="s">
        <v>2025</v>
      </c>
    </row>
    <row r="2999" spans="1:27" ht="15" customHeight="1">
      <c r="A2999" s="962" t="s">
        <v>255</v>
      </c>
      <c r="B2999" t="s">
        <v>287</v>
      </c>
      <c r="C2999" t="s">
        <v>13</v>
      </c>
      <c r="D2999" t="s">
        <v>11</v>
      </c>
      <c r="E2999" t="s">
        <v>511</v>
      </c>
      <c r="F2999" t="s">
        <v>392</v>
      </c>
      <c r="R2999">
        <v>6.13</v>
      </c>
      <c r="X2999">
        <v>0</v>
      </c>
      <c r="Y2999">
        <v>500000000</v>
      </c>
      <c r="AA2999" t="s">
        <v>2025</v>
      </c>
    </row>
    <row r="3000" spans="1:27" ht="15" customHeight="1">
      <c r="A3000" s="962" t="s">
        <v>255</v>
      </c>
      <c r="B3000" t="s">
        <v>306</v>
      </c>
      <c r="C3000" t="s">
        <v>13</v>
      </c>
      <c r="D3000" t="s">
        <v>11</v>
      </c>
      <c r="E3000" t="s">
        <v>511</v>
      </c>
      <c r="F3000" t="s">
        <v>392</v>
      </c>
      <c r="I3000" t="s">
        <v>853</v>
      </c>
      <c r="K3000" t="s">
        <v>849</v>
      </c>
      <c r="L3000" t="s">
        <v>1994</v>
      </c>
      <c r="M3000" t="s">
        <v>55</v>
      </c>
      <c r="O3000" t="s">
        <v>361</v>
      </c>
      <c r="P3000" t="s">
        <v>851</v>
      </c>
      <c r="Q3000" t="s">
        <v>337</v>
      </c>
      <c r="R3000">
        <v>0.09</v>
      </c>
      <c r="X3000">
        <v>0</v>
      </c>
      <c r="Y3000">
        <v>500000000</v>
      </c>
      <c r="AA3000" t="s">
        <v>2025</v>
      </c>
    </row>
    <row r="3001" spans="1:27" ht="15" customHeight="1">
      <c r="A3001" s="962" t="s">
        <v>255</v>
      </c>
      <c r="B3001" t="s">
        <v>305</v>
      </c>
      <c r="C3001" t="s">
        <v>13</v>
      </c>
      <c r="D3001" t="s">
        <v>11</v>
      </c>
      <c r="E3001" t="s">
        <v>511</v>
      </c>
      <c r="F3001" t="s">
        <v>392</v>
      </c>
      <c r="R3001">
        <v>2.66</v>
      </c>
      <c r="X3001">
        <v>0</v>
      </c>
      <c r="Y3001">
        <v>500000000</v>
      </c>
      <c r="AA3001" t="s">
        <v>2025</v>
      </c>
    </row>
    <row r="3002" spans="1:27" ht="15" customHeight="1">
      <c r="A3002" s="962" t="s">
        <v>255</v>
      </c>
      <c r="B3002" t="s">
        <v>309</v>
      </c>
      <c r="C3002" t="s">
        <v>13</v>
      </c>
      <c r="D3002" t="s">
        <v>11</v>
      </c>
      <c r="E3002" t="s">
        <v>511</v>
      </c>
      <c r="F3002" t="s">
        <v>392</v>
      </c>
      <c r="I3002" t="s">
        <v>853</v>
      </c>
      <c r="K3002" t="s">
        <v>849</v>
      </c>
      <c r="L3002" t="s">
        <v>1995</v>
      </c>
      <c r="M3002" t="s">
        <v>55</v>
      </c>
      <c r="O3002" t="s">
        <v>361</v>
      </c>
      <c r="P3002" t="s">
        <v>851</v>
      </c>
      <c r="Q3002" t="s">
        <v>337</v>
      </c>
      <c r="R3002">
        <v>2.57</v>
      </c>
      <c r="X3002">
        <v>0</v>
      </c>
      <c r="Y3002">
        <v>500000000</v>
      </c>
      <c r="AA3002" t="s">
        <v>2025</v>
      </c>
    </row>
    <row r="3003" spans="1:27" ht="15" customHeight="1">
      <c r="A3003" s="962" t="s">
        <v>255</v>
      </c>
      <c r="B3003" t="s">
        <v>313</v>
      </c>
      <c r="C3003" t="s">
        <v>13</v>
      </c>
      <c r="D3003" t="s">
        <v>11</v>
      </c>
      <c r="E3003" t="s">
        <v>511</v>
      </c>
      <c r="F3003" t="s">
        <v>392</v>
      </c>
      <c r="I3003" t="s">
        <v>853</v>
      </c>
      <c r="K3003" t="s">
        <v>849</v>
      </c>
      <c r="L3003" t="s">
        <v>861</v>
      </c>
      <c r="M3003" t="s">
        <v>55</v>
      </c>
      <c r="O3003" t="s">
        <v>361</v>
      </c>
      <c r="P3003" t="s">
        <v>851</v>
      </c>
      <c r="Q3003" t="s">
        <v>337</v>
      </c>
      <c r="R3003">
        <v>0</v>
      </c>
      <c r="X3003">
        <v>0</v>
      </c>
      <c r="Y3003">
        <v>500000000</v>
      </c>
      <c r="AA3003" t="s">
        <v>2025</v>
      </c>
    </row>
    <row r="3004" spans="1:27" ht="15" customHeight="1">
      <c r="A3004" s="962" t="s">
        <v>257</v>
      </c>
      <c r="B3004" t="s">
        <v>290</v>
      </c>
      <c r="C3004" t="s">
        <v>13</v>
      </c>
      <c r="D3004" t="s">
        <v>11</v>
      </c>
      <c r="E3004" t="s">
        <v>511</v>
      </c>
      <c r="F3004" t="s">
        <v>392</v>
      </c>
      <c r="J3004" t="s">
        <v>1996</v>
      </c>
      <c r="R3004">
        <v>16.3</v>
      </c>
      <c r="S3004">
        <v>0</v>
      </c>
      <c r="T3004">
        <v>139</v>
      </c>
      <c r="X3004">
        <v>0</v>
      </c>
      <c r="Y3004">
        <v>500000000</v>
      </c>
      <c r="AA3004" t="s">
        <v>2029</v>
      </c>
    </row>
    <row r="3005" spans="1:27" ht="15" customHeight="1">
      <c r="A3005" s="962" t="s">
        <v>257</v>
      </c>
      <c r="B3005" t="s">
        <v>292</v>
      </c>
      <c r="C3005" t="s">
        <v>13</v>
      </c>
      <c r="D3005" t="s">
        <v>11</v>
      </c>
      <c r="E3005" t="s">
        <v>511</v>
      </c>
      <c r="F3005" t="s">
        <v>392</v>
      </c>
      <c r="J3005" t="s">
        <v>1997</v>
      </c>
      <c r="R3005">
        <v>6.52</v>
      </c>
      <c r="S3005">
        <v>0</v>
      </c>
      <c r="T3005">
        <v>139</v>
      </c>
      <c r="X3005">
        <v>0</v>
      </c>
      <c r="Y3005">
        <v>500000000</v>
      </c>
      <c r="AA3005" t="s">
        <v>2029</v>
      </c>
    </row>
    <row r="3006" spans="1:27" ht="15" customHeight="1">
      <c r="A3006" s="962" t="s">
        <v>257</v>
      </c>
      <c r="B3006" t="s">
        <v>295</v>
      </c>
      <c r="C3006" t="s">
        <v>13</v>
      </c>
      <c r="D3006" t="s">
        <v>11</v>
      </c>
      <c r="E3006" t="s">
        <v>511</v>
      </c>
      <c r="F3006" t="s">
        <v>392</v>
      </c>
      <c r="J3006" t="s">
        <v>1998</v>
      </c>
      <c r="R3006">
        <v>16.3</v>
      </c>
      <c r="S3006">
        <v>0</v>
      </c>
      <c r="T3006">
        <v>139</v>
      </c>
      <c r="X3006">
        <v>0</v>
      </c>
      <c r="Y3006">
        <v>500000000</v>
      </c>
      <c r="AA3006" t="s">
        <v>2029</v>
      </c>
    </row>
    <row r="3007" spans="1:27" ht="15" customHeight="1">
      <c r="A3007" s="962" t="s">
        <v>257</v>
      </c>
      <c r="B3007" t="s">
        <v>296</v>
      </c>
      <c r="C3007" t="s">
        <v>13</v>
      </c>
      <c r="D3007" t="s">
        <v>11</v>
      </c>
      <c r="E3007" t="s">
        <v>511</v>
      </c>
      <c r="F3007" t="s">
        <v>392</v>
      </c>
      <c r="J3007" t="s">
        <v>1999</v>
      </c>
      <c r="R3007">
        <v>16.3</v>
      </c>
      <c r="S3007">
        <v>0</v>
      </c>
      <c r="T3007">
        <v>139</v>
      </c>
      <c r="X3007">
        <v>0</v>
      </c>
      <c r="Y3007">
        <v>500000000</v>
      </c>
      <c r="AA3007" t="s">
        <v>2029</v>
      </c>
    </row>
    <row r="3008" spans="1:27" ht="15" customHeight="1">
      <c r="A3008" s="962" t="s">
        <v>257</v>
      </c>
      <c r="B3008" t="s">
        <v>316</v>
      </c>
      <c r="C3008" t="s">
        <v>13</v>
      </c>
      <c r="D3008" t="s">
        <v>11</v>
      </c>
      <c r="E3008" t="s">
        <v>511</v>
      </c>
      <c r="F3008" t="s">
        <v>392</v>
      </c>
      <c r="J3008" t="s">
        <v>2004</v>
      </c>
      <c r="O3008" t="s">
        <v>882</v>
      </c>
      <c r="P3008" t="s">
        <v>2005</v>
      </c>
      <c r="Q3008" t="s">
        <v>2006</v>
      </c>
      <c r="R3008">
        <v>53.5</v>
      </c>
      <c r="S3008">
        <v>0</v>
      </c>
      <c r="T3008">
        <v>139</v>
      </c>
      <c r="X3008">
        <v>0</v>
      </c>
      <c r="Y3008">
        <v>500000000</v>
      </c>
      <c r="AA3008" t="s">
        <v>2029</v>
      </c>
    </row>
    <row r="3009" spans="1:27" ht="15" customHeight="1">
      <c r="A3009" s="962" t="s">
        <v>257</v>
      </c>
      <c r="B3009" t="s">
        <v>289</v>
      </c>
      <c r="C3009" t="s">
        <v>13</v>
      </c>
      <c r="D3009" t="s">
        <v>11</v>
      </c>
      <c r="E3009" t="s">
        <v>511</v>
      </c>
      <c r="F3009" t="s">
        <v>392</v>
      </c>
      <c r="O3009" t="s">
        <v>882</v>
      </c>
      <c r="P3009" t="s">
        <v>2005</v>
      </c>
      <c r="Q3009" t="s">
        <v>2006</v>
      </c>
      <c r="R3009">
        <v>58.7</v>
      </c>
      <c r="S3009">
        <v>0</v>
      </c>
      <c r="T3009">
        <v>139</v>
      </c>
      <c r="X3009">
        <v>0</v>
      </c>
      <c r="Y3009">
        <v>500000000</v>
      </c>
      <c r="AA3009" t="s">
        <v>2029</v>
      </c>
    </row>
    <row r="3010" spans="1:27" ht="15" customHeight="1">
      <c r="A3010" s="962" t="s">
        <v>257</v>
      </c>
      <c r="B3010" t="s">
        <v>309</v>
      </c>
      <c r="C3010" t="s">
        <v>13</v>
      </c>
      <c r="D3010" t="s">
        <v>11</v>
      </c>
      <c r="E3010" t="s">
        <v>511</v>
      </c>
      <c r="F3010" t="s">
        <v>392</v>
      </c>
      <c r="O3010" t="s">
        <v>882</v>
      </c>
      <c r="P3010" t="s">
        <v>2005</v>
      </c>
      <c r="Q3010" t="s">
        <v>2006</v>
      </c>
      <c r="R3010">
        <v>26.8</v>
      </c>
      <c r="S3010">
        <v>0</v>
      </c>
      <c r="T3010">
        <v>139</v>
      </c>
      <c r="X3010">
        <v>0</v>
      </c>
      <c r="Y3010">
        <v>500000000</v>
      </c>
      <c r="AA3010" t="s">
        <v>2029</v>
      </c>
    </row>
    <row r="3011" spans="1:27" ht="15" customHeight="1">
      <c r="A3011" s="962" t="s">
        <v>257</v>
      </c>
      <c r="B3011" t="s">
        <v>291</v>
      </c>
      <c r="C3011" t="s">
        <v>13</v>
      </c>
      <c r="D3011" t="s">
        <v>11</v>
      </c>
      <c r="E3011" t="s">
        <v>511</v>
      </c>
      <c r="F3011" t="s">
        <v>392</v>
      </c>
      <c r="R3011">
        <v>9.7899999999999991</v>
      </c>
      <c r="S3011">
        <v>0</v>
      </c>
      <c r="T3011">
        <v>139</v>
      </c>
      <c r="X3011">
        <v>0</v>
      </c>
      <c r="Y3011">
        <v>500000000</v>
      </c>
      <c r="AA3011" t="s">
        <v>2029</v>
      </c>
    </row>
    <row r="3012" spans="1:27" ht="15" customHeight="1">
      <c r="A3012" s="962" t="s">
        <v>257</v>
      </c>
      <c r="B3012" t="s">
        <v>288</v>
      </c>
      <c r="C3012" t="s">
        <v>13</v>
      </c>
      <c r="D3012" t="s">
        <v>11</v>
      </c>
      <c r="E3012" t="s">
        <v>511</v>
      </c>
      <c r="F3012" t="s">
        <v>392</v>
      </c>
      <c r="R3012">
        <v>58.7</v>
      </c>
      <c r="S3012">
        <v>0</v>
      </c>
      <c r="T3012">
        <v>139</v>
      </c>
      <c r="X3012">
        <v>0</v>
      </c>
      <c r="Y3012">
        <v>500000000</v>
      </c>
      <c r="AA3012" t="s">
        <v>2029</v>
      </c>
    </row>
    <row r="3013" spans="1:27" ht="15" customHeight="1">
      <c r="A3013" s="962" t="s">
        <v>257</v>
      </c>
      <c r="B3013" t="s">
        <v>287</v>
      </c>
      <c r="C3013" t="s">
        <v>13</v>
      </c>
      <c r="D3013" t="s">
        <v>11</v>
      </c>
      <c r="E3013" t="s">
        <v>511</v>
      </c>
      <c r="F3013" t="s">
        <v>392</v>
      </c>
      <c r="R3013">
        <v>139</v>
      </c>
      <c r="X3013">
        <v>0</v>
      </c>
      <c r="Y3013">
        <v>500000000</v>
      </c>
      <c r="AA3013" t="s">
        <v>2025</v>
      </c>
    </row>
    <row r="3014" spans="1:27" ht="15" customHeight="1">
      <c r="A3014" s="962" t="s">
        <v>257</v>
      </c>
      <c r="B3014" t="s">
        <v>305</v>
      </c>
      <c r="C3014" t="s">
        <v>13</v>
      </c>
      <c r="D3014" t="s">
        <v>11</v>
      </c>
      <c r="E3014" t="s">
        <v>511</v>
      </c>
      <c r="F3014" t="s">
        <v>392</v>
      </c>
      <c r="R3014">
        <v>80.2</v>
      </c>
      <c r="S3014">
        <v>0</v>
      </c>
      <c r="T3014">
        <v>139</v>
      </c>
      <c r="X3014">
        <v>0</v>
      </c>
      <c r="Y3014">
        <v>500000000</v>
      </c>
      <c r="AA3014" t="s">
        <v>2029</v>
      </c>
    </row>
    <row r="3015" spans="1:27" ht="15" customHeight="1">
      <c r="A3015" s="962" t="s">
        <v>257</v>
      </c>
      <c r="B3015" t="s">
        <v>321</v>
      </c>
      <c r="C3015" t="s">
        <v>13</v>
      </c>
      <c r="D3015" t="s">
        <v>11</v>
      </c>
      <c r="E3015" t="s">
        <v>511</v>
      </c>
      <c r="F3015" t="s">
        <v>392</v>
      </c>
      <c r="H3015" t="s">
        <v>549</v>
      </c>
      <c r="I3015" t="s">
        <v>353</v>
      </c>
      <c r="K3015" t="s">
        <v>333</v>
      </c>
      <c r="L3015" t="s">
        <v>356</v>
      </c>
      <c r="M3015" t="s">
        <v>59</v>
      </c>
      <c r="O3015" t="s">
        <v>335</v>
      </c>
      <c r="P3015" t="s">
        <v>336</v>
      </c>
      <c r="Q3015" t="s">
        <v>337</v>
      </c>
      <c r="R3015">
        <v>53.4</v>
      </c>
      <c r="U3015">
        <v>53.35</v>
      </c>
      <c r="V3015">
        <v>2.67</v>
      </c>
      <c r="W3015">
        <v>0.1</v>
      </c>
      <c r="X3015">
        <v>0</v>
      </c>
      <c r="Y3015">
        <v>500000000</v>
      </c>
      <c r="Z3015">
        <v>0</v>
      </c>
      <c r="AA3015" t="s">
        <v>2028</v>
      </c>
    </row>
    <row r="3016" spans="1:27" ht="15" customHeight="1">
      <c r="A3016" s="962" t="s">
        <v>257</v>
      </c>
      <c r="B3016" t="s">
        <v>310</v>
      </c>
      <c r="C3016" t="s">
        <v>13</v>
      </c>
      <c r="D3016" t="s">
        <v>11</v>
      </c>
      <c r="E3016" t="s">
        <v>511</v>
      </c>
      <c r="F3016" t="s">
        <v>392</v>
      </c>
      <c r="R3016">
        <v>26.8</v>
      </c>
      <c r="S3016">
        <v>0</v>
      </c>
      <c r="T3016">
        <v>139</v>
      </c>
      <c r="X3016">
        <v>0</v>
      </c>
      <c r="Y3016">
        <v>500000000</v>
      </c>
      <c r="AA3016" t="s">
        <v>2029</v>
      </c>
    </row>
    <row r="3017" spans="1:27" ht="15" customHeight="1">
      <c r="A3017" s="962" t="s">
        <v>257</v>
      </c>
      <c r="B3017" t="s">
        <v>294</v>
      </c>
      <c r="C3017" t="s">
        <v>13</v>
      </c>
      <c r="D3017" t="s">
        <v>11</v>
      </c>
      <c r="E3017" t="s">
        <v>511</v>
      </c>
      <c r="F3017" t="s">
        <v>392</v>
      </c>
      <c r="R3017">
        <v>3.26</v>
      </c>
      <c r="S3017">
        <v>0</v>
      </c>
      <c r="T3017">
        <v>139</v>
      </c>
      <c r="X3017">
        <v>0</v>
      </c>
      <c r="Y3017">
        <v>500000000</v>
      </c>
      <c r="AA3017" t="s">
        <v>2029</v>
      </c>
    </row>
    <row r="3018" spans="1:27" ht="15" customHeight="1">
      <c r="A3018" s="962" t="s">
        <v>257</v>
      </c>
      <c r="B3018" t="s">
        <v>293</v>
      </c>
      <c r="C3018" t="s">
        <v>13</v>
      </c>
      <c r="D3018" t="s">
        <v>11</v>
      </c>
      <c r="E3018" t="s">
        <v>511</v>
      </c>
      <c r="F3018" t="s">
        <v>392</v>
      </c>
      <c r="R3018">
        <v>3.26</v>
      </c>
      <c r="S3018">
        <v>0</v>
      </c>
      <c r="T3018">
        <v>139</v>
      </c>
      <c r="X3018">
        <v>0</v>
      </c>
      <c r="Y3018">
        <v>500000000</v>
      </c>
      <c r="AA3018" t="s">
        <v>2029</v>
      </c>
    </row>
    <row r="3019" spans="1:27" ht="15" customHeight="1">
      <c r="A3019" s="962" t="s">
        <v>259</v>
      </c>
      <c r="B3019" t="s">
        <v>300</v>
      </c>
      <c r="C3019" t="s">
        <v>13</v>
      </c>
      <c r="D3019" t="s">
        <v>11</v>
      </c>
      <c r="E3019" t="s">
        <v>511</v>
      </c>
      <c r="F3019" t="s">
        <v>392</v>
      </c>
      <c r="H3019" t="s">
        <v>919</v>
      </c>
      <c r="I3019" t="s">
        <v>893</v>
      </c>
      <c r="J3019" t="s">
        <v>894</v>
      </c>
      <c r="K3019" t="s">
        <v>849</v>
      </c>
      <c r="L3019" t="s">
        <v>897</v>
      </c>
      <c r="M3019" t="s">
        <v>75</v>
      </c>
      <c r="O3019" t="s">
        <v>361</v>
      </c>
      <c r="P3019" t="s">
        <v>851</v>
      </c>
      <c r="Q3019" t="s">
        <v>337</v>
      </c>
      <c r="R3019">
        <v>532</v>
      </c>
      <c r="X3019">
        <v>0</v>
      </c>
      <c r="Y3019">
        <v>500000000</v>
      </c>
      <c r="AA3019" t="s">
        <v>2025</v>
      </c>
    </row>
    <row r="3020" spans="1:27" ht="15" customHeight="1">
      <c r="A3020" s="962" t="s">
        <v>259</v>
      </c>
      <c r="B3020" t="s">
        <v>298</v>
      </c>
      <c r="C3020" t="s">
        <v>13</v>
      </c>
      <c r="D3020" t="s">
        <v>11</v>
      </c>
      <c r="E3020" t="s">
        <v>511</v>
      </c>
      <c r="F3020" t="s">
        <v>392</v>
      </c>
      <c r="R3020">
        <v>3400</v>
      </c>
      <c r="X3020">
        <v>0</v>
      </c>
      <c r="Y3020">
        <v>500000000</v>
      </c>
      <c r="AA3020" t="s">
        <v>2025</v>
      </c>
    </row>
    <row r="3021" spans="1:27" ht="15" customHeight="1">
      <c r="A3021" s="962" t="s">
        <v>259</v>
      </c>
      <c r="B3021" t="s">
        <v>297</v>
      </c>
      <c r="C3021" t="s">
        <v>13</v>
      </c>
      <c r="D3021" t="s">
        <v>11</v>
      </c>
      <c r="E3021" t="s">
        <v>511</v>
      </c>
      <c r="F3021" t="s">
        <v>392</v>
      </c>
      <c r="R3021">
        <v>3400</v>
      </c>
      <c r="X3021">
        <v>0</v>
      </c>
      <c r="Y3021">
        <v>500000000</v>
      </c>
      <c r="AA3021" t="s">
        <v>2025</v>
      </c>
    </row>
    <row r="3022" spans="1:27" ht="15" customHeight="1">
      <c r="A3022" s="962" t="s">
        <v>259</v>
      </c>
      <c r="B3022" t="s">
        <v>288</v>
      </c>
      <c r="C3022" t="s">
        <v>13</v>
      </c>
      <c r="D3022" t="s">
        <v>11</v>
      </c>
      <c r="E3022" t="s">
        <v>511</v>
      </c>
      <c r="F3022" t="s">
        <v>392</v>
      </c>
      <c r="R3022">
        <v>3400</v>
      </c>
      <c r="X3022">
        <v>0</v>
      </c>
      <c r="Y3022">
        <v>500000000</v>
      </c>
      <c r="AA3022" t="s">
        <v>2025</v>
      </c>
    </row>
    <row r="3023" spans="1:27" ht="15" customHeight="1">
      <c r="A3023" s="962" t="s">
        <v>259</v>
      </c>
      <c r="B3023" t="s">
        <v>287</v>
      </c>
      <c r="C3023" t="s">
        <v>13</v>
      </c>
      <c r="D3023" t="s">
        <v>11</v>
      </c>
      <c r="E3023" t="s">
        <v>511</v>
      </c>
      <c r="F3023" t="s">
        <v>392</v>
      </c>
      <c r="R3023">
        <v>3400</v>
      </c>
      <c r="X3023">
        <v>0</v>
      </c>
      <c r="Y3023">
        <v>500000000</v>
      </c>
      <c r="AA3023" t="s">
        <v>2025</v>
      </c>
    </row>
    <row r="3024" spans="1:27" ht="15" customHeight="1">
      <c r="A3024" s="962" t="s">
        <v>259</v>
      </c>
      <c r="B3024" t="s">
        <v>321</v>
      </c>
      <c r="C3024" t="s">
        <v>13</v>
      </c>
      <c r="D3024" t="s">
        <v>11</v>
      </c>
      <c r="E3024" t="s">
        <v>511</v>
      </c>
      <c r="F3024" t="s">
        <v>392</v>
      </c>
      <c r="H3024" t="s">
        <v>550</v>
      </c>
      <c r="I3024" t="s">
        <v>353</v>
      </c>
      <c r="K3024" t="s">
        <v>333</v>
      </c>
      <c r="L3024" t="s">
        <v>363</v>
      </c>
      <c r="M3024" t="s">
        <v>59</v>
      </c>
      <c r="O3024" t="s">
        <v>335</v>
      </c>
      <c r="P3024" t="s">
        <v>336</v>
      </c>
      <c r="Q3024" t="s">
        <v>337</v>
      </c>
      <c r="R3024">
        <v>61.6</v>
      </c>
      <c r="U3024">
        <v>61.58</v>
      </c>
      <c r="V3024">
        <v>3.08</v>
      </c>
      <c r="W3024">
        <v>0.1</v>
      </c>
      <c r="X3024">
        <v>0</v>
      </c>
      <c r="Y3024">
        <v>500000000</v>
      </c>
      <c r="Z3024">
        <v>0</v>
      </c>
      <c r="AA3024" t="s">
        <v>2028</v>
      </c>
    </row>
    <row r="3025" spans="1:27" ht="15" customHeight="1">
      <c r="A3025" s="962" t="s">
        <v>259</v>
      </c>
      <c r="B3025" t="s">
        <v>299</v>
      </c>
      <c r="C3025" t="s">
        <v>13</v>
      </c>
      <c r="D3025" t="s">
        <v>11</v>
      </c>
      <c r="E3025" t="s">
        <v>511</v>
      </c>
      <c r="F3025" t="s">
        <v>392</v>
      </c>
      <c r="H3025" t="s">
        <v>918</v>
      </c>
      <c r="I3025" t="s">
        <v>893</v>
      </c>
      <c r="J3025" t="s">
        <v>894</v>
      </c>
      <c r="K3025" t="s">
        <v>849</v>
      </c>
      <c r="L3025" t="s">
        <v>895</v>
      </c>
      <c r="M3025" t="s">
        <v>75</v>
      </c>
      <c r="O3025" t="s">
        <v>361</v>
      </c>
      <c r="P3025" t="s">
        <v>851</v>
      </c>
      <c r="Q3025" t="s">
        <v>337</v>
      </c>
      <c r="R3025">
        <v>2860</v>
      </c>
      <c r="X3025">
        <v>0</v>
      </c>
      <c r="Y3025">
        <v>500000000</v>
      </c>
      <c r="AA3025" t="s">
        <v>2025</v>
      </c>
    </row>
    <row r="3026" spans="1:27" ht="15" customHeight="1">
      <c r="A3026" s="962" t="s">
        <v>259</v>
      </c>
      <c r="B3026" t="s">
        <v>301</v>
      </c>
      <c r="C3026" t="s">
        <v>13</v>
      </c>
      <c r="D3026" t="s">
        <v>11</v>
      </c>
      <c r="E3026" t="s">
        <v>511</v>
      </c>
      <c r="F3026" t="s">
        <v>392</v>
      </c>
      <c r="R3026">
        <v>532</v>
      </c>
      <c r="X3026">
        <v>0</v>
      </c>
      <c r="Y3026">
        <v>500000000</v>
      </c>
      <c r="AA3026" t="s">
        <v>2025</v>
      </c>
    </row>
    <row r="3027" spans="1:27" ht="15" customHeight="1">
      <c r="A3027" s="962" t="s">
        <v>260</v>
      </c>
      <c r="B3027" t="s">
        <v>299</v>
      </c>
      <c r="C3027" t="s">
        <v>13</v>
      </c>
      <c r="D3027" t="s">
        <v>11</v>
      </c>
      <c r="E3027" t="s">
        <v>511</v>
      </c>
      <c r="F3027" t="s">
        <v>392</v>
      </c>
      <c r="H3027" t="s">
        <v>879</v>
      </c>
      <c r="I3027" t="s">
        <v>880</v>
      </c>
      <c r="J3027" t="s">
        <v>848</v>
      </c>
      <c r="K3027" t="s">
        <v>849</v>
      </c>
      <c r="L3027" t="s">
        <v>881</v>
      </c>
      <c r="M3027" t="s">
        <v>73</v>
      </c>
      <c r="O3027" t="s">
        <v>882</v>
      </c>
      <c r="P3027" t="s">
        <v>851</v>
      </c>
      <c r="Q3027" t="s">
        <v>337</v>
      </c>
      <c r="R3027">
        <v>12.1</v>
      </c>
      <c r="X3027">
        <v>0</v>
      </c>
      <c r="Y3027">
        <v>500000000</v>
      </c>
      <c r="AA3027" t="s">
        <v>2025</v>
      </c>
    </row>
    <row r="3028" spans="1:27" ht="15" customHeight="1">
      <c r="A3028" s="962" t="s">
        <v>260</v>
      </c>
      <c r="B3028" t="s">
        <v>312</v>
      </c>
      <c r="C3028" t="s">
        <v>13</v>
      </c>
      <c r="D3028" t="s">
        <v>11</v>
      </c>
      <c r="E3028" t="s">
        <v>511</v>
      </c>
      <c r="F3028" t="s">
        <v>392</v>
      </c>
      <c r="R3028">
        <v>0</v>
      </c>
      <c r="X3028">
        <v>0</v>
      </c>
      <c r="Y3028">
        <v>500000000</v>
      </c>
      <c r="AA3028" t="s">
        <v>2025</v>
      </c>
    </row>
    <row r="3029" spans="1:27" ht="15" customHeight="1">
      <c r="A3029" s="962" t="s">
        <v>260</v>
      </c>
      <c r="B3029" t="s">
        <v>298</v>
      </c>
      <c r="C3029" t="s">
        <v>13</v>
      </c>
      <c r="D3029" t="s">
        <v>11</v>
      </c>
      <c r="E3029" t="s">
        <v>511</v>
      </c>
      <c r="F3029" t="s">
        <v>392</v>
      </c>
      <c r="R3029">
        <v>12.1</v>
      </c>
      <c r="X3029">
        <v>0</v>
      </c>
      <c r="Y3029">
        <v>500000000</v>
      </c>
      <c r="AA3029" t="s">
        <v>2025</v>
      </c>
    </row>
    <row r="3030" spans="1:27" ht="15" customHeight="1">
      <c r="A3030" s="962" t="s">
        <v>260</v>
      </c>
      <c r="B3030" t="s">
        <v>297</v>
      </c>
      <c r="C3030" t="s">
        <v>13</v>
      </c>
      <c r="D3030" t="s">
        <v>11</v>
      </c>
      <c r="E3030" t="s">
        <v>511</v>
      </c>
      <c r="F3030" t="s">
        <v>392</v>
      </c>
      <c r="R3030">
        <v>12.1</v>
      </c>
      <c r="X3030">
        <v>0</v>
      </c>
      <c r="Y3030">
        <v>500000000</v>
      </c>
      <c r="AA3030" t="s">
        <v>2025</v>
      </c>
    </row>
    <row r="3031" spans="1:27" ht="15" customHeight="1">
      <c r="A3031" s="962" t="s">
        <v>260</v>
      </c>
      <c r="B3031" t="s">
        <v>288</v>
      </c>
      <c r="C3031" t="s">
        <v>13</v>
      </c>
      <c r="D3031" t="s">
        <v>11</v>
      </c>
      <c r="E3031" t="s">
        <v>511</v>
      </c>
      <c r="F3031" t="s">
        <v>392</v>
      </c>
      <c r="R3031">
        <v>12.1</v>
      </c>
      <c r="X3031">
        <v>0</v>
      </c>
      <c r="Y3031">
        <v>500000000</v>
      </c>
      <c r="AA3031" t="s">
        <v>2025</v>
      </c>
    </row>
    <row r="3032" spans="1:27" ht="15" customHeight="1">
      <c r="A3032" s="962" t="s">
        <v>260</v>
      </c>
      <c r="B3032" t="s">
        <v>287</v>
      </c>
      <c r="C3032" t="s">
        <v>13</v>
      </c>
      <c r="D3032" t="s">
        <v>11</v>
      </c>
      <c r="E3032" t="s">
        <v>511</v>
      </c>
      <c r="F3032" t="s">
        <v>392</v>
      </c>
      <c r="R3032">
        <v>12.1</v>
      </c>
      <c r="X3032">
        <v>0</v>
      </c>
      <c r="Y3032">
        <v>500000000</v>
      </c>
      <c r="AA3032" t="s">
        <v>2025</v>
      </c>
    </row>
    <row r="3033" spans="1:27" ht="15" customHeight="1">
      <c r="A3033" s="962" t="s">
        <v>260</v>
      </c>
      <c r="B3033" t="s">
        <v>309</v>
      </c>
      <c r="C3033" t="s">
        <v>13</v>
      </c>
      <c r="D3033" t="s">
        <v>11</v>
      </c>
      <c r="E3033" t="s">
        <v>511</v>
      </c>
      <c r="F3033" t="s">
        <v>392</v>
      </c>
      <c r="R3033">
        <v>0</v>
      </c>
      <c r="X3033">
        <v>0</v>
      </c>
      <c r="Y3033">
        <v>500000000</v>
      </c>
      <c r="AA3033" t="s">
        <v>2025</v>
      </c>
    </row>
    <row r="3034" spans="1:27" ht="15" customHeight="1">
      <c r="A3034" s="962" t="s">
        <v>260</v>
      </c>
      <c r="B3034" t="s">
        <v>305</v>
      </c>
      <c r="C3034" t="s">
        <v>13</v>
      </c>
      <c r="D3034" t="s">
        <v>11</v>
      </c>
      <c r="E3034" t="s">
        <v>511</v>
      </c>
      <c r="F3034" t="s">
        <v>392</v>
      </c>
      <c r="R3034">
        <v>0</v>
      </c>
      <c r="X3034">
        <v>0</v>
      </c>
      <c r="Y3034">
        <v>500000000</v>
      </c>
      <c r="AA3034" t="s">
        <v>2025</v>
      </c>
    </row>
    <row r="3035" spans="1:27" ht="15" customHeight="1">
      <c r="A3035" s="962" t="s">
        <v>261</v>
      </c>
      <c r="B3035" t="s">
        <v>290</v>
      </c>
      <c r="C3035" t="s">
        <v>13</v>
      </c>
      <c r="D3035" t="s">
        <v>11</v>
      </c>
      <c r="E3035" t="s">
        <v>511</v>
      </c>
      <c r="F3035" t="s">
        <v>392</v>
      </c>
      <c r="R3035">
        <v>0</v>
      </c>
      <c r="S3035">
        <v>0</v>
      </c>
      <c r="T3035">
        <v>500000000</v>
      </c>
      <c r="X3035">
        <v>0</v>
      </c>
      <c r="Y3035">
        <v>500000000</v>
      </c>
      <c r="AA3035" t="s">
        <v>2027</v>
      </c>
    </row>
    <row r="3036" spans="1:27" ht="15" customHeight="1">
      <c r="A3036" s="962" t="s">
        <v>261</v>
      </c>
      <c r="B3036" t="s">
        <v>292</v>
      </c>
      <c r="C3036" t="s">
        <v>13</v>
      </c>
      <c r="D3036" t="s">
        <v>11</v>
      </c>
      <c r="E3036" t="s">
        <v>511</v>
      </c>
      <c r="F3036" t="s">
        <v>392</v>
      </c>
      <c r="R3036">
        <v>0</v>
      </c>
      <c r="S3036">
        <v>0</v>
      </c>
      <c r="T3036">
        <v>500000000</v>
      </c>
      <c r="X3036">
        <v>0</v>
      </c>
      <c r="Y3036">
        <v>500000000</v>
      </c>
      <c r="AA3036" t="s">
        <v>2027</v>
      </c>
    </row>
    <row r="3037" spans="1:27" ht="15" customHeight="1">
      <c r="A3037" s="962" t="s">
        <v>261</v>
      </c>
      <c r="B3037" t="s">
        <v>295</v>
      </c>
      <c r="C3037" t="s">
        <v>13</v>
      </c>
      <c r="D3037" t="s">
        <v>11</v>
      </c>
      <c r="E3037" t="s">
        <v>511</v>
      </c>
      <c r="F3037" t="s">
        <v>392</v>
      </c>
      <c r="R3037">
        <v>0</v>
      </c>
      <c r="S3037">
        <v>0</v>
      </c>
      <c r="T3037">
        <v>500000000</v>
      </c>
      <c r="X3037">
        <v>0</v>
      </c>
      <c r="Y3037">
        <v>500000000</v>
      </c>
      <c r="AA3037" t="s">
        <v>2027</v>
      </c>
    </row>
    <row r="3038" spans="1:27" ht="15" customHeight="1">
      <c r="A3038" s="962" t="s">
        <v>261</v>
      </c>
      <c r="B3038" t="s">
        <v>296</v>
      </c>
      <c r="C3038" t="s">
        <v>13</v>
      </c>
      <c r="D3038" t="s">
        <v>11</v>
      </c>
      <c r="E3038" t="s">
        <v>511</v>
      </c>
      <c r="F3038" t="s">
        <v>392</v>
      </c>
      <c r="R3038">
        <v>0</v>
      </c>
      <c r="S3038">
        <v>0</v>
      </c>
      <c r="T3038">
        <v>500000000</v>
      </c>
      <c r="X3038">
        <v>0</v>
      </c>
      <c r="Y3038">
        <v>500000000</v>
      </c>
      <c r="AA3038" t="s">
        <v>2027</v>
      </c>
    </row>
    <row r="3039" spans="1:27" ht="15" customHeight="1">
      <c r="A3039" s="962" t="s">
        <v>261</v>
      </c>
      <c r="B3039" t="s">
        <v>289</v>
      </c>
      <c r="C3039" t="s">
        <v>13</v>
      </c>
      <c r="D3039" t="s">
        <v>11</v>
      </c>
      <c r="E3039" t="s">
        <v>511</v>
      </c>
      <c r="F3039" t="s">
        <v>392</v>
      </c>
      <c r="R3039">
        <v>0</v>
      </c>
      <c r="S3039">
        <v>0</v>
      </c>
      <c r="T3039">
        <v>500000000</v>
      </c>
      <c r="X3039">
        <v>0</v>
      </c>
      <c r="Y3039">
        <v>500000000</v>
      </c>
      <c r="AA3039" t="s">
        <v>2027</v>
      </c>
    </row>
    <row r="3040" spans="1:27" ht="15" customHeight="1">
      <c r="A3040" s="962" t="s">
        <v>261</v>
      </c>
      <c r="B3040" t="s">
        <v>291</v>
      </c>
      <c r="C3040" t="s">
        <v>13</v>
      </c>
      <c r="D3040" t="s">
        <v>11</v>
      </c>
      <c r="E3040" t="s">
        <v>511</v>
      </c>
      <c r="F3040" t="s">
        <v>392</v>
      </c>
      <c r="R3040">
        <v>0</v>
      </c>
      <c r="S3040">
        <v>0</v>
      </c>
      <c r="T3040">
        <v>500000000</v>
      </c>
      <c r="X3040">
        <v>0</v>
      </c>
      <c r="Y3040">
        <v>500000000</v>
      </c>
      <c r="AA3040" t="s">
        <v>2027</v>
      </c>
    </row>
    <row r="3041" spans="1:27" ht="15" customHeight="1">
      <c r="A3041" s="962" t="s">
        <v>261</v>
      </c>
      <c r="B3041" t="s">
        <v>288</v>
      </c>
      <c r="C3041" t="s">
        <v>13</v>
      </c>
      <c r="D3041" t="s">
        <v>11</v>
      </c>
      <c r="E3041" t="s">
        <v>511</v>
      </c>
      <c r="F3041" t="s">
        <v>392</v>
      </c>
      <c r="R3041">
        <v>0</v>
      </c>
      <c r="S3041">
        <v>0</v>
      </c>
      <c r="T3041">
        <v>500000000</v>
      </c>
      <c r="X3041">
        <v>0</v>
      </c>
      <c r="Y3041">
        <v>500000000</v>
      </c>
      <c r="AA3041" t="s">
        <v>2027</v>
      </c>
    </row>
    <row r="3042" spans="1:27" ht="15" customHeight="1">
      <c r="A3042" s="962" t="s">
        <v>261</v>
      </c>
      <c r="B3042" t="s">
        <v>287</v>
      </c>
      <c r="C3042" t="s">
        <v>13</v>
      </c>
      <c r="D3042" t="s">
        <v>11</v>
      </c>
      <c r="E3042" t="s">
        <v>511</v>
      </c>
      <c r="F3042" t="s">
        <v>392</v>
      </c>
      <c r="R3042">
        <v>0</v>
      </c>
      <c r="S3042">
        <v>0</v>
      </c>
      <c r="T3042">
        <v>500000000</v>
      </c>
      <c r="X3042">
        <v>0</v>
      </c>
      <c r="Y3042">
        <v>500000000</v>
      </c>
      <c r="AA3042" t="s">
        <v>2027</v>
      </c>
    </row>
    <row r="3043" spans="1:27" ht="15" customHeight="1">
      <c r="A3043" s="962" t="s">
        <v>261</v>
      </c>
      <c r="B3043" t="s">
        <v>321</v>
      </c>
      <c r="C3043" t="s">
        <v>13</v>
      </c>
      <c r="D3043" t="s">
        <v>11</v>
      </c>
      <c r="E3043" t="s">
        <v>511</v>
      </c>
      <c r="F3043" t="s">
        <v>392</v>
      </c>
      <c r="R3043">
        <v>0</v>
      </c>
      <c r="S3043">
        <v>0</v>
      </c>
      <c r="T3043">
        <v>500000000</v>
      </c>
      <c r="X3043">
        <v>0</v>
      </c>
      <c r="Y3043">
        <v>500000000</v>
      </c>
      <c r="AA3043" t="s">
        <v>2027</v>
      </c>
    </row>
    <row r="3044" spans="1:27" ht="15" customHeight="1">
      <c r="A3044" s="962" t="s">
        <v>261</v>
      </c>
      <c r="B3044" t="s">
        <v>294</v>
      </c>
      <c r="C3044" t="s">
        <v>13</v>
      </c>
      <c r="D3044" t="s">
        <v>11</v>
      </c>
      <c r="E3044" t="s">
        <v>511</v>
      </c>
      <c r="F3044" t="s">
        <v>392</v>
      </c>
      <c r="R3044">
        <v>0</v>
      </c>
      <c r="S3044">
        <v>0</v>
      </c>
      <c r="T3044">
        <v>500000000</v>
      </c>
      <c r="X3044">
        <v>0</v>
      </c>
      <c r="Y3044">
        <v>500000000</v>
      </c>
      <c r="AA3044" t="s">
        <v>2027</v>
      </c>
    </row>
    <row r="3045" spans="1:27" ht="15" customHeight="1">
      <c r="A3045" s="962" t="s">
        <v>261</v>
      </c>
      <c r="B3045" t="s">
        <v>293</v>
      </c>
      <c r="C3045" t="s">
        <v>13</v>
      </c>
      <c r="D3045" t="s">
        <v>11</v>
      </c>
      <c r="E3045" t="s">
        <v>511</v>
      </c>
      <c r="F3045" t="s">
        <v>392</v>
      </c>
      <c r="R3045">
        <v>0</v>
      </c>
      <c r="S3045">
        <v>0</v>
      </c>
      <c r="T3045">
        <v>500000000</v>
      </c>
      <c r="X3045">
        <v>0</v>
      </c>
      <c r="Y3045">
        <v>500000000</v>
      </c>
      <c r="AA3045" t="s">
        <v>2027</v>
      </c>
    </row>
    <row r="3046" spans="1:27" ht="15" customHeight="1">
      <c r="A3046" s="962" t="s">
        <v>261</v>
      </c>
      <c r="B3046" t="s">
        <v>324</v>
      </c>
      <c r="C3046" t="s">
        <v>13</v>
      </c>
      <c r="D3046" t="s">
        <v>11</v>
      </c>
      <c r="E3046" t="s">
        <v>511</v>
      </c>
      <c r="F3046" t="s">
        <v>392</v>
      </c>
      <c r="R3046">
        <v>0</v>
      </c>
      <c r="S3046">
        <v>0</v>
      </c>
      <c r="T3046">
        <v>500000000</v>
      </c>
      <c r="X3046">
        <v>0</v>
      </c>
      <c r="Y3046">
        <v>500000000</v>
      </c>
      <c r="AA3046" t="s">
        <v>2027</v>
      </c>
    </row>
    <row r="3047" spans="1:27" ht="15" customHeight="1">
      <c r="A3047" s="962" t="s">
        <v>262</v>
      </c>
      <c r="B3047" t="s">
        <v>297</v>
      </c>
      <c r="C3047" t="s">
        <v>13</v>
      </c>
      <c r="D3047" t="s">
        <v>11</v>
      </c>
      <c r="E3047" t="s">
        <v>511</v>
      </c>
      <c r="F3047" t="s">
        <v>392</v>
      </c>
      <c r="J3047" t="s">
        <v>2000</v>
      </c>
      <c r="L3047" t="s">
        <v>2001</v>
      </c>
      <c r="O3047" t="s">
        <v>882</v>
      </c>
      <c r="P3047" t="s">
        <v>868</v>
      </c>
      <c r="Q3047" t="s">
        <v>869</v>
      </c>
      <c r="R3047">
        <v>0</v>
      </c>
      <c r="S3047">
        <v>0</v>
      </c>
      <c r="T3047">
        <v>500000000</v>
      </c>
      <c r="X3047">
        <v>0</v>
      </c>
      <c r="Y3047">
        <v>500000000</v>
      </c>
      <c r="AA3047" t="s">
        <v>2027</v>
      </c>
    </row>
    <row r="3048" spans="1:27" ht="15" customHeight="1">
      <c r="A3048" s="962" t="s">
        <v>262</v>
      </c>
      <c r="B3048" t="s">
        <v>288</v>
      </c>
      <c r="C3048" t="s">
        <v>13</v>
      </c>
      <c r="D3048" t="s">
        <v>11</v>
      </c>
      <c r="E3048" t="s">
        <v>511</v>
      </c>
      <c r="F3048" t="s">
        <v>392</v>
      </c>
      <c r="R3048">
        <v>0</v>
      </c>
      <c r="S3048">
        <v>0</v>
      </c>
      <c r="T3048">
        <v>500000000</v>
      </c>
      <c r="X3048">
        <v>0</v>
      </c>
      <c r="Y3048">
        <v>500000000</v>
      </c>
      <c r="AA3048" t="s">
        <v>2027</v>
      </c>
    </row>
    <row r="3049" spans="1:27" ht="15" customHeight="1">
      <c r="A3049" s="962" t="s">
        <v>262</v>
      </c>
      <c r="B3049" t="s">
        <v>287</v>
      </c>
      <c r="C3049" t="s">
        <v>13</v>
      </c>
      <c r="D3049" t="s">
        <v>11</v>
      </c>
      <c r="E3049" t="s">
        <v>511</v>
      </c>
      <c r="F3049" t="s">
        <v>392</v>
      </c>
      <c r="R3049">
        <v>0</v>
      </c>
      <c r="S3049">
        <v>0</v>
      </c>
      <c r="T3049">
        <v>500000000</v>
      </c>
      <c r="X3049">
        <v>0</v>
      </c>
      <c r="Y3049">
        <v>500000000</v>
      </c>
      <c r="AA3049" t="s">
        <v>2027</v>
      </c>
    </row>
    <row r="3050" spans="1:27" ht="15" customHeight="1">
      <c r="A3050" s="962" t="s">
        <v>262</v>
      </c>
      <c r="B3050" t="s">
        <v>299</v>
      </c>
      <c r="C3050" t="s">
        <v>13</v>
      </c>
      <c r="D3050" t="s">
        <v>11</v>
      </c>
      <c r="E3050" t="s">
        <v>511</v>
      </c>
      <c r="F3050" t="s">
        <v>392</v>
      </c>
      <c r="R3050">
        <v>0</v>
      </c>
      <c r="S3050">
        <v>0</v>
      </c>
      <c r="T3050">
        <v>500000000</v>
      </c>
      <c r="X3050">
        <v>0</v>
      </c>
      <c r="Y3050">
        <v>500000000</v>
      </c>
      <c r="AA3050" t="s">
        <v>2027</v>
      </c>
    </row>
    <row r="3051" spans="1:27" ht="15" customHeight="1">
      <c r="A3051" s="962" t="s">
        <v>262</v>
      </c>
      <c r="B3051" t="s">
        <v>301</v>
      </c>
      <c r="C3051" t="s">
        <v>13</v>
      </c>
      <c r="D3051" t="s">
        <v>11</v>
      </c>
      <c r="E3051" t="s">
        <v>511</v>
      </c>
      <c r="F3051" t="s">
        <v>392</v>
      </c>
      <c r="R3051">
        <v>0</v>
      </c>
      <c r="S3051">
        <v>0</v>
      </c>
      <c r="T3051">
        <v>500000000</v>
      </c>
      <c r="X3051">
        <v>0</v>
      </c>
      <c r="Y3051">
        <v>500000000</v>
      </c>
      <c r="AA3051" t="s">
        <v>2027</v>
      </c>
    </row>
    <row r="3052" spans="1:27" ht="15" customHeight="1">
      <c r="A3052" s="962" t="s">
        <v>262</v>
      </c>
      <c r="B3052" t="s">
        <v>302</v>
      </c>
      <c r="C3052" t="s">
        <v>13</v>
      </c>
      <c r="D3052" t="s">
        <v>11</v>
      </c>
      <c r="E3052" t="s">
        <v>511</v>
      </c>
      <c r="F3052" t="s">
        <v>392</v>
      </c>
      <c r="R3052">
        <v>0</v>
      </c>
      <c r="S3052">
        <v>0</v>
      </c>
      <c r="T3052">
        <v>500000000</v>
      </c>
      <c r="X3052">
        <v>0</v>
      </c>
      <c r="Y3052">
        <v>500000000</v>
      </c>
      <c r="AA3052" t="s">
        <v>2027</v>
      </c>
    </row>
    <row r="3053" spans="1:27" ht="15" customHeight="1">
      <c r="A3053" s="962" t="s">
        <v>262</v>
      </c>
      <c r="B3053" t="s">
        <v>303</v>
      </c>
      <c r="C3053" t="s">
        <v>13</v>
      </c>
      <c r="D3053" t="s">
        <v>11</v>
      </c>
      <c r="E3053" t="s">
        <v>511</v>
      </c>
      <c r="F3053" t="s">
        <v>392</v>
      </c>
      <c r="R3053">
        <v>0</v>
      </c>
      <c r="S3053">
        <v>0</v>
      </c>
      <c r="T3053">
        <v>500000000</v>
      </c>
      <c r="X3053">
        <v>0</v>
      </c>
      <c r="Y3053">
        <v>500000000</v>
      </c>
      <c r="AA3053" t="s">
        <v>2027</v>
      </c>
    </row>
    <row r="3054" spans="1:27" ht="15" customHeight="1">
      <c r="A3054" s="962" t="s">
        <v>262</v>
      </c>
      <c r="B3054" t="s">
        <v>298</v>
      </c>
      <c r="C3054" t="s">
        <v>13</v>
      </c>
      <c r="D3054" t="s">
        <v>11</v>
      </c>
      <c r="E3054" t="s">
        <v>511</v>
      </c>
      <c r="F3054" t="s">
        <v>392</v>
      </c>
      <c r="R3054">
        <v>0</v>
      </c>
      <c r="S3054">
        <v>0</v>
      </c>
      <c r="T3054">
        <v>500000000</v>
      </c>
      <c r="X3054">
        <v>0</v>
      </c>
      <c r="Y3054">
        <v>500000000</v>
      </c>
      <c r="AA3054" t="s">
        <v>2027</v>
      </c>
    </row>
    <row r="3055" spans="1:27" ht="15" customHeight="1">
      <c r="A3055" s="962" t="s">
        <v>262</v>
      </c>
      <c r="B3055" t="s">
        <v>300</v>
      </c>
      <c r="C3055" t="s">
        <v>13</v>
      </c>
      <c r="D3055" t="s">
        <v>11</v>
      </c>
      <c r="E3055" t="s">
        <v>511</v>
      </c>
      <c r="F3055" t="s">
        <v>392</v>
      </c>
      <c r="R3055">
        <v>0</v>
      </c>
      <c r="S3055">
        <v>0</v>
      </c>
      <c r="T3055">
        <v>500000000</v>
      </c>
      <c r="X3055">
        <v>0</v>
      </c>
      <c r="Y3055">
        <v>500000000</v>
      </c>
      <c r="AA3055" t="s">
        <v>2027</v>
      </c>
    </row>
    <row r="3056" spans="1:27" ht="15" customHeight="1">
      <c r="A3056" s="962" t="s">
        <v>262</v>
      </c>
      <c r="B3056" t="s">
        <v>321</v>
      </c>
      <c r="C3056" t="s">
        <v>13</v>
      </c>
      <c r="D3056" t="s">
        <v>11</v>
      </c>
      <c r="E3056" t="s">
        <v>511</v>
      </c>
      <c r="F3056" t="s">
        <v>392</v>
      </c>
      <c r="R3056">
        <v>0</v>
      </c>
      <c r="S3056">
        <v>0</v>
      </c>
      <c r="T3056">
        <v>500000000</v>
      </c>
      <c r="X3056">
        <v>0</v>
      </c>
      <c r="Y3056">
        <v>500000000</v>
      </c>
      <c r="AA3056" t="s">
        <v>2027</v>
      </c>
    </row>
    <row r="3057" spans="1:27" ht="15" customHeight="1">
      <c r="A3057" s="962" t="s">
        <v>263</v>
      </c>
      <c r="B3057" t="s">
        <v>290</v>
      </c>
      <c r="C3057" t="s">
        <v>13</v>
      </c>
      <c r="D3057" t="s">
        <v>11</v>
      </c>
      <c r="E3057" t="s">
        <v>511</v>
      </c>
      <c r="F3057" t="s">
        <v>392</v>
      </c>
      <c r="R3057">
        <v>0</v>
      </c>
      <c r="S3057">
        <v>0</v>
      </c>
      <c r="T3057">
        <v>500000000</v>
      </c>
      <c r="X3057">
        <v>0</v>
      </c>
      <c r="Y3057">
        <v>500000000</v>
      </c>
      <c r="AA3057" t="s">
        <v>2027</v>
      </c>
    </row>
    <row r="3058" spans="1:27" ht="15" customHeight="1">
      <c r="A3058" s="962" t="s">
        <v>263</v>
      </c>
      <c r="B3058" t="s">
        <v>292</v>
      </c>
      <c r="C3058" t="s">
        <v>13</v>
      </c>
      <c r="D3058" t="s">
        <v>11</v>
      </c>
      <c r="E3058" t="s">
        <v>511</v>
      </c>
      <c r="F3058" t="s">
        <v>392</v>
      </c>
      <c r="R3058">
        <v>0</v>
      </c>
      <c r="S3058">
        <v>0</v>
      </c>
      <c r="T3058">
        <v>500000000</v>
      </c>
      <c r="X3058">
        <v>0</v>
      </c>
      <c r="Y3058">
        <v>500000000</v>
      </c>
      <c r="AA3058" t="s">
        <v>2027</v>
      </c>
    </row>
    <row r="3059" spans="1:27" ht="15" customHeight="1">
      <c r="A3059" s="962" t="s">
        <v>263</v>
      </c>
      <c r="B3059" t="s">
        <v>295</v>
      </c>
      <c r="C3059" t="s">
        <v>13</v>
      </c>
      <c r="D3059" t="s">
        <v>11</v>
      </c>
      <c r="E3059" t="s">
        <v>511</v>
      </c>
      <c r="F3059" t="s">
        <v>392</v>
      </c>
      <c r="R3059">
        <v>0</v>
      </c>
      <c r="S3059">
        <v>0</v>
      </c>
      <c r="T3059">
        <v>500000000</v>
      </c>
      <c r="X3059">
        <v>0</v>
      </c>
      <c r="Y3059">
        <v>500000000</v>
      </c>
      <c r="AA3059" t="s">
        <v>2027</v>
      </c>
    </row>
    <row r="3060" spans="1:27" ht="15" customHeight="1">
      <c r="A3060" s="962" t="s">
        <v>263</v>
      </c>
      <c r="B3060" t="s">
        <v>296</v>
      </c>
      <c r="C3060" t="s">
        <v>13</v>
      </c>
      <c r="D3060" t="s">
        <v>11</v>
      </c>
      <c r="E3060" t="s">
        <v>511</v>
      </c>
      <c r="F3060" t="s">
        <v>392</v>
      </c>
      <c r="R3060">
        <v>0</v>
      </c>
      <c r="S3060">
        <v>0</v>
      </c>
      <c r="T3060">
        <v>500000000</v>
      </c>
      <c r="X3060">
        <v>0</v>
      </c>
      <c r="Y3060">
        <v>500000000</v>
      </c>
      <c r="AA3060" t="s">
        <v>2027</v>
      </c>
    </row>
    <row r="3061" spans="1:27" ht="15" customHeight="1">
      <c r="A3061" s="962" t="s">
        <v>263</v>
      </c>
      <c r="B3061" t="s">
        <v>289</v>
      </c>
      <c r="C3061" t="s">
        <v>13</v>
      </c>
      <c r="D3061" t="s">
        <v>11</v>
      </c>
      <c r="E3061" t="s">
        <v>511</v>
      </c>
      <c r="F3061" t="s">
        <v>392</v>
      </c>
      <c r="R3061">
        <v>0</v>
      </c>
      <c r="S3061">
        <v>0</v>
      </c>
      <c r="T3061">
        <v>500000000</v>
      </c>
      <c r="X3061">
        <v>0</v>
      </c>
      <c r="Y3061">
        <v>500000000</v>
      </c>
      <c r="AA3061" t="s">
        <v>2027</v>
      </c>
    </row>
    <row r="3062" spans="1:27" ht="15" customHeight="1">
      <c r="A3062" s="962" t="s">
        <v>263</v>
      </c>
      <c r="B3062" t="s">
        <v>291</v>
      </c>
      <c r="C3062" t="s">
        <v>13</v>
      </c>
      <c r="D3062" t="s">
        <v>11</v>
      </c>
      <c r="E3062" t="s">
        <v>511</v>
      </c>
      <c r="F3062" t="s">
        <v>392</v>
      </c>
      <c r="R3062">
        <v>0</v>
      </c>
      <c r="S3062">
        <v>0</v>
      </c>
      <c r="T3062">
        <v>500000000</v>
      </c>
      <c r="X3062">
        <v>0</v>
      </c>
      <c r="Y3062">
        <v>500000000</v>
      </c>
      <c r="AA3062" t="s">
        <v>2027</v>
      </c>
    </row>
    <row r="3063" spans="1:27" ht="15" customHeight="1">
      <c r="A3063" s="962" t="s">
        <v>263</v>
      </c>
      <c r="B3063" t="s">
        <v>288</v>
      </c>
      <c r="C3063" t="s">
        <v>13</v>
      </c>
      <c r="D3063" t="s">
        <v>11</v>
      </c>
      <c r="E3063" t="s">
        <v>511</v>
      </c>
      <c r="F3063" t="s">
        <v>392</v>
      </c>
      <c r="R3063">
        <v>0</v>
      </c>
      <c r="S3063">
        <v>0</v>
      </c>
      <c r="T3063">
        <v>500000000</v>
      </c>
      <c r="X3063">
        <v>0</v>
      </c>
      <c r="Y3063">
        <v>500000000</v>
      </c>
      <c r="AA3063" t="s">
        <v>2027</v>
      </c>
    </row>
    <row r="3064" spans="1:27" ht="15" customHeight="1">
      <c r="A3064" s="962" t="s">
        <v>263</v>
      </c>
      <c r="B3064" t="s">
        <v>287</v>
      </c>
      <c r="C3064" t="s">
        <v>13</v>
      </c>
      <c r="D3064" t="s">
        <v>11</v>
      </c>
      <c r="E3064" t="s">
        <v>511</v>
      </c>
      <c r="F3064" t="s">
        <v>392</v>
      </c>
      <c r="R3064">
        <v>0</v>
      </c>
      <c r="S3064">
        <v>0</v>
      </c>
      <c r="T3064">
        <v>500000000</v>
      </c>
      <c r="X3064">
        <v>0</v>
      </c>
      <c r="Y3064">
        <v>500000000</v>
      </c>
      <c r="AA3064" t="s">
        <v>2027</v>
      </c>
    </row>
    <row r="3065" spans="1:27" ht="15" customHeight="1">
      <c r="A3065" s="962" t="s">
        <v>263</v>
      </c>
      <c r="B3065" t="s">
        <v>321</v>
      </c>
      <c r="C3065" t="s">
        <v>13</v>
      </c>
      <c r="D3065" t="s">
        <v>11</v>
      </c>
      <c r="E3065" t="s">
        <v>511</v>
      </c>
      <c r="F3065" t="s">
        <v>392</v>
      </c>
      <c r="R3065">
        <v>0</v>
      </c>
      <c r="S3065">
        <v>0</v>
      </c>
      <c r="T3065">
        <v>500000000</v>
      </c>
      <c r="X3065">
        <v>0</v>
      </c>
      <c r="Y3065">
        <v>500000000</v>
      </c>
      <c r="AA3065" t="s">
        <v>2027</v>
      </c>
    </row>
    <row r="3066" spans="1:27" ht="15" customHeight="1">
      <c r="A3066" s="962" t="s">
        <v>263</v>
      </c>
      <c r="B3066" t="s">
        <v>294</v>
      </c>
      <c r="C3066" t="s">
        <v>13</v>
      </c>
      <c r="D3066" t="s">
        <v>11</v>
      </c>
      <c r="E3066" t="s">
        <v>511</v>
      </c>
      <c r="F3066" t="s">
        <v>392</v>
      </c>
      <c r="R3066">
        <v>0</v>
      </c>
      <c r="S3066">
        <v>0</v>
      </c>
      <c r="T3066">
        <v>500000000</v>
      </c>
      <c r="X3066">
        <v>0</v>
      </c>
      <c r="Y3066">
        <v>500000000</v>
      </c>
      <c r="AA3066" t="s">
        <v>2027</v>
      </c>
    </row>
    <row r="3067" spans="1:27" ht="15" customHeight="1">
      <c r="A3067" s="962" t="s">
        <v>263</v>
      </c>
      <c r="B3067" t="s">
        <v>293</v>
      </c>
      <c r="C3067" t="s">
        <v>13</v>
      </c>
      <c r="D3067" t="s">
        <v>11</v>
      </c>
      <c r="E3067" t="s">
        <v>511</v>
      </c>
      <c r="F3067" t="s">
        <v>392</v>
      </c>
      <c r="R3067">
        <v>0</v>
      </c>
      <c r="S3067">
        <v>0</v>
      </c>
      <c r="T3067">
        <v>500000000</v>
      </c>
      <c r="X3067">
        <v>0</v>
      </c>
      <c r="Y3067">
        <v>500000000</v>
      </c>
      <c r="AA3067" t="s">
        <v>2027</v>
      </c>
    </row>
    <row r="3068" spans="1:27" ht="15" customHeight="1">
      <c r="A3068" s="962" t="s">
        <v>263</v>
      </c>
      <c r="B3068" t="s">
        <v>324</v>
      </c>
      <c r="C3068" t="s">
        <v>13</v>
      </c>
      <c r="D3068" t="s">
        <v>11</v>
      </c>
      <c r="E3068" t="s">
        <v>511</v>
      </c>
      <c r="F3068" t="s">
        <v>392</v>
      </c>
      <c r="R3068">
        <v>0</v>
      </c>
      <c r="S3068">
        <v>0</v>
      </c>
      <c r="T3068">
        <v>500000000</v>
      </c>
      <c r="X3068">
        <v>0</v>
      </c>
      <c r="Y3068">
        <v>500000000</v>
      </c>
      <c r="AA3068" t="s">
        <v>2027</v>
      </c>
    </row>
    <row r="3069" spans="1:27" ht="15" customHeight="1">
      <c r="A3069" s="962" t="s">
        <v>264</v>
      </c>
      <c r="B3069" t="s">
        <v>294</v>
      </c>
      <c r="C3069" t="s">
        <v>13</v>
      </c>
      <c r="D3069" t="s">
        <v>11</v>
      </c>
      <c r="E3069" t="s">
        <v>511</v>
      </c>
      <c r="F3069" t="s">
        <v>392</v>
      </c>
      <c r="R3069">
        <v>0</v>
      </c>
      <c r="S3069">
        <v>0</v>
      </c>
      <c r="T3069">
        <v>0</v>
      </c>
      <c r="X3069">
        <v>0</v>
      </c>
      <c r="Y3069">
        <v>500000000</v>
      </c>
      <c r="AA3069" t="s">
        <v>2029</v>
      </c>
    </row>
    <row r="3070" spans="1:27" ht="15" customHeight="1">
      <c r="A3070" s="962" t="s">
        <v>264</v>
      </c>
      <c r="B3070" t="s">
        <v>292</v>
      </c>
      <c r="C3070" t="s">
        <v>13</v>
      </c>
      <c r="D3070" t="s">
        <v>11</v>
      </c>
      <c r="E3070" t="s">
        <v>511</v>
      </c>
      <c r="F3070" t="s">
        <v>392</v>
      </c>
      <c r="R3070">
        <v>0</v>
      </c>
      <c r="S3070">
        <v>0</v>
      </c>
      <c r="T3070">
        <v>0</v>
      </c>
      <c r="X3070">
        <v>0</v>
      </c>
      <c r="Y3070">
        <v>500000000</v>
      </c>
      <c r="AA3070" t="s">
        <v>2029</v>
      </c>
    </row>
    <row r="3071" spans="1:27" ht="15" customHeight="1">
      <c r="A3071" s="962" t="s">
        <v>264</v>
      </c>
      <c r="B3071" t="s">
        <v>291</v>
      </c>
      <c r="C3071" t="s">
        <v>13</v>
      </c>
      <c r="D3071" t="s">
        <v>11</v>
      </c>
      <c r="E3071" t="s">
        <v>511</v>
      </c>
      <c r="F3071" t="s">
        <v>392</v>
      </c>
      <c r="R3071">
        <v>0</v>
      </c>
      <c r="S3071">
        <v>0</v>
      </c>
      <c r="T3071">
        <v>0</v>
      </c>
      <c r="X3071">
        <v>0</v>
      </c>
      <c r="Y3071">
        <v>500000000</v>
      </c>
      <c r="AA3071" t="s">
        <v>2029</v>
      </c>
    </row>
    <row r="3072" spans="1:27" ht="15" customHeight="1">
      <c r="A3072" s="962" t="s">
        <v>264</v>
      </c>
      <c r="B3072" t="s">
        <v>293</v>
      </c>
      <c r="C3072" t="s">
        <v>13</v>
      </c>
      <c r="D3072" t="s">
        <v>11</v>
      </c>
      <c r="E3072" t="s">
        <v>511</v>
      </c>
      <c r="F3072" t="s">
        <v>392</v>
      </c>
      <c r="R3072">
        <v>0</v>
      </c>
      <c r="S3072">
        <v>0</v>
      </c>
      <c r="T3072">
        <v>0</v>
      </c>
      <c r="X3072">
        <v>0</v>
      </c>
      <c r="Y3072">
        <v>500000000</v>
      </c>
      <c r="AA3072" t="s">
        <v>2029</v>
      </c>
    </row>
    <row r="3073" spans="1:27" ht="15" customHeight="1">
      <c r="A3073" s="962" t="s">
        <v>264</v>
      </c>
      <c r="B3073" t="s">
        <v>289</v>
      </c>
      <c r="C3073" t="s">
        <v>13</v>
      </c>
      <c r="D3073" t="s">
        <v>11</v>
      </c>
      <c r="E3073" t="s">
        <v>511</v>
      </c>
      <c r="F3073" t="s">
        <v>392</v>
      </c>
      <c r="R3073">
        <v>0</v>
      </c>
      <c r="X3073">
        <v>0</v>
      </c>
      <c r="Y3073">
        <v>500000000</v>
      </c>
      <c r="AA3073" t="s">
        <v>2025</v>
      </c>
    </row>
    <row r="3074" spans="1:27" ht="15" customHeight="1">
      <c r="A3074" s="962" t="s">
        <v>264</v>
      </c>
      <c r="B3074" t="s">
        <v>288</v>
      </c>
      <c r="C3074" t="s">
        <v>13</v>
      </c>
      <c r="D3074" t="s">
        <v>11</v>
      </c>
      <c r="E3074" t="s">
        <v>511</v>
      </c>
      <c r="F3074" t="s">
        <v>392</v>
      </c>
      <c r="R3074">
        <v>0</v>
      </c>
      <c r="X3074">
        <v>0</v>
      </c>
      <c r="Y3074">
        <v>500000000</v>
      </c>
      <c r="AA3074" t="s">
        <v>2025</v>
      </c>
    </row>
    <row r="3075" spans="1:27" ht="15" customHeight="1">
      <c r="A3075" s="962" t="s">
        <v>264</v>
      </c>
      <c r="B3075" t="s">
        <v>287</v>
      </c>
      <c r="C3075" t="s">
        <v>13</v>
      </c>
      <c r="D3075" t="s">
        <v>11</v>
      </c>
      <c r="E3075" t="s">
        <v>511</v>
      </c>
      <c r="F3075" t="s">
        <v>392</v>
      </c>
      <c r="R3075">
        <v>0</v>
      </c>
      <c r="X3075">
        <v>0</v>
      </c>
      <c r="Y3075">
        <v>500000000</v>
      </c>
      <c r="AA3075" t="s">
        <v>2025</v>
      </c>
    </row>
    <row r="3076" spans="1:27" ht="15" customHeight="1">
      <c r="A3076" s="962" t="s">
        <v>264</v>
      </c>
      <c r="B3076" t="s">
        <v>295</v>
      </c>
      <c r="C3076" t="s">
        <v>13</v>
      </c>
      <c r="D3076" t="s">
        <v>11</v>
      </c>
      <c r="E3076" t="s">
        <v>511</v>
      </c>
      <c r="F3076" t="s">
        <v>392</v>
      </c>
      <c r="R3076">
        <v>0</v>
      </c>
      <c r="S3076">
        <v>0</v>
      </c>
      <c r="T3076">
        <v>0</v>
      </c>
      <c r="X3076">
        <v>0</v>
      </c>
      <c r="Y3076">
        <v>500000000</v>
      </c>
      <c r="AA3076" t="s">
        <v>2029</v>
      </c>
    </row>
    <row r="3077" spans="1:27" ht="15" customHeight="1">
      <c r="A3077" s="962" t="s">
        <v>264</v>
      </c>
      <c r="B3077" t="s">
        <v>296</v>
      </c>
      <c r="C3077" t="s">
        <v>13</v>
      </c>
      <c r="D3077" t="s">
        <v>11</v>
      </c>
      <c r="E3077" t="s">
        <v>511</v>
      </c>
      <c r="F3077" t="s">
        <v>392</v>
      </c>
      <c r="R3077">
        <v>0</v>
      </c>
      <c r="S3077">
        <v>0</v>
      </c>
      <c r="T3077">
        <v>0</v>
      </c>
      <c r="X3077">
        <v>0</v>
      </c>
      <c r="Y3077">
        <v>500000000</v>
      </c>
      <c r="AA3077" t="s">
        <v>2029</v>
      </c>
    </row>
    <row r="3078" spans="1:27" ht="15" customHeight="1">
      <c r="A3078" s="962" t="s">
        <v>265</v>
      </c>
      <c r="B3078" t="s">
        <v>294</v>
      </c>
      <c r="C3078" t="s">
        <v>13</v>
      </c>
      <c r="D3078" t="s">
        <v>11</v>
      </c>
      <c r="E3078" t="s">
        <v>511</v>
      </c>
      <c r="F3078" t="s">
        <v>392</v>
      </c>
      <c r="R3078">
        <v>0</v>
      </c>
      <c r="S3078">
        <v>0</v>
      </c>
      <c r="T3078">
        <v>0</v>
      </c>
      <c r="X3078">
        <v>0</v>
      </c>
      <c r="Y3078">
        <v>500000000</v>
      </c>
      <c r="AA3078" t="s">
        <v>2029</v>
      </c>
    </row>
    <row r="3079" spans="1:27" ht="15" customHeight="1">
      <c r="A3079" s="962" t="s">
        <v>265</v>
      </c>
      <c r="B3079" t="s">
        <v>292</v>
      </c>
      <c r="C3079" t="s">
        <v>13</v>
      </c>
      <c r="D3079" t="s">
        <v>11</v>
      </c>
      <c r="E3079" t="s">
        <v>511</v>
      </c>
      <c r="F3079" t="s">
        <v>392</v>
      </c>
      <c r="R3079">
        <v>0</v>
      </c>
      <c r="S3079">
        <v>0</v>
      </c>
      <c r="T3079">
        <v>0</v>
      </c>
      <c r="X3079">
        <v>0</v>
      </c>
      <c r="Y3079">
        <v>500000000</v>
      </c>
      <c r="AA3079" t="s">
        <v>2029</v>
      </c>
    </row>
    <row r="3080" spans="1:27" ht="15" customHeight="1">
      <c r="A3080" s="962" t="s">
        <v>265</v>
      </c>
      <c r="B3080" t="s">
        <v>291</v>
      </c>
      <c r="C3080" t="s">
        <v>13</v>
      </c>
      <c r="D3080" t="s">
        <v>11</v>
      </c>
      <c r="E3080" t="s">
        <v>511</v>
      </c>
      <c r="F3080" t="s">
        <v>392</v>
      </c>
      <c r="R3080">
        <v>0</v>
      </c>
      <c r="S3080">
        <v>0</v>
      </c>
      <c r="T3080">
        <v>0</v>
      </c>
      <c r="X3080">
        <v>0</v>
      </c>
      <c r="Y3080">
        <v>500000000</v>
      </c>
      <c r="AA3080" t="s">
        <v>2029</v>
      </c>
    </row>
    <row r="3081" spans="1:27" ht="15" customHeight="1">
      <c r="A3081" s="962" t="s">
        <v>265</v>
      </c>
      <c r="B3081" t="s">
        <v>293</v>
      </c>
      <c r="C3081" t="s">
        <v>13</v>
      </c>
      <c r="D3081" t="s">
        <v>11</v>
      </c>
      <c r="E3081" t="s">
        <v>511</v>
      </c>
      <c r="F3081" t="s">
        <v>392</v>
      </c>
      <c r="R3081">
        <v>0</v>
      </c>
      <c r="S3081">
        <v>0</v>
      </c>
      <c r="T3081">
        <v>0</v>
      </c>
      <c r="X3081">
        <v>0</v>
      </c>
      <c r="Y3081">
        <v>500000000</v>
      </c>
      <c r="AA3081" t="s">
        <v>2029</v>
      </c>
    </row>
    <row r="3082" spans="1:27" ht="15" customHeight="1">
      <c r="A3082" s="962" t="s">
        <v>265</v>
      </c>
      <c r="B3082" t="s">
        <v>289</v>
      </c>
      <c r="C3082" t="s">
        <v>13</v>
      </c>
      <c r="D3082" t="s">
        <v>11</v>
      </c>
      <c r="E3082" t="s">
        <v>511</v>
      </c>
      <c r="F3082" t="s">
        <v>392</v>
      </c>
      <c r="R3082">
        <v>0</v>
      </c>
      <c r="S3082">
        <v>0</v>
      </c>
      <c r="T3082">
        <v>0</v>
      </c>
      <c r="X3082">
        <v>0</v>
      </c>
      <c r="Y3082">
        <v>500000000</v>
      </c>
      <c r="AA3082" t="s">
        <v>2029</v>
      </c>
    </row>
    <row r="3083" spans="1:27" ht="15" customHeight="1">
      <c r="A3083" s="962" t="s">
        <v>265</v>
      </c>
      <c r="B3083" t="s">
        <v>288</v>
      </c>
      <c r="C3083" t="s">
        <v>13</v>
      </c>
      <c r="D3083" t="s">
        <v>11</v>
      </c>
      <c r="E3083" t="s">
        <v>511</v>
      </c>
      <c r="F3083" t="s">
        <v>392</v>
      </c>
      <c r="R3083">
        <v>0</v>
      </c>
      <c r="S3083">
        <v>0</v>
      </c>
      <c r="T3083">
        <v>0</v>
      </c>
      <c r="X3083">
        <v>0</v>
      </c>
      <c r="Y3083">
        <v>500000000</v>
      </c>
      <c r="AA3083" t="s">
        <v>2029</v>
      </c>
    </row>
    <row r="3084" spans="1:27" ht="15" customHeight="1">
      <c r="A3084" s="962" t="s">
        <v>265</v>
      </c>
      <c r="B3084" t="s">
        <v>287</v>
      </c>
      <c r="C3084" t="s">
        <v>13</v>
      </c>
      <c r="D3084" t="s">
        <v>11</v>
      </c>
      <c r="E3084" t="s">
        <v>511</v>
      </c>
      <c r="F3084" t="s">
        <v>392</v>
      </c>
      <c r="R3084">
        <v>0</v>
      </c>
      <c r="S3084">
        <v>0</v>
      </c>
      <c r="T3084">
        <v>0</v>
      </c>
      <c r="X3084">
        <v>0</v>
      </c>
      <c r="Y3084">
        <v>500000000</v>
      </c>
      <c r="AA3084" t="s">
        <v>2029</v>
      </c>
    </row>
    <row r="3085" spans="1:27" ht="15" customHeight="1">
      <c r="A3085" s="962" t="s">
        <v>265</v>
      </c>
      <c r="B3085" t="s">
        <v>295</v>
      </c>
      <c r="C3085" t="s">
        <v>13</v>
      </c>
      <c r="D3085" t="s">
        <v>11</v>
      </c>
      <c r="E3085" t="s">
        <v>511</v>
      </c>
      <c r="F3085" t="s">
        <v>392</v>
      </c>
      <c r="R3085">
        <v>0</v>
      </c>
      <c r="S3085">
        <v>0</v>
      </c>
      <c r="T3085">
        <v>0</v>
      </c>
      <c r="X3085">
        <v>0</v>
      </c>
      <c r="Y3085">
        <v>500000000</v>
      </c>
      <c r="AA3085" t="s">
        <v>2029</v>
      </c>
    </row>
    <row r="3086" spans="1:27" ht="15" customHeight="1">
      <c r="A3086" s="962" t="s">
        <v>265</v>
      </c>
      <c r="B3086" t="s">
        <v>296</v>
      </c>
      <c r="C3086" t="s">
        <v>13</v>
      </c>
      <c r="D3086" t="s">
        <v>11</v>
      </c>
      <c r="E3086" t="s">
        <v>511</v>
      </c>
      <c r="F3086" t="s">
        <v>392</v>
      </c>
      <c r="R3086">
        <v>0</v>
      </c>
      <c r="S3086">
        <v>0</v>
      </c>
      <c r="T3086">
        <v>0</v>
      </c>
      <c r="X3086">
        <v>0</v>
      </c>
      <c r="Y3086">
        <v>500000000</v>
      </c>
      <c r="AA3086" t="s">
        <v>2029</v>
      </c>
    </row>
    <row r="3087" spans="1:27" ht="15" customHeight="1">
      <c r="A3087" s="962" t="s">
        <v>266</v>
      </c>
      <c r="B3087" t="s">
        <v>294</v>
      </c>
      <c r="C3087" t="s">
        <v>13</v>
      </c>
      <c r="D3087" t="s">
        <v>11</v>
      </c>
      <c r="E3087" t="s">
        <v>511</v>
      </c>
      <c r="F3087" t="s">
        <v>392</v>
      </c>
      <c r="R3087">
        <v>0</v>
      </c>
      <c r="S3087">
        <v>0</v>
      </c>
      <c r="T3087">
        <v>0</v>
      </c>
      <c r="X3087">
        <v>0</v>
      </c>
      <c r="Y3087">
        <v>500000000</v>
      </c>
      <c r="AA3087" t="s">
        <v>2029</v>
      </c>
    </row>
    <row r="3088" spans="1:27" ht="15" customHeight="1">
      <c r="A3088" s="962" t="s">
        <v>266</v>
      </c>
      <c r="B3088" t="s">
        <v>292</v>
      </c>
      <c r="C3088" t="s">
        <v>13</v>
      </c>
      <c r="D3088" t="s">
        <v>11</v>
      </c>
      <c r="E3088" t="s">
        <v>511</v>
      </c>
      <c r="F3088" t="s">
        <v>392</v>
      </c>
      <c r="R3088">
        <v>0</v>
      </c>
      <c r="S3088">
        <v>0</v>
      </c>
      <c r="T3088">
        <v>0</v>
      </c>
      <c r="X3088">
        <v>0</v>
      </c>
      <c r="Y3088">
        <v>500000000</v>
      </c>
      <c r="AA3088" t="s">
        <v>2029</v>
      </c>
    </row>
    <row r="3089" spans="1:27" ht="15" customHeight="1">
      <c r="A3089" s="962" t="s">
        <v>266</v>
      </c>
      <c r="B3089" t="s">
        <v>291</v>
      </c>
      <c r="C3089" t="s">
        <v>13</v>
      </c>
      <c r="D3089" t="s">
        <v>11</v>
      </c>
      <c r="E3089" t="s">
        <v>511</v>
      </c>
      <c r="F3089" t="s">
        <v>392</v>
      </c>
      <c r="R3089">
        <v>0</v>
      </c>
      <c r="S3089">
        <v>0</v>
      </c>
      <c r="T3089">
        <v>0</v>
      </c>
      <c r="X3089">
        <v>0</v>
      </c>
      <c r="Y3089">
        <v>500000000</v>
      </c>
      <c r="AA3089" t="s">
        <v>2029</v>
      </c>
    </row>
    <row r="3090" spans="1:27" ht="15" customHeight="1">
      <c r="A3090" s="962" t="s">
        <v>266</v>
      </c>
      <c r="B3090" t="s">
        <v>293</v>
      </c>
      <c r="C3090" t="s">
        <v>13</v>
      </c>
      <c r="D3090" t="s">
        <v>11</v>
      </c>
      <c r="E3090" t="s">
        <v>511</v>
      </c>
      <c r="F3090" t="s">
        <v>392</v>
      </c>
      <c r="R3090">
        <v>0</v>
      </c>
      <c r="S3090">
        <v>0</v>
      </c>
      <c r="T3090">
        <v>0</v>
      </c>
      <c r="X3090">
        <v>0</v>
      </c>
      <c r="Y3090">
        <v>500000000</v>
      </c>
      <c r="AA3090" t="s">
        <v>2029</v>
      </c>
    </row>
    <row r="3091" spans="1:27" ht="15" customHeight="1">
      <c r="A3091" s="962" t="s">
        <v>266</v>
      </c>
      <c r="B3091" t="s">
        <v>289</v>
      </c>
      <c r="C3091" t="s">
        <v>13</v>
      </c>
      <c r="D3091" t="s">
        <v>11</v>
      </c>
      <c r="E3091" t="s">
        <v>511</v>
      </c>
      <c r="F3091" t="s">
        <v>392</v>
      </c>
      <c r="R3091">
        <v>0</v>
      </c>
      <c r="S3091">
        <v>0</v>
      </c>
      <c r="T3091">
        <v>0</v>
      </c>
      <c r="X3091">
        <v>0</v>
      </c>
      <c r="Y3091">
        <v>500000000</v>
      </c>
      <c r="AA3091" t="s">
        <v>2029</v>
      </c>
    </row>
    <row r="3092" spans="1:27" ht="15" customHeight="1">
      <c r="A3092" s="962" t="s">
        <v>266</v>
      </c>
      <c r="B3092" t="s">
        <v>288</v>
      </c>
      <c r="C3092" t="s">
        <v>13</v>
      </c>
      <c r="D3092" t="s">
        <v>11</v>
      </c>
      <c r="E3092" t="s">
        <v>511</v>
      </c>
      <c r="F3092" t="s">
        <v>392</v>
      </c>
      <c r="R3092">
        <v>0</v>
      </c>
      <c r="S3092">
        <v>0</v>
      </c>
      <c r="T3092">
        <v>0</v>
      </c>
      <c r="X3092">
        <v>0</v>
      </c>
      <c r="Y3092">
        <v>500000000</v>
      </c>
      <c r="AA3092" t="s">
        <v>2029</v>
      </c>
    </row>
    <row r="3093" spans="1:27" ht="15" customHeight="1">
      <c r="A3093" s="962" t="s">
        <v>266</v>
      </c>
      <c r="B3093" t="s">
        <v>287</v>
      </c>
      <c r="C3093" t="s">
        <v>13</v>
      </c>
      <c r="D3093" t="s">
        <v>11</v>
      </c>
      <c r="E3093" t="s">
        <v>511</v>
      </c>
      <c r="F3093" t="s">
        <v>392</v>
      </c>
      <c r="R3093">
        <v>0</v>
      </c>
      <c r="S3093">
        <v>0</v>
      </c>
      <c r="T3093">
        <v>0</v>
      </c>
      <c r="X3093">
        <v>0</v>
      </c>
      <c r="Y3093">
        <v>500000000</v>
      </c>
      <c r="AA3093" t="s">
        <v>2029</v>
      </c>
    </row>
    <row r="3094" spans="1:27" ht="15" customHeight="1">
      <c r="A3094" s="962" t="s">
        <v>266</v>
      </c>
      <c r="B3094" t="s">
        <v>295</v>
      </c>
      <c r="C3094" t="s">
        <v>13</v>
      </c>
      <c r="D3094" t="s">
        <v>11</v>
      </c>
      <c r="E3094" t="s">
        <v>511</v>
      </c>
      <c r="F3094" t="s">
        <v>392</v>
      </c>
      <c r="R3094">
        <v>0</v>
      </c>
      <c r="S3094">
        <v>0</v>
      </c>
      <c r="T3094">
        <v>0</v>
      </c>
      <c r="X3094">
        <v>0</v>
      </c>
      <c r="Y3094">
        <v>500000000</v>
      </c>
      <c r="AA3094" t="s">
        <v>2029</v>
      </c>
    </row>
    <row r="3095" spans="1:27" ht="15" customHeight="1">
      <c r="A3095" s="962" t="s">
        <v>266</v>
      </c>
      <c r="B3095" t="s">
        <v>296</v>
      </c>
      <c r="C3095" t="s">
        <v>13</v>
      </c>
      <c r="D3095" t="s">
        <v>11</v>
      </c>
      <c r="E3095" t="s">
        <v>511</v>
      </c>
      <c r="F3095" t="s">
        <v>392</v>
      </c>
      <c r="R3095">
        <v>0</v>
      </c>
      <c r="S3095">
        <v>0</v>
      </c>
      <c r="T3095">
        <v>0</v>
      </c>
      <c r="X3095">
        <v>0</v>
      </c>
      <c r="Y3095">
        <v>500000000</v>
      </c>
      <c r="AA3095" t="s">
        <v>2029</v>
      </c>
    </row>
    <row r="3096" spans="1:27" ht="15" customHeight="1">
      <c r="A3096" s="962" t="s">
        <v>267</v>
      </c>
      <c r="B3096" t="s">
        <v>296</v>
      </c>
      <c r="C3096" t="s">
        <v>13</v>
      </c>
      <c r="D3096" t="s">
        <v>11</v>
      </c>
      <c r="E3096" t="s">
        <v>511</v>
      </c>
      <c r="F3096" t="s">
        <v>392</v>
      </c>
      <c r="R3096">
        <v>0</v>
      </c>
      <c r="S3096">
        <v>0</v>
      </c>
      <c r="T3096">
        <v>0</v>
      </c>
      <c r="X3096">
        <v>0</v>
      </c>
      <c r="Y3096">
        <v>500000000</v>
      </c>
      <c r="AA3096" t="s">
        <v>2029</v>
      </c>
    </row>
    <row r="3097" spans="1:27" ht="15" customHeight="1">
      <c r="A3097" s="962" t="s">
        <v>267</v>
      </c>
      <c r="B3097" t="s">
        <v>289</v>
      </c>
      <c r="C3097" t="s">
        <v>13</v>
      </c>
      <c r="D3097" t="s">
        <v>11</v>
      </c>
      <c r="E3097" t="s">
        <v>511</v>
      </c>
      <c r="F3097" t="s">
        <v>392</v>
      </c>
      <c r="R3097">
        <v>0</v>
      </c>
      <c r="S3097">
        <v>0</v>
      </c>
      <c r="T3097">
        <v>0</v>
      </c>
      <c r="X3097">
        <v>0</v>
      </c>
      <c r="Y3097">
        <v>500000000</v>
      </c>
      <c r="AA3097" t="s">
        <v>2029</v>
      </c>
    </row>
    <row r="3098" spans="1:27" ht="15" customHeight="1">
      <c r="A3098" s="962" t="s">
        <v>267</v>
      </c>
      <c r="B3098" t="s">
        <v>288</v>
      </c>
      <c r="C3098" t="s">
        <v>13</v>
      </c>
      <c r="D3098" t="s">
        <v>11</v>
      </c>
      <c r="E3098" t="s">
        <v>511</v>
      </c>
      <c r="F3098" t="s">
        <v>392</v>
      </c>
      <c r="R3098">
        <v>0</v>
      </c>
      <c r="S3098">
        <v>0</v>
      </c>
      <c r="T3098">
        <v>0</v>
      </c>
      <c r="X3098">
        <v>0</v>
      </c>
      <c r="Y3098">
        <v>500000000</v>
      </c>
      <c r="AA3098" t="s">
        <v>2029</v>
      </c>
    </row>
    <row r="3099" spans="1:27" ht="15" customHeight="1">
      <c r="A3099" s="962" t="s">
        <v>267</v>
      </c>
      <c r="B3099" t="s">
        <v>287</v>
      </c>
      <c r="C3099" t="s">
        <v>13</v>
      </c>
      <c r="D3099" t="s">
        <v>11</v>
      </c>
      <c r="E3099" t="s">
        <v>511</v>
      </c>
      <c r="F3099" t="s">
        <v>392</v>
      </c>
      <c r="R3099">
        <v>0</v>
      </c>
      <c r="S3099">
        <v>0</v>
      </c>
      <c r="T3099">
        <v>0</v>
      </c>
      <c r="X3099">
        <v>0</v>
      </c>
      <c r="Y3099">
        <v>500000000</v>
      </c>
      <c r="AA3099" t="s">
        <v>2029</v>
      </c>
    </row>
    <row r="3100" spans="1:27" ht="15" customHeight="1">
      <c r="A3100" s="962" t="s">
        <v>268</v>
      </c>
      <c r="B3100" t="s">
        <v>296</v>
      </c>
      <c r="C3100" t="s">
        <v>13</v>
      </c>
      <c r="D3100" t="s">
        <v>11</v>
      </c>
      <c r="E3100" t="s">
        <v>511</v>
      </c>
      <c r="F3100" t="s">
        <v>392</v>
      </c>
      <c r="R3100">
        <v>0</v>
      </c>
      <c r="S3100">
        <v>0</v>
      </c>
      <c r="T3100">
        <v>0</v>
      </c>
      <c r="X3100">
        <v>0</v>
      </c>
      <c r="Y3100">
        <v>500000000</v>
      </c>
      <c r="AA3100" t="s">
        <v>2029</v>
      </c>
    </row>
    <row r="3101" spans="1:27" ht="15" customHeight="1">
      <c r="A3101" s="962" t="s">
        <v>268</v>
      </c>
      <c r="B3101" t="s">
        <v>289</v>
      </c>
      <c r="C3101" t="s">
        <v>13</v>
      </c>
      <c r="D3101" t="s">
        <v>11</v>
      </c>
      <c r="E3101" t="s">
        <v>511</v>
      </c>
      <c r="F3101" t="s">
        <v>392</v>
      </c>
      <c r="R3101">
        <v>0</v>
      </c>
      <c r="S3101">
        <v>0</v>
      </c>
      <c r="T3101">
        <v>0</v>
      </c>
      <c r="X3101">
        <v>0</v>
      </c>
      <c r="Y3101">
        <v>500000000</v>
      </c>
      <c r="AA3101" t="s">
        <v>2029</v>
      </c>
    </row>
    <row r="3102" spans="1:27" ht="15" customHeight="1">
      <c r="A3102" s="962" t="s">
        <v>268</v>
      </c>
      <c r="B3102" t="s">
        <v>288</v>
      </c>
      <c r="C3102" t="s">
        <v>13</v>
      </c>
      <c r="D3102" t="s">
        <v>11</v>
      </c>
      <c r="E3102" t="s">
        <v>511</v>
      </c>
      <c r="F3102" t="s">
        <v>392</v>
      </c>
      <c r="R3102">
        <v>0</v>
      </c>
      <c r="S3102">
        <v>0</v>
      </c>
      <c r="T3102">
        <v>0</v>
      </c>
      <c r="X3102">
        <v>0</v>
      </c>
      <c r="Y3102">
        <v>500000000</v>
      </c>
      <c r="AA3102" t="s">
        <v>2029</v>
      </c>
    </row>
    <row r="3103" spans="1:27" ht="15" customHeight="1">
      <c r="A3103" s="962" t="s">
        <v>268</v>
      </c>
      <c r="B3103" t="s">
        <v>287</v>
      </c>
      <c r="C3103" t="s">
        <v>13</v>
      </c>
      <c r="D3103" t="s">
        <v>11</v>
      </c>
      <c r="E3103" t="s">
        <v>511</v>
      </c>
      <c r="F3103" t="s">
        <v>392</v>
      </c>
      <c r="R3103">
        <v>0</v>
      </c>
      <c r="S3103">
        <v>0</v>
      </c>
      <c r="T3103">
        <v>0</v>
      </c>
      <c r="X3103">
        <v>0</v>
      </c>
      <c r="Y3103">
        <v>500000000</v>
      </c>
      <c r="AA3103" t="s">
        <v>2029</v>
      </c>
    </row>
    <row r="3104" spans="1:27" ht="15" customHeight="1">
      <c r="A3104" s="962" t="s">
        <v>269</v>
      </c>
      <c r="B3104" t="s">
        <v>296</v>
      </c>
      <c r="C3104" t="s">
        <v>13</v>
      </c>
      <c r="D3104" t="s">
        <v>11</v>
      </c>
      <c r="E3104" t="s">
        <v>511</v>
      </c>
      <c r="F3104" t="s">
        <v>392</v>
      </c>
      <c r="R3104">
        <v>0</v>
      </c>
      <c r="S3104">
        <v>0</v>
      </c>
      <c r="T3104">
        <v>0</v>
      </c>
      <c r="X3104">
        <v>0</v>
      </c>
      <c r="Y3104">
        <v>500000000</v>
      </c>
      <c r="AA3104" t="s">
        <v>2029</v>
      </c>
    </row>
    <row r="3105" spans="1:27" ht="15" customHeight="1">
      <c r="A3105" s="962" t="s">
        <v>269</v>
      </c>
      <c r="B3105" t="s">
        <v>289</v>
      </c>
      <c r="C3105" t="s">
        <v>13</v>
      </c>
      <c r="D3105" t="s">
        <v>11</v>
      </c>
      <c r="E3105" t="s">
        <v>511</v>
      </c>
      <c r="F3105" t="s">
        <v>392</v>
      </c>
      <c r="R3105">
        <v>0</v>
      </c>
      <c r="S3105">
        <v>0</v>
      </c>
      <c r="T3105">
        <v>0</v>
      </c>
      <c r="X3105">
        <v>0</v>
      </c>
      <c r="Y3105">
        <v>500000000</v>
      </c>
      <c r="AA3105" t="s">
        <v>2029</v>
      </c>
    </row>
    <row r="3106" spans="1:27" ht="15" customHeight="1">
      <c r="A3106" s="962" t="s">
        <v>269</v>
      </c>
      <c r="B3106" t="s">
        <v>288</v>
      </c>
      <c r="C3106" t="s">
        <v>13</v>
      </c>
      <c r="D3106" t="s">
        <v>11</v>
      </c>
      <c r="E3106" t="s">
        <v>511</v>
      </c>
      <c r="F3106" t="s">
        <v>392</v>
      </c>
      <c r="R3106">
        <v>0</v>
      </c>
      <c r="S3106">
        <v>0</v>
      </c>
      <c r="T3106">
        <v>0</v>
      </c>
      <c r="X3106">
        <v>0</v>
      </c>
      <c r="Y3106">
        <v>500000000</v>
      </c>
      <c r="AA3106" t="s">
        <v>2029</v>
      </c>
    </row>
    <row r="3107" spans="1:27" ht="15" customHeight="1">
      <c r="A3107" s="962" t="s">
        <v>269</v>
      </c>
      <c r="B3107" t="s">
        <v>287</v>
      </c>
      <c r="C3107" t="s">
        <v>13</v>
      </c>
      <c r="D3107" t="s">
        <v>11</v>
      </c>
      <c r="E3107" t="s">
        <v>511</v>
      </c>
      <c r="F3107" t="s">
        <v>392</v>
      </c>
      <c r="R3107">
        <v>0</v>
      </c>
      <c r="S3107">
        <v>0</v>
      </c>
      <c r="T3107">
        <v>0</v>
      </c>
      <c r="X3107">
        <v>0</v>
      </c>
      <c r="Y3107">
        <v>500000000</v>
      </c>
      <c r="AA3107" t="s">
        <v>2029</v>
      </c>
    </row>
    <row r="3108" spans="1:27" ht="15" customHeight="1">
      <c r="A3108" s="962" t="s">
        <v>270</v>
      </c>
      <c r="B3108" t="s">
        <v>296</v>
      </c>
      <c r="C3108" t="s">
        <v>13</v>
      </c>
      <c r="D3108" t="s">
        <v>11</v>
      </c>
      <c r="E3108" t="s">
        <v>511</v>
      </c>
      <c r="F3108" t="s">
        <v>392</v>
      </c>
      <c r="R3108">
        <v>0</v>
      </c>
      <c r="S3108">
        <v>0</v>
      </c>
      <c r="T3108">
        <v>0</v>
      </c>
      <c r="X3108">
        <v>0</v>
      </c>
      <c r="Y3108">
        <v>500000000</v>
      </c>
      <c r="AA3108" t="s">
        <v>2029</v>
      </c>
    </row>
    <row r="3109" spans="1:27" ht="15" customHeight="1">
      <c r="A3109" s="962" t="s">
        <v>270</v>
      </c>
      <c r="B3109" t="s">
        <v>289</v>
      </c>
      <c r="C3109" t="s">
        <v>13</v>
      </c>
      <c r="D3109" t="s">
        <v>11</v>
      </c>
      <c r="E3109" t="s">
        <v>511</v>
      </c>
      <c r="F3109" t="s">
        <v>392</v>
      </c>
      <c r="R3109">
        <v>0</v>
      </c>
      <c r="S3109">
        <v>0</v>
      </c>
      <c r="T3109">
        <v>0</v>
      </c>
      <c r="X3109">
        <v>0</v>
      </c>
      <c r="Y3109">
        <v>500000000</v>
      </c>
      <c r="AA3109" t="s">
        <v>2029</v>
      </c>
    </row>
    <row r="3110" spans="1:27" ht="15" customHeight="1">
      <c r="A3110" s="962" t="s">
        <v>270</v>
      </c>
      <c r="B3110" t="s">
        <v>288</v>
      </c>
      <c r="C3110" t="s">
        <v>13</v>
      </c>
      <c r="D3110" t="s">
        <v>11</v>
      </c>
      <c r="E3110" t="s">
        <v>511</v>
      </c>
      <c r="F3110" t="s">
        <v>392</v>
      </c>
      <c r="R3110">
        <v>0</v>
      </c>
      <c r="S3110">
        <v>0</v>
      </c>
      <c r="T3110">
        <v>0</v>
      </c>
      <c r="X3110">
        <v>0</v>
      </c>
      <c r="Y3110">
        <v>500000000</v>
      </c>
      <c r="AA3110" t="s">
        <v>2029</v>
      </c>
    </row>
    <row r="3111" spans="1:27" ht="15" customHeight="1">
      <c r="A3111" s="962" t="s">
        <v>270</v>
      </c>
      <c r="B3111" t="s">
        <v>287</v>
      </c>
      <c r="C3111" t="s">
        <v>13</v>
      </c>
      <c r="D3111" t="s">
        <v>11</v>
      </c>
      <c r="E3111" t="s">
        <v>511</v>
      </c>
      <c r="F3111" t="s">
        <v>392</v>
      </c>
      <c r="R3111">
        <v>0</v>
      </c>
      <c r="S3111">
        <v>0</v>
      </c>
      <c r="T3111">
        <v>0</v>
      </c>
      <c r="X3111">
        <v>0</v>
      </c>
      <c r="Y3111">
        <v>500000000</v>
      </c>
      <c r="AA3111" t="s">
        <v>2029</v>
      </c>
    </row>
    <row r="3112" spans="1:27" ht="15" customHeight="1">
      <c r="A3112" s="962" t="s">
        <v>271</v>
      </c>
      <c r="B3112" t="s">
        <v>297</v>
      </c>
      <c r="C3112" t="s">
        <v>13</v>
      </c>
      <c r="D3112" t="s">
        <v>11</v>
      </c>
      <c r="E3112" t="s">
        <v>511</v>
      </c>
      <c r="F3112" t="s">
        <v>392</v>
      </c>
      <c r="R3112">
        <v>0</v>
      </c>
      <c r="S3112">
        <v>0</v>
      </c>
      <c r="T3112">
        <v>0</v>
      </c>
      <c r="X3112">
        <v>0</v>
      </c>
      <c r="Y3112">
        <v>500000000</v>
      </c>
      <c r="AA3112" t="s">
        <v>2029</v>
      </c>
    </row>
    <row r="3113" spans="1:27" ht="15" customHeight="1">
      <c r="A3113" s="962" t="s">
        <v>271</v>
      </c>
      <c r="B3113" t="s">
        <v>288</v>
      </c>
      <c r="C3113" t="s">
        <v>13</v>
      </c>
      <c r="D3113" t="s">
        <v>11</v>
      </c>
      <c r="E3113" t="s">
        <v>511</v>
      </c>
      <c r="F3113" t="s">
        <v>392</v>
      </c>
      <c r="R3113">
        <v>0</v>
      </c>
      <c r="S3113">
        <v>0</v>
      </c>
      <c r="T3113">
        <v>0</v>
      </c>
      <c r="X3113">
        <v>0</v>
      </c>
      <c r="Y3113">
        <v>500000000</v>
      </c>
      <c r="AA3113" t="s">
        <v>2029</v>
      </c>
    </row>
    <row r="3114" spans="1:27" ht="15" customHeight="1">
      <c r="A3114" s="962" t="s">
        <v>271</v>
      </c>
      <c r="B3114" t="s">
        <v>287</v>
      </c>
      <c r="C3114" t="s">
        <v>13</v>
      </c>
      <c r="D3114" t="s">
        <v>11</v>
      </c>
      <c r="E3114" t="s">
        <v>511</v>
      </c>
      <c r="F3114" t="s">
        <v>392</v>
      </c>
      <c r="R3114">
        <v>0</v>
      </c>
      <c r="S3114">
        <v>0</v>
      </c>
      <c r="T3114">
        <v>0</v>
      </c>
      <c r="X3114">
        <v>0</v>
      </c>
      <c r="Y3114">
        <v>500000000</v>
      </c>
      <c r="AA3114" t="s">
        <v>2029</v>
      </c>
    </row>
    <row r="3115" spans="1:27" ht="15" customHeight="1">
      <c r="A3115" s="962" t="s">
        <v>271</v>
      </c>
      <c r="B3115" t="s">
        <v>299</v>
      </c>
      <c r="C3115" t="s">
        <v>13</v>
      </c>
      <c r="D3115" t="s">
        <v>11</v>
      </c>
      <c r="E3115" t="s">
        <v>511</v>
      </c>
      <c r="F3115" t="s">
        <v>392</v>
      </c>
      <c r="R3115">
        <v>0</v>
      </c>
      <c r="S3115">
        <v>0</v>
      </c>
      <c r="T3115">
        <v>0</v>
      </c>
      <c r="X3115">
        <v>0</v>
      </c>
      <c r="Y3115">
        <v>500000000</v>
      </c>
      <c r="AA3115" t="s">
        <v>2029</v>
      </c>
    </row>
    <row r="3116" spans="1:27" ht="15" customHeight="1">
      <c r="A3116" s="962" t="s">
        <v>271</v>
      </c>
      <c r="B3116" t="s">
        <v>301</v>
      </c>
      <c r="C3116" t="s">
        <v>13</v>
      </c>
      <c r="D3116" t="s">
        <v>11</v>
      </c>
      <c r="E3116" t="s">
        <v>511</v>
      </c>
      <c r="F3116" t="s">
        <v>392</v>
      </c>
      <c r="R3116">
        <v>0</v>
      </c>
      <c r="S3116">
        <v>0</v>
      </c>
      <c r="T3116">
        <v>0</v>
      </c>
      <c r="X3116">
        <v>0</v>
      </c>
      <c r="Y3116">
        <v>500000000</v>
      </c>
      <c r="AA3116" t="s">
        <v>2029</v>
      </c>
    </row>
    <row r="3117" spans="1:27" ht="15" customHeight="1">
      <c r="A3117" s="962" t="s">
        <v>271</v>
      </c>
      <c r="B3117" t="s">
        <v>302</v>
      </c>
      <c r="C3117" t="s">
        <v>13</v>
      </c>
      <c r="D3117" t="s">
        <v>11</v>
      </c>
      <c r="E3117" t="s">
        <v>511</v>
      </c>
      <c r="F3117" t="s">
        <v>392</v>
      </c>
      <c r="R3117">
        <v>0</v>
      </c>
      <c r="S3117">
        <v>0</v>
      </c>
      <c r="T3117">
        <v>0</v>
      </c>
      <c r="X3117">
        <v>0</v>
      </c>
      <c r="Y3117">
        <v>500000000</v>
      </c>
      <c r="AA3117" t="s">
        <v>2029</v>
      </c>
    </row>
    <row r="3118" spans="1:27" ht="15" customHeight="1">
      <c r="A3118" s="962" t="s">
        <v>271</v>
      </c>
      <c r="B3118" t="s">
        <v>303</v>
      </c>
      <c r="C3118" t="s">
        <v>13</v>
      </c>
      <c r="D3118" t="s">
        <v>11</v>
      </c>
      <c r="E3118" t="s">
        <v>511</v>
      </c>
      <c r="F3118" t="s">
        <v>392</v>
      </c>
      <c r="R3118">
        <v>0</v>
      </c>
      <c r="S3118">
        <v>0</v>
      </c>
      <c r="T3118">
        <v>0</v>
      </c>
      <c r="X3118">
        <v>0</v>
      </c>
      <c r="Y3118">
        <v>500000000</v>
      </c>
      <c r="AA3118" t="s">
        <v>2029</v>
      </c>
    </row>
    <row r="3119" spans="1:27" ht="15" customHeight="1">
      <c r="A3119" s="962" t="s">
        <v>271</v>
      </c>
      <c r="B3119" t="s">
        <v>298</v>
      </c>
      <c r="C3119" t="s">
        <v>13</v>
      </c>
      <c r="D3119" t="s">
        <v>11</v>
      </c>
      <c r="E3119" t="s">
        <v>511</v>
      </c>
      <c r="F3119" t="s">
        <v>392</v>
      </c>
      <c r="R3119">
        <v>0</v>
      </c>
      <c r="S3119">
        <v>0</v>
      </c>
      <c r="T3119">
        <v>0</v>
      </c>
      <c r="X3119">
        <v>0</v>
      </c>
      <c r="Y3119">
        <v>500000000</v>
      </c>
      <c r="AA3119" t="s">
        <v>2029</v>
      </c>
    </row>
    <row r="3120" spans="1:27" ht="15" customHeight="1">
      <c r="A3120" s="962" t="s">
        <v>271</v>
      </c>
      <c r="B3120" t="s">
        <v>300</v>
      </c>
      <c r="C3120" t="s">
        <v>13</v>
      </c>
      <c r="D3120" t="s">
        <v>11</v>
      </c>
      <c r="E3120" t="s">
        <v>511</v>
      </c>
      <c r="F3120" t="s">
        <v>392</v>
      </c>
      <c r="R3120">
        <v>0</v>
      </c>
      <c r="S3120">
        <v>0</v>
      </c>
      <c r="T3120">
        <v>0</v>
      </c>
      <c r="X3120">
        <v>0</v>
      </c>
      <c r="Y3120">
        <v>500000000</v>
      </c>
      <c r="AA3120" t="s">
        <v>2029</v>
      </c>
    </row>
    <row r="3121" spans="1:27" ht="15" customHeight="1">
      <c r="A3121" s="962" t="s">
        <v>272</v>
      </c>
      <c r="B3121" t="s">
        <v>296</v>
      </c>
      <c r="C3121" t="s">
        <v>13</v>
      </c>
      <c r="D3121" t="s">
        <v>11</v>
      </c>
      <c r="E3121" t="s">
        <v>511</v>
      </c>
      <c r="F3121" t="s">
        <v>392</v>
      </c>
      <c r="R3121">
        <v>0</v>
      </c>
      <c r="S3121">
        <v>0</v>
      </c>
      <c r="T3121">
        <v>0</v>
      </c>
      <c r="X3121">
        <v>0</v>
      </c>
      <c r="Y3121">
        <v>500000000</v>
      </c>
      <c r="AA3121" t="s">
        <v>2029</v>
      </c>
    </row>
    <row r="3122" spans="1:27" ht="15" customHeight="1">
      <c r="A3122" s="962" t="s">
        <v>272</v>
      </c>
      <c r="B3122" t="s">
        <v>289</v>
      </c>
      <c r="C3122" t="s">
        <v>13</v>
      </c>
      <c r="D3122" t="s">
        <v>11</v>
      </c>
      <c r="E3122" t="s">
        <v>511</v>
      </c>
      <c r="F3122" t="s">
        <v>392</v>
      </c>
      <c r="R3122">
        <v>0</v>
      </c>
      <c r="S3122">
        <v>0</v>
      </c>
      <c r="T3122">
        <v>0</v>
      </c>
      <c r="X3122">
        <v>0</v>
      </c>
      <c r="Y3122">
        <v>500000000</v>
      </c>
      <c r="AA3122" t="s">
        <v>2029</v>
      </c>
    </row>
    <row r="3123" spans="1:27" ht="15" customHeight="1">
      <c r="A3123" s="962" t="s">
        <v>272</v>
      </c>
      <c r="B3123" t="s">
        <v>288</v>
      </c>
      <c r="C3123" t="s">
        <v>13</v>
      </c>
      <c r="D3123" t="s">
        <v>11</v>
      </c>
      <c r="E3123" t="s">
        <v>511</v>
      </c>
      <c r="F3123" t="s">
        <v>392</v>
      </c>
      <c r="R3123">
        <v>0</v>
      </c>
      <c r="S3123">
        <v>0</v>
      </c>
      <c r="T3123">
        <v>0</v>
      </c>
      <c r="X3123">
        <v>0</v>
      </c>
      <c r="Y3123">
        <v>500000000</v>
      </c>
      <c r="AA3123" t="s">
        <v>2029</v>
      </c>
    </row>
    <row r="3124" spans="1:27" ht="15" customHeight="1">
      <c r="A3124" s="962" t="s">
        <v>272</v>
      </c>
      <c r="B3124" t="s">
        <v>287</v>
      </c>
      <c r="C3124" t="s">
        <v>13</v>
      </c>
      <c r="D3124" t="s">
        <v>11</v>
      </c>
      <c r="E3124" t="s">
        <v>511</v>
      </c>
      <c r="F3124" t="s">
        <v>392</v>
      </c>
      <c r="R3124">
        <v>0</v>
      </c>
      <c r="S3124">
        <v>0</v>
      </c>
      <c r="T3124">
        <v>0</v>
      </c>
      <c r="X3124">
        <v>0</v>
      </c>
      <c r="Y3124">
        <v>500000000</v>
      </c>
      <c r="AA3124" t="s">
        <v>2029</v>
      </c>
    </row>
    <row r="3125" spans="1:27" ht="15" customHeight="1">
      <c r="A3125" s="962" t="s">
        <v>273</v>
      </c>
      <c r="B3125" t="s">
        <v>296</v>
      </c>
      <c r="C3125" t="s">
        <v>13</v>
      </c>
      <c r="D3125" t="s">
        <v>11</v>
      </c>
      <c r="E3125" t="s">
        <v>511</v>
      </c>
      <c r="F3125" t="s">
        <v>392</v>
      </c>
      <c r="R3125">
        <v>0</v>
      </c>
      <c r="S3125">
        <v>0</v>
      </c>
      <c r="T3125">
        <v>0</v>
      </c>
      <c r="X3125">
        <v>0</v>
      </c>
      <c r="Y3125">
        <v>500000000</v>
      </c>
      <c r="AA3125" t="s">
        <v>2029</v>
      </c>
    </row>
    <row r="3126" spans="1:27" ht="15" customHeight="1">
      <c r="A3126" s="962" t="s">
        <v>273</v>
      </c>
      <c r="B3126" t="s">
        <v>289</v>
      </c>
      <c r="C3126" t="s">
        <v>13</v>
      </c>
      <c r="D3126" t="s">
        <v>11</v>
      </c>
      <c r="E3126" t="s">
        <v>511</v>
      </c>
      <c r="F3126" t="s">
        <v>392</v>
      </c>
      <c r="R3126">
        <v>0</v>
      </c>
      <c r="S3126">
        <v>0</v>
      </c>
      <c r="T3126">
        <v>0</v>
      </c>
      <c r="X3126">
        <v>0</v>
      </c>
      <c r="Y3126">
        <v>500000000</v>
      </c>
      <c r="AA3126" t="s">
        <v>2029</v>
      </c>
    </row>
    <row r="3127" spans="1:27" ht="15" customHeight="1">
      <c r="A3127" s="962" t="s">
        <v>273</v>
      </c>
      <c r="B3127" t="s">
        <v>288</v>
      </c>
      <c r="C3127" t="s">
        <v>13</v>
      </c>
      <c r="D3127" t="s">
        <v>11</v>
      </c>
      <c r="E3127" t="s">
        <v>511</v>
      </c>
      <c r="F3127" t="s">
        <v>392</v>
      </c>
      <c r="R3127">
        <v>0</v>
      </c>
      <c r="S3127">
        <v>0</v>
      </c>
      <c r="T3127">
        <v>0</v>
      </c>
      <c r="X3127">
        <v>0</v>
      </c>
      <c r="Y3127">
        <v>500000000</v>
      </c>
      <c r="AA3127" t="s">
        <v>2029</v>
      </c>
    </row>
    <row r="3128" spans="1:27" ht="15" customHeight="1">
      <c r="A3128" s="962" t="s">
        <v>273</v>
      </c>
      <c r="B3128" t="s">
        <v>287</v>
      </c>
      <c r="C3128" t="s">
        <v>13</v>
      </c>
      <c r="D3128" t="s">
        <v>11</v>
      </c>
      <c r="E3128" t="s">
        <v>511</v>
      </c>
      <c r="F3128" t="s">
        <v>392</v>
      </c>
      <c r="R3128">
        <v>0</v>
      </c>
      <c r="S3128">
        <v>0</v>
      </c>
      <c r="T3128">
        <v>0</v>
      </c>
      <c r="X3128">
        <v>0</v>
      </c>
      <c r="Y3128">
        <v>500000000</v>
      </c>
      <c r="AA3128" t="s">
        <v>2029</v>
      </c>
    </row>
    <row r="3129" spans="1:27" ht="15" customHeight="1">
      <c r="A3129" s="962" t="s">
        <v>274</v>
      </c>
      <c r="B3129" t="s">
        <v>283</v>
      </c>
      <c r="C3129" t="s">
        <v>13</v>
      </c>
      <c r="D3129" t="s">
        <v>11</v>
      </c>
      <c r="E3129" t="s">
        <v>511</v>
      </c>
      <c r="F3129" t="s">
        <v>392</v>
      </c>
      <c r="R3129">
        <v>0</v>
      </c>
      <c r="U3129">
        <v>0</v>
      </c>
      <c r="V3129">
        <v>0</v>
      </c>
      <c r="X3129">
        <v>0</v>
      </c>
      <c r="Y3129">
        <v>500000000</v>
      </c>
      <c r="Z3129">
        <v>0</v>
      </c>
      <c r="AA3129" t="s">
        <v>2028</v>
      </c>
    </row>
    <row r="3130" spans="1:27" ht="15" customHeight="1">
      <c r="A3130" s="962" t="s">
        <v>277</v>
      </c>
      <c r="B3130" t="s">
        <v>246</v>
      </c>
      <c r="C3130" t="s">
        <v>13</v>
      </c>
      <c r="D3130" t="s">
        <v>11</v>
      </c>
      <c r="E3130" t="s">
        <v>511</v>
      </c>
      <c r="F3130" t="s">
        <v>392</v>
      </c>
      <c r="R3130">
        <v>0</v>
      </c>
      <c r="S3130">
        <v>0</v>
      </c>
      <c r="T3130">
        <v>500000000</v>
      </c>
      <c r="X3130">
        <v>0</v>
      </c>
      <c r="Y3130">
        <v>500000000</v>
      </c>
      <c r="AA3130" t="s">
        <v>2027</v>
      </c>
    </row>
    <row r="3131" spans="1:27" ht="15" customHeight="1">
      <c r="A3131" s="962" t="s">
        <v>277</v>
      </c>
      <c r="B3131" t="s">
        <v>244</v>
      </c>
      <c r="C3131" t="s">
        <v>13</v>
      </c>
      <c r="D3131" t="s">
        <v>11</v>
      </c>
      <c r="E3131" t="s">
        <v>511</v>
      </c>
      <c r="F3131" t="s">
        <v>392</v>
      </c>
      <c r="G3131" t="s">
        <v>551</v>
      </c>
      <c r="I3131" t="s">
        <v>332</v>
      </c>
      <c r="K3131" t="s">
        <v>333</v>
      </c>
      <c r="L3131" t="s">
        <v>277</v>
      </c>
      <c r="M3131" t="s">
        <v>52</v>
      </c>
      <c r="O3131" t="s">
        <v>365</v>
      </c>
      <c r="P3131" t="s">
        <v>336</v>
      </c>
      <c r="Q3131" t="s">
        <v>337</v>
      </c>
      <c r="R3131">
        <v>429</v>
      </c>
      <c r="U3131">
        <v>428.53</v>
      </c>
      <c r="V3131">
        <v>21.43</v>
      </c>
      <c r="W3131">
        <v>0.1</v>
      </c>
      <c r="X3131">
        <v>0</v>
      </c>
      <c r="Y3131">
        <v>500000000</v>
      </c>
      <c r="Z3131">
        <v>0</v>
      </c>
      <c r="AA3131" t="s">
        <v>2026</v>
      </c>
    </row>
    <row r="3132" spans="1:27" ht="15" customHeight="1">
      <c r="A3132" s="962" t="s">
        <v>278</v>
      </c>
      <c r="B3132" t="s">
        <v>252</v>
      </c>
      <c r="C3132" t="s">
        <v>13</v>
      </c>
      <c r="D3132" t="s">
        <v>11</v>
      </c>
      <c r="E3132" t="s">
        <v>511</v>
      </c>
      <c r="F3132" t="s">
        <v>392</v>
      </c>
      <c r="J3132" t="s">
        <v>340</v>
      </c>
      <c r="L3132" t="s">
        <v>252</v>
      </c>
      <c r="R3132">
        <v>0</v>
      </c>
      <c r="U3132">
        <v>0</v>
      </c>
      <c r="V3132">
        <v>0</v>
      </c>
      <c r="X3132">
        <v>0</v>
      </c>
      <c r="Y3132">
        <v>500000000</v>
      </c>
      <c r="Z3132">
        <v>0</v>
      </c>
      <c r="AA3132" t="s">
        <v>2026</v>
      </c>
    </row>
    <row r="3133" spans="1:27" ht="15" customHeight="1">
      <c r="A3133" s="962" t="s">
        <v>278</v>
      </c>
      <c r="B3133" t="s">
        <v>247</v>
      </c>
      <c r="C3133" t="s">
        <v>13</v>
      </c>
      <c r="D3133" t="s">
        <v>11</v>
      </c>
      <c r="E3133" t="s">
        <v>511</v>
      </c>
      <c r="F3133" t="s">
        <v>392</v>
      </c>
      <c r="G3133" t="s">
        <v>552</v>
      </c>
      <c r="I3133" t="s">
        <v>332</v>
      </c>
      <c r="K3133" t="s">
        <v>333</v>
      </c>
      <c r="L3133" t="s">
        <v>367</v>
      </c>
      <c r="M3133" t="s">
        <v>52</v>
      </c>
      <c r="O3133" t="s">
        <v>361</v>
      </c>
      <c r="P3133" t="s">
        <v>336</v>
      </c>
      <c r="Q3133" t="s">
        <v>337</v>
      </c>
      <c r="R3133">
        <v>66.599999999999994</v>
      </c>
      <c r="U3133">
        <v>66.62</v>
      </c>
      <c r="V3133">
        <v>3.33</v>
      </c>
      <c r="W3133">
        <v>0.1</v>
      </c>
      <c r="X3133">
        <v>0</v>
      </c>
      <c r="Y3133">
        <v>500000000</v>
      </c>
      <c r="Z3133">
        <v>0</v>
      </c>
      <c r="AA3133" t="s">
        <v>2026</v>
      </c>
    </row>
    <row r="3134" spans="1:27" ht="15" customHeight="1">
      <c r="A3134" s="962" t="s">
        <v>278</v>
      </c>
      <c r="B3134" t="s">
        <v>251</v>
      </c>
      <c r="C3134" t="s">
        <v>13</v>
      </c>
      <c r="D3134" t="s">
        <v>11</v>
      </c>
      <c r="E3134" t="s">
        <v>511</v>
      </c>
      <c r="F3134" t="s">
        <v>392</v>
      </c>
      <c r="R3134">
        <v>0</v>
      </c>
      <c r="X3134">
        <v>0</v>
      </c>
      <c r="Y3134">
        <v>500000000</v>
      </c>
      <c r="AA3134" t="s">
        <v>2025</v>
      </c>
    </row>
    <row r="3135" spans="1:27" ht="15" customHeight="1">
      <c r="A3135" s="962" t="s">
        <v>279</v>
      </c>
      <c r="B3135" t="s">
        <v>254</v>
      </c>
      <c r="C3135" t="s">
        <v>13</v>
      </c>
      <c r="D3135" t="s">
        <v>11</v>
      </c>
      <c r="E3135" t="s">
        <v>511</v>
      </c>
      <c r="F3135" t="s">
        <v>392</v>
      </c>
      <c r="O3135" t="s">
        <v>361</v>
      </c>
      <c r="P3135" t="s">
        <v>868</v>
      </c>
      <c r="Q3135" t="s">
        <v>869</v>
      </c>
      <c r="R3135">
        <v>376</v>
      </c>
      <c r="X3135">
        <v>0</v>
      </c>
      <c r="Y3135">
        <v>500000000</v>
      </c>
      <c r="AA3135" t="s">
        <v>2025</v>
      </c>
    </row>
    <row r="3136" spans="1:27" ht="15" customHeight="1">
      <c r="A3136" s="962" t="s">
        <v>279</v>
      </c>
      <c r="B3136" t="s">
        <v>253</v>
      </c>
      <c r="C3136" t="s">
        <v>13</v>
      </c>
      <c r="D3136" t="s">
        <v>11</v>
      </c>
      <c r="E3136" t="s">
        <v>511</v>
      </c>
      <c r="F3136" t="s">
        <v>392</v>
      </c>
      <c r="G3136" t="s">
        <v>553</v>
      </c>
      <c r="I3136" t="s">
        <v>332</v>
      </c>
      <c r="K3136" t="s">
        <v>333</v>
      </c>
      <c r="L3136" t="s">
        <v>253</v>
      </c>
      <c r="M3136" t="s">
        <v>52</v>
      </c>
      <c r="O3136" t="s">
        <v>335</v>
      </c>
      <c r="P3136" t="s">
        <v>336</v>
      </c>
      <c r="Q3136" t="s">
        <v>337</v>
      </c>
      <c r="R3136">
        <v>71.900000000000006</v>
      </c>
      <c r="U3136">
        <v>71.92</v>
      </c>
      <c r="V3136">
        <v>3.6</v>
      </c>
      <c r="W3136">
        <v>0.1</v>
      </c>
      <c r="X3136">
        <v>0</v>
      </c>
      <c r="Y3136">
        <v>500000000</v>
      </c>
      <c r="Z3136">
        <v>0</v>
      </c>
      <c r="AA3136" t="s">
        <v>2028</v>
      </c>
    </row>
    <row r="3137" spans="1:27" ht="15" customHeight="1">
      <c r="A3137" s="962" t="s">
        <v>279</v>
      </c>
      <c r="B3137" t="s">
        <v>251</v>
      </c>
      <c r="C3137" t="s">
        <v>13</v>
      </c>
      <c r="D3137" t="s">
        <v>11</v>
      </c>
      <c r="E3137" t="s">
        <v>511</v>
      </c>
      <c r="F3137" t="s">
        <v>392</v>
      </c>
      <c r="G3137" t="s">
        <v>409</v>
      </c>
      <c r="I3137" t="s">
        <v>332</v>
      </c>
      <c r="K3137" t="s">
        <v>333</v>
      </c>
      <c r="L3137" t="s">
        <v>253</v>
      </c>
      <c r="M3137" t="s">
        <v>52</v>
      </c>
      <c r="O3137" t="s">
        <v>335</v>
      </c>
      <c r="P3137" t="s">
        <v>336</v>
      </c>
      <c r="Q3137" t="s">
        <v>337</v>
      </c>
      <c r="R3137">
        <v>71.900000000000006</v>
      </c>
      <c r="X3137">
        <v>0</v>
      </c>
      <c r="Y3137">
        <v>500000000</v>
      </c>
      <c r="AA3137" t="s">
        <v>2025</v>
      </c>
    </row>
    <row r="3138" spans="1:27" ht="15" customHeight="1">
      <c r="A3138" s="962" t="s">
        <v>279</v>
      </c>
      <c r="B3138" t="s">
        <v>255</v>
      </c>
      <c r="C3138" t="s">
        <v>13</v>
      </c>
      <c r="D3138" t="s">
        <v>11</v>
      </c>
      <c r="E3138" t="s">
        <v>511</v>
      </c>
      <c r="F3138" t="s">
        <v>392</v>
      </c>
      <c r="H3138" t="s">
        <v>852</v>
      </c>
      <c r="I3138" t="s">
        <v>853</v>
      </c>
      <c r="J3138" t="s">
        <v>848</v>
      </c>
      <c r="K3138" t="s">
        <v>854</v>
      </c>
      <c r="L3138" t="s">
        <v>855</v>
      </c>
      <c r="M3138" t="s">
        <v>55</v>
      </c>
      <c r="O3138" t="s">
        <v>361</v>
      </c>
      <c r="P3138" t="s">
        <v>851</v>
      </c>
      <c r="Q3138" t="s">
        <v>337</v>
      </c>
      <c r="R3138">
        <v>6.15</v>
      </c>
      <c r="X3138">
        <v>0</v>
      </c>
      <c r="Y3138">
        <v>500000000</v>
      </c>
      <c r="AA3138" t="s">
        <v>2025</v>
      </c>
    </row>
    <row r="3139" spans="1:27" ht="15" customHeight="1">
      <c r="A3139" s="962" t="s">
        <v>280</v>
      </c>
      <c r="B3139" t="s">
        <v>257</v>
      </c>
      <c r="C3139" t="s">
        <v>13</v>
      </c>
      <c r="D3139" t="s">
        <v>11</v>
      </c>
      <c r="E3139" t="s">
        <v>511</v>
      </c>
      <c r="F3139" t="s">
        <v>392</v>
      </c>
      <c r="H3139" t="s">
        <v>916</v>
      </c>
      <c r="I3139" t="s">
        <v>873</v>
      </c>
      <c r="J3139" t="s">
        <v>848</v>
      </c>
      <c r="K3139" t="s">
        <v>854</v>
      </c>
      <c r="L3139" t="s">
        <v>874</v>
      </c>
      <c r="M3139" t="s">
        <v>73</v>
      </c>
      <c r="O3139" t="s">
        <v>349</v>
      </c>
      <c r="P3139" t="s">
        <v>851</v>
      </c>
      <c r="Q3139" t="s">
        <v>337</v>
      </c>
      <c r="R3139">
        <v>126</v>
      </c>
      <c r="X3139">
        <v>0</v>
      </c>
      <c r="Y3139">
        <v>500000000</v>
      </c>
      <c r="AA3139" t="s">
        <v>2025</v>
      </c>
    </row>
    <row r="3140" spans="1:27" ht="15" customHeight="1">
      <c r="A3140" s="962" t="s">
        <v>280</v>
      </c>
      <c r="B3140" t="s">
        <v>259</v>
      </c>
      <c r="C3140" t="s">
        <v>13</v>
      </c>
      <c r="D3140" t="s">
        <v>11</v>
      </c>
      <c r="E3140" t="s">
        <v>511</v>
      </c>
      <c r="F3140" t="s">
        <v>392</v>
      </c>
      <c r="H3140" t="s">
        <v>917</v>
      </c>
      <c r="I3140" t="s">
        <v>873</v>
      </c>
      <c r="J3140" t="s">
        <v>848</v>
      </c>
      <c r="K3140" t="s">
        <v>854</v>
      </c>
      <c r="L3140" t="s">
        <v>876</v>
      </c>
      <c r="M3140" t="s">
        <v>73</v>
      </c>
      <c r="O3140" t="s">
        <v>349</v>
      </c>
      <c r="P3140" t="s">
        <v>851</v>
      </c>
      <c r="Q3140" t="s">
        <v>337</v>
      </c>
      <c r="R3140">
        <v>532</v>
      </c>
      <c r="X3140">
        <v>0</v>
      </c>
      <c r="Y3140">
        <v>500000000</v>
      </c>
      <c r="AA3140" t="s">
        <v>2025</v>
      </c>
    </row>
    <row r="3141" spans="1:27" ht="15" customHeight="1">
      <c r="A3141" s="962" t="s">
        <v>280</v>
      </c>
      <c r="B3141" t="s">
        <v>260</v>
      </c>
      <c r="C3141" t="s">
        <v>13</v>
      </c>
      <c r="D3141" t="s">
        <v>11</v>
      </c>
      <c r="E3141" t="s">
        <v>511</v>
      </c>
      <c r="F3141" t="s">
        <v>392</v>
      </c>
      <c r="H3141" t="s">
        <v>877</v>
      </c>
      <c r="I3141" t="s">
        <v>873</v>
      </c>
      <c r="J3141" t="s">
        <v>848</v>
      </c>
      <c r="K3141" t="s">
        <v>854</v>
      </c>
      <c r="L3141" t="s">
        <v>878</v>
      </c>
      <c r="M3141" t="s">
        <v>73</v>
      </c>
      <c r="O3141" t="s">
        <v>349</v>
      </c>
      <c r="P3141" t="s">
        <v>851</v>
      </c>
      <c r="Q3141" t="s">
        <v>337</v>
      </c>
      <c r="R3141">
        <v>12.1</v>
      </c>
      <c r="X3141">
        <v>0</v>
      </c>
      <c r="Y3141">
        <v>500000000</v>
      </c>
      <c r="AA3141" t="s">
        <v>2025</v>
      </c>
    </row>
    <row r="3142" spans="1:27" ht="15" customHeight="1">
      <c r="A3142" s="962" t="s">
        <v>281</v>
      </c>
      <c r="B3142" t="s">
        <v>262</v>
      </c>
      <c r="C3142" t="s">
        <v>13</v>
      </c>
      <c r="D3142" t="s">
        <v>11</v>
      </c>
      <c r="E3142" t="s">
        <v>511</v>
      </c>
      <c r="F3142" t="s">
        <v>392</v>
      </c>
      <c r="L3142" t="s">
        <v>2002</v>
      </c>
      <c r="O3142" t="s">
        <v>361</v>
      </c>
      <c r="P3142" t="s">
        <v>868</v>
      </c>
      <c r="Q3142" t="s">
        <v>869</v>
      </c>
      <c r="R3142">
        <v>0</v>
      </c>
      <c r="S3142">
        <v>0</v>
      </c>
      <c r="T3142">
        <v>500000000</v>
      </c>
      <c r="X3142">
        <v>0</v>
      </c>
      <c r="Y3142">
        <v>500000000</v>
      </c>
      <c r="AA3142" t="s">
        <v>2027</v>
      </c>
    </row>
    <row r="3143" spans="1:27" ht="15" customHeight="1">
      <c r="A3143" s="962" t="s">
        <v>281</v>
      </c>
      <c r="B3143" t="s">
        <v>261</v>
      </c>
      <c r="C3143" t="s">
        <v>13</v>
      </c>
      <c r="D3143" t="s">
        <v>11</v>
      </c>
      <c r="E3143" t="s">
        <v>511</v>
      </c>
      <c r="F3143" t="s">
        <v>392</v>
      </c>
      <c r="R3143">
        <v>0</v>
      </c>
      <c r="S3143">
        <v>0</v>
      </c>
      <c r="T3143">
        <v>500000000</v>
      </c>
      <c r="X3143">
        <v>0</v>
      </c>
      <c r="Y3143">
        <v>500000000</v>
      </c>
      <c r="AA3143" t="s">
        <v>2027</v>
      </c>
    </row>
    <row r="3144" spans="1:27" ht="15" customHeight="1">
      <c r="A3144" s="962" t="s">
        <v>282</v>
      </c>
      <c r="B3144" t="s">
        <v>263</v>
      </c>
      <c r="C3144" t="s">
        <v>13</v>
      </c>
      <c r="D3144" t="s">
        <v>11</v>
      </c>
      <c r="E3144" t="s">
        <v>511</v>
      </c>
      <c r="F3144" t="s">
        <v>392</v>
      </c>
      <c r="O3144" t="s">
        <v>361</v>
      </c>
      <c r="P3144" t="s">
        <v>868</v>
      </c>
      <c r="Q3144" t="s">
        <v>869</v>
      </c>
      <c r="R3144">
        <v>0</v>
      </c>
      <c r="S3144">
        <v>0</v>
      </c>
      <c r="T3144">
        <v>500000000</v>
      </c>
      <c r="X3144">
        <v>0</v>
      </c>
      <c r="Y3144">
        <v>500000000</v>
      </c>
      <c r="AA3144" t="s">
        <v>2027</v>
      </c>
    </row>
    <row r="3145" spans="1:27" ht="15" customHeight="1">
      <c r="A3145" s="962" t="s">
        <v>283</v>
      </c>
      <c r="B3145" t="s">
        <v>265</v>
      </c>
      <c r="C3145" t="s">
        <v>13</v>
      </c>
      <c r="D3145" t="s">
        <v>11</v>
      </c>
      <c r="E3145" t="s">
        <v>511</v>
      </c>
      <c r="F3145" t="s">
        <v>392</v>
      </c>
      <c r="O3145" t="s">
        <v>361</v>
      </c>
      <c r="P3145" t="s">
        <v>868</v>
      </c>
      <c r="Q3145" t="s">
        <v>869</v>
      </c>
      <c r="R3145">
        <v>0</v>
      </c>
      <c r="S3145">
        <v>0</v>
      </c>
      <c r="T3145">
        <v>0</v>
      </c>
      <c r="X3145">
        <v>0</v>
      </c>
      <c r="Y3145">
        <v>500000000</v>
      </c>
      <c r="AA3145" t="s">
        <v>2029</v>
      </c>
    </row>
    <row r="3146" spans="1:27" ht="15" customHeight="1">
      <c r="A3146" s="962" t="s">
        <v>283</v>
      </c>
      <c r="B3146" t="s">
        <v>266</v>
      </c>
      <c r="C3146" t="s">
        <v>13</v>
      </c>
      <c r="D3146" t="s">
        <v>11</v>
      </c>
      <c r="E3146" t="s">
        <v>511</v>
      </c>
      <c r="F3146" t="s">
        <v>392</v>
      </c>
      <c r="O3146" t="s">
        <v>361</v>
      </c>
      <c r="P3146" t="s">
        <v>868</v>
      </c>
      <c r="Q3146" t="s">
        <v>869</v>
      </c>
      <c r="R3146">
        <v>0</v>
      </c>
      <c r="S3146">
        <v>0</v>
      </c>
      <c r="T3146">
        <v>0</v>
      </c>
      <c r="X3146">
        <v>0</v>
      </c>
      <c r="Y3146">
        <v>500000000</v>
      </c>
      <c r="AA3146" t="s">
        <v>2029</v>
      </c>
    </row>
    <row r="3147" spans="1:27" ht="15" customHeight="1">
      <c r="A3147" s="962" t="s">
        <v>283</v>
      </c>
      <c r="B3147" t="s">
        <v>264</v>
      </c>
      <c r="C3147" t="s">
        <v>13</v>
      </c>
      <c r="D3147" t="s">
        <v>11</v>
      </c>
      <c r="E3147" t="s">
        <v>511</v>
      </c>
      <c r="F3147" t="s">
        <v>392</v>
      </c>
      <c r="R3147">
        <v>0</v>
      </c>
      <c r="X3147">
        <v>0</v>
      </c>
      <c r="Y3147">
        <v>500000000</v>
      </c>
      <c r="AA3147" t="s">
        <v>2025</v>
      </c>
    </row>
    <row r="3148" spans="1:27" ht="15" customHeight="1">
      <c r="A3148" s="962" t="s">
        <v>284</v>
      </c>
      <c r="B3148" t="s">
        <v>269</v>
      </c>
      <c r="C3148" t="s">
        <v>13</v>
      </c>
      <c r="D3148" t="s">
        <v>11</v>
      </c>
      <c r="E3148" t="s">
        <v>511</v>
      </c>
      <c r="F3148" t="s">
        <v>392</v>
      </c>
      <c r="R3148">
        <v>0</v>
      </c>
      <c r="S3148">
        <v>0</v>
      </c>
      <c r="T3148">
        <v>0</v>
      </c>
      <c r="X3148">
        <v>0</v>
      </c>
      <c r="Y3148">
        <v>500000000</v>
      </c>
      <c r="AA3148" t="s">
        <v>2029</v>
      </c>
    </row>
    <row r="3149" spans="1:27" ht="15" customHeight="1">
      <c r="A3149" s="962" t="s">
        <v>284</v>
      </c>
      <c r="B3149" t="s">
        <v>267</v>
      </c>
      <c r="C3149" t="s">
        <v>13</v>
      </c>
      <c r="D3149" t="s">
        <v>11</v>
      </c>
      <c r="E3149" t="s">
        <v>511</v>
      </c>
      <c r="F3149" t="s">
        <v>392</v>
      </c>
      <c r="R3149">
        <v>0</v>
      </c>
      <c r="S3149">
        <v>0</v>
      </c>
      <c r="T3149">
        <v>0</v>
      </c>
      <c r="X3149">
        <v>0</v>
      </c>
      <c r="Y3149">
        <v>500000000</v>
      </c>
      <c r="AA3149" t="s">
        <v>2029</v>
      </c>
    </row>
    <row r="3150" spans="1:27" ht="15" customHeight="1">
      <c r="A3150" s="962" t="s">
        <v>284</v>
      </c>
      <c r="B3150" t="s">
        <v>268</v>
      </c>
      <c r="C3150" t="s">
        <v>13</v>
      </c>
      <c r="D3150" t="s">
        <v>11</v>
      </c>
      <c r="E3150" t="s">
        <v>511</v>
      </c>
      <c r="F3150" t="s">
        <v>392</v>
      </c>
      <c r="R3150">
        <v>0</v>
      </c>
      <c r="S3150">
        <v>0</v>
      </c>
      <c r="T3150">
        <v>0</v>
      </c>
      <c r="X3150">
        <v>0</v>
      </c>
      <c r="Y3150">
        <v>500000000</v>
      </c>
      <c r="AA3150" t="s">
        <v>2029</v>
      </c>
    </row>
    <row r="3151" spans="1:27" ht="15" customHeight="1">
      <c r="A3151" s="962" t="s">
        <v>285</v>
      </c>
      <c r="B3151" t="s">
        <v>271</v>
      </c>
      <c r="C3151" t="s">
        <v>13</v>
      </c>
      <c r="D3151" t="s">
        <v>11</v>
      </c>
      <c r="E3151" t="s">
        <v>511</v>
      </c>
      <c r="F3151" t="s">
        <v>392</v>
      </c>
      <c r="R3151">
        <v>0</v>
      </c>
      <c r="S3151">
        <v>0</v>
      </c>
      <c r="T3151">
        <v>0</v>
      </c>
      <c r="X3151">
        <v>0</v>
      </c>
      <c r="Y3151">
        <v>500000000</v>
      </c>
      <c r="AA3151" t="s">
        <v>2029</v>
      </c>
    </row>
    <row r="3152" spans="1:27" ht="15" customHeight="1">
      <c r="A3152" s="962" t="s">
        <v>285</v>
      </c>
      <c r="B3152" t="s">
        <v>270</v>
      </c>
      <c r="C3152" t="s">
        <v>13</v>
      </c>
      <c r="D3152" t="s">
        <v>11</v>
      </c>
      <c r="E3152" t="s">
        <v>511</v>
      </c>
      <c r="F3152" t="s">
        <v>392</v>
      </c>
      <c r="R3152">
        <v>0</v>
      </c>
      <c r="S3152">
        <v>0</v>
      </c>
      <c r="T3152">
        <v>0</v>
      </c>
      <c r="X3152">
        <v>0</v>
      </c>
      <c r="Y3152">
        <v>500000000</v>
      </c>
      <c r="AA3152" t="s">
        <v>2029</v>
      </c>
    </row>
    <row r="3153" spans="1:27" ht="15" customHeight="1">
      <c r="A3153" s="962" t="s">
        <v>286</v>
      </c>
      <c r="B3153" t="s">
        <v>273</v>
      </c>
      <c r="C3153" t="s">
        <v>13</v>
      </c>
      <c r="D3153" t="s">
        <v>11</v>
      </c>
      <c r="E3153" t="s">
        <v>511</v>
      </c>
      <c r="F3153" t="s">
        <v>392</v>
      </c>
      <c r="R3153">
        <v>0</v>
      </c>
      <c r="S3153">
        <v>0</v>
      </c>
      <c r="T3153">
        <v>0</v>
      </c>
      <c r="X3153">
        <v>0</v>
      </c>
      <c r="Y3153">
        <v>500000000</v>
      </c>
      <c r="AA3153" t="s">
        <v>2029</v>
      </c>
    </row>
    <row r="3154" spans="1:27" ht="15" customHeight="1">
      <c r="A3154" s="962" t="s">
        <v>286</v>
      </c>
      <c r="B3154" t="s">
        <v>272</v>
      </c>
      <c r="C3154" t="s">
        <v>13</v>
      </c>
      <c r="D3154" t="s">
        <v>11</v>
      </c>
      <c r="E3154" t="s">
        <v>511</v>
      </c>
      <c r="F3154" t="s">
        <v>392</v>
      </c>
      <c r="R3154">
        <v>0</v>
      </c>
      <c r="S3154">
        <v>0</v>
      </c>
      <c r="T3154">
        <v>0</v>
      </c>
      <c r="X3154">
        <v>0</v>
      </c>
      <c r="Y3154">
        <v>500000000</v>
      </c>
      <c r="AA3154" t="s">
        <v>2029</v>
      </c>
    </row>
    <row r="3155" spans="1:27" ht="15" customHeight="1">
      <c r="A3155" s="962" t="s">
        <v>320</v>
      </c>
      <c r="B3155" t="s">
        <v>257</v>
      </c>
      <c r="C3155" t="s">
        <v>13</v>
      </c>
      <c r="D3155" t="s">
        <v>11</v>
      </c>
      <c r="E3155" t="s">
        <v>511</v>
      </c>
      <c r="F3155" t="s">
        <v>392</v>
      </c>
      <c r="H3155" t="s">
        <v>554</v>
      </c>
      <c r="I3155" t="s">
        <v>353</v>
      </c>
      <c r="K3155" t="s">
        <v>333</v>
      </c>
      <c r="L3155" t="s">
        <v>370</v>
      </c>
      <c r="M3155" t="s">
        <v>59</v>
      </c>
      <c r="O3155" t="s">
        <v>335</v>
      </c>
      <c r="P3155" t="s">
        <v>336</v>
      </c>
      <c r="Q3155" t="s">
        <v>337</v>
      </c>
      <c r="R3155">
        <v>66.400000000000006</v>
      </c>
      <c r="U3155">
        <v>66.38</v>
      </c>
      <c r="V3155">
        <v>3.32</v>
      </c>
      <c r="W3155">
        <v>0.1</v>
      </c>
      <c r="X3155">
        <v>0</v>
      </c>
      <c r="Y3155">
        <v>500000000</v>
      </c>
      <c r="Z3155">
        <v>0</v>
      </c>
      <c r="AA3155" t="s">
        <v>2028</v>
      </c>
    </row>
    <row r="3156" spans="1:27" ht="15" customHeight="1">
      <c r="A3156" s="962" t="s">
        <v>320</v>
      </c>
      <c r="B3156" t="s">
        <v>259</v>
      </c>
      <c r="C3156" t="s">
        <v>13</v>
      </c>
      <c r="D3156" t="s">
        <v>11</v>
      </c>
      <c r="E3156" t="s">
        <v>511</v>
      </c>
      <c r="F3156" t="s">
        <v>392</v>
      </c>
      <c r="H3156" t="s">
        <v>555</v>
      </c>
      <c r="I3156" t="s">
        <v>353</v>
      </c>
      <c r="K3156" t="s">
        <v>333</v>
      </c>
      <c r="L3156" t="s">
        <v>372</v>
      </c>
      <c r="M3156" t="s">
        <v>59</v>
      </c>
      <c r="O3156" t="s">
        <v>335</v>
      </c>
      <c r="P3156" t="s">
        <v>336</v>
      </c>
      <c r="Q3156" t="s">
        <v>337</v>
      </c>
      <c r="R3156">
        <v>2930</v>
      </c>
      <c r="U3156">
        <v>2925.55</v>
      </c>
      <c r="V3156">
        <v>146.28</v>
      </c>
      <c r="W3156">
        <v>0.1</v>
      </c>
      <c r="X3156">
        <v>0</v>
      </c>
      <c r="Y3156">
        <v>500000000</v>
      </c>
      <c r="Z3156">
        <v>0</v>
      </c>
      <c r="AA3156" t="s">
        <v>2028</v>
      </c>
    </row>
    <row r="3157" spans="1:27" ht="15" customHeight="1">
      <c r="A3157" s="962" t="s">
        <v>320</v>
      </c>
      <c r="B3157" t="s">
        <v>246</v>
      </c>
      <c r="C3157" t="s">
        <v>13</v>
      </c>
      <c r="D3157" t="s">
        <v>11</v>
      </c>
      <c r="E3157" t="s">
        <v>511</v>
      </c>
      <c r="F3157" t="s">
        <v>392</v>
      </c>
      <c r="R3157">
        <v>0</v>
      </c>
      <c r="S3157">
        <v>0</v>
      </c>
      <c r="T3157">
        <v>500000000</v>
      </c>
      <c r="X3157">
        <v>0</v>
      </c>
      <c r="Y3157">
        <v>500000000</v>
      </c>
      <c r="AA3157" t="s">
        <v>2027</v>
      </c>
    </row>
    <row r="3158" spans="1:27" ht="15" customHeight="1">
      <c r="A3158" s="962" t="s">
        <v>320</v>
      </c>
      <c r="B3158" t="s">
        <v>261</v>
      </c>
      <c r="C3158" t="s">
        <v>13</v>
      </c>
      <c r="D3158" t="s">
        <v>11</v>
      </c>
      <c r="E3158" t="s">
        <v>511</v>
      </c>
      <c r="F3158" t="s">
        <v>392</v>
      </c>
      <c r="R3158">
        <v>0</v>
      </c>
      <c r="S3158">
        <v>0</v>
      </c>
      <c r="T3158">
        <v>500000000</v>
      </c>
      <c r="X3158">
        <v>0</v>
      </c>
      <c r="Y3158">
        <v>500000000</v>
      </c>
      <c r="AA3158" t="s">
        <v>2027</v>
      </c>
    </row>
    <row r="3159" spans="1:27" ht="15" customHeight="1">
      <c r="A3159" s="962" t="s">
        <v>320</v>
      </c>
      <c r="B3159" t="s">
        <v>262</v>
      </c>
      <c r="C3159" t="s">
        <v>13</v>
      </c>
      <c r="D3159" t="s">
        <v>11</v>
      </c>
      <c r="E3159" t="s">
        <v>511</v>
      </c>
      <c r="F3159" t="s">
        <v>392</v>
      </c>
      <c r="R3159">
        <v>0</v>
      </c>
      <c r="S3159">
        <v>0</v>
      </c>
      <c r="T3159">
        <v>500000000</v>
      </c>
      <c r="X3159">
        <v>0</v>
      </c>
      <c r="Y3159">
        <v>500000000</v>
      </c>
      <c r="AA3159" t="s">
        <v>2027</v>
      </c>
    </row>
    <row r="3160" spans="1:27" ht="15" customHeight="1">
      <c r="A3160" s="962" t="s">
        <v>320</v>
      </c>
      <c r="B3160" t="s">
        <v>263</v>
      </c>
      <c r="C3160" t="s">
        <v>13</v>
      </c>
      <c r="D3160" t="s">
        <v>11</v>
      </c>
      <c r="E3160" t="s">
        <v>511</v>
      </c>
      <c r="F3160" t="s">
        <v>392</v>
      </c>
      <c r="R3160">
        <v>0</v>
      </c>
      <c r="S3160">
        <v>0</v>
      </c>
      <c r="T3160">
        <v>500000000</v>
      </c>
      <c r="X3160">
        <v>0</v>
      </c>
      <c r="Y3160">
        <v>500000000</v>
      </c>
      <c r="AA3160" t="s">
        <v>2027</v>
      </c>
    </row>
    <row r="3161" spans="1:27" ht="15" customHeight="1">
      <c r="A3161" s="962" t="s">
        <v>320</v>
      </c>
      <c r="B3161" t="s">
        <v>254</v>
      </c>
      <c r="C3161" t="s">
        <v>13</v>
      </c>
      <c r="D3161" t="s">
        <v>11</v>
      </c>
      <c r="E3161" t="s">
        <v>511</v>
      </c>
      <c r="F3161" t="s">
        <v>392</v>
      </c>
      <c r="H3161" t="s">
        <v>556</v>
      </c>
      <c r="I3161" t="s">
        <v>353</v>
      </c>
      <c r="K3161" t="s">
        <v>333</v>
      </c>
      <c r="L3161" t="s">
        <v>374</v>
      </c>
      <c r="M3161" t="s">
        <v>58</v>
      </c>
      <c r="O3161" t="s">
        <v>335</v>
      </c>
      <c r="P3161" t="s">
        <v>336</v>
      </c>
      <c r="Q3161" t="s">
        <v>337</v>
      </c>
      <c r="R3161">
        <v>658</v>
      </c>
      <c r="U3161">
        <v>658.12</v>
      </c>
      <c r="V3161">
        <v>32.909999999999997</v>
      </c>
      <c r="W3161">
        <v>0.1</v>
      </c>
      <c r="X3161">
        <v>0</v>
      </c>
      <c r="Y3161">
        <v>500000000</v>
      </c>
      <c r="Z3161">
        <v>0</v>
      </c>
      <c r="AA3161" t="s">
        <v>2028</v>
      </c>
    </row>
    <row r="3162" spans="1:27" ht="15" customHeight="1">
      <c r="A3162" s="962" t="s">
        <v>323</v>
      </c>
      <c r="B3162" t="s">
        <v>247</v>
      </c>
      <c r="C3162" t="s">
        <v>13</v>
      </c>
      <c r="D3162" t="s">
        <v>11</v>
      </c>
      <c r="E3162" t="s">
        <v>511</v>
      </c>
      <c r="F3162" t="s">
        <v>392</v>
      </c>
      <c r="R3162">
        <v>0</v>
      </c>
      <c r="U3162">
        <v>0</v>
      </c>
      <c r="V3162">
        <v>0</v>
      </c>
      <c r="X3162">
        <v>0</v>
      </c>
      <c r="Y3162">
        <v>500000000</v>
      </c>
      <c r="Z3162">
        <v>0</v>
      </c>
      <c r="AA3162" t="s">
        <v>2028</v>
      </c>
    </row>
    <row r="3163" spans="1:27" ht="15" customHeight="1">
      <c r="A3163" s="962" t="s">
        <v>323</v>
      </c>
      <c r="B3163" t="s">
        <v>254</v>
      </c>
      <c r="C3163" t="s">
        <v>13</v>
      </c>
      <c r="D3163" t="s">
        <v>11</v>
      </c>
      <c r="E3163" t="s">
        <v>511</v>
      </c>
      <c r="F3163" t="s">
        <v>392</v>
      </c>
      <c r="L3163" t="s">
        <v>1977</v>
      </c>
      <c r="N3163" t="s">
        <v>230</v>
      </c>
      <c r="O3163" t="s">
        <v>349</v>
      </c>
      <c r="P3163" t="s">
        <v>1978</v>
      </c>
      <c r="Q3163" t="s">
        <v>2003</v>
      </c>
      <c r="R3163">
        <v>8.48</v>
      </c>
      <c r="X3163">
        <v>0</v>
      </c>
      <c r="Y3163">
        <v>500000000</v>
      </c>
      <c r="AA3163" t="s">
        <v>2025</v>
      </c>
    </row>
    <row r="3164" spans="1:27" ht="15" customHeight="1">
      <c r="A3164" s="962" t="s">
        <v>323</v>
      </c>
      <c r="B3164" t="s">
        <v>246</v>
      </c>
      <c r="C3164" t="s">
        <v>13</v>
      </c>
      <c r="D3164" t="s">
        <v>11</v>
      </c>
      <c r="E3164" t="s">
        <v>511</v>
      </c>
      <c r="F3164" t="s">
        <v>392</v>
      </c>
      <c r="R3164">
        <v>0</v>
      </c>
      <c r="S3164">
        <v>0</v>
      </c>
      <c r="T3164">
        <v>500000000</v>
      </c>
      <c r="X3164">
        <v>0</v>
      </c>
      <c r="Y3164">
        <v>500000000</v>
      </c>
      <c r="AA3164" t="s">
        <v>2027</v>
      </c>
    </row>
    <row r="3165" spans="1:27" ht="15" customHeight="1">
      <c r="A3165" s="962" t="s">
        <v>323</v>
      </c>
      <c r="B3165" t="s">
        <v>263</v>
      </c>
      <c r="C3165" t="s">
        <v>13</v>
      </c>
      <c r="D3165" t="s">
        <v>11</v>
      </c>
      <c r="E3165" t="s">
        <v>511</v>
      </c>
      <c r="F3165" t="s">
        <v>392</v>
      </c>
      <c r="R3165">
        <v>0</v>
      </c>
      <c r="S3165">
        <v>0</v>
      </c>
      <c r="T3165">
        <v>500000000</v>
      </c>
      <c r="X3165">
        <v>0</v>
      </c>
      <c r="Y3165">
        <v>500000000</v>
      </c>
      <c r="AA3165" t="s">
        <v>2027</v>
      </c>
    </row>
    <row r="3166" spans="1:27" ht="15" customHeight="1">
      <c r="A3166" s="962" t="s">
        <v>244</v>
      </c>
      <c r="B3166" t="s">
        <v>278</v>
      </c>
      <c r="C3166" t="s">
        <v>13</v>
      </c>
      <c r="D3166" t="s">
        <v>11</v>
      </c>
      <c r="E3166" t="s">
        <v>511</v>
      </c>
      <c r="F3166" t="s">
        <v>413</v>
      </c>
      <c r="O3166" t="s">
        <v>361</v>
      </c>
      <c r="P3166" t="s">
        <v>868</v>
      </c>
      <c r="Q3166" t="s">
        <v>869</v>
      </c>
      <c r="R3166">
        <v>14.8</v>
      </c>
      <c r="X3166">
        <v>0</v>
      </c>
      <c r="Y3166">
        <v>500000000</v>
      </c>
      <c r="AA3166" t="s">
        <v>2025</v>
      </c>
    </row>
    <row r="3167" spans="1:27" ht="15" customHeight="1">
      <c r="A3167" s="962" t="s">
        <v>244</v>
      </c>
      <c r="B3167" t="s">
        <v>279</v>
      </c>
      <c r="C3167" t="s">
        <v>13</v>
      </c>
      <c r="D3167" t="s">
        <v>11</v>
      </c>
      <c r="E3167" t="s">
        <v>511</v>
      </c>
      <c r="F3167" t="s">
        <v>413</v>
      </c>
      <c r="G3167" t="s">
        <v>557</v>
      </c>
      <c r="I3167" t="s">
        <v>415</v>
      </c>
      <c r="K3167" t="s">
        <v>333</v>
      </c>
      <c r="L3167" t="s">
        <v>334</v>
      </c>
      <c r="M3167" t="s">
        <v>67</v>
      </c>
      <c r="O3167" t="s">
        <v>335</v>
      </c>
      <c r="P3167" t="s">
        <v>336</v>
      </c>
      <c r="Q3167" t="s">
        <v>337</v>
      </c>
      <c r="R3167">
        <v>30.7</v>
      </c>
      <c r="U3167">
        <v>30.72</v>
      </c>
      <c r="V3167">
        <v>1.54</v>
      </c>
      <c r="W3167">
        <v>0.1</v>
      </c>
      <c r="X3167">
        <v>0</v>
      </c>
      <c r="Y3167">
        <v>500000000</v>
      </c>
      <c r="Z3167">
        <v>0</v>
      </c>
      <c r="AA3167" t="s">
        <v>2028</v>
      </c>
    </row>
    <row r="3168" spans="1:27" ht="15" customHeight="1">
      <c r="A3168" s="962" t="s">
        <v>246</v>
      </c>
      <c r="B3168" t="s">
        <v>321</v>
      </c>
      <c r="C3168" t="s">
        <v>13</v>
      </c>
      <c r="D3168" t="s">
        <v>11</v>
      </c>
      <c r="E3168" t="s">
        <v>511</v>
      </c>
      <c r="F3168" t="s">
        <v>413</v>
      </c>
      <c r="R3168">
        <v>0</v>
      </c>
      <c r="S3168">
        <v>0</v>
      </c>
      <c r="T3168">
        <v>500000000</v>
      </c>
      <c r="X3168">
        <v>0</v>
      </c>
      <c r="Y3168">
        <v>500000000</v>
      </c>
      <c r="AA3168" t="s">
        <v>2027</v>
      </c>
    </row>
    <row r="3169" spans="1:27" ht="15" customHeight="1">
      <c r="A3169" s="962" t="s">
        <v>246</v>
      </c>
      <c r="B3169" t="s">
        <v>281</v>
      </c>
      <c r="C3169" t="s">
        <v>13</v>
      </c>
      <c r="D3169" t="s">
        <v>11</v>
      </c>
      <c r="E3169" t="s">
        <v>511</v>
      </c>
      <c r="F3169" t="s">
        <v>413</v>
      </c>
      <c r="R3169">
        <v>0</v>
      </c>
      <c r="S3169">
        <v>0</v>
      </c>
      <c r="T3169">
        <v>500000000</v>
      </c>
      <c r="X3169">
        <v>0</v>
      </c>
      <c r="Y3169">
        <v>500000000</v>
      </c>
      <c r="AA3169" t="s">
        <v>2027</v>
      </c>
    </row>
    <row r="3170" spans="1:27" ht="15" customHeight="1">
      <c r="A3170" s="962" t="s">
        <v>246</v>
      </c>
      <c r="B3170" t="s">
        <v>282</v>
      </c>
      <c r="C3170" t="s">
        <v>13</v>
      </c>
      <c r="D3170" t="s">
        <v>11</v>
      </c>
      <c r="E3170" t="s">
        <v>511</v>
      </c>
      <c r="F3170" t="s">
        <v>413</v>
      </c>
      <c r="R3170">
        <v>0</v>
      </c>
      <c r="S3170">
        <v>0</v>
      </c>
      <c r="T3170">
        <v>500000000</v>
      </c>
      <c r="X3170">
        <v>0</v>
      </c>
      <c r="Y3170">
        <v>500000000</v>
      </c>
      <c r="AA3170" t="s">
        <v>2027</v>
      </c>
    </row>
    <row r="3171" spans="1:27" ht="15" customHeight="1">
      <c r="A3171" s="962" t="s">
        <v>246</v>
      </c>
      <c r="B3171" t="s">
        <v>324</v>
      </c>
      <c r="C3171" t="s">
        <v>13</v>
      </c>
      <c r="D3171" t="s">
        <v>11</v>
      </c>
      <c r="E3171" t="s">
        <v>511</v>
      </c>
      <c r="F3171" t="s">
        <v>413</v>
      </c>
      <c r="R3171">
        <v>0</v>
      </c>
      <c r="S3171">
        <v>0</v>
      </c>
      <c r="T3171">
        <v>500000000</v>
      </c>
      <c r="X3171">
        <v>0</v>
      </c>
      <c r="Y3171">
        <v>500000000</v>
      </c>
      <c r="AA3171" t="s">
        <v>2027</v>
      </c>
    </row>
    <row r="3172" spans="1:27" ht="15" customHeight="1">
      <c r="A3172" s="962" t="s">
        <v>247</v>
      </c>
      <c r="B3172" t="s">
        <v>300</v>
      </c>
      <c r="C3172" t="s">
        <v>13</v>
      </c>
      <c r="D3172" t="s">
        <v>11</v>
      </c>
      <c r="E3172" t="s">
        <v>511</v>
      </c>
      <c r="F3172" t="s">
        <v>413</v>
      </c>
      <c r="J3172" t="s">
        <v>663</v>
      </c>
      <c r="L3172" t="s">
        <v>339</v>
      </c>
      <c r="O3172" t="s">
        <v>882</v>
      </c>
      <c r="P3172" t="s">
        <v>868</v>
      </c>
      <c r="Q3172" t="s">
        <v>869</v>
      </c>
      <c r="R3172">
        <v>13.4</v>
      </c>
      <c r="X3172">
        <v>0</v>
      </c>
      <c r="Y3172">
        <v>500000000</v>
      </c>
      <c r="AA3172" t="s">
        <v>2025</v>
      </c>
    </row>
    <row r="3173" spans="1:27" ht="15" customHeight="1">
      <c r="A3173" s="962" t="s">
        <v>247</v>
      </c>
      <c r="B3173" t="s">
        <v>290</v>
      </c>
      <c r="C3173" t="s">
        <v>13</v>
      </c>
      <c r="D3173" t="s">
        <v>11</v>
      </c>
      <c r="E3173" t="s">
        <v>511</v>
      </c>
      <c r="F3173" t="s">
        <v>413</v>
      </c>
      <c r="J3173" t="s">
        <v>338</v>
      </c>
      <c r="L3173" t="s">
        <v>339</v>
      </c>
      <c r="R3173">
        <v>0</v>
      </c>
      <c r="U3173">
        <v>0</v>
      </c>
      <c r="V3173">
        <v>0</v>
      </c>
      <c r="X3173">
        <v>0</v>
      </c>
      <c r="Y3173">
        <v>500000000</v>
      </c>
      <c r="Z3173">
        <v>0</v>
      </c>
      <c r="AA3173" t="s">
        <v>2028</v>
      </c>
    </row>
    <row r="3174" spans="1:27" ht="15" customHeight="1">
      <c r="A3174" s="962" t="s">
        <v>247</v>
      </c>
      <c r="B3174" t="s">
        <v>289</v>
      </c>
      <c r="C3174" t="s">
        <v>13</v>
      </c>
      <c r="D3174" t="s">
        <v>11</v>
      </c>
      <c r="E3174" t="s">
        <v>511</v>
      </c>
      <c r="F3174" t="s">
        <v>413</v>
      </c>
      <c r="R3174">
        <v>0</v>
      </c>
      <c r="X3174">
        <v>0</v>
      </c>
      <c r="Y3174">
        <v>500000000</v>
      </c>
      <c r="AA3174" t="s">
        <v>2025</v>
      </c>
    </row>
    <row r="3175" spans="1:27" ht="15" customHeight="1">
      <c r="A3175" s="962" t="s">
        <v>247</v>
      </c>
      <c r="B3175" t="s">
        <v>288</v>
      </c>
      <c r="C3175" t="s">
        <v>13</v>
      </c>
      <c r="D3175" t="s">
        <v>11</v>
      </c>
      <c r="E3175" t="s">
        <v>511</v>
      </c>
      <c r="F3175" t="s">
        <v>413</v>
      </c>
      <c r="R3175">
        <v>13.4</v>
      </c>
      <c r="X3175">
        <v>0</v>
      </c>
      <c r="Y3175">
        <v>500000000</v>
      </c>
      <c r="AA3175" t="s">
        <v>2025</v>
      </c>
    </row>
    <row r="3176" spans="1:27" ht="15" customHeight="1">
      <c r="A3176" s="962" t="s">
        <v>247</v>
      </c>
      <c r="B3176" t="s">
        <v>298</v>
      </c>
      <c r="C3176" t="s">
        <v>13</v>
      </c>
      <c r="D3176" t="s">
        <v>11</v>
      </c>
      <c r="E3176" t="s">
        <v>511</v>
      </c>
      <c r="F3176" t="s">
        <v>413</v>
      </c>
      <c r="R3176">
        <v>13.4</v>
      </c>
      <c r="X3176">
        <v>0</v>
      </c>
      <c r="Y3176">
        <v>500000000</v>
      </c>
      <c r="AA3176" t="s">
        <v>2025</v>
      </c>
    </row>
    <row r="3177" spans="1:27" ht="15" customHeight="1">
      <c r="A3177" s="962" t="s">
        <v>247</v>
      </c>
      <c r="B3177" t="s">
        <v>297</v>
      </c>
      <c r="C3177" t="s">
        <v>13</v>
      </c>
      <c r="D3177" t="s">
        <v>11</v>
      </c>
      <c r="E3177" t="s">
        <v>511</v>
      </c>
      <c r="F3177" t="s">
        <v>413</v>
      </c>
      <c r="R3177">
        <v>13.4</v>
      </c>
      <c r="X3177">
        <v>0</v>
      </c>
      <c r="Y3177">
        <v>500000000</v>
      </c>
      <c r="AA3177" t="s">
        <v>2025</v>
      </c>
    </row>
    <row r="3178" spans="1:27" ht="15" customHeight="1">
      <c r="A3178" s="962" t="s">
        <v>247</v>
      </c>
      <c r="B3178" t="s">
        <v>287</v>
      </c>
      <c r="C3178" t="s">
        <v>13</v>
      </c>
      <c r="D3178" t="s">
        <v>11</v>
      </c>
      <c r="E3178" t="s">
        <v>511</v>
      </c>
      <c r="F3178" t="s">
        <v>413</v>
      </c>
      <c r="R3178">
        <v>14.8</v>
      </c>
      <c r="X3178">
        <v>0</v>
      </c>
      <c r="Y3178">
        <v>500000000</v>
      </c>
      <c r="AA3178" t="s">
        <v>2025</v>
      </c>
    </row>
    <row r="3179" spans="1:27" ht="15" customHeight="1">
      <c r="A3179" s="962" t="s">
        <v>247</v>
      </c>
      <c r="B3179" t="s">
        <v>301</v>
      </c>
      <c r="C3179" t="s">
        <v>13</v>
      </c>
      <c r="D3179" t="s">
        <v>11</v>
      </c>
      <c r="E3179" t="s">
        <v>511</v>
      </c>
      <c r="F3179" t="s">
        <v>413</v>
      </c>
      <c r="R3179">
        <v>6.69</v>
      </c>
      <c r="S3179">
        <v>0</v>
      </c>
      <c r="T3179">
        <v>13.4</v>
      </c>
      <c r="X3179">
        <v>0</v>
      </c>
      <c r="Y3179">
        <v>500000000</v>
      </c>
      <c r="AA3179" t="s">
        <v>2029</v>
      </c>
    </row>
    <row r="3180" spans="1:27" ht="15" customHeight="1">
      <c r="A3180" s="962" t="s">
        <v>247</v>
      </c>
      <c r="B3180" t="s">
        <v>302</v>
      </c>
      <c r="C3180" t="s">
        <v>13</v>
      </c>
      <c r="D3180" t="s">
        <v>11</v>
      </c>
      <c r="E3180" t="s">
        <v>511</v>
      </c>
      <c r="F3180" t="s">
        <v>413</v>
      </c>
      <c r="R3180">
        <v>6.69</v>
      </c>
      <c r="S3180">
        <v>0</v>
      </c>
      <c r="T3180">
        <v>13.4</v>
      </c>
      <c r="X3180">
        <v>0</v>
      </c>
      <c r="Y3180">
        <v>500000000</v>
      </c>
      <c r="AA3180" t="s">
        <v>2029</v>
      </c>
    </row>
    <row r="3181" spans="1:27" ht="15" customHeight="1">
      <c r="A3181" s="962" t="s">
        <v>247</v>
      </c>
      <c r="B3181" t="s">
        <v>322</v>
      </c>
      <c r="C3181" t="s">
        <v>13</v>
      </c>
      <c r="D3181" t="s">
        <v>11</v>
      </c>
      <c r="E3181" t="s">
        <v>511</v>
      </c>
      <c r="F3181" t="s">
        <v>413</v>
      </c>
      <c r="H3181" t="s">
        <v>870</v>
      </c>
      <c r="I3181" t="s">
        <v>450</v>
      </c>
      <c r="J3181" t="s">
        <v>921</v>
      </c>
      <c r="K3181" t="s">
        <v>854</v>
      </c>
      <c r="L3181" t="s">
        <v>871</v>
      </c>
      <c r="M3181" t="s">
        <v>56</v>
      </c>
      <c r="O3181" t="s">
        <v>361</v>
      </c>
      <c r="P3181" t="s">
        <v>851</v>
      </c>
      <c r="Q3181" t="s">
        <v>337</v>
      </c>
      <c r="R3181">
        <v>0.01</v>
      </c>
      <c r="X3181">
        <v>0</v>
      </c>
      <c r="Y3181">
        <v>500000000</v>
      </c>
      <c r="AA3181" t="s">
        <v>2025</v>
      </c>
    </row>
    <row r="3182" spans="1:27" ht="15" customHeight="1">
      <c r="A3182" s="962" t="s">
        <v>247</v>
      </c>
      <c r="B3182" t="s">
        <v>318</v>
      </c>
      <c r="C3182" t="s">
        <v>13</v>
      </c>
      <c r="D3182" t="s">
        <v>11</v>
      </c>
      <c r="E3182" t="s">
        <v>511</v>
      </c>
      <c r="F3182" t="s">
        <v>413</v>
      </c>
      <c r="H3182" t="s">
        <v>969</v>
      </c>
      <c r="I3182" t="s">
        <v>847</v>
      </c>
      <c r="J3182" t="s">
        <v>848</v>
      </c>
      <c r="K3182" t="s">
        <v>849</v>
      </c>
      <c r="L3182" t="s">
        <v>850</v>
      </c>
      <c r="M3182" t="s">
        <v>57</v>
      </c>
      <c r="O3182" t="s">
        <v>361</v>
      </c>
      <c r="P3182" t="s">
        <v>851</v>
      </c>
      <c r="Q3182" t="s">
        <v>337</v>
      </c>
      <c r="R3182">
        <v>1.42</v>
      </c>
      <c r="X3182">
        <v>0</v>
      </c>
      <c r="Y3182">
        <v>500000000</v>
      </c>
      <c r="AA3182" t="s">
        <v>2025</v>
      </c>
    </row>
    <row r="3183" spans="1:27" ht="15" customHeight="1">
      <c r="A3183" s="962" t="s">
        <v>247</v>
      </c>
      <c r="B3183" t="s">
        <v>317</v>
      </c>
      <c r="C3183" t="s">
        <v>13</v>
      </c>
      <c r="D3183" t="s">
        <v>11</v>
      </c>
      <c r="E3183" t="s">
        <v>511</v>
      </c>
      <c r="F3183" t="s">
        <v>413</v>
      </c>
      <c r="I3183" t="s">
        <v>847</v>
      </c>
      <c r="K3183" t="s">
        <v>849</v>
      </c>
      <c r="L3183" t="s">
        <v>850</v>
      </c>
      <c r="M3183" t="s">
        <v>57</v>
      </c>
      <c r="O3183" t="s">
        <v>361</v>
      </c>
      <c r="P3183" t="s">
        <v>851</v>
      </c>
      <c r="Q3183" t="s">
        <v>337</v>
      </c>
      <c r="R3183">
        <v>1.42</v>
      </c>
      <c r="X3183">
        <v>0</v>
      </c>
      <c r="Y3183">
        <v>500000000</v>
      </c>
      <c r="AA3183" t="s">
        <v>2025</v>
      </c>
    </row>
    <row r="3184" spans="1:27" ht="15" customHeight="1">
      <c r="A3184" s="962" t="s">
        <v>247</v>
      </c>
      <c r="B3184" t="s">
        <v>305</v>
      </c>
      <c r="C3184" t="s">
        <v>13</v>
      </c>
      <c r="D3184" t="s">
        <v>11</v>
      </c>
      <c r="E3184" t="s">
        <v>511</v>
      </c>
      <c r="F3184" t="s">
        <v>413</v>
      </c>
      <c r="R3184">
        <v>1.42</v>
      </c>
      <c r="X3184">
        <v>0</v>
      </c>
      <c r="Y3184">
        <v>500000000</v>
      </c>
      <c r="AA3184" t="s">
        <v>2025</v>
      </c>
    </row>
    <row r="3185" spans="1:27" ht="15" customHeight="1">
      <c r="A3185" s="962" t="s">
        <v>247</v>
      </c>
      <c r="B3185" t="s">
        <v>324</v>
      </c>
      <c r="C3185" t="s">
        <v>13</v>
      </c>
      <c r="D3185" t="s">
        <v>11</v>
      </c>
      <c r="E3185" t="s">
        <v>511</v>
      </c>
      <c r="F3185" t="s">
        <v>413</v>
      </c>
      <c r="R3185">
        <v>0</v>
      </c>
      <c r="U3185">
        <v>0</v>
      </c>
      <c r="V3185">
        <v>0</v>
      </c>
      <c r="X3185">
        <v>0</v>
      </c>
      <c r="Y3185">
        <v>500000000</v>
      </c>
      <c r="Z3185">
        <v>0</v>
      </c>
      <c r="AA3185" t="s">
        <v>2028</v>
      </c>
    </row>
    <row r="3186" spans="1:27" ht="15" customHeight="1">
      <c r="A3186" s="962" t="s">
        <v>248</v>
      </c>
      <c r="B3186" t="s">
        <v>278</v>
      </c>
      <c r="C3186" t="s">
        <v>13</v>
      </c>
      <c r="D3186" t="s">
        <v>11</v>
      </c>
      <c r="E3186" t="s">
        <v>511</v>
      </c>
      <c r="F3186" t="s">
        <v>413</v>
      </c>
      <c r="R3186">
        <v>0</v>
      </c>
      <c r="X3186">
        <v>0</v>
      </c>
      <c r="Y3186">
        <v>500000000</v>
      </c>
      <c r="AA3186" t="s">
        <v>2025</v>
      </c>
    </row>
    <row r="3187" spans="1:27" ht="15" customHeight="1">
      <c r="A3187" s="962" t="s">
        <v>248</v>
      </c>
      <c r="B3187" t="s">
        <v>279</v>
      </c>
      <c r="C3187" t="s">
        <v>13</v>
      </c>
      <c r="D3187" t="s">
        <v>11</v>
      </c>
      <c r="E3187" t="s">
        <v>511</v>
      </c>
      <c r="F3187" t="s">
        <v>413</v>
      </c>
      <c r="G3187" t="s">
        <v>416</v>
      </c>
      <c r="I3187" t="s">
        <v>415</v>
      </c>
      <c r="K3187" t="s">
        <v>333</v>
      </c>
      <c r="L3187" t="s">
        <v>250</v>
      </c>
      <c r="M3187" t="s">
        <v>67</v>
      </c>
      <c r="O3187" t="s">
        <v>335</v>
      </c>
      <c r="P3187" t="s">
        <v>336</v>
      </c>
      <c r="Q3187" t="s">
        <v>337</v>
      </c>
      <c r="R3187">
        <v>6.24</v>
      </c>
      <c r="X3187">
        <v>0</v>
      </c>
      <c r="Y3187">
        <v>500000000</v>
      </c>
      <c r="AA3187" t="s">
        <v>2025</v>
      </c>
    </row>
    <row r="3188" spans="1:27" ht="15" customHeight="1">
      <c r="A3188" s="962" t="s">
        <v>249</v>
      </c>
      <c r="B3188" t="s">
        <v>278</v>
      </c>
      <c r="C3188" t="s">
        <v>13</v>
      </c>
      <c r="D3188" t="s">
        <v>11</v>
      </c>
      <c r="E3188" t="s">
        <v>511</v>
      </c>
      <c r="F3188" t="s">
        <v>413</v>
      </c>
      <c r="J3188" t="s">
        <v>340</v>
      </c>
      <c r="L3188" t="s">
        <v>249</v>
      </c>
      <c r="R3188">
        <v>0</v>
      </c>
      <c r="U3188">
        <v>0</v>
      </c>
      <c r="V3188">
        <v>0</v>
      </c>
      <c r="X3188">
        <v>0</v>
      </c>
      <c r="Y3188">
        <v>500000000</v>
      </c>
      <c r="Z3188">
        <v>0</v>
      </c>
      <c r="AA3188" t="s">
        <v>2028</v>
      </c>
    </row>
    <row r="3189" spans="1:27" ht="15" customHeight="1">
      <c r="A3189" s="962" t="s">
        <v>250</v>
      </c>
      <c r="B3189" t="s">
        <v>279</v>
      </c>
      <c r="C3189" t="s">
        <v>13</v>
      </c>
      <c r="D3189" t="s">
        <v>11</v>
      </c>
      <c r="E3189" t="s">
        <v>511</v>
      </c>
      <c r="F3189" t="s">
        <v>413</v>
      </c>
      <c r="G3189" t="s">
        <v>558</v>
      </c>
      <c r="I3189" t="s">
        <v>415</v>
      </c>
      <c r="K3189" t="s">
        <v>333</v>
      </c>
      <c r="L3189" t="s">
        <v>250</v>
      </c>
      <c r="M3189" t="s">
        <v>67</v>
      </c>
      <c r="O3189" t="s">
        <v>335</v>
      </c>
      <c r="P3189" t="s">
        <v>336</v>
      </c>
      <c r="Q3189" t="s">
        <v>337</v>
      </c>
      <c r="R3189">
        <v>6.24</v>
      </c>
      <c r="U3189">
        <v>6.24</v>
      </c>
      <c r="V3189">
        <v>0.31</v>
      </c>
      <c r="W3189">
        <v>0.1</v>
      </c>
      <c r="X3189">
        <v>0</v>
      </c>
      <c r="Y3189">
        <v>500000000</v>
      </c>
      <c r="Z3189">
        <v>0</v>
      </c>
      <c r="AA3189" t="s">
        <v>2028</v>
      </c>
    </row>
    <row r="3190" spans="1:27" ht="15" customHeight="1">
      <c r="A3190" s="962" t="s">
        <v>254</v>
      </c>
      <c r="B3190" t="s">
        <v>283</v>
      </c>
      <c r="C3190" t="s">
        <v>13</v>
      </c>
      <c r="D3190" t="s">
        <v>11</v>
      </c>
      <c r="E3190" t="s">
        <v>511</v>
      </c>
      <c r="F3190" t="s">
        <v>413</v>
      </c>
      <c r="J3190" t="s">
        <v>342</v>
      </c>
      <c r="L3190" t="s">
        <v>343</v>
      </c>
      <c r="R3190">
        <v>0</v>
      </c>
      <c r="U3190">
        <v>0</v>
      </c>
      <c r="V3190">
        <v>0</v>
      </c>
      <c r="X3190">
        <v>0</v>
      </c>
      <c r="Y3190">
        <v>500000000</v>
      </c>
      <c r="Z3190">
        <v>0</v>
      </c>
      <c r="AA3190" t="s">
        <v>2028</v>
      </c>
    </row>
    <row r="3191" spans="1:27" ht="15" customHeight="1">
      <c r="A3191" s="962" t="s">
        <v>254</v>
      </c>
      <c r="B3191" t="s">
        <v>289</v>
      </c>
      <c r="C3191" t="s">
        <v>13</v>
      </c>
      <c r="D3191" t="s">
        <v>11</v>
      </c>
      <c r="E3191" t="s">
        <v>511</v>
      </c>
      <c r="F3191" t="s">
        <v>413</v>
      </c>
      <c r="O3191" t="s">
        <v>361</v>
      </c>
      <c r="P3191" t="s">
        <v>868</v>
      </c>
      <c r="Q3191" t="s">
        <v>869</v>
      </c>
      <c r="R3191">
        <v>23.2</v>
      </c>
      <c r="X3191">
        <v>0</v>
      </c>
      <c r="Y3191">
        <v>500000000</v>
      </c>
      <c r="AA3191" t="s">
        <v>2025</v>
      </c>
    </row>
    <row r="3192" spans="1:27" ht="15" customHeight="1">
      <c r="A3192" s="962" t="s">
        <v>254</v>
      </c>
      <c r="B3192" t="s">
        <v>290</v>
      </c>
      <c r="C3192" t="s">
        <v>13</v>
      </c>
      <c r="D3192" t="s">
        <v>11</v>
      </c>
      <c r="E3192" t="s">
        <v>511</v>
      </c>
      <c r="F3192" t="s">
        <v>413</v>
      </c>
      <c r="R3192">
        <v>6.44</v>
      </c>
      <c r="S3192">
        <v>0</v>
      </c>
      <c r="T3192">
        <v>23.2</v>
      </c>
      <c r="X3192">
        <v>0</v>
      </c>
      <c r="Y3192">
        <v>500000000</v>
      </c>
      <c r="AA3192" t="s">
        <v>2029</v>
      </c>
    </row>
    <row r="3193" spans="1:27" ht="15" customHeight="1">
      <c r="A3193" s="962" t="s">
        <v>254</v>
      </c>
      <c r="B3193" t="s">
        <v>292</v>
      </c>
      <c r="C3193" t="s">
        <v>13</v>
      </c>
      <c r="D3193" t="s">
        <v>11</v>
      </c>
      <c r="E3193" t="s">
        <v>511</v>
      </c>
      <c r="F3193" t="s">
        <v>413</v>
      </c>
      <c r="R3193">
        <v>2.58</v>
      </c>
      <c r="S3193">
        <v>0</v>
      </c>
      <c r="T3193">
        <v>23.2</v>
      </c>
      <c r="X3193">
        <v>0</v>
      </c>
      <c r="Y3193">
        <v>500000000</v>
      </c>
      <c r="AA3193" t="s">
        <v>2029</v>
      </c>
    </row>
    <row r="3194" spans="1:27" ht="15" customHeight="1">
      <c r="A3194" s="962" t="s">
        <v>254</v>
      </c>
      <c r="B3194" t="s">
        <v>294</v>
      </c>
      <c r="C3194" t="s">
        <v>13</v>
      </c>
      <c r="D3194" t="s">
        <v>11</v>
      </c>
      <c r="E3194" t="s">
        <v>511</v>
      </c>
      <c r="F3194" t="s">
        <v>413</v>
      </c>
      <c r="R3194">
        <v>1.29</v>
      </c>
      <c r="S3194">
        <v>0</v>
      </c>
      <c r="T3194">
        <v>23.2</v>
      </c>
      <c r="X3194">
        <v>0</v>
      </c>
      <c r="Y3194">
        <v>500000000</v>
      </c>
      <c r="AA3194" t="s">
        <v>2029</v>
      </c>
    </row>
    <row r="3195" spans="1:27" ht="15" customHeight="1">
      <c r="A3195" s="962" t="s">
        <v>254</v>
      </c>
      <c r="B3195" t="s">
        <v>295</v>
      </c>
      <c r="C3195" t="s">
        <v>13</v>
      </c>
      <c r="D3195" t="s">
        <v>11</v>
      </c>
      <c r="E3195" t="s">
        <v>511</v>
      </c>
      <c r="F3195" t="s">
        <v>413</v>
      </c>
      <c r="R3195">
        <v>6.44</v>
      </c>
      <c r="S3195">
        <v>0</v>
      </c>
      <c r="T3195">
        <v>23.2</v>
      </c>
      <c r="X3195">
        <v>0</v>
      </c>
      <c r="Y3195">
        <v>500000000</v>
      </c>
      <c r="AA3195" t="s">
        <v>2029</v>
      </c>
    </row>
    <row r="3196" spans="1:27" ht="15" customHeight="1">
      <c r="A3196" s="962" t="s">
        <v>254</v>
      </c>
      <c r="B3196" t="s">
        <v>280</v>
      </c>
      <c r="C3196" t="s">
        <v>13</v>
      </c>
      <c r="D3196" t="s">
        <v>11</v>
      </c>
      <c r="E3196" t="s">
        <v>511</v>
      </c>
      <c r="F3196" t="s">
        <v>413</v>
      </c>
      <c r="G3196" t="s">
        <v>559</v>
      </c>
      <c r="I3196" t="s">
        <v>418</v>
      </c>
      <c r="J3196" t="s">
        <v>560</v>
      </c>
      <c r="K3196" t="s">
        <v>333</v>
      </c>
      <c r="L3196" t="s">
        <v>346</v>
      </c>
      <c r="M3196" t="s">
        <v>60</v>
      </c>
      <c r="O3196" t="s">
        <v>349</v>
      </c>
      <c r="P3196" t="s">
        <v>336</v>
      </c>
      <c r="Q3196" t="s">
        <v>337</v>
      </c>
      <c r="R3196">
        <v>25</v>
      </c>
      <c r="U3196">
        <v>25</v>
      </c>
      <c r="V3196">
        <v>1.25</v>
      </c>
      <c r="W3196">
        <v>0.1</v>
      </c>
      <c r="X3196">
        <v>0</v>
      </c>
      <c r="Y3196">
        <v>500000000</v>
      </c>
      <c r="Z3196">
        <v>0</v>
      </c>
      <c r="AA3196" t="s">
        <v>2028</v>
      </c>
    </row>
    <row r="3197" spans="1:27" ht="15" customHeight="1">
      <c r="A3197" s="962" t="s">
        <v>254</v>
      </c>
      <c r="B3197" t="s">
        <v>299</v>
      </c>
      <c r="C3197" t="s">
        <v>13</v>
      </c>
      <c r="D3197" t="s">
        <v>11</v>
      </c>
      <c r="E3197" t="s">
        <v>511</v>
      </c>
      <c r="F3197" t="s">
        <v>413</v>
      </c>
      <c r="G3197" t="s">
        <v>561</v>
      </c>
      <c r="I3197" t="s">
        <v>421</v>
      </c>
      <c r="J3197" t="s">
        <v>422</v>
      </c>
      <c r="K3197" t="s">
        <v>333</v>
      </c>
      <c r="L3197" t="s">
        <v>348</v>
      </c>
      <c r="M3197" t="s">
        <v>69</v>
      </c>
      <c r="O3197" t="s">
        <v>349</v>
      </c>
      <c r="P3197" t="s">
        <v>336</v>
      </c>
      <c r="Q3197" t="s">
        <v>337</v>
      </c>
      <c r="R3197">
        <v>4.1500000000000004</v>
      </c>
      <c r="U3197">
        <v>4.1500000000000004</v>
      </c>
      <c r="V3197">
        <v>0.21</v>
      </c>
      <c r="W3197">
        <v>0.1</v>
      </c>
      <c r="X3197">
        <v>0</v>
      </c>
      <c r="Y3197">
        <v>500000000</v>
      </c>
      <c r="Z3197">
        <v>0</v>
      </c>
      <c r="AA3197" t="s">
        <v>2028</v>
      </c>
    </row>
    <row r="3198" spans="1:27" ht="15" customHeight="1">
      <c r="A3198" s="962" t="s">
        <v>254</v>
      </c>
      <c r="B3198" t="s">
        <v>284</v>
      </c>
      <c r="C3198" t="s">
        <v>13</v>
      </c>
      <c r="D3198" t="s">
        <v>11</v>
      </c>
      <c r="E3198" t="s">
        <v>511</v>
      </c>
      <c r="F3198" t="s">
        <v>413</v>
      </c>
      <c r="R3198">
        <v>0</v>
      </c>
      <c r="U3198">
        <v>0</v>
      </c>
      <c r="V3198">
        <v>0</v>
      </c>
      <c r="X3198">
        <v>0</v>
      </c>
      <c r="Y3198">
        <v>500000000</v>
      </c>
      <c r="Z3198">
        <v>0</v>
      </c>
      <c r="AA3198" t="s">
        <v>2028</v>
      </c>
    </row>
    <row r="3199" spans="1:27" ht="15" customHeight="1">
      <c r="A3199" s="962" t="s">
        <v>254</v>
      </c>
      <c r="B3199" t="s">
        <v>285</v>
      </c>
      <c r="C3199" t="s">
        <v>13</v>
      </c>
      <c r="D3199" t="s">
        <v>11</v>
      </c>
      <c r="E3199" t="s">
        <v>511</v>
      </c>
      <c r="F3199" t="s">
        <v>413</v>
      </c>
      <c r="R3199">
        <v>0</v>
      </c>
      <c r="U3199">
        <v>0</v>
      </c>
      <c r="V3199">
        <v>0</v>
      </c>
      <c r="X3199">
        <v>0</v>
      </c>
      <c r="Y3199">
        <v>500000000</v>
      </c>
      <c r="Z3199">
        <v>0</v>
      </c>
      <c r="AA3199" t="s">
        <v>2028</v>
      </c>
    </row>
    <row r="3200" spans="1:27" ht="15" customHeight="1">
      <c r="A3200" s="962" t="s">
        <v>254</v>
      </c>
      <c r="B3200" t="s">
        <v>286</v>
      </c>
      <c r="C3200" t="s">
        <v>13</v>
      </c>
      <c r="D3200" t="s">
        <v>11</v>
      </c>
      <c r="E3200" t="s">
        <v>511</v>
      </c>
      <c r="F3200" t="s">
        <v>413</v>
      </c>
      <c r="R3200">
        <v>0</v>
      </c>
      <c r="U3200">
        <v>0</v>
      </c>
      <c r="V3200">
        <v>0</v>
      </c>
      <c r="X3200">
        <v>0</v>
      </c>
      <c r="Y3200">
        <v>500000000</v>
      </c>
      <c r="Z3200">
        <v>0</v>
      </c>
      <c r="AA3200" t="s">
        <v>2028</v>
      </c>
    </row>
    <row r="3201" spans="1:27" ht="15" customHeight="1">
      <c r="A3201" s="962" t="s">
        <v>254</v>
      </c>
      <c r="B3201" t="s">
        <v>303</v>
      </c>
      <c r="C3201" t="s">
        <v>13</v>
      </c>
      <c r="D3201" t="s">
        <v>11</v>
      </c>
      <c r="E3201" t="s">
        <v>511</v>
      </c>
      <c r="F3201" t="s">
        <v>413</v>
      </c>
      <c r="R3201">
        <v>0</v>
      </c>
      <c r="U3201">
        <v>0</v>
      </c>
      <c r="V3201">
        <v>0</v>
      </c>
      <c r="X3201">
        <v>0</v>
      </c>
      <c r="Y3201">
        <v>500000000</v>
      </c>
      <c r="Z3201">
        <v>0</v>
      </c>
      <c r="AA3201" t="s">
        <v>2028</v>
      </c>
    </row>
    <row r="3202" spans="1:27" ht="15" customHeight="1">
      <c r="A3202" s="962" t="s">
        <v>254</v>
      </c>
      <c r="B3202" t="s">
        <v>291</v>
      </c>
      <c r="C3202" t="s">
        <v>13</v>
      </c>
      <c r="D3202" t="s">
        <v>11</v>
      </c>
      <c r="E3202" t="s">
        <v>511</v>
      </c>
      <c r="F3202" t="s">
        <v>413</v>
      </c>
      <c r="R3202">
        <v>3.86</v>
      </c>
      <c r="S3202">
        <v>0</v>
      </c>
      <c r="T3202">
        <v>23.2</v>
      </c>
      <c r="X3202">
        <v>0</v>
      </c>
      <c r="Y3202">
        <v>500000000</v>
      </c>
      <c r="AA3202" t="s">
        <v>2029</v>
      </c>
    </row>
    <row r="3203" spans="1:27" ht="15" customHeight="1">
      <c r="A3203" s="962" t="s">
        <v>254</v>
      </c>
      <c r="B3203" t="s">
        <v>293</v>
      </c>
      <c r="C3203" t="s">
        <v>13</v>
      </c>
      <c r="D3203" t="s">
        <v>11</v>
      </c>
      <c r="E3203" t="s">
        <v>511</v>
      </c>
      <c r="F3203" t="s">
        <v>413</v>
      </c>
      <c r="R3203">
        <v>1.29</v>
      </c>
      <c r="S3203">
        <v>0</v>
      </c>
      <c r="T3203">
        <v>23.2</v>
      </c>
      <c r="X3203">
        <v>0</v>
      </c>
      <c r="Y3203">
        <v>500000000</v>
      </c>
      <c r="AA3203" t="s">
        <v>2029</v>
      </c>
    </row>
    <row r="3204" spans="1:27" ht="15" customHeight="1">
      <c r="A3204" s="962" t="s">
        <v>254</v>
      </c>
      <c r="B3204" t="s">
        <v>288</v>
      </c>
      <c r="C3204" t="s">
        <v>13</v>
      </c>
      <c r="D3204" t="s">
        <v>11</v>
      </c>
      <c r="E3204" t="s">
        <v>511</v>
      </c>
      <c r="F3204" t="s">
        <v>413</v>
      </c>
      <c r="R3204">
        <v>27.3</v>
      </c>
      <c r="X3204">
        <v>0</v>
      </c>
      <c r="Y3204">
        <v>500000000</v>
      </c>
      <c r="AA3204" t="s">
        <v>2025</v>
      </c>
    </row>
    <row r="3205" spans="1:27" ht="15" customHeight="1">
      <c r="A3205" s="962" t="s">
        <v>254</v>
      </c>
      <c r="B3205" t="s">
        <v>298</v>
      </c>
      <c r="C3205" t="s">
        <v>13</v>
      </c>
      <c r="D3205" t="s">
        <v>11</v>
      </c>
      <c r="E3205" t="s">
        <v>511</v>
      </c>
      <c r="F3205" t="s">
        <v>413</v>
      </c>
      <c r="R3205">
        <v>4.1500000000000004</v>
      </c>
      <c r="X3205">
        <v>0</v>
      </c>
      <c r="Y3205">
        <v>500000000</v>
      </c>
      <c r="AA3205" t="s">
        <v>2025</v>
      </c>
    </row>
    <row r="3206" spans="1:27" ht="15" customHeight="1">
      <c r="A3206" s="962" t="s">
        <v>254</v>
      </c>
      <c r="B3206" t="s">
        <v>297</v>
      </c>
      <c r="C3206" t="s">
        <v>13</v>
      </c>
      <c r="D3206" t="s">
        <v>11</v>
      </c>
      <c r="E3206" t="s">
        <v>511</v>
      </c>
      <c r="F3206" t="s">
        <v>413</v>
      </c>
      <c r="R3206">
        <v>4.1500000000000004</v>
      </c>
      <c r="X3206">
        <v>0</v>
      </c>
      <c r="Y3206">
        <v>500000000</v>
      </c>
      <c r="AA3206" t="s">
        <v>2025</v>
      </c>
    </row>
    <row r="3207" spans="1:27" ht="15" customHeight="1">
      <c r="A3207" s="962" t="s">
        <v>254</v>
      </c>
      <c r="B3207" t="s">
        <v>287</v>
      </c>
      <c r="C3207" t="s">
        <v>13</v>
      </c>
      <c r="D3207" t="s">
        <v>11</v>
      </c>
      <c r="E3207" t="s">
        <v>511</v>
      </c>
      <c r="F3207" t="s">
        <v>413</v>
      </c>
      <c r="R3207">
        <v>29.2</v>
      </c>
      <c r="X3207">
        <v>0</v>
      </c>
      <c r="Y3207">
        <v>500000000</v>
      </c>
      <c r="AA3207" t="s">
        <v>2025</v>
      </c>
    </row>
    <row r="3208" spans="1:27" ht="15" customHeight="1">
      <c r="A3208" s="962" t="s">
        <v>254</v>
      </c>
      <c r="B3208" t="s">
        <v>296</v>
      </c>
      <c r="C3208" t="s">
        <v>13</v>
      </c>
      <c r="D3208" t="s">
        <v>11</v>
      </c>
      <c r="E3208" t="s">
        <v>511</v>
      </c>
      <c r="F3208" t="s">
        <v>413</v>
      </c>
      <c r="R3208">
        <v>6.44</v>
      </c>
      <c r="S3208">
        <v>0</v>
      </c>
      <c r="T3208">
        <v>23.2</v>
      </c>
      <c r="X3208">
        <v>0</v>
      </c>
      <c r="Y3208">
        <v>500000000</v>
      </c>
      <c r="AA3208" t="s">
        <v>2029</v>
      </c>
    </row>
    <row r="3209" spans="1:27" ht="15" customHeight="1">
      <c r="A3209" s="962" t="s">
        <v>254</v>
      </c>
      <c r="B3209" t="s">
        <v>319</v>
      </c>
      <c r="C3209" t="s">
        <v>13</v>
      </c>
      <c r="D3209" t="s">
        <v>11</v>
      </c>
      <c r="E3209" t="s">
        <v>511</v>
      </c>
      <c r="F3209" t="s">
        <v>413</v>
      </c>
      <c r="G3209" t="s">
        <v>562</v>
      </c>
      <c r="I3209" t="s">
        <v>415</v>
      </c>
      <c r="K3209" t="s">
        <v>333</v>
      </c>
      <c r="L3209" t="s">
        <v>351</v>
      </c>
      <c r="M3209" t="s">
        <v>67</v>
      </c>
      <c r="O3209" t="s">
        <v>349</v>
      </c>
      <c r="P3209" t="s">
        <v>336</v>
      </c>
      <c r="Q3209" t="s">
        <v>337</v>
      </c>
      <c r="R3209">
        <v>1.86</v>
      </c>
      <c r="U3209">
        <v>1.86</v>
      </c>
      <c r="V3209">
        <v>0.09</v>
      </c>
      <c r="W3209">
        <v>0.1</v>
      </c>
      <c r="X3209">
        <v>0</v>
      </c>
      <c r="Y3209">
        <v>500000000</v>
      </c>
      <c r="Z3209">
        <v>0</v>
      </c>
      <c r="AA3209" t="s">
        <v>2028</v>
      </c>
    </row>
    <row r="3210" spans="1:27" ht="15" customHeight="1">
      <c r="A3210" s="962" t="s">
        <v>254</v>
      </c>
      <c r="B3210" t="s">
        <v>317</v>
      </c>
      <c r="C3210" t="s">
        <v>13</v>
      </c>
      <c r="D3210" t="s">
        <v>11</v>
      </c>
      <c r="E3210" t="s">
        <v>511</v>
      </c>
      <c r="F3210" t="s">
        <v>413</v>
      </c>
      <c r="G3210" t="s">
        <v>423</v>
      </c>
      <c r="I3210" t="s">
        <v>415</v>
      </c>
      <c r="K3210" t="s">
        <v>333</v>
      </c>
      <c r="L3210" t="s">
        <v>351</v>
      </c>
      <c r="M3210" t="s">
        <v>67</v>
      </c>
      <c r="O3210" t="s">
        <v>349</v>
      </c>
      <c r="P3210" t="s">
        <v>336</v>
      </c>
      <c r="Q3210" t="s">
        <v>337</v>
      </c>
      <c r="R3210">
        <v>1.86</v>
      </c>
      <c r="X3210">
        <v>0</v>
      </c>
      <c r="Y3210">
        <v>500000000</v>
      </c>
      <c r="AA3210" t="s">
        <v>2025</v>
      </c>
    </row>
    <row r="3211" spans="1:27" ht="15" customHeight="1">
      <c r="A3211" s="962" t="s">
        <v>254</v>
      </c>
      <c r="B3211" t="s">
        <v>305</v>
      </c>
      <c r="C3211" t="s">
        <v>13</v>
      </c>
      <c r="D3211" t="s">
        <v>11</v>
      </c>
      <c r="E3211" t="s">
        <v>511</v>
      </c>
      <c r="F3211" t="s">
        <v>413</v>
      </c>
      <c r="R3211">
        <v>1.86</v>
      </c>
      <c r="X3211">
        <v>0</v>
      </c>
      <c r="Y3211">
        <v>500000000</v>
      </c>
      <c r="AA3211" t="s">
        <v>2025</v>
      </c>
    </row>
    <row r="3212" spans="1:27" ht="15" customHeight="1">
      <c r="A3212" s="962" t="s">
        <v>254</v>
      </c>
      <c r="B3212" t="s">
        <v>321</v>
      </c>
      <c r="C3212" t="s">
        <v>13</v>
      </c>
      <c r="D3212" t="s">
        <v>11</v>
      </c>
      <c r="E3212" t="s">
        <v>511</v>
      </c>
      <c r="F3212" t="s">
        <v>413</v>
      </c>
      <c r="H3212" t="s">
        <v>563</v>
      </c>
      <c r="I3212" t="s">
        <v>353</v>
      </c>
      <c r="K3212" t="s">
        <v>333</v>
      </c>
      <c r="L3212" t="s">
        <v>354</v>
      </c>
      <c r="M3212" t="s">
        <v>58</v>
      </c>
      <c r="O3212" t="s">
        <v>335</v>
      </c>
      <c r="P3212" t="s">
        <v>336</v>
      </c>
      <c r="Q3212" t="s">
        <v>337</v>
      </c>
      <c r="R3212">
        <v>13</v>
      </c>
      <c r="U3212">
        <v>12.98</v>
      </c>
      <c r="V3212">
        <v>0.65</v>
      </c>
      <c r="W3212">
        <v>0.1</v>
      </c>
      <c r="X3212">
        <v>0</v>
      </c>
      <c r="Y3212">
        <v>500000000</v>
      </c>
      <c r="Z3212">
        <v>0</v>
      </c>
      <c r="AA3212" t="s">
        <v>2028</v>
      </c>
    </row>
    <row r="3213" spans="1:27" ht="15" customHeight="1">
      <c r="A3213" s="962" t="s">
        <v>254</v>
      </c>
      <c r="B3213" t="s">
        <v>324</v>
      </c>
      <c r="C3213" t="s">
        <v>13</v>
      </c>
      <c r="D3213" t="s">
        <v>11</v>
      </c>
      <c r="E3213" t="s">
        <v>511</v>
      </c>
      <c r="F3213" t="s">
        <v>413</v>
      </c>
      <c r="R3213">
        <v>0</v>
      </c>
      <c r="U3213">
        <v>0</v>
      </c>
      <c r="V3213">
        <v>0</v>
      </c>
      <c r="X3213">
        <v>0</v>
      </c>
      <c r="Y3213">
        <v>500000000</v>
      </c>
      <c r="Z3213">
        <v>0</v>
      </c>
      <c r="AA3213" t="s">
        <v>2028</v>
      </c>
    </row>
    <row r="3214" spans="1:27" ht="15" customHeight="1">
      <c r="A3214" s="962" t="s">
        <v>255</v>
      </c>
      <c r="B3214" t="s">
        <v>322</v>
      </c>
      <c r="C3214" t="s">
        <v>13</v>
      </c>
      <c r="D3214" t="s">
        <v>11</v>
      </c>
      <c r="E3214" t="s">
        <v>511</v>
      </c>
      <c r="F3214" t="s">
        <v>413</v>
      </c>
      <c r="H3214" t="s">
        <v>848</v>
      </c>
      <c r="I3214" t="s">
        <v>853</v>
      </c>
      <c r="J3214" t="s">
        <v>848</v>
      </c>
      <c r="K3214" t="s">
        <v>849</v>
      </c>
      <c r="L3214" t="s">
        <v>1993</v>
      </c>
      <c r="M3214" t="s">
        <v>55</v>
      </c>
      <c r="O3214" t="s">
        <v>361</v>
      </c>
      <c r="P3214" t="s">
        <v>667</v>
      </c>
      <c r="Q3214" t="s">
        <v>668</v>
      </c>
      <c r="R3214">
        <v>0</v>
      </c>
      <c r="X3214">
        <v>0</v>
      </c>
      <c r="Y3214">
        <v>500000000</v>
      </c>
      <c r="AA3214" t="s">
        <v>2025</v>
      </c>
    </row>
    <row r="3215" spans="1:27" ht="15" customHeight="1">
      <c r="A3215" s="962" t="s">
        <v>255</v>
      </c>
      <c r="B3215" t="s">
        <v>301</v>
      </c>
      <c r="C3215" t="s">
        <v>13</v>
      </c>
      <c r="D3215" t="s">
        <v>11</v>
      </c>
      <c r="E3215" t="s">
        <v>511</v>
      </c>
      <c r="F3215" t="s">
        <v>413</v>
      </c>
      <c r="H3215" t="s">
        <v>856</v>
      </c>
      <c r="I3215" t="s">
        <v>853</v>
      </c>
      <c r="J3215" t="s">
        <v>848</v>
      </c>
      <c r="K3215" t="s">
        <v>849</v>
      </c>
      <c r="L3215" t="s">
        <v>857</v>
      </c>
      <c r="M3215" t="s">
        <v>55</v>
      </c>
      <c r="O3215" t="s">
        <v>361</v>
      </c>
      <c r="P3215" t="s">
        <v>851</v>
      </c>
      <c r="Q3215" t="s">
        <v>337</v>
      </c>
      <c r="R3215">
        <v>0.28999999999999998</v>
      </c>
      <c r="X3215">
        <v>0</v>
      </c>
      <c r="Y3215">
        <v>500000000</v>
      </c>
      <c r="AA3215" t="s">
        <v>2025</v>
      </c>
    </row>
    <row r="3216" spans="1:27" ht="15" customHeight="1">
      <c r="A3216" s="962" t="s">
        <v>255</v>
      </c>
      <c r="B3216" t="s">
        <v>307</v>
      </c>
      <c r="C3216" t="s">
        <v>13</v>
      </c>
      <c r="D3216" t="s">
        <v>11</v>
      </c>
      <c r="E3216" t="s">
        <v>511</v>
      </c>
      <c r="F3216" t="s">
        <v>413</v>
      </c>
      <c r="H3216" t="s">
        <v>858</v>
      </c>
      <c r="I3216" t="s">
        <v>853</v>
      </c>
      <c r="J3216" t="s">
        <v>848</v>
      </c>
      <c r="K3216" t="s">
        <v>849</v>
      </c>
      <c r="L3216" t="s">
        <v>859</v>
      </c>
      <c r="M3216" t="s">
        <v>55</v>
      </c>
      <c r="O3216" t="s">
        <v>361</v>
      </c>
      <c r="P3216" t="s">
        <v>851</v>
      </c>
      <c r="Q3216" t="s">
        <v>337</v>
      </c>
      <c r="R3216">
        <v>0</v>
      </c>
      <c r="X3216">
        <v>0</v>
      </c>
      <c r="Y3216">
        <v>500000000</v>
      </c>
      <c r="AA3216" t="s">
        <v>2025</v>
      </c>
    </row>
    <row r="3217" spans="1:27" ht="15" customHeight="1">
      <c r="A3217" s="962" t="s">
        <v>255</v>
      </c>
      <c r="B3217" t="s">
        <v>315</v>
      </c>
      <c r="C3217" t="s">
        <v>13</v>
      </c>
      <c r="D3217" t="s">
        <v>11</v>
      </c>
      <c r="E3217" t="s">
        <v>511</v>
      </c>
      <c r="F3217" t="s">
        <v>413</v>
      </c>
      <c r="H3217" t="s">
        <v>860</v>
      </c>
      <c r="I3217" t="s">
        <v>853</v>
      </c>
      <c r="J3217" t="s">
        <v>848</v>
      </c>
      <c r="K3217" t="s">
        <v>849</v>
      </c>
      <c r="L3217" t="s">
        <v>861</v>
      </c>
      <c r="M3217" t="s">
        <v>55</v>
      </c>
      <c r="O3217" t="s">
        <v>361</v>
      </c>
      <c r="P3217" t="s">
        <v>851</v>
      </c>
      <c r="Q3217" t="s">
        <v>337</v>
      </c>
      <c r="R3217">
        <v>0</v>
      </c>
      <c r="X3217">
        <v>0</v>
      </c>
      <c r="Y3217">
        <v>500000000</v>
      </c>
      <c r="AA3217" t="s">
        <v>2025</v>
      </c>
    </row>
    <row r="3218" spans="1:27" ht="15" customHeight="1">
      <c r="A3218" s="962" t="s">
        <v>255</v>
      </c>
      <c r="B3218" t="s">
        <v>308</v>
      </c>
      <c r="C3218" t="s">
        <v>13</v>
      </c>
      <c r="D3218" t="s">
        <v>11</v>
      </c>
      <c r="E3218" t="s">
        <v>511</v>
      </c>
      <c r="F3218" t="s">
        <v>413</v>
      </c>
      <c r="H3218" t="s">
        <v>862</v>
      </c>
      <c r="I3218" t="s">
        <v>853</v>
      </c>
      <c r="J3218" t="s">
        <v>848</v>
      </c>
      <c r="K3218" t="s">
        <v>849</v>
      </c>
      <c r="L3218" t="s">
        <v>863</v>
      </c>
      <c r="M3218" t="s">
        <v>55</v>
      </c>
      <c r="O3218" t="s">
        <v>361</v>
      </c>
      <c r="P3218" t="s">
        <v>851</v>
      </c>
      <c r="Q3218" t="s">
        <v>337</v>
      </c>
      <c r="R3218">
        <v>0</v>
      </c>
      <c r="X3218">
        <v>0</v>
      </c>
      <c r="Y3218">
        <v>500000000</v>
      </c>
      <c r="AA3218" t="s">
        <v>2025</v>
      </c>
    </row>
    <row r="3219" spans="1:27" ht="15" customHeight="1">
      <c r="A3219" s="962" t="s">
        <v>255</v>
      </c>
      <c r="B3219" t="s">
        <v>311</v>
      </c>
      <c r="C3219" t="s">
        <v>13</v>
      </c>
      <c r="D3219" t="s">
        <v>11</v>
      </c>
      <c r="E3219" t="s">
        <v>511</v>
      </c>
      <c r="F3219" t="s">
        <v>413</v>
      </c>
      <c r="H3219" t="s">
        <v>864</v>
      </c>
      <c r="I3219" t="s">
        <v>853</v>
      </c>
      <c r="J3219" t="s">
        <v>848</v>
      </c>
      <c r="K3219" t="s">
        <v>849</v>
      </c>
      <c r="L3219" t="s">
        <v>865</v>
      </c>
      <c r="M3219" t="s">
        <v>55</v>
      </c>
      <c r="O3219" t="s">
        <v>361</v>
      </c>
      <c r="P3219" t="s">
        <v>851</v>
      </c>
      <c r="Q3219" t="s">
        <v>337</v>
      </c>
      <c r="R3219">
        <v>0.21</v>
      </c>
      <c r="X3219">
        <v>0</v>
      </c>
      <c r="Y3219">
        <v>500000000</v>
      </c>
      <c r="AA3219" t="s">
        <v>2025</v>
      </c>
    </row>
    <row r="3220" spans="1:27" ht="15" customHeight="1">
      <c r="A3220" s="962" t="s">
        <v>255</v>
      </c>
      <c r="B3220" t="s">
        <v>312</v>
      </c>
      <c r="C3220" t="s">
        <v>13</v>
      </c>
      <c r="D3220" t="s">
        <v>11</v>
      </c>
      <c r="E3220" t="s">
        <v>511</v>
      </c>
      <c r="F3220" t="s">
        <v>413</v>
      </c>
      <c r="H3220" t="s">
        <v>866</v>
      </c>
      <c r="I3220" t="s">
        <v>853</v>
      </c>
      <c r="J3220" t="s">
        <v>848</v>
      </c>
      <c r="K3220" t="s">
        <v>849</v>
      </c>
      <c r="L3220" t="s">
        <v>867</v>
      </c>
      <c r="M3220" t="s">
        <v>55</v>
      </c>
      <c r="O3220" t="s">
        <v>361</v>
      </c>
      <c r="P3220" t="s">
        <v>851</v>
      </c>
      <c r="Q3220" t="s">
        <v>337</v>
      </c>
      <c r="R3220">
        <v>0.01</v>
      </c>
      <c r="X3220">
        <v>0</v>
      </c>
      <c r="Y3220">
        <v>500000000</v>
      </c>
      <c r="AA3220" t="s">
        <v>2025</v>
      </c>
    </row>
    <row r="3221" spans="1:27" ht="15" customHeight="1">
      <c r="A3221" s="962" t="s">
        <v>255</v>
      </c>
      <c r="B3221" t="s">
        <v>300</v>
      </c>
      <c r="C3221" t="s">
        <v>13</v>
      </c>
      <c r="D3221" t="s">
        <v>11</v>
      </c>
      <c r="E3221" t="s">
        <v>511</v>
      </c>
      <c r="F3221" t="s">
        <v>413</v>
      </c>
      <c r="I3221" t="s">
        <v>853</v>
      </c>
      <c r="K3221" t="s">
        <v>849</v>
      </c>
      <c r="L3221" t="s">
        <v>857</v>
      </c>
      <c r="M3221" t="s">
        <v>55</v>
      </c>
      <c r="O3221" t="s">
        <v>361</v>
      </c>
      <c r="P3221" t="s">
        <v>851</v>
      </c>
      <c r="Q3221" t="s">
        <v>337</v>
      </c>
      <c r="R3221">
        <v>0.28999999999999998</v>
      </c>
      <c r="X3221">
        <v>0</v>
      </c>
      <c r="Y3221">
        <v>500000000</v>
      </c>
      <c r="AA3221" t="s">
        <v>2025</v>
      </c>
    </row>
    <row r="3222" spans="1:27" ht="15" customHeight="1">
      <c r="A3222" s="962" t="s">
        <v>255</v>
      </c>
      <c r="B3222" t="s">
        <v>298</v>
      </c>
      <c r="C3222" t="s">
        <v>13</v>
      </c>
      <c r="D3222" t="s">
        <v>11</v>
      </c>
      <c r="E3222" t="s">
        <v>511</v>
      </c>
      <c r="F3222" t="s">
        <v>413</v>
      </c>
      <c r="R3222">
        <v>0.28999999999999998</v>
      </c>
      <c r="X3222">
        <v>0</v>
      </c>
      <c r="Y3222">
        <v>500000000</v>
      </c>
      <c r="AA3222" t="s">
        <v>2025</v>
      </c>
    </row>
    <row r="3223" spans="1:27" ht="15" customHeight="1">
      <c r="A3223" s="962" t="s">
        <v>255</v>
      </c>
      <c r="B3223" t="s">
        <v>297</v>
      </c>
      <c r="C3223" t="s">
        <v>13</v>
      </c>
      <c r="D3223" t="s">
        <v>11</v>
      </c>
      <c r="E3223" t="s">
        <v>511</v>
      </c>
      <c r="F3223" t="s">
        <v>413</v>
      </c>
      <c r="R3223">
        <v>0.28999999999999998</v>
      </c>
      <c r="X3223">
        <v>0</v>
      </c>
      <c r="Y3223">
        <v>500000000</v>
      </c>
      <c r="AA3223" t="s">
        <v>2025</v>
      </c>
    </row>
    <row r="3224" spans="1:27" ht="15" customHeight="1">
      <c r="A3224" s="962" t="s">
        <v>255</v>
      </c>
      <c r="B3224" t="s">
        <v>288</v>
      </c>
      <c r="C3224" t="s">
        <v>13</v>
      </c>
      <c r="D3224" t="s">
        <v>11</v>
      </c>
      <c r="E3224" t="s">
        <v>511</v>
      </c>
      <c r="F3224" t="s">
        <v>413</v>
      </c>
      <c r="R3224">
        <v>0.28999999999999998</v>
      </c>
      <c r="X3224">
        <v>0</v>
      </c>
      <c r="Y3224">
        <v>500000000</v>
      </c>
      <c r="AA3224" t="s">
        <v>2025</v>
      </c>
    </row>
    <row r="3225" spans="1:27" ht="15" customHeight="1">
      <c r="A3225" s="962" t="s">
        <v>255</v>
      </c>
      <c r="B3225" t="s">
        <v>287</v>
      </c>
      <c r="C3225" t="s">
        <v>13</v>
      </c>
      <c r="D3225" t="s">
        <v>11</v>
      </c>
      <c r="E3225" t="s">
        <v>511</v>
      </c>
      <c r="F3225" t="s">
        <v>413</v>
      </c>
      <c r="R3225">
        <v>0.52</v>
      </c>
      <c r="X3225">
        <v>0</v>
      </c>
      <c r="Y3225">
        <v>500000000</v>
      </c>
      <c r="AA3225" t="s">
        <v>2025</v>
      </c>
    </row>
    <row r="3226" spans="1:27" ht="15" customHeight="1">
      <c r="A3226" s="962" t="s">
        <v>255</v>
      </c>
      <c r="B3226" t="s">
        <v>306</v>
      </c>
      <c r="C3226" t="s">
        <v>13</v>
      </c>
      <c r="D3226" t="s">
        <v>11</v>
      </c>
      <c r="E3226" t="s">
        <v>511</v>
      </c>
      <c r="F3226" t="s">
        <v>413</v>
      </c>
      <c r="I3226" t="s">
        <v>853</v>
      </c>
      <c r="K3226" t="s">
        <v>849</v>
      </c>
      <c r="L3226" t="s">
        <v>1994</v>
      </c>
      <c r="M3226" t="s">
        <v>55</v>
      </c>
      <c r="O3226" t="s">
        <v>361</v>
      </c>
      <c r="P3226" t="s">
        <v>851</v>
      </c>
      <c r="Q3226" t="s">
        <v>337</v>
      </c>
      <c r="R3226">
        <v>0.01</v>
      </c>
      <c r="X3226">
        <v>0</v>
      </c>
      <c r="Y3226">
        <v>500000000</v>
      </c>
      <c r="AA3226" t="s">
        <v>2025</v>
      </c>
    </row>
    <row r="3227" spans="1:27" ht="15" customHeight="1">
      <c r="A3227" s="962" t="s">
        <v>255</v>
      </c>
      <c r="B3227" t="s">
        <v>305</v>
      </c>
      <c r="C3227" t="s">
        <v>13</v>
      </c>
      <c r="D3227" t="s">
        <v>11</v>
      </c>
      <c r="E3227" t="s">
        <v>511</v>
      </c>
      <c r="F3227" t="s">
        <v>413</v>
      </c>
      <c r="R3227">
        <v>0.23</v>
      </c>
      <c r="X3227">
        <v>0</v>
      </c>
      <c r="Y3227">
        <v>500000000</v>
      </c>
      <c r="AA3227" t="s">
        <v>2025</v>
      </c>
    </row>
    <row r="3228" spans="1:27" ht="15" customHeight="1">
      <c r="A3228" s="962" t="s">
        <v>255</v>
      </c>
      <c r="B3228" t="s">
        <v>309</v>
      </c>
      <c r="C3228" t="s">
        <v>13</v>
      </c>
      <c r="D3228" t="s">
        <v>11</v>
      </c>
      <c r="E3228" t="s">
        <v>511</v>
      </c>
      <c r="F3228" t="s">
        <v>413</v>
      </c>
      <c r="I3228" t="s">
        <v>853</v>
      </c>
      <c r="K3228" t="s">
        <v>849</v>
      </c>
      <c r="L3228" t="s">
        <v>1995</v>
      </c>
      <c r="M3228" t="s">
        <v>55</v>
      </c>
      <c r="O3228" t="s">
        <v>361</v>
      </c>
      <c r="P3228" t="s">
        <v>851</v>
      </c>
      <c r="Q3228" t="s">
        <v>337</v>
      </c>
      <c r="R3228">
        <v>0.22</v>
      </c>
      <c r="X3228">
        <v>0</v>
      </c>
      <c r="Y3228">
        <v>500000000</v>
      </c>
      <c r="AA3228" t="s">
        <v>2025</v>
      </c>
    </row>
    <row r="3229" spans="1:27" ht="15" customHeight="1">
      <c r="A3229" s="962" t="s">
        <v>255</v>
      </c>
      <c r="B3229" t="s">
        <v>313</v>
      </c>
      <c r="C3229" t="s">
        <v>13</v>
      </c>
      <c r="D3229" t="s">
        <v>11</v>
      </c>
      <c r="E3229" t="s">
        <v>511</v>
      </c>
      <c r="F3229" t="s">
        <v>413</v>
      </c>
      <c r="I3229" t="s">
        <v>853</v>
      </c>
      <c r="K3229" t="s">
        <v>849</v>
      </c>
      <c r="L3229" t="s">
        <v>861</v>
      </c>
      <c r="M3229" t="s">
        <v>55</v>
      </c>
      <c r="O3229" t="s">
        <v>361</v>
      </c>
      <c r="P3229" t="s">
        <v>851</v>
      </c>
      <c r="Q3229" t="s">
        <v>337</v>
      </c>
      <c r="R3229">
        <v>0</v>
      </c>
      <c r="X3229">
        <v>0</v>
      </c>
      <c r="Y3229">
        <v>500000000</v>
      </c>
      <c r="AA3229" t="s">
        <v>2025</v>
      </c>
    </row>
    <row r="3230" spans="1:27" ht="15" customHeight="1">
      <c r="A3230" s="962" t="s">
        <v>257</v>
      </c>
      <c r="B3230" t="s">
        <v>290</v>
      </c>
      <c r="C3230" t="s">
        <v>13</v>
      </c>
      <c r="D3230" t="s">
        <v>11</v>
      </c>
      <c r="E3230" t="s">
        <v>511</v>
      </c>
      <c r="F3230" t="s">
        <v>413</v>
      </c>
      <c r="J3230" t="s">
        <v>1996</v>
      </c>
      <c r="R3230">
        <v>1.98</v>
      </c>
      <c r="S3230">
        <v>0</v>
      </c>
      <c r="T3230">
        <v>16.899999999999999</v>
      </c>
      <c r="X3230">
        <v>0</v>
      </c>
      <c r="Y3230">
        <v>500000000</v>
      </c>
      <c r="AA3230" t="s">
        <v>2029</v>
      </c>
    </row>
    <row r="3231" spans="1:27" ht="15" customHeight="1">
      <c r="A3231" s="962" t="s">
        <v>257</v>
      </c>
      <c r="B3231" t="s">
        <v>292</v>
      </c>
      <c r="C3231" t="s">
        <v>13</v>
      </c>
      <c r="D3231" t="s">
        <v>11</v>
      </c>
      <c r="E3231" t="s">
        <v>511</v>
      </c>
      <c r="F3231" t="s">
        <v>413</v>
      </c>
      <c r="J3231" t="s">
        <v>1997</v>
      </c>
      <c r="R3231">
        <v>0.79</v>
      </c>
      <c r="S3231">
        <v>0</v>
      </c>
      <c r="T3231">
        <v>16.899999999999999</v>
      </c>
      <c r="X3231">
        <v>0</v>
      </c>
      <c r="Y3231">
        <v>500000000</v>
      </c>
      <c r="AA3231" t="s">
        <v>2029</v>
      </c>
    </row>
    <row r="3232" spans="1:27" ht="15" customHeight="1">
      <c r="A3232" s="962" t="s">
        <v>257</v>
      </c>
      <c r="B3232" t="s">
        <v>295</v>
      </c>
      <c r="C3232" t="s">
        <v>13</v>
      </c>
      <c r="D3232" t="s">
        <v>11</v>
      </c>
      <c r="E3232" t="s">
        <v>511</v>
      </c>
      <c r="F3232" t="s">
        <v>413</v>
      </c>
      <c r="J3232" t="s">
        <v>1998</v>
      </c>
      <c r="R3232">
        <v>1.98</v>
      </c>
      <c r="S3232">
        <v>0</v>
      </c>
      <c r="T3232">
        <v>16.899999999999999</v>
      </c>
      <c r="X3232">
        <v>0</v>
      </c>
      <c r="Y3232">
        <v>500000000</v>
      </c>
      <c r="AA3232" t="s">
        <v>2029</v>
      </c>
    </row>
    <row r="3233" spans="1:27" ht="15" customHeight="1">
      <c r="A3233" s="962" t="s">
        <v>257</v>
      </c>
      <c r="B3233" t="s">
        <v>296</v>
      </c>
      <c r="C3233" t="s">
        <v>13</v>
      </c>
      <c r="D3233" t="s">
        <v>11</v>
      </c>
      <c r="E3233" t="s">
        <v>511</v>
      </c>
      <c r="F3233" t="s">
        <v>413</v>
      </c>
      <c r="J3233" t="s">
        <v>1999</v>
      </c>
      <c r="R3233">
        <v>1.98</v>
      </c>
      <c r="S3233">
        <v>0</v>
      </c>
      <c r="T3233">
        <v>16.899999999999999</v>
      </c>
      <c r="X3233">
        <v>0</v>
      </c>
      <c r="Y3233">
        <v>500000000</v>
      </c>
      <c r="AA3233" t="s">
        <v>2029</v>
      </c>
    </row>
    <row r="3234" spans="1:27" ht="15" customHeight="1">
      <c r="A3234" s="962" t="s">
        <v>257</v>
      </c>
      <c r="B3234" t="s">
        <v>316</v>
      </c>
      <c r="C3234" t="s">
        <v>13</v>
      </c>
      <c r="D3234" t="s">
        <v>11</v>
      </c>
      <c r="E3234" t="s">
        <v>511</v>
      </c>
      <c r="F3234" t="s">
        <v>413</v>
      </c>
      <c r="J3234" t="s">
        <v>2004</v>
      </c>
      <c r="O3234" t="s">
        <v>882</v>
      </c>
      <c r="P3234" t="s">
        <v>2005</v>
      </c>
      <c r="Q3234" t="s">
        <v>2006</v>
      </c>
      <c r="R3234">
        <v>6.49</v>
      </c>
      <c r="S3234">
        <v>0</v>
      </c>
      <c r="T3234">
        <v>16.899999999999999</v>
      </c>
      <c r="X3234">
        <v>0</v>
      </c>
      <c r="Y3234">
        <v>500000000</v>
      </c>
      <c r="AA3234" t="s">
        <v>2029</v>
      </c>
    </row>
    <row r="3235" spans="1:27" ht="15" customHeight="1">
      <c r="A3235" s="962" t="s">
        <v>257</v>
      </c>
      <c r="B3235" t="s">
        <v>289</v>
      </c>
      <c r="C3235" t="s">
        <v>13</v>
      </c>
      <c r="D3235" t="s">
        <v>11</v>
      </c>
      <c r="E3235" t="s">
        <v>511</v>
      </c>
      <c r="F3235" t="s">
        <v>413</v>
      </c>
      <c r="O3235" t="s">
        <v>882</v>
      </c>
      <c r="P3235" t="s">
        <v>2005</v>
      </c>
      <c r="Q3235" t="s">
        <v>2006</v>
      </c>
      <c r="R3235">
        <v>7.12</v>
      </c>
      <c r="S3235">
        <v>0</v>
      </c>
      <c r="T3235">
        <v>16.899999999999999</v>
      </c>
      <c r="X3235">
        <v>0</v>
      </c>
      <c r="Y3235">
        <v>500000000</v>
      </c>
      <c r="AA3235" t="s">
        <v>2029</v>
      </c>
    </row>
    <row r="3236" spans="1:27" ht="15" customHeight="1">
      <c r="A3236" s="962" t="s">
        <v>257</v>
      </c>
      <c r="B3236" t="s">
        <v>309</v>
      </c>
      <c r="C3236" t="s">
        <v>13</v>
      </c>
      <c r="D3236" t="s">
        <v>11</v>
      </c>
      <c r="E3236" t="s">
        <v>511</v>
      </c>
      <c r="F3236" t="s">
        <v>413</v>
      </c>
      <c r="O3236" t="s">
        <v>882</v>
      </c>
      <c r="P3236" t="s">
        <v>2005</v>
      </c>
      <c r="Q3236" t="s">
        <v>2006</v>
      </c>
      <c r="R3236">
        <v>3.24</v>
      </c>
      <c r="S3236">
        <v>0</v>
      </c>
      <c r="T3236">
        <v>16.899999999999999</v>
      </c>
      <c r="X3236">
        <v>0</v>
      </c>
      <c r="Y3236">
        <v>500000000</v>
      </c>
      <c r="AA3236" t="s">
        <v>2029</v>
      </c>
    </row>
    <row r="3237" spans="1:27" ht="15" customHeight="1">
      <c r="A3237" s="962" t="s">
        <v>257</v>
      </c>
      <c r="B3237" t="s">
        <v>291</v>
      </c>
      <c r="C3237" t="s">
        <v>13</v>
      </c>
      <c r="D3237" t="s">
        <v>11</v>
      </c>
      <c r="E3237" t="s">
        <v>511</v>
      </c>
      <c r="F3237" t="s">
        <v>413</v>
      </c>
      <c r="R3237">
        <v>1.19</v>
      </c>
      <c r="S3237">
        <v>0</v>
      </c>
      <c r="T3237">
        <v>16.899999999999999</v>
      </c>
      <c r="X3237">
        <v>0</v>
      </c>
      <c r="Y3237">
        <v>500000000</v>
      </c>
      <c r="AA3237" t="s">
        <v>2029</v>
      </c>
    </row>
    <row r="3238" spans="1:27" ht="15" customHeight="1">
      <c r="A3238" s="962" t="s">
        <v>257</v>
      </c>
      <c r="B3238" t="s">
        <v>288</v>
      </c>
      <c r="C3238" t="s">
        <v>13</v>
      </c>
      <c r="D3238" t="s">
        <v>11</v>
      </c>
      <c r="E3238" t="s">
        <v>511</v>
      </c>
      <c r="F3238" t="s">
        <v>413</v>
      </c>
      <c r="R3238">
        <v>7.12</v>
      </c>
      <c r="S3238">
        <v>0</v>
      </c>
      <c r="T3238">
        <v>16.899999999999999</v>
      </c>
      <c r="X3238">
        <v>0</v>
      </c>
      <c r="Y3238">
        <v>500000000</v>
      </c>
      <c r="AA3238" t="s">
        <v>2029</v>
      </c>
    </row>
    <row r="3239" spans="1:27" ht="15" customHeight="1">
      <c r="A3239" s="962" t="s">
        <v>257</v>
      </c>
      <c r="B3239" t="s">
        <v>287</v>
      </c>
      <c r="C3239" t="s">
        <v>13</v>
      </c>
      <c r="D3239" t="s">
        <v>11</v>
      </c>
      <c r="E3239" t="s">
        <v>511</v>
      </c>
      <c r="F3239" t="s">
        <v>413</v>
      </c>
      <c r="R3239">
        <v>16.899999999999999</v>
      </c>
      <c r="X3239">
        <v>0</v>
      </c>
      <c r="Y3239">
        <v>500000000</v>
      </c>
      <c r="AA3239" t="s">
        <v>2025</v>
      </c>
    </row>
    <row r="3240" spans="1:27" ht="15" customHeight="1">
      <c r="A3240" s="962" t="s">
        <v>257</v>
      </c>
      <c r="B3240" t="s">
        <v>305</v>
      </c>
      <c r="C3240" t="s">
        <v>13</v>
      </c>
      <c r="D3240" t="s">
        <v>11</v>
      </c>
      <c r="E3240" t="s">
        <v>511</v>
      </c>
      <c r="F3240" t="s">
        <v>413</v>
      </c>
      <c r="R3240">
        <v>9.73</v>
      </c>
      <c r="S3240">
        <v>0</v>
      </c>
      <c r="T3240">
        <v>16.899999999999999</v>
      </c>
      <c r="X3240">
        <v>0</v>
      </c>
      <c r="Y3240">
        <v>500000000</v>
      </c>
      <c r="AA3240" t="s">
        <v>2029</v>
      </c>
    </row>
    <row r="3241" spans="1:27" ht="15" customHeight="1">
      <c r="A3241" s="962" t="s">
        <v>257</v>
      </c>
      <c r="B3241" t="s">
        <v>321</v>
      </c>
      <c r="C3241" t="s">
        <v>13</v>
      </c>
      <c r="D3241" t="s">
        <v>11</v>
      </c>
      <c r="E3241" t="s">
        <v>511</v>
      </c>
      <c r="F3241" t="s">
        <v>413</v>
      </c>
      <c r="H3241" t="s">
        <v>564</v>
      </c>
      <c r="I3241" t="s">
        <v>353</v>
      </c>
      <c r="K3241" t="s">
        <v>333</v>
      </c>
      <c r="L3241" t="s">
        <v>356</v>
      </c>
      <c r="M3241" t="s">
        <v>59</v>
      </c>
      <c r="O3241" t="s">
        <v>335</v>
      </c>
      <c r="P3241" t="s">
        <v>336</v>
      </c>
      <c r="Q3241" t="s">
        <v>337</v>
      </c>
      <c r="R3241">
        <v>1.02</v>
      </c>
      <c r="U3241">
        <v>1.02</v>
      </c>
      <c r="V3241">
        <v>0.05</v>
      </c>
      <c r="W3241">
        <v>0.1</v>
      </c>
      <c r="X3241">
        <v>0</v>
      </c>
      <c r="Y3241">
        <v>500000000</v>
      </c>
      <c r="Z3241">
        <v>0</v>
      </c>
      <c r="AA3241" t="s">
        <v>2028</v>
      </c>
    </row>
    <row r="3242" spans="1:27" ht="15" customHeight="1">
      <c r="A3242" s="962" t="s">
        <v>257</v>
      </c>
      <c r="B3242" t="s">
        <v>310</v>
      </c>
      <c r="C3242" t="s">
        <v>13</v>
      </c>
      <c r="D3242" t="s">
        <v>11</v>
      </c>
      <c r="E3242" t="s">
        <v>511</v>
      </c>
      <c r="F3242" t="s">
        <v>413</v>
      </c>
      <c r="R3242">
        <v>3.24</v>
      </c>
      <c r="S3242">
        <v>0</v>
      </c>
      <c r="T3242">
        <v>16.899999999999999</v>
      </c>
      <c r="X3242">
        <v>0</v>
      </c>
      <c r="Y3242">
        <v>500000000</v>
      </c>
      <c r="AA3242" t="s">
        <v>2029</v>
      </c>
    </row>
    <row r="3243" spans="1:27" ht="15" customHeight="1">
      <c r="A3243" s="962" t="s">
        <v>257</v>
      </c>
      <c r="B3243" t="s">
        <v>294</v>
      </c>
      <c r="C3243" t="s">
        <v>13</v>
      </c>
      <c r="D3243" t="s">
        <v>11</v>
      </c>
      <c r="E3243" t="s">
        <v>511</v>
      </c>
      <c r="F3243" t="s">
        <v>413</v>
      </c>
      <c r="R3243">
        <v>0.4</v>
      </c>
      <c r="S3243">
        <v>0</v>
      </c>
      <c r="T3243">
        <v>16.899999999999999</v>
      </c>
      <c r="X3243">
        <v>0</v>
      </c>
      <c r="Y3243">
        <v>500000000</v>
      </c>
      <c r="AA3243" t="s">
        <v>2029</v>
      </c>
    </row>
    <row r="3244" spans="1:27" ht="15" customHeight="1">
      <c r="A3244" s="962" t="s">
        <v>257</v>
      </c>
      <c r="B3244" t="s">
        <v>293</v>
      </c>
      <c r="C3244" t="s">
        <v>13</v>
      </c>
      <c r="D3244" t="s">
        <v>11</v>
      </c>
      <c r="E3244" t="s">
        <v>511</v>
      </c>
      <c r="F3244" t="s">
        <v>413</v>
      </c>
      <c r="R3244">
        <v>0.4</v>
      </c>
      <c r="S3244">
        <v>0</v>
      </c>
      <c r="T3244">
        <v>16.899999999999999</v>
      </c>
      <c r="X3244">
        <v>0</v>
      </c>
      <c r="Y3244">
        <v>500000000</v>
      </c>
      <c r="AA3244" t="s">
        <v>2029</v>
      </c>
    </row>
    <row r="3245" spans="1:27" ht="15" customHeight="1">
      <c r="A3245" s="962" t="s">
        <v>259</v>
      </c>
      <c r="B3245" t="s">
        <v>300</v>
      </c>
      <c r="C3245" t="s">
        <v>13</v>
      </c>
      <c r="D3245" t="s">
        <v>11</v>
      </c>
      <c r="E3245" t="s">
        <v>511</v>
      </c>
      <c r="F3245" t="s">
        <v>413</v>
      </c>
      <c r="H3245" t="s">
        <v>929</v>
      </c>
      <c r="I3245" t="s">
        <v>893</v>
      </c>
      <c r="J3245" t="s">
        <v>928</v>
      </c>
      <c r="K3245" t="s">
        <v>849</v>
      </c>
      <c r="L3245" t="s">
        <v>897</v>
      </c>
      <c r="M3245" t="s">
        <v>75</v>
      </c>
      <c r="O3245" t="s">
        <v>361</v>
      </c>
      <c r="P3245" t="s">
        <v>851</v>
      </c>
      <c r="Q3245" t="s">
        <v>337</v>
      </c>
      <c r="R3245">
        <v>2.5299999999999998</v>
      </c>
      <c r="X3245">
        <v>0</v>
      </c>
      <c r="Y3245">
        <v>500000000</v>
      </c>
      <c r="AA3245" t="s">
        <v>2025</v>
      </c>
    </row>
    <row r="3246" spans="1:27" ht="15" customHeight="1">
      <c r="A3246" s="962" t="s">
        <v>259</v>
      </c>
      <c r="B3246" t="s">
        <v>298</v>
      </c>
      <c r="C3246" t="s">
        <v>13</v>
      </c>
      <c r="D3246" t="s">
        <v>11</v>
      </c>
      <c r="E3246" t="s">
        <v>511</v>
      </c>
      <c r="F3246" t="s">
        <v>413</v>
      </c>
      <c r="R3246">
        <v>105</v>
      </c>
      <c r="X3246">
        <v>0</v>
      </c>
      <c r="Y3246">
        <v>500000000</v>
      </c>
      <c r="AA3246" t="s">
        <v>2025</v>
      </c>
    </row>
    <row r="3247" spans="1:27" ht="15" customHeight="1">
      <c r="A3247" s="962" t="s">
        <v>259</v>
      </c>
      <c r="B3247" t="s">
        <v>297</v>
      </c>
      <c r="C3247" t="s">
        <v>13</v>
      </c>
      <c r="D3247" t="s">
        <v>11</v>
      </c>
      <c r="E3247" t="s">
        <v>511</v>
      </c>
      <c r="F3247" t="s">
        <v>413</v>
      </c>
      <c r="R3247">
        <v>105</v>
      </c>
      <c r="X3247">
        <v>0</v>
      </c>
      <c r="Y3247">
        <v>500000000</v>
      </c>
      <c r="AA3247" t="s">
        <v>2025</v>
      </c>
    </row>
    <row r="3248" spans="1:27" ht="15" customHeight="1">
      <c r="A3248" s="962" t="s">
        <v>259</v>
      </c>
      <c r="B3248" t="s">
        <v>288</v>
      </c>
      <c r="C3248" t="s">
        <v>13</v>
      </c>
      <c r="D3248" t="s">
        <v>11</v>
      </c>
      <c r="E3248" t="s">
        <v>511</v>
      </c>
      <c r="F3248" t="s">
        <v>413</v>
      </c>
      <c r="R3248">
        <v>105</v>
      </c>
      <c r="X3248">
        <v>0</v>
      </c>
      <c r="Y3248">
        <v>500000000</v>
      </c>
      <c r="AA3248" t="s">
        <v>2025</v>
      </c>
    </row>
    <row r="3249" spans="1:27" ht="15" customHeight="1">
      <c r="A3249" s="962" t="s">
        <v>259</v>
      </c>
      <c r="B3249" t="s">
        <v>287</v>
      </c>
      <c r="C3249" t="s">
        <v>13</v>
      </c>
      <c r="D3249" t="s">
        <v>11</v>
      </c>
      <c r="E3249" t="s">
        <v>511</v>
      </c>
      <c r="F3249" t="s">
        <v>413</v>
      </c>
      <c r="R3249">
        <v>105</v>
      </c>
      <c r="X3249">
        <v>0</v>
      </c>
      <c r="Y3249">
        <v>500000000</v>
      </c>
      <c r="AA3249" t="s">
        <v>2025</v>
      </c>
    </row>
    <row r="3250" spans="1:27" ht="15" customHeight="1">
      <c r="A3250" s="962" t="s">
        <v>259</v>
      </c>
      <c r="B3250" t="s">
        <v>321</v>
      </c>
      <c r="C3250" t="s">
        <v>13</v>
      </c>
      <c r="D3250" t="s">
        <v>11</v>
      </c>
      <c r="E3250" t="s">
        <v>511</v>
      </c>
      <c r="F3250" t="s">
        <v>413</v>
      </c>
      <c r="H3250" t="s">
        <v>565</v>
      </c>
      <c r="I3250" t="s">
        <v>353</v>
      </c>
      <c r="K3250" t="s">
        <v>333</v>
      </c>
      <c r="L3250" t="s">
        <v>363</v>
      </c>
      <c r="M3250" t="s">
        <v>59</v>
      </c>
      <c r="O3250" t="s">
        <v>335</v>
      </c>
      <c r="P3250" t="s">
        <v>336</v>
      </c>
      <c r="Q3250" t="s">
        <v>337</v>
      </c>
      <c r="R3250">
        <v>0.9</v>
      </c>
      <c r="U3250">
        <v>0.9</v>
      </c>
      <c r="V3250">
        <v>0.04</v>
      </c>
      <c r="W3250">
        <v>0.1</v>
      </c>
      <c r="X3250">
        <v>0</v>
      </c>
      <c r="Y3250">
        <v>500000000</v>
      </c>
      <c r="Z3250">
        <v>0</v>
      </c>
      <c r="AA3250" t="s">
        <v>2028</v>
      </c>
    </row>
    <row r="3251" spans="1:27" ht="15" customHeight="1">
      <c r="A3251" s="962" t="s">
        <v>259</v>
      </c>
      <c r="B3251" t="s">
        <v>299</v>
      </c>
      <c r="C3251" t="s">
        <v>13</v>
      </c>
      <c r="D3251" t="s">
        <v>11</v>
      </c>
      <c r="E3251" t="s">
        <v>511</v>
      </c>
      <c r="F3251" t="s">
        <v>413</v>
      </c>
      <c r="H3251" t="s">
        <v>927</v>
      </c>
      <c r="I3251" t="s">
        <v>893</v>
      </c>
      <c r="J3251" t="s">
        <v>928</v>
      </c>
      <c r="K3251" t="s">
        <v>849</v>
      </c>
      <c r="L3251" t="s">
        <v>895</v>
      </c>
      <c r="M3251" t="s">
        <v>75</v>
      </c>
      <c r="O3251" t="s">
        <v>361</v>
      </c>
      <c r="P3251" t="s">
        <v>851</v>
      </c>
      <c r="Q3251" t="s">
        <v>337</v>
      </c>
      <c r="R3251">
        <v>102</v>
      </c>
      <c r="X3251">
        <v>0</v>
      </c>
      <c r="Y3251">
        <v>500000000</v>
      </c>
      <c r="AA3251" t="s">
        <v>2025</v>
      </c>
    </row>
    <row r="3252" spans="1:27" ht="15" customHeight="1">
      <c r="A3252" s="962" t="s">
        <v>259</v>
      </c>
      <c r="B3252" t="s">
        <v>301</v>
      </c>
      <c r="C3252" t="s">
        <v>13</v>
      </c>
      <c r="D3252" t="s">
        <v>11</v>
      </c>
      <c r="E3252" t="s">
        <v>511</v>
      </c>
      <c r="F3252" t="s">
        <v>413</v>
      </c>
      <c r="R3252">
        <v>2.5299999999999998</v>
      </c>
      <c r="X3252">
        <v>0</v>
      </c>
      <c r="Y3252">
        <v>500000000</v>
      </c>
      <c r="AA3252" t="s">
        <v>2025</v>
      </c>
    </row>
    <row r="3253" spans="1:27" ht="15" customHeight="1">
      <c r="A3253" s="962" t="s">
        <v>260</v>
      </c>
      <c r="B3253" t="s">
        <v>299</v>
      </c>
      <c r="C3253" t="s">
        <v>13</v>
      </c>
      <c r="D3253" t="s">
        <v>11</v>
      </c>
      <c r="E3253" t="s">
        <v>511</v>
      </c>
      <c r="F3253" t="s">
        <v>413</v>
      </c>
      <c r="R3253">
        <v>0</v>
      </c>
      <c r="S3253">
        <v>0</v>
      </c>
      <c r="T3253">
        <v>0</v>
      </c>
      <c r="X3253">
        <v>0</v>
      </c>
      <c r="Y3253">
        <v>500000000</v>
      </c>
      <c r="AA3253" t="s">
        <v>2029</v>
      </c>
    </row>
    <row r="3254" spans="1:27" ht="15" customHeight="1">
      <c r="A3254" s="962" t="s">
        <v>260</v>
      </c>
      <c r="B3254" t="s">
        <v>312</v>
      </c>
      <c r="C3254" t="s">
        <v>13</v>
      </c>
      <c r="D3254" t="s">
        <v>11</v>
      </c>
      <c r="E3254" t="s">
        <v>511</v>
      </c>
      <c r="F3254" t="s">
        <v>413</v>
      </c>
      <c r="R3254">
        <v>0</v>
      </c>
      <c r="S3254">
        <v>0</v>
      </c>
      <c r="T3254">
        <v>0</v>
      </c>
      <c r="X3254">
        <v>0</v>
      </c>
      <c r="Y3254">
        <v>500000000</v>
      </c>
      <c r="AA3254" t="s">
        <v>2029</v>
      </c>
    </row>
    <row r="3255" spans="1:27" ht="15" customHeight="1">
      <c r="A3255" s="962" t="s">
        <v>260</v>
      </c>
      <c r="B3255" t="s">
        <v>298</v>
      </c>
      <c r="C3255" t="s">
        <v>13</v>
      </c>
      <c r="D3255" t="s">
        <v>11</v>
      </c>
      <c r="E3255" t="s">
        <v>511</v>
      </c>
      <c r="F3255" t="s">
        <v>413</v>
      </c>
      <c r="R3255">
        <v>0</v>
      </c>
      <c r="S3255">
        <v>0</v>
      </c>
      <c r="T3255">
        <v>0</v>
      </c>
      <c r="X3255">
        <v>0</v>
      </c>
      <c r="Y3255">
        <v>500000000</v>
      </c>
      <c r="AA3255" t="s">
        <v>2029</v>
      </c>
    </row>
    <row r="3256" spans="1:27" ht="15" customHeight="1">
      <c r="A3256" s="962" t="s">
        <v>260</v>
      </c>
      <c r="B3256" t="s">
        <v>297</v>
      </c>
      <c r="C3256" t="s">
        <v>13</v>
      </c>
      <c r="D3256" t="s">
        <v>11</v>
      </c>
      <c r="E3256" t="s">
        <v>511</v>
      </c>
      <c r="F3256" t="s">
        <v>413</v>
      </c>
      <c r="R3256">
        <v>0</v>
      </c>
      <c r="S3256">
        <v>0</v>
      </c>
      <c r="T3256">
        <v>0</v>
      </c>
      <c r="X3256">
        <v>0</v>
      </c>
      <c r="Y3256">
        <v>500000000</v>
      </c>
      <c r="AA3256" t="s">
        <v>2029</v>
      </c>
    </row>
    <row r="3257" spans="1:27" ht="15" customHeight="1">
      <c r="A3257" s="962" t="s">
        <v>260</v>
      </c>
      <c r="B3257" t="s">
        <v>288</v>
      </c>
      <c r="C3257" t="s">
        <v>13</v>
      </c>
      <c r="D3257" t="s">
        <v>11</v>
      </c>
      <c r="E3257" t="s">
        <v>511</v>
      </c>
      <c r="F3257" t="s">
        <v>413</v>
      </c>
      <c r="R3257">
        <v>0</v>
      </c>
      <c r="S3257">
        <v>0</v>
      </c>
      <c r="T3257">
        <v>0</v>
      </c>
      <c r="X3257">
        <v>0</v>
      </c>
      <c r="Y3257">
        <v>500000000</v>
      </c>
      <c r="AA3257" t="s">
        <v>2029</v>
      </c>
    </row>
    <row r="3258" spans="1:27" ht="15" customHeight="1">
      <c r="A3258" s="962" t="s">
        <v>260</v>
      </c>
      <c r="B3258" t="s">
        <v>287</v>
      </c>
      <c r="C3258" t="s">
        <v>13</v>
      </c>
      <c r="D3258" t="s">
        <v>11</v>
      </c>
      <c r="E3258" t="s">
        <v>511</v>
      </c>
      <c r="F3258" t="s">
        <v>413</v>
      </c>
      <c r="R3258">
        <v>0</v>
      </c>
      <c r="X3258">
        <v>0</v>
      </c>
      <c r="Y3258">
        <v>500000000</v>
      </c>
      <c r="AA3258" t="s">
        <v>2025</v>
      </c>
    </row>
    <row r="3259" spans="1:27" ht="15" customHeight="1">
      <c r="A3259" s="962" t="s">
        <v>260</v>
      </c>
      <c r="B3259" t="s">
        <v>309</v>
      </c>
      <c r="C3259" t="s">
        <v>13</v>
      </c>
      <c r="D3259" t="s">
        <v>11</v>
      </c>
      <c r="E3259" t="s">
        <v>511</v>
      </c>
      <c r="F3259" t="s">
        <v>413</v>
      </c>
      <c r="R3259">
        <v>0</v>
      </c>
      <c r="S3259">
        <v>0</v>
      </c>
      <c r="T3259">
        <v>0</v>
      </c>
      <c r="X3259">
        <v>0</v>
      </c>
      <c r="Y3259">
        <v>500000000</v>
      </c>
      <c r="AA3259" t="s">
        <v>2029</v>
      </c>
    </row>
    <row r="3260" spans="1:27" ht="15" customHeight="1">
      <c r="A3260" s="962" t="s">
        <v>260</v>
      </c>
      <c r="B3260" t="s">
        <v>305</v>
      </c>
      <c r="C3260" t="s">
        <v>13</v>
      </c>
      <c r="D3260" t="s">
        <v>11</v>
      </c>
      <c r="E3260" t="s">
        <v>511</v>
      </c>
      <c r="F3260" t="s">
        <v>413</v>
      </c>
      <c r="R3260">
        <v>0</v>
      </c>
      <c r="S3260">
        <v>0</v>
      </c>
      <c r="T3260">
        <v>0</v>
      </c>
      <c r="X3260">
        <v>0</v>
      </c>
      <c r="Y3260">
        <v>500000000</v>
      </c>
      <c r="AA3260" t="s">
        <v>2029</v>
      </c>
    </row>
    <row r="3261" spans="1:27" ht="15" customHeight="1">
      <c r="A3261" s="962" t="s">
        <v>261</v>
      </c>
      <c r="B3261" t="s">
        <v>290</v>
      </c>
      <c r="C3261" t="s">
        <v>13</v>
      </c>
      <c r="D3261" t="s">
        <v>11</v>
      </c>
      <c r="E3261" t="s">
        <v>511</v>
      </c>
      <c r="F3261" t="s">
        <v>413</v>
      </c>
      <c r="R3261">
        <v>0</v>
      </c>
      <c r="S3261">
        <v>0</v>
      </c>
      <c r="T3261">
        <v>500000000</v>
      </c>
      <c r="X3261">
        <v>0</v>
      </c>
      <c r="Y3261">
        <v>500000000</v>
      </c>
      <c r="AA3261" t="s">
        <v>2027</v>
      </c>
    </row>
    <row r="3262" spans="1:27" ht="15" customHeight="1">
      <c r="A3262" s="962" t="s">
        <v>261</v>
      </c>
      <c r="B3262" t="s">
        <v>292</v>
      </c>
      <c r="C3262" t="s">
        <v>13</v>
      </c>
      <c r="D3262" t="s">
        <v>11</v>
      </c>
      <c r="E3262" t="s">
        <v>511</v>
      </c>
      <c r="F3262" t="s">
        <v>413</v>
      </c>
      <c r="R3262">
        <v>0</v>
      </c>
      <c r="S3262">
        <v>0</v>
      </c>
      <c r="T3262">
        <v>500000000</v>
      </c>
      <c r="X3262">
        <v>0</v>
      </c>
      <c r="Y3262">
        <v>500000000</v>
      </c>
      <c r="AA3262" t="s">
        <v>2027</v>
      </c>
    </row>
    <row r="3263" spans="1:27" ht="15" customHeight="1">
      <c r="A3263" s="962" t="s">
        <v>261</v>
      </c>
      <c r="B3263" t="s">
        <v>295</v>
      </c>
      <c r="C3263" t="s">
        <v>13</v>
      </c>
      <c r="D3263" t="s">
        <v>11</v>
      </c>
      <c r="E3263" t="s">
        <v>511</v>
      </c>
      <c r="F3263" t="s">
        <v>413</v>
      </c>
      <c r="R3263">
        <v>0</v>
      </c>
      <c r="S3263">
        <v>0</v>
      </c>
      <c r="T3263">
        <v>500000000</v>
      </c>
      <c r="X3263">
        <v>0</v>
      </c>
      <c r="Y3263">
        <v>500000000</v>
      </c>
      <c r="AA3263" t="s">
        <v>2027</v>
      </c>
    </row>
    <row r="3264" spans="1:27" ht="15" customHeight="1">
      <c r="A3264" s="962" t="s">
        <v>261</v>
      </c>
      <c r="B3264" t="s">
        <v>296</v>
      </c>
      <c r="C3264" t="s">
        <v>13</v>
      </c>
      <c r="D3264" t="s">
        <v>11</v>
      </c>
      <c r="E3264" t="s">
        <v>511</v>
      </c>
      <c r="F3264" t="s">
        <v>413</v>
      </c>
      <c r="R3264">
        <v>0</v>
      </c>
      <c r="S3264">
        <v>0</v>
      </c>
      <c r="T3264">
        <v>500000000</v>
      </c>
      <c r="X3264">
        <v>0</v>
      </c>
      <c r="Y3264">
        <v>500000000</v>
      </c>
      <c r="AA3264" t="s">
        <v>2027</v>
      </c>
    </row>
    <row r="3265" spans="1:27" ht="15" customHeight="1">
      <c r="A3265" s="962" t="s">
        <v>261</v>
      </c>
      <c r="B3265" t="s">
        <v>289</v>
      </c>
      <c r="C3265" t="s">
        <v>13</v>
      </c>
      <c r="D3265" t="s">
        <v>11</v>
      </c>
      <c r="E3265" t="s">
        <v>511</v>
      </c>
      <c r="F3265" t="s">
        <v>413</v>
      </c>
      <c r="R3265">
        <v>0</v>
      </c>
      <c r="S3265">
        <v>0</v>
      </c>
      <c r="T3265">
        <v>500000000</v>
      </c>
      <c r="X3265">
        <v>0</v>
      </c>
      <c r="Y3265">
        <v>500000000</v>
      </c>
      <c r="AA3265" t="s">
        <v>2027</v>
      </c>
    </row>
    <row r="3266" spans="1:27" ht="15" customHeight="1">
      <c r="A3266" s="962" t="s">
        <v>261</v>
      </c>
      <c r="B3266" t="s">
        <v>291</v>
      </c>
      <c r="C3266" t="s">
        <v>13</v>
      </c>
      <c r="D3266" t="s">
        <v>11</v>
      </c>
      <c r="E3266" t="s">
        <v>511</v>
      </c>
      <c r="F3266" t="s">
        <v>413</v>
      </c>
      <c r="R3266">
        <v>0</v>
      </c>
      <c r="S3266">
        <v>0</v>
      </c>
      <c r="T3266">
        <v>500000000</v>
      </c>
      <c r="X3266">
        <v>0</v>
      </c>
      <c r="Y3266">
        <v>500000000</v>
      </c>
      <c r="AA3266" t="s">
        <v>2027</v>
      </c>
    </row>
    <row r="3267" spans="1:27" ht="15" customHeight="1">
      <c r="A3267" s="962" t="s">
        <v>261</v>
      </c>
      <c r="B3267" t="s">
        <v>288</v>
      </c>
      <c r="C3267" t="s">
        <v>13</v>
      </c>
      <c r="D3267" t="s">
        <v>11</v>
      </c>
      <c r="E3267" t="s">
        <v>511</v>
      </c>
      <c r="F3267" t="s">
        <v>413</v>
      </c>
      <c r="R3267">
        <v>0</v>
      </c>
      <c r="S3267">
        <v>0</v>
      </c>
      <c r="T3267">
        <v>500000000</v>
      </c>
      <c r="X3267">
        <v>0</v>
      </c>
      <c r="Y3267">
        <v>500000000</v>
      </c>
      <c r="AA3267" t="s">
        <v>2027</v>
      </c>
    </row>
    <row r="3268" spans="1:27" ht="15" customHeight="1">
      <c r="A3268" s="962" t="s">
        <v>261</v>
      </c>
      <c r="B3268" t="s">
        <v>287</v>
      </c>
      <c r="C3268" t="s">
        <v>13</v>
      </c>
      <c r="D3268" t="s">
        <v>11</v>
      </c>
      <c r="E3268" t="s">
        <v>511</v>
      </c>
      <c r="F3268" t="s">
        <v>413</v>
      </c>
      <c r="R3268">
        <v>0</v>
      </c>
      <c r="S3268">
        <v>0</v>
      </c>
      <c r="T3268">
        <v>500000000</v>
      </c>
      <c r="X3268">
        <v>0</v>
      </c>
      <c r="Y3268">
        <v>500000000</v>
      </c>
      <c r="AA3268" t="s">
        <v>2027</v>
      </c>
    </row>
    <row r="3269" spans="1:27" ht="15" customHeight="1">
      <c r="A3269" s="962" t="s">
        <v>261</v>
      </c>
      <c r="B3269" t="s">
        <v>321</v>
      </c>
      <c r="C3269" t="s">
        <v>13</v>
      </c>
      <c r="D3269" t="s">
        <v>11</v>
      </c>
      <c r="E3269" t="s">
        <v>511</v>
      </c>
      <c r="F3269" t="s">
        <v>413</v>
      </c>
      <c r="R3269">
        <v>0</v>
      </c>
      <c r="S3269">
        <v>0</v>
      </c>
      <c r="T3269">
        <v>500000000</v>
      </c>
      <c r="X3269">
        <v>0</v>
      </c>
      <c r="Y3269">
        <v>500000000</v>
      </c>
      <c r="AA3269" t="s">
        <v>2027</v>
      </c>
    </row>
    <row r="3270" spans="1:27" ht="15" customHeight="1">
      <c r="A3270" s="962" t="s">
        <v>261</v>
      </c>
      <c r="B3270" t="s">
        <v>294</v>
      </c>
      <c r="C3270" t="s">
        <v>13</v>
      </c>
      <c r="D3270" t="s">
        <v>11</v>
      </c>
      <c r="E3270" t="s">
        <v>511</v>
      </c>
      <c r="F3270" t="s">
        <v>413</v>
      </c>
      <c r="R3270">
        <v>0</v>
      </c>
      <c r="S3270">
        <v>0</v>
      </c>
      <c r="T3270">
        <v>500000000</v>
      </c>
      <c r="X3270">
        <v>0</v>
      </c>
      <c r="Y3270">
        <v>500000000</v>
      </c>
      <c r="AA3270" t="s">
        <v>2027</v>
      </c>
    </row>
    <row r="3271" spans="1:27" ht="15" customHeight="1">
      <c r="A3271" s="962" t="s">
        <v>261</v>
      </c>
      <c r="B3271" t="s">
        <v>293</v>
      </c>
      <c r="C3271" t="s">
        <v>13</v>
      </c>
      <c r="D3271" t="s">
        <v>11</v>
      </c>
      <c r="E3271" t="s">
        <v>511</v>
      </c>
      <c r="F3271" t="s">
        <v>413</v>
      </c>
      <c r="R3271">
        <v>0</v>
      </c>
      <c r="S3271">
        <v>0</v>
      </c>
      <c r="T3271">
        <v>500000000</v>
      </c>
      <c r="X3271">
        <v>0</v>
      </c>
      <c r="Y3271">
        <v>500000000</v>
      </c>
      <c r="AA3271" t="s">
        <v>2027</v>
      </c>
    </row>
    <row r="3272" spans="1:27" ht="15" customHeight="1">
      <c r="A3272" s="962" t="s">
        <v>261</v>
      </c>
      <c r="B3272" t="s">
        <v>324</v>
      </c>
      <c r="C3272" t="s">
        <v>13</v>
      </c>
      <c r="D3272" t="s">
        <v>11</v>
      </c>
      <c r="E3272" t="s">
        <v>511</v>
      </c>
      <c r="F3272" t="s">
        <v>413</v>
      </c>
      <c r="R3272">
        <v>0</v>
      </c>
      <c r="S3272">
        <v>0</v>
      </c>
      <c r="T3272">
        <v>500000000</v>
      </c>
      <c r="X3272">
        <v>0</v>
      </c>
      <c r="Y3272">
        <v>500000000</v>
      </c>
      <c r="AA3272" t="s">
        <v>2027</v>
      </c>
    </row>
    <row r="3273" spans="1:27" ht="15" customHeight="1">
      <c r="A3273" s="962" t="s">
        <v>262</v>
      </c>
      <c r="B3273" t="s">
        <v>297</v>
      </c>
      <c r="C3273" t="s">
        <v>13</v>
      </c>
      <c r="D3273" t="s">
        <v>11</v>
      </c>
      <c r="E3273" t="s">
        <v>511</v>
      </c>
      <c r="F3273" t="s">
        <v>413</v>
      </c>
      <c r="J3273" t="s">
        <v>2000</v>
      </c>
      <c r="L3273" t="s">
        <v>2001</v>
      </c>
      <c r="O3273" t="s">
        <v>882</v>
      </c>
      <c r="P3273" t="s">
        <v>868</v>
      </c>
      <c r="Q3273" t="s">
        <v>869</v>
      </c>
      <c r="R3273">
        <v>0</v>
      </c>
      <c r="S3273">
        <v>0</v>
      </c>
      <c r="T3273">
        <v>500000000</v>
      </c>
      <c r="X3273">
        <v>0</v>
      </c>
      <c r="Y3273">
        <v>500000000</v>
      </c>
      <c r="AA3273" t="s">
        <v>2027</v>
      </c>
    </row>
    <row r="3274" spans="1:27" ht="15" customHeight="1">
      <c r="A3274" s="962" t="s">
        <v>262</v>
      </c>
      <c r="B3274" t="s">
        <v>288</v>
      </c>
      <c r="C3274" t="s">
        <v>13</v>
      </c>
      <c r="D3274" t="s">
        <v>11</v>
      </c>
      <c r="E3274" t="s">
        <v>511</v>
      </c>
      <c r="F3274" t="s">
        <v>413</v>
      </c>
      <c r="R3274">
        <v>0</v>
      </c>
      <c r="S3274">
        <v>0</v>
      </c>
      <c r="T3274">
        <v>500000000</v>
      </c>
      <c r="X3274">
        <v>0</v>
      </c>
      <c r="Y3274">
        <v>500000000</v>
      </c>
      <c r="AA3274" t="s">
        <v>2027</v>
      </c>
    </row>
    <row r="3275" spans="1:27" ht="15" customHeight="1">
      <c r="A3275" s="962" t="s">
        <v>262</v>
      </c>
      <c r="B3275" t="s">
        <v>287</v>
      </c>
      <c r="C3275" t="s">
        <v>13</v>
      </c>
      <c r="D3275" t="s">
        <v>11</v>
      </c>
      <c r="E3275" t="s">
        <v>511</v>
      </c>
      <c r="F3275" t="s">
        <v>413</v>
      </c>
      <c r="R3275">
        <v>0</v>
      </c>
      <c r="S3275">
        <v>0</v>
      </c>
      <c r="T3275">
        <v>500000000</v>
      </c>
      <c r="X3275">
        <v>0</v>
      </c>
      <c r="Y3275">
        <v>500000000</v>
      </c>
      <c r="AA3275" t="s">
        <v>2027</v>
      </c>
    </row>
    <row r="3276" spans="1:27" ht="15" customHeight="1">
      <c r="A3276" s="962" t="s">
        <v>262</v>
      </c>
      <c r="B3276" t="s">
        <v>299</v>
      </c>
      <c r="C3276" t="s">
        <v>13</v>
      </c>
      <c r="D3276" t="s">
        <v>11</v>
      </c>
      <c r="E3276" t="s">
        <v>511</v>
      </c>
      <c r="F3276" t="s">
        <v>413</v>
      </c>
      <c r="R3276">
        <v>0</v>
      </c>
      <c r="S3276">
        <v>0</v>
      </c>
      <c r="T3276">
        <v>500000000</v>
      </c>
      <c r="X3276">
        <v>0</v>
      </c>
      <c r="Y3276">
        <v>500000000</v>
      </c>
      <c r="AA3276" t="s">
        <v>2027</v>
      </c>
    </row>
    <row r="3277" spans="1:27" ht="15" customHeight="1">
      <c r="A3277" s="962" t="s">
        <v>262</v>
      </c>
      <c r="B3277" t="s">
        <v>301</v>
      </c>
      <c r="C3277" t="s">
        <v>13</v>
      </c>
      <c r="D3277" t="s">
        <v>11</v>
      </c>
      <c r="E3277" t="s">
        <v>511</v>
      </c>
      <c r="F3277" t="s">
        <v>413</v>
      </c>
      <c r="R3277">
        <v>0</v>
      </c>
      <c r="S3277">
        <v>0</v>
      </c>
      <c r="T3277">
        <v>500000000</v>
      </c>
      <c r="X3277">
        <v>0</v>
      </c>
      <c r="Y3277">
        <v>500000000</v>
      </c>
      <c r="AA3277" t="s">
        <v>2027</v>
      </c>
    </row>
    <row r="3278" spans="1:27" ht="15" customHeight="1">
      <c r="A3278" s="962" t="s">
        <v>262</v>
      </c>
      <c r="B3278" t="s">
        <v>302</v>
      </c>
      <c r="C3278" t="s">
        <v>13</v>
      </c>
      <c r="D3278" t="s">
        <v>11</v>
      </c>
      <c r="E3278" t="s">
        <v>511</v>
      </c>
      <c r="F3278" t="s">
        <v>413</v>
      </c>
      <c r="R3278">
        <v>0</v>
      </c>
      <c r="S3278">
        <v>0</v>
      </c>
      <c r="T3278">
        <v>500000000</v>
      </c>
      <c r="X3278">
        <v>0</v>
      </c>
      <c r="Y3278">
        <v>500000000</v>
      </c>
      <c r="AA3278" t="s">
        <v>2027</v>
      </c>
    </row>
    <row r="3279" spans="1:27" ht="15" customHeight="1">
      <c r="A3279" s="962" t="s">
        <v>262</v>
      </c>
      <c r="B3279" t="s">
        <v>303</v>
      </c>
      <c r="C3279" t="s">
        <v>13</v>
      </c>
      <c r="D3279" t="s">
        <v>11</v>
      </c>
      <c r="E3279" t="s">
        <v>511</v>
      </c>
      <c r="F3279" t="s">
        <v>413</v>
      </c>
      <c r="R3279">
        <v>0</v>
      </c>
      <c r="S3279">
        <v>0</v>
      </c>
      <c r="T3279">
        <v>500000000</v>
      </c>
      <c r="X3279">
        <v>0</v>
      </c>
      <c r="Y3279">
        <v>500000000</v>
      </c>
      <c r="AA3279" t="s">
        <v>2027</v>
      </c>
    </row>
    <row r="3280" spans="1:27" ht="15" customHeight="1">
      <c r="A3280" s="962" t="s">
        <v>262</v>
      </c>
      <c r="B3280" t="s">
        <v>298</v>
      </c>
      <c r="C3280" t="s">
        <v>13</v>
      </c>
      <c r="D3280" t="s">
        <v>11</v>
      </c>
      <c r="E3280" t="s">
        <v>511</v>
      </c>
      <c r="F3280" t="s">
        <v>413</v>
      </c>
      <c r="R3280">
        <v>0</v>
      </c>
      <c r="S3280">
        <v>0</v>
      </c>
      <c r="T3280">
        <v>500000000</v>
      </c>
      <c r="X3280">
        <v>0</v>
      </c>
      <c r="Y3280">
        <v>500000000</v>
      </c>
      <c r="AA3280" t="s">
        <v>2027</v>
      </c>
    </row>
    <row r="3281" spans="1:27" ht="15" customHeight="1">
      <c r="A3281" s="962" t="s">
        <v>262</v>
      </c>
      <c r="B3281" t="s">
        <v>300</v>
      </c>
      <c r="C3281" t="s">
        <v>13</v>
      </c>
      <c r="D3281" t="s">
        <v>11</v>
      </c>
      <c r="E3281" t="s">
        <v>511</v>
      </c>
      <c r="F3281" t="s">
        <v>413</v>
      </c>
      <c r="R3281">
        <v>0</v>
      </c>
      <c r="S3281">
        <v>0</v>
      </c>
      <c r="T3281">
        <v>500000000</v>
      </c>
      <c r="X3281">
        <v>0</v>
      </c>
      <c r="Y3281">
        <v>500000000</v>
      </c>
      <c r="AA3281" t="s">
        <v>2027</v>
      </c>
    </row>
    <row r="3282" spans="1:27" ht="15" customHeight="1">
      <c r="A3282" s="962" t="s">
        <v>262</v>
      </c>
      <c r="B3282" t="s">
        <v>321</v>
      </c>
      <c r="C3282" t="s">
        <v>13</v>
      </c>
      <c r="D3282" t="s">
        <v>11</v>
      </c>
      <c r="E3282" t="s">
        <v>511</v>
      </c>
      <c r="F3282" t="s">
        <v>413</v>
      </c>
      <c r="R3282">
        <v>0</v>
      </c>
      <c r="S3282">
        <v>0</v>
      </c>
      <c r="T3282">
        <v>500000000</v>
      </c>
      <c r="X3282">
        <v>0</v>
      </c>
      <c r="Y3282">
        <v>500000000</v>
      </c>
      <c r="AA3282" t="s">
        <v>2027</v>
      </c>
    </row>
    <row r="3283" spans="1:27" ht="15" customHeight="1">
      <c r="A3283" s="962" t="s">
        <v>263</v>
      </c>
      <c r="B3283" t="s">
        <v>290</v>
      </c>
      <c r="C3283" t="s">
        <v>13</v>
      </c>
      <c r="D3283" t="s">
        <v>11</v>
      </c>
      <c r="E3283" t="s">
        <v>511</v>
      </c>
      <c r="F3283" t="s">
        <v>413</v>
      </c>
      <c r="R3283">
        <v>0</v>
      </c>
      <c r="S3283">
        <v>0</v>
      </c>
      <c r="T3283">
        <v>500000000</v>
      </c>
      <c r="X3283">
        <v>0</v>
      </c>
      <c r="Y3283">
        <v>500000000</v>
      </c>
      <c r="AA3283" t="s">
        <v>2027</v>
      </c>
    </row>
    <row r="3284" spans="1:27" ht="15" customHeight="1">
      <c r="A3284" s="962" t="s">
        <v>263</v>
      </c>
      <c r="B3284" t="s">
        <v>292</v>
      </c>
      <c r="C3284" t="s">
        <v>13</v>
      </c>
      <c r="D3284" t="s">
        <v>11</v>
      </c>
      <c r="E3284" t="s">
        <v>511</v>
      </c>
      <c r="F3284" t="s">
        <v>413</v>
      </c>
      <c r="R3284">
        <v>0</v>
      </c>
      <c r="S3284">
        <v>0</v>
      </c>
      <c r="T3284">
        <v>500000000</v>
      </c>
      <c r="X3284">
        <v>0</v>
      </c>
      <c r="Y3284">
        <v>500000000</v>
      </c>
      <c r="AA3284" t="s">
        <v>2027</v>
      </c>
    </row>
    <row r="3285" spans="1:27" ht="15" customHeight="1">
      <c r="A3285" s="962" t="s">
        <v>263</v>
      </c>
      <c r="B3285" t="s">
        <v>295</v>
      </c>
      <c r="C3285" t="s">
        <v>13</v>
      </c>
      <c r="D3285" t="s">
        <v>11</v>
      </c>
      <c r="E3285" t="s">
        <v>511</v>
      </c>
      <c r="F3285" t="s">
        <v>413</v>
      </c>
      <c r="R3285">
        <v>0</v>
      </c>
      <c r="S3285">
        <v>0</v>
      </c>
      <c r="T3285">
        <v>500000000</v>
      </c>
      <c r="X3285">
        <v>0</v>
      </c>
      <c r="Y3285">
        <v>500000000</v>
      </c>
      <c r="AA3285" t="s">
        <v>2027</v>
      </c>
    </row>
    <row r="3286" spans="1:27" ht="15" customHeight="1">
      <c r="A3286" s="962" t="s">
        <v>263</v>
      </c>
      <c r="B3286" t="s">
        <v>296</v>
      </c>
      <c r="C3286" t="s">
        <v>13</v>
      </c>
      <c r="D3286" t="s">
        <v>11</v>
      </c>
      <c r="E3286" t="s">
        <v>511</v>
      </c>
      <c r="F3286" t="s">
        <v>413</v>
      </c>
      <c r="R3286">
        <v>0</v>
      </c>
      <c r="S3286">
        <v>0</v>
      </c>
      <c r="T3286">
        <v>500000000</v>
      </c>
      <c r="X3286">
        <v>0</v>
      </c>
      <c r="Y3286">
        <v>500000000</v>
      </c>
      <c r="AA3286" t="s">
        <v>2027</v>
      </c>
    </row>
    <row r="3287" spans="1:27" ht="15" customHeight="1">
      <c r="A3287" s="962" t="s">
        <v>263</v>
      </c>
      <c r="B3287" t="s">
        <v>289</v>
      </c>
      <c r="C3287" t="s">
        <v>13</v>
      </c>
      <c r="D3287" t="s">
        <v>11</v>
      </c>
      <c r="E3287" t="s">
        <v>511</v>
      </c>
      <c r="F3287" t="s">
        <v>413</v>
      </c>
      <c r="R3287">
        <v>0</v>
      </c>
      <c r="S3287">
        <v>0</v>
      </c>
      <c r="T3287">
        <v>500000000</v>
      </c>
      <c r="X3287">
        <v>0</v>
      </c>
      <c r="Y3287">
        <v>500000000</v>
      </c>
      <c r="AA3287" t="s">
        <v>2027</v>
      </c>
    </row>
    <row r="3288" spans="1:27" ht="15" customHeight="1">
      <c r="A3288" s="962" t="s">
        <v>263</v>
      </c>
      <c r="B3288" t="s">
        <v>291</v>
      </c>
      <c r="C3288" t="s">
        <v>13</v>
      </c>
      <c r="D3288" t="s">
        <v>11</v>
      </c>
      <c r="E3288" t="s">
        <v>511</v>
      </c>
      <c r="F3288" t="s">
        <v>413</v>
      </c>
      <c r="R3288">
        <v>0</v>
      </c>
      <c r="S3288">
        <v>0</v>
      </c>
      <c r="T3288">
        <v>500000000</v>
      </c>
      <c r="X3288">
        <v>0</v>
      </c>
      <c r="Y3288">
        <v>500000000</v>
      </c>
      <c r="AA3288" t="s">
        <v>2027</v>
      </c>
    </row>
    <row r="3289" spans="1:27" ht="15" customHeight="1">
      <c r="A3289" s="962" t="s">
        <v>263</v>
      </c>
      <c r="B3289" t="s">
        <v>288</v>
      </c>
      <c r="C3289" t="s">
        <v>13</v>
      </c>
      <c r="D3289" t="s">
        <v>11</v>
      </c>
      <c r="E3289" t="s">
        <v>511</v>
      </c>
      <c r="F3289" t="s">
        <v>413</v>
      </c>
      <c r="R3289">
        <v>0</v>
      </c>
      <c r="S3289">
        <v>0</v>
      </c>
      <c r="T3289">
        <v>500000000</v>
      </c>
      <c r="X3289">
        <v>0</v>
      </c>
      <c r="Y3289">
        <v>500000000</v>
      </c>
      <c r="AA3289" t="s">
        <v>2027</v>
      </c>
    </row>
    <row r="3290" spans="1:27" ht="15" customHeight="1">
      <c r="A3290" s="962" t="s">
        <v>263</v>
      </c>
      <c r="B3290" t="s">
        <v>287</v>
      </c>
      <c r="C3290" t="s">
        <v>13</v>
      </c>
      <c r="D3290" t="s">
        <v>11</v>
      </c>
      <c r="E3290" t="s">
        <v>511</v>
      </c>
      <c r="F3290" t="s">
        <v>413</v>
      </c>
      <c r="R3290">
        <v>0</v>
      </c>
      <c r="S3290">
        <v>0</v>
      </c>
      <c r="T3290">
        <v>500000000</v>
      </c>
      <c r="X3290">
        <v>0</v>
      </c>
      <c r="Y3290">
        <v>500000000</v>
      </c>
      <c r="AA3290" t="s">
        <v>2027</v>
      </c>
    </row>
    <row r="3291" spans="1:27" ht="15" customHeight="1">
      <c r="A3291" s="962" t="s">
        <v>263</v>
      </c>
      <c r="B3291" t="s">
        <v>321</v>
      </c>
      <c r="C3291" t="s">
        <v>13</v>
      </c>
      <c r="D3291" t="s">
        <v>11</v>
      </c>
      <c r="E3291" t="s">
        <v>511</v>
      </c>
      <c r="F3291" t="s">
        <v>413</v>
      </c>
      <c r="R3291">
        <v>0</v>
      </c>
      <c r="S3291">
        <v>0</v>
      </c>
      <c r="T3291">
        <v>500000000</v>
      </c>
      <c r="X3291">
        <v>0</v>
      </c>
      <c r="Y3291">
        <v>500000000</v>
      </c>
      <c r="AA3291" t="s">
        <v>2027</v>
      </c>
    </row>
    <row r="3292" spans="1:27" ht="15" customHeight="1">
      <c r="A3292" s="962" t="s">
        <v>263</v>
      </c>
      <c r="B3292" t="s">
        <v>294</v>
      </c>
      <c r="C3292" t="s">
        <v>13</v>
      </c>
      <c r="D3292" t="s">
        <v>11</v>
      </c>
      <c r="E3292" t="s">
        <v>511</v>
      </c>
      <c r="F3292" t="s">
        <v>413</v>
      </c>
      <c r="R3292">
        <v>0</v>
      </c>
      <c r="S3292">
        <v>0</v>
      </c>
      <c r="T3292">
        <v>500000000</v>
      </c>
      <c r="X3292">
        <v>0</v>
      </c>
      <c r="Y3292">
        <v>500000000</v>
      </c>
      <c r="AA3292" t="s">
        <v>2027</v>
      </c>
    </row>
    <row r="3293" spans="1:27" ht="15" customHeight="1">
      <c r="A3293" s="962" t="s">
        <v>263</v>
      </c>
      <c r="B3293" t="s">
        <v>293</v>
      </c>
      <c r="C3293" t="s">
        <v>13</v>
      </c>
      <c r="D3293" t="s">
        <v>11</v>
      </c>
      <c r="E3293" t="s">
        <v>511</v>
      </c>
      <c r="F3293" t="s">
        <v>413</v>
      </c>
      <c r="R3293">
        <v>0</v>
      </c>
      <c r="S3293">
        <v>0</v>
      </c>
      <c r="T3293">
        <v>500000000</v>
      </c>
      <c r="X3293">
        <v>0</v>
      </c>
      <c r="Y3293">
        <v>500000000</v>
      </c>
      <c r="AA3293" t="s">
        <v>2027</v>
      </c>
    </row>
    <row r="3294" spans="1:27" ht="15" customHeight="1">
      <c r="A3294" s="962" t="s">
        <v>263</v>
      </c>
      <c r="B3294" t="s">
        <v>324</v>
      </c>
      <c r="C3294" t="s">
        <v>13</v>
      </c>
      <c r="D3294" t="s">
        <v>11</v>
      </c>
      <c r="E3294" t="s">
        <v>511</v>
      </c>
      <c r="F3294" t="s">
        <v>413</v>
      </c>
      <c r="R3294">
        <v>0</v>
      </c>
      <c r="S3294">
        <v>0</v>
      </c>
      <c r="T3294">
        <v>500000000</v>
      </c>
      <c r="X3294">
        <v>0</v>
      </c>
      <c r="Y3294">
        <v>500000000</v>
      </c>
      <c r="AA3294" t="s">
        <v>2027</v>
      </c>
    </row>
    <row r="3295" spans="1:27" ht="15" customHeight="1">
      <c r="A3295" s="962" t="s">
        <v>264</v>
      </c>
      <c r="B3295" t="s">
        <v>294</v>
      </c>
      <c r="C3295" t="s">
        <v>13</v>
      </c>
      <c r="D3295" t="s">
        <v>11</v>
      </c>
      <c r="E3295" t="s">
        <v>511</v>
      </c>
      <c r="F3295" t="s">
        <v>413</v>
      </c>
      <c r="R3295">
        <v>0</v>
      </c>
      <c r="S3295">
        <v>0</v>
      </c>
      <c r="T3295">
        <v>0</v>
      </c>
      <c r="X3295">
        <v>0</v>
      </c>
      <c r="Y3295">
        <v>500000000</v>
      </c>
      <c r="AA3295" t="s">
        <v>2029</v>
      </c>
    </row>
    <row r="3296" spans="1:27" ht="15" customHeight="1">
      <c r="A3296" s="962" t="s">
        <v>264</v>
      </c>
      <c r="B3296" t="s">
        <v>292</v>
      </c>
      <c r="C3296" t="s">
        <v>13</v>
      </c>
      <c r="D3296" t="s">
        <v>11</v>
      </c>
      <c r="E3296" t="s">
        <v>511</v>
      </c>
      <c r="F3296" t="s">
        <v>413</v>
      </c>
      <c r="R3296">
        <v>0</v>
      </c>
      <c r="S3296">
        <v>0</v>
      </c>
      <c r="T3296">
        <v>0</v>
      </c>
      <c r="X3296">
        <v>0</v>
      </c>
      <c r="Y3296">
        <v>500000000</v>
      </c>
      <c r="AA3296" t="s">
        <v>2029</v>
      </c>
    </row>
    <row r="3297" spans="1:27" ht="15" customHeight="1">
      <c r="A3297" s="962" t="s">
        <v>264</v>
      </c>
      <c r="B3297" t="s">
        <v>291</v>
      </c>
      <c r="C3297" t="s">
        <v>13</v>
      </c>
      <c r="D3297" t="s">
        <v>11</v>
      </c>
      <c r="E3297" t="s">
        <v>511</v>
      </c>
      <c r="F3297" t="s">
        <v>413</v>
      </c>
      <c r="R3297">
        <v>0</v>
      </c>
      <c r="S3297">
        <v>0</v>
      </c>
      <c r="T3297">
        <v>0</v>
      </c>
      <c r="X3297">
        <v>0</v>
      </c>
      <c r="Y3297">
        <v>500000000</v>
      </c>
      <c r="AA3297" t="s">
        <v>2029</v>
      </c>
    </row>
    <row r="3298" spans="1:27" ht="15" customHeight="1">
      <c r="A3298" s="962" t="s">
        <v>264</v>
      </c>
      <c r="B3298" t="s">
        <v>293</v>
      </c>
      <c r="C3298" t="s">
        <v>13</v>
      </c>
      <c r="D3298" t="s">
        <v>11</v>
      </c>
      <c r="E3298" t="s">
        <v>511</v>
      </c>
      <c r="F3298" t="s">
        <v>413</v>
      </c>
      <c r="R3298">
        <v>0</v>
      </c>
      <c r="S3298">
        <v>0</v>
      </c>
      <c r="T3298">
        <v>0</v>
      </c>
      <c r="X3298">
        <v>0</v>
      </c>
      <c r="Y3298">
        <v>500000000</v>
      </c>
      <c r="AA3298" t="s">
        <v>2029</v>
      </c>
    </row>
    <row r="3299" spans="1:27" ht="15" customHeight="1">
      <c r="A3299" s="962" t="s">
        <v>264</v>
      </c>
      <c r="B3299" t="s">
        <v>289</v>
      </c>
      <c r="C3299" t="s">
        <v>13</v>
      </c>
      <c r="D3299" t="s">
        <v>11</v>
      </c>
      <c r="E3299" t="s">
        <v>511</v>
      </c>
      <c r="F3299" t="s">
        <v>413</v>
      </c>
      <c r="R3299">
        <v>0</v>
      </c>
      <c r="X3299">
        <v>0</v>
      </c>
      <c r="Y3299">
        <v>500000000</v>
      </c>
      <c r="AA3299" t="s">
        <v>2025</v>
      </c>
    </row>
    <row r="3300" spans="1:27" ht="15" customHeight="1">
      <c r="A3300" s="962" t="s">
        <v>264</v>
      </c>
      <c r="B3300" t="s">
        <v>288</v>
      </c>
      <c r="C3300" t="s">
        <v>13</v>
      </c>
      <c r="D3300" t="s">
        <v>11</v>
      </c>
      <c r="E3300" t="s">
        <v>511</v>
      </c>
      <c r="F3300" t="s">
        <v>413</v>
      </c>
      <c r="R3300">
        <v>0</v>
      </c>
      <c r="X3300">
        <v>0</v>
      </c>
      <c r="Y3300">
        <v>500000000</v>
      </c>
      <c r="AA3300" t="s">
        <v>2025</v>
      </c>
    </row>
    <row r="3301" spans="1:27" ht="15" customHeight="1">
      <c r="A3301" s="962" t="s">
        <v>264</v>
      </c>
      <c r="B3301" t="s">
        <v>287</v>
      </c>
      <c r="C3301" t="s">
        <v>13</v>
      </c>
      <c r="D3301" t="s">
        <v>11</v>
      </c>
      <c r="E3301" t="s">
        <v>511</v>
      </c>
      <c r="F3301" t="s">
        <v>413</v>
      </c>
      <c r="R3301">
        <v>0</v>
      </c>
      <c r="X3301">
        <v>0</v>
      </c>
      <c r="Y3301">
        <v>500000000</v>
      </c>
      <c r="AA3301" t="s">
        <v>2025</v>
      </c>
    </row>
    <row r="3302" spans="1:27" ht="15" customHeight="1">
      <c r="A3302" s="962" t="s">
        <v>264</v>
      </c>
      <c r="B3302" t="s">
        <v>295</v>
      </c>
      <c r="C3302" t="s">
        <v>13</v>
      </c>
      <c r="D3302" t="s">
        <v>11</v>
      </c>
      <c r="E3302" t="s">
        <v>511</v>
      </c>
      <c r="F3302" t="s">
        <v>413</v>
      </c>
      <c r="R3302">
        <v>0</v>
      </c>
      <c r="S3302">
        <v>0</v>
      </c>
      <c r="T3302">
        <v>0</v>
      </c>
      <c r="X3302">
        <v>0</v>
      </c>
      <c r="Y3302">
        <v>500000000</v>
      </c>
      <c r="AA3302" t="s">
        <v>2029</v>
      </c>
    </row>
    <row r="3303" spans="1:27" ht="15" customHeight="1">
      <c r="A3303" s="962" t="s">
        <v>264</v>
      </c>
      <c r="B3303" t="s">
        <v>296</v>
      </c>
      <c r="C3303" t="s">
        <v>13</v>
      </c>
      <c r="D3303" t="s">
        <v>11</v>
      </c>
      <c r="E3303" t="s">
        <v>511</v>
      </c>
      <c r="F3303" t="s">
        <v>413</v>
      </c>
      <c r="R3303">
        <v>0</v>
      </c>
      <c r="S3303">
        <v>0</v>
      </c>
      <c r="T3303">
        <v>0</v>
      </c>
      <c r="X3303">
        <v>0</v>
      </c>
      <c r="Y3303">
        <v>500000000</v>
      </c>
      <c r="AA3303" t="s">
        <v>2029</v>
      </c>
    </row>
    <row r="3304" spans="1:27" ht="15" customHeight="1">
      <c r="A3304" s="962" t="s">
        <v>265</v>
      </c>
      <c r="B3304" t="s">
        <v>294</v>
      </c>
      <c r="C3304" t="s">
        <v>13</v>
      </c>
      <c r="D3304" t="s">
        <v>11</v>
      </c>
      <c r="E3304" t="s">
        <v>511</v>
      </c>
      <c r="F3304" t="s">
        <v>413</v>
      </c>
      <c r="R3304">
        <v>0</v>
      </c>
      <c r="S3304">
        <v>0</v>
      </c>
      <c r="T3304">
        <v>0</v>
      </c>
      <c r="X3304">
        <v>0</v>
      </c>
      <c r="Y3304">
        <v>500000000</v>
      </c>
      <c r="AA3304" t="s">
        <v>2029</v>
      </c>
    </row>
    <row r="3305" spans="1:27" ht="15" customHeight="1">
      <c r="A3305" s="962" t="s">
        <v>265</v>
      </c>
      <c r="B3305" t="s">
        <v>292</v>
      </c>
      <c r="C3305" t="s">
        <v>13</v>
      </c>
      <c r="D3305" t="s">
        <v>11</v>
      </c>
      <c r="E3305" t="s">
        <v>511</v>
      </c>
      <c r="F3305" t="s">
        <v>413</v>
      </c>
      <c r="R3305">
        <v>0</v>
      </c>
      <c r="S3305">
        <v>0</v>
      </c>
      <c r="T3305">
        <v>0</v>
      </c>
      <c r="X3305">
        <v>0</v>
      </c>
      <c r="Y3305">
        <v>500000000</v>
      </c>
      <c r="AA3305" t="s">
        <v>2029</v>
      </c>
    </row>
    <row r="3306" spans="1:27" ht="15" customHeight="1">
      <c r="A3306" s="962" t="s">
        <v>265</v>
      </c>
      <c r="B3306" t="s">
        <v>291</v>
      </c>
      <c r="C3306" t="s">
        <v>13</v>
      </c>
      <c r="D3306" t="s">
        <v>11</v>
      </c>
      <c r="E3306" t="s">
        <v>511</v>
      </c>
      <c r="F3306" t="s">
        <v>413</v>
      </c>
      <c r="R3306">
        <v>0</v>
      </c>
      <c r="S3306">
        <v>0</v>
      </c>
      <c r="T3306">
        <v>0</v>
      </c>
      <c r="X3306">
        <v>0</v>
      </c>
      <c r="Y3306">
        <v>500000000</v>
      </c>
      <c r="AA3306" t="s">
        <v>2029</v>
      </c>
    </row>
    <row r="3307" spans="1:27" ht="15" customHeight="1">
      <c r="A3307" s="962" t="s">
        <v>265</v>
      </c>
      <c r="B3307" t="s">
        <v>293</v>
      </c>
      <c r="C3307" t="s">
        <v>13</v>
      </c>
      <c r="D3307" t="s">
        <v>11</v>
      </c>
      <c r="E3307" t="s">
        <v>511</v>
      </c>
      <c r="F3307" t="s">
        <v>413</v>
      </c>
      <c r="R3307">
        <v>0</v>
      </c>
      <c r="S3307">
        <v>0</v>
      </c>
      <c r="T3307">
        <v>0</v>
      </c>
      <c r="X3307">
        <v>0</v>
      </c>
      <c r="Y3307">
        <v>500000000</v>
      </c>
      <c r="AA3307" t="s">
        <v>2029</v>
      </c>
    </row>
    <row r="3308" spans="1:27" ht="15" customHeight="1">
      <c r="A3308" s="962" t="s">
        <v>265</v>
      </c>
      <c r="B3308" t="s">
        <v>289</v>
      </c>
      <c r="C3308" t="s">
        <v>13</v>
      </c>
      <c r="D3308" t="s">
        <v>11</v>
      </c>
      <c r="E3308" t="s">
        <v>511</v>
      </c>
      <c r="F3308" t="s">
        <v>413</v>
      </c>
      <c r="R3308">
        <v>0</v>
      </c>
      <c r="S3308">
        <v>0</v>
      </c>
      <c r="T3308">
        <v>0</v>
      </c>
      <c r="X3308">
        <v>0</v>
      </c>
      <c r="Y3308">
        <v>500000000</v>
      </c>
      <c r="AA3308" t="s">
        <v>2029</v>
      </c>
    </row>
    <row r="3309" spans="1:27" ht="15" customHeight="1">
      <c r="A3309" s="962" t="s">
        <v>265</v>
      </c>
      <c r="B3309" t="s">
        <v>288</v>
      </c>
      <c r="C3309" t="s">
        <v>13</v>
      </c>
      <c r="D3309" t="s">
        <v>11</v>
      </c>
      <c r="E3309" t="s">
        <v>511</v>
      </c>
      <c r="F3309" t="s">
        <v>413</v>
      </c>
      <c r="R3309">
        <v>0</v>
      </c>
      <c r="S3309">
        <v>0</v>
      </c>
      <c r="T3309">
        <v>0</v>
      </c>
      <c r="X3309">
        <v>0</v>
      </c>
      <c r="Y3309">
        <v>500000000</v>
      </c>
      <c r="AA3309" t="s">
        <v>2029</v>
      </c>
    </row>
    <row r="3310" spans="1:27" ht="15" customHeight="1">
      <c r="A3310" s="962" t="s">
        <v>265</v>
      </c>
      <c r="B3310" t="s">
        <v>287</v>
      </c>
      <c r="C3310" t="s">
        <v>13</v>
      </c>
      <c r="D3310" t="s">
        <v>11</v>
      </c>
      <c r="E3310" t="s">
        <v>511</v>
      </c>
      <c r="F3310" t="s">
        <v>413</v>
      </c>
      <c r="R3310">
        <v>0</v>
      </c>
      <c r="S3310">
        <v>0</v>
      </c>
      <c r="T3310">
        <v>0</v>
      </c>
      <c r="X3310">
        <v>0</v>
      </c>
      <c r="Y3310">
        <v>500000000</v>
      </c>
      <c r="AA3310" t="s">
        <v>2029</v>
      </c>
    </row>
    <row r="3311" spans="1:27" ht="15" customHeight="1">
      <c r="A3311" s="962" t="s">
        <v>265</v>
      </c>
      <c r="B3311" t="s">
        <v>295</v>
      </c>
      <c r="C3311" t="s">
        <v>13</v>
      </c>
      <c r="D3311" t="s">
        <v>11</v>
      </c>
      <c r="E3311" t="s">
        <v>511</v>
      </c>
      <c r="F3311" t="s">
        <v>413</v>
      </c>
      <c r="R3311">
        <v>0</v>
      </c>
      <c r="S3311">
        <v>0</v>
      </c>
      <c r="T3311">
        <v>0</v>
      </c>
      <c r="X3311">
        <v>0</v>
      </c>
      <c r="Y3311">
        <v>500000000</v>
      </c>
      <c r="AA3311" t="s">
        <v>2029</v>
      </c>
    </row>
    <row r="3312" spans="1:27" ht="15" customHeight="1">
      <c r="A3312" s="962" t="s">
        <v>265</v>
      </c>
      <c r="B3312" t="s">
        <v>296</v>
      </c>
      <c r="C3312" t="s">
        <v>13</v>
      </c>
      <c r="D3312" t="s">
        <v>11</v>
      </c>
      <c r="E3312" t="s">
        <v>511</v>
      </c>
      <c r="F3312" t="s">
        <v>413</v>
      </c>
      <c r="R3312">
        <v>0</v>
      </c>
      <c r="S3312">
        <v>0</v>
      </c>
      <c r="T3312">
        <v>0</v>
      </c>
      <c r="X3312">
        <v>0</v>
      </c>
      <c r="Y3312">
        <v>500000000</v>
      </c>
      <c r="AA3312" t="s">
        <v>2029</v>
      </c>
    </row>
    <row r="3313" spans="1:27" ht="15" customHeight="1">
      <c r="A3313" s="962" t="s">
        <v>266</v>
      </c>
      <c r="B3313" t="s">
        <v>294</v>
      </c>
      <c r="C3313" t="s">
        <v>13</v>
      </c>
      <c r="D3313" t="s">
        <v>11</v>
      </c>
      <c r="E3313" t="s">
        <v>511</v>
      </c>
      <c r="F3313" t="s">
        <v>413</v>
      </c>
      <c r="R3313">
        <v>0</v>
      </c>
      <c r="S3313">
        <v>0</v>
      </c>
      <c r="T3313">
        <v>0</v>
      </c>
      <c r="X3313">
        <v>0</v>
      </c>
      <c r="Y3313">
        <v>500000000</v>
      </c>
      <c r="AA3313" t="s">
        <v>2029</v>
      </c>
    </row>
    <row r="3314" spans="1:27" ht="15" customHeight="1">
      <c r="A3314" s="962" t="s">
        <v>266</v>
      </c>
      <c r="B3314" t="s">
        <v>292</v>
      </c>
      <c r="C3314" t="s">
        <v>13</v>
      </c>
      <c r="D3314" t="s">
        <v>11</v>
      </c>
      <c r="E3314" t="s">
        <v>511</v>
      </c>
      <c r="F3314" t="s">
        <v>413</v>
      </c>
      <c r="R3314">
        <v>0</v>
      </c>
      <c r="S3314">
        <v>0</v>
      </c>
      <c r="T3314">
        <v>0</v>
      </c>
      <c r="X3314">
        <v>0</v>
      </c>
      <c r="Y3314">
        <v>500000000</v>
      </c>
      <c r="AA3314" t="s">
        <v>2029</v>
      </c>
    </row>
    <row r="3315" spans="1:27" ht="15" customHeight="1">
      <c r="A3315" s="962" t="s">
        <v>266</v>
      </c>
      <c r="B3315" t="s">
        <v>291</v>
      </c>
      <c r="C3315" t="s">
        <v>13</v>
      </c>
      <c r="D3315" t="s">
        <v>11</v>
      </c>
      <c r="E3315" t="s">
        <v>511</v>
      </c>
      <c r="F3315" t="s">
        <v>413</v>
      </c>
      <c r="R3315">
        <v>0</v>
      </c>
      <c r="S3315">
        <v>0</v>
      </c>
      <c r="T3315">
        <v>0</v>
      </c>
      <c r="X3315">
        <v>0</v>
      </c>
      <c r="Y3315">
        <v>500000000</v>
      </c>
      <c r="AA3315" t="s">
        <v>2029</v>
      </c>
    </row>
    <row r="3316" spans="1:27" ht="15" customHeight="1">
      <c r="A3316" s="962" t="s">
        <v>266</v>
      </c>
      <c r="B3316" t="s">
        <v>293</v>
      </c>
      <c r="C3316" t="s">
        <v>13</v>
      </c>
      <c r="D3316" t="s">
        <v>11</v>
      </c>
      <c r="E3316" t="s">
        <v>511</v>
      </c>
      <c r="F3316" t="s">
        <v>413</v>
      </c>
      <c r="R3316">
        <v>0</v>
      </c>
      <c r="S3316">
        <v>0</v>
      </c>
      <c r="T3316">
        <v>0</v>
      </c>
      <c r="X3316">
        <v>0</v>
      </c>
      <c r="Y3316">
        <v>500000000</v>
      </c>
      <c r="AA3316" t="s">
        <v>2029</v>
      </c>
    </row>
    <row r="3317" spans="1:27" ht="15" customHeight="1">
      <c r="A3317" s="962" t="s">
        <v>266</v>
      </c>
      <c r="B3317" t="s">
        <v>289</v>
      </c>
      <c r="C3317" t="s">
        <v>13</v>
      </c>
      <c r="D3317" t="s">
        <v>11</v>
      </c>
      <c r="E3317" t="s">
        <v>511</v>
      </c>
      <c r="F3317" t="s">
        <v>413</v>
      </c>
      <c r="R3317">
        <v>0</v>
      </c>
      <c r="S3317">
        <v>0</v>
      </c>
      <c r="T3317">
        <v>0</v>
      </c>
      <c r="X3317">
        <v>0</v>
      </c>
      <c r="Y3317">
        <v>500000000</v>
      </c>
      <c r="AA3317" t="s">
        <v>2029</v>
      </c>
    </row>
    <row r="3318" spans="1:27" ht="15" customHeight="1">
      <c r="A3318" s="962" t="s">
        <v>266</v>
      </c>
      <c r="B3318" t="s">
        <v>288</v>
      </c>
      <c r="C3318" t="s">
        <v>13</v>
      </c>
      <c r="D3318" t="s">
        <v>11</v>
      </c>
      <c r="E3318" t="s">
        <v>511</v>
      </c>
      <c r="F3318" t="s">
        <v>413</v>
      </c>
      <c r="R3318">
        <v>0</v>
      </c>
      <c r="S3318">
        <v>0</v>
      </c>
      <c r="T3318">
        <v>0</v>
      </c>
      <c r="X3318">
        <v>0</v>
      </c>
      <c r="Y3318">
        <v>500000000</v>
      </c>
      <c r="AA3318" t="s">
        <v>2029</v>
      </c>
    </row>
    <row r="3319" spans="1:27" ht="15" customHeight="1">
      <c r="A3319" s="962" t="s">
        <v>266</v>
      </c>
      <c r="B3319" t="s">
        <v>287</v>
      </c>
      <c r="C3319" t="s">
        <v>13</v>
      </c>
      <c r="D3319" t="s">
        <v>11</v>
      </c>
      <c r="E3319" t="s">
        <v>511</v>
      </c>
      <c r="F3319" t="s">
        <v>413</v>
      </c>
      <c r="R3319">
        <v>0</v>
      </c>
      <c r="S3319">
        <v>0</v>
      </c>
      <c r="T3319">
        <v>0</v>
      </c>
      <c r="X3319">
        <v>0</v>
      </c>
      <c r="Y3319">
        <v>500000000</v>
      </c>
      <c r="AA3319" t="s">
        <v>2029</v>
      </c>
    </row>
    <row r="3320" spans="1:27" ht="15" customHeight="1">
      <c r="A3320" s="962" t="s">
        <v>266</v>
      </c>
      <c r="B3320" t="s">
        <v>295</v>
      </c>
      <c r="C3320" t="s">
        <v>13</v>
      </c>
      <c r="D3320" t="s">
        <v>11</v>
      </c>
      <c r="E3320" t="s">
        <v>511</v>
      </c>
      <c r="F3320" t="s">
        <v>413</v>
      </c>
      <c r="R3320">
        <v>0</v>
      </c>
      <c r="S3320">
        <v>0</v>
      </c>
      <c r="T3320">
        <v>0</v>
      </c>
      <c r="X3320">
        <v>0</v>
      </c>
      <c r="Y3320">
        <v>500000000</v>
      </c>
      <c r="AA3320" t="s">
        <v>2029</v>
      </c>
    </row>
    <row r="3321" spans="1:27" ht="15" customHeight="1">
      <c r="A3321" s="962" t="s">
        <v>266</v>
      </c>
      <c r="B3321" t="s">
        <v>296</v>
      </c>
      <c r="C3321" t="s">
        <v>13</v>
      </c>
      <c r="D3321" t="s">
        <v>11</v>
      </c>
      <c r="E3321" t="s">
        <v>511</v>
      </c>
      <c r="F3321" t="s">
        <v>413</v>
      </c>
      <c r="R3321">
        <v>0</v>
      </c>
      <c r="S3321">
        <v>0</v>
      </c>
      <c r="T3321">
        <v>0</v>
      </c>
      <c r="X3321">
        <v>0</v>
      </c>
      <c r="Y3321">
        <v>500000000</v>
      </c>
      <c r="AA3321" t="s">
        <v>2029</v>
      </c>
    </row>
    <row r="3322" spans="1:27" ht="15" customHeight="1">
      <c r="A3322" s="962" t="s">
        <v>267</v>
      </c>
      <c r="B3322" t="s">
        <v>296</v>
      </c>
      <c r="C3322" t="s">
        <v>13</v>
      </c>
      <c r="D3322" t="s">
        <v>11</v>
      </c>
      <c r="E3322" t="s">
        <v>511</v>
      </c>
      <c r="F3322" t="s">
        <v>413</v>
      </c>
      <c r="R3322">
        <v>0</v>
      </c>
      <c r="S3322">
        <v>0</v>
      </c>
      <c r="T3322">
        <v>0</v>
      </c>
      <c r="X3322">
        <v>0</v>
      </c>
      <c r="Y3322">
        <v>500000000</v>
      </c>
      <c r="AA3322" t="s">
        <v>2029</v>
      </c>
    </row>
    <row r="3323" spans="1:27" ht="15" customHeight="1">
      <c r="A3323" s="962" t="s">
        <v>267</v>
      </c>
      <c r="B3323" t="s">
        <v>289</v>
      </c>
      <c r="C3323" t="s">
        <v>13</v>
      </c>
      <c r="D3323" t="s">
        <v>11</v>
      </c>
      <c r="E3323" t="s">
        <v>511</v>
      </c>
      <c r="F3323" t="s">
        <v>413</v>
      </c>
      <c r="R3323">
        <v>0</v>
      </c>
      <c r="S3323">
        <v>0</v>
      </c>
      <c r="T3323">
        <v>0</v>
      </c>
      <c r="X3323">
        <v>0</v>
      </c>
      <c r="Y3323">
        <v>500000000</v>
      </c>
      <c r="AA3323" t="s">
        <v>2029</v>
      </c>
    </row>
    <row r="3324" spans="1:27" ht="15" customHeight="1">
      <c r="A3324" s="962" t="s">
        <v>267</v>
      </c>
      <c r="B3324" t="s">
        <v>288</v>
      </c>
      <c r="C3324" t="s">
        <v>13</v>
      </c>
      <c r="D3324" t="s">
        <v>11</v>
      </c>
      <c r="E3324" t="s">
        <v>511</v>
      </c>
      <c r="F3324" t="s">
        <v>413</v>
      </c>
      <c r="R3324">
        <v>0</v>
      </c>
      <c r="S3324">
        <v>0</v>
      </c>
      <c r="T3324">
        <v>0</v>
      </c>
      <c r="X3324">
        <v>0</v>
      </c>
      <c r="Y3324">
        <v>500000000</v>
      </c>
      <c r="AA3324" t="s">
        <v>2029</v>
      </c>
    </row>
    <row r="3325" spans="1:27" ht="15" customHeight="1">
      <c r="A3325" s="962" t="s">
        <v>267</v>
      </c>
      <c r="B3325" t="s">
        <v>287</v>
      </c>
      <c r="C3325" t="s">
        <v>13</v>
      </c>
      <c r="D3325" t="s">
        <v>11</v>
      </c>
      <c r="E3325" t="s">
        <v>511</v>
      </c>
      <c r="F3325" t="s">
        <v>413</v>
      </c>
      <c r="R3325">
        <v>0</v>
      </c>
      <c r="S3325">
        <v>0</v>
      </c>
      <c r="T3325">
        <v>0</v>
      </c>
      <c r="X3325">
        <v>0</v>
      </c>
      <c r="Y3325">
        <v>500000000</v>
      </c>
      <c r="AA3325" t="s">
        <v>2029</v>
      </c>
    </row>
    <row r="3326" spans="1:27" ht="15" customHeight="1">
      <c r="A3326" s="962" t="s">
        <v>268</v>
      </c>
      <c r="B3326" t="s">
        <v>296</v>
      </c>
      <c r="C3326" t="s">
        <v>13</v>
      </c>
      <c r="D3326" t="s">
        <v>11</v>
      </c>
      <c r="E3326" t="s">
        <v>511</v>
      </c>
      <c r="F3326" t="s">
        <v>413</v>
      </c>
      <c r="R3326">
        <v>0</v>
      </c>
      <c r="S3326">
        <v>0</v>
      </c>
      <c r="T3326">
        <v>0</v>
      </c>
      <c r="X3326">
        <v>0</v>
      </c>
      <c r="Y3326">
        <v>500000000</v>
      </c>
      <c r="AA3326" t="s">
        <v>2029</v>
      </c>
    </row>
    <row r="3327" spans="1:27" ht="15" customHeight="1">
      <c r="A3327" s="962" t="s">
        <v>268</v>
      </c>
      <c r="B3327" t="s">
        <v>289</v>
      </c>
      <c r="C3327" t="s">
        <v>13</v>
      </c>
      <c r="D3327" t="s">
        <v>11</v>
      </c>
      <c r="E3327" t="s">
        <v>511</v>
      </c>
      <c r="F3327" t="s">
        <v>413</v>
      </c>
      <c r="R3327">
        <v>0</v>
      </c>
      <c r="S3327">
        <v>0</v>
      </c>
      <c r="T3327">
        <v>0</v>
      </c>
      <c r="X3327">
        <v>0</v>
      </c>
      <c r="Y3327">
        <v>500000000</v>
      </c>
      <c r="AA3327" t="s">
        <v>2029</v>
      </c>
    </row>
    <row r="3328" spans="1:27" ht="15" customHeight="1">
      <c r="A3328" s="962" t="s">
        <v>268</v>
      </c>
      <c r="B3328" t="s">
        <v>288</v>
      </c>
      <c r="C3328" t="s">
        <v>13</v>
      </c>
      <c r="D3328" t="s">
        <v>11</v>
      </c>
      <c r="E3328" t="s">
        <v>511</v>
      </c>
      <c r="F3328" t="s">
        <v>413</v>
      </c>
      <c r="R3328">
        <v>0</v>
      </c>
      <c r="S3328">
        <v>0</v>
      </c>
      <c r="T3328">
        <v>0</v>
      </c>
      <c r="X3328">
        <v>0</v>
      </c>
      <c r="Y3328">
        <v>500000000</v>
      </c>
      <c r="AA3328" t="s">
        <v>2029</v>
      </c>
    </row>
    <row r="3329" spans="1:27" ht="15" customHeight="1">
      <c r="A3329" s="962" t="s">
        <v>268</v>
      </c>
      <c r="B3329" t="s">
        <v>287</v>
      </c>
      <c r="C3329" t="s">
        <v>13</v>
      </c>
      <c r="D3329" t="s">
        <v>11</v>
      </c>
      <c r="E3329" t="s">
        <v>511</v>
      </c>
      <c r="F3329" t="s">
        <v>413</v>
      </c>
      <c r="R3329">
        <v>0</v>
      </c>
      <c r="S3329">
        <v>0</v>
      </c>
      <c r="T3329">
        <v>0</v>
      </c>
      <c r="X3329">
        <v>0</v>
      </c>
      <c r="Y3329">
        <v>500000000</v>
      </c>
      <c r="AA3329" t="s">
        <v>2029</v>
      </c>
    </row>
    <row r="3330" spans="1:27" ht="15" customHeight="1">
      <c r="A3330" s="962" t="s">
        <v>269</v>
      </c>
      <c r="B3330" t="s">
        <v>296</v>
      </c>
      <c r="C3330" t="s">
        <v>13</v>
      </c>
      <c r="D3330" t="s">
        <v>11</v>
      </c>
      <c r="E3330" t="s">
        <v>511</v>
      </c>
      <c r="F3330" t="s">
        <v>413</v>
      </c>
      <c r="R3330">
        <v>0</v>
      </c>
      <c r="S3330">
        <v>0</v>
      </c>
      <c r="T3330">
        <v>0</v>
      </c>
      <c r="X3330">
        <v>0</v>
      </c>
      <c r="Y3330">
        <v>500000000</v>
      </c>
      <c r="AA3330" t="s">
        <v>2029</v>
      </c>
    </row>
    <row r="3331" spans="1:27" ht="15" customHeight="1">
      <c r="A3331" s="962" t="s">
        <v>269</v>
      </c>
      <c r="B3331" t="s">
        <v>289</v>
      </c>
      <c r="C3331" t="s">
        <v>13</v>
      </c>
      <c r="D3331" t="s">
        <v>11</v>
      </c>
      <c r="E3331" t="s">
        <v>511</v>
      </c>
      <c r="F3331" t="s">
        <v>413</v>
      </c>
      <c r="R3331">
        <v>0</v>
      </c>
      <c r="S3331">
        <v>0</v>
      </c>
      <c r="T3331">
        <v>0</v>
      </c>
      <c r="X3331">
        <v>0</v>
      </c>
      <c r="Y3331">
        <v>500000000</v>
      </c>
      <c r="AA3331" t="s">
        <v>2029</v>
      </c>
    </row>
    <row r="3332" spans="1:27" ht="15" customHeight="1">
      <c r="A3332" s="962" t="s">
        <v>269</v>
      </c>
      <c r="B3332" t="s">
        <v>288</v>
      </c>
      <c r="C3332" t="s">
        <v>13</v>
      </c>
      <c r="D3332" t="s">
        <v>11</v>
      </c>
      <c r="E3332" t="s">
        <v>511</v>
      </c>
      <c r="F3332" t="s">
        <v>413</v>
      </c>
      <c r="R3332">
        <v>0</v>
      </c>
      <c r="S3332">
        <v>0</v>
      </c>
      <c r="T3332">
        <v>0</v>
      </c>
      <c r="X3332">
        <v>0</v>
      </c>
      <c r="Y3332">
        <v>500000000</v>
      </c>
      <c r="AA3332" t="s">
        <v>2029</v>
      </c>
    </row>
    <row r="3333" spans="1:27" ht="15" customHeight="1">
      <c r="A3333" s="962" t="s">
        <v>269</v>
      </c>
      <c r="B3333" t="s">
        <v>287</v>
      </c>
      <c r="C3333" t="s">
        <v>13</v>
      </c>
      <c r="D3333" t="s">
        <v>11</v>
      </c>
      <c r="E3333" t="s">
        <v>511</v>
      </c>
      <c r="F3333" t="s">
        <v>413</v>
      </c>
      <c r="R3333">
        <v>0</v>
      </c>
      <c r="S3333">
        <v>0</v>
      </c>
      <c r="T3333">
        <v>0</v>
      </c>
      <c r="X3333">
        <v>0</v>
      </c>
      <c r="Y3333">
        <v>500000000</v>
      </c>
      <c r="AA3333" t="s">
        <v>2029</v>
      </c>
    </row>
    <row r="3334" spans="1:27" ht="15" customHeight="1">
      <c r="A3334" s="962" t="s">
        <v>270</v>
      </c>
      <c r="B3334" t="s">
        <v>296</v>
      </c>
      <c r="C3334" t="s">
        <v>13</v>
      </c>
      <c r="D3334" t="s">
        <v>11</v>
      </c>
      <c r="E3334" t="s">
        <v>511</v>
      </c>
      <c r="F3334" t="s">
        <v>413</v>
      </c>
      <c r="R3334">
        <v>0</v>
      </c>
      <c r="S3334">
        <v>0</v>
      </c>
      <c r="T3334">
        <v>0</v>
      </c>
      <c r="X3334">
        <v>0</v>
      </c>
      <c r="Y3334">
        <v>500000000</v>
      </c>
      <c r="AA3334" t="s">
        <v>2029</v>
      </c>
    </row>
    <row r="3335" spans="1:27" ht="15" customHeight="1">
      <c r="A3335" s="962" t="s">
        <v>270</v>
      </c>
      <c r="B3335" t="s">
        <v>289</v>
      </c>
      <c r="C3335" t="s">
        <v>13</v>
      </c>
      <c r="D3335" t="s">
        <v>11</v>
      </c>
      <c r="E3335" t="s">
        <v>511</v>
      </c>
      <c r="F3335" t="s">
        <v>413</v>
      </c>
      <c r="R3335">
        <v>0</v>
      </c>
      <c r="S3335">
        <v>0</v>
      </c>
      <c r="T3335">
        <v>0</v>
      </c>
      <c r="X3335">
        <v>0</v>
      </c>
      <c r="Y3335">
        <v>500000000</v>
      </c>
      <c r="AA3335" t="s">
        <v>2029</v>
      </c>
    </row>
    <row r="3336" spans="1:27" ht="15" customHeight="1">
      <c r="A3336" s="962" t="s">
        <v>270</v>
      </c>
      <c r="B3336" t="s">
        <v>288</v>
      </c>
      <c r="C3336" t="s">
        <v>13</v>
      </c>
      <c r="D3336" t="s">
        <v>11</v>
      </c>
      <c r="E3336" t="s">
        <v>511</v>
      </c>
      <c r="F3336" t="s">
        <v>413</v>
      </c>
      <c r="R3336">
        <v>0</v>
      </c>
      <c r="S3336">
        <v>0</v>
      </c>
      <c r="T3336">
        <v>0</v>
      </c>
      <c r="X3336">
        <v>0</v>
      </c>
      <c r="Y3336">
        <v>500000000</v>
      </c>
      <c r="AA3336" t="s">
        <v>2029</v>
      </c>
    </row>
    <row r="3337" spans="1:27" ht="15" customHeight="1">
      <c r="A3337" s="962" t="s">
        <v>270</v>
      </c>
      <c r="B3337" t="s">
        <v>287</v>
      </c>
      <c r="C3337" t="s">
        <v>13</v>
      </c>
      <c r="D3337" t="s">
        <v>11</v>
      </c>
      <c r="E3337" t="s">
        <v>511</v>
      </c>
      <c r="F3337" t="s">
        <v>413</v>
      </c>
      <c r="R3337">
        <v>0</v>
      </c>
      <c r="S3337">
        <v>0</v>
      </c>
      <c r="T3337">
        <v>0</v>
      </c>
      <c r="X3337">
        <v>0</v>
      </c>
      <c r="Y3337">
        <v>500000000</v>
      </c>
      <c r="AA3337" t="s">
        <v>2029</v>
      </c>
    </row>
    <row r="3338" spans="1:27" ht="15" customHeight="1">
      <c r="A3338" s="962" t="s">
        <v>271</v>
      </c>
      <c r="B3338" t="s">
        <v>297</v>
      </c>
      <c r="C3338" t="s">
        <v>13</v>
      </c>
      <c r="D3338" t="s">
        <v>11</v>
      </c>
      <c r="E3338" t="s">
        <v>511</v>
      </c>
      <c r="F3338" t="s">
        <v>413</v>
      </c>
      <c r="R3338">
        <v>0</v>
      </c>
      <c r="S3338">
        <v>0</v>
      </c>
      <c r="T3338">
        <v>0</v>
      </c>
      <c r="X3338">
        <v>0</v>
      </c>
      <c r="Y3338">
        <v>500000000</v>
      </c>
      <c r="AA3338" t="s">
        <v>2029</v>
      </c>
    </row>
    <row r="3339" spans="1:27" ht="15" customHeight="1">
      <c r="A3339" s="962" t="s">
        <v>271</v>
      </c>
      <c r="B3339" t="s">
        <v>288</v>
      </c>
      <c r="C3339" t="s">
        <v>13</v>
      </c>
      <c r="D3339" t="s">
        <v>11</v>
      </c>
      <c r="E3339" t="s">
        <v>511</v>
      </c>
      <c r="F3339" t="s">
        <v>413</v>
      </c>
      <c r="R3339">
        <v>0</v>
      </c>
      <c r="S3339">
        <v>0</v>
      </c>
      <c r="T3339">
        <v>0</v>
      </c>
      <c r="X3339">
        <v>0</v>
      </c>
      <c r="Y3339">
        <v>500000000</v>
      </c>
      <c r="AA3339" t="s">
        <v>2029</v>
      </c>
    </row>
    <row r="3340" spans="1:27" ht="15" customHeight="1">
      <c r="A3340" s="962" t="s">
        <v>271</v>
      </c>
      <c r="B3340" t="s">
        <v>287</v>
      </c>
      <c r="C3340" t="s">
        <v>13</v>
      </c>
      <c r="D3340" t="s">
        <v>11</v>
      </c>
      <c r="E3340" t="s">
        <v>511</v>
      </c>
      <c r="F3340" t="s">
        <v>413</v>
      </c>
      <c r="R3340">
        <v>0</v>
      </c>
      <c r="S3340">
        <v>0</v>
      </c>
      <c r="T3340">
        <v>0</v>
      </c>
      <c r="X3340">
        <v>0</v>
      </c>
      <c r="Y3340">
        <v>500000000</v>
      </c>
      <c r="AA3340" t="s">
        <v>2029</v>
      </c>
    </row>
    <row r="3341" spans="1:27" ht="15" customHeight="1">
      <c r="A3341" s="962" t="s">
        <v>271</v>
      </c>
      <c r="B3341" t="s">
        <v>299</v>
      </c>
      <c r="C3341" t="s">
        <v>13</v>
      </c>
      <c r="D3341" t="s">
        <v>11</v>
      </c>
      <c r="E3341" t="s">
        <v>511</v>
      </c>
      <c r="F3341" t="s">
        <v>413</v>
      </c>
      <c r="R3341">
        <v>0</v>
      </c>
      <c r="S3341">
        <v>0</v>
      </c>
      <c r="T3341">
        <v>0</v>
      </c>
      <c r="X3341">
        <v>0</v>
      </c>
      <c r="Y3341">
        <v>500000000</v>
      </c>
      <c r="AA3341" t="s">
        <v>2029</v>
      </c>
    </row>
    <row r="3342" spans="1:27" ht="15" customHeight="1">
      <c r="A3342" s="962" t="s">
        <v>271</v>
      </c>
      <c r="B3342" t="s">
        <v>301</v>
      </c>
      <c r="C3342" t="s">
        <v>13</v>
      </c>
      <c r="D3342" t="s">
        <v>11</v>
      </c>
      <c r="E3342" t="s">
        <v>511</v>
      </c>
      <c r="F3342" t="s">
        <v>413</v>
      </c>
      <c r="R3342">
        <v>0</v>
      </c>
      <c r="S3342">
        <v>0</v>
      </c>
      <c r="T3342">
        <v>0</v>
      </c>
      <c r="X3342">
        <v>0</v>
      </c>
      <c r="Y3342">
        <v>500000000</v>
      </c>
      <c r="AA3342" t="s">
        <v>2029</v>
      </c>
    </row>
    <row r="3343" spans="1:27" ht="15" customHeight="1">
      <c r="A3343" s="962" t="s">
        <v>271</v>
      </c>
      <c r="B3343" t="s">
        <v>302</v>
      </c>
      <c r="C3343" t="s">
        <v>13</v>
      </c>
      <c r="D3343" t="s">
        <v>11</v>
      </c>
      <c r="E3343" t="s">
        <v>511</v>
      </c>
      <c r="F3343" t="s">
        <v>413</v>
      </c>
      <c r="R3343">
        <v>0</v>
      </c>
      <c r="S3343">
        <v>0</v>
      </c>
      <c r="T3343">
        <v>0</v>
      </c>
      <c r="X3343">
        <v>0</v>
      </c>
      <c r="Y3343">
        <v>500000000</v>
      </c>
      <c r="AA3343" t="s">
        <v>2029</v>
      </c>
    </row>
    <row r="3344" spans="1:27" ht="15" customHeight="1">
      <c r="A3344" s="962" t="s">
        <v>271</v>
      </c>
      <c r="B3344" t="s">
        <v>303</v>
      </c>
      <c r="C3344" t="s">
        <v>13</v>
      </c>
      <c r="D3344" t="s">
        <v>11</v>
      </c>
      <c r="E3344" t="s">
        <v>511</v>
      </c>
      <c r="F3344" t="s">
        <v>413</v>
      </c>
      <c r="R3344">
        <v>0</v>
      </c>
      <c r="S3344">
        <v>0</v>
      </c>
      <c r="T3344">
        <v>0</v>
      </c>
      <c r="X3344">
        <v>0</v>
      </c>
      <c r="Y3344">
        <v>500000000</v>
      </c>
      <c r="AA3344" t="s">
        <v>2029</v>
      </c>
    </row>
    <row r="3345" spans="1:27" ht="15" customHeight="1">
      <c r="A3345" s="962" t="s">
        <v>271</v>
      </c>
      <c r="B3345" t="s">
        <v>298</v>
      </c>
      <c r="C3345" t="s">
        <v>13</v>
      </c>
      <c r="D3345" t="s">
        <v>11</v>
      </c>
      <c r="E3345" t="s">
        <v>511</v>
      </c>
      <c r="F3345" t="s">
        <v>413</v>
      </c>
      <c r="R3345">
        <v>0</v>
      </c>
      <c r="S3345">
        <v>0</v>
      </c>
      <c r="T3345">
        <v>0</v>
      </c>
      <c r="X3345">
        <v>0</v>
      </c>
      <c r="Y3345">
        <v>500000000</v>
      </c>
      <c r="AA3345" t="s">
        <v>2029</v>
      </c>
    </row>
    <row r="3346" spans="1:27" ht="15" customHeight="1">
      <c r="A3346" s="962" t="s">
        <v>271</v>
      </c>
      <c r="B3346" t="s">
        <v>300</v>
      </c>
      <c r="C3346" t="s">
        <v>13</v>
      </c>
      <c r="D3346" t="s">
        <v>11</v>
      </c>
      <c r="E3346" t="s">
        <v>511</v>
      </c>
      <c r="F3346" t="s">
        <v>413</v>
      </c>
      <c r="R3346">
        <v>0</v>
      </c>
      <c r="S3346">
        <v>0</v>
      </c>
      <c r="T3346">
        <v>0</v>
      </c>
      <c r="X3346">
        <v>0</v>
      </c>
      <c r="Y3346">
        <v>500000000</v>
      </c>
      <c r="AA3346" t="s">
        <v>2029</v>
      </c>
    </row>
    <row r="3347" spans="1:27" ht="15" customHeight="1">
      <c r="A3347" s="962" t="s">
        <v>272</v>
      </c>
      <c r="B3347" t="s">
        <v>296</v>
      </c>
      <c r="C3347" t="s">
        <v>13</v>
      </c>
      <c r="D3347" t="s">
        <v>11</v>
      </c>
      <c r="E3347" t="s">
        <v>511</v>
      </c>
      <c r="F3347" t="s">
        <v>413</v>
      </c>
      <c r="R3347">
        <v>0</v>
      </c>
      <c r="S3347">
        <v>0</v>
      </c>
      <c r="T3347">
        <v>0</v>
      </c>
      <c r="X3347">
        <v>0</v>
      </c>
      <c r="Y3347">
        <v>500000000</v>
      </c>
      <c r="AA3347" t="s">
        <v>2029</v>
      </c>
    </row>
    <row r="3348" spans="1:27" ht="15" customHeight="1">
      <c r="A3348" s="962" t="s">
        <v>272</v>
      </c>
      <c r="B3348" t="s">
        <v>289</v>
      </c>
      <c r="C3348" t="s">
        <v>13</v>
      </c>
      <c r="D3348" t="s">
        <v>11</v>
      </c>
      <c r="E3348" t="s">
        <v>511</v>
      </c>
      <c r="F3348" t="s">
        <v>413</v>
      </c>
      <c r="R3348">
        <v>0</v>
      </c>
      <c r="S3348">
        <v>0</v>
      </c>
      <c r="T3348">
        <v>0</v>
      </c>
      <c r="X3348">
        <v>0</v>
      </c>
      <c r="Y3348">
        <v>500000000</v>
      </c>
      <c r="AA3348" t="s">
        <v>2029</v>
      </c>
    </row>
    <row r="3349" spans="1:27" ht="15" customHeight="1">
      <c r="A3349" s="962" t="s">
        <v>272</v>
      </c>
      <c r="B3349" t="s">
        <v>288</v>
      </c>
      <c r="C3349" t="s">
        <v>13</v>
      </c>
      <c r="D3349" t="s">
        <v>11</v>
      </c>
      <c r="E3349" t="s">
        <v>511</v>
      </c>
      <c r="F3349" t="s">
        <v>413</v>
      </c>
      <c r="R3349">
        <v>0</v>
      </c>
      <c r="S3349">
        <v>0</v>
      </c>
      <c r="T3349">
        <v>0</v>
      </c>
      <c r="X3349">
        <v>0</v>
      </c>
      <c r="Y3349">
        <v>500000000</v>
      </c>
      <c r="AA3349" t="s">
        <v>2029</v>
      </c>
    </row>
    <row r="3350" spans="1:27" ht="15" customHeight="1">
      <c r="A3350" s="962" t="s">
        <v>272</v>
      </c>
      <c r="B3350" t="s">
        <v>287</v>
      </c>
      <c r="C3350" t="s">
        <v>13</v>
      </c>
      <c r="D3350" t="s">
        <v>11</v>
      </c>
      <c r="E3350" t="s">
        <v>511</v>
      </c>
      <c r="F3350" t="s">
        <v>413</v>
      </c>
      <c r="R3350">
        <v>0</v>
      </c>
      <c r="S3350">
        <v>0</v>
      </c>
      <c r="T3350">
        <v>0</v>
      </c>
      <c r="X3350">
        <v>0</v>
      </c>
      <c r="Y3350">
        <v>500000000</v>
      </c>
      <c r="AA3350" t="s">
        <v>2029</v>
      </c>
    </row>
    <row r="3351" spans="1:27" ht="15" customHeight="1">
      <c r="A3351" s="962" t="s">
        <v>273</v>
      </c>
      <c r="B3351" t="s">
        <v>296</v>
      </c>
      <c r="C3351" t="s">
        <v>13</v>
      </c>
      <c r="D3351" t="s">
        <v>11</v>
      </c>
      <c r="E3351" t="s">
        <v>511</v>
      </c>
      <c r="F3351" t="s">
        <v>413</v>
      </c>
      <c r="R3351">
        <v>0</v>
      </c>
      <c r="S3351">
        <v>0</v>
      </c>
      <c r="T3351">
        <v>0</v>
      </c>
      <c r="X3351">
        <v>0</v>
      </c>
      <c r="Y3351">
        <v>500000000</v>
      </c>
      <c r="AA3351" t="s">
        <v>2029</v>
      </c>
    </row>
    <row r="3352" spans="1:27" ht="15" customHeight="1">
      <c r="A3352" s="962" t="s">
        <v>273</v>
      </c>
      <c r="B3352" t="s">
        <v>289</v>
      </c>
      <c r="C3352" t="s">
        <v>13</v>
      </c>
      <c r="D3352" t="s">
        <v>11</v>
      </c>
      <c r="E3352" t="s">
        <v>511</v>
      </c>
      <c r="F3352" t="s">
        <v>413</v>
      </c>
      <c r="R3352">
        <v>0</v>
      </c>
      <c r="S3352">
        <v>0</v>
      </c>
      <c r="T3352">
        <v>0</v>
      </c>
      <c r="X3352">
        <v>0</v>
      </c>
      <c r="Y3352">
        <v>500000000</v>
      </c>
      <c r="AA3352" t="s">
        <v>2029</v>
      </c>
    </row>
    <row r="3353" spans="1:27" ht="15" customHeight="1">
      <c r="A3353" s="962" t="s">
        <v>273</v>
      </c>
      <c r="B3353" t="s">
        <v>288</v>
      </c>
      <c r="C3353" t="s">
        <v>13</v>
      </c>
      <c r="D3353" t="s">
        <v>11</v>
      </c>
      <c r="E3353" t="s">
        <v>511</v>
      </c>
      <c r="F3353" t="s">
        <v>413</v>
      </c>
      <c r="R3353">
        <v>0</v>
      </c>
      <c r="S3353">
        <v>0</v>
      </c>
      <c r="T3353">
        <v>0</v>
      </c>
      <c r="X3353">
        <v>0</v>
      </c>
      <c r="Y3353">
        <v>500000000</v>
      </c>
      <c r="AA3353" t="s">
        <v>2029</v>
      </c>
    </row>
    <row r="3354" spans="1:27" ht="15" customHeight="1">
      <c r="A3354" s="962" t="s">
        <v>273</v>
      </c>
      <c r="B3354" t="s">
        <v>287</v>
      </c>
      <c r="C3354" t="s">
        <v>13</v>
      </c>
      <c r="D3354" t="s">
        <v>11</v>
      </c>
      <c r="E3354" t="s">
        <v>511</v>
      </c>
      <c r="F3354" t="s">
        <v>413</v>
      </c>
      <c r="R3354">
        <v>0</v>
      </c>
      <c r="S3354">
        <v>0</v>
      </c>
      <c r="T3354">
        <v>0</v>
      </c>
      <c r="X3354">
        <v>0</v>
      </c>
      <c r="Y3354">
        <v>500000000</v>
      </c>
      <c r="AA3354" t="s">
        <v>2029</v>
      </c>
    </row>
    <row r="3355" spans="1:27" ht="15" customHeight="1">
      <c r="A3355" s="962" t="s">
        <v>274</v>
      </c>
      <c r="B3355" t="s">
        <v>283</v>
      </c>
      <c r="C3355" t="s">
        <v>13</v>
      </c>
      <c r="D3355" t="s">
        <v>11</v>
      </c>
      <c r="E3355" t="s">
        <v>511</v>
      </c>
      <c r="F3355" t="s">
        <v>413</v>
      </c>
      <c r="R3355">
        <v>0</v>
      </c>
      <c r="U3355">
        <v>0</v>
      </c>
      <c r="V3355">
        <v>0</v>
      </c>
      <c r="X3355">
        <v>0</v>
      </c>
      <c r="Y3355">
        <v>500000000</v>
      </c>
      <c r="Z3355">
        <v>0</v>
      </c>
      <c r="AA3355" t="s">
        <v>2028</v>
      </c>
    </row>
    <row r="3356" spans="1:27" ht="15" customHeight="1">
      <c r="A3356" s="962" t="s">
        <v>277</v>
      </c>
      <c r="B3356" t="s">
        <v>246</v>
      </c>
      <c r="C3356" t="s">
        <v>13</v>
      </c>
      <c r="D3356" t="s">
        <v>11</v>
      </c>
      <c r="E3356" t="s">
        <v>511</v>
      </c>
      <c r="F3356" t="s">
        <v>413</v>
      </c>
      <c r="R3356">
        <v>0</v>
      </c>
      <c r="S3356">
        <v>0</v>
      </c>
      <c r="T3356">
        <v>500000000</v>
      </c>
      <c r="X3356">
        <v>0</v>
      </c>
      <c r="Y3356">
        <v>500000000</v>
      </c>
      <c r="AA3356" t="s">
        <v>2027</v>
      </c>
    </row>
    <row r="3357" spans="1:27" ht="15" customHeight="1">
      <c r="A3357" s="962" t="s">
        <v>277</v>
      </c>
      <c r="B3357" t="s">
        <v>244</v>
      </c>
      <c r="C3357" t="s">
        <v>13</v>
      </c>
      <c r="D3357" t="s">
        <v>11</v>
      </c>
      <c r="E3357" t="s">
        <v>511</v>
      </c>
      <c r="F3357" t="s">
        <v>413</v>
      </c>
      <c r="G3357" t="s">
        <v>566</v>
      </c>
      <c r="I3357" t="s">
        <v>428</v>
      </c>
      <c r="K3357" t="s">
        <v>333</v>
      </c>
      <c r="L3357" t="s">
        <v>277</v>
      </c>
      <c r="M3357" t="s">
        <v>66</v>
      </c>
      <c r="O3357" t="s">
        <v>365</v>
      </c>
      <c r="P3357" t="s">
        <v>336</v>
      </c>
      <c r="Q3357" t="s">
        <v>337</v>
      </c>
      <c r="R3357">
        <v>45.5</v>
      </c>
      <c r="U3357">
        <v>45.53</v>
      </c>
      <c r="V3357">
        <v>2.2799999999999998</v>
      </c>
      <c r="W3357">
        <v>0.1</v>
      </c>
      <c r="X3357">
        <v>0</v>
      </c>
      <c r="Y3357">
        <v>500000000</v>
      </c>
      <c r="Z3357">
        <v>0</v>
      </c>
      <c r="AA3357" t="s">
        <v>2028</v>
      </c>
    </row>
    <row r="3358" spans="1:27" ht="15" customHeight="1">
      <c r="A3358" s="962" t="s">
        <v>278</v>
      </c>
      <c r="B3358" t="s">
        <v>252</v>
      </c>
      <c r="C3358" t="s">
        <v>13</v>
      </c>
      <c r="D3358" t="s">
        <v>11</v>
      </c>
      <c r="E3358" t="s">
        <v>511</v>
      </c>
      <c r="F3358" t="s">
        <v>413</v>
      </c>
      <c r="J3358" t="s">
        <v>340</v>
      </c>
      <c r="L3358" t="s">
        <v>252</v>
      </c>
      <c r="R3358">
        <v>0</v>
      </c>
      <c r="U3358">
        <v>0</v>
      </c>
      <c r="V3358">
        <v>0</v>
      </c>
      <c r="X3358">
        <v>0</v>
      </c>
      <c r="Y3358">
        <v>500000000</v>
      </c>
      <c r="Z3358">
        <v>0</v>
      </c>
      <c r="AA3358" t="s">
        <v>2028</v>
      </c>
    </row>
    <row r="3359" spans="1:27" ht="15" customHeight="1">
      <c r="A3359" s="962" t="s">
        <v>278</v>
      </c>
      <c r="B3359" t="s">
        <v>247</v>
      </c>
      <c r="C3359" t="s">
        <v>13</v>
      </c>
      <c r="D3359" t="s">
        <v>11</v>
      </c>
      <c r="E3359" t="s">
        <v>511</v>
      </c>
      <c r="F3359" t="s">
        <v>413</v>
      </c>
      <c r="O3359" t="s">
        <v>361</v>
      </c>
      <c r="P3359" t="s">
        <v>868</v>
      </c>
      <c r="Q3359" t="s">
        <v>869</v>
      </c>
      <c r="R3359">
        <v>14.8</v>
      </c>
      <c r="X3359">
        <v>0</v>
      </c>
      <c r="Y3359">
        <v>500000000</v>
      </c>
      <c r="AA3359" t="s">
        <v>2025</v>
      </c>
    </row>
    <row r="3360" spans="1:27" ht="15" customHeight="1">
      <c r="A3360" s="962" t="s">
        <v>278</v>
      </c>
      <c r="B3360" t="s">
        <v>251</v>
      </c>
      <c r="C3360" t="s">
        <v>13</v>
      </c>
      <c r="D3360" t="s">
        <v>11</v>
      </c>
      <c r="E3360" t="s">
        <v>511</v>
      </c>
      <c r="F3360" t="s">
        <v>413</v>
      </c>
      <c r="R3360">
        <v>0</v>
      </c>
      <c r="X3360">
        <v>0</v>
      </c>
      <c r="Y3360">
        <v>500000000</v>
      </c>
      <c r="AA3360" t="s">
        <v>2025</v>
      </c>
    </row>
    <row r="3361" spans="1:27" ht="15" customHeight="1">
      <c r="A3361" s="962" t="s">
        <v>279</v>
      </c>
      <c r="B3361" t="s">
        <v>254</v>
      </c>
      <c r="C3361" t="s">
        <v>13</v>
      </c>
      <c r="D3361" t="s">
        <v>11</v>
      </c>
      <c r="E3361" t="s">
        <v>511</v>
      </c>
      <c r="F3361" t="s">
        <v>413</v>
      </c>
      <c r="O3361" t="s">
        <v>361</v>
      </c>
      <c r="P3361" t="s">
        <v>868</v>
      </c>
      <c r="Q3361" t="s">
        <v>869</v>
      </c>
      <c r="R3361">
        <v>32.200000000000003</v>
      </c>
      <c r="X3361">
        <v>0</v>
      </c>
      <c r="Y3361">
        <v>500000000</v>
      </c>
      <c r="AA3361" t="s">
        <v>2025</v>
      </c>
    </row>
    <row r="3362" spans="1:27" ht="15" customHeight="1">
      <c r="A3362" s="962" t="s">
        <v>279</v>
      </c>
      <c r="B3362" t="s">
        <v>253</v>
      </c>
      <c r="C3362" t="s">
        <v>13</v>
      </c>
      <c r="D3362" t="s">
        <v>11</v>
      </c>
      <c r="E3362" t="s">
        <v>511</v>
      </c>
      <c r="F3362" t="s">
        <v>413</v>
      </c>
      <c r="G3362" t="s">
        <v>567</v>
      </c>
      <c r="I3362" t="s">
        <v>415</v>
      </c>
      <c r="K3362" t="s">
        <v>333</v>
      </c>
      <c r="L3362" t="s">
        <v>253</v>
      </c>
      <c r="M3362" t="s">
        <v>67</v>
      </c>
      <c r="O3362" t="s">
        <v>335</v>
      </c>
      <c r="P3362" t="s">
        <v>336</v>
      </c>
      <c r="Q3362" t="s">
        <v>337</v>
      </c>
      <c r="R3362">
        <v>4.22</v>
      </c>
      <c r="U3362">
        <v>4.22</v>
      </c>
      <c r="V3362">
        <v>0.21</v>
      </c>
      <c r="W3362">
        <v>0.1</v>
      </c>
      <c r="X3362">
        <v>0</v>
      </c>
      <c r="Y3362">
        <v>500000000</v>
      </c>
      <c r="Z3362">
        <v>0</v>
      </c>
      <c r="AA3362" t="s">
        <v>2028</v>
      </c>
    </row>
    <row r="3363" spans="1:27" ht="15" customHeight="1">
      <c r="A3363" s="962" t="s">
        <v>279</v>
      </c>
      <c r="B3363" t="s">
        <v>251</v>
      </c>
      <c r="C3363" t="s">
        <v>13</v>
      </c>
      <c r="D3363" t="s">
        <v>11</v>
      </c>
      <c r="E3363" t="s">
        <v>511</v>
      </c>
      <c r="F3363" t="s">
        <v>413</v>
      </c>
      <c r="G3363" t="s">
        <v>429</v>
      </c>
      <c r="I3363" t="s">
        <v>415</v>
      </c>
      <c r="K3363" t="s">
        <v>333</v>
      </c>
      <c r="L3363" t="s">
        <v>253</v>
      </c>
      <c r="M3363" t="s">
        <v>67</v>
      </c>
      <c r="O3363" t="s">
        <v>335</v>
      </c>
      <c r="P3363" t="s">
        <v>336</v>
      </c>
      <c r="Q3363" t="s">
        <v>337</v>
      </c>
      <c r="R3363">
        <v>4.22</v>
      </c>
      <c r="X3363">
        <v>0</v>
      </c>
      <c r="Y3363">
        <v>500000000</v>
      </c>
      <c r="AA3363" t="s">
        <v>2025</v>
      </c>
    </row>
    <row r="3364" spans="1:27" ht="15" customHeight="1">
      <c r="A3364" s="962" t="s">
        <v>279</v>
      </c>
      <c r="B3364" t="s">
        <v>255</v>
      </c>
      <c r="C3364" t="s">
        <v>13</v>
      </c>
      <c r="D3364" t="s">
        <v>11</v>
      </c>
      <c r="E3364" t="s">
        <v>511</v>
      </c>
      <c r="F3364" t="s">
        <v>413</v>
      </c>
      <c r="H3364" t="s">
        <v>852</v>
      </c>
      <c r="I3364" t="s">
        <v>853</v>
      </c>
      <c r="J3364" t="s">
        <v>848</v>
      </c>
      <c r="K3364" t="s">
        <v>854</v>
      </c>
      <c r="L3364" t="s">
        <v>855</v>
      </c>
      <c r="M3364" t="s">
        <v>55</v>
      </c>
      <c r="O3364" t="s">
        <v>361</v>
      </c>
      <c r="P3364" t="s">
        <v>851</v>
      </c>
      <c r="Q3364" t="s">
        <v>337</v>
      </c>
      <c r="R3364">
        <v>0.52</v>
      </c>
      <c r="X3364">
        <v>0</v>
      </c>
      <c r="Y3364">
        <v>500000000</v>
      </c>
      <c r="AA3364" t="s">
        <v>2025</v>
      </c>
    </row>
    <row r="3365" spans="1:27" ht="15" customHeight="1">
      <c r="A3365" s="962" t="s">
        <v>280</v>
      </c>
      <c r="B3365" t="s">
        <v>257</v>
      </c>
      <c r="C3365" t="s">
        <v>13</v>
      </c>
      <c r="D3365" t="s">
        <v>11</v>
      </c>
      <c r="E3365" t="s">
        <v>511</v>
      </c>
      <c r="F3365" t="s">
        <v>413</v>
      </c>
      <c r="H3365" t="s">
        <v>922</v>
      </c>
      <c r="I3365" t="s">
        <v>418</v>
      </c>
      <c r="J3365" t="s">
        <v>923</v>
      </c>
      <c r="K3365" t="s">
        <v>854</v>
      </c>
      <c r="L3365" t="s">
        <v>924</v>
      </c>
      <c r="M3365" t="s">
        <v>60</v>
      </c>
      <c r="O3365" t="s">
        <v>361</v>
      </c>
      <c r="P3365" t="s">
        <v>851</v>
      </c>
      <c r="Q3365" t="s">
        <v>337</v>
      </c>
      <c r="R3365">
        <v>9.08</v>
      </c>
      <c r="X3365">
        <v>0</v>
      </c>
      <c r="Y3365">
        <v>500000000</v>
      </c>
      <c r="AA3365" t="s">
        <v>2025</v>
      </c>
    </row>
    <row r="3366" spans="1:27" ht="15" customHeight="1">
      <c r="A3366" s="962" t="s">
        <v>280</v>
      </c>
      <c r="B3366" t="s">
        <v>259</v>
      </c>
      <c r="C3366" t="s">
        <v>13</v>
      </c>
      <c r="D3366" t="s">
        <v>11</v>
      </c>
      <c r="E3366" t="s">
        <v>511</v>
      </c>
      <c r="F3366" t="s">
        <v>413</v>
      </c>
      <c r="H3366" t="s">
        <v>925</v>
      </c>
      <c r="I3366" t="s">
        <v>418</v>
      </c>
      <c r="J3366" t="s">
        <v>923</v>
      </c>
      <c r="K3366" t="s">
        <v>854</v>
      </c>
      <c r="L3366" t="s">
        <v>926</v>
      </c>
      <c r="M3366" t="s">
        <v>60</v>
      </c>
      <c r="O3366" t="s">
        <v>361</v>
      </c>
      <c r="P3366" t="s">
        <v>851</v>
      </c>
      <c r="Q3366" t="s">
        <v>337</v>
      </c>
      <c r="R3366">
        <v>15.9</v>
      </c>
      <c r="X3366">
        <v>0</v>
      </c>
      <c r="Y3366">
        <v>500000000</v>
      </c>
      <c r="AA3366" t="s">
        <v>2025</v>
      </c>
    </row>
    <row r="3367" spans="1:27" ht="15" customHeight="1">
      <c r="A3367" s="962" t="s">
        <v>280</v>
      </c>
      <c r="B3367" t="s">
        <v>260</v>
      </c>
      <c r="C3367" t="s">
        <v>13</v>
      </c>
      <c r="D3367" t="s">
        <v>11</v>
      </c>
      <c r="E3367" t="s">
        <v>511</v>
      </c>
      <c r="F3367" t="s">
        <v>413</v>
      </c>
      <c r="R3367">
        <v>0</v>
      </c>
      <c r="X3367">
        <v>0</v>
      </c>
      <c r="Y3367">
        <v>500000000</v>
      </c>
      <c r="AA3367" t="s">
        <v>2025</v>
      </c>
    </row>
    <row r="3368" spans="1:27" ht="15" customHeight="1">
      <c r="A3368" s="962" t="s">
        <v>281</v>
      </c>
      <c r="B3368" t="s">
        <v>262</v>
      </c>
      <c r="C3368" t="s">
        <v>13</v>
      </c>
      <c r="D3368" t="s">
        <v>11</v>
      </c>
      <c r="E3368" t="s">
        <v>511</v>
      </c>
      <c r="F3368" t="s">
        <v>413</v>
      </c>
      <c r="L3368" t="s">
        <v>2002</v>
      </c>
      <c r="O3368" t="s">
        <v>361</v>
      </c>
      <c r="P3368" t="s">
        <v>868</v>
      </c>
      <c r="Q3368" t="s">
        <v>869</v>
      </c>
      <c r="R3368">
        <v>0</v>
      </c>
      <c r="S3368">
        <v>0</v>
      </c>
      <c r="T3368">
        <v>500000000</v>
      </c>
      <c r="X3368">
        <v>0</v>
      </c>
      <c r="Y3368">
        <v>500000000</v>
      </c>
      <c r="AA3368" t="s">
        <v>2027</v>
      </c>
    </row>
    <row r="3369" spans="1:27" ht="15" customHeight="1">
      <c r="A3369" s="962" t="s">
        <v>281</v>
      </c>
      <c r="B3369" t="s">
        <v>261</v>
      </c>
      <c r="C3369" t="s">
        <v>13</v>
      </c>
      <c r="D3369" t="s">
        <v>11</v>
      </c>
      <c r="E3369" t="s">
        <v>511</v>
      </c>
      <c r="F3369" t="s">
        <v>413</v>
      </c>
      <c r="R3369">
        <v>0</v>
      </c>
      <c r="S3369">
        <v>0</v>
      </c>
      <c r="T3369">
        <v>500000000</v>
      </c>
      <c r="X3369">
        <v>0</v>
      </c>
      <c r="Y3369">
        <v>500000000</v>
      </c>
      <c r="AA3369" t="s">
        <v>2027</v>
      </c>
    </row>
    <row r="3370" spans="1:27" ht="15" customHeight="1">
      <c r="A3370" s="962" t="s">
        <v>282</v>
      </c>
      <c r="B3370" t="s">
        <v>263</v>
      </c>
      <c r="C3370" t="s">
        <v>13</v>
      </c>
      <c r="D3370" t="s">
        <v>11</v>
      </c>
      <c r="E3370" t="s">
        <v>511</v>
      </c>
      <c r="F3370" t="s">
        <v>413</v>
      </c>
      <c r="O3370" t="s">
        <v>361</v>
      </c>
      <c r="P3370" t="s">
        <v>868</v>
      </c>
      <c r="Q3370" t="s">
        <v>869</v>
      </c>
      <c r="R3370">
        <v>0</v>
      </c>
      <c r="S3370">
        <v>0</v>
      </c>
      <c r="T3370">
        <v>500000000</v>
      </c>
      <c r="X3370">
        <v>0</v>
      </c>
      <c r="Y3370">
        <v>500000000</v>
      </c>
      <c r="AA3370" t="s">
        <v>2027</v>
      </c>
    </row>
    <row r="3371" spans="1:27" ht="15" customHeight="1">
      <c r="A3371" s="962" t="s">
        <v>283</v>
      </c>
      <c r="B3371" t="s">
        <v>265</v>
      </c>
      <c r="C3371" t="s">
        <v>13</v>
      </c>
      <c r="D3371" t="s">
        <v>11</v>
      </c>
      <c r="E3371" t="s">
        <v>511</v>
      </c>
      <c r="F3371" t="s">
        <v>413</v>
      </c>
      <c r="O3371" t="s">
        <v>361</v>
      </c>
      <c r="P3371" t="s">
        <v>868</v>
      </c>
      <c r="Q3371" t="s">
        <v>869</v>
      </c>
      <c r="R3371">
        <v>0</v>
      </c>
      <c r="S3371">
        <v>0</v>
      </c>
      <c r="T3371">
        <v>0</v>
      </c>
      <c r="X3371">
        <v>0</v>
      </c>
      <c r="Y3371">
        <v>500000000</v>
      </c>
      <c r="AA3371" t="s">
        <v>2029</v>
      </c>
    </row>
    <row r="3372" spans="1:27" ht="15" customHeight="1">
      <c r="A3372" s="962" t="s">
        <v>283</v>
      </c>
      <c r="B3372" t="s">
        <v>266</v>
      </c>
      <c r="C3372" t="s">
        <v>13</v>
      </c>
      <c r="D3372" t="s">
        <v>11</v>
      </c>
      <c r="E3372" t="s">
        <v>511</v>
      </c>
      <c r="F3372" t="s">
        <v>413</v>
      </c>
      <c r="O3372" t="s">
        <v>361</v>
      </c>
      <c r="P3372" t="s">
        <v>868</v>
      </c>
      <c r="Q3372" t="s">
        <v>869</v>
      </c>
      <c r="R3372">
        <v>0</v>
      </c>
      <c r="S3372">
        <v>0</v>
      </c>
      <c r="T3372">
        <v>0</v>
      </c>
      <c r="X3372">
        <v>0</v>
      </c>
      <c r="Y3372">
        <v>500000000</v>
      </c>
      <c r="AA3372" t="s">
        <v>2029</v>
      </c>
    </row>
    <row r="3373" spans="1:27" ht="15" customHeight="1">
      <c r="A3373" s="962" t="s">
        <v>283</v>
      </c>
      <c r="B3373" t="s">
        <v>264</v>
      </c>
      <c r="C3373" t="s">
        <v>13</v>
      </c>
      <c r="D3373" t="s">
        <v>11</v>
      </c>
      <c r="E3373" t="s">
        <v>511</v>
      </c>
      <c r="F3373" t="s">
        <v>413</v>
      </c>
      <c r="R3373">
        <v>0</v>
      </c>
      <c r="X3373">
        <v>0</v>
      </c>
      <c r="Y3373">
        <v>500000000</v>
      </c>
      <c r="AA3373" t="s">
        <v>2025</v>
      </c>
    </row>
    <row r="3374" spans="1:27" ht="15" customHeight="1">
      <c r="A3374" s="962" t="s">
        <v>284</v>
      </c>
      <c r="B3374" t="s">
        <v>269</v>
      </c>
      <c r="C3374" t="s">
        <v>13</v>
      </c>
      <c r="D3374" t="s">
        <v>11</v>
      </c>
      <c r="E3374" t="s">
        <v>511</v>
      </c>
      <c r="F3374" t="s">
        <v>413</v>
      </c>
      <c r="R3374">
        <v>0</v>
      </c>
      <c r="S3374">
        <v>0</v>
      </c>
      <c r="T3374">
        <v>0</v>
      </c>
      <c r="X3374">
        <v>0</v>
      </c>
      <c r="Y3374">
        <v>500000000</v>
      </c>
      <c r="AA3374" t="s">
        <v>2029</v>
      </c>
    </row>
    <row r="3375" spans="1:27" ht="15" customHeight="1">
      <c r="A3375" s="962" t="s">
        <v>284</v>
      </c>
      <c r="B3375" t="s">
        <v>267</v>
      </c>
      <c r="C3375" t="s">
        <v>13</v>
      </c>
      <c r="D3375" t="s">
        <v>11</v>
      </c>
      <c r="E3375" t="s">
        <v>511</v>
      </c>
      <c r="F3375" t="s">
        <v>413</v>
      </c>
      <c r="R3375">
        <v>0</v>
      </c>
      <c r="S3375">
        <v>0</v>
      </c>
      <c r="T3375">
        <v>0</v>
      </c>
      <c r="X3375">
        <v>0</v>
      </c>
      <c r="Y3375">
        <v>500000000</v>
      </c>
      <c r="AA3375" t="s">
        <v>2029</v>
      </c>
    </row>
    <row r="3376" spans="1:27" ht="15" customHeight="1">
      <c r="A3376" s="962" t="s">
        <v>284</v>
      </c>
      <c r="B3376" t="s">
        <v>268</v>
      </c>
      <c r="C3376" t="s">
        <v>13</v>
      </c>
      <c r="D3376" t="s">
        <v>11</v>
      </c>
      <c r="E3376" t="s">
        <v>511</v>
      </c>
      <c r="F3376" t="s">
        <v>413</v>
      </c>
      <c r="R3376">
        <v>0</v>
      </c>
      <c r="S3376">
        <v>0</v>
      </c>
      <c r="T3376">
        <v>0</v>
      </c>
      <c r="X3376">
        <v>0</v>
      </c>
      <c r="Y3376">
        <v>500000000</v>
      </c>
      <c r="AA3376" t="s">
        <v>2029</v>
      </c>
    </row>
    <row r="3377" spans="1:27" ht="15" customHeight="1">
      <c r="A3377" s="962" t="s">
        <v>285</v>
      </c>
      <c r="B3377" t="s">
        <v>271</v>
      </c>
      <c r="C3377" t="s">
        <v>13</v>
      </c>
      <c r="D3377" t="s">
        <v>11</v>
      </c>
      <c r="E3377" t="s">
        <v>511</v>
      </c>
      <c r="F3377" t="s">
        <v>413</v>
      </c>
      <c r="R3377">
        <v>0</v>
      </c>
      <c r="S3377">
        <v>0</v>
      </c>
      <c r="T3377">
        <v>0</v>
      </c>
      <c r="X3377">
        <v>0</v>
      </c>
      <c r="Y3377">
        <v>500000000</v>
      </c>
      <c r="AA3377" t="s">
        <v>2029</v>
      </c>
    </row>
    <row r="3378" spans="1:27" ht="15" customHeight="1">
      <c r="A3378" s="962" t="s">
        <v>285</v>
      </c>
      <c r="B3378" t="s">
        <v>270</v>
      </c>
      <c r="C3378" t="s">
        <v>13</v>
      </c>
      <c r="D3378" t="s">
        <v>11</v>
      </c>
      <c r="E3378" t="s">
        <v>511</v>
      </c>
      <c r="F3378" t="s">
        <v>413</v>
      </c>
      <c r="R3378">
        <v>0</v>
      </c>
      <c r="S3378">
        <v>0</v>
      </c>
      <c r="T3378">
        <v>0</v>
      </c>
      <c r="X3378">
        <v>0</v>
      </c>
      <c r="Y3378">
        <v>500000000</v>
      </c>
      <c r="AA3378" t="s">
        <v>2029</v>
      </c>
    </row>
    <row r="3379" spans="1:27" ht="15" customHeight="1">
      <c r="A3379" s="962" t="s">
        <v>286</v>
      </c>
      <c r="B3379" t="s">
        <v>273</v>
      </c>
      <c r="C3379" t="s">
        <v>13</v>
      </c>
      <c r="D3379" t="s">
        <v>11</v>
      </c>
      <c r="E3379" t="s">
        <v>511</v>
      </c>
      <c r="F3379" t="s">
        <v>413</v>
      </c>
      <c r="R3379">
        <v>0</v>
      </c>
      <c r="S3379">
        <v>0</v>
      </c>
      <c r="T3379">
        <v>0</v>
      </c>
      <c r="X3379">
        <v>0</v>
      </c>
      <c r="Y3379">
        <v>500000000</v>
      </c>
      <c r="AA3379" t="s">
        <v>2029</v>
      </c>
    </row>
    <row r="3380" spans="1:27" ht="15" customHeight="1">
      <c r="A3380" s="962" t="s">
        <v>286</v>
      </c>
      <c r="B3380" t="s">
        <v>272</v>
      </c>
      <c r="C3380" t="s">
        <v>13</v>
      </c>
      <c r="D3380" t="s">
        <v>11</v>
      </c>
      <c r="E3380" t="s">
        <v>511</v>
      </c>
      <c r="F3380" t="s">
        <v>413</v>
      </c>
      <c r="R3380">
        <v>0</v>
      </c>
      <c r="S3380">
        <v>0</v>
      </c>
      <c r="T3380">
        <v>0</v>
      </c>
      <c r="X3380">
        <v>0</v>
      </c>
      <c r="Y3380">
        <v>500000000</v>
      </c>
      <c r="AA3380" t="s">
        <v>2029</v>
      </c>
    </row>
    <row r="3381" spans="1:27" ht="15" customHeight="1">
      <c r="A3381" s="962" t="s">
        <v>320</v>
      </c>
      <c r="B3381" t="s">
        <v>257</v>
      </c>
      <c r="C3381" t="s">
        <v>13</v>
      </c>
      <c r="D3381" t="s">
        <v>11</v>
      </c>
      <c r="E3381" t="s">
        <v>511</v>
      </c>
      <c r="F3381" t="s">
        <v>413</v>
      </c>
      <c r="H3381" t="s">
        <v>568</v>
      </c>
      <c r="I3381" t="s">
        <v>353</v>
      </c>
      <c r="K3381" t="s">
        <v>333</v>
      </c>
      <c r="L3381" t="s">
        <v>370</v>
      </c>
      <c r="M3381" t="s">
        <v>59</v>
      </c>
      <c r="O3381" t="s">
        <v>335</v>
      </c>
      <c r="P3381" t="s">
        <v>336</v>
      </c>
      <c r="Q3381" t="s">
        <v>337</v>
      </c>
      <c r="R3381">
        <v>8.7799999999999994</v>
      </c>
      <c r="U3381">
        <v>8.7799999999999994</v>
      </c>
      <c r="V3381">
        <v>0.44</v>
      </c>
      <c r="W3381">
        <v>0.1</v>
      </c>
      <c r="X3381">
        <v>0</v>
      </c>
      <c r="Y3381">
        <v>500000000</v>
      </c>
      <c r="Z3381">
        <v>0</v>
      </c>
      <c r="AA3381" t="s">
        <v>2028</v>
      </c>
    </row>
    <row r="3382" spans="1:27" ht="15" customHeight="1">
      <c r="A3382" s="962" t="s">
        <v>320</v>
      </c>
      <c r="B3382" t="s">
        <v>259</v>
      </c>
      <c r="C3382" t="s">
        <v>13</v>
      </c>
      <c r="D3382" t="s">
        <v>11</v>
      </c>
      <c r="E3382" t="s">
        <v>511</v>
      </c>
      <c r="F3382" t="s">
        <v>413</v>
      </c>
      <c r="H3382" t="s">
        <v>431</v>
      </c>
      <c r="I3382" t="s">
        <v>353</v>
      </c>
      <c r="K3382" t="s">
        <v>333</v>
      </c>
      <c r="L3382" t="s">
        <v>372</v>
      </c>
      <c r="M3382" t="s">
        <v>59</v>
      </c>
      <c r="O3382" t="s">
        <v>335</v>
      </c>
      <c r="P3382" t="s">
        <v>336</v>
      </c>
      <c r="Q3382" t="s">
        <v>337</v>
      </c>
      <c r="R3382">
        <v>89.7</v>
      </c>
      <c r="U3382">
        <v>89.65</v>
      </c>
      <c r="V3382">
        <v>4.4800000000000004</v>
      </c>
      <c r="W3382">
        <v>0.1</v>
      </c>
      <c r="X3382">
        <v>0</v>
      </c>
      <c r="Y3382">
        <v>500000000</v>
      </c>
      <c r="Z3382">
        <v>0</v>
      </c>
      <c r="AA3382" t="s">
        <v>2028</v>
      </c>
    </row>
    <row r="3383" spans="1:27" ht="15" customHeight="1">
      <c r="A3383" s="962" t="s">
        <v>320</v>
      </c>
      <c r="B3383" t="s">
        <v>246</v>
      </c>
      <c r="C3383" t="s">
        <v>13</v>
      </c>
      <c r="D3383" t="s">
        <v>11</v>
      </c>
      <c r="E3383" t="s">
        <v>511</v>
      </c>
      <c r="F3383" t="s">
        <v>413</v>
      </c>
      <c r="R3383">
        <v>0</v>
      </c>
      <c r="S3383">
        <v>0</v>
      </c>
      <c r="T3383">
        <v>500000000</v>
      </c>
      <c r="X3383">
        <v>0</v>
      </c>
      <c r="Y3383">
        <v>500000000</v>
      </c>
      <c r="AA3383" t="s">
        <v>2027</v>
      </c>
    </row>
    <row r="3384" spans="1:27" ht="15" customHeight="1">
      <c r="A3384" s="962" t="s">
        <v>320</v>
      </c>
      <c r="B3384" t="s">
        <v>261</v>
      </c>
      <c r="C3384" t="s">
        <v>13</v>
      </c>
      <c r="D3384" t="s">
        <v>11</v>
      </c>
      <c r="E3384" t="s">
        <v>511</v>
      </c>
      <c r="F3384" t="s">
        <v>413</v>
      </c>
      <c r="R3384">
        <v>0</v>
      </c>
      <c r="S3384">
        <v>0</v>
      </c>
      <c r="T3384">
        <v>500000000</v>
      </c>
      <c r="X3384">
        <v>0</v>
      </c>
      <c r="Y3384">
        <v>500000000</v>
      </c>
      <c r="AA3384" t="s">
        <v>2027</v>
      </c>
    </row>
    <row r="3385" spans="1:27" ht="15" customHeight="1">
      <c r="A3385" s="962" t="s">
        <v>320</v>
      </c>
      <c r="B3385" t="s">
        <v>262</v>
      </c>
      <c r="C3385" t="s">
        <v>13</v>
      </c>
      <c r="D3385" t="s">
        <v>11</v>
      </c>
      <c r="E3385" t="s">
        <v>511</v>
      </c>
      <c r="F3385" t="s">
        <v>413</v>
      </c>
      <c r="R3385">
        <v>0</v>
      </c>
      <c r="S3385">
        <v>0</v>
      </c>
      <c r="T3385">
        <v>500000000</v>
      </c>
      <c r="X3385">
        <v>0</v>
      </c>
      <c r="Y3385">
        <v>500000000</v>
      </c>
      <c r="AA3385" t="s">
        <v>2027</v>
      </c>
    </row>
    <row r="3386" spans="1:27" ht="15" customHeight="1">
      <c r="A3386" s="962" t="s">
        <v>320</v>
      </c>
      <c r="B3386" t="s">
        <v>263</v>
      </c>
      <c r="C3386" t="s">
        <v>13</v>
      </c>
      <c r="D3386" t="s">
        <v>11</v>
      </c>
      <c r="E3386" t="s">
        <v>511</v>
      </c>
      <c r="F3386" t="s">
        <v>413</v>
      </c>
      <c r="R3386">
        <v>0</v>
      </c>
      <c r="S3386">
        <v>0</v>
      </c>
      <c r="T3386">
        <v>500000000</v>
      </c>
      <c r="X3386">
        <v>0</v>
      </c>
      <c r="Y3386">
        <v>500000000</v>
      </c>
      <c r="AA3386" t="s">
        <v>2027</v>
      </c>
    </row>
    <row r="3387" spans="1:27" ht="15" customHeight="1">
      <c r="A3387" s="962" t="s">
        <v>320</v>
      </c>
      <c r="B3387" t="s">
        <v>254</v>
      </c>
      <c r="C3387" t="s">
        <v>13</v>
      </c>
      <c r="D3387" t="s">
        <v>11</v>
      </c>
      <c r="E3387" t="s">
        <v>511</v>
      </c>
      <c r="F3387" t="s">
        <v>413</v>
      </c>
      <c r="H3387" t="s">
        <v>569</v>
      </c>
      <c r="I3387" t="s">
        <v>353</v>
      </c>
      <c r="K3387" t="s">
        <v>333</v>
      </c>
      <c r="L3387" t="s">
        <v>374</v>
      </c>
      <c r="M3387" t="s">
        <v>58</v>
      </c>
      <c r="O3387" t="s">
        <v>335</v>
      </c>
      <c r="P3387" t="s">
        <v>336</v>
      </c>
      <c r="Q3387" t="s">
        <v>337</v>
      </c>
      <c r="R3387">
        <v>34.9</v>
      </c>
      <c r="U3387">
        <v>34.94</v>
      </c>
      <c r="V3387">
        <v>1.75</v>
      </c>
      <c r="W3387">
        <v>0.1</v>
      </c>
      <c r="X3387">
        <v>0</v>
      </c>
      <c r="Y3387">
        <v>500000000</v>
      </c>
      <c r="Z3387">
        <v>0</v>
      </c>
      <c r="AA3387" t="s">
        <v>2028</v>
      </c>
    </row>
    <row r="3388" spans="1:27" ht="15" customHeight="1">
      <c r="A3388" s="962" t="s">
        <v>323</v>
      </c>
      <c r="B3388" t="s">
        <v>247</v>
      </c>
      <c r="C3388" t="s">
        <v>13</v>
      </c>
      <c r="D3388" t="s">
        <v>11</v>
      </c>
      <c r="E3388" t="s">
        <v>511</v>
      </c>
      <c r="F3388" t="s">
        <v>413</v>
      </c>
      <c r="R3388">
        <v>0</v>
      </c>
      <c r="U3388">
        <v>0</v>
      </c>
      <c r="V3388">
        <v>0</v>
      </c>
      <c r="X3388">
        <v>0</v>
      </c>
      <c r="Y3388">
        <v>500000000</v>
      </c>
      <c r="Z3388">
        <v>0</v>
      </c>
      <c r="AA3388" t="s">
        <v>2028</v>
      </c>
    </row>
    <row r="3389" spans="1:27" ht="15" customHeight="1">
      <c r="A3389" s="962" t="s">
        <v>323</v>
      </c>
      <c r="B3389" t="s">
        <v>254</v>
      </c>
      <c r="C3389" t="s">
        <v>13</v>
      </c>
      <c r="D3389" t="s">
        <v>11</v>
      </c>
      <c r="E3389" t="s">
        <v>511</v>
      </c>
      <c r="F3389" t="s">
        <v>413</v>
      </c>
      <c r="R3389">
        <v>0</v>
      </c>
      <c r="U3389">
        <v>0</v>
      </c>
      <c r="V3389">
        <v>0</v>
      </c>
      <c r="X3389">
        <v>0</v>
      </c>
      <c r="Y3389">
        <v>500000000</v>
      </c>
      <c r="Z3389">
        <v>0</v>
      </c>
      <c r="AA3389" t="s">
        <v>2028</v>
      </c>
    </row>
    <row r="3390" spans="1:27" ht="15" customHeight="1">
      <c r="A3390" s="962" t="s">
        <v>323</v>
      </c>
      <c r="B3390" t="s">
        <v>246</v>
      </c>
      <c r="C3390" t="s">
        <v>13</v>
      </c>
      <c r="D3390" t="s">
        <v>11</v>
      </c>
      <c r="E3390" t="s">
        <v>511</v>
      </c>
      <c r="F3390" t="s">
        <v>413</v>
      </c>
      <c r="R3390">
        <v>0</v>
      </c>
      <c r="S3390">
        <v>0</v>
      </c>
      <c r="T3390">
        <v>500000000</v>
      </c>
      <c r="X3390">
        <v>0</v>
      </c>
      <c r="Y3390">
        <v>500000000</v>
      </c>
      <c r="AA3390" t="s">
        <v>2027</v>
      </c>
    </row>
    <row r="3391" spans="1:27" ht="15" customHeight="1">
      <c r="A3391" s="962" t="s">
        <v>323</v>
      </c>
      <c r="B3391" t="s">
        <v>263</v>
      </c>
      <c r="C3391" t="s">
        <v>13</v>
      </c>
      <c r="D3391" t="s">
        <v>11</v>
      </c>
      <c r="E3391" t="s">
        <v>511</v>
      </c>
      <c r="F3391" t="s">
        <v>413</v>
      </c>
      <c r="R3391">
        <v>0</v>
      </c>
      <c r="S3391">
        <v>0</v>
      </c>
      <c r="T3391">
        <v>500000000</v>
      </c>
      <c r="X3391">
        <v>0</v>
      </c>
      <c r="Y3391">
        <v>500000000</v>
      </c>
      <c r="AA3391" t="s">
        <v>2027</v>
      </c>
    </row>
    <row r="3392" spans="1:27" ht="15" customHeight="1">
      <c r="A3392" s="962" t="s">
        <v>244</v>
      </c>
      <c r="B3392" t="s">
        <v>278</v>
      </c>
      <c r="C3392" t="s">
        <v>13</v>
      </c>
      <c r="D3392" t="s">
        <v>11</v>
      </c>
      <c r="E3392" t="s">
        <v>511</v>
      </c>
      <c r="F3392" t="s">
        <v>433</v>
      </c>
      <c r="O3392" t="s">
        <v>361</v>
      </c>
      <c r="P3392" t="s">
        <v>868</v>
      </c>
      <c r="Q3392" t="s">
        <v>869</v>
      </c>
      <c r="R3392">
        <v>54.5</v>
      </c>
      <c r="X3392">
        <v>0</v>
      </c>
      <c r="Y3392">
        <v>500000000</v>
      </c>
      <c r="AA3392" t="s">
        <v>2025</v>
      </c>
    </row>
    <row r="3393" spans="1:27" ht="15" customHeight="1">
      <c r="A3393" s="962" t="s">
        <v>244</v>
      </c>
      <c r="B3393" t="s">
        <v>279</v>
      </c>
      <c r="C3393" t="s">
        <v>13</v>
      </c>
      <c r="D3393" t="s">
        <v>11</v>
      </c>
      <c r="E3393" t="s">
        <v>511</v>
      </c>
      <c r="F3393" t="s">
        <v>433</v>
      </c>
      <c r="G3393" t="s">
        <v>570</v>
      </c>
      <c r="I3393" t="s">
        <v>332</v>
      </c>
      <c r="K3393" t="s">
        <v>333</v>
      </c>
      <c r="L3393" t="s">
        <v>334</v>
      </c>
      <c r="M3393" t="s">
        <v>53</v>
      </c>
      <c r="O3393" t="s">
        <v>335</v>
      </c>
      <c r="P3393" t="s">
        <v>336</v>
      </c>
      <c r="Q3393" t="s">
        <v>337</v>
      </c>
      <c r="R3393">
        <v>540</v>
      </c>
      <c r="U3393">
        <v>540.45000000000005</v>
      </c>
      <c r="V3393">
        <v>27.02</v>
      </c>
      <c r="W3393">
        <v>0.1</v>
      </c>
      <c r="X3393">
        <v>0</v>
      </c>
      <c r="Y3393">
        <v>500000000</v>
      </c>
      <c r="Z3393">
        <v>0</v>
      </c>
      <c r="AA3393" t="s">
        <v>2028</v>
      </c>
    </row>
    <row r="3394" spans="1:27" ht="15" customHeight="1">
      <c r="A3394" s="962" t="s">
        <v>246</v>
      </c>
      <c r="B3394" t="s">
        <v>321</v>
      </c>
      <c r="C3394" t="s">
        <v>13</v>
      </c>
      <c r="D3394" t="s">
        <v>11</v>
      </c>
      <c r="E3394" t="s">
        <v>511</v>
      </c>
      <c r="F3394" t="s">
        <v>433</v>
      </c>
      <c r="R3394">
        <v>0</v>
      </c>
      <c r="S3394">
        <v>0</v>
      </c>
      <c r="T3394">
        <v>500000000</v>
      </c>
      <c r="X3394">
        <v>0</v>
      </c>
      <c r="Y3394">
        <v>500000000</v>
      </c>
      <c r="AA3394" t="s">
        <v>2027</v>
      </c>
    </row>
    <row r="3395" spans="1:27" ht="15" customHeight="1">
      <c r="A3395" s="962" t="s">
        <v>246</v>
      </c>
      <c r="B3395" t="s">
        <v>281</v>
      </c>
      <c r="C3395" t="s">
        <v>13</v>
      </c>
      <c r="D3395" t="s">
        <v>11</v>
      </c>
      <c r="E3395" t="s">
        <v>511</v>
      </c>
      <c r="F3395" t="s">
        <v>433</v>
      </c>
      <c r="R3395">
        <v>0</v>
      </c>
      <c r="S3395">
        <v>0</v>
      </c>
      <c r="T3395">
        <v>500000000</v>
      </c>
      <c r="X3395">
        <v>0</v>
      </c>
      <c r="Y3395">
        <v>500000000</v>
      </c>
      <c r="AA3395" t="s">
        <v>2027</v>
      </c>
    </row>
    <row r="3396" spans="1:27" ht="15" customHeight="1">
      <c r="A3396" s="962" t="s">
        <v>246</v>
      </c>
      <c r="B3396" t="s">
        <v>282</v>
      </c>
      <c r="C3396" t="s">
        <v>13</v>
      </c>
      <c r="D3396" t="s">
        <v>11</v>
      </c>
      <c r="E3396" t="s">
        <v>511</v>
      </c>
      <c r="F3396" t="s">
        <v>433</v>
      </c>
      <c r="R3396">
        <v>0</v>
      </c>
      <c r="S3396">
        <v>0</v>
      </c>
      <c r="T3396">
        <v>500000000</v>
      </c>
      <c r="X3396">
        <v>0</v>
      </c>
      <c r="Y3396">
        <v>500000000</v>
      </c>
      <c r="AA3396" t="s">
        <v>2027</v>
      </c>
    </row>
    <row r="3397" spans="1:27" ht="15" customHeight="1">
      <c r="A3397" s="962" t="s">
        <v>246</v>
      </c>
      <c r="B3397" t="s">
        <v>324</v>
      </c>
      <c r="C3397" t="s">
        <v>13</v>
      </c>
      <c r="D3397" t="s">
        <v>11</v>
      </c>
      <c r="E3397" t="s">
        <v>511</v>
      </c>
      <c r="F3397" t="s">
        <v>433</v>
      </c>
      <c r="R3397">
        <v>0</v>
      </c>
      <c r="S3397">
        <v>0</v>
      </c>
      <c r="T3397">
        <v>500000000</v>
      </c>
      <c r="X3397">
        <v>0</v>
      </c>
      <c r="Y3397">
        <v>500000000</v>
      </c>
      <c r="AA3397" t="s">
        <v>2027</v>
      </c>
    </row>
    <row r="3398" spans="1:27" ht="15" customHeight="1">
      <c r="A3398" s="962" t="s">
        <v>247</v>
      </c>
      <c r="B3398" t="s">
        <v>300</v>
      </c>
      <c r="C3398" t="s">
        <v>13</v>
      </c>
      <c r="D3398" t="s">
        <v>11</v>
      </c>
      <c r="E3398" t="s">
        <v>511</v>
      </c>
      <c r="F3398" t="s">
        <v>433</v>
      </c>
      <c r="J3398" t="s">
        <v>663</v>
      </c>
      <c r="L3398" t="s">
        <v>339</v>
      </c>
      <c r="O3398" t="s">
        <v>882</v>
      </c>
      <c r="P3398" t="s">
        <v>868</v>
      </c>
      <c r="Q3398" t="s">
        <v>869</v>
      </c>
      <c r="R3398">
        <v>31.2</v>
      </c>
      <c r="X3398">
        <v>0</v>
      </c>
      <c r="Y3398">
        <v>500000000</v>
      </c>
      <c r="AA3398" t="s">
        <v>2025</v>
      </c>
    </row>
    <row r="3399" spans="1:27" ht="15" customHeight="1">
      <c r="A3399" s="962" t="s">
        <v>247</v>
      </c>
      <c r="B3399" t="s">
        <v>290</v>
      </c>
      <c r="C3399" t="s">
        <v>13</v>
      </c>
      <c r="D3399" t="s">
        <v>11</v>
      </c>
      <c r="E3399" t="s">
        <v>511</v>
      </c>
      <c r="F3399" t="s">
        <v>433</v>
      </c>
      <c r="J3399" t="s">
        <v>338</v>
      </c>
      <c r="L3399" t="s">
        <v>339</v>
      </c>
      <c r="R3399">
        <v>0</v>
      </c>
      <c r="U3399">
        <v>0</v>
      </c>
      <c r="V3399">
        <v>0</v>
      </c>
      <c r="X3399">
        <v>0</v>
      </c>
      <c r="Y3399">
        <v>500000000</v>
      </c>
      <c r="Z3399">
        <v>0</v>
      </c>
      <c r="AA3399" t="s">
        <v>2028</v>
      </c>
    </row>
    <row r="3400" spans="1:27" ht="15" customHeight="1">
      <c r="A3400" s="962" t="s">
        <v>247</v>
      </c>
      <c r="B3400" t="s">
        <v>289</v>
      </c>
      <c r="C3400" t="s">
        <v>13</v>
      </c>
      <c r="D3400" t="s">
        <v>11</v>
      </c>
      <c r="E3400" t="s">
        <v>511</v>
      </c>
      <c r="F3400" t="s">
        <v>433</v>
      </c>
      <c r="R3400">
        <v>0</v>
      </c>
      <c r="X3400">
        <v>0</v>
      </c>
      <c r="Y3400">
        <v>500000000</v>
      </c>
      <c r="AA3400" t="s">
        <v>2025</v>
      </c>
    </row>
    <row r="3401" spans="1:27" ht="15" customHeight="1">
      <c r="A3401" s="962" t="s">
        <v>247</v>
      </c>
      <c r="B3401" t="s">
        <v>288</v>
      </c>
      <c r="C3401" t="s">
        <v>13</v>
      </c>
      <c r="D3401" t="s">
        <v>11</v>
      </c>
      <c r="E3401" t="s">
        <v>511</v>
      </c>
      <c r="F3401" t="s">
        <v>433</v>
      </c>
      <c r="R3401">
        <v>31.2</v>
      </c>
      <c r="X3401">
        <v>0</v>
      </c>
      <c r="Y3401">
        <v>500000000</v>
      </c>
      <c r="AA3401" t="s">
        <v>2025</v>
      </c>
    </row>
    <row r="3402" spans="1:27" ht="15" customHeight="1">
      <c r="A3402" s="962" t="s">
        <v>247</v>
      </c>
      <c r="B3402" t="s">
        <v>298</v>
      </c>
      <c r="C3402" t="s">
        <v>13</v>
      </c>
      <c r="D3402" t="s">
        <v>11</v>
      </c>
      <c r="E3402" t="s">
        <v>511</v>
      </c>
      <c r="F3402" t="s">
        <v>433</v>
      </c>
      <c r="R3402">
        <v>31.2</v>
      </c>
      <c r="X3402">
        <v>0</v>
      </c>
      <c r="Y3402">
        <v>500000000</v>
      </c>
      <c r="AA3402" t="s">
        <v>2025</v>
      </c>
    </row>
    <row r="3403" spans="1:27" ht="15" customHeight="1">
      <c r="A3403" s="962" t="s">
        <v>247</v>
      </c>
      <c r="B3403" t="s">
        <v>297</v>
      </c>
      <c r="C3403" t="s">
        <v>13</v>
      </c>
      <c r="D3403" t="s">
        <v>11</v>
      </c>
      <c r="E3403" t="s">
        <v>511</v>
      </c>
      <c r="F3403" t="s">
        <v>433</v>
      </c>
      <c r="R3403">
        <v>31.2</v>
      </c>
      <c r="X3403">
        <v>0</v>
      </c>
      <c r="Y3403">
        <v>500000000</v>
      </c>
      <c r="AA3403" t="s">
        <v>2025</v>
      </c>
    </row>
    <row r="3404" spans="1:27" ht="15" customHeight="1">
      <c r="A3404" s="962" t="s">
        <v>247</v>
      </c>
      <c r="B3404" t="s">
        <v>287</v>
      </c>
      <c r="C3404" t="s">
        <v>13</v>
      </c>
      <c r="D3404" t="s">
        <v>11</v>
      </c>
      <c r="E3404" t="s">
        <v>511</v>
      </c>
      <c r="F3404" t="s">
        <v>433</v>
      </c>
      <c r="R3404">
        <v>63.2</v>
      </c>
      <c r="X3404">
        <v>0</v>
      </c>
      <c r="Y3404">
        <v>500000000</v>
      </c>
      <c r="AA3404" t="s">
        <v>2025</v>
      </c>
    </row>
    <row r="3405" spans="1:27" ht="15" customHeight="1">
      <c r="A3405" s="962" t="s">
        <v>247</v>
      </c>
      <c r="B3405" t="s">
        <v>301</v>
      </c>
      <c r="C3405" t="s">
        <v>13</v>
      </c>
      <c r="D3405" t="s">
        <v>11</v>
      </c>
      <c r="E3405" t="s">
        <v>511</v>
      </c>
      <c r="F3405" t="s">
        <v>433</v>
      </c>
      <c r="R3405">
        <v>15.6</v>
      </c>
      <c r="S3405">
        <v>0</v>
      </c>
      <c r="T3405">
        <v>31.2</v>
      </c>
      <c r="X3405">
        <v>0</v>
      </c>
      <c r="Y3405">
        <v>500000000</v>
      </c>
      <c r="AA3405" t="s">
        <v>2029</v>
      </c>
    </row>
    <row r="3406" spans="1:27" ht="15" customHeight="1">
      <c r="A3406" s="962" t="s">
        <v>247</v>
      </c>
      <c r="B3406" t="s">
        <v>302</v>
      </c>
      <c r="C3406" t="s">
        <v>13</v>
      </c>
      <c r="D3406" t="s">
        <v>11</v>
      </c>
      <c r="E3406" t="s">
        <v>511</v>
      </c>
      <c r="F3406" t="s">
        <v>433</v>
      </c>
      <c r="R3406">
        <v>15.6</v>
      </c>
      <c r="S3406">
        <v>0</v>
      </c>
      <c r="T3406">
        <v>31.2</v>
      </c>
      <c r="X3406">
        <v>0</v>
      </c>
      <c r="Y3406">
        <v>500000000</v>
      </c>
      <c r="AA3406" t="s">
        <v>2029</v>
      </c>
    </row>
    <row r="3407" spans="1:27" ht="15" customHeight="1">
      <c r="A3407" s="962" t="s">
        <v>247</v>
      </c>
      <c r="B3407" t="s">
        <v>322</v>
      </c>
      <c r="C3407" t="s">
        <v>13</v>
      </c>
      <c r="D3407" t="s">
        <v>11</v>
      </c>
      <c r="E3407" t="s">
        <v>511</v>
      </c>
      <c r="F3407" t="s">
        <v>433</v>
      </c>
      <c r="H3407" t="s">
        <v>915</v>
      </c>
      <c r="I3407" t="s">
        <v>450</v>
      </c>
      <c r="J3407" t="s">
        <v>848</v>
      </c>
      <c r="K3407" t="s">
        <v>854</v>
      </c>
      <c r="L3407" t="s">
        <v>871</v>
      </c>
      <c r="M3407" t="s">
        <v>56</v>
      </c>
      <c r="O3407" t="s">
        <v>361</v>
      </c>
      <c r="P3407" t="s">
        <v>851</v>
      </c>
      <c r="Q3407" t="s">
        <v>337</v>
      </c>
      <c r="R3407">
        <v>1.0900000000000001</v>
      </c>
      <c r="X3407">
        <v>0</v>
      </c>
      <c r="Y3407">
        <v>500000000</v>
      </c>
      <c r="AA3407" t="s">
        <v>2025</v>
      </c>
    </row>
    <row r="3408" spans="1:27" ht="15" customHeight="1">
      <c r="A3408" s="962" t="s">
        <v>247</v>
      </c>
      <c r="B3408" t="s">
        <v>318</v>
      </c>
      <c r="C3408" t="s">
        <v>13</v>
      </c>
      <c r="D3408" t="s">
        <v>11</v>
      </c>
      <c r="E3408" t="s">
        <v>511</v>
      </c>
      <c r="F3408" t="s">
        <v>433</v>
      </c>
      <c r="H3408" t="s">
        <v>930</v>
      </c>
      <c r="I3408" t="s">
        <v>662</v>
      </c>
      <c r="J3408" t="s">
        <v>848</v>
      </c>
      <c r="K3408" t="s">
        <v>849</v>
      </c>
      <c r="L3408" t="s">
        <v>850</v>
      </c>
      <c r="M3408" t="s">
        <v>57</v>
      </c>
      <c r="O3408" t="s">
        <v>361</v>
      </c>
      <c r="P3408" t="s">
        <v>851</v>
      </c>
      <c r="Q3408" t="s">
        <v>337</v>
      </c>
      <c r="R3408">
        <v>32</v>
      </c>
      <c r="X3408">
        <v>0</v>
      </c>
      <c r="Y3408">
        <v>500000000</v>
      </c>
      <c r="AA3408" t="s">
        <v>2025</v>
      </c>
    </row>
    <row r="3409" spans="1:27" ht="15" customHeight="1">
      <c r="A3409" s="962" t="s">
        <v>247</v>
      </c>
      <c r="B3409" t="s">
        <v>317</v>
      </c>
      <c r="C3409" t="s">
        <v>13</v>
      </c>
      <c r="D3409" t="s">
        <v>11</v>
      </c>
      <c r="E3409" t="s">
        <v>511</v>
      </c>
      <c r="F3409" t="s">
        <v>433</v>
      </c>
      <c r="I3409" t="s">
        <v>847</v>
      </c>
      <c r="K3409" t="s">
        <v>849</v>
      </c>
      <c r="L3409" t="s">
        <v>850</v>
      </c>
      <c r="M3409" t="s">
        <v>57</v>
      </c>
      <c r="O3409" t="s">
        <v>361</v>
      </c>
      <c r="P3409" t="s">
        <v>851</v>
      </c>
      <c r="Q3409" t="s">
        <v>337</v>
      </c>
      <c r="R3409">
        <v>32</v>
      </c>
      <c r="X3409">
        <v>0</v>
      </c>
      <c r="Y3409">
        <v>500000000</v>
      </c>
      <c r="AA3409" t="s">
        <v>2025</v>
      </c>
    </row>
    <row r="3410" spans="1:27" ht="15" customHeight="1">
      <c r="A3410" s="962" t="s">
        <v>247</v>
      </c>
      <c r="B3410" t="s">
        <v>305</v>
      </c>
      <c r="C3410" t="s">
        <v>13</v>
      </c>
      <c r="D3410" t="s">
        <v>11</v>
      </c>
      <c r="E3410" t="s">
        <v>511</v>
      </c>
      <c r="F3410" t="s">
        <v>433</v>
      </c>
      <c r="R3410">
        <v>32</v>
      </c>
      <c r="X3410">
        <v>0</v>
      </c>
      <c r="Y3410">
        <v>500000000</v>
      </c>
      <c r="AA3410" t="s">
        <v>2025</v>
      </c>
    </row>
    <row r="3411" spans="1:27" ht="15" customHeight="1">
      <c r="A3411" s="962" t="s">
        <v>247</v>
      </c>
      <c r="B3411" t="s">
        <v>324</v>
      </c>
      <c r="C3411" t="s">
        <v>13</v>
      </c>
      <c r="D3411" t="s">
        <v>11</v>
      </c>
      <c r="E3411" t="s">
        <v>511</v>
      </c>
      <c r="F3411" t="s">
        <v>433</v>
      </c>
      <c r="R3411">
        <v>0</v>
      </c>
      <c r="U3411">
        <v>0</v>
      </c>
      <c r="V3411">
        <v>0</v>
      </c>
      <c r="X3411">
        <v>0</v>
      </c>
      <c r="Y3411">
        <v>500000000</v>
      </c>
      <c r="Z3411">
        <v>0</v>
      </c>
      <c r="AA3411" t="s">
        <v>2028</v>
      </c>
    </row>
    <row r="3412" spans="1:27" ht="15" customHeight="1">
      <c r="A3412" s="962" t="s">
        <v>248</v>
      </c>
      <c r="B3412" t="s">
        <v>278</v>
      </c>
      <c r="C3412" t="s">
        <v>13</v>
      </c>
      <c r="D3412" t="s">
        <v>11</v>
      </c>
      <c r="E3412" t="s">
        <v>511</v>
      </c>
      <c r="F3412" t="s">
        <v>433</v>
      </c>
      <c r="R3412">
        <v>0</v>
      </c>
      <c r="X3412">
        <v>0</v>
      </c>
      <c r="Y3412">
        <v>500000000</v>
      </c>
      <c r="AA3412" t="s">
        <v>2025</v>
      </c>
    </row>
    <row r="3413" spans="1:27" ht="15" customHeight="1">
      <c r="A3413" s="962" t="s">
        <v>248</v>
      </c>
      <c r="B3413" t="s">
        <v>279</v>
      </c>
      <c r="C3413" t="s">
        <v>13</v>
      </c>
      <c r="D3413" t="s">
        <v>11</v>
      </c>
      <c r="E3413" t="s">
        <v>511</v>
      </c>
      <c r="F3413" t="s">
        <v>433</v>
      </c>
      <c r="G3413" t="s">
        <v>435</v>
      </c>
      <c r="I3413" t="s">
        <v>332</v>
      </c>
      <c r="K3413" t="s">
        <v>333</v>
      </c>
      <c r="L3413" t="s">
        <v>250</v>
      </c>
      <c r="M3413" t="s">
        <v>53</v>
      </c>
      <c r="O3413" t="s">
        <v>335</v>
      </c>
      <c r="P3413" t="s">
        <v>336</v>
      </c>
      <c r="Q3413" t="s">
        <v>337</v>
      </c>
      <c r="R3413">
        <v>82</v>
      </c>
      <c r="X3413">
        <v>0</v>
      </c>
      <c r="Y3413">
        <v>500000000</v>
      </c>
      <c r="AA3413" t="s">
        <v>2025</v>
      </c>
    </row>
    <row r="3414" spans="1:27" ht="15" customHeight="1">
      <c r="A3414" s="962" t="s">
        <v>249</v>
      </c>
      <c r="B3414" t="s">
        <v>278</v>
      </c>
      <c r="C3414" t="s">
        <v>13</v>
      </c>
      <c r="D3414" t="s">
        <v>11</v>
      </c>
      <c r="E3414" t="s">
        <v>511</v>
      </c>
      <c r="F3414" t="s">
        <v>433</v>
      </c>
      <c r="J3414" t="s">
        <v>340</v>
      </c>
      <c r="L3414" t="s">
        <v>249</v>
      </c>
      <c r="R3414">
        <v>0</v>
      </c>
      <c r="U3414">
        <v>0</v>
      </c>
      <c r="V3414">
        <v>0</v>
      </c>
      <c r="X3414">
        <v>0</v>
      </c>
      <c r="Y3414">
        <v>500000000</v>
      </c>
      <c r="Z3414">
        <v>0</v>
      </c>
      <c r="AA3414" t="s">
        <v>2028</v>
      </c>
    </row>
    <row r="3415" spans="1:27" ht="15" customHeight="1">
      <c r="A3415" s="962" t="s">
        <v>250</v>
      </c>
      <c r="B3415" t="s">
        <v>279</v>
      </c>
      <c r="C3415" t="s">
        <v>13</v>
      </c>
      <c r="D3415" t="s">
        <v>11</v>
      </c>
      <c r="E3415" t="s">
        <v>511</v>
      </c>
      <c r="F3415" t="s">
        <v>433</v>
      </c>
      <c r="G3415" t="s">
        <v>571</v>
      </c>
      <c r="I3415" t="s">
        <v>332</v>
      </c>
      <c r="K3415" t="s">
        <v>333</v>
      </c>
      <c r="L3415" t="s">
        <v>250</v>
      </c>
      <c r="M3415" t="s">
        <v>53</v>
      </c>
      <c r="O3415" t="s">
        <v>335</v>
      </c>
      <c r="P3415" t="s">
        <v>336</v>
      </c>
      <c r="Q3415" t="s">
        <v>337</v>
      </c>
      <c r="R3415">
        <v>82</v>
      </c>
      <c r="U3415">
        <v>82</v>
      </c>
      <c r="V3415">
        <v>4.0999999999999996</v>
      </c>
      <c r="W3415">
        <v>0.1</v>
      </c>
      <c r="X3415">
        <v>0</v>
      </c>
      <c r="Y3415">
        <v>500000000</v>
      </c>
      <c r="Z3415">
        <v>0</v>
      </c>
      <c r="AA3415" t="s">
        <v>2028</v>
      </c>
    </row>
    <row r="3416" spans="1:27" ht="15" customHeight="1">
      <c r="A3416" s="962" t="s">
        <v>254</v>
      </c>
      <c r="B3416" t="s">
        <v>283</v>
      </c>
      <c r="C3416" t="s">
        <v>13</v>
      </c>
      <c r="D3416" t="s">
        <v>11</v>
      </c>
      <c r="E3416" t="s">
        <v>511</v>
      </c>
      <c r="F3416" t="s">
        <v>433</v>
      </c>
      <c r="J3416" t="s">
        <v>2007</v>
      </c>
      <c r="L3416" t="s">
        <v>343</v>
      </c>
      <c r="O3416" t="s">
        <v>361</v>
      </c>
      <c r="P3416" t="s">
        <v>868</v>
      </c>
      <c r="Q3416" t="s">
        <v>869</v>
      </c>
      <c r="R3416">
        <v>5.41</v>
      </c>
      <c r="S3416">
        <v>0</v>
      </c>
      <c r="T3416">
        <v>46.4</v>
      </c>
      <c r="X3416">
        <v>0</v>
      </c>
      <c r="Y3416">
        <v>500000000</v>
      </c>
      <c r="AA3416" t="s">
        <v>2029</v>
      </c>
    </row>
    <row r="3417" spans="1:27" ht="15" customHeight="1">
      <c r="A3417" s="962" t="s">
        <v>254</v>
      </c>
      <c r="B3417" t="s">
        <v>289</v>
      </c>
      <c r="C3417" t="s">
        <v>13</v>
      </c>
      <c r="D3417" t="s">
        <v>11</v>
      </c>
      <c r="E3417" t="s">
        <v>511</v>
      </c>
      <c r="F3417" t="s">
        <v>433</v>
      </c>
      <c r="J3417" t="s">
        <v>338</v>
      </c>
      <c r="L3417" t="s">
        <v>344</v>
      </c>
      <c r="R3417">
        <v>0</v>
      </c>
      <c r="U3417">
        <v>0</v>
      </c>
      <c r="V3417">
        <v>0</v>
      </c>
      <c r="X3417">
        <v>0</v>
      </c>
      <c r="Y3417">
        <v>500000000</v>
      </c>
      <c r="Z3417">
        <v>0</v>
      </c>
      <c r="AA3417" t="s">
        <v>2028</v>
      </c>
    </row>
    <row r="3418" spans="1:27" ht="15" customHeight="1">
      <c r="A3418" s="962" t="s">
        <v>254</v>
      </c>
      <c r="B3418" t="s">
        <v>290</v>
      </c>
      <c r="C3418" t="s">
        <v>13</v>
      </c>
      <c r="D3418" t="s">
        <v>11</v>
      </c>
      <c r="E3418" t="s">
        <v>511</v>
      </c>
      <c r="F3418" t="s">
        <v>433</v>
      </c>
      <c r="R3418">
        <v>0</v>
      </c>
      <c r="S3418">
        <v>0</v>
      </c>
      <c r="T3418">
        <v>0</v>
      </c>
      <c r="X3418">
        <v>0</v>
      </c>
      <c r="Y3418">
        <v>500000000</v>
      </c>
      <c r="AA3418" t="s">
        <v>2029</v>
      </c>
    </row>
    <row r="3419" spans="1:27" ht="15" customHeight="1">
      <c r="A3419" s="962" t="s">
        <v>254</v>
      </c>
      <c r="B3419" t="s">
        <v>292</v>
      </c>
      <c r="C3419" t="s">
        <v>13</v>
      </c>
      <c r="D3419" t="s">
        <v>11</v>
      </c>
      <c r="E3419" t="s">
        <v>511</v>
      </c>
      <c r="F3419" t="s">
        <v>433</v>
      </c>
      <c r="R3419">
        <v>0</v>
      </c>
      <c r="S3419">
        <v>0</v>
      </c>
      <c r="T3419">
        <v>0</v>
      </c>
      <c r="X3419">
        <v>0</v>
      </c>
      <c r="Y3419">
        <v>500000000</v>
      </c>
      <c r="AA3419" t="s">
        <v>2029</v>
      </c>
    </row>
    <row r="3420" spans="1:27" ht="15" customHeight="1">
      <c r="A3420" s="962" t="s">
        <v>254</v>
      </c>
      <c r="B3420" t="s">
        <v>294</v>
      </c>
      <c r="C3420" t="s">
        <v>13</v>
      </c>
      <c r="D3420" t="s">
        <v>11</v>
      </c>
      <c r="E3420" t="s">
        <v>511</v>
      </c>
      <c r="F3420" t="s">
        <v>433</v>
      </c>
      <c r="R3420">
        <v>0</v>
      </c>
      <c r="S3420">
        <v>0</v>
      </c>
      <c r="T3420">
        <v>0</v>
      </c>
      <c r="X3420">
        <v>0</v>
      </c>
      <c r="Y3420">
        <v>500000000</v>
      </c>
      <c r="AA3420" t="s">
        <v>2029</v>
      </c>
    </row>
    <row r="3421" spans="1:27" ht="15" customHeight="1">
      <c r="A3421" s="962" t="s">
        <v>254</v>
      </c>
      <c r="B3421" t="s">
        <v>295</v>
      </c>
      <c r="C3421" t="s">
        <v>13</v>
      </c>
      <c r="D3421" t="s">
        <v>11</v>
      </c>
      <c r="E3421" t="s">
        <v>511</v>
      </c>
      <c r="F3421" t="s">
        <v>433</v>
      </c>
      <c r="R3421">
        <v>0</v>
      </c>
      <c r="S3421">
        <v>0</v>
      </c>
      <c r="T3421">
        <v>0</v>
      </c>
      <c r="X3421">
        <v>0</v>
      </c>
      <c r="Y3421">
        <v>500000000</v>
      </c>
      <c r="AA3421" t="s">
        <v>2029</v>
      </c>
    </row>
    <row r="3422" spans="1:27" ht="15" customHeight="1">
      <c r="A3422" s="962" t="s">
        <v>254</v>
      </c>
      <c r="B3422" t="s">
        <v>280</v>
      </c>
      <c r="C3422" t="s">
        <v>13</v>
      </c>
      <c r="D3422" t="s">
        <v>11</v>
      </c>
      <c r="E3422" t="s">
        <v>511</v>
      </c>
      <c r="F3422" t="s">
        <v>433</v>
      </c>
      <c r="J3422" t="s">
        <v>436</v>
      </c>
      <c r="L3422" t="s">
        <v>346</v>
      </c>
      <c r="R3422">
        <v>0</v>
      </c>
      <c r="U3422">
        <v>0</v>
      </c>
      <c r="V3422">
        <v>0</v>
      </c>
      <c r="X3422">
        <v>0</v>
      </c>
      <c r="Y3422">
        <v>500000000</v>
      </c>
      <c r="Z3422">
        <v>0</v>
      </c>
      <c r="AA3422" t="s">
        <v>2028</v>
      </c>
    </row>
    <row r="3423" spans="1:27" ht="15" customHeight="1">
      <c r="A3423" s="962" t="s">
        <v>254</v>
      </c>
      <c r="B3423" t="s">
        <v>299</v>
      </c>
      <c r="C3423" t="s">
        <v>13</v>
      </c>
      <c r="D3423" t="s">
        <v>11</v>
      </c>
      <c r="E3423" t="s">
        <v>511</v>
      </c>
      <c r="F3423" t="s">
        <v>433</v>
      </c>
      <c r="G3423" t="s">
        <v>572</v>
      </c>
      <c r="I3423" t="s">
        <v>332</v>
      </c>
      <c r="K3423" t="s">
        <v>333</v>
      </c>
      <c r="L3423" t="s">
        <v>348</v>
      </c>
      <c r="M3423" t="s">
        <v>53</v>
      </c>
      <c r="O3423" t="s">
        <v>349</v>
      </c>
      <c r="P3423" t="s">
        <v>336</v>
      </c>
      <c r="Q3423" t="s">
        <v>337</v>
      </c>
      <c r="R3423">
        <v>100</v>
      </c>
      <c r="U3423">
        <v>100.43</v>
      </c>
      <c r="V3423">
        <v>5.0199999999999996</v>
      </c>
      <c r="W3423">
        <v>0.1</v>
      </c>
      <c r="X3423">
        <v>0</v>
      </c>
      <c r="Y3423">
        <v>500000000</v>
      </c>
      <c r="Z3423">
        <v>0</v>
      </c>
      <c r="AA3423" t="s">
        <v>2028</v>
      </c>
    </row>
    <row r="3424" spans="1:27" ht="15" customHeight="1">
      <c r="A3424" s="962" t="s">
        <v>254</v>
      </c>
      <c r="B3424" t="s">
        <v>284</v>
      </c>
      <c r="C3424" t="s">
        <v>13</v>
      </c>
      <c r="D3424" t="s">
        <v>11</v>
      </c>
      <c r="E3424" t="s">
        <v>511</v>
      </c>
      <c r="F3424" t="s">
        <v>433</v>
      </c>
      <c r="G3424" t="s">
        <v>573</v>
      </c>
      <c r="I3424" t="s">
        <v>332</v>
      </c>
      <c r="K3424" t="s">
        <v>333</v>
      </c>
      <c r="L3424" t="s">
        <v>344</v>
      </c>
      <c r="M3424" t="s">
        <v>53</v>
      </c>
      <c r="O3424" t="s">
        <v>349</v>
      </c>
      <c r="P3424" t="s">
        <v>336</v>
      </c>
      <c r="Q3424" t="s">
        <v>337</v>
      </c>
      <c r="R3424">
        <v>140</v>
      </c>
      <c r="U3424">
        <v>140</v>
      </c>
      <c r="V3424">
        <v>7</v>
      </c>
      <c r="W3424">
        <v>0.1</v>
      </c>
      <c r="X3424">
        <v>0</v>
      </c>
      <c r="Y3424">
        <v>500000000</v>
      </c>
      <c r="Z3424">
        <v>0</v>
      </c>
      <c r="AA3424" t="s">
        <v>2028</v>
      </c>
    </row>
    <row r="3425" spans="1:27" ht="15" customHeight="1">
      <c r="A3425" s="962" t="s">
        <v>254</v>
      </c>
      <c r="B3425" t="s">
        <v>285</v>
      </c>
      <c r="C3425" t="s">
        <v>13</v>
      </c>
      <c r="D3425" t="s">
        <v>11</v>
      </c>
      <c r="E3425" t="s">
        <v>511</v>
      </c>
      <c r="F3425" t="s">
        <v>433</v>
      </c>
      <c r="R3425">
        <v>0</v>
      </c>
      <c r="U3425">
        <v>0</v>
      </c>
      <c r="V3425">
        <v>0</v>
      </c>
      <c r="X3425">
        <v>0</v>
      </c>
      <c r="Y3425">
        <v>500000000</v>
      </c>
      <c r="Z3425">
        <v>0</v>
      </c>
      <c r="AA3425" t="s">
        <v>2028</v>
      </c>
    </row>
    <row r="3426" spans="1:27" ht="15" customHeight="1">
      <c r="A3426" s="962" t="s">
        <v>254</v>
      </c>
      <c r="B3426" t="s">
        <v>286</v>
      </c>
      <c r="C3426" t="s">
        <v>13</v>
      </c>
      <c r="D3426" t="s">
        <v>11</v>
      </c>
      <c r="E3426" t="s">
        <v>511</v>
      </c>
      <c r="F3426" t="s">
        <v>433</v>
      </c>
      <c r="R3426">
        <v>0</v>
      </c>
      <c r="U3426">
        <v>0</v>
      </c>
      <c r="V3426">
        <v>0</v>
      </c>
      <c r="X3426">
        <v>0</v>
      </c>
      <c r="Y3426">
        <v>500000000</v>
      </c>
      <c r="Z3426">
        <v>0</v>
      </c>
      <c r="AA3426" t="s">
        <v>2028</v>
      </c>
    </row>
    <row r="3427" spans="1:27" ht="15" customHeight="1">
      <c r="A3427" s="962" t="s">
        <v>254</v>
      </c>
      <c r="B3427" t="s">
        <v>303</v>
      </c>
      <c r="C3427" t="s">
        <v>13</v>
      </c>
      <c r="D3427" t="s">
        <v>11</v>
      </c>
      <c r="E3427" t="s">
        <v>511</v>
      </c>
      <c r="F3427" t="s">
        <v>433</v>
      </c>
      <c r="R3427">
        <v>0</v>
      </c>
      <c r="U3427">
        <v>0</v>
      </c>
      <c r="V3427">
        <v>0</v>
      </c>
      <c r="X3427">
        <v>0</v>
      </c>
      <c r="Y3427">
        <v>500000000</v>
      </c>
      <c r="Z3427">
        <v>0</v>
      </c>
      <c r="AA3427" t="s">
        <v>2028</v>
      </c>
    </row>
    <row r="3428" spans="1:27" ht="15" customHeight="1">
      <c r="A3428" s="962" t="s">
        <v>254</v>
      </c>
      <c r="B3428" t="s">
        <v>291</v>
      </c>
      <c r="C3428" t="s">
        <v>13</v>
      </c>
      <c r="D3428" t="s">
        <v>11</v>
      </c>
      <c r="E3428" t="s">
        <v>511</v>
      </c>
      <c r="F3428" t="s">
        <v>433</v>
      </c>
      <c r="R3428">
        <v>0</v>
      </c>
      <c r="S3428">
        <v>0</v>
      </c>
      <c r="T3428">
        <v>0</v>
      </c>
      <c r="X3428">
        <v>0</v>
      </c>
      <c r="Y3428">
        <v>500000000</v>
      </c>
      <c r="AA3428" t="s">
        <v>2029</v>
      </c>
    </row>
    <row r="3429" spans="1:27" ht="15" customHeight="1">
      <c r="A3429" s="962" t="s">
        <v>254</v>
      </c>
      <c r="B3429" t="s">
        <v>293</v>
      </c>
      <c r="C3429" t="s">
        <v>13</v>
      </c>
      <c r="D3429" t="s">
        <v>11</v>
      </c>
      <c r="E3429" t="s">
        <v>511</v>
      </c>
      <c r="F3429" t="s">
        <v>433</v>
      </c>
      <c r="R3429">
        <v>0</v>
      </c>
      <c r="S3429">
        <v>0</v>
      </c>
      <c r="T3429">
        <v>0</v>
      </c>
      <c r="X3429">
        <v>0</v>
      </c>
      <c r="Y3429">
        <v>500000000</v>
      </c>
      <c r="AA3429" t="s">
        <v>2029</v>
      </c>
    </row>
    <row r="3430" spans="1:27" ht="15" customHeight="1">
      <c r="A3430" s="962" t="s">
        <v>254</v>
      </c>
      <c r="B3430" t="s">
        <v>288</v>
      </c>
      <c r="C3430" t="s">
        <v>13</v>
      </c>
      <c r="D3430" t="s">
        <v>11</v>
      </c>
      <c r="E3430" t="s">
        <v>511</v>
      </c>
      <c r="F3430" t="s">
        <v>433</v>
      </c>
      <c r="R3430">
        <v>100</v>
      </c>
      <c r="X3430">
        <v>0</v>
      </c>
      <c r="Y3430">
        <v>500000000</v>
      </c>
      <c r="AA3430" t="s">
        <v>2025</v>
      </c>
    </row>
    <row r="3431" spans="1:27" ht="15" customHeight="1">
      <c r="A3431" s="962" t="s">
        <v>254</v>
      </c>
      <c r="B3431" t="s">
        <v>298</v>
      </c>
      <c r="C3431" t="s">
        <v>13</v>
      </c>
      <c r="D3431" t="s">
        <v>11</v>
      </c>
      <c r="E3431" t="s">
        <v>511</v>
      </c>
      <c r="F3431" t="s">
        <v>433</v>
      </c>
      <c r="R3431">
        <v>100</v>
      </c>
      <c r="X3431">
        <v>0</v>
      </c>
      <c r="Y3431">
        <v>500000000</v>
      </c>
      <c r="AA3431" t="s">
        <v>2025</v>
      </c>
    </row>
    <row r="3432" spans="1:27" ht="15" customHeight="1">
      <c r="A3432" s="962" t="s">
        <v>254</v>
      </c>
      <c r="B3432" t="s">
        <v>297</v>
      </c>
      <c r="C3432" t="s">
        <v>13</v>
      </c>
      <c r="D3432" t="s">
        <v>11</v>
      </c>
      <c r="E3432" t="s">
        <v>511</v>
      </c>
      <c r="F3432" t="s">
        <v>433</v>
      </c>
      <c r="R3432">
        <v>100</v>
      </c>
      <c r="X3432">
        <v>0</v>
      </c>
      <c r="Y3432">
        <v>500000000</v>
      </c>
      <c r="AA3432" t="s">
        <v>2025</v>
      </c>
    </row>
    <row r="3433" spans="1:27" ht="15" customHeight="1">
      <c r="A3433" s="962" t="s">
        <v>254</v>
      </c>
      <c r="B3433" t="s">
        <v>287</v>
      </c>
      <c r="C3433" t="s">
        <v>13</v>
      </c>
      <c r="D3433" t="s">
        <v>11</v>
      </c>
      <c r="E3433" t="s">
        <v>511</v>
      </c>
      <c r="F3433" t="s">
        <v>433</v>
      </c>
      <c r="R3433">
        <v>122</v>
      </c>
      <c r="X3433">
        <v>0</v>
      </c>
      <c r="Y3433">
        <v>500000000</v>
      </c>
      <c r="AA3433" t="s">
        <v>2025</v>
      </c>
    </row>
    <row r="3434" spans="1:27" ht="15" customHeight="1">
      <c r="A3434" s="962" t="s">
        <v>254</v>
      </c>
      <c r="B3434" t="s">
        <v>296</v>
      </c>
      <c r="C3434" t="s">
        <v>13</v>
      </c>
      <c r="D3434" t="s">
        <v>11</v>
      </c>
      <c r="E3434" t="s">
        <v>511</v>
      </c>
      <c r="F3434" t="s">
        <v>433</v>
      </c>
      <c r="R3434">
        <v>0</v>
      </c>
      <c r="S3434">
        <v>0</v>
      </c>
      <c r="T3434">
        <v>0</v>
      </c>
      <c r="X3434">
        <v>0</v>
      </c>
      <c r="Y3434">
        <v>500000000</v>
      </c>
      <c r="AA3434" t="s">
        <v>2029</v>
      </c>
    </row>
    <row r="3435" spans="1:27" ht="15" customHeight="1">
      <c r="A3435" s="962" t="s">
        <v>254</v>
      </c>
      <c r="B3435" t="s">
        <v>319</v>
      </c>
      <c r="C3435" t="s">
        <v>13</v>
      </c>
      <c r="D3435" t="s">
        <v>11</v>
      </c>
      <c r="E3435" t="s">
        <v>511</v>
      </c>
      <c r="F3435" t="s">
        <v>433</v>
      </c>
      <c r="G3435" t="s">
        <v>574</v>
      </c>
      <c r="I3435" t="s">
        <v>332</v>
      </c>
      <c r="K3435" t="s">
        <v>333</v>
      </c>
      <c r="L3435" t="s">
        <v>351</v>
      </c>
      <c r="M3435" t="s">
        <v>53</v>
      </c>
      <c r="O3435" t="s">
        <v>349</v>
      </c>
      <c r="P3435" t="s">
        <v>336</v>
      </c>
      <c r="Q3435" t="s">
        <v>337</v>
      </c>
      <c r="R3435">
        <v>21.3</v>
      </c>
      <c r="U3435">
        <v>21.34</v>
      </c>
      <c r="V3435">
        <v>1.07</v>
      </c>
      <c r="W3435">
        <v>0.1</v>
      </c>
      <c r="X3435">
        <v>0</v>
      </c>
      <c r="Y3435">
        <v>500000000</v>
      </c>
      <c r="Z3435">
        <v>0</v>
      </c>
      <c r="AA3435" t="s">
        <v>2028</v>
      </c>
    </row>
    <row r="3436" spans="1:27" ht="15" customHeight="1">
      <c r="A3436" s="962" t="s">
        <v>254</v>
      </c>
      <c r="B3436" t="s">
        <v>317</v>
      </c>
      <c r="C3436" t="s">
        <v>13</v>
      </c>
      <c r="D3436" t="s">
        <v>11</v>
      </c>
      <c r="E3436" t="s">
        <v>511</v>
      </c>
      <c r="F3436" t="s">
        <v>433</v>
      </c>
      <c r="G3436" t="s">
        <v>439</v>
      </c>
      <c r="I3436" t="s">
        <v>332</v>
      </c>
      <c r="K3436" t="s">
        <v>333</v>
      </c>
      <c r="L3436" t="s">
        <v>351</v>
      </c>
      <c r="M3436" t="s">
        <v>53</v>
      </c>
      <c r="O3436" t="s">
        <v>349</v>
      </c>
      <c r="P3436" t="s">
        <v>336</v>
      </c>
      <c r="Q3436" t="s">
        <v>337</v>
      </c>
      <c r="R3436">
        <v>21.3</v>
      </c>
      <c r="X3436">
        <v>0</v>
      </c>
      <c r="Y3436">
        <v>500000000</v>
      </c>
      <c r="AA3436" t="s">
        <v>2025</v>
      </c>
    </row>
    <row r="3437" spans="1:27" ht="15" customHeight="1">
      <c r="A3437" s="962" t="s">
        <v>254</v>
      </c>
      <c r="B3437" t="s">
        <v>305</v>
      </c>
      <c r="C3437" t="s">
        <v>13</v>
      </c>
      <c r="D3437" t="s">
        <v>11</v>
      </c>
      <c r="E3437" t="s">
        <v>511</v>
      </c>
      <c r="F3437" t="s">
        <v>433</v>
      </c>
      <c r="R3437">
        <v>21.3</v>
      </c>
      <c r="X3437">
        <v>0</v>
      </c>
      <c r="Y3437">
        <v>500000000</v>
      </c>
      <c r="AA3437" t="s">
        <v>2025</v>
      </c>
    </row>
    <row r="3438" spans="1:27" ht="15" customHeight="1">
      <c r="A3438" s="962" t="s">
        <v>254</v>
      </c>
      <c r="B3438" t="s">
        <v>321</v>
      </c>
      <c r="C3438" t="s">
        <v>13</v>
      </c>
      <c r="D3438" t="s">
        <v>11</v>
      </c>
      <c r="E3438" t="s">
        <v>511</v>
      </c>
      <c r="F3438" t="s">
        <v>433</v>
      </c>
      <c r="H3438" t="s">
        <v>575</v>
      </c>
      <c r="I3438" t="s">
        <v>353</v>
      </c>
      <c r="K3438" t="s">
        <v>333</v>
      </c>
      <c r="L3438" t="s">
        <v>354</v>
      </c>
      <c r="M3438" t="s">
        <v>58</v>
      </c>
      <c r="O3438" t="s">
        <v>335</v>
      </c>
      <c r="P3438" t="s">
        <v>336</v>
      </c>
      <c r="Q3438" t="s">
        <v>337</v>
      </c>
      <c r="R3438">
        <v>275</v>
      </c>
      <c r="U3438">
        <v>274.58</v>
      </c>
      <c r="V3438">
        <v>13.73</v>
      </c>
      <c r="W3438">
        <v>0.1</v>
      </c>
      <c r="X3438">
        <v>0</v>
      </c>
      <c r="Y3438">
        <v>500000000</v>
      </c>
      <c r="Z3438">
        <v>0</v>
      </c>
      <c r="AA3438" t="s">
        <v>2028</v>
      </c>
    </row>
    <row r="3439" spans="1:27" ht="15" customHeight="1">
      <c r="A3439" s="962" t="s">
        <v>254</v>
      </c>
      <c r="B3439" t="s">
        <v>324</v>
      </c>
      <c r="C3439" t="s">
        <v>13</v>
      </c>
      <c r="D3439" t="s">
        <v>11</v>
      </c>
      <c r="E3439" t="s">
        <v>511</v>
      </c>
      <c r="F3439" t="s">
        <v>433</v>
      </c>
      <c r="R3439">
        <v>41</v>
      </c>
      <c r="S3439">
        <v>0</v>
      </c>
      <c r="T3439">
        <v>46.4</v>
      </c>
      <c r="X3439">
        <v>0</v>
      </c>
      <c r="Y3439">
        <v>500000000</v>
      </c>
      <c r="AA3439" t="s">
        <v>2029</v>
      </c>
    </row>
    <row r="3440" spans="1:27" ht="15" customHeight="1">
      <c r="A3440" s="962" t="s">
        <v>255</v>
      </c>
      <c r="B3440" t="s">
        <v>322</v>
      </c>
      <c r="C3440" t="s">
        <v>13</v>
      </c>
      <c r="D3440" t="s">
        <v>11</v>
      </c>
      <c r="E3440" t="s">
        <v>511</v>
      </c>
      <c r="F3440" t="s">
        <v>433</v>
      </c>
      <c r="H3440" t="s">
        <v>848</v>
      </c>
      <c r="I3440" t="s">
        <v>853</v>
      </c>
      <c r="J3440" t="s">
        <v>848</v>
      </c>
      <c r="K3440" t="s">
        <v>849</v>
      </c>
      <c r="L3440" t="s">
        <v>1993</v>
      </c>
      <c r="M3440" t="s">
        <v>55</v>
      </c>
      <c r="O3440" t="s">
        <v>361</v>
      </c>
      <c r="P3440" t="s">
        <v>667</v>
      </c>
      <c r="Q3440" t="s">
        <v>668</v>
      </c>
      <c r="R3440">
        <v>0.02</v>
      </c>
      <c r="X3440">
        <v>0</v>
      </c>
      <c r="Y3440">
        <v>500000000</v>
      </c>
      <c r="AA3440" t="s">
        <v>2025</v>
      </c>
    </row>
    <row r="3441" spans="1:27" ht="15" customHeight="1">
      <c r="A3441" s="962" t="s">
        <v>255</v>
      </c>
      <c r="B3441" t="s">
        <v>301</v>
      </c>
      <c r="C3441" t="s">
        <v>13</v>
      </c>
      <c r="D3441" t="s">
        <v>11</v>
      </c>
      <c r="E3441" t="s">
        <v>511</v>
      </c>
      <c r="F3441" t="s">
        <v>433</v>
      </c>
      <c r="H3441" t="s">
        <v>856</v>
      </c>
      <c r="I3441" t="s">
        <v>853</v>
      </c>
      <c r="J3441" t="s">
        <v>848</v>
      </c>
      <c r="K3441" t="s">
        <v>849</v>
      </c>
      <c r="L3441" t="s">
        <v>857</v>
      </c>
      <c r="M3441" t="s">
        <v>55</v>
      </c>
      <c r="O3441" t="s">
        <v>361</v>
      </c>
      <c r="P3441" t="s">
        <v>851</v>
      </c>
      <c r="Q3441" t="s">
        <v>337</v>
      </c>
      <c r="R3441">
        <v>3.04</v>
      </c>
      <c r="X3441">
        <v>0</v>
      </c>
      <c r="Y3441">
        <v>500000000</v>
      </c>
      <c r="AA3441" t="s">
        <v>2025</v>
      </c>
    </row>
    <row r="3442" spans="1:27" ht="15" customHeight="1">
      <c r="A3442" s="962" t="s">
        <v>255</v>
      </c>
      <c r="B3442" t="s">
        <v>307</v>
      </c>
      <c r="C3442" t="s">
        <v>13</v>
      </c>
      <c r="D3442" t="s">
        <v>11</v>
      </c>
      <c r="E3442" t="s">
        <v>511</v>
      </c>
      <c r="F3442" t="s">
        <v>433</v>
      </c>
      <c r="H3442" t="s">
        <v>858</v>
      </c>
      <c r="I3442" t="s">
        <v>853</v>
      </c>
      <c r="J3442" t="s">
        <v>848</v>
      </c>
      <c r="K3442" t="s">
        <v>849</v>
      </c>
      <c r="L3442" t="s">
        <v>859</v>
      </c>
      <c r="M3442" t="s">
        <v>55</v>
      </c>
      <c r="O3442" t="s">
        <v>361</v>
      </c>
      <c r="P3442" t="s">
        <v>851</v>
      </c>
      <c r="Q3442" t="s">
        <v>337</v>
      </c>
      <c r="R3442">
        <v>0.04</v>
      </c>
      <c r="X3442">
        <v>0</v>
      </c>
      <c r="Y3442">
        <v>500000000</v>
      </c>
      <c r="AA3442" t="s">
        <v>2025</v>
      </c>
    </row>
    <row r="3443" spans="1:27" ht="15" customHeight="1">
      <c r="A3443" s="962" t="s">
        <v>255</v>
      </c>
      <c r="B3443" t="s">
        <v>315</v>
      </c>
      <c r="C3443" t="s">
        <v>13</v>
      </c>
      <c r="D3443" t="s">
        <v>11</v>
      </c>
      <c r="E3443" t="s">
        <v>511</v>
      </c>
      <c r="F3443" t="s">
        <v>433</v>
      </c>
      <c r="H3443" t="s">
        <v>860</v>
      </c>
      <c r="I3443" t="s">
        <v>853</v>
      </c>
      <c r="J3443" t="s">
        <v>848</v>
      </c>
      <c r="K3443" t="s">
        <v>849</v>
      </c>
      <c r="L3443" t="s">
        <v>861</v>
      </c>
      <c r="M3443" t="s">
        <v>55</v>
      </c>
      <c r="O3443" t="s">
        <v>361</v>
      </c>
      <c r="P3443" t="s">
        <v>851</v>
      </c>
      <c r="Q3443" t="s">
        <v>337</v>
      </c>
      <c r="R3443">
        <v>0</v>
      </c>
      <c r="X3443">
        <v>0</v>
      </c>
      <c r="Y3443">
        <v>500000000</v>
      </c>
      <c r="AA3443" t="s">
        <v>2025</v>
      </c>
    </row>
    <row r="3444" spans="1:27" ht="15" customHeight="1">
      <c r="A3444" s="962" t="s">
        <v>255</v>
      </c>
      <c r="B3444" t="s">
        <v>308</v>
      </c>
      <c r="C3444" t="s">
        <v>13</v>
      </c>
      <c r="D3444" t="s">
        <v>11</v>
      </c>
      <c r="E3444" t="s">
        <v>511</v>
      </c>
      <c r="F3444" t="s">
        <v>433</v>
      </c>
      <c r="H3444" t="s">
        <v>862</v>
      </c>
      <c r="I3444" t="s">
        <v>853</v>
      </c>
      <c r="J3444" t="s">
        <v>848</v>
      </c>
      <c r="K3444" t="s">
        <v>849</v>
      </c>
      <c r="L3444" t="s">
        <v>863</v>
      </c>
      <c r="M3444" t="s">
        <v>55</v>
      </c>
      <c r="O3444" t="s">
        <v>361</v>
      </c>
      <c r="P3444" t="s">
        <v>851</v>
      </c>
      <c r="Q3444" t="s">
        <v>337</v>
      </c>
      <c r="R3444">
        <v>0.04</v>
      </c>
      <c r="X3444">
        <v>0</v>
      </c>
      <c r="Y3444">
        <v>500000000</v>
      </c>
      <c r="AA3444" t="s">
        <v>2025</v>
      </c>
    </row>
    <row r="3445" spans="1:27" ht="15" customHeight="1">
      <c r="A3445" s="962" t="s">
        <v>255</v>
      </c>
      <c r="B3445" t="s">
        <v>311</v>
      </c>
      <c r="C3445" t="s">
        <v>13</v>
      </c>
      <c r="D3445" t="s">
        <v>11</v>
      </c>
      <c r="E3445" t="s">
        <v>511</v>
      </c>
      <c r="F3445" t="s">
        <v>433</v>
      </c>
      <c r="H3445" t="s">
        <v>864</v>
      </c>
      <c r="I3445" t="s">
        <v>853</v>
      </c>
      <c r="J3445" t="s">
        <v>848</v>
      </c>
      <c r="K3445" t="s">
        <v>849</v>
      </c>
      <c r="L3445" t="s">
        <v>865</v>
      </c>
      <c r="M3445" t="s">
        <v>55</v>
      </c>
      <c r="O3445" t="s">
        <v>361</v>
      </c>
      <c r="P3445" t="s">
        <v>851</v>
      </c>
      <c r="Q3445" t="s">
        <v>337</v>
      </c>
      <c r="R3445">
        <v>2.2000000000000002</v>
      </c>
      <c r="X3445">
        <v>0</v>
      </c>
      <c r="Y3445">
        <v>500000000</v>
      </c>
      <c r="AA3445" t="s">
        <v>2025</v>
      </c>
    </row>
    <row r="3446" spans="1:27" ht="15" customHeight="1">
      <c r="A3446" s="962" t="s">
        <v>255</v>
      </c>
      <c r="B3446" t="s">
        <v>312</v>
      </c>
      <c r="C3446" t="s">
        <v>13</v>
      </c>
      <c r="D3446" t="s">
        <v>11</v>
      </c>
      <c r="E3446" t="s">
        <v>511</v>
      </c>
      <c r="F3446" t="s">
        <v>433</v>
      </c>
      <c r="H3446" t="s">
        <v>866</v>
      </c>
      <c r="I3446" t="s">
        <v>853</v>
      </c>
      <c r="J3446" t="s">
        <v>848</v>
      </c>
      <c r="K3446" t="s">
        <v>849</v>
      </c>
      <c r="L3446" t="s">
        <v>867</v>
      </c>
      <c r="M3446" t="s">
        <v>55</v>
      </c>
      <c r="O3446" t="s">
        <v>361</v>
      </c>
      <c r="P3446" t="s">
        <v>851</v>
      </c>
      <c r="Q3446" t="s">
        <v>337</v>
      </c>
      <c r="R3446">
        <v>0.06</v>
      </c>
      <c r="X3446">
        <v>0</v>
      </c>
      <c r="Y3446">
        <v>500000000</v>
      </c>
      <c r="AA3446" t="s">
        <v>2025</v>
      </c>
    </row>
    <row r="3447" spans="1:27" ht="15" customHeight="1">
      <c r="A3447" s="962" t="s">
        <v>255</v>
      </c>
      <c r="B3447" t="s">
        <v>300</v>
      </c>
      <c r="C3447" t="s">
        <v>13</v>
      </c>
      <c r="D3447" t="s">
        <v>11</v>
      </c>
      <c r="E3447" t="s">
        <v>511</v>
      </c>
      <c r="F3447" t="s">
        <v>433</v>
      </c>
      <c r="I3447" t="s">
        <v>853</v>
      </c>
      <c r="K3447" t="s">
        <v>849</v>
      </c>
      <c r="L3447" t="s">
        <v>857</v>
      </c>
      <c r="M3447" t="s">
        <v>55</v>
      </c>
      <c r="O3447" t="s">
        <v>361</v>
      </c>
      <c r="P3447" t="s">
        <v>851</v>
      </c>
      <c r="Q3447" t="s">
        <v>337</v>
      </c>
      <c r="R3447">
        <v>3.04</v>
      </c>
      <c r="X3447">
        <v>0</v>
      </c>
      <c r="Y3447">
        <v>500000000</v>
      </c>
      <c r="AA3447" t="s">
        <v>2025</v>
      </c>
    </row>
    <row r="3448" spans="1:27" ht="15" customHeight="1">
      <c r="A3448" s="962" t="s">
        <v>255</v>
      </c>
      <c r="B3448" t="s">
        <v>298</v>
      </c>
      <c r="C3448" t="s">
        <v>13</v>
      </c>
      <c r="D3448" t="s">
        <v>11</v>
      </c>
      <c r="E3448" t="s">
        <v>511</v>
      </c>
      <c r="F3448" t="s">
        <v>433</v>
      </c>
      <c r="R3448">
        <v>3.04</v>
      </c>
      <c r="X3448">
        <v>0</v>
      </c>
      <c r="Y3448">
        <v>500000000</v>
      </c>
      <c r="AA3448" t="s">
        <v>2025</v>
      </c>
    </row>
    <row r="3449" spans="1:27" ht="15" customHeight="1">
      <c r="A3449" s="962" t="s">
        <v>255</v>
      </c>
      <c r="B3449" t="s">
        <v>297</v>
      </c>
      <c r="C3449" t="s">
        <v>13</v>
      </c>
      <c r="D3449" t="s">
        <v>11</v>
      </c>
      <c r="E3449" t="s">
        <v>511</v>
      </c>
      <c r="F3449" t="s">
        <v>433</v>
      </c>
      <c r="R3449">
        <v>3.04</v>
      </c>
      <c r="X3449">
        <v>0</v>
      </c>
      <c r="Y3449">
        <v>500000000</v>
      </c>
      <c r="AA3449" t="s">
        <v>2025</v>
      </c>
    </row>
    <row r="3450" spans="1:27" ht="15" customHeight="1">
      <c r="A3450" s="962" t="s">
        <v>255</v>
      </c>
      <c r="B3450" t="s">
        <v>288</v>
      </c>
      <c r="C3450" t="s">
        <v>13</v>
      </c>
      <c r="D3450" t="s">
        <v>11</v>
      </c>
      <c r="E3450" t="s">
        <v>511</v>
      </c>
      <c r="F3450" t="s">
        <v>433</v>
      </c>
      <c r="R3450">
        <v>3.04</v>
      </c>
      <c r="X3450">
        <v>0</v>
      </c>
      <c r="Y3450">
        <v>500000000</v>
      </c>
      <c r="AA3450" t="s">
        <v>2025</v>
      </c>
    </row>
    <row r="3451" spans="1:27" ht="15" customHeight="1">
      <c r="A3451" s="962" t="s">
        <v>255</v>
      </c>
      <c r="B3451" t="s">
        <v>287</v>
      </c>
      <c r="C3451" t="s">
        <v>13</v>
      </c>
      <c r="D3451" t="s">
        <v>11</v>
      </c>
      <c r="E3451" t="s">
        <v>511</v>
      </c>
      <c r="F3451" t="s">
        <v>433</v>
      </c>
      <c r="R3451">
        <v>5.38</v>
      </c>
      <c r="X3451">
        <v>0</v>
      </c>
      <c r="Y3451">
        <v>500000000</v>
      </c>
      <c r="AA3451" t="s">
        <v>2025</v>
      </c>
    </row>
    <row r="3452" spans="1:27" ht="15" customHeight="1">
      <c r="A3452" s="962" t="s">
        <v>255</v>
      </c>
      <c r="B3452" t="s">
        <v>306</v>
      </c>
      <c r="C3452" t="s">
        <v>13</v>
      </c>
      <c r="D3452" t="s">
        <v>11</v>
      </c>
      <c r="E3452" t="s">
        <v>511</v>
      </c>
      <c r="F3452" t="s">
        <v>433</v>
      </c>
      <c r="I3452" t="s">
        <v>853</v>
      </c>
      <c r="K3452" t="s">
        <v>849</v>
      </c>
      <c r="L3452" t="s">
        <v>1994</v>
      </c>
      <c r="M3452" t="s">
        <v>55</v>
      </c>
      <c r="O3452" t="s">
        <v>361</v>
      </c>
      <c r="P3452" t="s">
        <v>851</v>
      </c>
      <c r="Q3452" t="s">
        <v>337</v>
      </c>
      <c r="R3452">
        <v>0.08</v>
      </c>
      <c r="X3452">
        <v>0</v>
      </c>
      <c r="Y3452">
        <v>500000000</v>
      </c>
      <c r="AA3452" t="s">
        <v>2025</v>
      </c>
    </row>
    <row r="3453" spans="1:27" ht="15" customHeight="1">
      <c r="A3453" s="962" t="s">
        <v>255</v>
      </c>
      <c r="B3453" t="s">
        <v>305</v>
      </c>
      <c r="C3453" t="s">
        <v>13</v>
      </c>
      <c r="D3453" t="s">
        <v>11</v>
      </c>
      <c r="E3453" t="s">
        <v>511</v>
      </c>
      <c r="F3453" t="s">
        <v>433</v>
      </c>
      <c r="R3453">
        <v>2.34</v>
      </c>
      <c r="X3453">
        <v>0</v>
      </c>
      <c r="Y3453">
        <v>500000000</v>
      </c>
      <c r="AA3453" t="s">
        <v>2025</v>
      </c>
    </row>
    <row r="3454" spans="1:27" ht="15" customHeight="1">
      <c r="A3454" s="962" t="s">
        <v>255</v>
      </c>
      <c r="B3454" t="s">
        <v>309</v>
      </c>
      <c r="C3454" t="s">
        <v>13</v>
      </c>
      <c r="D3454" t="s">
        <v>11</v>
      </c>
      <c r="E3454" t="s">
        <v>511</v>
      </c>
      <c r="F3454" t="s">
        <v>433</v>
      </c>
      <c r="I3454" t="s">
        <v>853</v>
      </c>
      <c r="K3454" t="s">
        <v>849</v>
      </c>
      <c r="L3454" t="s">
        <v>1995</v>
      </c>
      <c r="M3454" t="s">
        <v>55</v>
      </c>
      <c r="O3454" t="s">
        <v>361</v>
      </c>
      <c r="P3454" t="s">
        <v>851</v>
      </c>
      <c r="Q3454" t="s">
        <v>337</v>
      </c>
      <c r="R3454">
        <v>2.2599999999999998</v>
      </c>
      <c r="X3454">
        <v>0</v>
      </c>
      <c r="Y3454">
        <v>500000000</v>
      </c>
      <c r="AA3454" t="s">
        <v>2025</v>
      </c>
    </row>
    <row r="3455" spans="1:27" ht="15" customHeight="1">
      <c r="A3455" s="962" t="s">
        <v>255</v>
      </c>
      <c r="B3455" t="s">
        <v>313</v>
      </c>
      <c r="C3455" t="s">
        <v>13</v>
      </c>
      <c r="D3455" t="s">
        <v>11</v>
      </c>
      <c r="E3455" t="s">
        <v>511</v>
      </c>
      <c r="F3455" t="s">
        <v>433</v>
      </c>
      <c r="I3455" t="s">
        <v>853</v>
      </c>
      <c r="K3455" t="s">
        <v>849</v>
      </c>
      <c r="L3455" t="s">
        <v>861</v>
      </c>
      <c r="M3455" t="s">
        <v>55</v>
      </c>
      <c r="O3455" t="s">
        <v>361</v>
      </c>
      <c r="P3455" t="s">
        <v>851</v>
      </c>
      <c r="Q3455" t="s">
        <v>337</v>
      </c>
      <c r="R3455">
        <v>0</v>
      </c>
      <c r="X3455">
        <v>0</v>
      </c>
      <c r="Y3455">
        <v>500000000</v>
      </c>
      <c r="AA3455" t="s">
        <v>2025</v>
      </c>
    </row>
    <row r="3456" spans="1:27" ht="15" customHeight="1">
      <c r="A3456" s="962" t="s">
        <v>257</v>
      </c>
      <c r="B3456" t="s">
        <v>290</v>
      </c>
      <c r="C3456" t="s">
        <v>13</v>
      </c>
      <c r="D3456" t="s">
        <v>11</v>
      </c>
      <c r="E3456" t="s">
        <v>511</v>
      </c>
      <c r="F3456" t="s">
        <v>433</v>
      </c>
      <c r="J3456" t="s">
        <v>1996</v>
      </c>
      <c r="R3456">
        <v>0</v>
      </c>
      <c r="S3456">
        <v>0</v>
      </c>
      <c r="T3456">
        <v>500000000</v>
      </c>
      <c r="X3456">
        <v>0</v>
      </c>
      <c r="Y3456">
        <v>500000000</v>
      </c>
      <c r="AA3456" t="s">
        <v>2027</v>
      </c>
    </row>
    <row r="3457" spans="1:27" ht="15" customHeight="1">
      <c r="A3457" s="962" t="s">
        <v>257</v>
      </c>
      <c r="B3457" t="s">
        <v>292</v>
      </c>
      <c r="C3457" t="s">
        <v>13</v>
      </c>
      <c r="D3457" t="s">
        <v>11</v>
      </c>
      <c r="E3457" t="s">
        <v>511</v>
      </c>
      <c r="F3457" t="s">
        <v>433</v>
      </c>
      <c r="J3457" t="s">
        <v>1997</v>
      </c>
      <c r="R3457">
        <v>0</v>
      </c>
      <c r="S3457">
        <v>0</v>
      </c>
      <c r="T3457">
        <v>500000000</v>
      </c>
      <c r="X3457">
        <v>0</v>
      </c>
      <c r="Y3457">
        <v>500000000</v>
      </c>
      <c r="AA3457" t="s">
        <v>2027</v>
      </c>
    </row>
    <row r="3458" spans="1:27" ht="15" customHeight="1">
      <c r="A3458" s="962" t="s">
        <v>257</v>
      </c>
      <c r="B3458" t="s">
        <v>295</v>
      </c>
      <c r="C3458" t="s">
        <v>13</v>
      </c>
      <c r="D3458" t="s">
        <v>11</v>
      </c>
      <c r="E3458" t="s">
        <v>511</v>
      </c>
      <c r="F3458" t="s">
        <v>433</v>
      </c>
      <c r="J3458" t="s">
        <v>1998</v>
      </c>
      <c r="R3458">
        <v>0</v>
      </c>
      <c r="S3458">
        <v>0</v>
      </c>
      <c r="T3458">
        <v>500000000</v>
      </c>
      <c r="X3458">
        <v>0</v>
      </c>
      <c r="Y3458">
        <v>500000000</v>
      </c>
      <c r="AA3458" t="s">
        <v>2027</v>
      </c>
    </row>
    <row r="3459" spans="1:27" ht="15" customHeight="1">
      <c r="A3459" s="962" t="s">
        <v>257</v>
      </c>
      <c r="B3459" t="s">
        <v>296</v>
      </c>
      <c r="C3459" t="s">
        <v>13</v>
      </c>
      <c r="D3459" t="s">
        <v>11</v>
      </c>
      <c r="E3459" t="s">
        <v>511</v>
      </c>
      <c r="F3459" t="s">
        <v>433</v>
      </c>
      <c r="J3459" t="s">
        <v>1999</v>
      </c>
      <c r="R3459">
        <v>0</v>
      </c>
      <c r="S3459">
        <v>0</v>
      </c>
      <c r="T3459">
        <v>500000000</v>
      </c>
      <c r="X3459">
        <v>0</v>
      </c>
      <c r="Y3459">
        <v>500000000</v>
      </c>
      <c r="AA3459" t="s">
        <v>2027</v>
      </c>
    </row>
    <row r="3460" spans="1:27" ht="15" customHeight="1">
      <c r="A3460" s="962" t="s">
        <v>257</v>
      </c>
      <c r="B3460" t="s">
        <v>316</v>
      </c>
      <c r="C3460" t="s">
        <v>13</v>
      </c>
      <c r="D3460" t="s">
        <v>11</v>
      </c>
      <c r="E3460" t="s">
        <v>511</v>
      </c>
      <c r="F3460" t="s">
        <v>433</v>
      </c>
      <c r="J3460" t="s">
        <v>2004</v>
      </c>
      <c r="R3460">
        <v>0</v>
      </c>
      <c r="S3460">
        <v>0</v>
      </c>
      <c r="T3460">
        <v>500000000</v>
      </c>
      <c r="X3460">
        <v>0</v>
      </c>
      <c r="Y3460">
        <v>500000000</v>
      </c>
      <c r="AA3460" t="s">
        <v>2027</v>
      </c>
    </row>
    <row r="3461" spans="1:27" ht="15" customHeight="1">
      <c r="A3461" s="962" t="s">
        <v>257</v>
      </c>
      <c r="B3461" t="s">
        <v>289</v>
      </c>
      <c r="C3461" t="s">
        <v>13</v>
      </c>
      <c r="D3461" t="s">
        <v>11</v>
      </c>
      <c r="E3461" t="s">
        <v>511</v>
      </c>
      <c r="F3461" t="s">
        <v>433</v>
      </c>
      <c r="R3461">
        <v>0</v>
      </c>
      <c r="S3461">
        <v>0</v>
      </c>
      <c r="T3461">
        <v>500000000</v>
      </c>
      <c r="X3461">
        <v>0</v>
      </c>
      <c r="Y3461">
        <v>500000000</v>
      </c>
      <c r="AA3461" t="s">
        <v>2027</v>
      </c>
    </row>
    <row r="3462" spans="1:27" ht="15" customHeight="1">
      <c r="A3462" s="962" t="s">
        <v>257</v>
      </c>
      <c r="B3462" t="s">
        <v>309</v>
      </c>
      <c r="C3462" t="s">
        <v>13</v>
      </c>
      <c r="D3462" t="s">
        <v>11</v>
      </c>
      <c r="E3462" t="s">
        <v>511</v>
      </c>
      <c r="F3462" t="s">
        <v>433</v>
      </c>
      <c r="R3462">
        <v>0</v>
      </c>
      <c r="S3462">
        <v>0</v>
      </c>
      <c r="T3462">
        <v>500000000</v>
      </c>
      <c r="X3462">
        <v>0</v>
      </c>
      <c r="Y3462">
        <v>500000000</v>
      </c>
      <c r="AA3462" t="s">
        <v>2027</v>
      </c>
    </row>
    <row r="3463" spans="1:27" ht="15" customHeight="1">
      <c r="A3463" s="962" t="s">
        <v>257</v>
      </c>
      <c r="B3463" t="s">
        <v>291</v>
      </c>
      <c r="C3463" t="s">
        <v>13</v>
      </c>
      <c r="D3463" t="s">
        <v>11</v>
      </c>
      <c r="E3463" t="s">
        <v>511</v>
      </c>
      <c r="F3463" t="s">
        <v>433</v>
      </c>
      <c r="R3463">
        <v>0</v>
      </c>
      <c r="S3463">
        <v>0</v>
      </c>
      <c r="T3463">
        <v>500000000</v>
      </c>
      <c r="X3463">
        <v>0</v>
      </c>
      <c r="Y3463">
        <v>500000000</v>
      </c>
      <c r="AA3463" t="s">
        <v>2027</v>
      </c>
    </row>
    <row r="3464" spans="1:27" ht="15" customHeight="1">
      <c r="A3464" s="962" t="s">
        <v>257</v>
      </c>
      <c r="B3464" t="s">
        <v>288</v>
      </c>
      <c r="C3464" t="s">
        <v>13</v>
      </c>
      <c r="D3464" t="s">
        <v>11</v>
      </c>
      <c r="E3464" t="s">
        <v>511</v>
      </c>
      <c r="F3464" t="s">
        <v>433</v>
      </c>
      <c r="R3464">
        <v>0</v>
      </c>
      <c r="S3464">
        <v>0</v>
      </c>
      <c r="T3464">
        <v>500000000</v>
      </c>
      <c r="X3464">
        <v>0</v>
      </c>
      <c r="Y3464">
        <v>500000000</v>
      </c>
      <c r="AA3464" t="s">
        <v>2027</v>
      </c>
    </row>
    <row r="3465" spans="1:27" ht="15" customHeight="1">
      <c r="A3465" s="962" t="s">
        <v>257</v>
      </c>
      <c r="B3465" t="s">
        <v>287</v>
      </c>
      <c r="C3465" t="s">
        <v>13</v>
      </c>
      <c r="D3465" t="s">
        <v>11</v>
      </c>
      <c r="E3465" t="s">
        <v>511</v>
      </c>
      <c r="F3465" t="s">
        <v>433</v>
      </c>
      <c r="R3465">
        <v>0</v>
      </c>
      <c r="S3465">
        <v>0</v>
      </c>
      <c r="T3465">
        <v>500000000</v>
      </c>
      <c r="X3465">
        <v>0</v>
      </c>
      <c r="Y3465">
        <v>500000000</v>
      </c>
      <c r="AA3465" t="s">
        <v>2027</v>
      </c>
    </row>
    <row r="3466" spans="1:27" ht="15" customHeight="1">
      <c r="A3466" s="962" t="s">
        <v>257</v>
      </c>
      <c r="B3466" t="s">
        <v>305</v>
      </c>
      <c r="C3466" t="s">
        <v>13</v>
      </c>
      <c r="D3466" t="s">
        <v>11</v>
      </c>
      <c r="E3466" t="s">
        <v>511</v>
      </c>
      <c r="F3466" t="s">
        <v>433</v>
      </c>
      <c r="R3466">
        <v>0</v>
      </c>
      <c r="S3466">
        <v>0</v>
      </c>
      <c r="T3466">
        <v>500000000</v>
      </c>
      <c r="X3466">
        <v>0</v>
      </c>
      <c r="Y3466">
        <v>500000000</v>
      </c>
      <c r="AA3466" t="s">
        <v>2027</v>
      </c>
    </row>
    <row r="3467" spans="1:27" ht="15" customHeight="1">
      <c r="A3467" s="962" t="s">
        <v>257</v>
      </c>
      <c r="B3467" t="s">
        <v>321</v>
      </c>
      <c r="C3467" t="s">
        <v>13</v>
      </c>
      <c r="D3467" t="s">
        <v>11</v>
      </c>
      <c r="E3467" t="s">
        <v>511</v>
      </c>
      <c r="F3467" t="s">
        <v>433</v>
      </c>
      <c r="R3467">
        <v>0</v>
      </c>
      <c r="S3467">
        <v>0</v>
      </c>
      <c r="T3467">
        <v>500000000</v>
      </c>
      <c r="X3467">
        <v>0</v>
      </c>
      <c r="Y3467">
        <v>500000000</v>
      </c>
      <c r="AA3467" t="s">
        <v>2027</v>
      </c>
    </row>
    <row r="3468" spans="1:27" ht="15" customHeight="1">
      <c r="A3468" s="962" t="s">
        <v>257</v>
      </c>
      <c r="B3468" t="s">
        <v>310</v>
      </c>
      <c r="C3468" t="s">
        <v>13</v>
      </c>
      <c r="D3468" t="s">
        <v>11</v>
      </c>
      <c r="E3468" t="s">
        <v>511</v>
      </c>
      <c r="F3468" t="s">
        <v>433</v>
      </c>
      <c r="R3468">
        <v>0</v>
      </c>
      <c r="S3468">
        <v>0</v>
      </c>
      <c r="T3468">
        <v>500000000</v>
      </c>
      <c r="X3468">
        <v>0</v>
      </c>
      <c r="Y3468">
        <v>500000000</v>
      </c>
      <c r="AA3468" t="s">
        <v>2027</v>
      </c>
    </row>
    <row r="3469" spans="1:27" ht="15" customHeight="1">
      <c r="A3469" s="962" t="s">
        <v>257</v>
      </c>
      <c r="B3469" t="s">
        <v>294</v>
      </c>
      <c r="C3469" t="s">
        <v>13</v>
      </c>
      <c r="D3469" t="s">
        <v>11</v>
      </c>
      <c r="E3469" t="s">
        <v>511</v>
      </c>
      <c r="F3469" t="s">
        <v>433</v>
      </c>
      <c r="R3469">
        <v>0</v>
      </c>
      <c r="S3469">
        <v>0</v>
      </c>
      <c r="T3469">
        <v>500000000</v>
      </c>
      <c r="X3469">
        <v>0</v>
      </c>
      <c r="Y3469">
        <v>500000000</v>
      </c>
      <c r="AA3469" t="s">
        <v>2027</v>
      </c>
    </row>
    <row r="3470" spans="1:27" ht="15" customHeight="1">
      <c r="A3470" s="962" t="s">
        <v>257</v>
      </c>
      <c r="B3470" t="s">
        <v>293</v>
      </c>
      <c r="C3470" t="s">
        <v>13</v>
      </c>
      <c r="D3470" t="s">
        <v>11</v>
      </c>
      <c r="E3470" t="s">
        <v>511</v>
      </c>
      <c r="F3470" t="s">
        <v>433</v>
      </c>
      <c r="R3470">
        <v>0</v>
      </c>
      <c r="S3470">
        <v>0</v>
      </c>
      <c r="T3470">
        <v>500000000</v>
      </c>
      <c r="X3470">
        <v>0</v>
      </c>
      <c r="Y3470">
        <v>500000000</v>
      </c>
      <c r="AA3470" t="s">
        <v>2027</v>
      </c>
    </row>
    <row r="3471" spans="1:27" ht="15" customHeight="1">
      <c r="A3471" s="962" t="s">
        <v>259</v>
      </c>
      <c r="B3471" t="s">
        <v>300</v>
      </c>
      <c r="C3471" t="s">
        <v>13</v>
      </c>
      <c r="D3471" t="s">
        <v>11</v>
      </c>
      <c r="E3471" t="s">
        <v>511</v>
      </c>
      <c r="F3471" t="s">
        <v>433</v>
      </c>
      <c r="R3471">
        <v>0</v>
      </c>
      <c r="S3471">
        <v>0</v>
      </c>
      <c r="T3471">
        <v>500000000</v>
      </c>
      <c r="X3471">
        <v>0</v>
      </c>
      <c r="Y3471">
        <v>500000000</v>
      </c>
      <c r="AA3471" t="s">
        <v>2027</v>
      </c>
    </row>
    <row r="3472" spans="1:27" ht="15" customHeight="1">
      <c r="A3472" s="962" t="s">
        <v>259</v>
      </c>
      <c r="B3472" t="s">
        <v>298</v>
      </c>
      <c r="C3472" t="s">
        <v>13</v>
      </c>
      <c r="D3472" t="s">
        <v>11</v>
      </c>
      <c r="E3472" t="s">
        <v>511</v>
      </c>
      <c r="F3472" t="s">
        <v>433</v>
      </c>
      <c r="R3472">
        <v>0</v>
      </c>
      <c r="S3472">
        <v>0</v>
      </c>
      <c r="T3472">
        <v>500000000</v>
      </c>
      <c r="X3472">
        <v>0</v>
      </c>
      <c r="Y3472">
        <v>500000000</v>
      </c>
      <c r="AA3472" t="s">
        <v>2027</v>
      </c>
    </row>
    <row r="3473" spans="1:27" ht="15" customHeight="1">
      <c r="A3473" s="962" t="s">
        <v>259</v>
      </c>
      <c r="B3473" t="s">
        <v>297</v>
      </c>
      <c r="C3473" t="s">
        <v>13</v>
      </c>
      <c r="D3473" t="s">
        <v>11</v>
      </c>
      <c r="E3473" t="s">
        <v>511</v>
      </c>
      <c r="F3473" t="s">
        <v>433</v>
      </c>
      <c r="R3473">
        <v>0</v>
      </c>
      <c r="S3473">
        <v>0</v>
      </c>
      <c r="T3473">
        <v>500000000</v>
      </c>
      <c r="X3473">
        <v>0</v>
      </c>
      <c r="Y3473">
        <v>500000000</v>
      </c>
      <c r="AA3473" t="s">
        <v>2027</v>
      </c>
    </row>
    <row r="3474" spans="1:27" ht="15" customHeight="1">
      <c r="A3474" s="962" t="s">
        <v>259</v>
      </c>
      <c r="B3474" t="s">
        <v>288</v>
      </c>
      <c r="C3474" t="s">
        <v>13</v>
      </c>
      <c r="D3474" t="s">
        <v>11</v>
      </c>
      <c r="E3474" t="s">
        <v>511</v>
      </c>
      <c r="F3474" t="s">
        <v>433</v>
      </c>
      <c r="R3474">
        <v>0</v>
      </c>
      <c r="S3474">
        <v>0</v>
      </c>
      <c r="T3474">
        <v>500000000</v>
      </c>
      <c r="X3474">
        <v>0</v>
      </c>
      <c r="Y3474">
        <v>500000000</v>
      </c>
      <c r="AA3474" t="s">
        <v>2027</v>
      </c>
    </row>
    <row r="3475" spans="1:27" ht="15" customHeight="1">
      <c r="A3475" s="962" t="s">
        <v>259</v>
      </c>
      <c r="B3475" t="s">
        <v>287</v>
      </c>
      <c r="C3475" t="s">
        <v>13</v>
      </c>
      <c r="D3475" t="s">
        <v>11</v>
      </c>
      <c r="E3475" t="s">
        <v>511</v>
      </c>
      <c r="F3475" t="s">
        <v>433</v>
      </c>
      <c r="R3475">
        <v>0</v>
      </c>
      <c r="S3475">
        <v>0</v>
      </c>
      <c r="T3475">
        <v>500000000</v>
      </c>
      <c r="X3475">
        <v>0</v>
      </c>
      <c r="Y3475">
        <v>500000000</v>
      </c>
      <c r="AA3475" t="s">
        <v>2027</v>
      </c>
    </row>
    <row r="3476" spans="1:27" ht="15" customHeight="1">
      <c r="A3476" s="962" t="s">
        <v>259</v>
      </c>
      <c r="B3476" t="s">
        <v>321</v>
      </c>
      <c r="C3476" t="s">
        <v>13</v>
      </c>
      <c r="D3476" t="s">
        <v>11</v>
      </c>
      <c r="E3476" t="s">
        <v>511</v>
      </c>
      <c r="F3476" t="s">
        <v>433</v>
      </c>
      <c r="R3476">
        <v>0</v>
      </c>
      <c r="S3476">
        <v>0</v>
      </c>
      <c r="T3476">
        <v>500000000</v>
      </c>
      <c r="X3476">
        <v>0</v>
      </c>
      <c r="Y3476">
        <v>500000000</v>
      </c>
      <c r="AA3476" t="s">
        <v>2027</v>
      </c>
    </row>
    <row r="3477" spans="1:27" ht="15" customHeight="1">
      <c r="A3477" s="962" t="s">
        <v>259</v>
      </c>
      <c r="B3477" t="s">
        <v>299</v>
      </c>
      <c r="C3477" t="s">
        <v>13</v>
      </c>
      <c r="D3477" t="s">
        <v>11</v>
      </c>
      <c r="E3477" t="s">
        <v>511</v>
      </c>
      <c r="F3477" t="s">
        <v>433</v>
      </c>
      <c r="R3477">
        <v>0</v>
      </c>
      <c r="S3477">
        <v>0</v>
      </c>
      <c r="T3477">
        <v>500000000</v>
      </c>
      <c r="X3477">
        <v>0</v>
      </c>
      <c r="Y3477">
        <v>500000000</v>
      </c>
      <c r="AA3477" t="s">
        <v>2027</v>
      </c>
    </row>
    <row r="3478" spans="1:27" ht="15" customHeight="1">
      <c r="A3478" s="962" t="s">
        <v>259</v>
      </c>
      <c r="B3478" t="s">
        <v>301</v>
      </c>
      <c r="C3478" t="s">
        <v>13</v>
      </c>
      <c r="D3478" t="s">
        <v>11</v>
      </c>
      <c r="E3478" t="s">
        <v>511</v>
      </c>
      <c r="F3478" t="s">
        <v>433</v>
      </c>
      <c r="R3478">
        <v>0</v>
      </c>
      <c r="S3478">
        <v>0</v>
      </c>
      <c r="T3478">
        <v>500000000</v>
      </c>
      <c r="X3478">
        <v>0</v>
      </c>
      <c r="Y3478">
        <v>500000000</v>
      </c>
      <c r="AA3478" t="s">
        <v>2027</v>
      </c>
    </row>
    <row r="3479" spans="1:27" ht="15" customHeight="1">
      <c r="A3479" s="962" t="s">
        <v>260</v>
      </c>
      <c r="B3479" t="s">
        <v>299</v>
      </c>
      <c r="C3479" t="s">
        <v>13</v>
      </c>
      <c r="D3479" t="s">
        <v>11</v>
      </c>
      <c r="E3479" t="s">
        <v>511</v>
      </c>
      <c r="F3479" t="s">
        <v>433</v>
      </c>
      <c r="R3479">
        <v>0</v>
      </c>
      <c r="S3479">
        <v>0</v>
      </c>
      <c r="T3479">
        <v>0</v>
      </c>
      <c r="X3479">
        <v>0</v>
      </c>
      <c r="Y3479">
        <v>500000000</v>
      </c>
      <c r="AA3479" t="s">
        <v>2029</v>
      </c>
    </row>
    <row r="3480" spans="1:27" ht="15" customHeight="1">
      <c r="A3480" s="962" t="s">
        <v>260</v>
      </c>
      <c r="B3480" t="s">
        <v>312</v>
      </c>
      <c r="C3480" t="s">
        <v>13</v>
      </c>
      <c r="D3480" t="s">
        <v>11</v>
      </c>
      <c r="E3480" t="s">
        <v>511</v>
      </c>
      <c r="F3480" t="s">
        <v>433</v>
      </c>
      <c r="R3480">
        <v>0</v>
      </c>
      <c r="S3480">
        <v>0</v>
      </c>
      <c r="T3480">
        <v>0</v>
      </c>
      <c r="X3480">
        <v>0</v>
      </c>
      <c r="Y3480">
        <v>500000000</v>
      </c>
      <c r="AA3480" t="s">
        <v>2029</v>
      </c>
    </row>
    <row r="3481" spans="1:27" ht="15" customHeight="1">
      <c r="A3481" s="962" t="s">
        <v>260</v>
      </c>
      <c r="B3481" t="s">
        <v>298</v>
      </c>
      <c r="C3481" t="s">
        <v>13</v>
      </c>
      <c r="D3481" t="s">
        <v>11</v>
      </c>
      <c r="E3481" t="s">
        <v>511</v>
      </c>
      <c r="F3481" t="s">
        <v>433</v>
      </c>
      <c r="R3481">
        <v>0</v>
      </c>
      <c r="S3481">
        <v>0</v>
      </c>
      <c r="T3481">
        <v>0</v>
      </c>
      <c r="X3481">
        <v>0</v>
      </c>
      <c r="Y3481">
        <v>500000000</v>
      </c>
      <c r="AA3481" t="s">
        <v>2029</v>
      </c>
    </row>
    <row r="3482" spans="1:27" ht="15" customHeight="1">
      <c r="A3482" s="962" t="s">
        <v>260</v>
      </c>
      <c r="B3482" t="s">
        <v>297</v>
      </c>
      <c r="C3482" t="s">
        <v>13</v>
      </c>
      <c r="D3482" t="s">
        <v>11</v>
      </c>
      <c r="E3482" t="s">
        <v>511</v>
      </c>
      <c r="F3482" t="s">
        <v>433</v>
      </c>
      <c r="R3482">
        <v>0</v>
      </c>
      <c r="S3482">
        <v>0</v>
      </c>
      <c r="T3482">
        <v>0</v>
      </c>
      <c r="X3482">
        <v>0</v>
      </c>
      <c r="Y3482">
        <v>500000000</v>
      </c>
      <c r="AA3482" t="s">
        <v>2029</v>
      </c>
    </row>
    <row r="3483" spans="1:27" ht="15" customHeight="1">
      <c r="A3483" s="962" t="s">
        <v>260</v>
      </c>
      <c r="B3483" t="s">
        <v>288</v>
      </c>
      <c r="C3483" t="s">
        <v>13</v>
      </c>
      <c r="D3483" t="s">
        <v>11</v>
      </c>
      <c r="E3483" t="s">
        <v>511</v>
      </c>
      <c r="F3483" t="s">
        <v>433</v>
      </c>
      <c r="R3483">
        <v>0</v>
      </c>
      <c r="S3483">
        <v>0</v>
      </c>
      <c r="T3483">
        <v>0</v>
      </c>
      <c r="X3483">
        <v>0</v>
      </c>
      <c r="Y3483">
        <v>500000000</v>
      </c>
      <c r="AA3483" t="s">
        <v>2029</v>
      </c>
    </row>
    <row r="3484" spans="1:27" ht="15" customHeight="1">
      <c r="A3484" s="962" t="s">
        <v>260</v>
      </c>
      <c r="B3484" t="s">
        <v>287</v>
      </c>
      <c r="C3484" t="s">
        <v>13</v>
      </c>
      <c r="D3484" t="s">
        <v>11</v>
      </c>
      <c r="E3484" t="s">
        <v>511</v>
      </c>
      <c r="F3484" t="s">
        <v>433</v>
      </c>
      <c r="R3484">
        <v>0</v>
      </c>
      <c r="X3484">
        <v>0</v>
      </c>
      <c r="Y3484">
        <v>500000000</v>
      </c>
      <c r="AA3484" t="s">
        <v>2025</v>
      </c>
    </row>
    <row r="3485" spans="1:27" ht="15" customHeight="1">
      <c r="A3485" s="962" t="s">
        <v>260</v>
      </c>
      <c r="B3485" t="s">
        <v>309</v>
      </c>
      <c r="C3485" t="s">
        <v>13</v>
      </c>
      <c r="D3485" t="s">
        <v>11</v>
      </c>
      <c r="E3485" t="s">
        <v>511</v>
      </c>
      <c r="F3485" t="s">
        <v>433</v>
      </c>
      <c r="R3485">
        <v>0</v>
      </c>
      <c r="S3485">
        <v>0</v>
      </c>
      <c r="T3485">
        <v>0</v>
      </c>
      <c r="X3485">
        <v>0</v>
      </c>
      <c r="Y3485">
        <v>500000000</v>
      </c>
      <c r="AA3485" t="s">
        <v>2029</v>
      </c>
    </row>
    <row r="3486" spans="1:27" ht="15" customHeight="1">
      <c r="A3486" s="962" t="s">
        <v>260</v>
      </c>
      <c r="B3486" t="s">
        <v>305</v>
      </c>
      <c r="C3486" t="s">
        <v>13</v>
      </c>
      <c r="D3486" t="s">
        <v>11</v>
      </c>
      <c r="E3486" t="s">
        <v>511</v>
      </c>
      <c r="F3486" t="s">
        <v>433</v>
      </c>
      <c r="R3486">
        <v>0</v>
      </c>
      <c r="S3486">
        <v>0</v>
      </c>
      <c r="T3486">
        <v>0</v>
      </c>
      <c r="X3486">
        <v>0</v>
      </c>
      <c r="Y3486">
        <v>500000000</v>
      </c>
      <c r="AA3486" t="s">
        <v>2029</v>
      </c>
    </row>
    <row r="3487" spans="1:27" ht="15" customHeight="1">
      <c r="A3487" s="962" t="s">
        <v>261</v>
      </c>
      <c r="B3487" t="s">
        <v>290</v>
      </c>
      <c r="C3487" t="s">
        <v>13</v>
      </c>
      <c r="D3487" t="s">
        <v>11</v>
      </c>
      <c r="E3487" t="s">
        <v>511</v>
      </c>
      <c r="F3487" t="s">
        <v>433</v>
      </c>
      <c r="R3487">
        <v>0</v>
      </c>
      <c r="S3487">
        <v>0</v>
      </c>
      <c r="T3487">
        <v>500000000</v>
      </c>
      <c r="X3487">
        <v>0</v>
      </c>
      <c r="Y3487">
        <v>500000000</v>
      </c>
      <c r="AA3487" t="s">
        <v>2027</v>
      </c>
    </row>
    <row r="3488" spans="1:27" ht="15" customHeight="1">
      <c r="A3488" s="962" t="s">
        <v>261</v>
      </c>
      <c r="B3488" t="s">
        <v>292</v>
      </c>
      <c r="C3488" t="s">
        <v>13</v>
      </c>
      <c r="D3488" t="s">
        <v>11</v>
      </c>
      <c r="E3488" t="s">
        <v>511</v>
      </c>
      <c r="F3488" t="s">
        <v>433</v>
      </c>
      <c r="R3488">
        <v>0</v>
      </c>
      <c r="S3488">
        <v>0</v>
      </c>
      <c r="T3488">
        <v>500000000</v>
      </c>
      <c r="X3488">
        <v>0</v>
      </c>
      <c r="Y3488">
        <v>500000000</v>
      </c>
      <c r="AA3488" t="s">
        <v>2027</v>
      </c>
    </row>
    <row r="3489" spans="1:27" ht="15" customHeight="1">
      <c r="A3489" s="962" t="s">
        <v>261</v>
      </c>
      <c r="B3489" t="s">
        <v>295</v>
      </c>
      <c r="C3489" t="s">
        <v>13</v>
      </c>
      <c r="D3489" t="s">
        <v>11</v>
      </c>
      <c r="E3489" t="s">
        <v>511</v>
      </c>
      <c r="F3489" t="s">
        <v>433</v>
      </c>
      <c r="R3489">
        <v>0</v>
      </c>
      <c r="S3489">
        <v>0</v>
      </c>
      <c r="T3489">
        <v>500000000</v>
      </c>
      <c r="X3489">
        <v>0</v>
      </c>
      <c r="Y3489">
        <v>500000000</v>
      </c>
      <c r="AA3489" t="s">
        <v>2027</v>
      </c>
    </row>
    <row r="3490" spans="1:27" ht="15" customHeight="1">
      <c r="A3490" s="962" t="s">
        <v>261</v>
      </c>
      <c r="B3490" t="s">
        <v>296</v>
      </c>
      <c r="C3490" t="s">
        <v>13</v>
      </c>
      <c r="D3490" t="s">
        <v>11</v>
      </c>
      <c r="E3490" t="s">
        <v>511</v>
      </c>
      <c r="F3490" t="s">
        <v>433</v>
      </c>
      <c r="R3490">
        <v>0</v>
      </c>
      <c r="S3490">
        <v>0</v>
      </c>
      <c r="T3490">
        <v>500000000</v>
      </c>
      <c r="X3490">
        <v>0</v>
      </c>
      <c r="Y3490">
        <v>500000000</v>
      </c>
      <c r="AA3490" t="s">
        <v>2027</v>
      </c>
    </row>
    <row r="3491" spans="1:27" ht="15" customHeight="1">
      <c r="A3491" s="962" t="s">
        <v>261</v>
      </c>
      <c r="B3491" t="s">
        <v>289</v>
      </c>
      <c r="C3491" t="s">
        <v>13</v>
      </c>
      <c r="D3491" t="s">
        <v>11</v>
      </c>
      <c r="E3491" t="s">
        <v>511</v>
      </c>
      <c r="F3491" t="s">
        <v>433</v>
      </c>
      <c r="R3491">
        <v>0</v>
      </c>
      <c r="S3491">
        <v>0</v>
      </c>
      <c r="T3491">
        <v>500000000</v>
      </c>
      <c r="X3491">
        <v>0</v>
      </c>
      <c r="Y3491">
        <v>500000000</v>
      </c>
      <c r="AA3491" t="s">
        <v>2027</v>
      </c>
    </row>
    <row r="3492" spans="1:27" ht="15" customHeight="1">
      <c r="A3492" s="962" t="s">
        <v>261</v>
      </c>
      <c r="B3492" t="s">
        <v>291</v>
      </c>
      <c r="C3492" t="s">
        <v>13</v>
      </c>
      <c r="D3492" t="s">
        <v>11</v>
      </c>
      <c r="E3492" t="s">
        <v>511</v>
      </c>
      <c r="F3492" t="s">
        <v>433</v>
      </c>
      <c r="R3492">
        <v>0</v>
      </c>
      <c r="S3492">
        <v>0</v>
      </c>
      <c r="T3492">
        <v>500000000</v>
      </c>
      <c r="X3492">
        <v>0</v>
      </c>
      <c r="Y3492">
        <v>500000000</v>
      </c>
      <c r="AA3492" t="s">
        <v>2027</v>
      </c>
    </row>
    <row r="3493" spans="1:27" ht="15" customHeight="1">
      <c r="A3493" s="962" t="s">
        <v>261</v>
      </c>
      <c r="B3493" t="s">
        <v>288</v>
      </c>
      <c r="C3493" t="s">
        <v>13</v>
      </c>
      <c r="D3493" t="s">
        <v>11</v>
      </c>
      <c r="E3493" t="s">
        <v>511</v>
      </c>
      <c r="F3493" t="s">
        <v>433</v>
      </c>
      <c r="R3493">
        <v>0</v>
      </c>
      <c r="S3493">
        <v>0</v>
      </c>
      <c r="T3493">
        <v>500000000</v>
      </c>
      <c r="X3493">
        <v>0</v>
      </c>
      <c r="Y3493">
        <v>500000000</v>
      </c>
      <c r="AA3493" t="s">
        <v>2027</v>
      </c>
    </row>
    <row r="3494" spans="1:27" ht="15" customHeight="1">
      <c r="A3494" s="962" t="s">
        <v>261</v>
      </c>
      <c r="B3494" t="s">
        <v>287</v>
      </c>
      <c r="C3494" t="s">
        <v>13</v>
      </c>
      <c r="D3494" t="s">
        <v>11</v>
      </c>
      <c r="E3494" t="s">
        <v>511</v>
      </c>
      <c r="F3494" t="s">
        <v>433</v>
      </c>
      <c r="R3494">
        <v>0</v>
      </c>
      <c r="S3494">
        <v>0</v>
      </c>
      <c r="T3494">
        <v>500000000</v>
      </c>
      <c r="X3494">
        <v>0</v>
      </c>
      <c r="Y3494">
        <v>500000000</v>
      </c>
      <c r="AA3494" t="s">
        <v>2027</v>
      </c>
    </row>
    <row r="3495" spans="1:27" ht="15" customHeight="1">
      <c r="A3495" s="962" t="s">
        <v>261</v>
      </c>
      <c r="B3495" t="s">
        <v>321</v>
      </c>
      <c r="C3495" t="s">
        <v>13</v>
      </c>
      <c r="D3495" t="s">
        <v>11</v>
      </c>
      <c r="E3495" t="s">
        <v>511</v>
      </c>
      <c r="F3495" t="s">
        <v>433</v>
      </c>
      <c r="R3495">
        <v>0</v>
      </c>
      <c r="S3495">
        <v>0</v>
      </c>
      <c r="T3495">
        <v>500000000</v>
      </c>
      <c r="X3495">
        <v>0</v>
      </c>
      <c r="Y3495">
        <v>500000000</v>
      </c>
      <c r="AA3495" t="s">
        <v>2027</v>
      </c>
    </row>
    <row r="3496" spans="1:27" ht="15" customHeight="1">
      <c r="A3496" s="962" t="s">
        <v>261</v>
      </c>
      <c r="B3496" t="s">
        <v>294</v>
      </c>
      <c r="C3496" t="s">
        <v>13</v>
      </c>
      <c r="D3496" t="s">
        <v>11</v>
      </c>
      <c r="E3496" t="s">
        <v>511</v>
      </c>
      <c r="F3496" t="s">
        <v>433</v>
      </c>
      <c r="R3496">
        <v>0</v>
      </c>
      <c r="S3496">
        <v>0</v>
      </c>
      <c r="T3496">
        <v>500000000</v>
      </c>
      <c r="X3496">
        <v>0</v>
      </c>
      <c r="Y3496">
        <v>500000000</v>
      </c>
      <c r="AA3496" t="s">
        <v>2027</v>
      </c>
    </row>
    <row r="3497" spans="1:27" ht="15" customHeight="1">
      <c r="A3497" s="962" t="s">
        <v>261</v>
      </c>
      <c r="B3497" t="s">
        <v>293</v>
      </c>
      <c r="C3497" t="s">
        <v>13</v>
      </c>
      <c r="D3497" t="s">
        <v>11</v>
      </c>
      <c r="E3497" t="s">
        <v>511</v>
      </c>
      <c r="F3497" t="s">
        <v>433</v>
      </c>
      <c r="R3497">
        <v>0</v>
      </c>
      <c r="S3497">
        <v>0</v>
      </c>
      <c r="T3497">
        <v>500000000</v>
      </c>
      <c r="X3497">
        <v>0</v>
      </c>
      <c r="Y3497">
        <v>500000000</v>
      </c>
      <c r="AA3497" t="s">
        <v>2027</v>
      </c>
    </row>
    <row r="3498" spans="1:27" ht="15" customHeight="1">
      <c r="A3498" s="962" t="s">
        <v>261</v>
      </c>
      <c r="B3498" t="s">
        <v>324</v>
      </c>
      <c r="C3498" t="s">
        <v>13</v>
      </c>
      <c r="D3498" t="s">
        <v>11</v>
      </c>
      <c r="E3498" t="s">
        <v>511</v>
      </c>
      <c r="F3498" t="s">
        <v>433</v>
      </c>
      <c r="R3498">
        <v>0</v>
      </c>
      <c r="S3498">
        <v>0</v>
      </c>
      <c r="T3498">
        <v>500000000</v>
      </c>
      <c r="X3498">
        <v>0</v>
      </c>
      <c r="Y3498">
        <v>500000000</v>
      </c>
      <c r="AA3498" t="s">
        <v>2027</v>
      </c>
    </row>
    <row r="3499" spans="1:27" ht="15" customHeight="1">
      <c r="A3499" s="962" t="s">
        <v>262</v>
      </c>
      <c r="B3499" t="s">
        <v>297</v>
      </c>
      <c r="C3499" t="s">
        <v>13</v>
      </c>
      <c r="D3499" t="s">
        <v>11</v>
      </c>
      <c r="E3499" t="s">
        <v>511</v>
      </c>
      <c r="F3499" t="s">
        <v>433</v>
      </c>
      <c r="J3499" t="s">
        <v>2000</v>
      </c>
      <c r="L3499" t="s">
        <v>2001</v>
      </c>
      <c r="O3499" t="s">
        <v>882</v>
      </c>
      <c r="P3499" t="s">
        <v>868</v>
      </c>
      <c r="Q3499" t="s">
        <v>869</v>
      </c>
      <c r="R3499">
        <v>0</v>
      </c>
      <c r="S3499">
        <v>0</v>
      </c>
      <c r="T3499">
        <v>500000000</v>
      </c>
      <c r="X3499">
        <v>0</v>
      </c>
      <c r="Y3499">
        <v>500000000</v>
      </c>
      <c r="AA3499" t="s">
        <v>2027</v>
      </c>
    </row>
    <row r="3500" spans="1:27" ht="15" customHeight="1">
      <c r="A3500" s="962" t="s">
        <v>262</v>
      </c>
      <c r="B3500" t="s">
        <v>288</v>
      </c>
      <c r="C3500" t="s">
        <v>13</v>
      </c>
      <c r="D3500" t="s">
        <v>11</v>
      </c>
      <c r="E3500" t="s">
        <v>511</v>
      </c>
      <c r="F3500" t="s">
        <v>433</v>
      </c>
      <c r="R3500">
        <v>0</v>
      </c>
      <c r="S3500">
        <v>0</v>
      </c>
      <c r="T3500">
        <v>500000000</v>
      </c>
      <c r="X3500">
        <v>0</v>
      </c>
      <c r="Y3500">
        <v>500000000</v>
      </c>
      <c r="AA3500" t="s">
        <v>2027</v>
      </c>
    </row>
    <row r="3501" spans="1:27" ht="15" customHeight="1">
      <c r="A3501" s="962" t="s">
        <v>262</v>
      </c>
      <c r="B3501" t="s">
        <v>287</v>
      </c>
      <c r="C3501" t="s">
        <v>13</v>
      </c>
      <c r="D3501" t="s">
        <v>11</v>
      </c>
      <c r="E3501" t="s">
        <v>511</v>
      </c>
      <c r="F3501" t="s">
        <v>433</v>
      </c>
      <c r="R3501">
        <v>0</v>
      </c>
      <c r="S3501">
        <v>0</v>
      </c>
      <c r="T3501">
        <v>500000000</v>
      </c>
      <c r="X3501">
        <v>0</v>
      </c>
      <c r="Y3501">
        <v>500000000</v>
      </c>
      <c r="AA3501" t="s">
        <v>2027</v>
      </c>
    </row>
    <row r="3502" spans="1:27" ht="15" customHeight="1">
      <c r="A3502" s="962" t="s">
        <v>262</v>
      </c>
      <c r="B3502" t="s">
        <v>299</v>
      </c>
      <c r="C3502" t="s">
        <v>13</v>
      </c>
      <c r="D3502" t="s">
        <v>11</v>
      </c>
      <c r="E3502" t="s">
        <v>511</v>
      </c>
      <c r="F3502" t="s">
        <v>433</v>
      </c>
      <c r="R3502">
        <v>0</v>
      </c>
      <c r="S3502">
        <v>0</v>
      </c>
      <c r="T3502">
        <v>500000000</v>
      </c>
      <c r="X3502">
        <v>0</v>
      </c>
      <c r="Y3502">
        <v>500000000</v>
      </c>
      <c r="AA3502" t="s">
        <v>2027</v>
      </c>
    </row>
    <row r="3503" spans="1:27" ht="15" customHeight="1">
      <c r="A3503" s="962" t="s">
        <v>262</v>
      </c>
      <c r="B3503" t="s">
        <v>301</v>
      </c>
      <c r="C3503" t="s">
        <v>13</v>
      </c>
      <c r="D3503" t="s">
        <v>11</v>
      </c>
      <c r="E3503" t="s">
        <v>511</v>
      </c>
      <c r="F3503" t="s">
        <v>433</v>
      </c>
      <c r="R3503">
        <v>0</v>
      </c>
      <c r="S3503">
        <v>0</v>
      </c>
      <c r="T3503">
        <v>500000000</v>
      </c>
      <c r="X3503">
        <v>0</v>
      </c>
      <c r="Y3503">
        <v>500000000</v>
      </c>
      <c r="AA3503" t="s">
        <v>2027</v>
      </c>
    </row>
    <row r="3504" spans="1:27" ht="15" customHeight="1">
      <c r="A3504" s="962" t="s">
        <v>262</v>
      </c>
      <c r="B3504" t="s">
        <v>302</v>
      </c>
      <c r="C3504" t="s">
        <v>13</v>
      </c>
      <c r="D3504" t="s">
        <v>11</v>
      </c>
      <c r="E3504" t="s">
        <v>511</v>
      </c>
      <c r="F3504" t="s">
        <v>433</v>
      </c>
      <c r="R3504">
        <v>0</v>
      </c>
      <c r="S3504">
        <v>0</v>
      </c>
      <c r="T3504">
        <v>500000000</v>
      </c>
      <c r="X3504">
        <v>0</v>
      </c>
      <c r="Y3504">
        <v>500000000</v>
      </c>
      <c r="AA3504" t="s">
        <v>2027</v>
      </c>
    </row>
    <row r="3505" spans="1:27" ht="15" customHeight="1">
      <c r="A3505" s="962" t="s">
        <v>262</v>
      </c>
      <c r="B3505" t="s">
        <v>303</v>
      </c>
      <c r="C3505" t="s">
        <v>13</v>
      </c>
      <c r="D3505" t="s">
        <v>11</v>
      </c>
      <c r="E3505" t="s">
        <v>511</v>
      </c>
      <c r="F3505" t="s">
        <v>433</v>
      </c>
      <c r="R3505">
        <v>0</v>
      </c>
      <c r="S3505">
        <v>0</v>
      </c>
      <c r="T3505">
        <v>500000000</v>
      </c>
      <c r="X3505">
        <v>0</v>
      </c>
      <c r="Y3505">
        <v>500000000</v>
      </c>
      <c r="AA3505" t="s">
        <v>2027</v>
      </c>
    </row>
    <row r="3506" spans="1:27" ht="15" customHeight="1">
      <c r="A3506" s="962" t="s">
        <v>262</v>
      </c>
      <c r="B3506" t="s">
        <v>298</v>
      </c>
      <c r="C3506" t="s">
        <v>13</v>
      </c>
      <c r="D3506" t="s">
        <v>11</v>
      </c>
      <c r="E3506" t="s">
        <v>511</v>
      </c>
      <c r="F3506" t="s">
        <v>433</v>
      </c>
      <c r="R3506">
        <v>0</v>
      </c>
      <c r="S3506">
        <v>0</v>
      </c>
      <c r="T3506">
        <v>500000000</v>
      </c>
      <c r="X3506">
        <v>0</v>
      </c>
      <c r="Y3506">
        <v>500000000</v>
      </c>
      <c r="AA3506" t="s">
        <v>2027</v>
      </c>
    </row>
    <row r="3507" spans="1:27" ht="15" customHeight="1">
      <c r="A3507" s="962" t="s">
        <v>262</v>
      </c>
      <c r="B3507" t="s">
        <v>300</v>
      </c>
      <c r="C3507" t="s">
        <v>13</v>
      </c>
      <c r="D3507" t="s">
        <v>11</v>
      </c>
      <c r="E3507" t="s">
        <v>511</v>
      </c>
      <c r="F3507" t="s">
        <v>433</v>
      </c>
      <c r="R3507">
        <v>0</v>
      </c>
      <c r="S3507">
        <v>0</v>
      </c>
      <c r="T3507">
        <v>500000000</v>
      </c>
      <c r="X3507">
        <v>0</v>
      </c>
      <c r="Y3507">
        <v>500000000</v>
      </c>
      <c r="AA3507" t="s">
        <v>2027</v>
      </c>
    </row>
    <row r="3508" spans="1:27" ht="15" customHeight="1">
      <c r="A3508" s="962" t="s">
        <v>262</v>
      </c>
      <c r="B3508" t="s">
        <v>321</v>
      </c>
      <c r="C3508" t="s">
        <v>13</v>
      </c>
      <c r="D3508" t="s">
        <v>11</v>
      </c>
      <c r="E3508" t="s">
        <v>511</v>
      </c>
      <c r="F3508" t="s">
        <v>433</v>
      </c>
      <c r="R3508">
        <v>0</v>
      </c>
      <c r="S3508">
        <v>0</v>
      </c>
      <c r="T3508">
        <v>500000000</v>
      </c>
      <c r="X3508">
        <v>0</v>
      </c>
      <c r="Y3508">
        <v>500000000</v>
      </c>
      <c r="AA3508" t="s">
        <v>2027</v>
      </c>
    </row>
    <row r="3509" spans="1:27" ht="15" customHeight="1">
      <c r="A3509" s="962" t="s">
        <v>263</v>
      </c>
      <c r="B3509" t="s">
        <v>290</v>
      </c>
      <c r="C3509" t="s">
        <v>13</v>
      </c>
      <c r="D3509" t="s">
        <v>11</v>
      </c>
      <c r="E3509" t="s">
        <v>511</v>
      </c>
      <c r="F3509" t="s">
        <v>433</v>
      </c>
      <c r="R3509">
        <v>0</v>
      </c>
      <c r="S3509">
        <v>0</v>
      </c>
      <c r="T3509">
        <v>500000000</v>
      </c>
      <c r="X3509">
        <v>0</v>
      </c>
      <c r="Y3509">
        <v>500000000</v>
      </c>
      <c r="AA3509" t="s">
        <v>2027</v>
      </c>
    </row>
    <row r="3510" spans="1:27" ht="15" customHeight="1">
      <c r="A3510" s="962" t="s">
        <v>263</v>
      </c>
      <c r="B3510" t="s">
        <v>292</v>
      </c>
      <c r="C3510" t="s">
        <v>13</v>
      </c>
      <c r="D3510" t="s">
        <v>11</v>
      </c>
      <c r="E3510" t="s">
        <v>511</v>
      </c>
      <c r="F3510" t="s">
        <v>433</v>
      </c>
      <c r="R3510">
        <v>0</v>
      </c>
      <c r="S3510">
        <v>0</v>
      </c>
      <c r="T3510">
        <v>500000000</v>
      </c>
      <c r="X3510">
        <v>0</v>
      </c>
      <c r="Y3510">
        <v>500000000</v>
      </c>
      <c r="AA3510" t="s">
        <v>2027</v>
      </c>
    </row>
    <row r="3511" spans="1:27" ht="15" customHeight="1">
      <c r="A3511" s="962" t="s">
        <v>263</v>
      </c>
      <c r="B3511" t="s">
        <v>295</v>
      </c>
      <c r="C3511" t="s">
        <v>13</v>
      </c>
      <c r="D3511" t="s">
        <v>11</v>
      </c>
      <c r="E3511" t="s">
        <v>511</v>
      </c>
      <c r="F3511" t="s">
        <v>433</v>
      </c>
      <c r="R3511">
        <v>0</v>
      </c>
      <c r="S3511">
        <v>0</v>
      </c>
      <c r="T3511">
        <v>500000000</v>
      </c>
      <c r="X3511">
        <v>0</v>
      </c>
      <c r="Y3511">
        <v>500000000</v>
      </c>
      <c r="AA3511" t="s">
        <v>2027</v>
      </c>
    </row>
    <row r="3512" spans="1:27" ht="15" customHeight="1">
      <c r="A3512" s="962" t="s">
        <v>263</v>
      </c>
      <c r="B3512" t="s">
        <v>296</v>
      </c>
      <c r="C3512" t="s">
        <v>13</v>
      </c>
      <c r="D3512" t="s">
        <v>11</v>
      </c>
      <c r="E3512" t="s">
        <v>511</v>
      </c>
      <c r="F3512" t="s">
        <v>433</v>
      </c>
      <c r="R3512">
        <v>0</v>
      </c>
      <c r="S3512">
        <v>0</v>
      </c>
      <c r="T3512">
        <v>500000000</v>
      </c>
      <c r="X3512">
        <v>0</v>
      </c>
      <c r="Y3512">
        <v>500000000</v>
      </c>
      <c r="AA3512" t="s">
        <v>2027</v>
      </c>
    </row>
    <row r="3513" spans="1:27" ht="15" customHeight="1">
      <c r="A3513" s="962" t="s">
        <v>263</v>
      </c>
      <c r="B3513" t="s">
        <v>289</v>
      </c>
      <c r="C3513" t="s">
        <v>13</v>
      </c>
      <c r="D3513" t="s">
        <v>11</v>
      </c>
      <c r="E3513" t="s">
        <v>511</v>
      </c>
      <c r="F3513" t="s">
        <v>433</v>
      </c>
      <c r="R3513">
        <v>0</v>
      </c>
      <c r="S3513">
        <v>0</v>
      </c>
      <c r="T3513">
        <v>500000000</v>
      </c>
      <c r="X3513">
        <v>0</v>
      </c>
      <c r="Y3513">
        <v>500000000</v>
      </c>
      <c r="AA3513" t="s">
        <v>2027</v>
      </c>
    </row>
    <row r="3514" spans="1:27" ht="15" customHeight="1">
      <c r="A3514" s="962" t="s">
        <v>263</v>
      </c>
      <c r="B3514" t="s">
        <v>291</v>
      </c>
      <c r="C3514" t="s">
        <v>13</v>
      </c>
      <c r="D3514" t="s">
        <v>11</v>
      </c>
      <c r="E3514" t="s">
        <v>511</v>
      </c>
      <c r="F3514" t="s">
        <v>433</v>
      </c>
      <c r="R3514">
        <v>0</v>
      </c>
      <c r="S3514">
        <v>0</v>
      </c>
      <c r="T3514">
        <v>500000000</v>
      </c>
      <c r="X3514">
        <v>0</v>
      </c>
      <c r="Y3514">
        <v>500000000</v>
      </c>
      <c r="AA3514" t="s">
        <v>2027</v>
      </c>
    </row>
    <row r="3515" spans="1:27" ht="15" customHeight="1">
      <c r="A3515" s="962" t="s">
        <v>263</v>
      </c>
      <c r="B3515" t="s">
        <v>288</v>
      </c>
      <c r="C3515" t="s">
        <v>13</v>
      </c>
      <c r="D3515" t="s">
        <v>11</v>
      </c>
      <c r="E3515" t="s">
        <v>511</v>
      </c>
      <c r="F3515" t="s">
        <v>433</v>
      </c>
      <c r="R3515">
        <v>0</v>
      </c>
      <c r="S3515">
        <v>0</v>
      </c>
      <c r="T3515">
        <v>500000000</v>
      </c>
      <c r="X3515">
        <v>0</v>
      </c>
      <c r="Y3515">
        <v>500000000</v>
      </c>
      <c r="AA3515" t="s">
        <v>2027</v>
      </c>
    </row>
    <row r="3516" spans="1:27" ht="15" customHeight="1">
      <c r="A3516" s="962" t="s">
        <v>263</v>
      </c>
      <c r="B3516" t="s">
        <v>287</v>
      </c>
      <c r="C3516" t="s">
        <v>13</v>
      </c>
      <c r="D3516" t="s">
        <v>11</v>
      </c>
      <c r="E3516" t="s">
        <v>511</v>
      </c>
      <c r="F3516" t="s">
        <v>433</v>
      </c>
      <c r="R3516">
        <v>0</v>
      </c>
      <c r="S3516">
        <v>0</v>
      </c>
      <c r="T3516">
        <v>500000000</v>
      </c>
      <c r="X3516">
        <v>0</v>
      </c>
      <c r="Y3516">
        <v>500000000</v>
      </c>
      <c r="AA3516" t="s">
        <v>2027</v>
      </c>
    </row>
    <row r="3517" spans="1:27" ht="15" customHeight="1">
      <c r="A3517" s="962" t="s">
        <v>263</v>
      </c>
      <c r="B3517" t="s">
        <v>321</v>
      </c>
      <c r="C3517" t="s">
        <v>13</v>
      </c>
      <c r="D3517" t="s">
        <v>11</v>
      </c>
      <c r="E3517" t="s">
        <v>511</v>
      </c>
      <c r="F3517" t="s">
        <v>433</v>
      </c>
      <c r="R3517">
        <v>0</v>
      </c>
      <c r="S3517">
        <v>0</v>
      </c>
      <c r="T3517">
        <v>500000000</v>
      </c>
      <c r="X3517">
        <v>0</v>
      </c>
      <c r="Y3517">
        <v>500000000</v>
      </c>
      <c r="AA3517" t="s">
        <v>2027</v>
      </c>
    </row>
    <row r="3518" spans="1:27" ht="15" customHeight="1">
      <c r="A3518" s="962" t="s">
        <v>263</v>
      </c>
      <c r="B3518" t="s">
        <v>294</v>
      </c>
      <c r="C3518" t="s">
        <v>13</v>
      </c>
      <c r="D3518" t="s">
        <v>11</v>
      </c>
      <c r="E3518" t="s">
        <v>511</v>
      </c>
      <c r="F3518" t="s">
        <v>433</v>
      </c>
      <c r="R3518">
        <v>0</v>
      </c>
      <c r="S3518">
        <v>0</v>
      </c>
      <c r="T3518">
        <v>500000000</v>
      </c>
      <c r="X3518">
        <v>0</v>
      </c>
      <c r="Y3518">
        <v>500000000</v>
      </c>
      <c r="AA3518" t="s">
        <v>2027</v>
      </c>
    </row>
    <row r="3519" spans="1:27" ht="15" customHeight="1">
      <c r="A3519" s="962" t="s">
        <v>263</v>
      </c>
      <c r="B3519" t="s">
        <v>293</v>
      </c>
      <c r="C3519" t="s">
        <v>13</v>
      </c>
      <c r="D3519" t="s">
        <v>11</v>
      </c>
      <c r="E3519" t="s">
        <v>511</v>
      </c>
      <c r="F3519" t="s">
        <v>433</v>
      </c>
      <c r="R3519">
        <v>0</v>
      </c>
      <c r="S3519">
        <v>0</v>
      </c>
      <c r="T3519">
        <v>500000000</v>
      </c>
      <c r="X3519">
        <v>0</v>
      </c>
      <c r="Y3519">
        <v>500000000</v>
      </c>
      <c r="AA3519" t="s">
        <v>2027</v>
      </c>
    </row>
    <row r="3520" spans="1:27" ht="15" customHeight="1">
      <c r="A3520" s="962" t="s">
        <v>263</v>
      </c>
      <c r="B3520" t="s">
        <v>324</v>
      </c>
      <c r="C3520" t="s">
        <v>13</v>
      </c>
      <c r="D3520" t="s">
        <v>11</v>
      </c>
      <c r="E3520" t="s">
        <v>511</v>
      </c>
      <c r="F3520" t="s">
        <v>433</v>
      </c>
      <c r="R3520">
        <v>0</v>
      </c>
      <c r="S3520">
        <v>0</v>
      </c>
      <c r="T3520">
        <v>500000000</v>
      </c>
      <c r="X3520">
        <v>0</v>
      </c>
      <c r="Y3520">
        <v>500000000</v>
      </c>
      <c r="AA3520" t="s">
        <v>2027</v>
      </c>
    </row>
    <row r="3521" spans="1:27" ht="15" customHeight="1">
      <c r="A3521" s="962" t="s">
        <v>264</v>
      </c>
      <c r="B3521" t="s">
        <v>294</v>
      </c>
      <c r="C3521" t="s">
        <v>13</v>
      </c>
      <c r="D3521" t="s">
        <v>11</v>
      </c>
      <c r="E3521" t="s">
        <v>511</v>
      </c>
      <c r="F3521" t="s">
        <v>433</v>
      </c>
      <c r="R3521">
        <v>0.42</v>
      </c>
      <c r="S3521">
        <v>0</v>
      </c>
      <c r="T3521">
        <v>46.4</v>
      </c>
      <c r="X3521">
        <v>0</v>
      </c>
      <c r="Y3521">
        <v>500000000</v>
      </c>
      <c r="AA3521" t="s">
        <v>2029</v>
      </c>
    </row>
    <row r="3522" spans="1:27" ht="15" customHeight="1">
      <c r="A3522" s="962" t="s">
        <v>264</v>
      </c>
      <c r="B3522" t="s">
        <v>292</v>
      </c>
      <c r="C3522" t="s">
        <v>13</v>
      </c>
      <c r="D3522" t="s">
        <v>11</v>
      </c>
      <c r="E3522" t="s">
        <v>511</v>
      </c>
      <c r="F3522" t="s">
        <v>433</v>
      </c>
      <c r="R3522">
        <v>0.83</v>
      </c>
      <c r="S3522">
        <v>0</v>
      </c>
      <c r="T3522">
        <v>46.4</v>
      </c>
      <c r="X3522">
        <v>0</v>
      </c>
      <c r="Y3522">
        <v>500000000</v>
      </c>
      <c r="AA3522" t="s">
        <v>2029</v>
      </c>
    </row>
    <row r="3523" spans="1:27" ht="15" customHeight="1">
      <c r="A3523" s="962" t="s">
        <v>264</v>
      </c>
      <c r="B3523" t="s">
        <v>291</v>
      </c>
      <c r="C3523" t="s">
        <v>13</v>
      </c>
      <c r="D3523" t="s">
        <v>11</v>
      </c>
      <c r="E3523" t="s">
        <v>511</v>
      </c>
      <c r="F3523" t="s">
        <v>433</v>
      </c>
      <c r="R3523">
        <v>1.25</v>
      </c>
      <c r="S3523">
        <v>0</v>
      </c>
      <c r="T3523">
        <v>46.4</v>
      </c>
      <c r="X3523">
        <v>0</v>
      </c>
      <c r="Y3523">
        <v>500000000</v>
      </c>
      <c r="AA3523" t="s">
        <v>2029</v>
      </c>
    </row>
    <row r="3524" spans="1:27" ht="15" customHeight="1">
      <c r="A3524" s="962" t="s">
        <v>264</v>
      </c>
      <c r="B3524" t="s">
        <v>293</v>
      </c>
      <c r="C3524" t="s">
        <v>13</v>
      </c>
      <c r="D3524" t="s">
        <v>11</v>
      </c>
      <c r="E3524" t="s">
        <v>511</v>
      </c>
      <c r="F3524" t="s">
        <v>433</v>
      </c>
      <c r="R3524">
        <v>0.42</v>
      </c>
      <c r="S3524">
        <v>0</v>
      </c>
      <c r="T3524">
        <v>46.4</v>
      </c>
      <c r="X3524">
        <v>0</v>
      </c>
      <c r="Y3524">
        <v>500000000</v>
      </c>
      <c r="AA3524" t="s">
        <v>2029</v>
      </c>
    </row>
    <row r="3525" spans="1:27" ht="15" customHeight="1">
      <c r="A3525" s="962" t="s">
        <v>264</v>
      </c>
      <c r="B3525" t="s">
        <v>289</v>
      </c>
      <c r="C3525" t="s">
        <v>13</v>
      </c>
      <c r="D3525" t="s">
        <v>11</v>
      </c>
      <c r="E3525" t="s">
        <v>511</v>
      </c>
      <c r="F3525" t="s">
        <v>433</v>
      </c>
      <c r="R3525">
        <v>5.41</v>
      </c>
      <c r="S3525">
        <v>0</v>
      </c>
      <c r="T3525">
        <v>46.4</v>
      </c>
      <c r="X3525">
        <v>0</v>
      </c>
      <c r="Y3525">
        <v>500000000</v>
      </c>
      <c r="AA3525" t="s">
        <v>2029</v>
      </c>
    </row>
    <row r="3526" spans="1:27" ht="15" customHeight="1">
      <c r="A3526" s="962" t="s">
        <v>264</v>
      </c>
      <c r="B3526" t="s">
        <v>288</v>
      </c>
      <c r="C3526" t="s">
        <v>13</v>
      </c>
      <c r="D3526" t="s">
        <v>11</v>
      </c>
      <c r="E3526" t="s">
        <v>511</v>
      </c>
      <c r="F3526" t="s">
        <v>433</v>
      </c>
      <c r="R3526">
        <v>5.41</v>
      </c>
      <c r="S3526">
        <v>0</v>
      </c>
      <c r="T3526">
        <v>46.4</v>
      </c>
      <c r="X3526">
        <v>0</v>
      </c>
      <c r="Y3526">
        <v>500000000</v>
      </c>
      <c r="AA3526" t="s">
        <v>2029</v>
      </c>
    </row>
    <row r="3527" spans="1:27" ht="15" customHeight="1">
      <c r="A3527" s="962" t="s">
        <v>264</v>
      </c>
      <c r="B3527" t="s">
        <v>287</v>
      </c>
      <c r="C3527" t="s">
        <v>13</v>
      </c>
      <c r="D3527" t="s">
        <v>11</v>
      </c>
      <c r="E3527" t="s">
        <v>511</v>
      </c>
      <c r="F3527" t="s">
        <v>433</v>
      </c>
      <c r="R3527">
        <v>5.41</v>
      </c>
      <c r="S3527">
        <v>0</v>
      </c>
      <c r="T3527">
        <v>46.4</v>
      </c>
      <c r="X3527">
        <v>0</v>
      </c>
      <c r="Y3527">
        <v>500000000</v>
      </c>
      <c r="AA3527" t="s">
        <v>2029</v>
      </c>
    </row>
    <row r="3528" spans="1:27" ht="15" customHeight="1">
      <c r="A3528" s="962" t="s">
        <v>264</v>
      </c>
      <c r="B3528" t="s">
        <v>295</v>
      </c>
      <c r="C3528" t="s">
        <v>13</v>
      </c>
      <c r="D3528" t="s">
        <v>11</v>
      </c>
      <c r="E3528" t="s">
        <v>511</v>
      </c>
      <c r="F3528" t="s">
        <v>433</v>
      </c>
      <c r="R3528">
        <v>2.08</v>
      </c>
      <c r="S3528">
        <v>0</v>
      </c>
      <c r="T3528">
        <v>46.4</v>
      </c>
      <c r="X3528">
        <v>0</v>
      </c>
      <c r="Y3528">
        <v>500000000</v>
      </c>
      <c r="AA3528" t="s">
        <v>2029</v>
      </c>
    </row>
    <row r="3529" spans="1:27" ht="15" customHeight="1">
      <c r="A3529" s="962" t="s">
        <v>264</v>
      </c>
      <c r="B3529" t="s">
        <v>296</v>
      </c>
      <c r="C3529" t="s">
        <v>13</v>
      </c>
      <c r="D3529" t="s">
        <v>11</v>
      </c>
      <c r="E3529" t="s">
        <v>511</v>
      </c>
      <c r="F3529" t="s">
        <v>433</v>
      </c>
      <c r="R3529">
        <v>2.08</v>
      </c>
      <c r="S3529">
        <v>0</v>
      </c>
      <c r="T3529">
        <v>46.4</v>
      </c>
      <c r="X3529">
        <v>0</v>
      </c>
      <c r="Y3529">
        <v>500000000</v>
      </c>
      <c r="AA3529" t="s">
        <v>2029</v>
      </c>
    </row>
    <row r="3530" spans="1:27" ht="15" customHeight="1">
      <c r="A3530" s="962" t="s">
        <v>265</v>
      </c>
      <c r="B3530" t="s">
        <v>294</v>
      </c>
      <c r="C3530" t="s">
        <v>13</v>
      </c>
      <c r="D3530" t="s">
        <v>11</v>
      </c>
      <c r="E3530" t="s">
        <v>511</v>
      </c>
      <c r="F3530" t="s">
        <v>433</v>
      </c>
      <c r="R3530">
        <v>0.21</v>
      </c>
      <c r="S3530">
        <v>0</v>
      </c>
      <c r="T3530">
        <v>46.4</v>
      </c>
      <c r="X3530">
        <v>0</v>
      </c>
      <c r="Y3530">
        <v>500000000</v>
      </c>
      <c r="AA3530" t="s">
        <v>2029</v>
      </c>
    </row>
    <row r="3531" spans="1:27" ht="15" customHeight="1">
      <c r="A3531" s="962" t="s">
        <v>265</v>
      </c>
      <c r="B3531" t="s">
        <v>292</v>
      </c>
      <c r="C3531" t="s">
        <v>13</v>
      </c>
      <c r="D3531" t="s">
        <v>11</v>
      </c>
      <c r="E3531" t="s">
        <v>511</v>
      </c>
      <c r="F3531" t="s">
        <v>433</v>
      </c>
      <c r="R3531">
        <v>0.42</v>
      </c>
      <c r="S3531">
        <v>0</v>
      </c>
      <c r="T3531">
        <v>46.4</v>
      </c>
      <c r="X3531">
        <v>0</v>
      </c>
      <c r="Y3531">
        <v>500000000</v>
      </c>
      <c r="AA3531" t="s">
        <v>2029</v>
      </c>
    </row>
    <row r="3532" spans="1:27" ht="15" customHeight="1">
      <c r="A3532" s="962" t="s">
        <v>265</v>
      </c>
      <c r="B3532" t="s">
        <v>291</v>
      </c>
      <c r="C3532" t="s">
        <v>13</v>
      </c>
      <c r="D3532" t="s">
        <v>11</v>
      </c>
      <c r="E3532" t="s">
        <v>511</v>
      </c>
      <c r="F3532" t="s">
        <v>433</v>
      </c>
      <c r="R3532">
        <v>0.62</v>
      </c>
      <c r="S3532">
        <v>0</v>
      </c>
      <c r="T3532">
        <v>46.4</v>
      </c>
      <c r="X3532">
        <v>0</v>
      </c>
      <c r="Y3532">
        <v>500000000</v>
      </c>
      <c r="AA3532" t="s">
        <v>2029</v>
      </c>
    </row>
    <row r="3533" spans="1:27" ht="15" customHeight="1">
      <c r="A3533" s="962" t="s">
        <v>265</v>
      </c>
      <c r="B3533" t="s">
        <v>293</v>
      </c>
      <c r="C3533" t="s">
        <v>13</v>
      </c>
      <c r="D3533" t="s">
        <v>11</v>
      </c>
      <c r="E3533" t="s">
        <v>511</v>
      </c>
      <c r="F3533" t="s">
        <v>433</v>
      </c>
      <c r="R3533">
        <v>0.21</v>
      </c>
      <c r="S3533">
        <v>0</v>
      </c>
      <c r="T3533">
        <v>46.4</v>
      </c>
      <c r="X3533">
        <v>0</v>
      </c>
      <c r="Y3533">
        <v>500000000</v>
      </c>
      <c r="AA3533" t="s">
        <v>2029</v>
      </c>
    </row>
    <row r="3534" spans="1:27" ht="15" customHeight="1">
      <c r="A3534" s="962" t="s">
        <v>265</v>
      </c>
      <c r="B3534" t="s">
        <v>289</v>
      </c>
      <c r="C3534" t="s">
        <v>13</v>
      </c>
      <c r="D3534" t="s">
        <v>11</v>
      </c>
      <c r="E3534" t="s">
        <v>511</v>
      </c>
      <c r="F3534" t="s">
        <v>433</v>
      </c>
      <c r="R3534">
        <v>2.71</v>
      </c>
      <c r="S3534">
        <v>0</v>
      </c>
      <c r="T3534">
        <v>46.4</v>
      </c>
      <c r="X3534">
        <v>0</v>
      </c>
      <c r="Y3534">
        <v>500000000</v>
      </c>
      <c r="AA3534" t="s">
        <v>2029</v>
      </c>
    </row>
    <row r="3535" spans="1:27" ht="15" customHeight="1">
      <c r="A3535" s="962" t="s">
        <v>265</v>
      </c>
      <c r="B3535" t="s">
        <v>288</v>
      </c>
      <c r="C3535" t="s">
        <v>13</v>
      </c>
      <c r="D3535" t="s">
        <v>11</v>
      </c>
      <c r="E3535" t="s">
        <v>511</v>
      </c>
      <c r="F3535" t="s">
        <v>433</v>
      </c>
      <c r="R3535">
        <v>2.71</v>
      </c>
      <c r="S3535">
        <v>0</v>
      </c>
      <c r="T3535">
        <v>46.4</v>
      </c>
      <c r="X3535">
        <v>0</v>
      </c>
      <c r="Y3535">
        <v>500000000</v>
      </c>
      <c r="AA3535" t="s">
        <v>2029</v>
      </c>
    </row>
    <row r="3536" spans="1:27" ht="15" customHeight="1">
      <c r="A3536" s="962" t="s">
        <v>265</v>
      </c>
      <c r="B3536" t="s">
        <v>287</v>
      </c>
      <c r="C3536" t="s">
        <v>13</v>
      </c>
      <c r="D3536" t="s">
        <v>11</v>
      </c>
      <c r="E3536" t="s">
        <v>511</v>
      </c>
      <c r="F3536" t="s">
        <v>433</v>
      </c>
      <c r="R3536">
        <v>2.71</v>
      </c>
      <c r="S3536">
        <v>0</v>
      </c>
      <c r="T3536">
        <v>46.4</v>
      </c>
      <c r="X3536">
        <v>0</v>
      </c>
      <c r="Y3536">
        <v>500000000</v>
      </c>
      <c r="AA3536" t="s">
        <v>2029</v>
      </c>
    </row>
    <row r="3537" spans="1:27" ht="15" customHeight="1">
      <c r="A3537" s="962" t="s">
        <v>265</v>
      </c>
      <c r="B3537" t="s">
        <v>295</v>
      </c>
      <c r="C3537" t="s">
        <v>13</v>
      </c>
      <c r="D3537" t="s">
        <v>11</v>
      </c>
      <c r="E3537" t="s">
        <v>511</v>
      </c>
      <c r="F3537" t="s">
        <v>433</v>
      </c>
      <c r="R3537">
        <v>1.04</v>
      </c>
      <c r="S3537">
        <v>0</v>
      </c>
      <c r="T3537">
        <v>46.4</v>
      </c>
      <c r="X3537">
        <v>0</v>
      </c>
      <c r="Y3537">
        <v>500000000</v>
      </c>
      <c r="AA3537" t="s">
        <v>2029</v>
      </c>
    </row>
    <row r="3538" spans="1:27" ht="15" customHeight="1">
      <c r="A3538" s="962" t="s">
        <v>265</v>
      </c>
      <c r="B3538" t="s">
        <v>296</v>
      </c>
      <c r="C3538" t="s">
        <v>13</v>
      </c>
      <c r="D3538" t="s">
        <v>11</v>
      </c>
      <c r="E3538" t="s">
        <v>511</v>
      </c>
      <c r="F3538" t="s">
        <v>433</v>
      </c>
      <c r="R3538">
        <v>1.04</v>
      </c>
      <c r="S3538">
        <v>0</v>
      </c>
      <c r="T3538">
        <v>46.4</v>
      </c>
      <c r="X3538">
        <v>0</v>
      </c>
      <c r="Y3538">
        <v>500000000</v>
      </c>
      <c r="AA3538" t="s">
        <v>2029</v>
      </c>
    </row>
    <row r="3539" spans="1:27" ht="15" customHeight="1">
      <c r="A3539" s="962" t="s">
        <v>266</v>
      </c>
      <c r="B3539" t="s">
        <v>294</v>
      </c>
      <c r="C3539" t="s">
        <v>13</v>
      </c>
      <c r="D3539" t="s">
        <v>11</v>
      </c>
      <c r="E3539" t="s">
        <v>511</v>
      </c>
      <c r="F3539" t="s">
        <v>433</v>
      </c>
      <c r="R3539">
        <v>0.21</v>
      </c>
      <c r="S3539">
        <v>0</v>
      </c>
      <c r="T3539">
        <v>46.4</v>
      </c>
      <c r="X3539">
        <v>0</v>
      </c>
      <c r="Y3539">
        <v>500000000</v>
      </c>
      <c r="AA3539" t="s">
        <v>2029</v>
      </c>
    </row>
    <row r="3540" spans="1:27" ht="15" customHeight="1">
      <c r="A3540" s="962" t="s">
        <v>266</v>
      </c>
      <c r="B3540" t="s">
        <v>292</v>
      </c>
      <c r="C3540" t="s">
        <v>13</v>
      </c>
      <c r="D3540" t="s">
        <v>11</v>
      </c>
      <c r="E3540" t="s">
        <v>511</v>
      </c>
      <c r="F3540" t="s">
        <v>433</v>
      </c>
      <c r="R3540">
        <v>0.42</v>
      </c>
      <c r="S3540">
        <v>0</v>
      </c>
      <c r="T3540">
        <v>46.4</v>
      </c>
      <c r="X3540">
        <v>0</v>
      </c>
      <c r="Y3540">
        <v>500000000</v>
      </c>
      <c r="AA3540" t="s">
        <v>2029</v>
      </c>
    </row>
    <row r="3541" spans="1:27" ht="15" customHeight="1">
      <c r="A3541" s="962" t="s">
        <v>266</v>
      </c>
      <c r="B3541" t="s">
        <v>291</v>
      </c>
      <c r="C3541" t="s">
        <v>13</v>
      </c>
      <c r="D3541" t="s">
        <v>11</v>
      </c>
      <c r="E3541" t="s">
        <v>511</v>
      </c>
      <c r="F3541" t="s">
        <v>433</v>
      </c>
      <c r="R3541">
        <v>0.62</v>
      </c>
      <c r="S3541">
        <v>0</v>
      </c>
      <c r="T3541">
        <v>46.4</v>
      </c>
      <c r="X3541">
        <v>0</v>
      </c>
      <c r="Y3541">
        <v>500000000</v>
      </c>
      <c r="AA3541" t="s">
        <v>2029</v>
      </c>
    </row>
    <row r="3542" spans="1:27" ht="15" customHeight="1">
      <c r="A3542" s="962" t="s">
        <v>266</v>
      </c>
      <c r="B3542" t="s">
        <v>293</v>
      </c>
      <c r="C3542" t="s">
        <v>13</v>
      </c>
      <c r="D3542" t="s">
        <v>11</v>
      </c>
      <c r="E3542" t="s">
        <v>511</v>
      </c>
      <c r="F3542" t="s">
        <v>433</v>
      </c>
      <c r="R3542">
        <v>0.21</v>
      </c>
      <c r="S3542">
        <v>0</v>
      </c>
      <c r="T3542">
        <v>46.4</v>
      </c>
      <c r="X3542">
        <v>0</v>
      </c>
      <c r="Y3542">
        <v>500000000</v>
      </c>
      <c r="AA3542" t="s">
        <v>2029</v>
      </c>
    </row>
    <row r="3543" spans="1:27" ht="15" customHeight="1">
      <c r="A3543" s="962" t="s">
        <v>266</v>
      </c>
      <c r="B3543" t="s">
        <v>289</v>
      </c>
      <c r="C3543" t="s">
        <v>13</v>
      </c>
      <c r="D3543" t="s">
        <v>11</v>
      </c>
      <c r="E3543" t="s">
        <v>511</v>
      </c>
      <c r="F3543" t="s">
        <v>433</v>
      </c>
      <c r="R3543">
        <v>2.71</v>
      </c>
      <c r="S3543">
        <v>0</v>
      </c>
      <c r="T3543">
        <v>46.4</v>
      </c>
      <c r="X3543">
        <v>0</v>
      </c>
      <c r="Y3543">
        <v>500000000</v>
      </c>
      <c r="AA3543" t="s">
        <v>2029</v>
      </c>
    </row>
    <row r="3544" spans="1:27" ht="15" customHeight="1">
      <c r="A3544" s="962" t="s">
        <v>266</v>
      </c>
      <c r="B3544" t="s">
        <v>288</v>
      </c>
      <c r="C3544" t="s">
        <v>13</v>
      </c>
      <c r="D3544" t="s">
        <v>11</v>
      </c>
      <c r="E3544" t="s">
        <v>511</v>
      </c>
      <c r="F3544" t="s">
        <v>433</v>
      </c>
      <c r="R3544">
        <v>2.71</v>
      </c>
      <c r="S3544">
        <v>0</v>
      </c>
      <c r="T3544">
        <v>46.4</v>
      </c>
      <c r="X3544">
        <v>0</v>
      </c>
      <c r="Y3544">
        <v>500000000</v>
      </c>
      <c r="AA3544" t="s">
        <v>2029</v>
      </c>
    </row>
    <row r="3545" spans="1:27" ht="15" customHeight="1">
      <c r="A3545" s="962" t="s">
        <v>266</v>
      </c>
      <c r="B3545" t="s">
        <v>287</v>
      </c>
      <c r="C3545" t="s">
        <v>13</v>
      </c>
      <c r="D3545" t="s">
        <v>11</v>
      </c>
      <c r="E3545" t="s">
        <v>511</v>
      </c>
      <c r="F3545" t="s">
        <v>433</v>
      </c>
      <c r="R3545">
        <v>2.71</v>
      </c>
      <c r="S3545">
        <v>0</v>
      </c>
      <c r="T3545">
        <v>46.4</v>
      </c>
      <c r="X3545">
        <v>0</v>
      </c>
      <c r="Y3545">
        <v>500000000</v>
      </c>
      <c r="AA3545" t="s">
        <v>2029</v>
      </c>
    </row>
    <row r="3546" spans="1:27" ht="15" customHeight="1">
      <c r="A3546" s="962" t="s">
        <v>266</v>
      </c>
      <c r="B3546" t="s">
        <v>295</v>
      </c>
      <c r="C3546" t="s">
        <v>13</v>
      </c>
      <c r="D3546" t="s">
        <v>11</v>
      </c>
      <c r="E3546" t="s">
        <v>511</v>
      </c>
      <c r="F3546" t="s">
        <v>433</v>
      </c>
      <c r="R3546">
        <v>1.04</v>
      </c>
      <c r="S3546">
        <v>0</v>
      </c>
      <c r="T3546">
        <v>46.4</v>
      </c>
      <c r="X3546">
        <v>0</v>
      </c>
      <c r="Y3546">
        <v>500000000</v>
      </c>
      <c r="AA3546" t="s">
        <v>2029</v>
      </c>
    </row>
    <row r="3547" spans="1:27" ht="15" customHeight="1">
      <c r="A3547" s="962" t="s">
        <v>266</v>
      </c>
      <c r="B3547" t="s">
        <v>296</v>
      </c>
      <c r="C3547" t="s">
        <v>13</v>
      </c>
      <c r="D3547" t="s">
        <v>11</v>
      </c>
      <c r="E3547" t="s">
        <v>511</v>
      </c>
      <c r="F3547" t="s">
        <v>433</v>
      </c>
      <c r="R3547">
        <v>1.04</v>
      </c>
      <c r="S3547">
        <v>0</v>
      </c>
      <c r="T3547">
        <v>46.4</v>
      </c>
      <c r="X3547">
        <v>0</v>
      </c>
      <c r="Y3547">
        <v>500000000</v>
      </c>
      <c r="AA3547" t="s">
        <v>2029</v>
      </c>
    </row>
    <row r="3548" spans="1:27" ht="15" customHeight="1">
      <c r="A3548" s="962" t="s">
        <v>267</v>
      </c>
      <c r="B3548" t="s">
        <v>296</v>
      </c>
      <c r="C3548" t="s">
        <v>13</v>
      </c>
      <c r="D3548" t="s">
        <v>11</v>
      </c>
      <c r="E3548" t="s">
        <v>511</v>
      </c>
      <c r="F3548" t="s">
        <v>433</v>
      </c>
      <c r="O3548" t="s">
        <v>882</v>
      </c>
      <c r="P3548" t="s">
        <v>2005</v>
      </c>
      <c r="Q3548" t="s">
        <v>2006</v>
      </c>
      <c r="R3548">
        <v>56</v>
      </c>
      <c r="X3548">
        <v>0</v>
      </c>
      <c r="Y3548">
        <v>500000000</v>
      </c>
      <c r="AA3548" t="s">
        <v>2025</v>
      </c>
    </row>
    <row r="3549" spans="1:27" ht="15" customHeight="1">
      <c r="A3549" s="962" t="s">
        <v>267</v>
      </c>
      <c r="B3549" t="s">
        <v>289</v>
      </c>
      <c r="C3549" t="s">
        <v>13</v>
      </c>
      <c r="D3549" t="s">
        <v>11</v>
      </c>
      <c r="E3549" t="s">
        <v>511</v>
      </c>
      <c r="F3549" t="s">
        <v>433</v>
      </c>
      <c r="R3549">
        <v>56</v>
      </c>
      <c r="X3549">
        <v>0</v>
      </c>
      <c r="Y3549">
        <v>500000000</v>
      </c>
      <c r="AA3549" t="s">
        <v>2025</v>
      </c>
    </row>
    <row r="3550" spans="1:27" ht="15" customHeight="1">
      <c r="A3550" s="962" t="s">
        <v>267</v>
      </c>
      <c r="B3550" t="s">
        <v>288</v>
      </c>
      <c r="C3550" t="s">
        <v>13</v>
      </c>
      <c r="D3550" t="s">
        <v>11</v>
      </c>
      <c r="E3550" t="s">
        <v>511</v>
      </c>
      <c r="F3550" t="s">
        <v>433</v>
      </c>
      <c r="R3550">
        <v>56</v>
      </c>
      <c r="X3550">
        <v>0</v>
      </c>
      <c r="Y3550">
        <v>500000000</v>
      </c>
      <c r="AA3550" t="s">
        <v>2025</v>
      </c>
    </row>
    <row r="3551" spans="1:27" ht="15" customHeight="1">
      <c r="A3551" s="962" t="s">
        <v>267</v>
      </c>
      <c r="B3551" t="s">
        <v>287</v>
      </c>
      <c r="C3551" t="s">
        <v>13</v>
      </c>
      <c r="D3551" t="s">
        <v>11</v>
      </c>
      <c r="E3551" t="s">
        <v>511</v>
      </c>
      <c r="F3551" t="s">
        <v>433</v>
      </c>
      <c r="R3551">
        <v>56</v>
      </c>
      <c r="X3551">
        <v>0</v>
      </c>
      <c r="Y3551">
        <v>500000000</v>
      </c>
      <c r="AA3551" t="s">
        <v>2025</v>
      </c>
    </row>
    <row r="3552" spans="1:27" ht="15" customHeight="1">
      <c r="A3552" s="962" t="s">
        <v>268</v>
      </c>
      <c r="B3552" t="s">
        <v>296</v>
      </c>
      <c r="C3552" t="s">
        <v>13</v>
      </c>
      <c r="D3552" t="s">
        <v>11</v>
      </c>
      <c r="E3552" t="s">
        <v>511</v>
      </c>
      <c r="F3552" t="s">
        <v>433</v>
      </c>
      <c r="O3552" t="s">
        <v>882</v>
      </c>
      <c r="P3552" t="s">
        <v>2005</v>
      </c>
      <c r="Q3552" t="s">
        <v>2006</v>
      </c>
      <c r="R3552">
        <v>23.8</v>
      </c>
      <c r="X3552">
        <v>0</v>
      </c>
      <c r="Y3552">
        <v>500000000</v>
      </c>
      <c r="AA3552" t="s">
        <v>2025</v>
      </c>
    </row>
    <row r="3553" spans="1:27" ht="15" customHeight="1">
      <c r="A3553" s="962" t="s">
        <v>268</v>
      </c>
      <c r="B3553" t="s">
        <v>289</v>
      </c>
      <c r="C3553" t="s">
        <v>13</v>
      </c>
      <c r="D3553" t="s">
        <v>11</v>
      </c>
      <c r="E3553" t="s">
        <v>511</v>
      </c>
      <c r="F3553" t="s">
        <v>433</v>
      </c>
      <c r="R3553">
        <v>23.8</v>
      </c>
      <c r="X3553">
        <v>0</v>
      </c>
      <c r="Y3553">
        <v>500000000</v>
      </c>
      <c r="AA3553" t="s">
        <v>2025</v>
      </c>
    </row>
    <row r="3554" spans="1:27" ht="15" customHeight="1">
      <c r="A3554" s="962" t="s">
        <v>268</v>
      </c>
      <c r="B3554" t="s">
        <v>288</v>
      </c>
      <c r="C3554" t="s">
        <v>13</v>
      </c>
      <c r="D3554" t="s">
        <v>11</v>
      </c>
      <c r="E3554" t="s">
        <v>511</v>
      </c>
      <c r="F3554" t="s">
        <v>433</v>
      </c>
      <c r="R3554">
        <v>23.8</v>
      </c>
      <c r="X3554">
        <v>0</v>
      </c>
      <c r="Y3554">
        <v>500000000</v>
      </c>
      <c r="AA3554" t="s">
        <v>2025</v>
      </c>
    </row>
    <row r="3555" spans="1:27" ht="15" customHeight="1">
      <c r="A3555" s="962" t="s">
        <v>268</v>
      </c>
      <c r="B3555" t="s">
        <v>287</v>
      </c>
      <c r="C3555" t="s">
        <v>13</v>
      </c>
      <c r="D3555" t="s">
        <v>11</v>
      </c>
      <c r="E3555" t="s">
        <v>511</v>
      </c>
      <c r="F3555" t="s">
        <v>433</v>
      </c>
      <c r="R3555">
        <v>23.8</v>
      </c>
      <c r="X3555">
        <v>0</v>
      </c>
      <c r="Y3555">
        <v>500000000</v>
      </c>
      <c r="AA3555" t="s">
        <v>2025</v>
      </c>
    </row>
    <row r="3556" spans="1:27" ht="15" customHeight="1">
      <c r="A3556" s="962" t="s">
        <v>269</v>
      </c>
      <c r="B3556" t="s">
        <v>296</v>
      </c>
      <c r="C3556" t="s">
        <v>13</v>
      </c>
      <c r="D3556" t="s">
        <v>11</v>
      </c>
      <c r="E3556" t="s">
        <v>511</v>
      </c>
      <c r="F3556" t="s">
        <v>433</v>
      </c>
      <c r="O3556" t="s">
        <v>882</v>
      </c>
      <c r="P3556" t="s">
        <v>2005</v>
      </c>
      <c r="Q3556" t="s">
        <v>2006</v>
      </c>
      <c r="R3556">
        <v>60.2</v>
      </c>
      <c r="X3556">
        <v>0</v>
      </c>
      <c r="Y3556">
        <v>500000000</v>
      </c>
      <c r="AA3556" t="s">
        <v>2025</v>
      </c>
    </row>
    <row r="3557" spans="1:27" ht="15" customHeight="1">
      <c r="A3557" s="962" t="s">
        <v>269</v>
      </c>
      <c r="B3557" t="s">
        <v>289</v>
      </c>
      <c r="C3557" t="s">
        <v>13</v>
      </c>
      <c r="D3557" t="s">
        <v>11</v>
      </c>
      <c r="E3557" t="s">
        <v>511</v>
      </c>
      <c r="F3557" t="s">
        <v>433</v>
      </c>
      <c r="R3557">
        <v>60.2</v>
      </c>
      <c r="X3557">
        <v>0</v>
      </c>
      <c r="Y3557">
        <v>500000000</v>
      </c>
      <c r="AA3557" t="s">
        <v>2025</v>
      </c>
    </row>
    <row r="3558" spans="1:27" ht="15" customHeight="1">
      <c r="A3558" s="962" t="s">
        <v>269</v>
      </c>
      <c r="B3558" t="s">
        <v>288</v>
      </c>
      <c r="C3558" t="s">
        <v>13</v>
      </c>
      <c r="D3558" t="s">
        <v>11</v>
      </c>
      <c r="E3558" t="s">
        <v>511</v>
      </c>
      <c r="F3558" t="s">
        <v>433</v>
      </c>
      <c r="R3558">
        <v>60.2</v>
      </c>
      <c r="X3558">
        <v>0</v>
      </c>
      <c r="Y3558">
        <v>500000000</v>
      </c>
      <c r="AA3558" t="s">
        <v>2025</v>
      </c>
    </row>
    <row r="3559" spans="1:27" ht="15" customHeight="1">
      <c r="A3559" s="962" t="s">
        <v>269</v>
      </c>
      <c r="B3559" t="s">
        <v>287</v>
      </c>
      <c r="C3559" t="s">
        <v>13</v>
      </c>
      <c r="D3559" t="s">
        <v>11</v>
      </c>
      <c r="E3559" t="s">
        <v>511</v>
      </c>
      <c r="F3559" t="s">
        <v>433</v>
      </c>
      <c r="R3559">
        <v>60.2</v>
      </c>
      <c r="X3559">
        <v>0</v>
      </c>
      <c r="Y3559">
        <v>500000000</v>
      </c>
      <c r="AA3559" t="s">
        <v>2025</v>
      </c>
    </row>
    <row r="3560" spans="1:27" ht="15" customHeight="1">
      <c r="A3560" s="962" t="s">
        <v>270</v>
      </c>
      <c r="B3560" t="s">
        <v>296</v>
      </c>
      <c r="C3560" t="s">
        <v>13</v>
      </c>
      <c r="D3560" t="s">
        <v>11</v>
      </c>
      <c r="E3560" t="s">
        <v>511</v>
      </c>
      <c r="F3560" t="s">
        <v>433</v>
      </c>
      <c r="R3560">
        <v>0</v>
      </c>
      <c r="S3560">
        <v>0</v>
      </c>
      <c r="T3560">
        <v>0</v>
      </c>
      <c r="X3560">
        <v>0</v>
      </c>
      <c r="Y3560">
        <v>500000000</v>
      </c>
      <c r="AA3560" t="s">
        <v>2029</v>
      </c>
    </row>
    <row r="3561" spans="1:27" ht="15" customHeight="1">
      <c r="A3561" s="962" t="s">
        <v>270</v>
      </c>
      <c r="B3561" t="s">
        <v>289</v>
      </c>
      <c r="C3561" t="s">
        <v>13</v>
      </c>
      <c r="D3561" t="s">
        <v>11</v>
      </c>
      <c r="E3561" t="s">
        <v>511</v>
      </c>
      <c r="F3561" t="s">
        <v>433</v>
      </c>
      <c r="R3561">
        <v>0</v>
      </c>
      <c r="S3561">
        <v>0</v>
      </c>
      <c r="T3561">
        <v>0</v>
      </c>
      <c r="X3561">
        <v>0</v>
      </c>
      <c r="Y3561">
        <v>500000000</v>
      </c>
      <c r="AA3561" t="s">
        <v>2029</v>
      </c>
    </row>
    <row r="3562" spans="1:27" ht="15" customHeight="1">
      <c r="A3562" s="962" t="s">
        <v>270</v>
      </c>
      <c r="B3562" t="s">
        <v>288</v>
      </c>
      <c r="C3562" t="s">
        <v>13</v>
      </c>
      <c r="D3562" t="s">
        <v>11</v>
      </c>
      <c r="E3562" t="s">
        <v>511</v>
      </c>
      <c r="F3562" t="s">
        <v>433</v>
      </c>
      <c r="R3562">
        <v>0</v>
      </c>
      <c r="S3562">
        <v>0</v>
      </c>
      <c r="T3562">
        <v>0</v>
      </c>
      <c r="X3562">
        <v>0</v>
      </c>
      <c r="Y3562">
        <v>500000000</v>
      </c>
      <c r="AA3562" t="s">
        <v>2029</v>
      </c>
    </row>
    <row r="3563" spans="1:27" ht="15" customHeight="1">
      <c r="A3563" s="962" t="s">
        <v>270</v>
      </c>
      <c r="B3563" t="s">
        <v>287</v>
      </c>
      <c r="C3563" t="s">
        <v>13</v>
      </c>
      <c r="D3563" t="s">
        <v>11</v>
      </c>
      <c r="E3563" t="s">
        <v>511</v>
      </c>
      <c r="F3563" t="s">
        <v>433</v>
      </c>
      <c r="R3563">
        <v>0</v>
      </c>
      <c r="S3563">
        <v>0</v>
      </c>
      <c r="T3563">
        <v>0</v>
      </c>
      <c r="X3563">
        <v>0</v>
      </c>
      <c r="Y3563">
        <v>500000000</v>
      </c>
      <c r="AA3563" t="s">
        <v>2029</v>
      </c>
    </row>
    <row r="3564" spans="1:27" ht="15" customHeight="1">
      <c r="A3564" s="962" t="s">
        <v>271</v>
      </c>
      <c r="B3564" t="s">
        <v>297</v>
      </c>
      <c r="C3564" t="s">
        <v>13</v>
      </c>
      <c r="D3564" t="s">
        <v>11</v>
      </c>
      <c r="E3564" t="s">
        <v>511</v>
      </c>
      <c r="F3564" t="s">
        <v>433</v>
      </c>
      <c r="R3564">
        <v>0</v>
      </c>
      <c r="S3564">
        <v>0</v>
      </c>
      <c r="T3564">
        <v>0</v>
      </c>
      <c r="X3564">
        <v>0</v>
      </c>
      <c r="Y3564">
        <v>500000000</v>
      </c>
      <c r="AA3564" t="s">
        <v>2029</v>
      </c>
    </row>
    <row r="3565" spans="1:27" ht="15" customHeight="1">
      <c r="A3565" s="962" t="s">
        <v>271</v>
      </c>
      <c r="B3565" t="s">
        <v>288</v>
      </c>
      <c r="C3565" t="s">
        <v>13</v>
      </c>
      <c r="D3565" t="s">
        <v>11</v>
      </c>
      <c r="E3565" t="s">
        <v>511</v>
      </c>
      <c r="F3565" t="s">
        <v>433</v>
      </c>
      <c r="R3565">
        <v>0</v>
      </c>
      <c r="S3565">
        <v>0</v>
      </c>
      <c r="T3565">
        <v>0</v>
      </c>
      <c r="X3565">
        <v>0</v>
      </c>
      <c r="Y3565">
        <v>500000000</v>
      </c>
      <c r="AA3565" t="s">
        <v>2029</v>
      </c>
    </row>
    <row r="3566" spans="1:27" ht="15" customHeight="1">
      <c r="A3566" s="962" t="s">
        <v>271</v>
      </c>
      <c r="B3566" t="s">
        <v>287</v>
      </c>
      <c r="C3566" t="s">
        <v>13</v>
      </c>
      <c r="D3566" t="s">
        <v>11</v>
      </c>
      <c r="E3566" t="s">
        <v>511</v>
      </c>
      <c r="F3566" t="s">
        <v>433</v>
      </c>
      <c r="R3566">
        <v>0</v>
      </c>
      <c r="S3566">
        <v>0</v>
      </c>
      <c r="T3566">
        <v>0</v>
      </c>
      <c r="X3566">
        <v>0</v>
      </c>
      <c r="Y3566">
        <v>500000000</v>
      </c>
      <c r="AA3566" t="s">
        <v>2029</v>
      </c>
    </row>
    <row r="3567" spans="1:27" ht="15" customHeight="1">
      <c r="A3567" s="962" t="s">
        <v>271</v>
      </c>
      <c r="B3567" t="s">
        <v>299</v>
      </c>
      <c r="C3567" t="s">
        <v>13</v>
      </c>
      <c r="D3567" t="s">
        <v>11</v>
      </c>
      <c r="E3567" t="s">
        <v>511</v>
      </c>
      <c r="F3567" t="s">
        <v>433</v>
      </c>
      <c r="R3567">
        <v>0</v>
      </c>
      <c r="S3567">
        <v>0</v>
      </c>
      <c r="T3567">
        <v>0</v>
      </c>
      <c r="X3567">
        <v>0</v>
      </c>
      <c r="Y3567">
        <v>500000000</v>
      </c>
      <c r="AA3567" t="s">
        <v>2029</v>
      </c>
    </row>
    <row r="3568" spans="1:27" ht="15" customHeight="1">
      <c r="A3568" s="962" t="s">
        <v>271</v>
      </c>
      <c r="B3568" t="s">
        <v>301</v>
      </c>
      <c r="C3568" t="s">
        <v>13</v>
      </c>
      <c r="D3568" t="s">
        <v>11</v>
      </c>
      <c r="E3568" t="s">
        <v>511</v>
      </c>
      <c r="F3568" t="s">
        <v>433</v>
      </c>
      <c r="R3568">
        <v>0</v>
      </c>
      <c r="S3568">
        <v>0</v>
      </c>
      <c r="T3568">
        <v>0</v>
      </c>
      <c r="X3568">
        <v>0</v>
      </c>
      <c r="Y3568">
        <v>500000000</v>
      </c>
      <c r="AA3568" t="s">
        <v>2029</v>
      </c>
    </row>
    <row r="3569" spans="1:27" ht="15" customHeight="1">
      <c r="A3569" s="962" t="s">
        <v>271</v>
      </c>
      <c r="B3569" t="s">
        <v>302</v>
      </c>
      <c r="C3569" t="s">
        <v>13</v>
      </c>
      <c r="D3569" t="s">
        <v>11</v>
      </c>
      <c r="E3569" t="s">
        <v>511</v>
      </c>
      <c r="F3569" t="s">
        <v>433</v>
      </c>
      <c r="R3569">
        <v>0</v>
      </c>
      <c r="S3569">
        <v>0</v>
      </c>
      <c r="T3569">
        <v>0</v>
      </c>
      <c r="X3569">
        <v>0</v>
      </c>
      <c r="Y3569">
        <v>500000000</v>
      </c>
      <c r="AA3569" t="s">
        <v>2029</v>
      </c>
    </row>
    <row r="3570" spans="1:27" ht="15" customHeight="1">
      <c r="A3570" s="962" t="s">
        <v>271</v>
      </c>
      <c r="B3570" t="s">
        <v>303</v>
      </c>
      <c r="C3570" t="s">
        <v>13</v>
      </c>
      <c r="D3570" t="s">
        <v>11</v>
      </c>
      <c r="E3570" t="s">
        <v>511</v>
      </c>
      <c r="F3570" t="s">
        <v>433</v>
      </c>
      <c r="R3570">
        <v>0</v>
      </c>
      <c r="S3570">
        <v>0</v>
      </c>
      <c r="T3570">
        <v>0</v>
      </c>
      <c r="X3570">
        <v>0</v>
      </c>
      <c r="Y3570">
        <v>500000000</v>
      </c>
      <c r="AA3570" t="s">
        <v>2029</v>
      </c>
    </row>
    <row r="3571" spans="1:27" ht="15" customHeight="1">
      <c r="A3571" s="962" t="s">
        <v>271</v>
      </c>
      <c r="B3571" t="s">
        <v>298</v>
      </c>
      <c r="C3571" t="s">
        <v>13</v>
      </c>
      <c r="D3571" t="s">
        <v>11</v>
      </c>
      <c r="E3571" t="s">
        <v>511</v>
      </c>
      <c r="F3571" t="s">
        <v>433</v>
      </c>
      <c r="R3571">
        <v>0</v>
      </c>
      <c r="S3571">
        <v>0</v>
      </c>
      <c r="T3571">
        <v>0</v>
      </c>
      <c r="X3571">
        <v>0</v>
      </c>
      <c r="Y3571">
        <v>500000000</v>
      </c>
      <c r="AA3571" t="s">
        <v>2029</v>
      </c>
    </row>
    <row r="3572" spans="1:27" ht="15" customHeight="1">
      <c r="A3572" s="962" t="s">
        <v>271</v>
      </c>
      <c r="B3572" t="s">
        <v>300</v>
      </c>
      <c r="C3572" t="s">
        <v>13</v>
      </c>
      <c r="D3572" t="s">
        <v>11</v>
      </c>
      <c r="E3572" t="s">
        <v>511</v>
      </c>
      <c r="F3572" t="s">
        <v>433</v>
      </c>
      <c r="R3572">
        <v>0</v>
      </c>
      <c r="S3572">
        <v>0</v>
      </c>
      <c r="T3572">
        <v>0</v>
      </c>
      <c r="X3572">
        <v>0</v>
      </c>
      <c r="Y3572">
        <v>500000000</v>
      </c>
      <c r="AA3572" t="s">
        <v>2029</v>
      </c>
    </row>
    <row r="3573" spans="1:27" ht="15" customHeight="1">
      <c r="A3573" s="962" t="s">
        <v>272</v>
      </c>
      <c r="B3573" t="s">
        <v>296</v>
      </c>
      <c r="C3573" t="s">
        <v>13</v>
      </c>
      <c r="D3573" t="s">
        <v>11</v>
      </c>
      <c r="E3573" t="s">
        <v>511</v>
      </c>
      <c r="F3573" t="s">
        <v>433</v>
      </c>
      <c r="R3573">
        <v>0</v>
      </c>
      <c r="S3573">
        <v>0</v>
      </c>
      <c r="T3573">
        <v>0</v>
      </c>
      <c r="X3573">
        <v>0</v>
      </c>
      <c r="Y3573">
        <v>500000000</v>
      </c>
      <c r="AA3573" t="s">
        <v>2029</v>
      </c>
    </row>
    <row r="3574" spans="1:27" ht="15" customHeight="1">
      <c r="A3574" s="962" t="s">
        <v>272</v>
      </c>
      <c r="B3574" t="s">
        <v>289</v>
      </c>
      <c r="C3574" t="s">
        <v>13</v>
      </c>
      <c r="D3574" t="s">
        <v>11</v>
      </c>
      <c r="E3574" t="s">
        <v>511</v>
      </c>
      <c r="F3574" t="s">
        <v>433</v>
      </c>
      <c r="R3574">
        <v>0</v>
      </c>
      <c r="S3574">
        <v>0</v>
      </c>
      <c r="T3574">
        <v>0</v>
      </c>
      <c r="X3574">
        <v>0</v>
      </c>
      <c r="Y3574">
        <v>500000000</v>
      </c>
      <c r="AA3574" t="s">
        <v>2029</v>
      </c>
    </row>
    <row r="3575" spans="1:27" ht="15" customHeight="1">
      <c r="A3575" s="962" t="s">
        <v>272</v>
      </c>
      <c r="B3575" t="s">
        <v>288</v>
      </c>
      <c r="C3575" t="s">
        <v>13</v>
      </c>
      <c r="D3575" t="s">
        <v>11</v>
      </c>
      <c r="E3575" t="s">
        <v>511</v>
      </c>
      <c r="F3575" t="s">
        <v>433</v>
      </c>
      <c r="R3575">
        <v>0</v>
      </c>
      <c r="S3575">
        <v>0</v>
      </c>
      <c r="T3575">
        <v>0</v>
      </c>
      <c r="X3575">
        <v>0</v>
      </c>
      <c r="Y3575">
        <v>500000000</v>
      </c>
      <c r="AA3575" t="s">
        <v>2029</v>
      </c>
    </row>
    <row r="3576" spans="1:27" ht="15" customHeight="1">
      <c r="A3576" s="962" t="s">
        <v>272</v>
      </c>
      <c r="B3576" t="s">
        <v>287</v>
      </c>
      <c r="C3576" t="s">
        <v>13</v>
      </c>
      <c r="D3576" t="s">
        <v>11</v>
      </c>
      <c r="E3576" t="s">
        <v>511</v>
      </c>
      <c r="F3576" t="s">
        <v>433</v>
      </c>
      <c r="R3576">
        <v>0</v>
      </c>
      <c r="S3576">
        <v>0</v>
      </c>
      <c r="T3576">
        <v>0</v>
      </c>
      <c r="X3576">
        <v>0</v>
      </c>
      <c r="Y3576">
        <v>500000000</v>
      </c>
      <c r="AA3576" t="s">
        <v>2029</v>
      </c>
    </row>
    <row r="3577" spans="1:27" ht="15" customHeight="1">
      <c r="A3577" s="962" t="s">
        <v>273</v>
      </c>
      <c r="B3577" t="s">
        <v>296</v>
      </c>
      <c r="C3577" t="s">
        <v>13</v>
      </c>
      <c r="D3577" t="s">
        <v>11</v>
      </c>
      <c r="E3577" t="s">
        <v>511</v>
      </c>
      <c r="F3577" t="s">
        <v>433</v>
      </c>
      <c r="R3577">
        <v>0</v>
      </c>
      <c r="S3577">
        <v>0</v>
      </c>
      <c r="T3577">
        <v>0</v>
      </c>
      <c r="X3577">
        <v>0</v>
      </c>
      <c r="Y3577">
        <v>500000000</v>
      </c>
      <c r="AA3577" t="s">
        <v>2029</v>
      </c>
    </row>
    <row r="3578" spans="1:27" ht="15" customHeight="1">
      <c r="A3578" s="962" t="s">
        <v>273</v>
      </c>
      <c r="B3578" t="s">
        <v>289</v>
      </c>
      <c r="C3578" t="s">
        <v>13</v>
      </c>
      <c r="D3578" t="s">
        <v>11</v>
      </c>
      <c r="E3578" t="s">
        <v>511</v>
      </c>
      <c r="F3578" t="s">
        <v>433</v>
      </c>
      <c r="R3578">
        <v>0</v>
      </c>
      <c r="S3578">
        <v>0</v>
      </c>
      <c r="T3578">
        <v>0</v>
      </c>
      <c r="X3578">
        <v>0</v>
      </c>
      <c r="Y3578">
        <v>500000000</v>
      </c>
      <c r="AA3578" t="s">
        <v>2029</v>
      </c>
    </row>
    <row r="3579" spans="1:27" ht="15" customHeight="1">
      <c r="A3579" s="962" t="s">
        <v>273</v>
      </c>
      <c r="B3579" t="s">
        <v>288</v>
      </c>
      <c r="C3579" t="s">
        <v>13</v>
      </c>
      <c r="D3579" t="s">
        <v>11</v>
      </c>
      <c r="E3579" t="s">
        <v>511</v>
      </c>
      <c r="F3579" t="s">
        <v>433</v>
      </c>
      <c r="R3579">
        <v>0</v>
      </c>
      <c r="S3579">
        <v>0</v>
      </c>
      <c r="T3579">
        <v>0</v>
      </c>
      <c r="X3579">
        <v>0</v>
      </c>
      <c r="Y3579">
        <v>500000000</v>
      </c>
      <c r="AA3579" t="s">
        <v>2029</v>
      </c>
    </row>
    <row r="3580" spans="1:27" ht="15" customHeight="1">
      <c r="A3580" s="962" t="s">
        <v>273</v>
      </c>
      <c r="B3580" t="s">
        <v>287</v>
      </c>
      <c r="C3580" t="s">
        <v>13</v>
      </c>
      <c r="D3580" t="s">
        <v>11</v>
      </c>
      <c r="E3580" t="s">
        <v>511</v>
      </c>
      <c r="F3580" t="s">
        <v>433</v>
      </c>
      <c r="R3580">
        <v>0</v>
      </c>
      <c r="S3580">
        <v>0</v>
      </c>
      <c r="T3580">
        <v>0</v>
      </c>
      <c r="X3580">
        <v>0</v>
      </c>
      <c r="Y3580">
        <v>500000000</v>
      </c>
      <c r="AA3580" t="s">
        <v>2029</v>
      </c>
    </row>
    <row r="3581" spans="1:27" ht="15" customHeight="1">
      <c r="A3581" s="962" t="s">
        <v>274</v>
      </c>
      <c r="B3581" t="s">
        <v>283</v>
      </c>
      <c r="C3581" t="s">
        <v>13</v>
      </c>
      <c r="D3581" t="s">
        <v>11</v>
      </c>
      <c r="E3581" t="s">
        <v>511</v>
      </c>
      <c r="F3581" t="s">
        <v>433</v>
      </c>
      <c r="R3581">
        <v>0</v>
      </c>
      <c r="U3581">
        <v>0</v>
      </c>
      <c r="V3581">
        <v>0</v>
      </c>
      <c r="X3581">
        <v>0</v>
      </c>
      <c r="Y3581">
        <v>500000000</v>
      </c>
      <c r="Z3581">
        <v>0</v>
      </c>
      <c r="AA3581" t="s">
        <v>2028</v>
      </c>
    </row>
    <row r="3582" spans="1:27" ht="15" customHeight="1">
      <c r="A3582" s="962" t="s">
        <v>277</v>
      </c>
      <c r="B3582" t="s">
        <v>246</v>
      </c>
      <c r="C3582" t="s">
        <v>13</v>
      </c>
      <c r="D3582" t="s">
        <v>11</v>
      </c>
      <c r="E3582" t="s">
        <v>511</v>
      </c>
      <c r="F3582" t="s">
        <v>433</v>
      </c>
      <c r="R3582">
        <v>0</v>
      </c>
      <c r="S3582">
        <v>0</v>
      </c>
      <c r="T3582">
        <v>500000000</v>
      </c>
      <c r="X3582">
        <v>0</v>
      </c>
      <c r="Y3582">
        <v>500000000</v>
      </c>
      <c r="AA3582" t="s">
        <v>2027</v>
      </c>
    </row>
    <row r="3583" spans="1:27" ht="15" customHeight="1">
      <c r="A3583" s="962" t="s">
        <v>277</v>
      </c>
      <c r="B3583" t="s">
        <v>244</v>
      </c>
      <c r="C3583" t="s">
        <v>13</v>
      </c>
      <c r="D3583" t="s">
        <v>11</v>
      </c>
      <c r="E3583" t="s">
        <v>511</v>
      </c>
      <c r="F3583" t="s">
        <v>433</v>
      </c>
      <c r="G3583" t="s">
        <v>576</v>
      </c>
      <c r="I3583" t="s">
        <v>428</v>
      </c>
      <c r="K3583" t="s">
        <v>333</v>
      </c>
      <c r="L3583" t="s">
        <v>442</v>
      </c>
      <c r="M3583" t="s">
        <v>66</v>
      </c>
      <c r="O3583" t="s">
        <v>365</v>
      </c>
      <c r="P3583" t="s">
        <v>336</v>
      </c>
      <c r="Q3583" t="s">
        <v>337</v>
      </c>
      <c r="R3583">
        <v>595</v>
      </c>
      <c r="U3583">
        <v>594.91</v>
      </c>
      <c r="V3583">
        <v>29.75</v>
      </c>
      <c r="W3583">
        <v>0.1</v>
      </c>
      <c r="X3583">
        <v>0</v>
      </c>
      <c r="Y3583">
        <v>500000000</v>
      </c>
      <c r="Z3583">
        <v>0</v>
      </c>
      <c r="AA3583" t="s">
        <v>2028</v>
      </c>
    </row>
    <row r="3584" spans="1:27" ht="15" customHeight="1">
      <c r="A3584" s="962" t="s">
        <v>278</v>
      </c>
      <c r="B3584" t="s">
        <v>252</v>
      </c>
      <c r="C3584" t="s">
        <v>13</v>
      </c>
      <c r="D3584" t="s">
        <v>11</v>
      </c>
      <c r="E3584" t="s">
        <v>511</v>
      </c>
      <c r="F3584" t="s">
        <v>433</v>
      </c>
      <c r="J3584" t="s">
        <v>340</v>
      </c>
      <c r="L3584" t="s">
        <v>252</v>
      </c>
      <c r="R3584">
        <v>0</v>
      </c>
      <c r="U3584">
        <v>0</v>
      </c>
      <c r="V3584">
        <v>0</v>
      </c>
      <c r="X3584">
        <v>0</v>
      </c>
      <c r="Y3584">
        <v>500000000</v>
      </c>
      <c r="Z3584">
        <v>0</v>
      </c>
      <c r="AA3584" t="s">
        <v>2028</v>
      </c>
    </row>
    <row r="3585" spans="1:27" ht="15" customHeight="1">
      <c r="A3585" s="962" t="s">
        <v>278</v>
      </c>
      <c r="B3585" t="s">
        <v>247</v>
      </c>
      <c r="C3585" t="s">
        <v>13</v>
      </c>
      <c r="D3585" t="s">
        <v>11</v>
      </c>
      <c r="E3585" t="s">
        <v>511</v>
      </c>
      <c r="F3585" t="s">
        <v>433</v>
      </c>
      <c r="L3585" t="s">
        <v>367</v>
      </c>
      <c r="O3585" t="s">
        <v>361</v>
      </c>
      <c r="P3585" t="s">
        <v>336</v>
      </c>
      <c r="Q3585" t="s">
        <v>337</v>
      </c>
      <c r="R3585">
        <v>54.5</v>
      </c>
      <c r="X3585">
        <v>0</v>
      </c>
      <c r="Y3585">
        <v>500000000</v>
      </c>
      <c r="AA3585" t="s">
        <v>2025</v>
      </c>
    </row>
    <row r="3586" spans="1:27" ht="15" customHeight="1">
      <c r="A3586" s="962" t="s">
        <v>278</v>
      </c>
      <c r="B3586" t="s">
        <v>251</v>
      </c>
      <c r="C3586" t="s">
        <v>13</v>
      </c>
      <c r="D3586" t="s">
        <v>11</v>
      </c>
      <c r="E3586" t="s">
        <v>511</v>
      </c>
      <c r="F3586" t="s">
        <v>433</v>
      </c>
      <c r="R3586">
        <v>0</v>
      </c>
      <c r="X3586">
        <v>0</v>
      </c>
      <c r="Y3586">
        <v>500000000</v>
      </c>
      <c r="AA3586" t="s">
        <v>2025</v>
      </c>
    </row>
    <row r="3587" spans="1:27" ht="15" customHeight="1">
      <c r="A3587" s="962" t="s">
        <v>279</v>
      </c>
      <c r="B3587" t="s">
        <v>254</v>
      </c>
      <c r="C3587" t="s">
        <v>13</v>
      </c>
      <c r="D3587" t="s">
        <v>11</v>
      </c>
      <c r="E3587" t="s">
        <v>511</v>
      </c>
      <c r="F3587" t="s">
        <v>433</v>
      </c>
      <c r="O3587" t="s">
        <v>361</v>
      </c>
      <c r="P3587" t="s">
        <v>868</v>
      </c>
      <c r="Q3587" t="s">
        <v>869</v>
      </c>
      <c r="R3587">
        <v>564</v>
      </c>
      <c r="X3587">
        <v>0</v>
      </c>
      <c r="Y3587">
        <v>500000000</v>
      </c>
      <c r="AA3587" t="s">
        <v>2025</v>
      </c>
    </row>
    <row r="3588" spans="1:27" ht="15" customHeight="1">
      <c r="A3588" s="962" t="s">
        <v>279</v>
      </c>
      <c r="B3588" t="s">
        <v>253</v>
      </c>
      <c r="C3588" t="s">
        <v>13</v>
      </c>
      <c r="D3588" t="s">
        <v>11</v>
      </c>
      <c r="E3588" t="s">
        <v>511</v>
      </c>
      <c r="F3588" t="s">
        <v>433</v>
      </c>
      <c r="G3588" t="s">
        <v>577</v>
      </c>
      <c r="I3588" t="s">
        <v>332</v>
      </c>
      <c r="K3588" t="s">
        <v>333</v>
      </c>
      <c r="L3588" t="s">
        <v>253</v>
      </c>
      <c r="M3588" t="s">
        <v>53</v>
      </c>
      <c r="O3588" t="s">
        <v>335</v>
      </c>
      <c r="P3588" t="s">
        <v>336</v>
      </c>
      <c r="Q3588" t="s">
        <v>337</v>
      </c>
      <c r="R3588">
        <v>53.1</v>
      </c>
      <c r="U3588">
        <v>53.1</v>
      </c>
      <c r="V3588">
        <v>2.65</v>
      </c>
      <c r="W3588">
        <v>0.1</v>
      </c>
      <c r="X3588">
        <v>0</v>
      </c>
      <c r="Y3588">
        <v>500000000</v>
      </c>
      <c r="Z3588">
        <v>0</v>
      </c>
      <c r="AA3588" t="s">
        <v>2028</v>
      </c>
    </row>
    <row r="3589" spans="1:27" ht="15" customHeight="1">
      <c r="A3589" s="962" t="s">
        <v>279</v>
      </c>
      <c r="B3589" t="s">
        <v>251</v>
      </c>
      <c r="C3589" t="s">
        <v>13</v>
      </c>
      <c r="D3589" t="s">
        <v>11</v>
      </c>
      <c r="E3589" t="s">
        <v>511</v>
      </c>
      <c r="F3589" t="s">
        <v>433</v>
      </c>
      <c r="G3589" t="s">
        <v>443</v>
      </c>
      <c r="I3589" t="s">
        <v>332</v>
      </c>
      <c r="K3589" t="s">
        <v>333</v>
      </c>
      <c r="L3589" t="s">
        <v>253</v>
      </c>
      <c r="M3589" t="s">
        <v>53</v>
      </c>
      <c r="O3589" t="s">
        <v>335</v>
      </c>
      <c r="P3589" t="s">
        <v>336</v>
      </c>
      <c r="Q3589" t="s">
        <v>337</v>
      </c>
      <c r="R3589">
        <v>53.1</v>
      </c>
      <c r="X3589">
        <v>0</v>
      </c>
      <c r="Y3589">
        <v>500000000</v>
      </c>
      <c r="AA3589" t="s">
        <v>2025</v>
      </c>
    </row>
    <row r="3590" spans="1:27" ht="15" customHeight="1">
      <c r="A3590" s="962" t="s">
        <v>279</v>
      </c>
      <c r="B3590" t="s">
        <v>255</v>
      </c>
      <c r="C3590" t="s">
        <v>13</v>
      </c>
      <c r="D3590" t="s">
        <v>11</v>
      </c>
      <c r="E3590" t="s">
        <v>511</v>
      </c>
      <c r="F3590" t="s">
        <v>433</v>
      </c>
      <c r="H3590" t="s">
        <v>931</v>
      </c>
      <c r="I3590" t="s">
        <v>853</v>
      </c>
      <c r="J3590" t="s">
        <v>848</v>
      </c>
      <c r="K3590" t="s">
        <v>854</v>
      </c>
      <c r="L3590" t="s">
        <v>855</v>
      </c>
      <c r="M3590" t="s">
        <v>55</v>
      </c>
      <c r="O3590" t="s">
        <v>361</v>
      </c>
      <c r="P3590" t="s">
        <v>851</v>
      </c>
      <c r="Q3590" t="s">
        <v>337</v>
      </c>
      <c r="R3590">
        <v>5.4</v>
      </c>
      <c r="X3590">
        <v>0</v>
      </c>
      <c r="Y3590">
        <v>500000000</v>
      </c>
      <c r="AA3590" t="s">
        <v>2025</v>
      </c>
    </row>
    <row r="3591" spans="1:27" ht="15" customHeight="1">
      <c r="A3591" s="962" t="s">
        <v>280</v>
      </c>
      <c r="B3591" t="s">
        <v>257</v>
      </c>
      <c r="C3591" t="s">
        <v>13</v>
      </c>
      <c r="D3591" t="s">
        <v>11</v>
      </c>
      <c r="E3591" t="s">
        <v>511</v>
      </c>
      <c r="F3591" t="s">
        <v>433</v>
      </c>
      <c r="J3591" t="s">
        <v>436</v>
      </c>
      <c r="R3591">
        <v>0</v>
      </c>
      <c r="U3591">
        <v>0</v>
      </c>
      <c r="V3591">
        <v>0</v>
      </c>
      <c r="X3591">
        <v>0</v>
      </c>
      <c r="Y3591">
        <v>500000000</v>
      </c>
      <c r="Z3591">
        <v>0</v>
      </c>
      <c r="AA3591" t="s">
        <v>2028</v>
      </c>
    </row>
    <row r="3592" spans="1:27" ht="15" customHeight="1">
      <c r="A3592" s="962" t="s">
        <v>280</v>
      </c>
      <c r="B3592" t="s">
        <v>259</v>
      </c>
      <c r="C3592" t="s">
        <v>13</v>
      </c>
      <c r="D3592" t="s">
        <v>11</v>
      </c>
      <c r="E3592" t="s">
        <v>511</v>
      </c>
      <c r="F3592" t="s">
        <v>433</v>
      </c>
      <c r="R3592">
        <v>0</v>
      </c>
      <c r="U3592">
        <v>0</v>
      </c>
      <c r="V3592">
        <v>0</v>
      </c>
      <c r="X3592">
        <v>0</v>
      </c>
      <c r="Y3592">
        <v>500000000</v>
      </c>
      <c r="Z3592">
        <v>0</v>
      </c>
      <c r="AA3592" t="s">
        <v>2028</v>
      </c>
    </row>
    <row r="3593" spans="1:27" ht="15" customHeight="1">
      <c r="A3593" s="962" t="s">
        <v>280</v>
      </c>
      <c r="B3593" t="s">
        <v>260</v>
      </c>
      <c r="C3593" t="s">
        <v>13</v>
      </c>
      <c r="D3593" t="s">
        <v>11</v>
      </c>
      <c r="E3593" t="s">
        <v>511</v>
      </c>
      <c r="F3593" t="s">
        <v>433</v>
      </c>
      <c r="R3593">
        <v>0</v>
      </c>
      <c r="X3593">
        <v>0</v>
      </c>
      <c r="Y3593">
        <v>500000000</v>
      </c>
      <c r="AA3593" t="s">
        <v>2025</v>
      </c>
    </row>
    <row r="3594" spans="1:27" ht="15" customHeight="1">
      <c r="A3594" s="962" t="s">
        <v>281</v>
      </c>
      <c r="B3594" t="s">
        <v>262</v>
      </c>
      <c r="C3594" t="s">
        <v>13</v>
      </c>
      <c r="D3594" t="s">
        <v>11</v>
      </c>
      <c r="E3594" t="s">
        <v>511</v>
      </c>
      <c r="F3594" t="s">
        <v>433</v>
      </c>
      <c r="L3594" t="s">
        <v>2002</v>
      </c>
      <c r="O3594" t="s">
        <v>361</v>
      </c>
      <c r="P3594" t="s">
        <v>868</v>
      </c>
      <c r="Q3594" t="s">
        <v>869</v>
      </c>
      <c r="R3594">
        <v>0</v>
      </c>
      <c r="S3594">
        <v>0</v>
      </c>
      <c r="T3594">
        <v>500000000</v>
      </c>
      <c r="X3594">
        <v>0</v>
      </c>
      <c r="Y3594">
        <v>500000000</v>
      </c>
      <c r="AA3594" t="s">
        <v>2027</v>
      </c>
    </row>
    <row r="3595" spans="1:27" ht="15" customHeight="1">
      <c r="A3595" s="962" t="s">
        <v>281</v>
      </c>
      <c r="B3595" t="s">
        <v>261</v>
      </c>
      <c r="C3595" t="s">
        <v>13</v>
      </c>
      <c r="D3595" t="s">
        <v>11</v>
      </c>
      <c r="E3595" t="s">
        <v>511</v>
      </c>
      <c r="F3595" t="s">
        <v>433</v>
      </c>
      <c r="R3595">
        <v>0</v>
      </c>
      <c r="S3595">
        <v>0</v>
      </c>
      <c r="T3595">
        <v>500000000</v>
      </c>
      <c r="X3595">
        <v>0</v>
      </c>
      <c r="Y3595">
        <v>500000000</v>
      </c>
      <c r="AA3595" t="s">
        <v>2027</v>
      </c>
    </row>
    <row r="3596" spans="1:27" ht="15" customHeight="1">
      <c r="A3596" s="962" t="s">
        <v>282</v>
      </c>
      <c r="B3596" t="s">
        <v>263</v>
      </c>
      <c r="C3596" t="s">
        <v>13</v>
      </c>
      <c r="D3596" t="s">
        <v>11</v>
      </c>
      <c r="E3596" t="s">
        <v>511</v>
      </c>
      <c r="F3596" t="s">
        <v>433</v>
      </c>
      <c r="O3596" t="s">
        <v>361</v>
      </c>
      <c r="P3596" t="s">
        <v>868</v>
      </c>
      <c r="Q3596" t="s">
        <v>869</v>
      </c>
      <c r="R3596">
        <v>0</v>
      </c>
      <c r="S3596">
        <v>0</v>
      </c>
      <c r="T3596">
        <v>500000000</v>
      </c>
      <c r="X3596">
        <v>0</v>
      </c>
      <c r="Y3596">
        <v>500000000</v>
      </c>
      <c r="AA3596" t="s">
        <v>2027</v>
      </c>
    </row>
    <row r="3597" spans="1:27" ht="15" customHeight="1">
      <c r="A3597" s="962" t="s">
        <v>283</v>
      </c>
      <c r="B3597" t="s">
        <v>265</v>
      </c>
      <c r="C3597" t="s">
        <v>13</v>
      </c>
      <c r="D3597" t="s">
        <v>11</v>
      </c>
      <c r="E3597" t="s">
        <v>511</v>
      </c>
      <c r="F3597" t="s">
        <v>433</v>
      </c>
      <c r="O3597" t="s">
        <v>361</v>
      </c>
      <c r="P3597" t="s">
        <v>868</v>
      </c>
      <c r="Q3597" t="s">
        <v>869</v>
      </c>
      <c r="R3597">
        <v>2.71</v>
      </c>
      <c r="S3597">
        <v>0</v>
      </c>
      <c r="T3597">
        <v>46.4</v>
      </c>
      <c r="X3597">
        <v>0</v>
      </c>
      <c r="Y3597">
        <v>500000000</v>
      </c>
      <c r="AA3597" t="s">
        <v>2029</v>
      </c>
    </row>
    <row r="3598" spans="1:27" ht="15" customHeight="1">
      <c r="A3598" s="962" t="s">
        <v>283</v>
      </c>
      <c r="B3598" t="s">
        <v>266</v>
      </c>
      <c r="C3598" t="s">
        <v>13</v>
      </c>
      <c r="D3598" t="s">
        <v>11</v>
      </c>
      <c r="E3598" t="s">
        <v>511</v>
      </c>
      <c r="F3598" t="s">
        <v>433</v>
      </c>
      <c r="O3598" t="s">
        <v>361</v>
      </c>
      <c r="P3598" t="s">
        <v>868</v>
      </c>
      <c r="Q3598" t="s">
        <v>869</v>
      </c>
      <c r="R3598">
        <v>2.71</v>
      </c>
      <c r="S3598">
        <v>0</v>
      </c>
      <c r="T3598">
        <v>46.4</v>
      </c>
      <c r="X3598">
        <v>0</v>
      </c>
      <c r="Y3598">
        <v>500000000</v>
      </c>
      <c r="AA3598" t="s">
        <v>2029</v>
      </c>
    </row>
    <row r="3599" spans="1:27" ht="15" customHeight="1">
      <c r="A3599" s="962" t="s">
        <v>283</v>
      </c>
      <c r="B3599" t="s">
        <v>264</v>
      </c>
      <c r="C3599" t="s">
        <v>13</v>
      </c>
      <c r="D3599" t="s">
        <v>11</v>
      </c>
      <c r="E3599" t="s">
        <v>511</v>
      </c>
      <c r="F3599" t="s">
        <v>433</v>
      </c>
      <c r="R3599">
        <v>5.41</v>
      </c>
      <c r="S3599">
        <v>0</v>
      </c>
      <c r="T3599">
        <v>46.4</v>
      </c>
      <c r="X3599">
        <v>0</v>
      </c>
      <c r="Y3599">
        <v>500000000</v>
      </c>
      <c r="AA3599" t="s">
        <v>2029</v>
      </c>
    </row>
    <row r="3600" spans="1:27" ht="15" customHeight="1">
      <c r="A3600" s="962" t="s">
        <v>284</v>
      </c>
      <c r="B3600" t="s">
        <v>269</v>
      </c>
      <c r="C3600" t="s">
        <v>13</v>
      </c>
      <c r="D3600" t="s">
        <v>11</v>
      </c>
      <c r="E3600" t="s">
        <v>511</v>
      </c>
      <c r="F3600" t="s">
        <v>433</v>
      </c>
      <c r="L3600" t="s">
        <v>2008</v>
      </c>
      <c r="O3600" t="s">
        <v>882</v>
      </c>
      <c r="P3600" t="s">
        <v>2005</v>
      </c>
      <c r="Q3600" t="s">
        <v>2006</v>
      </c>
      <c r="R3600">
        <v>60.2</v>
      </c>
      <c r="X3600">
        <v>0</v>
      </c>
      <c r="Y3600">
        <v>500000000</v>
      </c>
      <c r="AA3600" t="s">
        <v>2025</v>
      </c>
    </row>
    <row r="3601" spans="1:27" ht="15" customHeight="1">
      <c r="A3601" s="962" t="s">
        <v>284</v>
      </c>
      <c r="B3601" t="s">
        <v>267</v>
      </c>
      <c r="C3601" t="s">
        <v>13</v>
      </c>
      <c r="D3601" t="s">
        <v>11</v>
      </c>
      <c r="E3601" t="s">
        <v>511</v>
      </c>
      <c r="F3601" t="s">
        <v>433</v>
      </c>
      <c r="H3601" t="s">
        <v>938</v>
      </c>
      <c r="I3601" t="s">
        <v>939</v>
      </c>
      <c r="J3601" t="s">
        <v>848</v>
      </c>
      <c r="K3601" t="s">
        <v>854</v>
      </c>
      <c r="L3601" t="s">
        <v>940</v>
      </c>
      <c r="M3601" t="s">
        <v>72</v>
      </c>
      <c r="O3601" t="s">
        <v>361</v>
      </c>
      <c r="P3601" t="s">
        <v>851</v>
      </c>
      <c r="Q3601" t="s">
        <v>337</v>
      </c>
      <c r="R3601">
        <v>56</v>
      </c>
      <c r="X3601">
        <v>0</v>
      </c>
      <c r="Y3601">
        <v>500000000</v>
      </c>
      <c r="AA3601" t="s">
        <v>2025</v>
      </c>
    </row>
    <row r="3602" spans="1:27" ht="15" customHeight="1">
      <c r="A3602" s="962" t="s">
        <v>284</v>
      </c>
      <c r="B3602" t="s">
        <v>268</v>
      </c>
      <c r="C3602" t="s">
        <v>13</v>
      </c>
      <c r="D3602" t="s">
        <v>11</v>
      </c>
      <c r="E3602" t="s">
        <v>511</v>
      </c>
      <c r="F3602" t="s">
        <v>433</v>
      </c>
      <c r="H3602" t="s">
        <v>941</v>
      </c>
      <c r="I3602" t="s">
        <v>942</v>
      </c>
      <c r="J3602" t="s">
        <v>848</v>
      </c>
      <c r="K3602" t="s">
        <v>854</v>
      </c>
      <c r="L3602" t="s">
        <v>943</v>
      </c>
      <c r="M3602" t="s">
        <v>72</v>
      </c>
      <c r="O3602" t="s">
        <v>882</v>
      </c>
      <c r="P3602" t="s">
        <v>851</v>
      </c>
      <c r="Q3602" t="s">
        <v>337</v>
      </c>
      <c r="R3602">
        <v>23.8</v>
      </c>
      <c r="X3602">
        <v>0</v>
      </c>
      <c r="Y3602">
        <v>500000000</v>
      </c>
      <c r="AA3602" t="s">
        <v>2025</v>
      </c>
    </row>
    <row r="3603" spans="1:27" ht="15" customHeight="1">
      <c r="A3603" s="962" t="s">
        <v>285</v>
      </c>
      <c r="B3603" t="s">
        <v>271</v>
      </c>
      <c r="C3603" t="s">
        <v>13</v>
      </c>
      <c r="D3603" t="s">
        <v>11</v>
      </c>
      <c r="E3603" t="s">
        <v>511</v>
      </c>
      <c r="F3603" t="s">
        <v>433</v>
      </c>
      <c r="R3603">
        <v>0</v>
      </c>
      <c r="S3603">
        <v>0</v>
      </c>
      <c r="T3603">
        <v>0</v>
      </c>
      <c r="X3603">
        <v>0</v>
      </c>
      <c r="Y3603">
        <v>500000000</v>
      </c>
      <c r="AA3603" t="s">
        <v>2029</v>
      </c>
    </row>
    <row r="3604" spans="1:27" ht="15" customHeight="1">
      <c r="A3604" s="962" t="s">
        <v>285</v>
      </c>
      <c r="B3604" t="s">
        <v>270</v>
      </c>
      <c r="C3604" t="s">
        <v>13</v>
      </c>
      <c r="D3604" t="s">
        <v>11</v>
      </c>
      <c r="E3604" t="s">
        <v>511</v>
      </c>
      <c r="F3604" t="s">
        <v>433</v>
      </c>
      <c r="R3604">
        <v>0</v>
      </c>
      <c r="S3604">
        <v>0</v>
      </c>
      <c r="T3604">
        <v>0</v>
      </c>
      <c r="X3604">
        <v>0</v>
      </c>
      <c r="Y3604">
        <v>500000000</v>
      </c>
      <c r="AA3604" t="s">
        <v>2029</v>
      </c>
    </row>
    <row r="3605" spans="1:27" ht="15" customHeight="1">
      <c r="A3605" s="962" t="s">
        <v>286</v>
      </c>
      <c r="B3605" t="s">
        <v>273</v>
      </c>
      <c r="C3605" t="s">
        <v>13</v>
      </c>
      <c r="D3605" t="s">
        <v>11</v>
      </c>
      <c r="E3605" t="s">
        <v>511</v>
      </c>
      <c r="F3605" t="s">
        <v>433</v>
      </c>
      <c r="R3605">
        <v>0</v>
      </c>
      <c r="S3605">
        <v>0</v>
      </c>
      <c r="T3605">
        <v>0</v>
      </c>
      <c r="X3605">
        <v>0</v>
      </c>
      <c r="Y3605">
        <v>500000000</v>
      </c>
      <c r="AA3605" t="s">
        <v>2029</v>
      </c>
    </row>
    <row r="3606" spans="1:27" ht="15" customHeight="1">
      <c r="A3606" s="962" t="s">
        <v>286</v>
      </c>
      <c r="B3606" t="s">
        <v>272</v>
      </c>
      <c r="C3606" t="s">
        <v>13</v>
      </c>
      <c r="D3606" t="s">
        <v>11</v>
      </c>
      <c r="E3606" t="s">
        <v>511</v>
      </c>
      <c r="F3606" t="s">
        <v>433</v>
      </c>
      <c r="R3606">
        <v>0</v>
      </c>
      <c r="S3606">
        <v>0</v>
      </c>
      <c r="T3606">
        <v>0</v>
      </c>
      <c r="X3606">
        <v>0</v>
      </c>
      <c r="Y3606">
        <v>500000000</v>
      </c>
      <c r="AA3606" t="s">
        <v>2029</v>
      </c>
    </row>
    <row r="3607" spans="1:27" ht="15" customHeight="1">
      <c r="A3607" s="962" t="s">
        <v>320</v>
      </c>
      <c r="B3607" t="s">
        <v>257</v>
      </c>
      <c r="C3607" t="s">
        <v>13</v>
      </c>
      <c r="D3607" t="s">
        <v>11</v>
      </c>
      <c r="E3607" t="s">
        <v>511</v>
      </c>
      <c r="F3607" t="s">
        <v>433</v>
      </c>
      <c r="R3607">
        <v>0</v>
      </c>
      <c r="S3607">
        <v>0</v>
      </c>
      <c r="T3607">
        <v>500000000</v>
      </c>
      <c r="X3607">
        <v>0</v>
      </c>
      <c r="Y3607">
        <v>500000000</v>
      </c>
      <c r="AA3607" t="s">
        <v>2027</v>
      </c>
    </row>
    <row r="3608" spans="1:27" ht="15" customHeight="1">
      <c r="A3608" s="962" t="s">
        <v>320</v>
      </c>
      <c r="B3608" t="s">
        <v>259</v>
      </c>
      <c r="C3608" t="s">
        <v>13</v>
      </c>
      <c r="D3608" t="s">
        <v>11</v>
      </c>
      <c r="E3608" t="s">
        <v>511</v>
      </c>
      <c r="F3608" t="s">
        <v>433</v>
      </c>
      <c r="R3608">
        <v>0</v>
      </c>
      <c r="S3608">
        <v>0</v>
      </c>
      <c r="T3608">
        <v>500000000</v>
      </c>
      <c r="X3608">
        <v>0</v>
      </c>
      <c r="Y3608">
        <v>500000000</v>
      </c>
      <c r="AA3608" t="s">
        <v>2027</v>
      </c>
    </row>
    <row r="3609" spans="1:27" ht="15" customHeight="1">
      <c r="A3609" s="962" t="s">
        <v>320</v>
      </c>
      <c r="B3609" t="s">
        <v>246</v>
      </c>
      <c r="C3609" t="s">
        <v>13</v>
      </c>
      <c r="D3609" t="s">
        <v>11</v>
      </c>
      <c r="E3609" t="s">
        <v>511</v>
      </c>
      <c r="F3609" t="s">
        <v>433</v>
      </c>
      <c r="R3609">
        <v>0</v>
      </c>
      <c r="S3609">
        <v>0</v>
      </c>
      <c r="T3609">
        <v>500000000</v>
      </c>
      <c r="X3609">
        <v>0</v>
      </c>
      <c r="Y3609">
        <v>500000000</v>
      </c>
      <c r="AA3609" t="s">
        <v>2027</v>
      </c>
    </row>
    <row r="3610" spans="1:27" ht="15" customHeight="1">
      <c r="A3610" s="962" t="s">
        <v>320</v>
      </c>
      <c r="B3610" t="s">
        <v>261</v>
      </c>
      <c r="C3610" t="s">
        <v>13</v>
      </c>
      <c r="D3610" t="s">
        <v>11</v>
      </c>
      <c r="E3610" t="s">
        <v>511</v>
      </c>
      <c r="F3610" t="s">
        <v>433</v>
      </c>
      <c r="R3610">
        <v>0</v>
      </c>
      <c r="S3610">
        <v>0</v>
      </c>
      <c r="T3610">
        <v>500000000</v>
      </c>
      <c r="X3610">
        <v>0</v>
      </c>
      <c r="Y3610">
        <v>500000000</v>
      </c>
      <c r="AA3610" t="s">
        <v>2027</v>
      </c>
    </row>
    <row r="3611" spans="1:27" ht="15" customHeight="1">
      <c r="A3611" s="962" t="s">
        <v>320</v>
      </c>
      <c r="B3611" t="s">
        <v>262</v>
      </c>
      <c r="C3611" t="s">
        <v>13</v>
      </c>
      <c r="D3611" t="s">
        <v>11</v>
      </c>
      <c r="E3611" t="s">
        <v>511</v>
      </c>
      <c r="F3611" t="s">
        <v>433</v>
      </c>
      <c r="R3611">
        <v>0</v>
      </c>
      <c r="S3611">
        <v>0</v>
      </c>
      <c r="T3611">
        <v>500000000</v>
      </c>
      <c r="X3611">
        <v>0</v>
      </c>
      <c r="Y3611">
        <v>500000000</v>
      </c>
      <c r="AA3611" t="s">
        <v>2027</v>
      </c>
    </row>
    <row r="3612" spans="1:27" ht="15" customHeight="1">
      <c r="A3612" s="962" t="s">
        <v>320</v>
      </c>
      <c r="B3612" t="s">
        <v>263</v>
      </c>
      <c r="C3612" t="s">
        <v>13</v>
      </c>
      <c r="D3612" t="s">
        <v>11</v>
      </c>
      <c r="E3612" t="s">
        <v>511</v>
      </c>
      <c r="F3612" t="s">
        <v>433</v>
      </c>
      <c r="R3612">
        <v>0</v>
      </c>
      <c r="S3612">
        <v>0</v>
      </c>
      <c r="T3612">
        <v>500000000</v>
      </c>
      <c r="X3612">
        <v>0</v>
      </c>
      <c r="Y3612">
        <v>500000000</v>
      </c>
      <c r="AA3612" t="s">
        <v>2027</v>
      </c>
    </row>
    <row r="3613" spans="1:27" ht="15" customHeight="1">
      <c r="A3613" s="962" t="s">
        <v>320</v>
      </c>
      <c r="B3613" t="s">
        <v>254</v>
      </c>
      <c r="C3613" t="s">
        <v>13</v>
      </c>
      <c r="D3613" t="s">
        <v>11</v>
      </c>
      <c r="E3613" t="s">
        <v>511</v>
      </c>
      <c r="F3613" t="s">
        <v>433</v>
      </c>
      <c r="H3613" t="s">
        <v>578</v>
      </c>
      <c r="I3613" t="s">
        <v>353</v>
      </c>
      <c r="K3613" t="s">
        <v>333</v>
      </c>
      <c r="L3613" t="s">
        <v>374</v>
      </c>
      <c r="M3613" t="s">
        <v>58</v>
      </c>
      <c r="O3613" t="s">
        <v>335</v>
      </c>
      <c r="P3613" t="s">
        <v>336</v>
      </c>
      <c r="Q3613" t="s">
        <v>337</v>
      </c>
      <c r="R3613">
        <v>18.8</v>
      </c>
      <c r="U3613">
        <v>18.829999999999998</v>
      </c>
      <c r="V3613">
        <v>0.94</v>
      </c>
      <c r="W3613">
        <v>0.1</v>
      </c>
      <c r="X3613">
        <v>0</v>
      </c>
      <c r="Y3613">
        <v>500000000</v>
      </c>
      <c r="Z3613">
        <v>0</v>
      </c>
      <c r="AA3613" t="s">
        <v>2028</v>
      </c>
    </row>
    <row r="3614" spans="1:27" ht="15" customHeight="1">
      <c r="A3614" s="962" t="s">
        <v>323</v>
      </c>
      <c r="B3614" t="s">
        <v>247</v>
      </c>
      <c r="C3614" t="s">
        <v>13</v>
      </c>
      <c r="D3614" t="s">
        <v>11</v>
      </c>
      <c r="E3614" t="s">
        <v>511</v>
      </c>
      <c r="F3614" t="s">
        <v>433</v>
      </c>
      <c r="H3614" t="s">
        <v>932</v>
      </c>
      <c r="I3614" t="s">
        <v>848</v>
      </c>
      <c r="J3614" t="s">
        <v>933</v>
      </c>
      <c r="K3614" t="s">
        <v>849</v>
      </c>
      <c r="L3614" t="s">
        <v>934</v>
      </c>
      <c r="M3614" t="s">
        <v>848</v>
      </c>
      <c r="N3614" t="s">
        <v>230</v>
      </c>
      <c r="O3614" t="s">
        <v>882</v>
      </c>
      <c r="P3614" t="s">
        <v>935</v>
      </c>
      <c r="Q3614" t="s">
        <v>936</v>
      </c>
      <c r="R3614">
        <v>9.83</v>
      </c>
      <c r="X3614">
        <v>0</v>
      </c>
      <c r="Y3614">
        <v>500000000</v>
      </c>
      <c r="AA3614" t="s">
        <v>2025</v>
      </c>
    </row>
    <row r="3615" spans="1:27" ht="15" customHeight="1">
      <c r="A3615" s="962" t="s">
        <v>323</v>
      </c>
      <c r="B3615" t="s">
        <v>254</v>
      </c>
      <c r="C3615" t="s">
        <v>13</v>
      </c>
      <c r="D3615" t="s">
        <v>11</v>
      </c>
      <c r="E3615" t="s">
        <v>511</v>
      </c>
      <c r="F3615" t="s">
        <v>433</v>
      </c>
      <c r="R3615">
        <v>0</v>
      </c>
      <c r="U3615">
        <v>0</v>
      </c>
      <c r="V3615">
        <v>0</v>
      </c>
      <c r="X3615">
        <v>0</v>
      </c>
      <c r="Y3615">
        <v>500000000</v>
      </c>
      <c r="Z3615">
        <v>0</v>
      </c>
      <c r="AA3615" t="s">
        <v>2028</v>
      </c>
    </row>
    <row r="3616" spans="1:27" ht="15" customHeight="1">
      <c r="A3616" s="962" t="s">
        <v>323</v>
      </c>
      <c r="B3616" t="s">
        <v>246</v>
      </c>
      <c r="C3616" t="s">
        <v>13</v>
      </c>
      <c r="D3616" t="s">
        <v>11</v>
      </c>
      <c r="E3616" t="s">
        <v>511</v>
      </c>
      <c r="F3616" t="s">
        <v>433</v>
      </c>
      <c r="R3616">
        <v>0</v>
      </c>
      <c r="S3616">
        <v>0</v>
      </c>
      <c r="T3616">
        <v>500000000</v>
      </c>
      <c r="X3616">
        <v>0</v>
      </c>
      <c r="Y3616">
        <v>500000000</v>
      </c>
      <c r="AA3616" t="s">
        <v>2027</v>
      </c>
    </row>
    <row r="3617" spans="1:27" ht="15" customHeight="1">
      <c r="A3617" s="962" t="s">
        <v>323</v>
      </c>
      <c r="B3617" t="s">
        <v>263</v>
      </c>
      <c r="C3617" t="s">
        <v>13</v>
      </c>
      <c r="D3617" t="s">
        <v>11</v>
      </c>
      <c r="E3617" t="s">
        <v>511</v>
      </c>
      <c r="F3617" t="s">
        <v>433</v>
      </c>
      <c r="R3617">
        <v>0</v>
      </c>
      <c r="S3617">
        <v>0</v>
      </c>
      <c r="T3617">
        <v>500000000</v>
      </c>
      <c r="X3617">
        <v>0</v>
      </c>
      <c r="Y3617">
        <v>500000000</v>
      </c>
      <c r="AA3617" t="s">
        <v>2027</v>
      </c>
    </row>
    <row r="3618" spans="1:27" ht="15" customHeight="1">
      <c r="A3618" s="962" t="s">
        <v>244</v>
      </c>
      <c r="B3618" t="s">
        <v>278</v>
      </c>
      <c r="C3618" t="s">
        <v>13</v>
      </c>
      <c r="D3618" t="s">
        <v>11</v>
      </c>
      <c r="E3618" t="s">
        <v>511</v>
      </c>
      <c r="F3618" t="s">
        <v>445</v>
      </c>
      <c r="O3618" t="s">
        <v>361</v>
      </c>
      <c r="P3618" t="s">
        <v>868</v>
      </c>
      <c r="Q3618" t="s">
        <v>869</v>
      </c>
      <c r="R3618">
        <v>81.2</v>
      </c>
      <c r="X3618">
        <v>0</v>
      </c>
      <c r="Y3618">
        <v>500000000</v>
      </c>
      <c r="AA3618" t="s">
        <v>2025</v>
      </c>
    </row>
    <row r="3619" spans="1:27" ht="15" customHeight="1">
      <c r="A3619" s="962" t="s">
        <v>244</v>
      </c>
      <c r="B3619" t="s">
        <v>279</v>
      </c>
      <c r="C3619" t="s">
        <v>13</v>
      </c>
      <c r="D3619" t="s">
        <v>11</v>
      </c>
      <c r="E3619" t="s">
        <v>511</v>
      </c>
      <c r="F3619" t="s">
        <v>445</v>
      </c>
      <c r="G3619" t="s">
        <v>579</v>
      </c>
      <c r="I3619" t="s">
        <v>332</v>
      </c>
      <c r="K3619" t="s">
        <v>333</v>
      </c>
      <c r="L3619" t="s">
        <v>334</v>
      </c>
      <c r="M3619" t="s">
        <v>54</v>
      </c>
      <c r="O3619" t="s">
        <v>335</v>
      </c>
      <c r="P3619" t="s">
        <v>336</v>
      </c>
      <c r="Q3619" t="s">
        <v>337</v>
      </c>
      <c r="R3619">
        <v>96.2</v>
      </c>
      <c r="U3619">
        <v>96.17</v>
      </c>
      <c r="V3619">
        <v>4.8099999999999996</v>
      </c>
      <c r="W3619">
        <v>0.1</v>
      </c>
      <c r="X3619">
        <v>0</v>
      </c>
      <c r="Y3619">
        <v>500000000</v>
      </c>
      <c r="Z3619">
        <v>0</v>
      </c>
      <c r="AA3619" t="s">
        <v>2026</v>
      </c>
    </row>
    <row r="3620" spans="1:27" ht="15" customHeight="1">
      <c r="A3620" s="962" t="s">
        <v>246</v>
      </c>
      <c r="B3620" t="s">
        <v>321</v>
      </c>
      <c r="C3620" t="s">
        <v>13</v>
      </c>
      <c r="D3620" t="s">
        <v>11</v>
      </c>
      <c r="E3620" t="s">
        <v>511</v>
      </c>
      <c r="F3620" t="s">
        <v>445</v>
      </c>
      <c r="R3620">
        <v>0</v>
      </c>
      <c r="S3620">
        <v>0</v>
      </c>
      <c r="T3620">
        <v>500000000</v>
      </c>
      <c r="X3620">
        <v>0</v>
      </c>
      <c r="Y3620">
        <v>500000000</v>
      </c>
      <c r="AA3620" t="s">
        <v>2027</v>
      </c>
    </row>
    <row r="3621" spans="1:27" ht="15" customHeight="1">
      <c r="A3621" s="962" t="s">
        <v>246</v>
      </c>
      <c r="B3621" t="s">
        <v>281</v>
      </c>
      <c r="C3621" t="s">
        <v>13</v>
      </c>
      <c r="D3621" t="s">
        <v>11</v>
      </c>
      <c r="E3621" t="s">
        <v>511</v>
      </c>
      <c r="F3621" t="s">
        <v>445</v>
      </c>
      <c r="R3621">
        <v>0</v>
      </c>
      <c r="S3621">
        <v>0</v>
      </c>
      <c r="T3621">
        <v>500000000</v>
      </c>
      <c r="X3621">
        <v>0</v>
      </c>
      <c r="Y3621">
        <v>500000000</v>
      </c>
      <c r="AA3621" t="s">
        <v>2027</v>
      </c>
    </row>
    <row r="3622" spans="1:27" ht="15" customHeight="1">
      <c r="A3622" s="962" t="s">
        <v>246</v>
      </c>
      <c r="B3622" t="s">
        <v>282</v>
      </c>
      <c r="C3622" t="s">
        <v>13</v>
      </c>
      <c r="D3622" t="s">
        <v>11</v>
      </c>
      <c r="E3622" t="s">
        <v>511</v>
      </c>
      <c r="F3622" t="s">
        <v>445</v>
      </c>
      <c r="R3622">
        <v>0</v>
      </c>
      <c r="S3622">
        <v>0</v>
      </c>
      <c r="T3622">
        <v>500000000</v>
      </c>
      <c r="X3622">
        <v>0</v>
      </c>
      <c r="Y3622">
        <v>500000000</v>
      </c>
      <c r="AA3622" t="s">
        <v>2027</v>
      </c>
    </row>
    <row r="3623" spans="1:27" ht="15" customHeight="1">
      <c r="A3623" s="962" t="s">
        <v>246</v>
      </c>
      <c r="B3623" t="s">
        <v>324</v>
      </c>
      <c r="C3623" t="s">
        <v>13</v>
      </c>
      <c r="D3623" t="s">
        <v>11</v>
      </c>
      <c r="E3623" t="s">
        <v>511</v>
      </c>
      <c r="F3623" t="s">
        <v>445</v>
      </c>
      <c r="R3623">
        <v>0</v>
      </c>
      <c r="S3623">
        <v>0</v>
      </c>
      <c r="T3623">
        <v>500000000</v>
      </c>
      <c r="X3623">
        <v>0</v>
      </c>
      <c r="Y3623">
        <v>500000000</v>
      </c>
      <c r="AA3623" t="s">
        <v>2027</v>
      </c>
    </row>
    <row r="3624" spans="1:27" ht="15" customHeight="1">
      <c r="A3624" s="962" t="s">
        <v>247</v>
      </c>
      <c r="B3624" t="s">
        <v>300</v>
      </c>
      <c r="C3624" t="s">
        <v>13</v>
      </c>
      <c r="D3624" t="s">
        <v>11</v>
      </c>
      <c r="E3624" t="s">
        <v>511</v>
      </c>
      <c r="F3624" t="s">
        <v>445</v>
      </c>
      <c r="J3624" t="s">
        <v>663</v>
      </c>
      <c r="L3624" t="s">
        <v>339</v>
      </c>
      <c r="O3624" t="s">
        <v>882</v>
      </c>
      <c r="P3624" t="s">
        <v>868</v>
      </c>
      <c r="Q3624" t="s">
        <v>869</v>
      </c>
      <c r="R3624">
        <v>40.799999999999997</v>
      </c>
      <c r="X3624">
        <v>0</v>
      </c>
      <c r="Y3624">
        <v>500000000</v>
      </c>
      <c r="AA3624" t="s">
        <v>2025</v>
      </c>
    </row>
    <row r="3625" spans="1:27" ht="15" customHeight="1">
      <c r="A3625" s="962" t="s">
        <v>247</v>
      </c>
      <c r="B3625" t="s">
        <v>290</v>
      </c>
      <c r="C3625" t="s">
        <v>13</v>
      </c>
      <c r="D3625" t="s">
        <v>11</v>
      </c>
      <c r="E3625" t="s">
        <v>511</v>
      </c>
      <c r="F3625" t="s">
        <v>445</v>
      </c>
      <c r="J3625" t="s">
        <v>338</v>
      </c>
      <c r="L3625" t="s">
        <v>339</v>
      </c>
      <c r="R3625">
        <v>0</v>
      </c>
      <c r="U3625">
        <v>0</v>
      </c>
      <c r="V3625">
        <v>0</v>
      </c>
      <c r="X3625">
        <v>0</v>
      </c>
      <c r="Y3625">
        <v>500000000</v>
      </c>
      <c r="Z3625">
        <v>0</v>
      </c>
      <c r="AA3625" t="s">
        <v>2028</v>
      </c>
    </row>
    <row r="3626" spans="1:27" ht="15" customHeight="1">
      <c r="A3626" s="962" t="s">
        <v>247</v>
      </c>
      <c r="B3626" t="s">
        <v>289</v>
      </c>
      <c r="C3626" t="s">
        <v>13</v>
      </c>
      <c r="D3626" t="s">
        <v>11</v>
      </c>
      <c r="E3626" t="s">
        <v>511</v>
      </c>
      <c r="F3626" t="s">
        <v>445</v>
      </c>
      <c r="R3626">
        <v>0</v>
      </c>
      <c r="X3626">
        <v>0</v>
      </c>
      <c r="Y3626">
        <v>500000000</v>
      </c>
      <c r="AA3626" t="s">
        <v>2025</v>
      </c>
    </row>
    <row r="3627" spans="1:27" ht="15" customHeight="1">
      <c r="A3627" s="962" t="s">
        <v>247</v>
      </c>
      <c r="B3627" t="s">
        <v>288</v>
      </c>
      <c r="C3627" t="s">
        <v>13</v>
      </c>
      <c r="D3627" t="s">
        <v>11</v>
      </c>
      <c r="E3627" t="s">
        <v>511</v>
      </c>
      <c r="F3627" t="s">
        <v>445</v>
      </c>
      <c r="R3627">
        <v>40.799999999999997</v>
      </c>
      <c r="X3627">
        <v>0</v>
      </c>
      <c r="Y3627">
        <v>500000000</v>
      </c>
      <c r="AA3627" t="s">
        <v>2025</v>
      </c>
    </row>
    <row r="3628" spans="1:27" ht="15" customHeight="1">
      <c r="A3628" s="962" t="s">
        <v>247</v>
      </c>
      <c r="B3628" t="s">
        <v>298</v>
      </c>
      <c r="C3628" t="s">
        <v>13</v>
      </c>
      <c r="D3628" t="s">
        <v>11</v>
      </c>
      <c r="E3628" t="s">
        <v>511</v>
      </c>
      <c r="F3628" t="s">
        <v>445</v>
      </c>
      <c r="R3628">
        <v>40.799999999999997</v>
      </c>
      <c r="X3628">
        <v>0</v>
      </c>
      <c r="Y3628">
        <v>500000000</v>
      </c>
      <c r="AA3628" t="s">
        <v>2025</v>
      </c>
    </row>
    <row r="3629" spans="1:27" ht="15" customHeight="1">
      <c r="A3629" s="962" t="s">
        <v>247</v>
      </c>
      <c r="B3629" t="s">
        <v>297</v>
      </c>
      <c r="C3629" t="s">
        <v>13</v>
      </c>
      <c r="D3629" t="s">
        <v>11</v>
      </c>
      <c r="E3629" t="s">
        <v>511</v>
      </c>
      <c r="F3629" t="s">
        <v>445</v>
      </c>
      <c r="R3629">
        <v>40.799999999999997</v>
      </c>
      <c r="X3629">
        <v>0</v>
      </c>
      <c r="Y3629">
        <v>500000000</v>
      </c>
      <c r="AA3629" t="s">
        <v>2025</v>
      </c>
    </row>
    <row r="3630" spans="1:27" ht="15" customHeight="1">
      <c r="A3630" s="962" t="s">
        <v>247</v>
      </c>
      <c r="B3630" t="s">
        <v>287</v>
      </c>
      <c r="C3630" t="s">
        <v>13</v>
      </c>
      <c r="D3630" t="s">
        <v>11</v>
      </c>
      <c r="E3630" t="s">
        <v>511</v>
      </c>
      <c r="F3630" t="s">
        <v>445</v>
      </c>
      <c r="R3630">
        <v>68</v>
      </c>
      <c r="X3630">
        <v>0</v>
      </c>
      <c r="Y3630">
        <v>500000000</v>
      </c>
      <c r="AA3630" t="s">
        <v>2025</v>
      </c>
    </row>
    <row r="3631" spans="1:27" ht="15" customHeight="1">
      <c r="A3631" s="962" t="s">
        <v>247</v>
      </c>
      <c r="B3631" t="s">
        <v>301</v>
      </c>
      <c r="C3631" t="s">
        <v>13</v>
      </c>
      <c r="D3631" t="s">
        <v>11</v>
      </c>
      <c r="E3631" t="s">
        <v>511</v>
      </c>
      <c r="F3631" t="s">
        <v>445</v>
      </c>
      <c r="R3631">
        <v>20.399999999999999</v>
      </c>
      <c r="S3631">
        <v>0</v>
      </c>
      <c r="T3631">
        <v>40.799999999999997</v>
      </c>
      <c r="X3631">
        <v>0</v>
      </c>
      <c r="Y3631">
        <v>500000000</v>
      </c>
      <c r="AA3631" t="s">
        <v>2029</v>
      </c>
    </row>
    <row r="3632" spans="1:27" ht="15" customHeight="1">
      <c r="A3632" s="962" t="s">
        <v>247</v>
      </c>
      <c r="B3632" t="s">
        <v>302</v>
      </c>
      <c r="C3632" t="s">
        <v>13</v>
      </c>
      <c r="D3632" t="s">
        <v>11</v>
      </c>
      <c r="E3632" t="s">
        <v>511</v>
      </c>
      <c r="F3632" t="s">
        <v>445</v>
      </c>
      <c r="R3632">
        <v>20.399999999999999</v>
      </c>
      <c r="S3632">
        <v>0</v>
      </c>
      <c r="T3632">
        <v>40.799999999999997</v>
      </c>
      <c r="X3632">
        <v>0</v>
      </c>
      <c r="Y3632">
        <v>500000000</v>
      </c>
      <c r="AA3632" t="s">
        <v>2029</v>
      </c>
    </row>
    <row r="3633" spans="1:27" ht="15" customHeight="1">
      <c r="A3633" s="962" t="s">
        <v>247</v>
      </c>
      <c r="B3633" t="s">
        <v>322</v>
      </c>
      <c r="C3633" t="s">
        <v>13</v>
      </c>
      <c r="D3633" t="s">
        <v>11</v>
      </c>
      <c r="E3633" t="s">
        <v>511</v>
      </c>
      <c r="F3633" t="s">
        <v>445</v>
      </c>
      <c r="H3633" t="s">
        <v>915</v>
      </c>
      <c r="I3633" t="s">
        <v>450</v>
      </c>
      <c r="J3633" t="s">
        <v>848</v>
      </c>
      <c r="K3633" t="s">
        <v>854</v>
      </c>
      <c r="L3633" t="s">
        <v>871</v>
      </c>
      <c r="M3633" t="s">
        <v>56</v>
      </c>
      <c r="O3633" t="s">
        <v>361</v>
      </c>
      <c r="P3633" t="s">
        <v>851</v>
      </c>
      <c r="Q3633" t="s">
        <v>337</v>
      </c>
      <c r="R3633">
        <v>1.62</v>
      </c>
      <c r="X3633">
        <v>0</v>
      </c>
      <c r="Y3633">
        <v>500000000</v>
      </c>
      <c r="AA3633" t="s">
        <v>2025</v>
      </c>
    </row>
    <row r="3634" spans="1:27" ht="15" customHeight="1">
      <c r="A3634" s="962" t="s">
        <v>247</v>
      </c>
      <c r="B3634" t="s">
        <v>318</v>
      </c>
      <c r="C3634" t="s">
        <v>13</v>
      </c>
      <c r="D3634" t="s">
        <v>11</v>
      </c>
      <c r="E3634" t="s">
        <v>511</v>
      </c>
      <c r="F3634" t="s">
        <v>445</v>
      </c>
      <c r="H3634" t="s">
        <v>944</v>
      </c>
      <c r="I3634" t="s">
        <v>662</v>
      </c>
      <c r="J3634" t="s">
        <v>848</v>
      </c>
      <c r="K3634" t="s">
        <v>849</v>
      </c>
      <c r="L3634" t="s">
        <v>850</v>
      </c>
      <c r="M3634" t="s">
        <v>57</v>
      </c>
      <c r="O3634" t="s">
        <v>361</v>
      </c>
      <c r="P3634" t="s">
        <v>851</v>
      </c>
      <c r="Q3634" t="s">
        <v>337</v>
      </c>
      <c r="R3634">
        <v>27.2</v>
      </c>
      <c r="X3634">
        <v>0</v>
      </c>
      <c r="Y3634">
        <v>500000000</v>
      </c>
      <c r="AA3634" t="s">
        <v>2025</v>
      </c>
    </row>
    <row r="3635" spans="1:27" ht="15" customHeight="1">
      <c r="A3635" s="962" t="s">
        <v>247</v>
      </c>
      <c r="B3635" t="s">
        <v>317</v>
      </c>
      <c r="C3635" t="s">
        <v>13</v>
      </c>
      <c r="D3635" t="s">
        <v>11</v>
      </c>
      <c r="E3635" t="s">
        <v>511</v>
      </c>
      <c r="F3635" t="s">
        <v>445</v>
      </c>
      <c r="I3635" t="s">
        <v>847</v>
      </c>
      <c r="K3635" t="s">
        <v>849</v>
      </c>
      <c r="L3635" t="s">
        <v>850</v>
      </c>
      <c r="M3635" t="s">
        <v>57</v>
      </c>
      <c r="O3635" t="s">
        <v>361</v>
      </c>
      <c r="P3635" t="s">
        <v>851</v>
      </c>
      <c r="Q3635" t="s">
        <v>337</v>
      </c>
      <c r="R3635">
        <v>27.2</v>
      </c>
      <c r="X3635">
        <v>0</v>
      </c>
      <c r="Y3635">
        <v>500000000</v>
      </c>
      <c r="AA3635" t="s">
        <v>2025</v>
      </c>
    </row>
    <row r="3636" spans="1:27" ht="15" customHeight="1">
      <c r="A3636" s="962" t="s">
        <v>247</v>
      </c>
      <c r="B3636" t="s">
        <v>305</v>
      </c>
      <c r="C3636" t="s">
        <v>13</v>
      </c>
      <c r="D3636" t="s">
        <v>11</v>
      </c>
      <c r="E3636" t="s">
        <v>511</v>
      </c>
      <c r="F3636" t="s">
        <v>445</v>
      </c>
      <c r="R3636">
        <v>27.2</v>
      </c>
      <c r="X3636">
        <v>0</v>
      </c>
      <c r="Y3636">
        <v>500000000</v>
      </c>
      <c r="AA3636" t="s">
        <v>2025</v>
      </c>
    </row>
    <row r="3637" spans="1:27" ht="15" customHeight="1">
      <c r="A3637" s="962" t="s">
        <v>247</v>
      </c>
      <c r="B3637" t="s">
        <v>324</v>
      </c>
      <c r="C3637" t="s">
        <v>13</v>
      </c>
      <c r="D3637" t="s">
        <v>11</v>
      </c>
      <c r="E3637" t="s">
        <v>511</v>
      </c>
      <c r="F3637" t="s">
        <v>445</v>
      </c>
      <c r="H3637" t="s">
        <v>945</v>
      </c>
      <c r="I3637" t="s">
        <v>848</v>
      </c>
      <c r="J3637" t="s">
        <v>933</v>
      </c>
      <c r="K3637" t="s">
        <v>849</v>
      </c>
      <c r="L3637" t="s">
        <v>934</v>
      </c>
      <c r="M3637" t="s">
        <v>848</v>
      </c>
      <c r="N3637" t="s">
        <v>230</v>
      </c>
      <c r="O3637" t="s">
        <v>882</v>
      </c>
      <c r="P3637" t="s">
        <v>935</v>
      </c>
      <c r="Q3637" t="s">
        <v>936</v>
      </c>
      <c r="R3637">
        <v>11.6</v>
      </c>
      <c r="X3637">
        <v>0</v>
      </c>
      <c r="Y3637">
        <v>500000000</v>
      </c>
      <c r="AA3637" t="s">
        <v>2025</v>
      </c>
    </row>
    <row r="3638" spans="1:27" ht="15" customHeight="1">
      <c r="A3638" s="962" t="s">
        <v>248</v>
      </c>
      <c r="B3638" t="s">
        <v>278</v>
      </c>
      <c r="C3638" t="s">
        <v>13</v>
      </c>
      <c r="D3638" t="s">
        <v>11</v>
      </c>
      <c r="E3638" t="s">
        <v>511</v>
      </c>
      <c r="F3638" t="s">
        <v>445</v>
      </c>
      <c r="R3638">
        <v>0</v>
      </c>
      <c r="X3638">
        <v>0</v>
      </c>
      <c r="Y3638">
        <v>500000000</v>
      </c>
      <c r="AA3638" t="s">
        <v>2025</v>
      </c>
    </row>
    <row r="3639" spans="1:27" ht="15" customHeight="1">
      <c r="A3639" s="962" t="s">
        <v>248</v>
      </c>
      <c r="B3639" t="s">
        <v>279</v>
      </c>
      <c r="C3639" t="s">
        <v>13</v>
      </c>
      <c r="D3639" t="s">
        <v>11</v>
      </c>
      <c r="E3639" t="s">
        <v>511</v>
      </c>
      <c r="F3639" t="s">
        <v>445</v>
      </c>
      <c r="G3639" t="s">
        <v>447</v>
      </c>
      <c r="I3639" t="s">
        <v>332</v>
      </c>
      <c r="K3639" t="s">
        <v>333</v>
      </c>
      <c r="L3639" t="s">
        <v>250</v>
      </c>
      <c r="M3639" t="s">
        <v>54</v>
      </c>
      <c r="O3639" t="s">
        <v>335</v>
      </c>
      <c r="P3639" t="s">
        <v>336</v>
      </c>
      <c r="Q3639" t="s">
        <v>337</v>
      </c>
      <c r="R3639">
        <v>13</v>
      </c>
      <c r="X3639">
        <v>0</v>
      </c>
      <c r="Y3639">
        <v>500000000</v>
      </c>
      <c r="AA3639" t="s">
        <v>2025</v>
      </c>
    </row>
    <row r="3640" spans="1:27" ht="15" customHeight="1">
      <c r="A3640" s="962" t="s">
        <v>249</v>
      </c>
      <c r="B3640" t="s">
        <v>278</v>
      </c>
      <c r="C3640" t="s">
        <v>13</v>
      </c>
      <c r="D3640" t="s">
        <v>11</v>
      </c>
      <c r="E3640" t="s">
        <v>511</v>
      </c>
      <c r="F3640" t="s">
        <v>445</v>
      </c>
      <c r="J3640" t="s">
        <v>340</v>
      </c>
      <c r="L3640" t="s">
        <v>249</v>
      </c>
      <c r="R3640">
        <v>0</v>
      </c>
      <c r="U3640">
        <v>0</v>
      </c>
      <c r="V3640">
        <v>0</v>
      </c>
      <c r="X3640">
        <v>0</v>
      </c>
      <c r="Y3640">
        <v>500000000</v>
      </c>
      <c r="Z3640">
        <v>0</v>
      </c>
      <c r="AA3640" t="s">
        <v>2026</v>
      </c>
    </row>
    <row r="3641" spans="1:27" ht="15" customHeight="1">
      <c r="A3641" s="962" t="s">
        <v>250</v>
      </c>
      <c r="B3641" t="s">
        <v>279</v>
      </c>
      <c r="C3641" t="s">
        <v>13</v>
      </c>
      <c r="D3641" t="s">
        <v>11</v>
      </c>
      <c r="E3641" t="s">
        <v>511</v>
      </c>
      <c r="F3641" t="s">
        <v>445</v>
      </c>
      <c r="G3641" t="s">
        <v>580</v>
      </c>
      <c r="I3641" t="s">
        <v>332</v>
      </c>
      <c r="K3641" t="s">
        <v>333</v>
      </c>
      <c r="L3641" t="s">
        <v>250</v>
      </c>
      <c r="M3641" t="s">
        <v>54</v>
      </c>
      <c r="O3641" t="s">
        <v>335</v>
      </c>
      <c r="P3641" t="s">
        <v>336</v>
      </c>
      <c r="Q3641" t="s">
        <v>337</v>
      </c>
      <c r="R3641">
        <v>13</v>
      </c>
      <c r="U3641">
        <v>13</v>
      </c>
      <c r="V3641">
        <v>0.65</v>
      </c>
      <c r="W3641">
        <v>0.1</v>
      </c>
      <c r="X3641">
        <v>0</v>
      </c>
      <c r="Y3641">
        <v>500000000</v>
      </c>
      <c r="Z3641">
        <v>0</v>
      </c>
      <c r="AA3641" t="s">
        <v>2028</v>
      </c>
    </row>
    <row r="3642" spans="1:27" ht="15" customHeight="1">
      <c r="A3642" s="962" t="s">
        <v>254</v>
      </c>
      <c r="B3642" t="s">
        <v>283</v>
      </c>
      <c r="C3642" t="s">
        <v>13</v>
      </c>
      <c r="D3642" t="s">
        <v>11</v>
      </c>
      <c r="E3642" t="s">
        <v>511</v>
      </c>
      <c r="F3642" t="s">
        <v>445</v>
      </c>
      <c r="J3642" t="s">
        <v>342</v>
      </c>
      <c r="L3642" t="s">
        <v>343</v>
      </c>
      <c r="R3642">
        <v>0</v>
      </c>
      <c r="U3642">
        <v>0</v>
      </c>
      <c r="V3642">
        <v>0</v>
      </c>
      <c r="X3642">
        <v>0</v>
      </c>
      <c r="Y3642">
        <v>500000000</v>
      </c>
      <c r="Z3642">
        <v>0</v>
      </c>
      <c r="AA3642" t="s">
        <v>2028</v>
      </c>
    </row>
    <row r="3643" spans="1:27" ht="15" customHeight="1">
      <c r="A3643" s="962" t="s">
        <v>254</v>
      </c>
      <c r="B3643" t="s">
        <v>289</v>
      </c>
      <c r="C3643" t="s">
        <v>13</v>
      </c>
      <c r="D3643" t="s">
        <v>11</v>
      </c>
      <c r="E3643" t="s">
        <v>511</v>
      </c>
      <c r="F3643" t="s">
        <v>445</v>
      </c>
      <c r="J3643" t="s">
        <v>338</v>
      </c>
      <c r="L3643" t="s">
        <v>344</v>
      </c>
      <c r="R3643">
        <v>0</v>
      </c>
      <c r="U3643">
        <v>0</v>
      </c>
      <c r="V3643">
        <v>0</v>
      </c>
      <c r="X3643">
        <v>0</v>
      </c>
      <c r="Y3643">
        <v>500000000</v>
      </c>
      <c r="Z3643">
        <v>0</v>
      </c>
      <c r="AA3643" t="s">
        <v>2028</v>
      </c>
    </row>
    <row r="3644" spans="1:27" ht="15" customHeight="1">
      <c r="A3644" s="962" t="s">
        <v>254</v>
      </c>
      <c r="B3644" t="s">
        <v>290</v>
      </c>
      <c r="C3644" t="s">
        <v>13</v>
      </c>
      <c r="D3644" t="s">
        <v>11</v>
      </c>
      <c r="E3644" t="s">
        <v>511</v>
      </c>
      <c r="F3644" t="s">
        <v>445</v>
      </c>
      <c r="R3644">
        <v>0</v>
      </c>
      <c r="S3644">
        <v>0</v>
      </c>
      <c r="T3644">
        <v>0</v>
      </c>
      <c r="X3644">
        <v>0</v>
      </c>
      <c r="Y3644">
        <v>500000000</v>
      </c>
      <c r="AA3644" t="s">
        <v>2029</v>
      </c>
    </row>
    <row r="3645" spans="1:27" ht="15" customHeight="1">
      <c r="A3645" s="962" t="s">
        <v>254</v>
      </c>
      <c r="B3645" t="s">
        <v>292</v>
      </c>
      <c r="C3645" t="s">
        <v>13</v>
      </c>
      <c r="D3645" t="s">
        <v>11</v>
      </c>
      <c r="E3645" t="s">
        <v>511</v>
      </c>
      <c r="F3645" t="s">
        <v>445</v>
      </c>
      <c r="R3645">
        <v>0</v>
      </c>
      <c r="S3645">
        <v>0</v>
      </c>
      <c r="T3645">
        <v>0</v>
      </c>
      <c r="X3645">
        <v>0</v>
      </c>
      <c r="Y3645">
        <v>500000000</v>
      </c>
      <c r="AA3645" t="s">
        <v>2029</v>
      </c>
    </row>
    <row r="3646" spans="1:27" ht="15" customHeight="1">
      <c r="A3646" s="962" t="s">
        <v>254</v>
      </c>
      <c r="B3646" t="s">
        <v>294</v>
      </c>
      <c r="C3646" t="s">
        <v>13</v>
      </c>
      <c r="D3646" t="s">
        <v>11</v>
      </c>
      <c r="E3646" t="s">
        <v>511</v>
      </c>
      <c r="F3646" t="s">
        <v>445</v>
      </c>
      <c r="R3646">
        <v>0</v>
      </c>
      <c r="S3646">
        <v>0</v>
      </c>
      <c r="T3646">
        <v>0</v>
      </c>
      <c r="X3646">
        <v>0</v>
      </c>
      <c r="Y3646">
        <v>500000000</v>
      </c>
      <c r="AA3646" t="s">
        <v>2029</v>
      </c>
    </row>
    <row r="3647" spans="1:27" ht="15" customHeight="1">
      <c r="A3647" s="962" t="s">
        <v>254</v>
      </c>
      <c r="B3647" t="s">
        <v>295</v>
      </c>
      <c r="C3647" t="s">
        <v>13</v>
      </c>
      <c r="D3647" t="s">
        <v>11</v>
      </c>
      <c r="E3647" t="s">
        <v>511</v>
      </c>
      <c r="F3647" t="s">
        <v>445</v>
      </c>
      <c r="R3647">
        <v>0</v>
      </c>
      <c r="S3647">
        <v>0</v>
      </c>
      <c r="T3647">
        <v>0</v>
      </c>
      <c r="X3647">
        <v>0</v>
      </c>
      <c r="Y3647">
        <v>500000000</v>
      </c>
      <c r="AA3647" t="s">
        <v>2029</v>
      </c>
    </row>
    <row r="3648" spans="1:27" ht="15" customHeight="1">
      <c r="A3648" s="962" t="s">
        <v>254</v>
      </c>
      <c r="B3648" t="s">
        <v>280</v>
      </c>
      <c r="C3648" t="s">
        <v>13</v>
      </c>
      <c r="D3648" t="s">
        <v>11</v>
      </c>
      <c r="E3648" t="s">
        <v>511</v>
      </c>
      <c r="F3648" t="s">
        <v>445</v>
      </c>
      <c r="J3648" t="s">
        <v>436</v>
      </c>
      <c r="L3648" t="s">
        <v>346</v>
      </c>
      <c r="R3648">
        <v>0</v>
      </c>
      <c r="U3648">
        <v>0</v>
      </c>
      <c r="V3648">
        <v>0</v>
      </c>
      <c r="X3648">
        <v>0</v>
      </c>
      <c r="Y3648">
        <v>500000000</v>
      </c>
      <c r="Z3648">
        <v>0</v>
      </c>
      <c r="AA3648" t="s">
        <v>2028</v>
      </c>
    </row>
    <row r="3649" spans="1:27" ht="15" customHeight="1">
      <c r="A3649" s="962" t="s">
        <v>254</v>
      </c>
      <c r="B3649" t="s">
        <v>299</v>
      </c>
      <c r="C3649" t="s">
        <v>13</v>
      </c>
      <c r="D3649" t="s">
        <v>11</v>
      </c>
      <c r="E3649" t="s">
        <v>511</v>
      </c>
      <c r="F3649" t="s">
        <v>445</v>
      </c>
      <c r="G3649" t="s">
        <v>581</v>
      </c>
      <c r="I3649" t="s">
        <v>332</v>
      </c>
      <c r="K3649" t="s">
        <v>333</v>
      </c>
      <c r="L3649" t="s">
        <v>348</v>
      </c>
      <c r="M3649" t="s">
        <v>54</v>
      </c>
      <c r="O3649" t="s">
        <v>349</v>
      </c>
      <c r="P3649" t="s">
        <v>336</v>
      </c>
      <c r="Q3649" t="s">
        <v>337</v>
      </c>
      <c r="R3649">
        <v>22.3</v>
      </c>
      <c r="U3649">
        <v>22.28</v>
      </c>
      <c r="V3649">
        <v>1.1100000000000001</v>
      </c>
      <c r="W3649">
        <v>0.1</v>
      </c>
      <c r="X3649">
        <v>0</v>
      </c>
      <c r="Y3649">
        <v>500000000</v>
      </c>
      <c r="Z3649">
        <v>0</v>
      </c>
      <c r="AA3649" t="s">
        <v>2028</v>
      </c>
    </row>
    <row r="3650" spans="1:27" ht="15" customHeight="1">
      <c r="A3650" s="962" t="s">
        <v>254</v>
      </c>
      <c r="B3650" t="s">
        <v>284</v>
      </c>
      <c r="C3650" t="s">
        <v>13</v>
      </c>
      <c r="D3650" t="s">
        <v>11</v>
      </c>
      <c r="E3650" t="s">
        <v>511</v>
      </c>
      <c r="F3650" t="s">
        <v>445</v>
      </c>
      <c r="R3650">
        <v>0</v>
      </c>
      <c r="U3650">
        <v>0</v>
      </c>
      <c r="V3650">
        <v>0</v>
      </c>
      <c r="X3650">
        <v>0</v>
      </c>
      <c r="Y3650">
        <v>500000000</v>
      </c>
      <c r="Z3650">
        <v>0</v>
      </c>
      <c r="AA3650" t="s">
        <v>2028</v>
      </c>
    </row>
    <row r="3651" spans="1:27" ht="15" customHeight="1">
      <c r="A3651" s="962" t="s">
        <v>254</v>
      </c>
      <c r="B3651" t="s">
        <v>285</v>
      </c>
      <c r="C3651" t="s">
        <v>13</v>
      </c>
      <c r="D3651" t="s">
        <v>11</v>
      </c>
      <c r="E3651" t="s">
        <v>511</v>
      </c>
      <c r="F3651" t="s">
        <v>445</v>
      </c>
      <c r="G3651" t="s">
        <v>582</v>
      </c>
      <c r="I3651" t="s">
        <v>332</v>
      </c>
      <c r="K3651" t="s">
        <v>333</v>
      </c>
      <c r="L3651" t="s">
        <v>344</v>
      </c>
      <c r="M3651" t="s">
        <v>54</v>
      </c>
      <c r="O3651" t="s">
        <v>349</v>
      </c>
      <c r="P3651" t="s">
        <v>336</v>
      </c>
      <c r="Q3651" t="s">
        <v>337</v>
      </c>
      <c r="R3651">
        <v>12</v>
      </c>
      <c r="U3651">
        <v>12</v>
      </c>
      <c r="V3651">
        <v>0.6</v>
      </c>
      <c r="W3651">
        <v>0.1</v>
      </c>
      <c r="X3651">
        <v>0</v>
      </c>
      <c r="Y3651">
        <v>500000000</v>
      </c>
      <c r="Z3651">
        <v>0</v>
      </c>
      <c r="AA3651" t="s">
        <v>2028</v>
      </c>
    </row>
    <row r="3652" spans="1:27" ht="15" customHeight="1">
      <c r="A3652" s="962" t="s">
        <v>254</v>
      </c>
      <c r="B3652" t="s">
        <v>286</v>
      </c>
      <c r="C3652" t="s">
        <v>13</v>
      </c>
      <c r="D3652" t="s">
        <v>11</v>
      </c>
      <c r="E3652" t="s">
        <v>511</v>
      </c>
      <c r="F3652" t="s">
        <v>445</v>
      </c>
      <c r="R3652">
        <v>0</v>
      </c>
      <c r="U3652">
        <v>0</v>
      </c>
      <c r="V3652">
        <v>0</v>
      </c>
      <c r="X3652">
        <v>0</v>
      </c>
      <c r="Y3652">
        <v>500000000</v>
      </c>
      <c r="Z3652">
        <v>0</v>
      </c>
      <c r="AA3652" t="s">
        <v>2028</v>
      </c>
    </row>
    <row r="3653" spans="1:27" ht="15" customHeight="1">
      <c r="A3653" s="962" t="s">
        <v>254</v>
      </c>
      <c r="B3653" t="s">
        <v>303</v>
      </c>
      <c r="C3653" t="s">
        <v>13</v>
      </c>
      <c r="D3653" t="s">
        <v>11</v>
      </c>
      <c r="E3653" t="s">
        <v>511</v>
      </c>
      <c r="F3653" t="s">
        <v>445</v>
      </c>
      <c r="G3653" t="s">
        <v>449</v>
      </c>
      <c r="I3653" t="s">
        <v>450</v>
      </c>
      <c r="J3653" t="s">
        <v>451</v>
      </c>
      <c r="K3653" t="s">
        <v>333</v>
      </c>
      <c r="L3653" t="s">
        <v>452</v>
      </c>
      <c r="O3653" t="s">
        <v>361</v>
      </c>
      <c r="P3653" t="s">
        <v>336</v>
      </c>
      <c r="Q3653" t="s">
        <v>337</v>
      </c>
      <c r="R3653">
        <v>20</v>
      </c>
      <c r="U3653">
        <v>20</v>
      </c>
      <c r="V3653">
        <v>1</v>
      </c>
      <c r="W3653">
        <v>0.1</v>
      </c>
      <c r="X3653">
        <v>0</v>
      </c>
      <c r="Y3653">
        <v>500000000</v>
      </c>
      <c r="Z3653">
        <v>0</v>
      </c>
      <c r="AA3653" t="s">
        <v>2028</v>
      </c>
    </row>
    <row r="3654" spans="1:27" ht="15" customHeight="1">
      <c r="A3654" s="962" t="s">
        <v>254</v>
      </c>
      <c r="B3654" t="s">
        <v>291</v>
      </c>
      <c r="C3654" t="s">
        <v>13</v>
      </c>
      <c r="D3654" t="s">
        <v>11</v>
      </c>
      <c r="E3654" t="s">
        <v>511</v>
      </c>
      <c r="F3654" t="s">
        <v>445</v>
      </c>
      <c r="R3654">
        <v>0</v>
      </c>
      <c r="S3654">
        <v>0</v>
      </c>
      <c r="T3654">
        <v>0</v>
      </c>
      <c r="X3654">
        <v>0</v>
      </c>
      <c r="Y3654">
        <v>500000000</v>
      </c>
      <c r="AA3654" t="s">
        <v>2029</v>
      </c>
    </row>
    <row r="3655" spans="1:27" ht="15" customHeight="1">
      <c r="A3655" s="962" t="s">
        <v>254</v>
      </c>
      <c r="B3655" t="s">
        <v>293</v>
      </c>
      <c r="C3655" t="s">
        <v>13</v>
      </c>
      <c r="D3655" t="s">
        <v>11</v>
      </c>
      <c r="E3655" t="s">
        <v>511</v>
      </c>
      <c r="F3655" t="s">
        <v>445</v>
      </c>
      <c r="R3655">
        <v>0</v>
      </c>
      <c r="S3655">
        <v>0</v>
      </c>
      <c r="T3655">
        <v>0</v>
      </c>
      <c r="X3655">
        <v>0</v>
      </c>
      <c r="Y3655">
        <v>500000000</v>
      </c>
      <c r="AA3655" t="s">
        <v>2029</v>
      </c>
    </row>
    <row r="3656" spans="1:27" ht="15" customHeight="1">
      <c r="A3656" s="962" t="s">
        <v>254</v>
      </c>
      <c r="B3656" t="s">
        <v>288</v>
      </c>
      <c r="C3656" t="s">
        <v>13</v>
      </c>
      <c r="D3656" t="s">
        <v>11</v>
      </c>
      <c r="E3656" t="s">
        <v>511</v>
      </c>
      <c r="F3656" t="s">
        <v>445</v>
      </c>
      <c r="R3656">
        <v>42.3</v>
      </c>
      <c r="X3656">
        <v>0</v>
      </c>
      <c r="Y3656">
        <v>500000000</v>
      </c>
      <c r="AA3656" t="s">
        <v>2025</v>
      </c>
    </row>
    <row r="3657" spans="1:27" ht="15" customHeight="1">
      <c r="A3657" s="962" t="s">
        <v>254</v>
      </c>
      <c r="B3657" t="s">
        <v>298</v>
      </c>
      <c r="C3657" t="s">
        <v>13</v>
      </c>
      <c r="D3657" t="s">
        <v>11</v>
      </c>
      <c r="E3657" t="s">
        <v>511</v>
      </c>
      <c r="F3657" t="s">
        <v>445</v>
      </c>
      <c r="R3657">
        <v>22.3</v>
      </c>
      <c r="X3657">
        <v>0</v>
      </c>
      <c r="Y3657">
        <v>500000000</v>
      </c>
      <c r="AA3657" t="s">
        <v>2025</v>
      </c>
    </row>
    <row r="3658" spans="1:27" ht="15" customHeight="1">
      <c r="A3658" s="962" t="s">
        <v>254</v>
      </c>
      <c r="B3658" t="s">
        <v>297</v>
      </c>
      <c r="C3658" t="s">
        <v>13</v>
      </c>
      <c r="D3658" t="s">
        <v>11</v>
      </c>
      <c r="E3658" t="s">
        <v>511</v>
      </c>
      <c r="F3658" t="s">
        <v>445</v>
      </c>
      <c r="R3658">
        <v>42.3</v>
      </c>
      <c r="X3658">
        <v>0</v>
      </c>
      <c r="Y3658">
        <v>500000000</v>
      </c>
      <c r="AA3658" t="s">
        <v>2025</v>
      </c>
    </row>
    <row r="3659" spans="1:27" ht="15" customHeight="1">
      <c r="A3659" s="962" t="s">
        <v>254</v>
      </c>
      <c r="B3659" t="s">
        <v>287</v>
      </c>
      <c r="C3659" t="s">
        <v>13</v>
      </c>
      <c r="D3659" t="s">
        <v>11</v>
      </c>
      <c r="E3659" t="s">
        <v>511</v>
      </c>
      <c r="F3659" t="s">
        <v>445</v>
      </c>
      <c r="R3659">
        <v>48.6</v>
      </c>
      <c r="X3659">
        <v>0</v>
      </c>
      <c r="Y3659">
        <v>500000000</v>
      </c>
      <c r="AA3659" t="s">
        <v>2025</v>
      </c>
    </row>
    <row r="3660" spans="1:27" ht="15" customHeight="1">
      <c r="A3660" s="962" t="s">
        <v>254</v>
      </c>
      <c r="B3660" t="s">
        <v>296</v>
      </c>
      <c r="C3660" t="s">
        <v>13</v>
      </c>
      <c r="D3660" t="s">
        <v>11</v>
      </c>
      <c r="E3660" t="s">
        <v>511</v>
      </c>
      <c r="F3660" t="s">
        <v>445</v>
      </c>
      <c r="R3660">
        <v>0</v>
      </c>
      <c r="S3660">
        <v>0</v>
      </c>
      <c r="T3660">
        <v>0</v>
      </c>
      <c r="X3660">
        <v>0</v>
      </c>
      <c r="Y3660">
        <v>500000000</v>
      </c>
      <c r="AA3660" t="s">
        <v>2029</v>
      </c>
    </row>
    <row r="3661" spans="1:27" ht="15" customHeight="1">
      <c r="A3661" s="962" t="s">
        <v>254</v>
      </c>
      <c r="B3661" t="s">
        <v>319</v>
      </c>
      <c r="C3661" t="s">
        <v>13</v>
      </c>
      <c r="D3661" t="s">
        <v>11</v>
      </c>
      <c r="E3661" t="s">
        <v>511</v>
      </c>
      <c r="F3661" t="s">
        <v>445</v>
      </c>
      <c r="G3661" t="s">
        <v>531</v>
      </c>
      <c r="I3661" t="s">
        <v>332</v>
      </c>
      <c r="K3661" t="s">
        <v>333</v>
      </c>
      <c r="L3661" t="s">
        <v>351</v>
      </c>
      <c r="M3661" t="s">
        <v>54</v>
      </c>
      <c r="O3661" t="s">
        <v>349</v>
      </c>
      <c r="P3661" t="s">
        <v>336</v>
      </c>
      <c r="Q3661" t="s">
        <v>337</v>
      </c>
      <c r="R3661">
        <v>6.34</v>
      </c>
      <c r="U3661">
        <v>6.34</v>
      </c>
      <c r="V3661">
        <v>0.32</v>
      </c>
      <c r="W3661">
        <v>0.1</v>
      </c>
      <c r="X3661">
        <v>0</v>
      </c>
      <c r="Y3661">
        <v>500000000</v>
      </c>
      <c r="Z3661">
        <v>0</v>
      </c>
      <c r="AA3661" t="s">
        <v>2028</v>
      </c>
    </row>
    <row r="3662" spans="1:27" ht="15" customHeight="1">
      <c r="A3662" s="962" t="s">
        <v>254</v>
      </c>
      <c r="B3662" t="s">
        <v>317</v>
      </c>
      <c r="C3662" t="s">
        <v>13</v>
      </c>
      <c r="D3662" t="s">
        <v>11</v>
      </c>
      <c r="E3662" t="s">
        <v>511</v>
      </c>
      <c r="F3662" t="s">
        <v>445</v>
      </c>
      <c r="G3662" t="s">
        <v>403</v>
      </c>
      <c r="I3662" t="s">
        <v>332</v>
      </c>
      <c r="K3662" t="s">
        <v>333</v>
      </c>
      <c r="L3662" t="s">
        <v>351</v>
      </c>
      <c r="M3662" t="s">
        <v>54</v>
      </c>
      <c r="O3662" t="s">
        <v>349</v>
      </c>
      <c r="P3662" t="s">
        <v>336</v>
      </c>
      <c r="Q3662" t="s">
        <v>337</v>
      </c>
      <c r="R3662">
        <v>6.34</v>
      </c>
      <c r="X3662">
        <v>0</v>
      </c>
      <c r="Y3662">
        <v>500000000</v>
      </c>
      <c r="AA3662" t="s">
        <v>2025</v>
      </c>
    </row>
    <row r="3663" spans="1:27" ht="15" customHeight="1">
      <c r="A3663" s="962" t="s">
        <v>254</v>
      </c>
      <c r="B3663" t="s">
        <v>305</v>
      </c>
      <c r="C3663" t="s">
        <v>13</v>
      </c>
      <c r="D3663" t="s">
        <v>11</v>
      </c>
      <c r="E3663" t="s">
        <v>511</v>
      </c>
      <c r="F3663" t="s">
        <v>445</v>
      </c>
      <c r="R3663">
        <v>6.34</v>
      </c>
      <c r="X3663">
        <v>0</v>
      </c>
      <c r="Y3663">
        <v>500000000</v>
      </c>
      <c r="AA3663" t="s">
        <v>2025</v>
      </c>
    </row>
    <row r="3664" spans="1:27" ht="15" customHeight="1">
      <c r="A3664" s="962" t="s">
        <v>254</v>
      </c>
      <c r="B3664" t="s">
        <v>321</v>
      </c>
      <c r="C3664" t="s">
        <v>13</v>
      </c>
      <c r="D3664" t="s">
        <v>11</v>
      </c>
      <c r="E3664" t="s">
        <v>511</v>
      </c>
      <c r="F3664" t="s">
        <v>445</v>
      </c>
      <c r="H3664" t="s">
        <v>583</v>
      </c>
      <c r="I3664" t="s">
        <v>353</v>
      </c>
      <c r="K3664" t="s">
        <v>333</v>
      </c>
      <c r="L3664" t="s">
        <v>354</v>
      </c>
      <c r="M3664" t="s">
        <v>58</v>
      </c>
      <c r="O3664" t="s">
        <v>335</v>
      </c>
      <c r="P3664" t="s">
        <v>336</v>
      </c>
      <c r="Q3664" t="s">
        <v>337</v>
      </c>
      <c r="R3664">
        <v>46</v>
      </c>
      <c r="U3664">
        <v>46.01</v>
      </c>
      <c r="V3664">
        <v>2.2999999999999998</v>
      </c>
      <c r="W3664">
        <v>0.1</v>
      </c>
      <c r="X3664">
        <v>0</v>
      </c>
      <c r="Y3664">
        <v>500000000</v>
      </c>
      <c r="Z3664">
        <v>0</v>
      </c>
      <c r="AA3664" t="s">
        <v>2028</v>
      </c>
    </row>
    <row r="3665" spans="1:27" ht="15" customHeight="1">
      <c r="A3665" s="962" t="s">
        <v>254</v>
      </c>
      <c r="B3665" t="s">
        <v>324</v>
      </c>
      <c r="C3665" t="s">
        <v>13</v>
      </c>
      <c r="D3665" t="s">
        <v>11</v>
      </c>
      <c r="E3665" t="s">
        <v>511</v>
      </c>
      <c r="F3665" t="s">
        <v>445</v>
      </c>
      <c r="L3665" t="s">
        <v>1977</v>
      </c>
      <c r="N3665" t="s">
        <v>230</v>
      </c>
      <c r="O3665" t="s">
        <v>349</v>
      </c>
      <c r="P3665" t="s">
        <v>1978</v>
      </c>
      <c r="Q3665" t="s">
        <v>2003</v>
      </c>
      <c r="R3665">
        <v>18.100000000000001</v>
      </c>
      <c r="X3665">
        <v>0</v>
      </c>
      <c r="Y3665">
        <v>500000000</v>
      </c>
      <c r="AA3665" t="s">
        <v>2025</v>
      </c>
    </row>
    <row r="3666" spans="1:27" ht="15" customHeight="1">
      <c r="A3666" s="962" t="s">
        <v>255</v>
      </c>
      <c r="B3666" t="s">
        <v>322</v>
      </c>
      <c r="C3666" t="s">
        <v>13</v>
      </c>
      <c r="D3666" t="s">
        <v>11</v>
      </c>
      <c r="E3666" t="s">
        <v>511</v>
      </c>
      <c r="F3666" t="s">
        <v>445</v>
      </c>
      <c r="H3666" t="s">
        <v>848</v>
      </c>
      <c r="I3666" t="s">
        <v>853</v>
      </c>
      <c r="J3666" t="s">
        <v>848</v>
      </c>
      <c r="K3666" t="s">
        <v>849</v>
      </c>
      <c r="L3666" t="s">
        <v>1993</v>
      </c>
      <c r="M3666" t="s">
        <v>55</v>
      </c>
      <c r="O3666" t="s">
        <v>361</v>
      </c>
      <c r="P3666" t="s">
        <v>667</v>
      </c>
      <c r="Q3666" t="s">
        <v>668</v>
      </c>
      <c r="R3666">
        <v>0</v>
      </c>
      <c r="X3666">
        <v>0</v>
      </c>
      <c r="Y3666">
        <v>500000000</v>
      </c>
      <c r="AA3666" t="s">
        <v>2025</v>
      </c>
    </row>
    <row r="3667" spans="1:27" ht="15" customHeight="1">
      <c r="A3667" s="962" t="s">
        <v>255</v>
      </c>
      <c r="B3667" t="s">
        <v>301</v>
      </c>
      <c r="C3667" t="s">
        <v>13</v>
      </c>
      <c r="D3667" t="s">
        <v>11</v>
      </c>
      <c r="E3667" t="s">
        <v>511</v>
      </c>
      <c r="F3667" t="s">
        <v>445</v>
      </c>
      <c r="H3667" t="s">
        <v>856</v>
      </c>
      <c r="I3667" t="s">
        <v>853</v>
      </c>
      <c r="J3667" t="s">
        <v>848</v>
      </c>
      <c r="K3667" t="s">
        <v>849</v>
      </c>
      <c r="L3667" t="s">
        <v>857</v>
      </c>
      <c r="M3667" t="s">
        <v>55</v>
      </c>
      <c r="O3667" t="s">
        <v>361</v>
      </c>
      <c r="P3667" t="s">
        <v>851</v>
      </c>
      <c r="Q3667" t="s">
        <v>337</v>
      </c>
      <c r="R3667">
        <v>0.54</v>
      </c>
      <c r="X3667">
        <v>0</v>
      </c>
      <c r="Y3667">
        <v>500000000</v>
      </c>
      <c r="AA3667" t="s">
        <v>2025</v>
      </c>
    </row>
    <row r="3668" spans="1:27" ht="15" customHeight="1">
      <c r="A3668" s="962" t="s">
        <v>255</v>
      </c>
      <c r="B3668" t="s">
        <v>307</v>
      </c>
      <c r="C3668" t="s">
        <v>13</v>
      </c>
      <c r="D3668" t="s">
        <v>11</v>
      </c>
      <c r="E3668" t="s">
        <v>511</v>
      </c>
      <c r="F3668" t="s">
        <v>445</v>
      </c>
      <c r="H3668" t="s">
        <v>858</v>
      </c>
      <c r="I3668" t="s">
        <v>853</v>
      </c>
      <c r="J3668" t="s">
        <v>848</v>
      </c>
      <c r="K3668" t="s">
        <v>849</v>
      </c>
      <c r="L3668" t="s">
        <v>859</v>
      </c>
      <c r="M3668" t="s">
        <v>55</v>
      </c>
      <c r="O3668" t="s">
        <v>361</v>
      </c>
      <c r="P3668" t="s">
        <v>851</v>
      </c>
      <c r="Q3668" t="s">
        <v>337</v>
      </c>
      <c r="R3668">
        <v>0.01</v>
      </c>
      <c r="X3668">
        <v>0</v>
      </c>
      <c r="Y3668">
        <v>500000000</v>
      </c>
      <c r="AA3668" t="s">
        <v>2025</v>
      </c>
    </row>
    <row r="3669" spans="1:27" ht="15" customHeight="1">
      <c r="A3669" s="962" t="s">
        <v>255</v>
      </c>
      <c r="B3669" t="s">
        <v>315</v>
      </c>
      <c r="C3669" t="s">
        <v>13</v>
      </c>
      <c r="D3669" t="s">
        <v>11</v>
      </c>
      <c r="E3669" t="s">
        <v>511</v>
      </c>
      <c r="F3669" t="s">
        <v>445</v>
      </c>
      <c r="H3669" t="s">
        <v>860</v>
      </c>
      <c r="I3669" t="s">
        <v>853</v>
      </c>
      <c r="J3669" t="s">
        <v>848</v>
      </c>
      <c r="K3669" t="s">
        <v>849</v>
      </c>
      <c r="L3669" t="s">
        <v>861</v>
      </c>
      <c r="M3669" t="s">
        <v>55</v>
      </c>
      <c r="O3669" t="s">
        <v>361</v>
      </c>
      <c r="P3669" t="s">
        <v>851</v>
      </c>
      <c r="Q3669" t="s">
        <v>337</v>
      </c>
      <c r="R3669">
        <v>0</v>
      </c>
      <c r="X3669">
        <v>0</v>
      </c>
      <c r="Y3669">
        <v>500000000</v>
      </c>
      <c r="AA3669" t="s">
        <v>2025</v>
      </c>
    </row>
    <row r="3670" spans="1:27" ht="15" customHeight="1">
      <c r="A3670" s="962" t="s">
        <v>255</v>
      </c>
      <c r="B3670" t="s">
        <v>308</v>
      </c>
      <c r="C3670" t="s">
        <v>13</v>
      </c>
      <c r="D3670" t="s">
        <v>11</v>
      </c>
      <c r="E3670" t="s">
        <v>511</v>
      </c>
      <c r="F3670" t="s">
        <v>445</v>
      </c>
      <c r="H3670" t="s">
        <v>862</v>
      </c>
      <c r="I3670" t="s">
        <v>853</v>
      </c>
      <c r="J3670" t="s">
        <v>848</v>
      </c>
      <c r="K3670" t="s">
        <v>849</v>
      </c>
      <c r="L3670" t="s">
        <v>863</v>
      </c>
      <c r="M3670" t="s">
        <v>55</v>
      </c>
      <c r="O3670" t="s">
        <v>361</v>
      </c>
      <c r="P3670" t="s">
        <v>851</v>
      </c>
      <c r="Q3670" t="s">
        <v>337</v>
      </c>
      <c r="R3670">
        <v>0.01</v>
      </c>
      <c r="X3670">
        <v>0</v>
      </c>
      <c r="Y3670">
        <v>500000000</v>
      </c>
      <c r="AA3670" t="s">
        <v>2025</v>
      </c>
    </row>
    <row r="3671" spans="1:27" ht="15" customHeight="1">
      <c r="A3671" s="962" t="s">
        <v>255</v>
      </c>
      <c r="B3671" t="s">
        <v>311</v>
      </c>
      <c r="C3671" t="s">
        <v>13</v>
      </c>
      <c r="D3671" t="s">
        <v>11</v>
      </c>
      <c r="E3671" t="s">
        <v>511</v>
      </c>
      <c r="F3671" t="s">
        <v>445</v>
      </c>
      <c r="H3671" t="s">
        <v>864</v>
      </c>
      <c r="I3671" t="s">
        <v>853</v>
      </c>
      <c r="J3671" t="s">
        <v>848</v>
      </c>
      <c r="K3671" t="s">
        <v>849</v>
      </c>
      <c r="L3671" t="s">
        <v>865</v>
      </c>
      <c r="M3671" t="s">
        <v>55</v>
      </c>
      <c r="O3671" t="s">
        <v>361</v>
      </c>
      <c r="P3671" t="s">
        <v>851</v>
      </c>
      <c r="Q3671" t="s">
        <v>337</v>
      </c>
      <c r="R3671">
        <v>0.39</v>
      </c>
      <c r="X3671">
        <v>0</v>
      </c>
      <c r="Y3671">
        <v>500000000</v>
      </c>
      <c r="AA3671" t="s">
        <v>2025</v>
      </c>
    </row>
    <row r="3672" spans="1:27" ht="15" customHeight="1">
      <c r="A3672" s="962" t="s">
        <v>255</v>
      </c>
      <c r="B3672" t="s">
        <v>312</v>
      </c>
      <c r="C3672" t="s">
        <v>13</v>
      </c>
      <c r="D3672" t="s">
        <v>11</v>
      </c>
      <c r="E3672" t="s">
        <v>511</v>
      </c>
      <c r="F3672" t="s">
        <v>445</v>
      </c>
      <c r="H3672" t="s">
        <v>866</v>
      </c>
      <c r="I3672" t="s">
        <v>853</v>
      </c>
      <c r="J3672" t="s">
        <v>848</v>
      </c>
      <c r="K3672" t="s">
        <v>849</v>
      </c>
      <c r="L3672" t="s">
        <v>867</v>
      </c>
      <c r="M3672" t="s">
        <v>55</v>
      </c>
      <c r="O3672" t="s">
        <v>361</v>
      </c>
      <c r="P3672" t="s">
        <v>851</v>
      </c>
      <c r="Q3672" t="s">
        <v>337</v>
      </c>
      <c r="R3672">
        <v>0.01</v>
      </c>
      <c r="X3672">
        <v>0</v>
      </c>
      <c r="Y3672">
        <v>500000000</v>
      </c>
      <c r="AA3672" t="s">
        <v>2025</v>
      </c>
    </row>
    <row r="3673" spans="1:27" ht="15" customHeight="1">
      <c r="A3673" s="962" t="s">
        <v>255</v>
      </c>
      <c r="B3673" t="s">
        <v>300</v>
      </c>
      <c r="C3673" t="s">
        <v>13</v>
      </c>
      <c r="D3673" t="s">
        <v>11</v>
      </c>
      <c r="E3673" t="s">
        <v>511</v>
      </c>
      <c r="F3673" t="s">
        <v>445</v>
      </c>
      <c r="I3673" t="s">
        <v>853</v>
      </c>
      <c r="K3673" t="s">
        <v>849</v>
      </c>
      <c r="L3673" t="s">
        <v>857</v>
      </c>
      <c r="M3673" t="s">
        <v>55</v>
      </c>
      <c r="O3673" t="s">
        <v>361</v>
      </c>
      <c r="P3673" t="s">
        <v>851</v>
      </c>
      <c r="Q3673" t="s">
        <v>337</v>
      </c>
      <c r="R3673">
        <v>0.54</v>
      </c>
      <c r="X3673">
        <v>0</v>
      </c>
      <c r="Y3673">
        <v>500000000</v>
      </c>
      <c r="AA3673" t="s">
        <v>2025</v>
      </c>
    </row>
    <row r="3674" spans="1:27" ht="15" customHeight="1">
      <c r="A3674" s="962" t="s">
        <v>255</v>
      </c>
      <c r="B3674" t="s">
        <v>298</v>
      </c>
      <c r="C3674" t="s">
        <v>13</v>
      </c>
      <c r="D3674" t="s">
        <v>11</v>
      </c>
      <c r="E3674" t="s">
        <v>511</v>
      </c>
      <c r="F3674" t="s">
        <v>445</v>
      </c>
      <c r="R3674">
        <v>0.54</v>
      </c>
      <c r="X3674">
        <v>0</v>
      </c>
      <c r="Y3674">
        <v>500000000</v>
      </c>
      <c r="AA3674" t="s">
        <v>2025</v>
      </c>
    </row>
    <row r="3675" spans="1:27" ht="15" customHeight="1">
      <c r="A3675" s="962" t="s">
        <v>255</v>
      </c>
      <c r="B3675" t="s">
        <v>297</v>
      </c>
      <c r="C3675" t="s">
        <v>13</v>
      </c>
      <c r="D3675" t="s">
        <v>11</v>
      </c>
      <c r="E3675" t="s">
        <v>511</v>
      </c>
      <c r="F3675" t="s">
        <v>445</v>
      </c>
      <c r="R3675">
        <v>0.54</v>
      </c>
      <c r="X3675">
        <v>0</v>
      </c>
      <c r="Y3675">
        <v>500000000</v>
      </c>
      <c r="AA3675" t="s">
        <v>2025</v>
      </c>
    </row>
    <row r="3676" spans="1:27" ht="15" customHeight="1">
      <c r="A3676" s="962" t="s">
        <v>255</v>
      </c>
      <c r="B3676" t="s">
        <v>288</v>
      </c>
      <c r="C3676" t="s">
        <v>13</v>
      </c>
      <c r="D3676" t="s">
        <v>11</v>
      </c>
      <c r="E3676" t="s">
        <v>511</v>
      </c>
      <c r="F3676" t="s">
        <v>445</v>
      </c>
      <c r="R3676">
        <v>0.54</v>
      </c>
      <c r="X3676">
        <v>0</v>
      </c>
      <c r="Y3676">
        <v>500000000</v>
      </c>
      <c r="AA3676" t="s">
        <v>2025</v>
      </c>
    </row>
    <row r="3677" spans="1:27" ht="15" customHeight="1">
      <c r="A3677" s="962" t="s">
        <v>255</v>
      </c>
      <c r="B3677" t="s">
        <v>287</v>
      </c>
      <c r="C3677" t="s">
        <v>13</v>
      </c>
      <c r="D3677" t="s">
        <v>11</v>
      </c>
      <c r="E3677" t="s">
        <v>511</v>
      </c>
      <c r="F3677" t="s">
        <v>445</v>
      </c>
      <c r="R3677">
        <v>0.96</v>
      </c>
      <c r="X3677">
        <v>0</v>
      </c>
      <c r="Y3677">
        <v>500000000</v>
      </c>
      <c r="AA3677" t="s">
        <v>2025</v>
      </c>
    </row>
    <row r="3678" spans="1:27" ht="15" customHeight="1">
      <c r="A3678" s="962" t="s">
        <v>255</v>
      </c>
      <c r="B3678" t="s">
        <v>306</v>
      </c>
      <c r="C3678" t="s">
        <v>13</v>
      </c>
      <c r="D3678" t="s">
        <v>11</v>
      </c>
      <c r="E3678" t="s">
        <v>511</v>
      </c>
      <c r="F3678" t="s">
        <v>445</v>
      </c>
      <c r="I3678" t="s">
        <v>853</v>
      </c>
      <c r="K3678" t="s">
        <v>849</v>
      </c>
      <c r="L3678" t="s">
        <v>1994</v>
      </c>
      <c r="M3678" t="s">
        <v>55</v>
      </c>
      <c r="O3678" t="s">
        <v>361</v>
      </c>
      <c r="P3678" t="s">
        <v>851</v>
      </c>
      <c r="Q3678" t="s">
        <v>337</v>
      </c>
      <c r="R3678">
        <v>0.01</v>
      </c>
      <c r="X3678">
        <v>0</v>
      </c>
      <c r="Y3678">
        <v>500000000</v>
      </c>
      <c r="AA3678" t="s">
        <v>2025</v>
      </c>
    </row>
    <row r="3679" spans="1:27" ht="15" customHeight="1">
      <c r="A3679" s="962" t="s">
        <v>255</v>
      </c>
      <c r="B3679" t="s">
        <v>305</v>
      </c>
      <c r="C3679" t="s">
        <v>13</v>
      </c>
      <c r="D3679" t="s">
        <v>11</v>
      </c>
      <c r="E3679" t="s">
        <v>511</v>
      </c>
      <c r="F3679" t="s">
        <v>445</v>
      </c>
      <c r="R3679">
        <v>0.42</v>
      </c>
      <c r="X3679">
        <v>0</v>
      </c>
      <c r="Y3679">
        <v>500000000</v>
      </c>
      <c r="AA3679" t="s">
        <v>2025</v>
      </c>
    </row>
    <row r="3680" spans="1:27" ht="15" customHeight="1">
      <c r="A3680" s="962" t="s">
        <v>255</v>
      </c>
      <c r="B3680" t="s">
        <v>309</v>
      </c>
      <c r="C3680" t="s">
        <v>13</v>
      </c>
      <c r="D3680" t="s">
        <v>11</v>
      </c>
      <c r="E3680" t="s">
        <v>511</v>
      </c>
      <c r="F3680" t="s">
        <v>445</v>
      </c>
      <c r="I3680" t="s">
        <v>853</v>
      </c>
      <c r="K3680" t="s">
        <v>849</v>
      </c>
      <c r="L3680" t="s">
        <v>1995</v>
      </c>
      <c r="M3680" t="s">
        <v>55</v>
      </c>
      <c r="O3680" t="s">
        <v>361</v>
      </c>
      <c r="P3680" t="s">
        <v>851</v>
      </c>
      <c r="Q3680" t="s">
        <v>337</v>
      </c>
      <c r="R3680">
        <v>0.4</v>
      </c>
      <c r="X3680">
        <v>0</v>
      </c>
      <c r="Y3680">
        <v>500000000</v>
      </c>
      <c r="AA3680" t="s">
        <v>2025</v>
      </c>
    </row>
    <row r="3681" spans="1:27" ht="15" customHeight="1">
      <c r="A3681" s="962" t="s">
        <v>255</v>
      </c>
      <c r="B3681" t="s">
        <v>313</v>
      </c>
      <c r="C3681" t="s">
        <v>13</v>
      </c>
      <c r="D3681" t="s">
        <v>11</v>
      </c>
      <c r="E3681" t="s">
        <v>511</v>
      </c>
      <c r="F3681" t="s">
        <v>445</v>
      </c>
      <c r="I3681" t="s">
        <v>853</v>
      </c>
      <c r="K3681" t="s">
        <v>849</v>
      </c>
      <c r="L3681" t="s">
        <v>861</v>
      </c>
      <c r="M3681" t="s">
        <v>55</v>
      </c>
      <c r="O3681" t="s">
        <v>361</v>
      </c>
      <c r="P3681" t="s">
        <v>851</v>
      </c>
      <c r="Q3681" t="s">
        <v>337</v>
      </c>
      <c r="R3681">
        <v>0</v>
      </c>
      <c r="X3681">
        <v>0</v>
      </c>
      <c r="Y3681">
        <v>500000000</v>
      </c>
      <c r="AA3681" t="s">
        <v>2025</v>
      </c>
    </row>
    <row r="3682" spans="1:27" ht="15" customHeight="1">
      <c r="A3682" s="962" t="s">
        <v>257</v>
      </c>
      <c r="B3682" t="s">
        <v>290</v>
      </c>
      <c r="C3682" t="s">
        <v>13</v>
      </c>
      <c r="D3682" t="s">
        <v>11</v>
      </c>
      <c r="E3682" t="s">
        <v>511</v>
      </c>
      <c r="F3682" t="s">
        <v>445</v>
      </c>
      <c r="J3682" t="s">
        <v>1996</v>
      </c>
      <c r="R3682">
        <v>0</v>
      </c>
      <c r="S3682">
        <v>0</v>
      </c>
      <c r="T3682">
        <v>500000000</v>
      </c>
      <c r="X3682">
        <v>0</v>
      </c>
      <c r="Y3682">
        <v>500000000</v>
      </c>
      <c r="AA3682" t="s">
        <v>2027</v>
      </c>
    </row>
    <row r="3683" spans="1:27" ht="15" customHeight="1">
      <c r="A3683" s="962" t="s">
        <v>257</v>
      </c>
      <c r="B3683" t="s">
        <v>292</v>
      </c>
      <c r="C3683" t="s">
        <v>13</v>
      </c>
      <c r="D3683" t="s">
        <v>11</v>
      </c>
      <c r="E3683" t="s">
        <v>511</v>
      </c>
      <c r="F3683" t="s">
        <v>445</v>
      </c>
      <c r="J3683" t="s">
        <v>1997</v>
      </c>
      <c r="R3683">
        <v>0</v>
      </c>
      <c r="S3683">
        <v>0</v>
      </c>
      <c r="T3683">
        <v>500000000</v>
      </c>
      <c r="X3683">
        <v>0</v>
      </c>
      <c r="Y3683">
        <v>500000000</v>
      </c>
      <c r="AA3683" t="s">
        <v>2027</v>
      </c>
    </row>
    <row r="3684" spans="1:27" ht="15" customHeight="1">
      <c r="A3684" s="962" t="s">
        <v>257</v>
      </c>
      <c r="B3684" t="s">
        <v>295</v>
      </c>
      <c r="C3684" t="s">
        <v>13</v>
      </c>
      <c r="D3684" t="s">
        <v>11</v>
      </c>
      <c r="E3684" t="s">
        <v>511</v>
      </c>
      <c r="F3684" t="s">
        <v>445</v>
      </c>
      <c r="J3684" t="s">
        <v>1998</v>
      </c>
      <c r="R3684">
        <v>0</v>
      </c>
      <c r="S3684">
        <v>0</v>
      </c>
      <c r="T3684">
        <v>500000000</v>
      </c>
      <c r="X3684">
        <v>0</v>
      </c>
      <c r="Y3684">
        <v>500000000</v>
      </c>
      <c r="AA3684" t="s">
        <v>2027</v>
      </c>
    </row>
    <row r="3685" spans="1:27" ht="15" customHeight="1">
      <c r="A3685" s="962" t="s">
        <v>257</v>
      </c>
      <c r="B3685" t="s">
        <v>296</v>
      </c>
      <c r="C3685" t="s">
        <v>13</v>
      </c>
      <c r="D3685" t="s">
        <v>11</v>
      </c>
      <c r="E3685" t="s">
        <v>511</v>
      </c>
      <c r="F3685" t="s">
        <v>445</v>
      </c>
      <c r="J3685" t="s">
        <v>1999</v>
      </c>
      <c r="R3685">
        <v>0</v>
      </c>
      <c r="S3685">
        <v>0</v>
      </c>
      <c r="T3685">
        <v>500000000</v>
      </c>
      <c r="X3685">
        <v>0</v>
      </c>
      <c r="Y3685">
        <v>500000000</v>
      </c>
      <c r="AA3685" t="s">
        <v>2027</v>
      </c>
    </row>
    <row r="3686" spans="1:27" ht="15" customHeight="1">
      <c r="A3686" s="962" t="s">
        <v>257</v>
      </c>
      <c r="B3686" t="s">
        <v>316</v>
      </c>
      <c r="C3686" t="s">
        <v>13</v>
      </c>
      <c r="D3686" t="s">
        <v>11</v>
      </c>
      <c r="E3686" t="s">
        <v>511</v>
      </c>
      <c r="F3686" t="s">
        <v>445</v>
      </c>
      <c r="J3686" t="s">
        <v>2004</v>
      </c>
      <c r="R3686">
        <v>0</v>
      </c>
      <c r="S3686">
        <v>0</v>
      </c>
      <c r="T3686">
        <v>500000000</v>
      </c>
      <c r="X3686">
        <v>0</v>
      </c>
      <c r="Y3686">
        <v>500000000</v>
      </c>
      <c r="AA3686" t="s">
        <v>2027</v>
      </c>
    </row>
    <row r="3687" spans="1:27" ht="15" customHeight="1">
      <c r="A3687" s="962" t="s">
        <v>257</v>
      </c>
      <c r="B3687" t="s">
        <v>289</v>
      </c>
      <c r="C3687" t="s">
        <v>13</v>
      </c>
      <c r="D3687" t="s">
        <v>11</v>
      </c>
      <c r="E3687" t="s">
        <v>511</v>
      </c>
      <c r="F3687" t="s">
        <v>445</v>
      </c>
      <c r="R3687">
        <v>0</v>
      </c>
      <c r="S3687">
        <v>0</v>
      </c>
      <c r="T3687">
        <v>500000000</v>
      </c>
      <c r="X3687">
        <v>0</v>
      </c>
      <c r="Y3687">
        <v>500000000</v>
      </c>
      <c r="AA3687" t="s">
        <v>2027</v>
      </c>
    </row>
    <row r="3688" spans="1:27" ht="15" customHeight="1">
      <c r="A3688" s="962" t="s">
        <v>257</v>
      </c>
      <c r="B3688" t="s">
        <v>309</v>
      </c>
      <c r="C3688" t="s">
        <v>13</v>
      </c>
      <c r="D3688" t="s">
        <v>11</v>
      </c>
      <c r="E3688" t="s">
        <v>511</v>
      </c>
      <c r="F3688" t="s">
        <v>445</v>
      </c>
      <c r="R3688">
        <v>0</v>
      </c>
      <c r="S3688">
        <v>0</v>
      </c>
      <c r="T3688">
        <v>500000000</v>
      </c>
      <c r="X3688">
        <v>0</v>
      </c>
      <c r="Y3688">
        <v>500000000</v>
      </c>
      <c r="AA3688" t="s">
        <v>2027</v>
      </c>
    </row>
    <row r="3689" spans="1:27" ht="15" customHeight="1">
      <c r="A3689" s="962" t="s">
        <v>257</v>
      </c>
      <c r="B3689" t="s">
        <v>291</v>
      </c>
      <c r="C3689" t="s">
        <v>13</v>
      </c>
      <c r="D3689" t="s">
        <v>11</v>
      </c>
      <c r="E3689" t="s">
        <v>511</v>
      </c>
      <c r="F3689" t="s">
        <v>445</v>
      </c>
      <c r="R3689">
        <v>0</v>
      </c>
      <c r="S3689">
        <v>0</v>
      </c>
      <c r="T3689">
        <v>500000000</v>
      </c>
      <c r="X3689">
        <v>0</v>
      </c>
      <c r="Y3689">
        <v>500000000</v>
      </c>
      <c r="AA3689" t="s">
        <v>2027</v>
      </c>
    </row>
    <row r="3690" spans="1:27" ht="15" customHeight="1">
      <c r="A3690" s="962" t="s">
        <v>257</v>
      </c>
      <c r="B3690" t="s">
        <v>288</v>
      </c>
      <c r="C3690" t="s">
        <v>13</v>
      </c>
      <c r="D3690" t="s">
        <v>11</v>
      </c>
      <c r="E3690" t="s">
        <v>511</v>
      </c>
      <c r="F3690" t="s">
        <v>445</v>
      </c>
      <c r="R3690">
        <v>0</v>
      </c>
      <c r="S3690">
        <v>0</v>
      </c>
      <c r="T3690">
        <v>500000000</v>
      </c>
      <c r="X3690">
        <v>0</v>
      </c>
      <c r="Y3690">
        <v>500000000</v>
      </c>
      <c r="AA3690" t="s">
        <v>2027</v>
      </c>
    </row>
    <row r="3691" spans="1:27" ht="15" customHeight="1">
      <c r="A3691" s="962" t="s">
        <v>257</v>
      </c>
      <c r="B3691" t="s">
        <v>287</v>
      </c>
      <c r="C3691" t="s">
        <v>13</v>
      </c>
      <c r="D3691" t="s">
        <v>11</v>
      </c>
      <c r="E3691" t="s">
        <v>511</v>
      </c>
      <c r="F3691" t="s">
        <v>445</v>
      </c>
      <c r="R3691">
        <v>0</v>
      </c>
      <c r="S3691">
        <v>0</v>
      </c>
      <c r="T3691">
        <v>500000000</v>
      </c>
      <c r="X3691">
        <v>0</v>
      </c>
      <c r="Y3691">
        <v>500000000</v>
      </c>
      <c r="AA3691" t="s">
        <v>2027</v>
      </c>
    </row>
    <row r="3692" spans="1:27" ht="15" customHeight="1">
      <c r="A3692" s="962" t="s">
        <v>257</v>
      </c>
      <c r="B3692" t="s">
        <v>305</v>
      </c>
      <c r="C3692" t="s">
        <v>13</v>
      </c>
      <c r="D3692" t="s">
        <v>11</v>
      </c>
      <c r="E3692" t="s">
        <v>511</v>
      </c>
      <c r="F3692" t="s">
        <v>445</v>
      </c>
      <c r="R3692">
        <v>0</v>
      </c>
      <c r="S3692">
        <v>0</v>
      </c>
      <c r="T3692">
        <v>500000000</v>
      </c>
      <c r="X3692">
        <v>0</v>
      </c>
      <c r="Y3692">
        <v>500000000</v>
      </c>
      <c r="AA3692" t="s">
        <v>2027</v>
      </c>
    </row>
    <row r="3693" spans="1:27" ht="15" customHeight="1">
      <c r="A3693" s="962" t="s">
        <v>257</v>
      </c>
      <c r="B3693" t="s">
        <v>321</v>
      </c>
      <c r="C3693" t="s">
        <v>13</v>
      </c>
      <c r="D3693" t="s">
        <v>11</v>
      </c>
      <c r="E3693" t="s">
        <v>511</v>
      </c>
      <c r="F3693" t="s">
        <v>445</v>
      </c>
      <c r="R3693">
        <v>0</v>
      </c>
      <c r="S3693">
        <v>0</v>
      </c>
      <c r="T3693">
        <v>500000000</v>
      </c>
      <c r="X3693">
        <v>0</v>
      </c>
      <c r="Y3693">
        <v>500000000</v>
      </c>
      <c r="AA3693" t="s">
        <v>2027</v>
      </c>
    </row>
    <row r="3694" spans="1:27" ht="15" customHeight="1">
      <c r="A3694" s="962" t="s">
        <v>257</v>
      </c>
      <c r="B3694" t="s">
        <v>310</v>
      </c>
      <c r="C3694" t="s">
        <v>13</v>
      </c>
      <c r="D3694" t="s">
        <v>11</v>
      </c>
      <c r="E3694" t="s">
        <v>511</v>
      </c>
      <c r="F3694" t="s">
        <v>445</v>
      </c>
      <c r="R3694">
        <v>0</v>
      </c>
      <c r="S3694">
        <v>0</v>
      </c>
      <c r="T3694">
        <v>500000000</v>
      </c>
      <c r="X3694">
        <v>0</v>
      </c>
      <c r="Y3694">
        <v>500000000</v>
      </c>
      <c r="AA3694" t="s">
        <v>2027</v>
      </c>
    </row>
    <row r="3695" spans="1:27" ht="15" customHeight="1">
      <c r="A3695" s="962" t="s">
        <v>257</v>
      </c>
      <c r="B3695" t="s">
        <v>294</v>
      </c>
      <c r="C3695" t="s">
        <v>13</v>
      </c>
      <c r="D3695" t="s">
        <v>11</v>
      </c>
      <c r="E3695" t="s">
        <v>511</v>
      </c>
      <c r="F3695" t="s">
        <v>445</v>
      </c>
      <c r="R3695">
        <v>0</v>
      </c>
      <c r="S3695">
        <v>0</v>
      </c>
      <c r="T3695">
        <v>500000000</v>
      </c>
      <c r="X3695">
        <v>0</v>
      </c>
      <c r="Y3695">
        <v>500000000</v>
      </c>
      <c r="AA3695" t="s">
        <v>2027</v>
      </c>
    </row>
    <row r="3696" spans="1:27" ht="15" customHeight="1">
      <c r="A3696" s="962" t="s">
        <v>257</v>
      </c>
      <c r="B3696" t="s">
        <v>293</v>
      </c>
      <c r="C3696" t="s">
        <v>13</v>
      </c>
      <c r="D3696" t="s">
        <v>11</v>
      </c>
      <c r="E3696" t="s">
        <v>511</v>
      </c>
      <c r="F3696" t="s">
        <v>445</v>
      </c>
      <c r="R3696">
        <v>0</v>
      </c>
      <c r="S3696">
        <v>0</v>
      </c>
      <c r="T3696">
        <v>500000000</v>
      </c>
      <c r="X3696">
        <v>0</v>
      </c>
      <c r="Y3696">
        <v>500000000</v>
      </c>
      <c r="AA3696" t="s">
        <v>2027</v>
      </c>
    </row>
    <row r="3697" spans="1:27" ht="15" customHeight="1">
      <c r="A3697" s="962" t="s">
        <v>259</v>
      </c>
      <c r="B3697" t="s">
        <v>300</v>
      </c>
      <c r="C3697" t="s">
        <v>13</v>
      </c>
      <c r="D3697" t="s">
        <v>11</v>
      </c>
      <c r="E3697" t="s">
        <v>511</v>
      </c>
      <c r="F3697" t="s">
        <v>445</v>
      </c>
      <c r="R3697">
        <v>0</v>
      </c>
      <c r="S3697">
        <v>0</v>
      </c>
      <c r="T3697">
        <v>500000000</v>
      </c>
      <c r="X3697">
        <v>0</v>
      </c>
      <c r="Y3697">
        <v>500000000</v>
      </c>
      <c r="AA3697" t="s">
        <v>2027</v>
      </c>
    </row>
    <row r="3698" spans="1:27" ht="15" customHeight="1">
      <c r="A3698" s="962" t="s">
        <v>259</v>
      </c>
      <c r="B3698" t="s">
        <v>298</v>
      </c>
      <c r="C3698" t="s">
        <v>13</v>
      </c>
      <c r="D3698" t="s">
        <v>11</v>
      </c>
      <c r="E3698" t="s">
        <v>511</v>
      </c>
      <c r="F3698" t="s">
        <v>445</v>
      </c>
      <c r="R3698">
        <v>0</v>
      </c>
      <c r="S3698">
        <v>0</v>
      </c>
      <c r="T3698">
        <v>500000000</v>
      </c>
      <c r="X3698">
        <v>0</v>
      </c>
      <c r="Y3698">
        <v>500000000</v>
      </c>
      <c r="AA3698" t="s">
        <v>2027</v>
      </c>
    </row>
    <row r="3699" spans="1:27" ht="15" customHeight="1">
      <c r="A3699" s="962" t="s">
        <v>259</v>
      </c>
      <c r="B3699" t="s">
        <v>297</v>
      </c>
      <c r="C3699" t="s">
        <v>13</v>
      </c>
      <c r="D3699" t="s">
        <v>11</v>
      </c>
      <c r="E3699" t="s">
        <v>511</v>
      </c>
      <c r="F3699" t="s">
        <v>445</v>
      </c>
      <c r="R3699">
        <v>0</v>
      </c>
      <c r="S3699">
        <v>0</v>
      </c>
      <c r="T3699">
        <v>500000000</v>
      </c>
      <c r="X3699">
        <v>0</v>
      </c>
      <c r="Y3699">
        <v>500000000</v>
      </c>
      <c r="AA3699" t="s">
        <v>2027</v>
      </c>
    </row>
    <row r="3700" spans="1:27" ht="15" customHeight="1">
      <c r="A3700" s="962" t="s">
        <v>259</v>
      </c>
      <c r="B3700" t="s">
        <v>288</v>
      </c>
      <c r="C3700" t="s">
        <v>13</v>
      </c>
      <c r="D3700" t="s">
        <v>11</v>
      </c>
      <c r="E3700" t="s">
        <v>511</v>
      </c>
      <c r="F3700" t="s">
        <v>445</v>
      </c>
      <c r="R3700">
        <v>0</v>
      </c>
      <c r="S3700">
        <v>0</v>
      </c>
      <c r="T3700">
        <v>500000000</v>
      </c>
      <c r="X3700">
        <v>0</v>
      </c>
      <c r="Y3700">
        <v>500000000</v>
      </c>
      <c r="AA3700" t="s">
        <v>2027</v>
      </c>
    </row>
    <row r="3701" spans="1:27" ht="15" customHeight="1">
      <c r="A3701" s="962" t="s">
        <v>259</v>
      </c>
      <c r="B3701" t="s">
        <v>287</v>
      </c>
      <c r="C3701" t="s">
        <v>13</v>
      </c>
      <c r="D3701" t="s">
        <v>11</v>
      </c>
      <c r="E3701" t="s">
        <v>511</v>
      </c>
      <c r="F3701" t="s">
        <v>445</v>
      </c>
      <c r="R3701">
        <v>0</v>
      </c>
      <c r="S3701">
        <v>0</v>
      </c>
      <c r="T3701">
        <v>500000000</v>
      </c>
      <c r="X3701">
        <v>0</v>
      </c>
      <c r="Y3701">
        <v>500000000</v>
      </c>
      <c r="AA3701" t="s">
        <v>2027</v>
      </c>
    </row>
    <row r="3702" spans="1:27" ht="15" customHeight="1">
      <c r="A3702" s="962" t="s">
        <v>259</v>
      </c>
      <c r="B3702" t="s">
        <v>321</v>
      </c>
      <c r="C3702" t="s">
        <v>13</v>
      </c>
      <c r="D3702" t="s">
        <v>11</v>
      </c>
      <c r="E3702" t="s">
        <v>511</v>
      </c>
      <c r="F3702" t="s">
        <v>445</v>
      </c>
      <c r="R3702">
        <v>0</v>
      </c>
      <c r="S3702">
        <v>0</v>
      </c>
      <c r="T3702">
        <v>500000000</v>
      </c>
      <c r="X3702">
        <v>0</v>
      </c>
      <c r="Y3702">
        <v>500000000</v>
      </c>
      <c r="AA3702" t="s">
        <v>2027</v>
      </c>
    </row>
    <row r="3703" spans="1:27" ht="15" customHeight="1">
      <c r="A3703" s="962" t="s">
        <v>259</v>
      </c>
      <c r="B3703" t="s">
        <v>299</v>
      </c>
      <c r="C3703" t="s">
        <v>13</v>
      </c>
      <c r="D3703" t="s">
        <v>11</v>
      </c>
      <c r="E3703" t="s">
        <v>511</v>
      </c>
      <c r="F3703" t="s">
        <v>445</v>
      </c>
      <c r="R3703">
        <v>0</v>
      </c>
      <c r="S3703">
        <v>0</v>
      </c>
      <c r="T3703">
        <v>500000000</v>
      </c>
      <c r="X3703">
        <v>0</v>
      </c>
      <c r="Y3703">
        <v>500000000</v>
      </c>
      <c r="AA3703" t="s">
        <v>2027</v>
      </c>
    </row>
    <row r="3704" spans="1:27" ht="15" customHeight="1">
      <c r="A3704" s="962" t="s">
        <v>259</v>
      </c>
      <c r="B3704" t="s">
        <v>301</v>
      </c>
      <c r="C3704" t="s">
        <v>13</v>
      </c>
      <c r="D3704" t="s">
        <v>11</v>
      </c>
      <c r="E3704" t="s">
        <v>511</v>
      </c>
      <c r="F3704" t="s">
        <v>445</v>
      </c>
      <c r="R3704">
        <v>0</v>
      </c>
      <c r="S3704">
        <v>0</v>
      </c>
      <c r="T3704">
        <v>500000000</v>
      </c>
      <c r="X3704">
        <v>0</v>
      </c>
      <c r="Y3704">
        <v>500000000</v>
      </c>
      <c r="AA3704" t="s">
        <v>2027</v>
      </c>
    </row>
    <row r="3705" spans="1:27" ht="15" customHeight="1">
      <c r="A3705" s="962" t="s">
        <v>260</v>
      </c>
      <c r="B3705" t="s">
        <v>299</v>
      </c>
      <c r="C3705" t="s">
        <v>13</v>
      </c>
      <c r="D3705" t="s">
        <v>11</v>
      </c>
      <c r="E3705" t="s">
        <v>511</v>
      </c>
      <c r="F3705" t="s">
        <v>445</v>
      </c>
      <c r="R3705">
        <v>0</v>
      </c>
      <c r="S3705">
        <v>0</v>
      </c>
      <c r="T3705">
        <v>0</v>
      </c>
      <c r="X3705">
        <v>0</v>
      </c>
      <c r="Y3705">
        <v>500000000</v>
      </c>
      <c r="AA3705" t="s">
        <v>2029</v>
      </c>
    </row>
    <row r="3706" spans="1:27" ht="15" customHeight="1">
      <c r="A3706" s="962" t="s">
        <v>260</v>
      </c>
      <c r="B3706" t="s">
        <v>312</v>
      </c>
      <c r="C3706" t="s">
        <v>13</v>
      </c>
      <c r="D3706" t="s">
        <v>11</v>
      </c>
      <c r="E3706" t="s">
        <v>511</v>
      </c>
      <c r="F3706" t="s">
        <v>445</v>
      </c>
      <c r="R3706">
        <v>0</v>
      </c>
      <c r="S3706">
        <v>0</v>
      </c>
      <c r="T3706">
        <v>0</v>
      </c>
      <c r="X3706">
        <v>0</v>
      </c>
      <c r="Y3706">
        <v>500000000</v>
      </c>
      <c r="AA3706" t="s">
        <v>2029</v>
      </c>
    </row>
    <row r="3707" spans="1:27" ht="15" customHeight="1">
      <c r="A3707" s="962" t="s">
        <v>260</v>
      </c>
      <c r="B3707" t="s">
        <v>298</v>
      </c>
      <c r="C3707" t="s">
        <v>13</v>
      </c>
      <c r="D3707" t="s">
        <v>11</v>
      </c>
      <c r="E3707" t="s">
        <v>511</v>
      </c>
      <c r="F3707" t="s">
        <v>445</v>
      </c>
      <c r="R3707">
        <v>0</v>
      </c>
      <c r="S3707">
        <v>0</v>
      </c>
      <c r="T3707">
        <v>0</v>
      </c>
      <c r="X3707">
        <v>0</v>
      </c>
      <c r="Y3707">
        <v>500000000</v>
      </c>
      <c r="AA3707" t="s">
        <v>2029</v>
      </c>
    </row>
    <row r="3708" spans="1:27" ht="15" customHeight="1">
      <c r="A3708" s="962" t="s">
        <v>260</v>
      </c>
      <c r="B3708" t="s">
        <v>297</v>
      </c>
      <c r="C3708" t="s">
        <v>13</v>
      </c>
      <c r="D3708" t="s">
        <v>11</v>
      </c>
      <c r="E3708" t="s">
        <v>511</v>
      </c>
      <c r="F3708" t="s">
        <v>445</v>
      </c>
      <c r="R3708">
        <v>0</v>
      </c>
      <c r="S3708">
        <v>0</v>
      </c>
      <c r="T3708">
        <v>0</v>
      </c>
      <c r="X3708">
        <v>0</v>
      </c>
      <c r="Y3708">
        <v>500000000</v>
      </c>
      <c r="AA3708" t="s">
        <v>2029</v>
      </c>
    </row>
    <row r="3709" spans="1:27" ht="15" customHeight="1">
      <c r="A3709" s="962" t="s">
        <v>260</v>
      </c>
      <c r="B3709" t="s">
        <v>288</v>
      </c>
      <c r="C3709" t="s">
        <v>13</v>
      </c>
      <c r="D3709" t="s">
        <v>11</v>
      </c>
      <c r="E3709" t="s">
        <v>511</v>
      </c>
      <c r="F3709" t="s">
        <v>445</v>
      </c>
      <c r="R3709">
        <v>0</v>
      </c>
      <c r="S3709">
        <v>0</v>
      </c>
      <c r="T3709">
        <v>0</v>
      </c>
      <c r="X3709">
        <v>0</v>
      </c>
      <c r="Y3709">
        <v>500000000</v>
      </c>
      <c r="AA3709" t="s">
        <v>2029</v>
      </c>
    </row>
    <row r="3710" spans="1:27" ht="15" customHeight="1">
      <c r="A3710" s="962" t="s">
        <v>260</v>
      </c>
      <c r="B3710" t="s">
        <v>287</v>
      </c>
      <c r="C3710" t="s">
        <v>13</v>
      </c>
      <c r="D3710" t="s">
        <v>11</v>
      </c>
      <c r="E3710" t="s">
        <v>511</v>
      </c>
      <c r="F3710" t="s">
        <v>445</v>
      </c>
      <c r="R3710">
        <v>0</v>
      </c>
      <c r="X3710">
        <v>0</v>
      </c>
      <c r="Y3710">
        <v>500000000</v>
      </c>
      <c r="AA3710" t="s">
        <v>2025</v>
      </c>
    </row>
    <row r="3711" spans="1:27" ht="15" customHeight="1">
      <c r="A3711" s="962" t="s">
        <v>260</v>
      </c>
      <c r="B3711" t="s">
        <v>309</v>
      </c>
      <c r="C3711" t="s">
        <v>13</v>
      </c>
      <c r="D3711" t="s">
        <v>11</v>
      </c>
      <c r="E3711" t="s">
        <v>511</v>
      </c>
      <c r="F3711" t="s">
        <v>445</v>
      </c>
      <c r="R3711">
        <v>0</v>
      </c>
      <c r="S3711">
        <v>0</v>
      </c>
      <c r="T3711">
        <v>0</v>
      </c>
      <c r="X3711">
        <v>0</v>
      </c>
      <c r="Y3711">
        <v>500000000</v>
      </c>
      <c r="AA3711" t="s">
        <v>2029</v>
      </c>
    </row>
    <row r="3712" spans="1:27" ht="15" customHeight="1">
      <c r="A3712" s="962" t="s">
        <v>260</v>
      </c>
      <c r="B3712" t="s">
        <v>305</v>
      </c>
      <c r="C3712" t="s">
        <v>13</v>
      </c>
      <c r="D3712" t="s">
        <v>11</v>
      </c>
      <c r="E3712" t="s">
        <v>511</v>
      </c>
      <c r="F3712" t="s">
        <v>445</v>
      </c>
      <c r="R3712">
        <v>0</v>
      </c>
      <c r="S3712">
        <v>0</v>
      </c>
      <c r="T3712">
        <v>0</v>
      </c>
      <c r="X3712">
        <v>0</v>
      </c>
      <c r="Y3712">
        <v>500000000</v>
      </c>
      <c r="AA3712" t="s">
        <v>2029</v>
      </c>
    </row>
    <row r="3713" spans="1:27" ht="15" customHeight="1">
      <c r="A3713" s="962" t="s">
        <v>261</v>
      </c>
      <c r="B3713" t="s">
        <v>290</v>
      </c>
      <c r="C3713" t="s">
        <v>13</v>
      </c>
      <c r="D3713" t="s">
        <v>11</v>
      </c>
      <c r="E3713" t="s">
        <v>511</v>
      </c>
      <c r="F3713" t="s">
        <v>445</v>
      </c>
      <c r="R3713">
        <v>0</v>
      </c>
      <c r="S3713">
        <v>0</v>
      </c>
      <c r="T3713">
        <v>500000000</v>
      </c>
      <c r="X3713">
        <v>0</v>
      </c>
      <c r="Y3713">
        <v>500000000</v>
      </c>
      <c r="AA3713" t="s">
        <v>2027</v>
      </c>
    </row>
    <row r="3714" spans="1:27" ht="15" customHeight="1">
      <c r="A3714" s="962" t="s">
        <v>261</v>
      </c>
      <c r="B3714" t="s">
        <v>292</v>
      </c>
      <c r="C3714" t="s">
        <v>13</v>
      </c>
      <c r="D3714" t="s">
        <v>11</v>
      </c>
      <c r="E3714" t="s">
        <v>511</v>
      </c>
      <c r="F3714" t="s">
        <v>445</v>
      </c>
      <c r="R3714">
        <v>0</v>
      </c>
      <c r="S3714">
        <v>0</v>
      </c>
      <c r="T3714">
        <v>500000000</v>
      </c>
      <c r="X3714">
        <v>0</v>
      </c>
      <c r="Y3714">
        <v>500000000</v>
      </c>
      <c r="AA3714" t="s">
        <v>2027</v>
      </c>
    </row>
    <row r="3715" spans="1:27" ht="15" customHeight="1">
      <c r="A3715" s="962" t="s">
        <v>261</v>
      </c>
      <c r="B3715" t="s">
        <v>295</v>
      </c>
      <c r="C3715" t="s">
        <v>13</v>
      </c>
      <c r="D3715" t="s">
        <v>11</v>
      </c>
      <c r="E3715" t="s">
        <v>511</v>
      </c>
      <c r="F3715" t="s">
        <v>445</v>
      </c>
      <c r="R3715">
        <v>0</v>
      </c>
      <c r="S3715">
        <v>0</v>
      </c>
      <c r="T3715">
        <v>500000000</v>
      </c>
      <c r="X3715">
        <v>0</v>
      </c>
      <c r="Y3715">
        <v>500000000</v>
      </c>
      <c r="AA3715" t="s">
        <v>2027</v>
      </c>
    </row>
    <row r="3716" spans="1:27" ht="15" customHeight="1">
      <c r="A3716" s="962" t="s">
        <v>261</v>
      </c>
      <c r="B3716" t="s">
        <v>296</v>
      </c>
      <c r="C3716" t="s">
        <v>13</v>
      </c>
      <c r="D3716" t="s">
        <v>11</v>
      </c>
      <c r="E3716" t="s">
        <v>511</v>
      </c>
      <c r="F3716" t="s">
        <v>445</v>
      </c>
      <c r="R3716">
        <v>0</v>
      </c>
      <c r="S3716">
        <v>0</v>
      </c>
      <c r="T3716">
        <v>500000000</v>
      </c>
      <c r="X3716">
        <v>0</v>
      </c>
      <c r="Y3716">
        <v>500000000</v>
      </c>
      <c r="AA3716" t="s">
        <v>2027</v>
      </c>
    </row>
    <row r="3717" spans="1:27" ht="15" customHeight="1">
      <c r="A3717" s="962" t="s">
        <v>261</v>
      </c>
      <c r="B3717" t="s">
        <v>289</v>
      </c>
      <c r="C3717" t="s">
        <v>13</v>
      </c>
      <c r="D3717" t="s">
        <v>11</v>
      </c>
      <c r="E3717" t="s">
        <v>511</v>
      </c>
      <c r="F3717" t="s">
        <v>445</v>
      </c>
      <c r="R3717">
        <v>0</v>
      </c>
      <c r="S3717">
        <v>0</v>
      </c>
      <c r="T3717">
        <v>500000000</v>
      </c>
      <c r="X3717">
        <v>0</v>
      </c>
      <c r="Y3717">
        <v>500000000</v>
      </c>
      <c r="AA3717" t="s">
        <v>2027</v>
      </c>
    </row>
    <row r="3718" spans="1:27" ht="15" customHeight="1">
      <c r="A3718" s="962" t="s">
        <v>261</v>
      </c>
      <c r="B3718" t="s">
        <v>291</v>
      </c>
      <c r="C3718" t="s">
        <v>13</v>
      </c>
      <c r="D3718" t="s">
        <v>11</v>
      </c>
      <c r="E3718" t="s">
        <v>511</v>
      </c>
      <c r="F3718" t="s">
        <v>445</v>
      </c>
      <c r="R3718">
        <v>0</v>
      </c>
      <c r="S3718">
        <v>0</v>
      </c>
      <c r="T3718">
        <v>500000000</v>
      </c>
      <c r="X3718">
        <v>0</v>
      </c>
      <c r="Y3718">
        <v>500000000</v>
      </c>
      <c r="AA3718" t="s">
        <v>2027</v>
      </c>
    </row>
    <row r="3719" spans="1:27" ht="15" customHeight="1">
      <c r="A3719" s="962" t="s">
        <v>261</v>
      </c>
      <c r="B3719" t="s">
        <v>288</v>
      </c>
      <c r="C3719" t="s">
        <v>13</v>
      </c>
      <c r="D3719" t="s">
        <v>11</v>
      </c>
      <c r="E3719" t="s">
        <v>511</v>
      </c>
      <c r="F3719" t="s">
        <v>445</v>
      </c>
      <c r="R3719">
        <v>0</v>
      </c>
      <c r="S3719">
        <v>0</v>
      </c>
      <c r="T3719">
        <v>500000000</v>
      </c>
      <c r="X3719">
        <v>0</v>
      </c>
      <c r="Y3719">
        <v>500000000</v>
      </c>
      <c r="AA3719" t="s">
        <v>2027</v>
      </c>
    </row>
    <row r="3720" spans="1:27" ht="15" customHeight="1">
      <c r="A3720" s="962" t="s">
        <v>261</v>
      </c>
      <c r="B3720" t="s">
        <v>287</v>
      </c>
      <c r="C3720" t="s">
        <v>13</v>
      </c>
      <c r="D3720" t="s">
        <v>11</v>
      </c>
      <c r="E3720" t="s">
        <v>511</v>
      </c>
      <c r="F3720" t="s">
        <v>445</v>
      </c>
      <c r="R3720">
        <v>0</v>
      </c>
      <c r="S3720">
        <v>0</v>
      </c>
      <c r="T3720">
        <v>500000000</v>
      </c>
      <c r="X3720">
        <v>0</v>
      </c>
      <c r="Y3720">
        <v>500000000</v>
      </c>
      <c r="AA3720" t="s">
        <v>2027</v>
      </c>
    </row>
    <row r="3721" spans="1:27" ht="15" customHeight="1">
      <c r="A3721" s="962" t="s">
        <v>261</v>
      </c>
      <c r="B3721" t="s">
        <v>321</v>
      </c>
      <c r="C3721" t="s">
        <v>13</v>
      </c>
      <c r="D3721" t="s">
        <v>11</v>
      </c>
      <c r="E3721" t="s">
        <v>511</v>
      </c>
      <c r="F3721" t="s">
        <v>445</v>
      </c>
      <c r="R3721">
        <v>0</v>
      </c>
      <c r="S3721">
        <v>0</v>
      </c>
      <c r="T3721">
        <v>500000000</v>
      </c>
      <c r="X3721">
        <v>0</v>
      </c>
      <c r="Y3721">
        <v>500000000</v>
      </c>
      <c r="AA3721" t="s">
        <v>2027</v>
      </c>
    </row>
    <row r="3722" spans="1:27" ht="15" customHeight="1">
      <c r="A3722" s="962" t="s">
        <v>261</v>
      </c>
      <c r="B3722" t="s">
        <v>294</v>
      </c>
      <c r="C3722" t="s">
        <v>13</v>
      </c>
      <c r="D3722" t="s">
        <v>11</v>
      </c>
      <c r="E3722" t="s">
        <v>511</v>
      </c>
      <c r="F3722" t="s">
        <v>445</v>
      </c>
      <c r="R3722">
        <v>0</v>
      </c>
      <c r="S3722">
        <v>0</v>
      </c>
      <c r="T3722">
        <v>500000000</v>
      </c>
      <c r="X3722">
        <v>0</v>
      </c>
      <c r="Y3722">
        <v>500000000</v>
      </c>
      <c r="AA3722" t="s">
        <v>2027</v>
      </c>
    </row>
    <row r="3723" spans="1:27" ht="15" customHeight="1">
      <c r="A3723" s="962" t="s">
        <v>261</v>
      </c>
      <c r="B3723" t="s">
        <v>293</v>
      </c>
      <c r="C3723" t="s">
        <v>13</v>
      </c>
      <c r="D3723" t="s">
        <v>11</v>
      </c>
      <c r="E3723" t="s">
        <v>511</v>
      </c>
      <c r="F3723" t="s">
        <v>445</v>
      </c>
      <c r="R3723">
        <v>0</v>
      </c>
      <c r="S3723">
        <v>0</v>
      </c>
      <c r="T3723">
        <v>500000000</v>
      </c>
      <c r="X3723">
        <v>0</v>
      </c>
      <c r="Y3723">
        <v>500000000</v>
      </c>
      <c r="AA3723" t="s">
        <v>2027</v>
      </c>
    </row>
    <row r="3724" spans="1:27" ht="15" customHeight="1">
      <c r="A3724" s="962" t="s">
        <v>261</v>
      </c>
      <c r="B3724" t="s">
        <v>324</v>
      </c>
      <c r="C3724" t="s">
        <v>13</v>
      </c>
      <c r="D3724" t="s">
        <v>11</v>
      </c>
      <c r="E3724" t="s">
        <v>511</v>
      </c>
      <c r="F3724" t="s">
        <v>445</v>
      </c>
      <c r="R3724">
        <v>0</v>
      </c>
      <c r="S3724">
        <v>0</v>
      </c>
      <c r="T3724">
        <v>500000000</v>
      </c>
      <c r="X3724">
        <v>0</v>
      </c>
      <c r="Y3724">
        <v>500000000</v>
      </c>
      <c r="AA3724" t="s">
        <v>2027</v>
      </c>
    </row>
    <row r="3725" spans="1:27" ht="15" customHeight="1">
      <c r="A3725" s="962" t="s">
        <v>262</v>
      </c>
      <c r="B3725" t="s">
        <v>297</v>
      </c>
      <c r="C3725" t="s">
        <v>13</v>
      </c>
      <c r="D3725" t="s">
        <v>11</v>
      </c>
      <c r="E3725" t="s">
        <v>511</v>
      </c>
      <c r="F3725" t="s">
        <v>445</v>
      </c>
      <c r="J3725" t="s">
        <v>2000</v>
      </c>
      <c r="L3725" t="s">
        <v>2001</v>
      </c>
      <c r="O3725" t="s">
        <v>882</v>
      </c>
      <c r="P3725" t="s">
        <v>868</v>
      </c>
      <c r="Q3725" t="s">
        <v>869</v>
      </c>
      <c r="R3725">
        <v>0</v>
      </c>
      <c r="S3725">
        <v>0</v>
      </c>
      <c r="T3725">
        <v>500000000</v>
      </c>
      <c r="X3725">
        <v>0</v>
      </c>
      <c r="Y3725">
        <v>500000000</v>
      </c>
      <c r="AA3725" t="s">
        <v>2027</v>
      </c>
    </row>
    <row r="3726" spans="1:27" ht="15" customHeight="1">
      <c r="A3726" s="962" t="s">
        <v>262</v>
      </c>
      <c r="B3726" t="s">
        <v>288</v>
      </c>
      <c r="C3726" t="s">
        <v>13</v>
      </c>
      <c r="D3726" t="s">
        <v>11</v>
      </c>
      <c r="E3726" t="s">
        <v>511</v>
      </c>
      <c r="F3726" t="s">
        <v>445</v>
      </c>
      <c r="R3726">
        <v>0</v>
      </c>
      <c r="S3726">
        <v>0</v>
      </c>
      <c r="T3726">
        <v>500000000</v>
      </c>
      <c r="X3726">
        <v>0</v>
      </c>
      <c r="Y3726">
        <v>500000000</v>
      </c>
      <c r="AA3726" t="s">
        <v>2027</v>
      </c>
    </row>
    <row r="3727" spans="1:27" ht="15" customHeight="1">
      <c r="A3727" s="962" t="s">
        <v>262</v>
      </c>
      <c r="B3727" t="s">
        <v>287</v>
      </c>
      <c r="C3727" t="s">
        <v>13</v>
      </c>
      <c r="D3727" t="s">
        <v>11</v>
      </c>
      <c r="E3727" t="s">
        <v>511</v>
      </c>
      <c r="F3727" t="s">
        <v>445</v>
      </c>
      <c r="R3727">
        <v>0</v>
      </c>
      <c r="S3727">
        <v>0</v>
      </c>
      <c r="T3727">
        <v>500000000</v>
      </c>
      <c r="X3727">
        <v>0</v>
      </c>
      <c r="Y3727">
        <v>500000000</v>
      </c>
      <c r="AA3727" t="s">
        <v>2027</v>
      </c>
    </row>
    <row r="3728" spans="1:27" ht="15" customHeight="1">
      <c r="A3728" s="962" t="s">
        <v>262</v>
      </c>
      <c r="B3728" t="s">
        <v>299</v>
      </c>
      <c r="C3728" t="s">
        <v>13</v>
      </c>
      <c r="D3728" t="s">
        <v>11</v>
      </c>
      <c r="E3728" t="s">
        <v>511</v>
      </c>
      <c r="F3728" t="s">
        <v>445</v>
      </c>
      <c r="R3728">
        <v>0</v>
      </c>
      <c r="S3728">
        <v>0</v>
      </c>
      <c r="T3728">
        <v>500000000</v>
      </c>
      <c r="X3728">
        <v>0</v>
      </c>
      <c r="Y3728">
        <v>500000000</v>
      </c>
      <c r="AA3728" t="s">
        <v>2027</v>
      </c>
    </row>
    <row r="3729" spans="1:27" ht="15" customHeight="1">
      <c r="A3729" s="962" t="s">
        <v>262</v>
      </c>
      <c r="B3729" t="s">
        <v>301</v>
      </c>
      <c r="C3729" t="s">
        <v>13</v>
      </c>
      <c r="D3729" t="s">
        <v>11</v>
      </c>
      <c r="E3729" t="s">
        <v>511</v>
      </c>
      <c r="F3729" t="s">
        <v>445</v>
      </c>
      <c r="R3729">
        <v>0</v>
      </c>
      <c r="S3729">
        <v>0</v>
      </c>
      <c r="T3729">
        <v>500000000</v>
      </c>
      <c r="X3729">
        <v>0</v>
      </c>
      <c r="Y3729">
        <v>500000000</v>
      </c>
      <c r="AA3729" t="s">
        <v>2027</v>
      </c>
    </row>
    <row r="3730" spans="1:27" ht="15" customHeight="1">
      <c r="A3730" s="962" t="s">
        <v>262</v>
      </c>
      <c r="B3730" t="s">
        <v>302</v>
      </c>
      <c r="C3730" t="s">
        <v>13</v>
      </c>
      <c r="D3730" t="s">
        <v>11</v>
      </c>
      <c r="E3730" t="s">
        <v>511</v>
      </c>
      <c r="F3730" t="s">
        <v>445</v>
      </c>
      <c r="R3730">
        <v>0</v>
      </c>
      <c r="S3730">
        <v>0</v>
      </c>
      <c r="T3730">
        <v>500000000</v>
      </c>
      <c r="X3730">
        <v>0</v>
      </c>
      <c r="Y3730">
        <v>500000000</v>
      </c>
      <c r="AA3730" t="s">
        <v>2027</v>
      </c>
    </row>
    <row r="3731" spans="1:27" ht="15" customHeight="1">
      <c r="A3731" s="962" t="s">
        <v>262</v>
      </c>
      <c r="B3731" t="s">
        <v>303</v>
      </c>
      <c r="C3731" t="s">
        <v>13</v>
      </c>
      <c r="D3731" t="s">
        <v>11</v>
      </c>
      <c r="E3731" t="s">
        <v>511</v>
      </c>
      <c r="F3731" t="s">
        <v>445</v>
      </c>
      <c r="R3731">
        <v>0</v>
      </c>
      <c r="S3731">
        <v>0</v>
      </c>
      <c r="T3731">
        <v>500000000</v>
      </c>
      <c r="X3731">
        <v>0</v>
      </c>
      <c r="Y3731">
        <v>500000000</v>
      </c>
      <c r="AA3731" t="s">
        <v>2027</v>
      </c>
    </row>
    <row r="3732" spans="1:27" ht="15" customHeight="1">
      <c r="A3732" s="962" t="s">
        <v>262</v>
      </c>
      <c r="B3732" t="s">
        <v>298</v>
      </c>
      <c r="C3732" t="s">
        <v>13</v>
      </c>
      <c r="D3732" t="s">
        <v>11</v>
      </c>
      <c r="E3732" t="s">
        <v>511</v>
      </c>
      <c r="F3732" t="s">
        <v>445</v>
      </c>
      <c r="R3732">
        <v>0</v>
      </c>
      <c r="S3732">
        <v>0</v>
      </c>
      <c r="T3732">
        <v>500000000</v>
      </c>
      <c r="X3732">
        <v>0</v>
      </c>
      <c r="Y3732">
        <v>500000000</v>
      </c>
      <c r="AA3732" t="s">
        <v>2027</v>
      </c>
    </row>
    <row r="3733" spans="1:27" ht="15" customHeight="1">
      <c r="A3733" s="962" t="s">
        <v>262</v>
      </c>
      <c r="B3733" t="s">
        <v>300</v>
      </c>
      <c r="C3733" t="s">
        <v>13</v>
      </c>
      <c r="D3733" t="s">
        <v>11</v>
      </c>
      <c r="E3733" t="s">
        <v>511</v>
      </c>
      <c r="F3733" t="s">
        <v>445</v>
      </c>
      <c r="R3733">
        <v>0</v>
      </c>
      <c r="S3733">
        <v>0</v>
      </c>
      <c r="T3733">
        <v>500000000</v>
      </c>
      <c r="X3733">
        <v>0</v>
      </c>
      <c r="Y3733">
        <v>500000000</v>
      </c>
      <c r="AA3733" t="s">
        <v>2027</v>
      </c>
    </row>
    <row r="3734" spans="1:27" ht="15" customHeight="1">
      <c r="A3734" s="962" t="s">
        <v>262</v>
      </c>
      <c r="B3734" t="s">
        <v>321</v>
      </c>
      <c r="C3734" t="s">
        <v>13</v>
      </c>
      <c r="D3734" t="s">
        <v>11</v>
      </c>
      <c r="E3734" t="s">
        <v>511</v>
      </c>
      <c r="F3734" t="s">
        <v>445</v>
      </c>
      <c r="R3734">
        <v>0</v>
      </c>
      <c r="S3734">
        <v>0</v>
      </c>
      <c r="T3734">
        <v>500000000</v>
      </c>
      <c r="X3734">
        <v>0</v>
      </c>
      <c r="Y3734">
        <v>500000000</v>
      </c>
      <c r="AA3734" t="s">
        <v>2027</v>
      </c>
    </row>
    <row r="3735" spans="1:27" ht="15" customHeight="1">
      <c r="A3735" s="962" t="s">
        <v>263</v>
      </c>
      <c r="B3735" t="s">
        <v>290</v>
      </c>
      <c r="C3735" t="s">
        <v>13</v>
      </c>
      <c r="D3735" t="s">
        <v>11</v>
      </c>
      <c r="E3735" t="s">
        <v>511</v>
      </c>
      <c r="F3735" t="s">
        <v>445</v>
      </c>
      <c r="R3735">
        <v>0</v>
      </c>
      <c r="S3735">
        <v>0</v>
      </c>
      <c r="T3735">
        <v>500000000</v>
      </c>
      <c r="X3735">
        <v>0</v>
      </c>
      <c r="Y3735">
        <v>500000000</v>
      </c>
      <c r="AA3735" t="s">
        <v>2027</v>
      </c>
    </row>
    <row r="3736" spans="1:27" ht="15" customHeight="1">
      <c r="A3736" s="962" t="s">
        <v>263</v>
      </c>
      <c r="B3736" t="s">
        <v>292</v>
      </c>
      <c r="C3736" t="s">
        <v>13</v>
      </c>
      <c r="D3736" t="s">
        <v>11</v>
      </c>
      <c r="E3736" t="s">
        <v>511</v>
      </c>
      <c r="F3736" t="s">
        <v>445</v>
      </c>
      <c r="R3736">
        <v>0</v>
      </c>
      <c r="S3736">
        <v>0</v>
      </c>
      <c r="T3736">
        <v>500000000</v>
      </c>
      <c r="X3736">
        <v>0</v>
      </c>
      <c r="Y3736">
        <v>500000000</v>
      </c>
      <c r="AA3736" t="s">
        <v>2027</v>
      </c>
    </row>
    <row r="3737" spans="1:27" ht="15" customHeight="1">
      <c r="A3737" s="962" t="s">
        <v>263</v>
      </c>
      <c r="B3737" t="s">
        <v>295</v>
      </c>
      <c r="C3737" t="s">
        <v>13</v>
      </c>
      <c r="D3737" t="s">
        <v>11</v>
      </c>
      <c r="E3737" t="s">
        <v>511</v>
      </c>
      <c r="F3737" t="s">
        <v>445</v>
      </c>
      <c r="R3737">
        <v>0</v>
      </c>
      <c r="S3737">
        <v>0</v>
      </c>
      <c r="T3737">
        <v>500000000</v>
      </c>
      <c r="X3737">
        <v>0</v>
      </c>
      <c r="Y3737">
        <v>500000000</v>
      </c>
      <c r="AA3737" t="s">
        <v>2027</v>
      </c>
    </row>
    <row r="3738" spans="1:27" ht="15" customHeight="1">
      <c r="A3738" s="962" t="s">
        <v>263</v>
      </c>
      <c r="B3738" t="s">
        <v>296</v>
      </c>
      <c r="C3738" t="s">
        <v>13</v>
      </c>
      <c r="D3738" t="s">
        <v>11</v>
      </c>
      <c r="E3738" t="s">
        <v>511</v>
      </c>
      <c r="F3738" t="s">
        <v>445</v>
      </c>
      <c r="R3738">
        <v>0</v>
      </c>
      <c r="S3738">
        <v>0</v>
      </c>
      <c r="T3738">
        <v>500000000</v>
      </c>
      <c r="X3738">
        <v>0</v>
      </c>
      <c r="Y3738">
        <v>500000000</v>
      </c>
      <c r="AA3738" t="s">
        <v>2027</v>
      </c>
    </row>
    <row r="3739" spans="1:27" ht="15" customHeight="1">
      <c r="A3739" s="962" t="s">
        <v>263</v>
      </c>
      <c r="B3739" t="s">
        <v>289</v>
      </c>
      <c r="C3739" t="s">
        <v>13</v>
      </c>
      <c r="D3739" t="s">
        <v>11</v>
      </c>
      <c r="E3739" t="s">
        <v>511</v>
      </c>
      <c r="F3739" t="s">
        <v>445</v>
      </c>
      <c r="R3739">
        <v>0</v>
      </c>
      <c r="S3739">
        <v>0</v>
      </c>
      <c r="T3739">
        <v>500000000</v>
      </c>
      <c r="X3739">
        <v>0</v>
      </c>
      <c r="Y3739">
        <v>500000000</v>
      </c>
      <c r="AA3739" t="s">
        <v>2027</v>
      </c>
    </row>
    <row r="3740" spans="1:27" ht="15" customHeight="1">
      <c r="A3740" s="962" t="s">
        <v>263</v>
      </c>
      <c r="B3740" t="s">
        <v>291</v>
      </c>
      <c r="C3740" t="s">
        <v>13</v>
      </c>
      <c r="D3740" t="s">
        <v>11</v>
      </c>
      <c r="E3740" t="s">
        <v>511</v>
      </c>
      <c r="F3740" t="s">
        <v>445</v>
      </c>
      <c r="R3740">
        <v>0</v>
      </c>
      <c r="S3740">
        <v>0</v>
      </c>
      <c r="T3740">
        <v>500000000</v>
      </c>
      <c r="X3740">
        <v>0</v>
      </c>
      <c r="Y3740">
        <v>500000000</v>
      </c>
      <c r="AA3740" t="s">
        <v>2027</v>
      </c>
    </row>
    <row r="3741" spans="1:27" ht="15" customHeight="1">
      <c r="A3741" s="962" t="s">
        <v>263</v>
      </c>
      <c r="B3741" t="s">
        <v>288</v>
      </c>
      <c r="C3741" t="s">
        <v>13</v>
      </c>
      <c r="D3741" t="s">
        <v>11</v>
      </c>
      <c r="E3741" t="s">
        <v>511</v>
      </c>
      <c r="F3741" t="s">
        <v>445</v>
      </c>
      <c r="R3741">
        <v>0</v>
      </c>
      <c r="S3741">
        <v>0</v>
      </c>
      <c r="T3741">
        <v>500000000</v>
      </c>
      <c r="X3741">
        <v>0</v>
      </c>
      <c r="Y3741">
        <v>500000000</v>
      </c>
      <c r="AA3741" t="s">
        <v>2027</v>
      </c>
    </row>
    <row r="3742" spans="1:27" ht="15" customHeight="1">
      <c r="A3742" s="962" t="s">
        <v>263</v>
      </c>
      <c r="B3742" t="s">
        <v>287</v>
      </c>
      <c r="C3742" t="s">
        <v>13</v>
      </c>
      <c r="D3742" t="s">
        <v>11</v>
      </c>
      <c r="E3742" t="s">
        <v>511</v>
      </c>
      <c r="F3742" t="s">
        <v>445</v>
      </c>
      <c r="R3742">
        <v>0</v>
      </c>
      <c r="S3742">
        <v>0</v>
      </c>
      <c r="T3742">
        <v>500000000</v>
      </c>
      <c r="X3742">
        <v>0</v>
      </c>
      <c r="Y3742">
        <v>500000000</v>
      </c>
      <c r="AA3742" t="s">
        <v>2027</v>
      </c>
    </row>
    <row r="3743" spans="1:27" ht="15" customHeight="1">
      <c r="A3743" s="962" t="s">
        <v>263</v>
      </c>
      <c r="B3743" t="s">
        <v>321</v>
      </c>
      <c r="C3743" t="s">
        <v>13</v>
      </c>
      <c r="D3743" t="s">
        <v>11</v>
      </c>
      <c r="E3743" t="s">
        <v>511</v>
      </c>
      <c r="F3743" t="s">
        <v>445</v>
      </c>
      <c r="R3743">
        <v>0</v>
      </c>
      <c r="S3743">
        <v>0</v>
      </c>
      <c r="T3743">
        <v>500000000</v>
      </c>
      <c r="X3743">
        <v>0</v>
      </c>
      <c r="Y3743">
        <v>500000000</v>
      </c>
      <c r="AA3743" t="s">
        <v>2027</v>
      </c>
    </row>
    <row r="3744" spans="1:27" ht="15" customHeight="1">
      <c r="A3744" s="962" t="s">
        <v>263</v>
      </c>
      <c r="B3744" t="s">
        <v>294</v>
      </c>
      <c r="C3744" t="s">
        <v>13</v>
      </c>
      <c r="D3744" t="s">
        <v>11</v>
      </c>
      <c r="E3744" t="s">
        <v>511</v>
      </c>
      <c r="F3744" t="s">
        <v>445</v>
      </c>
      <c r="R3744">
        <v>0</v>
      </c>
      <c r="S3744">
        <v>0</v>
      </c>
      <c r="T3744">
        <v>500000000</v>
      </c>
      <c r="X3744">
        <v>0</v>
      </c>
      <c r="Y3744">
        <v>500000000</v>
      </c>
      <c r="AA3744" t="s">
        <v>2027</v>
      </c>
    </row>
    <row r="3745" spans="1:27" ht="15" customHeight="1">
      <c r="A3745" s="962" t="s">
        <v>263</v>
      </c>
      <c r="B3745" t="s">
        <v>293</v>
      </c>
      <c r="C3745" t="s">
        <v>13</v>
      </c>
      <c r="D3745" t="s">
        <v>11</v>
      </c>
      <c r="E3745" t="s">
        <v>511</v>
      </c>
      <c r="F3745" t="s">
        <v>445</v>
      </c>
      <c r="R3745">
        <v>0</v>
      </c>
      <c r="S3745">
        <v>0</v>
      </c>
      <c r="T3745">
        <v>500000000</v>
      </c>
      <c r="X3745">
        <v>0</v>
      </c>
      <c r="Y3745">
        <v>500000000</v>
      </c>
      <c r="AA3745" t="s">
        <v>2027</v>
      </c>
    </row>
    <row r="3746" spans="1:27" ht="15" customHeight="1">
      <c r="A3746" s="962" t="s">
        <v>263</v>
      </c>
      <c r="B3746" t="s">
        <v>324</v>
      </c>
      <c r="C3746" t="s">
        <v>13</v>
      </c>
      <c r="D3746" t="s">
        <v>11</v>
      </c>
      <c r="E3746" t="s">
        <v>511</v>
      </c>
      <c r="F3746" t="s">
        <v>445</v>
      </c>
      <c r="R3746">
        <v>0</v>
      </c>
      <c r="S3746">
        <v>0</v>
      </c>
      <c r="T3746">
        <v>500000000</v>
      </c>
      <c r="X3746">
        <v>0</v>
      </c>
      <c r="Y3746">
        <v>500000000</v>
      </c>
      <c r="AA3746" t="s">
        <v>2027</v>
      </c>
    </row>
    <row r="3747" spans="1:27" ht="15" customHeight="1">
      <c r="A3747" s="962" t="s">
        <v>264</v>
      </c>
      <c r="B3747" t="s">
        <v>294</v>
      </c>
      <c r="C3747" t="s">
        <v>13</v>
      </c>
      <c r="D3747" t="s">
        <v>11</v>
      </c>
      <c r="E3747" t="s">
        <v>511</v>
      </c>
      <c r="F3747" t="s">
        <v>445</v>
      </c>
      <c r="R3747">
        <v>0</v>
      </c>
      <c r="S3747">
        <v>0</v>
      </c>
      <c r="T3747">
        <v>0</v>
      </c>
      <c r="X3747">
        <v>0</v>
      </c>
      <c r="Y3747">
        <v>500000000</v>
      </c>
      <c r="AA3747" t="s">
        <v>2029</v>
      </c>
    </row>
    <row r="3748" spans="1:27" ht="15" customHeight="1">
      <c r="A3748" s="962" t="s">
        <v>264</v>
      </c>
      <c r="B3748" t="s">
        <v>292</v>
      </c>
      <c r="C3748" t="s">
        <v>13</v>
      </c>
      <c r="D3748" t="s">
        <v>11</v>
      </c>
      <c r="E3748" t="s">
        <v>511</v>
      </c>
      <c r="F3748" t="s">
        <v>445</v>
      </c>
      <c r="R3748">
        <v>0</v>
      </c>
      <c r="S3748">
        <v>0</v>
      </c>
      <c r="T3748">
        <v>0</v>
      </c>
      <c r="X3748">
        <v>0</v>
      </c>
      <c r="Y3748">
        <v>500000000</v>
      </c>
      <c r="AA3748" t="s">
        <v>2029</v>
      </c>
    </row>
    <row r="3749" spans="1:27" ht="15" customHeight="1">
      <c r="A3749" s="962" t="s">
        <v>264</v>
      </c>
      <c r="B3749" t="s">
        <v>291</v>
      </c>
      <c r="C3749" t="s">
        <v>13</v>
      </c>
      <c r="D3749" t="s">
        <v>11</v>
      </c>
      <c r="E3749" t="s">
        <v>511</v>
      </c>
      <c r="F3749" t="s">
        <v>445</v>
      </c>
      <c r="R3749">
        <v>0</v>
      </c>
      <c r="S3749">
        <v>0</v>
      </c>
      <c r="T3749">
        <v>0</v>
      </c>
      <c r="X3749">
        <v>0</v>
      </c>
      <c r="Y3749">
        <v>500000000</v>
      </c>
      <c r="AA3749" t="s">
        <v>2029</v>
      </c>
    </row>
    <row r="3750" spans="1:27" ht="15" customHeight="1">
      <c r="A3750" s="962" t="s">
        <v>264</v>
      </c>
      <c r="B3750" t="s">
        <v>293</v>
      </c>
      <c r="C3750" t="s">
        <v>13</v>
      </c>
      <c r="D3750" t="s">
        <v>11</v>
      </c>
      <c r="E3750" t="s">
        <v>511</v>
      </c>
      <c r="F3750" t="s">
        <v>445</v>
      </c>
      <c r="R3750">
        <v>0</v>
      </c>
      <c r="S3750">
        <v>0</v>
      </c>
      <c r="T3750">
        <v>0</v>
      </c>
      <c r="X3750">
        <v>0</v>
      </c>
      <c r="Y3750">
        <v>500000000</v>
      </c>
      <c r="AA3750" t="s">
        <v>2029</v>
      </c>
    </row>
    <row r="3751" spans="1:27" ht="15" customHeight="1">
      <c r="A3751" s="962" t="s">
        <v>264</v>
      </c>
      <c r="B3751" t="s">
        <v>289</v>
      </c>
      <c r="C3751" t="s">
        <v>13</v>
      </c>
      <c r="D3751" t="s">
        <v>11</v>
      </c>
      <c r="E3751" t="s">
        <v>511</v>
      </c>
      <c r="F3751" t="s">
        <v>445</v>
      </c>
      <c r="R3751">
        <v>0</v>
      </c>
      <c r="X3751">
        <v>0</v>
      </c>
      <c r="Y3751">
        <v>500000000</v>
      </c>
      <c r="AA3751" t="s">
        <v>2025</v>
      </c>
    </row>
    <row r="3752" spans="1:27" ht="15" customHeight="1">
      <c r="A3752" s="962" t="s">
        <v>264</v>
      </c>
      <c r="B3752" t="s">
        <v>288</v>
      </c>
      <c r="C3752" t="s">
        <v>13</v>
      </c>
      <c r="D3752" t="s">
        <v>11</v>
      </c>
      <c r="E3752" t="s">
        <v>511</v>
      </c>
      <c r="F3752" t="s">
        <v>445</v>
      </c>
      <c r="R3752">
        <v>0</v>
      </c>
      <c r="X3752">
        <v>0</v>
      </c>
      <c r="Y3752">
        <v>500000000</v>
      </c>
      <c r="AA3752" t="s">
        <v>2025</v>
      </c>
    </row>
    <row r="3753" spans="1:27" ht="15" customHeight="1">
      <c r="A3753" s="962" t="s">
        <v>264</v>
      </c>
      <c r="B3753" t="s">
        <v>287</v>
      </c>
      <c r="C3753" t="s">
        <v>13</v>
      </c>
      <c r="D3753" t="s">
        <v>11</v>
      </c>
      <c r="E3753" t="s">
        <v>511</v>
      </c>
      <c r="F3753" t="s">
        <v>445</v>
      </c>
      <c r="R3753">
        <v>0</v>
      </c>
      <c r="X3753">
        <v>0</v>
      </c>
      <c r="Y3753">
        <v>500000000</v>
      </c>
      <c r="AA3753" t="s">
        <v>2025</v>
      </c>
    </row>
    <row r="3754" spans="1:27" ht="15" customHeight="1">
      <c r="A3754" s="962" t="s">
        <v>264</v>
      </c>
      <c r="B3754" t="s">
        <v>295</v>
      </c>
      <c r="C3754" t="s">
        <v>13</v>
      </c>
      <c r="D3754" t="s">
        <v>11</v>
      </c>
      <c r="E3754" t="s">
        <v>511</v>
      </c>
      <c r="F3754" t="s">
        <v>445</v>
      </c>
      <c r="R3754">
        <v>0</v>
      </c>
      <c r="S3754">
        <v>0</v>
      </c>
      <c r="T3754">
        <v>0</v>
      </c>
      <c r="X3754">
        <v>0</v>
      </c>
      <c r="Y3754">
        <v>500000000</v>
      </c>
      <c r="AA3754" t="s">
        <v>2029</v>
      </c>
    </row>
    <row r="3755" spans="1:27" ht="15" customHeight="1">
      <c r="A3755" s="962" t="s">
        <v>264</v>
      </c>
      <c r="B3755" t="s">
        <v>296</v>
      </c>
      <c r="C3755" t="s">
        <v>13</v>
      </c>
      <c r="D3755" t="s">
        <v>11</v>
      </c>
      <c r="E3755" t="s">
        <v>511</v>
      </c>
      <c r="F3755" t="s">
        <v>445</v>
      </c>
      <c r="R3755">
        <v>0</v>
      </c>
      <c r="S3755">
        <v>0</v>
      </c>
      <c r="T3755">
        <v>0</v>
      </c>
      <c r="X3755">
        <v>0</v>
      </c>
      <c r="Y3755">
        <v>500000000</v>
      </c>
      <c r="AA3755" t="s">
        <v>2029</v>
      </c>
    </row>
    <row r="3756" spans="1:27" ht="15" customHeight="1">
      <c r="A3756" s="962" t="s">
        <v>265</v>
      </c>
      <c r="B3756" t="s">
        <v>294</v>
      </c>
      <c r="C3756" t="s">
        <v>13</v>
      </c>
      <c r="D3756" t="s">
        <v>11</v>
      </c>
      <c r="E3756" t="s">
        <v>511</v>
      </c>
      <c r="F3756" t="s">
        <v>445</v>
      </c>
      <c r="R3756">
        <v>0</v>
      </c>
      <c r="S3756">
        <v>0</v>
      </c>
      <c r="T3756">
        <v>0</v>
      </c>
      <c r="X3756">
        <v>0</v>
      </c>
      <c r="Y3756">
        <v>500000000</v>
      </c>
      <c r="AA3756" t="s">
        <v>2029</v>
      </c>
    </row>
    <row r="3757" spans="1:27" ht="15" customHeight="1">
      <c r="A3757" s="962" t="s">
        <v>265</v>
      </c>
      <c r="B3757" t="s">
        <v>292</v>
      </c>
      <c r="C3757" t="s">
        <v>13</v>
      </c>
      <c r="D3757" t="s">
        <v>11</v>
      </c>
      <c r="E3757" t="s">
        <v>511</v>
      </c>
      <c r="F3757" t="s">
        <v>445</v>
      </c>
      <c r="R3757">
        <v>0</v>
      </c>
      <c r="S3757">
        <v>0</v>
      </c>
      <c r="T3757">
        <v>0</v>
      </c>
      <c r="X3757">
        <v>0</v>
      </c>
      <c r="Y3757">
        <v>500000000</v>
      </c>
      <c r="AA3757" t="s">
        <v>2029</v>
      </c>
    </row>
    <row r="3758" spans="1:27" ht="15" customHeight="1">
      <c r="A3758" s="962" t="s">
        <v>265</v>
      </c>
      <c r="B3758" t="s">
        <v>291</v>
      </c>
      <c r="C3758" t="s">
        <v>13</v>
      </c>
      <c r="D3758" t="s">
        <v>11</v>
      </c>
      <c r="E3758" t="s">
        <v>511</v>
      </c>
      <c r="F3758" t="s">
        <v>445</v>
      </c>
      <c r="R3758">
        <v>0</v>
      </c>
      <c r="S3758">
        <v>0</v>
      </c>
      <c r="T3758">
        <v>0</v>
      </c>
      <c r="X3758">
        <v>0</v>
      </c>
      <c r="Y3758">
        <v>500000000</v>
      </c>
      <c r="AA3758" t="s">
        <v>2029</v>
      </c>
    </row>
    <row r="3759" spans="1:27" ht="15" customHeight="1">
      <c r="A3759" s="962" t="s">
        <v>265</v>
      </c>
      <c r="B3759" t="s">
        <v>293</v>
      </c>
      <c r="C3759" t="s">
        <v>13</v>
      </c>
      <c r="D3759" t="s">
        <v>11</v>
      </c>
      <c r="E3759" t="s">
        <v>511</v>
      </c>
      <c r="F3759" t="s">
        <v>445</v>
      </c>
      <c r="R3759">
        <v>0</v>
      </c>
      <c r="S3759">
        <v>0</v>
      </c>
      <c r="T3759">
        <v>0</v>
      </c>
      <c r="X3759">
        <v>0</v>
      </c>
      <c r="Y3759">
        <v>500000000</v>
      </c>
      <c r="AA3759" t="s">
        <v>2029</v>
      </c>
    </row>
    <row r="3760" spans="1:27" ht="15" customHeight="1">
      <c r="A3760" s="962" t="s">
        <v>265</v>
      </c>
      <c r="B3760" t="s">
        <v>289</v>
      </c>
      <c r="C3760" t="s">
        <v>13</v>
      </c>
      <c r="D3760" t="s">
        <v>11</v>
      </c>
      <c r="E3760" t="s">
        <v>511</v>
      </c>
      <c r="F3760" t="s">
        <v>445</v>
      </c>
      <c r="R3760">
        <v>0</v>
      </c>
      <c r="S3760">
        <v>0</v>
      </c>
      <c r="T3760">
        <v>0</v>
      </c>
      <c r="X3760">
        <v>0</v>
      </c>
      <c r="Y3760">
        <v>500000000</v>
      </c>
      <c r="AA3760" t="s">
        <v>2029</v>
      </c>
    </row>
    <row r="3761" spans="1:27" ht="15" customHeight="1">
      <c r="A3761" s="962" t="s">
        <v>265</v>
      </c>
      <c r="B3761" t="s">
        <v>288</v>
      </c>
      <c r="C3761" t="s">
        <v>13</v>
      </c>
      <c r="D3761" t="s">
        <v>11</v>
      </c>
      <c r="E3761" t="s">
        <v>511</v>
      </c>
      <c r="F3761" t="s">
        <v>445</v>
      </c>
      <c r="R3761">
        <v>0</v>
      </c>
      <c r="S3761">
        <v>0</v>
      </c>
      <c r="T3761">
        <v>0</v>
      </c>
      <c r="X3761">
        <v>0</v>
      </c>
      <c r="Y3761">
        <v>500000000</v>
      </c>
      <c r="AA3761" t="s">
        <v>2029</v>
      </c>
    </row>
    <row r="3762" spans="1:27" ht="15" customHeight="1">
      <c r="A3762" s="962" t="s">
        <v>265</v>
      </c>
      <c r="B3762" t="s">
        <v>287</v>
      </c>
      <c r="C3762" t="s">
        <v>13</v>
      </c>
      <c r="D3762" t="s">
        <v>11</v>
      </c>
      <c r="E3762" t="s">
        <v>511</v>
      </c>
      <c r="F3762" t="s">
        <v>445</v>
      </c>
      <c r="R3762">
        <v>0</v>
      </c>
      <c r="S3762">
        <v>0</v>
      </c>
      <c r="T3762">
        <v>0</v>
      </c>
      <c r="X3762">
        <v>0</v>
      </c>
      <c r="Y3762">
        <v>500000000</v>
      </c>
      <c r="AA3762" t="s">
        <v>2029</v>
      </c>
    </row>
    <row r="3763" spans="1:27" ht="15" customHeight="1">
      <c r="A3763" s="962" t="s">
        <v>265</v>
      </c>
      <c r="B3763" t="s">
        <v>295</v>
      </c>
      <c r="C3763" t="s">
        <v>13</v>
      </c>
      <c r="D3763" t="s">
        <v>11</v>
      </c>
      <c r="E3763" t="s">
        <v>511</v>
      </c>
      <c r="F3763" t="s">
        <v>445</v>
      </c>
      <c r="R3763">
        <v>0</v>
      </c>
      <c r="S3763">
        <v>0</v>
      </c>
      <c r="T3763">
        <v>0</v>
      </c>
      <c r="X3763">
        <v>0</v>
      </c>
      <c r="Y3763">
        <v>500000000</v>
      </c>
      <c r="AA3763" t="s">
        <v>2029</v>
      </c>
    </row>
    <row r="3764" spans="1:27" ht="15" customHeight="1">
      <c r="A3764" s="962" t="s">
        <v>265</v>
      </c>
      <c r="B3764" t="s">
        <v>296</v>
      </c>
      <c r="C3764" t="s">
        <v>13</v>
      </c>
      <c r="D3764" t="s">
        <v>11</v>
      </c>
      <c r="E3764" t="s">
        <v>511</v>
      </c>
      <c r="F3764" t="s">
        <v>445</v>
      </c>
      <c r="R3764">
        <v>0</v>
      </c>
      <c r="S3764">
        <v>0</v>
      </c>
      <c r="T3764">
        <v>0</v>
      </c>
      <c r="X3764">
        <v>0</v>
      </c>
      <c r="Y3764">
        <v>500000000</v>
      </c>
      <c r="AA3764" t="s">
        <v>2029</v>
      </c>
    </row>
    <row r="3765" spans="1:27" ht="15" customHeight="1">
      <c r="A3765" s="962" t="s">
        <v>266</v>
      </c>
      <c r="B3765" t="s">
        <v>294</v>
      </c>
      <c r="C3765" t="s">
        <v>13</v>
      </c>
      <c r="D3765" t="s">
        <v>11</v>
      </c>
      <c r="E3765" t="s">
        <v>511</v>
      </c>
      <c r="F3765" t="s">
        <v>445</v>
      </c>
      <c r="R3765">
        <v>0</v>
      </c>
      <c r="S3765">
        <v>0</v>
      </c>
      <c r="T3765">
        <v>0</v>
      </c>
      <c r="X3765">
        <v>0</v>
      </c>
      <c r="Y3765">
        <v>500000000</v>
      </c>
      <c r="AA3765" t="s">
        <v>2029</v>
      </c>
    </row>
    <row r="3766" spans="1:27" ht="15" customHeight="1">
      <c r="A3766" s="962" t="s">
        <v>266</v>
      </c>
      <c r="B3766" t="s">
        <v>292</v>
      </c>
      <c r="C3766" t="s">
        <v>13</v>
      </c>
      <c r="D3766" t="s">
        <v>11</v>
      </c>
      <c r="E3766" t="s">
        <v>511</v>
      </c>
      <c r="F3766" t="s">
        <v>445</v>
      </c>
      <c r="R3766">
        <v>0</v>
      </c>
      <c r="S3766">
        <v>0</v>
      </c>
      <c r="T3766">
        <v>0</v>
      </c>
      <c r="X3766">
        <v>0</v>
      </c>
      <c r="Y3766">
        <v>500000000</v>
      </c>
      <c r="AA3766" t="s">
        <v>2029</v>
      </c>
    </row>
    <row r="3767" spans="1:27" ht="15" customHeight="1">
      <c r="A3767" s="962" t="s">
        <v>266</v>
      </c>
      <c r="B3767" t="s">
        <v>291</v>
      </c>
      <c r="C3767" t="s">
        <v>13</v>
      </c>
      <c r="D3767" t="s">
        <v>11</v>
      </c>
      <c r="E3767" t="s">
        <v>511</v>
      </c>
      <c r="F3767" t="s">
        <v>445</v>
      </c>
      <c r="R3767">
        <v>0</v>
      </c>
      <c r="S3767">
        <v>0</v>
      </c>
      <c r="T3767">
        <v>0</v>
      </c>
      <c r="X3767">
        <v>0</v>
      </c>
      <c r="Y3767">
        <v>500000000</v>
      </c>
      <c r="AA3767" t="s">
        <v>2029</v>
      </c>
    </row>
    <row r="3768" spans="1:27" ht="15" customHeight="1">
      <c r="A3768" s="962" t="s">
        <v>266</v>
      </c>
      <c r="B3768" t="s">
        <v>293</v>
      </c>
      <c r="C3768" t="s">
        <v>13</v>
      </c>
      <c r="D3768" t="s">
        <v>11</v>
      </c>
      <c r="E3768" t="s">
        <v>511</v>
      </c>
      <c r="F3768" t="s">
        <v>445</v>
      </c>
      <c r="R3768">
        <v>0</v>
      </c>
      <c r="S3768">
        <v>0</v>
      </c>
      <c r="T3768">
        <v>0</v>
      </c>
      <c r="X3768">
        <v>0</v>
      </c>
      <c r="Y3768">
        <v>500000000</v>
      </c>
      <c r="AA3768" t="s">
        <v>2029</v>
      </c>
    </row>
    <row r="3769" spans="1:27" ht="15" customHeight="1">
      <c r="A3769" s="962" t="s">
        <v>266</v>
      </c>
      <c r="B3769" t="s">
        <v>289</v>
      </c>
      <c r="C3769" t="s">
        <v>13</v>
      </c>
      <c r="D3769" t="s">
        <v>11</v>
      </c>
      <c r="E3769" t="s">
        <v>511</v>
      </c>
      <c r="F3769" t="s">
        <v>445</v>
      </c>
      <c r="R3769">
        <v>0</v>
      </c>
      <c r="S3769">
        <v>0</v>
      </c>
      <c r="T3769">
        <v>0</v>
      </c>
      <c r="X3769">
        <v>0</v>
      </c>
      <c r="Y3769">
        <v>500000000</v>
      </c>
      <c r="AA3769" t="s">
        <v>2029</v>
      </c>
    </row>
    <row r="3770" spans="1:27" ht="15" customHeight="1">
      <c r="A3770" s="962" t="s">
        <v>266</v>
      </c>
      <c r="B3770" t="s">
        <v>288</v>
      </c>
      <c r="C3770" t="s">
        <v>13</v>
      </c>
      <c r="D3770" t="s">
        <v>11</v>
      </c>
      <c r="E3770" t="s">
        <v>511</v>
      </c>
      <c r="F3770" t="s">
        <v>445</v>
      </c>
      <c r="R3770">
        <v>0</v>
      </c>
      <c r="S3770">
        <v>0</v>
      </c>
      <c r="T3770">
        <v>0</v>
      </c>
      <c r="X3770">
        <v>0</v>
      </c>
      <c r="Y3770">
        <v>500000000</v>
      </c>
      <c r="AA3770" t="s">
        <v>2029</v>
      </c>
    </row>
    <row r="3771" spans="1:27" ht="15" customHeight="1">
      <c r="A3771" s="962" t="s">
        <v>266</v>
      </c>
      <c r="B3771" t="s">
        <v>287</v>
      </c>
      <c r="C3771" t="s">
        <v>13</v>
      </c>
      <c r="D3771" t="s">
        <v>11</v>
      </c>
      <c r="E3771" t="s">
        <v>511</v>
      </c>
      <c r="F3771" t="s">
        <v>445</v>
      </c>
      <c r="R3771">
        <v>0</v>
      </c>
      <c r="S3771">
        <v>0</v>
      </c>
      <c r="T3771">
        <v>0</v>
      </c>
      <c r="X3771">
        <v>0</v>
      </c>
      <c r="Y3771">
        <v>500000000</v>
      </c>
      <c r="AA3771" t="s">
        <v>2029</v>
      </c>
    </row>
    <row r="3772" spans="1:27" ht="15" customHeight="1">
      <c r="A3772" s="962" t="s">
        <v>266</v>
      </c>
      <c r="B3772" t="s">
        <v>295</v>
      </c>
      <c r="C3772" t="s">
        <v>13</v>
      </c>
      <c r="D3772" t="s">
        <v>11</v>
      </c>
      <c r="E3772" t="s">
        <v>511</v>
      </c>
      <c r="F3772" t="s">
        <v>445</v>
      </c>
      <c r="R3772">
        <v>0</v>
      </c>
      <c r="S3772">
        <v>0</v>
      </c>
      <c r="T3772">
        <v>0</v>
      </c>
      <c r="X3772">
        <v>0</v>
      </c>
      <c r="Y3772">
        <v>500000000</v>
      </c>
      <c r="AA3772" t="s">
        <v>2029</v>
      </c>
    </row>
    <row r="3773" spans="1:27" ht="15" customHeight="1">
      <c r="A3773" s="962" t="s">
        <v>266</v>
      </c>
      <c r="B3773" t="s">
        <v>296</v>
      </c>
      <c r="C3773" t="s">
        <v>13</v>
      </c>
      <c r="D3773" t="s">
        <v>11</v>
      </c>
      <c r="E3773" t="s">
        <v>511</v>
      </c>
      <c r="F3773" t="s">
        <v>445</v>
      </c>
      <c r="R3773">
        <v>0</v>
      </c>
      <c r="S3773">
        <v>0</v>
      </c>
      <c r="T3773">
        <v>0</v>
      </c>
      <c r="X3773">
        <v>0</v>
      </c>
      <c r="Y3773">
        <v>500000000</v>
      </c>
      <c r="AA3773" t="s">
        <v>2029</v>
      </c>
    </row>
    <row r="3774" spans="1:27" ht="15" customHeight="1">
      <c r="A3774" s="962" t="s">
        <v>267</v>
      </c>
      <c r="B3774" t="s">
        <v>296</v>
      </c>
      <c r="C3774" t="s">
        <v>13</v>
      </c>
      <c r="D3774" t="s">
        <v>11</v>
      </c>
      <c r="E3774" t="s">
        <v>511</v>
      </c>
      <c r="F3774" t="s">
        <v>445</v>
      </c>
      <c r="R3774">
        <v>0</v>
      </c>
      <c r="S3774">
        <v>0</v>
      </c>
      <c r="T3774">
        <v>0</v>
      </c>
      <c r="X3774">
        <v>0</v>
      </c>
      <c r="Y3774">
        <v>500000000</v>
      </c>
      <c r="AA3774" t="s">
        <v>2029</v>
      </c>
    </row>
    <row r="3775" spans="1:27" ht="15" customHeight="1">
      <c r="A3775" s="962" t="s">
        <v>267</v>
      </c>
      <c r="B3775" t="s">
        <v>289</v>
      </c>
      <c r="C3775" t="s">
        <v>13</v>
      </c>
      <c r="D3775" t="s">
        <v>11</v>
      </c>
      <c r="E3775" t="s">
        <v>511</v>
      </c>
      <c r="F3775" t="s">
        <v>445</v>
      </c>
      <c r="R3775">
        <v>0</v>
      </c>
      <c r="S3775">
        <v>0</v>
      </c>
      <c r="T3775">
        <v>0</v>
      </c>
      <c r="X3775">
        <v>0</v>
      </c>
      <c r="Y3775">
        <v>500000000</v>
      </c>
      <c r="AA3775" t="s">
        <v>2029</v>
      </c>
    </row>
    <row r="3776" spans="1:27" ht="15" customHeight="1">
      <c r="A3776" s="962" t="s">
        <v>267</v>
      </c>
      <c r="B3776" t="s">
        <v>288</v>
      </c>
      <c r="C3776" t="s">
        <v>13</v>
      </c>
      <c r="D3776" t="s">
        <v>11</v>
      </c>
      <c r="E3776" t="s">
        <v>511</v>
      </c>
      <c r="F3776" t="s">
        <v>445</v>
      </c>
      <c r="R3776">
        <v>0</v>
      </c>
      <c r="S3776">
        <v>0</v>
      </c>
      <c r="T3776">
        <v>0</v>
      </c>
      <c r="X3776">
        <v>0</v>
      </c>
      <c r="Y3776">
        <v>500000000</v>
      </c>
      <c r="AA3776" t="s">
        <v>2029</v>
      </c>
    </row>
    <row r="3777" spans="1:27" ht="15" customHeight="1">
      <c r="A3777" s="962" t="s">
        <v>267</v>
      </c>
      <c r="B3777" t="s">
        <v>287</v>
      </c>
      <c r="C3777" t="s">
        <v>13</v>
      </c>
      <c r="D3777" t="s">
        <v>11</v>
      </c>
      <c r="E3777" t="s">
        <v>511</v>
      </c>
      <c r="F3777" t="s">
        <v>445</v>
      </c>
      <c r="R3777">
        <v>0</v>
      </c>
      <c r="S3777">
        <v>0</v>
      </c>
      <c r="T3777">
        <v>0</v>
      </c>
      <c r="X3777">
        <v>0</v>
      </c>
      <c r="Y3777">
        <v>500000000</v>
      </c>
      <c r="AA3777" t="s">
        <v>2029</v>
      </c>
    </row>
    <row r="3778" spans="1:27" ht="15" customHeight="1">
      <c r="A3778" s="962" t="s">
        <v>268</v>
      </c>
      <c r="B3778" t="s">
        <v>296</v>
      </c>
      <c r="C3778" t="s">
        <v>13</v>
      </c>
      <c r="D3778" t="s">
        <v>11</v>
      </c>
      <c r="E3778" t="s">
        <v>511</v>
      </c>
      <c r="F3778" t="s">
        <v>445</v>
      </c>
      <c r="R3778">
        <v>0</v>
      </c>
      <c r="S3778">
        <v>0</v>
      </c>
      <c r="T3778">
        <v>0</v>
      </c>
      <c r="X3778">
        <v>0</v>
      </c>
      <c r="Y3778">
        <v>500000000</v>
      </c>
      <c r="AA3778" t="s">
        <v>2029</v>
      </c>
    </row>
    <row r="3779" spans="1:27" ht="15" customHeight="1">
      <c r="A3779" s="962" t="s">
        <v>268</v>
      </c>
      <c r="B3779" t="s">
        <v>289</v>
      </c>
      <c r="C3779" t="s">
        <v>13</v>
      </c>
      <c r="D3779" t="s">
        <v>11</v>
      </c>
      <c r="E3779" t="s">
        <v>511</v>
      </c>
      <c r="F3779" t="s">
        <v>445</v>
      </c>
      <c r="R3779">
        <v>0</v>
      </c>
      <c r="S3779">
        <v>0</v>
      </c>
      <c r="T3779">
        <v>0</v>
      </c>
      <c r="X3779">
        <v>0</v>
      </c>
      <c r="Y3779">
        <v>500000000</v>
      </c>
      <c r="AA3779" t="s">
        <v>2029</v>
      </c>
    </row>
    <row r="3780" spans="1:27" ht="15" customHeight="1">
      <c r="A3780" s="962" t="s">
        <v>268</v>
      </c>
      <c r="B3780" t="s">
        <v>288</v>
      </c>
      <c r="C3780" t="s">
        <v>13</v>
      </c>
      <c r="D3780" t="s">
        <v>11</v>
      </c>
      <c r="E3780" t="s">
        <v>511</v>
      </c>
      <c r="F3780" t="s">
        <v>445</v>
      </c>
      <c r="R3780">
        <v>0</v>
      </c>
      <c r="S3780">
        <v>0</v>
      </c>
      <c r="T3780">
        <v>0</v>
      </c>
      <c r="X3780">
        <v>0</v>
      </c>
      <c r="Y3780">
        <v>500000000</v>
      </c>
      <c r="AA3780" t="s">
        <v>2029</v>
      </c>
    </row>
    <row r="3781" spans="1:27" ht="15" customHeight="1">
      <c r="A3781" s="962" t="s">
        <v>268</v>
      </c>
      <c r="B3781" t="s">
        <v>287</v>
      </c>
      <c r="C3781" t="s">
        <v>13</v>
      </c>
      <c r="D3781" t="s">
        <v>11</v>
      </c>
      <c r="E3781" t="s">
        <v>511</v>
      </c>
      <c r="F3781" t="s">
        <v>445</v>
      </c>
      <c r="R3781">
        <v>0</v>
      </c>
      <c r="S3781">
        <v>0</v>
      </c>
      <c r="T3781">
        <v>0</v>
      </c>
      <c r="X3781">
        <v>0</v>
      </c>
      <c r="Y3781">
        <v>500000000</v>
      </c>
      <c r="AA3781" t="s">
        <v>2029</v>
      </c>
    </row>
    <row r="3782" spans="1:27" ht="15" customHeight="1">
      <c r="A3782" s="962" t="s">
        <v>269</v>
      </c>
      <c r="B3782" t="s">
        <v>296</v>
      </c>
      <c r="C3782" t="s">
        <v>13</v>
      </c>
      <c r="D3782" t="s">
        <v>11</v>
      </c>
      <c r="E3782" t="s">
        <v>511</v>
      </c>
      <c r="F3782" t="s">
        <v>445</v>
      </c>
      <c r="R3782">
        <v>0</v>
      </c>
      <c r="S3782">
        <v>0</v>
      </c>
      <c r="T3782">
        <v>0</v>
      </c>
      <c r="X3782">
        <v>0</v>
      </c>
      <c r="Y3782">
        <v>500000000</v>
      </c>
      <c r="AA3782" t="s">
        <v>2029</v>
      </c>
    </row>
    <row r="3783" spans="1:27" ht="15" customHeight="1">
      <c r="A3783" s="962" t="s">
        <v>269</v>
      </c>
      <c r="B3783" t="s">
        <v>289</v>
      </c>
      <c r="C3783" t="s">
        <v>13</v>
      </c>
      <c r="D3783" t="s">
        <v>11</v>
      </c>
      <c r="E3783" t="s">
        <v>511</v>
      </c>
      <c r="F3783" t="s">
        <v>445</v>
      </c>
      <c r="R3783">
        <v>0</v>
      </c>
      <c r="S3783">
        <v>0</v>
      </c>
      <c r="T3783">
        <v>0</v>
      </c>
      <c r="X3783">
        <v>0</v>
      </c>
      <c r="Y3783">
        <v>500000000</v>
      </c>
      <c r="AA3783" t="s">
        <v>2029</v>
      </c>
    </row>
    <row r="3784" spans="1:27" ht="15" customHeight="1">
      <c r="A3784" s="962" t="s">
        <v>269</v>
      </c>
      <c r="B3784" t="s">
        <v>288</v>
      </c>
      <c r="C3784" t="s">
        <v>13</v>
      </c>
      <c r="D3784" t="s">
        <v>11</v>
      </c>
      <c r="E3784" t="s">
        <v>511</v>
      </c>
      <c r="F3784" t="s">
        <v>445</v>
      </c>
      <c r="R3784">
        <v>0</v>
      </c>
      <c r="S3784">
        <v>0</v>
      </c>
      <c r="T3784">
        <v>0</v>
      </c>
      <c r="X3784">
        <v>0</v>
      </c>
      <c r="Y3784">
        <v>500000000</v>
      </c>
      <c r="AA3784" t="s">
        <v>2029</v>
      </c>
    </row>
    <row r="3785" spans="1:27" ht="15" customHeight="1">
      <c r="A3785" s="962" t="s">
        <v>269</v>
      </c>
      <c r="B3785" t="s">
        <v>287</v>
      </c>
      <c r="C3785" t="s">
        <v>13</v>
      </c>
      <c r="D3785" t="s">
        <v>11</v>
      </c>
      <c r="E3785" t="s">
        <v>511</v>
      </c>
      <c r="F3785" t="s">
        <v>445</v>
      </c>
      <c r="R3785">
        <v>0</v>
      </c>
      <c r="S3785">
        <v>0</v>
      </c>
      <c r="T3785">
        <v>0</v>
      </c>
      <c r="X3785">
        <v>0</v>
      </c>
      <c r="Y3785">
        <v>500000000</v>
      </c>
      <c r="AA3785" t="s">
        <v>2029</v>
      </c>
    </row>
    <row r="3786" spans="1:27" ht="15" customHeight="1">
      <c r="A3786" s="962" t="s">
        <v>270</v>
      </c>
      <c r="B3786" t="s">
        <v>296</v>
      </c>
      <c r="C3786" t="s">
        <v>13</v>
      </c>
      <c r="D3786" t="s">
        <v>11</v>
      </c>
      <c r="E3786" t="s">
        <v>511</v>
      </c>
      <c r="F3786" t="s">
        <v>445</v>
      </c>
      <c r="O3786" t="s">
        <v>882</v>
      </c>
      <c r="P3786" t="s">
        <v>2005</v>
      </c>
      <c r="Q3786" t="s">
        <v>2006</v>
      </c>
      <c r="R3786">
        <v>9.23</v>
      </c>
      <c r="X3786">
        <v>0</v>
      </c>
      <c r="Y3786">
        <v>500000000</v>
      </c>
      <c r="AA3786" t="s">
        <v>2025</v>
      </c>
    </row>
    <row r="3787" spans="1:27" ht="15" customHeight="1">
      <c r="A3787" s="962" t="s">
        <v>270</v>
      </c>
      <c r="B3787" t="s">
        <v>289</v>
      </c>
      <c r="C3787" t="s">
        <v>13</v>
      </c>
      <c r="D3787" t="s">
        <v>11</v>
      </c>
      <c r="E3787" t="s">
        <v>511</v>
      </c>
      <c r="F3787" t="s">
        <v>445</v>
      </c>
      <c r="R3787">
        <v>9.23</v>
      </c>
      <c r="X3787">
        <v>0</v>
      </c>
      <c r="Y3787">
        <v>500000000</v>
      </c>
      <c r="AA3787" t="s">
        <v>2025</v>
      </c>
    </row>
    <row r="3788" spans="1:27" ht="15" customHeight="1">
      <c r="A3788" s="962" t="s">
        <v>270</v>
      </c>
      <c r="B3788" t="s">
        <v>288</v>
      </c>
      <c r="C3788" t="s">
        <v>13</v>
      </c>
      <c r="D3788" t="s">
        <v>11</v>
      </c>
      <c r="E3788" t="s">
        <v>511</v>
      </c>
      <c r="F3788" t="s">
        <v>445</v>
      </c>
      <c r="R3788">
        <v>9.23</v>
      </c>
      <c r="X3788">
        <v>0</v>
      </c>
      <c r="Y3788">
        <v>500000000</v>
      </c>
      <c r="AA3788" t="s">
        <v>2025</v>
      </c>
    </row>
    <row r="3789" spans="1:27" ht="15" customHeight="1">
      <c r="A3789" s="962" t="s">
        <v>270</v>
      </c>
      <c r="B3789" t="s">
        <v>287</v>
      </c>
      <c r="C3789" t="s">
        <v>13</v>
      </c>
      <c r="D3789" t="s">
        <v>11</v>
      </c>
      <c r="E3789" t="s">
        <v>511</v>
      </c>
      <c r="F3789" t="s">
        <v>445</v>
      </c>
      <c r="R3789">
        <v>9.23</v>
      </c>
      <c r="X3789">
        <v>0</v>
      </c>
      <c r="Y3789">
        <v>500000000</v>
      </c>
      <c r="AA3789" t="s">
        <v>2025</v>
      </c>
    </row>
    <row r="3790" spans="1:27" ht="15" customHeight="1">
      <c r="A3790" s="962" t="s">
        <v>271</v>
      </c>
      <c r="B3790" t="s">
        <v>297</v>
      </c>
      <c r="C3790" t="s">
        <v>13</v>
      </c>
      <c r="D3790" t="s">
        <v>11</v>
      </c>
      <c r="E3790" t="s">
        <v>511</v>
      </c>
      <c r="F3790" t="s">
        <v>445</v>
      </c>
      <c r="O3790" t="s">
        <v>882</v>
      </c>
      <c r="P3790" t="s">
        <v>2005</v>
      </c>
      <c r="Q3790" t="s">
        <v>2006</v>
      </c>
      <c r="R3790">
        <v>2.77</v>
      </c>
      <c r="X3790">
        <v>0</v>
      </c>
      <c r="Y3790">
        <v>500000000</v>
      </c>
      <c r="AA3790" t="s">
        <v>2025</v>
      </c>
    </row>
    <row r="3791" spans="1:27" ht="15" customHeight="1">
      <c r="A3791" s="962" t="s">
        <v>271</v>
      </c>
      <c r="B3791" t="s">
        <v>288</v>
      </c>
      <c r="C3791" t="s">
        <v>13</v>
      </c>
      <c r="D3791" t="s">
        <v>11</v>
      </c>
      <c r="E3791" t="s">
        <v>511</v>
      </c>
      <c r="F3791" t="s">
        <v>445</v>
      </c>
      <c r="R3791">
        <v>2.77</v>
      </c>
      <c r="X3791">
        <v>0</v>
      </c>
      <c r="Y3791">
        <v>500000000</v>
      </c>
      <c r="AA3791" t="s">
        <v>2025</v>
      </c>
    </row>
    <row r="3792" spans="1:27" ht="15" customHeight="1">
      <c r="A3792" s="962" t="s">
        <v>271</v>
      </c>
      <c r="B3792" t="s">
        <v>287</v>
      </c>
      <c r="C3792" t="s">
        <v>13</v>
      </c>
      <c r="D3792" t="s">
        <v>11</v>
      </c>
      <c r="E3792" t="s">
        <v>511</v>
      </c>
      <c r="F3792" t="s">
        <v>445</v>
      </c>
      <c r="R3792">
        <v>2.77</v>
      </c>
      <c r="X3792">
        <v>0</v>
      </c>
      <c r="Y3792">
        <v>500000000</v>
      </c>
      <c r="AA3792" t="s">
        <v>2025</v>
      </c>
    </row>
    <row r="3793" spans="1:27" ht="15" customHeight="1">
      <c r="A3793" s="962" t="s">
        <v>271</v>
      </c>
      <c r="B3793" t="s">
        <v>299</v>
      </c>
      <c r="C3793" t="s">
        <v>13</v>
      </c>
      <c r="D3793" t="s">
        <v>11</v>
      </c>
      <c r="E3793" t="s">
        <v>511</v>
      </c>
      <c r="F3793" t="s">
        <v>445</v>
      </c>
      <c r="R3793">
        <v>0.64</v>
      </c>
      <c r="S3793">
        <v>0</v>
      </c>
      <c r="T3793">
        <v>2.77</v>
      </c>
      <c r="X3793">
        <v>0</v>
      </c>
      <c r="Y3793">
        <v>500000000</v>
      </c>
      <c r="AA3793" t="s">
        <v>2029</v>
      </c>
    </row>
    <row r="3794" spans="1:27" ht="15" customHeight="1">
      <c r="A3794" s="962" t="s">
        <v>271</v>
      </c>
      <c r="B3794" t="s">
        <v>301</v>
      </c>
      <c r="C3794" t="s">
        <v>13</v>
      </c>
      <c r="D3794" t="s">
        <v>11</v>
      </c>
      <c r="E3794" t="s">
        <v>511</v>
      </c>
      <c r="F3794" t="s">
        <v>445</v>
      </c>
      <c r="R3794">
        <v>0.21</v>
      </c>
      <c r="S3794">
        <v>0</v>
      </c>
      <c r="T3794">
        <v>2.77</v>
      </c>
      <c r="X3794">
        <v>0</v>
      </c>
      <c r="Y3794">
        <v>500000000</v>
      </c>
      <c r="AA3794" t="s">
        <v>2029</v>
      </c>
    </row>
    <row r="3795" spans="1:27" ht="15" customHeight="1">
      <c r="A3795" s="962" t="s">
        <v>271</v>
      </c>
      <c r="B3795" t="s">
        <v>302</v>
      </c>
      <c r="C3795" t="s">
        <v>13</v>
      </c>
      <c r="D3795" t="s">
        <v>11</v>
      </c>
      <c r="E3795" t="s">
        <v>511</v>
      </c>
      <c r="F3795" t="s">
        <v>445</v>
      </c>
      <c r="R3795">
        <v>0.21</v>
      </c>
      <c r="S3795">
        <v>0</v>
      </c>
      <c r="T3795">
        <v>2.77</v>
      </c>
      <c r="X3795">
        <v>0</v>
      </c>
      <c r="Y3795">
        <v>500000000</v>
      </c>
      <c r="AA3795" t="s">
        <v>2029</v>
      </c>
    </row>
    <row r="3796" spans="1:27" ht="15" customHeight="1">
      <c r="A3796" s="962" t="s">
        <v>271</v>
      </c>
      <c r="B3796" t="s">
        <v>303</v>
      </c>
      <c r="C3796" t="s">
        <v>13</v>
      </c>
      <c r="D3796" t="s">
        <v>11</v>
      </c>
      <c r="E3796" t="s">
        <v>511</v>
      </c>
      <c r="F3796" t="s">
        <v>445</v>
      </c>
      <c r="R3796">
        <v>1.7</v>
      </c>
      <c r="S3796">
        <v>0</v>
      </c>
      <c r="T3796">
        <v>2.77</v>
      </c>
      <c r="X3796">
        <v>0</v>
      </c>
      <c r="Y3796">
        <v>500000000</v>
      </c>
      <c r="AA3796" t="s">
        <v>2029</v>
      </c>
    </row>
    <row r="3797" spans="1:27" ht="15" customHeight="1">
      <c r="A3797" s="962" t="s">
        <v>271</v>
      </c>
      <c r="B3797" t="s">
        <v>298</v>
      </c>
      <c r="C3797" t="s">
        <v>13</v>
      </c>
      <c r="D3797" t="s">
        <v>11</v>
      </c>
      <c r="E3797" t="s">
        <v>511</v>
      </c>
      <c r="F3797" t="s">
        <v>445</v>
      </c>
      <c r="R3797">
        <v>1.07</v>
      </c>
      <c r="S3797">
        <v>0</v>
      </c>
      <c r="T3797">
        <v>2.77</v>
      </c>
      <c r="X3797">
        <v>0</v>
      </c>
      <c r="Y3797">
        <v>500000000</v>
      </c>
      <c r="AA3797" t="s">
        <v>2029</v>
      </c>
    </row>
    <row r="3798" spans="1:27" ht="15" customHeight="1">
      <c r="A3798" s="962" t="s">
        <v>271</v>
      </c>
      <c r="B3798" t="s">
        <v>300</v>
      </c>
      <c r="C3798" t="s">
        <v>13</v>
      </c>
      <c r="D3798" t="s">
        <v>11</v>
      </c>
      <c r="E3798" t="s">
        <v>511</v>
      </c>
      <c r="F3798" t="s">
        <v>445</v>
      </c>
      <c r="R3798">
        <v>0.43</v>
      </c>
      <c r="S3798">
        <v>0</v>
      </c>
      <c r="T3798">
        <v>2.77</v>
      </c>
      <c r="X3798">
        <v>0</v>
      </c>
      <c r="Y3798">
        <v>500000000</v>
      </c>
      <c r="AA3798" t="s">
        <v>2029</v>
      </c>
    </row>
    <row r="3799" spans="1:27" ht="15" customHeight="1">
      <c r="A3799" s="962" t="s">
        <v>272</v>
      </c>
      <c r="B3799" t="s">
        <v>296</v>
      </c>
      <c r="C3799" t="s">
        <v>13</v>
      </c>
      <c r="D3799" t="s">
        <v>11</v>
      </c>
      <c r="E3799" t="s">
        <v>511</v>
      </c>
      <c r="F3799" t="s">
        <v>445</v>
      </c>
      <c r="R3799">
        <v>0</v>
      </c>
      <c r="S3799">
        <v>0</v>
      </c>
      <c r="T3799">
        <v>0</v>
      </c>
      <c r="X3799">
        <v>0</v>
      </c>
      <c r="Y3799">
        <v>500000000</v>
      </c>
      <c r="AA3799" t="s">
        <v>2029</v>
      </c>
    </row>
    <row r="3800" spans="1:27" ht="15" customHeight="1">
      <c r="A3800" s="962" t="s">
        <v>272</v>
      </c>
      <c r="B3800" t="s">
        <v>289</v>
      </c>
      <c r="C3800" t="s">
        <v>13</v>
      </c>
      <c r="D3800" t="s">
        <v>11</v>
      </c>
      <c r="E3800" t="s">
        <v>511</v>
      </c>
      <c r="F3800" t="s">
        <v>445</v>
      </c>
      <c r="R3800">
        <v>0</v>
      </c>
      <c r="S3800">
        <v>0</v>
      </c>
      <c r="T3800">
        <v>0</v>
      </c>
      <c r="X3800">
        <v>0</v>
      </c>
      <c r="Y3800">
        <v>500000000</v>
      </c>
      <c r="AA3800" t="s">
        <v>2029</v>
      </c>
    </row>
    <row r="3801" spans="1:27" ht="15" customHeight="1">
      <c r="A3801" s="962" t="s">
        <v>272</v>
      </c>
      <c r="B3801" t="s">
        <v>288</v>
      </c>
      <c r="C3801" t="s">
        <v>13</v>
      </c>
      <c r="D3801" t="s">
        <v>11</v>
      </c>
      <c r="E3801" t="s">
        <v>511</v>
      </c>
      <c r="F3801" t="s">
        <v>445</v>
      </c>
      <c r="R3801">
        <v>0</v>
      </c>
      <c r="S3801">
        <v>0</v>
      </c>
      <c r="T3801">
        <v>0</v>
      </c>
      <c r="X3801">
        <v>0</v>
      </c>
      <c r="Y3801">
        <v>500000000</v>
      </c>
      <c r="AA3801" t="s">
        <v>2029</v>
      </c>
    </row>
    <row r="3802" spans="1:27" ht="15" customHeight="1">
      <c r="A3802" s="962" t="s">
        <v>272</v>
      </c>
      <c r="B3802" t="s">
        <v>287</v>
      </c>
      <c r="C3802" t="s">
        <v>13</v>
      </c>
      <c r="D3802" t="s">
        <v>11</v>
      </c>
      <c r="E3802" t="s">
        <v>511</v>
      </c>
      <c r="F3802" t="s">
        <v>445</v>
      </c>
      <c r="R3802">
        <v>0</v>
      </c>
      <c r="S3802">
        <v>0</v>
      </c>
      <c r="T3802">
        <v>0</v>
      </c>
      <c r="X3802">
        <v>0</v>
      </c>
      <c r="Y3802">
        <v>500000000</v>
      </c>
      <c r="AA3802" t="s">
        <v>2029</v>
      </c>
    </row>
    <row r="3803" spans="1:27" ht="15" customHeight="1">
      <c r="A3803" s="962" t="s">
        <v>273</v>
      </c>
      <c r="B3803" t="s">
        <v>296</v>
      </c>
      <c r="C3803" t="s">
        <v>13</v>
      </c>
      <c r="D3803" t="s">
        <v>11</v>
      </c>
      <c r="E3803" t="s">
        <v>511</v>
      </c>
      <c r="F3803" t="s">
        <v>445</v>
      </c>
      <c r="R3803">
        <v>0</v>
      </c>
      <c r="S3803">
        <v>0</v>
      </c>
      <c r="T3803">
        <v>0</v>
      </c>
      <c r="X3803">
        <v>0</v>
      </c>
      <c r="Y3803">
        <v>500000000</v>
      </c>
      <c r="AA3803" t="s">
        <v>2029</v>
      </c>
    </row>
    <row r="3804" spans="1:27" ht="15" customHeight="1">
      <c r="A3804" s="962" t="s">
        <v>273</v>
      </c>
      <c r="B3804" t="s">
        <v>289</v>
      </c>
      <c r="C3804" t="s">
        <v>13</v>
      </c>
      <c r="D3804" t="s">
        <v>11</v>
      </c>
      <c r="E3804" t="s">
        <v>511</v>
      </c>
      <c r="F3804" t="s">
        <v>445</v>
      </c>
      <c r="R3804">
        <v>0</v>
      </c>
      <c r="S3804">
        <v>0</v>
      </c>
      <c r="T3804">
        <v>0</v>
      </c>
      <c r="X3804">
        <v>0</v>
      </c>
      <c r="Y3804">
        <v>500000000</v>
      </c>
      <c r="AA3804" t="s">
        <v>2029</v>
      </c>
    </row>
    <row r="3805" spans="1:27" ht="15" customHeight="1">
      <c r="A3805" s="962" t="s">
        <v>273</v>
      </c>
      <c r="B3805" t="s">
        <v>288</v>
      </c>
      <c r="C3805" t="s">
        <v>13</v>
      </c>
      <c r="D3805" t="s">
        <v>11</v>
      </c>
      <c r="E3805" t="s">
        <v>511</v>
      </c>
      <c r="F3805" t="s">
        <v>445</v>
      </c>
      <c r="R3805">
        <v>0</v>
      </c>
      <c r="S3805">
        <v>0</v>
      </c>
      <c r="T3805">
        <v>0</v>
      </c>
      <c r="X3805">
        <v>0</v>
      </c>
      <c r="Y3805">
        <v>500000000</v>
      </c>
      <c r="AA3805" t="s">
        <v>2029</v>
      </c>
    </row>
    <row r="3806" spans="1:27" ht="15" customHeight="1">
      <c r="A3806" s="962" t="s">
        <v>273</v>
      </c>
      <c r="B3806" t="s">
        <v>287</v>
      </c>
      <c r="C3806" t="s">
        <v>13</v>
      </c>
      <c r="D3806" t="s">
        <v>11</v>
      </c>
      <c r="E3806" t="s">
        <v>511</v>
      </c>
      <c r="F3806" t="s">
        <v>445</v>
      </c>
      <c r="R3806">
        <v>0</v>
      </c>
      <c r="S3806">
        <v>0</v>
      </c>
      <c r="T3806">
        <v>0</v>
      </c>
      <c r="X3806">
        <v>0</v>
      </c>
      <c r="Y3806">
        <v>500000000</v>
      </c>
      <c r="AA3806" t="s">
        <v>2029</v>
      </c>
    </row>
    <row r="3807" spans="1:27" ht="15" customHeight="1">
      <c r="A3807" s="962" t="s">
        <v>274</v>
      </c>
      <c r="B3807" t="s">
        <v>283</v>
      </c>
      <c r="C3807" t="s">
        <v>13</v>
      </c>
      <c r="D3807" t="s">
        <v>11</v>
      </c>
      <c r="E3807" t="s">
        <v>511</v>
      </c>
      <c r="F3807" t="s">
        <v>445</v>
      </c>
      <c r="R3807">
        <v>0</v>
      </c>
      <c r="U3807">
        <v>0</v>
      </c>
      <c r="V3807">
        <v>0</v>
      </c>
      <c r="X3807">
        <v>0</v>
      </c>
      <c r="Y3807">
        <v>500000000</v>
      </c>
      <c r="Z3807">
        <v>0</v>
      </c>
      <c r="AA3807" t="s">
        <v>2028</v>
      </c>
    </row>
    <row r="3808" spans="1:27" ht="15" customHeight="1">
      <c r="A3808" s="962" t="s">
        <v>277</v>
      </c>
      <c r="B3808" t="s">
        <v>246</v>
      </c>
      <c r="C3808" t="s">
        <v>13</v>
      </c>
      <c r="D3808" t="s">
        <v>11</v>
      </c>
      <c r="E3808" t="s">
        <v>511</v>
      </c>
      <c r="F3808" t="s">
        <v>445</v>
      </c>
      <c r="R3808">
        <v>0</v>
      </c>
      <c r="S3808">
        <v>0</v>
      </c>
      <c r="T3808">
        <v>500000000</v>
      </c>
      <c r="X3808">
        <v>0</v>
      </c>
      <c r="Y3808">
        <v>500000000</v>
      </c>
      <c r="AA3808" t="s">
        <v>2027</v>
      </c>
    </row>
    <row r="3809" spans="1:27" ht="15" customHeight="1">
      <c r="A3809" s="962" t="s">
        <v>277</v>
      </c>
      <c r="B3809" t="s">
        <v>244</v>
      </c>
      <c r="C3809" t="s">
        <v>13</v>
      </c>
      <c r="D3809" t="s">
        <v>11</v>
      </c>
      <c r="E3809" t="s">
        <v>511</v>
      </c>
      <c r="F3809" t="s">
        <v>445</v>
      </c>
      <c r="G3809" t="s">
        <v>584</v>
      </c>
      <c r="I3809" t="s">
        <v>332</v>
      </c>
      <c r="K3809" t="s">
        <v>333</v>
      </c>
      <c r="L3809" t="s">
        <v>277</v>
      </c>
      <c r="M3809" t="s">
        <v>54</v>
      </c>
      <c r="O3809" t="s">
        <v>365</v>
      </c>
      <c r="P3809" t="s">
        <v>336</v>
      </c>
      <c r="Q3809" t="s">
        <v>337</v>
      </c>
      <c r="R3809">
        <v>177</v>
      </c>
      <c r="U3809">
        <v>177.38</v>
      </c>
      <c r="V3809">
        <v>8.8699999999999992</v>
      </c>
      <c r="W3809">
        <v>0.1</v>
      </c>
      <c r="X3809">
        <v>0</v>
      </c>
      <c r="Y3809">
        <v>500000000</v>
      </c>
      <c r="Z3809">
        <v>0</v>
      </c>
      <c r="AA3809" t="s">
        <v>2026</v>
      </c>
    </row>
    <row r="3810" spans="1:27" ht="15" customHeight="1">
      <c r="A3810" s="962" t="s">
        <v>278</v>
      </c>
      <c r="B3810" t="s">
        <v>252</v>
      </c>
      <c r="C3810" t="s">
        <v>13</v>
      </c>
      <c r="D3810" t="s">
        <v>11</v>
      </c>
      <c r="E3810" t="s">
        <v>511</v>
      </c>
      <c r="F3810" t="s">
        <v>445</v>
      </c>
      <c r="J3810" t="s">
        <v>340</v>
      </c>
      <c r="L3810" t="s">
        <v>252</v>
      </c>
      <c r="R3810">
        <v>0</v>
      </c>
      <c r="U3810">
        <v>0</v>
      </c>
      <c r="V3810">
        <v>0</v>
      </c>
      <c r="X3810">
        <v>0</v>
      </c>
      <c r="Y3810">
        <v>500000000</v>
      </c>
      <c r="Z3810">
        <v>0</v>
      </c>
      <c r="AA3810" t="s">
        <v>2026</v>
      </c>
    </row>
    <row r="3811" spans="1:27" ht="15" customHeight="1">
      <c r="A3811" s="962" t="s">
        <v>278</v>
      </c>
      <c r="B3811" t="s">
        <v>247</v>
      </c>
      <c r="C3811" t="s">
        <v>13</v>
      </c>
      <c r="D3811" t="s">
        <v>11</v>
      </c>
      <c r="E3811" t="s">
        <v>511</v>
      </c>
      <c r="F3811" t="s">
        <v>445</v>
      </c>
      <c r="G3811" t="s">
        <v>585</v>
      </c>
      <c r="I3811" t="s">
        <v>332</v>
      </c>
      <c r="K3811" t="s">
        <v>333</v>
      </c>
      <c r="L3811" t="s">
        <v>367</v>
      </c>
      <c r="M3811" t="s">
        <v>54</v>
      </c>
      <c r="O3811" t="s">
        <v>361</v>
      </c>
      <c r="P3811" t="s">
        <v>336</v>
      </c>
      <c r="Q3811" t="s">
        <v>337</v>
      </c>
      <c r="R3811">
        <v>81.2</v>
      </c>
      <c r="U3811">
        <v>81.209999999999994</v>
      </c>
      <c r="V3811">
        <v>4.0599999999999996</v>
      </c>
      <c r="W3811">
        <v>0.1</v>
      </c>
      <c r="X3811">
        <v>0</v>
      </c>
      <c r="Y3811">
        <v>500000000</v>
      </c>
      <c r="Z3811">
        <v>0</v>
      </c>
      <c r="AA3811" t="s">
        <v>2026</v>
      </c>
    </row>
    <row r="3812" spans="1:27" ht="15" customHeight="1">
      <c r="A3812" s="962" t="s">
        <v>278</v>
      </c>
      <c r="B3812" t="s">
        <v>251</v>
      </c>
      <c r="C3812" t="s">
        <v>13</v>
      </c>
      <c r="D3812" t="s">
        <v>11</v>
      </c>
      <c r="E3812" t="s">
        <v>511</v>
      </c>
      <c r="F3812" t="s">
        <v>445</v>
      </c>
      <c r="R3812">
        <v>0</v>
      </c>
      <c r="X3812">
        <v>0</v>
      </c>
      <c r="Y3812">
        <v>500000000</v>
      </c>
      <c r="AA3812" t="s">
        <v>2025</v>
      </c>
    </row>
    <row r="3813" spans="1:27" ht="15" customHeight="1">
      <c r="A3813" s="962" t="s">
        <v>279</v>
      </c>
      <c r="B3813" t="s">
        <v>254</v>
      </c>
      <c r="C3813" t="s">
        <v>13</v>
      </c>
      <c r="D3813" t="s">
        <v>11</v>
      </c>
      <c r="E3813" t="s">
        <v>511</v>
      </c>
      <c r="F3813" t="s">
        <v>445</v>
      </c>
      <c r="O3813" t="s">
        <v>361</v>
      </c>
      <c r="P3813" t="s">
        <v>868</v>
      </c>
      <c r="Q3813" t="s">
        <v>869</v>
      </c>
      <c r="R3813">
        <v>94.3</v>
      </c>
      <c r="X3813">
        <v>0</v>
      </c>
      <c r="Y3813">
        <v>500000000</v>
      </c>
      <c r="AA3813" t="s">
        <v>2025</v>
      </c>
    </row>
    <row r="3814" spans="1:27" ht="15" customHeight="1">
      <c r="A3814" s="962" t="s">
        <v>279</v>
      </c>
      <c r="B3814" t="s">
        <v>253</v>
      </c>
      <c r="C3814" t="s">
        <v>13</v>
      </c>
      <c r="D3814" t="s">
        <v>11</v>
      </c>
      <c r="E3814" t="s">
        <v>511</v>
      </c>
      <c r="F3814" t="s">
        <v>445</v>
      </c>
      <c r="G3814" t="s">
        <v>586</v>
      </c>
      <c r="I3814" t="s">
        <v>332</v>
      </c>
      <c r="K3814" t="s">
        <v>333</v>
      </c>
      <c r="L3814" t="s">
        <v>253</v>
      </c>
      <c r="M3814" t="s">
        <v>54</v>
      </c>
      <c r="O3814" t="s">
        <v>335</v>
      </c>
      <c r="P3814" t="s">
        <v>336</v>
      </c>
      <c r="Q3814" t="s">
        <v>337</v>
      </c>
      <c r="R3814">
        <v>13.9</v>
      </c>
      <c r="U3814">
        <v>13.88</v>
      </c>
      <c r="V3814">
        <v>0.69</v>
      </c>
      <c r="W3814">
        <v>0.1</v>
      </c>
      <c r="X3814">
        <v>0</v>
      </c>
      <c r="Y3814">
        <v>500000000</v>
      </c>
      <c r="Z3814">
        <v>0</v>
      </c>
      <c r="AA3814" t="s">
        <v>2028</v>
      </c>
    </row>
    <row r="3815" spans="1:27" ht="15" customHeight="1">
      <c r="A3815" s="962" t="s">
        <v>279</v>
      </c>
      <c r="B3815" t="s">
        <v>251</v>
      </c>
      <c r="C3815" t="s">
        <v>13</v>
      </c>
      <c r="D3815" t="s">
        <v>11</v>
      </c>
      <c r="E3815" t="s">
        <v>511</v>
      </c>
      <c r="F3815" t="s">
        <v>445</v>
      </c>
      <c r="G3815" t="s">
        <v>456</v>
      </c>
      <c r="I3815" t="s">
        <v>332</v>
      </c>
      <c r="K3815" t="s">
        <v>333</v>
      </c>
      <c r="L3815" t="s">
        <v>253</v>
      </c>
      <c r="M3815" t="s">
        <v>54</v>
      </c>
      <c r="O3815" t="s">
        <v>335</v>
      </c>
      <c r="P3815" t="s">
        <v>336</v>
      </c>
      <c r="Q3815" t="s">
        <v>337</v>
      </c>
      <c r="R3815">
        <v>13.9</v>
      </c>
      <c r="X3815">
        <v>0</v>
      </c>
      <c r="Y3815">
        <v>500000000</v>
      </c>
      <c r="AA3815" t="s">
        <v>2025</v>
      </c>
    </row>
    <row r="3816" spans="1:27" ht="15" customHeight="1">
      <c r="A3816" s="962" t="s">
        <v>279</v>
      </c>
      <c r="B3816" t="s">
        <v>255</v>
      </c>
      <c r="C3816" t="s">
        <v>13</v>
      </c>
      <c r="D3816" t="s">
        <v>11</v>
      </c>
      <c r="E3816" t="s">
        <v>511</v>
      </c>
      <c r="F3816" t="s">
        <v>445</v>
      </c>
      <c r="H3816" t="s">
        <v>931</v>
      </c>
      <c r="I3816" t="s">
        <v>853</v>
      </c>
      <c r="J3816" t="s">
        <v>848</v>
      </c>
      <c r="K3816" t="s">
        <v>854</v>
      </c>
      <c r="L3816" t="s">
        <v>855</v>
      </c>
      <c r="M3816" t="s">
        <v>55</v>
      </c>
      <c r="O3816" t="s">
        <v>361</v>
      </c>
      <c r="P3816" t="s">
        <v>851</v>
      </c>
      <c r="Q3816" t="s">
        <v>337</v>
      </c>
      <c r="R3816">
        <v>0.96</v>
      </c>
      <c r="X3816">
        <v>0</v>
      </c>
      <c r="Y3816">
        <v>500000000</v>
      </c>
      <c r="AA3816" t="s">
        <v>2025</v>
      </c>
    </row>
    <row r="3817" spans="1:27" ht="15" customHeight="1">
      <c r="A3817" s="962" t="s">
        <v>280</v>
      </c>
      <c r="B3817" t="s">
        <v>257</v>
      </c>
      <c r="C3817" t="s">
        <v>13</v>
      </c>
      <c r="D3817" t="s">
        <v>11</v>
      </c>
      <c r="E3817" t="s">
        <v>511</v>
      </c>
      <c r="F3817" t="s">
        <v>445</v>
      </c>
      <c r="J3817" t="s">
        <v>436</v>
      </c>
      <c r="R3817">
        <v>0</v>
      </c>
      <c r="U3817">
        <v>0</v>
      </c>
      <c r="V3817">
        <v>0</v>
      </c>
      <c r="X3817">
        <v>0</v>
      </c>
      <c r="Y3817">
        <v>500000000</v>
      </c>
      <c r="Z3817">
        <v>0</v>
      </c>
      <c r="AA3817" t="s">
        <v>2028</v>
      </c>
    </row>
    <row r="3818" spans="1:27" ht="15" customHeight="1">
      <c r="A3818" s="962" t="s">
        <v>280</v>
      </c>
      <c r="B3818" t="s">
        <v>259</v>
      </c>
      <c r="C3818" t="s">
        <v>13</v>
      </c>
      <c r="D3818" t="s">
        <v>11</v>
      </c>
      <c r="E3818" t="s">
        <v>511</v>
      </c>
      <c r="F3818" t="s">
        <v>445</v>
      </c>
      <c r="R3818">
        <v>0</v>
      </c>
      <c r="U3818">
        <v>0</v>
      </c>
      <c r="V3818">
        <v>0</v>
      </c>
      <c r="X3818">
        <v>0</v>
      </c>
      <c r="Y3818">
        <v>500000000</v>
      </c>
      <c r="Z3818">
        <v>0</v>
      </c>
      <c r="AA3818" t="s">
        <v>2028</v>
      </c>
    </row>
    <row r="3819" spans="1:27" ht="15" customHeight="1">
      <c r="A3819" s="962" t="s">
        <v>280</v>
      </c>
      <c r="B3819" t="s">
        <v>260</v>
      </c>
      <c r="C3819" t="s">
        <v>13</v>
      </c>
      <c r="D3819" t="s">
        <v>11</v>
      </c>
      <c r="E3819" t="s">
        <v>511</v>
      </c>
      <c r="F3819" t="s">
        <v>445</v>
      </c>
      <c r="R3819">
        <v>0</v>
      </c>
      <c r="X3819">
        <v>0</v>
      </c>
      <c r="Y3819">
        <v>500000000</v>
      </c>
      <c r="AA3819" t="s">
        <v>2025</v>
      </c>
    </row>
    <row r="3820" spans="1:27" ht="15" customHeight="1">
      <c r="A3820" s="962" t="s">
        <v>281</v>
      </c>
      <c r="B3820" t="s">
        <v>262</v>
      </c>
      <c r="C3820" t="s">
        <v>13</v>
      </c>
      <c r="D3820" t="s">
        <v>11</v>
      </c>
      <c r="E3820" t="s">
        <v>511</v>
      </c>
      <c r="F3820" t="s">
        <v>445</v>
      </c>
      <c r="L3820" t="s">
        <v>2002</v>
      </c>
      <c r="O3820" t="s">
        <v>361</v>
      </c>
      <c r="P3820" t="s">
        <v>868</v>
      </c>
      <c r="Q3820" t="s">
        <v>869</v>
      </c>
      <c r="R3820">
        <v>0</v>
      </c>
      <c r="S3820">
        <v>0</v>
      </c>
      <c r="T3820">
        <v>500000000</v>
      </c>
      <c r="X3820">
        <v>0</v>
      </c>
      <c r="Y3820">
        <v>500000000</v>
      </c>
      <c r="AA3820" t="s">
        <v>2027</v>
      </c>
    </row>
    <row r="3821" spans="1:27" ht="15" customHeight="1">
      <c r="A3821" s="962" t="s">
        <v>281</v>
      </c>
      <c r="B3821" t="s">
        <v>261</v>
      </c>
      <c r="C3821" t="s">
        <v>13</v>
      </c>
      <c r="D3821" t="s">
        <v>11</v>
      </c>
      <c r="E3821" t="s">
        <v>511</v>
      </c>
      <c r="F3821" t="s">
        <v>445</v>
      </c>
      <c r="R3821">
        <v>0</v>
      </c>
      <c r="S3821">
        <v>0</v>
      </c>
      <c r="T3821">
        <v>500000000</v>
      </c>
      <c r="X3821">
        <v>0</v>
      </c>
      <c r="Y3821">
        <v>500000000</v>
      </c>
      <c r="AA3821" t="s">
        <v>2027</v>
      </c>
    </row>
    <row r="3822" spans="1:27" ht="15" customHeight="1">
      <c r="A3822" s="962" t="s">
        <v>282</v>
      </c>
      <c r="B3822" t="s">
        <v>263</v>
      </c>
      <c r="C3822" t="s">
        <v>13</v>
      </c>
      <c r="D3822" t="s">
        <v>11</v>
      </c>
      <c r="E3822" t="s">
        <v>511</v>
      </c>
      <c r="F3822" t="s">
        <v>445</v>
      </c>
      <c r="O3822" t="s">
        <v>361</v>
      </c>
      <c r="P3822" t="s">
        <v>868</v>
      </c>
      <c r="Q3822" t="s">
        <v>869</v>
      </c>
      <c r="R3822">
        <v>0</v>
      </c>
      <c r="S3822">
        <v>0</v>
      </c>
      <c r="T3822">
        <v>500000000</v>
      </c>
      <c r="X3822">
        <v>0</v>
      </c>
      <c r="Y3822">
        <v>500000000</v>
      </c>
      <c r="AA3822" t="s">
        <v>2027</v>
      </c>
    </row>
    <row r="3823" spans="1:27" ht="15" customHeight="1">
      <c r="A3823" s="962" t="s">
        <v>283</v>
      </c>
      <c r="B3823" t="s">
        <v>265</v>
      </c>
      <c r="C3823" t="s">
        <v>13</v>
      </c>
      <c r="D3823" t="s">
        <v>11</v>
      </c>
      <c r="E3823" t="s">
        <v>511</v>
      </c>
      <c r="F3823" t="s">
        <v>445</v>
      </c>
      <c r="O3823" t="s">
        <v>361</v>
      </c>
      <c r="P3823" t="s">
        <v>868</v>
      </c>
      <c r="Q3823" t="s">
        <v>869</v>
      </c>
      <c r="R3823">
        <v>0</v>
      </c>
      <c r="S3823">
        <v>0</v>
      </c>
      <c r="T3823">
        <v>0</v>
      </c>
      <c r="X3823">
        <v>0</v>
      </c>
      <c r="Y3823">
        <v>500000000</v>
      </c>
      <c r="AA3823" t="s">
        <v>2029</v>
      </c>
    </row>
    <row r="3824" spans="1:27" ht="15" customHeight="1">
      <c r="A3824" s="962" t="s">
        <v>283</v>
      </c>
      <c r="B3824" t="s">
        <v>266</v>
      </c>
      <c r="C3824" t="s">
        <v>13</v>
      </c>
      <c r="D3824" t="s">
        <v>11</v>
      </c>
      <c r="E3824" t="s">
        <v>511</v>
      </c>
      <c r="F3824" t="s">
        <v>445</v>
      </c>
      <c r="O3824" t="s">
        <v>361</v>
      </c>
      <c r="P3824" t="s">
        <v>868</v>
      </c>
      <c r="Q3824" t="s">
        <v>869</v>
      </c>
      <c r="R3824">
        <v>0</v>
      </c>
      <c r="S3824">
        <v>0</v>
      </c>
      <c r="T3824">
        <v>0</v>
      </c>
      <c r="X3824">
        <v>0</v>
      </c>
      <c r="Y3824">
        <v>500000000</v>
      </c>
      <c r="AA3824" t="s">
        <v>2029</v>
      </c>
    </row>
    <row r="3825" spans="1:27" ht="15" customHeight="1">
      <c r="A3825" s="962" t="s">
        <v>283</v>
      </c>
      <c r="B3825" t="s">
        <v>264</v>
      </c>
      <c r="C3825" t="s">
        <v>13</v>
      </c>
      <c r="D3825" t="s">
        <v>11</v>
      </c>
      <c r="E3825" t="s">
        <v>511</v>
      </c>
      <c r="F3825" t="s">
        <v>445</v>
      </c>
      <c r="R3825">
        <v>0</v>
      </c>
      <c r="X3825">
        <v>0</v>
      </c>
      <c r="Y3825">
        <v>500000000</v>
      </c>
      <c r="AA3825" t="s">
        <v>2025</v>
      </c>
    </row>
    <row r="3826" spans="1:27" ht="15" customHeight="1">
      <c r="A3826" s="962" t="s">
        <v>284</v>
      </c>
      <c r="B3826" t="s">
        <v>269</v>
      </c>
      <c r="C3826" t="s">
        <v>13</v>
      </c>
      <c r="D3826" t="s">
        <v>11</v>
      </c>
      <c r="E3826" t="s">
        <v>511</v>
      </c>
      <c r="F3826" t="s">
        <v>445</v>
      </c>
      <c r="R3826">
        <v>0</v>
      </c>
      <c r="S3826">
        <v>0</v>
      </c>
      <c r="T3826">
        <v>0</v>
      </c>
      <c r="X3826">
        <v>0</v>
      </c>
      <c r="Y3826">
        <v>500000000</v>
      </c>
      <c r="AA3826" t="s">
        <v>2029</v>
      </c>
    </row>
    <row r="3827" spans="1:27" ht="15" customHeight="1">
      <c r="A3827" s="962" t="s">
        <v>284</v>
      </c>
      <c r="B3827" t="s">
        <v>267</v>
      </c>
      <c r="C3827" t="s">
        <v>13</v>
      </c>
      <c r="D3827" t="s">
        <v>11</v>
      </c>
      <c r="E3827" t="s">
        <v>511</v>
      </c>
      <c r="F3827" t="s">
        <v>445</v>
      </c>
      <c r="R3827">
        <v>0</v>
      </c>
      <c r="S3827">
        <v>0</v>
      </c>
      <c r="T3827">
        <v>0</v>
      </c>
      <c r="X3827">
        <v>0</v>
      </c>
      <c r="Y3827">
        <v>500000000</v>
      </c>
      <c r="AA3827" t="s">
        <v>2029</v>
      </c>
    </row>
    <row r="3828" spans="1:27" ht="15" customHeight="1">
      <c r="A3828" s="962" t="s">
        <v>284</v>
      </c>
      <c r="B3828" t="s">
        <v>268</v>
      </c>
      <c r="C3828" t="s">
        <v>13</v>
      </c>
      <c r="D3828" t="s">
        <v>11</v>
      </c>
      <c r="E3828" t="s">
        <v>511</v>
      </c>
      <c r="F3828" t="s">
        <v>445</v>
      </c>
      <c r="R3828">
        <v>0</v>
      </c>
      <c r="S3828">
        <v>0</v>
      </c>
      <c r="T3828">
        <v>0</v>
      </c>
      <c r="X3828">
        <v>0</v>
      </c>
      <c r="Y3828">
        <v>500000000</v>
      </c>
      <c r="AA3828" t="s">
        <v>2029</v>
      </c>
    </row>
    <row r="3829" spans="1:27" ht="15" customHeight="1">
      <c r="A3829" s="962" t="s">
        <v>285</v>
      </c>
      <c r="B3829" t="s">
        <v>271</v>
      </c>
      <c r="C3829" t="s">
        <v>13</v>
      </c>
      <c r="D3829" t="s">
        <v>11</v>
      </c>
      <c r="E3829" t="s">
        <v>511</v>
      </c>
      <c r="F3829" t="s">
        <v>445</v>
      </c>
      <c r="L3829" t="s">
        <v>2009</v>
      </c>
      <c r="O3829" t="s">
        <v>882</v>
      </c>
      <c r="P3829" t="s">
        <v>2005</v>
      </c>
      <c r="Q3829" t="s">
        <v>2006</v>
      </c>
      <c r="R3829">
        <v>2.77</v>
      </c>
      <c r="X3829">
        <v>0</v>
      </c>
      <c r="Y3829">
        <v>500000000</v>
      </c>
      <c r="AA3829" t="s">
        <v>2025</v>
      </c>
    </row>
    <row r="3830" spans="1:27" ht="15" customHeight="1">
      <c r="A3830" s="962" t="s">
        <v>285</v>
      </c>
      <c r="B3830" t="s">
        <v>270</v>
      </c>
      <c r="C3830" t="s">
        <v>13</v>
      </c>
      <c r="D3830" t="s">
        <v>11</v>
      </c>
      <c r="E3830" t="s">
        <v>511</v>
      </c>
      <c r="F3830" t="s">
        <v>445</v>
      </c>
      <c r="H3830" t="s">
        <v>946</v>
      </c>
      <c r="I3830" t="s">
        <v>853</v>
      </c>
      <c r="J3830" t="s">
        <v>848</v>
      </c>
      <c r="K3830" t="s">
        <v>854</v>
      </c>
      <c r="L3830" t="s">
        <v>947</v>
      </c>
      <c r="M3830" t="s">
        <v>72</v>
      </c>
      <c r="O3830" t="s">
        <v>361</v>
      </c>
      <c r="P3830" t="s">
        <v>851</v>
      </c>
      <c r="Q3830" t="s">
        <v>337</v>
      </c>
      <c r="R3830">
        <v>9.23</v>
      </c>
      <c r="X3830">
        <v>0</v>
      </c>
      <c r="Y3830">
        <v>500000000</v>
      </c>
      <c r="AA3830" t="s">
        <v>2025</v>
      </c>
    </row>
    <row r="3831" spans="1:27" ht="15" customHeight="1">
      <c r="A3831" s="962" t="s">
        <v>286</v>
      </c>
      <c r="B3831" t="s">
        <v>273</v>
      </c>
      <c r="C3831" t="s">
        <v>13</v>
      </c>
      <c r="D3831" t="s">
        <v>11</v>
      </c>
      <c r="E3831" t="s">
        <v>511</v>
      </c>
      <c r="F3831" t="s">
        <v>445</v>
      </c>
      <c r="R3831">
        <v>0</v>
      </c>
      <c r="S3831">
        <v>0</v>
      </c>
      <c r="T3831">
        <v>0</v>
      </c>
      <c r="X3831">
        <v>0</v>
      </c>
      <c r="Y3831">
        <v>500000000</v>
      </c>
      <c r="AA3831" t="s">
        <v>2029</v>
      </c>
    </row>
    <row r="3832" spans="1:27" ht="15" customHeight="1">
      <c r="A3832" s="962" t="s">
        <v>286</v>
      </c>
      <c r="B3832" t="s">
        <v>272</v>
      </c>
      <c r="C3832" t="s">
        <v>13</v>
      </c>
      <c r="D3832" t="s">
        <v>11</v>
      </c>
      <c r="E3832" t="s">
        <v>511</v>
      </c>
      <c r="F3832" t="s">
        <v>445</v>
      </c>
      <c r="R3832">
        <v>0</v>
      </c>
      <c r="S3832">
        <v>0</v>
      </c>
      <c r="T3832">
        <v>0</v>
      </c>
      <c r="X3832">
        <v>0</v>
      </c>
      <c r="Y3832">
        <v>500000000</v>
      </c>
      <c r="AA3832" t="s">
        <v>2029</v>
      </c>
    </row>
    <row r="3833" spans="1:27" ht="15" customHeight="1">
      <c r="A3833" s="962" t="s">
        <v>320</v>
      </c>
      <c r="B3833" t="s">
        <v>257</v>
      </c>
      <c r="C3833" t="s">
        <v>13</v>
      </c>
      <c r="D3833" t="s">
        <v>11</v>
      </c>
      <c r="E3833" t="s">
        <v>511</v>
      </c>
      <c r="F3833" t="s">
        <v>445</v>
      </c>
      <c r="R3833">
        <v>0</v>
      </c>
      <c r="S3833">
        <v>0</v>
      </c>
      <c r="T3833">
        <v>500000000</v>
      </c>
      <c r="X3833">
        <v>0</v>
      </c>
      <c r="Y3833">
        <v>500000000</v>
      </c>
      <c r="AA3833" t="s">
        <v>2027</v>
      </c>
    </row>
    <row r="3834" spans="1:27" ht="15" customHeight="1">
      <c r="A3834" s="962" t="s">
        <v>320</v>
      </c>
      <c r="B3834" t="s">
        <v>259</v>
      </c>
      <c r="C3834" t="s">
        <v>13</v>
      </c>
      <c r="D3834" t="s">
        <v>11</v>
      </c>
      <c r="E3834" t="s">
        <v>511</v>
      </c>
      <c r="F3834" t="s">
        <v>445</v>
      </c>
      <c r="R3834">
        <v>0</v>
      </c>
      <c r="S3834">
        <v>0</v>
      </c>
      <c r="T3834">
        <v>500000000</v>
      </c>
      <c r="X3834">
        <v>0</v>
      </c>
      <c r="Y3834">
        <v>500000000</v>
      </c>
      <c r="AA3834" t="s">
        <v>2027</v>
      </c>
    </row>
    <row r="3835" spans="1:27" ht="15" customHeight="1">
      <c r="A3835" s="962" t="s">
        <v>320</v>
      </c>
      <c r="B3835" t="s">
        <v>246</v>
      </c>
      <c r="C3835" t="s">
        <v>13</v>
      </c>
      <c r="D3835" t="s">
        <v>11</v>
      </c>
      <c r="E3835" t="s">
        <v>511</v>
      </c>
      <c r="F3835" t="s">
        <v>445</v>
      </c>
      <c r="R3835">
        <v>0</v>
      </c>
      <c r="S3835">
        <v>0</v>
      </c>
      <c r="T3835">
        <v>500000000</v>
      </c>
      <c r="X3835">
        <v>0</v>
      </c>
      <c r="Y3835">
        <v>500000000</v>
      </c>
      <c r="AA3835" t="s">
        <v>2027</v>
      </c>
    </row>
    <row r="3836" spans="1:27" ht="15" customHeight="1">
      <c r="A3836" s="962" t="s">
        <v>320</v>
      </c>
      <c r="B3836" t="s">
        <v>261</v>
      </c>
      <c r="C3836" t="s">
        <v>13</v>
      </c>
      <c r="D3836" t="s">
        <v>11</v>
      </c>
      <c r="E3836" t="s">
        <v>511</v>
      </c>
      <c r="F3836" t="s">
        <v>445</v>
      </c>
      <c r="R3836">
        <v>0</v>
      </c>
      <c r="S3836">
        <v>0</v>
      </c>
      <c r="T3836">
        <v>500000000</v>
      </c>
      <c r="X3836">
        <v>0</v>
      </c>
      <c r="Y3836">
        <v>500000000</v>
      </c>
      <c r="AA3836" t="s">
        <v>2027</v>
      </c>
    </row>
    <row r="3837" spans="1:27" ht="15" customHeight="1">
      <c r="A3837" s="962" t="s">
        <v>320</v>
      </c>
      <c r="B3837" t="s">
        <v>262</v>
      </c>
      <c r="C3837" t="s">
        <v>13</v>
      </c>
      <c r="D3837" t="s">
        <v>11</v>
      </c>
      <c r="E3837" t="s">
        <v>511</v>
      </c>
      <c r="F3837" t="s">
        <v>445</v>
      </c>
      <c r="R3837">
        <v>0</v>
      </c>
      <c r="S3837">
        <v>0</v>
      </c>
      <c r="T3837">
        <v>500000000</v>
      </c>
      <c r="X3837">
        <v>0</v>
      </c>
      <c r="Y3837">
        <v>500000000</v>
      </c>
      <c r="AA3837" t="s">
        <v>2027</v>
      </c>
    </row>
    <row r="3838" spans="1:27" ht="15" customHeight="1">
      <c r="A3838" s="962" t="s">
        <v>320</v>
      </c>
      <c r="B3838" t="s">
        <v>263</v>
      </c>
      <c r="C3838" t="s">
        <v>13</v>
      </c>
      <c r="D3838" t="s">
        <v>11</v>
      </c>
      <c r="E3838" t="s">
        <v>511</v>
      </c>
      <c r="F3838" t="s">
        <v>445</v>
      </c>
      <c r="R3838">
        <v>0</v>
      </c>
      <c r="S3838">
        <v>0</v>
      </c>
      <c r="T3838">
        <v>500000000</v>
      </c>
      <c r="X3838">
        <v>0</v>
      </c>
      <c r="Y3838">
        <v>500000000</v>
      </c>
      <c r="AA3838" t="s">
        <v>2027</v>
      </c>
    </row>
    <row r="3839" spans="1:27" ht="15" customHeight="1">
      <c r="A3839" s="962" t="s">
        <v>320</v>
      </c>
      <c r="B3839" t="s">
        <v>254</v>
      </c>
      <c r="C3839" t="s">
        <v>13</v>
      </c>
      <c r="D3839" t="s">
        <v>11</v>
      </c>
      <c r="E3839" t="s">
        <v>511</v>
      </c>
      <c r="F3839" t="s">
        <v>445</v>
      </c>
      <c r="H3839" t="s">
        <v>587</v>
      </c>
      <c r="I3839" t="s">
        <v>353</v>
      </c>
      <c r="K3839" t="s">
        <v>333</v>
      </c>
      <c r="L3839" t="s">
        <v>374</v>
      </c>
      <c r="M3839" t="s">
        <v>58</v>
      </c>
      <c r="O3839" t="s">
        <v>335</v>
      </c>
      <c r="P3839" t="s">
        <v>336</v>
      </c>
      <c r="Q3839" t="s">
        <v>337</v>
      </c>
      <c r="R3839">
        <v>30.4</v>
      </c>
      <c r="U3839">
        <v>30.36</v>
      </c>
      <c r="V3839">
        <v>1.52</v>
      </c>
      <c r="W3839">
        <v>0.1</v>
      </c>
      <c r="X3839">
        <v>0</v>
      </c>
      <c r="Y3839">
        <v>500000000</v>
      </c>
      <c r="Z3839">
        <v>0</v>
      </c>
      <c r="AA3839" t="s">
        <v>2028</v>
      </c>
    </row>
    <row r="3840" spans="1:27" ht="15" customHeight="1">
      <c r="A3840" s="962" t="s">
        <v>323</v>
      </c>
      <c r="B3840" t="s">
        <v>247</v>
      </c>
      <c r="C3840" t="s">
        <v>13</v>
      </c>
      <c r="D3840" t="s">
        <v>11</v>
      </c>
      <c r="E3840" t="s">
        <v>511</v>
      </c>
      <c r="F3840" t="s">
        <v>445</v>
      </c>
      <c r="R3840">
        <v>0</v>
      </c>
      <c r="U3840">
        <v>0</v>
      </c>
      <c r="V3840">
        <v>0</v>
      </c>
      <c r="X3840">
        <v>0</v>
      </c>
      <c r="Y3840">
        <v>500000000</v>
      </c>
      <c r="Z3840">
        <v>0</v>
      </c>
      <c r="AA3840" t="s">
        <v>2028</v>
      </c>
    </row>
    <row r="3841" spans="1:27" ht="15" customHeight="1">
      <c r="A3841" s="962" t="s">
        <v>323</v>
      </c>
      <c r="B3841" t="s">
        <v>254</v>
      </c>
      <c r="C3841" t="s">
        <v>13</v>
      </c>
      <c r="D3841" t="s">
        <v>11</v>
      </c>
      <c r="E3841" t="s">
        <v>511</v>
      </c>
      <c r="F3841" t="s">
        <v>445</v>
      </c>
      <c r="R3841">
        <v>0</v>
      </c>
      <c r="U3841">
        <v>0</v>
      </c>
      <c r="V3841">
        <v>0</v>
      </c>
      <c r="X3841">
        <v>0</v>
      </c>
      <c r="Y3841">
        <v>500000000</v>
      </c>
      <c r="Z3841">
        <v>0</v>
      </c>
      <c r="AA3841" t="s">
        <v>2028</v>
      </c>
    </row>
    <row r="3842" spans="1:27" ht="15" customHeight="1">
      <c r="A3842" s="962" t="s">
        <v>323</v>
      </c>
      <c r="B3842" t="s">
        <v>246</v>
      </c>
      <c r="C3842" t="s">
        <v>13</v>
      </c>
      <c r="D3842" t="s">
        <v>11</v>
      </c>
      <c r="E3842" t="s">
        <v>511</v>
      </c>
      <c r="F3842" t="s">
        <v>445</v>
      </c>
      <c r="R3842">
        <v>0</v>
      </c>
      <c r="S3842">
        <v>0</v>
      </c>
      <c r="T3842">
        <v>500000000</v>
      </c>
      <c r="X3842">
        <v>0</v>
      </c>
      <c r="Y3842">
        <v>500000000</v>
      </c>
      <c r="AA3842" t="s">
        <v>2027</v>
      </c>
    </row>
    <row r="3843" spans="1:27" ht="15" customHeight="1">
      <c r="A3843" s="962" t="s">
        <v>323</v>
      </c>
      <c r="B3843" t="s">
        <v>263</v>
      </c>
      <c r="C3843" t="s">
        <v>13</v>
      </c>
      <c r="D3843" t="s">
        <v>11</v>
      </c>
      <c r="E3843" t="s">
        <v>511</v>
      </c>
      <c r="F3843" t="s">
        <v>445</v>
      </c>
      <c r="R3843">
        <v>0</v>
      </c>
      <c r="S3843">
        <v>0</v>
      </c>
      <c r="T3843">
        <v>500000000</v>
      </c>
      <c r="X3843">
        <v>0</v>
      </c>
      <c r="Y3843">
        <v>500000000</v>
      </c>
      <c r="AA3843" t="s">
        <v>2027</v>
      </c>
    </row>
    <row r="3844" spans="1:27" ht="15" customHeight="1">
      <c r="A3844" s="962" t="s">
        <v>244</v>
      </c>
      <c r="B3844" t="s">
        <v>278</v>
      </c>
      <c r="C3844" t="s">
        <v>13</v>
      </c>
      <c r="D3844" t="s">
        <v>11</v>
      </c>
      <c r="E3844" t="s">
        <v>511</v>
      </c>
      <c r="F3844" t="s">
        <v>458</v>
      </c>
      <c r="O3844" t="s">
        <v>361</v>
      </c>
      <c r="P3844" t="s">
        <v>868</v>
      </c>
      <c r="Q3844" t="s">
        <v>869</v>
      </c>
      <c r="R3844">
        <v>3.18</v>
      </c>
      <c r="X3844">
        <v>0</v>
      </c>
      <c r="Y3844">
        <v>500000000</v>
      </c>
      <c r="AA3844" t="s">
        <v>2025</v>
      </c>
    </row>
    <row r="3845" spans="1:27" ht="15" customHeight="1">
      <c r="A3845" s="962" t="s">
        <v>244</v>
      </c>
      <c r="B3845" t="s">
        <v>279</v>
      </c>
      <c r="C3845" t="s">
        <v>13</v>
      </c>
      <c r="D3845" t="s">
        <v>11</v>
      </c>
      <c r="E3845" t="s">
        <v>511</v>
      </c>
      <c r="F3845" t="s">
        <v>458</v>
      </c>
      <c r="G3845" t="s">
        <v>588</v>
      </c>
      <c r="I3845" t="s">
        <v>415</v>
      </c>
      <c r="K3845" t="s">
        <v>333</v>
      </c>
      <c r="L3845" t="s">
        <v>334</v>
      </c>
      <c r="M3845" t="s">
        <v>68</v>
      </c>
      <c r="O3845" t="s">
        <v>335</v>
      </c>
      <c r="P3845" t="s">
        <v>336</v>
      </c>
      <c r="Q3845" t="s">
        <v>337</v>
      </c>
      <c r="R3845">
        <v>3.91</v>
      </c>
      <c r="U3845">
        <v>3.91</v>
      </c>
      <c r="V3845">
        <v>0.2</v>
      </c>
      <c r="W3845">
        <v>0.1</v>
      </c>
      <c r="X3845">
        <v>0</v>
      </c>
      <c r="Y3845">
        <v>500000000</v>
      </c>
      <c r="Z3845">
        <v>0</v>
      </c>
      <c r="AA3845" t="s">
        <v>2028</v>
      </c>
    </row>
    <row r="3846" spans="1:27" ht="15" customHeight="1">
      <c r="A3846" s="962" t="s">
        <v>246</v>
      </c>
      <c r="B3846" t="s">
        <v>321</v>
      </c>
      <c r="C3846" t="s">
        <v>13</v>
      </c>
      <c r="D3846" t="s">
        <v>11</v>
      </c>
      <c r="E3846" t="s">
        <v>511</v>
      </c>
      <c r="F3846" t="s">
        <v>458</v>
      </c>
      <c r="R3846">
        <v>0</v>
      </c>
      <c r="S3846">
        <v>0</v>
      </c>
      <c r="T3846">
        <v>500000000</v>
      </c>
      <c r="X3846">
        <v>0</v>
      </c>
      <c r="Y3846">
        <v>500000000</v>
      </c>
      <c r="AA3846" t="s">
        <v>2027</v>
      </c>
    </row>
    <row r="3847" spans="1:27" ht="15" customHeight="1">
      <c r="A3847" s="962" t="s">
        <v>246</v>
      </c>
      <c r="B3847" t="s">
        <v>281</v>
      </c>
      <c r="C3847" t="s">
        <v>13</v>
      </c>
      <c r="D3847" t="s">
        <v>11</v>
      </c>
      <c r="E3847" t="s">
        <v>511</v>
      </c>
      <c r="F3847" t="s">
        <v>458</v>
      </c>
      <c r="R3847">
        <v>0</v>
      </c>
      <c r="S3847">
        <v>0</v>
      </c>
      <c r="T3847">
        <v>500000000</v>
      </c>
      <c r="X3847">
        <v>0</v>
      </c>
      <c r="Y3847">
        <v>500000000</v>
      </c>
      <c r="AA3847" t="s">
        <v>2027</v>
      </c>
    </row>
    <row r="3848" spans="1:27" ht="15" customHeight="1">
      <c r="A3848" s="962" t="s">
        <v>246</v>
      </c>
      <c r="B3848" t="s">
        <v>282</v>
      </c>
      <c r="C3848" t="s">
        <v>13</v>
      </c>
      <c r="D3848" t="s">
        <v>11</v>
      </c>
      <c r="E3848" t="s">
        <v>511</v>
      </c>
      <c r="F3848" t="s">
        <v>458</v>
      </c>
      <c r="R3848">
        <v>0</v>
      </c>
      <c r="S3848">
        <v>0</v>
      </c>
      <c r="T3848">
        <v>500000000</v>
      </c>
      <c r="X3848">
        <v>0</v>
      </c>
      <c r="Y3848">
        <v>500000000</v>
      </c>
      <c r="AA3848" t="s">
        <v>2027</v>
      </c>
    </row>
    <row r="3849" spans="1:27" ht="15" customHeight="1">
      <c r="A3849" s="962" t="s">
        <v>246</v>
      </c>
      <c r="B3849" t="s">
        <v>324</v>
      </c>
      <c r="C3849" t="s">
        <v>13</v>
      </c>
      <c r="D3849" t="s">
        <v>11</v>
      </c>
      <c r="E3849" t="s">
        <v>511</v>
      </c>
      <c r="F3849" t="s">
        <v>458</v>
      </c>
      <c r="R3849">
        <v>0</v>
      </c>
      <c r="S3849">
        <v>0</v>
      </c>
      <c r="T3849">
        <v>500000000</v>
      </c>
      <c r="X3849">
        <v>0</v>
      </c>
      <c r="Y3849">
        <v>500000000</v>
      </c>
      <c r="AA3849" t="s">
        <v>2027</v>
      </c>
    </row>
    <row r="3850" spans="1:27" ht="15" customHeight="1">
      <c r="A3850" s="962" t="s">
        <v>247</v>
      </c>
      <c r="B3850" t="s">
        <v>300</v>
      </c>
      <c r="C3850" t="s">
        <v>13</v>
      </c>
      <c r="D3850" t="s">
        <v>11</v>
      </c>
      <c r="E3850" t="s">
        <v>511</v>
      </c>
      <c r="F3850" t="s">
        <v>458</v>
      </c>
      <c r="J3850" t="s">
        <v>663</v>
      </c>
      <c r="L3850" t="s">
        <v>339</v>
      </c>
      <c r="O3850" t="s">
        <v>882</v>
      </c>
      <c r="P3850" t="s">
        <v>868</v>
      </c>
      <c r="Q3850" t="s">
        <v>869</v>
      </c>
      <c r="R3850">
        <v>2.9</v>
      </c>
      <c r="X3850">
        <v>0</v>
      </c>
      <c r="Y3850">
        <v>500000000</v>
      </c>
      <c r="AA3850" t="s">
        <v>2025</v>
      </c>
    </row>
    <row r="3851" spans="1:27" ht="15" customHeight="1">
      <c r="A3851" s="962" t="s">
        <v>247</v>
      </c>
      <c r="B3851" t="s">
        <v>290</v>
      </c>
      <c r="C3851" t="s">
        <v>13</v>
      </c>
      <c r="D3851" t="s">
        <v>11</v>
      </c>
      <c r="E3851" t="s">
        <v>511</v>
      </c>
      <c r="F3851" t="s">
        <v>458</v>
      </c>
      <c r="J3851" t="s">
        <v>338</v>
      </c>
      <c r="L3851" t="s">
        <v>339</v>
      </c>
      <c r="R3851">
        <v>0</v>
      </c>
      <c r="U3851">
        <v>0</v>
      </c>
      <c r="V3851">
        <v>0</v>
      </c>
      <c r="X3851">
        <v>0</v>
      </c>
      <c r="Y3851">
        <v>500000000</v>
      </c>
      <c r="Z3851">
        <v>0</v>
      </c>
      <c r="AA3851" t="s">
        <v>2028</v>
      </c>
    </row>
    <row r="3852" spans="1:27" ht="15" customHeight="1">
      <c r="A3852" s="962" t="s">
        <v>247</v>
      </c>
      <c r="B3852" t="s">
        <v>289</v>
      </c>
      <c r="C3852" t="s">
        <v>13</v>
      </c>
      <c r="D3852" t="s">
        <v>11</v>
      </c>
      <c r="E3852" t="s">
        <v>511</v>
      </c>
      <c r="F3852" t="s">
        <v>458</v>
      </c>
      <c r="R3852">
        <v>0</v>
      </c>
      <c r="X3852">
        <v>0</v>
      </c>
      <c r="Y3852">
        <v>500000000</v>
      </c>
      <c r="AA3852" t="s">
        <v>2025</v>
      </c>
    </row>
    <row r="3853" spans="1:27" ht="15" customHeight="1">
      <c r="A3853" s="962" t="s">
        <v>247</v>
      </c>
      <c r="B3853" t="s">
        <v>288</v>
      </c>
      <c r="C3853" t="s">
        <v>13</v>
      </c>
      <c r="D3853" t="s">
        <v>11</v>
      </c>
      <c r="E3853" t="s">
        <v>511</v>
      </c>
      <c r="F3853" t="s">
        <v>458</v>
      </c>
      <c r="R3853">
        <v>2.9</v>
      </c>
      <c r="X3853">
        <v>0</v>
      </c>
      <c r="Y3853">
        <v>500000000</v>
      </c>
      <c r="AA3853" t="s">
        <v>2025</v>
      </c>
    </row>
    <row r="3854" spans="1:27" ht="15" customHeight="1">
      <c r="A3854" s="962" t="s">
        <v>247</v>
      </c>
      <c r="B3854" t="s">
        <v>298</v>
      </c>
      <c r="C3854" t="s">
        <v>13</v>
      </c>
      <c r="D3854" t="s">
        <v>11</v>
      </c>
      <c r="E3854" t="s">
        <v>511</v>
      </c>
      <c r="F3854" t="s">
        <v>458</v>
      </c>
      <c r="R3854">
        <v>2.9</v>
      </c>
      <c r="X3854">
        <v>0</v>
      </c>
      <c r="Y3854">
        <v>500000000</v>
      </c>
      <c r="AA3854" t="s">
        <v>2025</v>
      </c>
    </row>
    <row r="3855" spans="1:27" ht="15" customHeight="1">
      <c r="A3855" s="962" t="s">
        <v>247</v>
      </c>
      <c r="B3855" t="s">
        <v>297</v>
      </c>
      <c r="C3855" t="s">
        <v>13</v>
      </c>
      <c r="D3855" t="s">
        <v>11</v>
      </c>
      <c r="E3855" t="s">
        <v>511</v>
      </c>
      <c r="F3855" t="s">
        <v>458</v>
      </c>
      <c r="R3855">
        <v>2.9</v>
      </c>
      <c r="X3855">
        <v>0</v>
      </c>
      <c r="Y3855">
        <v>500000000</v>
      </c>
      <c r="AA3855" t="s">
        <v>2025</v>
      </c>
    </row>
    <row r="3856" spans="1:27" ht="15" customHeight="1">
      <c r="A3856" s="962" t="s">
        <v>247</v>
      </c>
      <c r="B3856" t="s">
        <v>287</v>
      </c>
      <c r="C3856" t="s">
        <v>13</v>
      </c>
      <c r="D3856" t="s">
        <v>11</v>
      </c>
      <c r="E3856" t="s">
        <v>511</v>
      </c>
      <c r="F3856" t="s">
        <v>458</v>
      </c>
      <c r="R3856">
        <v>3.12</v>
      </c>
      <c r="X3856">
        <v>0</v>
      </c>
      <c r="Y3856">
        <v>500000000</v>
      </c>
      <c r="AA3856" t="s">
        <v>2025</v>
      </c>
    </row>
    <row r="3857" spans="1:27" ht="15" customHeight="1">
      <c r="A3857" s="962" t="s">
        <v>247</v>
      </c>
      <c r="B3857" t="s">
        <v>301</v>
      </c>
      <c r="C3857" t="s">
        <v>13</v>
      </c>
      <c r="D3857" t="s">
        <v>11</v>
      </c>
      <c r="E3857" t="s">
        <v>511</v>
      </c>
      <c r="F3857" t="s">
        <v>458</v>
      </c>
      <c r="R3857">
        <v>1.45</v>
      </c>
      <c r="S3857">
        <v>0</v>
      </c>
      <c r="T3857">
        <v>2.9</v>
      </c>
      <c r="X3857">
        <v>0</v>
      </c>
      <c r="Y3857">
        <v>500000000</v>
      </c>
      <c r="AA3857" t="s">
        <v>2029</v>
      </c>
    </row>
    <row r="3858" spans="1:27" ht="15" customHeight="1">
      <c r="A3858" s="962" t="s">
        <v>247</v>
      </c>
      <c r="B3858" t="s">
        <v>302</v>
      </c>
      <c r="C3858" t="s">
        <v>13</v>
      </c>
      <c r="D3858" t="s">
        <v>11</v>
      </c>
      <c r="E3858" t="s">
        <v>511</v>
      </c>
      <c r="F3858" t="s">
        <v>458</v>
      </c>
      <c r="R3858">
        <v>1.45</v>
      </c>
      <c r="S3858">
        <v>0</v>
      </c>
      <c r="T3858">
        <v>2.9</v>
      </c>
      <c r="X3858">
        <v>0</v>
      </c>
      <c r="Y3858">
        <v>500000000</v>
      </c>
      <c r="AA3858" t="s">
        <v>2029</v>
      </c>
    </row>
    <row r="3859" spans="1:27" ht="15" customHeight="1">
      <c r="A3859" s="962" t="s">
        <v>247</v>
      </c>
      <c r="B3859" t="s">
        <v>322</v>
      </c>
      <c r="C3859" t="s">
        <v>13</v>
      </c>
      <c r="D3859" t="s">
        <v>11</v>
      </c>
      <c r="E3859" t="s">
        <v>511</v>
      </c>
      <c r="F3859" t="s">
        <v>458</v>
      </c>
      <c r="H3859" t="s">
        <v>915</v>
      </c>
      <c r="I3859" t="s">
        <v>450</v>
      </c>
      <c r="J3859" t="s">
        <v>950</v>
      </c>
      <c r="K3859" t="s">
        <v>854</v>
      </c>
      <c r="L3859" t="s">
        <v>871</v>
      </c>
      <c r="M3859" t="s">
        <v>56</v>
      </c>
      <c r="O3859" t="s">
        <v>361</v>
      </c>
      <c r="P3859" t="s">
        <v>851</v>
      </c>
      <c r="Q3859" t="s">
        <v>337</v>
      </c>
      <c r="R3859">
        <v>0.06</v>
      </c>
      <c r="X3859">
        <v>0</v>
      </c>
      <c r="Y3859">
        <v>500000000</v>
      </c>
      <c r="AA3859" t="s">
        <v>2025</v>
      </c>
    </row>
    <row r="3860" spans="1:27" ht="15" customHeight="1">
      <c r="A3860" s="962" t="s">
        <v>247</v>
      </c>
      <c r="B3860" t="s">
        <v>318</v>
      </c>
      <c r="C3860" t="s">
        <v>13</v>
      </c>
      <c r="D3860" t="s">
        <v>11</v>
      </c>
      <c r="E3860" t="s">
        <v>511</v>
      </c>
      <c r="F3860" t="s">
        <v>458</v>
      </c>
      <c r="H3860" t="s">
        <v>848</v>
      </c>
      <c r="I3860" t="s">
        <v>848</v>
      </c>
      <c r="J3860" t="s">
        <v>951</v>
      </c>
      <c r="K3860" t="s">
        <v>849</v>
      </c>
      <c r="L3860" t="s">
        <v>850</v>
      </c>
      <c r="M3860" t="s">
        <v>848</v>
      </c>
      <c r="O3860" t="s">
        <v>882</v>
      </c>
      <c r="P3860" t="s">
        <v>851</v>
      </c>
      <c r="Q3860" t="s">
        <v>337</v>
      </c>
      <c r="R3860">
        <v>0.22</v>
      </c>
      <c r="X3860">
        <v>0</v>
      </c>
      <c r="Y3860">
        <v>500000000</v>
      </c>
      <c r="AA3860" t="s">
        <v>2025</v>
      </c>
    </row>
    <row r="3861" spans="1:27" ht="15" customHeight="1">
      <c r="A3861" s="962" t="s">
        <v>247</v>
      </c>
      <c r="B3861" t="s">
        <v>317</v>
      </c>
      <c r="C3861" t="s">
        <v>13</v>
      </c>
      <c r="D3861" t="s">
        <v>11</v>
      </c>
      <c r="E3861" t="s">
        <v>511</v>
      </c>
      <c r="F3861" t="s">
        <v>458</v>
      </c>
      <c r="J3861" t="s">
        <v>951</v>
      </c>
      <c r="K3861" t="s">
        <v>849</v>
      </c>
      <c r="L3861" t="s">
        <v>850</v>
      </c>
      <c r="O3861" t="s">
        <v>882</v>
      </c>
      <c r="P3861" t="s">
        <v>851</v>
      </c>
      <c r="Q3861" t="s">
        <v>337</v>
      </c>
      <c r="R3861">
        <v>0.22</v>
      </c>
      <c r="X3861">
        <v>0</v>
      </c>
      <c r="Y3861">
        <v>500000000</v>
      </c>
      <c r="AA3861" t="s">
        <v>2025</v>
      </c>
    </row>
    <row r="3862" spans="1:27" ht="15" customHeight="1">
      <c r="A3862" s="962" t="s">
        <v>247</v>
      </c>
      <c r="B3862" t="s">
        <v>305</v>
      </c>
      <c r="C3862" t="s">
        <v>13</v>
      </c>
      <c r="D3862" t="s">
        <v>11</v>
      </c>
      <c r="E3862" t="s">
        <v>511</v>
      </c>
      <c r="F3862" t="s">
        <v>458</v>
      </c>
      <c r="R3862">
        <v>0.22</v>
      </c>
      <c r="X3862">
        <v>0</v>
      </c>
      <c r="Y3862">
        <v>500000000</v>
      </c>
      <c r="AA3862" t="s">
        <v>2025</v>
      </c>
    </row>
    <row r="3863" spans="1:27" ht="15" customHeight="1">
      <c r="A3863" s="962" t="s">
        <v>247</v>
      </c>
      <c r="B3863" t="s">
        <v>324</v>
      </c>
      <c r="C3863" t="s">
        <v>13</v>
      </c>
      <c r="D3863" t="s">
        <v>11</v>
      </c>
      <c r="E3863" t="s">
        <v>511</v>
      </c>
      <c r="F3863" t="s">
        <v>458</v>
      </c>
      <c r="R3863">
        <v>0</v>
      </c>
      <c r="U3863">
        <v>0</v>
      </c>
      <c r="V3863">
        <v>0</v>
      </c>
      <c r="X3863">
        <v>0</v>
      </c>
      <c r="Y3863">
        <v>500000000</v>
      </c>
      <c r="Z3863">
        <v>0</v>
      </c>
      <c r="AA3863" t="s">
        <v>2028</v>
      </c>
    </row>
    <row r="3864" spans="1:27" ht="15" customHeight="1">
      <c r="A3864" s="962" t="s">
        <v>248</v>
      </c>
      <c r="B3864" t="s">
        <v>278</v>
      </c>
      <c r="C3864" t="s">
        <v>13</v>
      </c>
      <c r="D3864" t="s">
        <v>11</v>
      </c>
      <c r="E3864" t="s">
        <v>511</v>
      </c>
      <c r="F3864" t="s">
        <v>458</v>
      </c>
      <c r="R3864">
        <v>0</v>
      </c>
      <c r="X3864">
        <v>0</v>
      </c>
      <c r="Y3864">
        <v>500000000</v>
      </c>
      <c r="AA3864" t="s">
        <v>2025</v>
      </c>
    </row>
    <row r="3865" spans="1:27" ht="15" customHeight="1">
      <c r="A3865" s="962" t="s">
        <v>248</v>
      </c>
      <c r="B3865" t="s">
        <v>279</v>
      </c>
      <c r="C3865" t="s">
        <v>13</v>
      </c>
      <c r="D3865" t="s">
        <v>11</v>
      </c>
      <c r="E3865" t="s">
        <v>511</v>
      </c>
      <c r="F3865" t="s">
        <v>458</v>
      </c>
      <c r="G3865" t="s">
        <v>460</v>
      </c>
      <c r="I3865" t="s">
        <v>415</v>
      </c>
      <c r="K3865" t="s">
        <v>333</v>
      </c>
      <c r="L3865" t="s">
        <v>250</v>
      </c>
      <c r="M3865" t="s">
        <v>68</v>
      </c>
      <c r="O3865" t="s">
        <v>335</v>
      </c>
      <c r="P3865" t="s">
        <v>336</v>
      </c>
      <c r="Q3865" t="s">
        <v>337</v>
      </c>
      <c r="R3865">
        <v>8.6300000000000008</v>
      </c>
      <c r="X3865">
        <v>0</v>
      </c>
      <c r="Y3865">
        <v>500000000</v>
      </c>
      <c r="AA3865" t="s">
        <v>2025</v>
      </c>
    </row>
    <row r="3866" spans="1:27" ht="15" customHeight="1">
      <c r="A3866" s="962" t="s">
        <v>249</v>
      </c>
      <c r="B3866" t="s">
        <v>278</v>
      </c>
      <c r="C3866" t="s">
        <v>13</v>
      </c>
      <c r="D3866" t="s">
        <v>11</v>
      </c>
      <c r="E3866" t="s">
        <v>511</v>
      </c>
      <c r="F3866" t="s">
        <v>458</v>
      </c>
      <c r="J3866" t="s">
        <v>340</v>
      </c>
      <c r="L3866" t="s">
        <v>249</v>
      </c>
      <c r="R3866">
        <v>0</v>
      </c>
      <c r="U3866">
        <v>0</v>
      </c>
      <c r="V3866">
        <v>0</v>
      </c>
      <c r="X3866">
        <v>0</v>
      </c>
      <c r="Y3866">
        <v>500000000</v>
      </c>
      <c r="Z3866">
        <v>0</v>
      </c>
      <c r="AA3866" t="s">
        <v>2028</v>
      </c>
    </row>
    <row r="3867" spans="1:27" ht="15" customHeight="1">
      <c r="A3867" s="962" t="s">
        <v>250</v>
      </c>
      <c r="B3867" t="s">
        <v>279</v>
      </c>
      <c r="C3867" t="s">
        <v>13</v>
      </c>
      <c r="D3867" t="s">
        <v>11</v>
      </c>
      <c r="E3867" t="s">
        <v>511</v>
      </c>
      <c r="F3867" t="s">
        <v>458</v>
      </c>
      <c r="G3867" t="s">
        <v>589</v>
      </c>
      <c r="I3867" t="s">
        <v>415</v>
      </c>
      <c r="K3867" t="s">
        <v>333</v>
      </c>
      <c r="L3867" t="s">
        <v>250</v>
      </c>
      <c r="M3867" t="s">
        <v>68</v>
      </c>
      <c r="O3867" t="s">
        <v>335</v>
      </c>
      <c r="P3867" t="s">
        <v>336</v>
      </c>
      <c r="Q3867" t="s">
        <v>337</v>
      </c>
      <c r="R3867">
        <v>8.6300000000000008</v>
      </c>
      <c r="U3867">
        <v>8.6300000000000008</v>
      </c>
      <c r="V3867">
        <v>0.43</v>
      </c>
      <c r="W3867">
        <v>0.1</v>
      </c>
      <c r="X3867">
        <v>0</v>
      </c>
      <c r="Y3867">
        <v>500000000</v>
      </c>
      <c r="Z3867">
        <v>0</v>
      </c>
      <c r="AA3867" t="s">
        <v>2028</v>
      </c>
    </row>
    <row r="3868" spans="1:27" ht="15" customHeight="1">
      <c r="A3868" s="962" t="s">
        <v>254</v>
      </c>
      <c r="B3868" t="s">
        <v>283</v>
      </c>
      <c r="C3868" t="s">
        <v>13</v>
      </c>
      <c r="D3868" t="s">
        <v>11</v>
      </c>
      <c r="E3868" t="s">
        <v>511</v>
      </c>
      <c r="F3868" t="s">
        <v>458</v>
      </c>
      <c r="J3868" t="s">
        <v>342</v>
      </c>
      <c r="L3868" t="s">
        <v>343</v>
      </c>
      <c r="R3868">
        <v>0</v>
      </c>
      <c r="U3868">
        <v>0</v>
      </c>
      <c r="V3868">
        <v>0</v>
      </c>
      <c r="X3868">
        <v>0</v>
      </c>
      <c r="Y3868">
        <v>500000000</v>
      </c>
      <c r="Z3868">
        <v>0</v>
      </c>
      <c r="AA3868" t="s">
        <v>2028</v>
      </c>
    </row>
    <row r="3869" spans="1:27" ht="15" customHeight="1">
      <c r="A3869" s="962" t="s">
        <v>254</v>
      </c>
      <c r="B3869" t="s">
        <v>289</v>
      </c>
      <c r="C3869" t="s">
        <v>13</v>
      </c>
      <c r="D3869" t="s">
        <v>11</v>
      </c>
      <c r="E3869" t="s">
        <v>511</v>
      </c>
      <c r="F3869" t="s">
        <v>458</v>
      </c>
      <c r="J3869" t="s">
        <v>338</v>
      </c>
      <c r="L3869" t="s">
        <v>344</v>
      </c>
      <c r="R3869">
        <v>0</v>
      </c>
      <c r="U3869">
        <v>0</v>
      </c>
      <c r="V3869">
        <v>0</v>
      </c>
      <c r="X3869">
        <v>0</v>
      </c>
      <c r="Y3869">
        <v>500000000</v>
      </c>
      <c r="Z3869">
        <v>0</v>
      </c>
      <c r="AA3869" t="s">
        <v>2028</v>
      </c>
    </row>
    <row r="3870" spans="1:27" ht="15" customHeight="1">
      <c r="A3870" s="962" t="s">
        <v>254</v>
      </c>
      <c r="B3870" t="s">
        <v>290</v>
      </c>
      <c r="C3870" t="s">
        <v>13</v>
      </c>
      <c r="D3870" t="s">
        <v>11</v>
      </c>
      <c r="E3870" t="s">
        <v>511</v>
      </c>
      <c r="F3870" t="s">
        <v>458</v>
      </c>
      <c r="R3870">
        <v>0</v>
      </c>
      <c r="S3870">
        <v>0</v>
      </c>
      <c r="T3870">
        <v>0</v>
      </c>
      <c r="X3870">
        <v>0</v>
      </c>
      <c r="Y3870">
        <v>500000000</v>
      </c>
      <c r="AA3870" t="s">
        <v>2029</v>
      </c>
    </row>
    <row r="3871" spans="1:27" ht="15" customHeight="1">
      <c r="A3871" s="962" t="s">
        <v>254</v>
      </c>
      <c r="B3871" t="s">
        <v>292</v>
      </c>
      <c r="C3871" t="s">
        <v>13</v>
      </c>
      <c r="D3871" t="s">
        <v>11</v>
      </c>
      <c r="E3871" t="s">
        <v>511</v>
      </c>
      <c r="F3871" t="s">
        <v>458</v>
      </c>
      <c r="R3871">
        <v>0</v>
      </c>
      <c r="S3871">
        <v>0</v>
      </c>
      <c r="T3871">
        <v>0</v>
      </c>
      <c r="X3871">
        <v>0</v>
      </c>
      <c r="Y3871">
        <v>500000000</v>
      </c>
      <c r="AA3871" t="s">
        <v>2029</v>
      </c>
    </row>
    <row r="3872" spans="1:27" ht="15" customHeight="1">
      <c r="A3872" s="962" t="s">
        <v>254</v>
      </c>
      <c r="B3872" t="s">
        <v>294</v>
      </c>
      <c r="C3872" t="s">
        <v>13</v>
      </c>
      <c r="D3872" t="s">
        <v>11</v>
      </c>
      <c r="E3872" t="s">
        <v>511</v>
      </c>
      <c r="F3872" t="s">
        <v>458</v>
      </c>
      <c r="R3872">
        <v>0</v>
      </c>
      <c r="S3872">
        <v>0</v>
      </c>
      <c r="T3872">
        <v>0</v>
      </c>
      <c r="X3872">
        <v>0</v>
      </c>
      <c r="Y3872">
        <v>500000000</v>
      </c>
      <c r="AA3872" t="s">
        <v>2029</v>
      </c>
    </row>
    <row r="3873" spans="1:27" ht="15" customHeight="1">
      <c r="A3873" s="962" t="s">
        <v>254</v>
      </c>
      <c r="B3873" t="s">
        <v>295</v>
      </c>
      <c r="C3873" t="s">
        <v>13</v>
      </c>
      <c r="D3873" t="s">
        <v>11</v>
      </c>
      <c r="E3873" t="s">
        <v>511</v>
      </c>
      <c r="F3873" t="s">
        <v>458</v>
      </c>
      <c r="R3873">
        <v>0</v>
      </c>
      <c r="S3873">
        <v>0</v>
      </c>
      <c r="T3873">
        <v>0</v>
      </c>
      <c r="X3873">
        <v>0</v>
      </c>
      <c r="Y3873">
        <v>500000000</v>
      </c>
      <c r="AA3873" t="s">
        <v>2029</v>
      </c>
    </row>
    <row r="3874" spans="1:27" ht="15" customHeight="1">
      <c r="A3874" s="962" t="s">
        <v>254</v>
      </c>
      <c r="B3874" t="s">
        <v>280</v>
      </c>
      <c r="C3874" t="s">
        <v>13</v>
      </c>
      <c r="D3874" t="s">
        <v>11</v>
      </c>
      <c r="E3874" t="s">
        <v>511</v>
      </c>
      <c r="F3874" t="s">
        <v>458</v>
      </c>
      <c r="J3874" t="s">
        <v>436</v>
      </c>
      <c r="L3874" t="s">
        <v>346</v>
      </c>
      <c r="R3874">
        <v>0</v>
      </c>
      <c r="U3874">
        <v>0</v>
      </c>
      <c r="V3874">
        <v>0</v>
      </c>
      <c r="X3874">
        <v>0</v>
      </c>
      <c r="Y3874">
        <v>500000000</v>
      </c>
      <c r="Z3874">
        <v>0</v>
      </c>
      <c r="AA3874" t="s">
        <v>2028</v>
      </c>
    </row>
    <row r="3875" spans="1:27" ht="15" customHeight="1">
      <c r="A3875" s="962" t="s">
        <v>254</v>
      </c>
      <c r="B3875" t="s">
        <v>299</v>
      </c>
      <c r="C3875" t="s">
        <v>13</v>
      </c>
      <c r="D3875" t="s">
        <v>11</v>
      </c>
      <c r="E3875" t="s">
        <v>511</v>
      </c>
      <c r="F3875" t="s">
        <v>458</v>
      </c>
      <c r="G3875" t="s">
        <v>420</v>
      </c>
      <c r="I3875" t="s">
        <v>421</v>
      </c>
      <c r="K3875" t="s">
        <v>333</v>
      </c>
      <c r="L3875" t="s">
        <v>348</v>
      </c>
      <c r="M3875" t="s">
        <v>70</v>
      </c>
      <c r="O3875" t="s">
        <v>349</v>
      </c>
      <c r="P3875" t="s">
        <v>336</v>
      </c>
      <c r="Q3875" t="s">
        <v>337</v>
      </c>
      <c r="R3875">
        <v>0.34</v>
      </c>
      <c r="U3875">
        <v>0.34</v>
      </c>
      <c r="V3875">
        <v>0.02</v>
      </c>
      <c r="W3875">
        <v>0.1</v>
      </c>
      <c r="X3875">
        <v>0</v>
      </c>
      <c r="Y3875">
        <v>500000000</v>
      </c>
      <c r="Z3875">
        <v>0</v>
      </c>
      <c r="AA3875" t="s">
        <v>2028</v>
      </c>
    </row>
    <row r="3876" spans="1:27" ht="15" customHeight="1">
      <c r="A3876" s="962" t="s">
        <v>254</v>
      </c>
      <c r="B3876" t="s">
        <v>284</v>
      </c>
      <c r="C3876" t="s">
        <v>13</v>
      </c>
      <c r="D3876" t="s">
        <v>11</v>
      </c>
      <c r="E3876" t="s">
        <v>511</v>
      </c>
      <c r="F3876" t="s">
        <v>458</v>
      </c>
      <c r="R3876">
        <v>0</v>
      </c>
      <c r="U3876">
        <v>0</v>
      </c>
      <c r="V3876">
        <v>0</v>
      </c>
      <c r="X3876">
        <v>0</v>
      </c>
      <c r="Y3876">
        <v>500000000</v>
      </c>
      <c r="Z3876">
        <v>0</v>
      </c>
      <c r="AA3876" t="s">
        <v>2028</v>
      </c>
    </row>
    <row r="3877" spans="1:27" ht="15" customHeight="1">
      <c r="A3877" s="962" t="s">
        <v>254</v>
      </c>
      <c r="B3877" t="s">
        <v>285</v>
      </c>
      <c r="C3877" t="s">
        <v>13</v>
      </c>
      <c r="D3877" t="s">
        <v>11</v>
      </c>
      <c r="E3877" t="s">
        <v>511</v>
      </c>
      <c r="F3877" t="s">
        <v>458</v>
      </c>
      <c r="R3877">
        <v>0</v>
      </c>
      <c r="U3877">
        <v>0</v>
      </c>
      <c r="V3877">
        <v>0</v>
      </c>
      <c r="X3877">
        <v>0</v>
      </c>
      <c r="Y3877">
        <v>500000000</v>
      </c>
      <c r="Z3877">
        <v>0</v>
      </c>
      <c r="AA3877" t="s">
        <v>2028</v>
      </c>
    </row>
    <row r="3878" spans="1:27" ht="15" customHeight="1">
      <c r="A3878" s="962" t="s">
        <v>254</v>
      </c>
      <c r="B3878" t="s">
        <v>286</v>
      </c>
      <c r="C3878" t="s">
        <v>13</v>
      </c>
      <c r="D3878" t="s">
        <v>11</v>
      </c>
      <c r="E3878" t="s">
        <v>511</v>
      </c>
      <c r="F3878" t="s">
        <v>458</v>
      </c>
      <c r="J3878" t="s">
        <v>952</v>
      </c>
      <c r="L3878" t="s">
        <v>953</v>
      </c>
      <c r="O3878" t="s">
        <v>361</v>
      </c>
      <c r="P3878" t="s">
        <v>868</v>
      </c>
      <c r="Q3878" t="s">
        <v>869</v>
      </c>
      <c r="R3878">
        <v>10.199999999999999</v>
      </c>
      <c r="X3878">
        <v>0</v>
      </c>
      <c r="Y3878">
        <v>500000000</v>
      </c>
      <c r="AA3878" t="s">
        <v>2025</v>
      </c>
    </row>
    <row r="3879" spans="1:27" ht="15" customHeight="1">
      <c r="A3879" s="962" t="s">
        <v>254</v>
      </c>
      <c r="B3879" t="s">
        <v>303</v>
      </c>
      <c r="C3879" t="s">
        <v>13</v>
      </c>
      <c r="D3879" t="s">
        <v>11</v>
      </c>
      <c r="E3879" t="s">
        <v>511</v>
      </c>
      <c r="F3879" t="s">
        <v>458</v>
      </c>
      <c r="R3879">
        <v>0</v>
      </c>
      <c r="U3879">
        <v>0</v>
      </c>
      <c r="V3879">
        <v>0</v>
      </c>
      <c r="X3879">
        <v>0</v>
      </c>
      <c r="Y3879">
        <v>500000000</v>
      </c>
      <c r="Z3879">
        <v>0</v>
      </c>
      <c r="AA3879" t="s">
        <v>2028</v>
      </c>
    </row>
    <row r="3880" spans="1:27" ht="15" customHeight="1">
      <c r="A3880" s="962" t="s">
        <v>254</v>
      </c>
      <c r="B3880" t="s">
        <v>291</v>
      </c>
      <c r="C3880" t="s">
        <v>13</v>
      </c>
      <c r="D3880" t="s">
        <v>11</v>
      </c>
      <c r="E3880" t="s">
        <v>511</v>
      </c>
      <c r="F3880" t="s">
        <v>458</v>
      </c>
      <c r="R3880">
        <v>0</v>
      </c>
      <c r="S3880">
        <v>0</v>
      </c>
      <c r="T3880">
        <v>0</v>
      </c>
      <c r="X3880">
        <v>0</v>
      </c>
      <c r="Y3880">
        <v>500000000</v>
      </c>
      <c r="AA3880" t="s">
        <v>2029</v>
      </c>
    </row>
    <row r="3881" spans="1:27" ht="15" customHeight="1">
      <c r="A3881" s="962" t="s">
        <v>254</v>
      </c>
      <c r="B3881" t="s">
        <v>293</v>
      </c>
      <c r="C3881" t="s">
        <v>13</v>
      </c>
      <c r="D3881" t="s">
        <v>11</v>
      </c>
      <c r="E3881" t="s">
        <v>511</v>
      </c>
      <c r="F3881" t="s">
        <v>458</v>
      </c>
      <c r="R3881">
        <v>0</v>
      </c>
      <c r="S3881">
        <v>0</v>
      </c>
      <c r="T3881">
        <v>0</v>
      </c>
      <c r="X3881">
        <v>0</v>
      </c>
      <c r="Y3881">
        <v>500000000</v>
      </c>
      <c r="AA3881" t="s">
        <v>2029</v>
      </c>
    </row>
    <row r="3882" spans="1:27" ht="15" customHeight="1">
      <c r="A3882" s="962" t="s">
        <v>254</v>
      </c>
      <c r="B3882" t="s">
        <v>288</v>
      </c>
      <c r="C3882" t="s">
        <v>13</v>
      </c>
      <c r="D3882" t="s">
        <v>11</v>
      </c>
      <c r="E3882" t="s">
        <v>511</v>
      </c>
      <c r="F3882" t="s">
        <v>458</v>
      </c>
      <c r="R3882">
        <v>0.34</v>
      </c>
      <c r="X3882">
        <v>0</v>
      </c>
      <c r="Y3882">
        <v>500000000</v>
      </c>
      <c r="AA3882" t="s">
        <v>2025</v>
      </c>
    </row>
    <row r="3883" spans="1:27" ht="15" customHeight="1">
      <c r="A3883" s="962" t="s">
        <v>254</v>
      </c>
      <c r="B3883" t="s">
        <v>298</v>
      </c>
      <c r="C3883" t="s">
        <v>13</v>
      </c>
      <c r="D3883" t="s">
        <v>11</v>
      </c>
      <c r="E3883" t="s">
        <v>511</v>
      </c>
      <c r="F3883" t="s">
        <v>458</v>
      </c>
      <c r="R3883">
        <v>0.34</v>
      </c>
      <c r="X3883">
        <v>0</v>
      </c>
      <c r="Y3883">
        <v>500000000</v>
      </c>
      <c r="AA3883" t="s">
        <v>2025</v>
      </c>
    </row>
    <row r="3884" spans="1:27" ht="15" customHeight="1">
      <c r="A3884" s="962" t="s">
        <v>254</v>
      </c>
      <c r="B3884" t="s">
        <v>297</v>
      </c>
      <c r="C3884" t="s">
        <v>13</v>
      </c>
      <c r="D3884" t="s">
        <v>11</v>
      </c>
      <c r="E3884" t="s">
        <v>511</v>
      </c>
      <c r="F3884" t="s">
        <v>458</v>
      </c>
      <c r="R3884">
        <v>0.34</v>
      </c>
      <c r="X3884">
        <v>0</v>
      </c>
      <c r="Y3884">
        <v>500000000</v>
      </c>
      <c r="AA3884" t="s">
        <v>2025</v>
      </c>
    </row>
    <row r="3885" spans="1:27" ht="15" customHeight="1">
      <c r="A3885" s="962" t="s">
        <v>254</v>
      </c>
      <c r="B3885" t="s">
        <v>287</v>
      </c>
      <c r="C3885" t="s">
        <v>13</v>
      </c>
      <c r="D3885" t="s">
        <v>11</v>
      </c>
      <c r="E3885" t="s">
        <v>511</v>
      </c>
      <c r="F3885" t="s">
        <v>458</v>
      </c>
      <c r="R3885">
        <v>0.56000000000000005</v>
      </c>
      <c r="X3885">
        <v>0</v>
      </c>
      <c r="Y3885">
        <v>500000000</v>
      </c>
      <c r="AA3885" t="s">
        <v>2025</v>
      </c>
    </row>
    <row r="3886" spans="1:27" ht="15" customHeight="1">
      <c r="A3886" s="962" t="s">
        <v>254</v>
      </c>
      <c r="B3886" t="s">
        <v>296</v>
      </c>
      <c r="C3886" t="s">
        <v>13</v>
      </c>
      <c r="D3886" t="s">
        <v>11</v>
      </c>
      <c r="E3886" t="s">
        <v>511</v>
      </c>
      <c r="F3886" t="s">
        <v>458</v>
      </c>
      <c r="R3886">
        <v>0</v>
      </c>
      <c r="S3886">
        <v>0</v>
      </c>
      <c r="T3886">
        <v>0</v>
      </c>
      <c r="X3886">
        <v>0</v>
      </c>
      <c r="Y3886">
        <v>500000000</v>
      </c>
      <c r="AA3886" t="s">
        <v>2029</v>
      </c>
    </row>
    <row r="3887" spans="1:27" ht="15" customHeight="1">
      <c r="A3887" s="962" t="s">
        <v>254</v>
      </c>
      <c r="B3887" t="s">
        <v>319</v>
      </c>
      <c r="C3887" t="s">
        <v>13</v>
      </c>
      <c r="D3887" t="s">
        <v>11</v>
      </c>
      <c r="E3887" t="s">
        <v>511</v>
      </c>
      <c r="F3887" t="s">
        <v>458</v>
      </c>
      <c r="G3887" t="s">
        <v>590</v>
      </c>
      <c r="I3887" t="s">
        <v>415</v>
      </c>
      <c r="K3887" t="s">
        <v>333</v>
      </c>
      <c r="L3887" t="s">
        <v>351</v>
      </c>
      <c r="M3887" t="s">
        <v>68</v>
      </c>
      <c r="O3887" t="s">
        <v>349</v>
      </c>
      <c r="P3887" t="s">
        <v>336</v>
      </c>
      <c r="Q3887" t="s">
        <v>337</v>
      </c>
      <c r="R3887">
        <v>0.22</v>
      </c>
      <c r="U3887">
        <v>0.22</v>
      </c>
      <c r="V3887">
        <v>0.01</v>
      </c>
      <c r="W3887">
        <v>0.1</v>
      </c>
      <c r="X3887">
        <v>0</v>
      </c>
      <c r="Y3887">
        <v>500000000</v>
      </c>
      <c r="Z3887">
        <v>0</v>
      </c>
      <c r="AA3887" t="s">
        <v>2028</v>
      </c>
    </row>
    <row r="3888" spans="1:27" ht="15" customHeight="1">
      <c r="A3888" s="962" t="s">
        <v>254</v>
      </c>
      <c r="B3888" t="s">
        <v>317</v>
      </c>
      <c r="C3888" t="s">
        <v>13</v>
      </c>
      <c r="D3888" t="s">
        <v>11</v>
      </c>
      <c r="E3888" t="s">
        <v>511</v>
      </c>
      <c r="F3888" t="s">
        <v>458</v>
      </c>
      <c r="G3888" t="s">
        <v>423</v>
      </c>
      <c r="I3888" t="s">
        <v>415</v>
      </c>
      <c r="K3888" t="s">
        <v>333</v>
      </c>
      <c r="L3888" t="s">
        <v>351</v>
      </c>
      <c r="M3888" t="s">
        <v>68</v>
      </c>
      <c r="O3888" t="s">
        <v>349</v>
      </c>
      <c r="P3888" t="s">
        <v>336</v>
      </c>
      <c r="Q3888" t="s">
        <v>337</v>
      </c>
      <c r="R3888">
        <v>0.22</v>
      </c>
      <c r="X3888">
        <v>0</v>
      </c>
      <c r="Y3888">
        <v>500000000</v>
      </c>
      <c r="AA3888" t="s">
        <v>2025</v>
      </c>
    </row>
    <row r="3889" spans="1:27" ht="15" customHeight="1">
      <c r="A3889" s="962" t="s">
        <v>254</v>
      </c>
      <c r="B3889" t="s">
        <v>305</v>
      </c>
      <c r="C3889" t="s">
        <v>13</v>
      </c>
      <c r="D3889" t="s">
        <v>11</v>
      </c>
      <c r="E3889" t="s">
        <v>511</v>
      </c>
      <c r="F3889" t="s">
        <v>458</v>
      </c>
      <c r="R3889">
        <v>0.22</v>
      </c>
      <c r="X3889">
        <v>0</v>
      </c>
      <c r="Y3889">
        <v>500000000</v>
      </c>
      <c r="AA3889" t="s">
        <v>2025</v>
      </c>
    </row>
    <row r="3890" spans="1:27" ht="15" customHeight="1">
      <c r="A3890" s="962" t="s">
        <v>254</v>
      </c>
      <c r="B3890" t="s">
        <v>321</v>
      </c>
      <c r="C3890" t="s">
        <v>13</v>
      </c>
      <c r="D3890" t="s">
        <v>11</v>
      </c>
      <c r="E3890" t="s">
        <v>511</v>
      </c>
      <c r="F3890" t="s">
        <v>458</v>
      </c>
      <c r="H3890" t="s">
        <v>461</v>
      </c>
      <c r="I3890" t="s">
        <v>353</v>
      </c>
      <c r="J3890" t="s">
        <v>462</v>
      </c>
      <c r="K3890" t="s">
        <v>333</v>
      </c>
      <c r="L3890" t="s">
        <v>354</v>
      </c>
      <c r="M3890" t="s">
        <v>58</v>
      </c>
      <c r="O3890" t="s">
        <v>349</v>
      </c>
      <c r="P3890" t="s">
        <v>336</v>
      </c>
      <c r="Q3890" t="s">
        <v>337</v>
      </c>
      <c r="R3890">
        <v>0</v>
      </c>
      <c r="U3890">
        <v>0</v>
      </c>
      <c r="V3890">
        <v>0</v>
      </c>
      <c r="X3890">
        <v>0</v>
      </c>
      <c r="Y3890">
        <v>500000000</v>
      </c>
      <c r="Z3890">
        <v>0</v>
      </c>
      <c r="AA3890" t="s">
        <v>2028</v>
      </c>
    </row>
    <row r="3891" spans="1:27" ht="15" customHeight="1">
      <c r="A3891" s="962" t="s">
        <v>254</v>
      </c>
      <c r="B3891" t="s">
        <v>324</v>
      </c>
      <c r="C3891" t="s">
        <v>13</v>
      </c>
      <c r="D3891" t="s">
        <v>11</v>
      </c>
      <c r="E3891" t="s">
        <v>511</v>
      </c>
      <c r="F3891" t="s">
        <v>458</v>
      </c>
      <c r="R3891">
        <v>0</v>
      </c>
      <c r="U3891">
        <v>0</v>
      </c>
      <c r="V3891">
        <v>0</v>
      </c>
      <c r="X3891">
        <v>0</v>
      </c>
      <c r="Y3891">
        <v>500000000</v>
      </c>
      <c r="Z3891">
        <v>0</v>
      </c>
      <c r="AA3891" t="s">
        <v>2028</v>
      </c>
    </row>
    <row r="3892" spans="1:27" ht="15" customHeight="1">
      <c r="A3892" s="962" t="s">
        <v>255</v>
      </c>
      <c r="B3892" t="s">
        <v>322</v>
      </c>
      <c r="C3892" t="s">
        <v>13</v>
      </c>
      <c r="D3892" t="s">
        <v>11</v>
      </c>
      <c r="E3892" t="s">
        <v>511</v>
      </c>
      <c r="F3892" t="s">
        <v>458</v>
      </c>
      <c r="H3892" t="s">
        <v>848</v>
      </c>
      <c r="I3892" t="s">
        <v>853</v>
      </c>
      <c r="J3892" t="s">
        <v>949</v>
      </c>
      <c r="K3892" t="s">
        <v>849</v>
      </c>
      <c r="L3892" t="s">
        <v>1993</v>
      </c>
      <c r="M3892" t="s">
        <v>55</v>
      </c>
      <c r="O3892" t="s">
        <v>361</v>
      </c>
      <c r="P3892" t="s">
        <v>667</v>
      </c>
      <c r="Q3892" t="s">
        <v>668</v>
      </c>
      <c r="R3892">
        <v>0</v>
      </c>
      <c r="X3892">
        <v>0</v>
      </c>
      <c r="Y3892">
        <v>500000000</v>
      </c>
      <c r="AA3892" t="s">
        <v>2025</v>
      </c>
    </row>
    <row r="3893" spans="1:27" ht="15" customHeight="1">
      <c r="A3893" s="962" t="s">
        <v>255</v>
      </c>
      <c r="B3893" t="s">
        <v>301</v>
      </c>
      <c r="C3893" t="s">
        <v>13</v>
      </c>
      <c r="D3893" t="s">
        <v>11</v>
      </c>
      <c r="E3893" t="s">
        <v>511</v>
      </c>
      <c r="F3893" t="s">
        <v>458</v>
      </c>
      <c r="H3893" t="s">
        <v>856</v>
      </c>
      <c r="I3893" t="s">
        <v>853</v>
      </c>
      <c r="J3893" t="s">
        <v>949</v>
      </c>
      <c r="K3893" t="s">
        <v>849</v>
      </c>
      <c r="L3893" t="s">
        <v>857</v>
      </c>
      <c r="M3893" t="s">
        <v>55</v>
      </c>
      <c r="O3893" t="s">
        <v>361</v>
      </c>
      <c r="P3893" t="s">
        <v>851</v>
      </c>
      <c r="Q3893" t="s">
        <v>337</v>
      </c>
      <c r="R3893">
        <v>0.02</v>
      </c>
      <c r="X3893">
        <v>0</v>
      </c>
      <c r="Y3893">
        <v>500000000</v>
      </c>
      <c r="AA3893" t="s">
        <v>2025</v>
      </c>
    </row>
    <row r="3894" spans="1:27" ht="15" customHeight="1">
      <c r="A3894" s="962" t="s">
        <v>255</v>
      </c>
      <c r="B3894" t="s">
        <v>307</v>
      </c>
      <c r="C3894" t="s">
        <v>13</v>
      </c>
      <c r="D3894" t="s">
        <v>11</v>
      </c>
      <c r="E3894" t="s">
        <v>511</v>
      </c>
      <c r="F3894" t="s">
        <v>458</v>
      </c>
      <c r="H3894" t="s">
        <v>858</v>
      </c>
      <c r="I3894" t="s">
        <v>853</v>
      </c>
      <c r="J3894" t="s">
        <v>949</v>
      </c>
      <c r="K3894" t="s">
        <v>849</v>
      </c>
      <c r="L3894" t="s">
        <v>859</v>
      </c>
      <c r="M3894" t="s">
        <v>55</v>
      </c>
      <c r="O3894" t="s">
        <v>361</v>
      </c>
      <c r="P3894" t="s">
        <v>851</v>
      </c>
      <c r="Q3894" t="s">
        <v>337</v>
      </c>
      <c r="R3894">
        <v>0</v>
      </c>
      <c r="X3894">
        <v>0</v>
      </c>
      <c r="Y3894">
        <v>500000000</v>
      </c>
      <c r="AA3894" t="s">
        <v>2025</v>
      </c>
    </row>
    <row r="3895" spans="1:27" ht="15" customHeight="1">
      <c r="A3895" s="962" t="s">
        <v>255</v>
      </c>
      <c r="B3895" t="s">
        <v>315</v>
      </c>
      <c r="C3895" t="s">
        <v>13</v>
      </c>
      <c r="D3895" t="s">
        <v>11</v>
      </c>
      <c r="E3895" t="s">
        <v>511</v>
      </c>
      <c r="F3895" t="s">
        <v>458</v>
      </c>
      <c r="H3895" t="s">
        <v>860</v>
      </c>
      <c r="I3895" t="s">
        <v>853</v>
      </c>
      <c r="J3895" t="s">
        <v>949</v>
      </c>
      <c r="K3895" t="s">
        <v>849</v>
      </c>
      <c r="L3895" t="s">
        <v>861</v>
      </c>
      <c r="M3895" t="s">
        <v>55</v>
      </c>
      <c r="O3895" t="s">
        <v>361</v>
      </c>
      <c r="P3895" t="s">
        <v>851</v>
      </c>
      <c r="Q3895" t="s">
        <v>337</v>
      </c>
      <c r="R3895">
        <v>0</v>
      </c>
      <c r="X3895">
        <v>0</v>
      </c>
      <c r="Y3895">
        <v>500000000</v>
      </c>
      <c r="AA3895" t="s">
        <v>2025</v>
      </c>
    </row>
    <row r="3896" spans="1:27" ht="15" customHeight="1">
      <c r="A3896" s="962" t="s">
        <v>255</v>
      </c>
      <c r="B3896" t="s">
        <v>308</v>
      </c>
      <c r="C3896" t="s">
        <v>13</v>
      </c>
      <c r="D3896" t="s">
        <v>11</v>
      </c>
      <c r="E3896" t="s">
        <v>511</v>
      </c>
      <c r="F3896" t="s">
        <v>458</v>
      </c>
      <c r="H3896" t="s">
        <v>862</v>
      </c>
      <c r="I3896" t="s">
        <v>853</v>
      </c>
      <c r="J3896" t="s">
        <v>949</v>
      </c>
      <c r="K3896" t="s">
        <v>849</v>
      </c>
      <c r="L3896" t="s">
        <v>863</v>
      </c>
      <c r="M3896" t="s">
        <v>55</v>
      </c>
      <c r="O3896" t="s">
        <v>361</v>
      </c>
      <c r="P3896" t="s">
        <v>851</v>
      </c>
      <c r="Q3896" t="s">
        <v>337</v>
      </c>
      <c r="R3896">
        <v>0</v>
      </c>
      <c r="X3896">
        <v>0</v>
      </c>
      <c r="Y3896">
        <v>500000000</v>
      </c>
      <c r="AA3896" t="s">
        <v>2025</v>
      </c>
    </row>
    <row r="3897" spans="1:27" ht="15" customHeight="1">
      <c r="A3897" s="962" t="s">
        <v>255</v>
      </c>
      <c r="B3897" t="s">
        <v>311</v>
      </c>
      <c r="C3897" t="s">
        <v>13</v>
      </c>
      <c r="D3897" t="s">
        <v>11</v>
      </c>
      <c r="E3897" t="s">
        <v>511</v>
      </c>
      <c r="F3897" t="s">
        <v>458</v>
      </c>
      <c r="H3897" t="s">
        <v>864</v>
      </c>
      <c r="I3897" t="s">
        <v>853</v>
      </c>
      <c r="J3897" t="s">
        <v>949</v>
      </c>
      <c r="K3897" t="s">
        <v>849</v>
      </c>
      <c r="L3897" t="s">
        <v>865</v>
      </c>
      <c r="M3897" t="s">
        <v>55</v>
      </c>
      <c r="O3897" t="s">
        <v>361</v>
      </c>
      <c r="P3897" t="s">
        <v>851</v>
      </c>
      <c r="Q3897" t="s">
        <v>337</v>
      </c>
      <c r="R3897">
        <v>0.02</v>
      </c>
      <c r="X3897">
        <v>0</v>
      </c>
      <c r="Y3897">
        <v>500000000</v>
      </c>
      <c r="AA3897" t="s">
        <v>2025</v>
      </c>
    </row>
    <row r="3898" spans="1:27" ht="15" customHeight="1">
      <c r="A3898" s="962" t="s">
        <v>255</v>
      </c>
      <c r="B3898" t="s">
        <v>312</v>
      </c>
      <c r="C3898" t="s">
        <v>13</v>
      </c>
      <c r="D3898" t="s">
        <v>11</v>
      </c>
      <c r="E3898" t="s">
        <v>511</v>
      </c>
      <c r="F3898" t="s">
        <v>458</v>
      </c>
      <c r="H3898" t="s">
        <v>866</v>
      </c>
      <c r="I3898" t="s">
        <v>853</v>
      </c>
      <c r="J3898" t="s">
        <v>949</v>
      </c>
      <c r="K3898" t="s">
        <v>849</v>
      </c>
      <c r="L3898" t="s">
        <v>867</v>
      </c>
      <c r="M3898" t="s">
        <v>55</v>
      </c>
      <c r="O3898" t="s">
        <v>361</v>
      </c>
      <c r="P3898" t="s">
        <v>851</v>
      </c>
      <c r="Q3898" t="s">
        <v>337</v>
      </c>
      <c r="R3898">
        <v>0</v>
      </c>
      <c r="X3898">
        <v>0</v>
      </c>
      <c r="Y3898">
        <v>500000000</v>
      </c>
      <c r="AA3898" t="s">
        <v>2025</v>
      </c>
    </row>
    <row r="3899" spans="1:27" ht="15" customHeight="1">
      <c r="A3899" s="962" t="s">
        <v>255</v>
      </c>
      <c r="B3899" t="s">
        <v>300</v>
      </c>
      <c r="C3899" t="s">
        <v>13</v>
      </c>
      <c r="D3899" t="s">
        <v>11</v>
      </c>
      <c r="E3899" t="s">
        <v>511</v>
      </c>
      <c r="F3899" t="s">
        <v>458</v>
      </c>
      <c r="I3899" t="s">
        <v>853</v>
      </c>
      <c r="J3899" t="s">
        <v>949</v>
      </c>
      <c r="K3899" t="s">
        <v>849</v>
      </c>
      <c r="L3899" t="s">
        <v>857</v>
      </c>
      <c r="M3899" t="s">
        <v>55</v>
      </c>
      <c r="O3899" t="s">
        <v>361</v>
      </c>
      <c r="P3899" t="s">
        <v>851</v>
      </c>
      <c r="Q3899" t="s">
        <v>337</v>
      </c>
      <c r="R3899">
        <v>0.02</v>
      </c>
      <c r="X3899">
        <v>0</v>
      </c>
      <c r="Y3899">
        <v>500000000</v>
      </c>
      <c r="AA3899" t="s">
        <v>2025</v>
      </c>
    </row>
    <row r="3900" spans="1:27" ht="15" customHeight="1">
      <c r="A3900" s="962" t="s">
        <v>255</v>
      </c>
      <c r="B3900" t="s">
        <v>298</v>
      </c>
      <c r="C3900" t="s">
        <v>13</v>
      </c>
      <c r="D3900" t="s">
        <v>11</v>
      </c>
      <c r="E3900" t="s">
        <v>511</v>
      </c>
      <c r="F3900" t="s">
        <v>458</v>
      </c>
      <c r="R3900">
        <v>0.02</v>
      </c>
      <c r="X3900">
        <v>0</v>
      </c>
      <c r="Y3900">
        <v>500000000</v>
      </c>
      <c r="AA3900" t="s">
        <v>2025</v>
      </c>
    </row>
    <row r="3901" spans="1:27" ht="15" customHeight="1">
      <c r="A3901" s="962" t="s">
        <v>255</v>
      </c>
      <c r="B3901" t="s">
        <v>297</v>
      </c>
      <c r="C3901" t="s">
        <v>13</v>
      </c>
      <c r="D3901" t="s">
        <v>11</v>
      </c>
      <c r="E3901" t="s">
        <v>511</v>
      </c>
      <c r="F3901" t="s">
        <v>458</v>
      </c>
      <c r="R3901">
        <v>0.02</v>
      </c>
      <c r="X3901">
        <v>0</v>
      </c>
      <c r="Y3901">
        <v>500000000</v>
      </c>
      <c r="AA3901" t="s">
        <v>2025</v>
      </c>
    </row>
    <row r="3902" spans="1:27" ht="15" customHeight="1">
      <c r="A3902" s="962" t="s">
        <v>255</v>
      </c>
      <c r="B3902" t="s">
        <v>288</v>
      </c>
      <c r="C3902" t="s">
        <v>13</v>
      </c>
      <c r="D3902" t="s">
        <v>11</v>
      </c>
      <c r="E3902" t="s">
        <v>511</v>
      </c>
      <c r="F3902" t="s">
        <v>458</v>
      </c>
      <c r="R3902">
        <v>0.02</v>
      </c>
      <c r="X3902">
        <v>0</v>
      </c>
      <c r="Y3902">
        <v>500000000</v>
      </c>
      <c r="AA3902" t="s">
        <v>2025</v>
      </c>
    </row>
    <row r="3903" spans="1:27" ht="15" customHeight="1">
      <c r="A3903" s="962" t="s">
        <v>255</v>
      </c>
      <c r="B3903" t="s">
        <v>287</v>
      </c>
      <c r="C3903" t="s">
        <v>13</v>
      </c>
      <c r="D3903" t="s">
        <v>11</v>
      </c>
      <c r="E3903" t="s">
        <v>511</v>
      </c>
      <c r="F3903" t="s">
        <v>458</v>
      </c>
      <c r="R3903">
        <v>0.04</v>
      </c>
      <c r="X3903">
        <v>0</v>
      </c>
      <c r="Y3903">
        <v>500000000</v>
      </c>
      <c r="AA3903" t="s">
        <v>2025</v>
      </c>
    </row>
    <row r="3904" spans="1:27" ht="15" customHeight="1">
      <c r="A3904" s="962" t="s">
        <v>255</v>
      </c>
      <c r="B3904" t="s">
        <v>306</v>
      </c>
      <c r="C3904" t="s">
        <v>13</v>
      </c>
      <c r="D3904" t="s">
        <v>11</v>
      </c>
      <c r="E3904" t="s">
        <v>511</v>
      </c>
      <c r="F3904" t="s">
        <v>458</v>
      </c>
      <c r="I3904" t="s">
        <v>853</v>
      </c>
      <c r="J3904" t="s">
        <v>949</v>
      </c>
      <c r="K3904" t="s">
        <v>849</v>
      </c>
      <c r="L3904" t="s">
        <v>1994</v>
      </c>
      <c r="M3904" t="s">
        <v>55</v>
      </c>
      <c r="O3904" t="s">
        <v>361</v>
      </c>
      <c r="P3904" t="s">
        <v>851</v>
      </c>
      <c r="Q3904" t="s">
        <v>337</v>
      </c>
      <c r="R3904">
        <v>0</v>
      </c>
      <c r="X3904">
        <v>0</v>
      </c>
      <c r="Y3904">
        <v>500000000</v>
      </c>
      <c r="AA3904" t="s">
        <v>2025</v>
      </c>
    </row>
    <row r="3905" spans="1:27" ht="15" customHeight="1">
      <c r="A3905" s="962" t="s">
        <v>255</v>
      </c>
      <c r="B3905" t="s">
        <v>305</v>
      </c>
      <c r="C3905" t="s">
        <v>13</v>
      </c>
      <c r="D3905" t="s">
        <v>11</v>
      </c>
      <c r="E3905" t="s">
        <v>511</v>
      </c>
      <c r="F3905" t="s">
        <v>458</v>
      </c>
      <c r="R3905">
        <v>0.02</v>
      </c>
      <c r="X3905">
        <v>0</v>
      </c>
      <c r="Y3905">
        <v>500000000</v>
      </c>
      <c r="AA3905" t="s">
        <v>2025</v>
      </c>
    </row>
    <row r="3906" spans="1:27" ht="15" customHeight="1">
      <c r="A3906" s="962" t="s">
        <v>255</v>
      </c>
      <c r="B3906" t="s">
        <v>309</v>
      </c>
      <c r="C3906" t="s">
        <v>13</v>
      </c>
      <c r="D3906" t="s">
        <v>11</v>
      </c>
      <c r="E3906" t="s">
        <v>511</v>
      </c>
      <c r="F3906" t="s">
        <v>458</v>
      </c>
      <c r="I3906" t="s">
        <v>853</v>
      </c>
      <c r="J3906" t="s">
        <v>949</v>
      </c>
      <c r="K3906" t="s">
        <v>849</v>
      </c>
      <c r="L3906" t="s">
        <v>1995</v>
      </c>
      <c r="M3906" t="s">
        <v>55</v>
      </c>
      <c r="O3906" t="s">
        <v>361</v>
      </c>
      <c r="P3906" t="s">
        <v>851</v>
      </c>
      <c r="Q3906" t="s">
        <v>337</v>
      </c>
      <c r="R3906">
        <v>0.02</v>
      </c>
      <c r="X3906">
        <v>0</v>
      </c>
      <c r="Y3906">
        <v>500000000</v>
      </c>
      <c r="AA3906" t="s">
        <v>2025</v>
      </c>
    </row>
    <row r="3907" spans="1:27" ht="15" customHeight="1">
      <c r="A3907" s="962" t="s">
        <v>255</v>
      </c>
      <c r="B3907" t="s">
        <v>313</v>
      </c>
      <c r="C3907" t="s">
        <v>13</v>
      </c>
      <c r="D3907" t="s">
        <v>11</v>
      </c>
      <c r="E3907" t="s">
        <v>511</v>
      </c>
      <c r="F3907" t="s">
        <v>458</v>
      </c>
      <c r="I3907" t="s">
        <v>853</v>
      </c>
      <c r="J3907" t="s">
        <v>949</v>
      </c>
      <c r="K3907" t="s">
        <v>849</v>
      </c>
      <c r="L3907" t="s">
        <v>861</v>
      </c>
      <c r="M3907" t="s">
        <v>55</v>
      </c>
      <c r="O3907" t="s">
        <v>361</v>
      </c>
      <c r="P3907" t="s">
        <v>851</v>
      </c>
      <c r="Q3907" t="s">
        <v>337</v>
      </c>
      <c r="R3907">
        <v>0</v>
      </c>
      <c r="X3907">
        <v>0</v>
      </c>
      <c r="Y3907">
        <v>500000000</v>
      </c>
      <c r="AA3907" t="s">
        <v>2025</v>
      </c>
    </row>
    <row r="3908" spans="1:27" ht="15" customHeight="1">
      <c r="A3908" s="962" t="s">
        <v>257</v>
      </c>
      <c r="B3908" t="s">
        <v>290</v>
      </c>
      <c r="C3908" t="s">
        <v>13</v>
      </c>
      <c r="D3908" t="s">
        <v>11</v>
      </c>
      <c r="E3908" t="s">
        <v>511</v>
      </c>
      <c r="F3908" t="s">
        <v>458</v>
      </c>
      <c r="J3908" t="s">
        <v>1996</v>
      </c>
      <c r="R3908">
        <v>0</v>
      </c>
      <c r="S3908">
        <v>0</v>
      </c>
      <c r="T3908">
        <v>500000000</v>
      </c>
      <c r="X3908">
        <v>0</v>
      </c>
      <c r="Y3908">
        <v>500000000</v>
      </c>
      <c r="AA3908" t="s">
        <v>2027</v>
      </c>
    </row>
    <row r="3909" spans="1:27" ht="15" customHeight="1">
      <c r="A3909" s="962" t="s">
        <v>257</v>
      </c>
      <c r="B3909" t="s">
        <v>292</v>
      </c>
      <c r="C3909" t="s">
        <v>13</v>
      </c>
      <c r="D3909" t="s">
        <v>11</v>
      </c>
      <c r="E3909" t="s">
        <v>511</v>
      </c>
      <c r="F3909" t="s">
        <v>458</v>
      </c>
      <c r="J3909" t="s">
        <v>1997</v>
      </c>
      <c r="R3909">
        <v>0</v>
      </c>
      <c r="S3909">
        <v>0</v>
      </c>
      <c r="T3909">
        <v>500000000</v>
      </c>
      <c r="X3909">
        <v>0</v>
      </c>
      <c r="Y3909">
        <v>500000000</v>
      </c>
      <c r="AA3909" t="s">
        <v>2027</v>
      </c>
    </row>
    <row r="3910" spans="1:27" ht="15" customHeight="1">
      <c r="A3910" s="962" t="s">
        <v>257</v>
      </c>
      <c r="B3910" t="s">
        <v>295</v>
      </c>
      <c r="C3910" t="s">
        <v>13</v>
      </c>
      <c r="D3910" t="s">
        <v>11</v>
      </c>
      <c r="E3910" t="s">
        <v>511</v>
      </c>
      <c r="F3910" t="s">
        <v>458</v>
      </c>
      <c r="J3910" t="s">
        <v>1998</v>
      </c>
      <c r="R3910">
        <v>0</v>
      </c>
      <c r="S3910">
        <v>0</v>
      </c>
      <c r="T3910">
        <v>500000000</v>
      </c>
      <c r="X3910">
        <v>0</v>
      </c>
      <c r="Y3910">
        <v>500000000</v>
      </c>
      <c r="AA3910" t="s">
        <v>2027</v>
      </c>
    </row>
    <row r="3911" spans="1:27" ht="15" customHeight="1">
      <c r="A3911" s="962" t="s">
        <v>257</v>
      </c>
      <c r="B3911" t="s">
        <v>296</v>
      </c>
      <c r="C3911" t="s">
        <v>13</v>
      </c>
      <c r="D3911" t="s">
        <v>11</v>
      </c>
      <c r="E3911" t="s">
        <v>511</v>
      </c>
      <c r="F3911" t="s">
        <v>458</v>
      </c>
      <c r="J3911" t="s">
        <v>1999</v>
      </c>
      <c r="R3911">
        <v>0</v>
      </c>
      <c r="S3911">
        <v>0</v>
      </c>
      <c r="T3911">
        <v>500000000</v>
      </c>
      <c r="X3911">
        <v>0</v>
      </c>
      <c r="Y3911">
        <v>500000000</v>
      </c>
      <c r="AA3911" t="s">
        <v>2027</v>
      </c>
    </row>
    <row r="3912" spans="1:27" ht="15" customHeight="1">
      <c r="A3912" s="962" t="s">
        <v>257</v>
      </c>
      <c r="B3912" t="s">
        <v>316</v>
      </c>
      <c r="C3912" t="s">
        <v>13</v>
      </c>
      <c r="D3912" t="s">
        <v>11</v>
      </c>
      <c r="E3912" t="s">
        <v>511</v>
      </c>
      <c r="F3912" t="s">
        <v>458</v>
      </c>
      <c r="J3912" t="s">
        <v>2004</v>
      </c>
      <c r="R3912">
        <v>0</v>
      </c>
      <c r="S3912">
        <v>0</v>
      </c>
      <c r="T3912">
        <v>500000000</v>
      </c>
      <c r="X3912">
        <v>0</v>
      </c>
      <c r="Y3912">
        <v>500000000</v>
      </c>
      <c r="AA3912" t="s">
        <v>2027</v>
      </c>
    </row>
    <row r="3913" spans="1:27" ht="15" customHeight="1">
      <c r="A3913" s="962" t="s">
        <v>257</v>
      </c>
      <c r="B3913" t="s">
        <v>289</v>
      </c>
      <c r="C3913" t="s">
        <v>13</v>
      </c>
      <c r="D3913" t="s">
        <v>11</v>
      </c>
      <c r="E3913" t="s">
        <v>511</v>
      </c>
      <c r="F3913" t="s">
        <v>458</v>
      </c>
      <c r="R3913">
        <v>0</v>
      </c>
      <c r="S3913">
        <v>0</v>
      </c>
      <c r="T3913">
        <v>500000000</v>
      </c>
      <c r="X3913">
        <v>0</v>
      </c>
      <c r="Y3913">
        <v>500000000</v>
      </c>
      <c r="AA3913" t="s">
        <v>2027</v>
      </c>
    </row>
    <row r="3914" spans="1:27" ht="15" customHeight="1">
      <c r="A3914" s="962" t="s">
        <v>257</v>
      </c>
      <c r="B3914" t="s">
        <v>309</v>
      </c>
      <c r="C3914" t="s">
        <v>13</v>
      </c>
      <c r="D3914" t="s">
        <v>11</v>
      </c>
      <c r="E3914" t="s">
        <v>511</v>
      </c>
      <c r="F3914" t="s">
        <v>458</v>
      </c>
      <c r="R3914">
        <v>0</v>
      </c>
      <c r="S3914">
        <v>0</v>
      </c>
      <c r="T3914">
        <v>500000000</v>
      </c>
      <c r="X3914">
        <v>0</v>
      </c>
      <c r="Y3914">
        <v>500000000</v>
      </c>
      <c r="AA3914" t="s">
        <v>2027</v>
      </c>
    </row>
    <row r="3915" spans="1:27" ht="15" customHeight="1">
      <c r="A3915" s="962" t="s">
        <v>257</v>
      </c>
      <c r="B3915" t="s">
        <v>291</v>
      </c>
      <c r="C3915" t="s">
        <v>13</v>
      </c>
      <c r="D3915" t="s">
        <v>11</v>
      </c>
      <c r="E3915" t="s">
        <v>511</v>
      </c>
      <c r="F3915" t="s">
        <v>458</v>
      </c>
      <c r="R3915">
        <v>0</v>
      </c>
      <c r="S3915">
        <v>0</v>
      </c>
      <c r="T3915">
        <v>500000000</v>
      </c>
      <c r="X3915">
        <v>0</v>
      </c>
      <c r="Y3915">
        <v>500000000</v>
      </c>
      <c r="AA3915" t="s">
        <v>2027</v>
      </c>
    </row>
    <row r="3916" spans="1:27" ht="15" customHeight="1">
      <c r="A3916" s="962" t="s">
        <v>257</v>
      </c>
      <c r="B3916" t="s">
        <v>288</v>
      </c>
      <c r="C3916" t="s">
        <v>13</v>
      </c>
      <c r="D3916" t="s">
        <v>11</v>
      </c>
      <c r="E3916" t="s">
        <v>511</v>
      </c>
      <c r="F3916" t="s">
        <v>458</v>
      </c>
      <c r="R3916">
        <v>0</v>
      </c>
      <c r="S3916">
        <v>0</v>
      </c>
      <c r="T3916">
        <v>500000000</v>
      </c>
      <c r="X3916">
        <v>0</v>
      </c>
      <c r="Y3916">
        <v>500000000</v>
      </c>
      <c r="AA3916" t="s">
        <v>2027</v>
      </c>
    </row>
    <row r="3917" spans="1:27" ht="15" customHeight="1">
      <c r="A3917" s="962" t="s">
        <v>257</v>
      </c>
      <c r="B3917" t="s">
        <v>287</v>
      </c>
      <c r="C3917" t="s">
        <v>13</v>
      </c>
      <c r="D3917" t="s">
        <v>11</v>
      </c>
      <c r="E3917" t="s">
        <v>511</v>
      </c>
      <c r="F3917" t="s">
        <v>458</v>
      </c>
      <c r="R3917">
        <v>0</v>
      </c>
      <c r="S3917">
        <v>0</v>
      </c>
      <c r="T3917">
        <v>500000000</v>
      </c>
      <c r="X3917">
        <v>0</v>
      </c>
      <c r="Y3917">
        <v>500000000</v>
      </c>
      <c r="AA3917" t="s">
        <v>2027</v>
      </c>
    </row>
    <row r="3918" spans="1:27" ht="15" customHeight="1">
      <c r="A3918" s="962" t="s">
        <v>257</v>
      </c>
      <c r="B3918" t="s">
        <v>305</v>
      </c>
      <c r="C3918" t="s">
        <v>13</v>
      </c>
      <c r="D3918" t="s">
        <v>11</v>
      </c>
      <c r="E3918" t="s">
        <v>511</v>
      </c>
      <c r="F3918" t="s">
        <v>458</v>
      </c>
      <c r="R3918">
        <v>0</v>
      </c>
      <c r="S3918">
        <v>0</v>
      </c>
      <c r="T3918">
        <v>500000000</v>
      </c>
      <c r="X3918">
        <v>0</v>
      </c>
      <c r="Y3918">
        <v>500000000</v>
      </c>
      <c r="AA3918" t="s">
        <v>2027</v>
      </c>
    </row>
    <row r="3919" spans="1:27" ht="15" customHeight="1">
      <c r="A3919" s="962" t="s">
        <v>257</v>
      </c>
      <c r="B3919" t="s">
        <v>321</v>
      </c>
      <c r="C3919" t="s">
        <v>13</v>
      </c>
      <c r="D3919" t="s">
        <v>11</v>
      </c>
      <c r="E3919" t="s">
        <v>511</v>
      </c>
      <c r="F3919" t="s">
        <v>458</v>
      </c>
      <c r="R3919">
        <v>0</v>
      </c>
      <c r="S3919">
        <v>0</v>
      </c>
      <c r="T3919">
        <v>500000000</v>
      </c>
      <c r="X3919">
        <v>0</v>
      </c>
      <c r="Y3919">
        <v>500000000</v>
      </c>
      <c r="AA3919" t="s">
        <v>2027</v>
      </c>
    </row>
    <row r="3920" spans="1:27" ht="15" customHeight="1">
      <c r="A3920" s="962" t="s">
        <v>257</v>
      </c>
      <c r="B3920" t="s">
        <v>310</v>
      </c>
      <c r="C3920" t="s">
        <v>13</v>
      </c>
      <c r="D3920" t="s">
        <v>11</v>
      </c>
      <c r="E3920" t="s">
        <v>511</v>
      </c>
      <c r="F3920" t="s">
        <v>458</v>
      </c>
      <c r="R3920">
        <v>0</v>
      </c>
      <c r="S3920">
        <v>0</v>
      </c>
      <c r="T3920">
        <v>500000000</v>
      </c>
      <c r="X3920">
        <v>0</v>
      </c>
      <c r="Y3920">
        <v>500000000</v>
      </c>
      <c r="AA3920" t="s">
        <v>2027</v>
      </c>
    </row>
    <row r="3921" spans="1:27" ht="15" customHeight="1">
      <c r="A3921" s="962" t="s">
        <v>257</v>
      </c>
      <c r="B3921" t="s">
        <v>294</v>
      </c>
      <c r="C3921" t="s">
        <v>13</v>
      </c>
      <c r="D3921" t="s">
        <v>11</v>
      </c>
      <c r="E3921" t="s">
        <v>511</v>
      </c>
      <c r="F3921" t="s">
        <v>458</v>
      </c>
      <c r="R3921">
        <v>0</v>
      </c>
      <c r="S3921">
        <v>0</v>
      </c>
      <c r="T3921">
        <v>500000000</v>
      </c>
      <c r="X3921">
        <v>0</v>
      </c>
      <c r="Y3921">
        <v>500000000</v>
      </c>
      <c r="AA3921" t="s">
        <v>2027</v>
      </c>
    </row>
    <row r="3922" spans="1:27" ht="15" customHeight="1">
      <c r="A3922" s="962" t="s">
        <v>257</v>
      </c>
      <c r="B3922" t="s">
        <v>293</v>
      </c>
      <c r="C3922" t="s">
        <v>13</v>
      </c>
      <c r="D3922" t="s">
        <v>11</v>
      </c>
      <c r="E3922" t="s">
        <v>511</v>
      </c>
      <c r="F3922" t="s">
        <v>458</v>
      </c>
      <c r="R3922">
        <v>0</v>
      </c>
      <c r="S3922">
        <v>0</v>
      </c>
      <c r="T3922">
        <v>500000000</v>
      </c>
      <c r="X3922">
        <v>0</v>
      </c>
      <c r="Y3922">
        <v>500000000</v>
      </c>
      <c r="AA3922" t="s">
        <v>2027</v>
      </c>
    </row>
    <row r="3923" spans="1:27" ht="15" customHeight="1">
      <c r="A3923" s="962" t="s">
        <v>259</v>
      </c>
      <c r="B3923" t="s">
        <v>300</v>
      </c>
      <c r="C3923" t="s">
        <v>13</v>
      </c>
      <c r="D3923" t="s">
        <v>11</v>
      </c>
      <c r="E3923" t="s">
        <v>511</v>
      </c>
      <c r="F3923" t="s">
        <v>458</v>
      </c>
      <c r="R3923">
        <v>0</v>
      </c>
      <c r="S3923">
        <v>0</v>
      </c>
      <c r="T3923">
        <v>500000000</v>
      </c>
      <c r="X3923">
        <v>0</v>
      </c>
      <c r="Y3923">
        <v>500000000</v>
      </c>
      <c r="AA3923" t="s">
        <v>2027</v>
      </c>
    </row>
    <row r="3924" spans="1:27" ht="15" customHeight="1">
      <c r="A3924" s="962" t="s">
        <v>259</v>
      </c>
      <c r="B3924" t="s">
        <v>298</v>
      </c>
      <c r="C3924" t="s">
        <v>13</v>
      </c>
      <c r="D3924" t="s">
        <v>11</v>
      </c>
      <c r="E3924" t="s">
        <v>511</v>
      </c>
      <c r="F3924" t="s">
        <v>458</v>
      </c>
      <c r="R3924">
        <v>0</v>
      </c>
      <c r="S3924">
        <v>0</v>
      </c>
      <c r="T3924">
        <v>500000000</v>
      </c>
      <c r="X3924">
        <v>0</v>
      </c>
      <c r="Y3924">
        <v>500000000</v>
      </c>
      <c r="AA3924" t="s">
        <v>2027</v>
      </c>
    </row>
    <row r="3925" spans="1:27" ht="15" customHeight="1">
      <c r="A3925" s="962" t="s">
        <v>259</v>
      </c>
      <c r="B3925" t="s">
        <v>297</v>
      </c>
      <c r="C3925" t="s">
        <v>13</v>
      </c>
      <c r="D3925" t="s">
        <v>11</v>
      </c>
      <c r="E3925" t="s">
        <v>511</v>
      </c>
      <c r="F3925" t="s">
        <v>458</v>
      </c>
      <c r="R3925">
        <v>0</v>
      </c>
      <c r="S3925">
        <v>0</v>
      </c>
      <c r="T3925">
        <v>500000000</v>
      </c>
      <c r="X3925">
        <v>0</v>
      </c>
      <c r="Y3925">
        <v>500000000</v>
      </c>
      <c r="AA3925" t="s">
        <v>2027</v>
      </c>
    </row>
    <row r="3926" spans="1:27" ht="15" customHeight="1">
      <c r="A3926" s="962" t="s">
        <v>259</v>
      </c>
      <c r="B3926" t="s">
        <v>288</v>
      </c>
      <c r="C3926" t="s">
        <v>13</v>
      </c>
      <c r="D3926" t="s">
        <v>11</v>
      </c>
      <c r="E3926" t="s">
        <v>511</v>
      </c>
      <c r="F3926" t="s">
        <v>458</v>
      </c>
      <c r="R3926">
        <v>0</v>
      </c>
      <c r="S3926">
        <v>0</v>
      </c>
      <c r="T3926">
        <v>500000000</v>
      </c>
      <c r="X3926">
        <v>0</v>
      </c>
      <c r="Y3926">
        <v>500000000</v>
      </c>
      <c r="AA3926" t="s">
        <v>2027</v>
      </c>
    </row>
    <row r="3927" spans="1:27" ht="15" customHeight="1">
      <c r="A3927" s="962" t="s">
        <v>259</v>
      </c>
      <c r="B3927" t="s">
        <v>287</v>
      </c>
      <c r="C3927" t="s">
        <v>13</v>
      </c>
      <c r="D3927" t="s">
        <v>11</v>
      </c>
      <c r="E3927" t="s">
        <v>511</v>
      </c>
      <c r="F3927" t="s">
        <v>458</v>
      </c>
      <c r="R3927">
        <v>0</v>
      </c>
      <c r="S3927">
        <v>0</v>
      </c>
      <c r="T3927">
        <v>500000000</v>
      </c>
      <c r="X3927">
        <v>0</v>
      </c>
      <c r="Y3927">
        <v>500000000</v>
      </c>
      <c r="AA3927" t="s">
        <v>2027</v>
      </c>
    </row>
    <row r="3928" spans="1:27" ht="15" customHeight="1">
      <c r="A3928" s="962" t="s">
        <v>259</v>
      </c>
      <c r="B3928" t="s">
        <v>321</v>
      </c>
      <c r="C3928" t="s">
        <v>13</v>
      </c>
      <c r="D3928" t="s">
        <v>11</v>
      </c>
      <c r="E3928" t="s">
        <v>511</v>
      </c>
      <c r="F3928" t="s">
        <v>458</v>
      </c>
      <c r="R3928">
        <v>0</v>
      </c>
      <c r="S3928">
        <v>0</v>
      </c>
      <c r="T3928">
        <v>500000000</v>
      </c>
      <c r="X3928">
        <v>0</v>
      </c>
      <c r="Y3928">
        <v>500000000</v>
      </c>
      <c r="AA3928" t="s">
        <v>2027</v>
      </c>
    </row>
    <row r="3929" spans="1:27" ht="15" customHeight="1">
      <c r="A3929" s="962" t="s">
        <v>259</v>
      </c>
      <c r="B3929" t="s">
        <v>299</v>
      </c>
      <c r="C3929" t="s">
        <v>13</v>
      </c>
      <c r="D3929" t="s">
        <v>11</v>
      </c>
      <c r="E3929" t="s">
        <v>511</v>
      </c>
      <c r="F3929" t="s">
        <v>458</v>
      </c>
      <c r="R3929">
        <v>0</v>
      </c>
      <c r="S3929">
        <v>0</v>
      </c>
      <c r="T3929">
        <v>500000000</v>
      </c>
      <c r="X3929">
        <v>0</v>
      </c>
      <c r="Y3929">
        <v>500000000</v>
      </c>
      <c r="AA3929" t="s">
        <v>2027</v>
      </c>
    </row>
    <row r="3930" spans="1:27" ht="15" customHeight="1">
      <c r="A3930" s="962" t="s">
        <v>259</v>
      </c>
      <c r="B3930" t="s">
        <v>301</v>
      </c>
      <c r="C3930" t="s">
        <v>13</v>
      </c>
      <c r="D3930" t="s">
        <v>11</v>
      </c>
      <c r="E3930" t="s">
        <v>511</v>
      </c>
      <c r="F3930" t="s">
        <v>458</v>
      </c>
      <c r="R3930">
        <v>0</v>
      </c>
      <c r="S3930">
        <v>0</v>
      </c>
      <c r="T3930">
        <v>500000000</v>
      </c>
      <c r="X3930">
        <v>0</v>
      </c>
      <c r="Y3930">
        <v>500000000</v>
      </c>
      <c r="AA3930" t="s">
        <v>2027</v>
      </c>
    </row>
    <row r="3931" spans="1:27" ht="15" customHeight="1">
      <c r="A3931" s="962" t="s">
        <v>260</v>
      </c>
      <c r="B3931" t="s">
        <v>299</v>
      </c>
      <c r="C3931" t="s">
        <v>13</v>
      </c>
      <c r="D3931" t="s">
        <v>11</v>
      </c>
      <c r="E3931" t="s">
        <v>511</v>
      </c>
      <c r="F3931" t="s">
        <v>458</v>
      </c>
      <c r="R3931">
        <v>0</v>
      </c>
      <c r="S3931">
        <v>0</v>
      </c>
      <c r="T3931">
        <v>0</v>
      </c>
      <c r="X3931">
        <v>0</v>
      </c>
      <c r="Y3931">
        <v>500000000</v>
      </c>
      <c r="AA3931" t="s">
        <v>2029</v>
      </c>
    </row>
    <row r="3932" spans="1:27" ht="15" customHeight="1">
      <c r="A3932" s="962" t="s">
        <v>260</v>
      </c>
      <c r="B3932" t="s">
        <v>312</v>
      </c>
      <c r="C3932" t="s">
        <v>13</v>
      </c>
      <c r="D3932" t="s">
        <v>11</v>
      </c>
      <c r="E3932" t="s">
        <v>511</v>
      </c>
      <c r="F3932" t="s">
        <v>458</v>
      </c>
      <c r="R3932">
        <v>0</v>
      </c>
      <c r="S3932">
        <v>0</v>
      </c>
      <c r="T3932">
        <v>0</v>
      </c>
      <c r="X3932">
        <v>0</v>
      </c>
      <c r="Y3932">
        <v>500000000</v>
      </c>
      <c r="AA3932" t="s">
        <v>2029</v>
      </c>
    </row>
    <row r="3933" spans="1:27" ht="15" customHeight="1">
      <c r="A3933" s="962" t="s">
        <v>260</v>
      </c>
      <c r="B3933" t="s">
        <v>298</v>
      </c>
      <c r="C3933" t="s">
        <v>13</v>
      </c>
      <c r="D3933" t="s">
        <v>11</v>
      </c>
      <c r="E3933" t="s">
        <v>511</v>
      </c>
      <c r="F3933" t="s">
        <v>458</v>
      </c>
      <c r="R3933">
        <v>0</v>
      </c>
      <c r="S3933">
        <v>0</v>
      </c>
      <c r="T3933">
        <v>0</v>
      </c>
      <c r="X3933">
        <v>0</v>
      </c>
      <c r="Y3933">
        <v>500000000</v>
      </c>
      <c r="AA3933" t="s">
        <v>2029</v>
      </c>
    </row>
    <row r="3934" spans="1:27" ht="15" customHeight="1">
      <c r="A3934" s="962" t="s">
        <v>260</v>
      </c>
      <c r="B3934" t="s">
        <v>297</v>
      </c>
      <c r="C3934" t="s">
        <v>13</v>
      </c>
      <c r="D3934" t="s">
        <v>11</v>
      </c>
      <c r="E3934" t="s">
        <v>511</v>
      </c>
      <c r="F3934" t="s">
        <v>458</v>
      </c>
      <c r="R3934">
        <v>0</v>
      </c>
      <c r="S3934">
        <v>0</v>
      </c>
      <c r="T3934">
        <v>0</v>
      </c>
      <c r="X3934">
        <v>0</v>
      </c>
      <c r="Y3934">
        <v>500000000</v>
      </c>
      <c r="AA3934" t="s">
        <v>2029</v>
      </c>
    </row>
    <row r="3935" spans="1:27" ht="15" customHeight="1">
      <c r="A3935" s="962" t="s">
        <v>260</v>
      </c>
      <c r="B3935" t="s">
        <v>288</v>
      </c>
      <c r="C3935" t="s">
        <v>13</v>
      </c>
      <c r="D3935" t="s">
        <v>11</v>
      </c>
      <c r="E3935" t="s">
        <v>511</v>
      </c>
      <c r="F3935" t="s">
        <v>458</v>
      </c>
      <c r="R3935">
        <v>0</v>
      </c>
      <c r="S3935">
        <v>0</v>
      </c>
      <c r="T3935">
        <v>0</v>
      </c>
      <c r="X3935">
        <v>0</v>
      </c>
      <c r="Y3935">
        <v>500000000</v>
      </c>
      <c r="AA3935" t="s">
        <v>2029</v>
      </c>
    </row>
    <row r="3936" spans="1:27" ht="15" customHeight="1">
      <c r="A3936" s="962" t="s">
        <v>260</v>
      </c>
      <c r="B3936" t="s">
        <v>287</v>
      </c>
      <c r="C3936" t="s">
        <v>13</v>
      </c>
      <c r="D3936" t="s">
        <v>11</v>
      </c>
      <c r="E3936" t="s">
        <v>511</v>
      </c>
      <c r="F3936" t="s">
        <v>458</v>
      </c>
      <c r="R3936">
        <v>0</v>
      </c>
      <c r="X3936">
        <v>0</v>
      </c>
      <c r="Y3936">
        <v>500000000</v>
      </c>
      <c r="AA3936" t="s">
        <v>2025</v>
      </c>
    </row>
    <row r="3937" spans="1:27" ht="15" customHeight="1">
      <c r="A3937" s="962" t="s">
        <v>260</v>
      </c>
      <c r="B3937" t="s">
        <v>309</v>
      </c>
      <c r="C3937" t="s">
        <v>13</v>
      </c>
      <c r="D3937" t="s">
        <v>11</v>
      </c>
      <c r="E3937" t="s">
        <v>511</v>
      </c>
      <c r="F3937" t="s">
        <v>458</v>
      </c>
      <c r="R3937">
        <v>0</v>
      </c>
      <c r="S3937">
        <v>0</v>
      </c>
      <c r="T3937">
        <v>0</v>
      </c>
      <c r="X3937">
        <v>0</v>
      </c>
      <c r="Y3937">
        <v>500000000</v>
      </c>
      <c r="AA3937" t="s">
        <v>2029</v>
      </c>
    </row>
    <row r="3938" spans="1:27" ht="15" customHeight="1">
      <c r="A3938" s="962" t="s">
        <v>260</v>
      </c>
      <c r="B3938" t="s">
        <v>305</v>
      </c>
      <c r="C3938" t="s">
        <v>13</v>
      </c>
      <c r="D3938" t="s">
        <v>11</v>
      </c>
      <c r="E3938" t="s">
        <v>511</v>
      </c>
      <c r="F3938" t="s">
        <v>458</v>
      </c>
      <c r="R3938">
        <v>0</v>
      </c>
      <c r="S3938">
        <v>0</v>
      </c>
      <c r="T3938">
        <v>0</v>
      </c>
      <c r="X3938">
        <v>0</v>
      </c>
      <c r="Y3938">
        <v>500000000</v>
      </c>
      <c r="AA3938" t="s">
        <v>2029</v>
      </c>
    </row>
    <row r="3939" spans="1:27" ht="15" customHeight="1">
      <c r="A3939" s="962" t="s">
        <v>261</v>
      </c>
      <c r="B3939" t="s">
        <v>290</v>
      </c>
      <c r="C3939" t="s">
        <v>13</v>
      </c>
      <c r="D3939" t="s">
        <v>11</v>
      </c>
      <c r="E3939" t="s">
        <v>511</v>
      </c>
      <c r="F3939" t="s">
        <v>458</v>
      </c>
      <c r="R3939">
        <v>0</v>
      </c>
      <c r="S3939">
        <v>0</v>
      </c>
      <c r="T3939">
        <v>500000000</v>
      </c>
      <c r="X3939">
        <v>0</v>
      </c>
      <c r="Y3939">
        <v>500000000</v>
      </c>
      <c r="AA3939" t="s">
        <v>2027</v>
      </c>
    </row>
    <row r="3940" spans="1:27" ht="15" customHeight="1">
      <c r="A3940" s="962" t="s">
        <v>261</v>
      </c>
      <c r="B3940" t="s">
        <v>292</v>
      </c>
      <c r="C3940" t="s">
        <v>13</v>
      </c>
      <c r="D3940" t="s">
        <v>11</v>
      </c>
      <c r="E3940" t="s">
        <v>511</v>
      </c>
      <c r="F3940" t="s">
        <v>458</v>
      </c>
      <c r="R3940">
        <v>0</v>
      </c>
      <c r="S3940">
        <v>0</v>
      </c>
      <c r="T3940">
        <v>500000000</v>
      </c>
      <c r="X3940">
        <v>0</v>
      </c>
      <c r="Y3940">
        <v>500000000</v>
      </c>
      <c r="AA3940" t="s">
        <v>2027</v>
      </c>
    </row>
    <row r="3941" spans="1:27" ht="15" customHeight="1">
      <c r="A3941" s="962" t="s">
        <v>261</v>
      </c>
      <c r="B3941" t="s">
        <v>295</v>
      </c>
      <c r="C3941" t="s">
        <v>13</v>
      </c>
      <c r="D3941" t="s">
        <v>11</v>
      </c>
      <c r="E3941" t="s">
        <v>511</v>
      </c>
      <c r="F3941" t="s">
        <v>458</v>
      </c>
      <c r="R3941">
        <v>0</v>
      </c>
      <c r="S3941">
        <v>0</v>
      </c>
      <c r="T3941">
        <v>500000000</v>
      </c>
      <c r="X3941">
        <v>0</v>
      </c>
      <c r="Y3941">
        <v>500000000</v>
      </c>
      <c r="AA3941" t="s">
        <v>2027</v>
      </c>
    </row>
    <row r="3942" spans="1:27" ht="15" customHeight="1">
      <c r="A3942" s="962" t="s">
        <v>261</v>
      </c>
      <c r="B3942" t="s">
        <v>296</v>
      </c>
      <c r="C3942" t="s">
        <v>13</v>
      </c>
      <c r="D3942" t="s">
        <v>11</v>
      </c>
      <c r="E3942" t="s">
        <v>511</v>
      </c>
      <c r="F3942" t="s">
        <v>458</v>
      </c>
      <c r="R3942">
        <v>0</v>
      </c>
      <c r="S3942">
        <v>0</v>
      </c>
      <c r="T3942">
        <v>500000000</v>
      </c>
      <c r="X3942">
        <v>0</v>
      </c>
      <c r="Y3942">
        <v>500000000</v>
      </c>
      <c r="AA3942" t="s">
        <v>2027</v>
      </c>
    </row>
    <row r="3943" spans="1:27" ht="15" customHeight="1">
      <c r="A3943" s="962" t="s">
        <v>261</v>
      </c>
      <c r="B3943" t="s">
        <v>289</v>
      </c>
      <c r="C3943" t="s">
        <v>13</v>
      </c>
      <c r="D3943" t="s">
        <v>11</v>
      </c>
      <c r="E3943" t="s">
        <v>511</v>
      </c>
      <c r="F3943" t="s">
        <v>458</v>
      </c>
      <c r="R3943">
        <v>0</v>
      </c>
      <c r="S3943">
        <v>0</v>
      </c>
      <c r="T3943">
        <v>500000000</v>
      </c>
      <c r="X3943">
        <v>0</v>
      </c>
      <c r="Y3943">
        <v>500000000</v>
      </c>
      <c r="AA3943" t="s">
        <v>2027</v>
      </c>
    </row>
    <row r="3944" spans="1:27" ht="15" customHeight="1">
      <c r="A3944" s="962" t="s">
        <v>261</v>
      </c>
      <c r="B3944" t="s">
        <v>291</v>
      </c>
      <c r="C3944" t="s">
        <v>13</v>
      </c>
      <c r="D3944" t="s">
        <v>11</v>
      </c>
      <c r="E3944" t="s">
        <v>511</v>
      </c>
      <c r="F3944" t="s">
        <v>458</v>
      </c>
      <c r="R3944">
        <v>0</v>
      </c>
      <c r="S3944">
        <v>0</v>
      </c>
      <c r="T3944">
        <v>500000000</v>
      </c>
      <c r="X3944">
        <v>0</v>
      </c>
      <c r="Y3944">
        <v>500000000</v>
      </c>
      <c r="AA3944" t="s">
        <v>2027</v>
      </c>
    </row>
    <row r="3945" spans="1:27" ht="15" customHeight="1">
      <c r="A3945" s="962" t="s">
        <v>261</v>
      </c>
      <c r="B3945" t="s">
        <v>288</v>
      </c>
      <c r="C3945" t="s">
        <v>13</v>
      </c>
      <c r="D3945" t="s">
        <v>11</v>
      </c>
      <c r="E3945" t="s">
        <v>511</v>
      </c>
      <c r="F3945" t="s">
        <v>458</v>
      </c>
      <c r="R3945">
        <v>0</v>
      </c>
      <c r="S3945">
        <v>0</v>
      </c>
      <c r="T3945">
        <v>500000000</v>
      </c>
      <c r="X3945">
        <v>0</v>
      </c>
      <c r="Y3945">
        <v>500000000</v>
      </c>
      <c r="AA3945" t="s">
        <v>2027</v>
      </c>
    </row>
    <row r="3946" spans="1:27" ht="15" customHeight="1">
      <c r="A3946" s="962" t="s">
        <v>261</v>
      </c>
      <c r="B3946" t="s">
        <v>287</v>
      </c>
      <c r="C3946" t="s">
        <v>13</v>
      </c>
      <c r="D3946" t="s">
        <v>11</v>
      </c>
      <c r="E3946" t="s">
        <v>511</v>
      </c>
      <c r="F3946" t="s">
        <v>458</v>
      </c>
      <c r="R3946">
        <v>0</v>
      </c>
      <c r="S3946">
        <v>0</v>
      </c>
      <c r="T3946">
        <v>500000000</v>
      </c>
      <c r="X3946">
        <v>0</v>
      </c>
      <c r="Y3946">
        <v>500000000</v>
      </c>
      <c r="AA3946" t="s">
        <v>2027</v>
      </c>
    </row>
    <row r="3947" spans="1:27" ht="15" customHeight="1">
      <c r="A3947" s="962" t="s">
        <v>261</v>
      </c>
      <c r="B3947" t="s">
        <v>321</v>
      </c>
      <c r="C3947" t="s">
        <v>13</v>
      </c>
      <c r="D3947" t="s">
        <v>11</v>
      </c>
      <c r="E3947" t="s">
        <v>511</v>
      </c>
      <c r="F3947" t="s">
        <v>458</v>
      </c>
      <c r="R3947">
        <v>0</v>
      </c>
      <c r="S3947">
        <v>0</v>
      </c>
      <c r="T3947">
        <v>500000000</v>
      </c>
      <c r="X3947">
        <v>0</v>
      </c>
      <c r="Y3947">
        <v>500000000</v>
      </c>
      <c r="AA3947" t="s">
        <v>2027</v>
      </c>
    </row>
    <row r="3948" spans="1:27" ht="15" customHeight="1">
      <c r="A3948" s="962" t="s">
        <v>261</v>
      </c>
      <c r="B3948" t="s">
        <v>294</v>
      </c>
      <c r="C3948" t="s">
        <v>13</v>
      </c>
      <c r="D3948" t="s">
        <v>11</v>
      </c>
      <c r="E3948" t="s">
        <v>511</v>
      </c>
      <c r="F3948" t="s">
        <v>458</v>
      </c>
      <c r="R3948">
        <v>0</v>
      </c>
      <c r="S3948">
        <v>0</v>
      </c>
      <c r="T3948">
        <v>500000000</v>
      </c>
      <c r="X3948">
        <v>0</v>
      </c>
      <c r="Y3948">
        <v>500000000</v>
      </c>
      <c r="AA3948" t="s">
        <v>2027</v>
      </c>
    </row>
    <row r="3949" spans="1:27" ht="15" customHeight="1">
      <c r="A3949" s="962" t="s">
        <v>261</v>
      </c>
      <c r="B3949" t="s">
        <v>293</v>
      </c>
      <c r="C3949" t="s">
        <v>13</v>
      </c>
      <c r="D3949" t="s">
        <v>11</v>
      </c>
      <c r="E3949" t="s">
        <v>511</v>
      </c>
      <c r="F3949" t="s">
        <v>458</v>
      </c>
      <c r="R3949">
        <v>0</v>
      </c>
      <c r="S3949">
        <v>0</v>
      </c>
      <c r="T3949">
        <v>500000000</v>
      </c>
      <c r="X3949">
        <v>0</v>
      </c>
      <c r="Y3949">
        <v>500000000</v>
      </c>
      <c r="AA3949" t="s">
        <v>2027</v>
      </c>
    </row>
    <row r="3950" spans="1:27" ht="15" customHeight="1">
      <c r="A3950" s="962" t="s">
        <v>261</v>
      </c>
      <c r="B3950" t="s">
        <v>324</v>
      </c>
      <c r="C3950" t="s">
        <v>13</v>
      </c>
      <c r="D3950" t="s">
        <v>11</v>
      </c>
      <c r="E3950" t="s">
        <v>511</v>
      </c>
      <c r="F3950" t="s">
        <v>458</v>
      </c>
      <c r="R3950">
        <v>0</v>
      </c>
      <c r="S3950">
        <v>0</v>
      </c>
      <c r="T3950">
        <v>500000000</v>
      </c>
      <c r="X3950">
        <v>0</v>
      </c>
      <c r="Y3950">
        <v>500000000</v>
      </c>
      <c r="AA3950" t="s">
        <v>2027</v>
      </c>
    </row>
    <row r="3951" spans="1:27" ht="15" customHeight="1">
      <c r="A3951" s="962" t="s">
        <v>262</v>
      </c>
      <c r="B3951" t="s">
        <v>297</v>
      </c>
      <c r="C3951" t="s">
        <v>13</v>
      </c>
      <c r="D3951" t="s">
        <v>11</v>
      </c>
      <c r="E3951" t="s">
        <v>511</v>
      </c>
      <c r="F3951" t="s">
        <v>458</v>
      </c>
      <c r="J3951" t="s">
        <v>2000</v>
      </c>
      <c r="L3951" t="s">
        <v>2001</v>
      </c>
      <c r="O3951" t="s">
        <v>882</v>
      </c>
      <c r="P3951" t="s">
        <v>868</v>
      </c>
      <c r="Q3951" t="s">
        <v>869</v>
      </c>
      <c r="R3951">
        <v>0</v>
      </c>
      <c r="S3951">
        <v>0</v>
      </c>
      <c r="T3951">
        <v>500000000</v>
      </c>
      <c r="X3951">
        <v>0</v>
      </c>
      <c r="Y3951">
        <v>500000000</v>
      </c>
      <c r="AA3951" t="s">
        <v>2027</v>
      </c>
    </row>
    <row r="3952" spans="1:27" ht="15" customHeight="1">
      <c r="A3952" s="962" t="s">
        <v>262</v>
      </c>
      <c r="B3952" t="s">
        <v>288</v>
      </c>
      <c r="C3952" t="s">
        <v>13</v>
      </c>
      <c r="D3952" t="s">
        <v>11</v>
      </c>
      <c r="E3952" t="s">
        <v>511</v>
      </c>
      <c r="F3952" t="s">
        <v>458</v>
      </c>
      <c r="R3952">
        <v>0</v>
      </c>
      <c r="S3952">
        <v>0</v>
      </c>
      <c r="T3952">
        <v>500000000</v>
      </c>
      <c r="X3952">
        <v>0</v>
      </c>
      <c r="Y3952">
        <v>500000000</v>
      </c>
      <c r="AA3952" t="s">
        <v>2027</v>
      </c>
    </row>
    <row r="3953" spans="1:27" ht="15" customHeight="1">
      <c r="A3953" s="962" t="s">
        <v>262</v>
      </c>
      <c r="B3953" t="s">
        <v>287</v>
      </c>
      <c r="C3953" t="s">
        <v>13</v>
      </c>
      <c r="D3953" t="s">
        <v>11</v>
      </c>
      <c r="E3953" t="s">
        <v>511</v>
      </c>
      <c r="F3953" t="s">
        <v>458</v>
      </c>
      <c r="R3953">
        <v>0</v>
      </c>
      <c r="S3953">
        <v>0</v>
      </c>
      <c r="T3953">
        <v>500000000</v>
      </c>
      <c r="X3953">
        <v>0</v>
      </c>
      <c r="Y3953">
        <v>500000000</v>
      </c>
      <c r="AA3953" t="s">
        <v>2027</v>
      </c>
    </row>
    <row r="3954" spans="1:27" ht="15" customHeight="1">
      <c r="A3954" s="962" t="s">
        <v>262</v>
      </c>
      <c r="B3954" t="s">
        <v>299</v>
      </c>
      <c r="C3954" t="s">
        <v>13</v>
      </c>
      <c r="D3954" t="s">
        <v>11</v>
      </c>
      <c r="E3954" t="s">
        <v>511</v>
      </c>
      <c r="F3954" t="s">
        <v>458</v>
      </c>
      <c r="R3954">
        <v>0</v>
      </c>
      <c r="S3954">
        <v>0</v>
      </c>
      <c r="T3954">
        <v>500000000</v>
      </c>
      <c r="X3954">
        <v>0</v>
      </c>
      <c r="Y3954">
        <v>500000000</v>
      </c>
      <c r="AA3954" t="s">
        <v>2027</v>
      </c>
    </row>
    <row r="3955" spans="1:27" ht="15" customHeight="1">
      <c r="A3955" s="962" t="s">
        <v>262</v>
      </c>
      <c r="B3955" t="s">
        <v>301</v>
      </c>
      <c r="C3955" t="s">
        <v>13</v>
      </c>
      <c r="D3955" t="s">
        <v>11</v>
      </c>
      <c r="E3955" t="s">
        <v>511</v>
      </c>
      <c r="F3955" t="s">
        <v>458</v>
      </c>
      <c r="R3955">
        <v>0</v>
      </c>
      <c r="S3955">
        <v>0</v>
      </c>
      <c r="T3955">
        <v>500000000</v>
      </c>
      <c r="X3955">
        <v>0</v>
      </c>
      <c r="Y3955">
        <v>500000000</v>
      </c>
      <c r="AA3955" t="s">
        <v>2027</v>
      </c>
    </row>
    <row r="3956" spans="1:27" ht="15" customHeight="1">
      <c r="A3956" s="962" t="s">
        <v>262</v>
      </c>
      <c r="B3956" t="s">
        <v>302</v>
      </c>
      <c r="C3956" t="s">
        <v>13</v>
      </c>
      <c r="D3956" t="s">
        <v>11</v>
      </c>
      <c r="E3956" t="s">
        <v>511</v>
      </c>
      <c r="F3956" t="s">
        <v>458</v>
      </c>
      <c r="R3956">
        <v>0</v>
      </c>
      <c r="S3956">
        <v>0</v>
      </c>
      <c r="T3956">
        <v>500000000</v>
      </c>
      <c r="X3956">
        <v>0</v>
      </c>
      <c r="Y3956">
        <v>500000000</v>
      </c>
      <c r="AA3956" t="s">
        <v>2027</v>
      </c>
    </row>
    <row r="3957" spans="1:27" ht="15" customHeight="1">
      <c r="A3957" s="962" t="s">
        <v>262</v>
      </c>
      <c r="B3957" t="s">
        <v>303</v>
      </c>
      <c r="C3957" t="s">
        <v>13</v>
      </c>
      <c r="D3957" t="s">
        <v>11</v>
      </c>
      <c r="E3957" t="s">
        <v>511</v>
      </c>
      <c r="F3957" t="s">
        <v>458</v>
      </c>
      <c r="R3957">
        <v>0</v>
      </c>
      <c r="S3957">
        <v>0</v>
      </c>
      <c r="T3957">
        <v>500000000</v>
      </c>
      <c r="X3957">
        <v>0</v>
      </c>
      <c r="Y3957">
        <v>500000000</v>
      </c>
      <c r="AA3957" t="s">
        <v>2027</v>
      </c>
    </row>
    <row r="3958" spans="1:27" ht="15" customHeight="1">
      <c r="A3958" s="962" t="s">
        <v>262</v>
      </c>
      <c r="B3958" t="s">
        <v>298</v>
      </c>
      <c r="C3958" t="s">
        <v>13</v>
      </c>
      <c r="D3958" t="s">
        <v>11</v>
      </c>
      <c r="E3958" t="s">
        <v>511</v>
      </c>
      <c r="F3958" t="s">
        <v>458</v>
      </c>
      <c r="R3958">
        <v>0</v>
      </c>
      <c r="S3958">
        <v>0</v>
      </c>
      <c r="T3958">
        <v>500000000</v>
      </c>
      <c r="X3958">
        <v>0</v>
      </c>
      <c r="Y3958">
        <v>500000000</v>
      </c>
      <c r="AA3958" t="s">
        <v>2027</v>
      </c>
    </row>
    <row r="3959" spans="1:27" ht="15" customHeight="1">
      <c r="A3959" s="962" t="s">
        <v>262</v>
      </c>
      <c r="B3959" t="s">
        <v>300</v>
      </c>
      <c r="C3959" t="s">
        <v>13</v>
      </c>
      <c r="D3959" t="s">
        <v>11</v>
      </c>
      <c r="E3959" t="s">
        <v>511</v>
      </c>
      <c r="F3959" t="s">
        <v>458</v>
      </c>
      <c r="R3959">
        <v>0</v>
      </c>
      <c r="S3959">
        <v>0</v>
      </c>
      <c r="T3959">
        <v>500000000</v>
      </c>
      <c r="X3959">
        <v>0</v>
      </c>
      <c r="Y3959">
        <v>500000000</v>
      </c>
      <c r="AA3959" t="s">
        <v>2027</v>
      </c>
    </row>
    <row r="3960" spans="1:27" ht="15" customHeight="1">
      <c r="A3960" s="962" t="s">
        <v>262</v>
      </c>
      <c r="B3960" t="s">
        <v>321</v>
      </c>
      <c r="C3960" t="s">
        <v>13</v>
      </c>
      <c r="D3960" t="s">
        <v>11</v>
      </c>
      <c r="E3960" t="s">
        <v>511</v>
      </c>
      <c r="F3960" t="s">
        <v>458</v>
      </c>
      <c r="R3960">
        <v>0</v>
      </c>
      <c r="S3960">
        <v>0</v>
      </c>
      <c r="T3960">
        <v>500000000</v>
      </c>
      <c r="X3960">
        <v>0</v>
      </c>
      <c r="Y3960">
        <v>500000000</v>
      </c>
      <c r="AA3960" t="s">
        <v>2027</v>
      </c>
    </row>
    <row r="3961" spans="1:27" ht="15" customHeight="1">
      <c r="A3961" s="962" t="s">
        <v>263</v>
      </c>
      <c r="B3961" t="s">
        <v>290</v>
      </c>
      <c r="C3961" t="s">
        <v>13</v>
      </c>
      <c r="D3961" t="s">
        <v>11</v>
      </c>
      <c r="E3961" t="s">
        <v>511</v>
      </c>
      <c r="F3961" t="s">
        <v>458</v>
      </c>
      <c r="R3961">
        <v>0</v>
      </c>
      <c r="S3961">
        <v>0</v>
      </c>
      <c r="T3961">
        <v>500000000</v>
      </c>
      <c r="X3961">
        <v>0</v>
      </c>
      <c r="Y3961">
        <v>500000000</v>
      </c>
      <c r="AA3961" t="s">
        <v>2027</v>
      </c>
    </row>
    <row r="3962" spans="1:27" ht="15" customHeight="1">
      <c r="A3962" s="962" t="s">
        <v>263</v>
      </c>
      <c r="B3962" t="s">
        <v>292</v>
      </c>
      <c r="C3962" t="s">
        <v>13</v>
      </c>
      <c r="D3962" t="s">
        <v>11</v>
      </c>
      <c r="E3962" t="s">
        <v>511</v>
      </c>
      <c r="F3962" t="s">
        <v>458</v>
      </c>
      <c r="R3962">
        <v>0</v>
      </c>
      <c r="S3962">
        <v>0</v>
      </c>
      <c r="T3962">
        <v>500000000</v>
      </c>
      <c r="X3962">
        <v>0</v>
      </c>
      <c r="Y3962">
        <v>500000000</v>
      </c>
      <c r="AA3962" t="s">
        <v>2027</v>
      </c>
    </row>
    <row r="3963" spans="1:27" ht="15" customHeight="1">
      <c r="A3963" s="962" t="s">
        <v>263</v>
      </c>
      <c r="B3963" t="s">
        <v>295</v>
      </c>
      <c r="C3963" t="s">
        <v>13</v>
      </c>
      <c r="D3963" t="s">
        <v>11</v>
      </c>
      <c r="E3963" t="s">
        <v>511</v>
      </c>
      <c r="F3963" t="s">
        <v>458</v>
      </c>
      <c r="R3963">
        <v>0</v>
      </c>
      <c r="S3963">
        <v>0</v>
      </c>
      <c r="T3963">
        <v>500000000</v>
      </c>
      <c r="X3963">
        <v>0</v>
      </c>
      <c r="Y3963">
        <v>500000000</v>
      </c>
      <c r="AA3963" t="s">
        <v>2027</v>
      </c>
    </row>
    <row r="3964" spans="1:27" ht="15" customHeight="1">
      <c r="A3964" s="962" t="s">
        <v>263</v>
      </c>
      <c r="B3964" t="s">
        <v>296</v>
      </c>
      <c r="C3964" t="s">
        <v>13</v>
      </c>
      <c r="D3964" t="s">
        <v>11</v>
      </c>
      <c r="E3964" t="s">
        <v>511</v>
      </c>
      <c r="F3964" t="s">
        <v>458</v>
      </c>
      <c r="R3964">
        <v>0</v>
      </c>
      <c r="S3964">
        <v>0</v>
      </c>
      <c r="T3964">
        <v>500000000</v>
      </c>
      <c r="X3964">
        <v>0</v>
      </c>
      <c r="Y3964">
        <v>500000000</v>
      </c>
      <c r="AA3964" t="s">
        <v>2027</v>
      </c>
    </row>
    <row r="3965" spans="1:27" ht="15" customHeight="1">
      <c r="A3965" s="962" t="s">
        <v>263</v>
      </c>
      <c r="B3965" t="s">
        <v>289</v>
      </c>
      <c r="C3965" t="s">
        <v>13</v>
      </c>
      <c r="D3965" t="s">
        <v>11</v>
      </c>
      <c r="E3965" t="s">
        <v>511</v>
      </c>
      <c r="F3965" t="s">
        <v>458</v>
      </c>
      <c r="R3965">
        <v>0</v>
      </c>
      <c r="S3965">
        <v>0</v>
      </c>
      <c r="T3965">
        <v>500000000</v>
      </c>
      <c r="X3965">
        <v>0</v>
      </c>
      <c r="Y3965">
        <v>500000000</v>
      </c>
      <c r="AA3965" t="s">
        <v>2027</v>
      </c>
    </row>
    <row r="3966" spans="1:27" ht="15" customHeight="1">
      <c r="A3966" s="962" t="s">
        <v>263</v>
      </c>
      <c r="B3966" t="s">
        <v>291</v>
      </c>
      <c r="C3966" t="s">
        <v>13</v>
      </c>
      <c r="D3966" t="s">
        <v>11</v>
      </c>
      <c r="E3966" t="s">
        <v>511</v>
      </c>
      <c r="F3966" t="s">
        <v>458</v>
      </c>
      <c r="R3966">
        <v>0</v>
      </c>
      <c r="S3966">
        <v>0</v>
      </c>
      <c r="T3966">
        <v>500000000</v>
      </c>
      <c r="X3966">
        <v>0</v>
      </c>
      <c r="Y3966">
        <v>500000000</v>
      </c>
      <c r="AA3966" t="s">
        <v>2027</v>
      </c>
    </row>
    <row r="3967" spans="1:27" ht="15" customHeight="1">
      <c r="A3967" s="962" t="s">
        <v>263</v>
      </c>
      <c r="B3967" t="s">
        <v>288</v>
      </c>
      <c r="C3967" t="s">
        <v>13</v>
      </c>
      <c r="D3967" t="s">
        <v>11</v>
      </c>
      <c r="E3967" t="s">
        <v>511</v>
      </c>
      <c r="F3967" t="s">
        <v>458</v>
      </c>
      <c r="R3967">
        <v>0</v>
      </c>
      <c r="S3967">
        <v>0</v>
      </c>
      <c r="T3967">
        <v>500000000</v>
      </c>
      <c r="X3967">
        <v>0</v>
      </c>
      <c r="Y3967">
        <v>500000000</v>
      </c>
      <c r="AA3967" t="s">
        <v>2027</v>
      </c>
    </row>
    <row r="3968" spans="1:27" ht="15" customHeight="1">
      <c r="A3968" s="962" t="s">
        <v>263</v>
      </c>
      <c r="B3968" t="s">
        <v>287</v>
      </c>
      <c r="C3968" t="s">
        <v>13</v>
      </c>
      <c r="D3968" t="s">
        <v>11</v>
      </c>
      <c r="E3968" t="s">
        <v>511</v>
      </c>
      <c r="F3968" t="s">
        <v>458</v>
      </c>
      <c r="R3968">
        <v>0</v>
      </c>
      <c r="S3968">
        <v>0</v>
      </c>
      <c r="T3968">
        <v>500000000</v>
      </c>
      <c r="X3968">
        <v>0</v>
      </c>
      <c r="Y3968">
        <v>500000000</v>
      </c>
      <c r="AA3968" t="s">
        <v>2027</v>
      </c>
    </row>
    <row r="3969" spans="1:27" ht="15" customHeight="1">
      <c r="A3969" s="962" t="s">
        <v>263</v>
      </c>
      <c r="B3969" t="s">
        <v>321</v>
      </c>
      <c r="C3969" t="s">
        <v>13</v>
      </c>
      <c r="D3969" t="s">
        <v>11</v>
      </c>
      <c r="E3969" t="s">
        <v>511</v>
      </c>
      <c r="F3969" t="s">
        <v>458</v>
      </c>
      <c r="R3969">
        <v>0</v>
      </c>
      <c r="S3969">
        <v>0</v>
      </c>
      <c r="T3969">
        <v>500000000</v>
      </c>
      <c r="X3969">
        <v>0</v>
      </c>
      <c r="Y3969">
        <v>500000000</v>
      </c>
      <c r="AA3969" t="s">
        <v>2027</v>
      </c>
    </row>
    <row r="3970" spans="1:27" ht="15" customHeight="1">
      <c r="A3970" s="962" t="s">
        <v>263</v>
      </c>
      <c r="B3970" t="s">
        <v>294</v>
      </c>
      <c r="C3970" t="s">
        <v>13</v>
      </c>
      <c r="D3970" t="s">
        <v>11</v>
      </c>
      <c r="E3970" t="s">
        <v>511</v>
      </c>
      <c r="F3970" t="s">
        <v>458</v>
      </c>
      <c r="R3970">
        <v>0</v>
      </c>
      <c r="S3970">
        <v>0</v>
      </c>
      <c r="T3970">
        <v>500000000</v>
      </c>
      <c r="X3970">
        <v>0</v>
      </c>
      <c r="Y3970">
        <v>500000000</v>
      </c>
      <c r="AA3970" t="s">
        <v>2027</v>
      </c>
    </row>
    <row r="3971" spans="1:27" ht="15" customHeight="1">
      <c r="A3971" s="962" t="s">
        <v>263</v>
      </c>
      <c r="B3971" t="s">
        <v>293</v>
      </c>
      <c r="C3971" t="s">
        <v>13</v>
      </c>
      <c r="D3971" t="s">
        <v>11</v>
      </c>
      <c r="E3971" t="s">
        <v>511</v>
      </c>
      <c r="F3971" t="s">
        <v>458</v>
      </c>
      <c r="R3971">
        <v>0</v>
      </c>
      <c r="S3971">
        <v>0</v>
      </c>
      <c r="T3971">
        <v>500000000</v>
      </c>
      <c r="X3971">
        <v>0</v>
      </c>
      <c r="Y3971">
        <v>500000000</v>
      </c>
      <c r="AA3971" t="s">
        <v>2027</v>
      </c>
    </row>
    <row r="3972" spans="1:27" ht="15" customHeight="1">
      <c r="A3972" s="962" t="s">
        <v>263</v>
      </c>
      <c r="B3972" t="s">
        <v>324</v>
      </c>
      <c r="C3972" t="s">
        <v>13</v>
      </c>
      <c r="D3972" t="s">
        <v>11</v>
      </c>
      <c r="E3972" t="s">
        <v>511</v>
      </c>
      <c r="F3972" t="s">
        <v>458</v>
      </c>
      <c r="R3972">
        <v>0</v>
      </c>
      <c r="S3972">
        <v>0</v>
      </c>
      <c r="T3972">
        <v>500000000</v>
      </c>
      <c r="X3972">
        <v>0</v>
      </c>
      <c r="Y3972">
        <v>500000000</v>
      </c>
      <c r="AA3972" t="s">
        <v>2027</v>
      </c>
    </row>
    <row r="3973" spans="1:27" ht="15" customHeight="1">
      <c r="A3973" s="962" t="s">
        <v>264</v>
      </c>
      <c r="B3973" t="s">
        <v>294</v>
      </c>
      <c r="C3973" t="s">
        <v>13</v>
      </c>
      <c r="D3973" t="s">
        <v>11</v>
      </c>
      <c r="E3973" t="s">
        <v>511</v>
      </c>
      <c r="F3973" t="s">
        <v>458</v>
      </c>
      <c r="R3973">
        <v>0</v>
      </c>
      <c r="S3973">
        <v>0</v>
      </c>
      <c r="T3973">
        <v>0</v>
      </c>
      <c r="X3973">
        <v>0</v>
      </c>
      <c r="Y3973">
        <v>500000000</v>
      </c>
      <c r="AA3973" t="s">
        <v>2029</v>
      </c>
    </row>
    <row r="3974" spans="1:27" ht="15" customHeight="1">
      <c r="A3974" s="962" t="s">
        <v>264</v>
      </c>
      <c r="B3974" t="s">
        <v>292</v>
      </c>
      <c r="C3974" t="s">
        <v>13</v>
      </c>
      <c r="D3974" t="s">
        <v>11</v>
      </c>
      <c r="E3974" t="s">
        <v>511</v>
      </c>
      <c r="F3974" t="s">
        <v>458</v>
      </c>
      <c r="R3974">
        <v>0</v>
      </c>
      <c r="S3974">
        <v>0</v>
      </c>
      <c r="T3974">
        <v>0</v>
      </c>
      <c r="X3974">
        <v>0</v>
      </c>
      <c r="Y3974">
        <v>500000000</v>
      </c>
      <c r="AA3974" t="s">
        <v>2029</v>
      </c>
    </row>
    <row r="3975" spans="1:27" ht="15" customHeight="1">
      <c r="A3975" s="962" t="s">
        <v>264</v>
      </c>
      <c r="B3975" t="s">
        <v>291</v>
      </c>
      <c r="C3975" t="s">
        <v>13</v>
      </c>
      <c r="D3975" t="s">
        <v>11</v>
      </c>
      <c r="E3975" t="s">
        <v>511</v>
      </c>
      <c r="F3975" t="s">
        <v>458</v>
      </c>
      <c r="R3975">
        <v>0</v>
      </c>
      <c r="S3975">
        <v>0</v>
      </c>
      <c r="T3975">
        <v>0</v>
      </c>
      <c r="X3975">
        <v>0</v>
      </c>
      <c r="Y3975">
        <v>500000000</v>
      </c>
      <c r="AA3975" t="s">
        <v>2029</v>
      </c>
    </row>
    <row r="3976" spans="1:27" ht="15" customHeight="1">
      <c r="A3976" s="962" t="s">
        <v>264</v>
      </c>
      <c r="B3976" t="s">
        <v>293</v>
      </c>
      <c r="C3976" t="s">
        <v>13</v>
      </c>
      <c r="D3976" t="s">
        <v>11</v>
      </c>
      <c r="E3976" t="s">
        <v>511</v>
      </c>
      <c r="F3976" t="s">
        <v>458</v>
      </c>
      <c r="R3976">
        <v>0</v>
      </c>
      <c r="S3976">
        <v>0</v>
      </c>
      <c r="T3976">
        <v>0</v>
      </c>
      <c r="X3976">
        <v>0</v>
      </c>
      <c r="Y3976">
        <v>500000000</v>
      </c>
      <c r="AA3976" t="s">
        <v>2029</v>
      </c>
    </row>
    <row r="3977" spans="1:27" ht="15" customHeight="1">
      <c r="A3977" s="962" t="s">
        <v>264</v>
      </c>
      <c r="B3977" t="s">
        <v>289</v>
      </c>
      <c r="C3977" t="s">
        <v>13</v>
      </c>
      <c r="D3977" t="s">
        <v>11</v>
      </c>
      <c r="E3977" t="s">
        <v>511</v>
      </c>
      <c r="F3977" t="s">
        <v>458</v>
      </c>
      <c r="R3977">
        <v>0</v>
      </c>
      <c r="X3977">
        <v>0</v>
      </c>
      <c r="Y3977">
        <v>500000000</v>
      </c>
      <c r="AA3977" t="s">
        <v>2025</v>
      </c>
    </row>
    <row r="3978" spans="1:27" ht="15" customHeight="1">
      <c r="A3978" s="962" t="s">
        <v>264</v>
      </c>
      <c r="B3978" t="s">
        <v>288</v>
      </c>
      <c r="C3978" t="s">
        <v>13</v>
      </c>
      <c r="D3978" t="s">
        <v>11</v>
      </c>
      <c r="E3978" t="s">
        <v>511</v>
      </c>
      <c r="F3978" t="s">
        <v>458</v>
      </c>
      <c r="R3978">
        <v>0</v>
      </c>
      <c r="X3978">
        <v>0</v>
      </c>
      <c r="Y3978">
        <v>500000000</v>
      </c>
      <c r="AA3978" t="s">
        <v>2025</v>
      </c>
    </row>
    <row r="3979" spans="1:27" ht="15" customHeight="1">
      <c r="A3979" s="962" t="s">
        <v>264</v>
      </c>
      <c r="B3979" t="s">
        <v>287</v>
      </c>
      <c r="C3979" t="s">
        <v>13</v>
      </c>
      <c r="D3979" t="s">
        <v>11</v>
      </c>
      <c r="E3979" t="s">
        <v>511</v>
      </c>
      <c r="F3979" t="s">
        <v>458</v>
      </c>
      <c r="R3979">
        <v>0</v>
      </c>
      <c r="X3979">
        <v>0</v>
      </c>
      <c r="Y3979">
        <v>500000000</v>
      </c>
      <c r="AA3979" t="s">
        <v>2025</v>
      </c>
    </row>
    <row r="3980" spans="1:27" ht="15" customHeight="1">
      <c r="A3980" s="962" t="s">
        <v>264</v>
      </c>
      <c r="B3980" t="s">
        <v>295</v>
      </c>
      <c r="C3980" t="s">
        <v>13</v>
      </c>
      <c r="D3980" t="s">
        <v>11</v>
      </c>
      <c r="E3980" t="s">
        <v>511</v>
      </c>
      <c r="F3980" t="s">
        <v>458</v>
      </c>
      <c r="R3980">
        <v>0</v>
      </c>
      <c r="S3980">
        <v>0</v>
      </c>
      <c r="T3980">
        <v>0</v>
      </c>
      <c r="X3980">
        <v>0</v>
      </c>
      <c r="Y3980">
        <v>500000000</v>
      </c>
      <c r="AA3980" t="s">
        <v>2029</v>
      </c>
    </row>
    <row r="3981" spans="1:27" ht="15" customHeight="1">
      <c r="A3981" s="962" t="s">
        <v>264</v>
      </c>
      <c r="B3981" t="s">
        <v>296</v>
      </c>
      <c r="C3981" t="s">
        <v>13</v>
      </c>
      <c r="D3981" t="s">
        <v>11</v>
      </c>
      <c r="E3981" t="s">
        <v>511</v>
      </c>
      <c r="F3981" t="s">
        <v>458</v>
      </c>
      <c r="R3981">
        <v>0</v>
      </c>
      <c r="S3981">
        <v>0</v>
      </c>
      <c r="T3981">
        <v>0</v>
      </c>
      <c r="X3981">
        <v>0</v>
      </c>
      <c r="Y3981">
        <v>500000000</v>
      </c>
      <c r="AA3981" t="s">
        <v>2029</v>
      </c>
    </row>
    <row r="3982" spans="1:27" ht="15" customHeight="1">
      <c r="A3982" s="962" t="s">
        <v>265</v>
      </c>
      <c r="B3982" t="s">
        <v>294</v>
      </c>
      <c r="C3982" t="s">
        <v>13</v>
      </c>
      <c r="D3982" t="s">
        <v>11</v>
      </c>
      <c r="E3982" t="s">
        <v>511</v>
      </c>
      <c r="F3982" t="s">
        <v>458</v>
      </c>
      <c r="R3982">
        <v>0</v>
      </c>
      <c r="S3982">
        <v>0</v>
      </c>
      <c r="T3982">
        <v>0</v>
      </c>
      <c r="X3982">
        <v>0</v>
      </c>
      <c r="Y3982">
        <v>500000000</v>
      </c>
      <c r="AA3982" t="s">
        <v>2029</v>
      </c>
    </row>
    <row r="3983" spans="1:27" ht="15" customHeight="1">
      <c r="A3983" s="962" t="s">
        <v>265</v>
      </c>
      <c r="B3983" t="s">
        <v>292</v>
      </c>
      <c r="C3983" t="s">
        <v>13</v>
      </c>
      <c r="D3983" t="s">
        <v>11</v>
      </c>
      <c r="E3983" t="s">
        <v>511</v>
      </c>
      <c r="F3983" t="s">
        <v>458</v>
      </c>
      <c r="R3983">
        <v>0</v>
      </c>
      <c r="S3983">
        <v>0</v>
      </c>
      <c r="T3983">
        <v>0</v>
      </c>
      <c r="X3983">
        <v>0</v>
      </c>
      <c r="Y3983">
        <v>500000000</v>
      </c>
      <c r="AA3983" t="s">
        <v>2029</v>
      </c>
    </row>
    <row r="3984" spans="1:27" ht="15" customHeight="1">
      <c r="A3984" s="962" t="s">
        <v>265</v>
      </c>
      <c r="B3984" t="s">
        <v>291</v>
      </c>
      <c r="C3984" t="s">
        <v>13</v>
      </c>
      <c r="D3984" t="s">
        <v>11</v>
      </c>
      <c r="E3984" t="s">
        <v>511</v>
      </c>
      <c r="F3984" t="s">
        <v>458</v>
      </c>
      <c r="R3984">
        <v>0</v>
      </c>
      <c r="S3984">
        <v>0</v>
      </c>
      <c r="T3984">
        <v>0</v>
      </c>
      <c r="X3984">
        <v>0</v>
      </c>
      <c r="Y3984">
        <v>500000000</v>
      </c>
      <c r="AA3984" t="s">
        <v>2029</v>
      </c>
    </row>
    <row r="3985" spans="1:27" ht="15" customHeight="1">
      <c r="A3985" s="962" t="s">
        <v>265</v>
      </c>
      <c r="B3985" t="s">
        <v>293</v>
      </c>
      <c r="C3985" t="s">
        <v>13</v>
      </c>
      <c r="D3985" t="s">
        <v>11</v>
      </c>
      <c r="E3985" t="s">
        <v>511</v>
      </c>
      <c r="F3985" t="s">
        <v>458</v>
      </c>
      <c r="R3985">
        <v>0</v>
      </c>
      <c r="S3985">
        <v>0</v>
      </c>
      <c r="T3985">
        <v>0</v>
      </c>
      <c r="X3985">
        <v>0</v>
      </c>
      <c r="Y3985">
        <v>500000000</v>
      </c>
      <c r="AA3985" t="s">
        <v>2029</v>
      </c>
    </row>
    <row r="3986" spans="1:27" ht="15" customHeight="1">
      <c r="A3986" s="962" t="s">
        <v>265</v>
      </c>
      <c r="B3986" t="s">
        <v>289</v>
      </c>
      <c r="C3986" t="s">
        <v>13</v>
      </c>
      <c r="D3986" t="s">
        <v>11</v>
      </c>
      <c r="E3986" t="s">
        <v>511</v>
      </c>
      <c r="F3986" t="s">
        <v>458</v>
      </c>
      <c r="R3986">
        <v>0</v>
      </c>
      <c r="S3986">
        <v>0</v>
      </c>
      <c r="T3986">
        <v>0</v>
      </c>
      <c r="X3986">
        <v>0</v>
      </c>
      <c r="Y3986">
        <v>500000000</v>
      </c>
      <c r="AA3986" t="s">
        <v>2029</v>
      </c>
    </row>
    <row r="3987" spans="1:27" ht="15" customHeight="1">
      <c r="A3987" s="962" t="s">
        <v>265</v>
      </c>
      <c r="B3987" t="s">
        <v>288</v>
      </c>
      <c r="C3987" t="s">
        <v>13</v>
      </c>
      <c r="D3987" t="s">
        <v>11</v>
      </c>
      <c r="E3987" t="s">
        <v>511</v>
      </c>
      <c r="F3987" t="s">
        <v>458</v>
      </c>
      <c r="R3987">
        <v>0</v>
      </c>
      <c r="S3987">
        <v>0</v>
      </c>
      <c r="T3987">
        <v>0</v>
      </c>
      <c r="X3987">
        <v>0</v>
      </c>
      <c r="Y3987">
        <v>500000000</v>
      </c>
      <c r="AA3987" t="s">
        <v>2029</v>
      </c>
    </row>
    <row r="3988" spans="1:27" ht="15" customHeight="1">
      <c r="A3988" s="962" t="s">
        <v>265</v>
      </c>
      <c r="B3988" t="s">
        <v>287</v>
      </c>
      <c r="C3988" t="s">
        <v>13</v>
      </c>
      <c r="D3988" t="s">
        <v>11</v>
      </c>
      <c r="E3988" t="s">
        <v>511</v>
      </c>
      <c r="F3988" t="s">
        <v>458</v>
      </c>
      <c r="R3988">
        <v>0</v>
      </c>
      <c r="S3988">
        <v>0</v>
      </c>
      <c r="T3988">
        <v>0</v>
      </c>
      <c r="X3988">
        <v>0</v>
      </c>
      <c r="Y3988">
        <v>500000000</v>
      </c>
      <c r="AA3988" t="s">
        <v>2029</v>
      </c>
    </row>
    <row r="3989" spans="1:27" ht="15" customHeight="1">
      <c r="A3989" s="962" t="s">
        <v>265</v>
      </c>
      <c r="B3989" t="s">
        <v>295</v>
      </c>
      <c r="C3989" t="s">
        <v>13</v>
      </c>
      <c r="D3989" t="s">
        <v>11</v>
      </c>
      <c r="E3989" t="s">
        <v>511</v>
      </c>
      <c r="F3989" t="s">
        <v>458</v>
      </c>
      <c r="R3989">
        <v>0</v>
      </c>
      <c r="S3989">
        <v>0</v>
      </c>
      <c r="T3989">
        <v>0</v>
      </c>
      <c r="X3989">
        <v>0</v>
      </c>
      <c r="Y3989">
        <v>500000000</v>
      </c>
      <c r="AA3989" t="s">
        <v>2029</v>
      </c>
    </row>
    <row r="3990" spans="1:27" ht="15" customHeight="1">
      <c r="A3990" s="962" t="s">
        <v>265</v>
      </c>
      <c r="B3990" t="s">
        <v>296</v>
      </c>
      <c r="C3990" t="s">
        <v>13</v>
      </c>
      <c r="D3990" t="s">
        <v>11</v>
      </c>
      <c r="E3990" t="s">
        <v>511</v>
      </c>
      <c r="F3990" t="s">
        <v>458</v>
      </c>
      <c r="R3990">
        <v>0</v>
      </c>
      <c r="S3990">
        <v>0</v>
      </c>
      <c r="T3990">
        <v>0</v>
      </c>
      <c r="X3990">
        <v>0</v>
      </c>
      <c r="Y3990">
        <v>500000000</v>
      </c>
      <c r="AA3990" t="s">
        <v>2029</v>
      </c>
    </row>
    <row r="3991" spans="1:27" ht="15" customHeight="1">
      <c r="A3991" s="962" t="s">
        <v>266</v>
      </c>
      <c r="B3991" t="s">
        <v>294</v>
      </c>
      <c r="C3991" t="s">
        <v>13</v>
      </c>
      <c r="D3991" t="s">
        <v>11</v>
      </c>
      <c r="E3991" t="s">
        <v>511</v>
      </c>
      <c r="F3991" t="s">
        <v>458</v>
      </c>
      <c r="R3991">
        <v>0</v>
      </c>
      <c r="S3991">
        <v>0</v>
      </c>
      <c r="T3991">
        <v>0</v>
      </c>
      <c r="X3991">
        <v>0</v>
      </c>
      <c r="Y3991">
        <v>500000000</v>
      </c>
      <c r="AA3991" t="s">
        <v>2029</v>
      </c>
    </row>
    <row r="3992" spans="1:27" ht="15" customHeight="1">
      <c r="A3992" s="962" t="s">
        <v>266</v>
      </c>
      <c r="B3992" t="s">
        <v>292</v>
      </c>
      <c r="C3992" t="s">
        <v>13</v>
      </c>
      <c r="D3992" t="s">
        <v>11</v>
      </c>
      <c r="E3992" t="s">
        <v>511</v>
      </c>
      <c r="F3992" t="s">
        <v>458</v>
      </c>
      <c r="R3992">
        <v>0</v>
      </c>
      <c r="S3992">
        <v>0</v>
      </c>
      <c r="T3992">
        <v>0</v>
      </c>
      <c r="X3992">
        <v>0</v>
      </c>
      <c r="Y3992">
        <v>500000000</v>
      </c>
      <c r="AA3992" t="s">
        <v>2029</v>
      </c>
    </row>
    <row r="3993" spans="1:27" ht="15" customHeight="1">
      <c r="A3993" s="962" t="s">
        <v>266</v>
      </c>
      <c r="B3993" t="s">
        <v>291</v>
      </c>
      <c r="C3993" t="s">
        <v>13</v>
      </c>
      <c r="D3993" t="s">
        <v>11</v>
      </c>
      <c r="E3993" t="s">
        <v>511</v>
      </c>
      <c r="F3993" t="s">
        <v>458</v>
      </c>
      <c r="R3993">
        <v>0</v>
      </c>
      <c r="S3993">
        <v>0</v>
      </c>
      <c r="T3993">
        <v>0</v>
      </c>
      <c r="X3993">
        <v>0</v>
      </c>
      <c r="Y3993">
        <v>500000000</v>
      </c>
      <c r="AA3993" t="s">
        <v>2029</v>
      </c>
    </row>
    <row r="3994" spans="1:27" ht="15" customHeight="1">
      <c r="A3994" s="962" t="s">
        <v>266</v>
      </c>
      <c r="B3994" t="s">
        <v>293</v>
      </c>
      <c r="C3994" t="s">
        <v>13</v>
      </c>
      <c r="D3994" t="s">
        <v>11</v>
      </c>
      <c r="E3994" t="s">
        <v>511</v>
      </c>
      <c r="F3994" t="s">
        <v>458</v>
      </c>
      <c r="R3994">
        <v>0</v>
      </c>
      <c r="S3994">
        <v>0</v>
      </c>
      <c r="T3994">
        <v>0</v>
      </c>
      <c r="X3994">
        <v>0</v>
      </c>
      <c r="Y3994">
        <v>500000000</v>
      </c>
      <c r="AA3994" t="s">
        <v>2029</v>
      </c>
    </row>
    <row r="3995" spans="1:27" ht="15" customHeight="1">
      <c r="A3995" s="962" t="s">
        <v>266</v>
      </c>
      <c r="B3995" t="s">
        <v>289</v>
      </c>
      <c r="C3995" t="s">
        <v>13</v>
      </c>
      <c r="D3995" t="s">
        <v>11</v>
      </c>
      <c r="E3995" t="s">
        <v>511</v>
      </c>
      <c r="F3995" t="s">
        <v>458</v>
      </c>
      <c r="R3995">
        <v>0</v>
      </c>
      <c r="S3995">
        <v>0</v>
      </c>
      <c r="T3995">
        <v>0</v>
      </c>
      <c r="X3995">
        <v>0</v>
      </c>
      <c r="Y3995">
        <v>500000000</v>
      </c>
      <c r="AA3995" t="s">
        <v>2029</v>
      </c>
    </row>
    <row r="3996" spans="1:27" ht="15" customHeight="1">
      <c r="A3996" s="962" t="s">
        <v>266</v>
      </c>
      <c r="B3996" t="s">
        <v>288</v>
      </c>
      <c r="C3996" t="s">
        <v>13</v>
      </c>
      <c r="D3996" t="s">
        <v>11</v>
      </c>
      <c r="E3996" t="s">
        <v>511</v>
      </c>
      <c r="F3996" t="s">
        <v>458</v>
      </c>
      <c r="R3996">
        <v>0</v>
      </c>
      <c r="S3996">
        <v>0</v>
      </c>
      <c r="T3996">
        <v>0</v>
      </c>
      <c r="X3996">
        <v>0</v>
      </c>
      <c r="Y3996">
        <v>500000000</v>
      </c>
      <c r="AA3996" t="s">
        <v>2029</v>
      </c>
    </row>
    <row r="3997" spans="1:27" ht="15" customHeight="1">
      <c r="A3997" s="962" t="s">
        <v>266</v>
      </c>
      <c r="B3997" t="s">
        <v>287</v>
      </c>
      <c r="C3997" t="s">
        <v>13</v>
      </c>
      <c r="D3997" t="s">
        <v>11</v>
      </c>
      <c r="E3997" t="s">
        <v>511</v>
      </c>
      <c r="F3997" t="s">
        <v>458</v>
      </c>
      <c r="R3997">
        <v>0</v>
      </c>
      <c r="S3997">
        <v>0</v>
      </c>
      <c r="T3997">
        <v>0</v>
      </c>
      <c r="X3997">
        <v>0</v>
      </c>
      <c r="Y3997">
        <v>500000000</v>
      </c>
      <c r="AA3997" t="s">
        <v>2029</v>
      </c>
    </row>
    <row r="3998" spans="1:27" ht="15" customHeight="1">
      <c r="A3998" s="962" t="s">
        <v>266</v>
      </c>
      <c r="B3998" t="s">
        <v>295</v>
      </c>
      <c r="C3998" t="s">
        <v>13</v>
      </c>
      <c r="D3998" t="s">
        <v>11</v>
      </c>
      <c r="E3998" t="s">
        <v>511</v>
      </c>
      <c r="F3998" t="s">
        <v>458</v>
      </c>
      <c r="R3998">
        <v>0</v>
      </c>
      <c r="S3998">
        <v>0</v>
      </c>
      <c r="T3998">
        <v>0</v>
      </c>
      <c r="X3998">
        <v>0</v>
      </c>
      <c r="Y3998">
        <v>500000000</v>
      </c>
      <c r="AA3998" t="s">
        <v>2029</v>
      </c>
    </row>
    <row r="3999" spans="1:27" ht="15" customHeight="1">
      <c r="A3999" s="962" t="s">
        <v>266</v>
      </c>
      <c r="B3999" t="s">
        <v>296</v>
      </c>
      <c r="C3999" t="s">
        <v>13</v>
      </c>
      <c r="D3999" t="s">
        <v>11</v>
      </c>
      <c r="E3999" t="s">
        <v>511</v>
      </c>
      <c r="F3999" t="s">
        <v>458</v>
      </c>
      <c r="R3999">
        <v>0</v>
      </c>
      <c r="S3999">
        <v>0</v>
      </c>
      <c r="T3999">
        <v>0</v>
      </c>
      <c r="X3999">
        <v>0</v>
      </c>
      <c r="Y3999">
        <v>500000000</v>
      </c>
      <c r="AA3999" t="s">
        <v>2029</v>
      </c>
    </row>
    <row r="4000" spans="1:27" ht="15" customHeight="1">
      <c r="A4000" s="962" t="s">
        <v>267</v>
      </c>
      <c r="B4000" t="s">
        <v>296</v>
      </c>
      <c r="C4000" t="s">
        <v>13</v>
      </c>
      <c r="D4000" t="s">
        <v>11</v>
      </c>
      <c r="E4000" t="s">
        <v>511</v>
      </c>
      <c r="F4000" t="s">
        <v>458</v>
      </c>
      <c r="R4000">
        <v>0</v>
      </c>
      <c r="S4000">
        <v>0</v>
      </c>
      <c r="T4000">
        <v>0</v>
      </c>
      <c r="X4000">
        <v>0</v>
      </c>
      <c r="Y4000">
        <v>500000000</v>
      </c>
      <c r="AA4000" t="s">
        <v>2029</v>
      </c>
    </row>
    <row r="4001" spans="1:27" ht="15" customHeight="1">
      <c r="A4001" s="962" t="s">
        <v>267</v>
      </c>
      <c r="B4001" t="s">
        <v>289</v>
      </c>
      <c r="C4001" t="s">
        <v>13</v>
      </c>
      <c r="D4001" t="s">
        <v>11</v>
      </c>
      <c r="E4001" t="s">
        <v>511</v>
      </c>
      <c r="F4001" t="s">
        <v>458</v>
      </c>
      <c r="R4001">
        <v>0</v>
      </c>
      <c r="S4001">
        <v>0</v>
      </c>
      <c r="T4001">
        <v>0</v>
      </c>
      <c r="X4001">
        <v>0</v>
      </c>
      <c r="Y4001">
        <v>500000000</v>
      </c>
      <c r="AA4001" t="s">
        <v>2029</v>
      </c>
    </row>
    <row r="4002" spans="1:27" ht="15" customHeight="1">
      <c r="A4002" s="962" t="s">
        <v>267</v>
      </c>
      <c r="B4002" t="s">
        <v>288</v>
      </c>
      <c r="C4002" t="s">
        <v>13</v>
      </c>
      <c r="D4002" t="s">
        <v>11</v>
      </c>
      <c r="E4002" t="s">
        <v>511</v>
      </c>
      <c r="F4002" t="s">
        <v>458</v>
      </c>
      <c r="R4002">
        <v>0</v>
      </c>
      <c r="S4002">
        <v>0</v>
      </c>
      <c r="T4002">
        <v>0</v>
      </c>
      <c r="X4002">
        <v>0</v>
      </c>
      <c r="Y4002">
        <v>500000000</v>
      </c>
      <c r="AA4002" t="s">
        <v>2029</v>
      </c>
    </row>
    <row r="4003" spans="1:27" ht="15" customHeight="1">
      <c r="A4003" s="962" t="s">
        <v>267</v>
      </c>
      <c r="B4003" t="s">
        <v>287</v>
      </c>
      <c r="C4003" t="s">
        <v>13</v>
      </c>
      <c r="D4003" t="s">
        <v>11</v>
      </c>
      <c r="E4003" t="s">
        <v>511</v>
      </c>
      <c r="F4003" t="s">
        <v>458</v>
      </c>
      <c r="R4003">
        <v>0</v>
      </c>
      <c r="S4003">
        <v>0</v>
      </c>
      <c r="T4003">
        <v>0</v>
      </c>
      <c r="X4003">
        <v>0</v>
      </c>
      <c r="Y4003">
        <v>500000000</v>
      </c>
      <c r="AA4003" t="s">
        <v>2029</v>
      </c>
    </row>
    <row r="4004" spans="1:27" ht="15" customHeight="1">
      <c r="A4004" s="962" t="s">
        <v>268</v>
      </c>
      <c r="B4004" t="s">
        <v>296</v>
      </c>
      <c r="C4004" t="s">
        <v>13</v>
      </c>
      <c r="D4004" t="s">
        <v>11</v>
      </c>
      <c r="E4004" t="s">
        <v>511</v>
      </c>
      <c r="F4004" t="s">
        <v>458</v>
      </c>
      <c r="R4004">
        <v>0</v>
      </c>
      <c r="S4004">
        <v>0</v>
      </c>
      <c r="T4004">
        <v>0</v>
      </c>
      <c r="X4004">
        <v>0</v>
      </c>
      <c r="Y4004">
        <v>500000000</v>
      </c>
      <c r="AA4004" t="s">
        <v>2029</v>
      </c>
    </row>
    <row r="4005" spans="1:27" ht="15" customHeight="1">
      <c r="A4005" s="962" t="s">
        <v>268</v>
      </c>
      <c r="B4005" t="s">
        <v>289</v>
      </c>
      <c r="C4005" t="s">
        <v>13</v>
      </c>
      <c r="D4005" t="s">
        <v>11</v>
      </c>
      <c r="E4005" t="s">
        <v>511</v>
      </c>
      <c r="F4005" t="s">
        <v>458</v>
      </c>
      <c r="R4005">
        <v>0</v>
      </c>
      <c r="S4005">
        <v>0</v>
      </c>
      <c r="T4005">
        <v>0</v>
      </c>
      <c r="X4005">
        <v>0</v>
      </c>
      <c r="Y4005">
        <v>500000000</v>
      </c>
      <c r="AA4005" t="s">
        <v>2029</v>
      </c>
    </row>
    <row r="4006" spans="1:27" ht="15" customHeight="1">
      <c r="A4006" s="962" t="s">
        <v>268</v>
      </c>
      <c r="B4006" t="s">
        <v>288</v>
      </c>
      <c r="C4006" t="s">
        <v>13</v>
      </c>
      <c r="D4006" t="s">
        <v>11</v>
      </c>
      <c r="E4006" t="s">
        <v>511</v>
      </c>
      <c r="F4006" t="s">
        <v>458</v>
      </c>
      <c r="R4006">
        <v>0</v>
      </c>
      <c r="S4006">
        <v>0</v>
      </c>
      <c r="T4006">
        <v>0</v>
      </c>
      <c r="X4006">
        <v>0</v>
      </c>
      <c r="Y4006">
        <v>500000000</v>
      </c>
      <c r="AA4006" t="s">
        <v>2029</v>
      </c>
    </row>
    <row r="4007" spans="1:27" ht="15" customHeight="1">
      <c r="A4007" s="962" t="s">
        <v>268</v>
      </c>
      <c r="B4007" t="s">
        <v>287</v>
      </c>
      <c r="C4007" t="s">
        <v>13</v>
      </c>
      <c r="D4007" t="s">
        <v>11</v>
      </c>
      <c r="E4007" t="s">
        <v>511</v>
      </c>
      <c r="F4007" t="s">
        <v>458</v>
      </c>
      <c r="R4007">
        <v>0</v>
      </c>
      <c r="S4007">
        <v>0</v>
      </c>
      <c r="T4007">
        <v>0</v>
      </c>
      <c r="X4007">
        <v>0</v>
      </c>
      <c r="Y4007">
        <v>500000000</v>
      </c>
      <c r="AA4007" t="s">
        <v>2029</v>
      </c>
    </row>
    <row r="4008" spans="1:27" ht="15" customHeight="1">
      <c r="A4008" s="962" t="s">
        <v>269</v>
      </c>
      <c r="B4008" t="s">
        <v>296</v>
      </c>
      <c r="C4008" t="s">
        <v>13</v>
      </c>
      <c r="D4008" t="s">
        <v>11</v>
      </c>
      <c r="E4008" t="s">
        <v>511</v>
      </c>
      <c r="F4008" t="s">
        <v>458</v>
      </c>
      <c r="R4008">
        <v>0</v>
      </c>
      <c r="S4008">
        <v>0</v>
      </c>
      <c r="T4008">
        <v>0</v>
      </c>
      <c r="X4008">
        <v>0</v>
      </c>
      <c r="Y4008">
        <v>500000000</v>
      </c>
      <c r="AA4008" t="s">
        <v>2029</v>
      </c>
    </row>
    <row r="4009" spans="1:27" ht="15" customHeight="1">
      <c r="A4009" s="962" t="s">
        <v>269</v>
      </c>
      <c r="B4009" t="s">
        <v>289</v>
      </c>
      <c r="C4009" t="s">
        <v>13</v>
      </c>
      <c r="D4009" t="s">
        <v>11</v>
      </c>
      <c r="E4009" t="s">
        <v>511</v>
      </c>
      <c r="F4009" t="s">
        <v>458</v>
      </c>
      <c r="R4009">
        <v>0</v>
      </c>
      <c r="S4009">
        <v>0</v>
      </c>
      <c r="T4009">
        <v>0</v>
      </c>
      <c r="X4009">
        <v>0</v>
      </c>
      <c r="Y4009">
        <v>500000000</v>
      </c>
      <c r="AA4009" t="s">
        <v>2029</v>
      </c>
    </row>
    <row r="4010" spans="1:27" ht="15" customHeight="1">
      <c r="A4010" s="962" t="s">
        <v>269</v>
      </c>
      <c r="B4010" t="s">
        <v>288</v>
      </c>
      <c r="C4010" t="s">
        <v>13</v>
      </c>
      <c r="D4010" t="s">
        <v>11</v>
      </c>
      <c r="E4010" t="s">
        <v>511</v>
      </c>
      <c r="F4010" t="s">
        <v>458</v>
      </c>
      <c r="R4010">
        <v>0</v>
      </c>
      <c r="S4010">
        <v>0</v>
      </c>
      <c r="T4010">
        <v>0</v>
      </c>
      <c r="X4010">
        <v>0</v>
      </c>
      <c r="Y4010">
        <v>500000000</v>
      </c>
      <c r="AA4010" t="s">
        <v>2029</v>
      </c>
    </row>
    <row r="4011" spans="1:27" ht="15" customHeight="1">
      <c r="A4011" s="962" t="s">
        <v>269</v>
      </c>
      <c r="B4011" t="s">
        <v>287</v>
      </c>
      <c r="C4011" t="s">
        <v>13</v>
      </c>
      <c r="D4011" t="s">
        <v>11</v>
      </c>
      <c r="E4011" t="s">
        <v>511</v>
      </c>
      <c r="F4011" t="s">
        <v>458</v>
      </c>
      <c r="R4011">
        <v>0</v>
      </c>
      <c r="S4011">
        <v>0</v>
      </c>
      <c r="T4011">
        <v>0</v>
      </c>
      <c r="X4011">
        <v>0</v>
      </c>
      <c r="Y4011">
        <v>500000000</v>
      </c>
      <c r="AA4011" t="s">
        <v>2029</v>
      </c>
    </row>
    <row r="4012" spans="1:27" ht="15" customHeight="1">
      <c r="A4012" s="962" t="s">
        <v>270</v>
      </c>
      <c r="B4012" t="s">
        <v>296</v>
      </c>
      <c r="C4012" t="s">
        <v>13</v>
      </c>
      <c r="D4012" t="s">
        <v>11</v>
      </c>
      <c r="E4012" t="s">
        <v>511</v>
      </c>
      <c r="F4012" t="s">
        <v>458</v>
      </c>
      <c r="R4012">
        <v>0</v>
      </c>
      <c r="S4012">
        <v>0</v>
      </c>
      <c r="T4012">
        <v>0</v>
      </c>
      <c r="X4012">
        <v>0</v>
      </c>
      <c r="Y4012">
        <v>500000000</v>
      </c>
      <c r="AA4012" t="s">
        <v>2029</v>
      </c>
    </row>
    <row r="4013" spans="1:27" ht="15" customHeight="1">
      <c r="A4013" s="962" t="s">
        <v>270</v>
      </c>
      <c r="B4013" t="s">
        <v>289</v>
      </c>
      <c r="C4013" t="s">
        <v>13</v>
      </c>
      <c r="D4013" t="s">
        <v>11</v>
      </c>
      <c r="E4013" t="s">
        <v>511</v>
      </c>
      <c r="F4013" t="s">
        <v>458</v>
      </c>
      <c r="R4013">
        <v>0</v>
      </c>
      <c r="S4013">
        <v>0</v>
      </c>
      <c r="T4013">
        <v>0</v>
      </c>
      <c r="X4013">
        <v>0</v>
      </c>
      <c r="Y4013">
        <v>500000000</v>
      </c>
      <c r="AA4013" t="s">
        <v>2029</v>
      </c>
    </row>
    <row r="4014" spans="1:27" ht="15" customHeight="1">
      <c r="A4014" s="962" t="s">
        <v>270</v>
      </c>
      <c r="B4014" t="s">
        <v>288</v>
      </c>
      <c r="C4014" t="s">
        <v>13</v>
      </c>
      <c r="D4014" t="s">
        <v>11</v>
      </c>
      <c r="E4014" t="s">
        <v>511</v>
      </c>
      <c r="F4014" t="s">
        <v>458</v>
      </c>
      <c r="R4014">
        <v>0</v>
      </c>
      <c r="S4014">
        <v>0</v>
      </c>
      <c r="T4014">
        <v>0</v>
      </c>
      <c r="X4014">
        <v>0</v>
      </c>
      <c r="Y4014">
        <v>500000000</v>
      </c>
      <c r="AA4014" t="s">
        <v>2029</v>
      </c>
    </row>
    <row r="4015" spans="1:27" ht="15" customHeight="1">
      <c r="A4015" s="962" t="s">
        <v>270</v>
      </c>
      <c r="B4015" t="s">
        <v>287</v>
      </c>
      <c r="C4015" t="s">
        <v>13</v>
      </c>
      <c r="D4015" t="s">
        <v>11</v>
      </c>
      <c r="E4015" t="s">
        <v>511</v>
      </c>
      <c r="F4015" t="s">
        <v>458</v>
      </c>
      <c r="R4015">
        <v>0</v>
      </c>
      <c r="S4015">
        <v>0</v>
      </c>
      <c r="T4015">
        <v>0</v>
      </c>
      <c r="X4015">
        <v>0</v>
      </c>
      <c r="Y4015">
        <v>500000000</v>
      </c>
      <c r="AA4015" t="s">
        <v>2029</v>
      </c>
    </row>
    <row r="4016" spans="1:27" ht="15" customHeight="1">
      <c r="A4016" s="962" t="s">
        <v>271</v>
      </c>
      <c r="B4016" t="s">
        <v>297</v>
      </c>
      <c r="C4016" t="s">
        <v>13</v>
      </c>
      <c r="D4016" t="s">
        <v>11</v>
      </c>
      <c r="E4016" t="s">
        <v>511</v>
      </c>
      <c r="F4016" t="s">
        <v>458</v>
      </c>
      <c r="R4016">
        <v>0</v>
      </c>
      <c r="S4016">
        <v>0</v>
      </c>
      <c r="T4016">
        <v>0</v>
      </c>
      <c r="X4016">
        <v>0</v>
      </c>
      <c r="Y4016">
        <v>500000000</v>
      </c>
      <c r="AA4016" t="s">
        <v>2029</v>
      </c>
    </row>
    <row r="4017" spans="1:27" ht="15" customHeight="1">
      <c r="A4017" s="962" t="s">
        <v>271</v>
      </c>
      <c r="B4017" t="s">
        <v>288</v>
      </c>
      <c r="C4017" t="s">
        <v>13</v>
      </c>
      <c r="D4017" t="s">
        <v>11</v>
      </c>
      <c r="E4017" t="s">
        <v>511</v>
      </c>
      <c r="F4017" t="s">
        <v>458</v>
      </c>
      <c r="R4017">
        <v>0</v>
      </c>
      <c r="S4017">
        <v>0</v>
      </c>
      <c r="T4017">
        <v>0</v>
      </c>
      <c r="X4017">
        <v>0</v>
      </c>
      <c r="Y4017">
        <v>500000000</v>
      </c>
      <c r="AA4017" t="s">
        <v>2029</v>
      </c>
    </row>
    <row r="4018" spans="1:27" ht="15" customHeight="1">
      <c r="A4018" s="962" t="s">
        <v>271</v>
      </c>
      <c r="B4018" t="s">
        <v>287</v>
      </c>
      <c r="C4018" t="s">
        <v>13</v>
      </c>
      <c r="D4018" t="s">
        <v>11</v>
      </c>
      <c r="E4018" t="s">
        <v>511</v>
      </c>
      <c r="F4018" t="s">
        <v>458</v>
      </c>
      <c r="R4018">
        <v>0</v>
      </c>
      <c r="S4018">
        <v>0</v>
      </c>
      <c r="T4018">
        <v>0</v>
      </c>
      <c r="X4018">
        <v>0</v>
      </c>
      <c r="Y4018">
        <v>500000000</v>
      </c>
      <c r="AA4018" t="s">
        <v>2029</v>
      </c>
    </row>
    <row r="4019" spans="1:27" ht="15" customHeight="1">
      <c r="A4019" s="962" t="s">
        <v>271</v>
      </c>
      <c r="B4019" t="s">
        <v>299</v>
      </c>
      <c r="C4019" t="s">
        <v>13</v>
      </c>
      <c r="D4019" t="s">
        <v>11</v>
      </c>
      <c r="E4019" t="s">
        <v>511</v>
      </c>
      <c r="F4019" t="s">
        <v>458</v>
      </c>
      <c r="R4019">
        <v>0</v>
      </c>
      <c r="S4019">
        <v>0</v>
      </c>
      <c r="T4019">
        <v>0</v>
      </c>
      <c r="X4019">
        <v>0</v>
      </c>
      <c r="Y4019">
        <v>500000000</v>
      </c>
      <c r="AA4019" t="s">
        <v>2029</v>
      </c>
    </row>
    <row r="4020" spans="1:27" ht="15" customHeight="1">
      <c r="A4020" s="962" t="s">
        <v>271</v>
      </c>
      <c r="B4020" t="s">
        <v>301</v>
      </c>
      <c r="C4020" t="s">
        <v>13</v>
      </c>
      <c r="D4020" t="s">
        <v>11</v>
      </c>
      <c r="E4020" t="s">
        <v>511</v>
      </c>
      <c r="F4020" t="s">
        <v>458</v>
      </c>
      <c r="R4020">
        <v>0</v>
      </c>
      <c r="S4020">
        <v>0</v>
      </c>
      <c r="T4020">
        <v>0</v>
      </c>
      <c r="X4020">
        <v>0</v>
      </c>
      <c r="Y4020">
        <v>500000000</v>
      </c>
      <c r="AA4020" t="s">
        <v>2029</v>
      </c>
    </row>
    <row r="4021" spans="1:27" ht="15" customHeight="1">
      <c r="A4021" s="962" t="s">
        <v>271</v>
      </c>
      <c r="B4021" t="s">
        <v>302</v>
      </c>
      <c r="C4021" t="s">
        <v>13</v>
      </c>
      <c r="D4021" t="s">
        <v>11</v>
      </c>
      <c r="E4021" t="s">
        <v>511</v>
      </c>
      <c r="F4021" t="s">
        <v>458</v>
      </c>
      <c r="R4021">
        <v>0</v>
      </c>
      <c r="S4021">
        <v>0</v>
      </c>
      <c r="T4021">
        <v>0</v>
      </c>
      <c r="X4021">
        <v>0</v>
      </c>
      <c r="Y4021">
        <v>500000000</v>
      </c>
      <c r="AA4021" t="s">
        <v>2029</v>
      </c>
    </row>
    <row r="4022" spans="1:27" ht="15" customHeight="1">
      <c r="A4022" s="962" t="s">
        <v>271</v>
      </c>
      <c r="B4022" t="s">
        <v>303</v>
      </c>
      <c r="C4022" t="s">
        <v>13</v>
      </c>
      <c r="D4022" t="s">
        <v>11</v>
      </c>
      <c r="E4022" t="s">
        <v>511</v>
      </c>
      <c r="F4022" t="s">
        <v>458</v>
      </c>
      <c r="R4022">
        <v>0</v>
      </c>
      <c r="S4022">
        <v>0</v>
      </c>
      <c r="T4022">
        <v>0</v>
      </c>
      <c r="X4022">
        <v>0</v>
      </c>
      <c r="Y4022">
        <v>500000000</v>
      </c>
      <c r="AA4022" t="s">
        <v>2029</v>
      </c>
    </row>
    <row r="4023" spans="1:27" ht="15" customHeight="1">
      <c r="A4023" s="962" t="s">
        <v>271</v>
      </c>
      <c r="B4023" t="s">
        <v>298</v>
      </c>
      <c r="C4023" t="s">
        <v>13</v>
      </c>
      <c r="D4023" t="s">
        <v>11</v>
      </c>
      <c r="E4023" t="s">
        <v>511</v>
      </c>
      <c r="F4023" t="s">
        <v>458</v>
      </c>
      <c r="R4023">
        <v>0</v>
      </c>
      <c r="S4023">
        <v>0</v>
      </c>
      <c r="T4023">
        <v>0</v>
      </c>
      <c r="X4023">
        <v>0</v>
      </c>
      <c r="Y4023">
        <v>500000000</v>
      </c>
      <c r="AA4023" t="s">
        <v>2029</v>
      </c>
    </row>
    <row r="4024" spans="1:27" ht="15" customHeight="1">
      <c r="A4024" s="962" t="s">
        <v>271</v>
      </c>
      <c r="B4024" t="s">
        <v>300</v>
      </c>
      <c r="C4024" t="s">
        <v>13</v>
      </c>
      <c r="D4024" t="s">
        <v>11</v>
      </c>
      <c r="E4024" t="s">
        <v>511</v>
      </c>
      <c r="F4024" t="s">
        <v>458</v>
      </c>
      <c r="R4024">
        <v>0</v>
      </c>
      <c r="S4024">
        <v>0</v>
      </c>
      <c r="T4024">
        <v>0</v>
      </c>
      <c r="X4024">
        <v>0</v>
      </c>
      <c r="Y4024">
        <v>500000000</v>
      </c>
      <c r="AA4024" t="s">
        <v>2029</v>
      </c>
    </row>
    <row r="4025" spans="1:27" ht="15" customHeight="1">
      <c r="A4025" s="962" t="s">
        <v>272</v>
      </c>
      <c r="B4025" t="s">
        <v>296</v>
      </c>
      <c r="C4025" t="s">
        <v>13</v>
      </c>
      <c r="D4025" t="s">
        <v>11</v>
      </c>
      <c r="E4025" t="s">
        <v>511</v>
      </c>
      <c r="F4025" t="s">
        <v>458</v>
      </c>
      <c r="O4025" t="s">
        <v>882</v>
      </c>
      <c r="P4025" t="s">
        <v>2005</v>
      </c>
      <c r="Q4025" t="s">
        <v>2006</v>
      </c>
      <c r="R4025">
        <v>3.05</v>
      </c>
      <c r="X4025">
        <v>0</v>
      </c>
      <c r="Y4025">
        <v>500000000</v>
      </c>
      <c r="AA4025" t="s">
        <v>2025</v>
      </c>
    </row>
    <row r="4026" spans="1:27" ht="15" customHeight="1">
      <c r="A4026" s="962" t="s">
        <v>272</v>
      </c>
      <c r="B4026" t="s">
        <v>289</v>
      </c>
      <c r="C4026" t="s">
        <v>13</v>
      </c>
      <c r="D4026" t="s">
        <v>11</v>
      </c>
      <c r="E4026" t="s">
        <v>511</v>
      </c>
      <c r="F4026" t="s">
        <v>458</v>
      </c>
      <c r="R4026">
        <v>3.05</v>
      </c>
      <c r="X4026">
        <v>0</v>
      </c>
      <c r="Y4026">
        <v>500000000</v>
      </c>
      <c r="AA4026" t="s">
        <v>2025</v>
      </c>
    </row>
    <row r="4027" spans="1:27" ht="15" customHeight="1">
      <c r="A4027" s="962" t="s">
        <v>272</v>
      </c>
      <c r="B4027" t="s">
        <v>288</v>
      </c>
      <c r="C4027" t="s">
        <v>13</v>
      </c>
      <c r="D4027" t="s">
        <v>11</v>
      </c>
      <c r="E4027" t="s">
        <v>511</v>
      </c>
      <c r="F4027" t="s">
        <v>458</v>
      </c>
      <c r="R4027">
        <v>3.05</v>
      </c>
      <c r="X4027">
        <v>0</v>
      </c>
      <c r="Y4027">
        <v>500000000</v>
      </c>
      <c r="AA4027" t="s">
        <v>2025</v>
      </c>
    </row>
    <row r="4028" spans="1:27" ht="15" customHeight="1">
      <c r="A4028" s="962" t="s">
        <v>272</v>
      </c>
      <c r="B4028" t="s">
        <v>287</v>
      </c>
      <c r="C4028" t="s">
        <v>13</v>
      </c>
      <c r="D4028" t="s">
        <v>11</v>
      </c>
      <c r="E4028" t="s">
        <v>511</v>
      </c>
      <c r="F4028" t="s">
        <v>458</v>
      </c>
      <c r="R4028">
        <v>3.05</v>
      </c>
      <c r="X4028">
        <v>0</v>
      </c>
      <c r="Y4028">
        <v>500000000</v>
      </c>
      <c r="AA4028" t="s">
        <v>2025</v>
      </c>
    </row>
    <row r="4029" spans="1:27" ht="15" customHeight="1">
      <c r="A4029" s="962" t="s">
        <v>273</v>
      </c>
      <c r="B4029" t="s">
        <v>296</v>
      </c>
      <c r="C4029" t="s">
        <v>13</v>
      </c>
      <c r="D4029" t="s">
        <v>11</v>
      </c>
      <c r="E4029" t="s">
        <v>511</v>
      </c>
      <c r="F4029" t="s">
        <v>458</v>
      </c>
      <c r="O4029" t="s">
        <v>882</v>
      </c>
      <c r="P4029" t="s">
        <v>2005</v>
      </c>
      <c r="Q4029" t="s">
        <v>2006</v>
      </c>
      <c r="R4029">
        <v>7.13</v>
      </c>
      <c r="X4029">
        <v>0</v>
      </c>
      <c r="Y4029">
        <v>500000000</v>
      </c>
      <c r="AA4029" t="s">
        <v>2025</v>
      </c>
    </row>
    <row r="4030" spans="1:27" ht="15" customHeight="1">
      <c r="A4030" s="962" t="s">
        <v>273</v>
      </c>
      <c r="B4030" t="s">
        <v>289</v>
      </c>
      <c r="C4030" t="s">
        <v>13</v>
      </c>
      <c r="D4030" t="s">
        <v>11</v>
      </c>
      <c r="E4030" t="s">
        <v>511</v>
      </c>
      <c r="F4030" t="s">
        <v>458</v>
      </c>
      <c r="R4030">
        <v>7.13</v>
      </c>
      <c r="X4030">
        <v>0</v>
      </c>
      <c r="Y4030">
        <v>500000000</v>
      </c>
      <c r="AA4030" t="s">
        <v>2025</v>
      </c>
    </row>
    <row r="4031" spans="1:27" ht="15" customHeight="1">
      <c r="A4031" s="962" t="s">
        <v>273</v>
      </c>
      <c r="B4031" t="s">
        <v>288</v>
      </c>
      <c r="C4031" t="s">
        <v>13</v>
      </c>
      <c r="D4031" t="s">
        <v>11</v>
      </c>
      <c r="E4031" t="s">
        <v>511</v>
      </c>
      <c r="F4031" t="s">
        <v>458</v>
      </c>
      <c r="R4031">
        <v>7.13</v>
      </c>
      <c r="X4031">
        <v>0</v>
      </c>
      <c r="Y4031">
        <v>500000000</v>
      </c>
      <c r="AA4031" t="s">
        <v>2025</v>
      </c>
    </row>
    <row r="4032" spans="1:27" ht="15" customHeight="1">
      <c r="A4032" s="962" t="s">
        <v>273</v>
      </c>
      <c r="B4032" t="s">
        <v>287</v>
      </c>
      <c r="C4032" t="s">
        <v>13</v>
      </c>
      <c r="D4032" t="s">
        <v>11</v>
      </c>
      <c r="E4032" t="s">
        <v>511</v>
      </c>
      <c r="F4032" t="s">
        <v>458</v>
      </c>
      <c r="R4032">
        <v>7.13</v>
      </c>
      <c r="X4032">
        <v>0</v>
      </c>
      <c r="Y4032">
        <v>500000000</v>
      </c>
      <c r="AA4032" t="s">
        <v>2025</v>
      </c>
    </row>
    <row r="4033" spans="1:27" ht="15" customHeight="1">
      <c r="A4033" s="962" t="s">
        <v>274</v>
      </c>
      <c r="B4033" t="s">
        <v>283</v>
      </c>
      <c r="C4033" t="s">
        <v>13</v>
      </c>
      <c r="D4033" t="s">
        <v>11</v>
      </c>
      <c r="E4033" t="s">
        <v>511</v>
      </c>
      <c r="F4033" t="s">
        <v>458</v>
      </c>
      <c r="R4033">
        <v>0</v>
      </c>
      <c r="U4033">
        <v>0</v>
      </c>
      <c r="V4033">
        <v>0</v>
      </c>
      <c r="X4033">
        <v>0</v>
      </c>
      <c r="Y4033">
        <v>500000000</v>
      </c>
      <c r="Z4033">
        <v>0</v>
      </c>
      <c r="AA4033" t="s">
        <v>2028</v>
      </c>
    </row>
    <row r="4034" spans="1:27" ht="15" customHeight="1">
      <c r="A4034" s="962" t="s">
        <v>277</v>
      </c>
      <c r="B4034" t="s">
        <v>246</v>
      </c>
      <c r="C4034" t="s">
        <v>13</v>
      </c>
      <c r="D4034" t="s">
        <v>11</v>
      </c>
      <c r="E4034" t="s">
        <v>511</v>
      </c>
      <c r="F4034" t="s">
        <v>458</v>
      </c>
      <c r="R4034">
        <v>0</v>
      </c>
      <c r="S4034">
        <v>0</v>
      </c>
      <c r="T4034">
        <v>500000000</v>
      </c>
      <c r="X4034">
        <v>0</v>
      </c>
      <c r="Y4034">
        <v>500000000</v>
      </c>
      <c r="AA4034" t="s">
        <v>2027</v>
      </c>
    </row>
    <row r="4035" spans="1:27" ht="15" customHeight="1">
      <c r="A4035" s="962" t="s">
        <v>277</v>
      </c>
      <c r="B4035" t="s">
        <v>244</v>
      </c>
      <c r="C4035" t="s">
        <v>13</v>
      </c>
      <c r="D4035" t="s">
        <v>11</v>
      </c>
      <c r="E4035" t="s">
        <v>511</v>
      </c>
      <c r="F4035" t="s">
        <v>458</v>
      </c>
      <c r="G4035" t="s">
        <v>591</v>
      </c>
      <c r="I4035" t="s">
        <v>428</v>
      </c>
      <c r="K4035" t="s">
        <v>333</v>
      </c>
      <c r="L4035" t="s">
        <v>277</v>
      </c>
      <c r="M4035" t="s">
        <v>66</v>
      </c>
      <c r="O4035" t="s">
        <v>365</v>
      </c>
      <c r="P4035" t="s">
        <v>336</v>
      </c>
      <c r="Q4035" t="s">
        <v>337</v>
      </c>
      <c r="R4035">
        <v>7.09</v>
      </c>
      <c r="U4035">
        <v>7.09</v>
      </c>
      <c r="V4035">
        <v>0.35</v>
      </c>
      <c r="W4035">
        <v>0.1</v>
      </c>
      <c r="X4035">
        <v>0</v>
      </c>
      <c r="Y4035">
        <v>500000000</v>
      </c>
      <c r="Z4035">
        <v>0</v>
      </c>
      <c r="AA4035" t="s">
        <v>2028</v>
      </c>
    </row>
    <row r="4036" spans="1:27" ht="15" customHeight="1">
      <c r="A4036" s="962" t="s">
        <v>278</v>
      </c>
      <c r="B4036" t="s">
        <v>252</v>
      </c>
      <c r="C4036" t="s">
        <v>13</v>
      </c>
      <c r="D4036" t="s">
        <v>11</v>
      </c>
      <c r="E4036" t="s">
        <v>511</v>
      </c>
      <c r="F4036" t="s">
        <v>458</v>
      </c>
      <c r="J4036" t="s">
        <v>340</v>
      </c>
      <c r="L4036" t="s">
        <v>252</v>
      </c>
      <c r="R4036">
        <v>0</v>
      </c>
      <c r="U4036">
        <v>0</v>
      </c>
      <c r="V4036">
        <v>0</v>
      </c>
      <c r="X4036">
        <v>0</v>
      </c>
      <c r="Y4036">
        <v>500000000</v>
      </c>
      <c r="Z4036">
        <v>0</v>
      </c>
      <c r="AA4036" t="s">
        <v>2028</v>
      </c>
    </row>
    <row r="4037" spans="1:27" ht="15" customHeight="1">
      <c r="A4037" s="962" t="s">
        <v>278</v>
      </c>
      <c r="B4037" t="s">
        <v>247</v>
      </c>
      <c r="C4037" t="s">
        <v>13</v>
      </c>
      <c r="D4037" t="s">
        <v>11</v>
      </c>
      <c r="E4037" t="s">
        <v>511</v>
      </c>
      <c r="F4037" t="s">
        <v>458</v>
      </c>
      <c r="O4037" t="s">
        <v>361</v>
      </c>
      <c r="P4037" t="s">
        <v>868</v>
      </c>
      <c r="Q4037" t="s">
        <v>869</v>
      </c>
      <c r="R4037">
        <v>3.18</v>
      </c>
      <c r="X4037">
        <v>0</v>
      </c>
      <c r="Y4037">
        <v>500000000</v>
      </c>
      <c r="AA4037" t="s">
        <v>2025</v>
      </c>
    </row>
    <row r="4038" spans="1:27" ht="15" customHeight="1">
      <c r="A4038" s="962" t="s">
        <v>278</v>
      </c>
      <c r="B4038" t="s">
        <v>251</v>
      </c>
      <c r="C4038" t="s">
        <v>13</v>
      </c>
      <c r="D4038" t="s">
        <v>11</v>
      </c>
      <c r="E4038" t="s">
        <v>511</v>
      </c>
      <c r="F4038" t="s">
        <v>458</v>
      </c>
      <c r="R4038">
        <v>0</v>
      </c>
      <c r="X4038">
        <v>0</v>
      </c>
      <c r="Y4038">
        <v>500000000</v>
      </c>
      <c r="AA4038" t="s">
        <v>2025</v>
      </c>
    </row>
    <row r="4039" spans="1:27" ht="15" customHeight="1">
      <c r="A4039" s="962" t="s">
        <v>279</v>
      </c>
      <c r="B4039" t="s">
        <v>254</v>
      </c>
      <c r="C4039" t="s">
        <v>13</v>
      </c>
      <c r="D4039" t="s">
        <v>11</v>
      </c>
      <c r="E4039" t="s">
        <v>511</v>
      </c>
      <c r="F4039" t="s">
        <v>458</v>
      </c>
      <c r="O4039" t="s">
        <v>361</v>
      </c>
      <c r="P4039" t="s">
        <v>868</v>
      </c>
      <c r="Q4039" t="s">
        <v>869</v>
      </c>
      <c r="R4039">
        <v>10.7</v>
      </c>
      <c r="X4039">
        <v>0</v>
      </c>
      <c r="Y4039">
        <v>500000000</v>
      </c>
      <c r="AA4039" t="s">
        <v>2025</v>
      </c>
    </row>
    <row r="4040" spans="1:27" ht="15" customHeight="1">
      <c r="A4040" s="962" t="s">
        <v>279</v>
      </c>
      <c r="B4040" t="s">
        <v>253</v>
      </c>
      <c r="C4040" t="s">
        <v>13</v>
      </c>
      <c r="D4040" t="s">
        <v>11</v>
      </c>
      <c r="E4040" t="s">
        <v>511</v>
      </c>
      <c r="F4040" t="s">
        <v>458</v>
      </c>
      <c r="G4040" t="s">
        <v>592</v>
      </c>
      <c r="I4040" t="s">
        <v>415</v>
      </c>
      <c r="K4040" t="s">
        <v>333</v>
      </c>
      <c r="L4040" t="s">
        <v>253</v>
      </c>
      <c r="M4040" t="s">
        <v>68</v>
      </c>
      <c r="O4040" t="s">
        <v>335</v>
      </c>
      <c r="P4040" t="s">
        <v>336</v>
      </c>
      <c r="Q4040" t="s">
        <v>337</v>
      </c>
      <c r="R4040">
        <v>1.76</v>
      </c>
      <c r="U4040">
        <v>1.76</v>
      </c>
      <c r="V4040">
        <v>0.09</v>
      </c>
      <c r="W4040">
        <v>0.1</v>
      </c>
      <c r="X4040">
        <v>0</v>
      </c>
      <c r="Y4040">
        <v>500000000</v>
      </c>
      <c r="Z4040">
        <v>0</v>
      </c>
      <c r="AA4040" t="s">
        <v>2028</v>
      </c>
    </row>
    <row r="4041" spans="1:27" ht="15" customHeight="1">
      <c r="A4041" s="962" t="s">
        <v>279</v>
      </c>
      <c r="B4041" t="s">
        <v>251</v>
      </c>
      <c r="C4041" t="s">
        <v>13</v>
      </c>
      <c r="D4041" t="s">
        <v>11</v>
      </c>
      <c r="E4041" t="s">
        <v>511</v>
      </c>
      <c r="F4041" t="s">
        <v>458</v>
      </c>
      <c r="G4041" t="s">
        <v>464</v>
      </c>
      <c r="I4041" t="s">
        <v>415</v>
      </c>
      <c r="K4041" t="s">
        <v>333</v>
      </c>
      <c r="L4041" t="s">
        <v>253</v>
      </c>
      <c r="M4041" t="s">
        <v>68</v>
      </c>
      <c r="O4041" t="s">
        <v>335</v>
      </c>
      <c r="P4041" t="s">
        <v>336</v>
      </c>
      <c r="Q4041" t="s">
        <v>337</v>
      </c>
      <c r="R4041">
        <v>1.76</v>
      </c>
      <c r="X4041">
        <v>0</v>
      </c>
      <c r="Y4041">
        <v>500000000</v>
      </c>
      <c r="AA4041" t="s">
        <v>2025</v>
      </c>
    </row>
    <row r="4042" spans="1:27" ht="15" customHeight="1">
      <c r="A4042" s="962" t="s">
        <v>279</v>
      </c>
      <c r="B4042" t="s">
        <v>255</v>
      </c>
      <c r="C4042" t="s">
        <v>13</v>
      </c>
      <c r="D4042" t="s">
        <v>11</v>
      </c>
      <c r="E4042" t="s">
        <v>511</v>
      </c>
      <c r="F4042" t="s">
        <v>458</v>
      </c>
      <c r="H4042" t="s">
        <v>931</v>
      </c>
      <c r="I4042" t="s">
        <v>853</v>
      </c>
      <c r="J4042" t="s">
        <v>948</v>
      </c>
      <c r="K4042" t="s">
        <v>854</v>
      </c>
      <c r="L4042" t="s">
        <v>855</v>
      </c>
      <c r="M4042" t="s">
        <v>55</v>
      </c>
      <c r="O4042" t="s">
        <v>361</v>
      </c>
      <c r="P4042" t="s">
        <v>851</v>
      </c>
      <c r="Q4042" t="s">
        <v>337</v>
      </c>
      <c r="R4042">
        <v>0.04</v>
      </c>
      <c r="X4042">
        <v>0</v>
      </c>
      <c r="Y4042">
        <v>500000000</v>
      </c>
      <c r="AA4042" t="s">
        <v>2025</v>
      </c>
    </row>
    <row r="4043" spans="1:27" ht="15" customHeight="1">
      <c r="A4043" s="962" t="s">
        <v>280</v>
      </c>
      <c r="B4043" t="s">
        <v>257</v>
      </c>
      <c r="C4043" t="s">
        <v>13</v>
      </c>
      <c r="D4043" t="s">
        <v>11</v>
      </c>
      <c r="E4043" t="s">
        <v>511</v>
      </c>
      <c r="F4043" t="s">
        <v>458</v>
      </c>
      <c r="J4043" t="s">
        <v>436</v>
      </c>
      <c r="R4043">
        <v>0</v>
      </c>
      <c r="U4043">
        <v>0</v>
      </c>
      <c r="V4043">
        <v>0</v>
      </c>
      <c r="X4043">
        <v>0</v>
      </c>
      <c r="Y4043">
        <v>500000000</v>
      </c>
      <c r="Z4043">
        <v>0</v>
      </c>
      <c r="AA4043" t="s">
        <v>2028</v>
      </c>
    </row>
    <row r="4044" spans="1:27" ht="15" customHeight="1">
      <c r="A4044" s="962" t="s">
        <v>280</v>
      </c>
      <c r="B4044" t="s">
        <v>259</v>
      </c>
      <c r="C4044" t="s">
        <v>13</v>
      </c>
      <c r="D4044" t="s">
        <v>11</v>
      </c>
      <c r="E4044" t="s">
        <v>511</v>
      </c>
      <c r="F4044" t="s">
        <v>458</v>
      </c>
      <c r="R4044">
        <v>0</v>
      </c>
      <c r="U4044">
        <v>0</v>
      </c>
      <c r="V4044">
        <v>0</v>
      </c>
      <c r="X4044">
        <v>0</v>
      </c>
      <c r="Y4044">
        <v>500000000</v>
      </c>
      <c r="Z4044">
        <v>0</v>
      </c>
      <c r="AA4044" t="s">
        <v>2028</v>
      </c>
    </row>
    <row r="4045" spans="1:27" ht="15" customHeight="1">
      <c r="A4045" s="962" t="s">
        <v>280</v>
      </c>
      <c r="B4045" t="s">
        <v>260</v>
      </c>
      <c r="C4045" t="s">
        <v>13</v>
      </c>
      <c r="D4045" t="s">
        <v>11</v>
      </c>
      <c r="E4045" t="s">
        <v>511</v>
      </c>
      <c r="F4045" t="s">
        <v>458</v>
      </c>
      <c r="R4045">
        <v>0</v>
      </c>
      <c r="X4045">
        <v>0</v>
      </c>
      <c r="Y4045">
        <v>500000000</v>
      </c>
      <c r="AA4045" t="s">
        <v>2025</v>
      </c>
    </row>
    <row r="4046" spans="1:27" ht="15" customHeight="1">
      <c r="A4046" s="962" t="s">
        <v>281</v>
      </c>
      <c r="B4046" t="s">
        <v>262</v>
      </c>
      <c r="C4046" t="s">
        <v>13</v>
      </c>
      <c r="D4046" t="s">
        <v>11</v>
      </c>
      <c r="E4046" t="s">
        <v>511</v>
      </c>
      <c r="F4046" t="s">
        <v>458</v>
      </c>
      <c r="L4046" t="s">
        <v>2002</v>
      </c>
      <c r="O4046" t="s">
        <v>361</v>
      </c>
      <c r="P4046" t="s">
        <v>868</v>
      </c>
      <c r="Q4046" t="s">
        <v>869</v>
      </c>
      <c r="R4046">
        <v>0</v>
      </c>
      <c r="S4046">
        <v>0</v>
      </c>
      <c r="T4046">
        <v>500000000</v>
      </c>
      <c r="X4046">
        <v>0</v>
      </c>
      <c r="Y4046">
        <v>500000000</v>
      </c>
      <c r="AA4046" t="s">
        <v>2027</v>
      </c>
    </row>
    <row r="4047" spans="1:27" ht="15" customHeight="1">
      <c r="A4047" s="962" t="s">
        <v>281</v>
      </c>
      <c r="B4047" t="s">
        <v>261</v>
      </c>
      <c r="C4047" t="s">
        <v>13</v>
      </c>
      <c r="D4047" t="s">
        <v>11</v>
      </c>
      <c r="E4047" t="s">
        <v>511</v>
      </c>
      <c r="F4047" t="s">
        <v>458</v>
      </c>
      <c r="R4047">
        <v>0</v>
      </c>
      <c r="S4047">
        <v>0</v>
      </c>
      <c r="T4047">
        <v>500000000</v>
      </c>
      <c r="X4047">
        <v>0</v>
      </c>
      <c r="Y4047">
        <v>500000000</v>
      </c>
      <c r="AA4047" t="s">
        <v>2027</v>
      </c>
    </row>
    <row r="4048" spans="1:27" ht="15" customHeight="1">
      <c r="A4048" s="962" t="s">
        <v>282</v>
      </c>
      <c r="B4048" t="s">
        <v>263</v>
      </c>
      <c r="C4048" t="s">
        <v>13</v>
      </c>
      <c r="D4048" t="s">
        <v>11</v>
      </c>
      <c r="E4048" t="s">
        <v>511</v>
      </c>
      <c r="F4048" t="s">
        <v>458</v>
      </c>
      <c r="O4048" t="s">
        <v>361</v>
      </c>
      <c r="P4048" t="s">
        <v>868</v>
      </c>
      <c r="Q4048" t="s">
        <v>869</v>
      </c>
      <c r="R4048">
        <v>0</v>
      </c>
      <c r="S4048">
        <v>0</v>
      </c>
      <c r="T4048">
        <v>500000000</v>
      </c>
      <c r="X4048">
        <v>0</v>
      </c>
      <c r="Y4048">
        <v>500000000</v>
      </c>
      <c r="AA4048" t="s">
        <v>2027</v>
      </c>
    </row>
    <row r="4049" spans="1:27" ht="15" customHeight="1">
      <c r="A4049" s="962" t="s">
        <v>283</v>
      </c>
      <c r="B4049" t="s">
        <v>265</v>
      </c>
      <c r="C4049" t="s">
        <v>13</v>
      </c>
      <c r="D4049" t="s">
        <v>11</v>
      </c>
      <c r="E4049" t="s">
        <v>511</v>
      </c>
      <c r="F4049" t="s">
        <v>458</v>
      </c>
      <c r="O4049" t="s">
        <v>361</v>
      </c>
      <c r="P4049" t="s">
        <v>868</v>
      </c>
      <c r="Q4049" t="s">
        <v>869</v>
      </c>
      <c r="R4049">
        <v>0</v>
      </c>
      <c r="S4049">
        <v>0</v>
      </c>
      <c r="T4049">
        <v>0</v>
      </c>
      <c r="X4049">
        <v>0</v>
      </c>
      <c r="Y4049">
        <v>500000000</v>
      </c>
      <c r="AA4049" t="s">
        <v>2029</v>
      </c>
    </row>
    <row r="4050" spans="1:27" ht="15" customHeight="1">
      <c r="A4050" s="962" t="s">
        <v>283</v>
      </c>
      <c r="B4050" t="s">
        <v>266</v>
      </c>
      <c r="C4050" t="s">
        <v>13</v>
      </c>
      <c r="D4050" t="s">
        <v>11</v>
      </c>
      <c r="E4050" t="s">
        <v>511</v>
      </c>
      <c r="F4050" t="s">
        <v>458</v>
      </c>
      <c r="O4050" t="s">
        <v>361</v>
      </c>
      <c r="P4050" t="s">
        <v>868</v>
      </c>
      <c r="Q4050" t="s">
        <v>869</v>
      </c>
      <c r="R4050">
        <v>0</v>
      </c>
      <c r="S4050">
        <v>0</v>
      </c>
      <c r="T4050">
        <v>0</v>
      </c>
      <c r="X4050">
        <v>0</v>
      </c>
      <c r="Y4050">
        <v>500000000</v>
      </c>
      <c r="AA4050" t="s">
        <v>2029</v>
      </c>
    </row>
    <row r="4051" spans="1:27" ht="15" customHeight="1">
      <c r="A4051" s="962" t="s">
        <v>283</v>
      </c>
      <c r="B4051" t="s">
        <v>264</v>
      </c>
      <c r="C4051" t="s">
        <v>13</v>
      </c>
      <c r="D4051" t="s">
        <v>11</v>
      </c>
      <c r="E4051" t="s">
        <v>511</v>
      </c>
      <c r="F4051" t="s">
        <v>458</v>
      </c>
      <c r="R4051">
        <v>0</v>
      </c>
      <c r="X4051">
        <v>0</v>
      </c>
      <c r="Y4051">
        <v>500000000</v>
      </c>
      <c r="AA4051" t="s">
        <v>2025</v>
      </c>
    </row>
    <row r="4052" spans="1:27" ht="15" customHeight="1">
      <c r="A4052" s="962" t="s">
        <v>284</v>
      </c>
      <c r="B4052" t="s">
        <v>269</v>
      </c>
      <c r="C4052" t="s">
        <v>13</v>
      </c>
      <c r="D4052" t="s">
        <v>11</v>
      </c>
      <c r="E4052" t="s">
        <v>511</v>
      </c>
      <c r="F4052" t="s">
        <v>458</v>
      </c>
      <c r="R4052">
        <v>0</v>
      </c>
      <c r="S4052">
        <v>0</v>
      </c>
      <c r="T4052">
        <v>0</v>
      </c>
      <c r="X4052">
        <v>0</v>
      </c>
      <c r="Y4052">
        <v>500000000</v>
      </c>
      <c r="AA4052" t="s">
        <v>2029</v>
      </c>
    </row>
    <row r="4053" spans="1:27" ht="15" customHeight="1">
      <c r="A4053" s="962" t="s">
        <v>284</v>
      </c>
      <c r="B4053" t="s">
        <v>267</v>
      </c>
      <c r="C4053" t="s">
        <v>13</v>
      </c>
      <c r="D4053" t="s">
        <v>11</v>
      </c>
      <c r="E4053" t="s">
        <v>511</v>
      </c>
      <c r="F4053" t="s">
        <v>458</v>
      </c>
      <c r="R4053">
        <v>0</v>
      </c>
      <c r="S4053">
        <v>0</v>
      </c>
      <c r="T4053">
        <v>0</v>
      </c>
      <c r="X4053">
        <v>0</v>
      </c>
      <c r="Y4053">
        <v>500000000</v>
      </c>
      <c r="AA4053" t="s">
        <v>2029</v>
      </c>
    </row>
    <row r="4054" spans="1:27" ht="15" customHeight="1">
      <c r="A4054" s="962" t="s">
        <v>284</v>
      </c>
      <c r="B4054" t="s">
        <v>268</v>
      </c>
      <c r="C4054" t="s">
        <v>13</v>
      </c>
      <c r="D4054" t="s">
        <v>11</v>
      </c>
      <c r="E4054" t="s">
        <v>511</v>
      </c>
      <c r="F4054" t="s">
        <v>458</v>
      </c>
      <c r="R4054">
        <v>0</v>
      </c>
      <c r="S4054">
        <v>0</v>
      </c>
      <c r="T4054">
        <v>0</v>
      </c>
      <c r="X4054">
        <v>0</v>
      </c>
      <c r="Y4054">
        <v>500000000</v>
      </c>
      <c r="AA4054" t="s">
        <v>2029</v>
      </c>
    </row>
    <row r="4055" spans="1:27" ht="15" customHeight="1">
      <c r="A4055" s="962" t="s">
        <v>285</v>
      </c>
      <c r="B4055" t="s">
        <v>271</v>
      </c>
      <c r="C4055" t="s">
        <v>13</v>
      </c>
      <c r="D4055" t="s">
        <v>11</v>
      </c>
      <c r="E4055" t="s">
        <v>511</v>
      </c>
      <c r="F4055" t="s">
        <v>458</v>
      </c>
      <c r="R4055">
        <v>0</v>
      </c>
      <c r="S4055">
        <v>0</v>
      </c>
      <c r="T4055">
        <v>0</v>
      </c>
      <c r="X4055">
        <v>0</v>
      </c>
      <c r="Y4055">
        <v>500000000</v>
      </c>
      <c r="AA4055" t="s">
        <v>2029</v>
      </c>
    </row>
    <row r="4056" spans="1:27" ht="15" customHeight="1">
      <c r="A4056" s="962" t="s">
        <v>285</v>
      </c>
      <c r="B4056" t="s">
        <v>270</v>
      </c>
      <c r="C4056" t="s">
        <v>13</v>
      </c>
      <c r="D4056" t="s">
        <v>11</v>
      </c>
      <c r="E4056" t="s">
        <v>511</v>
      </c>
      <c r="F4056" t="s">
        <v>458</v>
      </c>
      <c r="R4056">
        <v>0</v>
      </c>
      <c r="S4056">
        <v>0</v>
      </c>
      <c r="T4056">
        <v>0</v>
      </c>
      <c r="X4056">
        <v>0</v>
      </c>
      <c r="Y4056">
        <v>500000000</v>
      </c>
      <c r="AA4056" t="s">
        <v>2029</v>
      </c>
    </row>
    <row r="4057" spans="1:27" ht="15" customHeight="1">
      <c r="A4057" s="962" t="s">
        <v>286</v>
      </c>
      <c r="B4057" t="s">
        <v>273</v>
      </c>
      <c r="C4057" t="s">
        <v>13</v>
      </c>
      <c r="D4057" t="s">
        <v>11</v>
      </c>
      <c r="E4057" t="s">
        <v>511</v>
      </c>
      <c r="F4057" t="s">
        <v>458</v>
      </c>
      <c r="L4057" t="s">
        <v>2010</v>
      </c>
      <c r="O4057" t="s">
        <v>882</v>
      </c>
      <c r="P4057" t="s">
        <v>2005</v>
      </c>
      <c r="Q4057" t="s">
        <v>2006</v>
      </c>
      <c r="R4057">
        <v>7.13</v>
      </c>
      <c r="X4057">
        <v>0</v>
      </c>
      <c r="Y4057">
        <v>500000000</v>
      </c>
      <c r="AA4057" t="s">
        <v>2025</v>
      </c>
    </row>
    <row r="4058" spans="1:27" ht="15" customHeight="1">
      <c r="A4058" s="962" t="s">
        <v>286</v>
      </c>
      <c r="B4058" t="s">
        <v>272</v>
      </c>
      <c r="C4058" t="s">
        <v>13</v>
      </c>
      <c r="D4058" t="s">
        <v>11</v>
      </c>
      <c r="E4058" t="s">
        <v>511</v>
      </c>
      <c r="F4058" t="s">
        <v>458</v>
      </c>
      <c r="H4058" t="s">
        <v>954</v>
      </c>
      <c r="I4058" t="s">
        <v>942</v>
      </c>
      <c r="J4058" t="s">
        <v>848</v>
      </c>
      <c r="K4058" t="s">
        <v>854</v>
      </c>
      <c r="L4058" t="s">
        <v>943</v>
      </c>
      <c r="M4058" t="s">
        <v>72</v>
      </c>
      <c r="O4058" t="s">
        <v>882</v>
      </c>
      <c r="P4058" t="s">
        <v>851</v>
      </c>
      <c r="Q4058" t="s">
        <v>337</v>
      </c>
      <c r="R4058">
        <v>3.05</v>
      </c>
      <c r="X4058">
        <v>0</v>
      </c>
      <c r="Y4058">
        <v>500000000</v>
      </c>
      <c r="AA4058" t="s">
        <v>2025</v>
      </c>
    </row>
    <row r="4059" spans="1:27" ht="15" customHeight="1">
      <c r="A4059" s="962" t="s">
        <v>320</v>
      </c>
      <c r="B4059" t="s">
        <v>257</v>
      </c>
      <c r="C4059" t="s">
        <v>13</v>
      </c>
      <c r="D4059" t="s">
        <v>11</v>
      </c>
      <c r="E4059" t="s">
        <v>511</v>
      </c>
      <c r="F4059" t="s">
        <v>458</v>
      </c>
      <c r="R4059">
        <v>0</v>
      </c>
      <c r="S4059">
        <v>0</v>
      </c>
      <c r="T4059">
        <v>500000000</v>
      </c>
      <c r="X4059">
        <v>0</v>
      </c>
      <c r="Y4059">
        <v>500000000</v>
      </c>
      <c r="AA4059" t="s">
        <v>2027</v>
      </c>
    </row>
    <row r="4060" spans="1:27" ht="15" customHeight="1">
      <c r="A4060" s="962" t="s">
        <v>320</v>
      </c>
      <c r="B4060" t="s">
        <v>259</v>
      </c>
      <c r="C4060" t="s">
        <v>13</v>
      </c>
      <c r="D4060" t="s">
        <v>11</v>
      </c>
      <c r="E4060" t="s">
        <v>511</v>
      </c>
      <c r="F4060" t="s">
        <v>458</v>
      </c>
      <c r="R4060">
        <v>0</v>
      </c>
      <c r="S4060">
        <v>0</v>
      </c>
      <c r="T4060">
        <v>500000000</v>
      </c>
      <c r="X4060">
        <v>0</v>
      </c>
      <c r="Y4060">
        <v>500000000</v>
      </c>
      <c r="AA4060" t="s">
        <v>2027</v>
      </c>
    </row>
    <row r="4061" spans="1:27" ht="15" customHeight="1">
      <c r="A4061" s="962" t="s">
        <v>320</v>
      </c>
      <c r="B4061" t="s">
        <v>246</v>
      </c>
      <c r="C4061" t="s">
        <v>13</v>
      </c>
      <c r="D4061" t="s">
        <v>11</v>
      </c>
      <c r="E4061" t="s">
        <v>511</v>
      </c>
      <c r="F4061" t="s">
        <v>458</v>
      </c>
      <c r="R4061">
        <v>0</v>
      </c>
      <c r="S4061">
        <v>0</v>
      </c>
      <c r="T4061">
        <v>500000000</v>
      </c>
      <c r="X4061">
        <v>0</v>
      </c>
      <c r="Y4061">
        <v>500000000</v>
      </c>
      <c r="AA4061" t="s">
        <v>2027</v>
      </c>
    </row>
    <row r="4062" spans="1:27" ht="15" customHeight="1">
      <c r="A4062" s="962" t="s">
        <v>320</v>
      </c>
      <c r="B4062" t="s">
        <v>261</v>
      </c>
      <c r="C4062" t="s">
        <v>13</v>
      </c>
      <c r="D4062" t="s">
        <v>11</v>
      </c>
      <c r="E4062" t="s">
        <v>511</v>
      </c>
      <c r="F4062" t="s">
        <v>458</v>
      </c>
      <c r="R4062">
        <v>0</v>
      </c>
      <c r="S4062">
        <v>0</v>
      </c>
      <c r="T4062">
        <v>500000000</v>
      </c>
      <c r="X4062">
        <v>0</v>
      </c>
      <c r="Y4062">
        <v>500000000</v>
      </c>
      <c r="AA4062" t="s">
        <v>2027</v>
      </c>
    </row>
    <row r="4063" spans="1:27" ht="15" customHeight="1">
      <c r="A4063" s="962" t="s">
        <v>320</v>
      </c>
      <c r="B4063" t="s">
        <v>262</v>
      </c>
      <c r="C4063" t="s">
        <v>13</v>
      </c>
      <c r="D4063" t="s">
        <v>11</v>
      </c>
      <c r="E4063" t="s">
        <v>511</v>
      </c>
      <c r="F4063" t="s">
        <v>458</v>
      </c>
      <c r="R4063">
        <v>0</v>
      </c>
      <c r="S4063">
        <v>0</v>
      </c>
      <c r="T4063">
        <v>500000000</v>
      </c>
      <c r="X4063">
        <v>0</v>
      </c>
      <c r="Y4063">
        <v>500000000</v>
      </c>
      <c r="AA4063" t="s">
        <v>2027</v>
      </c>
    </row>
    <row r="4064" spans="1:27" ht="15" customHeight="1">
      <c r="A4064" s="962" t="s">
        <v>320</v>
      </c>
      <c r="B4064" t="s">
        <v>263</v>
      </c>
      <c r="C4064" t="s">
        <v>13</v>
      </c>
      <c r="D4064" t="s">
        <v>11</v>
      </c>
      <c r="E4064" t="s">
        <v>511</v>
      </c>
      <c r="F4064" t="s">
        <v>458</v>
      </c>
      <c r="R4064">
        <v>0</v>
      </c>
      <c r="S4064">
        <v>0</v>
      </c>
      <c r="T4064">
        <v>500000000</v>
      </c>
      <c r="X4064">
        <v>0</v>
      </c>
      <c r="Y4064">
        <v>500000000</v>
      </c>
      <c r="AA4064" t="s">
        <v>2027</v>
      </c>
    </row>
    <row r="4065" spans="1:27" ht="15" customHeight="1">
      <c r="A4065" s="962" t="s">
        <v>320</v>
      </c>
      <c r="B4065" t="s">
        <v>254</v>
      </c>
      <c r="C4065" t="s">
        <v>13</v>
      </c>
      <c r="D4065" t="s">
        <v>11</v>
      </c>
      <c r="E4065" t="s">
        <v>511</v>
      </c>
      <c r="F4065" t="s">
        <v>458</v>
      </c>
      <c r="H4065" t="s">
        <v>465</v>
      </c>
      <c r="I4065" t="s">
        <v>353</v>
      </c>
      <c r="J4065" t="s">
        <v>462</v>
      </c>
      <c r="K4065" t="s">
        <v>333</v>
      </c>
      <c r="L4065" t="s">
        <v>374</v>
      </c>
      <c r="M4065" t="s">
        <v>58</v>
      </c>
      <c r="O4065" t="s">
        <v>349</v>
      </c>
      <c r="P4065" t="s">
        <v>336</v>
      </c>
      <c r="Q4065" t="s">
        <v>337</v>
      </c>
      <c r="R4065">
        <v>0</v>
      </c>
      <c r="U4065">
        <v>0</v>
      </c>
      <c r="V4065">
        <v>0</v>
      </c>
      <c r="X4065">
        <v>0</v>
      </c>
      <c r="Y4065">
        <v>500000000</v>
      </c>
      <c r="Z4065">
        <v>0</v>
      </c>
      <c r="AA4065" t="s">
        <v>2028</v>
      </c>
    </row>
    <row r="4066" spans="1:27" ht="15" customHeight="1">
      <c r="A4066" s="962" t="s">
        <v>323</v>
      </c>
      <c r="B4066" t="s">
        <v>247</v>
      </c>
      <c r="C4066" t="s">
        <v>13</v>
      </c>
      <c r="D4066" t="s">
        <v>11</v>
      </c>
      <c r="E4066" t="s">
        <v>511</v>
      </c>
      <c r="F4066" t="s">
        <v>458</v>
      </c>
      <c r="R4066">
        <v>0</v>
      </c>
      <c r="U4066">
        <v>0</v>
      </c>
      <c r="V4066">
        <v>0</v>
      </c>
      <c r="X4066">
        <v>0</v>
      </c>
      <c r="Y4066">
        <v>500000000</v>
      </c>
      <c r="Z4066">
        <v>0</v>
      </c>
      <c r="AA4066" t="s">
        <v>2028</v>
      </c>
    </row>
    <row r="4067" spans="1:27" ht="15" customHeight="1">
      <c r="A4067" s="962" t="s">
        <v>323</v>
      </c>
      <c r="B4067" t="s">
        <v>254</v>
      </c>
      <c r="C4067" t="s">
        <v>13</v>
      </c>
      <c r="D4067" t="s">
        <v>11</v>
      </c>
      <c r="E4067" t="s">
        <v>511</v>
      </c>
      <c r="F4067" t="s">
        <v>458</v>
      </c>
      <c r="R4067">
        <v>0</v>
      </c>
      <c r="U4067">
        <v>0</v>
      </c>
      <c r="V4067">
        <v>0</v>
      </c>
      <c r="X4067">
        <v>0</v>
      </c>
      <c r="Y4067">
        <v>500000000</v>
      </c>
      <c r="Z4067">
        <v>0</v>
      </c>
      <c r="AA4067" t="s">
        <v>2028</v>
      </c>
    </row>
    <row r="4068" spans="1:27" ht="15" customHeight="1">
      <c r="A4068" s="962" t="s">
        <v>323</v>
      </c>
      <c r="B4068" t="s">
        <v>246</v>
      </c>
      <c r="C4068" t="s">
        <v>13</v>
      </c>
      <c r="D4068" t="s">
        <v>11</v>
      </c>
      <c r="E4068" t="s">
        <v>511</v>
      </c>
      <c r="F4068" t="s">
        <v>458</v>
      </c>
      <c r="R4068">
        <v>0</v>
      </c>
      <c r="S4068">
        <v>0</v>
      </c>
      <c r="T4068">
        <v>500000000</v>
      </c>
      <c r="X4068">
        <v>0</v>
      </c>
      <c r="Y4068">
        <v>500000000</v>
      </c>
      <c r="AA4068" t="s">
        <v>2027</v>
      </c>
    </row>
    <row r="4069" spans="1:27" ht="15" customHeight="1">
      <c r="A4069" s="962" t="s">
        <v>323</v>
      </c>
      <c r="B4069" t="s">
        <v>263</v>
      </c>
      <c r="C4069" t="s">
        <v>13</v>
      </c>
      <c r="D4069" t="s">
        <v>11</v>
      </c>
      <c r="E4069" t="s">
        <v>511</v>
      </c>
      <c r="F4069" t="s">
        <v>458</v>
      </c>
      <c r="R4069">
        <v>0</v>
      </c>
      <c r="S4069">
        <v>0</v>
      </c>
      <c r="T4069">
        <v>500000000</v>
      </c>
      <c r="X4069">
        <v>0</v>
      </c>
      <c r="Y4069">
        <v>500000000</v>
      </c>
      <c r="AA4069" t="s">
        <v>2027</v>
      </c>
    </row>
    <row r="4070" spans="1:27" ht="15" customHeight="1">
      <c r="A4070" s="962" t="s">
        <v>244</v>
      </c>
      <c r="B4070" t="s">
        <v>278</v>
      </c>
      <c r="C4070" t="s">
        <v>13</v>
      </c>
      <c r="D4070" t="s">
        <v>11</v>
      </c>
      <c r="E4070" t="s">
        <v>511</v>
      </c>
      <c r="F4070" t="s">
        <v>466</v>
      </c>
      <c r="O4070" t="s">
        <v>361</v>
      </c>
      <c r="P4070" t="s">
        <v>868</v>
      </c>
      <c r="Q4070" t="s">
        <v>869</v>
      </c>
      <c r="R4070">
        <v>24.2</v>
      </c>
      <c r="X4070">
        <v>0</v>
      </c>
      <c r="Y4070">
        <v>500000000</v>
      </c>
      <c r="AA4070" t="s">
        <v>2025</v>
      </c>
    </row>
    <row r="4071" spans="1:27" ht="15" customHeight="1">
      <c r="A4071" s="962" t="s">
        <v>244</v>
      </c>
      <c r="B4071" t="s">
        <v>279</v>
      </c>
      <c r="C4071" t="s">
        <v>13</v>
      </c>
      <c r="D4071" t="s">
        <v>11</v>
      </c>
      <c r="E4071" t="s">
        <v>511</v>
      </c>
      <c r="F4071" t="s">
        <v>466</v>
      </c>
      <c r="H4071" t="s">
        <v>955</v>
      </c>
      <c r="I4071" t="s">
        <v>848</v>
      </c>
      <c r="J4071" t="s">
        <v>956</v>
      </c>
      <c r="K4071" t="s">
        <v>849</v>
      </c>
      <c r="L4071" t="s">
        <v>957</v>
      </c>
      <c r="M4071" t="s">
        <v>848</v>
      </c>
      <c r="O4071" t="s">
        <v>882</v>
      </c>
      <c r="P4071" t="s">
        <v>851</v>
      </c>
      <c r="Q4071" t="s">
        <v>337</v>
      </c>
      <c r="R4071">
        <v>24.2</v>
      </c>
      <c r="X4071">
        <v>0</v>
      </c>
      <c r="Y4071">
        <v>500000000</v>
      </c>
      <c r="AA4071" t="s">
        <v>2025</v>
      </c>
    </row>
    <row r="4072" spans="1:27" ht="15" customHeight="1">
      <c r="A4072" s="962" t="s">
        <v>246</v>
      </c>
      <c r="B4072" t="s">
        <v>321</v>
      </c>
      <c r="C4072" t="s">
        <v>13</v>
      </c>
      <c r="D4072" t="s">
        <v>11</v>
      </c>
      <c r="E4072" t="s">
        <v>511</v>
      </c>
      <c r="F4072" t="s">
        <v>466</v>
      </c>
      <c r="R4072">
        <v>0</v>
      </c>
      <c r="S4072">
        <v>0</v>
      </c>
      <c r="T4072">
        <v>500000000</v>
      </c>
      <c r="X4072">
        <v>0</v>
      </c>
      <c r="Y4072">
        <v>500000000</v>
      </c>
      <c r="AA4072" t="s">
        <v>2027</v>
      </c>
    </row>
    <row r="4073" spans="1:27" ht="15" customHeight="1">
      <c r="A4073" s="962" t="s">
        <v>246</v>
      </c>
      <c r="B4073" t="s">
        <v>281</v>
      </c>
      <c r="C4073" t="s">
        <v>13</v>
      </c>
      <c r="D4073" t="s">
        <v>11</v>
      </c>
      <c r="E4073" t="s">
        <v>511</v>
      </c>
      <c r="F4073" t="s">
        <v>466</v>
      </c>
      <c r="R4073">
        <v>0</v>
      </c>
      <c r="S4073">
        <v>0</v>
      </c>
      <c r="T4073">
        <v>500000000</v>
      </c>
      <c r="X4073">
        <v>0</v>
      </c>
      <c r="Y4073">
        <v>500000000</v>
      </c>
      <c r="AA4073" t="s">
        <v>2027</v>
      </c>
    </row>
    <row r="4074" spans="1:27" ht="15" customHeight="1">
      <c r="A4074" s="962" t="s">
        <v>246</v>
      </c>
      <c r="B4074" t="s">
        <v>282</v>
      </c>
      <c r="C4074" t="s">
        <v>13</v>
      </c>
      <c r="D4074" t="s">
        <v>11</v>
      </c>
      <c r="E4074" t="s">
        <v>511</v>
      </c>
      <c r="F4074" t="s">
        <v>466</v>
      </c>
      <c r="R4074">
        <v>0</v>
      </c>
      <c r="S4074">
        <v>0</v>
      </c>
      <c r="T4074">
        <v>500000000</v>
      </c>
      <c r="X4074">
        <v>0</v>
      </c>
      <c r="Y4074">
        <v>500000000</v>
      </c>
      <c r="AA4074" t="s">
        <v>2027</v>
      </c>
    </row>
    <row r="4075" spans="1:27" ht="15" customHeight="1">
      <c r="A4075" s="962" t="s">
        <v>246</v>
      </c>
      <c r="B4075" t="s">
        <v>324</v>
      </c>
      <c r="C4075" t="s">
        <v>13</v>
      </c>
      <c r="D4075" t="s">
        <v>11</v>
      </c>
      <c r="E4075" t="s">
        <v>511</v>
      </c>
      <c r="F4075" t="s">
        <v>466</v>
      </c>
      <c r="R4075">
        <v>0</v>
      </c>
      <c r="S4075">
        <v>0</v>
      </c>
      <c r="T4075">
        <v>500000000</v>
      </c>
      <c r="X4075">
        <v>0</v>
      </c>
      <c r="Y4075">
        <v>500000000</v>
      </c>
      <c r="AA4075" t="s">
        <v>2027</v>
      </c>
    </row>
    <row r="4076" spans="1:27" ht="15" customHeight="1">
      <c r="A4076" s="962" t="s">
        <v>247</v>
      </c>
      <c r="B4076" t="s">
        <v>300</v>
      </c>
      <c r="C4076" t="s">
        <v>13</v>
      </c>
      <c r="D4076" t="s">
        <v>11</v>
      </c>
      <c r="E4076" t="s">
        <v>511</v>
      </c>
      <c r="F4076" t="s">
        <v>466</v>
      </c>
      <c r="J4076" t="s">
        <v>467</v>
      </c>
      <c r="L4076" t="s">
        <v>339</v>
      </c>
      <c r="R4076">
        <v>0</v>
      </c>
      <c r="U4076">
        <v>0</v>
      </c>
      <c r="V4076">
        <v>0</v>
      </c>
      <c r="X4076">
        <v>0</v>
      </c>
      <c r="Y4076">
        <v>500000000</v>
      </c>
      <c r="Z4076">
        <v>0</v>
      </c>
      <c r="AA4076" t="s">
        <v>2028</v>
      </c>
    </row>
    <row r="4077" spans="1:27" ht="15" customHeight="1">
      <c r="A4077" s="962" t="s">
        <v>247</v>
      </c>
      <c r="B4077" t="s">
        <v>290</v>
      </c>
      <c r="C4077" t="s">
        <v>13</v>
      </c>
      <c r="D4077" t="s">
        <v>11</v>
      </c>
      <c r="E4077" t="s">
        <v>511</v>
      </c>
      <c r="F4077" t="s">
        <v>466</v>
      </c>
      <c r="J4077" t="s">
        <v>2011</v>
      </c>
      <c r="L4077" t="s">
        <v>339</v>
      </c>
      <c r="O4077" t="s">
        <v>882</v>
      </c>
      <c r="P4077" t="s">
        <v>868</v>
      </c>
      <c r="Q4077" t="s">
        <v>869</v>
      </c>
      <c r="R4077">
        <v>18.899999999999999</v>
      </c>
      <c r="X4077">
        <v>0</v>
      </c>
      <c r="Y4077">
        <v>500000000</v>
      </c>
      <c r="AA4077" t="s">
        <v>2025</v>
      </c>
    </row>
    <row r="4078" spans="1:27" ht="15" customHeight="1">
      <c r="A4078" s="962" t="s">
        <v>247</v>
      </c>
      <c r="B4078" t="s">
        <v>289</v>
      </c>
      <c r="C4078" t="s">
        <v>13</v>
      </c>
      <c r="D4078" t="s">
        <v>11</v>
      </c>
      <c r="E4078" t="s">
        <v>511</v>
      </c>
      <c r="F4078" t="s">
        <v>466</v>
      </c>
      <c r="H4078" t="s">
        <v>848</v>
      </c>
      <c r="I4078" t="s">
        <v>848</v>
      </c>
      <c r="J4078" t="s">
        <v>2011</v>
      </c>
      <c r="K4078" t="s">
        <v>848</v>
      </c>
      <c r="L4078" t="s">
        <v>339</v>
      </c>
      <c r="M4078" t="s">
        <v>848</v>
      </c>
      <c r="O4078" t="s">
        <v>882</v>
      </c>
      <c r="P4078" t="s">
        <v>868</v>
      </c>
      <c r="Q4078" t="s">
        <v>869</v>
      </c>
      <c r="R4078">
        <v>18.899999999999999</v>
      </c>
      <c r="X4078">
        <v>0</v>
      </c>
      <c r="Y4078">
        <v>500000000</v>
      </c>
      <c r="AA4078" t="s">
        <v>2025</v>
      </c>
    </row>
    <row r="4079" spans="1:27" ht="15" customHeight="1">
      <c r="A4079" s="962" t="s">
        <v>247</v>
      </c>
      <c r="B4079" t="s">
        <v>288</v>
      </c>
      <c r="C4079" t="s">
        <v>13</v>
      </c>
      <c r="D4079" t="s">
        <v>11</v>
      </c>
      <c r="E4079" t="s">
        <v>511</v>
      </c>
      <c r="F4079" t="s">
        <v>466</v>
      </c>
      <c r="R4079">
        <v>18.899999999999999</v>
      </c>
      <c r="X4079">
        <v>0</v>
      </c>
      <c r="Y4079">
        <v>500000000</v>
      </c>
      <c r="AA4079" t="s">
        <v>2025</v>
      </c>
    </row>
    <row r="4080" spans="1:27" ht="15" customHeight="1">
      <c r="A4080" s="962" t="s">
        <v>247</v>
      </c>
      <c r="B4080" t="s">
        <v>298</v>
      </c>
      <c r="C4080" t="s">
        <v>13</v>
      </c>
      <c r="D4080" t="s">
        <v>11</v>
      </c>
      <c r="E4080" t="s">
        <v>511</v>
      </c>
      <c r="F4080" t="s">
        <v>466</v>
      </c>
      <c r="R4080">
        <v>0</v>
      </c>
      <c r="X4080">
        <v>0</v>
      </c>
      <c r="Y4080">
        <v>500000000</v>
      </c>
      <c r="AA4080" t="s">
        <v>2025</v>
      </c>
    </row>
    <row r="4081" spans="1:27" ht="15" customHeight="1">
      <c r="A4081" s="962" t="s">
        <v>247</v>
      </c>
      <c r="B4081" t="s">
        <v>297</v>
      </c>
      <c r="C4081" t="s">
        <v>13</v>
      </c>
      <c r="D4081" t="s">
        <v>11</v>
      </c>
      <c r="E4081" t="s">
        <v>511</v>
      </c>
      <c r="F4081" t="s">
        <v>466</v>
      </c>
      <c r="R4081">
        <v>0</v>
      </c>
      <c r="X4081">
        <v>0</v>
      </c>
      <c r="Y4081">
        <v>500000000</v>
      </c>
      <c r="AA4081" t="s">
        <v>2025</v>
      </c>
    </row>
    <row r="4082" spans="1:27" ht="15" customHeight="1">
      <c r="A4082" s="962" t="s">
        <v>247</v>
      </c>
      <c r="B4082" t="s">
        <v>287</v>
      </c>
      <c r="C4082" t="s">
        <v>13</v>
      </c>
      <c r="D4082" t="s">
        <v>11</v>
      </c>
      <c r="E4082" t="s">
        <v>511</v>
      </c>
      <c r="F4082" t="s">
        <v>466</v>
      </c>
      <c r="R4082">
        <v>23.7</v>
      </c>
      <c r="X4082">
        <v>0</v>
      </c>
      <c r="Y4082">
        <v>500000000</v>
      </c>
      <c r="AA4082" t="s">
        <v>2025</v>
      </c>
    </row>
    <row r="4083" spans="1:27" ht="15" customHeight="1">
      <c r="A4083" s="962" t="s">
        <v>247</v>
      </c>
      <c r="B4083" t="s">
        <v>301</v>
      </c>
      <c r="C4083" t="s">
        <v>13</v>
      </c>
      <c r="D4083" t="s">
        <v>11</v>
      </c>
      <c r="E4083" t="s">
        <v>511</v>
      </c>
      <c r="F4083" t="s">
        <v>466</v>
      </c>
      <c r="R4083">
        <v>0</v>
      </c>
      <c r="S4083">
        <v>0</v>
      </c>
      <c r="T4083">
        <v>0</v>
      </c>
      <c r="X4083">
        <v>0</v>
      </c>
      <c r="Y4083">
        <v>500000000</v>
      </c>
      <c r="AA4083" t="s">
        <v>2029</v>
      </c>
    </row>
    <row r="4084" spans="1:27" ht="15" customHeight="1">
      <c r="A4084" s="962" t="s">
        <v>247</v>
      </c>
      <c r="B4084" t="s">
        <v>302</v>
      </c>
      <c r="C4084" t="s">
        <v>13</v>
      </c>
      <c r="D4084" t="s">
        <v>11</v>
      </c>
      <c r="E4084" t="s">
        <v>511</v>
      </c>
      <c r="F4084" t="s">
        <v>466</v>
      </c>
      <c r="R4084">
        <v>0</v>
      </c>
      <c r="S4084">
        <v>0</v>
      </c>
      <c r="T4084">
        <v>0</v>
      </c>
      <c r="X4084">
        <v>0</v>
      </c>
      <c r="Y4084">
        <v>500000000</v>
      </c>
      <c r="AA4084" t="s">
        <v>2029</v>
      </c>
    </row>
    <row r="4085" spans="1:27" ht="15" customHeight="1">
      <c r="A4085" s="962" t="s">
        <v>247</v>
      </c>
      <c r="B4085" t="s">
        <v>322</v>
      </c>
      <c r="C4085" t="s">
        <v>13</v>
      </c>
      <c r="D4085" t="s">
        <v>11</v>
      </c>
      <c r="E4085" t="s">
        <v>511</v>
      </c>
      <c r="F4085" t="s">
        <v>466</v>
      </c>
      <c r="H4085" t="s">
        <v>915</v>
      </c>
      <c r="I4085" t="s">
        <v>450</v>
      </c>
      <c r="J4085" t="s">
        <v>950</v>
      </c>
      <c r="K4085" t="s">
        <v>854</v>
      </c>
      <c r="L4085" t="s">
        <v>871</v>
      </c>
      <c r="M4085" t="s">
        <v>56</v>
      </c>
      <c r="O4085" t="s">
        <v>361</v>
      </c>
      <c r="P4085" t="s">
        <v>851</v>
      </c>
      <c r="Q4085" t="s">
        <v>337</v>
      </c>
      <c r="R4085">
        <v>0.48</v>
      </c>
      <c r="X4085">
        <v>0</v>
      </c>
      <c r="Y4085">
        <v>500000000</v>
      </c>
      <c r="AA4085" t="s">
        <v>2025</v>
      </c>
    </row>
    <row r="4086" spans="1:27" ht="15" customHeight="1">
      <c r="A4086" s="962" t="s">
        <v>247</v>
      </c>
      <c r="B4086" t="s">
        <v>318</v>
      </c>
      <c r="C4086" t="s">
        <v>13</v>
      </c>
      <c r="D4086" t="s">
        <v>11</v>
      </c>
      <c r="E4086" t="s">
        <v>511</v>
      </c>
      <c r="F4086" t="s">
        <v>466</v>
      </c>
      <c r="H4086" t="s">
        <v>848</v>
      </c>
      <c r="I4086" t="s">
        <v>848</v>
      </c>
      <c r="J4086" t="s">
        <v>951</v>
      </c>
      <c r="K4086" t="s">
        <v>849</v>
      </c>
      <c r="L4086" t="s">
        <v>850</v>
      </c>
      <c r="M4086" t="s">
        <v>848</v>
      </c>
      <c r="O4086" t="s">
        <v>882</v>
      </c>
      <c r="P4086" t="s">
        <v>851</v>
      </c>
      <c r="Q4086" t="s">
        <v>337</v>
      </c>
      <c r="R4086">
        <v>4.84</v>
      </c>
      <c r="X4086">
        <v>0</v>
      </c>
      <c r="Y4086">
        <v>500000000</v>
      </c>
      <c r="AA4086" t="s">
        <v>2025</v>
      </c>
    </row>
    <row r="4087" spans="1:27" ht="15" customHeight="1">
      <c r="A4087" s="962" t="s">
        <v>247</v>
      </c>
      <c r="B4087" t="s">
        <v>317</v>
      </c>
      <c r="C4087" t="s">
        <v>13</v>
      </c>
      <c r="D4087" t="s">
        <v>11</v>
      </c>
      <c r="E4087" t="s">
        <v>511</v>
      </c>
      <c r="F4087" t="s">
        <v>466</v>
      </c>
      <c r="J4087" t="s">
        <v>951</v>
      </c>
      <c r="K4087" t="s">
        <v>849</v>
      </c>
      <c r="L4087" t="s">
        <v>850</v>
      </c>
      <c r="O4087" t="s">
        <v>882</v>
      </c>
      <c r="P4087" t="s">
        <v>851</v>
      </c>
      <c r="Q4087" t="s">
        <v>337</v>
      </c>
      <c r="R4087">
        <v>4.84</v>
      </c>
      <c r="X4087">
        <v>0</v>
      </c>
      <c r="Y4087">
        <v>500000000</v>
      </c>
      <c r="AA4087" t="s">
        <v>2025</v>
      </c>
    </row>
    <row r="4088" spans="1:27" ht="15" customHeight="1">
      <c r="A4088" s="962" t="s">
        <v>247</v>
      </c>
      <c r="B4088" t="s">
        <v>305</v>
      </c>
      <c r="C4088" t="s">
        <v>13</v>
      </c>
      <c r="D4088" t="s">
        <v>11</v>
      </c>
      <c r="E4088" t="s">
        <v>511</v>
      </c>
      <c r="F4088" t="s">
        <v>466</v>
      </c>
      <c r="R4088">
        <v>4.84</v>
      </c>
      <c r="X4088">
        <v>0</v>
      </c>
      <c r="Y4088">
        <v>500000000</v>
      </c>
      <c r="AA4088" t="s">
        <v>2025</v>
      </c>
    </row>
    <row r="4089" spans="1:27" ht="15" customHeight="1">
      <c r="A4089" s="962" t="s">
        <v>247</v>
      </c>
      <c r="B4089" t="s">
        <v>324</v>
      </c>
      <c r="C4089" t="s">
        <v>13</v>
      </c>
      <c r="D4089" t="s">
        <v>11</v>
      </c>
      <c r="E4089" t="s">
        <v>511</v>
      </c>
      <c r="F4089" t="s">
        <v>466</v>
      </c>
      <c r="R4089">
        <v>0</v>
      </c>
      <c r="U4089">
        <v>0</v>
      </c>
      <c r="V4089">
        <v>0</v>
      </c>
      <c r="X4089">
        <v>0</v>
      </c>
      <c r="Y4089">
        <v>500000000</v>
      </c>
      <c r="Z4089">
        <v>0</v>
      </c>
      <c r="AA4089" t="s">
        <v>2028</v>
      </c>
    </row>
    <row r="4090" spans="1:27" ht="15" customHeight="1">
      <c r="A4090" s="962" t="s">
        <v>248</v>
      </c>
      <c r="B4090" t="s">
        <v>278</v>
      </c>
      <c r="C4090" t="s">
        <v>13</v>
      </c>
      <c r="D4090" t="s">
        <v>11</v>
      </c>
      <c r="E4090" t="s">
        <v>511</v>
      </c>
      <c r="F4090" t="s">
        <v>466</v>
      </c>
      <c r="R4090">
        <v>0</v>
      </c>
      <c r="X4090">
        <v>0</v>
      </c>
      <c r="Y4090">
        <v>500000000</v>
      </c>
      <c r="AA4090" t="s">
        <v>2025</v>
      </c>
    </row>
    <row r="4091" spans="1:27" ht="15" customHeight="1">
      <c r="A4091" s="962" t="s">
        <v>248</v>
      </c>
      <c r="B4091" t="s">
        <v>279</v>
      </c>
      <c r="C4091" t="s">
        <v>13</v>
      </c>
      <c r="D4091" t="s">
        <v>11</v>
      </c>
      <c r="E4091" t="s">
        <v>511</v>
      </c>
      <c r="F4091" t="s">
        <v>466</v>
      </c>
      <c r="J4091" t="s">
        <v>962</v>
      </c>
      <c r="K4091" t="s">
        <v>849</v>
      </c>
      <c r="L4091" t="s">
        <v>963</v>
      </c>
      <c r="O4091" t="s">
        <v>882</v>
      </c>
      <c r="P4091" t="s">
        <v>851</v>
      </c>
      <c r="Q4091" t="s">
        <v>337</v>
      </c>
      <c r="R4091">
        <v>4.84</v>
      </c>
      <c r="X4091">
        <v>0</v>
      </c>
      <c r="Y4091">
        <v>500000000</v>
      </c>
      <c r="AA4091" t="s">
        <v>2025</v>
      </c>
    </row>
    <row r="4092" spans="1:27" ht="15" customHeight="1">
      <c r="A4092" s="962" t="s">
        <v>249</v>
      </c>
      <c r="B4092" t="s">
        <v>278</v>
      </c>
      <c r="C4092" t="s">
        <v>13</v>
      </c>
      <c r="D4092" t="s">
        <v>11</v>
      </c>
      <c r="E4092" t="s">
        <v>511</v>
      </c>
      <c r="F4092" t="s">
        <v>466</v>
      </c>
      <c r="J4092" t="s">
        <v>340</v>
      </c>
      <c r="L4092" t="s">
        <v>249</v>
      </c>
      <c r="R4092">
        <v>0</v>
      </c>
      <c r="U4092">
        <v>0</v>
      </c>
      <c r="V4092">
        <v>0</v>
      </c>
      <c r="X4092">
        <v>0</v>
      </c>
      <c r="Y4092">
        <v>500000000</v>
      </c>
      <c r="Z4092">
        <v>0</v>
      </c>
      <c r="AA4092" t="s">
        <v>2028</v>
      </c>
    </row>
    <row r="4093" spans="1:27" ht="15" customHeight="1">
      <c r="A4093" s="962" t="s">
        <v>250</v>
      </c>
      <c r="B4093" t="s">
        <v>279</v>
      </c>
      <c r="C4093" t="s">
        <v>13</v>
      </c>
      <c r="D4093" t="s">
        <v>11</v>
      </c>
      <c r="E4093" t="s">
        <v>511</v>
      </c>
      <c r="F4093" t="s">
        <v>466</v>
      </c>
      <c r="H4093" t="s">
        <v>961</v>
      </c>
      <c r="I4093" t="s">
        <v>848</v>
      </c>
      <c r="J4093" t="s">
        <v>962</v>
      </c>
      <c r="K4093" t="s">
        <v>849</v>
      </c>
      <c r="L4093" t="s">
        <v>963</v>
      </c>
      <c r="M4093" t="s">
        <v>848</v>
      </c>
      <c r="O4093" t="s">
        <v>882</v>
      </c>
      <c r="P4093" t="s">
        <v>851</v>
      </c>
      <c r="Q4093" t="s">
        <v>337</v>
      </c>
      <c r="R4093">
        <v>4.84</v>
      </c>
      <c r="X4093">
        <v>0</v>
      </c>
      <c r="Y4093">
        <v>500000000</v>
      </c>
      <c r="AA4093" t="s">
        <v>2025</v>
      </c>
    </row>
    <row r="4094" spans="1:27" ht="15" customHeight="1">
      <c r="A4094" s="962" t="s">
        <v>254</v>
      </c>
      <c r="B4094" t="s">
        <v>283</v>
      </c>
      <c r="C4094" t="s">
        <v>13</v>
      </c>
      <c r="D4094" t="s">
        <v>11</v>
      </c>
      <c r="E4094" t="s">
        <v>511</v>
      </c>
      <c r="F4094" t="s">
        <v>466</v>
      </c>
      <c r="J4094" t="s">
        <v>2007</v>
      </c>
      <c r="L4094" t="s">
        <v>343</v>
      </c>
      <c r="O4094" t="s">
        <v>361</v>
      </c>
      <c r="P4094" t="s">
        <v>868</v>
      </c>
      <c r="Q4094" t="s">
        <v>869</v>
      </c>
      <c r="R4094">
        <v>40.700000000000003</v>
      </c>
      <c r="X4094">
        <v>0</v>
      </c>
      <c r="Y4094">
        <v>500000000</v>
      </c>
      <c r="AA4094" t="s">
        <v>2025</v>
      </c>
    </row>
    <row r="4095" spans="1:27" ht="15" customHeight="1">
      <c r="A4095" s="962" t="s">
        <v>254</v>
      </c>
      <c r="B4095" t="s">
        <v>289</v>
      </c>
      <c r="C4095" t="s">
        <v>13</v>
      </c>
      <c r="D4095" t="s">
        <v>11</v>
      </c>
      <c r="E4095" t="s">
        <v>511</v>
      </c>
      <c r="F4095" t="s">
        <v>466</v>
      </c>
      <c r="J4095" t="s">
        <v>338</v>
      </c>
      <c r="L4095" t="s">
        <v>344</v>
      </c>
      <c r="R4095">
        <v>0</v>
      </c>
      <c r="U4095">
        <v>0</v>
      </c>
      <c r="V4095">
        <v>0</v>
      </c>
      <c r="X4095">
        <v>0</v>
      </c>
      <c r="Y4095">
        <v>500000000</v>
      </c>
      <c r="Z4095">
        <v>0</v>
      </c>
      <c r="AA4095" t="s">
        <v>2028</v>
      </c>
    </row>
    <row r="4096" spans="1:27" ht="15" customHeight="1">
      <c r="A4096" s="962" t="s">
        <v>254</v>
      </c>
      <c r="B4096" t="s">
        <v>290</v>
      </c>
      <c r="C4096" t="s">
        <v>13</v>
      </c>
      <c r="D4096" t="s">
        <v>11</v>
      </c>
      <c r="E4096" t="s">
        <v>511</v>
      </c>
      <c r="F4096" t="s">
        <v>466</v>
      </c>
      <c r="R4096">
        <v>0</v>
      </c>
      <c r="S4096">
        <v>0</v>
      </c>
      <c r="T4096">
        <v>0</v>
      </c>
      <c r="X4096">
        <v>0</v>
      </c>
      <c r="Y4096">
        <v>500000000</v>
      </c>
      <c r="AA4096" t="s">
        <v>2029</v>
      </c>
    </row>
    <row r="4097" spans="1:27" ht="15" customHeight="1">
      <c r="A4097" s="962" t="s">
        <v>254</v>
      </c>
      <c r="B4097" t="s">
        <v>292</v>
      </c>
      <c r="C4097" t="s">
        <v>13</v>
      </c>
      <c r="D4097" t="s">
        <v>11</v>
      </c>
      <c r="E4097" t="s">
        <v>511</v>
      </c>
      <c r="F4097" t="s">
        <v>466</v>
      </c>
      <c r="R4097">
        <v>0</v>
      </c>
      <c r="S4097">
        <v>0</v>
      </c>
      <c r="T4097">
        <v>0</v>
      </c>
      <c r="X4097">
        <v>0</v>
      </c>
      <c r="Y4097">
        <v>500000000</v>
      </c>
      <c r="AA4097" t="s">
        <v>2029</v>
      </c>
    </row>
    <row r="4098" spans="1:27" ht="15" customHeight="1">
      <c r="A4098" s="962" t="s">
        <v>254</v>
      </c>
      <c r="B4098" t="s">
        <v>294</v>
      </c>
      <c r="C4098" t="s">
        <v>13</v>
      </c>
      <c r="D4098" t="s">
        <v>11</v>
      </c>
      <c r="E4098" t="s">
        <v>511</v>
      </c>
      <c r="F4098" t="s">
        <v>466</v>
      </c>
      <c r="R4098">
        <v>0</v>
      </c>
      <c r="S4098">
        <v>0</v>
      </c>
      <c r="T4098">
        <v>0</v>
      </c>
      <c r="X4098">
        <v>0</v>
      </c>
      <c r="Y4098">
        <v>500000000</v>
      </c>
      <c r="AA4098" t="s">
        <v>2029</v>
      </c>
    </row>
    <row r="4099" spans="1:27" ht="15" customHeight="1">
      <c r="A4099" s="962" t="s">
        <v>254</v>
      </c>
      <c r="B4099" t="s">
        <v>295</v>
      </c>
      <c r="C4099" t="s">
        <v>13</v>
      </c>
      <c r="D4099" t="s">
        <v>11</v>
      </c>
      <c r="E4099" t="s">
        <v>511</v>
      </c>
      <c r="F4099" t="s">
        <v>466</v>
      </c>
      <c r="R4099">
        <v>0</v>
      </c>
      <c r="S4099">
        <v>0</v>
      </c>
      <c r="T4099">
        <v>0</v>
      </c>
      <c r="X4099">
        <v>0</v>
      </c>
      <c r="Y4099">
        <v>500000000</v>
      </c>
      <c r="AA4099" t="s">
        <v>2029</v>
      </c>
    </row>
    <row r="4100" spans="1:27" ht="15" customHeight="1">
      <c r="A4100" s="962" t="s">
        <v>254</v>
      </c>
      <c r="B4100" t="s">
        <v>280</v>
      </c>
      <c r="C4100" t="s">
        <v>13</v>
      </c>
      <c r="D4100" t="s">
        <v>11</v>
      </c>
      <c r="E4100" t="s">
        <v>511</v>
      </c>
      <c r="F4100" t="s">
        <v>466</v>
      </c>
      <c r="J4100" t="s">
        <v>436</v>
      </c>
      <c r="L4100" t="s">
        <v>346</v>
      </c>
      <c r="R4100">
        <v>0</v>
      </c>
      <c r="U4100">
        <v>0</v>
      </c>
      <c r="V4100">
        <v>0</v>
      </c>
      <c r="X4100">
        <v>0</v>
      </c>
      <c r="Y4100">
        <v>500000000</v>
      </c>
      <c r="Z4100">
        <v>0</v>
      </c>
      <c r="AA4100" t="s">
        <v>2028</v>
      </c>
    </row>
    <row r="4101" spans="1:27" ht="15" customHeight="1">
      <c r="A4101" s="962" t="s">
        <v>254</v>
      </c>
      <c r="B4101" t="s">
        <v>299</v>
      </c>
      <c r="C4101" t="s">
        <v>13</v>
      </c>
      <c r="D4101" t="s">
        <v>11</v>
      </c>
      <c r="E4101" t="s">
        <v>511</v>
      </c>
      <c r="F4101" t="s">
        <v>466</v>
      </c>
      <c r="J4101" t="s">
        <v>422</v>
      </c>
      <c r="R4101">
        <v>0</v>
      </c>
      <c r="U4101">
        <v>0</v>
      </c>
      <c r="V4101">
        <v>0</v>
      </c>
      <c r="X4101">
        <v>0</v>
      </c>
      <c r="Y4101">
        <v>500000000</v>
      </c>
      <c r="Z4101">
        <v>0</v>
      </c>
      <c r="AA4101" t="s">
        <v>2028</v>
      </c>
    </row>
    <row r="4102" spans="1:27" ht="15" customHeight="1">
      <c r="A4102" s="962" t="s">
        <v>254</v>
      </c>
      <c r="B4102" t="s">
        <v>284</v>
      </c>
      <c r="C4102" t="s">
        <v>13</v>
      </c>
      <c r="D4102" t="s">
        <v>11</v>
      </c>
      <c r="E4102" t="s">
        <v>511</v>
      </c>
      <c r="F4102" t="s">
        <v>466</v>
      </c>
      <c r="R4102">
        <v>0</v>
      </c>
      <c r="U4102">
        <v>0</v>
      </c>
      <c r="V4102">
        <v>0</v>
      </c>
      <c r="X4102">
        <v>0</v>
      </c>
      <c r="Y4102">
        <v>500000000</v>
      </c>
      <c r="Z4102">
        <v>0</v>
      </c>
      <c r="AA4102" t="s">
        <v>2028</v>
      </c>
    </row>
    <row r="4103" spans="1:27" ht="15" customHeight="1">
      <c r="A4103" s="962" t="s">
        <v>254</v>
      </c>
      <c r="B4103" t="s">
        <v>285</v>
      </c>
      <c r="C4103" t="s">
        <v>13</v>
      </c>
      <c r="D4103" t="s">
        <v>11</v>
      </c>
      <c r="E4103" t="s">
        <v>511</v>
      </c>
      <c r="F4103" t="s">
        <v>466</v>
      </c>
      <c r="R4103">
        <v>0</v>
      </c>
      <c r="U4103">
        <v>0</v>
      </c>
      <c r="V4103">
        <v>0</v>
      </c>
      <c r="X4103">
        <v>0</v>
      </c>
      <c r="Y4103">
        <v>500000000</v>
      </c>
      <c r="Z4103">
        <v>0</v>
      </c>
      <c r="AA4103" t="s">
        <v>2028</v>
      </c>
    </row>
    <row r="4104" spans="1:27" ht="15" customHeight="1">
      <c r="A4104" s="962" t="s">
        <v>254</v>
      </c>
      <c r="B4104" t="s">
        <v>286</v>
      </c>
      <c r="C4104" t="s">
        <v>13</v>
      </c>
      <c r="D4104" t="s">
        <v>11</v>
      </c>
      <c r="E4104" t="s">
        <v>511</v>
      </c>
      <c r="F4104" t="s">
        <v>466</v>
      </c>
      <c r="R4104">
        <v>0</v>
      </c>
      <c r="U4104">
        <v>0</v>
      </c>
      <c r="V4104">
        <v>0</v>
      </c>
      <c r="X4104">
        <v>0</v>
      </c>
      <c r="Y4104">
        <v>500000000</v>
      </c>
      <c r="Z4104">
        <v>0</v>
      </c>
      <c r="AA4104" t="s">
        <v>2028</v>
      </c>
    </row>
    <row r="4105" spans="1:27" ht="15" customHeight="1">
      <c r="A4105" s="962" t="s">
        <v>254</v>
      </c>
      <c r="B4105" t="s">
        <v>303</v>
      </c>
      <c r="C4105" t="s">
        <v>13</v>
      </c>
      <c r="D4105" t="s">
        <v>11</v>
      </c>
      <c r="E4105" t="s">
        <v>511</v>
      </c>
      <c r="F4105" t="s">
        <v>466</v>
      </c>
      <c r="R4105">
        <v>0</v>
      </c>
      <c r="U4105">
        <v>0</v>
      </c>
      <c r="V4105">
        <v>0</v>
      </c>
      <c r="X4105">
        <v>0</v>
      </c>
      <c r="Y4105">
        <v>500000000</v>
      </c>
      <c r="Z4105">
        <v>0</v>
      </c>
      <c r="AA4105" t="s">
        <v>2028</v>
      </c>
    </row>
    <row r="4106" spans="1:27" ht="15" customHeight="1">
      <c r="A4106" s="962" t="s">
        <v>254</v>
      </c>
      <c r="B4106" t="s">
        <v>291</v>
      </c>
      <c r="C4106" t="s">
        <v>13</v>
      </c>
      <c r="D4106" t="s">
        <v>11</v>
      </c>
      <c r="E4106" t="s">
        <v>511</v>
      </c>
      <c r="F4106" t="s">
        <v>466</v>
      </c>
      <c r="R4106">
        <v>0</v>
      </c>
      <c r="S4106">
        <v>0</v>
      </c>
      <c r="T4106">
        <v>0</v>
      </c>
      <c r="X4106">
        <v>0</v>
      </c>
      <c r="Y4106">
        <v>500000000</v>
      </c>
      <c r="AA4106" t="s">
        <v>2029</v>
      </c>
    </row>
    <row r="4107" spans="1:27" ht="15" customHeight="1">
      <c r="A4107" s="962" t="s">
        <v>254</v>
      </c>
      <c r="B4107" t="s">
        <v>293</v>
      </c>
      <c r="C4107" t="s">
        <v>13</v>
      </c>
      <c r="D4107" t="s">
        <v>11</v>
      </c>
      <c r="E4107" t="s">
        <v>511</v>
      </c>
      <c r="F4107" t="s">
        <v>466</v>
      </c>
      <c r="R4107">
        <v>0</v>
      </c>
      <c r="S4107">
        <v>0</v>
      </c>
      <c r="T4107">
        <v>0</v>
      </c>
      <c r="X4107">
        <v>0</v>
      </c>
      <c r="Y4107">
        <v>500000000</v>
      </c>
      <c r="AA4107" t="s">
        <v>2029</v>
      </c>
    </row>
    <row r="4108" spans="1:27" ht="15" customHeight="1">
      <c r="A4108" s="962" t="s">
        <v>254</v>
      </c>
      <c r="B4108" t="s">
        <v>288</v>
      </c>
      <c r="C4108" t="s">
        <v>13</v>
      </c>
      <c r="D4108" t="s">
        <v>11</v>
      </c>
      <c r="E4108" t="s">
        <v>511</v>
      </c>
      <c r="F4108" t="s">
        <v>466</v>
      </c>
      <c r="R4108">
        <v>0</v>
      </c>
      <c r="X4108">
        <v>0</v>
      </c>
      <c r="Y4108">
        <v>500000000</v>
      </c>
      <c r="AA4108" t="s">
        <v>2025</v>
      </c>
    </row>
    <row r="4109" spans="1:27" ht="15" customHeight="1">
      <c r="A4109" s="962" t="s">
        <v>254</v>
      </c>
      <c r="B4109" t="s">
        <v>298</v>
      </c>
      <c r="C4109" t="s">
        <v>13</v>
      </c>
      <c r="D4109" t="s">
        <v>11</v>
      </c>
      <c r="E4109" t="s">
        <v>511</v>
      </c>
      <c r="F4109" t="s">
        <v>466</v>
      </c>
      <c r="R4109">
        <v>0</v>
      </c>
      <c r="X4109">
        <v>0</v>
      </c>
      <c r="Y4109">
        <v>500000000</v>
      </c>
      <c r="AA4109" t="s">
        <v>2025</v>
      </c>
    </row>
    <row r="4110" spans="1:27" ht="15" customHeight="1">
      <c r="A4110" s="962" t="s">
        <v>254</v>
      </c>
      <c r="B4110" t="s">
        <v>297</v>
      </c>
      <c r="C4110" t="s">
        <v>13</v>
      </c>
      <c r="D4110" t="s">
        <v>11</v>
      </c>
      <c r="E4110" t="s">
        <v>511</v>
      </c>
      <c r="F4110" t="s">
        <v>466</v>
      </c>
      <c r="R4110">
        <v>0</v>
      </c>
      <c r="X4110">
        <v>0</v>
      </c>
      <c r="Y4110">
        <v>500000000</v>
      </c>
      <c r="AA4110" t="s">
        <v>2025</v>
      </c>
    </row>
    <row r="4111" spans="1:27" ht="15" customHeight="1">
      <c r="A4111" s="962" t="s">
        <v>254</v>
      </c>
      <c r="B4111" t="s">
        <v>287</v>
      </c>
      <c r="C4111" t="s">
        <v>13</v>
      </c>
      <c r="D4111" t="s">
        <v>11</v>
      </c>
      <c r="E4111" t="s">
        <v>511</v>
      </c>
      <c r="F4111" t="s">
        <v>466</v>
      </c>
      <c r="R4111">
        <v>4.84</v>
      </c>
      <c r="X4111">
        <v>0</v>
      </c>
      <c r="Y4111">
        <v>500000000</v>
      </c>
      <c r="AA4111" t="s">
        <v>2025</v>
      </c>
    </row>
    <row r="4112" spans="1:27" ht="15" customHeight="1">
      <c r="A4112" s="962" t="s">
        <v>254</v>
      </c>
      <c r="B4112" t="s">
        <v>296</v>
      </c>
      <c r="C4112" t="s">
        <v>13</v>
      </c>
      <c r="D4112" t="s">
        <v>11</v>
      </c>
      <c r="E4112" t="s">
        <v>511</v>
      </c>
      <c r="F4112" t="s">
        <v>466</v>
      </c>
      <c r="R4112">
        <v>0</v>
      </c>
      <c r="S4112">
        <v>0</v>
      </c>
      <c r="T4112">
        <v>0</v>
      </c>
      <c r="X4112">
        <v>0</v>
      </c>
      <c r="Y4112">
        <v>500000000</v>
      </c>
      <c r="AA4112" t="s">
        <v>2029</v>
      </c>
    </row>
    <row r="4113" spans="1:27" ht="15" customHeight="1">
      <c r="A4113" s="962" t="s">
        <v>254</v>
      </c>
      <c r="B4113" t="s">
        <v>319</v>
      </c>
      <c r="C4113" t="s">
        <v>13</v>
      </c>
      <c r="D4113" t="s">
        <v>11</v>
      </c>
      <c r="E4113" t="s">
        <v>511</v>
      </c>
      <c r="F4113" t="s">
        <v>466</v>
      </c>
      <c r="H4113" t="s">
        <v>958</v>
      </c>
      <c r="I4113" t="s">
        <v>848</v>
      </c>
      <c r="J4113" t="s">
        <v>959</v>
      </c>
      <c r="K4113" t="s">
        <v>849</v>
      </c>
      <c r="L4113" t="s">
        <v>960</v>
      </c>
      <c r="M4113" t="s">
        <v>848</v>
      </c>
      <c r="O4113" t="s">
        <v>882</v>
      </c>
      <c r="P4113" t="s">
        <v>851</v>
      </c>
      <c r="Q4113" t="s">
        <v>337</v>
      </c>
      <c r="R4113">
        <v>4.84</v>
      </c>
      <c r="X4113">
        <v>0</v>
      </c>
      <c r="Y4113">
        <v>500000000</v>
      </c>
      <c r="AA4113" t="s">
        <v>2025</v>
      </c>
    </row>
    <row r="4114" spans="1:27" ht="15" customHeight="1">
      <c r="A4114" s="962" t="s">
        <v>254</v>
      </c>
      <c r="B4114" t="s">
        <v>317</v>
      </c>
      <c r="C4114" t="s">
        <v>13</v>
      </c>
      <c r="D4114" t="s">
        <v>11</v>
      </c>
      <c r="E4114" t="s">
        <v>511</v>
      </c>
      <c r="F4114" t="s">
        <v>466</v>
      </c>
      <c r="J4114" t="s">
        <v>959</v>
      </c>
      <c r="K4114" t="s">
        <v>849</v>
      </c>
      <c r="L4114" t="s">
        <v>960</v>
      </c>
      <c r="O4114" t="s">
        <v>882</v>
      </c>
      <c r="P4114" t="s">
        <v>851</v>
      </c>
      <c r="Q4114" t="s">
        <v>337</v>
      </c>
      <c r="R4114">
        <v>4.84</v>
      </c>
      <c r="X4114">
        <v>0</v>
      </c>
      <c r="Y4114">
        <v>500000000</v>
      </c>
      <c r="AA4114" t="s">
        <v>2025</v>
      </c>
    </row>
    <row r="4115" spans="1:27" ht="15" customHeight="1">
      <c r="A4115" s="962" t="s">
        <v>254</v>
      </c>
      <c r="B4115" t="s">
        <v>305</v>
      </c>
      <c r="C4115" t="s">
        <v>13</v>
      </c>
      <c r="D4115" t="s">
        <v>11</v>
      </c>
      <c r="E4115" t="s">
        <v>511</v>
      </c>
      <c r="F4115" t="s">
        <v>466</v>
      </c>
      <c r="R4115">
        <v>4.84</v>
      </c>
      <c r="X4115">
        <v>0</v>
      </c>
      <c r="Y4115">
        <v>500000000</v>
      </c>
      <c r="AA4115" t="s">
        <v>2025</v>
      </c>
    </row>
    <row r="4116" spans="1:27" ht="15" customHeight="1">
      <c r="A4116" s="962" t="s">
        <v>254</v>
      </c>
      <c r="B4116" t="s">
        <v>321</v>
      </c>
      <c r="C4116" t="s">
        <v>13</v>
      </c>
      <c r="D4116" t="s">
        <v>11</v>
      </c>
      <c r="E4116" t="s">
        <v>511</v>
      </c>
      <c r="F4116" t="s">
        <v>466</v>
      </c>
      <c r="H4116" t="s">
        <v>472</v>
      </c>
      <c r="I4116" t="s">
        <v>353</v>
      </c>
      <c r="K4116" t="s">
        <v>333</v>
      </c>
      <c r="L4116" t="s">
        <v>354</v>
      </c>
      <c r="M4116" t="s">
        <v>58</v>
      </c>
      <c r="O4116" t="s">
        <v>335</v>
      </c>
      <c r="P4116" t="s">
        <v>336</v>
      </c>
      <c r="Q4116" t="s">
        <v>337</v>
      </c>
      <c r="R4116">
        <v>6.04</v>
      </c>
      <c r="U4116">
        <v>6.04</v>
      </c>
      <c r="V4116">
        <v>0.3</v>
      </c>
      <c r="W4116">
        <v>0.1</v>
      </c>
      <c r="X4116">
        <v>0</v>
      </c>
      <c r="Y4116">
        <v>500000000</v>
      </c>
      <c r="Z4116">
        <v>0</v>
      </c>
      <c r="AA4116" t="s">
        <v>2028</v>
      </c>
    </row>
    <row r="4117" spans="1:27" ht="15" customHeight="1">
      <c r="A4117" s="962" t="s">
        <v>254</v>
      </c>
      <c r="B4117" t="s">
        <v>324</v>
      </c>
      <c r="C4117" t="s">
        <v>13</v>
      </c>
      <c r="D4117" t="s">
        <v>11</v>
      </c>
      <c r="E4117" t="s">
        <v>511</v>
      </c>
      <c r="F4117" t="s">
        <v>466</v>
      </c>
      <c r="R4117">
        <v>0</v>
      </c>
      <c r="U4117">
        <v>0</v>
      </c>
      <c r="V4117">
        <v>0</v>
      </c>
      <c r="X4117">
        <v>0</v>
      </c>
      <c r="Y4117">
        <v>500000000</v>
      </c>
      <c r="Z4117">
        <v>0</v>
      </c>
      <c r="AA4117" t="s">
        <v>2028</v>
      </c>
    </row>
    <row r="4118" spans="1:27" ht="15" customHeight="1">
      <c r="A4118" s="962" t="s">
        <v>255</v>
      </c>
      <c r="B4118" t="s">
        <v>322</v>
      </c>
      <c r="C4118" t="s">
        <v>13</v>
      </c>
      <c r="D4118" t="s">
        <v>11</v>
      </c>
      <c r="E4118" t="s">
        <v>511</v>
      </c>
      <c r="F4118" t="s">
        <v>466</v>
      </c>
      <c r="H4118" t="s">
        <v>848</v>
      </c>
      <c r="I4118" t="s">
        <v>853</v>
      </c>
      <c r="J4118" t="s">
        <v>949</v>
      </c>
      <c r="K4118" t="s">
        <v>849</v>
      </c>
      <c r="L4118" t="s">
        <v>1993</v>
      </c>
      <c r="M4118" t="s">
        <v>55</v>
      </c>
      <c r="O4118" t="s">
        <v>361</v>
      </c>
      <c r="P4118" t="s">
        <v>667</v>
      </c>
      <c r="Q4118" t="s">
        <v>668</v>
      </c>
      <c r="R4118">
        <v>0</v>
      </c>
      <c r="X4118">
        <v>0</v>
      </c>
      <c r="Y4118">
        <v>500000000</v>
      </c>
      <c r="AA4118" t="s">
        <v>2025</v>
      </c>
    </row>
    <row r="4119" spans="1:27" ht="15" customHeight="1">
      <c r="A4119" s="962" t="s">
        <v>255</v>
      </c>
      <c r="B4119" t="s">
        <v>301</v>
      </c>
      <c r="C4119" t="s">
        <v>13</v>
      </c>
      <c r="D4119" t="s">
        <v>11</v>
      </c>
      <c r="E4119" t="s">
        <v>511</v>
      </c>
      <c r="F4119" t="s">
        <v>466</v>
      </c>
      <c r="H4119" t="s">
        <v>856</v>
      </c>
      <c r="I4119" t="s">
        <v>853</v>
      </c>
      <c r="J4119" t="s">
        <v>949</v>
      </c>
      <c r="K4119" t="s">
        <v>849</v>
      </c>
      <c r="L4119" t="s">
        <v>857</v>
      </c>
      <c r="M4119" t="s">
        <v>55</v>
      </c>
      <c r="O4119" t="s">
        <v>361</v>
      </c>
      <c r="P4119" t="s">
        <v>851</v>
      </c>
      <c r="Q4119" t="s">
        <v>337</v>
      </c>
      <c r="R4119">
        <v>0.14000000000000001</v>
      </c>
      <c r="X4119">
        <v>0</v>
      </c>
      <c r="Y4119">
        <v>500000000</v>
      </c>
      <c r="AA4119" t="s">
        <v>2025</v>
      </c>
    </row>
    <row r="4120" spans="1:27" ht="15" customHeight="1">
      <c r="A4120" s="962" t="s">
        <v>255</v>
      </c>
      <c r="B4120" t="s">
        <v>307</v>
      </c>
      <c r="C4120" t="s">
        <v>13</v>
      </c>
      <c r="D4120" t="s">
        <v>11</v>
      </c>
      <c r="E4120" t="s">
        <v>511</v>
      </c>
      <c r="F4120" t="s">
        <v>466</v>
      </c>
      <c r="H4120" t="s">
        <v>858</v>
      </c>
      <c r="I4120" t="s">
        <v>853</v>
      </c>
      <c r="J4120" t="s">
        <v>949</v>
      </c>
      <c r="K4120" t="s">
        <v>849</v>
      </c>
      <c r="L4120" t="s">
        <v>859</v>
      </c>
      <c r="M4120" t="s">
        <v>55</v>
      </c>
      <c r="O4120" t="s">
        <v>361</v>
      </c>
      <c r="P4120" t="s">
        <v>851</v>
      </c>
      <c r="Q4120" t="s">
        <v>337</v>
      </c>
      <c r="R4120">
        <v>0</v>
      </c>
      <c r="X4120">
        <v>0</v>
      </c>
      <c r="Y4120">
        <v>500000000</v>
      </c>
      <c r="AA4120" t="s">
        <v>2025</v>
      </c>
    </row>
    <row r="4121" spans="1:27" ht="15" customHeight="1">
      <c r="A4121" s="962" t="s">
        <v>255</v>
      </c>
      <c r="B4121" t="s">
        <v>315</v>
      </c>
      <c r="C4121" t="s">
        <v>13</v>
      </c>
      <c r="D4121" t="s">
        <v>11</v>
      </c>
      <c r="E4121" t="s">
        <v>511</v>
      </c>
      <c r="F4121" t="s">
        <v>466</v>
      </c>
      <c r="H4121" t="s">
        <v>860</v>
      </c>
      <c r="I4121" t="s">
        <v>853</v>
      </c>
      <c r="J4121" t="s">
        <v>949</v>
      </c>
      <c r="K4121" t="s">
        <v>849</v>
      </c>
      <c r="L4121" t="s">
        <v>861</v>
      </c>
      <c r="M4121" t="s">
        <v>55</v>
      </c>
      <c r="O4121" t="s">
        <v>361</v>
      </c>
      <c r="P4121" t="s">
        <v>851</v>
      </c>
      <c r="Q4121" t="s">
        <v>337</v>
      </c>
      <c r="R4121">
        <v>0</v>
      </c>
      <c r="X4121">
        <v>0</v>
      </c>
      <c r="Y4121">
        <v>500000000</v>
      </c>
      <c r="AA4121" t="s">
        <v>2025</v>
      </c>
    </row>
    <row r="4122" spans="1:27" ht="15" customHeight="1">
      <c r="A4122" s="962" t="s">
        <v>255</v>
      </c>
      <c r="B4122" t="s">
        <v>308</v>
      </c>
      <c r="C4122" t="s">
        <v>13</v>
      </c>
      <c r="D4122" t="s">
        <v>11</v>
      </c>
      <c r="E4122" t="s">
        <v>511</v>
      </c>
      <c r="F4122" t="s">
        <v>466</v>
      </c>
      <c r="H4122" t="s">
        <v>862</v>
      </c>
      <c r="I4122" t="s">
        <v>853</v>
      </c>
      <c r="J4122" t="s">
        <v>949</v>
      </c>
      <c r="K4122" t="s">
        <v>849</v>
      </c>
      <c r="L4122" t="s">
        <v>863</v>
      </c>
      <c r="M4122" t="s">
        <v>55</v>
      </c>
      <c r="O4122" t="s">
        <v>361</v>
      </c>
      <c r="P4122" t="s">
        <v>851</v>
      </c>
      <c r="Q4122" t="s">
        <v>337</v>
      </c>
      <c r="R4122">
        <v>0</v>
      </c>
      <c r="X4122">
        <v>0</v>
      </c>
      <c r="Y4122">
        <v>500000000</v>
      </c>
      <c r="AA4122" t="s">
        <v>2025</v>
      </c>
    </row>
    <row r="4123" spans="1:27" ht="15" customHeight="1">
      <c r="A4123" s="962" t="s">
        <v>255</v>
      </c>
      <c r="B4123" t="s">
        <v>311</v>
      </c>
      <c r="C4123" t="s">
        <v>13</v>
      </c>
      <c r="D4123" t="s">
        <v>11</v>
      </c>
      <c r="E4123" t="s">
        <v>511</v>
      </c>
      <c r="F4123" t="s">
        <v>466</v>
      </c>
      <c r="H4123" t="s">
        <v>864</v>
      </c>
      <c r="I4123" t="s">
        <v>853</v>
      </c>
      <c r="J4123" t="s">
        <v>949</v>
      </c>
      <c r="K4123" t="s">
        <v>849</v>
      </c>
      <c r="L4123" t="s">
        <v>865</v>
      </c>
      <c r="M4123" t="s">
        <v>55</v>
      </c>
      <c r="O4123" t="s">
        <v>361</v>
      </c>
      <c r="P4123" t="s">
        <v>851</v>
      </c>
      <c r="Q4123" t="s">
        <v>337</v>
      </c>
      <c r="R4123">
        <v>0.1</v>
      </c>
      <c r="X4123">
        <v>0</v>
      </c>
      <c r="Y4123">
        <v>500000000</v>
      </c>
      <c r="AA4123" t="s">
        <v>2025</v>
      </c>
    </row>
    <row r="4124" spans="1:27" ht="15" customHeight="1">
      <c r="A4124" s="962" t="s">
        <v>255</v>
      </c>
      <c r="B4124" t="s">
        <v>312</v>
      </c>
      <c r="C4124" t="s">
        <v>13</v>
      </c>
      <c r="D4124" t="s">
        <v>11</v>
      </c>
      <c r="E4124" t="s">
        <v>511</v>
      </c>
      <c r="F4124" t="s">
        <v>466</v>
      </c>
      <c r="H4124" t="s">
        <v>866</v>
      </c>
      <c r="I4124" t="s">
        <v>853</v>
      </c>
      <c r="J4124" t="s">
        <v>949</v>
      </c>
      <c r="K4124" t="s">
        <v>849</v>
      </c>
      <c r="L4124" t="s">
        <v>867</v>
      </c>
      <c r="M4124" t="s">
        <v>55</v>
      </c>
      <c r="O4124" t="s">
        <v>361</v>
      </c>
      <c r="P4124" t="s">
        <v>851</v>
      </c>
      <c r="Q4124" t="s">
        <v>337</v>
      </c>
      <c r="R4124">
        <v>0</v>
      </c>
      <c r="X4124">
        <v>0</v>
      </c>
      <c r="Y4124">
        <v>500000000</v>
      </c>
      <c r="AA4124" t="s">
        <v>2025</v>
      </c>
    </row>
    <row r="4125" spans="1:27" ht="15" customHeight="1">
      <c r="A4125" s="962" t="s">
        <v>255</v>
      </c>
      <c r="B4125" t="s">
        <v>300</v>
      </c>
      <c r="C4125" t="s">
        <v>13</v>
      </c>
      <c r="D4125" t="s">
        <v>11</v>
      </c>
      <c r="E4125" t="s">
        <v>511</v>
      </c>
      <c r="F4125" t="s">
        <v>466</v>
      </c>
      <c r="I4125" t="s">
        <v>853</v>
      </c>
      <c r="J4125" t="s">
        <v>949</v>
      </c>
      <c r="K4125" t="s">
        <v>849</v>
      </c>
      <c r="L4125" t="s">
        <v>857</v>
      </c>
      <c r="M4125" t="s">
        <v>55</v>
      </c>
      <c r="O4125" t="s">
        <v>361</v>
      </c>
      <c r="P4125" t="s">
        <v>851</v>
      </c>
      <c r="Q4125" t="s">
        <v>337</v>
      </c>
      <c r="R4125">
        <v>0.14000000000000001</v>
      </c>
      <c r="X4125">
        <v>0</v>
      </c>
      <c r="Y4125">
        <v>500000000</v>
      </c>
      <c r="AA4125" t="s">
        <v>2025</v>
      </c>
    </row>
    <row r="4126" spans="1:27" ht="15" customHeight="1">
      <c r="A4126" s="962" t="s">
        <v>255</v>
      </c>
      <c r="B4126" t="s">
        <v>298</v>
      </c>
      <c r="C4126" t="s">
        <v>13</v>
      </c>
      <c r="D4126" t="s">
        <v>11</v>
      </c>
      <c r="E4126" t="s">
        <v>511</v>
      </c>
      <c r="F4126" t="s">
        <v>466</v>
      </c>
      <c r="R4126">
        <v>0.14000000000000001</v>
      </c>
      <c r="X4126">
        <v>0</v>
      </c>
      <c r="Y4126">
        <v>500000000</v>
      </c>
      <c r="AA4126" t="s">
        <v>2025</v>
      </c>
    </row>
    <row r="4127" spans="1:27" ht="15" customHeight="1">
      <c r="A4127" s="962" t="s">
        <v>255</v>
      </c>
      <c r="B4127" t="s">
        <v>297</v>
      </c>
      <c r="C4127" t="s">
        <v>13</v>
      </c>
      <c r="D4127" t="s">
        <v>11</v>
      </c>
      <c r="E4127" t="s">
        <v>511</v>
      </c>
      <c r="F4127" t="s">
        <v>466</v>
      </c>
      <c r="R4127">
        <v>0.14000000000000001</v>
      </c>
      <c r="X4127">
        <v>0</v>
      </c>
      <c r="Y4127">
        <v>500000000</v>
      </c>
      <c r="AA4127" t="s">
        <v>2025</v>
      </c>
    </row>
    <row r="4128" spans="1:27" ht="15" customHeight="1">
      <c r="A4128" s="962" t="s">
        <v>255</v>
      </c>
      <c r="B4128" t="s">
        <v>288</v>
      </c>
      <c r="C4128" t="s">
        <v>13</v>
      </c>
      <c r="D4128" t="s">
        <v>11</v>
      </c>
      <c r="E4128" t="s">
        <v>511</v>
      </c>
      <c r="F4128" t="s">
        <v>466</v>
      </c>
      <c r="R4128">
        <v>0.14000000000000001</v>
      </c>
      <c r="X4128">
        <v>0</v>
      </c>
      <c r="Y4128">
        <v>500000000</v>
      </c>
      <c r="AA4128" t="s">
        <v>2025</v>
      </c>
    </row>
    <row r="4129" spans="1:27" ht="15" customHeight="1">
      <c r="A4129" s="962" t="s">
        <v>255</v>
      </c>
      <c r="B4129" t="s">
        <v>287</v>
      </c>
      <c r="C4129" t="s">
        <v>13</v>
      </c>
      <c r="D4129" t="s">
        <v>11</v>
      </c>
      <c r="E4129" t="s">
        <v>511</v>
      </c>
      <c r="F4129" t="s">
        <v>466</v>
      </c>
      <c r="R4129">
        <v>0.24</v>
      </c>
      <c r="X4129">
        <v>0</v>
      </c>
      <c r="Y4129">
        <v>500000000</v>
      </c>
      <c r="AA4129" t="s">
        <v>2025</v>
      </c>
    </row>
    <row r="4130" spans="1:27" ht="15" customHeight="1">
      <c r="A4130" s="962" t="s">
        <v>255</v>
      </c>
      <c r="B4130" t="s">
        <v>306</v>
      </c>
      <c r="C4130" t="s">
        <v>13</v>
      </c>
      <c r="D4130" t="s">
        <v>11</v>
      </c>
      <c r="E4130" t="s">
        <v>511</v>
      </c>
      <c r="F4130" t="s">
        <v>466</v>
      </c>
      <c r="I4130" t="s">
        <v>853</v>
      </c>
      <c r="J4130" t="s">
        <v>949</v>
      </c>
      <c r="K4130" t="s">
        <v>849</v>
      </c>
      <c r="L4130" t="s">
        <v>1994</v>
      </c>
      <c r="M4130" t="s">
        <v>55</v>
      </c>
      <c r="O4130" t="s">
        <v>361</v>
      </c>
      <c r="P4130" t="s">
        <v>851</v>
      </c>
      <c r="Q4130" t="s">
        <v>337</v>
      </c>
      <c r="R4130">
        <v>0</v>
      </c>
      <c r="X4130">
        <v>0</v>
      </c>
      <c r="Y4130">
        <v>500000000</v>
      </c>
      <c r="AA4130" t="s">
        <v>2025</v>
      </c>
    </row>
    <row r="4131" spans="1:27" ht="15" customHeight="1">
      <c r="A4131" s="962" t="s">
        <v>255</v>
      </c>
      <c r="B4131" t="s">
        <v>305</v>
      </c>
      <c r="C4131" t="s">
        <v>13</v>
      </c>
      <c r="D4131" t="s">
        <v>11</v>
      </c>
      <c r="E4131" t="s">
        <v>511</v>
      </c>
      <c r="F4131" t="s">
        <v>466</v>
      </c>
      <c r="R4131">
        <v>0.1</v>
      </c>
      <c r="X4131">
        <v>0</v>
      </c>
      <c r="Y4131">
        <v>500000000</v>
      </c>
      <c r="AA4131" t="s">
        <v>2025</v>
      </c>
    </row>
    <row r="4132" spans="1:27" ht="15" customHeight="1">
      <c r="A4132" s="962" t="s">
        <v>255</v>
      </c>
      <c r="B4132" t="s">
        <v>309</v>
      </c>
      <c r="C4132" t="s">
        <v>13</v>
      </c>
      <c r="D4132" t="s">
        <v>11</v>
      </c>
      <c r="E4132" t="s">
        <v>511</v>
      </c>
      <c r="F4132" t="s">
        <v>466</v>
      </c>
      <c r="I4132" t="s">
        <v>853</v>
      </c>
      <c r="J4132" t="s">
        <v>949</v>
      </c>
      <c r="K4132" t="s">
        <v>849</v>
      </c>
      <c r="L4132" t="s">
        <v>1995</v>
      </c>
      <c r="M4132" t="s">
        <v>55</v>
      </c>
      <c r="O4132" t="s">
        <v>361</v>
      </c>
      <c r="P4132" t="s">
        <v>851</v>
      </c>
      <c r="Q4132" t="s">
        <v>337</v>
      </c>
      <c r="R4132">
        <v>0.1</v>
      </c>
      <c r="X4132">
        <v>0</v>
      </c>
      <c r="Y4132">
        <v>500000000</v>
      </c>
      <c r="AA4132" t="s">
        <v>2025</v>
      </c>
    </row>
    <row r="4133" spans="1:27" ht="15" customHeight="1">
      <c r="A4133" s="962" t="s">
        <v>255</v>
      </c>
      <c r="B4133" t="s">
        <v>313</v>
      </c>
      <c r="C4133" t="s">
        <v>13</v>
      </c>
      <c r="D4133" t="s">
        <v>11</v>
      </c>
      <c r="E4133" t="s">
        <v>511</v>
      </c>
      <c r="F4133" t="s">
        <v>466</v>
      </c>
      <c r="I4133" t="s">
        <v>853</v>
      </c>
      <c r="J4133" t="s">
        <v>949</v>
      </c>
      <c r="K4133" t="s">
        <v>849</v>
      </c>
      <c r="L4133" t="s">
        <v>861</v>
      </c>
      <c r="M4133" t="s">
        <v>55</v>
      </c>
      <c r="O4133" t="s">
        <v>361</v>
      </c>
      <c r="P4133" t="s">
        <v>851</v>
      </c>
      <c r="Q4133" t="s">
        <v>337</v>
      </c>
      <c r="R4133">
        <v>0</v>
      </c>
      <c r="X4133">
        <v>0</v>
      </c>
      <c r="Y4133">
        <v>500000000</v>
      </c>
      <c r="AA4133" t="s">
        <v>2025</v>
      </c>
    </row>
    <row r="4134" spans="1:27" ht="15" customHeight="1">
      <c r="A4134" s="962" t="s">
        <v>257</v>
      </c>
      <c r="B4134" t="s">
        <v>290</v>
      </c>
      <c r="C4134" t="s">
        <v>13</v>
      </c>
      <c r="D4134" t="s">
        <v>11</v>
      </c>
      <c r="E4134" t="s">
        <v>511</v>
      </c>
      <c r="F4134" t="s">
        <v>466</v>
      </c>
      <c r="J4134" t="s">
        <v>1996</v>
      </c>
      <c r="R4134">
        <v>0</v>
      </c>
      <c r="S4134">
        <v>0</v>
      </c>
      <c r="T4134">
        <v>500000000</v>
      </c>
      <c r="X4134">
        <v>0</v>
      </c>
      <c r="Y4134">
        <v>500000000</v>
      </c>
      <c r="AA4134" t="s">
        <v>2027</v>
      </c>
    </row>
    <row r="4135" spans="1:27" ht="15" customHeight="1">
      <c r="A4135" s="962" t="s">
        <v>257</v>
      </c>
      <c r="B4135" t="s">
        <v>292</v>
      </c>
      <c r="C4135" t="s">
        <v>13</v>
      </c>
      <c r="D4135" t="s">
        <v>11</v>
      </c>
      <c r="E4135" t="s">
        <v>511</v>
      </c>
      <c r="F4135" t="s">
        <v>466</v>
      </c>
      <c r="J4135" t="s">
        <v>1997</v>
      </c>
      <c r="R4135">
        <v>0</v>
      </c>
      <c r="S4135">
        <v>0</v>
      </c>
      <c r="T4135">
        <v>500000000</v>
      </c>
      <c r="X4135">
        <v>0</v>
      </c>
      <c r="Y4135">
        <v>500000000</v>
      </c>
      <c r="AA4135" t="s">
        <v>2027</v>
      </c>
    </row>
    <row r="4136" spans="1:27" ht="15" customHeight="1">
      <c r="A4136" s="962" t="s">
        <v>257</v>
      </c>
      <c r="B4136" t="s">
        <v>295</v>
      </c>
      <c r="C4136" t="s">
        <v>13</v>
      </c>
      <c r="D4136" t="s">
        <v>11</v>
      </c>
      <c r="E4136" t="s">
        <v>511</v>
      </c>
      <c r="F4136" t="s">
        <v>466</v>
      </c>
      <c r="J4136" t="s">
        <v>1998</v>
      </c>
      <c r="R4136">
        <v>0</v>
      </c>
      <c r="S4136">
        <v>0</v>
      </c>
      <c r="T4136">
        <v>500000000</v>
      </c>
      <c r="X4136">
        <v>0</v>
      </c>
      <c r="Y4136">
        <v>500000000</v>
      </c>
      <c r="AA4136" t="s">
        <v>2027</v>
      </c>
    </row>
    <row r="4137" spans="1:27" ht="15" customHeight="1">
      <c r="A4137" s="962" t="s">
        <v>257</v>
      </c>
      <c r="B4137" t="s">
        <v>296</v>
      </c>
      <c r="C4137" t="s">
        <v>13</v>
      </c>
      <c r="D4137" t="s">
        <v>11</v>
      </c>
      <c r="E4137" t="s">
        <v>511</v>
      </c>
      <c r="F4137" t="s">
        <v>466</v>
      </c>
      <c r="J4137" t="s">
        <v>1999</v>
      </c>
      <c r="R4137">
        <v>0</v>
      </c>
      <c r="S4137">
        <v>0</v>
      </c>
      <c r="T4137">
        <v>500000000</v>
      </c>
      <c r="X4137">
        <v>0</v>
      </c>
      <c r="Y4137">
        <v>500000000</v>
      </c>
      <c r="AA4137" t="s">
        <v>2027</v>
      </c>
    </row>
    <row r="4138" spans="1:27" ht="15" customHeight="1">
      <c r="A4138" s="962" t="s">
        <v>257</v>
      </c>
      <c r="B4138" t="s">
        <v>316</v>
      </c>
      <c r="C4138" t="s">
        <v>13</v>
      </c>
      <c r="D4138" t="s">
        <v>11</v>
      </c>
      <c r="E4138" t="s">
        <v>511</v>
      </c>
      <c r="F4138" t="s">
        <v>466</v>
      </c>
      <c r="J4138" t="s">
        <v>2004</v>
      </c>
      <c r="R4138">
        <v>0</v>
      </c>
      <c r="S4138">
        <v>0</v>
      </c>
      <c r="T4138">
        <v>500000000</v>
      </c>
      <c r="X4138">
        <v>0</v>
      </c>
      <c r="Y4138">
        <v>500000000</v>
      </c>
      <c r="AA4138" t="s">
        <v>2027</v>
      </c>
    </row>
    <row r="4139" spans="1:27" ht="15" customHeight="1">
      <c r="A4139" s="962" t="s">
        <v>257</v>
      </c>
      <c r="B4139" t="s">
        <v>289</v>
      </c>
      <c r="C4139" t="s">
        <v>13</v>
      </c>
      <c r="D4139" t="s">
        <v>11</v>
      </c>
      <c r="E4139" t="s">
        <v>511</v>
      </c>
      <c r="F4139" t="s">
        <v>466</v>
      </c>
      <c r="R4139">
        <v>0</v>
      </c>
      <c r="S4139">
        <v>0</v>
      </c>
      <c r="T4139">
        <v>500000000</v>
      </c>
      <c r="X4139">
        <v>0</v>
      </c>
      <c r="Y4139">
        <v>500000000</v>
      </c>
      <c r="AA4139" t="s">
        <v>2027</v>
      </c>
    </row>
    <row r="4140" spans="1:27" ht="15" customHeight="1">
      <c r="A4140" s="962" t="s">
        <v>257</v>
      </c>
      <c r="B4140" t="s">
        <v>309</v>
      </c>
      <c r="C4140" t="s">
        <v>13</v>
      </c>
      <c r="D4140" t="s">
        <v>11</v>
      </c>
      <c r="E4140" t="s">
        <v>511</v>
      </c>
      <c r="F4140" t="s">
        <v>466</v>
      </c>
      <c r="R4140">
        <v>0</v>
      </c>
      <c r="S4140">
        <v>0</v>
      </c>
      <c r="T4140">
        <v>500000000</v>
      </c>
      <c r="X4140">
        <v>0</v>
      </c>
      <c r="Y4140">
        <v>500000000</v>
      </c>
      <c r="AA4140" t="s">
        <v>2027</v>
      </c>
    </row>
    <row r="4141" spans="1:27" ht="15" customHeight="1">
      <c r="A4141" s="962" t="s">
        <v>257</v>
      </c>
      <c r="B4141" t="s">
        <v>291</v>
      </c>
      <c r="C4141" t="s">
        <v>13</v>
      </c>
      <c r="D4141" t="s">
        <v>11</v>
      </c>
      <c r="E4141" t="s">
        <v>511</v>
      </c>
      <c r="F4141" t="s">
        <v>466</v>
      </c>
      <c r="R4141">
        <v>0</v>
      </c>
      <c r="S4141">
        <v>0</v>
      </c>
      <c r="T4141">
        <v>500000000</v>
      </c>
      <c r="X4141">
        <v>0</v>
      </c>
      <c r="Y4141">
        <v>500000000</v>
      </c>
      <c r="AA4141" t="s">
        <v>2027</v>
      </c>
    </row>
    <row r="4142" spans="1:27" ht="15" customHeight="1">
      <c r="A4142" s="962" t="s">
        <v>257</v>
      </c>
      <c r="B4142" t="s">
        <v>288</v>
      </c>
      <c r="C4142" t="s">
        <v>13</v>
      </c>
      <c r="D4142" t="s">
        <v>11</v>
      </c>
      <c r="E4142" t="s">
        <v>511</v>
      </c>
      <c r="F4142" t="s">
        <v>466</v>
      </c>
      <c r="R4142">
        <v>0</v>
      </c>
      <c r="S4142">
        <v>0</v>
      </c>
      <c r="T4142">
        <v>500000000</v>
      </c>
      <c r="X4142">
        <v>0</v>
      </c>
      <c r="Y4142">
        <v>500000000</v>
      </c>
      <c r="AA4142" t="s">
        <v>2027</v>
      </c>
    </row>
    <row r="4143" spans="1:27" ht="15" customHeight="1">
      <c r="A4143" s="962" t="s">
        <v>257</v>
      </c>
      <c r="B4143" t="s">
        <v>287</v>
      </c>
      <c r="C4143" t="s">
        <v>13</v>
      </c>
      <c r="D4143" t="s">
        <v>11</v>
      </c>
      <c r="E4143" t="s">
        <v>511</v>
      </c>
      <c r="F4143" t="s">
        <v>466</v>
      </c>
      <c r="R4143">
        <v>0</v>
      </c>
      <c r="S4143">
        <v>0</v>
      </c>
      <c r="T4143">
        <v>500000000</v>
      </c>
      <c r="X4143">
        <v>0</v>
      </c>
      <c r="Y4143">
        <v>500000000</v>
      </c>
      <c r="AA4143" t="s">
        <v>2027</v>
      </c>
    </row>
    <row r="4144" spans="1:27" ht="15" customHeight="1">
      <c r="A4144" s="962" t="s">
        <v>257</v>
      </c>
      <c r="B4144" t="s">
        <v>305</v>
      </c>
      <c r="C4144" t="s">
        <v>13</v>
      </c>
      <c r="D4144" t="s">
        <v>11</v>
      </c>
      <c r="E4144" t="s">
        <v>511</v>
      </c>
      <c r="F4144" t="s">
        <v>466</v>
      </c>
      <c r="R4144">
        <v>0</v>
      </c>
      <c r="S4144">
        <v>0</v>
      </c>
      <c r="T4144">
        <v>500000000</v>
      </c>
      <c r="X4144">
        <v>0</v>
      </c>
      <c r="Y4144">
        <v>500000000</v>
      </c>
      <c r="AA4144" t="s">
        <v>2027</v>
      </c>
    </row>
    <row r="4145" spans="1:27" ht="15" customHeight="1">
      <c r="A4145" s="962" t="s">
        <v>257</v>
      </c>
      <c r="B4145" t="s">
        <v>321</v>
      </c>
      <c r="C4145" t="s">
        <v>13</v>
      </c>
      <c r="D4145" t="s">
        <v>11</v>
      </c>
      <c r="E4145" t="s">
        <v>511</v>
      </c>
      <c r="F4145" t="s">
        <v>466</v>
      </c>
      <c r="R4145">
        <v>0</v>
      </c>
      <c r="S4145">
        <v>0</v>
      </c>
      <c r="T4145">
        <v>500000000</v>
      </c>
      <c r="X4145">
        <v>0</v>
      </c>
      <c r="Y4145">
        <v>500000000</v>
      </c>
      <c r="AA4145" t="s">
        <v>2027</v>
      </c>
    </row>
    <row r="4146" spans="1:27" ht="15" customHeight="1">
      <c r="A4146" s="962" t="s">
        <v>257</v>
      </c>
      <c r="B4146" t="s">
        <v>310</v>
      </c>
      <c r="C4146" t="s">
        <v>13</v>
      </c>
      <c r="D4146" t="s">
        <v>11</v>
      </c>
      <c r="E4146" t="s">
        <v>511</v>
      </c>
      <c r="F4146" t="s">
        <v>466</v>
      </c>
      <c r="R4146">
        <v>0</v>
      </c>
      <c r="S4146">
        <v>0</v>
      </c>
      <c r="T4146">
        <v>500000000</v>
      </c>
      <c r="X4146">
        <v>0</v>
      </c>
      <c r="Y4146">
        <v>500000000</v>
      </c>
      <c r="AA4146" t="s">
        <v>2027</v>
      </c>
    </row>
    <row r="4147" spans="1:27" ht="15" customHeight="1">
      <c r="A4147" s="962" t="s">
        <v>257</v>
      </c>
      <c r="B4147" t="s">
        <v>294</v>
      </c>
      <c r="C4147" t="s">
        <v>13</v>
      </c>
      <c r="D4147" t="s">
        <v>11</v>
      </c>
      <c r="E4147" t="s">
        <v>511</v>
      </c>
      <c r="F4147" t="s">
        <v>466</v>
      </c>
      <c r="R4147">
        <v>0</v>
      </c>
      <c r="S4147">
        <v>0</v>
      </c>
      <c r="T4147">
        <v>500000000</v>
      </c>
      <c r="X4147">
        <v>0</v>
      </c>
      <c r="Y4147">
        <v>500000000</v>
      </c>
      <c r="AA4147" t="s">
        <v>2027</v>
      </c>
    </row>
    <row r="4148" spans="1:27" ht="15" customHeight="1">
      <c r="A4148" s="962" t="s">
        <v>257</v>
      </c>
      <c r="B4148" t="s">
        <v>293</v>
      </c>
      <c r="C4148" t="s">
        <v>13</v>
      </c>
      <c r="D4148" t="s">
        <v>11</v>
      </c>
      <c r="E4148" t="s">
        <v>511</v>
      </c>
      <c r="F4148" t="s">
        <v>466</v>
      </c>
      <c r="R4148">
        <v>0</v>
      </c>
      <c r="S4148">
        <v>0</v>
      </c>
      <c r="T4148">
        <v>500000000</v>
      </c>
      <c r="X4148">
        <v>0</v>
      </c>
      <c r="Y4148">
        <v>500000000</v>
      </c>
      <c r="AA4148" t="s">
        <v>2027</v>
      </c>
    </row>
    <row r="4149" spans="1:27" ht="15" customHeight="1">
      <c r="A4149" s="962" t="s">
        <v>259</v>
      </c>
      <c r="B4149" t="s">
        <v>300</v>
      </c>
      <c r="C4149" t="s">
        <v>13</v>
      </c>
      <c r="D4149" t="s">
        <v>11</v>
      </c>
      <c r="E4149" t="s">
        <v>511</v>
      </c>
      <c r="F4149" t="s">
        <v>466</v>
      </c>
      <c r="R4149">
        <v>0</v>
      </c>
      <c r="S4149">
        <v>0</v>
      </c>
      <c r="T4149">
        <v>500000000</v>
      </c>
      <c r="X4149">
        <v>0</v>
      </c>
      <c r="Y4149">
        <v>500000000</v>
      </c>
      <c r="AA4149" t="s">
        <v>2027</v>
      </c>
    </row>
    <row r="4150" spans="1:27" ht="15" customHeight="1">
      <c r="A4150" s="962" t="s">
        <v>259</v>
      </c>
      <c r="B4150" t="s">
        <v>298</v>
      </c>
      <c r="C4150" t="s">
        <v>13</v>
      </c>
      <c r="D4150" t="s">
        <v>11</v>
      </c>
      <c r="E4150" t="s">
        <v>511</v>
      </c>
      <c r="F4150" t="s">
        <v>466</v>
      </c>
      <c r="R4150">
        <v>0</v>
      </c>
      <c r="S4150">
        <v>0</v>
      </c>
      <c r="T4150">
        <v>500000000</v>
      </c>
      <c r="X4150">
        <v>0</v>
      </c>
      <c r="Y4150">
        <v>500000000</v>
      </c>
      <c r="AA4150" t="s">
        <v>2027</v>
      </c>
    </row>
    <row r="4151" spans="1:27" ht="15" customHeight="1">
      <c r="A4151" s="962" t="s">
        <v>259</v>
      </c>
      <c r="B4151" t="s">
        <v>297</v>
      </c>
      <c r="C4151" t="s">
        <v>13</v>
      </c>
      <c r="D4151" t="s">
        <v>11</v>
      </c>
      <c r="E4151" t="s">
        <v>511</v>
      </c>
      <c r="F4151" t="s">
        <v>466</v>
      </c>
      <c r="R4151">
        <v>0</v>
      </c>
      <c r="S4151">
        <v>0</v>
      </c>
      <c r="T4151">
        <v>500000000</v>
      </c>
      <c r="X4151">
        <v>0</v>
      </c>
      <c r="Y4151">
        <v>500000000</v>
      </c>
      <c r="AA4151" t="s">
        <v>2027</v>
      </c>
    </row>
    <row r="4152" spans="1:27" ht="15" customHeight="1">
      <c r="A4152" s="962" t="s">
        <v>259</v>
      </c>
      <c r="B4152" t="s">
        <v>288</v>
      </c>
      <c r="C4152" t="s">
        <v>13</v>
      </c>
      <c r="D4152" t="s">
        <v>11</v>
      </c>
      <c r="E4152" t="s">
        <v>511</v>
      </c>
      <c r="F4152" t="s">
        <v>466</v>
      </c>
      <c r="R4152">
        <v>0</v>
      </c>
      <c r="S4152">
        <v>0</v>
      </c>
      <c r="T4152">
        <v>500000000</v>
      </c>
      <c r="X4152">
        <v>0</v>
      </c>
      <c r="Y4152">
        <v>500000000</v>
      </c>
      <c r="AA4152" t="s">
        <v>2027</v>
      </c>
    </row>
    <row r="4153" spans="1:27" ht="15" customHeight="1">
      <c r="A4153" s="962" t="s">
        <v>259</v>
      </c>
      <c r="B4153" t="s">
        <v>287</v>
      </c>
      <c r="C4153" t="s">
        <v>13</v>
      </c>
      <c r="D4153" t="s">
        <v>11</v>
      </c>
      <c r="E4153" t="s">
        <v>511</v>
      </c>
      <c r="F4153" t="s">
        <v>466</v>
      </c>
      <c r="R4153">
        <v>0</v>
      </c>
      <c r="S4153">
        <v>0</v>
      </c>
      <c r="T4153">
        <v>500000000</v>
      </c>
      <c r="X4153">
        <v>0</v>
      </c>
      <c r="Y4153">
        <v>500000000</v>
      </c>
      <c r="AA4153" t="s">
        <v>2027</v>
      </c>
    </row>
    <row r="4154" spans="1:27" ht="15" customHeight="1">
      <c r="A4154" s="962" t="s">
        <v>259</v>
      </c>
      <c r="B4154" t="s">
        <v>321</v>
      </c>
      <c r="C4154" t="s">
        <v>13</v>
      </c>
      <c r="D4154" t="s">
        <v>11</v>
      </c>
      <c r="E4154" t="s">
        <v>511</v>
      </c>
      <c r="F4154" t="s">
        <v>466</v>
      </c>
      <c r="R4154">
        <v>0</v>
      </c>
      <c r="S4154">
        <v>0</v>
      </c>
      <c r="T4154">
        <v>500000000</v>
      </c>
      <c r="X4154">
        <v>0</v>
      </c>
      <c r="Y4154">
        <v>500000000</v>
      </c>
      <c r="AA4154" t="s">
        <v>2027</v>
      </c>
    </row>
    <row r="4155" spans="1:27" ht="15" customHeight="1">
      <c r="A4155" s="962" t="s">
        <v>259</v>
      </c>
      <c r="B4155" t="s">
        <v>299</v>
      </c>
      <c r="C4155" t="s">
        <v>13</v>
      </c>
      <c r="D4155" t="s">
        <v>11</v>
      </c>
      <c r="E4155" t="s">
        <v>511</v>
      </c>
      <c r="F4155" t="s">
        <v>466</v>
      </c>
      <c r="R4155">
        <v>0</v>
      </c>
      <c r="S4155">
        <v>0</v>
      </c>
      <c r="T4155">
        <v>500000000</v>
      </c>
      <c r="X4155">
        <v>0</v>
      </c>
      <c r="Y4155">
        <v>500000000</v>
      </c>
      <c r="AA4155" t="s">
        <v>2027</v>
      </c>
    </row>
    <row r="4156" spans="1:27" ht="15" customHeight="1">
      <c r="A4156" s="962" t="s">
        <v>259</v>
      </c>
      <c r="B4156" t="s">
        <v>301</v>
      </c>
      <c r="C4156" t="s">
        <v>13</v>
      </c>
      <c r="D4156" t="s">
        <v>11</v>
      </c>
      <c r="E4156" t="s">
        <v>511</v>
      </c>
      <c r="F4156" t="s">
        <v>466</v>
      </c>
      <c r="R4156">
        <v>0</v>
      </c>
      <c r="S4156">
        <v>0</v>
      </c>
      <c r="T4156">
        <v>500000000</v>
      </c>
      <c r="X4156">
        <v>0</v>
      </c>
      <c r="Y4156">
        <v>500000000</v>
      </c>
      <c r="AA4156" t="s">
        <v>2027</v>
      </c>
    </row>
    <row r="4157" spans="1:27" ht="15" customHeight="1">
      <c r="A4157" s="962" t="s">
        <v>260</v>
      </c>
      <c r="B4157" t="s">
        <v>299</v>
      </c>
      <c r="C4157" t="s">
        <v>13</v>
      </c>
      <c r="D4157" t="s">
        <v>11</v>
      </c>
      <c r="E4157" t="s">
        <v>511</v>
      </c>
      <c r="F4157" t="s">
        <v>466</v>
      </c>
      <c r="R4157">
        <v>0</v>
      </c>
      <c r="S4157">
        <v>0</v>
      </c>
      <c r="T4157">
        <v>0</v>
      </c>
      <c r="X4157">
        <v>0</v>
      </c>
      <c r="Y4157">
        <v>500000000</v>
      </c>
      <c r="AA4157" t="s">
        <v>2029</v>
      </c>
    </row>
    <row r="4158" spans="1:27" ht="15" customHeight="1">
      <c r="A4158" s="962" t="s">
        <v>260</v>
      </c>
      <c r="B4158" t="s">
        <v>312</v>
      </c>
      <c r="C4158" t="s">
        <v>13</v>
      </c>
      <c r="D4158" t="s">
        <v>11</v>
      </c>
      <c r="E4158" t="s">
        <v>511</v>
      </c>
      <c r="F4158" t="s">
        <v>466</v>
      </c>
      <c r="R4158">
        <v>0</v>
      </c>
      <c r="S4158">
        <v>0</v>
      </c>
      <c r="T4158">
        <v>0</v>
      </c>
      <c r="X4158">
        <v>0</v>
      </c>
      <c r="Y4158">
        <v>500000000</v>
      </c>
      <c r="AA4158" t="s">
        <v>2029</v>
      </c>
    </row>
    <row r="4159" spans="1:27" ht="15" customHeight="1">
      <c r="A4159" s="962" t="s">
        <v>260</v>
      </c>
      <c r="B4159" t="s">
        <v>298</v>
      </c>
      <c r="C4159" t="s">
        <v>13</v>
      </c>
      <c r="D4159" t="s">
        <v>11</v>
      </c>
      <c r="E4159" t="s">
        <v>511</v>
      </c>
      <c r="F4159" t="s">
        <v>466</v>
      </c>
      <c r="R4159">
        <v>0</v>
      </c>
      <c r="S4159">
        <v>0</v>
      </c>
      <c r="T4159">
        <v>0</v>
      </c>
      <c r="X4159">
        <v>0</v>
      </c>
      <c r="Y4159">
        <v>500000000</v>
      </c>
      <c r="AA4159" t="s">
        <v>2029</v>
      </c>
    </row>
    <row r="4160" spans="1:27" ht="15" customHeight="1">
      <c r="A4160" s="962" t="s">
        <v>260</v>
      </c>
      <c r="B4160" t="s">
        <v>297</v>
      </c>
      <c r="C4160" t="s">
        <v>13</v>
      </c>
      <c r="D4160" t="s">
        <v>11</v>
      </c>
      <c r="E4160" t="s">
        <v>511</v>
      </c>
      <c r="F4160" t="s">
        <v>466</v>
      </c>
      <c r="R4160">
        <v>0</v>
      </c>
      <c r="S4160">
        <v>0</v>
      </c>
      <c r="T4160">
        <v>0</v>
      </c>
      <c r="X4160">
        <v>0</v>
      </c>
      <c r="Y4160">
        <v>500000000</v>
      </c>
      <c r="AA4160" t="s">
        <v>2029</v>
      </c>
    </row>
    <row r="4161" spans="1:27" ht="15" customHeight="1">
      <c r="A4161" s="962" t="s">
        <v>260</v>
      </c>
      <c r="B4161" t="s">
        <v>288</v>
      </c>
      <c r="C4161" t="s">
        <v>13</v>
      </c>
      <c r="D4161" t="s">
        <v>11</v>
      </c>
      <c r="E4161" t="s">
        <v>511</v>
      </c>
      <c r="F4161" t="s">
        <v>466</v>
      </c>
      <c r="R4161">
        <v>0</v>
      </c>
      <c r="S4161">
        <v>0</v>
      </c>
      <c r="T4161">
        <v>0</v>
      </c>
      <c r="X4161">
        <v>0</v>
      </c>
      <c r="Y4161">
        <v>500000000</v>
      </c>
      <c r="AA4161" t="s">
        <v>2029</v>
      </c>
    </row>
    <row r="4162" spans="1:27" ht="15" customHeight="1">
      <c r="A4162" s="962" t="s">
        <v>260</v>
      </c>
      <c r="B4162" t="s">
        <v>287</v>
      </c>
      <c r="C4162" t="s">
        <v>13</v>
      </c>
      <c r="D4162" t="s">
        <v>11</v>
      </c>
      <c r="E4162" t="s">
        <v>511</v>
      </c>
      <c r="F4162" t="s">
        <v>466</v>
      </c>
      <c r="R4162">
        <v>0</v>
      </c>
      <c r="X4162">
        <v>0</v>
      </c>
      <c r="Y4162">
        <v>500000000</v>
      </c>
      <c r="AA4162" t="s">
        <v>2025</v>
      </c>
    </row>
    <row r="4163" spans="1:27" ht="15" customHeight="1">
      <c r="A4163" s="962" t="s">
        <v>260</v>
      </c>
      <c r="B4163" t="s">
        <v>309</v>
      </c>
      <c r="C4163" t="s">
        <v>13</v>
      </c>
      <c r="D4163" t="s">
        <v>11</v>
      </c>
      <c r="E4163" t="s">
        <v>511</v>
      </c>
      <c r="F4163" t="s">
        <v>466</v>
      </c>
      <c r="R4163">
        <v>0</v>
      </c>
      <c r="S4163">
        <v>0</v>
      </c>
      <c r="T4163">
        <v>0</v>
      </c>
      <c r="X4163">
        <v>0</v>
      </c>
      <c r="Y4163">
        <v>500000000</v>
      </c>
      <c r="AA4163" t="s">
        <v>2029</v>
      </c>
    </row>
    <row r="4164" spans="1:27" ht="15" customHeight="1">
      <c r="A4164" s="962" t="s">
        <v>260</v>
      </c>
      <c r="B4164" t="s">
        <v>305</v>
      </c>
      <c r="C4164" t="s">
        <v>13</v>
      </c>
      <c r="D4164" t="s">
        <v>11</v>
      </c>
      <c r="E4164" t="s">
        <v>511</v>
      </c>
      <c r="F4164" t="s">
        <v>466</v>
      </c>
      <c r="R4164">
        <v>0</v>
      </c>
      <c r="S4164">
        <v>0</v>
      </c>
      <c r="T4164">
        <v>0</v>
      </c>
      <c r="X4164">
        <v>0</v>
      </c>
      <c r="Y4164">
        <v>500000000</v>
      </c>
      <c r="AA4164" t="s">
        <v>2029</v>
      </c>
    </row>
    <row r="4165" spans="1:27" ht="15" customHeight="1">
      <c r="A4165" s="962" t="s">
        <v>261</v>
      </c>
      <c r="B4165" t="s">
        <v>290</v>
      </c>
      <c r="C4165" t="s">
        <v>13</v>
      </c>
      <c r="D4165" t="s">
        <v>11</v>
      </c>
      <c r="E4165" t="s">
        <v>511</v>
      </c>
      <c r="F4165" t="s">
        <v>466</v>
      </c>
      <c r="R4165">
        <v>0</v>
      </c>
      <c r="S4165">
        <v>0</v>
      </c>
      <c r="T4165">
        <v>500000000</v>
      </c>
      <c r="X4165">
        <v>0</v>
      </c>
      <c r="Y4165">
        <v>500000000</v>
      </c>
      <c r="AA4165" t="s">
        <v>2027</v>
      </c>
    </row>
    <row r="4166" spans="1:27" ht="15" customHeight="1">
      <c r="A4166" s="962" t="s">
        <v>261</v>
      </c>
      <c r="B4166" t="s">
        <v>292</v>
      </c>
      <c r="C4166" t="s">
        <v>13</v>
      </c>
      <c r="D4166" t="s">
        <v>11</v>
      </c>
      <c r="E4166" t="s">
        <v>511</v>
      </c>
      <c r="F4166" t="s">
        <v>466</v>
      </c>
      <c r="R4166">
        <v>0</v>
      </c>
      <c r="S4166">
        <v>0</v>
      </c>
      <c r="T4166">
        <v>500000000</v>
      </c>
      <c r="X4166">
        <v>0</v>
      </c>
      <c r="Y4166">
        <v>500000000</v>
      </c>
      <c r="AA4166" t="s">
        <v>2027</v>
      </c>
    </row>
    <row r="4167" spans="1:27" ht="15" customHeight="1">
      <c r="A4167" s="962" t="s">
        <v>261</v>
      </c>
      <c r="B4167" t="s">
        <v>295</v>
      </c>
      <c r="C4167" t="s">
        <v>13</v>
      </c>
      <c r="D4167" t="s">
        <v>11</v>
      </c>
      <c r="E4167" t="s">
        <v>511</v>
      </c>
      <c r="F4167" t="s">
        <v>466</v>
      </c>
      <c r="R4167">
        <v>0</v>
      </c>
      <c r="S4167">
        <v>0</v>
      </c>
      <c r="T4167">
        <v>500000000</v>
      </c>
      <c r="X4167">
        <v>0</v>
      </c>
      <c r="Y4167">
        <v>500000000</v>
      </c>
      <c r="AA4167" t="s">
        <v>2027</v>
      </c>
    </row>
    <row r="4168" spans="1:27" ht="15" customHeight="1">
      <c r="A4168" s="962" t="s">
        <v>261</v>
      </c>
      <c r="B4168" t="s">
        <v>296</v>
      </c>
      <c r="C4168" t="s">
        <v>13</v>
      </c>
      <c r="D4168" t="s">
        <v>11</v>
      </c>
      <c r="E4168" t="s">
        <v>511</v>
      </c>
      <c r="F4168" t="s">
        <v>466</v>
      </c>
      <c r="R4168">
        <v>0</v>
      </c>
      <c r="S4168">
        <v>0</v>
      </c>
      <c r="T4168">
        <v>500000000</v>
      </c>
      <c r="X4168">
        <v>0</v>
      </c>
      <c r="Y4168">
        <v>500000000</v>
      </c>
      <c r="AA4168" t="s">
        <v>2027</v>
      </c>
    </row>
    <row r="4169" spans="1:27" ht="15" customHeight="1">
      <c r="A4169" s="962" t="s">
        <v>261</v>
      </c>
      <c r="B4169" t="s">
        <v>289</v>
      </c>
      <c r="C4169" t="s">
        <v>13</v>
      </c>
      <c r="D4169" t="s">
        <v>11</v>
      </c>
      <c r="E4169" t="s">
        <v>511</v>
      </c>
      <c r="F4169" t="s">
        <v>466</v>
      </c>
      <c r="R4169">
        <v>0</v>
      </c>
      <c r="S4169">
        <v>0</v>
      </c>
      <c r="T4169">
        <v>500000000</v>
      </c>
      <c r="X4169">
        <v>0</v>
      </c>
      <c r="Y4169">
        <v>500000000</v>
      </c>
      <c r="AA4169" t="s">
        <v>2027</v>
      </c>
    </row>
    <row r="4170" spans="1:27" ht="15" customHeight="1">
      <c r="A4170" s="962" t="s">
        <v>261</v>
      </c>
      <c r="B4170" t="s">
        <v>291</v>
      </c>
      <c r="C4170" t="s">
        <v>13</v>
      </c>
      <c r="D4170" t="s">
        <v>11</v>
      </c>
      <c r="E4170" t="s">
        <v>511</v>
      </c>
      <c r="F4170" t="s">
        <v>466</v>
      </c>
      <c r="R4170">
        <v>0</v>
      </c>
      <c r="S4170">
        <v>0</v>
      </c>
      <c r="T4170">
        <v>500000000</v>
      </c>
      <c r="X4170">
        <v>0</v>
      </c>
      <c r="Y4170">
        <v>500000000</v>
      </c>
      <c r="AA4170" t="s">
        <v>2027</v>
      </c>
    </row>
    <row r="4171" spans="1:27" ht="15" customHeight="1">
      <c r="A4171" s="962" t="s">
        <v>261</v>
      </c>
      <c r="B4171" t="s">
        <v>288</v>
      </c>
      <c r="C4171" t="s">
        <v>13</v>
      </c>
      <c r="D4171" t="s">
        <v>11</v>
      </c>
      <c r="E4171" t="s">
        <v>511</v>
      </c>
      <c r="F4171" t="s">
        <v>466</v>
      </c>
      <c r="R4171">
        <v>0</v>
      </c>
      <c r="S4171">
        <v>0</v>
      </c>
      <c r="T4171">
        <v>500000000</v>
      </c>
      <c r="X4171">
        <v>0</v>
      </c>
      <c r="Y4171">
        <v>500000000</v>
      </c>
      <c r="AA4171" t="s">
        <v>2027</v>
      </c>
    </row>
    <row r="4172" spans="1:27" ht="15" customHeight="1">
      <c r="A4172" s="962" t="s">
        <v>261</v>
      </c>
      <c r="B4172" t="s">
        <v>287</v>
      </c>
      <c r="C4172" t="s">
        <v>13</v>
      </c>
      <c r="D4172" t="s">
        <v>11</v>
      </c>
      <c r="E4172" t="s">
        <v>511</v>
      </c>
      <c r="F4172" t="s">
        <v>466</v>
      </c>
      <c r="R4172">
        <v>0</v>
      </c>
      <c r="S4172">
        <v>0</v>
      </c>
      <c r="T4172">
        <v>500000000</v>
      </c>
      <c r="X4172">
        <v>0</v>
      </c>
      <c r="Y4172">
        <v>500000000</v>
      </c>
      <c r="AA4172" t="s">
        <v>2027</v>
      </c>
    </row>
    <row r="4173" spans="1:27" ht="15" customHeight="1">
      <c r="A4173" s="962" t="s">
        <v>261</v>
      </c>
      <c r="B4173" t="s">
        <v>321</v>
      </c>
      <c r="C4173" t="s">
        <v>13</v>
      </c>
      <c r="D4173" t="s">
        <v>11</v>
      </c>
      <c r="E4173" t="s">
        <v>511</v>
      </c>
      <c r="F4173" t="s">
        <v>466</v>
      </c>
      <c r="R4173">
        <v>0</v>
      </c>
      <c r="S4173">
        <v>0</v>
      </c>
      <c r="T4173">
        <v>500000000</v>
      </c>
      <c r="X4173">
        <v>0</v>
      </c>
      <c r="Y4173">
        <v>500000000</v>
      </c>
      <c r="AA4173" t="s">
        <v>2027</v>
      </c>
    </row>
    <row r="4174" spans="1:27" ht="15" customHeight="1">
      <c r="A4174" s="962" t="s">
        <v>261</v>
      </c>
      <c r="B4174" t="s">
        <v>294</v>
      </c>
      <c r="C4174" t="s">
        <v>13</v>
      </c>
      <c r="D4174" t="s">
        <v>11</v>
      </c>
      <c r="E4174" t="s">
        <v>511</v>
      </c>
      <c r="F4174" t="s">
        <v>466</v>
      </c>
      <c r="R4174">
        <v>0</v>
      </c>
      <c r="S4174">
        <v>0</v>
      </c>
      <c r="T4174">
        <v>500000000</v>
      </c>
      <c r="X4174">
        <v>0</v>
      </c>
      <c r="Y4174">
        <v>500000000</v>
      </c>
      <c r="AA4174" t="s">
        <v>2027</v>
      </c>
    </row>
    <row r="4175" spans="1:27" ht="15" customHeight="1">
      <c r="A4175" s="962" t="s">
        <v>261</v>
      </c>
      <c r="B4175" t="s">
        <v>293</v>
      </c>
      <c r="C4175" t="s">
        <v>13</v>
      </c>
      <c r="D4175" t="s">
        <v>11</v>
      </c>
      <c r="E4175" t="s">
        <v>511</v>
      </c>
      <c r="F4175" t="s">
        <v>466</v>
      </c>
      <c r="R4175">
        <v>0</v>
      </c>
      <c r="S4175">
        <v>0</v>
      </c>
      <c r="T4175">
        <v>500000000</v>
      </c>
      <c r="X4175">
        <v>0</v>
      </c>
      <c r="Y4175">
        <v>500000000</v>
      </c>
      <c r="AA4175" t="s">
        <v>2027</v>
      </c>
    </row>
    <row r="4176" spans="1:27" ht="15" customHeight="1">
      <c r="A4176" s="962" t="s">
        <v>261</v>
      </c>
      <c r="B4176" t="s">
        <v>324</v>
      </c>
      <c r="C4176" t="s">
        <v>13</v>
      </c>
      <c r="D4176" t="s">
        <v>11</v>
      </c>
      <c r="E4176" t="s">
        <v>511</v>
      </c>
      <c r="F4176" t="s">
        <v>466</v>
      </c>
      <c r="R4176">
        <v>0</v>
      </c>
      <c r="S4176">
        <v>0</v>
      </c>
      <c r="T4176">
        <v>500000000</v>
      </c>
      <c r="X4176">
        <v>0</v>
      </c>
      <c r="Y4176">
        <v>500000000</v>
      </c>
      <c r="AA4176" t="s">
        <v>2027</v>
      </c>
    </row>
    <row r="4177" spans="1:27" ht="15" customHeight="1">
      <c r="A4177" s="962" t="s">
        <v>262</v>
      </c>
      <c r="B4177" t="s">
        <v>297</v>
      </c>
      <c r="C4177" t="s">
        <v>13</v>
      </c>
      <c r="D4177" t="s">
        <v>11</v>
      </c>
      <c r="E4177" t="s">
        <v>511</v>
      </c>
      <c r="F4177" t="s">
        <v>466</v>
      </c>
      <c r="J4177" t="s">
        <v>2000</v>
      </c>
      <c r="L4177" t="s">
        <v>2001</v>
      </c>
      <c r="O4177" t="s">
        <v>882</v>
      </c>
      <c r="P4177" t="s">
        <v>868</v>
      </c>
      <c r="Q4177" t="s">
        <v>869</v>
      </c>
      <c r="R4177">
        <v>0</v>
      </c>
      <c r="S4177">
        <v>0</v>
      </c>
      <c r="T4177">
        <v>500000000</v>
      </c>
      <c r="X4177">
        <v>0</v>
      </c>
      <c r="Y4177">
        <v>500000000</v>
      </c>
      <c r="AA4177" t="s">
        <v>2027</v>
      </c>
    </row>
    <row r="4178" spans="1:27" ht="15" customHeight="1">
      <c r="A4178" s="962" t="s">
        <v>262</v>
      </c>
      <c r="B4178" t="s">
        <v>288</v>
      </c>
      <c r="C4178" t="s">
        <v>13</v>
      </c>
      <c r="D4178" t="s">
        <v>11</v>
      </c>
      <c r="E4178" t="s">
        <v>511</v>
      </c>
      <c r="F4178" t="s">
        <v>466</v>
      </c>
      <c r="R4178">
        <v>0</v>
      </c>
      <c r="S4178">
        <v>0</v>
      </c>
      <c r="T4178">
        <v>500000000</v>
      </c>
      <c r="X4178">
        <v>0</v>
      </c>
      <c r="Y4178">
        <v>500000000</v>
      </c>
      <c r="AA4178" t="s">
        <v>2027</v>
      </c>
    </row>
    <row r="4179" spans="1:27" ht="15" customHeight="1">
      <c r="A4179" s="962" t="s">
        <v>262</v>
      </c>
      <c r="B4179" t="s">
        <v>287</v>
      </c>
      <c r="C4179" t="s">
        <v>13</v>
      </c>
      <c r="D4179" t="s">
        <v>11</v>
      </c>
      <c r="E4179" t="s">
        <v>511</v>
      </c>
      <c r="F4179" t="s">
        <v>466</v>
      </c>
      <c r="R4179">
        <v>0</v>
      </c>
      <c r="S4179">
        <v>0</v>
      </c>
      <c r="T4179">
        <v>500000000</v>
      </c>
      <c r="X4179">
        <v>0</v>
      </c>
      <c r="Y4179">
        <v>500000000</v>
      </c>
      <c r="AA4179" t="s">
        <v>2027</v>
      </c>
    </row>
    <row r="4180" spans="1:27" ht="15" customHeight="1">
      <c r="A4180" s="962" t="s">
        <v>262</v>
      </c>
      <c r="B4180" t="s">
        <v>299</v>
      </c>
      <c r="C4180" t="s">
        <v>13</v>
      </c>
      <c r="D4180" t="s">
        <v>11</v>
      </c>
      <c r="E4180" t="s">
        <v>511</v>
      </c>
      <c r="F4180" t="s">
        <v>466</v>
      </c>
      <c r="R4180">
        <v>0</v>
      </c>
      <c r="S4180">
        <v>0</v>
      </c>
      <c r="T4180">
        <v>500000000</v>
      </c>
      <c r="X4180">
        <v>0</v>
      </c>
      <c r="Y4180">
        <v>500000000</v>
      </c>
      <c r="AA4180" t="s">
        <v>2027</v>
      </c>
    </row>
    <row r="4181" spans="1:27" ht="15" customHeight="1">
      <c r="A4181" s="962" t="s">
        <v>262</v>
      </c>
      <c r="B4181" t="s">
        <v>301</v>
      </c>
      <c r="C4181" t="s">
        <v>13</v>
      </c>
      <c r="D4181" t="s">
        <v>11</v>
      </c>
      <c r="E4181" t="s">
        <v>511</v>
      </c>
      <c r="F4181" t="s">
        <v>466</v>
      </c>
      <c r="R4181">
        <v>0</v>
      </c>
      <c r="S4181">
        <v>0</v>
      </c>
      <c r="T4181">
        <v>500000000</v>
      </c>
      <c r="X4181">
        <v>0</v>
      </c>
      <c r="Y4181">
        <v>500000000</v>
      </c>
      <c r="AA4181" t="s">
        <v>2027</v>
      </c>
    </row>
    <row r="4182" spans="1:27" ht="15" customHeight="1">
      <c r="A4182" s="962" t="s">
        <v>262</v>
      </c>
      <c r="B4182" t="s">
        <v>302</v>
      </c>
      <c r="C4182" t="s">
        <v>13</v>
      </c>
      <c r="D4182" t="s">
        <v>11</v>
      </c>
      <c r="E4182" t="s">
        <v>511</v>
      </c>
      <c r="F4182" t="s">
        <v>466</v>
      </c>
      <c r="R4182">
        <v>0</v>
      </c>
      <c r="S4182">
        <v>0</v>
      </c>
      <c r="T4182">
        <v>500000000</v>
      </c>
      <c r="X4182">
        <v>0</v>
      </c>
      <c r="Y4182">
        <v>500000000</v>
      </c>
      <c r="AA4182" t="s">
        <v>2027</v>
      </c>
    </row>
    <row r="4183" spans="1:27" ht="15" customHeight="1">
      <c r="A4183" s="962" t="s">
        <v>262</v>
      </c>
      <c r="B4183" t="s">
        <v>303</v>
      </c>
      <c r="C4183" t="s">
        <v>13</v>
      </c>
      <c r="D4183" t="s">
        <v>11</v>
      </c>
      <c r="E4183" t="s">
        <v>511</v>
      </c>
      <c r="F4183" t="s">
        <v>466</v>
      </c>
      <c r="R4183">
        <v>0</v>
      </c>
      <c r="S4183">
        <v>0</v>
      </c>
      <c r="T4183">
        <v>500000000</v>
      </c>
      <c r="X4183">
        <v>0</v>
      </c>
      <c r="Y4183">
        <v>500000000</v>
      </c>
      <c r="AA4183" t="s">
        <v>2027</v>
      </c>
    </row>
    <row r="4184" spans="1:27" ht="15" customHeight="1">
      <c r="A4184" s="962" t="s">
        <v>262</v>
      </c>
      <c r="B4184" t="s">
        <v>298</v>
      </c>
      <c r="C4184" t="s">
        <v>13</v>
      </c>
      <c r="D4184" t="s">
        <v>11</v>
      </c>
      <c r="E4184" t="s">
        <v>511</v>
      </c>
      <c r="F4184" t="s">
        <v>466</v>
      </c>
      <c r="R4184">
        <v>0</v>
      </c>
      <c r="S4184">
        <v>0</v>
      </c>
      <c r="T4184">
        <v>500000000</v>
      </c>
      <c r="X4184">
        <v>0</v>
      </c>
      <c r="Y4184">
        <v>500000000</v>
      </c>
      <c r="AA4184" t="s">
        <v>2027</v>
      </c>
    </row>
    <row r="4185" spans="1:27" ht="15" customHeight="1">
      <c r="A4185" s="962" t="s">
        <v>262</v>
      </c>
      <c r="B4185" t="s">
        <v>300</v>
      </c>
      <c r="C4185" t="s">
        <v>13</v>
      </c>
      <c r="D4185" t="s">
        <v>11</v>
      </c>
      <c r="E4185" t="s">
        <v>511</v>
      </c>
      <c r="F4185" t="s">
        <v>466</v>
      </c>
      <c r="R4185">
        <v>0</v>
      </c>
      <c r="S4185">
        <v>0</v>
      </c>
      <c r="T4185">
        <v>500000000</v>
      </c>
      <c r="X4185">
        <v>0</v>
      </c>
      <c r="Y4185">
        <v>500000000</v>
      </c>
      <c r="AA4185" t="s">
        <v>2027</v>
      </c>
    </row>
    <row r="4186" spans="1:27" ht="15" customHeight="1">
      <c r="A4186" s="962" t="s">
        <v>262</v>
      </c>
      <c r="B4186" t="s">
        <v>321</v>
      </c>
      <c r="C4186" t="s">
        <v>13</v>
      </c>
      <c r="D4186" t="s">
        <v>11</v>
      </c>
      <c r="E4186" t="s">
        <v>511</v>
      </c>
      <c r="F4186" t="s">
        <v>466</v>
      </c>
      <c r="R4186">
        <v>0</v>
      </c>
      <c r="S4186">
        <v>0</v>
      </c>
      <c r="T4186">
        <v>500000000</v>
      </c>
      <c r="X4186">
        <v>0</v>
      </c>
      <c r="Y4186">
        <v>500000000</v>
      </c>
      <c r="AA4186" t="s">
        <v>2027</v>
      </c>
    </row>
    <row r="4187" spans="1:27" ht="15" customHeight="1">
      <c r="A4187" s="962" t="s">
        <v>263</v>
      </c>
      <c r="B4187" t="s">
        <v>290</v>
      </c>
      <c r="C4187" t="s">
        <v>13</v>
      </c>
      <c r="D4187" t="s">
        <v>11</v>
      </c>
      <c r="E4187" t="s">
        <v>511</v>
      </c>
      <c r="F4187" t="s">
        <v>466</v>
      </c>
      <c r="R4187">
        <v>0</v>
      </c>
      <c r="S4187">
        <v>0</v>
      </c>
      <c r="T4187">
        <v>500000000</v>
      </c>
      <c r="X4187">
        <v>0</v>
      </c>
      <c r="Y4187">
        <v>500000000</v>
      </c>
      <c r="AA4187" t="s">
        <v>2027</v>
      </c>
    </row>
    <row r="4188" spans="1:27" ht="15" customHeight="1">
      <c r="A4188" s="962" t="s">
        <v>263</v>
      </c>
      <c r="B4188" t="s">
        <v>292</v>
      </c>
      <c r="C4188" t="s">
        <v>13</v>
      </c>
      <c r="D4188" t="s">
        <v>11</v>
      </c>
      <c r="E4188" t="s">
        <v>511</v>
      </c>
      <c r="F4188" t="s">
        <v>466</v>
      </c>
      <c r="R4188">
        <v>0</v>
      </c>
      <c r="S4188">
        <v>0</v>
      </c>
      <c r="T4188">
        <v>500000000</v>
      </c>
      <c r="X4188">
        <v>0</v>
      </c>
      <c r="Y4188">
        <v>500000000</v>
      </c>
      <c r="AA4188" t="s">
        <v>2027</v>
      </c>
    </row>
    <row r="4189" spans="1:27" ht="15" customHeight="1">
      <c r="A4189" s="962" t="s">
        <v>263</v>
      </c>
      <c r="B4189" t="s">
        <v>295</v>
      </c>
      <c r="C4189" t="s">
        <v>13</v>
      </c>
      <c r="D4189" t="s">
        <v>11</v>
      </c>
      <c r="E4189" t="s">
        <v>511</v>
      </c>
      <c r="F4189" t="s">
        <v>466</v>
      </c>
      <c r="R4189">
        <v>0</v>
      </c>
      <c r="S4189">
        <v>0</v>
      </c>
      <c r="T4189">
        <v>500000000</v>
      </c>
      <c r="X4189">
        <v>0</v>
      </c>
      <c r="Y4189">
        <v>500000000</v>
      </c>
      <c r="AA4189" t="s">
        <v>2027</v>
      </c>
    </row>
    <row r="4190" spans="1:27" ht="15" customHeight="1">
      <c r="A4190" s="962" t="s">
        <v>263</v>
      </c>
      <c r="B4190" t="s">
        <v>296</v>
      </c>
      <c r="C4190" t="s">
        <v>13</v>
      </c>
      <c r="D4190" t="s">
        <v>11</v>
      </c>
      <c r="E4190" t="s">
        <v>511</v>
      </c>
      <c r="F4190" t="s">
        <v>466</v>
      </c>
      <c r="R4190">
        <v>0</v>
      </c>
      <c r="S4190">
        <v>0</v>
      </c>
      <c r="T4190">
        <v>500000000</v>
      </c>
      <c r="X4190">
        <v>0</v>
      </c>
      <c r="Y4190">
        <v>500000000</v>
      </c>
      <c r="AA4190" t="s">
        <v>2027</v>
      </c>
    </row>
    <row r="4191" spans="1:27" ht="15" customHeight="1">
      <c r="A4191" s="962" t="s">
        <v>263</v>
      </c>
      <c r="B4191" t="s">
        <v>289</v>
      </c>
      <c r="C4191" t="s">
        <v>13</v>
      </c>
      <c r="D4191" t="s">
        <v>11</v>
      </c>
      <c r="E4191" t="s">
        <v>511</v>
      </c>
      <c r="F4191" t="s">
        <v>466</v>
      </c>
      <c r="R4191">
        <v>0</v>
      </c>
      <c r="S4191">
        <v>0</v>
      </c>
      <c r="T4191">
        <v>500000000</v>
      </c>
      <c r="X4191">
        <v>0</v>
      </c>
      <c r="Y4191">
        <v>500000000</v>
      </c>
      <c r="AA4191" t="s">
        <v>2027</v>
      </c>
    </row>
    <row r="4192" spans="1:27" ht="15" customHeight="1">
      <c r="A4192" s="962" t="s">
        <v>263</v>
      </c>
      <c r="B4192" t="s">
        <v>291</v>
      </c>
      <c r="C4192" t="s">
        <v>13</v>
      </c>
      <c r="D4192" t="s">
        <v>11</v>
      </c>
      <c r="E4192" t="s">
        <v>511</v>
      </c>
      <c r="F4192" t="s">
        <v>466</v>
      </c>
      <c r="R4192">
        <v>0</v>
      </c>
      <c r="S4192">
        <v>0</v>
      </c>
      <c r="T4192">
        <v>500000000</v>
      </c>
      <c r="X4192">
        <v>0</v>
      </c>
      <c r="Y4192">
        <v>500000000</v>
      </c>
      <c r="AA4192" t="s">
        <v>2027</v>
      </c>
    </row>
    <row r="4193" spans="1:27" ht="15" customHeight="1">
      <c r="A4193" s="962" t="s">
        <v>263</v>
      </c>
      <c r="B4193" t="s">
        <v>288</v>
      </c>
      <c r="C4193" t="s">
        <v>13</v>
      </c>
      <c r="D4193" t="s">
        <v>11</v>
      </c>
      <c r="E4193" t="s">
        <v>511</v>
      </c>
      <c r="F4193" t="s">
        <v>466</v>
      </c>
      <c r="R4193">
        <v>0</v>
      </c>
      <c r="S4193">
        <v>0</v>
      </c>
      <c r="T4193">
        <v>500000000</v>
      </c>
      <c r="X4193">
        <v>0</v>
      </c>
      <c r="Y4193">
        <v>500000000</v>
      </c>
      <c r="AA4193" t="s">
        <v>2027</v>
      </c>
    </row>
    <row r="4194" spans="1:27" ht="15" customHeight="1">
      <c r="A4194" s="962" t="s">
        <v>263</v>
      </c>
      <c r="B4194" t="s">
        <v>287</v>
      </c>
      <c r="C4194" t="s">
        <v>13</v>
      </c>
      <c r="D4194" t="s">
        <v>11</v>
      </c>
      <c r="E4194" t="s">
        <v>511</v>
      </c>
      <c r="F4194" t="s">
        <v>466</v>
      </c>
      <c r="R4194">
        <v>0</v>
      </c>
      <c r="S4194">
        <v>0</v>
      </c>
      <c r="T4194">
        <v>500000000</v>
      </c>
      <c r="X4194">
        <v>0</v>
      </c>
      <c r="Y4194">
        <v>500000000</v>
      </c>
      <c r="AA4194" t="s">
        <v>2027</v>
      </c>
    </row>
    <row r="4195" spans="1:27" ht="15" customHeight="1">
      <c r="A4195" s="962" t="s">
        <v>263</v>
      </c>
      <c r="B4195" t="s">
        <v>321</v>
      </c>
      <c r="C4195" t="s">
        <v>13</v>
      </c>
      <c r="D4195" t="s">
        <v>11</v>
      </c>
      <c r="E4195" t="s">
        <v>511</v>
      </c>
      <c r="F4195" t="s">
        <v>466</v>
      </c>
      <c r="R4195">
        <v>0</v>
      </c>
      <c r="S4195">
        <v>0</v>
      </c>
      <c r="T4195">
        <v>500000000</v>
      </c>
      <c r="X4195">
        <v>0</v>
      </c>
      <c r="Y4195">
        <v>500000000</v>
      </c>
      <c r="AA4195" t="s">
        <v>2027</v>
      </c>
    </row>
    <row r="4196" spans="1:27" ht="15" customHeight="1">
      <c r="A4196" s="962" t="s">
        <v>263</v>
      </c>
      <c r="B4196" t="s">
        <v>294</v>
      </c>
      <c r="C4196" t="s">
        <v>13</v>
      </c>
      <c r="D4196" t="s">
        <v>11</v>
      </c>
      <c r="E4196" t="s">
        <v>511</v>
      </c>
      <c r="F4196" t="s">
        <v>466</v>
      </c>
      <c r="R4196">
        <v>0</v>
      </c>
      <c r="S4196">
        <v>0</v>
      </c>
      <c r="T4196">
        <v>500000000</v>
      </c>
      <c r="X4196">
        <v>0</v>
      </c>
      <c r="Y4196">
        <v>500000000</v>
      </c>
      <c r="AA4196" t="s">
        <v>2027</v>
      </c>
    </row>
    <row r="4197" spans="1:27" ht="15" customHeight="1">
      <c r="A4197" s="962" t="s">
        <v>263</v>
      </c>
      <c r="B4197" t="s">
        <v>293</v>
      </c>
      <c r="C4197" t="s">
        <v>13</v>
      </c>
      <c r="D4197" t="s">
        <v>11</v>
      </c>
      <c r="E4197" t="s">
        <v>511</v>
      </c>
      <c r="F4197" t="s">
        <v>466</v>
      </c>
      <c r="R4197">
        <v>0</v>
      </c>
      <c r="S4197">
        <v>0</v>
      </c>
      <c r="T4197">
        <v>500000000</v>
      </c>
      <c r="X4197">
        <v>0</v>
      </c>
      <c r="Y4197">
        <v>500000000</v>
      </c>
      <c r="AA4197" t="s">
        <v>2027</v>
      </c>
    </row>
    <row r="4198" spans="1:27" ht="15" customHeight="1">
      <c r="A4198" s="962" t="s">
        <v>263</v>
      </c>
      <c r="B4198" t="s">
        <v>324</v>
      </c>
      <c r="C4198" t="s">
        <v>13</v>
      </c>
      <c r="D4198" t="s">
        <v>11</v>
      </c>
      <c r="E4198" t="s">
        <v>511</v>
      </c>
      <c r="F4198" t="s">
        <v>466</v>
      </c>
      <c r="R4198">
        <v>0</v>
      </c>
      <c r="S4198">
        <v>0</v>
      </c>
      <c r="T4198">
        <v>500000000</v>
      </c>
      <c r="X4198">
        <v>0</v>
      </c>
      <c r="Y4198">
        <v>500000000</v>
      </c>
      <c r="AA4198" t="s">
        <v>2027</v>
      </c>
    </row>
    <row r="4199" spans="1:27" ht="15" customHeight="1">
      <c r="A4199" s="962" t="s">
        <v>264</v>
      </c>
      <c r="B4199" t="s">
        <v>294</v>
      </c>
      <c r="C4199" t="s">
        <v>13</v>
      </c>
      <c r="D4199" t="s">
        <v>11</v>
      </c>
      <c r="E4199" t="s">
        <v>511</v>
      </c>
      <c r="F4199" t="s">
        <v>466</v>
      </c>
      <c r="R4199">
        <v>4.5999999999999996</v>
      </c>
      <c r="S4199">
        <v>0</v>
      </c>
      <c r="T4199">
        <v>500000000</v>
      </c>
      <c r="X4199">
        <v>0</v>
      </c>
      <c r="Y4199">
        <v>500000000</v>
      </c>
      <c r="AA4199" t="s">
        <v>2027</v>
      </c>
    </row>
    <row r="4200" spans="1:27" ht="15" customHeight="1">
      <c r="A4200" s="962" t="s">
        <v>264</v>
      </c>
      <c r="B4200" t="s">
        <v>292</v>
      </c>
      <c r="C4200" t="s">
        <v>13</v>
      </c>
      <c r="D4200" t="s">
        <v>11</v>
      </c>
      <c r="E4200" t="s">
        <v>511</v>
      </c>
      <c r="F4200" t="s">
        <v>466</v>
      </c>
      <c r="R4200">
        <v>9.1999999999999993</v>
      </c>
      <c r="S4200">
        <v>0</v>
      </c>
      <c r="T4200">
        <v>500000000</v>
      </c>
      <c r="X4200">
        <v>0</v>
      </c>
      <c r="Y4200">
        <v>500000000</v>
      </c>
      <c r="AA4200" t="s">
        <v>2027</v>
      </c>
    </row>
    <row r="4201" spans="1:27" ht="15" customHeight="1">
      <c r="A4201" s="962" t="s">
        <v>264</v>
      </c>
      <c r="B4201" t="s">
        <v>291</v>
      </c>
      <c r="C4201" t="s">
        <v>13</v>
      </c>
      <c r="D4201" t="s">
        <v>11</v>
      </c>
      <c r="E4201" t="s">
        <v>511</v>
      </c>
      <c r="F4201" t="s">
        <v>466</v>
      </c>
      <c r="R4201">
        <v>13.8</v>
      </c>
      <c r="S4201">
        <v>0</v>
      </c>
      <c r="T4201">
        <v>500000000</v>
      </c>
      <c r="X4201">
        <v>0</v>
      </c>
      <c r="Y4201">
        <v>500000000</v>
      </c>
      <c r="AA4201" t="s">
        <v>2027</v>
      </c>
    </row>
    <row r="4202" spans="1:27" ht="15" customHeight="1">
      <c r="A4202" s="962" t="s">
        <v>264</v>
      </c>
      <c r="B4202" t="s">
        <v>293</v>
      </c>
      <c r="C4202" t="s">
        <v>13</v>
      </c>
      <c r="D4202" t="s">
        <v>11</v>
      </c>
      <c r="E4202" t="s">
        <v>511</v>
      </c>
      <c r="F4202" t="s">
        <v>466</v>
      </c>
      <c r="R4202">
        <v>4.5999999999999996</v>
      </c>
      <c r="S4202">
        <v>0</v>
      </c>
      <c r="T4202">
        <v>500000000</v>
      </c>
      <c r="X4202">
        <v>0</v>
      </c>
      <c r="Y4202">
        <v>500000000</v>
      </c>
      <c r="AA4202" t="s">
        <v>2027</v>
      </c>
    </row>
    <row r="4203" spans="1:27" ht="15" customHeight="1">
      <c r="A4203" s="962" t="s">
        <v>264</v>
      </c>
      <c r="B4203" t="s">
        <v>289</v>
      </c>
      <c r="C4203" t="s">
        <v>13</v>
      </c>
      <c r="D4203" t="s">
        <v>11</v>
      </c>
      <c r="E4203" t="s">
        <v>511</v>
      </c>
      <c r="F4203" t="s">
        <v>466</v>
      </c>
      <c r="R4203">
        <v>59.8</v>
      </c>
      <c r="S4203">
        <v>40.700000000000003</v>
      </c>
      <c r="T4203">
        <v>500000000</v>
      </c>
      <c r="X4203">
        <v>0</v>
      </c>
      <c r="Y4203">
        <v>500000000</v>
      </c>
      <c r="AA4203" t="s">
        <v>2027</v>
      </c>
    </row>
    <row r="4204" spans="1:27" ht="15" customHeight="1">
      <c r="A4204" s="962" t="s">
        <v>264</v>
      </c>
      <c r="B4204" t="s">
        <v>288</v>
      </c>
      <c r="C4204" t="s">
        <v>13</v>
      </c>
      <c r="D4204" t="s">
        <v>11</v>
      </c>
      <c r="E4204" t="s">
        <v>511</v>
      </c>
      <c r="F4204" t="s">
        <v>466</v>
      </c>
      <c r="R4204">
        <v>59.8</v>
      </c>
      <c r="S4204">
        <v>40.700000000000003</v>
      </c>
      <c r="T4204">
        <v>500000000</v>
      </c>
      <c r="X4204">
        <v>0</v>
      </c>
      <c r="Y4204">
        <v>500000000</v>
      </c>
      <c r="AA4204" t="s">
        <v>2027</v>
      </c>
    </row>
    <row r="4205" spans="1:27" ht="15" customHeight="1">
      <c r="A4205" s="962" t="s">
        <v>264</v>
      </c>
      <c r="B4205" t="s">
        <v>287</v>
      </c>
      <c r="C4205" t="s">
        <v>13</v>
      </c>
      <c r="D4205" t="s">
        <v>11</v>
      </c>
      <c r="E4205" t="s">
        <v>511</v>
      </c>
      <c r="F4205" t="s">
        <v>466</v>
      </c>
      <c r="R4205">
        <v>59.8</v>
      </c>
      <c r="S4205">
        <v>40.700000000000003</v>
      </c>
      <c r="T4205">
        <v>500000000</v>
      </c>
      <c r="X4205">
        <v>0</v>
      </c>
      <c r="Y4205">
        <v>500000000</v>
      </c>
      <c r="AA4205" t="s">
        <v>2027</v>
      </c>
    </row>
    <row r="4206" spans="1:27" ht="15" customHeight="1">
      <c r="A4206" s="962" t="s">
        <v>264</v>
      </c>
      <c r="B4206" t="s">
        <v>295</v>
      </c>
      <c r="C4206" t="s">
        <v>13</v>
      </c>
      <c r="D4206" t="s">
        <v>11</v>
      </c>
      <c r="E4206" t="s">
        <v>511</v>
      </c>
      <c r="F4206" t="s">
        <v>466</v>
      </c>
      <c r="R4206">
        <v>23</v>
      </c>
      <c r="S4206">
        <v>0</v>
      </c>
      <c r="T4206">
        <v>500000000</v>
      </c>
      <c r="X4206">
        <v>0</v>
      </c>
      <c r="Y4206">
        <v>500000000</v>
      </c>
      <c r="AA4206" t="s">
        <v>2027</v>
      </c>
    </row>
    <row r="4207" spans="1:27" ht="15" customHeight="1">
      <c r="A4207" s="962" t="s">
        <v>264</v>
      </c>
      <c r="B4207" t="s">
        <v>296</v>
      </c>
      <c r="C4207" t="s">
        <v>13</v>
      </c>
      <c r="D4207" t="s">
        <v>11</v>
      </c>
      <c r="E4207" t="s">
        <v>511</v>
      </c>
      <c r="F4207" t="s">
        <v>466</v>
      </c>
      <c r="R4207">
        <v>23</v>
      </c>
      <c r="S4207">
        <v>0</v>
      </c>
      <c r="T4207">
        <v>500000000</v>
      </c>
      <c r="X4207">
        <v>0</v>
      </c>
      <c r="Y4207">
        <v>500000000</v>
      </c>
      <c r="AA4207" t="s">
        <v>2027</v>
      </c>
    </row>
    <row r="4208" spans="1:27" ht="15" customHeight="1">
      <c r="A4208" s="962" t="s">
        <v>265</v>
      </c>
      <c r="B4208" t="s">
        <v>294</v>
      </c>
      <c r="C4208" t="s">
        <v>13</v>
      </c>
      <c r="D4208" t="s">
        <v>11</v>
      </c>
      <c r="E4208" t="s">
        <v>511</v>
      </c>
      <c r="F4208" t="s">
        <v>466</v>
      </c>
      <c r="R4208">
        <v>2.2999999999999998</v>
      </c>
      <c r="S4208">
        <v>0</v>
      </c>
      <c r="T4208">
        <v>500000000</v>
      </c>
      <c r="X4208">
        <v>0</v>
      </c>
      <c r="Y4208">
        <v>500000000</v>
      </c>
      <c r="AA4208" t="s">
        <v>2027</v>
      </c>
    </row>
    <row r="4209" spans="1:27" ht="15" customHeight="1">
      <c r="A4209" s="962" t="s">
        <v>265</v>
      </c>
      <c r="B4209" t="s">
        <v>292</v>
      </c>
      <c r="C4209" t="s">
        <v>13</v>
      </c>
      <c r="D4209" t="s">
        <v>11</v>
      </c>
      <c r="E4209" t="s">
        <v>511</v>
      </c>
      <c r="F4209" t="s">
        <v>466</v>
      </c>
      <c r="R4209">
        <v>4.5999999999999996</v>
      </c>
      <c r="S4209">
        <v>0</v>
      </c>
      <c r="T4209">
        <v>500000000</v>
      </c>
      <c r="X4209">
        <v>0</v>
      </c>
      <c r="Y4209">
        <v>500000000</v>
      </c>
      <c r="AA4209" t="s">
        <v>2027</v>
      </c>
    </row>
    <row r="4210" spans="1:27" ht="15" customHeight="1">
      <c r="A4210" s="962" t="s">
        <v>265</v>
      </c>
      <c r="B4210" t="s">
        <v>291</v>
      </c>
      <c r="C4210" t="s">
        <v>13</v>
      </c>
      <c r="D4210" t="s">
        <v>11</v>
      </c>
      <c r="E4210" t="s">
        <v>511</v>
      </c>
      <c r="F4210" t="s">
        <v>466</v>
      </c>
      <c r="R4210">
        <v>6.9</v>
      </c>
      <c r="S4210">
        <v>0</v>
      </c>
      <c r="T4210">
        <v>500000000</v>
      </c>
      <c r="X4210">
        <v>0</v>
      </c>
      <c r="Y4210">
        <v>500000000</v>
      </c>
      <c r="AA4210" t="s">
        <v>2027</v>
      </c>
    </row>
    <row r="4211" spans="1:27" ht="15" customHeight="1">
      <c r="A4211" s="962" t="s">
        <v>265</v>
      </c>
      <c r="B4211" t="s">
        <v>293</v>
      </c>
      <c r="C4211" t="s">
        <v>13</v>
      </c>
      <c r="D4211" t="s">
        <v>11</v>
      </c>
      <c r="E4211" t="s">
        <v>511</v>
      </c>
      <c r="F4211" t="s">
        <v>466</v>
      </c>
      <c r="R4211">
        <v>2.2999999999999998</v>
      </c>
      <c r="S4211">
        <v>0</v>
      </c>
      <c r="T4211">
        <v>500000000</v>
      </c>
      <c r="X4211">
        <v>0</v>
      </c>
      <c r="Y4211">
        <v>500000000</v>
      </c>
      <c r="AA4211" t="s">
        <v>2027</v>
      </c>
    </row>
    <row r="4212" spans="1:27" ht="15" customHeight="1">
      <c r="A4212" s="962" t="s">
        <v>265</v>
      </c>
      <c r="B4212" t="s">
        <v>289</v>
      </c>
      <c r="C4212" t="s">
        <v>13</v>
      </c>
      <c r="D4212" t="s">
        <v>11</v>
      </c>
      <c r="E4212" t="s">
        <v>511</v>
      </c>
      <c r="F4212" t="s">
        <v>466</v>
      </c>
      <c r="R4212">
        <v>29.9</v>
      </c>
      <c r="S4212">
        <v>0</v>
      </c>
      <c r="T4212">
        <v>500000000</v>
      </c>
      <c r="X4212">
        <v>0</v>
      </c>
      <c r="Y4212">
        <v>500000000</v>
      </c>
      <c r="AA4212" t="s">
        <v>2027</v>
      </c>
    </row>
    <row r="4213" spans="1:27" ht="15" customHeight="1">
      <c r="A4213" s="962" t="s">
        <v>265</v>
      </c>
      <c r="B4213" t="s">
        <v>288</v>
      </c>
      <c r="C4213" t="s">
        <v>13</v>
      </c>
      <c r="D4213" t="s">
        <v>11</v>
      </c>
      <c r="E4213" t="s">
        <v>511</v>
      </c>
      <c r="F4213" t="s">
        <v>466</v>
      </c>
      <c r="R4213">
        <v>29.9</v>
      </c>
      <c r="S4213">
        <v>0</v>
      </c>
      <c r="T4213">
        <v>500000000</v>
      </c>
      <c r="X4213">
        <v>0</v>
      </c>
      <c r="Y4213">
        <v>500000000</v>
      </c>
      <c r="AA4213" t="s">
        <v>2027</v>
      </c>
    </row>
    <row r="4214" spans="1:27" ht="15" customHeight="1">
      <c r="A4214" s="962" t="s">
        <v>265</v>
      </c>
      <c r="B4214" t="s">
        <v>287</v>
      </c>
      <c r="C4214" t="s">
        <v>13</v>
      </c>
      <c r="D4214" t="s">
        <v>11</v>
      </c>
      <c r="E4214" t="s">
        <v>511</v>
      </c>
      <c r="F4214" t="s">
        <v>466</v>
      </c>
      <c r="R4214">
        <v>29.9</v>
      </c>
      <c r="S4214">
        <v>0</v>
      </c>
      <c r="T4214">
        <v>500000000</v>
      </c>
      <c r="X4214">
        <v>0</v>
      </c>
      <c r="Y4214">
        <v>500000000</v>
      </c>
      <c r="AA4214" t="s">
        <v>2027</v>
      </c>
    </row>
    <row r="4215" spans="1:27" ht="15" customHeight="1">
      <c r="A4215" s="962" t="s">
        <v>265</v>
      </c>
      <c r="B4215" t="s">
        <v>295</v>
      </c>
      <c r="C4215" t="s">
        <v>13</v>
      </c>
      <c r="D4215" t="s">
        <v>11</v>
      </c>
      <c r="E4215" t="s">
        <v>511</v>
      </c>
      <c r="F4215" t="s">
        <v>466</v>
      </c>
      <c r="R4215">
        <v>11.5</v>
      </c>
      <c r="S4215">
        <v>0</v>
      </c>
      <c r="T4215">
        <v>500000000</v>
      </c>
      <c r="X4215">
        <v>0</v>
      </c>
      <c r="Y4215">
        <v>500000000</v>
      </c>
      <c r="AA4215" t="s">
        <v>2027</v>
      </c>
    </row>
    <row r="4216" spans="1:27" ht="15" customHeight="1">
      <c r="A4216" s="962" t="s">
        <v>265</v>
      </c>
      <c r="B4216" t="s">
        <v>296</v>
      </c>
      <c r="C4216" t="s">
        <v>13</v>
      </c>
      <c r="D4216" t="s">
        <v>11</v>
      </c>
      <c r="E4216" t="s">
        <v>511</v>
      </c>
      <c r="F4216" t="s">
        <v>466</v>
      </c>
      <c r="R4216">
        <v>11.5</v>
      </c>
      <c r="S4216">
        <v>0</v>
      </c>
      <c r="T4216">
        <v>500000000</v>
      </c>
      <c r="X4216">
        <v>0</v>
      </c>
      <c r="Y4216">
        <v>500000000</v>
      </c>
      <c r="AA4216" t="s">
        <v>2027</v>
      </c>
    </row>
    <row r="4217" spans="1:27" ht="15" customHeight="1">
      <c r="A4217" s="962" t="s">
        <v>266</v>
      </c>
      <c r="B4217" t="s">
        <v>294</v>
      </c>
      <c r="C4217" t="s">
        <v>13</v>
      </c>
      <c r="D4217" t="s">
        <v>11</v>
      </c>
      <c r="E4217" t="s">
        <v>511</v>
      </c>
      <c r="F4217" t="s">
        <v>466</v>
      </c>
      <c r="R4217">
        <v>2.2999999999999998</v>
      </c>
      <c r="S4217">
        <v>0</v>
      </c>
      <c r="T4217">
        <v>500000000</v>
      </c>
      <c r="X4217">
        <v>0</v>
      </c>
      <c r="Y4217">
        <v>500000000</v>
      </c>
      <c r="AA4217" t="s">
        <v>2027</v>
      </c>
    </row>
    <row r="4218" spans="1:27" ht="15" customHeight="1">
      <c r="A4218" s="962" t="s">
        <v>266</v>
      </c>
      <c r="B4218" t="s">
        <v>292</v>
      </c>
      <c r="C4218" t="s">
        <v>13</v>
      </c>
      <c r="D4218" t="s">
        <v>11</v>
      </c>
      <c r="E4218" t="s">
        <v>511</v>
      </c>
      <c r="F4218" t="s">
        <v>466</v>
      </c>
      <c r="R4218">
        <v>4.5999999999999996</v>
      </c>
      <c r="S4218">
        <v>0</v>
      </c>
      <c r="T4218">
        <v>500000000</v>
      </c>
      <c r="X4218">
        <v>0</v>
      </c>
      <c r="Y4218">
        <v>500000000</v>
      </c>
      <c r="AA4218" t="s">
        <v>2027</v>
      </c>
    </row>
    <row r="4219" spans="1:27" ht="15" customHeight="1">
      <c r="A4219" s="962" t="s">
        <v>266</v>
      </c>
      <c r="B4219" t="s">
        <v>291</v>
      </c>
      <c r="C4219" t="s">
        <v>13</v>
      </c>
      <c r="D4219" t="s">
        <v>11</v>
      </c>
      <c r="E4219" t="s">
        <v>511</v>
      </c>
      <c r="F4219" t="s">
        <v>466</v>
      </c>
      <c r="R4219">
        <v>6.9</v>
      </c>
      <c r="S4219">
        <v>0</v>
      </c>
      <c r="T4219">
        <v>500000000</v>
      </c>
      <c r="X4219">
        <v>0</v>
      </c>
      <c r="Y4219">
        <v>500000000</v>
      </c>
      <c r="AA4219" t="s">
        <v>2027</v>
      </c>
    </row>
    <row r="4220" spans="1:27" ht="15" customHeight="1">
      <c r="A4220" s="962" t="s">
        <v>266</v>
      </c>
      <c r="B4220" t="s">
        <v>293</v>
      </c>
      <c r="C4220" t="s">
        <v>13</v>
      </c>
      <c r="D4220" t="s">
        <v>11</v>
      </c>
      <c r="E4220" t="s">
        <v>511</v>
      </c>
      <c r="F4220" t="s">
        <v>466</v>
      </c>
      <c r="R4220">
        <v>2.2999999999999998</v>
      </c>
      <c r="S4220">
        <v>0</v>
      </c>
      <c r="T4220">
        <v>500000000</v>
      </c>
      <c r="X4220">
        <v>0</v>
      </c>
      <c r="Y4220">
        <v>500000000</v>
      </c>
      <c r="AA4220" t="s">
        <v>2027</v>
      </c>
    </row>
    <row r="4221" spans="1:27" ht="15" customHeight="1">
      <c r="A4221" s="962" t="s">
        <v>266</v>
      </c>
      <c r="B4221" t="s">
        <v>289</v>
      </c>
      <c r="C4221" t="s">
        <v>13</v>
      </c>
      <c r="D4221" t="s">
        <v>11</v>
      </c>
      <c r="E4221" t="s">
        <v>511</v>
      </c>
      <c r="F4221" t="s">
        <v>466</v>
      </c>
      <c r="R4221">
        <v>29.9</v>
      </c>
      <c r="S4221">
        <v>0</v>
      </c>
      <c r="T4221">
        <v>500000000</v>
      </c>
      <c r="X4221">
        <v>0</v>
      </c>
      <c r="Y4221">
        <v>500000000</v>
      </c>
      <c r="AA4221" t="s">
        <v>2027</v>
      </c>
    </row>
    <row r="4222" spans="1:27" ht="15" customHeight="1">
      <c r="A4222" s="962" t="s">
        <v>266</v>
      </c>
      <c r="B4222" t="s">
        <v>288</v>
      </c>
      <c r="C4222" t="s">
        <v>13</v>
      </c>
      <c r="D4222" t="s">
        <v>11</v>
      </c>
      <c r="E4222" t="s">
        <v>511</v>
      </c>
      <c r="F4222" t="s">
        <v>466</v>
      </c>
      <c r="R4222">
        <v>29.9</v>
      </c>
      <c r="S4222">
        <v>0</v>
      </c>
      <c r="T4222">
        <v>500000000</v>
      </c>
      <c r="X4222">
        <v>0</v>
      </c>
      <c r="Y4222">
        <v>500000000</v>
      </c>
      <c r="AA4222" t="s">
        <v>2027</v>
      </c>
    </row>
    <row r="4223" spans="1:27" ht="15" customHeight="1">
      <c r="A4223" s="962" t="s">
        <v>266</v>
      </c>
      <c r="B4223" t="s">
        <v>287</v>
      </c>
      <c r="C4223" t="s">
        <v>13</v>
      </c>
      <c r="D4223" t="s">
        <v>11</v>
      </c>
      <c r="E4223" t="s">
        <v>511</v>
      </c>
      <c r="F4223" t="s">
        <v>466</v>
      </c>
      <c r="R4223">
        <v>29.9</v>
      </c>
      <c r="S4223">
        <v>0</v>
      </c>
      <c r="T4223">
        <v>500000000</v>
      </c>
      <c r="X4223">
        <v>0</v>
      </c>
      <c r="Y4223">
        <v>500000000</v>
      </c>
      <c r="AA4223" t="s">
        <v>2027</v>
      </c>
    </row>
    <row r="4224" spans="1:27" ht="15" customHeight="1">
      <c r="A4224" s="962" t="s">
        <v>266</v>
      </c>
      <c r="B4224" t="s">
        <v>295</v>
      </c>
      <c r="C4224" t="s">
        <v>13</v>
      </c>
      <c r="D4224" t="s">
        <v>11</v>
      </c>
      <c r="E4224" t="s">
        <v>511</v>
      </c>
      <c r="F4224" t="s">
        <v>466</v>
      </c>
      <c r="R4224">
        <v>11.5</v>
      </c>
      <c r="S4224">
        <v>0</v>
      </c>
      <c r="T4224">
        <v>500000000</v>
      </c>
      <c r="X4224">
        <v>0</v>
      </c>
      <c r="Y4224">
        <v>500000000</v>
      </c>
      <c r="AA4224" t="s">
        <v>2027</v>
      </c>
    </row>
    <row r="4225" spans="1:27" ht="15" customHeight="1">
      <c r="A4225" s="962" t="s">
        <v>266</v>
      </c>
      <c r="B4225" t="s">
        <v>296</v>
      </c>
      <c r="C4225" t="s">
        <v>13</v>
      </c>
      <c r="D4225" t="s">
        <v>11</v>
      </c>
      <c r="E4225" t="s">
        <v>511</v>
      </c>
      <c r="F4225" t="s">
        <v>466</v>
      </c>
      <c r="R4225">
        <v>11.5</v>
      </c>
      <c r="S4225">
        <v>0</v>
      </c>
      <c r="T4225">
        <v>500000000</v>
      </c>
      <c r="X4225">
        <v>0</v>
      </c>
      <c r="Y4225">
        <v>500000000</v>
      </c>
      <c r="AA4225" t="s">
        <v>2027</v>
      </c>
    </row>
    <row r="4226" spans="1:27" ht="15" customHeight="1">
      <c r="A4226" s="962" t="s">
        <v>267</v>
      </c>
      <c r="B4226" t="s">
        <v>296</v>
      </c>
      <c r="C4226" t="s">
        <v>13</v>
      </c>
      <c r="D4226" t="s">
        <v>11</v>
      </c>
      <c r="E4226" t="s">
        <v>511</v>
      </c>
      <c r="F4226" t="s">
        <v>466</v>
      </c>
      <c r="R4226">
        <v>0</v>
      </c>
      <c r="S4226">
        <v>0</v>
      </c>
      <c r="T4226">
        <v>0</v>
      </c>
      <c r="X4226">
        <v>0</v>
      </c>
      <c r="Y4226">
        <v>500000000</v>
      </c>
      <c r="AA4226" t="s">
        <v>2029</v>
      </c>
    </row>
    <row r="4227" spans="1:27" ht="15" customHeight="1">
      <c r="A4227" s="962" t="s">
        <v>267</v>
      </c>
      <c r="B4227" t="s">
        <v>289</v>
      </c>
      <c r="C4227" t="s">
        <v>13</v>
      </c>
      <c r="D4227" t="s">
        <v>11</v>
      </c>
      <c r="E4227" t="s">
        <v>511</v>
      </c>
      <c r="F4227" t="s">
        <v>466</v>
      </c>
      <c r="R4227">
        <v>0</v>
      </c>
      <c r="S4227">
        <v>0</v>
      </c>
      <c r="T4227">
        <v>0</v>
      </c>
      <c r="X4227">
        <v>0</v>
      </c>
      <c r="Y4227">
        <v>500000000</v>
      </c>
      <c r="AA4227" t="s">
        <v>2029</v>
      </c>
    </row>
    <row r="4228" spans="1:27" ht="15" customHeight="1">
      <c r="A4228" s="962" t="s">
        <v>267</v>
      </c>
      <c r="B4228" t="s">
        <v>288</v>
      </c>
      <c r="C4228" t="s">
        <v>13</v>
      </c>
      <c r="D4228" t="s">
        <v>11</v>
      </c>
      <c r="E4228" t="s">
        <v>511</v>
      </c>
      <c r="F4228" t="s">
        <v>466</v>
      </c>
      <c r="R4228">
        <v>0</v>
      </c>
      <c r="S4228">
        <v>0</v>
      </c>
      <c r="T4228">
        <v>0</v>
      </c>
      <c r="X4228">
        <v>0</v>
      </c>
      <c r="Y4228">
        <v>500000000</v>
      </c>
      <c r="AA4228" t="s">
        <v>2029</v>
      </c>
    </row>
    <row r="4229" spans="1:27" ht="15" customHeight="1">
      <c r="A4229" s="962" t="s">
        <v>267</v>
      </c>
      <c r="B4229" t="s">
        <v>287</v>
      </c>
      <c r="C4229" t="s">
        <v>13</v>
      </c>
      <c r="D4229" t="s">
        <v>11</v>
      </c>
      <c r="E4229" t="s">
        <v>511</v>
      </c>
      <c r="F4229" t="s">
        <v>466</v>
      </c>
      <c r="R4229">
        <v>0</v>
      </c>
      <c r="S4229">
        <v>0</v>
      </c>
      <c r="T4229">
        <v>0</v>
      </c>
      <c r="X4229">
        <v>0</v>
      </c>
      <c r="Y4229">
        <v>500000000</v>
      </c>
      <c r="AA4229" t="s">
        <v>2029</v>
      </c>
    </row>
    <row r="4230" spans="1:27" ht="15" customHeight="1">
      <c r="A4230" s="962" t="s">
        <v>268</v>
      </c>
      <c r="B4230" t="s">
        <v>296</v>
      </c>
      <c r="C4230" t="s">
        <v>13</v>
      </c>
      <c r="D4230" t="s">
        <v>11</v>
      </c>
      <c r="E4230" t="s">
        <v>511</v>
      </c>
      <c r="F4230" t="s">
        <v>466</v>
      </c>
      <c r="R4230">
        <v>0</v>
      </c>
      <c r="S4230">
        <v>0</v>
      </c>
      <c r="T4230">
        <v>0</v>
      </c>
      <c r="X4230">
        <v>0</v>
      </c>
      <c r="Y4230">
        <v>500000000</v>
      </c>
      <c r="AA4230" t="s">
        <v>2029</v>
      </c>
    </row>
    <row r="4231" spans="1:27" ht="15" customHeight="1">
      <c r="A4231" s="962" t="s">
        <v>268</v>
      </c>
      <c r="B4231" t="s">
        <v>289</v>
      </c>
      <c r="C4231" t="s">
        <v>13</v>
      </c>
      <c r="D4231" t="s">
        <v>11</v>
      </c>
      <c r="E4231" t="s">
        <v>511</v>
      </c>
      <c r="F4231" t="s">
        <v>466</v>
      </c>
      <c r="R4231">
        <v>0</v>
      </c>
      <c r="S4231">
        <v>0</v>
      </c>
      <c r="T4231">
        <v>0</v>
      </c>
      <c r="X4231">
        <v>0</v>
      </c>
      <c r="Y4231">
        <v>500000000</v>
      </c>
      <c r="AA4231" t="s">
        <v>2029</v>
      </c>
    </row>
    <row r="4232" spans="1:27" ht="15" customHeight="1">
      <c r="A4232" s="962" t="s">
        <v>268</v>
      </c>
      <c r="B4232" t="s">
        <v>288</v>
      </c>
      <c r="C4232" t="s">
        <v>13</v>
      </c>
      <c r="D4232" t="s">
        <v>11</v>
      </c>
      <c r="E4232" t="s">
        <v>511</v>
      </c>
      <c r="F4232" t="s">
        <v>466</v>
      </c>
      <c r="R4232">
        <v>0</v>
      </c>
      <c r="S4232">
        <v>0</v>
      </c>
      <c r="T4232">
        <v>0</v>
      </c>
      <c r="X4232">
        <v>0</v>
      </c>
      <c r="Y4232">
        <v>500000000</v>
      </c>
      <c r="AA4232" t="s">
        <v>2029</v>
      </c>
    </row>
    <row r="4233" spans="1:27" ht="15" customHeight="1">
      <c r="A4233" s="962" t="s">
        <v>268</v>
      </c>
      <c r="B4233" t="s">
        <v>287</v>
      </c>
      <c r="C4233" t="s">
        <v>13</v>
      </c>
      <c r="D4233" t="s">
        <v>11</v>
      </c>
      <c r="E4233" t="s">
        <v>511</v>
      </c>
      <c r="F4233" t="s">
        <v>466</v>
      </c>
      <c r="R4233">
        <v>0</v>
      </c>
      <c r="S4233">
        <v>0</v>
      </c>
      <c r="T4233">
        <v>0</v>
      </c>
      <c r="X4233">
        <v>0</v>
      </c>
      <c r="Y4233">
        <v>500000000</v>
      </c>
      <c r="AA4233" t="s">
        <v>2029</v>
      </c>
    </row>
    <row r="4234" spans="1:27" ht="15" customHeight="1">
      <c r="A4234" s="962" t="s">
        <v>269</v>
      </c>
      <c r="B4234" t="s">
        <v>296</v>
      </c>
      <c r="C4234" t="s">
        <v>13</v>
      </c>
      <c r="D4234" t="s">
        <v>11</v>
      </c>
      <c r="E4234" t="s">
        <v>511</v>
      </c>
      <c r="F4234" t="s">
        <v>466</v>
      </c>
      <c r="R4234">
        <v>0</v>
      </c>
      <c r="S4234">
        <v>0</v>
      </c>
      <c r="T4234">
        <v>0</v>
      </c>
      <c r="X4234">
        <v>0</v>
      </c>
      <c r="Y4234">
        <v>500000000</v>
      </c>
      <c r="AA4234" t="s">
        <v>2029</v>
      </c>
    </row>
    <row r="4235" spans="1:27" ht="15" customHeight="1">
      <c r="A4235" s="962" t="s">
        <v>269</v>
      </c>
      <c r="B4235" t="s">
        <v>289</v>
      </c>
      <c r="C4235" t="s">
        <v>13</v>
      </c>
      <c r="D4235" t="s">
        <v>11</v>
      </c>
      <c r="E4235" t="s">
        <v>511</v>
      </c>
      <c r="F4235" t="s">
        <v>466</v>
      </c>
      <c r="R4235">
        <v>0</v>
      </c>
      <c r="S4235">
        <v>0</v>
      </c>
      <c r="T4235">
        <v>0</v>
      </c>
      <c r="X4235">
        <v>0</v>
      </c>
      <c r="Y4235">
        <v>500000000</v>
      </c>
      <c r="AA4235" t="s">
        <v>2029</v>
      </c>
    </row>
    <row r="4236" spans="1:27" ht="15" customHeight="1">
      <c r="A4236" s="962" t="s">
        <v>269</v>
      </c>
      <c r="B4236" t="s">
        <v>288</v>
      </c>
      <c r="C4236" t="s">
        <v>13</v>
      </c>
      <c r="D4236" t="s">
        <v>11</v>
      </c>
      <c r="E4236" t="s">
        <v>511</v>
      </c>
      <c r="F4236" t="s">
        <v>466</v>
      </c>
      <c r="R4236">
        <v>0</v>
      </c>
      <c r="S4236">
        <v>0</v>
      </c>
      <c r="T4236">
        <v>0</v>
      </c>
      <c r="X4236">
        <v>0</v>
      </c>
      <c r="Y4236">
        <v>500000000</v>
      </c>
      <c r="AA4236" t="s">
        <v>2029</v>
      </c>
    </row>
    <row r="4237" spans="1:27" ht="15" customHeight="1">
      <c r="A4237" s="962" t="s">
        <v>269</v>
      </c>
      <c r="B4237" t="s">
        <v>287</v>
      </c>
      <c r="C4237" t="s">
        <v>13</v>
      </c>
      <c r="D4237" t="s">
        <v>11</v>
      </c>
      <c r="E4237" t="s">
        <v>511</v>
      </c>
      <c r="F4237" t="s">
        <v>466</v>
      </c>
      <c r="R4237">
        <v>0</v>
      </c>
      <c r="S4237">
        <v>0</v>
      </c>
      <c r="T4237">
        <v>0</v>
      </c>
      <c r="X4237">
        <v>0</v>
      </c>
      <c r="Y4237">
        <v>500000000</v>
      </c>
      <c r="AA4237" t="s">
        <v>2029</v>
      </c>
    </row>
    <row r="4238" spans="1:27" ht="15" customHeight="1">
      <c r="A4238" s="962" t="s">
        <v>270</v>
      </c>
      <c r="B4238" t="s">
        <v>296</v>
      </c>
      <c r="C4238" t="s">
        <v>13</v>
      </c>
      <c r="D4238" t="s">
        <v>11</v>
      </c>
      <c r="E4238" t="s">
        <v>511</v>
      </c>
      <c r="F4238" t="s">
        <v>466</v>
      </c>
      <c r="R4238">
        <v>0</v>
      </c>
      <c r="S4238">
        <v>0</v>
      </c>
      <c r="T4238">
        <v>0</v>
      </c>
      <c r="X4238">
        <v>0</v>
      </c>
      <c r="Y4238">
        <v>500000000</v>
      </c>
      <c r="AA4238" t="s">
        <v>2029</v>
      </c>
    </row>
    <row r="4239" spans="1:27" ht="15" customHeight="1">
      <c r="A4239" s="962" t="s">
        <v>270</v>
      </c>
      <c r="B4239" t="s">
        <v>289</v>
      </c>
      <c r="C4239" t="s">
        <v>13</v>
      </c>
      <c r="D4239" t="s">
        <v>11</v>
      </c>
      <c r="E4239" t="s">
        <v>511</v>
      </c>
      <c r="F4239" t="s">
        <v>466</v>
      </c>
      <c r="R4239">
        <v>0</v>
      </c>
      <c r="S4239">
        <v>0</v>
      </c>
      <c r="T4239">
        <v>0</v>
      </c>
      <c r="X4239">
        <v>0</v>
      </c>
      <c r="Y4239">
        <v>500000000</v>
      </c>
      <c r="AA4239" t="s">
        <v>2029</v>
      </c>
    </row>
    <row r="4240" spans="1:27" ht="15" customHeight="1">
      <c r="A4240" s="962" t="s">
        <v>270</v>
      </c>
      <c r="B4240" t="s">
        <v>288</v>
      </c>
      <c r="C4240" t="s">
        <v>13</v>
      </c>
      <c r="D4240" t="s">
        <v>11</v>
      </c>
      <c r="E4240" t="s">
        <v>511</v>
      </c>
      <c r="F4240" t="s">
        <v>466</v>
      </c>
      <c r="R4240">
        <v>0</v>
      </c>
      <c r="S4240">
        <v>0</v>
      </c>
      <c r="T4240">
        <v>0</v>
      </c>
      <c r="X4240">
        <v>0</v>
      </c>
      <c r="Y4240">
        <v>500000000</v>
      </c>
      <c r="AA4240" t="s">
        <v>2029</v>
      </c>
    </row>
    <row r="4241" spans="1:27" ht="15" customHeight="1">
      <c r="A4241" s="962" t="s">
        <v>270</v>
      </c>
      <c r="B4241" t="s">
        <v>287</v>
      </c>
      <c r="C4241" t="s">
        <v>13</v>
      </c>
      <c r="D4241" t="s">
        <v>11</v>
      </c>
      <c r="E4241" t="s">
        <v>511</v>
      </c>
      <c r="F4241" t="s">
        <v>466</v>
      </c>
      <c r="R4241">
        <v>0</v>
      </c>
      <c r="S4241">
        <v>0</v>
      </c>
      <c r="T4241">
        <v>0</v>
      </c>
      <c r="X4241">
        <v>0</v>
      </c>
      <c r="Y4241">
        <v>500000000</v>
      </c>
      <c r="AA4241" t="s">
        <v>2029</v>
      </c>
    </row>
    <row r="4242" spans="1:27" ht="15" customHeight="1">
      <c r="A4242" s="962" t="s">
        <v>271</v>
      </c>
      <c r="B4242" t="s">
        <v>297</v>
      </c>
      <c r="C4242" t="s">
        <v>13</v>
      </c>
      <c r="D4242" t="s">
        <v>11</v>
      </c>
      <c r="E4242" t="s">
        <v>511</v>
      </c>
      <c r="F4242" t="s">
        <v>466</v>
      </c>
      <c r="R4242">
        <v>0</v>
      </c>
      <c r="S4242">
        <v>0</v>
      </c>
      <c r="T4242">
        <v>0</v>
      </c>
      <c r="X4242">
        <v>0</v>
      </c>
      <c r="Y4242">
        <v>500000000</v>
      </c>
      <c r="AA4242" t="s">
        <v>2029</v>
      </c>
    </row>
    <row r="4243" spans="1:27" ht="15" customHeight="1">
      <c r="A4243" s="962" t="s">
        <v>271</v>
      </c>
      <c r="B4243" t="s">
        <v>288</v>
      </c>
      <c r="C4243" t="s">
        <v>13</v>
      </c>
      <c r="D4243" t="s">
        <v>11</v>
      </c>
      <c r="E4243" t="s">
        <v>511</v>
      </c>
      <c r="F4243" t="s">
        <v>466</v>
      </c>
      <c r="R4243">
        <v>0</v>
      </c>
      <c r="S4243">
        <v>0</v>
      </c>
      <c r="T4243">
        <v>0</v>
      </c>
      <c r="X4243">
        <v>0</v>
      </c>
      <c r="Y4243">
        <v>500000000</v>
      </c>
      <c r="AA4243" t="s">
        <v>2029</v>
      </c>
    </row>
    <row r="4244" spans="1:27" ht="15" customHeight="1">
      <c r="A4244" s="962" t="s">
        <v>271</v>
      </c>
      <c r="B4244" t="s">
        <v>287</v>
      </c>
      <c r="C4244" t="s">
        <v>13</v>
      </c>
      <c r="D4244" t="s">
        <v>11</v>
      </c>
      <c r="E4244" t="s">
        <v>511</v>
      </c>
      <c r="F4244" t="s">
        <v>466</v>
      </c>
      <c r="R4244">
        <v>0</v>
      </c>
      <c r="S4244">
        <v>0</v>
      </c>
      <c r="T4244">
        <v>0</v>
      </c>
      <c r="X4244">
        <v>0</v>
      </c>
      <c r="Y4244">
        <v>500000000</v>
      </c>
      <c r="AA4244" t="s">
        <v>2029</v>
      </c>
    </row>
    <row r="4245" spans="1:27" ht="15" customHeight="1">
      <c r="A4245" s="962" t="s">
        <v>271</v>
      </c>
      <c r="B4245" t="s">
        <v>299</v>
      </c>
      <c r="C4245" t="s">
        <v>13</v>
      </c>
      <c r="D4245" t="s">
        <v>11</v>
      </c>
      <c r="E4245" t="s">
        <v>511</v>
      </c>
      <c r="F4245" t="s">
        <v>466</v>
      </c>
      <c r="R4245">
        <v>0</v>
      </c>
      <c r="S4245">
        <v>0</v>
      </c>
      <c r="T4245">
        <v>0</v>
      </c>
      <c r="X4245">
        <v>0</v>
      </c>
      <c r="Y4245">
        <v>500000000</v>
      </c>
      <c r="AA4245" t="s">
        <v>2029</v>
      </c>
    </row>
    <row r="4246" spans="1:27" ht="15" customHeight="1">
      <c r="A4246" s="962" t="s">
        <v>271</v>
      </c>
      <c r="B4246" t="s">
        <v>301</v>
      </c>
      <c r="C4246" t="s">
        <v>13</v>
      </c>
      <c r="D4246" t="s">
        <v>11</v>
      </c>
      <c r="E4246" t="s">
        <v>511</v>
      </c>
      <c r="F4246" t="s">
        <v>466</v>
      </c>
      <c r="R4246">
        <v>0</v>
      </c>
      <c r="S4246">
        <v>0</v>
      </c>
      <c r="T4246">
        <v>0</v>
      </c>
      <c r="X4246">
        <v>0</v>
      </c>
      <c r="Y4246">
        <v>500000000</v>
      </c>
      <c r="AA4246" t="s">
        <v>2029</v>
      </c>
    </row>
    <row r="4247" spans="1:27" ht="15" customHeight="1">
      <c r="A4247" s="962" t="s">
        <v>271</v>
      </c>
      <c r="B4247" t="s">
        <v>302</v>
      </c>
      <c r="C4247" t="s">
        <v>13</v>
      </c>
      <c r="D4247" t="s">
        <v>11</v>
      </c>
      <c r="E4247" t="s">
        <v>511</v>
      </c>
      <c r="F4247" t="s">
        <v>466</v>
      </c>
      <c r="R4247">
        <v>0</v>
      </c>
      <c r="S4247">
        <v>0</v>
      </c>
      <c r="T4247">
        <v>0</v>
      </c>
      <c r="X4247">
        <v>0</v>
      </c>
      <c r="Y4247">
        <v>500000000</v>
      </c>
      <c r="AA4247" t="s">
        <v>2029</v>
      </c>
    </row>
    <row r="4248" spans="1:27" ht="15" customHeight="1">
      <c r="A4248" s="962" t="s">
        <v>271</v>
      </c>
      <c r="B4248" t="s">
        <v>303</v>
      </c>
      <c r="C4248" t="s">
        <v>13</v>
      </c>
      <c r="D4248" t="s">
        <v>11</v>
      </c>
      <c r="E4248" t="s">
        <v>511</v>
      </c>
      <c r="F4248" t="s">
        <v>466</v>
      </c>
      <c r="R4248">
        <v>0</v>
      </c>
      <c r="S4248">
        <v>0</v>
      </c>
      <c r="T4248">
        <v>0</v>
      </c>
      <c r="X4248">
        <v>0</v>
      </c>
      <c r="Y4248">
        <v>500000000</v>
      </c>
      <c r="AA4248" t="s">
        <v>2029</v>
      </c>
    </row>
    <row r="4249" spans="1:27" ht="15" customHeight="1">
      <c r="A4249" s="962" t="s">
        <v>271</v>
      </c>
      <c r="B4249" t="s">
        <v>298</v>
      </c>
      <c r="C4249" t="s">
        <v>13</v>
      </c>
      <c r="D4249" t="s">
        <v>11</v>
      </c>
      <c r="E4249" t="s">
        <v>511</v>
      </c>
      <c r="F4249" t="s">
        <v>466</v>
      </c>
      <c r="R4249">
        <v>0</v>
      </c>
      <c r="S4249">
        <v>0</v>
      </c>
      <c r="T4249">
        <v>0</v>
      </c>
      <c r="X4249">
        <v>0</v>
      </c>
      <c r="Y4249">
        <v>500000000</v>
      </c>
      <c r="AA4249" t="s">
        <v>2029</v>
      </c>
    </row>
    <row r="4250" spans="1:27" ht="15" customHeight="1">
      <c r="A4250" s="962" t="s">
        <v>271</v>
      </c>
      <c r="B4250" t="s">
        <v>300</v>
      </c>
      <c r="C4250" t="s">
        <v>13</v>
      </c>
      <c r="D4250" t="s">
        <v>11</v>
      </c>
      <c r="E4250" t="s">
        <v>511</v>
      </c>
      <c r="F4250" t="s">
        <v>466</v>
      </c>
      <c r="R4250">
        <v>0</v>
      </c>
      <c r="S4250">
        <v>0</v>
      </c>
      <c r="T4250">
        <v>0</v>
      </c>
      <c r="X4250">
        <v>0</v>
      </c>
      <c r="Y4250">
        <v>500000000</v>
      </c>
      <c r="AA4250" t="s">
        <v>2029</v>
      </c>
    </row>
    <row r="4251" spans="1:27" ht="15" customHeight="1">
      <c r="A4251" s="962" t="s">
        <v>272</v>
      </c>
      <c r="B4251" t="s">
        <v>296</v>
      </c>
      <c r="C4251" t="s">
        <v>13</v>
      </c>
      <c r="D4251" t="s">
        <v>11</v>
      </c>
      <c r="E4251" t="s">
        <v>511</v>
      </c>
      <c r="F4251" t="s">
        <v>466</v>
      </c>
      <c r="R4251">
        <v>0</v>
      </c>
      <c r="S4251">
        <v>0</v>
      </c>
      <c r="T4251">
        <v>0</v>
      </c>
      <c r="X4251">
        <v>0</v>
      </c>
      <c r="Y4251">
        <v>500000000</v>
      </c>
      <c r="AA4251" t="s">
        <v>2029</v>
      </c>
    </row>
    <row r="4252" spans="1:27" ht="15" customHeight="1">
      <c r="A4252" s="962" t="s">
        <v>272</v>
      </c>
      <c r="B4252" t="s">
        <v>289</v>
      </c>
      <c r="C4252" t="s">
        <v>13</v>
      </c>
      <c r="D4252" t="s">
        <v>11</v>
      </c>
      <c r="E4252" t="s">
        <v>511</v>
      </c>
      <c r="F4252" t="s">
        <v>466</v>
      </c>
      <c r="R4252">
        <v>0</v>
      </c>
      <c r="S4252">
        <v>0</v>
      </c>
      <c r="T4252">
        <v>0</v>
      </c>
      <c r="X4252">
        <v>0</v>
      </c>
      <c r="Y4252">
        <v>500000000</v>
      </c>
      <c r="AA4252" t="s">
        <v>2029</v>
      </c>
    </row>
    <row r="4253" spans="1:27" ht="15" customHeight="1">
      <c r="A4253" s="962" t="s">
        <v>272</v>
      </c>
      <c r="B4253" t="s">
        <v>288</v>
      </c>
      <c r="C4253" t="s">
        <v>13</v>
      </c>
      <c r="D4253" t="s">
        <v>11</v>
      </c>
      <c r="E4253" t="s">
        <v>511</v>
      </c>
      <c r="F4253" t="s">
        <v>466</v>
      </c>
      <c r="R4253">
        <v>0</v>
      </c>
      <c r="S4253">
        <v>0</v>
      </c>
      <c r="T4253">
        <v>0</v>
      </c>
      <c r="X4253">
        <v>0</v>
      </c>
      <c r="Y4253">
        <v>500000000</v>
      </c>
      <c r="AA4253" t="s">
        <v>2029</v>
      </c>
    </row>
    <row r="4254" spans="1:27" ht="15" customHeight="1">
      <c r="A4254" s="962" t="s">
        <v>272</v>
      </c>
      <c r="B4254" t="s">
        <v>287</v>
      </c>
      <c r="C4254" t="s">
        <v>13</v>
      </c>
      <c r="D4254" t="s">
        <v>11</v>
      </c>
      <c r="E4254" t="s">
        <v>511</v>
      </c>
      <c r="F4254" t="s">
        <v>466</v>
      </c>
      <c r="R4254">
        <v>0</v>
      </c>
      <c r="S4254">
        <v>0</v>
      </c>
      <c r="T4254">
        <v>0</v>
      </c>
      <c r="X4254">
        <v>0</v>
      </c>
      <c r="Y4254">
        <v>500000000</v>
      </c>
      <c r="AA4254" t="s">
        <v>2029</v>
      </c>
    </row>
    <row r="4255" spans="1:27" ht="15" customHeight="1">
      <c r="A4255" s="962" t="s">
        <v>273</v>
      </c>
      <c r="B4255" t="s">
        <v>296</v>
      </c>
      <c r="C4255" t="s">
        <v>13</v>
      </c>
      <c r="D4255" t="s">
        <v>11</v>
      </c>
      <c r="E4255" t="s">
        <v>511</v>
      </c>
      <c r="F4255" t="s">
        <v>466</v>
      </c>
      <c r="R4255">
        <v>0</v>
      </c>
      <c r="S4255">
        <v>0</v>
      </c>
      <c r="T4255">
        <v>0</v>
      </c>
      <c r="X4255">
        <v>0</v>
      </c>
      <c r="Y4255">
        <v>500000000</v>
      </c>
      <c r="AA4255" t="s">
        <v>2029</v>
      </c>
    </row>
    <row r="4256" spans="1:27" ht="15" customHeight="1">
      <c r="A4256" s="962" t="s">
        <v>273</v>
      </c>
      <c r="B4256" t="s">
        <v>289</v>
      </c>
      <c r="C4256" t="s">
        <v>13</v>
      </c>
      <c r="D4256" t="s">
        <v>11</v>
      </c>
      <c r="E4256" t="s">
        <v>511</v>
      </c>
      <c r="F4256" t="s">
        <v>466</v>
      </c>
      <c r="R4256">
        <v>0</v>
      </c>
      <c r="S4256">
        <v>0</v>
      </c>
      <c r="T4256">
        <v>0</v>
      </c>
      <c r="X4256">
        <v>0</v>
      </c>
      <c r="Y4256">
        <v>500000000</v>
      </c>
      <c r="AA4256" t="s">
        <v>2029</v>
      </c>
    </row>
    <row r="4257" spans="1:27" ht="15" customHeight="1">
      <c r="A4257" s="962" t="s">
        <v>273</v>
      </c>
      <c r="B4257" t="s">
        <v>288</v>
      </c>
      <c r="C4257" t="s">
        <v>13</v>
      </c>
      <c r="D4257" t="s">
        <v>11</v>
      </c>
      <c r="E4257" t="s">
        <v>511</v>
      </c>
      <c r="F4257" t="s">
        <v>466</v>
      </c>
      <c r="R4257">
        <v>0</v>
      </c>
      <c r="S4257">
        <v>0</v>
      </c>
      <c r="T4257">
        <v>0</v>
      </c>
      <c r="X4257">
        <v>0</v>
      </c>
      <c r="Y4257">
        <v>500000000</v>
      </c>
      <c r="AA4257" t="s">
        <v>2029</v>
      </c>
    </row>
    <row r="4258" spans="1:27" ht="15" customHeight="1">
      <c r="A4258" s="962" t="s">
        <v>273</v>
      </c>
      <c r="B4258" t="s">
        <v>287</v>
      </c>
      <c r="C4258" t="s">
        <v>13</v>
      </c>
      <c r="D4258" t="s">
        <v>11</v>
      </c>
      <c r="E4258" t="s">
        <v>511</v>
      </c>
      <c r="F4258" t="s">
        <v>466</v>
      </c>
      <c r="R4258">
        <v>0</v>
      </c>
      <c r="S4258">
        <v>0</v>
      </c>
      <c r="T4258">
        <v>0</v>
      </c>
      <c r="X4258">
        <v>0</v>
      </c>
      <c r="Y4258">
        <v>500000000</v>
      </c>
      <c r="AA4258" t="s">
        <v>2029</v>
      </c>
    </row>
    <row r="4259" spans="1:27" ht="15" customHeight="1">
      <c r="A4259" s="962" t="s">
        <v>274</v>
      </c>
      <c r="B4259" t="s">
        <v>283</v>
      </c>
      <c r="C4259" t="s">
        <v>13</v>
      </c>
      <c r="D4259" t="s">
        <v>11</v>
      </c>
      <c r="E4259" t="s">
        <v>511</v>
      </c>
      <c r="F4259" t="s">
        <v>466</v>
      </c>
      <c r="R4259">
        <v>19.100000000000001</v>
      </c>
      <c r="S4259">
        <v>0</v>
      </c>
      <c r="T4259">
        <v>500000000</v>
      </c>
      <c r="X4259">
        <v>0</v>
      </c>
      <c r="Y4259">
        <v>500000000</v>
      </c>
      <c r="AA4259" t="s">
        <v>2027</v>
      </c>
    </row>
    <row r="4260" spans="1:27" ht="15" customHeight="1">
      <c r="A4260" s="962" t="s">
        <v>277</v>
      </c>
      <c r="B4260" t="s">
        <v>246</v>
      </c>
      <c r="C4260" t="s">
        <v>13</v>
      </c>
      <c r="D4260" t="s">
        <v>11</v>
      </c>
      <c r="E4260" t="s">
        <v>511</v>
      </c>
      <c r="F4260" t="s">
        <v>466</v>
      </c>
      <c r="R4260">
        <v>0</v>
      </c>
      <c r="S4260">
        <v>0</v>
      </c>
      <c r="T4260">
        <v>500000000</v>
      </c>
      <c r="X4260">
        <v>0</v>
      </c>
      <c r="Y4260">
        <v>500000000</v>
      </c>
      <c r="AA4260" t="s">
        <v>2027</v>
      </c>
    </row>
    <row r="4261" spans="1:27" ht="15" customHeight="1">
      <c r="A4261" s="962" t="s">
        <v>277</v>
      </c>
      <c r="B4261" t="s">
        <v>244</v>
      </c>
      <c r="C4261" t="s">
        <v>13</v>
      </c>
      <c r="D4261" t="s">
        <v>11</v>
      </c>
      <c r="E4261" t="s">
        <v>511</v>
      </c>
      <c r="F4261" t="s">
        <v>466</v>
      </c>
      <c r="G4261" t="s">
        <v>593</v>
      </c>
      <c r="I4261" t="s">
        <v>428</v>
      </c>
      <c r="K4261" t="s">
        <v>333</v>
      </c>
      <c r="L4261" t="s">
        <v>277</v>
      </c>
      <c r="M4261" t="s">
        <v>66</v>
      </c>
      <c r="O4261" t="s">
        <v>365</v>
      </c>
      <c r="P4261" t="s">
        <v>336</v>
      </c>
      <c r="Q4261" t="s">
        <v>337</v>
      </c>
      <c r="R4261">
        <v>48.4</v>
      </c>
      <c r="U4261">
        <v>48.37</v>
      </c>
      <c r="V4261">
        <v>2.42</v>
      </c>
      <c r="W4261">
        <v>0.1</v>
      </c>
      <c r="X4261">
        <v>0</v>
      </c>
      <c r="Y4261">
        <v>500000000</v>
      </c>
      <c r="Z4261">
        <v>0</v>
      </c>
      <c r="AA4261" t="s">
        <v>2028</v>
      </c>
    </row>
    <row r="4262" spans="1:27" ht="15" customHeight="1">
      <c r="A4262" s="962" t="s">
        <v>278</v>
      </c>
      <c r="B4262" t="s">
        <v>252</v>
      </c>
      <c r="C4262" t="s">
        <v>13</v>
      </c>
      <c r="D4262" t="s">
        <v>11</v>
      </c>
      <c r="E4262" t="s">
        <v>511</v>
      </c>
      <c r="F4262" t="s">
        <v>466</v>
      </c>
      <c r="J4262" t="s">
        <v>340</v>
      </c>
      <c r="L4262" t="s">
        <v>252</v>
      </c>
      <c r="R4262">
        <v>0</v>
      </c>
      <c r="U4262">
        <v>0</v>
      </c>
      <c r="V4262">
        <v>0</v>
      </c>
      <c r="X4262">
        <v>0</v>
      </c>
      <c r="Y4262">
        <v>500000000</v>
      </c>
      <c r="Z4262">
        <v>0</v>
      </c>
      <c r="AA4262" t="s">
        <v>2028</v>
      </c>
    </row>
    <row r="4263" spans="1:27" ht="15" customHeight="1">
      <c r="A4263" s="962" t="s">
        <v>278</v>
      </c>
      <c r="B4263" t="s">
        <v>247</v>
      </c>
      <c r="C4263" t="s">
        <v>13</v>
      </c>
      <c r="D4263" t="s">
        <v>11</v>
      </c>
      <c r="E4263" t="s">
        <v>511</v>
      </c>
      <c r="F4263" t="s">
        <v>466</v>
      </c>
      <c r="O4263" t="s">
        <v>361</v>
      </c>
      <c r="P4263" t="s">
        <v>868</v>
      </c>
      <c r="Q4263" t="s">
        <v>869</v>
      </c>
      <c r="R4263">
        <v>24.2</v>
      </c>
      <c r="X4263">
        <v>0</v>
      </c>
      <c r="Y4263">
        <v>500000000</v>
      </c>
      <c r="AA4263" t="s">
        <v>2025</v>
      </c>
    </row>
    <row r="4264" spans="1:27" ht="15" customHeight="1">
      <c r="A4264" s="962" t="s">
        <v>278</v>
      </c>
      <c r="B4264" t="s">
        <v>251</v>
      </c>
      <c r="C4264" t="s">
        <v>13</v>
      </c>
      <c r="D4264" t="s">
        <v>11</v>
      </c>
      <c r="E4264" t="s">
        <v>511</v>
      </c>
      <c r="F4264" t="s">
        <v>466</v>
      </c>
      <c r="R4264">
        <v>0</v>
      </c>
      <c r="X4264">
        <v>0</v>
      </c>
      <c r="Y4264">
        <v>500000000</v>
      </c>
      <c r="AA4264" t="s">
        <v>2025</v>
      </c>
    </row>
    <row r="4265" spans="1:27" ht="15" customHeight="1">
      <c r="A4265" s="962" t="s">
        <v>279</v>
      </c>
      <c r="B4265" t="s">
        <v>254</v>
      </c>
      <c r="C4265" t="s">
        <v>13</v>
      </c>
      <c r="D4265" t="s">
        <v>11</v>
      </c>
      <c r="E4265" t="s">
        <v>511</v>
      </c>
      <c r="F4265" t="s">
        <v>466</v>
      </c>
      <c r="O4265" t="s">
        <v>361</v>
      </c>
      <c r="P4265" t="s">
        <v>868</v>
      </c>
      <c r="Q4265" t="s">
        <v>869</v>
      </c>
      <c r="R4265">
        <v>23.9</v>
      </c>
      <c r="X4265">
        <v>0</v>
      </c>
      <c r="Y4265">
        <v>500000000</v>
      </c>
      <c r="AA4265" t="s">
        <v>2025</v>
      </c>
    </row>
    <row r="4266" spans="1:27" ht="15" customHeight="1">
      <c r="A4266" s="962" t="s">
        <v>279</v>
      </c>
      <c r="B4266" t="s">
        <v>253</v>
      </c>
      <c r="C4266" t="s">
        <v>13</v>
      </c>
      <c r="D4266" t="s">
        <v>11</v>
      </c>
      <c r="E4266" t="s">
        <v>511</v>
      </c>
      <c r="F4266" t="s">
        <v>466</v>
      </c>
      <c r="H4266" t="s">
        <v>964</v>
      </c>
      <c r="I4266" t="s">
        <v>848</v>
      </c>
      <c r="J4266" t="s">
        <v>965</v>
      </c>
      <c r="K4266" t="s">
        <v>849</v>
      </c>
      <c r="L4266" t="s">
        <v>966</v>
      </c>
      <c r="M4266" t="s">
        <v>848</v>
      </c>
      <c r="O4266" t="s">
        <v>882</v>
      </c>
      <c r="P4266" t="s">
        <v>851</v>
      </c>
      <c r="Q4266" t="s">
        <v>337</v>
      </c>
      <c r="R4266">
        <v>4.84</v>
      </c>
      <c r="X4266">
        <v>0</v>
      </c>
      <c r="Y4266">
        <v>500000000</v>
      </c>
      <c r="AA4266" t="s">
        <v>2025</v>
      </c>
    </row>
    <row r="4267" spans="1:27" ht="15" customHeight="1">
      <c r="A4267" s="962" t="s">
        <v>279</v>
      </c>
      <c r="B4267" t="s">
        <v>251</v>
      </c>
      <c r="C4267" t="s">
        <v>13</v>
      </c>
      <c r="D4267" t="s">
        <v>11</v>
      </c>
      <c r="E4267" t="s">
        <v>511</v>
      </c>
      <c r="F4267" t="s">
        <v>466</v>
      </c>
      <c r="J4267" t="s">
        <v>965</v>
      </c>
      <c r="K4267" t="s">
        <v>849</v>
      </c>
      <c r="L4267" t="s">
        <v>966</v>
      </c>
      <c r="O4267" t="s">
        <v>882</v>
      </c>
      <c r="P4267" t="s">
        <v>851</v>
      </c>
      <c r="Q4267" t="s">
        <v>337</v>
      </c>
      <c r="R4267">
        <v>4.84</v>
      </c>
      <c r="X4267">
        <v>0</v>
      </c>
      <c r="Y4267">
        <v>500000000</v>
      </c>
      <c r="AA4267" t="s">
        <v>2025</v>
      </c>
    </row>
    <row r="4268" spans="1:27" ht="15" customHeight="1">
      <c r="A4268" s="962" t="s">
        <v>279</v>
      </c>
      <c r="B4268" t="s">
        <v>255</v>
      </c>
      <c r="C4268" t="s">
        <v>13</v>
      </c>
      <c r="D4268" t="s">
        <v>11</v>
      </c>
      <c r="E4268" t="s">
        <v>511</v>
      </c>
      <c r="F4268" t="s">
        <v>466</v>
      </c>
      <c r="H4268" t="s">
        <v>931</v>
      </c>
      <c r="I4268" t="s">
        <v>853</v>
      </c>
      <c r="J4268" t="s">
        <v>948</v>
      </c>
      <c r="K4268" t="s">
        <v>854</v>
      </c>
      <c r="L4268" t="s">
        <v>855</v>
      </c>
      <c r="M4268" t="s">
        <v>55</v>
      </c>
      <c r="O4268" t="s">
        <v>361</v>
      </c>
      <c r="P4268" t="s">
        <v>851</v>
      </c>
      <c r="Q4268" t="s">
        <v>337</v>
      </c>
      <c r="R4268">
        <v>0.24</v>
      </c>
      <c r="X4268">
        <v>0</v>
      </c>
      <c r="Y4268">
        <v>500000000</v>
      </c>
      <c r="AA4268" t="s">
        <v>2025</v>
      </c>
    </row>
    <row r="4269" spans="1:27" ht="15" customHeight="1">
      <c r="A4269" s="962" t="s">
        <v>280</v>
      </c>
      <c r="B4269" t="s">
        <v>257</v>
      </c>
      <c r="C4269" t="s">
        <v>13</v>
      </c>
      <c r="D4269" t="s">
        <v>11</v>
      </c>
      <c r="E4269" t="s">
        <v>511</v>
      </c>
      <c r="F4269" t="s">
        <v>466</v>
      </c>
      <c r="J4269" t="s">
        <v>436</v>
      </c>
      <c r="R4269">
        <v>0</v>
      </c>
      <c r="U4269">
        <v>0</v>
      </c>
      <c r="V4269">
        <v>0</v>
      </c>
      <c r="X4269">
        <v>0</v>
      </c>
      <c r="Y4269">
        <v>500000000</v>
      </c>
      <c r="Z4269">
        <v>0</v>
      </c>
      <c r="AA4269" t="s">
        <v>2028</v>
      </c>
    </row>
    <row r="4270" spans="1:27" ht="15" customHeight="1">
      <c r="A4270" s="962" t="s">
        <v>280</v>
      </c>
      <c r="B4270" t="s">
        <v>259</v>
      </c>
      <c r="C4270" t="s">
        <v>13</v>
      </c>
      <c r="D4270" t="s">
        <v>11</v>
      </c>
      <c r="E4270" t="s">
        <v>511</v>
      </c>
      <c r="F4270" t="s">
        <v>466</v>
      </c>
      <c r="R4270">
        <v>0</v>
      </c>
      <c r="U4270">
        <v>0</v>
      </c>
      <c r="V4270">
        <v>0</v>
      </c>
      <c r="X4270">
        <v>0</v>
      </c>
      <c r="Y4270">
        <v>500000000</v>
      </c>
      <c r="Z4270">
        <v>0</v>
      </c>
      <c r="AA4270" t="s">
        <v>2028</v>
      </c>
    </row>
    <row r="4271" spans="1:27" ht="15" customHeight="1">
      <c r="A4271" s="962" t="s">
        <v>280</v>
      </c>
      <c r="B4271" t="s">
        <v>260</v>
      </c>
      <c r="C4271" t="s">
        <v>13</v>
      </c>
      <c r="D4271" t="s">
        <v>11</v>
      </c>
      <c r="E4271" t="s">
        <v>511</v>
      </c>
      <c r="F4271" t="s">
        <v>466</v>
      </c>
      <c r="R4271">
        <v>0</v>
      </c>
      <c r="X4271">
        <v>0</v>
      </c>
      <c r="Y4271">
        <v>500000000</v>
      </c>
      <c r="AA4271" t="s">
        <v>2025</v>
      </c>
    </row>
    <row r="4272" spans="1:27" ht="15" customHeight="1">
      <c r="A4272" s="962" t="s">
        <v>281</v>
      </c>
      <c r="B4272" t="s">
        <v>262</v>
      </c>
      <c r="C4272" t="s">
        <v>13</v>
      </c>
      <c r="D4272" t="s">
        <v>11</v>
      </c>
      <c r="E4272" t="s">
        <v>511</v>
      </c>
      <c r="F4272" t="s">
        <v>466</v>
      </c>
      <c r="L4272" t="s">
        <v>2002</v>
      </c>
      <c r="O4272" t="s">
        <v>361</v>
      </c>
      <c r="P4272" t="s">
        <v>868</v>
      </c>
      <c r="Q4272" t="s">
        <v>869</v>
      </c>
      <c r="R4272">
        <v>0</v>
      </c>
      <c r="S4272">
        <v>0</v>
      </c>
      <c r="T4272">
        <v>500000000</v>
      </c>
      <c r="X4272">
        <v>0</v>
      </c>
      <c r="Y4272">
        <v>500000000</v>
      </c>
      <c r="AA4272" t="s">
        <v>2027</v>
      </c>
    </row>
    <row r="4273" spans="1:27" ht="15" customHeight="1">
      <c r="A4273" s="962" t="s">
        <v>281</v>
      </c>
      <c r="B4273" t="s">
        <v>261</v>
      </c>
      <c r="C4273" t="s">
        <v>13</v>
      </c>
      <c r="D4273" t="s">
        <v>11</v>
      </c>
      <c r="E4273" t="s">
        <v>511</v>
      </c>
      <c r="F4273" t="s">
        <v>466</v>
      </c>
      <c r="R4273">
        <v>0</v>
      </c>
      <c r="S4273">
        <v>0</v>
      </c>
      <c r="T4273">
        <v>500000000</v>
      </c>
      <c r="X4273">
        <v>0</v>
      </c>
      <c r="Y4273">
        <v>500000000</v>
      </c>
      <c r="AA4273" t="s">
        <v>2027</v>
      </c>
    </row>
    <row r="4274" spans="1:27" ht="15" customHeight="1">
      <c r="A4274" s="962" t="s">
        <v>282</v>
      </c>
      <c r="B4274" t="s">
        <v>263</v>
      </c>
      <c r="C4274" t="s">
        <v>13</v>
      </c>
      <c r="D4274" t="s">
        <v>11</v>
      </c>
      <c r="E4274" t="s">
        <v>511</v>
      </c>
      <c r="F4274" t="s">
        <v>466</v>
      </c>
      <c r="O4274" t="s">
        <v>361</v>
      </c>
      <c r="P4274" t="s">
        <v>868</v>
      </c>
      <c r="Q4274" t="s">
        <v>869</v>
      </c>
      <c r="R4274">
        <v>0</v>
      </c>
      <c r="S4274">
        <v>0</v>
      </c>
      <c r="T4274">
        <v>500000000</v>
      </c>
      <c r="X4274">
        <v>0</v>
      </c>
      <c r="Y4274">
        <v>500000000</v>
      </c>
      <c r="AA4274" t="s">
        <v>2027</v>
      </c>
    </row>
    <row r="4275" spans="1:27" ht="15" customHeight="1">
      <c r="A4275" s="962" t="s">
        <v>283</v>
      </c>
      <c r="B4275" t="s">
        <v>265</v>
      </c>
      <c r="C4275" t="s">
        <v>13</v>
      </c>
      <c r="D4275" t="s">
        <v>11</v>
      </c>
      <c r="E4275" t="s">
        <v>511</v>
      </c>
      <c r="F4275" t="s">
        <v>466</v>
      </c>
      <c r="O4275" t="s">
        <v>361</v>
      </c>
      <c r="P4275" t="s">
        <v>868</v>
      </c>
      <c r="Q4275" t="s">
        <v>869</v>
      </c>
      <c r="R4275">
        <v>29.9</v>
      </c>
      <c r="S4275">
        <v>0</v>
      </c>
      <c r="T4275">
        <v>500000000</v>
      </c>
      <c r="X4275">
        <v>0</v>
      </c>
      <c r="Y4275">
        <v>500000000</v>
      </c>
      <c r="AA4275" t="s">
        <v>2027</v>
      </c>
    </row>
    <row r="4276" spans="1:27" ht="15" customHeight="1">
      <c r="A4276" s="962" t="s">
        <v>283</v>
      </c>
      <c r="B4276" t="s">
        <v>266</v>
      </c>
      <c r="C4276" t="s">
        <v>13</v>
      </c>
      <c r="D4276" t="s">
        <v>11</v>
      </c>
      <c r="E4276" t="s">
        <v>511</v>
      </c>
      <c r="F4276" t="s">
        <v>466</v>
      </c>
      <c r="O4276" t="s">
        <v>361</v>
      </c>
      <c r="P4276" t="s">
        <v>868</v>
      </c>
      <c r="Q4276" t="s">
        <v>869</v>
      </c>
      <c r="R4276">
        <v>29.9</v>
      </c>
      <c r="S4276">
        <v>0</v>
      </c>
      <c r="T4276">
        <v>500000000</v>
      </c>
      <c r="X4276">
        <v>0</v>
      </c>
      <c r="Y4276">
        <v>500000000</v>
      </c>
      <c r="AA4276" t="s">
        <v>2027</v>
      </c>
    </row>
    <row r="4277" spans="1:27" ht="15" customHeight="1">
      <c r="A4277" s="962" t="s">
        <v>283</v>
      </c>
      <c r="B4277" t="s">
        <v>264</v>
      </c>
      <c r="C4277" t="s">
        <v>13</v>
      </c>
      <c r="D4277" t="s">
        <v>11</v>
      </c>
      <c r="E4277" t="s">
        <v>511</v>
      </c>
      <c r="F4277" t="s">
        <v>466</v>
      </c>
      <c r="R4277">
        <v>59.8</v>
      </c>
      <c r="S4277">
        <v>40.700000000000003</v>
      </c>
      <c r="T4277">
        <v>500000000</v>
      </c>
      <c r="X4277">
        <v>0</v>
      </c>
      <c r="Y4277">
        <v>500000000</v>
      </c>
      <c r="AA4277" t="s">
        <v>2027</v>
      </c>
    </row>
    <row r="4278" spans="1:27" ht="15" customHeight="1">
      <c r="A4278" s="962" t="s">
        <v>284</v>
      </c>
      <c r="B4278" t="s">
        <v>269</v>
      </c>
      <c r="C4278" t="s">
        <v>13</v>
      </c>
      <c r="D4278" t="s">
        <v>11</v>
      </c>
      <c r="E4278" t="s">
        <v>511</v>
      </c>
      <c r="F4278" t="s">
        <v>466</v>
      </c>
      <c r="R4278">
        <v>0</v>
      </c>
      <c r="S4278">
        <v>0</v>
      </c>
      <c r="T4278">
        <v>0</v>
      </c>
      <c r="X4278">
        <v>0</v>
      </c>
      <c r="Y4278">
        <v>500000000</v>
      </c>
      <c r="AA4278" t="s">
        <v>2029</v>
      </c>
    </row>
    <row r="4279" spans="1:27" ht="15" customHeight="1">
      <c r="A4279" s="962" t="s">
        <v>284</v>
      </c>
      <c r="B4279" t="s">
        <v>267</v>
      </c>
      <c r="C4279" t="s">
        <v>13</v>
      </c>
      <c r="D4279" t="s">
        <v>11</v>
      </c>
      <c r="E4279" t="s">
        <v>511</v>
      </c>
      <c r="F4279" t="s">
        <v>466</v>
      </c>
      <c r="R4279">
        <v>0</v>
      </c>
      <c r="S4279">
        <v>0</v>
      </c>
      <c r="T4279">
        <v>0</v>
      </c>
      <c r="X4279">
        <v>0</v>
      </c>
      <c r="Y4279">
        <v>500000000</v>
      </c>
      <c r="AA4279" t="s">
        <v>2029</v>
      </c>
    </row>
    <row r="4280" spans="1:27" ht="15" customHeight="1">
      <c r="A4280" s="962" t="s">
        <v>284</v>
      </c>
      <c r="B4280" t="s">
        <v>268</v>
      </c>
      <c r="C4280" t="s">
        <v>13</v>
      </c>
      <c r="D4280" t="s">
        <v>11</v>
      </c>
      <c r="E4280" t="s">
        <v>511</v>
      </c>
      <c r="F4280" t="s">
        <v>466</v>
      </c>
      <c r="R4280">
        <v>0</v>
      </c>
      <c r="S4280">
        <v>0</v>
      </c>
      <c r="T4280">
        <v>0</v>
      </c>
      <c r="X4280">
        <v>0</v>
      </c>
      <c r="Y4280">
        <v>500000000</v>
      </c>
      <c r="AA4280" t="s">
        <v>2029</v>
      </c>
    </row>
    <row r="4281" spans="1:27" ht="15" customHeight="1">
      <c r="A4281" s="962" t="s">
        <v>285</v>
      </c>
      <c r="B4281" t="s">
        <v>271</v>
      </c>
      <c r="C4281" t="s">
        <v>13</v>
      </c>
      <c r="D4281" t="s">
        <v>11</v>
      </c>
      <c r="E4281" t="s">
        <v>511</v>
      </c>
      <c r="F4281" t="s">
        <v>466</v>
      </c>
      <c r="R4281">
        <v>0</v>
      </c>
      <c r="S4281">
        <v>0</v>
      </c>
      <c r="T4281">
        <v>0</v>
      </c>
      <c r="X4281">
        <v>0</v>
      </c>
      <c r="Y4281">
        <v>500000000</v>
      </c>
      <c r="AA4281" t="s">
        <v>2029</v>
      </c>
    </row>
    <row r="4282" spans="1:27" ht="15" customHeight="1">
      <c r="A4282" s="962" t="s">
        <v>285</v>
      </c>
      <c r="B4282" t="s">
        <v>270</v>
      </c>
      <c r="C4282" t="s">
        <v>13</v>
      </c>
      <c r="D4282" t="s">
        <v>11</v>
      </c>
      <c r="E4282" t="s">
        <v>511</v>
      </c>
      <c r="F4282" t="s">
        <v>466</v>
      </c>
      <c r="R4282">
        <v>0</v>
      </c>
      <c r="S4282">
        <v>0</v>
      </c>
      <c r="T4282">
        <v>0</v>
      </c>
      <c r="X4282">
        <v>0</v>
      </c>
      <c r="Y4282">
        <v>500000000</v>
      </c>
      <c r="AA4282" t="s">
        <v>2029</v>
      </c>
    </row>
    <row r="4283" spans="1:27" ht="15" customHeight="1">
      <c r="A4283" s="962" t="s">
        <v>286</v>
      </c>
      <c r="B4283" t="s">
        <v>273</v>
      </c>
      <c r="C4283" t="s">
        <v>13</v>
      </c>
      <c r="D4283" t="s">
        <v>11</v>
      </c>
      <c r="E4283" t="s">
        <v>511</v>
      </c>
      <c r="F4283" t="s">
        <v>466</v>
      </c>
      <c r="R4283">
        <v>0</v>
      </c>
      <c r="S4283">
        <v>0</v>
      </c>
      <c r="T4283">
        <v>0</v>
      </c>
      <c r="X4283">
        <v>0</v>
      </c>
      <c r="Y4283">
        <v>500000000</v>
      </c>
      <c r="AA4283" t="s">
        <v>2029</v>
      </c>
    </row>
    <row r="4284" spans="1:27" ht="15" customHeight="1">
      <c r="A4284" s="962" t="s">
        <v>286</v>
      </c>
      <c r="B4284" t="s">
        <v>272</v>
      </c>
      <c r="C4284" t="s">
        <v>13</v>
      </c>
      <c r="D4284" t="s">
        <v>11</v>
      </c>
      <c r="E4284" t="s">
        <v>511</v>
      </c>
      <c r="F4284" t="s">
        <v>466</v>
      </c>
      <c r="R4284">
        <v>0</v>
      </c>
      <c r="S4284">
        <v>0</v>
      </c>
      <c r="T4284">
        <v>0</v>
      </c>
      <c r="X4284">
        <v>0</v>
      </c>
      <c r="Y4284">
        <v>500000000</v>
      </c>
      <c r="AA4284" t="s">
        <v>2029</v>
      </c>
    </row>
    <row r="4285" spans="1:27" ht="15" customHeight="1">
      <c r="A4285" s="962" t="s">
        <v>320</v>
      </c>
      <c r="B4285" t="s">
        <v>257</v>
      </c>
      <c r="C4285" t="s">
        <v>13</v>
      </c>
      <c r="D4285" t="s">
        <v>11</v>
      </c>
      <c r="E4285" t="s">
        <v>511</v>
      </c>
      <c r="F4285" t="s">
        <v>466</v>
      </c>
      <c r="R4285">
        <v>0</v>
      </c>
      <c r="S4285">
        <v>0</v>
      </c>
      <c r="T4285">
        <v>500000000</v>
      </c>
      <c r="X4285">
        <v>0</v>
      </c>
      <c r="Y4285">
        <v>500000000</v>
      </c>
      <c r="AA4285" t="s">
        <v>2027</v>
      </c>
    </row>
    <row r="4286" spans="1:27" ht="15" customHeight="1">
      <c r="A4286" s="962" t="s">
        <v>320</v>
      </c>
      <c r="B4286" t="s">
        <v>259</v>
      </c>
      <c r="C4286" t="s">
        <v>13</v>
      </c>
      <c r="D4286" t="s">
        <v>11</v>
      </c>
      <c r="E4286" t="s">
        <v>511</v>
      </c>
      <c r="F4286" t="s">
        <v>466</v>
      </c>
      <c r="R4286">
        <v>0</v>
      </c>
      <c r="S4286">
        <v>0</v>
      </c>
      <c r="T4286">
        <v>500000000</v>
      </c>
      <c r="X4286">
        <v>0</v>
      </c>
      <c r="Y4286">
        <v>500000000</v>
      </c>
      <c r="AA4286" t="s">
        <v>2027</v>
      </c>
    </row>
    <row r="4287" spans="1:27" ht="15" customHeight="1">
      <c r="A4287" s="962" t="s">
        <v>320</v>
      </c>
      <c r="B4287" t="s">
        <v>246</v>
      </c>
      <c r="C4287" t="s">
        <v>13</v>
      </c>
      <c r="D4287" t="s">
        <v>11</v>
      </c>
      <c r="E4287" t="s">
        <v>511</v>
      </c>
      <c r="F4287" t="s">
        <v>466</v>
      </c>
      <c r="R4287">
        <v>0</v>
      </c>
      <c r="S4287">
        <v>0</v>
      </c>
      <c r="T4287">
        <v>500000000</v>
      </c>
      <c r="X4287">
        <v>0</v>
      </c>
      <c r="Y4287">
        <v>500000000</v>
      </c>
      <c r="AA4287" t="s">
        <v>2027</v>
      </c>
    </row>
    <row r="4288" spans="1:27" ht="15" customHeight="1">
      <c r="A4288" s="962" t="s">
        <v>320</v>
      </c>
      <c r="B4288" t="s">
        <v>261</v>
      </c>
      <c r="C4288" t="s">
        <v>13</v>
      </c>
      <c r="D4288" t="s">
        <v>11</v>
      </c>
      <c r="E4288" t="s">
        <v>511</v>
      </c>
      <c r="F4288" t="s">
        <v>466</v>
      </c>
      <c r="R4288">
        <v>0</v>
      </c>
      <c r="S4288">
        <v>0</v>
      </c>
      <c r="T4288">
        <v>500000000</v>
      </c>
      <c r="X4288">
        <v>0</v>
      </c>
      <c r="Y4288">
        <v>500000000</v>
      </c>
      <c r="AA4288" t="s">
        <v>2027</v>
      </c>
    </row>
    <row r="4289" spans="1:27" ht="15" customHeight="1">
      <c r="A4289" s="962" t="s">
        <v>320</v>
      </c>
      <c r="B4289" t="s">
        <v>262</v>
      </c>
      <c r="C4289" t="s">
        <v>13</v>
      </c>
      <c r="D4289" t="s">
        <v>11</v>
      </c>
      <c r="E4289" t="s">
        <v>511</v>
      </c>
      <c r="F4289" t="s">
        <v>466</v>
      </c>
      <c r="R4289">
        <v>0</v>
      </c>
      <c r="S4289">
        <v>0</v>
      </c>
      <c r="T4289">
        <v>500000000</v>
      </c>
      <c r="X4289">
        <v>0</v>
      </c>
      <c r="Y4289">
        <v>500000000</v>
      </c>
      <c r="AA4289" t="s">
        <v>2027</v>
      </c>
    </row>
    <row r="4290" spans="1:27" ht="15" customHeight="1">
      <c r="A4290" s="962" t="s">
        <v>320</v>
      </c>
      <c r="B4290" t="s">
        <v>263</v>
      </c>
      <c r="C4290" t="s">
        <v>13</v>
      </c>
      <c r="D4290" t="s">
        <v>11</v>
      </c>
      <c r="E4290" t="s">
        <v>511</v>
      </c>
      <c r="F4290" t="s">
        <v>466</v>
      </c>
      <c r="R4290">
        <v>0</v>
      </c>
      <c r="S4290">
        <v>0</v>
      </c>
      <c r="T4290">
        <v>500000000</v>
      </c>
      <c r="X4290">
        <v>0</v>
      </c>
      <c r="Y4290">
        <v>500000000</v>
      </c>
      <c r="AA4290" t="s">
        <v>2027</v>
      </c>
    </row>
    <row r="4291" spans="1:27" ht="15" customHeight="1">
      <c r="A4291" s="962" t="s">
        <v>320</v>
      </c>
      <c r="B4291" t="s">
        <v>254</v>
      </c>
      <c r="C4291" t="s">
        <v>13</v>
      </c>
      <c r="D4291" t="s">
        <v>11</v>
      </c>
      <c r="E4291" t="s">
        <v>511</v>
      </c>
      <c r="F4291" t="s">
        <v>466</v>
      </c>
      <c r="H4291" t="s">
        <v>594</v>
      </c>
      <c r="I4291" t="s">
        <v>353</v>
      </c>
      <c r="K4291" t="s">
        <v>333</v>
      </c>
      <c r="L4291" t="s">
        <v>374</v>
      </c>
      <c r="M4291" t="s">
        <v>58</v>
      </c>
      <c r="O4291" t="s">
        <v>335</v>
      </c>
      <c r="P4291" t="s">
        <v>336</v>
      </c>
      <c r="Q4291" t="s">
        <v>337</v>
      </c>
      <c r="R4291">
        <v>27.6</v>
      </c>
      <c r="U4291">
        <v>27.65</v>
      </c>
      <c r="V4291">
        <v>1.38</v>
      </c>
      <c r="W4291">
        <v>0.1</v>
      </c>
      <c r="X4291">
        <v>0</v>
      </c>
      <c r="Y4291">
        <v>500000000</v>
      </c>
      <c r="Z4291">
        <v>0</v>
      </c>
      <c r="AA4291" t="s">
        <v>2028</v>
      </c>
    </row>
    <row r="4292" spans="1:27" ht="15" customHeight="1">
      <c r="A4292" s="962" t="s">
        <v>323</v>
      </c>
      <c r="B4292" t="s">
        <v>247</v>
      </c>
      <c r="C4292" t="s">
        <v>13</v>
      </c>
      <c r="D4292" t="s">
        <v>11</v>
      </c>
      <c r="E4292" t="s">
        <v>511</v>
      </c>
      <c r="F4292" t="s">
        <v>466</v>
      </c>
      <c r="R4292">
        <v>0</v>
      </c>
      <c r="U4292">
        <v>0</v>
      </c>
      <c r="V4292">
        <v>0</v>
      </c>
      <c r="X4292">
        <v>0</v>
      </c>
      <c r="Y4292">
        <v>500000000</v>
      </c>
      <c r="Z4292">
        <v>0</v>
      </c>
      <c r="AA4292" t="s">
        <v>2028</v>
      </c>
    </row>
    <row r="4293" spans="1:27" ht="15" customHeight="1">
      <c r="A4293" s="962" t="s">
        <v>323</v>
      </c>
      <c r="B4293" t="s">
        <v>254</v>
      </c>
      <c r="C4293" t="s">
        <v>13</v>
      </c>
      <c r="D4293" t="s">
        <v>11</v>
      </c>
      <c r="E4293" t="s">
        <v>511</v>
      </c>
      <c r="F4293" t="s">
        <v>466</v>
      </c>
      <c r="R4293">
        <v>0</v>
      </c>
      <c r="U4293">
        <v>0</v>
      </c>
      <c r="V4293">
        <v>0</v>
      </c>
      <c r="X4293">
        <v>0</v>
      </c>
      <c r="Y4293">
        <v>500000000</v>
      </c>
      <c r="Z4293">
        <v>0</v>
      </c>
      <c r="AA4293" t="s">
        <v>2028</v>
      </c>
    </row>
    <row r="4294" spans="1:27" ht="15" customHeight="1">
      <c r="A4294" s="962" t="s">
        <v>323</v>
      </c>
      <c r="B4294" t="s">
        <v>246</v>
      </c>
      <c r="C4294" t="s">
        <v>13</v>
      </c>
      <c r="D4294" t="s">
        <v>11</v>
      </c>
      <c r="E4294" t="s">
        <v>511</v>
      </c>
      <c r="F4294" t="s">
        <v>466</v>
      </c>
      <c r="R4294">
        <v>0</v>
      </c>
      <c r="S4294">
        <v>0</v>
      </c>
      <c r="T4294">
        <v>500000000</v>
      </c>
      <c r="X4294">
        <v>0</v>
      </c>
      <c r="Y4294">
        <v>500000000</v>
      </c>
      <c r="AA4294" t="s">
        <v>2027</v>
      </c>
    </row>
    <row r="4295" spans="1:27" ht="15" customHeight="1">
      <c r="A4295" s="962" t="s">
        <v>323</v>
      </c>
      <c r="B4295" t="s">
        <v>263</v>
      </c>
      <c r="C4295" t="s">
        <v>13</v>
      </c>
      <c r="D4295" t="s">
        <v>11</v>
      </c>
      <c r="E4295" t="s">
        <v>511</v>
      </c>
      <c r="F4295" t="s">
        <v>466</v>
      </c>
      <c r="R4295">
        <v>0</v>
      </c>
      <c r="S4295">
        <v>0</v>
      </c>
      <c r="T4295">
        <v>500000000</v>
      </c>
      <c r="X4295">
        <v>0</v>
      </c>
      <c r="Y4295">
        <v>500000000</v>
      </c>
      <c r="AA4295" t="s">
        <v>2027</v>
      </c>
    </row>
    <row r="4296" spans="1:27" ht="15" customHeight="1">
      <c r="A4296" s="962" t="s">
        <v>244</v>
      </c>
      <c r="B4296" t="s">
        <v>278</v>
      </c>
      <c r="C4296" t="s">
        <v>13</v>
      </c>
      <c r="D4296" t="s">
        <v>11</v>
      </c>
      <c r="E4296" t="s">
        <v>511</v>
      </c>
      <c r="F4296" t="s">
        <v>471</v>
      </c>
      <c r="O4296" t="s">
        <v>361</v>
      </c>
      <c r="P4296" t="s">
        <v>868</v>
      </c>
      <c r="Q4296" t="s">
        <v>869</v>
      </c>
      <c r="R4296">
        <v>25.5</v>
      </c>
      <c r="X4296">
        <v>0</v>
      </c>
      <c r="Y4296">
        <v>500000000</v>
      </c>
      <c r="AA4296" t="s">
        <v>2025</v>
      </c>
    </row>
    <row r="4297" spans="1:27" ht="15" customHeight="1">
      <c r="A4297" s="962" t="s">
        <v>244</v>
      </c>
      <c r="B4297" t="s">
        <v>279</v>
      </c>
      <c r="C4297" t="s">
        <v>13</v>
      </c>
      <c r="D4297" t="s">
        <v>11</v>
      </c>
      <c r="E4297" t="s">
        <v>511</v>
      </c>
      <c r="F4297" t="s">
        <v>471</v>
      </c>
      <c r="H4297" t="s">
        <v>955</v>
      </c>
      <c r="I4297" t="s">
        <v>848</v>
      </c>
      <c r="J4297" t="s">
        <v>956</v>
      </c>
      <c r="K4297" t="s">
        <v>849</v>
      </c>
      <c r="L4297" t="s">
        <v>957</v>
      </c>
      <c r="M4297" t="s">
        <v>848</v>
      </c>
      <c r="O4297" t="s">
        <v>882</v>
      </c>
      <c r="P4297" t="s">
        <v>851</v>
      </c>
      <c r="Q4297" t="s">
        <v>337</v>
      </c>
      <c r="R4297">
        <v>25.5</v>
      </c>
      <c r="X4297">
        <v>0</v>
      </c>
      <c r="Y4297">
        <v>500000000</v>
      </c>
      <c r="AA4297" t="s">
        <v>2025</v>
      </c>
    </row>
    <row r="4298" spans="1:27" ht="15" customHeight="1">
      <c r="A4298" s="962" t="s">
        <v>246</v>
      </c>
      <c r="B4298" t="s">
        <v>321</v>
      </c>
      <c r="C4298" t="s">
        <v>13</v>
      </c>
      <c r="D4298" t="s">
        <v>11</v>
      </c>
      <c r="E4298" t="s">
        <v>511</v>
      </c>
      <c r="F4298" t="s">
        <v>471</v>
      </c>
      <c r="R4298">
        <v>0</v>
      </c>
      <c r="S4298">
        <v>0</v>
      </c>
      <c r="T4298">
        <v>500000000</v>
      </c>
      <c r="X4298">
        <v>0</v>
      </c>
      <c r="Y4298">
        <v>500000000</v>
      </c>
      <c r="AA4298" t="s">
        <v>2027</v>
      </c>
    </row>
    <row r="4299" spans="1:27" ht="15" customHeight="1">
      <c r="A4299" s="962" t="s">
        <v>246</v>
      </c>
      <c r="B4299" t="s">
        <v>281</v>
      </c>
      <c r="C4299" t="s">
        <v>13</v>
      </c>
      <c r="D4299" t="s">
        <v>11</v>
      </c>
      <c r="E4299" t="s">
        <v>511</v>
      </c>
      <c r="F4299" t="s">
        <v>471</v>
      </c>
      <c r="R4299">
        <v>0</v>
      </c>
      <c r="S4299">
        <v>0</v>
      </c>
      <c r="T4299">
        <v>500000000</v>
      </c>
      <c r="X4299">
        <v>0</v>
      </c>
      <c r="Y4299">
        <v>500000000</v>
      </c>
      <c r="AA4299" t="s">
        <v>2027</v>
      </c>
    </row>
    <row r="4300" spans="1:27" ht="15" customHeight="1">
      <c r="A4300" s="962" t="s">
        <v>246</v>
      </c>
      <c r="B4300" t="s">
        <v>282</v>
      </c>
      <c r="C4300" t="s">
        <v>13</v>
      </c>
      <c r="D4300" t="s">
        <v>11</v>
      </c>
      <c r="E4300" t="s">
        <v>511</v>
      </c>
      <c r="F4300" t="s">
        <v>471</v>
      </c>
      <c r="R4300">
        <v>0</v>
      </c>
      <c r="S4300">
        <v>0</v>
      </c>
      <c r="T4300">
        <v>500000000</v>
      </c>
      <c r="X4300">
        <v>0</v>
      </c>
      <c r="Y4300">
        <v>500000000</v>
      </c>
      <c r="AA4300" t="s">
        <v>2027</v>
      </c>
    </row>
    <row r="4301" spans="1:27" ht="15" customHeight="1">
      <c r="A4301" s="962" t="s">
        <v>246</v>
      </c>
      <c r="B4301" t="s">
        <v>324</v>
      </c>
      <c r="C4301" t="s">
        <v>13</v>
      </c>
      <c r="D4301" t="s">
        <v>11</v>
      </c>
      <c r="E4301" t="s">
        <v>511</v>
      </c>
      <c r="F4301" t="s">
        <v>471</v>
      </c>
      <c r="R4301">
        <v>0</v>
      </c>
      <c r="S4301">
        <v>0</v>
      </c>
      <c r="T4301">
        <v>500000000</v>
      </c>
      <c r="X4301">
        <v>0</v>
      </c>
      <c r="Y4301">
        <v>500000000</v>
      </c>
      <c r="AA4301" t="s">
        <v>2027</v>
      </c>
    </row>
    <row r="4302" spans="1:27" ht="15" customHeight="1">
      <c r="A4302" s="962" t="s">
        <v>247</v>
      </c>
      <c r="B4302" t="s">
        <v>300</v>
      </c>
      <c r="C4302" t="s">
        <v>13</v>
      </c>
      <c r="D4302" t="s">
        <v>11</v>
      </c>
      <c r="E4302" t="s">
        <v>511</v>
      </c>
      <c r="F4302" t="s">
        <v>471</v>
      </c>
      <c r="J4302" t="s">
        <v>467</v>
      </c>
      <c r="L4302" t="s">
        <v>339</v>
      </c>
      <c r="R4302">
        <v>0</v>
      </c>
      <c r="U4302">
        <v>0</v>
      </c>
      <c r="V4302">
        <v>0</v>
      </c>
      <c r="X4302">
        <v>0</v>
      </c>
      <c r="Y4302">
        <v>500000000</v>
      </c>
      <c r="Z4302">
        <v>0</v>
      </c>
      <c r="AA4302" t="s">
        <v>2028</v>
      </c>
    </row>
    <row r="4303" spans="1:27" ht="15" customHeight="1">
      <c r="A4303" s="962" t="s">
        <v>247</v>
      </c>
      <c r="B4303" t="s">
        <v>290</v>
      </c>
      <c r="C4303" t="s">
        <v>13</v>
      </c>
      <c r="D4303" t="s">
        <v>11</v>
      </c>
      <c r="E4303" t="s">
        <v>511</v>
      </c>
      <c r="F4303" t="s">
        <v>471</v>
      </c>
      <c r="J4303" t="s">
        <v>2011</v>
      </c>
      <c r="L4303" t="s">
        <v>339</v>
      </c>
      <c r="O4303" t="s">
        <v>882</v>
      </c>
      <c r="P4303" t="s">
        <v>868</v>
      </c>
      <c r="Q4303" t="s">
        <v>869</v>
      </c>
      <c r="R4303">
        <v>19.899999999999999</v>
      </c>
      <c r="X4303">
        <v>0</v>
      </c>
      <c r="Y4303">
        <v>500000000</v>
      </c>
      <c r="AA4303" t="s">
        <v>2025</v>
      </c>
    </row>
    <row r="4304" spans="1:27" ht="15" customHeight="1">
      <c r="A4304" s="962" t="s">
        <v>247</v>
      </c>
      <c r="B4304" t="s">
        <v>289</v>
      </c>
      <c r="C4304" t="s">
        <v>13</v>
      </c>
      <c r="D4304" t="s">
        <v>11</v>
      </c>
      <c r="E4304" t="s">
        <v>511</v>
      </c>
      <c r="F4304" t="s">
        <v>471</v>
      </c>
      <c r="H4304" t="s">
        <v>848</v>
      </c>
      <c r="I4304" t="s">
        <v>848</v>
      </c>
      <c r="J4304" t="s">
        <v>2011</v>
      </c>
      <c r="K4304" t="s">
        <v>848</v>
      </c>
      <c r="L4304" t="s">
        <v>339</v>
      </c>
      <c r="M4304" t="s">
        <v>848</v>
      </c>
      <c r="O4304" t="s">
        <v>882</v>
      </c>
      <c r="P4304" t="s">
        <v>868</v>
      </c>
      <c r="Q4304" t="s">
        <v>869</v>
      </c>
      <c r="R4304">
        <v>19.899999999999999</v>
      </c>
      <c r="X4304">
        <v>0</v>
      </c>
      <c r="Y4304">
        <v>500000000</v>
      </c>
      <c r="AA4304" t="s">
        <v>2025</v>
      </c>
    </row>
    <row r="4305" spans="1:27" ht="15" customHeight="1">
      <c r="A4305" s="962" t="s">
        <v>247</v>
      </c>
      <c r="B4305" t="s">
        <v>288</v>
      </c>
      <c r="C4305" t="s">
        <v>13</v>
      </c>
      <c r="D4305" t="s">
        <v>11</v>
      </c>
      <c r="E4305" t="s">
        <v>511</v>
      </c>
      <c r="F4305" t="s">
        <v>471</v>
      </c>
      <c r="R4305">
        <v>19.899999999999999</v>
      </c>
      <c r="X4305">
        <v>0</v>
      </c>
      <c r="Y4305">
        <v>500000000</v>
      </c>
      <c r="AA4305" t="s">
        <v>2025</v>
      </c>
    </row>
    <row r="4306" spans="1:27" ht="15" customHeight="1">
      <c r="A4306" s="962" t="s">
        <v>247</v>
      </c>
      <c r="B4306" t="s">
        <v>298</v>
      </c>
      <c r="C4306" t="s">
        <v>13</v>
      </c>
      <c r="D4306" t="s">
        <v>11</v>
      </c>
      <c r="E4306" t="s">
        <v>511</v>
      </c>
      <c r="F4306" t="s">
        <v>471</v>
      </c>
      <c r="R4306">
        <v>0</v>
      </c>
      <c r="X4306">
        <v>0</v>
      </c>
      <c r="Y4306">
        <v>500000000</v>
      </c>
      <c r="AA4306" t="s">
        <v>2025</v>
      </c>
    </row>
    <row r="4307" spans="1:27" ht="15" customHeight="1">
      <c r="A4307" s="962" t="s">
        <v>247</v>
      </c>
      <c r="B4307" t="s">
        <v>297</v>
      </c>
      <c r="C4307" t="s">
        <v>13</v>
      </c>
      <c r="D4307" t="s">
        <v>11</v>
      </c>
      <c r="E4307" t="s">
        <v>511</v>
      </c>
      <c r="F4307" t="s">
        <v>471</v>
      </c>
      <c r="R4307">
        <v>0</v>
      </c>
      <c r="X4307">
        <v>0</v>
      </c>
      <c r="Y4307">
        <v>500000000</v>
      </c>
      <c r="AA4307" t="s">
        <v>2025</v>
      </c>
    </row>
    <row r="4308" spans="1:27" ht="15" customHeight="1">
      <c r="A4308" s="962" t="s">
        <v>247</v>
      </c>
      <c r="B4308" t="s">
        <v>287</v>
      </c>
      <c r="C4308" t="s">
        <v>13</v>
      </c>
      <c r="D4308" t="s">
        <v>11</v>
      </c>
      <c r="E4308" t="s">
        <v>511</v>
      </c>
      <c r="F4308" t="s">
        <v>471</v>
      </c>
      <c r="R4308">
        <v>25</v>
      </c>
      <c r="X4308">
        <v>0</v>
      </c>
      <c r="Y4308">
        <v>500000000</v>
      </c>
      <c r="AA4308" t="s">
        <v>2025</v>
      </c>
    </row>
    <row r="4309" spans="1:27" ht="15" customHeight="1">
      <c r="A4309" s="962" t="s">
        <v>247</v>
      </c>
      <c r="B4309" t="s">
        <v>301</v>
      </c>
      <c r="C4309" t="s">
        <v>13</v>
      </c>
      <c r="D4309" t="s">
        <v>11</v>
      </c>
      <c r="E4309" t="s">
        <v>511</v>
      </c>
      <c r="F4309" t="s">
        <v>471</v>
      </c>
      <c r="R4309">
        <v>0</v>
      </c>
      <c r="S4309">
        <v>0</v>
      </c>
      <c r="T4309">
        <v>0</v>
      </c>
      <c r="X4309">
        <v>0</v>
      </c>
      <c r="Y4309">
        <v>500000000</v>
      </c>
      <c r="AA4309" t="s">
        <v>2029</v>
      </c>
    </row>
    <row r="4310" spans="1:27" ht="15" customHeight="1">
      <c r="A4310" s="962" t="s">
        <v>247</v>
      </c>
      <c r="B4310" t="s">
        <v>302</v>
      </c>
      <c r="C4310" t="s">
        <v>13</v>
      </c>
      <c r="D4310" t="s">
        <v>11</v>
      </c>
      <c r="E4310" t="s">
        <v>511</v>
      </c>
      <c r="F4310" t="s">
        <v>471</v>
      </c>
      <c r="R4310">
        <v>0</v>
      </c>
      <c r="S4310">
        <v>0</v>
      </c>
      <c r="T4310">
        <v>0</v>
      </c>
      <c r="X4310">
        <v>0</v>
      </c>
      <c r="Y4310">
        <v>500000000</v>
      </c>
      <c r="AA4310" t="s">
        <v>2029</v>
      </c>
    </row>
    <row r="4311" spans="1:27" ht="15" customHeight="1">
      <c r="A4311" s="962" t="s">
        <v>247</v>
      </c>
      <c r="B4311" t="s">
        <v>322</v>
      </c>
      <c r="C4311" t="s">
        <v>13</v>
      </c>
      <c r="D4311" t="s">
        <v>11</v>
      </c>
      <c r="E4311" t="s">
        <v>511</v>
      </c>
      <c r="F4311" t="s">
        <v>471</v>
      </c>
      <c r="H4311" t="s">
        <v>915</v>
      </c>
      <c r="I4311" t="s">
        <v>450</v>
      </c>
      <c r="J4311" t="s">
        <v>950</v>
      </c>
      <c r="K4311" t="s">
        <v>854</v>
      </c>
      <c r="L4311" t="s">
        <v>871</v>
      </c>
      <c r="M4311" t="s">
        <v>56</v>
      </c>
      <c r="O4311" t="s">
        <v>361</v>
      </c>
      <c r="P4311" t="s">
        <v>851</v>
      </c>
      <c r="Q4311" t="s">
        <v>337</v>
      </c>
      <c r="R4311">
        <v>0.51</v>
      </c>
      <c r="X4311">
        <v>0</v>
      </c>
      <c r="Y4311">
        <v>500000000</v>
      </c>
      <c r="AA4311" t="s">
        <v>2025</v>
      </c>
    </row>
    <row r="4312" spans="1:27" ht="15" customHeight="1">
      <c r="A4312" s="962" t="s">
        <v>247</v>
      </c>
      <c r="B4312" t="s">
        <v>318</v>
      </c>
      <c r="C4312" t="s">
        <v>13</v>
      </c>
      <c r="D4312" t="s">
        <v>11</v>
      </c>
      <c r="E4312" t="s">
        <v>511</v>
      </c>
      <c r="F4312" t="s">
        <v>471</v>
      </c>
      <c r="H4312" t="s">
        <v>848</v>
      </c>
      <c r="I4312" t="s">
        <v>848</v>
      </c>
      <c r="J4312" t="s">
        <v>951</v>
      </c>
      <c r="K4312" t="s">
        <v>849</v>
      </c>
      <c r="L4312" t="s">
        <v>850</v>
      </c>
      <c r="M4312" t="s">
        <v>848</v>
      </c>
      <c r="O4312" t="s">
        <v>882</v>
      </c>
      <c r="P4312" t="s">
        <v>851</v>
      </c>
      <c r="Q4312" t="s">
        <v>337</v>
      </c>
      <c r="R4312">
        <v>5.0999999999999996</v>
      </c>
      <c r="X4312">
        <v>0</v>
      </c>
      <c r="Y4312">
        <v>500000000</v>
      </c>
      <c r="AA4312" t="s">
        <v>2025</v>
      </c>
    </row>
    <row r="4313" spans="1:27" ht="15" customHeight="1">
      <c r="A4313" s="962" t="s">
        <v>247</v>
      </c>
      <c r="B4313" t="s">
        <v>317</v>
      </c>
      <c r="C4313" t="s">
        <v>13</v>
      </c>
      <c r="D4313" t="s">
        <v>11</v>
      </c>
      <c r="E4313" t="s">
        <v>511</v>
      </c>
      <c r="F4313" t="s">
        <v>471</v>
      </c>
      <c r="J4313" t="s">
        <v>951</v>
      </c>
      <c r="K4313" t="s">
        <v>849</v>
      </c>
      <c r="L4313" t="s">
        <v>850</v>
      </c>
      <c r="O4313" t="s">
        <v>882</v>
      </c>
      <c r="P4313" t="s">
        <v>851</v>
      </c>
      <c r="Q4313" t="s">
        <v>337</v>
      </c>
      <c r="R4313">
        <v>5.0999999999999996</v>
      </c>
      <c r="X4313">
        <v>0</v>
      </c>
      <c r="Y4313">
        <v>500000000</v>
      </c>
      <c r="AA4313" t="s">
        <v>2025</v>
      </c>
    </row>
    <row r="4314" spans="1:27" ht="15" customHeight="1">
      <c r="A4314" s="962" t="s">
        <v>247</v>
      </c>
      <c r="B4314" t="s">
        <v>305</v>
      </c>
      <c r="C4314" t="s">
        <v>13</v>
      </c>
      <c r="D4314" t="s">
        <v>11</v>
      </c>
      <c r="E4314" t="s">
        <v>511</v>
      </c>
      <c r="F4314" t="s">
        <v>471</v>
      </c>
      <c r="R4314">
        <v>5.0999999999999996</v>
      </c>
      <c r="X4314">
        <v>0</v>
      </c>
      <c r="Y4314">
        <v>500000000</v>
      </c>
      <c r="AA4314" t="s">
        <v>2025</v>
      </c>
    </row>
    <row r="4315" spans="1:27" ht="15" customHeight="1">
      <c r="A4315" s="962" t="s">
        <v>247</v>
      </c>
      <c r="B4315" t="s">
        <v>324</v>
      </c>
      <c r="C4315" t="s">
        <v>13</v>
      </c>
      <c r="D4315" t="s">
        <v>11</v>
      </c>
      <c r="E4315" t="s">
        <v>511</v>
      </c>
      <c r="F4315" t="s">
        <v>471</v>
      </c>
      <c r="R4315">
        <v>0</v>
      </c>
      <c r="U4315">
        <v>0</v>
      </c>
      <c r="V4315">
        <v>0</v>
      </c>
      <c r="X4315">
        <v>0</v>
      </c>
      <c r="Y4315">
        <v>500000000</v>
      </c>
      <c r="Z4315">
        <v>0</v>
      </c>
      <c r="AA4315" t="s">
        <v>2028</v>
      </c>
    </row>
    <row r="4316" spans="1:27" ht="15" customHeight="1">
      <c r="A4316" s="962" t="s">
        <v>248</v>
      </c>
      <c r="B4316" t="s">
        <v>278</v>
      </c>
      <c r="C4316" t="s">
        <v>13</v>
      </c>
      <c r="D4316" t="s">
        <v>11</v>
      </c>
      <c r="E4316" t="s">
        <v>511</v>
      </c>
      <c r="F4316" t="s">
        <v>471</v>
      </c>
      <c r="R4316">
        <v>0</v>
      </c>
      <c r="X4316">
        <v>0</v>
      </c>
      <c r="Y4316">
        <v>500000000</v>
      </c>
      <c r="AA4316" t="s">
        <v>2025</v>
      </c>
    </row>
    <row r="4317" spans="1:27" ht="15" customHeight="1">
      <c r="A4317" s="962" t="s">
        <v>248</v>
      </c>
      <c r="B4317" t="s">
        <v>279</v>
      </c>
      <c r="C4317" t="s">
        <v>13</v>
      </c>
      <c r="D4317" t="s">
        <v>11</v>
      </c>
      <c r="E4317" t="s">
        <v>511</v>
      </c>
      <c r="F4317" t="s">
        <v>471</v>
      </c>
      <c r="J4317" t="s">
        <v>962</v>
      </c>
      <c r="K4317" t="s">
        <v>849</v>
      </c>
      <c r="L4317" t="s">
        <v>963</v>
      </c>
      <c r="O4317" t="s">
        <v>882</v>
      </c>
      <c r="P4317" t="s">
        <v>851</v>
      </c>
      <c r="Q4317" t="s">
        <v>337</v>
      </c>
      <c r="R4317">
        <v>5.0999999999999996</v>
      </c>
      <c r="X4317">
        <v>0</v>
      </c>
      <c r="Y4317">
        <v>500000000</v>
      </c>
      <c r="AA4317" t="s">
        <v>2025</v>
      </c>
    </row>
    <row r="4318" spans="1:27" ht="15" customHeight="1">
      <c r="A4318" s="962" t="s">
        <v>249</v>
      </c>
      <c r="B4318" t="s">
        <v>278</v>
      </c>
      <c r="C4318" t="s">
        <v>13</v>
      </c>
      <c r="D4318" t="s">
        <v>11</v>
      </c>
      <c r="E4318" t="s">
        <v>511</v>
      </c>
      <c r="F4318" t="s">
        <v>471</v>
      </c>
      <c r="J4318" t="s">
        <v>340</v>
      </c>
      <c r="L4318" t="s">
        <v>249</v>
      </c>
      <c r="R4318">
        <v>0</v>
      </c>
      <c r="U4318">
        <v>0</v>
      </c>
      <c r="V4318">
        <v>0</v>
      </c>
      <c r="X4318">
        <v>0</v>
      </c>
      <c r="Y4318">
        <v>500000000</v>
      </c>
      <c r="Z4318">
        <v>0</v>
      </c>
      <c r="AA4318" t="s">
        <v>2028</v>
      </c>
    </row>
    <row r="4319" spans="1:27" ht="15" customHeight="1">
      <c r="A4319" s="962" t="s">
        <v>250</v>
      </c>
      <c r="B4319" t="s">
        <v>279</v>
      </c>
      <c r="C4319" t="s">
        <v>13</v>
      </c>
      <c r="D4319" t="s">
        <v>11</v>
      </c>
      <c r="E4319" t="s">
        <v>511</v>
      </c>
      <c r="F4319" t="s">
        <v>471</v>
      </c>
      <c r="H4319" t="s">
        <v>961</v>
      </c>
      <c r="I4319" t="s">
        <v>848</v>
      </c>
      <c r="J4319" t="s">
        <v>962</v>
      </c>
      <c r="K4319" t="s">
        <v>849</v>
      </c>
      <c r="L4319" t="s">
        <v>963</v>
      </c>
      <c r="M4319" t="s">
        <v>848</v>
      </c>
      <c r="O4319" t="s">
        <v>882</v>
      </c>
      <c r="P4319" t="s">
        <v>851</v>
      </c>
      <c r="Q4319" t="s">
        <v>337</v>
      </c>
      <c r="R4319">
        <v>5.0999999999999996</v>
      </c>
      <c r="X4319">
        <v>0</v>
      </c>
      <c r="Y4319">
        <v>500000000</v>
      </c>
      <c r="AA4319" t="s">
        <v>2025</v>
      </c>
    </row>
    <row r="4320" spans="1:27" ht="15" customHeight="1">
      <c r="A4320" s="962" t="s">
        <v>254</v>
      </c>
      <c r="B4320" t="s">
        <v>283</v>
      </c>
      <c r="C4320" t="s">
        <v>13</v>
      </c>
      <c r="D4320" t="s">
        <v>11</v>
      </c>
      <c r="E4320" t="s">
        <v>511</v>
      </c>
      <c r="F4320" t="s">
        <v>471</v>
      </c>
      <c r="J4320" t="s">
        <v>2007</v>
      </c>
      <c r="L4320" t="s">
        <v>343</v>
      </c>
      <c r="O4320" t="s">
        <v>361</v>
      </c>
      <c r="P4320" t="s">
        <v>868</v>
      </c>
      <c r="Q4320" t="s">
        <v>869</v>
      </c>
      <c r="R4320">
        <v>11.6</v>
      </c>
      <c r="X4320">
        <v>0</v>
      </c>
      <c r="Y4320">
        <v>500000000</v>
      </c>
      <c r="AA4320" t="s">
        <v>2025</v>
      </c>
    </row>
    <row r="4321" spans="1:27" ht="15" customHeight="1">
      <c r="A4321" s="962" t="s">
        <v>254</v>
      </c>
      <c r="B4321" t="s">
        <v>289</v>
      </c>
      <c r="C4321" t="s">
        <v>13</v>
      </c>
      <c r="D4321" t="s">
        <v>11</v>
      </c>
      <c r="E4321" t="s">
        <v>511</v>
      </c>
      <c r="F4321" t="s">
        <v>471</v>
      </c>
      <c r="J4321" t="s">
        <v>338</v>
      </c>
      <c r="L4321" t="s">
        <v>344</v>
      </c>
      <c r="R4321">
        <v>0</v>
      </c>
      <c r="U4321">
        <v>0</v>
      </c>
      <c r="V4321">
        <v>0</v>
      </c>
      <c r="X4321">
        <v>0</v>
      </c>
      <c r="Y4321">
        <v>500000000</v>
      </c>
      <c r="Z4321">
        <v>0</v>
      </c>
      <c r="AA4321" t="s">
        <v>2028</v>
      </c>
    </row>
    <row r="4322" spans="1:27" ht="15" customHeight="1">
      <c r="A4322" s="962" t="s">
        <v>254</v>
      </c>
      <c r="B4322" t="s">
        <v>290</v>
      </c>
      <c r="C4322" t="s">
        <v>13</v>
      </c>
      <c r="D4322" t="s">
        <v>11</v>
      </c>
      <c r="E4322" t="s">
        <v>511</v>
      </c>
      <c r="F4322" t="s">
        <v>471</v>
      </c>
      <c r="R4322">
        <v>0</v>
      </c>
      <c r="S4322">
        <v>0</v>
      </c>
      <c r="T4322">
        <v>0</v>
      </c>
      <c r="X4322">
        <v>0</v>
      </c>
      <c r="Y4322">
        <v>500000000</v>
      </c>
      <c r="AA4322" t="s">
        <v>2029</v>
      </c>
    </row>
    <row r="4323" spans="1:27" ht="15" customHeight="1">
      <c r="A4323" s="962" t="s">
        <v>254</v>
      </c>
      <c r="B4323" t="s">
        <v>292</v>
      </c>
      <c r="C4323" t="s">
        <v>13</v>
      </c>
      <c r="D4323" t="s">
        <v>11</v>
      </c>
      <c r="E4323" t="s">
        <v>511</v>
      </c>
      <c r="F4323" t="s">
        <v>471</v>
      </c>
      <c r="R4323">
        <v>0</v>
      </c>
      <c r="S4323">
        <v>0</v>
      </c>
      <c r="T4323">
        <v>0</v>
      </c>
      <c r="X4323">
        <v>0</v>
      </c>
      <c r="Y4323">
        <v>500000000</v>
      </c>
      <c r="AA4323" t="s">
        <v>2029</v>
      </c>
    </row>
    <row r="4324" spans="1:27" ht="15" customHeight="1">
      <c r="A4324" s="962" t="s">
        <v>254</v>
      </c>
      <c r="B4324" t="s">
        <v>294</v>
      </c>
      <c r="C4324" t="s">
        <v>13</v>
      </c>
      <c r="D4324" t="s">
        <v>11</v>
      </c>
      <c r="E4324" t="s">
        <v>511</v>
      </c>
      <c r="F4324" t="s">
        <v>471</v>
      </c>
      <c r="R4324">
        <v>0</v>
      </c>
      <c r="S4324">
        <v>0</v>
      </c>
      <c r="T4324">
        <v>0</v>
      </c>
      <c r="X4324">
        <v>0</v>
      </c>
      <c r="Y4324">
        <v>500000000</v>
      </c>
      <c r="AA4324" t="s">
        <v>2029</v>
      </c>
    </row>
    <row r="4325" spans="1:27" ht="15" customHeight="1">
      <c r="A4325" s="962" t="s">
        <v>254</v>
      </c>
      <c r="B4325" t="s">
        <v>295</v>
      </c>
      <c r="C4325" t="s">
        <v>13</v>
      </c>
      <c r="D4325" t="s">
        <v>11</v>
      </c>
      <c r="E4325" t="s">
        <v>511</v>
      </c>
      <c r="F4325" t="s">
        <v>471</v>
      </c>
      <c r="R4325">
        <v>0</v>
      </c>
      <c r="S4325">
        <v>0</v>
      </c>
      <c r="T4325">
        <v>0</v>
      </c>
      <c r="X4325">
        <v>0</v>
      </c>
      <c r="Y4325">
        <v>500000000</v>
      </c>
      <c r="AA4325" t="s">
        <v>2029</v>
      </c>
    </row>
    <row r="4326" spans="1:27" ht="15" customHeight="1">
      <c r="A4326" s="962" t="s">
        <v>254</v>
      </c>
      <c r="B4326" t="s">
        <v>280</v>
      </c>
      <c r="C4326" t="s">
        <v>13</v>
      </c>
      <c r="D4326" t="s">
        <v>11</v>
      </c>
      <c r="E4326" t="s">
        <v>511</v>
      </c>
      <c r="F4326" t="s">
        <v>471</v>
      </c>
      <c r="J4326" t="s">
        <v>436</v>
      </c>
      <c r="L4326" t="s">
        <v>346</v>
      </c>
      <c r="R4326">
        <v>0</v>
      </c>
      <c r="U4326">
        <v>0</v>
      </c>
      <c r="V4326">
        <v>0</v>
      </c>
      <c r="X4326">
        <v>0</v>
      </c>
      <c r="Y4326">
        <v>500000000</v>
      </c>
      <c r="Z4326">
        <v>0</v>
      </c>
      <c r="AA4326" t="s">
        <v>2028</v>
      </c>
    </row>
    <row r="4327" spans="1:27" ht="15" customHeight="1">
      <c r="A4327" s="962" t="s">
        <v>254</v>
      </c>
      <c r="B4327" t="s">
        <v>299</v>
      </c>
      <c r="C4327" t="s">
        <v>13</v>
      </c>
      <c r="D4327" t="s">
        <v>11</v>
      </c>
      <c r="E4327" t="s">
        <v>511</v>
      </c>
      <c r="F4327" t="s">
        <v>471</v>
      </c>
      <c r="J4327" t="s">
        <v>422</v>
      </c>
      <c r="R4327">
        <v>0</v>
      </c>
      <c r="U4327">
        <v>0</v>
      </c>
      <c r="V4327">
        <v>0</v>
      </c>
      <c r="X4327">
        <v>0</v>
      </c>
      <c r="Y4327">
        <v>500000000</v>
      </c>
      <c r="Z4327">
        <v>0</v>
      </c>
      <c r="AA4327" t="s">
        <v>2028</v>
      </c>
    </row>
    <row r="4328" spans="1:27" ht="15" customHeight="1">
      <c r="A4328" s="962" t="s">
        <v>254</v>
      </c>
      <c r="B4328" t="s">
        <v>284</v>
      </c>
      <c r="C4328" t="s">
        <v>13</v>
      </c>
      <c r="D4328" t="s">
        <v>11</v>
      </c>
      <c r="E4328" t="s">
        <v>511</v>
      </c>
      <c r="F4328" t="s">
        <v>471</v>
      </c>
      <c r="R4328">
        <v>0</v>
      </c>
      <c r="U4328">
        <v>0</v>
      </c>
      <c r="V4328">
        <v>0</v>
      </c>
      <c r="X4328">
        <v>0</v>
      </c>
      <c r="Y4328">
        <v>500000000</v>
      </c>
      <c r="Z4328">
        <v>0</v>
      </c>
      <c r="AA4328" t="s">
        <v>2028</v>
      </c>
    </row>
    <row r="4329" spans="1:27" ht="15" customHeight="1">
      <c r="A4329" s="962" t="s">
        <v>254</v>
      </c>
      <c r="B4329" t="s">
        <v>285</v>
      </c>
      <c r="C4329" t="s">
        <v>13</v>
      </c>
      <c r="D4329" t="s">
        <v>11</v>
      </c>
      <c r="E4329" t="s">
        <v>511</v>
      </c>
      <c r="F4329" t="s">
        <v>471</v>
      </c>
      <c r="R4329">
        <v>0</v>
      </c>
      <c r="U4329">
        <v>0</v>
      </c>
      <c r="V4329">
        <v>0</v>
      </c>
      <c r="X4329">
        <v>0</v>
      </c>
      <c r="Y4329">
        <v>500000000</v>
      </c>
      <c r="Z4329">
        <v>0</v>
      </c>
      <c r="AA4329" t="s">
        <v>2028</v>
      </c>
    </row>
    <row r="4330" spans="1:27" ht="15" customHeight="1">
      <c r="A4330" s="962" t="s">
        <v>254</v>
      </c>
      <c r="B4330" t="s">
        <v>286</v>
      </c>
      <c r="C4330" t="s">
        <v>13</v>
      </c>
      <c r="D4330" t="s">
        <v>11</v>
      </c>
      <c r="E4330" t="s">
        <v>511</v>
      </c>
      <c r="F4330" t="s">
        <v>471</v>
      </c>
      <c r="R4330">
        <v>0</v>
      </c>
      <c r="U4330">
        <v>0</v>
      </c>
      <c r="V4330">
        <v>0</v>
      </c>
      <c r="X4330">
        <v>0</v>
      </c>
      <c r="Y4330">
        <v>500000000</v>
      </c>
      <c r="Z4330">
        <v>0</v>
      </c>
      <c r="AA4330" t="s">
        <v>2028</v>
      </c>
    </row>
    <row r="4331" spans="1:27" ht="15" customHeight="1">
      <c r="A4331" s="962" t="s">
        <v>254</v>
      </c>
      <c r="B4331" t="s">
        <v>303</v>
      </c>
      <c r="C4331" t="s">
        <v>13</v>
      </c>
      <c r="D4331" t="s">
        <v>11</v>
      </c>
      <c r="E4331" t="s">
        <v>511</v>
      </c>
      <c r="F4331" t="s">
        <v>471</v>
      </c>
      <c r="R4331">
        <v>0</v>
      </c>
      <c r="U4331">
        <v>0</v>
      </c>
      <c r="V4331">
        <v>0</v>
      </c>
      <c r="X4331">
        <v>0</v>
      </c>
      <c r="Y4331">
        <v>500000000</v>
      </c>
      <c r="Z4331">
        <v>0</v>
      </c>
      <c r="AA4331" t="s">
        <v>2028</v>
      </c>
    </row>
    <row r="4332" spans="1:27" ht="15" customHeight="1">
      <c r="A4332" s="962" t="s">
        <v>254</v>
      </c>
      <c r="B4332" t="s">
        <v>291</v>
      </c>
      <c r="C4332" t="s">
        <v>13</v>
      </c>
      <c r="D4332" t="s">
        <v>11</v>
      </c>
      <c r="E4332" t="s">
        <v>511</v>
      </c>
      <c r="F4332" t="s">
        <v>471</v>
      </c>
      <c r="R4332">
        <v>0</v>
      </c>
      <c r="S4332">
        <v>0</v>
      </c>
      <c r="T4332">
        <v>0</v>
      </c>
      <c r="X4332">
        <v>0</v>
      </c>
      <c r="Y4332">
        <v>500000000</v>
      </c>
      <c r="AA4332" t="s">
        <v>2029</v>
      </c>
    </row>
    <row r="4333" spans="1:27" ht="15" customHeight="1">
      <c r="A4333" s="962" t="s">
        <v>254</v>
      </c>
      <c r="B4333" t="s">
        <v>293</v>
      </c>
      <c r="C4333" t="s">
        <v>13</v>
      </c>
      <c r="D4333" t="s">
        <v>11</v>
      </c>
      <c r="E4333" t="s">
        <v>511</v>
      </c>
      <c r="F4333" t="s">
        <v>471</v>
      </c>
      <c r="R4333">
        <v>0</v>
      </c>
      <c r="S4333">
        <v>0</v>
      </c>
      <c r="T4333">
        <v>0</v>
      </c>
      <c r="X4333">
        <v>0</v>
      </c>
      <c r="Y4333">
        <v>500000000</v>
      </c>
      <c r="AA4333" t="s">
        <v>2029</v>
      </c>
    </row>
    <row r="4334" spans="1:27" ht="15" customHeight="1">
      <c r="A4334" s="962" t="s">
        <v>254</v>
      </c>
      <c r="B4334" t="s">
        <v>288</v>
      </c>
      <c r="C4334" t="s">
        <v>13</v>
      </c>
      <c r="D4334" t="s">
        <v>11</v>
      </c>
      <c r="E4334" t="s">
        <v>511</v>
      </c>
      <c r="F4334" t="s">
        <v>471</v>
      </c>
      <c r="R4334">
        <v>0</v>
      </c>
      <c r="X4334">
        <v>0</v>
      </c>
      <c r="Y4334">
        <v>500000000</v>
      </c>
      <c r="AA4334" t="s">
        <v>2025</v>
      </c>
    </row>
    <row r="4335" spans="1:27" ht="15" customHeight="1">
      <c r="A4335" s="962" t="s">
        <v>254</v>
      </c>
      <c r="B4335" t="s">
        <v>298</v>
      </c>
      <c r="C4335" t="s">
        <v>13</v>
      </c>
      <c r="D4335" t="s">
        <v>11</v>
      </c>
      <c r="E4335" t="s">
        <v>511</v>
      </c>
      <c r="F4335" t="s">
        <v>471</v>
      </c>
      <c r="R4335">
        <v>0</v>
      </c>
      <c r="X4335">
        <v>0</v>
      </c>
      <c r="Y4335">
        <v>500000000</v>
      </c>
      <c r="AA4335" t="s">
        <v>2025</v>
      </c>
    </row>
    <row r="4336" spans="1:27" ht="15" customHeight="1">
      <c r="A4336" s="962" t="s">
        <v>254</v>
      </c>
      <c r="B4336" t="s">
        <v>297</v>
      </c>
      <c r="C4336" t="s">
        <v>13</v>
      </c>
      <c r="D4336" t="s">
        <v>11</v>
      </c>
      <c r="E4336" t="s">
        <v>511</v>
      </c>
      <c r="F4336" t="s">
        <v>471</v>
      </c>
      <c r="R4336">
        <v>0</v>
      </c>
      <c r="X4336">
        <v>0</v>
      </c>
      <c r="Y4336">
        <v>500000000</v>
      </c>
      <c r="AA4336" t="s">
        <v>2025</v>
      </c>
    </row>
    <row r="4337" spans="1:27" ht="15" customHeight="1">
      <c r="A4337" s="962" t="s">
        <v>254</v>
      </c>
      <c r="B4337" t="s">
        <v>287</v>
      </c>
      <c r="C4337" t="s">
        <v>13</v>
      </c>
      <c r="D4337" t="s">
        <v>11</v>
      </c>
      <c r="E4337" t="s">
        <v>511</v>
      </c>
      <c r="F4337" t="s">
        <v>471</v>
      </c>
      <c r="R4337">
        <v>5.0999999999999996</v>
      </c>
      <c r="X4337">
        <v>0</v>
      </c>
      <c r="Y4337">
        <v>500000000</v>
      </c>
      <c r="AA4337" t="s">
        <v>2025</v>
      </c>
    </row>
    <row r="4338" spans="1:27" ht="15" customHeight="1">
      <c r="A4338" s="962" t="s">
        <v>254</v>
      </c>
      <c r="B4338" t="s">
        <v>296</v>
      </c>
      <c r="C4338" t="s">
        <v>13</v>
      </c>
      <c r="D4338" t="s">
        <v>11</v>
      </c>
      <c r="E4338" t="s">
        <v>511</v>
      </c>
      <c r="F4338" t="s">
        <v>471</v>
      </c>
      <c r="R4338">
        <v>0</v>
      </c>
      <c r="S4338">
        <v>0</v>
      </c>
      <c r="T4338">
        <v>0</v>
      </c>
      <c r="X4338">
        <v>0</v>
      </c>
      <c r="Y4338">
        <v>500000000</v>
      </c>
      <c r="AA4338" t="s">
        <v>2029</v>
      </c>
    </row>
    <row r="4339" spans="1:27" ht="15" customHeight="1">
      <c r="A4339" s="962" t="s">
        <v>254</v>
      </c>
      <c r="B4339" t="s">
        <v>319</v>
      </c>
      <c r="C4339" t="s">
        <v>13</v>
      </c>
      <c r="D4339" t="s">
        <v>11</v>
      </c>
      <c r="E4339" t="s">
        <v>511</v>
      </c>
      <c r="F4339" t="s">
        <v>471</v>
      </c>
      <c r="H4339" t="s">
        <v>958</v>
      </c>
      <c r="I4339" t="s">
        <v>848</v>
      </c>
      <c r="J4339" t="s">
        <v>959</v>
      </c>
      <c r="K4339" t="s">
        <v>849</v>
      </c>
      <c r="L4339" t="s">
        <v>960</v>
      </c>
      <c r="M4339" t="s">
        <v>848</v>
      </c>
      <c r="O4339" t="s">
        <v>882</v>
      </c>
      <c r="P4339" t="s">
        <v>851</v>
      </c>
      <c r="Q4339" t="s">
        <v>337</v>
      </c>
      <c r="R4339">
        <v>5.0999999999999996</v>
      </c>
      <c r="X4339">
        <v>0</v>
      </c>
      <c r="Y4339">
        <v>500000000</v>
      </c>
      <c r="AA4339" t="s">
        <v>2025</v>
      </c>
    </row>
    <row r="4340" spans="1:27" ht="15" customHeight="1">
      <c r="A4340" s="962" t="s">
        <v>254</v>
      </c>
      <c r="B4340" t="s">
        <v>317</v>
      </c>
      <c r="C4340" t="s">
        <v>13</v>
      </c>
      <c r="D4340" t="s">
        <v>11</v>
      </c>
      <c r="E4340" t="s">
        <v>511</v>
      </c>
      <c r="F4340" t="s">
        <v>471</v>
      </c>
      <c r="J4340" t="s">
        <v>959</v>
      </c>
      <c r="K4340" t="s">
        <v>849</v>
      </c>
      <c r="L4340" t="s">
        <v>960</v>
      </c>
      <c r="O4340" t="s">
        <v>882</v>
      </c>
      <c r="P4340" t="s">
        <v>851</v>
      </c>
      <c r="Q4340" t="s">
        <v>337</v>
      </c>
      <c r="R4340">
        <v>5.0999999999999996</v>
      </c>
      <c r="X4340">
        <v>0</v>
      </c>
      <c r="Y4340">
        <v>500000000</v>
      </c>
      <c r="AA4340" t="s">
        <v>2025</v>
      </c>
    </row>
    <row r="4341" spans="1:27" ht="15" customHeight="1">
      <c r="A4341" s="962" t="s">
        <v>254</v>
      </c>
      <c r="B4341" t="s">
        <v>305</v>
      </c>
      <c r="C4341" t="s">
        <v>13</v>
      </c>
      <c r="D4341" t="s">
        <v>11</v>
      </c>
      <c r="E4341" t="s">
        <v>511</v>
      </c>
      <c r="F4341" t="s">
        <v>471</v>
      </c>
      <c r="R4341">
        <v>5.0999999999999996</v>
      </c>
      <c r="X4341">
        <v>0</v>
      </c>
      <c r="Y4341">
        <v>500000000</v>
      </c>
      <c r="AA4341" t="s">
        <v>2025</v>
      </c>
    </row>
    <row r="4342" spans="1:27" ht="15" customHeight="1">
      <c r="A4342" s="962" t="s">
        <v>254</v>
      </c>
      <c r="B4342" t="s">
        <v>321</v>
      </c>
      <c r="C4342" t="s">
        <v>13</v>
      </c>
      <c r="D4342" t="s">
        <v>11</v>
      </c>
      <c r="E4342" t="s">
        <v>511</v>
      </c>
      <c r="F4342" t="s">
        <v>471</v>
      </c>
      <c r="H4342" t="s">
        <v>595</v>
      </c>
      <c r="I4342" t="s">
        <v>353</v>
      </c>
      <c r="K4342" t="s">
        <v>333</v>
      </c>
      <c r="L4342" t="s">
        <v>354</v>
      </c>
      <c r="M4342" t="s">
        <v>58</v>
      </c>
      <c r="O4342" t="s">
        <v>335</v>
      </c>
      <c r="P4342" t="s">
        <v>336</v>
      </c>
      <c r="Q4342" t="s">
        <v>337</v>
      </c>
      <c r="R4342">
        <v>15.6</v>
      </c>
      <c r="U4342">
        <v>15.56</v>
      </c>
      <c r="V4342">
        <v>0.78</v>
      </c>
      <c r="W4342">
        <v>0.1</v>
      </c>
      <c r="X4342">
        <v>0</v>
      </c>
      <c r="Y4342">
        <v>500000000</v>
      </c>
      <c r="Z4342">
        <v>0</v>
      </c>
      <c r="AA4342" t="s">
        <v>2028</v>
      </c>
    </row>
    <row r="4343" spans="1:27" ht="15" customHeight="1">
      <c r="A4343" s="962" t="s">
        <v>254</v>
      </c>
      <c r="B4343" t="s">
        <v>324</v>
      </c>
      <c r="C4343" t="s">
        <v>13</v>
      </c>
      <c r="D4343" t="s">
        <v>11</v>
      </c>
      <c r="E4343" t="s">
        <v>511</v>
      </c>
      <c r="F4343" t="s">
        <v>471</v>
      </c>
      <c r="R4343">
        <v>0</v>
      </c>
      <c r="U4343">
        <v>0</v>
      </c>
      <c r="V4343">
        <v>0</v>
      </c>
      <c r="X4343">
        <v>0</v>
      </c>
      <c r="Y4343">
        <v>500000000</v>
      </c>
      <c r="Z4343">
        <v>0</v>
      </c>
      <c r="AA4343" t="s">
        <v>2028</v>
      </c>
    </row>
    <row r="4344" spans="1:27" ht="15" customHeight="1">
      <c r="A4344" s="962" t="s">
        <v>255</v>
      </c>
      <c r="B4344" t="s">
        <v>322</v>
      </c>
      <c r="C4344" t="s">
        <v>13</v>
      </c>
      <c r="D4344" t="s">
        <v>11</v>
      </c>
      <c r="E4344" t="s">
        <v>511</v>
      </c>
      <c r="F4344" t="s">
        <v>471</v>
      </c>
      <c r="H4344" t="s">
        <v>848</v>
      </c>
      <c r="I4344" t="s">
        <v>853</v>
      </c>
      <c r="J4344" t="s">
        <v>949</v>
      </c>
      <c r="K4344" t="s">
        <v>849</v>
      </c>
      <c r="L4344" t="s">
        <v>1993</v>
      </c>
      <c r="M4344" t="s">
        <v>55</v>
      </c>
      <c r="O4344" t="s">
        <v>361</v>
      </c>
      <c r="P4344" t="s">
        <v>667</v>
      </c>
      <c r="Q4344" t="s">
        <v>668</v>
      </c>
      <c r="R4344">
        <v>0</v>
      </c>
      <c r="X4344">
        <v>0</v>
      </c>
      <c r="Y4344">
        <v>500000000</v>
      </c>
      <c r="AA4344" t="s">
        <v>2025</v>
      </c>
    </row>
    <row r="4345" spans="1:27" ht="15" customHeight="1">
      <c r="A4345" s="962" t="s">
        <v>255</v>
      </c>
      <c r="B4345" t="s">
        <v>301</v>
      </c>
      <c r="C4345" t="s">
        <v>13</v>
      </c>
      <c r="D4345" t="s">
        <v>11</v>
      </c>
      <c r="E4345" t="s">
        <v>511</v>
      </c>
      <c r="F4345" t="s">
        <v>471</v>
      </c>
      <c r="H4345" t="s">
        <v>856</v>
      </c>
      <c r="I4345" t="s">
        <v>853</v>
      </c>
      <c r="J4345" t="s">
        <v>949</v>
      </c>
      <c r="K4345" t="s">
        <v>849</v>
      </c>
      <c r="L4345" t="s">
        <v>857</v>
      </c>
      <c r="M4345" t="s">
        <v>55</v>
      </c>
      <c r="O4345" t="s">
        <v>361</v>
      </c>
      <c r="P4345" t="s">
        <v>851</v>
      </c>
      <c r="Q4345" t="s">
        <v>337</v>
      </c>
      <c r="R4345">
        <v>0.14000000000000001</v>
      </c>
      <c r="X4345">
        <v>0</v>
      </c>
      <c r="Y4345">
        <v>500000000</v>
      </c>
      <c r="AA4345" t="s">
        <v>2025</v>
      </c>
    </row>
    <row r="4346" spans="1:27" ht="15" customHeight="1">
      <c r="A4346" s="962" t="s">
        <v>255</v>
      </c>
      <c r="B4346" t="s">
        <v>307</v>
      </c>
      <c r="C4346" t="s">
        <v>13</v>
      </c>
      <c r="D4346" t="s">
        <v>11</v>
      </c>
      <c r="E4346" t="s">
        <v>511</v>
      </c>
      <c r="F4346" t="s">
        <v>471</v>
      </c>
      <c r="H4346" t="s">
        <v>858</v>
      </c>
      <c r="I4346" t="s">
        <v>853</v>
      </c>
      <c r="J4346" t="s">
        <v>949</v>
      </c>
      <c r="K4346" t="s">
        <v>849</v>
      </c>
      <c r="L4346" t="s">
        <v>859</v>
      </c>
      <c r="M4346" t="s">
        <v>55</v>
      </c>
      <c r="O4346" t="s">
        <v>361</v>
      </c>
      <c r="P4346" t="s">
        <v>851</v>
      </c>
      <c r="Q4346" t="s">
        <v>337</v>
      </c>
      <c r="R4346">
        <v>0</v>
      </c>
      <c r="X4346">
        <v>0</v>
      </c>
      <c r="Y4346">
        <v>500000000</v>
      </c>
      <c r="AA4346" t="s">
        <v>2025</v>
      </c>
    </row>
    <row r="4347" spans="1:27" ht="15" customHeight="1">
      <c r="A4347" s="962" t="s">
        <v>255</v>
      </c>
      <c r="B4347" t="s">
        <v>315</v>
      </c>
      <c r="C4347" t="s">
        <v>13</v>
      </c>
      <c r="D4347" t="s">
        <v>11</v>
      </c>
      <c r="E4347" t="s">
        <v>511</v>
      </c>
      <c r="F4347" t="s">
        <v>471</v>
      </c>
      <c r="H4347" t="s">
        <v>860</v>
      </c>
      <c r="I4347" t="s">
        <v>853</v>
      </c>
      <c r="J4347" t="s">
        <v>949</v>
      </c>
      <c r="K4347" t="s">
        <v>849</v>
      </c>
      <c r="L4347" t="s">
        <v>861</v>
      </c>
      <c r="M4347" t="s">
        <v>55</v>
      </c>
      <c r="O4347" t="s">
        <v>361</v>
      </c>
      <c r="P4347" t="s">
        <v>851</v>
      </c>
      <c r="Q4347" t="s">
        <v>337</v>
      </c>
      <c r="R4347">
        <v>0</v>
      </c>
      <c r="X4347">
        <v>0</v>
      </c>
      <c r="Y4347">
        <v>500000000</v>
      </c>
      <c r="AA4347" t="s">
        <v>2025</v>
      </c>
    </row>
    <row r="4348" spans="1:27" ht="15" customHeight="1">
      <c r="A4348" s="962" t="s">
        <v>255</v>
      </c>
      <c r="B4348" t="s">
        <v>308</v>
      </c>
      <c r="C4348" t="s">
        <v>13</v>
      </c>
      <c r="D4348" t="s">
        <v>11</v>
      </c>
      <c r="E4348" t="s">
        <v>511</v>
      </c>
      <c r="F4348" t="s">
        <v>471</v>
      </c>
      <c r="H4348" t="s">
        <v>862</v>
      </c>
      <c r="I4348" t="s">
        <v>853</v>
      </c>
      <c r="J4348" t="s">
        <v>949</v>
      </c>
      <c r="K4348" t="s">
        <v>849</v>
      </c>
      <c r="L4348" t="s">
        <v>863</v>
      </c>
      <c r="M4348" t="s">
        <v>55</v>
      </c>
      <c r="O4348" t="s">
        <v>361</v>
      </c>
      <c r="P4348" t="s">
        <v>851</v>
      </c>
      <c r="Q4348" t="s">
        <v>337</v>
      </c>
      <c r="R4348">
        <v>0</v>
      </c>
      <c r="X4348">
        <v>0</v>
      </c>
      <c r="Y4348">
        <v>500000000</v>
      </c>
      <c r="AA4348" t="s">
        <v>2025</v>
      </c>
    </row>
    <row r="4349" spans="1:27" ht="15" customHeight="1">
      <c r="A4349" s="962" t="s">
        <v>255</v>
      </c>
      <c r="B4349" t="s">
        <v>311</v>
      </c>
      <c r="C4349" t="s">
        <v>13</v>
      </c>
      <c r="D4349" t="s">
        <v>11</v>
      </c>
      <c r="E4349" t="s">
        <v>511</v>
      </c>
      <c r="F4349" t="s">
        <v>471</v>
      </c>
      <c r="H4349" t="s">
        <v>864</v>
      </c>
      <c r="I4349" t="s">
        <v>853</v>
      </c>
      <c r="J4349" t="s">
        <v>949</v>
      </c>
      <c r="K4349" t="s">
        <v>849</v>
      </c>
      <c r="L4349" t="s">
        <v>865</v>
      </c>
      <c r="M4349" t="s">
        <v>55</v>
      </c>
      <c r="O4349" t="s">
        <v>361</v>
      </c>
      <c r="P4349" t="s">
        <v>851</v>
      </c>
      <c r="Q4349" t="s">
        <v>337</v>
      </c>
      <c r="R4349">
        <v>0.1</v>
      </c>
      <c r="X4349">
        <v>0</v>
      </c>
      <c r="Y4349">
        <v>500000000</v>
      </c>
      <c r="AA4349" t="s">
        <v>2025</v>
      </c>
    </row>
    <row r="4350" spans="1:27" ht="15" customHeight="1">
      <c r="A4350" s="962" t="s">
        <v>255</v>
      </c>
      <c r="B4350" t="s">
        <v>312</v>
      </c>
      <c r="C4350" t="s">
        <v>13</v>
      </c>
      <c r="D4350" t="s">
        <v>11</v>
      </c>
      <c r="E4350" t="s">
        <v>511</v>
      </c>
      <c r="F4350" t="s">
        <v>471</v>
      </c>
      <c r="H4350" t="s">
        <v>866</v>
      </c>
      <c r="I4350" t="s">
        <v>853</v>
      </c>
      <c r="J4350" t="s">
        <v>949</v>
      </c>
      <c r="K4350" t="s">
        <v>849</v>
      </c>
      <c r="L4350" t="s">
        <v>867</v>
      </c>
      <c r="M4350" t="s">
        <v>55</v>
      </c>
      <c r="O4350" t="s">
        <v>361</v>
      </c>
      <c r="P4350" t="s">
        <v>851</v>
      </c>
      <c r="Q4350" t="s">
        <v>337</v>
      </c>
      <c r="R4350">
        <v>0</v>
      </c>
      <c r="X4350">
        <v>0</v>
      </c>
      <c r="Y4350">
        <v>500000000</v>
      </c>
      <c r="AA4350" t="s">
        <v>2025</v>
      </c>
    </row>
    <row r="4351" spans="1:27" ht="15" customHeight="1">
      <c r="A4351" s="962" t="s">
        <v>255</v>
      </c>
      <c r="B4351" t="s">
        <v>300</v>
      </c>
      <c r="C4351" t="s">
        <v>13</v>
      </c>
      <c r="D4351" t="s">
        <v>11</v>
      </c>
      <c r="E4351" t="s">
        <v>511</v>
      </c>
      <c r="F4351" t="s">
        <v>471</v>
      </c>
      <c r="I4351" t="s">
        <v>853</v>
      </c>
      <c r="J4351" t="s">
        <v>949</v>
      </c>
      <c r="K4351" t="s">
        <v>849</v>
      </c>
      <c r="L4351" t="s">
        <v>857</v>
      </c>
      <c r="M4351" t="s">
        <v>55</v>
      </c>
      <c r="O4351" t="s">
        <v>361</v>
      </c>
      <c r="P4351" t="s">
        <v>851</v>
      </c>
      <c r="Q4351" t="s">
        <v>337</v>
      </c>
      <c r="R4351">
        <v>0.14000000000000001</v>
      </c>
      <c r="X4351">
        <v>0</v>
      </c>
      <c r="Y4351">
        <v>500000000</v>
      </c>
      <c r="AA4351" t="s">
        <v>2025</v>
      </c>
    </row>
    <row r="4352" spans="1:27" ht="15" customHeight="1">
      <c r="A4352" s="962" t="s">
        <v>255</v>
      </c>
      <c r="B4352" t="s">
        <v>298</v>
      </c>
      <c r="C4352" t="s">
        <v>13</v>
      </c>
      <c r="D4352" t="s">
        <v>11</v>
      </c>
      <c r="E4352" t="s">
        <v>511</v>
      </c>
      <c r="F4352" t="s">
        <v>471</v>
      </c>
      <c r="R4352">
        <v>0.14000000000000001</v>
      </c>
      <c r="X4352">
        <v>0</v>
      </c>
      <c r="Y4352">
        <v>500000000</v>
      </c>
      <c r="AA4352" t="s">
        <v>2025</v>
      </c>
    </row>
    <row r="4353" spans="1:27" ht="15" customHeight="1">
      <c r="A4353" s="962" t="s">
        <v>255</v>
      </c>
      <c r="B4353" t="s">
        <v>297</v>
      </c>
      <c r="C4353" t="s">
        <v>13</v>
      </c>
      <c r="D4353" t="s">
        <v>11</v>
      </c>
      <c r="E4353" t="s">
        <v>511</v>
      </c>
      <c r="F4353" t="s">
        <v>471</v>
      </c>
      <c r="R4353">
        <v>0.14000000000000001</v>
      </c>
      <c r="X4353">
        <v>0</v>
      </c>
      <c r="Y4353">
        <v>500000000</v>
      </c>
      <c r="AA4353" t="s">
        <v>2025</v>
      </c>
    </row>
    <row r="4354" spans="1:27" ht="15" customHeight="1">
      <c r="A4354" s="962" t="s">
        <v>255</v>
      </c>
      <c r="B4354" t="s">
        <v>288</v>
      </c>
      <c r="C4354" t="s">
        <v>13</v>
      </c>
      <c r="D4354" t="s">
        <v>11</v>
      </c>
      <c r="E4354" t="s">
        <v>511</v>
      </c>
      <c r="F4354" t="s">
        <v>471</v>
      </c>
      <c r="R4354">
        <v>0.14000000000000001</v>
      </c>
      <c r="X4354">
        <v>0</v>
      </c>
      <c r="Y4354">
        <v>500000000</v>
      </c>
      <c r="AA4354" t="s">
        <v>2025</v>
      </c>
    </row>
    <row r="4355" spans="1:27" ht="15" customHeight="1">
      <c r="A4355" s="962" t="s">
        <v>255</v>
      </c>
      <c r="B4355" t="s">
        <v>287</v>
      </c>
      <c r="C4355" t="s">
        <v>13</v>
      </c>
      <c r="D4355" t="s">
        <v>11</v>
      </c>
      <c r="E4355" t="s">
        <v>511</v>
      </c>
      <c r="F4355" t="s">
        <v>471</v>
      </c>
      <c r="R4355">
        <v>0.25</v>
      </c>
      <c r="X4355">
        <v>0</v>
      </c>
      <c r="Y4355">
        <v>500000000</v>
      </c>
      <c r="AA4355" t="s">
        <v>2025</v>
      </c>
    </row>
    <row r="4356" spans="1:27" ht="15" customHeight="1">
      <c r="A4356" s="962" t="s">
        <v>255</v>
      </c>
      <c r="B4356" t="s">
        <v>306</v>
      </c>
      <c r="C4356" t="s">
        <v>13</v>
      </c>
      <c r="D4356" t="s">
        <v>11</v>
      </c>
      <c r="E4356" t="s">
        <v>511</v>
      </c>
      <c r="F4356" t="s">
        <v>471</v>
      </c>
      <c r="I4356" t="s">
        <v>853</v>
      </c>
      <c r="J4356" t="s">
        <v>949</v>
      </c>
      <c r="K4356" t="s">
        <v>849</v>
      </c>
      <c r="L4356" t="s">
        <v>1994</v>
      </c>
      <c r="M4356" t="s">
        <v>55</v>
      </c>
      <c r="O4356" t="s">
        <v>361</v>
      </c>
      <c r="P4356" t="s">
        <v>851</v>
      </c>
      <c r="Q4356" t="s">
        <v>337</v>
      </c>
      <c r="R4356">
        <v>0</v>
      </c>
      <c r="X4356">
        <v>0</v>
      </c>
      <c r="Y4356">
        <v>500000000</v>
      </c>
      <c r="AA4356" t="s">
        <v>2025</v>
      </c>
    </row>
    <row r="4357" spans="1:27" ht="15" customHeight="1">
      <c r="A4357" s="962" t="s">
        <v>255</v>
      </c>
      <c r="B4357" t="s">
        <v>305</v>
      </c>
      <c r="C4357" t="s">
        <v>13</v>
      </c>
      <c r="D4357" t="s">
        <v>11</v>
      </c>
      <c r="E4357" t="s">
        <v>511</v>
      </c>
      <c r="F4357" t="s">
        <v>471</v>
      </c>
      <c r="R4357">
        <v>0.11</v>
      </c>
      <c r="X4357">
        <v>0</v>
      </c>
      <c r="Y4357">
        <v>500000000</v>
      </c>
      <c r="AA4357" t="s">
        <v>2025</v>
      </c>
    </row>
    <row r="4358" spans="1:27" ht="15" customHeight="1">
      <c r="A4358" s="962" t="s">
        <v>255</v>
      </c>
      <c r="B4358" t="s">
        <v>309</v>
      </c>
      <c r="C4358" t="s">
        <v>13</v>
      </c>
      <c r="D4358" t="s">
        <v>11</v>
      </c>
      <c r="E4358" t="s">
        <v>511</v>
      </c>
      <c r="F4358" t="s">
        <v>471</v>
      </c>
      <c r="I4358" t="s">
        <v>853</v>
      </c>
      <c r="J4358" t="s">
        <v>949</v>
      </c>
      <c r="K4358" t="s">
        <v>849</v>
      </c>
      <c r="L4358" t="s">
        <v>1995</v>
      </c>
      <c r="M4358" t="s">
        <v>55</v>
      </c>
      <c r="O4358" t="s">
        <v>361</v>
      </c>
      <c r="P4358" t="s">
        <v>851</v>
      </c>
      <c r="Q4358" t="s">
        <v>337</v>
      </c>
      <c r="R4358">
        <v>0.11</v>
      </c>
      <c r="X4358">
        <v>0</v>
      </c>
      <c r="Y4358">
        <v>500000000</v>
      </c>
      <c r="AA4358" t="s">
        <v>2025</v>
      </c>
    </row>
    <row r="4359" spans="1:27" ht="15" customHeight="1">
      <c r="A4359" s="962" t="s">
        <v>255</v>
      </c>
      <c r="B4359" t="s">
        <v>313</v>
      </c>
      <c r="C4359" t="s">
        <v>13</v>
      </c>
      <c r="D4359" t="s">
        <v>11</v>
      </c>
      <c r="E4359" t="s">
        <v>511</v>
      </c>
      <c r="F4359" t="s">
        <v>471</v>
      </c>
      <c r="I4359" t="s">
        <v>853</v>
      </c>
      <c r="J4359" t="s">
        <v>949</v>
      </c>
      <c r="K4359" t="s">
        <v>849</v>
      </c>
      <c r="L4359" t="s">
        <v>861</v>
      </c>
      <c r="M4359" t="s">
        <v>55</v>
      </c>
      <c r="O4359" t="s">
        <v>361</v>
      </c>
      <c r="P4359" t="s">
        <v>851</v>
      </c>
      <c r="Q4359" t="s">
        <v>337</v>
      </c>
      <c r="R4359">
        <v>0</v>
      </c>
      <c r="X4359">
        <v>0</v>
      </c>
      <c r="Y4359">
        <v>500000000</v>
      </c>
      <c r="AA4359" t="s">
        <v>2025</v>
      </c>
    </row>
    <row r="4360" spans="1:27" ht="15" customHeight="1">
      <c r="A4360" s="962" t="s">
        <v>257</v>
      </c>
      <c r="B4360" t="s">
        <v>290</v>
      </c>
      <c r="C4360" t="s">
        <v>13</v>
      </c>
      <c r="D4360" t="s">
        <v>11</v>
      </c>
      <c r="E4360" t="s">
        <v>511</v>
      </c>
      <c r="F4360" t="s">
        <v>471</v>
      </c>
      <c r="J4360" t="s">
        <v>1996</v>
      </c>
      <c r="R4360">
        <v>0</v>
      </c>
      <c r="S4360">
        <v>0</v>
      </c>
      <c r="T4360">
        <v>500000000</v>
      </c>
      <c r="X4360">
        <v>0</v>
      </c>
      <c r="Y4360">
        <v>500000000</v>
      </c>
      <c r="AA4360" t="s">
        <v>2027</v>
      </c>
    </row>
    <row r="4361" spans="1:27" ht="15" customHeight="1">
      <c r="A4361" s="962" t="s">
        <v>257</v>
      </c>
      <c r="B4361" t="s">
        <v>292</v>
      </c>
      <c r="C4361" t="s">
        <v>13</v>
      </c>
      <c r="D4361" t="s">
        <v>11</v>
      </c>
      <c r="E4361" t="s">
        <v>511</v>
      </c>
      <c r="F4361" t="s">
        <v>471</v>
      </c>
      <c r="J4361" t="s">
        <v>1997</v>
      </c>
      <c r="R4361">
        <v>0</v>
      </c>
      <c r="S4361">
        <v>0</v>
      </c>
      <c r="T4361">
        <v>500000000</v>
      </c>
      <c r="X4361">
        <v>0</v>
      </c>
      <c r="Y4361">
        <v>500000000</v>
      </c>
      <c r="AA4361" t="s">
        <v>2027</v>
      </c>
    </row>
    <row r="4362" spans="1:27" ht="15" customHeight="1">
      <c r="A4362" s="962" t="s">
        <v>257</v>
      </c>
      <c r="B4362" t="s">
        <v>295</v>
      </c>
      <c r="C4362" t="s">
        <v>13</v>
      </c>
      <c r="D4362" t="s">
        <v>11</v>
      </c>
      <c r="E4362" t="s">
        <v>511</v>
      </c>
      <c r="F4362" t="s">
        <v>471</v>
      </c>
      <c r="J4362" t="s">
        <v>1998</v>
      </c>
      <c r="R4362">
        <v>0</v>
      </c>
      <c r="S4362">
        <v>0</v>
      </c>
      <c r="T4362">
        <v>500000000</v>
      </c>
      <c r="X4362">
        <v>0</v>
      </c>
      <c r="Y4362">
        <v>500000000</v>
      </c>
      <c r="AA4362" t="s">
        <v>2027</v>
      </c>
    </row>
    <row r="4363" spans="1:27" ht="15" customHeight="1">
      <c r="A4363" s="962" t="s">
        <v>257</v>
      </c>
      <c r="B4363" t="s">
        <v>296</v>
      </c>
      <c r="C4363" t="s">
        <v>13</v>
      </c>
      <c r="D4363" t="s">
        <v>11</v>
      </c>
      <c r="E4363" t="s">
        <v>511</v>
      </c>
      <c r="F4363" t="s">
        <v>471</v>
      </c>
      <c r="J4363" t="s">
        <v>1999</v>
      </c>
      <c r="R4363">
        <v>0</v>
      </c>
      <c r="S4363">
        <v>0</v>
      </c>
      <c r="T4363">
        <v>500000000</v>
      </c>
      <c r="X4363">
        <v>0</v>
      </c>
      <c r="Y4363">
        <v>500000000</v>
      </c>
      <c r="AA4363" t="s">
        <v>2027</v>
      </c>
    </row>
    <row r="4364" spans="1:27" ht="15" customHeight="1">
      <c r="A4364" s="962" t="s">
        <v>257</v>
      </c>
      <c r="B4364" t="s">
        <v>316</v>
      </c>
      <c r="C4364" t="s">
        <v>13</v>
      </c>
      <c r="D4364" t="s">
        <v>11</v>
      </c>
      <c r="E4364" t="s">
        <v>511</v>
      </c>
      <c r="F4364" t="s">
        <v>471</v>
      </c>
      <c r="J4364" t="s">
        <v>2004</v>
      </c>
      <c r="R4364">
        <v>0</v>
      </c>
      <c r="S4364">
        <v>0</v>
      </c>
      <c r="T4364">
        <v>500000000</v>
      </c>
      <c r="X4364">
        <v>0</v>
      </c>
      <c r="Y4364">
        <v>500000000</v>
      </c>
      <c r="AA4364" t="s">
        <v>2027</v>
      </c>
    </row>
    <row r="4365" spans="1:27" ht="15" customHeight="1">
      <c r="A4365" s="962" t="s">
        <v>257</v>
      </c>
      <c r="B4365" t="s">
        <v>289</v>
      </c>
      <c r="C4365" t="s">
        <v>13</v>
      </c>
      <c r="D4365" t="s">
        <v>11</v>
      </c>
      <c r="E4365" t="s">
        <v>511</v>
      </c>
      <c r="F4365" t="s">
        <v>471</v>
      </c>
      <c r="R4365">
        <v>0</v>
      </c>
      <c r="S4365">
        <v>0</v>
      </c>
      <c r="T4365">
        <v>500000000</v>
      </c>
      <c r="X4365">
        <v>0</v>
      </c>
      <c r="Y4365">
        <v>500000000</v>
      </c>
      <c r="AA4365" t="s">
        <v>2027</v>
      </c>
    </row>
    <row r="4366" spans="1:27" ht="15" customHeight="1">
      <c r="A4366" s="962" t="s">
        <v>257</v>
      </c>
      <c r="B4366" t="s">
        <v>309</v>
      </c>
      <c r="C4366" t="s">
        <v>13</v>
      </c>
      <c r="D4366" t="s">
        <v>11</v>
      </c>
      <c r="E4366" t="s">
        <v>511</v>
      </c>
      <c r="F4366" t="s">
        <v>471</v>
      </c>
      <c r="R4366">
        <v>0</v>
      </c>
      <c r="S4366">
        <v>0</v>
      </c>
      <c r="T4366">
        <v>500000000</v>
      </c>
      <c r="X4366">
        <v>0</v>
      </c>
      <c r="Y4366">
        <v>500000000</v>
      </c>
      <c r="AA4366" t="s">
        <v>2027</v>
      </c>
    </row>
    <row r="4367" spans="1:27" ht="15" customHeight="1">
      <c r="A4367" s="962" t="s">
        <v>257</v>
      </c>
      <c r="B4367" t="s">
        <v>291</v>
      </c>
      <c r="C4367" t="s">
        <v>13</v>
      </c>
      <c r="D4367" t="s">
        <v>11</v>
      </c>
      <c r="E4367" t="s">
        <v>511</v>
      </c>
      <c r="F4367" t="s">
        <v>471</v>
      </c>
      <c r="R4367">
        <v>0</v>
      </c>
      <c r="S4367">
        <v>0</v>
      </c>
      <c r="T4367">
        <v>500000000</v>
      </c>
      <c r="X4367">
        <v>0</v>
      </c>
      <c r="Y4367">
        <v>500000000</v>
      </c>
      <c r="AA4367" t="s">
        <v>2027</v>
      </c>
    </row>
    <row r="4368" spans="1:27" ht="15" customHeight="1">
      <c r="A4368" s="962" t="s">
        <v>257</v>
      </c>
      <c r="B4368" t="s">
        <v>288</v>
      </c>
      <c r="C4368" t="s">
        <v>13</v>
      </c>
      <c r="D4368" t="s">
        <v>11</v>
      </c>
      <c r="E4368" t="s">
        <v>511</v>
      </c>
      <c r="F4368" t="s">
        <v>471</v>
      </c>
      <c r="R4368">
        <v>0</v>
      </c>
      <c r="S4368">
        <v>0</v>
      </c>
      <c r="T4368">
        <v>500000000</v>
      </c>
      <c r="X4368">
        <v>0</v>
      </c>
      <c r="Y4368">
        <v>500000000</v>
      </c>
      <c r="AA4368" t="s">
        <v>2027</v>
      </c>
    </row>
    <row r="4369" spans="1:27" ht="15" customHeight="1">
      <c r="A4369" s="962" t="s">
        <v>257</v>
      </c>
      <c r="B4369" t="s">
        <v>287</v>
      </c>
      <c r="C4369" t="s">
        <v>13</v>
      </c>
      <c r="D4369" t="s">
        <v>11</v>
      </c>
      <c r="E4369" t="s">
        <v>511</v>
      </c>
      <c r="F4369" t="s">
        <v>471</v>
      </c>
      <c r="R4369">
        <v>0</v>
      </c>
      <c r="S4369">
        <v>0</v>
      </c>
      <c r="T4369">
        <v>500000000</v>
      </c>
      <c r="X4369">
        <v>0</v>
      </c>
      <c r="Y4369">
        <v>500000000</v>
      </c>
      <c r="AA4369" t="s">
        <v>2027</v>
      </c>
    </row>
    <row r="4370" spans="1:27" ht="15" customHeight="1">
      <c r="A4370" s="962" t="s">
        <v>257</v>
      </c>
      <c r="B4370" t="s">
        <v>305</v>
      </c>
      <c r="C4370" t="s">
        <v>13</v>
      </c>
      <c r="D4370" t="s">
        <v>11</v>
      </c>
      <c r="E4370" t="s">
        <v>511</v>
      </c>
      <c r="F4370" t="s">
        <v>471</v>
      </c>
      <c r="R4370">
        <v>0</v>
      </c>
      <c r="S4370">
        <v>0</v>
      </c>
      <c r="T4370">
        <v>500000000</v>
      </c>
      <c r="X4370">
        <v>0</v>
      </c>
      <c r="Y4370">
        <v>500000000</v>
      </c>
      <c r="AA4370" t="s">
        <v>2027</v>
      </c>
    </row>
    <row r="4371" spans="1:27" ht="15" customHeight="1">
      <c r="A4371" s="962" t="s">
        <v>257</v>
      </c>
      <c r="B4371" t="s">
        <v>321</v>
      </c>
      <c r="C4371" t="s">
        <v>13</v>
      </c>
      <c r="D4371" t="s">
        <v>11</v>
      </c>
      <c r="E4371" t="s">
        <v>511</v>
      </c>
      <c r="F4371" t="s">
        <v>471</v>
      </c>
      <c r="R4371">
        <v>0</v>
      </c>
      <c r="S4371">
        <v>0</v>
      </c>
      <c r="T4371">
        <v>500000000</v>
      </c>
      <c r="X4371">
        <v>0</v>
      </c>
      <c r="Y4371">
        <v>500000000</v>
      </c>
      <c r="AA4371" t="s">
        <v>2027</v>
      </c>
    </row>
    <row r="4372" spans="1:27" ht="15" customHeight="1">
      <c r="A4372" s="962" t="s">
        <v>257</v>
      </c>
      <c r="B4372" t="s">
        <v>310</v>
      </c>
      <c r="C4372" t="s">
        <v>13</v>
      </c>
      <c r="D4372" t="s">
        <v>11</v>
      </c>
      <c r="E4372" t="s">
        <v>511</v>
      </c>
      <c r="F4372" t="s">
        <v>471</v>
      </c>
      <c r="R4372">
        <v>0</v>
      </c>
      <c r="S4372">
        <v>0</v>
      </c>
      <c r="T4372">
        <v>500000000</v>
      </c>
      <c r="X4372">
        <v>0</v>
      </c>
      <c r="Y4372">
        <v>500000000</v>
      </c>
      <c r="AA4372" t="s">
        <v>2027</v>
      </c>
    </row>
    <row r="4373" spans="1:27" ht="15" customHeight="1">
      <c r="A4373" s="962" t="s">
        <v>257</v>
      </c>
      <c r="B4373" t="s">
        <v>294</v>
      </c>
      <c r="C4373" t="s">
        <v>13</v>
      </c>
      <c r="D4373" t="s">
        <v>11</v>
      </c>
      <c r="E4373" t="s">
        <v>511</v>
      </c>
      <c r="F4373" t="s">
        <v>471</v>
      </c>
      <c r="R4373">
        <v>0</v>
      </c>
      <c r="S4373">
        <v>0</v>
      </c>
      <c r="T4373">
        <v>500000000</v>
      </c>
      <c r="X4373">
        <v>0</v>
      </c>
      <c r="Y4373">
        <v>500000000</v>
      </c>
      <c r="AA4373" t="s">
        <v>2027</v>
      </c>
    </row>
    <row r="4374" spans="1:27" ht="15" customHeight="1">
      <c r="A4374" s="962" t="s">
        <v>257</v>
      </c>
      <c r="B4374" t="s">
        <v>293</v>
      </c>
      <c r="C4374" t="s">
        <v>13</v>
      </c>
      <c r="D4374" t="s">
        <v>11</v>
      </c>
      <c r="E4374" t="s">
        <v>511</v>
      </c>
      <c r="F4374" t="s">
        <v>471</v>
      </c>
      <c r="R4374">
        <v>0</v>
      </c>
      <c r="S4374">
        <v>0</v>
      </c>
      <c r="T4374">
        <v>500000000</v>
      </c>
      <c r="X4374">
        <v>0</v>
      </c>
      <c r="Y4374">
        <v>500000000</v>
      </c>
      <c r="AA4374" t="s">
        <v>2027</v>
      </c>
    </row>
    <row r="4375" spans="1:27" ht="15" customHeight="1">
      <c r="A4375" s="962" t="s">
        <v>259</v>
      </c>
      <c r="B4375" t="s">
        <v>300</v>
      </c>
      <c r="C4375" t="s">
        <v>13</v>
      </c>
      <c r="D4375" t="s">
        <v>11</v>
      </c>
      <c r="E4375" t="s">
        <v>511</v>
      </c>
      <c r="F4375" t="s">
        <v>471</v>
      </c>
      <c r="R4375">
        <v>0</v>
      </c>
      <c r="S4375">
        <v>0</v>
      </c>
      <c r="T4375">
        <v>500000000</v>
      </c>
      <c r="X4375">
        <v>0</v>
      </c>
      <c r="Y4375">
        <v>500000000</v>
      </c>
      <c r="AA4375" t="s">
        <v>2027</v>
      </c>
    </row>
    <row r="4376" spans="1:27" ht="15" customHeight="1">
      <c r="A4376" s="962" t="s">
        <v>259</v>
      </c>
      <c r="B4376" t="s">
        <v>298</v>
      </c>
      <c r="C4376" t="s">
        <v>13</v>
      </c>
      <c r="D4376" t="s">
        <v>11</v>
      </c>
      <c r="E4376" t="s">
        <v>511</v>
      </c>
      <c r="F4376" t="s">
        <v>471</v>
      </c>
      <c r="R4376">
        <v>0</v>
      </c>
      <c r="S4376">
        <v>0</v>
      </c>
      <c r="T4376">
        <v>500000000</v>
      </c>
      <c r="X4376">
        <v>0</v>
      </c>
      <c r="Y4376">
        <v>500000000</v>
      </c>
      <c r="AA4376" t="s">
        <v>2027</v>
      </c>
    </row>
    <row r="4377" spans="1:27" ht="15" customHeight="1">
      <c r="A4377" s="962" t="s">
        <v>259</v>
      </c>
      <c r="B4377" t="s">
        <v>297</v>
      </c>
      <c r="C4377" t="s">
        <v>13</v>
      </c>
      <c r="D4377" t="s">
        <v>11</v>
      </c>
      <c r="E4377" t="s">
        <v>511</v>
      </c>
      <c r="F4377" t="s">
        <v>471</v>
      </c>
      <c r="R4377">
        <v>0</v>
      </c>
      <c r="S4377">
        <v>0</v>
      </c>
      <c r="T4377">
        <v>500000000</v>
      </c>
      <c r="X4377">
        <v>0</v>
      </c>
      <c r="Y4377">
        <v>500000000</v>
      </c>
      <c r="AA4377" t="s">
        <v>2027</v>
      </c>
    </row>
    <row r="4378" spans="1:27" ht="15" customHeight="1">
      <c r="A4378" s="962" t="s">
        <v>259</v>
      </c>
      <c r="B4378" t="s">
        <v>288</v>
      </c>
      <c r="C4378" t="s">
        <v>13</v>
      </c>
      <c r="D4378" t="s">
        <v>11</v>
      </c>
      <c r="E4378" t="s">
        <v>511</v>
      </c>
      <c r="F4378" t="s">
        <v>471</v>
      </c>
      <c r="R4378">
        <v>0</v>
      </c>
      <c r="S4378">
        <v>0</v>
      </c>
      <c r="T4378">
        <v>500000000</v>
      </c>
      <c r="X4378">
        <v>0</v>
      </c>
      <c r="Y4378">
        <v>500000000</v>
      </c>
      <c r="AA4378" t="s">
        <v>2027</v>
      </c>
    </row>
    <row r="4379" spans="1:27" ht="15" customHeight="1">
      <c r="A4379" s="962" t="s">
        <v>259</v>
      </c>
      <c r="B4379" t="s">
        <v>287</v>
      </c>
      <c r="C4379" t="s">
        <v>13</v>
      </c>
      <c r="D4379" t="s">
        <v>11</v>
      </c>
      <c r="E4379" t="s">
        <v>511</v>
      </c>
      <c r="F4379" t="s">
        <v>471</v>
      </c>
      <c r="R4379">
        <v>0</v>
      </c>
      <c r="S4379">
        <v>0</v>
      </c>
      <c r="T4379">
        <v>500000000</v>
      </c>
      <c r="X4379">
        <v>0</v>
      </c>
      <c r="Y4379">
        <v>500000000</v>
      </c>
      <c r="AA4379" t="s">
        <v>2027</v>
      </c>
    </row>
    <row r="4380" spans="1:27" ht="15" customHeight="1">
      <c r="A4380" s="962" t="s">
        <v>259</v>
      </c>
      <c r="B4380" t="s">
        <v>321</v>
      </c>
      <c r="C4380" t="s">
        <v>13</v>
      </c>
      <c r="D4380" t="s">
        <v>11</v>
      </c>
      <c r="E4380" t="s">
        <v>511</v>
      </c>
      <c r="F4380" t="s">
        <v>471</v>
      </c>
      <c r="R4380">
        <v>0</v>
      </c>
      <c r="S4380">
        <v>0</v>
      </c>
      <c r="T4380">
        <v>500000000</v>
      </c>
      <c r="X4380">
        <v>0</v>
      </c>
      <c r="Y4380">
        <v>500000000</v>
      </c>
      <c r="AA4380" t="s">
        <v>2027</v>
      </c>
    </row>
    <row r="4381" spans="1:27" ht="15" customHeight="1">
      <c r="A4381" s="962" t="s">
        <v>259</v>
      </c>
      <c r="B4381" t="s">
        <v>299</v>
      </c>
      <c r="C4381" t="s">
        <v>13</v>
      </c>
      <c r="D4381" t="s">
        <v>11</v>
      </c>
      <c r="E4381" t="s">
        <v>511</v>
      </c>
      <c r="F4381" t="s">
        <v>471</v>
      </c>
      <c r="R4381">
        <v>0</v>
      </c>
      <c r="S4381">
        <v>0</v>
      </c>
      <c r="T4381">
        <v>500000000</v>
      </c>
      <c r="X4381">
        <v>0</v>
      </c>
      <c r="Y4381">
        <v>500000000</v>
      </c>
      <c r="AA4381" t="s">
        <v>2027</v>
      </c>
    </row>
    <row r="4382" spans="1:27" ht="15" customHeight="1">
      <c r="A4382" s="962" t="s">
        <v>259</v>
      </c>
      <c r="B4382" t="s">
        <v>301</v>
      </c>
      <c r="C4382" t="s">
        <v>13</v>
      </c>
      <c r="D4382" t="s">
        <v>11</v>
      </c>
      <c r="E4382" t="s">
        <v>511</v>
      </c>
      <c r="F4382" t="s">
        <v>471</v>
      </c>
      <c r="R4382">
        <v>0</v>
      </c>
      <c r="S4382">
        <v>0</v>
      </c>
      <c r="T4382">
        <v>500000000</v>
      </c>
      <c r="X4382">
        <v>0</v>
      </c>
      <c r="Y4382">
        <v>500000000</v>
      </c>
      <c r="AA4382" t="s">
        <v>2027</v>
      </c>
    </row>
    <row r="4383" spans="1:27" ht="15" customHeight="1">
      <c r="A4383" s="962" t="s">
        <v>260</v>
      </c>
      <c r="B4383" t="s">
        <v>299</v>
      </c>
      <c r="C4383" t="s">
        <v>13</v>
      </c>
      <c r="D4383" t="s">
        <v>11</v>
      </c>
      <c r="E4383" t="s">
        <v>511</v>
      </c>
      <c r="F4383" t="s">
        <v>471</v>
      </c>
      <c r="R4383">
        <v>0</v>
      </c>
      <c r="S4383">
        <v>0</v>
      </c>
      <c r="T4383">
        <v>0</v>
      </c>
      <c r="X4383">
        <v>0</v>
      </c>
      <c r="Y4383">
        <v>500000000</v>
      </c>
      <c r="AA4383" t="s">
        <v>2029</v>
      </c>
    </row>
    <row r="4384" spans="1:27" ht="15" customHeight="1">
      <c r="A4384" s="962" t="s">
        <v>260</v>
      </c>
      <c r="B4384" t="s">
        <v>312</v>
      </c>
      <c r="C4384" t="s">
        <v>13</v>
      </c>
      <c r="D4384" t="s">
        <v>11</v>
      </c>
      <c r="E4384" t="s">
        <v>511</v>
      </c>
      <c r="F4384" t="s">
        <v>471</v>
      </c>
      <c r="R4384">
        <v>0</v>
      </c>
      <c r="S4384">
        <v>0</v>
      </c>
      <c r="T4384">
        <v>0</v>
      </c>
      <c r="X4384">
        <v>0</v>
      </c>
      <c r="Y4384">
        <v>500000000</v>
      </c>
      <c r="AA4384" t="s">
        <v>2029</v>
      </c>
    </row>
    <row r="4385" spans="1:27" ht="15" customHeight="1">
      <c r="A4385" s="962" t="s">
        <v>260</v>
      </c>
      <c r="B4385" t="s">
        <v>298</v>
      </c>
      <c r="C4385" t="s">
        <v>13</v>
      </c>
      <c r="D4385" t="s">
        <v>11</v>
      </c>
      <c r="E4385" t="s">
        <v>511</v>
      </c>
      <c r="F4385" t="s">
        <v>471</v>
      </c>
      <c r="R4385">
        <v>0</v>
      </c>
      <c r="S4385">
        <v>0</v>
      </c>
      <c r="T4385">
        <v>0</v>
      </c>
      <c r="X4385">
        <v>0</v>
      </c>
      <c r="Y4385">
        <v>500000000</v>
      </c>
      <c r="AA4385" t="s">
        <v>2029</v>
      </c>
    </row>
    <row r="4386" spans="1:27" ht="15" customHeight="1">
      <c r="A4386" s="962" t="s">
        <v>260</v>
      </c>
      <c r="B4386" t="s">
        <v>297</v>
      </c>
      <c r="C4386" t="s">
        <v>13</v>
      </c>
      <c r="D4386" t="s">
        <v>11</v>
      </c>
      <c r="E4386" t="s">
        <v>511</v>
      </c>
      <c r="F4386" t="s">
        <v>471</v>
      </c>
      <c r="R4386">
        <v>0</v>
      </c>
      <c r="S4386">
        <v>0</v>
      </c>
      <c r="T4386">
        <v>0</v>
      </c>
      <c r="X4386">
        <v>0</v>
      </c>
      <c r="Y4386">
        <v>500000000</v>
      </c>
      <c r="AA4386" t="s">
        <v>2029</v>
      </c>
    </row>
    <row r="4387" spans="1:27" ht="15" customHeight="1">
      <c r="A4387" s="962" t="s">
        <v>260</v>
      </c>
      <c r="B4387" t="s">
        <v>288</v>
      </c>
      <c r="C4387" t="s">
        <v>13</v>
      </c>
      <c r="D4387" t="s">
        <v>11</v>
      </c>
      <c r="E4387" t="s">
        <v>511</v>
      </c>
      <c r="F4387" t="s">
        <v>471</v>
      </c>
      <c r="R4387">
        <v>0</v>
      </c>
      <c r="S4387">
        <v>0</v>
      </c>
      <c r="T4387">
        <v>0</v>
      </c>
      <c r="X4387">
        <v>0</v>
      </c>
      <c r="Y4387">
        <v>500000000</v>
      </c>
      <c r="AA4387" t="s">
        <v>2029</v>
      </c>
    </row>
    <row r="4388" spans="1:27" ht="15" customHeight="1">
      <c r="A4388" s="962" t="s">
        <v>260</v>
      </c>
      <c r="B4388" t="s">
        <v>287</v>
      </c>
      <c r="C4388" t="s">
        <v>13</v>
      </c>
      <c r="D4388" t="s">
        <v>11</v>
      </c>
      <c r="E4388" t="s">
        <v>511</v>
      </c>
      <c r="F4388" t="s">
        <v>471</v>
      </c>
      <c r="R4388">
        <v>0</v>
      </c>
      <c r="X4388">
        <v>0</v>
      </c>
      <c r="Y4388">
        <v>500000000</v>
      </c>
      <c r="AA4388" t="s">
        <v>2025</v>
      </c>
    </row>
    <row r="4389" spans="1:27" ht="15" customHeight="1">
      <c r="A4389" s="962" t="s">
        <v>260</v>
      </c>
      <c r="B4389" t="s">
        <v>309</v>
      </c>
      <c r="C4389" t="s">
        <v>13</v>
      </c>
      <c r="D4389" t="s">
        <v>11</v>
      </c>
      <c r="E4389" t="s">
        <v>511</v>
      </c>
      <c r="F4389" t="s">
        <v>471</v>
      </c>
      <c r="R4389">
        <v>0</v>
      </c>
      <c r="S4389">
        <v>0</v>
      </c>
      <c r="T4389">
        <v>0</v>
      </c>
      <c r="X4389">
        <v>0</v>
      </c>
      <c r="Y4389">
        <v>500000000</v>
      </c>
      <c r="AA4389" t="s">
        <v>2029</v>
      </c>
    </row>
    <row r="4390" spans="1:27" ht="15" customHeight="1">
      <c r="A4390" s="962" t="s">
        <v>260</v>
      </c>
      <c r="B4390" t="s">
        <v>305</v>
      </c>
      <c r="C4390" t="s">
        <v>13</v>
      </c>
      <c r="D4390" t="s">
        <v>11</v>
      </c>
      <c r="E4390" t="s">
        <v>511</v>
      </c>
      <c r="F4390" t="s">
        <v>471</v>
      </c>
      <c r="R4390">
        <v>0</v>
      </c>
      <c r="S4390">
        <v>0</v>
      </c>
      <c r="T4390">
        <v>0</v>
      </c>
      <c r="X4390">
        <v>0</v>
      </c>
      <c r="Y4390">
        <v>500000000</v>
      </c>
      <c r="AA4390" t="s">
        <v>2029</v>
      </c>
    </row>
    <row r="4391" spans="1:27" ht="15" customHeight="1">
      <c r="A4391" s="962" t="s">
        <v>261</v>
      </c>
      <c r="B4391" t="s">
        <v>290</v>
      </c>
      <c r="C4391" t="s">
        <v>13</v>
      </c>
      <c r="D4391" t="s">
        <v>11</v>
      </c>
      <c r="E4391" t="s">
        <v>511</v>
      </c>
      <c r="F4391" t="s">
        <v>471</v>
      </c>
      <c r="R4391">
        <v>0</v>
      </c>
      <c r="S4391">
        <v>0</v>
      </c>
      <c r="T4391">
        <v>500000000</v>
      </c>
      <c r="X4391">
        <v>0</v>
      </c>
      <c r="Y4391">
        <v>500000000</v>
      </c>
      <c r="AA4391" t="s">
        <v>2027</v>
      </c>
    </row>
    <row r="4392" spans="1:27" ht="15" customHeight="1">
      <c r="A4392" s="962" t="s">
        <v>261</v>
      </c>
      <c r="B4392" t="s">
        <v>292</v>
      </c>
      <c r="C4392" t="s">
        <v>13</v>
      </c>
      <c r="D4392" t="s">
        <v>11</v>
      </c>
      <c r="E4392" t="s">
        <v>511</v>
      </c>
      <c r="F4392" t="s">
        <v>471</v>
      </c>
      <c r="R4392">
        <v>0</v>
      </c>
      <c r="S4392">
        <v>0</v>
      </c>
      <c r="T4392">
        <v>500000000</v>
      </c>
      <c r="X4392">
        <v>0</v>
      </c>
      <c r="Y4392">
        <v>500000000</v>
      </c>
      <c r="AA4392" t="s">
        <v>2027</v>
      </c>
    </row>
    <row r="4393" spans="1:27" ht="15" customHeight="1">
      <c r="A4393" s="962" t="s">
        <v>261</v>
      </c>
      <c r="B4393" t="s">
        <v>295</v>
      </c>
      <c r="C4393" t="s">
        <v>13</v>
      </c>
      <c r="D4393" t="s">
        <v>11</v>
      </c>
      <c r="E4393" t="s">
        <v>511</v>
      </c>
      <c r="F4393" t="s">
        <v>471</v>
      </c>
      <c r="R4393">
        <v>0</v>
      </c>
      <c r="S4393">
        <v>0</v>
      </c>
      <c r="T4393">
        <v>500000000</v>
      </c>
      <c r="X4393">
        <v>0</v>
      </c>
      <c r="Y4393">
        <v>500000000</v>
      </c>
      <c r="AA4393" t="s">
        <v>2027</v>
      </c>
    </row>
    <row r="4394" spans="1:27" ht="15" customHeight="1">
      <c r="A4394" s="962" t="s">
        <v>261</v>
      </c>
      <c r="B4394" t="s">
        <v>296</v>
      </c>
      <c r="C4394" t="s">
        <v>13</v>
      </c>
      <c r="D4394" t="s">
        <v>11</v>
      </c>
      <c r="E4394" t="s">
        <v>511</v>
      </c>
      <c r="F4394" t="s">
        <v>471</v>
      </c>
      <c r="R4394">
        <v>0</v>
      </c>
      <c r="S4394">
        <v>0</v>
      </c>
      <c r="T4394">
        <v>500000000</v>
      </c>
      <c r="X4394">
        <v>0</v>
      </c>
      <c r="Y4394">
        <v>500000000</v>
      </c>
      <c r="AA4394" t="s">
        <v>2027</v>
      </c>
    </row>
    <row r="4395" spans="1:27" ht="15" customHeight="1">
      <c r="A4395" s="962" t="s">
        <v>261</v>
      </c>
      <c r="B4395" t="s">
        <v>289</v>
      </c>
      <c r="C4395" t="s">
        <v>13</v>
      </c>
      <c r="D4395" t="s">
        <v>11</v>
      </c>
      <c r="E4395" t="s">
        <v>511</v>
      </c>
      <c r="F4395" t="s">
        <v>471</v>
      </c>
      <c r="R4395">
        <v>0</v>
      </c>
      <c r="S4395">
        <v>0</v>
      </c>
      <c r="T4395">
        <v>500000000</v>
      </c>
      <c r="X4395">
        <v>0</v>
      </c>
      <c r="Y4395">
        <v>500000000</v>
      </c>
      <c r="AA4395" t="s">
        <v>2027</v>
      </c>
    </row>
    <row r="4396" spans="1:27" ht="15" customHeight="1">
      <c r="A4396" s="962" t="s">
        <v>261</v>
      </c>
      <c r="B4396" t="s">
        <v>291</v>
      </c>
      <c r="C4396" t="s">
        <v>13</v>
      </c>
      <c r="D4396" t="s">
        <v>11</v>
      </c>
      <c r="E4396" t="s">
        <v>511</v>
      </c>
      <c r="F4396" t="s">
        <v>471</v>
      </c>
      <c r="R4396">
        <v>0</v>
      </c>
      <c r="S4396">
        <v>0</v>
      </c>
      <c r="T4396">
        <v>500000000</v>
      </c>
      <c r="X4396">
        <v>0</v>
      </c>
      <c r="Y4396">
        <v>500000000</v>
      </c>
      <c r="AA4396" t="s">
        <v>2027</v>
      </c>
    </row>
    <row r="4397" spans="1:27" ht="15" customHeight="1">
      <c r="A4397" s="962" t="s">
        <v>261</v>
      </c>
      <c r="B4397" t="s">
        <v>288</v>
      </c>
      <c r="C4397" t="s">
        <v>13</v>
      </c>
      <c r="D4397" t="s">
        <v>11</v>
      </c>
      <c r="E4397" t="s">
        <v>511</v>
      </c>
      <c r="F4397" t="s">
        <v>471</v>
      </c>
      <c r="R4397">
        <v>0</v>
      </c>
      <c r="S4397">
        <v>0</v>
      </c>
      <c r="T4397">
        <v>500000000</v>
      </c>
      <c r="X4397">
        <v>0</v>
      </c>
      <c r="Y4397">
        <v>500000000</v>
      </c>
      <c r="AA4397" t="s">
        <v>2027</v>
      </c>
    </row>
    <row r="4398" spans="1:27" ht="15" customHeight="1">
      <c r="A4398" s="962" t="s">
        <v>261</v>
      </c>
      <c r="B4398" t="s">
        <v>287</v>
      </c>
      <c r="C4398" t="s">
        <v>13</v>
      </c>
      <c r="D4398" t="s">
        <v>11</v>
      </c>
      <c r="E4398" t="s">
        <v>511</v>
      </c>
      <c r="F4398" t="s">
        <v>471</v>
      </c>
      <c r="R4398">
        <v>0</v>
      </c>
      <c r="S4398">
        <v>0</v>
      </c>
      <c r="T4398">
        <v>500000000</v>
      </c>
      <c r="X4398">
        <v>0</v>
      </c>
      <c r="Y4398">
        <v>500000000</v>
      </c>
      <c r="AA4398" t="s">
        <v>2027</v>
      </c>
    </row>
    <row r="4399" spans="1:27" ht="15" customHeight="1">
      <c r="A4399" s="962" t="s">
        <v>261</v>
      </c>
      <c r="B4399" t="s">
        <v>321</v>
      </c>
      <c r="C4399" t="s">
        <v>13</v>
      </c>
      <c r="D4399" t="s">
        <v>11</v>
      </c>
      <c r="E4399" t="s">
        <v>511</v>
      </c>
      <c r="F4399" t="s">
        <v>471</v>
      </c>
      <c r="R4399">
        <v>0</v>
      </c>
      <c r="S4399">
        <v>0</v>
      </c>
      <c r="T4399">
        <v>500000000</v>
      </c>
      <c r="X4399">
        <v>0</v>
      </c>
      <c r="Y4399">
        <v>500000000</v>
      </c>
      <c r="AA4399" t="s">
        <v>2027</v>
      </c>
    </row>
    <row r="4400" spans="1:27" ht="15" customHeight="1">
      <c r="A4400" s="962" t="s">
        <v>261</v>
      </c>
      <c r="B4400" t="s">
        <v>294</v>
      </c>
      <c r="C4400" t="s">
        <v>13</v>
      </c>
      <c r="D4400" t="s">
        <v>11</v>
      </c>
      <c r="E4400" t="s">
        <v>511</v>
      </c>
      <c r="F4400" t="s">
        <v>471</v>
      </c>
      <c r="R4400">
        <v>0</v>
      </c>
      <c r="S4400">
        <v>0</v>
      </c>
      <c r="T4400">
        <v>500000000</v>
      </c>
      <c r="X4400">
        <v>0</v>
      </c>
      <c r="Y4400">
        <v>500000000</v>
      </c>
      <c r="AA4400" t="s">
        <v>2027</v>
      </c>
    </row>
    <row r="4401" spans="1:27" ht="15" customHeight="1">
      <c r="A4401" s="962" t="s">
        <v>261</v>
      </c>
      <c r="B4401" t="s">
        <v>293</v>
      </c>
      <c r="C4401" t="s">
        <v>13</v>
      </c>
      <c r="D4401" t="s">
        <v>11</v>
      </c>
      <c r="E4401" t="s">
        <v>511</v>
      </c>
      <c r="F4401" t="s">
        <v>471</v>
      </c>
      <c r="R4401">
        <v>0</v>
      </c>
      <c r="S4401">
        <v>0</v>
      </c>
      <c r="T4401">
        <v>500000000</v>
      </c>
      <c r="X4401">
        <v>0</v>
      </c>
      <c r="Y4401">
        <v>500000000</v>
      </c>
      <c r="AA4401" t="s">
        <v>2027</v>
      </c>
    </row>
    <row r="4402" spans="1:27" ht="15" customHeight="1">
      <c r="A4402" s="962" t="s">
        <v>261</v>
      </c>
      <c r="B4402" t="s">
        <v>324</v>
      </c>
      <c r="C4402" t="s">
        <v>13</v>
      </c>
      <c r="D4402" t="s">
        <v>11</v>
      </c>
      <c r="E4402" t="s">
        <v>511</v>
      </c>
      <c r="F4402" t="s">
        <v>471</v>
      </c>
      <c r="R4402">
        <v>0</v>
      </c>
      <c r="S4402">
        <v>0</v>
      </c>
      <c r="T4402">
        <v>500000000</v>
      </c>
      <c r="X4402">
        <v>0</v>
      </c>
      <c r="Y4402">
        <v>500000000</v>
      </c>
      <c r="AA4402" t="s">
        <v>2027</v>
      </c>
    </row>
    <row r="4403" spans="1:27" ht="15" customHeight="1">
      <c r="A4403" s="962" t="s">
        <v>262</v>
      </c>
      <c r="B4403" t="s">
        <v>297</v>
      </c>
      <c r="C4403" t="s">
        <v>13</v>
      </c>
      <c r="D4403" t="s">
        <v>11</v>
      </c>
      <c r="E4403" t="s">
        <v>511</v>
      </c>
      <c r="F4403" t="s">
        <v>471</v>
      </c>
      <c r="J4403" t="s">
        <v>2000</v>
      </c>
      <c r="L4403" t="s">
        <v>2001</v>
      </c>
      <c r="O4403" t="s">
        <v>882</v>
      </c>
      <c r="P4403" t="s">
        <v>868</v>
      </c>
      <c r="Q4403" t="s">
        <v>869</v>
      </c>
      <c r="R4403">
        <v>0</v>
      </c>
      <c r="S4403">
        <v>0</v>
      </c>
      <c r="T4403">
        <v>500000000</v>
      </c>
      <c r="X4403">
        <v>0</v>
      </c>
      <c r="Y4403">
        <v>500000000</v>
      </c>
      <c r="AA4403" t="s">
        <v>2027</v>
      </c>
    </row>
    <row r="4404" spans="1:27" ht="15" customHeight="1">
      <c r="A4404" s="962" t="s">
        <v>262</v>
      </c>
      <c r="B4404" t="s">
        <v>288</v>
      </c>
      <c r="C4404" t="s">
        <v>13</v>
      </c>
      <c r="D4404" t="s">
        <v>11</v>
      </c>
      <c r="E4404" t="s">
        <v>511</v>
      </c>
      <c r="F4404" t="s">
        <v>471</v>
      </c>
      <c r="R4404">
        <v>0</v>
      </c>
      <c r="S4404">
        <v>0</v>
      </c>
      <c r="T4404">
        <v>500000000</v>
      </c>
      <c r="X4404">
        <v>0</v>
      </c>
      <c r="Y4404">
        <v>500000000</v>
      </c>
      <c r="AA4404" t="s">
        <v>2027</v>
      </c>
    </row>
    <row r="4405" spans="1:27" ht="15" customHeight="1">
      <c r="A4405" s="962" t="s">
        <v>262</v>
      </c>
      <c r="B4405" t="s">
        <v>287</v>
      </c>
      <c r="C4405" t="s">
        <v>13</v>
      </c>
      <c r="D4405" t="s">
        <v>11</v>
      </c>
      <c r="E4405" t="s">
        <v>511</v>
      </c>
      <c r="F4405" t="s">
        <v>471</v>
      </c>
      <c r="R4405">
        <v>0</v>
      </c>
      <c r="S4405">
        <v>0</v>
      </c>
      <c r="T4405">
        <v>500000000</v>
      </c>
      <c r="X4405">
        <v>0</v>
      </c>
      <c r="Y4405">
        <v>500000000</v>
      </c>
      <c r="AA4405" t="s">
        <v>2027</v>
      </c>
    </row>
    <row r="4406" spans="1:27" ht="15" customHeight="1">
      <c r="A4406" s="962" t="s">
        <v>262</v>
      </c>
      <c r="B4406" t="s">
        <v>299</v>
      </c>
      <c r="C4406" t="s">
        <v>13</v>
      </c>
      <c r="D4406" t="s">
        <v>11</v>
      </c>
      <c r="E4406" t="s">
        <v>511</v>
      </c>
      <c r="F4406" t="s">
        <v>471</v>
      </c>
      <c r="R4406">
        <v>0</v>
      </c>
      <c r="S4406">
        <v>0</v>
      </c>
      <c r="T4406">
        <v>500000000</v>
      </c>
      <c r="X4406">
        <v>0</v>
      </c>
      <c r="Y4406">
        <v>500000000</v>
      </c>
      <c r="AA4406" t="s">
        <v>2027</v>
      </c>
    </row>
    <row r="4407" spans="1:27" ht="15" customHeight="1">
      <c r="A4407" s="962" t="s">
        <v>262</v>
      </c>
      <c r="B4407" t="s">
        <v>301</v>
      </c>
      <c r="C4407" t="s">
        <v>13</v>
      </c>
      <c r="D4407" t="s">
        <v>11</v>
      </c>
      <c r="E4407" t="s">
        <v>511</v>
      </c>
      <c r="F4407" t="s">
        <v>471</v>
      </c>
      <c r="R4407">
        <v>0</v>
      </c>
      <c r="S4407">
        <v>0</v>
      </c>
      <c r="T4407">
        <v>500000000</v>
      </c>
      <c r="X4407">
        <v>0</v>
      </c>
      <c r="Y4407">
        <v>500000000</v>
      </c>
      <c r="AA4407" t="s">
        <v>2027</v>
      </c>
    </row>
    <row r="4408" spans="1:27" ht="15" customHeight="1">
      <c r="A4408" s="962" t="s">
        <v>262</v>
      </c>
      <c r="B4408" t="s">
        <v>302</v>
      </c>
      <c r="C4408" t="s">
        <v>13</v>
      </c>
      <c r="D4408" t="s">
        <v>11</v>
      </c>
      <c r="E4408" t="s">
        <v>511</v>
      </c>
      <c r="F4408" t="s">
        <v>471</v>
      </c>
      <c r="R4408">
        <v>0</v>
      </c>
      <c r="S4408">
        <v>0</v>
      </c>
      <c r="T4408">
        <v>500000000</v>
      </c>
      <c r="X4408">
        <v>0</v>
      </c>
      <c r="Y4408">
        <v>500000000</v>
      </c>
      <c r="AA4408" t="s">
        <v>2027</v>
      </c>
    </row>
    <row r="4409" spans="1:27" ht="15" customHeight="1">
      <c r="A4409" s="962" t="s">
        <v>262</v>
      </c>
      <c r="B4409" t="s">
        <v>303</v>
      </c>
      <c r="C4409" t="s">
        <v>13</v>
      </c>
      <c r="D4409" t="s">
        <v>11</v>
      </c>
      <c r="E4409" t="s">
        <v>511</v>
      </c>
      <c r="F4409" t="s">
        <v>471</v>
      </c>
      <c r="R4409">
        <v>0</v>
      </c>
      <c r="S4409">
        <v>0</v>
      </c>
      <c r="T4409">
        <v>500000000</v>
      </c>
      <c r="X4409">
        <v>0</v>
      </c>
      <c r="Y4409">
        <v>500000000</v>
      </c>
      <c r="AA4409" t="s">
        <v>2027</v>
      </c>
    </row>
    <row r="4410" spans="1:27" ht="15" customHeight="1">
      <c r="A4410" s="962" t="s">
        <v>262</v>
      </c>
      <c r="B4410" t="s">
        <v>298</v>
      </c>
      <c r="C4410" t="s">
        <v>13</v>
      </c>
      <c r="D4410" t="s">
        <v>11</v>
      </c>
      <c r="E4410" t="s">
        <v>511</v>
      </c>
      <c r="F4410" t="s">
        <v>471</v>
      </c>
      <c r="R4410">
        <v>0</v>
      </c>
      <c r="S4410">
        <v>0</v>
      </c>
      <c r="T4410">
        <v>500000000</v>
      </c>
      <c r="X4410">
        <v>0</v>
      </c>
      <c r="Y4410">
        <v>500000000</v>
      </c>
      <c r="AA4410" t="s">
        <v>2027</v>
      </c>
    </row>
    <row r="4411" spans="1:27" ht="15" customHeight="1">
      <c r="A4411" s="962" t="s">
        <v>262</v>
      </c>
      <c r="B4411" t="s">
        <v>300</v>
      </c>
      <c r="C4411" t="s">
        <v>13</v>
      </c>
      <c r="D4411" t="s">
        <v>11</v>
      </c>
      <c r="E4411" t="s">
        <v>511</v>
      </c>
      <c r="F4411" t="s">
        <v>471</v>
      </c>
      <c r="R4411">
        <v>0</v>
      </c>
      <c r="S4411">
        <v>0</v>
      </c>
      <c r="T4411">
        <v>500000000</v>
      </c>
      <c r="X4411">
        <v>0</v>
      </c>
      <c r="Y4411">
        <v>500000000</v>
      </c>
      <c r="AA4411" t="s">
        <v>2027</v>
      </c>
    </row>
    <row r="4412" spans="1:27" ht="15" customHeight="1">
      <c r="A4412" s="962" t="s">
        <v>262</v>
      </c>
      <c r="B4412" t="s">
        <v>321</v>
      </c>
      <c r="C4412" t="s">
        <v>13</v>
      </c>
      <c r="D4412" t="s">
        <v>11</v>
      </c>
      <c r="E4412" t="s">
        <v>511</v>
      </c>
      <c r="F4412" t="s">
        <v>471</v>
      </c>
      <c r="R4412">
        <v>0</v>
      </c>
      <c r="S4412">
        <v>0</v>
      </c>
      <c r="T4412">
        <v>500000000</v>
      </c>
      <c r="X4412">
        <v>0</v>
      </c>
      <c r="Y4412">
        <v>500000000</v>
      </c>
      <c r="AA4412" t="s">
        <v>2027</v>
      </c>
    </row>
    <row r="4413" spans="1:27" ht="15" customHeight="1">
      <c r="A4413" s="962" t="s">
        <v>263</v>
      </c>
      <c r="B4413" t="s">
        <v>290</v>
      </c>
      <c r="C4413" t="s">
        <v>13</v>
      </c>
      <c r="D4413" t="s">
        <v>11</v>
      </c>
      <c r="E4413" t="s">
        <v>511</v>
      </c>
      <c r="F4413" t="s">
        <v>471</v>
      </c>
      <c r="R4413">
        <v>0</v>
      </c>
      <c r="S4413">
        <v>0</v>
      </c>
      <c r="T4413">
        <v>500000000</v>
      </c>
      <c r="X4413">
        <v>0</v>
      </c>
      <c r="Y4413">
        <v>500000000</v>
      </c>
      <c r="AA4413" t="s">
        <v>2027</v>
      </c>
    </row>
    <row r="4414" spans="1:27" ht="15" customHeight="1">
      <c r="A4414" s="962" t="s">
        <v>263</v>
      </c>
      <c r="B4414" t="s">
        <v>292</v>
      </c>
      <c r="C4414" t="s">
        <v>13</v>
      </c>
      <c r="D4414" t="s">
        <v>11</v>
      </c>
      <c r="E4414" t="s">
        <v>511</v>
      </c>
      <c r="F4414" t="s">
        <v>471</v>
      </c>
      <c r="R4414">
        <v>0</v>
      </c>
      <c r="S4414">
        <v>0</v>
      </c>
      <c r="T4414">
        <v>500000000</v>
      </c>
      <c r="X4414">
        <v>0</v>
      </c>
      <c r="Y4414">
        <v>500000000</v>
      </c>
      <c r="AA4414" t="s">
        <v>2027</v>
      </c>
    </row>
    <row r="4415" spans="1:27" ht="15" customHeight="1">
      <c r="A4415" s="962" t="s">
        <v>263</v>
      </c>
      <c r="B4415" t="s">
        <v>295</v>
      </c>
      <c r="C4415" t="s">
        <v>13</v>
      </c>
      <c r="D4415" t="s">
        <v>11</v>
      </c>
      <c r="E4415" t="s">
        <v>511</v>
      </c>
      <c r="F4415" t="s">
        <v>471</v>
      </c>
      <c r="R4415">
        <v>0</v>
      </c>
      <c r="S4415">
        <v>0</v>
      </c>
      <c r="T4415">
        <v>500000000</v>
      </c>
      <c r="X4415">
        <v>0</v>
      </c>
      <c r="Y4415">
        <v>500000000</v>
      </c>
      <c r="AA4415" t="s">
        <v>2027</v>
      </c>
    </row>
    <row r="4416" spans="1:27" ht="15" customHeight="1">
      <c r="A4416" s="962" t="s">
        <v>263</v>
      </c>
      <c r="B4416" t="s">
        <v>296</v>
      </c>
      <c r="C4416" t="s">
        <v>13</v>
      </c>
      <c r="D4416" t="s">
        <v>11</v>
      </c>
      <c r="E4416" t="s">
        <v>511</v>
      </c>
      <c r="F4416" t="s">
        <v>471</v>
      </c>
      <c r="R4416">
        <v>0</v>
      </c>
      <c r="S4416">
        <v>0</v>
      </c>
      <c r="T4416">
        <v>500000000</v>
      </c>
      <c r="X4416">
        <v>0</v>
      </c>
      <c r="Y4416">
        <v>500000000</v>
      </c>
      <c r="AA4416" t="s">
        <v>2027</v>
      </c>
    </row>
    <row r="4417" spans="1:27" ht="15" customHeight="1">
      <c r="A4417" s="962" t="s">
        <v>263</v>
      </c>
      <c r="B4417" t="s">
        <v>289</v>
      </c>
      <c r="C4417" t="s">
        <v>13</v>
      </c>
      <c r="D4417" t="s">
        <v>11</v>
      </c>
      <c r="E4417" t="s">
        <v>511</v>
      </c>
      <c r="F4417" t="s">
        <v>471</v>
      </c>
      <c r="R4417">
        <v>0</v>
      </c>
      <c r="S4417">
        <v>0</v>
      </c>
      <c r="T4417">
        <v>500000000</v>
      </c>
      <c r="X4417">
        <v>0</v>
      </c>
      <c r="Y4417">
        <v>500000000</v>
      </c>
      <c r="AA4417" t="s">
        <v>2027</v>
      </c>
    </row>
    <row r="4418" spans="1:27" ht="15" customHeight="1">
      <c r="A4418" s="962" t="s">
        <v>263</v>
      </c>
      <c r="B4418" t="s">
        <v>291</v>
      </c>
      <c r="C4418" t="s">
        <v>13</v>
      </c>
      <c r="D4418" t="s">
        <v>11</v>
      </c>
      <c r="E4418" t="s">
        <v>511</v>
      </c>
      <c r="F4418" t="s">
        <v>471</v>
      </c>
      <c r="R4418">
        <v>0</v>
      </c>
      <c r="S4418">
        <v>0</v>
      </c>
      <c r="T4418">
        <v>500000000</v>
      </c>
      <c r="X4418">
        <v>0</v>
      </c>
      <c r="Y4418">
        <v>500000000</v>
      </c>
      <c r="AA4418" t="s">
        <v>2027</v>
      </c>
    </row>
    <row r="4419" spans="1:27" ht="15" customHeight="1">
      <c r="A4419" s="962" t="s">
        <v>263</v>
      </c>
      <c r="B4419" t="s">
        <v>288</v>
      </c>
      <c r="C4419" t="s">
        <v>13</v>
      </c>
      <c r="D4419" t="s">
        <v>11</v>
      </c>
      <c r="E4419" t="s">
        <v>511</v>
      </c>
      <c r="F4419" t="s">
        <v>471</v>
      </c>
      <c r="R4419">
        <v>0</v>
      </c>
      <c r="S4419">
        <v>0</v>
      </c>
      <c r="T4419">
        <v>500000000</v>
      </c>
      <c r="X4419">
        <v>0</v>
      </c>
      <c r="Y4419">
        <v>500000000</v>
      </c>
      <c r="AA4419" t="s">
        <v>2027</v>
      </c>
    </row>
    <row r="4420" spans="1:27" ht="15" customHeight="1">
      <c r="A4420" s="962" t="s">
        <v>263</v>
      </c>
      <c r="B4420" t="s">
        <v>287</v>
      </c>
      <c r="C4420" t="s">
        <v>13</v>
      </c>
      <c r="D4420" t="s">
        <v>11</v>
      </c>
      <c r="E4420" t="s">
        <v>511</v>
      </c>
      <c r="F4420" t="s">
        <v>471</v>
      </c>
      <c r="R4420">
        <v>0</v>
      </c>
      <c r="S4420">
        <v>0</v>
      </c>
      <c r="T4420">
        <v>500000000</v>
      </c>
      <c r="X4420">
        <v>0</v>
      </c>
      <c r="Y4420">
        <v>500000000</v>
      </c>
      <c r="AA4420" t="s">
        <v>2027</v>
      </c>
    </row>
    <row r="4421" spans="1:27" ht="15" customHeight="1">
      <c r="A4421" s="962" t="s">
        <v>263</v>
      </c>
      <c r="B4421" t="s">
        <v>321</v>
      </c>
      <c r="C4421" t="s">
        <v>13</v>
      </c>
      <c r="D4421" t="s">
        <v>11</v>
      </c>
      <c r="E4421" t="s">
        <v>511</v>
      </c>
      <c r="F4421" t="s">
        <v>471</v>
      </c>
      <c r="R4421">
        <v>0</v>
      </c>
      <c r="S4421">
        <v>0</v>
      </c>
      <c r="T4421">
        <v>500000000</v>
      </c>
      <c r="X4421">
        <v>0</v>
      </c>
      <c r="Y4421">
        <v>500000000</v>
      </c>
      <c r="AA4421" t="s">
        <v>2027</v>
      </c>
    </row>
    <row r="4422" spans="1:27" ht="15" customHeight="1">
      <c r="A4422" s="962" t="s">
        <v>263</v>
      </c>
      <c r="B4422" t="s">
        <v>294</v>
      </c>
      <c r="C4422" t="s">
        <v>13</v>
      </c>
      <c r="D4422" t="s">
        <v>11</v>
      </c>
      <c r="E4422" t="s">
        <v>511</v>
      </c>
      <c r="F4422" t="s">
        <v>471</v>
      </c>
      <c r="R4422">
        <v>0</v>
      </c>
      <c r="S4422">
        <v>0</v>
      </c>
      <c r="T4422">
        <v>500000000</v>
      </c>
      <c r="X4422">
        <v>0</v>
      </c>
      <c r="Y4422">
        <v>500000000</v>
      </c>
      <c r="AA4422" t="s">
        <v>2027</v>
      </c>
    </row>
    <row r="4423" spans="1:27" ht="15" customHeight="1">
      <c r="A4423" s="962" t="s">
        <v>263</v>
      </c>
      <c r="B4423" t="s">
        <v>293</v>
      </c>
      <c r="C4423" t="s">
        <v>13</v>
      </c>
      <c r="D4423" t="s">
        <v>11</v>
      </c>
      <c r="E4423" t="s">
        <v>511</v>
      </c>
      <c r="F4423" t="s">
        <v>471</v>
      </c>
      <c r="R4423">
        <v>0</v>
      </c>
      <c r="S4423">
        <v>0</v>
      </c>
      <c r="T4423">
        <v>500000000</v>
      </c>
      <c r="X4423">
        <v>0</v>
      </c>
      <c r="Y4423">
        <v>500000000</v>
      </c>
      <c r="AA4423" t="s">
        <v>2027</v>
      </c>
    </row>
    <row r="4424" spans="1:27" ht="15" customHeight="1">
      <c r="A4424" s="962" t="s">
        <v>263</v>
      </c>
      <c r="B4424" t="s">
        <v>324</v>
      </c>
      <c r="C4424" t="s">
        <v>13</v>
      </c>
      <c r="D4424" t="s">
        <v>11</v>
      </c>
      <c r="E4424" t="s">
        <v>511</v>
      </c>
      <c r="F4424" t="s">
        <v>471</v>
      </c>
      <c r="R4424">
        <v>0</v>
      </c>
      <c r="S4424">
        <v>0</v>
      </c>
      <c r="T4424">
        <v>500000000</v>
      </c>
      <c r="X4424">
        <v>0</v>
      </c>
      <c r="Y4424">
        <v>500000000</v>
      </c>
      <c r="AA4424" t="s">
        <v>2027</v>
      </c>
    </row>
    <row r="4425" spans="1:27" ht="15" customHeight="1">
      <c r="A4425" s="962" t="s">
        <v>264</v>
      </c>
      <c r="B4425" t="s">
        <v>294</v>
      </c>
      <c r="C4425" t="s">
        <v>13</v>
      </c>
      <c r="D4425" t="s">
        <v>11</v>
      </c>
      <c r="E4425" t="s">
        <v>511</v>
      </c>
      <c r="F4425" t="s">
        <v>471</v>
      </c>
      <c r="R4425">
        <v>1.37</v>
      </c>
      <c r="S4425">
        <v>0</v>
      </c>
      <c r="T4425">
        <v>500000000</v>
      </c>
      <c r="X4425">
        <v>0</v>
      </c>
      <c r="Y4425">
        <v>500000000</v>
      </c>
      <c r="AA4425" t="s">
        <v>2027</v>
      </c>
    </row>
    <row r="4426" spans="1:27" ht="15" customHeight="1">
      <c r="A4426" s="962" t="s">
        <v>264</v>
      </c>
      <c r="B4426" t="s">
        <v>292</v>
      </c>
      <c r="C4426" t="s">
        <v>13</v>
      </c>
      <c r="D4426" t="s">
        <v>11</v>
      </c>
      <c r="E4426" t="s">
        <v>511</v>
      </c>
      <c r="F4426" t="s">
        <v>471</v>
      </c>
      <c r="R4426">
        <v>2.74</v>
      </c>
      <c r="S4426">
        <v>0</v>
      </c>
      <c r="T4426">
        <v>500000000</v>
      </c>
      <c r="X4426">
        <v>0</v>
      </c>
      <c r="Y4426">
        <v>500000000</v>
      </c>
      <c r="AA4426" t="s">
        <v>2027</v>
      </c>
    </row>
    <row r="4427" spans="1:27" ht="15" customHeight="1">
      <c r="A4427" s="962" t="s">
        <v>264</v>
      </c>
      <c r="B4427" t="s">
        <v>291</v>
      </c>
      <c r="C4427" t="s">
        <v>13</v>
      </c>
      <c r="D4427" t="s">
        <v>11</v>
      </c>
      <c r="E4427" t="s">
        <v>511</v>
      </c>
      <c r="F4427" t="s">
        <v>471</v>
      </c>
      <c r="R4427">
        <v>4.12</v>
      </c>
      <c r="S4427">
        <v>0</v>
      </c>
      <c r="T4427">
        <v>500000000</v>
      </c>
      <c r="X4427">
        <v>0</v>
      </c>
      <c r="Y4427">
        <v>500000000</v>
      </c>
      <c r="AA4427" t="s">
        <v>2027</v>
      </c>
    </row>
    <row r="4428" spans="1:27" ht="15" customHeight="1">
      <c r="A4428" s="962" t="s">
        <v>264</v>
      </c>
      <c r="B4428" t="s">
        <v>293</v>
      </c>
      <c r="C4428" t="s">
        <v>13</v>
      </c>
      <c r="D4428" t="s">
        <v>11</v>
      </c>
      <c r="E4428" t="s">
        <v>511</v>
      </c>
      <c r="F4428" t="s">
        <v>471</v>
      </c>
      <c r="R4428">
        <v>1.37</v>
      </c>
      <c r="S4428">
        <v>0</v>
      </c>
      <c r="T4428">
        <v>500000000</v>
      </c>
      <c r="X4428">
        <v>0</v>
      </c>
      <c r="Y4428">
        <v>500000000</v>
      </c>
      <c r="AA4428" t="s">
        <v>2027</v>
      </c>
    </row>
    <row r="4429" spans="1:27" ht="15" customHeight="1">
      <c r="A4429" s="962" t="s">
        <v>264</v>
      </c>
      <c r="B4429" t="s">
        <v>289</v>
      </c>
      <c r="C4429" t="s">
        <v>13</v>
      </c>
      <c r="D4429" t="s">
        <v>11</v>
      </c>
      <c r="E4429" t="s">
        <v>511</v>
      </c>
      <c r="F4429" t="s">
        <v>471</v>
      </c>
      <c r="R4429">
        <v>17.8</v>
      </c>
      <c r="S4429">
        <v>11.6</v>
      </c>
      <c r="T4429">
        <v>500000000</v>
      </c>
      <c r="X4429">
        <v>0</v>
      </c>
      <c r="Y4429">
        <v>500000000</v>
      </c>
      <c r="AA4429" t="s">
        <v>2027</v>
      </c>
    </row>
    <row r="4430" spans="1:27" ht="15" customHeight="1">
      <c r="A4430" s="962" t="s">
        <v>264</v>
      </c>
      <c r="B4430" t="s">
        <v>288</v>
      </c>
      <c r="C4430" t="s">
        <v>13</v>
      </c>
      <c r="D4430" t="s">
        <v>11</v>
      </c>
      <c r="E4430" t="s">
        <v>511</v>
      </c>
      <c r="F4430" t="s">
        <v>471</v>
      </c>
      <c r="R4430">
        <v>17.8</v>
      </c>
      <c r="S4430">
        <v>11.6</v>
      </c>
      <c r="T4430">
        <v>500000000</v>
      </c>
      <c r="X4430">
        <v>0</v>
      </c>
      <c r="Y4430">
        <v>500000000</v>
      </c>
      <c r="AA4430" t="s">
        <v>2027</v>
      </c>
    </row>
    <row r="4431" spans="1:27" ht="15" customHeight="1">
      <c r="A4431" s="962" t="s">
        <v>264</v>
      </c>
      <c r="B4431" t="s">
        <v>287</v>
      </c>
      <c r="C4431" t="s">
        <v>13</v>
      </c>
      <c r="D4431" t="s">
        <v>11</v>
      </c>
      <c r="E4431" t="s">
        <v>511</v>
      </c>
      <c r="F4431" t="s">
        <v>471</v>
      </c>
      <c r="R4431">
        <v>17.8</v>
      </c>
      <c r="S4431">
        <v>11.6</v>
      </c>
      <c r="T4431">
        <v>500000000</v>
      </c>
      <c r="X4431">
        <v>0</v>
      </c>
      <c r="Y4431">
        <v>500000000</v>
      </c>
      <c r="AA4431" t="s">
        <v>2027</v>
      </c>
    </row>
    <row r="4432" spans="1:27" ht="15" customHeight="1">
      <c r="A4432" s="962" t="s">
        <v>264</v>
      </c>
      <c r="B4432" t="s">
        <v>295</v>
      </c>
      <c r="C4432" t="s">
        <v>13</v>
      </c>
      <c r="D4432" t="s">
        <v>11</v>
      </c>
      <c r="E4432" t="s">
        <v>511</v>
      </c>
      <c r="F4432" t="s">
        <v>471</v>
      </c>
      <c r="R4432">
        <v>6.86</v>
      </c>
      <c r="S4432">
        <v>0</v>
      </c>
      <c r="T4432">
        <v>500000000</v>
      </c>
      <c r="X4432">
        <v>0</v>
      </c>
      <c r="Y4432">
        <v>500000000</v>
      </c>
      <c r="AA4432" t="s">
        <v>2027</v>
      </c>
    </row>
    <row r="4433" spans="1:27" ht="15" customHeight="1">
      <c r="A4433" s="962" t="s">
        <v>264</v>
      </c>
      <c r="B4433" t="s">
        <v>296</v>
      </c>
      <c r="C4433" t="s">
        <v>13</v>
      </c>
      <c r="D4433" t="s">
        <v>11</v>
      </c>
      <c r="E4433" t="s">
        <v>511</v>
      </c>
      <c r="F4433" t="s">
        <v>471</v>
      </c>
      <c r="R4433">
        <v>6.86</v>
      </c>
      <c r="S4433">
        <v>0</v>
      </c>
      <c r="T4433">
        <v>500000000</v>
      </c>
      <c r="X4433">
        <v>0</v>
      </c>
      <c r="Y4433">
        <v>500000000</v>
      </c>
      <c r="AA4433" t="s">
        <v>2027</v>
      </c>
    </row>
    <row r="4434" spans="1:27" ht="15" customHeight="1">
      <c r="A4434" s="962" t="s">
        <v>265</v>
      </c>
      <c r="B4434" t="s">
        <v>294</v>
      </c>
      <c r="C4434" t="s">
        <v>13</v>
      </c>
      <c r="D4434" t="s">
        <v>11</v>
      </c>
      <c r="E4434" t="s">
        <v>511</v>
      </c>
      <c r="F4434" t="s">
        <v>471</v>
      </c>
      <c r="R4434">
        <v>0.69</v>
      </c>
      <c r="S4434">
        <v>0</v>
      </c>
      <c r="T4434">
        <v>500000000</v>
      </c>
      <c r="X4434">
        <v>0</v>
      </c>
      <c r="Y4434">
        <v>500000000</v>
      </c>
      <c r="AA4434" t="s">
        <v>2027</v>
      </c>
    </row>
    <row r="4435" spans="1:27" ht="15" customHeight="1">
      <c r="A4435" s="962" t="s">
        <v>265</v>
      </c>
      <c r="B4435" t="s">
        <v>292</v>
      </c>
      <c r="C4435" t="s">
        <v>13</v>
      </c>
      <c r="D4435" t="s">
        <v>11</v>
      </c>
      <c r="E4435" t="s">
        <v>511</v>
      </c>
      <c r="F4435" t="s">
        <v>471</v>
      </c>
      <c r="R4435">
        <v>1.37</v>
      </c>
      <c r="S4435">
        <v>0</v>
      </c>
      <c r="T4435">
        <v>500000000</v>
      </c>
      <c r="X4435">
        <v>0</v>
      </c>
      <c r="Y4435">
        <v>500000000</v>
      </c>
      <c r="AA4435" t="s">
        <v>2027</v>
      </c>
    </row>
    <row r="4436" spans="1:27" ht="15" customHeight="1">
      <c r="A4436" s="962" t="s">
        <v>265</v>
      </c>
      <c r="B4436" t="s">
        <v>291</v>
      </c>
      <c r="C4436" t="s">
        <v>13</v>
      </c>
      <c r="D4436" t="s">
        <v>11</v>
      </c>
      <c r="E4436" t="s">
        <v>511</v>
      </c>
      <c r="F4436" t="s">
        <v>471</v>
      </c>
      <c r="R4436">
        <v>2.06</v>
      </c>
      <c r="S4436">
        <v>0</v>
      </c>
      <c r="T4436">
        <v>500000000</v>
      </c>
      <c r="X4436">
        <v>0</v>
      </c>
      <c r="Y4436">
        <v>500000000</v>
      </c>
      <c r="AA4436" t="s">
        <v>2027</v>
      </c>
    </row>
    <row r="4437" spans="1:27" ht="15" customHeight="1">
      <c r="A4437" s="962" t="s">
        <v>265</v>
      </c>
      <c r="B4437" t="s">
        <v>293</v>
      </c>
      <c r="C4437" t="s">
        <v>13</v>
      </c>
      <c r="D4437" t="s">
        <v>11</v>
      </c>
      <c r="E4437" t="s">
        <v>511</v>
      </c>
      <c r="F4437" t="s">
        <v>471</v>
      </c>
      <c r="R4437">
        <v>0.69</v>
      </c>
      <c r="S4437">
        <v>0</v>
      </c>
      <c r="T4437">
        <v>500000000</v>
      </c>
      <c r="X4437">
        <v>0</v>
      </c>
      <c r="Y4437">
        <v>500000000</v>
      </c>
      <c r="AA4437" t="s">
        <v>2027</v>
      </c>
    </row>
    <row r="4438" spans="1:27" ht="15" customHeight="1">
      <c r="A4438" s="962" t="s">
        <v>265</v>
      </c>
      <c r="B4438" t="s">
        <v>289</v>
      </c>
      <c r="C4438" t="s">
        <v>13</v>
      </c>
      <c r="D4438" t="s">
        <v>11</v>
      </c>
      <c r="E4438" t="s">
        <v>511</v>
      </c>
      <c r="F4438" t="s">
        <v>471</v>
      </c>
      <c r="R4438">
        <v>8.92</v>
      </c>
      <c r="S4438">
        <v>0</v>
      </c>
      <c r="T4438">
        <v>500000000</v>
      </c>
      <c r="X4438">
        <v>0</v>
      </c>
      <c r="Y4438">
        <v>500000000</v>
      </c>
      <c r="AA4438" t="s">
        <v>2027</v>
      </c>
    </row>
    <row r="4439" spans="1:27" ht="15" customHeight="1">
      <c r="A4439" s="962" t="s">
        <v>265</v>
      </c>
      <c r="B4439" t="s">
        <v>288</v>
      </c>
      <c r="C4439" t="s">
        <v>13</v>
      </c>
      <c r="D4439" t="s">
        <v>11</v>
      </c>
      <c r="E4439" t="s">
        <v>511</v>
      </c>
      <c r="F4439" t="s">
        <v>471</v>
      </c>
      <c r="R4439">
        <v>8.92</v>
      </c>
      <c r="S4439">
        <v>0</v>
      </c>
      <c r="T4439">
        <v>500000000</v>
      </c>
      <c r="X4439">
        <v>0</v>
      </c>
      <c r="Y4439">
        <v>500000000</v>
      </c>
      <c r="AA4439" t="s">
        <v>2027</v>
      </c>
    </row>
    <row r="4440" spans="1:27" ht="15" customHeight="1">
      <c r="A4440" s="962" t="s">
        <v>265</v>
      </c>
      <c r="B4440" t="s">
        <v>287</v>
      </c>
      <c r="C4440" t="s">
        <v>13</v>
      </c>
      <c r="D4440" t="s">
        <v>11</v>
      </c>
      <c r="E4440" t="s">
        <v>511</v>
      </c>
      <c r="F4440" t="s">
        <v>471</v>
      </c>
      <c r="R4440">
        <v>8.92</v>
      </c>
      <c r="S4440">
        <v>0</v>
      </c>
      <c r="T4440">
        <v>500000000</v>
      </c>
      <c r="X4440">
        <v>0</v>
      </c>
      <c r="Y4440">
        <v>500000000</v>
      </c>
      <c r="AA4440" t="s">
        <v>2027</v>
      </c>
    </row>
    <row r="4441" spans="1:27" ht="15" customHeight="1">
      <c r="A4441" s="962" t="s">
        <v>265</v>
      </c>
      <c r="B4441" t="s">
        <v>295</v>
      </c>
      <c r="C4441" t="s">
        <v>13</v>
      </c>
      <c r="D4441" t="s">
        <v>11</v>
      </c>
      <c r="E4441" t="s">
        <v>511</v>
      </c>
      <c r="F4441" t="s">
        <v>471</v>
      </c>
      <c r="R4441">
        <v>3.43</v>
      </c>
      <c r="S4441">
        <v>0</v>
      </c>
      <c r="T4441">
        <v>500000000</v>
      </c>
      <c r="X4441">
        <v>0</v>
      </c>
      <c r="Y4441">
        <v>500000000</v>
      </c>
      <c r="AA4441" t="s">
        <v>2027</v>
      </c>
    </row>
    <row r="4442" spans="1:27" ht="15" customHeight="1">
      <c r="A4442" s="962" t="s">
        <v>265</v>
      </c>
      <c r="B4442" t="s">
        <v>296</v>
      </c>
      <c r="C4442" t="s">
        <v>13</v>
      </c>
      <c r="D4442" t="s">
        <v>11</v>
      </c>
      <c r="E4442" t="s">
        <v>511</v>
      </c>
      <c r="F4442" t="s">
        <v>471</v>
      </c>
      <c r="R4442">
        <v>3.43</v>
      </c>
      <c r="S4442">
        <v>0</v>
      </c>
      <c r="T4442">
        <v>500000000</v>
      </c>
      <c r="X4442">
        <v>0</v>
      </c>
      <c r="Y4442">
        <v>500000000</v>
      </c>
      <c r="AA4442" t="s">
        <v>2027</v>
      </c>
    </row>
    <row r="4443" spans="1:27" ht="15" customHeight="1">
      <c r="A4443" s="962" t="s">
        <v>266</v>
      </c>
      <c r="B4443" t="s">
        <v>294</v>
      </c>
      <c r="C4443" t="s">
        <v>13</v>
      </c>
      <c r="D4443" t="s">
        <v>11</v>
      </c>
      <c r="E4443" t="s">
        <v>511</v>
      </c>
      <c r="F4443" t="s">
        <v>471</v>
      </c>
      <c r="R4443">
        <v>0.69</v>
      </c>
      <c r="S4443">
        <v>0</v>
      </c>
      <c r="T4443">
        <v>500000000</v>
      </c>
      <c r="X4443">
        <v>0</v>
      </c>
      <c r="Y4443">
        <v>500000000</v>
      </c>
      <c r="AA4443" t="s">
        <v>2027</v>
      </c>
    </row>
    <row r="4444" spans="1:27" ht="15" customHeight="1">
      <c r="A4444" s="962" t="s">
        <v>266</v>
      </c>
      <c r="B4444" t="s">
        <v>292</v>
      </c>
      <c r="C4444" t="s">
        <v>13</v>
      </c>
      <c r="D4444" t="s">
        <v>11</v>
      </c>
      <c r="E4444" t="s">
        <v>511</v>
      </c>
      <c r="F4444" t="s">
        <v>471</v>
      </c>
      <c r="R4444">
        <v>1.37</v>
      </c>
      <c r="S4444">
        <v>0</v>
      </c>
      <c r="T4444">
        <v>500000000</v>
      </c>
      <c r="X4444">
        <v>0</v>
      </c>
      <c r="Y4444">
        <v>500000000</v>
      </c>
      <c r="AA4444" t="s">
        <v>2027</v>
      </c>
    </row>
    <row r="4445" spans="1:27" ht="15" customHeight="1">
      <c r="A4445" s="962" t="s">
        <v>266</v>
      </c>
      <c r="B4445" t="s">
        <v>291</v>
      </c>
      <c r="C4445" t="s">
        <v>13</v>
      </c>
      <c r="D4445" t="s">
        <v>11</v>
      </c>
      <c r="E4445" t="s">
        <v>511</v>
      </c>
      <c r="F4445" t="s">
        <v>471</v>
      </c>
      <c r="R4445">
        <v>2.06</v>
      </c>
      <c r="S4445">
        <v>0</v>
      </c>
      <c r="T4445">
        <v>500000000</v>
      </c>
      <c r="X4445">
        <v>0</v>
      </c>
      <c r="Y4445">
        <v>500000000</v>
      </c>
      <c r="AA4445" t="s">
        <v>2027</v>
      </c>
    </row>
    <row r="4446" spans="1:27" ht="15" customHeight="1">
      <c r="A4446" s="962" t="s">
        <v>266</v>
      </c>
      <c r="B4446" t="s">
        <v>293</v>
      </c>
      <c r="C4446" t="s">
        <v>13</v>
      </c>
      <c r="D4446" t="s">
        <v>11</v>
      </c>
      <c r="E4446" t="s">
        <v>511</v>
      </c>
      <c r="F4446" t="s">
        <v>471</v>
      </c>
      <c r="R4446">
        <v>0.69</v>
      </c>
      <c r="S4446">
        <v>0</v>
      </c>
      <c r="T4446">
        <v>500000000</v>
      </c>
      <c r="X4446">
        <v>0</v>
      </c>
      <c r="Y4446">
        <v>500000000</v>
      </c>
      <c r="AA4446" t="s">
        <v>2027</v>
      </c>
    </row>
    <row r="4447" spans="1:27" ht="15" customHeight="1">
      <c r="A4447" s="962" t="s">
        <v>266</v>
      </c>
      <c r="B4447" t="s">
        <v>289</v>
      </c>
      <c r="C4447" t="s">
        <v>13</v>
      </c>
      <c r="D4447" t="s">
        <v>11</v>
      </c>
      <c r="E4447" t="s">
        <v>511</v>
      </c>
      <c r="F4447" t="s">
        <v>471</v>
      </c>
      <c r="R4447">
        <v>8.92</v>
      </c>
      <c r="S4447">
        <v>0</v>
      </c>
      <c r="T4447">
        <v>500000000</v>
      </c>
      <c r="X4447">
        <v>0</v>
      </c>
      <c r="Y4447">
        <v>500000000</v>
      </c>
      <c r="AA4447" t="s">
        <v>2027</v>
      </c>
    </row>
    <row r="4448" spans="1:27" ht="15" customHeight="1">
      <c r="A4448" s="962" t="s">
        <v>266</v>
      </c>
      <c r="B4448" t="s">
        <v>288</v>
      </c>
      <c r="C4448" t="s">
        <v>13</v>
      </c>
      <c r="D4448" t="s">
        <v>11</v>
      </c>
      <c r="E4448" t="s">
        <v>511</v>
      </c>
      <c r="F4448" t="s">
        <v>471</v>
      </c>
      <c r="R4448">
        <v>8.92</v>
      </c>
      <c r="S4448">
        <v>0</v>
      </c>
      <c r="T4448">
        <v>500000000</v>
      </c>
      <c r="X4448">
        <v>0</v>
      </c>
      <c r="Y4448">
        <v>500000000</v>
      </c>
      <c r="AA4448" t="s">
        <v>2027</v>
      </c>
    </row>
    <row r="4449" spans="1:27" ht="15" customHeight="1">
      <c r="A4449" s="962" t="s">
        <v>266</v>
      </c>
      <c r="B4449" t="s">
        <v>287</v>
      </c>
      <c r="C4449" t="s">
        <v>13</v>
      </c>
      <c r="D4449" t="s">
        <v>11</v>
      </c>
      <c r="E4449" t="s">
        <v>511</v>
      </c>
      <c r="F4449" t="s">
        <v>471</v>
      </c>
      <c r="R4449">
        <v>8.92</v>
      </c>
      <c r="S4449">
        <v>0</v>
      </c>
      <c r="T4449">
        <v>500000000</v>
      </c>
      <c r="X4449">
        <v>0</v>
      </c>
      <c r="Y4449">
        <v>500000000</v>
      </c>
      <c r="AA4449" t="s">
        <v>2027</v>
      </c>
    </row>
    <row r="4450" spans="1:27" ht="15" customHeight="1">
      <c r="A4450" s="962" t="s">
        <v>266</v>
      </c>
      <c r="B4450" t="s">
        <v>295</v>
      </c>
      <c r="C4450" t="s">
        <v>13</v>
      </c>
      <c r="D4450" t="s">
        <v>11</v>
      </c>
      <c r="E4450" t="s">
        <v>511</v>
      </c>
      <c r="F4450" t="s">
        <v>471</v>
      </c>
      <c r="R4450">
        <v>3.43</v>
      </c>
      <c r="S4450">
        <v>0</v>
      </c>
      <c r="T4450">
        <v>500000000</v>
      </c>
      <c r="X4450">
        <v>0</v>
      </c>
      <c r="Y4450">
        <v>500000000</v>
      </c>
      <c r="AA4450" t="s">
        <v>2027</v>
      </c>
    </row>
    <row r="4451" spans="1:27" ht="15" customHeight="1">
      <c r="A4451" s="962" t="s">
        <v>266</v>
      </c>
      <c r="B4451" t="s">
        <v>296</v>
      </c>
      <c r="C4451" t="s">
        <v>13</v>
      </c>
      <c r="D4451" t="s">
        <v>11</v>
      </c>
      <c r="E4451" t="s">
        <v>511</v>
      </c>
      <c r="F4451" t="s">
        <v>471</v>
      </c>
      <c r="R4451">
        <v>3.43</v>
      </c>
      <c r="S4451">
        <v>0</v>
      </c>
      <c r="T4451">
        <v>500000000</v>
      </c>
      <c r="X4451">
        <v>0</v>
      </c>
      <c r="Y4451">
        <v>500000000</v>
      </c>
      <c r="AA4451" t="s">
        <v>2027</v>
      </c>
    </row>
    <row r="4452" spans="1:27" ht="15" customHeight="1">
      <c r="A4452" s="962" t="s">
        <v>267</v>
      </c>
      <c r="B4452" t="s">
        <v>296</v>
      </c>
      <c r="C4452" t="s">
        <v>13</v>
      </c>
      <c r="D4452" t="s">
        <v>11</v>
      </c>
      <c r="E4452" t="s">
        <v>511</v>
      </c>
      <c r="F4452" t="s">
        <v>471</v>
      </c>
      <c r="R4452">
        <v>0</v>
      </c>
      <c r="S4452">
        <v>0</v>
      </c>
      <c r="T4452">
        <v>0</v>
      </c>
      <c r="X4452">
        <v>0</v>
      </c>
      <c r="Y4452">
        <v>500000000</v>
      </c>
      <c r="AA4452" t="s">
        <v>2029</v>
      </c>
    </row>
    <row r="4453" spans="1:27" ht="15" customHeight="1">
      <c r="A4453" s="962" t="s">
        <v>267</v>
      </c>
      <c r="B4453" t="s">
        <v>289</v>
      </c>
      <c r="C4453" t="s">
        <v>13</v>
      </c>
      <c r="D4453" t="s">
        <v>11</v>
      </c>
      <c r="E4453" t="s">
        <v>511</v>
      </c>
      <c r="F4453" t="s">
        <v>471</v>
      </c>
      <c r="R4453">
        <v>0</v>
      </c>
      <c r="S4453">
        <v>0</v>
      </c>
      <c r="T4453">
        <v>0</v>
      </c>
      <c r="X4453">
        <v>0</v>
      </c>
      <c r="Y4453">
        <v>500000000</v>
      </c>
      <c r="AA4453" t="s">
        <v>2029</v>
      </c>
    </row>
    <row r="4454" spans="1:27" ht="15" customHeight="1">
      <c r="A4454" s="962" t="s">
        <v>267</v>
      </c>
      <c r="B4454" t="s">
        <v>288</v>
      </c>
      <c r="C4454" t="s">
        <v>13</v>
      </c>
      <c r="D4454" t="s">
        <v>11</v>
      </c>
      <c r="E4454" t="s">
        <v>511</v>
      </c>
      <c r="F4454" t="s">
        <v>471</v>
      </c>
      <c r="R4454">
        <v>0</v>
      </c>
      <c r="S4454">
        <v>0</v>
      </c>
      <c r="T4454">
        <v>0</v>
      </c>
      <c r="X4454">
        <v>0</v>
      </c>
      <c r="Y4454">
        <v>500000000</v>
      </c>
      <c r="AA4454" t="s">
        <v>2029</v>
      </c>
    </row>
    <row r="4455" spans="1:27" ht="15" customHeight="1">
      <c r="A4455" s="962" t="s">
        <v>267</v>
      </c>
      <c r="B4455" t="s">
        <v>287</v>
      </c>
      <c r="C4455" t="s">
        <v>13</v>
      </c>
      <c r="D4455" t="s">
        <v>11</v>
      </c>
      <c r="E4455" t="s">
        <v>511</v>
      </c>
      <c r="F4455" t="s">
        <v>471</v>
      </c>
      <c r="R4455">
        <v>0</v>
      </c>
      <c r="S4455">
        <v>0</v>
      </c>
      <c r="T4455">
        <v>0</v>
      </c>
      <c r="X4455">
        <v>0</v>
      </c>
      <c r="Y4455">
        <v>500000000</v>
      </c>
      <c r="AA4455" t="s">
        <v>2029</v>
      </c>
    </row>
    <row r="4456" spans="1:27" ht="15" customHeight="1">
      <c r="A4456" s="962" t="s">
        <v>268</v>
      </c>
      <c r="B4456" t="s">
        <v>296</v>
      </c>
      <c r="C4456" t="s">
        <v>13</v>
      </c>
      <c r="D4456" t="s">
        <v>11</v>
      </c>
      <c r="E4456" t="s">
        <v>511</v>
      </c>
      <c r="F4456" t="s">
        <v>471</v>
      </c>
      <c r="R4456">
        <v>0</v>
      </c>
      <c r="S4456">
        <v>0</v>
      </c>
      <c r="T4456">
        <v>0</v>
      </c>
      <c r="X4456">
        <v>0</v>
      </c>
      <c r="Y4456">
        <v>500000000</v>
      </c>
      <c r="AA4456" t="s">
        <v>2029</v>
      </c>
    </row>
    <row r="4457" spans="1:27" ht="15" customHeight="1">
      <c r="A4457" s="962" t="s">
        <v>268</v>
      </c>
      <c r="B4457" t="s">
        <v>289</v>
      </c>
      <c r="C4457" t="s">
        <v>13</v>
      </c>
      <c r="D4457" t="s">
        <v>11</v>
      </c>
      <c r="E4457" t="s">
        <v>511</v>
      </c>
      <c r="F4457" t="s">
        <v>471</v>
      </c>
      <c r="R4457">
        <v>0</v>
      </c>
      <c r="S4457">
        <v>0</v>
      </c>
      <c r="T4457">
        <v>0</v>
      </c>
      <c r="X4457">
        <v>0</v>
      </c>
      <c r="Y4457">
        <v>500000000</v>
      </c>
      <c r="AA4457" t="s">
        <v>2029</v>
      </c>
    </row>
    <row r="4458" spans="1:27" ht="15" customHeight="1">
      <c r="A4458" s="962" t="s">
        <v>268</v>
      </c>
      <c r="B4458" t="s">
        <v>288</v>
      </c>
      <c r="C4458" t="s">
        <v>13</v>
      </c>
      <c r="D4458" t="s">
        <v>11</v>
      </c>
      <c r="E4458" t="s">
        <v>511</v>
      </c>
      <c r="F4458" t="s">
        <v>471</v>
      </c>
      <c r="R4458">
        <v>0</v>
      </c>
      <c r="S4458">
        <v>0</v>
      </c>
      <c r="T4458">
        <v>0</v>
      </c>
      <c r="X4458">
        <v>0</v>
      </c>
      <c r="Y4458">
        <v>500000000</v>
      </c>
      <c r="AA4458" t="s">
        <v>2029</v>
      </c>
    </row>
    <row r="4459" spans="1:27" ht="15" customHeight="1">
      <c r="A4459" s="962" t="s">
        <v>268</v>
      </c>
      <c r="B4459" t="s">
        <v>287</v>
      </c>
      <c r="C4459" t="s">
        <v>13</v>
      </c>
      <c r="D4459" t="s">
        <v>11</v>
      </c>
      <c r="E4459" t="s">
        <v>511</v>
      </c>
      <c r="F4459" t="s">
        <v>471</v>
      </c>
      <c r="R4459">
        <v>0</v>
      </c>
      <c r="S4459">
        <v>0</v>
      </c>
      <c r="T4459">
        <v>0</v>
      </c>
      <c r="X4459">
        <v>0</v>
      </c>
      <c r="Y4459">
        <v>500000000</v>
      </c>
      <c r="AA4459" t="s">
        <v>2029</v>
      </c>
    </row>
    <row r="4460" spans="1:27" ht="15" customHeight="1">
      <c r="A4460" s="962" t="s">
        <v>269</v>
      </c>
      <c r="B4460" t="s">
        <v>296</v>
      </c>
      <c r="C4460" t="s">
        <v>13</v>
      </c>
      <c r="D4460" t="s">
        <v>11</v>
      </c>
      <c r="E4460" t="s">
        <v>511</v>
      </c>
      <c r="F4460" t="s">
        <v>471</v>
      </c>
      <c r="R4460">
        <v>0</v>
      </c>
      <c r="S4460">
        <v>0</v>
      </c>
      <c r="T4460">
        <v>0</v>
      </c>
      <c r="X4460">
        <v>0</v>
      </c>
      <c r="Y4460">
        <v>500000000</v>
      </c>
      <c r="AA4460" t="s">
        <v>2029</v>
      </c>
    </row>
    <row r="4461" spans="1:27" ht="15" customHeight="1">
      <c r="A4461" s="962" t="s">
        <v>269</v>
      </c>
      <c r="B4461" t="s">
        <v>289</v>
      </c>
      <c r="C4461" t="s">
        <v>13</v>
      </c>
      <c r="D4461" t="s">
        <v>11</v>
      </c>
      <c r="E4461" t="s">
        <v>511</v>
      </c>
      <c r="F4461" t="s">
        <v>471</v>
      </c>
      <c r="R4461">
        <v>0</v>
      </c>
      <c r="S4461">
        <v>0</v>
      </c>
      <c r="T4461">
        <v>0</v>
      </c>
      <c r="X4461">
        <v>0</v>
      </c>
      <c r="Y4461">
        <v>500000000</v>
      </c>
      <c r="AA4461" t="s">
        <v>2029</v>
      </c>
    </row>
    <row r="4462" spans="1:27" ht="15" customHeight="1">
      <c r="A4462" s="962" t="s">
        <v>269</v>
      </c>
      <c r="B4462" t="s">
        <v>288</v>
      </c>
      <c r="C4462" t="s">
        <v>13</v>
      </c>
      <c r="D4462" t="s">
        <v>11</v>
      </c>
      <c r="E4462" t="s">
        <v>511</v>
      </c>
      <c r="F4462" t="s">
        <v>471</v>
      </c>
      <c r="R4462">
        <v>0</v>
      </c>
      <c r="S4462">
        <v>0</v>
      </c>
      <c r="T4462">
        <v>0</v>
      </c>
      <c r="X4462">
        <v>0</v>
      </c>
      <c r="Y4462">
        <v>500000000</v>
      </c>
      <c r="AA4462" t="s">
        <v>2029</v>
      </c>
    </row>
    <row r="4463" spans="1:27" ht="15" customHeight="1">
      <c r="A4463" s="962" t="s">
        <v>269</v>
      </c>
      <c r="B4463" t="s">
        <v>287</v>
      </c>
      <c r="C4463" t="s">
        <v>13</v>
      </c>
      <c r="D4463" t="s">
        <v>11</v>
      </c>
      <c r="E4463" t="s">
        <v>511</v>
      </c>
      <c r="F4463" t="s">
        <v>471</v>
      </c>
      <c r="R4463">
        <v>0</v>
      </c>
      <c r="S4463">
        <v>0</v>
      </c>
      <c r="T4463">
        <v>0</v>
      </c>
      <c r="X4463">
        <v>0</v>
      </c>
      <c r="Y4463">
        <v>500000000</v>
      </c>
      <c r="AA4463" t="s">
        <v>2029</v>
      </c>
    </row>
    <row r="4464" spans="1:27" ht="15" customHeight="1">
      <c r="A4464" s="962" t="s">
        <v>270</v>
      </c>
      <c r="B4464" t="s">
        <v>296</v>
      </c>
      <c r="C4464" t="s">
        <v>13</v>
      </c>
      <c r="D4464" t="s">
        <v>11</v>
      </c>
      <c r="E4464" t="s">
        <v>511</v>
      </c>
      <c r="F4464" t="s">
        <v>471</v>
      </c>
      <c r="R4464">
        <v>0</v>
      </c>
      <c r="S4464">
        <v>0</v>
      </c>
      <c r="T4464">
        <v>0</v>
      </c>
      <c r="X4464">
        <v>0</v>
      </c>
      <c r="Y4464">
        <v>500000000</v>
      </c>
      <c r="AA4464" t="s">
        <v>2029</v>
      </c>
    </row>
    <row r="4465" spans="1:27" ht="15" customHeight="1">
      <c r="A4465" s="962" t="s">
        <v>270</v>
      </c>
      <c r="B4465" t="s">
        <v>289</v>
      </c>
      <c r="C4465" t="s">
        <v>13</v>
      </c>
      <c r="D4465" t="s">
        <v>11</v>
      </c>
      <c r="E4465" t="s">
        <v>511</v>
      </c>
      <c r="F4465" t="s">
        <v>471</v>
      </c>
      <c r="R4465">
        <v>0</v>
      </c>
      <c r="S4465">
        <v>0</v>
      </c>
      <c r="T4465">
        <v>0</v>
      </c>
      <c r="X4465">
        <v>0</v>
      </c>
      <c r="Y4465">
        <v>500000000</v>
      </c>
      <c r="AA4465" t="s">
        <v>2029</v>
      </c>
    </row>
    <row r="4466" spans="1:27" ht="15" customHeight="1">
      <c r="A4466" s="962" t="s">
        <v>270</v>
      </c>
      <c r="B4466" t="s">
        <v>288</v>
      </c>
      <c r="C4466" t="s">
        <v>13</v>
      </c>
      <c r="D4466" t="s">
        <v>11</v>
      </c>
      <c r="E4466" t="s">
        <v>511</v>
      </c>
      <c r="F4466" t="s">
        <v>471</v>
      </c>
      <c r="R4466">
        <v>0</v>
      </c>
      <c r="S4466">
        <v>0</v>
      </c>
      <c r="T4466">
        <v>0</v>
      </c>
      <c r="X4466">
        <v>0</v>
      </c>
      <c r="Y4466">
        <v>500000000</v>
      </c>
      <c r="AA4466" t="s">
        <v>2029</v>
      </c>
    </row>
    <row r="4467" spans="1:27" ht="15" customHeight="1">
      <c r="A4467" s="962" t="s">
        <v>270</v>
      </c>
      <c r="B4467" t="s">
        <v>287</v>
      </c>
      <c r="C4467" t="s">
        <v>13</v>
      </c>
      <c r="D4467" t="s">
        <v>11</v>
      </c>
      <c r="E4467" t="s">
        <v>511</v>
      </c>
      <c r="F4467" t="s">
        <v>471</v>
      </c>
      <c r="R4467">
        <v>0</v>
      </c>
      <c r="S4467">
        <v>0</v>
      </c>
      <c r="T4467">
        <v>0</v>
      </c>
      <c r="X4467">
        <v>0</v>
      </c>
      <c r="Y4467">
        <v>500000000</v>
      </c>
      <c r="AA4467" t="s">
        <v>2029</v>
      </c>
    </row>
    <row r="4468" spans="1:27" ht="15" customHeight="1">
      <c r="A4468" s="962" t="s">
        <v>271</v>
      </c>
      <c r="B4468" t="s">
        <v>297</v>
      </c>
      <c r="C4468" t="s">
        <v>13</v>
      </c>
      <c r="D4468" t="s">
        <v>11</v>
      </c>
      <c r="E4468" t="s">
        <v>511</v>
      </c>
      <c r="F4468" t="s">
        <v>471</v>
      </c>
      <c r="R4468">
        <v>0</v>
      </c>
      <c r="S4468">
        <v>0</v>
      </c>
      <c r="T4468">
        <v>0</v>
      </c>
      <c r="X4468">
        <v>0</v>
      </c>
      <c r="Y4468">
        <v>500000000</v>
      </c>
      <c r="AA4468" t="s">
        <v>2029</v>
      </c>
    </row>
    <row r="4469" spans="1:27" ht="15" customHeight="1">
      <c r="A4469" s="962" t="s">
        <v>271</v>
      </c>
      <c r="B4469" t="s">
        <v>288</v>
      </c>
      <c r="C4469" t="s">
        <v>13</v>
      </c>
      <c r="D4469" t="s">
        <v>11</v>
      </c>
      <c r="E4469" t="s">
        <v>511</v>
      </c>
      <c r="F4469" t="s">
        <v>471</v>
      </c>
      <c r="R4469">
        <v>0</v>
      </c>
      <c r="S4469">
        <v>0</v>
      </c>
      <c r="T4469">
        <v>0</v>
      </c>
      <c r="X4469">
        <v>0</v>
      </c>
      <c r="Y4469">
        <v>500000000</v>
      </c>
      <c r="AA4469" t="s">
        <v>2029</v>
      </c>
    </row>
    <row r="4470" spans="1:27" ht="15" customHeight="1">
      <c r="A4470" s="962" t="s">
        <v>271</v>
      </c>
      <c r="B4470" t="s">
        <v>287</v>
      </c>
      <c r="C4470" t="s">
        <v>13</v>
      </c>
      <c r="D4470" t="s">
        <v>11</v>
      </c>
      <c r="E4470" t="s">
        <v>511</v>
      </c>
      <c r="F4470" t="s">
        <v>471</v>
      </c>
      <c r="R4470">
        <v>0</v>
      </c>
      <c r="S4470">
        <v>0</v>
      </c>
      <c r="T4470">
        <v>0</v>
      </c>
      <c r="X4470">
        <v>0</v>
      </c>
      <c r="Y4470">
        <v>500000000</v>
      </c>
      <c r="AA4470" t="s">
        <v>2029</v>
      </c>
    </row>
    <row r="4471" spans="1:27" ht="15" customHeight="1">
      <c r="A4471" s="962" t="s">
        <v>271</v>
      </c>
      <c r="B4471" t="s">
        <v>299</v>
      </c>
      <c r="C4471" t="s">
        <v>13</v>
      </c>
      <c r="D4471" t="s">
        <v>11</v>
      </c>
      <c r="E4471" t="s">
        <v>511</v>
      </c>
      <c r="F4471" t="s">
        <v>471</v>
      </c>
      <c r="R4471">
        <v>0</v>
      </c>
      <c r="S4471">
        <v>0</v>
      </c>
      <c r="T4471">
        <v>0</v>
      </c>
      <c r="X4471">
        <v>0</v>
      </c>
      <c r="Y4471">
        <v>500000000</v>
      </c>
      <c r="AA4471" t="s">
        <v>2029</v>
      </c>
    </row>
    <row r="4472" spans="1:27" ht="15" customHeight="1">
      <c r="A4472" s="962" t="s">
        <v>271</v>
      </c>
      <c r="B4472" t="s">
        <v>301</v>
      </c>
      <c r="C4472" t="s">
        <v>13</v>
      </c>
      <c r="D4472" t="s">
        <v>11</v>
      </c>
      <c r="E4472" t="s">
        <v>511</v>
      </c>
      <c r="F4472" t="s">
        <v>471</v>
      </c>
      <c r="R4472">
        <v>0</v>
      </c>
      <c r="S4472">
        <v>0</v>
      </c>
      <c r="T4472">
        <v>0</v>
      </c>
      <c r="X4472">
        <v>0</v>
      </c>
      <c r="Y4472">
        <v>500000000</v>
      </c>
      <c r="AA4472" t="s">
        <v>2029</v>
      </c>
    </row>
    <row r="4473" spans="1:27" ht="15" customHeight="1">
      <c r="A4473" s="962" t="s">
        <v>271</v>
      </c>
      <c r="B4473" t="s">
        <v>302</v>
      </c>
      <c r="C4473" t="s">
        <v>13</v>
      </c>
      <c r="D4473" t="s">
        <v>11</v>
      </c>
      <c r="E4473" t="s">
        <v>511</v>
      </c>
      <c r="F4473" t="s">
        <v>471</v>
      </c>
      <c r="R4473">
        <v>0</v>
      </c>
      <c r="S4473">
        <v>0</v>
      </c>
      <c r="T4473">
        <v>0</v>
      </c>
      <c r="X4473">
        <v>0</v>
      </c>
      <c r="Y4473">
        <v>500000000</v>
      </c>
      <c r="AA4473" t="s">
        <v>2029</v>
      </c>
    </row>
    <row r="4474" spans="1:27" ht="15" customHeight="1">
      <c r="A4474" s="962" t="s">
        <v>271</v>
      </c>
      <c r="B4474" t="s">
        <v>303</v>
      </c>
      <c r="C4474" t="s">
        <v>13</v>
      </c>
      <c r="D4474" t="s">
        <v>11</v>
      </c>
      <c r="E4474" t="s">
        <v>511</v>
      </c>
      <c r="F4474" t="s">
        <v>471</v>
      </c>
      <c r="R4474">
        <v>0</v>
      </c>
      <c r="S4474">
        <v>0</v>
      </c>
      <c r="T4474">
        <v>0</v>
      </c>
      <c r="X4474">
        <v>0</v>
      </c>
      <c r="Y4474">
        <v>500000000</v>
      </c>
      <c r="AA4474" t="s">
        <v>2029</v>
      </c>
    </row>
    <row r="4475" spans="1:27" ht="15" customHeight="1">
      <c r="A4475" s="962" t="s">
        <v>271</v>
      </c>
      <c r="B4475" t="s">
        <v>298</v>
      </c>
      <c r="C4475" t="s">
        <v>13</v>
      </c>
      <c r="D4475" t="s">
        <v>11</v>
      </c>
      <c r="E4475" t="s">
        <v>511</v>
      </c>
      <c r="F4475" t="s">
        <v>471</v>
      </c>
      <c r="R4475">
        <v>0</v>
      </c>
      <c r="S4475">
        <v>0</v>
      </c>
      <c r="T4475">
        <v>0</v>
      </c>
      <c r="X4475">
        <v>0</v>
      </c>
      <c r="Y4475">
        <v>500000000</v>
      </c>
      <c r="AA4475" t="s">
        <v>2029</v>
      </c>
    </row>
    <row r="4476" spans="1:27" ht="15" customHeight="1">
      <c r="A4476" s="962" t="s">
        <v>271</v>
      </c>
      <c r="B4476" t="s">
        <v>300</v>
      </c>
      <c r="C4476" t="s">
        <v>13</v>
      </c>
      <c r="D4476" t="s">
        <v>11</v>
      </c>
      <c r="E4476" t="s">
        <v>511</v>
      </c>
      <c r="F4476" t="s">
        <v>471</v>
      </c>
      <c r="R4476">
        <v>0</v>
      </c>
      <c r="S4476">
        <v>0</v>
      </c>
      <c r="T4476">
        <v>0</v>
      </c>
      <c r="X4476">
        <v>0</v>
      </c>
      <c r="Y4476">
        <v>500000000</v>
      </c>
      <c r="AA4476" t="s">
        <v>2029</v>
      </c>
    </row>
    <row r="4477" spans="1:27" ht="15" customHeight="1">
      <c r="A4477" s="962" t="s">
        <v>272</v>
      </c>
      <c r="B4477" t="s">
        <v>296</v>
      </c>
      <c r="C4477" t="s">
        <v>13</v>
      </c>
      <c r="D4477" t="s">
        <v>11</v>
      </c>
      <c r="E4477" t="s">
        <v>511</v>
      </c>
      <c r="F4477" t="s">
        <v>471</v>
      </c>
      <c r="R4477">
        <v>0</v>
      </c>
      <c r="S4477">
        <v>0</v>
      </c>
      <c r="T4477">
        <v>0</v>
      </c>
      <c r="X4477">
        <v>0</v>
      </c>
      <c r="Y4477">
        <v>500000000</v>
      </c>
      <c r="AA4477" t="s">
        <v>2029</v>
      </c>
    </row>
    <row r="4478" spans="1:27" ht="15" customHeight="1">
      <c r="A4478" s="962" t="s">
        <v>272</v>
      </c>
      <c r="B4478" t="s">
        <v>289</v>
      </c>
      <c r="C4478" t="s">
        <v>13</v>
      </c>
      <c r="D4478" t="s">
        <v>11</v>
      </c>
      <c r="E4478" t="s">
        <v>511</v>
      </c>
      <c r="F4478" t="s">
        <v>471</v>
      </c>
      <c r="R4478">
        <v>0</v>
      </c>
      <c r="S4478">
        <v>0</v>
      </c>
      <c r="T4478">
        <v>0</v>
      </c>
      <c r="X4478">
        <v>0</v>
      </c>
      <c r="Y4478">
        <v>500000000</v>
      </c>
      <c r="AA4478" t="s">
        <v>2029</v>
      </c>
    </row>
    <row r="4479" spans="1:27" ht="15" customHeight="1">
      <c r="A4479" s="962" t="s">
        <v>272</v>
      </c>
      <c r="B4479" t="s">
        <v>288</v>
      </c>
      <c r="C4479" t="s">
        <v>13</v>
      </c>
      <c r="D4479" t="s">
        <v>11</v>
      </c>
      <c r="E4479" t="s">
        <v>511</v>
      </c>
      <c r="F4479" t="s">
        <v>471</v>
      </c>
      <c r="R4479">
        <v>0</v>
      </c>
      <c r="S4479">
        <v>0</v>
      </c>
      <c r="T4479">
        <v>0</v>
      </c>
      <c r="X4479">
        <v>0</v>
      </c>
      <c r="Y4479">
        <v>500000000</v>
      </c>
      <c r="AA4479" t="s">
        <v>2029</v>
      </c>
    </row>
    <row r="4480" spans="1:27" ht="15" customHeight="1">
      <c r="A4480" s="962" t="s">
        <v>272</v>
      </c>
      <c r="B4480" t="s">
        <v>287</v>
      </c>
      <c r="C4480" t="s">
        <v>13</v>
      </c>
      <c r="D4480" t="s">
        <v>11</v>
      </c>
      <c r="E4480" t="s">
        <v>511</v>
      </c>
      <c r="F4480" t="s">
        <v>471</v>
      </c>
      <c r="R4480">
        <v>0</v>
      </c>
      <c r="S4480">
        <v>0</v>
      </c>
      <c r="T4480">
        <v>0</v>
      </c>
      <c r="X4480">
        <v>0</v>
      </c>
      <c r="Y4480">
        <v>500000000</v>
      </c>
      <c r="AA4480" t="s">
        <v>2029</v>
      </c>
    </row>
    <row r="4481" spans="1:27" ht="15" customHeight="1">
      <c r="A4481" s="962" t="s">
        <v>273</v>
      </c>
      <c r="B4481" t="s">
        <v>296</v>
      </c>
      <c r="C4481" t="s">
        <v>13</v>
      </c>
      <c r="D4481" t="s">
        <v>11</v>
      </c>
      <c r="E4481" t="s">
        <v>511</v>
      </c>
      <c r="F4481" t="s">
        <v>471</v>
      </c>
      <c r="R4481">
        <v>0</v>
      </c>
      <c r="S4481">
        <v>0</v>
      </c>
      <c r="T4481">
        <v>0</v>
      </c>
      <c r="X4481">
        <v>0</v>
      </c>
      <c r="Y4481">
        <v>500000000</v>
      </c>
      <c r="AA4481" t="s">
        <v>2029</v>
      </c>
    </row>
    <row r="4482" spans="1:27" ht="15" customHeight="1">
      <c r="A4482" s="962" t="s">
        <v>273</v>
      </c>
      <c r="B4482" t="s">
        <v>289</v>
      </c>
      <c r="C4482" t="s">
        <v>13</v>
      </c>
      <c r="D4482" t="s">
        <v>11</v>
      </c>
      <c r="E4482" t="s">
        <v>511</v>
      </c>
      <c r="F4482" t="s">
        <v>471</v>
      </c>
      <c r="R4482">
        <v>0</v>
      </c>
      <c r="S4482">
        <v>0</v>
      </c>
      <c r="T4482">
        <v>0</v>
      </c>
      <c r="X4482">
        <v>0</v>
      </c>
      <c r="Y4482">
        <v>500000000</v>
      </c>
      <c r="AA4482" t="s">
        <v>2029</v>
      </c>
    </row>
    <row r="4483" spans="1:27" ht="15" customHeight="1">
      <c r="A4483" s="962" t="s">
        <v>273</v>
      </c>
      <c r="B4483" t="s">
        <v>288</v>
      </c>
      <c r="C4483" t="s">
        <v>13</v>
      </c>
      <c r="D4483" t="s">
        <v>11</v>
      </c>
      <c r="E4483" t="s">
        <v>511</v>
      </c>
      <c r="F4483" t="s">
        <v>471</v>
      </c>
      <c r="R4483">
        <v>0</v>
      </c>
      <c r="S4483">
        <v>0</v>
      </c>
      <c r="T4483">
        <v>0</v>
      </c>
      <c r="X4483">
        <v>0</v>
      </c>
      <c r="Y4483">
        <v>500000000</v>
      </c>
      <c r="AA4483" t="s">
        <v>2029</v>
      </c>
    </row>
    <row r="4484" spans="1:27" ht="15" customHeight="1">
      <c r="A4484" s="962" t="s">
        <v>273</v>
      </c>
      <c r="B4484" t="s">
        <v>287</v>
      </c>
      <c r="C4484" t="s">
        <v>13</v>
      </c>
      <c r="D4484" t="s">
        <v>11</v>
      </c>
      <c r="E4484" t="s">
        <v>511</v>
      </c>
      <c r="F4484" t="s">
        <v>471</v>
      </c>
      <c r="R4484">
        <v>0</v>
      </c>
      <c r="S4484">
        <v>0</v>
      </c>
      <c r="T4484">
        <v>0</v>
      </c>
      <c r="X4484">
        <v>0</v>
      </c>
      <c r="Y4484">
        <v>500000000</v>
      </c>
      <c r="AA4484" t="s">
        <v>2029</v>
      </c>
    </row>
    <row r="4485" spans="1:27" ht="15" customHeight="1">
      <c r="A4485" s="962" t="s">
        <v>274</v>
      </c>
      <c r="B4485" t="s">
        <v>283</v>
      </c>
      <c r="C4485" t="s">
        <v>13</v>
      </c>
      <c r="D4485" t="s">
        <v>11</v>
      </c>
      <c r="E4485" t="s">
        <v>511</v>
      </c>
      <c r="F4485" t="s">
        <v>471</v>
      </c>
      <c r="R4485">
        <v>6.21</v>
      </c>
      <c r="S4485">
        <v>0</v>
      </c>
      <c r="T4485">
        <v>500000000</v>
      </c>
      <c r="X4485">
        <v>0</v>
      </c>
      <c r="Y4485">
        <v>500000000</v>
      </c>
      <c r="AA4485" t="s">
        <v>2027</v>
      </c>
    </row>
    <row r="4486" spans="1:27" ht="15" customHeight="1">
      <c r="A4486" s="962" t="s">
        <v>277</v>
      </c>
      <c r="B4486" t="s">
        <v>246</v>
      </c>
      <c r="C4486" t="s">
        <v>13</v>
      </c>
      <c r="D4486" t="s">
        <v>11</v>
      </c>
      <c r="E4486" t="s">
        <v>511</v>
      </c>
      <c r="F4486" t="s">
        <v>471</v>
      </c>
      <c r="R4486">
        <v>0</v>
      </c>
      <c r="S4486">
        <v>0</v>
      </c>
      <c r="T4486">
        <v>500000000</v>
      </c>
      <c r="X4486">
        <v>0</v>
      </c>
      <c r="Y4486">
        <v>500000000</v>
      </c>
      <c r="AA4486" t="s">
        <v>2027</v>
      </c>
    </row>
    <row r="4487" spans="1:27" ht="15" customHeight="1">
      <c r="A4487" s="962" t="s">
        <v>277</v>
      </c>
      <c r="B4487" t="s">
        <v>244</v>
      </c>
      <c r="C4487" t="s">
        <v>13</v>
      </c>
      <c r="D4487" t="s">
        <v>11</v>
      </c>
      <c r="E4487" t="s">
        <v>511</v>
      </c>
      <c r="F4487" t="s">
        <v>471</v>
      </c>
      <c r="G4487" t="s">
        <v>596</v>
      </c>
      <c r="I4487" t="s">
        <v>428</v>
      </c>
      <c r="K4487" t="s">
        <v>333</v>
      </c>
      <c r="L4487" t="s">
        <v>277</v>
      </c>
      <c r="M4487" t="s">
        <v>66</v>
      </c>
      <c r="O4487" t="s">
        <v>365</v>
      </c>
      <c r="P4487" t="s">
        <v>336</v>
      </c>
      <c r="Q4487" t="s">
        <v>337</v>
      </c>
      <c r="R4487">
        <v>51</v>
      </c>
      <c r="U4487">
        <v>51.04</v>
      </c>
      <c r="V4487">
        <v>2.5499999999999998</v>
      </c>
      <c r="W4487">
        <v>0.1</v>
      </c>
      <c r="X4487">
        <v>0</v>
      </c>
      <c r="Y4487">
        <v>500000000</v>
      </c>
      <c r="Z4487">
        <v>0</v>
      </c>
      <c r="AA4487" t="s">
        <v>2028</v>
      </c>
    </row>
    <row r="4488" spans="1:27" ht="15" customHeight="1">
      <c r="A4488" s="962" t="s">
        <v>278</v>
      </c>
      <c r="B4488" t="s">
        <v>252</v>
      </c>
      <c r="C4488" t="s">
        <v>13</v>
      </c>
      <c r="D4488" t="s">
        <v>11</v>
      </c>
      <c r="E4488" t="s">
        <v>511</v>
      </c>
      <c r="F4488" t="s">
        <v>471</v>
      </c>
      <c r="J4488" t="s">
        <v>340</v>
      </c>
      <c r="L4488" t="s">
        <v>252</v>
      </c>
      <c r="R4488">
        <v>0</v>
      </c>
      <c r="U4488">
        <v>0</v>
      </c>
      <c r="V4488">
        <v>0</v>
      </c>
      <c r="X4488">
        <v>0</v>
      </c>
      <c r="Y4488">
        <v>500000000</v>
      </c>
      <c r="Z4488">
        <v>0</v>
      </c>
      <c r="AA4488" t="s">
        <v>2028</v>
      </c>
    </row>
    <row r="4489" spans="1:27" ht="15" customHeight="1">
      <c r="A4489" s="962" t="s">
        <v>278</v>
      </c>
      <c r="B4489" t="s">
        <v>247</v>
      </c>
      <c r="C4489" t="s">
        <v>13</v>
      </c>
      <c r="D4489" t="s">
        <v>11</v>
      </c>
      <c r="E4489" t="s">
        <v>511</v>
      </c>
      <c r="F4489" t="s">
        <v>471</v>
      </c>
      <c r="O4489" t="s">
        <v>361</v>
      </c>
      <c r="P4489" t="s">
        <v>868</v>
      </c>
      <c r="Q4489" t="s">
        <v>869</v>
      </c>
      <c r="R4489">
        <v>25.5</v>
      </c>
      <c r="X4489">
        <v>0</v>
      </c>
      <c r="Y4489">
        <v>500000000</v>
      </c>
      <c r="AA4489" t="s">
        <v>2025</v>
      </c>
    </row>
    <row r="4490" spans="1:27" ht="15" customHeight="1">
      <c r="A4490" s="962" t="s">
        <v>278</v>
      </c>
      <c r="B4490" t="s">
        <v>251</v>
      </c>
      <c r="C4490" t="s">
        <v>13</v>
      </c>
      <c r="D4490" t="s">
        <v>11</v>
      </c>
      <c r="E4490" t="s">
        <v>511</v>
      </c>
      <c r="F4490" t="s">
        <v>471</v>
      </c>
      <c r="R4490">
        <v>0</v>
      </c>
      <c r="X4490">
        <v>0</v>
      </c>
      <c r="Y4490">
        <v>500000000</v>
      </c>
      <c r="AA4490" t="s">
        <v>2025</v>
      </c>
    </row>
    <row r="4491" spans="1:27" ht="15" customHeight="1">
      <c r="A4491" s="962" t="s">
        <v>279</v>
      </c>
      <c r="B4491" t="s">
        <v>254</v>
      </c>
      <c r="C4491" t="s">
        <v>13</v>
      </c>
      <c r="D4491" t="s">
        <v>11</v>
      </c>
      <c r="E4491" t="s">
        <v>511</v>
      </c>
      <c r="F4491" t="s">
        <v>471</v>
      </c>
      <c r="O4491" t="s">
        <v>361</v>
      </c>
      <c r="P4491" t="s">
        <v>868</v>
      </c>
      <c r="Q4491" t="s">
        <v>869</v>
      </c>
      <c r="R4491">
        <v>25.3</v>
      </c>
      <c r="X4491">
        <v>0</v>
      </c>
      <c r="Y4491">
        <v>500000000</v>
      </c>
      <c r="AA4491" t="s">
        <v>2025</v>
      </c>
    </row>
    <row r="4492" spans="1:27" ht="15" customHeight="1">
      <c r="A4492" s="962" t="s">
        <v>279</v>
      </c>
      <c r="B4492" t="s">
        <v>253</v>
      </c>
      <c r="C4492" t="s">
        <v>13</v>
      </c>
      <c r="D4492" t="s">
        <v>11</v>
      </c>
      <c r="E4492" t="s">
        <v>511</v>
      </c>
      <c r="F4492" t="s">
        <v>471</v>
      </c>
      <c r="H4492" t="s">
        <v>964</v>
      </c>
      <c r="I4492" t="s">
        <v>848</v>
      </c>
      <c r="J4492" t="s">
        <v>965</v>
      </c>
      <c r="K4492" t="s">
        <v>849</v>
      </c>
      <c r="L4492" t="s">
        <v>966</v>
      </c>
      <c r="M4492" t="s">
        <v>848</v>
      </c>
      <c r="O4492" t="s">
        <v>882</v>
      </c>
      <c r="P4492" t="s">
        <v>851</v>
      </c>
      <c r="Q4492" t="s">
        <v>337</v>
      </c>
      <c r="R4492">
        <v>5.0999999999999996</v>
      </c>
      <c r="X4492">
        <v>0</v>
      </c>
      <c r="Y4492">
        <v>500000000</v>
      </c>
      <c r="AA4492" t="s">
        <v>2025</v>
      </c>
    </row>
    <row r="4493" spans="1:27" ht="15" customHeight="1">
      <c r="A4493" s="962" t="s">
        <v>279</v>
      </c>
      <c r="B4493" t="s">
        <v>251</v>
      </c>
      <c r="C4493" t="s">
        <v>13</v>
      </c>
      <c r="D4493" t="s">
        <v>11</v>
      </c>
      <c r="E4493" t="s">
        <v>511</v>
      </c>
      <c r="F4493" t="s">
        <v>471</v>
      </c>
      <c r="J4493" t="s">
        <v>965</v>
      </c>
      <c r="K4493" t="s">
        <v>849</v>
      </c>
      <c r="L4493" t="s">
        <v>966</v>
      </c>
      <c r="O4493" t="s">
        <v>882</v>
      </c>
      <c r="P4493" t="s">
        <v>851</v>
      </c>
      <c r="Q4493" t="s">
        <v>337</v>
      </c>
      <c r="R4493">
        <v>5.0999999999999996</v>
      </c>
      <c r="X4493">
        <v>0</v>
      </c>
      <c r="Y4493">
        <v>500000000</v>
      </c>
      <c r="AA4493" t="s">
        <v>2025</v>
      </c>
    </row>
    <row r="4494" spans="1:27" ht="15" customHeight="1">
      <c r="A4494" s="962" t="s">
        <v>279</v>
      </c>
      <c r="B4494" t="s">
        <v>255</v>
      </c>
      <c r="C4494" t="s">
        <v>13</v>
      </c>
      <c r="D4494" t="s">
        <v>11</v>
      </c>
      <c r="E4494" t="s">
        <v>511</v>
      </c>
      <c r="F4494" t="s">
        <v>471</v>
      </c>
      <c r="H4494" t="s">
        <v>931</v>
      </c>
      <c r="I4494" t="s">
        <v>853</v>
      </c>
      <c r="J4494" t="s">
        <v>948</v>
      </c>
      <c r="K4494" t="s">
        <v>854</v>
      </c>
      <c r="L4494" t="s">
        <v>855</v>
      </c>
      <c r="M4494" t="s">
        <v>55</v>
      </c>
      <c r="O4494" t="s">
        <v>361</v>
      </c>
      <c r="P4494" t="s">
        <v>851</v>
      </c>
      <c r="Q4494" t="s">
        <v>337</v>
      </c>
      <c r="R4494">
        <v>0.26</v>
      </c>
      <c r="X4494">
        <v>0</v>
      </c>
      <c r="Y4494">
        <v>500000000</v>
      </c>
      <c r="AA4494" t="s">
        <v>2025</v>
      </c>
    </row>
    <row r="4495" spans="1:27" ht="15" customHeight="1">
      <c r="A4495" s="962" t="s">
        <v>280</v>
      </c>
      <c r="B4495" t="s">
        <v>257</v>
      </c>
      <c r="C4495" t="s">
        <v>13</v>
      </c>
      <c r="D4495" t="s">
        <v>11</v>
      </c>
      <c r="E4495" t="s">
        <v>511</v>
      </c>
      <c r="F4495" t="s">
        <v>471</v>
      </c>
      <c r="J4495" t="s">
        <v>436</v>
      </c>
      <c r="R4495">
        <v>0</v>
      </c>
      <c r="U4495">
        <v>0</v>
      </c>
      <c r="V4495">
        <v>0</v>
      </c>
      <c r="X4495">
        <v>0</v>
      </c>
      <c r="Y4495">
        <v>500000000</v>
      </c>
      <c r="Z4495">
        <v>0</v>
      </c>
      <c r="AA4495" t="s">
        <v>2028</v>
      </c>
    </row>
    <row r="4496" spans="1:27" ht="15" customHeight="1">
      <c r="A4496" s="962" t="s">
        <v>280</v>
      </c>
      <c r="B4496" t="s">
        <v>259</v>
      </c>
      <c r="C4496" t="s">
        <v>13</v>
      </c>
      <c r="D4496" t="s">
        <v>11</v>
      </c>
      <c r="E4496" t="s">
        <v>511</v>
      </c>
      <c r="F4496" t="s">
        <v>471</v>
      </c>
      <c r="R4496">
        <v>0</v>
      </c>
      <c r="U4496">
        <v>0</v>
      </c>
      <c r="V4496">
        <v>0</v>
      </c>
      <c r="X4496">
        <v>0</v>
      </c>
      <c r="Y4496">
        <v>500000000</v>
      </c>
      <c r="Z4496">
        <v>0</v>
      </c>
      <c r="AA4496" t="s">
        <v>2028</v>
      </c>
    </row>
    <row r="4497" spans="1:27" ht="15" customHeight="1">
      <c r="A4497" s="962" t="s">
        <v>280</v>
      </c>
      <c r="B4497" t="s">
        <v>260</v>
      </c>
      <c r="C4497" t="s">
        <v>13</v>
      </c>
      <c r="D4497" t="s">
        <v>11</v>
      </c>
      <c r="E4497" t="s">
        <v>511</v>
      </c>
      <c r="F4497" t="s">
        <v>471</v>
      </c>
      <c r="R4497">
        <v>0</v>
      </c>
      <c r="X4497">
        <v>0</v>
      </c>
      <c r="Y4497">
        <v>500000000</v>
      </c>
      <c r="AA4497" t="s">
        <v>2025</v>
      </c>
    </row>
    <row r="4498" spans="1:27" ht="15" customHeight="1">
      <c r="A4498" s="962" t="s">
        <v>281</v>
      </c>
      <c r="B4498" t="s">
        <v>262</v>
      </c>
      <c r="C4498" t="s">
        <v>13</v>
      </c>
      <c r="D4498" t="s">
        <v>11</v>
      </c>
      <c r="E4498" t="s">
        <v>511</v>
      </c>
      <c r="F4498" t="s">
        <v>471</v>
      </c>
      <c r="L4498" t="s">
        <v>2002</v>
      </c>
      <c r="O4498" t="s">
        <v>361</v>
      </c>
      <c r="P4498" t="s">
        <v>868</v>
      </c>
      <c r="Q4498" t="s">
        <v>869</v>
      </c>
      <c r="R4498">
        <v>0</v>
      </c>
      <c r="S4498">
        <v>0</v>
      </c>
      <c r="T4498">
        <v>500000000</v>
      </c>
      <c r="X4498">
        <v>0</v>
      </c>
      <c r="Y4498">
        <v>500000000</v>
      </c>
      <c r="AA4498" t="s">
        <v>2027</v>
      </c>
    </row>
    <row r="4499" spans="1:27" ht="15" customHeight="1">
      <c r="A4499" s="962" t="s">
        <v>281</v>
      </c>
      <c r="B4499" t="s">
        <v>261</v>
      </c>
      <c r="C4499" t="s">
        <v>13</v>
      </c>
      <c r="D4499" t="s">
        <v>11</v>
      </c>
      <c r="E4499" t="s">
        <v>511</v>
      </c>
      <c r="F4499" t="s">
        <v>471</v>
      </c>
      <c r="R4499">
        <v>0</v>
      </c>
      <c r="S4499">
        <v>0</v>
      </c>
      <c r="T4499">
        <v>500000000</v>
      </c>
      <c r="X4499">
        <v>0</v>
      </c>
      <c r="Y4499">
        <v>500000000</v>
      </c>
      <c r="AA4499" t="s">
        <v>2027</v>
      </c>
    </row>
    <row r="4500" spans="1:27" ht="15" customHeight="1">
      <c r="A4500" s="962" t="s">
        <v>282</v>
      </c>
      <c r="B4500" t="s">
        <v>263</v>
      </c>
      <c r="C4500" t="s">
        <v>13</v>
      </c>
      <c r="D4500" t="s">
        <v>11</v>
      </c>
      <c r="E4500" t="s">
        <v>511</v>
      </c>
      <c r="F4500" t="s">
        <v>471</v>
      </c>
      <c r="O4500" t="s">
        <v>361</v>
      </c>
      <c r="P4500" t="s">
        <v>868</v>
      </c>
      <c r="Q4500" t="s">
        <v>869</v>
      </c>
      <c r="R4500">
        <v>0</v>
      </c>
      <c r="S4500">
        <v>0</v>
      </c>
      <c r="T4500">
        <v>500000000</v>
      </c>
      <c r="X4500">
        <v>0</v>
      </c>
      <c r="Y4500">
        <v>500000000</v>
      </c>
      <c r="AA4500" t="s">
        <v>2027</v>
      </c>
    </row>
    <row r="4501" spans="1:27" ht="15" customHeight="1">
      <c r="A4501" s="962" t="s">
        <v>283</v>
      </c>
      <c r="B4501" t="s">
        <v>265</v>
      </c>
      <c r="C4501" t="s">
        <v>13</v>
      </c>
      <c r="D4501" t="s">
        <v>11</v>
      </c>
      <c r="E4501" t="s">
        <v>511</v>
      </c>
      <c r="F4501" t="s">
        <v>471</v>
      </c>
      <c r="O4501" t="s">
        <v>361</v>
      </c>
      <c r="P4501" t="s">
        <v>868</v>
      </c>
      <c r="Q4501" t="s">
        <v>869</v>
      </c>
      <c r="R4501">
        <v>8.92</v>
      </c>
      <c r="S4501">
        <v>0</v>
      </c>
      <c r="T4501">
        <v>500000000</v>
      </c>
      <c r="X4501">
        <v>0</v>
      </c>
      <c r="Y4501">
        <v>500000000</v>
      </c>
      <c r="AA4501" t="s">
        <v>2027</v>
      </c>
    </row>
    <row r="4502" spans="1:27" ht="15" customHeight="1">
      <c r="A4502" s="962" t="s">
        <v>283</v>
      </c>
      <c r="B4502" t="s">
        <v>266</v>
      </c>
      <c r="C4502" t="s">
        <v>13</v>
      </c>
      <c r="D4502" t="s">
        <v>11</v>
      </c>
      <c r="E4502" t="s">
        <v>511</v>
      </c>
      <c r="F4502" t="s">
        <v>471</v>
      </c>
      <c r="O4502" t="s">
        <v>361</v>
      </c>
      <c r="P4502" t="s">
        <v>868</v>
      </c>
      <c r="Q4502" t="s">
        <v>869</v>
      </c>
      <c r="R4502">
        <v>8.92</v>
      </c>
      <c r="S4502">
        <v>0</v>
      </c>
      <c r="T4502">
        <v>500000000</v>
      </c>
      <c r="X4502">
        <v>0</v>
      </c>
      <c r="Y4502">
        <v>500000000</v>
      </c>
      <c r="AA4502" t="s">
        <v>2027</v>
      </c>
    </row>
    <row r="4503" spans="1:27" ht="15" customHeight="1">
      <c r="A4503" s="962" t="s">
        <v>283</v>
      </c>
      <c r="B4503" t="s">
        <v>264</v>
      </c>
      <c r="C4503" t="s">
        <v>13</v>
      </c>
      <c r="D4503" t="s">
        <v>11</v>
      </c>
      <c r="E4503" t="s">
        <v>511</v>
      </c>
      <c r="F4503" t="s">
        <v>471</v>
      </c>
      <c r="R4503">
        <v>17.8</v>
      </c>
      <c r="S4503">
        <v>11.6</v>
      </c>
      <c r="T4503">
        <v>500000000</v>
      </c>
      <c r="X4503">
        <v>0</v>
      </c>
      <c r="Y4503">
        <v>500000000</v>
      </c>
      <c r="AA4503" t="s">
        <v>2027</v>
      </c>
    </row>
    <row r="4504" spans="1:27" ht="15" customHeight="1">
      <c r="A4504" s="962" t="s">
        <v>284</v>
      </c>
      <c r="B4504" t="s">
        <v>269</v>
      </c>
      <c r="C4504" t="s">
        <v>13</v>
      </c>
      <c r="D4504" t="s">
        <v>11</v>
      </c>
      <c r="E4504" t="s">
        <v>511</v>
      </c>
      <c r="F4504" t="s">
        <v>471</v>
      </c>
      <c r="R4504">
        <v>0</v>
      </c>
      <c r="S4504">
        <v>0</v>
      </c>
      <c r="T4504">
        <v>0</v>
      </c>
      <c r="X4504">
        <v>0</v>
      </c>
      <c r="Y4504">
        <v>500000000</v>
      </c>
      <c r="AA4504" t="s">
        <v>2029</v>
      </c>
    </row>
    <row r="4505" spans="1:27" ht="15" customHeight="1">
      <c r="A4505" s="962" t="s">
        <v>284</v>
      </c>
      <c r="B4505" t="s">
        <v>267</v>
      </c>
      <c r="C4505" t="s">
        <v>13</v>
      </c>
      <c r="D4505" t="s">
        <v>11</v>
      </c>
      <c r="E4505" t="s">
        <v>511</v>
      </c>
      <c r="F4505" t="s">
        <v>471</v>
      </c>
      <c r="R4505">
        <v>0</v>
      </c>
      <c r="S4505">
        <v>0</v>
      </c>
      <c r="T4505">
        <v>0</v>
      </c>
      <c r="X4505">
        <v>0</v>
      </c>
      <c r="Y4505">
        <v>500000000</v>
      </c>
      <c r="AA4505" t="s">
        <v>2029</v>
      </c>
    </row>
    <row r="4506" spans="1:27" ht="15" customHeight="1">
      <c r="A4506" s="962" t="s">
        <v>284</v>
      </c>
      <c r="B4506" t="s">
        <v>268</v>
      </c>
      <c r="C4506" t="s">
        <v>13</v>
      </c>
      <c r="D4506" t="s">
        <v>11</v>
      </c>
      <c r="E4506" t="s">
        <v>511</v>
      </c>
      <c r="F4506" t="s">
        <v>471</v>
      </c>
      <c r="R4506">
        <v>0</v>
      </c>
      <c r="S4506">
        <v>0</v>
      </c>
      <c r="T4506">
        <v>0</v>
      </c>
      <c r="X4506">
        <v>0</v>
      </c>
      <c r="Y4506">
        <v>500000000</v>
      </c>
      <c r="AA4506" t="s">
        <v>2029</v>
      </c>
    </row>
    <row r="4507" spans="1:27" ht="15" customHeight="1">
      <c r="A4507" s="962" t="s">
        <v>285</v>
      </c>
      <c r="B4507" t="s">
        <v>271</v>
      </c>
      <c r="C4507" t="s">
        <v>13</v>
      </c>
      <c r="D4507" t="s">
        <v>11</v>
      </c>
      <c r="E4507" t="s">
        <v>511</v>
      </c>
      <c r="F4507" t="s">
        <v>471</v>
      </c>
      <c r="R4507">
        <v>0</v>
      </c>
      <c r="S4507">
        <v>0</v>
      </c>
      <c r="T4507">
        <v>0</v>
      </c>
      <c r="X4507">
        <v>0</v>
      </c>
      <c r="Y4507">
        <v>500000000</v>
      </c>
      <c r="AA4507" t="s">
        <v>2029</v>
      </c>
    </row>
    <row r="4508" spans="1:27" ht="15" customHeight="1">
      <c r="A4508" s="962" t="s">
        <v>285</v>
      </c>
      <c r="B4508" t="s">
        <v>270</v>
      </c>
      <c r="C4508" t="s">
        <v>13</v>
      </c>
      <c r="D4508" t="s">
        <v>11</v>
      </c>
      <c r="E4508" t="s">
        <v>511</v>
      </c>
      <c r="F4508" t="s">
        <v>471</v>
      </c>
      <c r="R4508">
        <v>0</v>
      </c>
      <c r="S4508">
        <v>0</v>
      </c>
      <c r="T4508">
        <v>0</v>
      </c>
      <c r="X4508">
        <v>0</v>
      </c>
      <c r="Y4508">
        <v>500000000</v>
      </c>
      <c r="AA4508" t="s">
        <v>2029</v>
      </c>
    </row>
    <row r="4509" spans="1:27" ht="15" customHeight="1">
      <c r="A4509" s="962" t="s">
        <v>286</v>
      </c>
      <c r="B4509" t="s">
        <v>273</v>
      </c>
      <c r="C4509" t="s">
        <v>13</v>
      </c>
      <c r="D4509" t="s">
        <v>11</v>
      </c>
      <c r="E4509" t="s">
        <v>511</v>
      </c>
      <c r="F4509" t="s">
        <v>471</v>
      </c>
      <c r="R4509">
        <v>0</v>
      </c>
      <c r="S4509">
        <v>0</v>
      </c>
      <c r="T4509">
        <v>0</v>
      </c>
      <c r="X4509">
        <v>0</v>
      </c>
      <c r="Y4509">
        <v>500000000</v>
      </c>
      <c r="AA4509" t="s">
        <v>2029</v>
      </c>
    </row>
    <row r="4510" spans="1:27" ht="15" customHeight="1">
      <c r="A4510" s="962" t="s">
        <v>286</v>
      </c>
      <c r="B4510" t="s">
        <v>272</v>
      </c>
      <c r="C4510" t="s">
        <v>13</v>
      </c>
      <c r="D4510" t="s">
        <v>11</v>
      </c>
      <c r="E4510" t="s">
        <v>511</v>
      </c>
      <c r="F4510" t="s">
        <v>471</v>
      </c>
      <c r="R4510">
        <v>0</v>
      </c>
      <c r="S4510">
        <v>0</v>
      </c>
      <c r="T4510">
        <v>0</v>
      </c>
      <c r="X4510">
        <v>0</v>
      </c>
      <c r="Y4510">
        <v>500000000</v>
      </c>
      <c r="AA4510" t="s">
        <v>2029</v>
      </c>
    </row>
    <row r="4511" spans="1:27" ht="15" customHeight="1">
      <c r="A4511" s="962" t="s">
        <v>320</v>
      </c>
      <c r="B4511" t="s">
        <v>257</v>
      </c>
      <c r="C4511" t="s">
        <v>13</v>
      </c>
      <c r="D4511" t="s">
        <v>11</v>
      </c>
      <c r="E4511" t="s">
        <v>511</v>
      </c>
      <c r="F4511" t="s">
        <v>471</v>
      </c>
      <c r="R4511">
        <v>0</v>
      </c>
      <c r="S4511">
        <v>0</v>
      </c>
      <c r="T4511">
        <v>500000000</v>
      </c>
      <c r="X4511">
        <v>0</v>
      </c>
      <c r="Y4511">
        <v>500000000</v>
      </c>
      <c r="AA4511" t="s">
        <v>2027</v>
      </c>
    </row>
    <row r="4512" spans="1:27" ht="15" customHeight="1">
      <c r="A4512" s="962" t="s">
        <v>320</v>
      </c>
      <c r="B4512" t="s">
        <v>259</v>
      </c>
      <c r="C4512" t="s">
        <v>13</v>
      </c>
      <c r="D4512" t="s">
        <v>11</v>
      </c>
      <c r="E4512" t="s">
        <v>511</v>
      </c>
      <c r="F4512" t="s">
        <v>471</v>
      </c>
      <c r="R4512">
        <v>0</v>
      </c>
      <c r="S4512">
        <v>0</v>
      </c>
      <c r="T4512">
        <v>500000000</v>
      </c>
      <c r="X4512">
        <v>0</v>
      </c>
      <c r="Y4512">
        <v>500000000</v>
      </c>
      <c r="AA4512" t="s">
        <v>2027</v>
      </c>
    </row>
    <row r="4513" spans="1:27" ht="15" customHeight="1">
      <c r="A4513" s="962" t="s">
        <v>320</v>
      </c>
      <c r="B4513" t="s">
        <v>246</v>
      </c>
      <c r="C4513" t="s">
        <v>13</v>
      </c>
      <c r="D4513" t="s">
        <v>11</v>
      </c>
      <c r="E4513" t="s">
        <v>511</v>
      </c>
      <c r="F4513" t="s">
        <v>471</v>
      </c>
      <c r="R4513">
        <v>0</v>
      </c>
      <c r="S4513">
        <v>0</v>
      </c>
      <c r="T4513">
        <v>500000000</v>
      </c>
      <c r="X4513">
        <v>0</v>
      </c>
      <c r="Y4513">
        <v>500000000</v>
      </c>
      <c r="AA4513" t="s">
        <v>2027</v>
      </c>
    </row>
    <row r="4514" spans="1:27" ht="15" customHeight="1">
      <c r="A4514" s="962" t="s">
        <v>320</v>
      </c>
      <c r="B4514" t="s">
        <v>261</v>
      </c>
      <c r="C4514" t="s">
        <v>13</v>
      </c>
      <c r="D4514" t="s">
        <v>11</v>
      </c>
      <c r="E4514" t="s">
        <v>511</v>
      </c>
      <c r="F4514" t="s">
        <v>471</v>
      </c>
      <c r="R4514">
        <v>0</v>
      </c>
      <c r="S4514">
        <v>0</v>
      </c>
      <c r="T4514">
        <v>500000000</v>
      </c>
      <c r="X4514">
        <v>0</v>
      </c>
      <c r="Y4514">
        <v>500000000</v>
      </c>
      <c r="AA4514" t="s">
        <v>2027</v>
      </c>
    </row>
    <row r="4515" spans="1:27" ht="15" customHeight="1">
      <c r="A4515" s="962" t="s">
        <v>320</v>
      </c>
      <c r="B4515" t="s">
        <v>262</v>
      </c>
      <c r="C4515" t="s">
        <v>13</v>
      </c>
      <c r="D4515" t="s">
        <v>11</v>
      </c>
      <c r="E4515" t="s">
        <v>511</v>
      </c>
      <c r="F4515" t="s">
        <v>471</v>
      </c>
      <c r="R4515">
        <v>0</v>
      </c>
      <c r="S4515">
        <v>0</v>
      </c>
      <c r="T4515">
        <v>500000000</v>
      </c>
      <c r="X4515">
        <v>0</v>
      </c>
      <c r="Y4515">
        <v>500000000</v>
      </c>
      <c r="AA4515" t="s">
        <v>2027</v>
      </c>
    </row>
    <row r="4516" spans="1:27" ht="15" customHeight="1">
      <c r="A4516" s="962" t="s">
        <v>320</v>
      </c>
      <c r="B4516" t="s">
        <v>263</v>
      </c>
      <c r="C4516" t="s">
        <v>13</v>
      </c>
      <c r="D4516" t="s">
        <v>11</v>
      </c>
      <c r="E4516" t="s">
        <v>511</v>
      </c>
      <c r="F4516" t="s">
        <v>471</v>
      </c>
      <c r="R4516">
        <v>0</v>
      </c>
      <c r="S4516">
        <v>0</v>
      </c>
      <c r="T4516">
        <v>500000000</v>
      </c>
      <c r="X4516">
        <v>0</v>
      </c>
      <c r="Y4516">
        <v>500000000</v>
      </c>
      <c r="AA4516" t="s">
        <v>2027</v>
      </c>
    </row>
    <row r="4517" spans="1:27" ht="15" customHeight="1">
      <c r="A4517" s="962" t="s">
        <v>320</v>
      </c>
      <c r="B4517" t="s">
        <v>254</v>
      </c>
      <c r="C4517" t="s">
        <v>13</v>
      </c>
      <c r="D4517" t="s">
        <v>11</v>
      </c>
      <c r="E4517" t="s">
        <v>511</v>
      </c>
      <c r="F4517" t="s">
        <v>471</v>
      </c>
      <c r="H4517" t="s">
        <v>473</v>
      </c>
      <c r="I4517" t="s">
        <v>353</v>
      </c>
      <c r="K4517" t="s">
        <v>333</v>
      </c>
      <c r="L4517" t="s">
        <v>374</v>
      </c>
      <c r="M4517" t="s">
        <v>58</v>
      </c>
      <c r="O4517" t="s">
        <v>335</v>
      </c>
      <c r="P4517" t="s">
        <v>336</v>
      </c>
      <c r="Q4517" t="s">
        <v>337</v>
      </c>
      <c r="R4517">
        <v>7.03</v>
      </c>
      <c r="U4517">
        <v>7.03</v>
      </c>
      <c r="V4517">
        <v>0.35</v>
      </c>
      <c r="W4517">
        <v>0.1</v>
      </c>
      <c r="X4517">
        <v>0</v>
      </c>
      <c r="Y4517">
        <v>500000000</v>
      </c>
      <c r="Z4517">
        <v>0</v>
      </c>
      <c r="AA4517" t="s">
        <v>2028</v>
      </c>
    </row>
    <row r="4518" spans="1:27" ht="15" customHeight="1">
      <c r="A4518" s="962" t="s">
        <v>323</v>
      </c>
      <c r="B4518" t="s">
        <v>247</v>
      </c>
      <c r="C4518" t="s">
        <v>13</v>
      </c>
      <c r="D4518" t="s">
        <v>11</v>
      </c>
      <c r="E4518" t="s">
        <v>511</v>
      </c>
      <c r="F4518" t="s">
        <v>471</v>
      </c>
      <c r="R4518">
        <v>0</v>
      </c>
      <c r="U4518">
        <v>0</v>
      </c>
      <c r="V4518">
        <v>0</v>
      </c>
      <c r="X4518">
        <v>0</v>
      </c>
      <c r="Y4518">
        <v>500000000</v>
      </c>
      <c r="Z4518">
        <v>0</v>
      </c>
      <c r="AA4518" t="s">
        <v>2028</v>
      </c>
    </row>
    <row r="4519" spans="1:27" ht="15" customHeight="1">
      <c r="A4519" s="962" t="s">
        <v>323</v>
      </c>
      <c r="B4519" t="s">
        <v>254</v>
      </c>
      <c r="C4519" t="s">
        <v>13</v>
      </c>
      <c r="D4519" t="s">
        <v>11</v>
      </c>
      <c r="E4519" t="s">
        <v>511</v>
      </c>
      <c r="F4519" t="s">
        <v>471</v>
      </c>
      <c r="R4519">
        <v>0</v>
      </c>
      <c r="U4519">
        <v>0</v>
      </c>
      <c r="V4519">
        <v>0</v>
      </c>
      <c r="X4519">
        <v>0</v>
      </c>
      <c r="Y4519">
        <v>500000000</v>
      </c>
      <c r="Z4519">
        <v>0</v>
      </c>
      <c r="AA4519" t="s">
        <v>2028</v>
      </c>
    </row>
    <row r="4520" spans="1:27" ht="15" customHeight="1">
      <c r="A4520" s="962" t="s">
        <v>323</v>
      </c>
      <c r="B4520" t="s">
        <v>246</v>
      </c>
      <c r="C4520" t="s">
        <v>13</v>
      </c>
      <c r="D4520" t="s">
        <v>11</v>
      </c>
      <c r="E4520" t="s">
        <v>511</v>
      </c>
      <c r="F4520" t="s">
        <v>471</v>
      </c>
      <c r="R4520">
        <v>0</v>
      </c>
      <c r="S4520">
        <v>0</v>
      </c>
      <c r="T4520">
        <v>500000000</v>
      </c>
      <c r="X4520">
        <v>0</v>
      </c>
      <c r="Y4520">
        <v>500000000</v>
      </c>
      <c r="AA4520" t="s">
        <v>2027</v>
      </c>
    </row>
    <row r="4521" spans="1:27" ht="15" customHeight="1">
      <c r="A4521" s="962" t="s">
        <v>323</v>
      </c>
      <c r="B4521" t="s">
        <v>263</v>
      </c>
      <c r="C4521" t="s">
        <v>13</v>
      </c>
      <c r="D4521" t="s">
        <v>11</v>
      </c>
      <c r="E4521" t="s">
        <v>511</v>
      </c>
      <c r="F4521" t="s">
        <v>471</v>
      </c>
      <c r="R4521">
        <v>0</v>
      </c>
      <c r="S4521">
        <v>0</v>
      </c>
      <c r="T4521">
        <v>500000000</v>
      </c>
      <c r="X4521">
        <v>0</v>
      </c>
      <c r="Y4521">
        <v>500000000</v>
      </c>
      <c r="AA4521" t="s">
        <v>2027</v>
      </c>
    </row>
    <row r="4522" spans="1:27" ht="15" customHeight="1">
      <c r="A4522" s="962" t="s">
        <v>244</v>
      </c>
      <c r="B4522" t="s">
        <v>278</v>
      </c>
      <c r="C4522" t="s">
        <v>13</v>
      </c>
      <c r="D4522" t="s">
        <v>11</v>
      </c>
      <c r="E4522" t="s">
        <v>511</v>
      </c>
      <c r="F4522" t="s">
        <v>474</v>
      </c>
      <c r="O4522" t="s">
        <v>361</v>
      </c>
      <c r="P4522" t="s">
        <v>868</v>
      </c>
      <c r="Q4522" t="s">
        <v>869</v>
      </c>
      <c r="R4522">
        <v>8.18</v>
      </c>
      <c r="X4522">
        <v>0</v>
      </c>
      <c r="Y4522">
        <v>500000000</v>
      </c>
      <c r="AA4522" t="s">
        <v>2025</v>
      </c>
    </row>
    <row r="4523" spans="1:27" ht="15" customHeight="1">
      <c r="A4523" s="962" t="s">
        <v>244</v>
      </c>
      <c r="B4523" t="s">
        <v>279</v>
      </c>
      <c r="C4523" t="s">
        <v>13</v>
      </c>
      <c r="D4523" t="s">
        <v>11</v>
      </c>
      <c r="E4523" t="s">
        <v>511</v>
      </c>
      <c r="F4523" t="s">
        <v>474</v>
      </c>
      <c r="H4523" t="s">
        <v>955</v>
      </c>
      <c r="I4523" t="s">
        <v>848</v>
      </c>
      <c r="J4523" t="s">
        <v>956</v>
      </c>
      <c r="K4523" t="s">
        <v>849</v>
      </c>
      <c r="L4523" t="s">
        <v>957</v>
      </c>
      <c r="M4523" t="s">
        <v>848</v>
      </c>
      <c r="O4523" t="s">
        <v>882</v>
      </c>
      <c r="P4523" t="s">
        <v>851</v>
      </c>
      <c r="Q4523" t="s">
        <v>337</v>
      </c>
      <c r="R4523">
        <v>8.18</v>
      </c>
      <c r="X4523">
        <v>0</v>
      </c>
      <c r="Y4523">
        <v>500000000</v>
      </c>
      <c r="AA4523" t="s">
        <v>2025</v>
      </c>
    </row>
    <row r="4524" spans="1:27" ht="15" customHeight="1">
      <c r="A4524" s="962" t="s">
        <v>246</v>
      </c>
      <c r="B4524" t="s">
        <v>321</v>
      </c>
      <c r="C4524" t="s">
        <v>13</v>
      </c>
      <c r="D4524" t="s">
        <v>11</v>
      </c>
      <c r="E4524" t="s">
        <v>511</v>
      </c>
      <c r="F4524" t="s">
        <v>474</v>
      </c>
      <c r="R4524">
        <v>0</v>
      </c>
      <c r="S4524">
        <v>0</v>
      </c>
      <c r="T4524">
        <v>500000000</v>
      </c>
      <c r="X4524">
        <v>0</v>
      </c>
      <c r="Y4524">
        <v>500000000</v>
      </c>
      <c r="AA4524" t="s">
        <v>2027</v>
      </c>
    </row>
    <row r="4525" spans="1:27" ht="15" customHeight="1">
      <c r="A4525" s="962" t="s">
        <v>246</v>
      </c>
      <c r="B4525" t="s">
        <v>281</v>
      </c>
      <c r="C4525" t="s">
        <v>13</v>
      </c>
      <c r="D4525" t="s">
        <v>11</v>
      </c>
      <c r="E4525" t="s">
        <v>511</v>
      </c>
      <c r="F4525" t="s">
        <v>474</v>
      </c>
      <c r="R4525">
        <v>0</v>
      </c>
      <c r="S4525">
        <v>0</v>
      </c>
      <c r="T4525">
        <v>500000000</v>
      </c>
      <c r="X4525">
        <v>0</v>
      </c>
      <c r="Y4525">
        <v>500000000</v>
      </c>
      <c r="AA4525" t="s">
        <v>2027</v>
      </c>
    </row>
    <row r="4526" spans="1:27" ht="15" customHeight="1">
      <c r="A4526" s="962" t="s">
        <v>246</v>
      </c>
      <c r="B4526" t="s">
        <v>282</v>
      </c>
      <c r="C4526" t="s">
        <v>13</v>
      </c>
      <c r="D4526" t="s">
        <v>11</v>
      </c>
      <c r="E4526" t="s">
        <v>511</v>
      </c>
      <c r="F4526" t="s">
        <v>474</v>
      </c>
      <c r="R4526">
        <v>0</v>
      </c>
      <c r="S4526">
        <v>0</v>
      </c>
      <c r="T4526">
        <v>500000000</v>
      </c>
      <c r="X4526">
        <v>0</v>
      </c>
      <c r="Y4526">
        <v>500000000</v>
      </c>
      <c r="AA4526" t="s">
        <v>2027</v>
      </c>
    </row>
    <row r="4527" spans="1:27" ht="15" customHeight="1">
      <c r="A4527" s="962" t="s">
        <v>246</v>
      </c>
      <c r="B4527" t="s">
        <v>324</v>
      </c>
      <c r="C4527" t="s">
        <v>13</v>
      </c>
      <c r="D4527" t="s">
        <v>11</v>
      </c>
      <c r="E4527" t="s">
        <v>511</v>
      </c>
      <c r="F4527" t="s">
        <v>474</v>
      </c>
      <c r="R4527">
        <v>0</v>
      </c>
      <c r="S4527">
        <v>0</v>
      </c>
      <c r="T4527">
        <v>500000000</v>
      </c>
      <c r="X4527">
        <v>0</v>
      </c>
      <c r="Y4527">
        <v>500000000</v>
      </c>
      <c r="AA4527" t="s">
        <v>2027</v>
      </c>
    </row>
    <row r="4528" spans="1:27" ht="15" customHeight="1">
      <c r="A4528" s="962" t="s">
        <v>247</v>
      </c>
      <c r="B4528" t="s">
        <v>300</v>
      </c>
      <c r="C4528" t="s">
        <v>13</v>
      </c>
      <c r="D4528" t="s">
        <v>11</v>
      </c>
      <c r="E4528" t="s">
        <v>511</v>
      </c>
      <c r="F4528" t="s">
        <v>474</v>
      </c>
      <c r="J4528" t="s">
        <v>467</v>
      </c>
      <c r="L4528" t="s">
        <v>339</v>
      </c>
      <c r="R4528">
        <v>0</v>
      </c>
      <c r="U4528">
        <v>0</v>
      </c>
      <c r="V4528">
        <v>0</v>
      </c>
      <c r="X4528">
        <v>0</v>
      </c>
      <c r="Y4528">
        <v>500000000</v>
      </c>
      <c r="Z4528">
        <v>0</v>
      </c>
      <c r="AA4528" t="s">
        <v>2028</v>
      </c>
    </row>
    <row r="4529" spans="1:27" ht="15" customHeight="1">
      <c r="A4529" s="962" t="s">
        <v>247</v>
      </c>
      <c r="B4529" t="s">
        <v>290</v>
      </c>
      <c r="C4529" t="s">
        <v>13</v>
      </c>
      <c r="D4529" t="s">
        <v>11</v>
      </c>
      <c r="E4529" t="s">
        <v>511</v>
      </c>
      <c r="F4529" t="s">
        <v>474</v>
      </c>
      <c r="J4529" t="s">
        <v>2011</v>
      </c>
      <c r="L4529" t="s">
        <v>339</v>
      </c>
      <c r="O4529" t="s">
        <v>882</v>
      </c>
      <c r="P4529" t="s">
        <v>868</v>
      </c>
      <c r="Q4529" t="s">
        <v>869</v>
      </c>
      <c r="R4529">
        <v>6.38</v>
      </c>
      <c r="X4529">
        <v>0</v>
      </c>
      <c r="Y4529">
        <v>500000000</v>
      </c>
      <c r="AA4529" t="s">
        <v>2025</v>
      </c>
    </row>
    <row r="4530" spans="1:27" ht="15" customHeight="1">
      <c r="A4530" s="962" t="s">
        <v>247</v>
      </c>
      <c r="B4530" t="s">
        <v>289</v>
      </c>
      <c r="C4530" t="s">
        <v>13</v>
      </c>
      <c r="D4530" t="s">
        <v>11</v>
      </c>
      <c r="E4530" t="s">
        <v>511</v>
      </c>
      <c r="F4530" t="s">
        <v>474</v>
      </c>
      <c r="H4530" t="s">
        <v>848</v>
      </c>
      <c r="I4530" t="s">
        <v>848</v>
      </c>
      <c r="J4530" t="s">
        <v>2011</v>
      </c>
      <c r="K4530" t="s">
        <v>848</v>
      </c>
      <c r="L4530" t="s">
        <v>339</v>
      </c>
      <c r="M4530" t="s">
        <v>848</v>
      </c>
      <c r="O4530" t="s">
        <v>882</v>
      </c>
      <c r="P4530" t="s">
        <v>868</v>
      </c>
      <c r="Q4530" t="s">
        <v>869</v>
      </c>
      <c r="R4530">
        <v>6.38</v>
      </c>
      <c r="X4530">
        <v>0</v>
      </c>
      <c r="Y4530">
        <v>500000000</v>
      </c>
      <c r="AA4530" t="s">
        <v>2025</v>
      </c>
    </row>
    <row r="4531" spans="1:27" ht="15" customHeight="1">
      <c r="A4531" s="962" t="s">
        <v>247</v>
      </c>
      <c r="B4531" t="s">
        <v>288</v>
      </c>
      <c r="C4531" t="s">
        <v>13</v>
      </c>
      <c r="D4531" t="s">
        <v>11</v>
      </c>
      <c r="E4531" t="s">
        <v>511</v>
      </c>
      <c r="F4531" t="s">
        <v>474</v>
      </c>
      <c r="R4531">
        <v>6.38</v>
      </c>
      <c r="X4531">
        <v>0</v>
      </c>
      <c r="Y4531">
        <v>500000000</v>
      </c>
      <c r="AA4531" t="s">
        <v>2025</v>
      </c>
    </row>
    <row r="4532" spans="1:27" ht="15" customHeight="1">
      <c r="A4532" s="962" t="s">
        <v>247</v>
      </c>
      <c r="B4532" t="s">
        <v>298</v>
      </c>
      <c r="C4532" t="s">
        <v>13</v>
      </c>
      <c r="D4532" t="s">
        <v>11</v>
      </c>
      <c r="E4532" t="s">
        <v>511</v>
      </c>
      <c r="F4532" t="s">
        <v>474</v>
      </c>
      <c r="R4532">
        <v>0</v>
      </c>
      <c r="X4532">
        <v>0</v>
      </c>
      <c r="Y4532">
        <v>500000000</v>
      </c>
      <c r="AA4532" t="s">
        <v>2025</v>
      </c>
    </row>
    <row r="4533" spans="1:27" ht="15" customHeight="1">
      <c r="A4533" s="962" t="s">
        <v>247</v>
      </c>
      <c r="B4533" t="s">
        <v>297</v>
      </c>
      <c r="C4533" t="s">
        <v>13</v>
      </c>
      <c r="D4533" t="s">
        <v>11</v>
      </c>
      <c r="E4533" t="s">
        <v>511</v>
      </c>
      <c r="F4533" t="s">
        <v>474</v>
      </c>
      <c r="R4533">
        <v>0</v>
      </c>
      <c r="X4533">
        <v>0</v>
      </c>
      <c r="Y4533">
        <v>500000000</v>
      </c>
      <c r="AA4533" t="s">
        <v>2025</v>
      </c>
    </row>
    <row r="4534" spans="1:27" ht="15" customHeight="1">
      <c r="A4534" s="962" t="s">
        <v>247</v>
      </c>
      <c r="B4534" t="s">
        <v>287</v>
      </c>
      <c r="C4534" t="s">
        <v>13</v>
      </c>
      <c r="D4534" t="s">
        <v>11</v>
      </c>
      <c r="E4534" t="s">
        <v>511</v>
      </c>
      <c r="F4534" t="s">
        <v>474</v>
      </c>
      <c r="R4534">
        <v>8.01</v>
      </c>
      <c r="X4534">
        <v>0</v>
      </c>
      <c r="Y4534">
        <v>500000000</v>
      </c>
      <c r="AA4534" t="s">
        <v>2025</v>
      </c>
    </row>
    <row r="4535" spans="1:27" ht="15" customHeight="1">
      <c r="A4535" s="962" t="s">
        <v>247</v>
      </c>
      <c r="B4535" t="s">
        <v>301</v>
      </c>
      <c r="C4535" t="s">
        <v>13</v>
      </c>
      <c r="D4535" t="s">
        <v>11</v>
      </c>
      <c r="E4535" t="s">
        <v>511</v>
      </c>
      <c r="F4535" t="s">
        <v>474</v>
      </c>
      <c r="R4535">
        <v>0</v>
      </c>
      <c r="S4535">
        <v>0</v>
      </c>
      <c r="T4535">
        <v>0</v>
      </c>
      <c r="X4535">
        <v>0</v>
      </c>
      <c r="Y4535">
        <v>500000000</v>
      </c>
      <c r="AA4535" t="s">
        <v>2029</v>
      </c>
    </row>
    <row r="4536" spans="1:27" ht="15" customHeight="1">
      <c r="A4536" s="962" t="s">
        <v>247</v>
      </c>
      <c r="B4536" t="s">
        <v>302</v>
      </c>
      <c r="C4536" t="s">
        <v>13</v>
      </c>
      <c r="D4536" t="s">
        <v>11</v>
      </c>
      <c r="E4536" t="s">
        <v>511</v>
      </c>
      <c r="F4536" t="s">
        <v>474</v>
      </c>
      <c r="R4536">
        <v>0</v>
      </c>
      <c r="S4536">
        <v>0</v>
      </c>
      <c r="T4536">
        <v>0</v>
      </c>
      <c r="X4536">
        <v>0</v>
      </c>
      <c r="Y4536">
        <v>500000000</v>
      </c>
      <c r="AA4536" t="s">
        <v>2029</v>
      </c>
    </row>
    <row r="4537" spans="1:27" ht="15" customHeight="1">
      <c r="A4537" s="962" t="s">
        <v>247</v>
      </c>
      <c r="B4537" t="s">
        <v>322</v>
      </c>
      <c r="C4537" t="s">
        <v>13</v>
      </c>
      <c r="D4537" t="s">
        <v>11</v>
      </c>
      <c r="E4537" t="s">
        <v>511</v>
      </c>
      <c r="F4537" t="s">
        <v>474</v>
      </c>
      <c r="H4537" t="s">
        <v>915</v>
      </c>
      <c r="I4537" t="s">
        <v>450</v>
      </c>
      <c r="J4537" t="s">
        <v>950</v>
      </c>
      <c r="K4537" t="s">
        <v>854</v>
      </c>
      <c r="L4537" t="s">
        <v>871</v>
      </c>
      <c r="M4537" t="s">
        <v>56</v>
      </c>
      <c r="O4537" t="s">
        <v>361</v>
      </c>
      <c r="P4537" t="s">
        <v>851</v>
      </c>
      <c r="Q4537" t="s">
        <v>337</v>
      </c>
      <c r="R4537">
        <v>0.16</v>
      </c>
      <c r="X4537">
        <v>0</v>
      </c>
      <c r="Y4537">
        <v>500000000</v>
      </c>
      <c r="AA4537" t="s">
        <v>2025</v>
      </c>
    </row>
    <row r="4538" spans="1:27" ht="15" customHeight="1">
      <c r="A4538" s="962" t="s">
        <v>247</v>
      </c>
      <c r="B4538" t="s">
        <v>318</v>
      </c>
      <c r="C4538" t="s">
        <v>13</v>
      </c>
      <c r="D4538" t="s">
        <v>11</v>
      </c>
      <c r="E4538" t="s">
        <v>511</v>
      </c>
      <c r="F4538" t="s">
        <v>474</v>
      </c>
      <c r="H4538" t="s">
        <v>848</v>
      </c>
      <c r="I4538" t="s">
        <v>848</v>
      </c>
      <c r="J4538" t="s">
        <v>951</v>
      </c>
      <c r="K4538" t="s">
        <v>849</v>
      </c>
      <c r="L4538" t="s">
        <v>850</v>
      </c>
      <c r="M4538" t="s">
        <v>848</v>
      </c>
      <c r="O4538" t="s">
        <v>882</v>
      </c>
      <c r="P4538" t="s">
        <v>851</v>
      </c>
      <c r="Q4538" t="s">
        <v>337</v>
      </c>
      <c r="R4538">
        <v>1.64</v>
      </c>
      <c r="X4538">
        <v>0</v>
      </c>
      <c r="Y4538">
        <v>500000000</v>
      </c>
      <c r="AA4538" t="s">
        <v>2025</v>
      </c>
    </row>
    <row r="4539" spans="1:27" ht="15" customHeight="1">
      <c r="A4539" s="962" t="s">
        <v>247</v>
      </c>
      <c r="B4539" t="s">
        <v>317</v>
      </c>
      <c r="C4539" t="s">
        <v>13</v>
      </c>
      <c r="D4539" t="s">
        <v>11</v>
      </c>
      <c r="E4539" t="s">
        <v>511</v>
      </c>
      <c r="F4539" t="s">
        <v>474</v>
      </c>
      <c r="J4539" t="s">
        <v>951</v>
      </c>
      <c r="K4539" t="s">
        <v>849</v>
      </c>
      <c r="L4539" t="s">
        <v>850</v>
      </c>
      <c r="O4539" t="s">
        <v>882</v>
      </c>
      <c r="P4539" t="s">
        <v>851</v>
      </c>
      <c r="Q4539" t="s">
        <v>337</v>
      </c>
      <c r="R4539">
        <v>1.64</v>
      </c>
      <c r="X4539">
        <v>0</v>
      </c>
      <c r="Y4539">
        <v>500000000</v>
      </c>
      <c r="AA4539" t="s">
        <v>2025</v>
      </c>
    </row>
    <row r="4540" spans="1:27" ht="15" customHeight="1">
      <c r="A4540" s="962" t="s">
        <v>247</v>
      </c>
      <c r="B4540" t="s">
        <v>305</v>
      </c>
      <c r="C4540" t="s">
        <v>13</v>
      </c>
      <c r="D4540" t="s">
        <v>11</v>
      </c>
      <c r="E4540" t="s">
        <v>511</v>
      </c>
      <c r="F4540" t="s">
        <v>474</v>
      </c>
      <c r="R4540">
        <v>1.64</v>
      </c>
      <c r="X4540">
        <v>0</v>
      </c>
      <c r="Y4540">
        <v>500000000</v>
      </c>
      <c r="AA4540" t="s">
        <v>2025</v>
      </c>
    </row>
    <row r="4541" spans="1:27" ht="15" customHeight="1">
      <c r="A4541" s="962" t="s">
        <v>247</v>
      </c>
      <c r="B4541" t="s">
        <v>324</v>
      </c>
      <c r="C4541" t="s">
        <v>13</v>
      </c>
      <c r="D4541" t="s">
        <v>11</v>
      </c>
      <c r="E4541" t="s">
        <v>511</v>
      </c>
      <c r="F4541" t="s">
        <v>474</v>
      </c>
      <c r="R4541">
        <v>0</v>
      </c>
      <c r="U4541">
        <v>0</v>
      </c>
      <c r="V4541">
        <v>0</v>
      </c>
      <c r="X4541">
        <v>0</v>
      </c>
      <c r="Y4541">
        <v>500000000</v>
      </c>
      <c r="Z4541">
        <v>0</v>
      </c>
      <c r="AA4541" t="s">
        <v>2028</v>
      </c>
    </row>
    <row r="4542" spans="1:27" ht="15" customHeight="1">
      <c r="A4542" s="962" t="s">
        <v>248</v>
      </c>
      <c r="B4542" t="s">
        <v>278</v>
      </c>
      <c r="C4542" t="s">
        <v>13</v>
      </c>
      <c r="D4542" t="s">
        <v>11</v>
      </c>
      <c r="E4542" t="s">
        <v>511</v>
      </c>
      <c r="F4542" t="s">
        <v>474</v>
      </c>
      <c r="R4542">
        <v>0</v>
      </c>
      <c r="X4542">
        <v>0</v>
      </c>
      <c r="Y4542">
        <v>500000000</v>
      </c>
      <c r="AA4542" t="s">
        <v>2025</v>
      </c>
    </row>
    <row r="4543" spans="1:27" ht="15" customHeight="1">
      <c r="A4543" s="962" t="s">
        <v>248</v>
      </c>
      <c r="B4543" t="s">
        <v>279</v>
      </c>
      <c r="C4543" t="s">
        <v>13</v>
      </c>
      <c r="D4543" t="s">
        <v>11</v>
      </c>
      <c r="E4543" t="s">
        <v>511</v>
      </c>
      <c r="F4543" t="s">
        <v>474</v>
      </c>
      <c r="J4543" t="s">
        <v>962</v>
      </c>
      <c r="K4543" t="s">
        <v>849</v>
      </c>
      <c r="L4543" t="s">
        <v>963</v>
      </c>
      <c r="O4543" t="s">
        <v>882</v>
      </c>
      <c r="P4543" t="s">
        <v>851</v>
      </c>
      <c r="Q4543" t="s">
        <v>337</v>
      </c>
      <c r="R4543">
        <v>1.64</v>
      </c>
      <c r="X4543">
        <v>0</v>
      </c>
      <c r="Y4543">
        <v>500000000</v>
      </c>
      <c r="AA4543" t="s">
        <v>2025</v>
      </c>
    </row>
    <row r="4544" spans="1:27" ht="15" customHeight="1">
      <c r="A4544" s="962" t="s">
        <v>249</v>
      </c>
      <c r="B4544" t="s">
        <v>278</v>
      </c>
      <c r="C4544" t="s">
        <v>13</v>
      </c>
      <c r="D4544" t="s">
        <v>11</v>
      </c>
      <c r="E4544" t="s">
        <v>511</v>
      </c>
      <c r="F4544" t="s">
        <v>474</v>
      </c>
      <c r="J4544" t="s">
        <v>340</v>
      </c>
      <c r="L4544" t="s">
        <v>249</v>
      </c>
      <c r="R4544">
        <v>0</v>
      </c>
      <c r="U4544">
        <v>0</v>
      </c>
      <c r="V4544">
        <v>0</v>
      </c>
      <c r="X4544">
        <v>0</v>
      </c>
      <c r="Y4544">
        <v>500000000</v>
      </c>
      <c r="Z4544">
        <v>0</v>
      </c>
      <c r="AA4544" t="s">
        <v>2028</v>
      </c>
    </row>
    <row r="4545" spans="1:27" ht="15" customHeight="1">
      <c r="A4545" s="962" t="s">
        <v>250</v>
      </c>
      <c r="B4545" t="s">
        <v>279</v>
      </c>
      <c r="C4545" t="s">
        <v>13</v>
      </c>
      <c r="D4545" t="s">
        <v>11</v>
      </c>
      <c r="E4545" t="s">
        <v>511</v>
      </c>
      <c r="F4545" t="s">
        <v>474</v>
      </c>
      <c r="H4545" t="s">
        <v>961</v>
      </c>
      <c r="I4545" t="s">
        <v>848</v>
      </c>
      <c r="J4545" t="s">
        <v>962</v>
      </c>
      <c r="K4545" t="s">
        <v>849</v>
      </c>
      <c r="L4545" t="s">
        <v>963</v>
      </c>
      <c r="M4545" t="s">
        <v>848</v>
      </c>
      <c r="O4545" t="s">
        <v>882</v>
      </c>
      <c r="P4545" t="s">
        <v>851</v>
      </c>
      <c r="Q4545" t="s">
        <v>337</v>
      </c>
      <c r="R4545">
        <v>1.64</v>
      </c>
      <c r="X4545">
        <v>0</v>
      </c>
      <c r="Y4545">
        <v>500000000</v>
      </c>
      <c r="AA4545" t="s">
        <v>2025</v>
      </c>
    </row>
    <row r="4546" spans="1:27" ht="15" customHeight="1">
      <c r="A4546" s="962" t="s">
        <v>254</v>
      </c>
      <c r="B4546" t="s">
        <v>283</v>
      </c>
      <c r="C4546" t="s">
        <v>13</v>
      </c>
      <c r="D4546" t="s">
        <v>11</v>
      </c>
      <c r="E4546" t="s">
        <v>511</v>
      </c>
      <c r="F4546" t="s">
        <v>474</v>
      </c>
      <c r="J4546" t="s">
        <v>2007</v>
      </c>
      <c r="L4546" t="s">
        <v>343</v>
      </c>
      <c r="O4546" t="s">
        <v>361</v>
      </c>
      <c r="P4546" t="s">
        <v>868</v>
      </c>
      <c r="Q4546" t="s">
        <v>869</v>
      </c>
      <c r="R4546">
        <v>33.4</v>
      </c>
      <c r="X4546">
        <v>0</v>
      </c>
      <c r="Y4546">
        <v>500000000</v>
      </c>
      <c r="AA4546" t="s">
        <v>2025</v>
      </c>
    </row>
    <row r="4547" spans="1:27" ht="15" customHeight="1">
      <c r="A4547" s="962" t="s">
        <v>254</v>
      </c>
      <c r="B4547" t="s">
        <v>289</v>
      </c>
      <c r="C4547" t="s">
        <v>13</v>
      </c>
      <c r="D4547" t="s">
        <v>11</v>
      </c>
      <c r="E4547" t="s">
        <v>511</v>
      </c>
      <c r="F4547" t="s">
        <v>474</v>
      </c>
      <c r="J4547" t="s">
        <v>338</v>
      </c>
      <c r="L4547" t="s">
        <v>344</v>
      </c>
      <c r="R4547">
        <v>0</v>
      </c>
      <c r="U4547">
        <v>0</v>
      </c>
      <c r="V4547">
        <v>0</v>
      </c>
      <c r="X4547">
        <v>0</v>
      </c>
      <c r="Y4547">
        <v>500000000</v>
      </c>
      <c r="Z4547">
        <v>0</v>
      </c>
      <c r="AA4547" t="s">
        <v>2028</v>
      </c>
    </row>
    <row r="4548" spans="1:27" ht="15" customHeight="1">
      <c r="A4548" s="962" t="s">
        <v>254</v>
      </c>
      <c r="B4548" t="s">
        <v>290</v>
      </c>
      <c r="C4548" t="s">
        <v>13</v>
      </c>
      <c r="D4548" t="s">
        <v>11</v>
      </c>
      <c r="E4548" t="s">
        <v>511</v>
      </c>
      <c r="F4548" t="s">
        <v>474</v>
      </c>
      <c r="R4548">
        <v>0</v>
      </c>
      <c r="S4548">
        <v>0</v>
      </c>
      <c r="T4548">
        <v>0</v>
      </c>
      <c r="X4548">
        <v>0</v>
      </c>
      <c r="Y4548">
        <v>500000000</v>
      </c>
      <c r="AA4548" t="s">
        <v>2029</v>
      </c>
    </row>
    <row r="4549" spans="1:27" ht="15" customHeight="1">
      <c r="A4549" s="962" t="s">
        <v>254</v>
      </c>
      <c r="B4549" t="s">
        <v>292</v>
      </c>
      <c r="C4549" t="s">
        <v>13</v>
      </c>
      <c r="D4549" t="s">
        <v>11</v>
      </c>
      <c r="E4549" t="s">
        <v>511</v>
      </c>
      <c r="F4549" t="s">
        <v>474</v>
      </c>
      <c r="R4549">
        <v>0</v>
      </c>
      <c r="S4549">
        <v>0</v>
      </c>
      <c r="T4549">
        <v>0</v>
      </c>
      <c r="X4549">
        <v>0</v>
      </c>
      <c r="Y4549">
        <v>500000000</v>
      </c>
      <c r="AA4549" t="s">
        <v>2029</v>
      </c>
    </row>
    <row r="4550" spans="1:27" ht="15" customHeight="1">
      <c r="A4550" s="962" t="s">
        <v>254</v>
      </c>
      <c r="B4550" t="s">
        <v>294</v>
      </c>
      <c r="C4550" t="s">
        <v>13</v>
      </c>
      <c r="D4550" t="s">
        <v>11</v>
      </c>
      <c r="E4550" t="s">
        <v>511</v>
      </c>
      <c r="F4550" t="s">
        <v>474</v>
      </c>
      <c r="R4550">
        <v>0</v>
      </c>
      <c r="S4550">
        <v>0</v>
      </c>
      <c r="T4550">
        <v>0</v>
      </c>
      <c r="X4550">
        <v>0</v>
      </c>
      <c r="Y4550">
        <v>500000000</v>
      </c>
      <c r="AA4550" t="s">
        <v>2029</v>
      </c>
    </row>
    <row r="4551" spans="1:27" ht="15" customHeight="1">
      <c r="A4551" s="962" t="s">
        <v>254</v>
      </c>
      <c r="B4551" t="s">
        <v>295</v>
      </c>
      <c r="C4551" t="s">
        <v>13</v>
      </c>
      <c r="D4551" t="s">
        <v>11</v>
      </c>
      <c r="E4551" t="s">
        <v>511</v>
      </c>
      <c r="F4551" t="s">
        <v>474</v>
      </c>
      <c r="R4551">
        <v>0</v>
      </c>
      <c r="S4551">
        <v>0</v>
      </c>
      <c r="T4551">
        <v>0</v>
      </c>
      <c r="X4551">
        <v>0</v>
      </c>
      <c r="Y4551">
        <v>500000000</v>
      </c>
      <c r="AA4551" t="s">
        <v>2029</v>
      </c>
    </row>
    <row r="4552" spans="1:27" ht="15" customHeight="1">
      <c r="A4552" s="962" t="s">
        <v>254</v>
      </c>
      <c r="B4552" t="s">
        <v>280</v>
      </c>
      <c r="C4552" t="s">
        <v>13</v>
      </c>
      <c r="D4552" t="s">
        <v>11</v>
      </c>
      <c r="E4552" t="s">
        <v>511</v>
      </c>
      <c r="F4552" t="s">
        <v>474</v>
      </c>
      <c r="J4552" t="s">
        <v>436</v>
      </c>
      <c r="L4552" t="s">
        <v>346</v>
      </c>
      <c r="R4552">
        <v>0</v>
      </c>
      <c r="U4552">
        <v>0</v>
      </c>
      <c r="V4552">
        <v>0</v>
      </c>
      <c r="X4552">
        <v>0</v>
      </c>
      <c r="Y4552">
        <v>500000000</v>
      </c>
      <c r="Z4552">
        <v>0</v>
      </c>
      <c r="AA4552" t="s">
        <v>2028</v>
      </c>
    </row>
    <row r="4553" spans="1:27" ht="15" customHeight="1">
      <c r="A4553" s="962" t="s">
        <v>254</v>
      </c>
      <c r="B4553" t="s">
        <v>299</v>
      </c>
      <c r="C4553" t="s">
        <v>13</v>
      </c>
      <c r="D4553" t="s">
        <v>11</v>
      </c>
      <c r="E4553" t="s">
        <v>511</v>
      </c>
      <c r="F4553" t="s">
        <v>474</v>
      </c>
      <c r="J4553" t="s">
        <v>422</v>
      </c>
      <c r="R4553">
        <v>0</v>
      </c>
      <c r="U4553">
        <v>0</v>
      </c>
      <c r="V4553">
        <v>0</v>
      </c>
      <c r="X4553">
        <v>0</v>
      </c>
      <c r="Y4553">
        <v>500000000</v>
      </c>
      <c r="Z4553">
        <v>0</v>
      </c>
      <c r="AA4553" t="s">
        <v>2028</v>
      </c>
    </row>
    <row r="4554" spans="1:27" ht="15" customHeight="1">
      <c r="A4554" s="962" t="s">
        <v>254</v>
      </c>
      <c r="B4554" t="s">
        <v>284</v>
      </c>
      <c r="C4554" t="s">
        <v>13</v>
      </c>
      <c r="D4554" t="s">
        <v>11</v>
      </c>
      <c r="E4554" t="s">
        <v>511</v>
      </c>
      <c r="F4554" t="s">
        <v>474</v>
      </c>
      <c r="R4554">
        <v>0</v>
      </c>
      <c r="U4554">
        <v>0</v>
      </c>
      <c r="V4554">
        <v>0</v>
      </c>
      <c r="X4554">
        <v>0</v>
      </c>
      <c r="Y4554">
        <v>500000000</v>
      </c>
      <c r="Z4554">
        <v>0</v>
      </c>
      <c r="AA4554" t="s">
        <v>2028</v>
      </c>
    </row>
    <row r="4555" spans="1:27" ht="15" customHeight="1">
      <c r="A4555" s="962" t="s">
        <v>254</v>
      </c>
      <c r="B4555" t="s">
        <v>285</v>
      </c>
      <c r="C4555" t="s">
        <v>13</v>
      </c>
      <c r="D4555" t="s">
        <v>11</v>
      </c>
      <c r="E4555" t="s">
        <v>511</v>
      </c>
      <c r="F4555" t="s">
        <v>474</v>
      </c>
      <c r="R4555">
        <v>0</v>
      </c>
      <c r="U4555">
        <v>0</v>
      </c>
      <c r="V4555">
        <v>0</v>
      </c>
      <c r="X4555">
        <v>0</v>
      </c>
      <c r="Y4555">
        <v>500000000</v>
      </c>
      <c r="Z4555">
        <v>0</v>
      </c>
      <c r="AA4555" t="s">
        <v>2028</v>
      </c>
    </row>
    <row r="4556" spans="1:27" ht="15" customHeight="1">
      <c r="A4556" s="962" t="s">
        <v>254</v>
      </c>
      <c r="B4556" t="s">
        <v>286</v>
      </c>
      <c r="C4556" t="s">
        <v>13</v>
      </c>
      <c r="D4556" t="s">
        <v>11</v>
      </c>
      <c r="E4556" t="s">
        <v>511</v>
      </c>
      <c r="F4556" t="s">
        <v>474</v>
      </c>
      <c r="R4556">
        <v>0</v>
      </c>
      <c r="U4556">
        <v>0</v>
      </c>
      <c r="V4556">
        <v>0</v>
      </c>
      <c r="X4556">
        <v>0</v>
      </c>
      <c r="Y4556">
        <v>500000000</v>
      </c>
      <c r="Z4556">
        <v>0</v>
      </c>
      <c r="AA4556" t="s">
        <v>2028</v>
      </c>
    </row>
    <row r="4557" spans="1:27" ht="15" customHeight="1">
      <c r="A4557" s="962" t="s">
        <v>254</v>
      </c>
      <c r="B4557" t="s">
        <v>303</v>
      </c>
      <c r="C4557" t="s">
        <v>13</v>
      </c>
      <c r="D4557" t="s">
        <v>11</v>
      </c>
      <c r="E4557" t="s">
        <v>511</v>
      </c>
      <c r="F4557" t="s">
        <v>474</v>
      </c>
      <c r="R4557">
        <v>0</v>
      </c>
      <c r="U4557">
        <v>0</v>
      </c>
      <c r="V4557">
        <v>0</v>
      </c>
      <c r="X4557">
        <v>0</v>
      </c>
      <c r="Y4557">
        <v>500000000</v>
      </c>
      <c r="Z4557">
        <v>0</v>
      </c>
      <c r="AA4557" t="s">
        <v>2028</v>
      </c>
    </row>
    <row r="4558" spans="1:27" ht="15" customHeight="1">
      <c r="A4558" s="962" t="s">
        <v>254</v>
      </c>
      <c r="B4558" t="s">
        <v>291</v>
      </c>
      <c r="C4558" t="s">
        <v>13</v>
      </c>
      <c r="D4558" t="s">
        <v>11</v>
      </c>
      <c r="E4558" t="s">
        <v>511</v>
      </c>
      <c r="F4558" t="s">
        <v>474</v>
      </c>
      <c r="R4558">
        <v>0</v>
      </c>
      <c r="S4558">
        <v>0</v>
      </c>
      <c r="T4558">
        <v>0</v>
      </c>
      <c r="X4558">
        <v>0</v>
      </c>
      <c r="Y4558">
        <v>500000000</v>
      </c>
      <c r="AA4558" t="s">
        <v>2029</v>
      </c>
    </row>
    <row r="4559" spans="1:27" ht="15" customHeight="1">
      <c r="A4559" s="962" t="s">
        <v>254</v>
      </c>
      <c r="B4559" t="s">
        <v>293</v>
      </c>
      <c r="C4559" t="s">
        <v>13</v>
      </c>
      <c r="D4559" t="s">
        <v>11</v>
      </c>
      <c r="E4559" t="s">
        <v>511</v>
      </c>
      <c r="F4559" t="s">
        <v>474</v>
      </c>
      <c r="R4559">
        <v>0</v>
      </c>
      <c r="S4559">
        <v>0</v>
      </c>
      <c r="T4559">
        <v>0</v>
      </c>
      <c r="X4559">
        <v>0</v>
      </c>
      <c r="Y4559">
        <v>500000000</v>
      </c>
      <c r="AA4559" t="s">
        <v>2029</v>
      </c>
    </row>
    <row r="4560" spans="1:27" ht="15" customHeight="1">
      <c r="A4560" s="962" t="s">
        <v>254</v>
      </c>
      <c r="B4560" t="s">
        <v>288</v>
      </c>
      <c r="C4560" t="s">
        <v>13</v>
      </c>
      <c r="D4560" t="s">
        <v>11</v>
      </c>
      <c r="E4560" t="s">
        <v>511</v>
      </c>
      <c r="F4560" t="s">
        <v>474</v>
      </c>
      <c r="R4560">
        <v>0</v>
      </c>
      <c r="X4560">
        <v>0</v>
      </c>
      <c r="Y4560">
        <v>500000000</v>
      </c>
      <c r="AA4560" t="s">
        <v>2025</v>
      </c>
    </row>
    <row r="4561" spans="1:27" ht="15" customHeight="1">
      <c r="A4561" s="962" t="s">
        <v>254</v>
      </c>
      <c r="B4561" t="s">
        <v>298</v>
      </c>
      <c r="C4561" t="s">
        <v>13</v>
      </c>
      <c r="D4561" t="s">
        <v>11</v>
      </c>
      <c r="E4561" t="s">
        <v>511</v>
      </c>
      <c r="F4561" t="s">
        <v>474</v>
      </c>
      <c r="R4561">
        <v>0</v>
      </c>
      <c r="X4561">
        <v>0</v>
      </c>
      <c r="Y4561">
        <v>500000000</v>
      </c>
      <c r="AA4561" t="s">
        <v>2025</v>
      </c>
    </row>
    <row r="4562" spans="1:27" ht="15" customHeight="1">
      <c r="A4562" s="962" t="s">
        <v>254</v>
      </c>
      <c r="B4562" t="s">
        <v>297</v>
      </c>
      <c r="C4562" t="s">
        <v>13</v>
      </c>
      <c r="D4562" t="s">
        <v>11</v>
      </c>
      <c r="E4562" t="s">
        <v>511</v>
      </c>
      <c r="F4562" t="s">
        <v>474</v>
      </c>
      <c r="R4562">
        <v>0</v>
      </c>
      <c r="X4562">
        <v>0</v>
      </c>
      <c r="Y4562">
        <v>500000000</v>
      </c>
      <c r="AA4562" t="s">
        <v>2025</v>
      </c>
    </row>
    <row r="4563" spans="1:27" ht="15" customHeight="1">
      <c r="A4563" s="962" t="s">
        <v>254</v>
      </c>
      <c r="B4563" t="s">
        <v>287</v>
      </c>
      <c r="C4563" t="s">
        <v>13</v>
      </c>
      <c r="D4563" t="s">
        <v>11</v>
      </c>
      <c r="E4563" t="s">
        <v>511</v>
      </c>
      <c r="F4563" t="s">
        <v>474</v>
      </c>
      <c r="R4563">
        <v>1.64</v>
      </c>
      <c r="X4563">
        <v>0</v>
      </c>
      <c r="Y4563">
        <v>500000000</v>
      </c>
      <c r="AA4563" t="s">
        <v>2025</v>
      </c>
    </row>
    <row r="4564" spans="1:27" ht="15" customHeight="1">
      <c r="A4564" s="962" t="s">
        <v>254</v>
      </c>
      <c r="B4564" t="s">
        <v>296</v>
      </c>
      <c r="C4564" t="s">
        <v>13</v>
      </c>
      <c r="D4564" t="s">
        <v>11</v>
      </c>
      <c r="E4564" t="s">
        <v>511</v>
      </c>
      <c r="F4564" t="s">
        <v>474</v>
      </c>
      <c r="R4564">
        <v>0</v>
      </c>
      <c r="S4564">
        <v>0</v>
      </c>
      <c r="T4564">
        <v>0</v>
      </c>
      <c r="X4564">
        <v>0</v>
      </c>
      <c r="Y4564">
        <v>500000000</v>
      </c>
      <c r="AA4564" t="s">
        <v>2029</v>
      </c>
    </row>
    <row r="4565" spans="1:27" ht="15" customHeight="1">
      <c r="A4565" s="962" t="s">
        <v>254</v>
      </c>
      <c r="B4565" t="s">
        <v>319</v>
      </c>
      <c r="C4565" t="s">
        <v>13</v>
      </c>
      <c r="D4565" t="s">
        <v>11</v>
      </c>
      <c r="E4565" t="s">
        <v>511</v>
      </c>
      <c r="F4565" t="s">
        <v>474</v>
      </c>
      <c r="H4565" t="s">
        <v>958</v>
      </c>
      <c r="I4565" t="s">
        <v>848</v>
      </c>
      <c r="J4565" t="s">
        <v>959</v>
      </c>
      <c r="K4565" t="s">
        <v>849</v>
      </c>
      <c r="L4565" t="s">
        <v>960</v>
      </c>
      <c r="M4565" t="s">
        <v>848</v>
      </c>
      <c r="O4565" t="s">
        <v>882</v>
      </c>
      <c r="P4565" t="s">
        <v>851</v>
      </c>
      <c r="Q4565" t="s">
        <v>337</v>
      </c>
      <c r="R4565">
        <v>1.64</v>
      </c>
      <c r="X4565">
        <v>0</v>
      </c>
      <c r="Y4565">
        <v>500000000</v>
      </c>
      <c r="AA4565" t="s">
        <v>2025</v>
      </c>
    </row>
    <row r="4566" spans="1:27" ht="15" customHeight="1">
      <c r="A4566" s="962" t="s">
        <v>254</v>
      </c>
      <c r="B4566" t="s">
        <v>317</v>
      </c>
      <c r="C4566" t="s">
        <v>13</v>
      </c>
      <c r="D4566" t="s">
        <v>11</v>
      </c>
      <c r="E4566" t="s">
        <v>511</v>
      </c>
      <c r="F4566" t="s">
        <v>474</v>
      </c>
      <c r="J4566" t="s">
        <v>959</v>
      </c>
      <c r="K4566" t="s">
        <v>849</v>
      </c>
      <c r="L4566" t="s">
        <v>960</v>
      </c>
      <c r="O4566" t="s">
        <v>882</v>
      </c>
      <c r="P4566" t="s">
        <v>851</v>
      </c>
      <c r="Q4566" t="s">
        <v>337</v>
      </c>
      <c r="R4566">
        <v>1.64</v>
      </c>
      <c r="X4566">
        <v>0</v>
      </c>
      <c r="Y4566">
        <v>500000000</v>
      </c>
      <c r="AA4566" t="s">
        <v>2025</v>
      </c>
    </row>
    <row r="4567" spans="1:27" ht="15" customHeight="1">
      <c r="A4567" s="962" t="s">
        <v>254</v>
      </c>
      <c r="B4567" t="s">
        <v>305</v>
      </c>
      <c r="C4567" t="s">
        <v>13</v>
      </c>
      <c r="D4567" t="s">
        <v>11</v>
      </c>
      <c r="E4567" t="s">
        <v>511</v>
      </c>
      <c r="F4567" t="s">
        <v>474</v>
      </c>
      <c r="R4567">
        <v>1.64</v>
      </c>
      <c r="X4567">
        <v>0</v>
      </c>
      <c r="Y4567">
        <v>500000000</v>
      </c>
      <c r="AA4567" t="s">
        <v>2025</v>
      </c>
    </row>
    <row r="4568" spans="1:27" ht="15" customHeight="1">
      <c r="A4568" s="962" t="s">
        <v>254</v>
      </c>
      <c r="B4568" t="s">
        <v>321</v>
      </c>
      <c r="C4568" t="s">
        <v>13</v>
      </c>
      <c r="D4568" t="s">
        <v>11</v>
      </c>
      <c r="E4568" t="s">
        <v>511</v>
      </c>
      <c r="F4568" t="s">
        <v>474</v>
      </c>
      <c r="H4568" t="s">
        <v>597</v>
      </c>
      <c r="I4568" t="s">
        <v>353</v>
      </c>
      <c r="K4568" t="s">
        <v>333</v>
      </c>
      <c r="L4568" t="s">
        <v>354</v>
      </c>
      <c r="M4568" t="s">
        <v>58</v>
      </c>
      <c r="O4568" t="s">
        <v>335</v>
      </c>
      <c r="P4568" t="s">
        <v>336</v>
      </c>
      <c r="Q4568" t="s">
        <v>337</v>
      </c>
      <c r="R4568">
        <v>8.33</v>
      </c>
      <c r="U4568">
        <v>8.33</v>
      </c>
      <c r="V4568">
        <v>0.42</v>
      </c>
      <c r="W4568">
        <v>0.1</v>
      </c>
      <c r="X4568">
        <v>0</v>
      </c>
      <c r="Y4568">
        <v>500000000</v>
      </c>
      <c r="Z4568">
        <v>0</v>
      </c>
      <c r="AA4568" t="s">
        <v>2028</v>
      </c>
    </row>
    <row r="4569" spans="1:27" ht="15" customHeight="1">
      <c r="A4569" s="962" t="s">
        <v>254</v>
      </c>
      <c r="B4569" t="s">
        <v>324</v>
      </c>
      <c r="C4569" t="s">
        <v>13</v>
      </c>
      <c r="D4569" t="s">
        <v>11</v>
      </c>
      <c r="E4569" t="s">
        <v>511</v>
      </c>
      <c r="F4569" t="s">
        <v>474</v>
      </c>
      <c r="R4569">
        <v>0</v>
      </c>
      <c r="U4569">
        <v>0</v>
      </c>
      <c r="V4569">
        <v>0</v>
      </c>
      <c r="X4569">
        <v>0</v>
      </c>
      <c r="Y4569">
        <v>500000000</v>
      </c>
      <c r="Z4569">
        <v>0</v>
      </c>
      <c r="AA4569" t="s">
        <v>2028</v>
      </c>
    </row>
    <row r="4570" spans="1:27" ht="15" customHeight="1">
      <c r="A4570" s="962" t="s">
        <v>255</v>
      </c>
      <c r="B4570" t="s">
        <v>322</v>
      </c>
      <c r="C4570" t="s">
        <v>13</v>
      </c>
      <c r="D4570" t="s">
        <v>11</v>
      </c>
      <c r="E4570" t="s">
        <v>511</v>
      </c>
      <c r="F4570" t="s">
        <v>474</v>
      </c>
      <c r="H4570" t="s">
        <v>848</v>
      </c>
      <c r="I4570" t="s">
        <v>853</v>
      </c>
      <c r="J4570" t="s">
        <v>949</v>
      </c>
      <c r="K4570" t="s">
        <v>849</v>
      </c>
      <c r="L4570" t="s">
        <v>1993</v>
      </c>
      <c r="M4570" t="s">
        <v>55</v>
      </c>
      <c r="O4570" t="s">
        <v>361</v>
      </c>
      <c r="P4570" t="s">
        <v>667</v>
      </c>
      <c r="Q4570" t="s">
        <v>668</v>
      </c>
      <c r="R4570">
        <v>0</v>
      </c>
      <c r="X4570">
        <v>0</v>
      </c>
      <c r="Y4570">
        <v>500000000</v>
      </c>
      <c r="AA4570" t="s">
        <v>2025</v>
      </c>
    </row>
    <row r="4571" spans="1:27" ht="15" customHeight="1">
      <c r="A4571" s="962" t="s">
        <v>255</v>
      </c>
      <c r="B4571" t="s">
        <v>301</v>
      </c>
      <c r="C4571" t="s">
        <v>13</v>
      </c>
      <c r="D4571" t="s">
        <v>11</v>
      </c>
      <c r="E4571" t="s">
        <v>511</v>
      </c>
      <c r="F4571" t="s">
        <v>474</v>
      </c>
      <c r="H4571" t="s">
        <v>856</v>
      </c>
      <c r="I4571" t="s">
        <v>853</v>
      </c>
      <c r="J4571" t="s">
        <v>949</v>
      </c>
      <c r="K4571" t="s">
        <v>849</v>
      </c>
      <c r="L4571" t="s">
        <v>857</v>
      </c>
      <c r="M4571" t="s">
        <v>55</v>
      </c>
      <c r="O4571" t="s">
        <v>361</v>
      </c>
      <c r="P4571" t="s">
        <v>851</v>
      </c>
      <c r="Q4571" t="s">
        <v>337</v>
      </c>
      <c r="R4571">
        <v>0.05</v>
      </c>
      <c r="X4571">
        <v>0</v>
      </c>
      <c r="Y4571">
        <v>500000000</v>
      </c>
      <c r="AA4571" t="s">
        <v>2025</v>
      </c>
    </row>
    <row r="4572" spans="1:27" ht="15" customHeight="1">
      <c r="A4572" s="962" t="s">
        <v>255</v>
      </c>
      <c r="B4572" t="s">
        <v>307</v>
      </c>
      <c r="C4572" t="s">
        <v>13</v>
      </c>
      <c r="D4572" t="s">
        <v>11</v>
      </c>
      <c r="E4572" t="s">
        <v>511</v>
      </c>
      <c r="F4572" t="s">
        <v>474</v>
      </c>
      <c r="H4572" t="s">
        <v>858</v>
      </c>
      <c r="I4572" t="s">
        <v>853</v>
      </c>
      <c r="J4572" t="s">
        <v>949</v>
      </c>
      <c r="K4572" t="s">
        <v>849</v>
      </c>
      <c r="L4572" t="s">
        <v>859</v>
      </c>
      <c r="M4572" t="s">
        <v>55</v>
      </c>
      <c r="O4572" t="s">
        <v>361</v>
      </c>
      <c r="P4572" t="s">
        <v>851</v>
      </c>
      <c r="Q4572" t="s">
        <v>337</v>
      </c>
      <c r="R4572">
        <v>0</v>
      </c>
      <c r="X4572">
        <v>0</v>
      </c>
      <c r="Y4572">
        <v>500000000</v>
      </c>
      <c r="AA4572" t="s">
        <v>2025</v>
      </c>
    </row>
    <row r="4573" spans="1:27" ht="15" customHeight="1">
      <c r="A4573" s="962" t="s">
        <v>255</v>
      </c>
      <c r="B4573" t="s">
        <v>315</v>
      </c>
      <c r="C4573" t="s">
        <v>13</v>
      </c>
      <c r="D4573" t="s">
        <v>11</v>
      </c>
      <c r="E4573" t="s">
        <v>511</v>
      </c>
      <c r="F4573" t="s">
        <v>474</v>
      </c>
      <c r="H4573" t="s">
        <v>860</v>
      </c>
      <c r="I4573" t="s">
        <v>853</v>
      </c>
      <c r="J4573" t="s">
        <v>949</v>
      </c>
      <c r="K4573" t="s">
        <v>849</v>
      </c>
      <c r="L4573" t="s">
        <v>861</v>
      </c>
      <c r="M4573" t="s">
        <v>55</v>
      </c>
      <c r="O4573" t="s">
        <v>361</v>
      </c>
      <c r="P4573" t="s">
        <v>851</v>
      </c>
      <c r="Q4573" t="s">
        <v>337</v>
      </c>
      <c r="R4573">
        <v>0</v>
      </c>
      <c r="X4573">
        <v>0</v>
      </c>
      <c r="Y4573">
        <v>500000000</v>
      </c>
      <c r="AA4573" t="s">
        <v>2025</v>
      </c>
    </row>
    <row r="4574" spans="1:27" ht="15" customHeight="1">
      <c r="A4574" s="962" t="s">
        <v>255</v>
      </c>
      <c r="B4574" t="s">
        <v>308</v>
      </c>
      <c r="C4574" t="s">
        <v>13</v>
      </c>
      <c r="D4574" t="s">
        <v>11</v>
      </c>
      <c r="E4574" t="s">
        <v>511</v>
      </c>
      <c r="F4574" t="s">
        <v>474</v>
      </c>
      <c r="H4574" t="s">
        <v>862</v>
      </c>
      <c r="I4574" t="s">
        <v>853</v>
      </c>
      <c r="J4574" t="s">
        <v>949</v>
      </c>
      <c r="K4574" t="s">
        <v>849</v>
      </c>
      <c r="L4574" t="s">
        <v>863</v>
      </c>
      <c r="M4574" t="s">
        <v>55</v>
      </c>
      <c r="O4574" t="s">
        <v>361</v>
      </c>
      <c r="P4574" t="s">
        <v>851</v>
      </c>
      <c r="Q4574" t="s">
        <v>337</v>
      </c>
      <c r="R4574">
        <v>0</v>
      </c>
      <c r="X4574">
        <v>0</v>
      </c>
      <c r="Y4574">
        <v>500000000</v>
      </c>
      <c r="AA4574" t="s">
        <v>2025</v>
      </c>
    </row>
    <row r="4575" spans="1:27" ht="15" customHeight="1">
      <c r="A4575" s="962" t="s">
        <v>255</v>
      </c>
      <c r="B4575" t="s">
        <v>311</v>
      </c>
      <c r="C4575" t="s">
        <v>13</v>
      </c>
      <c r="D4575" t="s">
        <v>11</v>
      </c>
      <c r="E4575" t="s">
        <v>511</v>
      </c>
      <c r="F4575" t="s">
        <v>474</v>
      </c>
      <c r="H4575" t="s">
        <v>864</v>
      </c>
      <c r="I4575" t="s">
        <v>853</v>
      </c>
      <c r="J4575" t="s">
        <v>949</v>
      </c>
      <c r="K4575" t="s">
        <v>849</v>
      </c>
      <c r="L4575" t="s">
        <v>865</v>
      </c>
      <c r="M4575" t="s">
        <v>55</v>
      </c>
      <c r="O4575" t="s">
        <v>361</v>
      </c>
      <c r="P4575" t="s">
        <v>851</v>
      </c>
      <c r="Q4575" t="s">
        <v>337</v>
      </c>
      <c r="R4575">
        <v>0.03</v>
      </c>
      <c r="X4575">
        <v>0</v>
      </c>
      <c r="Y4575">
        <v>500000000</v>
      </c>
      <c r="AA4575" t="s">
        <v>2025</v>
      </c>
    </row>
    <row r="4576" spans="1:27" ht="15" customHeight="1">
      <c r="A4576" s="962" t="s">
        <v>255</v>
      </c>
      <c r="B4576" t="s">
        <v>312</v>
      </c>
      <c r="C4576" t="s">
        <v>13</v>
      </c>
      <c r="D4576" t="s">
        <v>11</v>
      </c>
      <c r="E4576" t="s">
        <v>511</v>
      </c>
      <c r="F4576" t="s">
        <v>474</v>
      </c>
      <c r="H4576" t="s">
        <v>866</v>
      </c>
      <c r="I4576" t="s">
        <v>853</v>
      </c>
      <c r="J4576" t="s">
        <v>949</v>
      </c>
      <c r="K4576" t="s">
        <v>849</v>
      </c>
      <c r="L4576" t="s">
        <v>867</v>
      </c>
      <c r="M4576" t="s">
        <v>55</v>
      </c>
      <c r="O4576" t="s">
        <v>361</v>
      </c>
      <c r="P4576" t="s">
        <v>851</v>
      </c>
      <c r="Q4576" t="s">
        <v>337</v>
      </c>
      <c r="R4576">
        <v>0</v>
      </c>
      <c r="X4576">
        <v>0</v>
      </c>
      <c r="Y4576">
        <v>500000000</v>
      </c>
      <c r="AA4576" t="s">
        <v>2025</v>
      </c>
    </row>
    <row r="4577" spans="1:27" ht="15" customHeight="1">
      <c r="A4577" s="962" t="s">
        <v>255</v>
      </c>
      <c r="B4577" t="s">
        <v>300</v>
      </c>
      <c r="C4577" t="s">
        <v>13</v>
      </c>
      <c r="D4577" t="s">
        <v>11</v>
      </c>
      <c r="E4577" t="s">
        <v>511</v>
      </c>
      <c r="F4577" t="s">
        <v>474</v>
      </c>
      <c r="I4577" t="s">
        <v>853</v>
      </c>
      <c r="J4577" t="s">
        <v>949</v>
      </c>
      <c r="K4577" t="s">
        <v>849</v>
      </c>
      <c r="L4577" t="s">
        <v>857</v>
      </c>
      <c r="M4577" t="s">
        <v>55</v>
      </c>
      <c r="O4577" t="s">
        <v>361</v>
      </c>
      <c r="P4577" t="s">
        <v>851</v>
      </c>
      <c r="Q4577" t="s">
        <v>337</v>
      </c>
      <c r="R4577">
        <v>0.05</v>
      </c>
      <c r="X4577">
        <v>0</v>
      </c>
      <c r="Y4577">
        <v>500000000</v>
      </c>
      <c r="AA4577" t="s">
        <v>2025</v>
      </c>
    </row>
    <row r="4578" spans="1:27" ht="15" customHeight="1">
      <c r="A4578" s="962" t="s">
        <v>255</v>
      </c>
      <c r="B4578" t="s">
        <v>298</v>
      </c>
      <c r="C4578" t="s">
        <v>13</v>
      </c>
      <c r="D4578" t="s">
        <v>11</v>
      </c>
      <c r="E4578" t="s">
        <v>511</v>
      </c>
      <c r="F4578" t="s">
        <v>474</v>
      </c>
      <c r="R4578">
        <v>0.05</v>
      </c>
      <c r="X4578">
        <v>0</v>
      </c>
      <c r="Y4578">
        <v>500000000</v>
      </c>
      <c r="AA4578" t="s">
        <v>2025</v>
      </c>
    </row>
    <row r="4579" spans="1:27" ht="15" customHeight="1">
      <c r="A4579" s="962" t="s">
        <v>255</v>
      </c>
      <c r="B4579" t="s">
        <v>297</v>
      </c>
      <c r="C4579" t="s">
        <v>13</v>
      </c>
      <c r="D4579" t="s">
        <v>11</v>
      </c>
      <c r="E4579" t="s">
        <v>511</v>
      </c>
      <c r="F4579" t="s">
        <v>474</v>
      </c>
      <c r="R4579">
        <v>0.05</v>
      </c>
      <c r="X4579">
        <v>0</v>
      </c>
      <c r="Y4579">
        <v>500000000</v>
      </c>
      <c r="AA4579" t="s">
        <v>2025</v>
      </c>
    </row>
    <row r="4580" spans="1:27" ht="15" customHeight="1">
      <c r="A4580" s="962" t="s">
        <v>255</v>
      </c>
      <c r="B4580" t="s">
        <v>288</v>
      </c>
      <c r="C4580" t="s">
        <v>13</v>
      </c>
      <c r="D4580" t="s">
        <v>11</v>
      </c>
      <c r="E4580" t="s">
        <v>511</v>
      </c>
      <c r="F4580" t="s">
        <v>474</v>
      </c>
      <c r="R4580">
        <v>0.05</v>
      </c>
      <c r="X4580">
        <v>0</v>
      </c>
      <c r="Y4580">
        <v>500000000</v>
      </c>
      <c r="AA4580" t="s">
        <v>2025</v>
      </c>
    </row>
    <row r="4581" spans="1:27" ht="15" customHeight="1">
      <c r="A4581" s="962" t="s">
        <v>255</v>
      </c>
      <c r="B4581" t="s">
        <v>287</v>
      </c>
      <c r="C4581" t="s">
        <v>13</v>
      </c>
      <c r="D4581" t="s">
        <v>11</v>
      </c>
      <c r="E4581" t="s">
        <v>511</v>
      </c>
      <c r="F4581" t="s">
        <v>474</v>
      </c>
      <c r="R4581">
        <v>0.08</v>
      </c>
      <c r="X4581">
        <v>0</v>
      </c>
      <c r="Y4581">
        <v>500000000</v>
      </c>
      <c r="AA4581" t="s">
        <v>2025</v>
      </c>
    </row>
    <row r="4582" spans="1:27" ht="15" customHeight="1">
      <c r="A4582" s="962" t="s">
        <v>255</v>
      </c>
      <c r="B4582" t="s">
        <v>306</v>
      </c>
      <c r="C4582" t="s">
        <v>13</v>
      </c>
      <c r="D4582" t="s">
        <v>11</v>
      </c>
      <c r="E4582" t="s">
        <v>511</v>
      </c>
      <c r="F4582" t="s">
        <v>474</v>
      </c>
      <c r="I4582" t="s">
        <v>853</v>
      </c>
      <c r="J4582" t="s">
        <v>949</v>
      </c>
      <c r="K4582" t="s">
        <v>849</v>
      </c>
      <c r="L4582" t="s">
        <v>1994</v>
      </c>
      <c r="M4582" t="s">
        <v>55</v>
      </c>
      <c r="O4582" t="s">
        <v>361</v>
      </c>
      <c r="P4582" t="s">
        <v>851</v>
      </c>
      <c r="Q4582" t="s">
        <v>337</v>
      </c>
      <c r="R4582">
        <v>0</v>
      </c>
      <c r="X4582">
        <v>0</v>
      </c>
      <c r="Y4582">
        <v>500000000</v>
      </c>
      <c r="AA4582" t="s">
        <v>2025</v>
      </c>
    </row>
    <row r="4583" spans="1:27" ht="15" customHeight="1">
      <c r="A4583" s="962" t="s">
        <v>255</v>
      </c>
      <c r="B4583" t="s">
        <v>305</v>
      </c>
      <c r="C4583" t="s">
        <v>13</v>
      </c>
      <c r="D4583" t="s">
        <v>11</v>
      </c>
      <c r="E4583" t="s">
        <v>511</v>
      </c>
      <c r="F4583" t="s">
        <v>474</v>
      </c>
      <c r="R4583">
        <v>0.04</v>
      </c>
      <c r="X4583">
        <v>0</v>
      </c>
      <c r="Y4583">
        <v>500000000</v>
      </c>
      <c r="AA4583" t="s">
        <v>2025</v>
      </c>
    </row>
    <row r="4584" spans="1:27" ht="15" customHeight="1">
      <c r="A4584" s="962" t="s">
        <v>255</v>
      </c>
      <c r="B4584" t="s">
        <v>309</v>
      </c>
      <c r="C4584" t="s">
        <v>13</v>
      </c>
      <c r="D4584" t="s">
        <v>11</v>
      </c>
      <c r="E4584" t="s">
        <v>511</v>
      </c>
      <c r="F4584" t="s">
        <v>474</v>
      </c>
      <c r="I4584" t="s">
        <v>853</v>
      </c>
      <c r="J4584" t="s">
        <v>949</v>
      </c>
      <c r="K4584" t="s">
        <v>849</v>
      </c>
      <c r="L4584" t="s">
        <v>1995</v>
      </c>
      <c r="M4584" t="s">
        <v>55</v>
      </c>
      <c r="O4584" t="s">
        <v>361</v>
      </c>
      <c r="P4584" t="s">
        <v>851</v>
      </c>
      <c r="Q4584" t="s">
        <v>337</v>
      </c>
      <c r="R4584">
        <v>0.03</v>
      </c>
      <c r="X4584">
        <v>0</v>
      </c>
      <c r="Y4584">
        <v>500000000</v>
      </c>
      <c r="AA4584" t="s">
        <v>2025</v>
      </c>
    </row>
    <row r="4585" spans="1:27" ht="15" customHeight="1">
      <c r="A4585" s="962" t="s">
        <v>255</v>
      </c>
      <c r="B4585" t="s">
        <v>313</v>
      </c>
      <c r="C4585" t="s">
        <v>13</v>
      </c>
      <c r="D4585" t="s">
        <v>11</v>
      </c>
      <c r="E4585" t="s">
        <v>511</v>
      </c>
      <c r="F4585" t="s">
        <v>474</v>
      </c>
      <c r="I4585" t="s">
        <v>853</v>
      </c>
      <c r="J4585" t="s">
        <v>949</v>
      </c>
      <c r="K4585" t="s">
        <v>849</v>
      </c>
      <c r="L4585" t="s">
        <v>861</v>
      </c>
      <c r="M4585" t="s">
        <v>55</v>
      </c>
      <c r="O4585" t="s">
        <v>361</v>
      </c>
      <c r="P4585" t="s">
        <v>851</v>
      </c>
      <c r="Q4585" t="s">
        <v>337</v>
      </c>
      <c r="R4585">
        <v>0</v>
      </c>
      <c r="X4585">
        <v>0</v>
      </c>
      <c r="Y4585">
        <v>500000000</v>
      </c>
      <c r="AA4585" t="s">
        <v>2025</v>
      </c>
    </row>
    <row r="4586" spans="1:27" ht="15" customHeight="1">
      <c r="A4586" s="962" t="s">
        <v>257</v>
      </c>
      <c r="B4586" t="s">
        <v>290</v>
      </c>
      <c r="C4586" t="s">
        <v>13</v>
      </c>
      <c r="D4586" t="s">
        <v>11</v>
      </c>
      <c r="E4586" t="s">
        <v>511</v>
      </c>
      <c r="F4586" t="s">
        <v>474</v>
      </c>
      <c r="J4586" t="s">
        <v>1996</v>
      </c>
      <c r="R4586">
        <v>0</v>
      </c>
      <c r="S4586">
        <v>0</v>
      </c>
      <c r="T4586">
        <v>500000000</v>
      </c>
      <c r="X4586">
        <v>0</v>
      </c>
      <c r="Y4586">
        <v>500000000</v>
      </c>
      <c r="AA4586" t="s">
        <v>2027</v>
      </c>
    </row>
    <row r="4587" spans="1:27" ht="15" customHeight="1">
      <c r="A4587" s="962" t="s">
        <v>257</v>
      </c>
      <c r="B4587" t="s">
        <v>292</v>
      </c>
      <c r="C4587" t="s">
        <v>13</v>
      </c>
      <c r="D4587" t="s">
        <v>11</v>
      </c>
      <c r="E4587" t="s">
        <v>511</v>
      </c>
      <c r="F4587" t="s">
        <v>474</v>
      </c>
      <c r="J4587" t="s">
        <v>1997</v>
      </c>
      <c r="R4587">
        <v>0</v>
      </c>
      <c r="S4587">
        <v>0</v>
      </c>
      <c r="T4587">
        <v>500000000</v>
      </c>
      <c r="X4587">
        <v>0</v>
      </c>
      <c r="Y4587">
        <v>500000000</v>
      </c>
      <c r="AA4587" t="s">
        <v>2027</v>
      </c>
    </row>
    <row r="4588" spans="1:27" ht="15" customHeight="1">
      <c r="A4588" s="962" t="s">
        <v>257</v>
      </c>
      <c r="B4588" t="s">
        <v>295</v>
      </c>
      <c r="C4588" t="s">
        <v>13</v>
      </c>
      <c r="D4588" t="s">
        <v>11</v>
      </c>
      <c r="E4588" t="s">
        <v>511</v>
      </c>
      <c r="F4588" t="s">
        <v>474</v>
      </c>
      <c r="J4588" t="s">
        <v>1998</v>
      </c>
      <c r="R4588">
        <v>0</v>
      </c>
      <c r="S4588">
        <v>0</v>
      </c>
      <c r="T4588">
        <v>500000000</v>
      </c>
      <c r="X4588">
        <v>0</v>
      </c>
      <c r="Y4588">
        <v>500000000</v>
      </c>
      <c r="AA4588" t="s">
        <v>2027</v>
      </c>
    </row>
    <row r="4589" spans="1:27" ht="15" customHeight="1">
      <c r="A4589" s="962" t="s">
        <v>257</v>
      </c>
      <c r="B4589" t="s">
        <v>296</v>
      </c>
      <c r="C4589" t="s">
        <v>13</v>
      </c>
      <c r="D4589" t="s">
        <v>11</v>
      </c>
      <c r="E4589" t="s">
        <v>511</v>
      </c>
      <c r="F4589" t="s">
        <v>474</v>
      </c>
      <c r="J4589" t="s">
        <v>1999</v>
      </c>
      <c r="R4589">
        <v>0</v>
      </c>
      <c r="S4589">
        <v>0</v>
      </c>
      <c r="T4589">
        <v>500000000</v>
      </c>
      <c r="X4589">
        <v>0</v>
      </c>
      <c r="Y4589">
        <v>500000000</v>
      </c>
      <c r="AA4589" t="s">
        <v>2027</v>
      </c>
    </row>
    <row r="4590" spans="1:27" ht="15" customHeight="1">
      <c r="A4590" s="962" t="s">
        <v>257</v>
      </c>
      <c r="B4590" t="s">
        <v>316</v>
      </c>
      <c r="C4590" t="s">
        <v>13</v>
      </c>
      <c r="D4590" t="s">
        <v>11</v>
      </c>
      <c r="E4590" t="s">
        <v>511</v>
      </c>
      <c r="F4590" t="s">
        <v>474</v>
      </c>
      <c r="J4590" t="s">
        <v>2004</v>
      </c>
      <c r="R4590">
        <v>0</v>
      </c>
      <c r="S4590">
        <v>0</v>
      </c>
      <c r="T4590">
        <v>500000000</v>
      </c>
      <c r="X4590">
        <v>0</v>
      </c>
      <c r="Y4590">
        <v>500000000</v>
      </c>
      <c r="AA4590" t="s">
        <v>2027</v>
      </c>
    </row>
    <row r="4591" spans="1:27" ht="15" customHeight="1">
      <c r="A4591" s="962" t="s">
        <v>257</v>
      </c>
      <c r="B4591" t="s">
        <v>289</v>
      </c>
      <c r="C4591" t="s">
        <v>13</v>
      </c>
      <c r="D4591" t="s">
        <v>11</v>
      </c>
      <c r="E4591" t="s">
        <v>511</v>
      </c>
      <c r="F4591" t="s">
        <v>474</v>
      </c>
      <c r="R4591">
        <v>0</v>
      </c>
      <c r="S4591">
        <v>0</v>
      </c>
      <c r="T4591">
        <v>500000000</v>
      </c>
      <c r="X4591">
        <v>0</v>
      </c>
      <c r="Y4591">
        <v>500000000</v>
      </c>
      <c r="AA4591" t="s">
        <v>2027</v>
      </c>
    </row>
    <row r="4592" spans="1:27" ht="15" customHeight="1">
      <c r="A4592" s="962" t="s">
        <v>257</v>
      </c>
      <c r="B4592" t="s">
        <v>309</v>
      </c>
      <c r="C4592" t="s">
        <v>13</v>
      </c>
      <c r="D4592" t="s">
        <v>11</v>
      </c>
      <c r="E4592" t="s">
        <v>511</v>
      </c>
      <c r="F4592" t="s">
        <v>474</v>
      </c>
      <c r="R4592">
        <v>0</v>
      </c>
      <c r="S4592">
        <v>0</v>
      </c>
      <c r="T4592">
        <v>500000000</v>
      </c>
      <c r="X4592">
        <v>0</v>
      </c>
      <c r="Y4592">
        <v>500000000</v>
      </c>
      <c r="AA4592" t="s">
        <v>2027</v>
      </c>
    </row>
    <row r="4593" spans="1:27" ht="15" customHeight="1">
      <c r="A4593" s="962" t="s">
        <v>257</v>
      </c>
      <c r="B4593" t="s">
        <v>291</v>
      </c>
      <c r="C4593" t="s">
        <v>13</v>
      </c>
      <c r="D4593" t="s">
        <v>11</v>
      </c>
      <c r="E4593" t="s">
        <v>511</v>
      </c>
      <c r="F4593" t="s">
        <v>474</v>
      </c>
      <c r="R4593">
        <v>0</v>
      </c>
      <c r="S4593">
        <v>0</v>
      </c>
      <c r="T4593">
        <v>500000000</v>
      </c>
      <c r="X4593">
        <v>0</v>
      </c>
      <c r="Y4593">
        <v>500000000</v>
      </c>
      <c r="AA4593" t="s">
        <v>2027</v>
      </c>
    </row>
    <row r="4594" spans="1:27" ht="15" customHeight="1">
      <c r="A4594" s="962" t="s">
        <v>257</v>
      </c>
      <c r="B4594" t="s">
        <v>288</v>
      </c>
      <c r="C4594" t="s">
        <v>13</v>
      </c>
      <c r="D4594" t="s">
        <v>11</v>
      </c>
      <c r="E4594" t="s">
        <v>511</v>
      </c>
      <c r="F4594" t="s">
        <v>474</v>
      </c>
      <c r="R4594">
        <v>0</v>
      </c>
      <c r="S4594">
        <v>0</v>
      </c>
      <c r="T4594">
        <v>500000000</v>
      </c>
      <c r="X4594">
        <v>0</v>
      </c>
      <c r="Y4594">
        <v>500000000</v>
      </c>
      <c r="AA4594" t="s">
        <v>2027</v>
      </c>
    </row>
    <row r="4595" spans="1:27" ht="15" customHeight="1">
      <c r="A4595" s="962" t="s">
        <v>257</v>
      </c>
      <c r="B4595" t="s">
        <v>287</v>
      </c>
      <c r="C4595" t="s">
        <v>13</v>
      </c>
      <c r="D4595" t="s">
        <v>11</v>
      </c>
      <c r="E4595" t="s">
        <v>511</v>
      </c>
      <c r="F4595" t="s">
        <v>474</v>
      </c>
      <c r="R4595">
        <v>0</v>
      </c>
      <c r="S4595">
        <v>0</v>
      </c>
      <c r="T4595">
        <v>500000000</v>
      </c>
      <c r="X4595">
        <v>0</v>
      </c>
      <c r="Y4595">
        <v>500000000</v>
      </c>
      <c r="AA4595" t="s">
        <v>2027</v>
      </c>
    </row>
    <row r="4596" spans="1:27" ht="15" customHeight="1">
      <c r="A4596" s="962" t="s">
        <v>257</v>
      </c>
      <c r="B4596" t="s">
        <v>305</v>
      </c>
      <c r="C4596" t="s">
        <v>13</v>
      </c>
      <c r="D4596" t="s">
        <v>11</v>
      </c>
      <c r="E4596" t="s">
        <v>511</v>
      </c>
      <c r="F4596" t="s">
        <v>474</v>
      </c>
      <c r="R4596">
        <v>0</v>
      </c>
      <c r="S4596">
        <v>0</v>
      </c>
      <c r="T4596">
        <v>500000000</v>
      </c>
      <c r="X4596">
        <v>0</v>
      </c>
      <c r="Y4596">
        <v>500000000</v>
      </c>
      <c r="AA4596" t="s">
        <v>2027</v>
      </c>
    </row>
    <row r="4597" spans="1:27" ht="15" customHeight="1">
      <c r="A4597" s="962" t="s">
        <v>257</v>
      </c>
      <c r="B4597" t="s">
        <v>321</v>
      </c>
      <c r="C4597" t="s">
        <v>13</v>
      </c>
      <c r="D4597" t="s">
        <v>11</v>
      </c>
      <c r="E4597" t="s">
        <v>511</v>
      </c>
      <c r="F4597" t="s">
        <v>474</v>
      </c>
      <c r="R4597">
        <v>0</v>
      </c>
      <c r="S4597">
        <v>0</v>
      </c>
      <c r="T4597">
        <v>500000000</v>
      </c>
      <c r="X4597">
        <v>0</v>
      </c>
      <c r="Y4597">
        <v>500000000</v>
      </c>
      <c r="AA4597" t="s">
        <v>2027</v>
      </c>
    </row>
    <row r="4598" spans="1:27" ht="15" customHeight="1">
      <c r="A4598" s="962" t="s">
        <v>257</v>
      </c>
      <c r="B4598" t="s">
        <v>310</v>
      </c>
      <c r="C4598" t="s">
        <v>13</v>
      </c>
      <c r="D4598" t="s">
        <v>11</v>
      </c>
      <c r="E4598" t="s">
        <v>511</v>
      </c>
      <c r="F4598" t="s">
        <v>474</v>
      </c>
      <c r="R4598">
        <v>0</v>
      </c>
      <c r="S4598">
        <v>0</v>
      </c>
      <c r="T4598">
        <v>500000000</v>
      </c>
      <c r="X4598">
        <v>0</v>
      </c>
      <c r="Y4598">
        <v>500000000</v>
      </c>
      <c r="AA4598" t="s">
        <v>2027</v>
      </c>
    </row>
    <row r="4599" spans="1:27" ht="15" customHeight="1">
      <c r="A4599" s="962" t="s">
        <v>257</v>
      </c>
      <c r="B4599" t="s">
        <v>294</v>
      </c>
      <c r="C4599" t="s">
        <v>13</v>
      </c>
      <c r="D4599" t="s">
        <v>11</v>
      </c>
      <c r="E4599" t="s">
        <v>511</v>
      </c>
      <c r="F4599" t="s">
        <v>474</v>
      </c>
      <c r="R4599">
        <v>0</v>
      </c>
      <c r="S4599">
        <v>0</v>
      </c>
      <c r="T4599">
        <v>500000000</v>
      </c>
      <c r="X4599">
        <v>0</v>
      </c>
      <c r="Y4599">
        <v>500000000</v>
      </c>
      <c r="AA4599" t="s">
        <v>2027</v>
      </c>
    </row>
    <row r="4600" spans="1:27" ht="15" customHeight="1">
      <c r="A4600" s="962" t="s">
        <v>257</v>
      </c>
      <c r="B4600" t="s">
        <v>293</v>
      </c>
      <c r="C4600" t="s">
        <v>13</v>
      </c>
      <c r="D4600" t="s">
        <v>11</v>
      </c>
      <c r="E4600" t="s">
        <v>511</v>
      </c>
      <c r="F4600" t="s">
        <v>474</v>
      </c>
      <c r="R4600">
        <v>0</v>
      </c>
      <c r="S4600">
        <v>0</v>
      </c>
      <c r="T4600">
        <v>500000000</v>
      </c>
      <c r="X4600">
        <v>0</v>
      </c>
      <c r="Y4600">
        <v>500000000</v>
      </c>
      <c r="AA4600" t="s">
        <v>2027</v>
      </c>
    </row>
    <row r="4601" spans="1:27" ht="15" customHeight="1">
      <c r="A4601" s="962" t="s">
        <v>259</v>
      </c>
      <c r="B4601" t="s">
        <v>300</v>
      </c>
      <c r="C4601" t="s">
        <v>13</v>
      </c>
      <c r="D4601" t="s">
        <v>11</v>
      </c>
      <c r="E4601" t="s">
        <v>511</v>
      </c>
      <c r="F4601" t="s">
        <v>474</v>
      </c>
      <c r="R4601">
        <v>0</v>
      </c>
      <c r="S4601">
        <v>0</v>
      </c>
      <c r="T4601">
        <v>500000000</v>
      </c>
      <c r="X4601">
        <v>0</v>
      </c>
      <c r="Y4601">
        <v>500000000</v>
      </c>
      <c r="AA4601" t="s">
        <v>2027</v>
      </c>
    </row>
    <row r="4602" spans="1:27" ht="15" customHeight="1">
      <c r="A4602" s="962" t="s">
        <v>259</v>
      </c>
      <c r="B4602" t="s">
        <v>298</v>
      </c>
      <c r="C4602" t="s">
        <v>13</v>
      </c>
      <c r="D4602" t="s">
        <v>11</v>
      </c>
      <c r="E4602" t="s">
        <v>511</v>
      </c>
      <c r="F4602" t="s">
        <v>474</v>
      </c>
      <c r="R4602">
        <v>0</v>
      </c>
      <c r="S4602">
        <v>0</v>
      </c>
      <c r="T4602">
        <v>500000000</v>
      </c>
      <c r="X4602">
        <v>0</v>
      </c>
      <c r="Y4602">
        <v>500000000</v>
      </c>
      <c r="AA4602" t="s">
        <v>2027</v>
      </c>
    </row>
    <row r="4603" spans="1:27" ht="15" customHeight="1">
      <c r="A4603" s="962" t="s">
        <v>259</v>
      </c>
      <c r="B4603" t="s">
        <v>297</v>
      </c>
      <c r="C4603" t="s">
        <v>13</v>
      </c>
      <c r="D4603" t="s">
        <v>11</v>
      </c>
      <c r="E4603" t="s">
        <v>511</v>
      </c>
      <c r="F4603" t="s">
        <v>474</v>
      </c>
      <c r="R4603">
        <v>0</v>
      </c>
      <c r="S4603">
        <v>0</v>
      </c>
      <c r="T4603">
        <v>500000000</v>
      </c>
      <c r="X4603">
        <v>0</v>
      </c>
      <c r="Y4603">
        <v>500000000</v>
      </c>
      <c r="AA4603" t="s">
        <v>2027</v>
      </c>
    </row>
    <row r="4604" spans="1:27" ht="15" customHeight="1">
      <c r="A4604" s="962" t="s">
        <v>259</v>
      </c>
      <c r="B4604" t="s">
        <v>288</v>
      </c>
      <c r="C4604" t="s">
        <v>13</v>
      </c>
      <c r="D4604" t="s">
        <v>11</v>
      </c>
      <c r="E4604" t="s">
        <v>511</v>
      </c>
      <c r="F4604" t="s">
        <v>474</v>
      </c>
      <c r="R4604">
        <v>0</v>
      </c>
      <c r="S4604">
        <v>0</v>
      </c>
      <c r="T4604">
        <v>500000000</v>
      </c>
      <c r="X4604">
        <v>0</v>
      </c>
      <c r="Y4604">
        <v>500000000</v>
      </c>
      <c r="AA4604" t="s">
        <v>2027</v>
      </c>
    </row>
    <row r="4605" spans="1:27" ht="15" customHeight="1">
      <c r="A4605" s="962" t="s">
        <v>259</v>
      </c>
      <c r="B4605" t="s">
        <v>287</v>
      </c>
      <c r="C4605" t="s">
        <v>13</v>
      </c>
      <c r="D4605" t="s">
        <v>11</v>
      </c>
      <c r="E4605" t="s">
        <v>511</v>
      </c>
      <c r="F4605" t="s">
        <v>474</v>
      </c>
      <c r="R4605">
        <v>0</v>
      </c>
      <c r="S4605">
        <v>0</v>
      </c>
      <c r="T4605">
        <v>500000000</v>
      </c>
      <c r="X4605">
        <v>0</v>
      </c>
      <c r="Y4605">
        <v>500000000</v>
      </c>
      <c r="AA4605" t="s">
        <v>2027</v>
      </c>
    </row>
    <row r="4606" spans="1:27" ht="15" customHeight="1">
      <c r="A4606" s="962" t="s">
        <v>259</v>
      </c>
      <c r="B4606" t="s">
        <v>321</v>
      </c>
      <c r="C4606" t="s">
        <v>13</v>
      </c>
      <c r="D4606" t="s">
        <v>11</v>
      </c>
      <c r="E4606" t="s">
        <v>511</v>
      </c>
      <c r="F4606" t="s">
        <v>474</v>
      </c>
      <c r="R4606">
        <v>0</v>
      </c>
      <c r="S4606">
        <v>0</v>
      </c>
      <c r="T4606">
        <v>500000000</v>
      </c>
      <c r="X4606">
        <v>0</v>
      </c>
      <c r="Y4606">
        <v>500000000</v>
      </c>
      <c r="AA4606" t="s">
        <v>2027</v>
      </c>
    </row>
    <row r="4607" spans="1:27" ht="15" customHeight="1">
      <c r="A4607" s="962" t="s">
        <v>259</v>
      </c>
      <c r="B4607" t="s">
        <v>299</v>
      </c>
      <c r="C4607" t="s">
        <v>13</v>
      </c>
      <c r="D4607" t="s">
        <v>11</v>
      </c>
      <c r="E4607" t="s">
        <v>511</v>
      </c>
      <c r="F4607" t="s">
        <v>474</v>
      </c>
      <c r="R4607">
        <v>0</v>
      </c>
      <c r="S4607">
        <v>0</v>
      </c>
      <c r="T4607">
        <v>500000000</v>
      </c>
      <c r="X4607">
        <v>0</v>
      </c>
      <c r="Y4607">
        <v>500000000</v>
      </c>
      <c r="AA4607" t="s">
        <v>2027</v>
      </c>
    </row>
    <row r="4608" spans="1:27" ht="15" customHeight="1">
      <c r="A4608" s="962" t="s">
        <v>259</v>
      </c>
      <c r="B4608" t="s">
        <v>301</v>
      </c>
      <c r="C4608" t="s">
        <v>13</v>
      </c>
      <c r="D4608" t="s">
        <v>11</v>
      </c>
      <c r="E4608" t="s">
        <v>511</v>
      </c>
      <c r="F4608" t="s">
        <v>474</v>
      </c>
      <c r="R4608">
        <v>0</v>
      </c>
      <c r="S4608">
        <v>0</v>
      </c>
      <c r="T4608">
        <v>500000000</v>
      </c>
      <c r="X4608">
        <v>0</v>
      </c>
      <c r="Y4608">
        <v>500000000</v>
      </c>
      <c r="AA4608" t="s">
        <v>2027</v>
      </c>
    </row>
    <row r="4609" spans="1:27" ht="15" customHeight="1">
      <c r="A4609" s="962" t="s">
        <v>260</v>
      </c>
      <c r="B4609" t="s">
        <v>299</v>
      </c>
      <c r="C4609" t="s">
        <v>13</v>
      </c>
      <c r="D4609" t="s">
        <v>11</v>
      </c>
      <c r="E4609" t="s">
        <v>511</v>
      </c>
      <c r="F4609" t="s">
        <v>474</v>
      </c>
      <c r="R4609">
        <v>0</v>
      </c>
      <c r="S4609">
        <v>0</v>
      </c>
      <c r="T4609">
        <v>0</v>
      </c>
      <c r="X4609">
        <v>0</v>
      </c>
      <c r="Y4609">
        <v>500000000</v>
      </c>
      <c r="AA4609" t="s">
        <v>2029</v>
      </c>
    </row>
    <row r="4610" spans="1:27" ht="15" customHeight="1">
      <c r="A4610" s="962" t="s">
        <v>260</v>
      </c>
      <c r="B4610" t="s">
        <v>312</v>
      </c>
      <c r="C4610" t="s">
        <v>13</v>
      </c>
      <c r="D4610" t="s">
        <v>11</v>
      </c>
      <c r="E4610" t="s">
        <v>511</v>
      </c>
      <c r="F4610" t="s">
        <v>474</v>
      </c>
      <c r="R4610">
        <v>0</v>
      </c>
      <c r="S4610">
        <v>0</v>
      </c>
      <c r="T4610">
        <v>0</v>
      </c>
      <c r="X4610">
        <v>0</v>
      </c>
      <c r="Y4610">
        <v>500000000</v>
      </c>
      <c r="AA4610" t="s">
        <v>2029</v>
      </c>
    </row>
    <row r="4611" spans="1:27" ht="15" customHeight="1">
      <c r="A4611" s="962" t="s">
        <v>260</v>
      </c>
      <c r="B4611" t="s">
        <v>298</v>
      </c>
      <c r="C4611" t="s">
        <v>13</v>
      </c>
      <c r="D4611" t="s">
        <v>11</v>
      </c>
      <c r="E4611" t="s">
        <v>511</v>
      </c>
      <c r="F4611" t="s">
        <v>474</v>
      </c>
      <c r="R4611">
        <v>0</v>
      </c>
      <c r="S4611">
        <v>0</v>
      </c>
      <c r="T4611">
        <v>0</v>
      </c>
      <c r="X4611">
        <v>0</v>
      </c>
      <c r="Y4611">
        <v>500000000</v>
      </c>
      <c r="AA4611" t="s">
        <v>2029</v>
      </c>
    </row>
    <row r="4612" spans="1:27" ht="15" customHeight="1">
      <c r="A4612" s="962" t="s">
        <v>260</v>
      </c>
      <c r="B4612" t="s">
        <v>297</v>
      </c>
      <c r="C4612" t="s">
        <v>13</v>
      </c>
      <c r="D4612" t="s">
        <v>11</v>
      </c>
      <c r="E4612" t="s">
        <v>511</v>
      </c>
      <c r="F4612" t="s">
        <v>474</v>
      </c>
      <c r="R4612">
        <v>0</v>
      </c>
      <c r="S4612">
        <v>0</v>
      </c>
      <c r="T4612">
        <v>0</v>
      </c>
      <c r="X4612">
        <v>0</v>
      </c>
      <c r="Y4612">
        <v>500000000</v>
      </c>
      <c r="AA4612" t="s">
        <v>2029</v>
      </c>
    </row>
    <row r="4613" spans="1:27" ht="15" customHeight="1">
      <c r="A4613" s="962" t="s">
        <v>260</v>
      </c>
      <c r="B4613" t="s">
        <v>288</v>
      </c>
      <c r="C4613" t="s">
        <v>13</v>
      </c>
      <c r="D4613" t="s">
        <v>11</v>
      </c>
      <c r="E4613" t="s">
        <v>511</v>
      </c>
      <c r="F4613" t="s">
        <v>474</v>
      </c>
      <c r="R4613">
        <v>0</v>
      </c>
      <c r="S4613">
        <v>0</v>
      </c>
      <c r="T4613">
        <v>0</v>
      </c>
      <c r="X4613">
        <v>0</v>
      </c>
      <c r="Y4613">
        <v>500000000</v>
      </c>
      <c r="AA4613" t="s">
        <v>2029</v>
      </c>
    </row>
    <row r="4614" spans="1:27" ht="15" customHeight="1">
      <c r="A4614" s="962" t="s">
        <v>260</v>
      </c>
      <c r="B4614" t="s">
        <v>287</v>
      </c>
      <c r="C4614" t="s">
        <v>13</v>
      </c>
      <c r="D4614" t="s">
        <v>11</v>
      </c>
      <c r="E4614" t="s">
        <v>511</v>
      </c>
      <c r="F4614" t="s">
        <v>474</v>
      </c>
      <c r="R4614">
        <v>0</v>
      </c>
      <c r="X4614">
        <v>0</v>
      </c>
      <c r="Y4614">
        <v>500000000</v>
      </c>
      <c r="AA4614" t="s">
        <v>2025</v>
      </c>
    </row>
    <row r="4615" spans="1:27" ht="15" customHeight="1">
      <c r="A4615" s="962" t="s">
        <v>260</v>
      </c>
      <c r="B4615" t="s">
        <v>309</v>
      </c>
      <c r="C4615" t="s">
        <v>13</v>
      </c>
      <c r="D4615" t="s">
        <v>11</v>
      </c>
      <c r="E4615" t="s">
        <v>511</v>
      </c>
      <c r="F4615" t="s">
        <v>474</v>
      </c>
      <c r="R4615">
        <v>0</v>
      </c>
      <c r="S4615">
        <v>0</v>
      </c>
      <c r="T4615">
        <v>0</v>
      </c>
      <c r="X4615">
        <v>0</v>
      </c>
      <c r="Y4615">
        <v>500000000</v>
      </c>
      <c r="AA4615" t="s">
        <v>2029</v>
      </c>
    </row>
    <row r="4616" spans="1:27" ht="15" customHeight="1">
      <c r="A4616" s="962" t="s">
        <v>260</v>
      </c>
      <c r="B4616" t="s">
        <v>305</v>
      </c>
      <c r="C4616" t="s">
        <v>13</v>
      </c>
      <c r="D4616" t="s">
        <v>11</v>
      </c>
      <c r="E4616" t="s">
        <v>511</v>
      </c>
      <c r="F4616" t="s">
        <v>474</v>
      </c>
      <c r="R4616">
        <v>0</v>
      </c>
      <c r="S4616">
        <v>0</v>
      </c>
      <c r="T4616">
        <v>0</v>
      </c>
      <c r="X4616">
        <v>0</v>
      </c>
      <c r="Y4616">
        <v>500000000</v>
      </c>
      <c r="AA4616" t="s">
        <v>2029</v>
      </c>
    </row>
    <row r="4617" spans="1:27" ht="15" customHeight="1">
      <c r="A4617" s="962" t="s">
        <v>261</v>
      </c>
      <c r="B4617" t="s">
        <v>290</v>
      </c>
      <c r="C4617" t="s">
        <v>13</v>
      </c>
      <c r="D4617" t="s">
        <v>11</v>
      </c>
      <c r="E4617" t="s">
        <v>511</v>
      </c>
      <c r="F4617" t="s">
        <v>474</v>
      </c>
      <c r="R4617">
        <v>0</v>
      </c>
      <c r="S4617">
        <v>0</v>
      </c>
      <c r="T4617">
        <v>500000000</v>
      </c>
      <c r="X4617">
        <v>0</v>
      </c>
      <c r="Y4617">
        <v>500000000</v>
      </c>
      <c r="AA4617" t="s">
        <v>2027</v>
      </c>
    </row>
    <row r="4618" spans="1:27" ht="15" customHeight="1">
      <c r="A4618" s="962" t="s">
        <v>261</v>
      </c>
      <c r="B4618" t="s">
        <v>292</v>
      </c>
      <c r="C4618" t="s">
        <v>13</v>
      </c>
      <c r="D4618" t="s">
        <v>11</v>
      </c>
      <c r="E4618" t="s">
        <v>511</v>
      </c>
      <c r="F4618" t="s">
        <v>474</v>
      </c>
      <c r="R4618">
        <v>0</v>
      </c>
      <c r="S4618">
        <v>0</v>
      </c>
      <c r="T4618">
        <v>500000000</v>
      </c>
      <c r="X4618">
        <v>0</v>
      </c>
      <c r="Y4618">
        <v>500000000</v>
      </c>
      <c r="AA4618" t="s">
        <v>2027</v>
      </c>
    </row>
    <row r="4619" spans="1:27" ht="15" customHeight="1">
      <c r="A4619" s="962" t="s">
        <v>261</v>
      </c>
      <c r="B4619" t="s">
        <v>295</v>
      </c>
      <c r="C4619" t="s">
        <v>13</v>
      </c>
      <c r="D4619" t="s">
        <v>11</v>
      </c>
      <c r="E4619" t="s">
        <v>511</v>
      </c>
      <c r="F4619" t="s">
        <v>474</v>
      </c>
      <c r="R4619">
        <v>0</v>
      </c>
      <c r="S4619">
        <v>0</v>
      </c>
      <c r="T4619">
        <v>500000000</v>
      </c>
      <c r="X4619">
        <v>0</v>
      </c>
      <c r="Y4619">
        <v>500000000</v>
      </c>
      <c r="AA4619" t="s">
        <v>2027</v>
      </c>
    </row>
    <row r="4620" spans="1:27" ht="15" customHeight="1">
      <c r="A4620" s="962" t="s">
        <v>261</v>
      </c>
      <c r="B4620" t="s">
        <v>296</v>
      </c>
      <c r="C4620" t="s">
        <v>13</v>
      </c>
      <c r="D4620" t="s">
        <v>11</v>
      </c>
      <c r="E4620" t="s">
        <v>511</v>
      </c>
      <c r="F4620" t="s">
        <v>474</v>
      </c>
      <c r="R4620">
        <v>0</v>
      </c>
      <c r="S4620">
        <v>0</v>
      </c>
      <c r="T4620">
        <v>500000000</v>
      </c>
      <c r="X4620">
        <v>0</v>
      </c>
      <c r="Y4620">
        <v>500000000</v>
      </c>
      <c r="AA4620" t="s">
        <v>2027</v>
      </c>
    </row>
    <row r="4621" spans="1:27" ht="15" customHeight="1">
      <c r="A4621" s="962" t="s">
        <v>261</v>
      </c>
      <c r="B4621" t="s">
        <v>289</v>
      </c>
      <c r="C4621" t="s">
        <v>13</v>
      </c>
      <c r="D4621" t="s">
        <v>11</v>
      </c>
      <c r="E4621" t="s">
        <v>511</v>
      </c>
      <c r="F4621" t="s">
        <v>474</v>
      </c>
      <c r="R4621">
        <v>0</v>
      </c>
      <c r="S4621">
        <v>0</v>
      </c>
      <c r="T4621">
        <v>500000000</v>
      </c>
      <c r="X4621">
        <v>0</v>
      </c>
      <c r="Y4621">
        <v>500000000</v>
      </c>
      <c r="AA4621" t="s">
        <v>2027</v>
      </c>
    </row>
    <row r="4622" spans="1:27" ht="15" customHeight="1">
      <c r="A4622" s="962" t="s">
        <v>261</v>
      </c>
      <c r="B4622" t="s">
        <v>291</v>
      </c>
      <c r="C4622" t="s">
        <v>13</v>
      </c>
      <c r="D4622" t="s">
        <v>11</v>
      </c>
      <c r="E4622" t="s">
        <v>511</v>
      </c>
      <c r="F4622" t="s">
        <v>474</v>
      </c>
      <c r="R4622">
        <v>0</v>
      </c>
      <c r="S4622">
        <v>0</v>
      </c>
      <c r="T4622">
        <v>500000000</v>
      </c>
      <c r="X4622">
        <v>0</v>
      </c>
      <c r="Y4622">
        <v>500000000</v>
      </c>
      <c r="AA4622" t="s">
        <v>2027</v>
      </c>
    </row>
    <row r="4623" spans="1:27" ht="15" customHeight="1">
      <c r="A4623" s="962" t="s">
        <v>261</v>
      </c>
      <c r="B4623" t="s">
        <v>288</v>
      </c>
      <c r="C4623" t="s">
        <v>13</v>
      </c>
      <c r="D4623" t="s">
        <v>11</v>
      </c>
      <c r="E4623" t="s">
        <v>511</v>
      </c>
      <c r="F4623" t="s">
        <v>474</v>
      </c>
      <c r="R4623">
        <v>0</v>
      </c>
      <c r="S4623">
        <v>0</v>
      </c>
      <c r="T4623">
        <v>500000000</v>
      </c>
      <c r="X4623">
        <v>0</v>
      </c>
      <c r="Y4623">
        <v>500000000</v>
      </c>
      <c r="AA4623" t="s">
        <v>2027</v>
      </c>
    </row>
    <row r="4624" spans="1:27" ht="15" customHeight="1">
      <c r="A4624" s="962" t="s">
        <v>261</v>
      </c>
      <c r="B4624" t="s">
        <v>287</v>
      </c>
      <c r="C4624" t="s">
        <v>13</v>
      </c>
      <c r="D4624" t="s">
        <v>11</v>
      </c>
      <c r="E4624" t="s">
        <v>511</v>
      </c>
      <c r="F4624" t="s">
        <v>474</v>
      </c>
      <c r="R4624">
        <v>0</v>
      </c>
      <c r="S4624">
        <v>0</v>
      </c>
      <c r="T4624">
        <v>500000000</v>
      </c>
      <c r="X4624">
        <v>0</v>
      </c>
      <c r="Y4624">
        <v>500000000</v>
      </c>
      <c r="AA4624" t="s">
        <v>2027</v>
      </c>
    </row>
    <row r="4625" spans="1:27" ht="15" customHeight="1">
      <c r="A4625" s="962" t="s">
        <v>261</v>
      </c>
      <c r="B4625" t="s">
        <v>321</v>
      </c>
      <c r="C4625" t="s">
        <v>13</v>
      </c>
      <c r="D4625" t="s">
        <v>11</v>
      </c>
      <c r="E4625" t="s">
        <v>511</v>
      </c>
      <c r="F4625" t="s">
        <v>474</v>
      </c>
      <c r="R4625">
        <v>0</v>
      </c>
      <c r="S4625">
        <v>0</v>
      </c>
      <c r="T4625">
        <v>500000000</v>
      </c>
      <c r="X4625">
        <v>0</v>
      </c>
      <c r="Y4625">
        <v>500000000</v>
      </c>
      <c r="AA4625" t="s">
        <v>2027</v>
      </c>
    </row>
    <row r="4626" spans="1:27" ht="15" customHeight="1">
      <c r="A4626" s="962" t="s">
        <v>261</v>
      </c>
      <c r="B4626" t="s">
        <v>294</v>
      </c>
      <c r="C4626" t="s">
        <v>13</v>
      </c>
      <c r="D4626" t="s">
        <v>11</v>
      </c>
      <c r="E4626" t="s">
        <v>511</v>
      </c>
      <c r="F4626" t="s">
        <v>474</v>
      </c>
      <c r="R4626">
        <v>0</v>
      </c>
      <c r="S4626">
        <v>0</v>
      </c>
      <c r="T4626">
        <v>500000000</v>
      </c>
      <c r="X4626">
        <v>0</v>
      </c>
      <c r="Y4626">
        <v>500000000</v>
      </c>
      <c r="AA4626" t="s">
        <v>2027</v>
      </c>
    </row>
    <row r="4627" spans="1:27" ht="15" customHeight="1">
      <c r="A4627" s="962" t="s">
        <v>261</v>
      </c>
      <c r="B4627" t="s">
        <v>293</v>
      </c>
      <c r="C4627" t="s">
        <v>13</v>
      </c>
      <c r="D4627" t="s">
        <v>11</v>
      </c>
      <c r="E4627" t="s">
        <v>511</v>
      </c>
      <c r="F4627" t="s">
        <v>474</v>
      </c>
      <c r="R4627">
        <v>0</v>
      </c>
      <c r="S4627">
        <v>0</v>
      </c>
      <c r="T4627">
        <v>500000000</v>
      </c>
      <c r="X4627">
        <v>0</v>
      </c>
      <c r="Y4627">
        <v>500000000</v>
      </c>
      <c r="AA4627" t="s">
        <v>2027</v>
      </c>
    </row>
    <row r="4628" spans="1:27" ht="15" customHeight="1">
      <c r="A4628" s="962" t="s">
        <v>261</v>
      </c>
      <c r="B4628" t="s">
        <v>324</v>
      </c>
      <c r="C4628" t="s">
        <v>13</v>
      </c>
      <c r="D4628" t="s">
        <v>11</v>
      </c>
      <c r="E4628" t="s">
        <v>511</v>
      </c>
      <c r="F4628" t="s">
        <v>474</v>
      </c>
      <c r="R4628">
        <v>0</v>
      </c>
      <c r="S4628">
        <v>0</v>
      </c>
      <c r="T4628">
        <v>500000000</v>
      </c>
      <c r="X4628">
        <v>0</v>
      </c>
      <c r="Y4628">
        <v>500000000</v>
      </c>
      <c r="AA4628" t="s">
        <v>2027</v>
      </c>
    </row>
    <row r="4629" spans="1:27" ht="15" customHeight="1">
      <c r="A4629" s="962" t="s">
        <v>262</v>
      </c>
      <c r="B4629" t="s">
        <v>297</v>
      </c>
      <c r="C4629" t="s">
        <v>13</v>
      </c>
      <c r="D4629" t="s">
        <v>11</v>
      </c>
      <c r="E4629" t="s">
        <v>511</v>
      </c>
      <c r="F4629" t="s">
        <v>474</v>
      </c>
      <c r="J4629" t="s">
        <v>2000</v>
      </c>
      <c r="L4629" t="s">
        <v>2001</v>
      </c>
      <c r="O4629" t="s">
        <v>882</v>
      </c>
      <c r="P4629" t="s">
        <v>868</v>
      </c>
      <c r="Q4629" t="s">
        <v>869</v>
      </c>
      <c r="R4629">
        <v>0</v>
      </c>
      <c r="S4629">
        <v>0</v>
      </c>
      <c r="T4629">
        <v>500000000</v>
      </c>
      <c r="X4629">
        <v>0</v>
      </c>
      <c r="Y4629">
        <v>500000000</v>
      </c>
      <c r="AA4629" t="s">
        <v>2027</v>
      </c>
    </row>
    <row r="4630" spans="1:27" ht="15" customHeight="1">
      <c r="A4630" s="962" t="s">
        <v>262</v>
      </c>
      <c r="B4630" t="s">
        <v>288</v>
      </c>
      <c r="C4630" t="s">
        <v>13</v>
      </c>
      <c r="D4630" t="s">
        <v>11</v>
      </c>
      <c r="E4630" t="s">
        <v>511</v>
      </c>
      <c r="F4630" t="s">
        <v>474</v>
      </c>
      <c r="R4630">
        <v>0</v>
      </c>
      <c r="S4630">
        <v>0</v>
      </c>
      <c r="T4630">
        <v>500000000</v>
      </c>
      <c r="X4630">
        <v>0</v>
      </c>
      <c r="Y4630">
        <v>500000000</v>
      </c>
      <c r="AA4630" t="s">
        <v>2027</v>
      </c>
    </row>
    <row r="4631" spans="1:27" ht="15" customHeight="1">
      <c r="A4631" s="962" t="s">
        <v>262</v>
      </c>
      <c r="B4631" t="s">
        <v>287</v>
      </c>
      <c r="C4631" t="s">
        <v>13</v>
      </c>
      <c r="D4631" t="s">
        <v>11</v>
      </c>
      <c r="E4631" t="s">
        <v>511</v>
      </c>
      <c r="F4631" t="s">
        <v>474</v>
      </c>
      <c r="R4631">
        <v>0</v>
      </c>
      <c r="S4631">
        <v>0</v>
      </c>
      <c r="T4631">
        <v>500000000</v>
      </c>
      <c r="X4631">
        <v>0</v>
      </c>
      <c r="Y4631">
        <v>500000000</v>
      </c>
      <c r="AA4631" t="s">
        <v>2027</v>
      </c>
    </row>
    <row r="4632" spans="1:27" ht="15" customHeight="1">
      <c r="A4632" s="962" t="s">
        <v>262</v>
      </c>
      <c r="B4632" t="s">
        <v>299</v>
      </c>
      <c r="C4632" t="s">
        <v>13</v>
      </c>
      <c r="D4632" t="s">
        <v>11</v>
      </c>
      <c r="E4632" t="s">
        <v>511</v>
      </c>
      <c r="F4632" t="s">
        <v>474</v>
      </c>
      <c r="R4632">
        <v>0</v>
      </c>
      <c r="S4632">
        <v>0</v>
      </c>
      <c r="T4632">
        <v>500000000</v>
      </c>
      <c r="X4632">
        <v>0</v>
      </c>
      <c r="Y4632">
        <v>500000000</v>
      </c>
      <c r="AA4632" t="s">
        <v>2027</v>
      </c>
    </row>
    <row r="4633" spans="1:27" ht="15" customHeight="1">
      <c r="A4633" s="962" t="s">
        <v>262</v>
      </c>
      <c r="B4633" t="s">
        <v>301</v>
      </c>
      <c r="C4633" t="s">
        <v>13</v>
      </c>
      <c r="D4633" t="s">
        <v>11</v>
      </c>
      <c r="E4633" t="s">
        <v>511</v>
      </c>
      <c r="F4633" t="s">
        <v>474</v>
      </c>
      <c r="R4633">
        <v>0</v>
      </c>
      <c r="S4633">
        <v>0</v>
      </c>
      <c r="T4633">
        <v>500000000</v>
      </c>
      <c r="X4633">
        <v>0</v>
      </c>
      <c r="Y4633">
        <v>500000000</v>
      </c>
      <c r="AA4633" t="s">
        <v>2027</v>
      </c>
    </row>
    <row r="4634" spans="1:27" ht="15" customHeight="1">
      <c r="A4634" s="962" t="s">
        <v>262</v>
      </c>
      <c r="B4634" t="s">
        <v>302</v>
      </c>
      <c r="C4634" t="s">
        <v>13</v>
      </c>
      <c r="D4634" t="s">
        <v>11</v>
      </c>
      <c r="E4634" t="s">
        <v>511</v>
      </c>
      <c r="F4634" t="s">
        <v>474</v>
      </c>
      <c r="R4634">
        <v>0</v>
      </c>
      <c r="S4634">
        <v>0</v>
      </c>
      <c r="T4634">
        <v>500000000</v>
      </c>
      <c r="X4634">
        <v>0</v>
      </c>
      <c r="Y4634">
        <v>500000000</v>
      </c>
      <c r="AA4634" t="s">
        <v>2027</v>
      </c>
    </row>
    <row r="4635" spans="1:27" ht="15" customHeight="1">
      <c r="A4635" s="962" t="s">
        <v>262</v>
      </c>
      <c r="B4635" t="s">
        <v>303</v>
      </c>
      <c r="C4635" t="s">
        <v>13</v>
      </c>
      <c r="D4635" t="s">
        <v>11</v>
      </c>
      <c r="E4635" t="s">
        <v>511</v>
      </c>
      <c r="F4635" t="s">
        <v>474</v>
      </c>
      <c r="R4635">
        <v>0</v>
      </c>
      <c r="S4635">
        <v>0</v>
      </c>
      <c r="T4635">
        <v>500000000</v>
      </c>
      <c r="X4635">
        <v>0</v>
      </c>
      <c r="Y4635">
        <v>500000000</v>
      </c>
      <c r="AA4635" t="s">
        <v>2027</v>
      </c>
    </row>
    <row r="4636" spans="1:27" ht="15" customHeight="1">
      <c r="A4636" s="962" t="s">
        <v>262</v>
      </c>
      <c r="B4636" t="s">
        <v>298</v>
      </c>
      <c r="C4636" t="s">
        <v>13</v>
      </c>
      <c r="D4636" t="s">
        <v>11</v>
      </c>
      <c r="E4636" t="s">
        <v>511</v>
      </c>
      <c r="F4636" t="s">
        <v>474</v>
      </c>
      <c r="R4636">
        <v>0</v>
      </c>
      <c r="S4636">
        <v>0</v>
      </c>
      <c r="T4636">
        <v>500000000</v>
      </c>
      <c r="X4636">
        <v>0</v>
      </c>
      <c r="Y4636">
        <v>500000000</v>
      </c>
      <c r="AA4636" t="s">
        <v>2027</v>
      </c>
    </row>
    <row r="4637" spans="1:27" ht="15" customHeight="1">
      <c r="A4637" s="962" t="s">
        <v>262</v>
      </c>
      <c r="B4637" t="s">
        <v>300</v>
      </c>
      <c r="C4637" t="s">
        <v>13</v>
      </c>
      <c r="D4637" t="s">
        <v>11</v>
      </c>
      <c r="E4637" t="s">
        <v>511</v>
      </c>
      <c r="F4637" t="s">
        <v>474</v>
      </c>
      <c r="R4637">
        <v>0</v>
      </c>
      <c r="S4637">
        <v>0</v>
      </c>
      <c r="T4637">
        <v>500000000</v>
      </c>
      <c r="X4637">
        <v>0</v>
      </c>
      <c r="Y4637">
        <v>500000000</v>
      </c>
      <c r="AA4637" t="s">
        <v>2027</v>
      </c>
    </row>
    <row r="4638" spans="1:27" ht="15" customHeight="1">
      <c r="A4638" s="962" t="s">
        <v>262</v>
      </c>
      <c r="B4638" t="s">
        <v>321</v>
      </c>
      <c r="C4638" t="s">
        <v>13</v>
      </c>
      <c r="D4638" t="s">
        <v>11</v>
      </c>
      <c r="E4638" t="s">
        <v>511</v>
      </c>
      <c r="F4638" t="s">
        <v>474</v>
      </c>
      <c r="R4638">
        <v>0</v>
      </c>
      <c r="S4638">
        <v>0</v>
      </c>
      <c r="T4638">
        <v>500000000</v>
      </c>
      <c r="X4638">
        <v>0</v>
      </c>
      <c r="Y4638">
        <v>500000000</v>
      </c>
      <c r="AA4638" t="s">
        <v>2027</v>
      </c>
    </row>
    <row r="4639" spans="1:27" ht="15" customHeight="1">
      <c r="A4639" s="962" t="s">
        <v>263</v>
      </c>
      <c r="B4639" t="s">
        <v>290</v>
      </c>
      <c r="C4639" t="s">
        <v>13</v>
      </c>
      <c r="D4639" t="s">
        <v>11</v>
      </c>
      <c r="E4639" t="s">
        <v>511</v>
      </c>
      <c r="F4639" t="s">
        <v>474</v>
      </c>
      <c r="R4639">
        <v>0</v>
      </c>
      <c r="S4639">
        <v>0</v>
      </c>
      <c r="T4639">
        <v>500000000</v>
      </c>
      <c r="X4639">
        <v>0</v>
      </c>
      <c r="Y4639">
        <v>500000000</v>
      </c>
      <c r="AA4639" t="s">
        <v>2027</v>
      </c>
    </row>
    <row r="4640" spans="1:27" ht="15" customHeight="1">
      <c r="A4640" s="962" t="s">
        <v>263</v>
      </c>
      <c r="B4640" t="s">
        <v>292</v>
      </c>
      <c r="C4640" t="s">
        <v>13</v>
      </c>
      <c r="D4640" t="s">
        <v>11</v>
      </c>
      <c r="E4640" t="s">
        <v>511</v>
      </c>
      <c r="F4640" t="s">
        <v>474</v>
      </c>
      <c r="R4640">
        <v>0</v>
      </c>
      <c r="S4640">
        <v>0</v>
      </c>
      <c r="T4640">
        <v>500000000</v>
      </c>
      <c r="X4640">
        <v>0</v>
      </c>
      <c r="Y4640">
        <v>500000000</v>
      </c>
      <c r="AA4640" t="s">
        <v>2027</v>
      </c>
    </row>
    <row r="4641" spans="1:27" ht="15" customHeight="1">
      <c r="A4641" s="962" t="s">
        <v>263</v>
      </c>
      <c r="B4641" t="s">
        <v>295</v>
      </c>
      <c r="C4641" t="s">
        <v>13</v>
      </c>
      <c r="D4641" t="s">
        <v>11</v>
      </c>
      <c r="E4641" t="s">
        <v>511</v>
      </c>
      <c r="F4641" t="s">
        <v>474</v>
      </c>
      <c r="R4641">
        <v>0</v>
      </c>
      <c r="S4641">
        <v>0</v>
      </c>
      <c r="T4641">
        <v>500000000</v>
      </c>
      <c r="X4641">
        <v>0</v>
      </c>
      <c r="Y4641">
        <v>500000000</v>
      </c>
      <c r="AA4641" t="s">
        <v>2027</v>
      </c>
    </row>
    <row r="4642" spans="1:27" ht="15" customHeight="1">
      <c r="A4642" s="962" t="s">
        <v>263</v>
      </c>
      <c r="B4642" t="s">
        <v>296</v>
      </c>
      <c r="C4642" t="s">
        <v>13</v>
      </c>
      <c r="D4642" t="s">
        <v>11</v>
      </c>
      <c r="E4642" t="s">
        <v>511</v>
      </c>
      <c r="F4642" t="s">
        <v>474</v>
      </c>
      <c r="R4642">
        <v>0</v>
      </c>
      <c r="S4642">
        <v>0</v>
      </c>
      <c r="T4642">
        <v>500000000</v>
      </c>
      <c r="X4642">
        <v>0</v>
      </c>
      <c r="Y4642">
        <v>500000000</v>
      </c>
      <c r="AA4642" t="s">
        <v>2027</v>
      </c>
    </row>
    <row r="4643" spans="1:27" ht="15" customHeight="1">
      <c r="A4643" s="962" t="s">
        <v>263</v>
      </c>
      <c r="B4643" t="s">
        <v>289</v>
      </c>
      <c r="C4643" t="s">
        <v>13</v>
      </c>
      <c r="D4643" t="s">
        <v>11</v>
      </c>
      <c r="E4643" t="s">
        <v>511</v>
      </c>
      <c r="F4643" t="s">
        <v>474</v>
      </c>
      <c r="R4643">
        <v>0</v>
      </c>
      <c r="S4643">
        <v>0</v>
      </c>
      <c r="T4643">
        <v>500000000</v>
      </c>
      <c r="X4643">
        <v>0</v>
      </c>
      <c r="Y4643">
        <v>500000000</v>
      </c>
      <c r="AA4643" t="s">
        <v>2027</v>
      </c>
    </row>
    <row r="4644" spans="1:27" ht="15" customHeight="1">
      <c r="A4644" s="962" t="s">
        <v>263</v>
      </c>
      <c r="B4644" t="s">
        <v>291</v>
      </c>
      <c r="C4644" t="s">
        <v>13</v>
      </c>
      <c r="D4644" t="s">
        <v>11</v>
      </c>
      <c r="E4644" t="s">
        <v>511</v>
      </c>
      <c r="F4644" t="s">
        <v>474</v>
      </c>
      <c r="R4644">
        <v>0</v>
      </c>
      <c r="S4644">
        <v>0</v>
      </c>
      <c r="T4644">
        <v>500000000</v>
      </c>
      <c r="X4644">
        <v>0</v>
      </c>
      <c r="Y4644">
        <v>500000000</v>
      </c>
      <c r="AA4644" t="s">
        <v>2027</v>
      </c>
    </row>
    <row r="4645" spans="1:27" ht="15" customHeight="1">
      <c r="A4645" s="962" t="s">
        <v>263</v>
      </c>
      <c r="B4645" t="s">
        <v>288</v>
      </c>
      <c r="C4645" t="s">
        <v>13</v>
      </c>
      <c r="D4645" t="s">
        <v>11</v>
      </c>
      <c r="E4645" t="s">
        <v>511</v>
      </c>
      <c r="F4645" t="s">
        <v>474</v>
      </c>
      <c r="R4645">
        <v>0</v>
      </c>
      <c r="S4645">
        <v>0</v>
      </c>
      <c r="T4645">
        <v>500000000</v>
      </c>
      <c r="X4645">
        <v>0</v>
      </c>
      <c r="Y4645">
        <v>500000000</v>
      </c>
      <c r="AA4645" t="s">
        <v>2027</v>
      </c>
    </row>
    <row r="4646" spans="1:27" ht="15" customHeight="1">
      <c r="A4646" s="962" t="s">
        <v>263</v>
      </c>
      <c r="B4646" t="s">
        <v>287</v>
      </c>
      <c r="C4646" t="s">
        <v>13</v>
      </c>
      <c r="D4646" t="s">
        <v>11</v>
      </c>
      <c r="E4646" t="s">
        <v>511</v>
      </c>
      <c r="F4646" t="s">
        <v>474</v>
      </c>
      <c r="R4646">
        <v>0</v>
      </c>
      <c r="S4646">
        <v>0</v>
      </c>
      <c r="T4646">
        <v>500000000</v>
      </c>
      <c r="X4646">
        <v>0</v>
      </c>
      <c r="Y4646">
        <v>500000000</v>
      </c>
      <c r="AA4646" t="s">
        <v>2027</v>
      </c>
    </row>
    <row r="4647" spans="1:27" ht="15" customHeight="1">
      <c r="A4647" s="962" t="s">
        <v>263</v>
      </c>
      <c r="B4647" t="s">
        <v>321</v>
      </c>
      <c r="C4647" t="s">
        <v>13</v>
      </c>
      <c r="D4647" t="s">
        <v>11</v>
      </c>
      <c r="E4647" t="s">
        <v>511</v>
      </c>
      <c r="F4647" t="s">
        <v>474</v>
      </c>
      <c r="R4647">
        <v>0</v>
      </c>
      <c r="S4647">
        <v>0</v>
      </c>
      <c r="T4647">
        <v>500000000</v>
      </c>
      <c r="X4647">
        <v>0</v>
      </c>
      <c r="Y4647">
        <v>500000000</v>
      </c>
      <c r="AA4647" t="s">
        <v>2027</v>
      </c>
    </row>
    <row r="4648" spans="1:27" ht="15" customHeight="1">
      <c r="A4648" s="962" t="s">
        <v>263</v>
      </c>
      <c r="B4648" t="s">
        <v>294</v>
      </c>
      <c r="C4648" t="s">
        <v>13</v>
      </c>
      <c r="D4648" t="s">
        <v>11</v>
      </c>
      <c r="E4648" t="s">
        <v>511</v>
      </c>
      <c r="F4648" t="s">
        <v>474</v>
      </c>
      <c r="R4648">
        <v>0</v>
      </c>
      <c r="S4648">
        <v>0</v>
      </c>
      <c r="T4648">
        <v>500000000</v>
      </c>
      <c r="X4648">
        <v>0</v>
      </c>
      <c r="Y4648">
        <v>500000000</v>
      </c>
      <c r="AA4648" t="s">
        <v>2027</v>
      </c>
    </row>
    <row r="4649" spans="1:27" ht="15" customHeight="1">
      <c r="A4649" s="962" t="s">
        <v>263</v>
      </c>
      <c r="B4649" t="s">
        <v>293</v>
      </c>
      <c r="C4649" t="s">
        <v>13</v>
      </c>
      <c r="D4649" t="s">
        <v>11</v>
      </c>
      <c r="E4649" t="s">
        <v>511</v>
      </c>
      <c r="F4649" t="s">
        <v>474</v>
      </c>
      <c r="R4649">
        <v>0</v>
      </c>
      <c r="S4649">
        <v>0</v>
      </c>
      <c r="T4649">
        <v>500000000</v>
      </c>
      <c r="X4649">
        <v>0</v>
      </c>
      <c r="Y4649">
        <v>500000000</v>
      </c>
      <c r="AA4649" t="s">
        <v>2027</v>
      </c>
    </row>
    <row r="4650" spans="1:27" ht="15" customHeight="1">
      <c r="A4650" s="962" t="s">
        <v>263</v>
      </c>
      <c r="B4650" t="s">
        <v>324</v>
      </c>
      <c r="C4650" t="s">
        <v>13</v>
      </c>
      <c r="D4650" t="s">
        <v>11</v>
      </c>
      <c r="E4650" t="s">
        <v>511</v>
      </c>
      <c r="F4650" t="s">
        <v>474</v>
      </c>
      <c r="R4650">
        <v>0</v>
      </c>
      <c r="S4650">
        <v>0</v>
      </c>
      <c r="T4650">
        <v>500000000</v>
      </c>
      <c r="X4650">
        <v>0</v>
      </c>
      <c r="Y4650">
        <v>500000000</v>
      </c>
      <c r="AA4650" t="s">
        <v>2027</v>
      </c>
    </row>
    <row r="4651" spans="1:27" ht="15" customHeight="1">
      <c r="A4651" s="962" t="s">
        <v>264</v>
      </c>
      <c r="B4651" t="s">
        <v>294</v>
      </c>
      <c r="C4651" t="s">
        <v>13</v>
      </c>
      <c r="D4651" t="s">
        <v>11</v>
      </c>
      <c r="E4651" t="s">
        <v>511</v>
      </c>
      <c r="F4651" t="s">
        <v>474</v>
      </c>
      <c r="R4651">
        <v>2.57</v>
      </c>
      <c r="S4651">
        <v>0</v>
      </c>
      <c r="T4651">
        <v>33.4</v>
      </c>
      <c r="X4651">
        <v>0</v>
      </c>
      <c r="Y4651">
        <v>500000000</v>
      </c>
      <c r="AA4651" t="s">
        <v>2029</v>
      </c>
    </row>
    <row r="4652" spans="1:27" ht="15" customHeight="1">
      <c r="A4652" s="962" t="s">
        <v>264</v>
      </c>
      <c r="B4652" t="s">
        <v>292</v>
      </c>
      <c r="C4652" t="s">
        <v>13</v>
      </c>
      <c r="D4652" t="s">
        <v>11</v>
      </c>
      <c r="E4652" t="s">
        <v>511</v>
      </c>
      <c r="F4652" t="s">
        <v>474</v>
      </c>
      <c r="R4652">
        <v>5.13</v>
      </c>
      <c r="S4652">
        <v>0</v>
      </c>
      <c r="T4652">
        <v>33.4</v>
      </c>
      <c r="X4652">
        <v>0</v>
      </c>
      <c r="Y4652">
        <v>500000000</v>
      </c>
      <c r="AA4652" t="s">
        <v>2029</v>
      </c>
    </row>
    <row r="4653" spans="1:27" ht="15" customHeight="1">
      <c r="A4653" s="962" t="s">
        <v>264</v>
      </c>
      <c r="B4653" t="s">
        <v>291</v>
      </c>
      <c r="C4653" t="s">
        <v>13</v>
      </c>
      <c r="D4653" t="s">
        <v>11</v>
      </c>
      <c r="E4653" t="s">
        <v>511</v>
      </c>
      <c r="F4653" t="s">
        <v>474</v>
      </c>
      <c r="R4653">
        <v>7.7</v>
      </c>
      <c r="S4653">
        <v>0</v>
      </c>
      <c r="T4653">
        <v>33.4</v>
      </c>
      <c r="X4653">
        <v>0</v>
      </c>
      <c r="Y4653">
        <v>500000000</v>
      </c>
      <c r="AA4653" t="s">
        <v>2029</v>
      </c>
    </row>
    <row r="4654" spans="1:27" ht="15" customHeight="1">
      <c r="A4654" s="962" t="s">
        <v>264</v>
      </c>
      <c r="B4654" t="s">
        <v>293</v>
      </c>
      <c r="C4654" t="s">
        <v>13</v>
      </c>
      <c r="D4654" t="s">
        <v>11</v>
      </c>
      <c r="E4654" t="s">
        <v>511</v>
      </c>
      <c r="F4654" t="s">
        <v>474</v>
      </c>
      <c r="R4654">
        <v>2.57</v>
      </c>
      <c r="S4654">
        <v>0</v>
      </c>
      <c r="T4654">
        <v>33.4</v>
      </c>
      <c r="X4654">
        <v>0</v>
      </c>
      <c r="Y4654">
        <v>500000000</v>
      </c>
      <c r="AA4654" t="s">
        <v>2029</v>
      </c>
    </row>
    <row r="4655" spans="1:27" ht="15" customHeight="1">
      <c r="A4655" s="962" t="s">
        <v>264</v>
      </c>
      <c r="B4655" t="s">
        <v>289</v>
      </c>
      <c r="C4655" t="s">
        <v>13</v>
      </c>
      <c r="D4655" t="s">
        <v>11</v>
      </c>
      <c r="E4655" t="s">
        <v>511</v>
      </c>
      <c r="F4655" t="s">
        <v>474</v>
      </c>
      <c r="R4655">
        <v>33.4</v>
      </c>
      <c r="X4655">
        <v>0</v>
      </c>
      <c r="Y4655">
        <v>500000000</v>
      </c>
      <c r="AA4655" t="s">
        <v>2025</v>
      </c>
    </row>
    <row r="4656" spans="1:27" ht="15" customHeight="1">
      <c r="A4656" s="962" t="s">
        <v>264</v>
      </c>
      <c r="B4656" t="s">
        <v>288</v>
      </c>
      <c r="C4656" t="s">
        <v>13</v>
      </c>
      <c r="D4656" t="s">
        <v>11</v>
      </c>
      <c r="E4656" t="s">
        <v>511</v>
      </c>
      <c r="F4656" t="s">
        <v>474</v>
      </c>
      <c r="R4656">
        <v>33.4</v>
      </c>
      <c r="X4656">
        <v>0</v>
      </c>
      <c r="Y4656">
        <v>500000000</v>
      </c>
      <c r="AA4656" t="s">
        <v>2025</v>
      </c>
    </row>
    <row r="4657" spans="1:27" ht="15" customHeight="1">
      <c r="A4657" s="962" t="s">
        <v>264</v>
      </c>
      <c r="B4657" t="s">
        <v>287</v>
      </c>
      <c r="C4657" t="s">
        <v>13</v>
      </c>
      <c r="D4657" t="s">
        <v>11</v>
      </c>
      <c r="E4657" t="s">
        <v>511</v>
      </c>
      <c r="F4657" t="s">
        <v>474</v>
      </c>
      <c r="R4657">
        <v>33.4</v>
      </c>
      <c r="X4657">
        <v>0</v>
      </c>
      <c r="Y4657">
        <v>500000000</v>
      </c>
      <c r="AA4657" t="s">
        <v>2025</v>
      </c>
    </row>
    <row r="4658" spans="1:27" ht="15" customHeight="1">
      <c r="A4658" s="962" t="s">
        <v>264</v>
      </c>
      <c r="B4658" t="s">
        <v>295</v>
      </c>
      <c r="C4658" t="s">
        <v>13</v>
      </c>
      <c r="D4658" t="s">
        <v>11</v>
      </c>
      <c r="E4658" t="s">
        <v>511</v>
      </c>
      <c r="F4658" t="s">
        <v>474</v>
      </c>
      <c r="R4658">
        <v>12.8</v>
      </c>
      <c r="S4658">
        <v>0</v>
      </c>
      <c r="T4658">
        <v>33.4</v>
      </c>
      <c r="X4658">
        <v>0</v>
      </c>
      <c r="Y4658">
        <v>500000000</v>
      </c>
      <c r="AA4658" t="s">
        <v>2029</v>
      </c>
    </row>
    <row r="4659" spans="1:27" ht="15" customHeight="1">
      <c r="A4659" s="962" t="s">
        <v>264</v>
      </c>
      <c r="B4659" t="s">
        <v>296</v>
      </c>
      <c r="C4659" t="s">
        <v>13</v>
      </c>
      <c r="D4659" t="s">
        <v>11</v>
      </c>
      <c r="E4659" t="s">
        <v>511</v>
      </c>
      <c r="F4659" t="s">
        <v>474</v>
      </c>
      <c r="R4659">
        <v>12.8</v>
      </c>
      <c r="S4659">
        <v>0</v>
      </c>
      <c r="T4659">
        <v>33.4</v>
      </c>
      <c r="X4659">
        <v>0</v>
      </c>
      <c r="Y4659">
        <v>500000000</v>
      </c>
      <c r="AA4659" t="s">
        <v>2029</v>
      </c>
    </row>
    <row r="4660" spans="1:27" ht="15" customHeight="1">
      <c r="A4660" s="962" t="s">
        <v>265</v>
      </c>
      <c r="B4660" t="s">
        <v>294</v>
      </c>
      <c r="C4660" t="s">
        <v>13</v>
      </c>
      <c r="D4660" t="s">
        <v>11</v>
      </c>
      <c r="E4660" t="s">
        <v>511</v>
      </c>
      <c r="F4660" t="s">
        <v>474</v>
      </c>
      <c r="R4660">
        <v>1.28</v>
      </c>
      <c r="S4660">
        <v>0</v>
      </c>
      <c r="T4660">
        <v>33.4</v>
      </c>
      <c r="X4660">
        <v>0</v>
      </c>
      <c r="Y4660">
        <v>500000000</v>
      </c>
      <c r="AA4660" t="s">
        <v>2029</v>
      </c>
    </row>
    <row r="4661" spans="1:27" ht="15" customHeight="1">
      <c r="A4661" s="962" t="s">
        <v>265</v>
      </c>
      <c r="B4661" t="s">
        <v>292</v>
      </c>
      <c r="C4661" t="s">
        <v>13</v>
      </c>
      <c r="D4661" t="s">
        <v>11</v>
      </c>
      <c r="E4661" t="s">
        <v>511</v>
      </c>
      <c r="F4661" t="s">
        <v>474</v>
      </c>
      <c r="R4661">
        <v>2.57</v>
      </c>
      <c r="S4661">
        <v>0</v>
      </c>
      <c r="T4661">
        <v>33.4</v>
      </c>
      <c r="X4661">
        <v>0</v>
      </c>
      <c r="Y4661">
        <v>500000000</v>
      </c>
      <c r="AA4661" t="s">
        <v>2029</v>
      </c>
    </row>
    <row r="4662" spans="1:27" ht="15" customHeight="1">
      <c r="A4662" s="962" t="s">
        <v>265</v>
      </c>
      <c r="B4662" t="s">
        <v>291</v>
      </c>
      <c r="C4662" t="s">
        <v>13</v>
      </c>
      <c r="D4662" t="s">
        <v>11</v>
      </c>
      <c r="E4662" t="s">
        <v>511</v>
      </c>
      <c r="F4662" t="s">
        <v>474</v>
      </c>
      <c r="R4662">
        <v>3.85</v>
      </c>
      <c r="S4662">
        <v>0</v>
      </c>
      <c r="T4662">
        <v>33.4</v>
      </c>
      <c r="X4662">
        <v>0</v>
      </c>
      <c r="Y4662">
        <v>500000000</v>
      </c>
      <c r="AA4662" t="s">
        <v>2029</v>
      </c>
    </row>
    <row r="4663" spans="1:27" ht="15" customHeight="1">
      <c r="A4663" s="962" t="s">
        <v>265</v>
      </c>
      <c r="B4663" t="s">
        <v>293</v>
      </c>
      <c r="C4663" t="s">
        <v>13</v>
      </c>
      <c r="D4663" t="s">
        <v>11</v>
      </c>
      <c r="E4663" t="s">
        <v>511</v>
      </c>
      <c r="F4663" t="s">
        <v>474</v>
      </c>
      <c r="R4663">
        <v>1.28</v>
      </c>
      <c r="S4663">
        <v>0</v>
      </c>
      <c r="T4663">
        <v>33.4</v>
      </c>
      <c r="X4663">
        <v>0</v>
      </c>
      <c r="Y4663">
        <v>500000000</v>
      </c>
      <c r="AA4663" t="s">
        <v>2029</v>
      </c>
    </row>
    <row r="4664" spans="1:27" ht="15" customHeight="1">
      <c r="A4664" s="962" t="s">
        <v>265</v>
      </c>
      <c r="B4664" t="s">
        <v>289</v>
      </c>
      <c r="C4664" t="s">
        <v>13</v>
      </c>
      <c r="D4664" t="s">
        <v>11</v>
      </c>
      <c r="E4664" t="s">
        <v>511</v>
      </c>
      <c r="F4664" t="s">
        <v>474</v>
      </c>
      <c r="R4664">
        <v>16.7</v>
      </c>
      <c r="S4664">
        <v>0</v>
      </c>
      <c r="T4664">
        <v>33.4</v>
      </c>
      <c r="X4664">
        <v>0</v>
      </c>
      <c r="Y4664">
        <v>500000000</v>
      </c>
      <c r="AA4664" t="s">
        <v>2029</v>
      </c>
    </row>
    <row r="4665" spans="1:27" ht="15" customHeight="1">
      <c r="A4665" s="962" t="s">
        <v>265</v>
      </c>
      <c r="B4665" t="s">
        <v>288</v>
      </c>
      <c r="C4665" t="s">
        <v>13</v>
      </c>
      <c r="D4665" t="s">
        <v>11</v>
      </c>
      <c r="E4665" t="s">
        <v>511</v>
      </c>
      <c r="F4665" t="s">
        <v>474</v>
      </c>
      <c r="R4665">
        <v>16.7</v>
      </c>
      <c r="S4665">
        <v>0</v>
      </c>
      <c r="T4665">
        <v>33.4</v>
      </c>
      <c r="X4665">
        <v>0</v>
      </c>
      <c r="Y4665">
        <v>500000000</v>
      </c>
      <c r="AA4665" t="s">
        <v>2029</v>
      </c>
    </row>
    <row r="4666" spans="1:27" ht="15" customHeight="1">
      <c r="A4666" s="962" t="s">
        <v>265</v>
      </c>
      <c r="B4666" t="s">
        <v>287</v>
      </c>
      <c r="C4666" t="s">
        <v>13</v>
      </c>
      <c r="D4666" t="s">
        <v>11</v>
      </c>
      <c r="E4666" t="s">
        <v>511</v>
      </c>
      <c r="F4666" t="s">
        <v>474</v>
      </c>
      <c r="R4666">
        <v>16.7</v>
      </c>
      <c r="S4666">
        <v>0</v>
      </c>
      <c r="T4666">
        <v>33.4</v>
      </c>
      <c r="X4666">
        <v>0</v>
      </c>
      <c r="Y4666">
        <v>500000000</v>
      </c>
      <c r="AA4666" t="s">
        <v>2029</v>
      </c>
    </row>
    <row r="4667" spans="1:27" ht="15" customHeight="1">
      <c r="A4667" s="962" t="s">
        <v>265</v>
      </c>
      <c r="B4667" t="s">
        <v>295</v>
      </c>
      <c r="C4667" t="s">
        <v>13</v>
      </c>
      <c r="D4667" t="s">
        <v>11</v>
      </c>
      <c r="E4667" t="s">
        <v>511</v>
      </c>
      <c r="F4667" t="s">
        <v>474</v>
      </c>
      <c r="R4667">
        <v>6.42</v>
      </c>
      <c r="S4667">
        <v>0</v>
      </c>
      <c r="T4667">
        <v>33.4</v>
      </c>
      <c r="X4667">
        <v>0</v>
      </c>
      <c r="Y4667">
        <v>500000000</v>
      </c>
      <c r="AA4667" t="s">
        <v>2029</v>
      </c>
    </row>
    <row r="4668" spans="1:27" ht="15" customHeight="1">
      <c r="A4668" s="962" t="s">
        <v>265</v>
      </c>
      <c r="B4668" t="s">
        <v>296</v>
      </c>
      <c r="C4668" t="s">
        <v>13</v>
      </c>
      <c r="D4668" t="s">
        <v>11</v>
      </c>
      <c r="E4668" t="s">
        <v>511</v>
      </c>
      <c r="F4668" t="s">
        <v>474</v>
      </c>
      <c r="R4668">
        <v>6.42</v>
      </c>
      <c r="S4668">
        <v>0</v>
      </c>
      <c r="T4668">
        <v>33.4</v>
      </c>
      <c r="X4668">
        <v>0</v>
      </c>
      <c r="Y4668">
        <v>500000000</v>
      </c>
      <c r="AA4668" t="s">
        <v>2029</v>
      </c>
    </row>
    <row r="4669" spans="1:27" ht="15" customHeight="1">
      <c r="A4669" s="962" t="s">
        <v>266</v>
      </c>
      <c r="B4669" t="s">
        <v>294</v>
      </c>
      <c r="C4669" t="s">
        <v>13</v>
      </c>
      <c r="D4669" t="s">
        <v>11</v>
      </c>
      <c r="E4669" t="s">
        <v>511</v>
      </c>
      <c r="F4669" t="s">
        <v>474</v>
      </c>
      <c r="R4669">
        <v>1.28</v>
      </c>
      <c r="S4669">
        <v>0</v>
      </c>
      <c r="T4669">
        <v>33.4</v>
      </c>
      <c r="X4669">
        <v>0</v>
      </c>
      <c r="Y4669">
        <v>500000000</v>
      </c>
      <c r="AA4669" t="s">
        <v>2029</v>
      </c>
    </row>
    <row r="4670" spans="1:27" ht="15" customHeight="1">
      <c r="A4670" s="962" t="s">
        <v>266</v>
      </c>
      <c r="B4670" t="s">
        <v>292</v>
      </c>
      <c r="C4670" t="s">
        <v>13</v>
      </c>
      <c r="D4670" t="s">
        <v>11</v>
      </c>
      <c r="E4670" t="s">
        <v>511</v>
      </c>
      <c r="F4670" t="s">
        <v>474</v>
      </c>
      <c r="R4670">
        <v>2.57</v>
      </c>
      <c r="S4670">
        <v>0</v>
      </c>
      <c r="T4670">
        <v>33.4</v>
      </c>
      <c r="X4670">
        <v>0</v>
      </c>
      <c r="Y4670">
        <v>500000000</v>
      </c>
      <c r="AA4670" t="s">
        <v>2029</v>
      </c>
    </row>
    <row r="4671" spans="1:27" ht="15" customHeight="1">
      <c r="A4671" s="962" t="s">
        <v>266</v>
      </c>
      <c r="B4671" t="s">
        <v>291</v>
      </c>
      <c r="C4671" t="s">
        <v>13</v>
      </c>
      <c r="D4671" t="s">
        <v>11</v>
      </c>
      <c r="E4671" t="s">
        <v>511</v>
      </c>
      <c r="F4671" t="s">
        <v>474</v>
      </c>
      <c r="R4671">
        <v>3.85</v>
      </c>
      <c r="S4671">
        <v>0</v>
      </c>
      <c r="T4671">
        <v>33.4</v>
      </c>
      <c r="X4671">
        <v>0</v>
      </c>
      <c r="Y4671">
        <v>500000000</v>
      </c>
      <c r="AA4671" t="s">
        <v>2029</v>
      </c>
    </row>
    <row r="4672" spans="1:27" ht="15" customHeight="1">
      <c r="A4672" s="962" t="s">
        <v>266</v>
      </c>
      <c r="B4672" t="s">
        <v>293</v>
      </c>
      <c r="C4672" t="s">
        <v>13</v>
      </c>
      <c r="D4672" t="s">
        <v>11</v>
      </c>
      <c r="E4672" t="s">
        <v>511</v>
      </c>
      <c r="F4672" t="s">
        <v>474</v>
      </c>
      <c r="R4672">
        <v>1.28</v>
      </c>
      <c r="S4672">
        <v>0</v>
      </c>
      <c r="T4672">
        <v>33.4</v>
      </c>
      <c r="X4672">
        <v>0</v>
      </c>
      <c r="Y4672">
        <v>500000000</v>
      </c>
      <c r="AA4672" t="s">
        <v>2029</v>
      </c>
    </row>
    <row r="4673" spans="1:27" ht="15" customHeight="1">
      <c r="A4673" s="962" t="s">
        <v>266</v>
      </c>
      <c r="B4673" t="s">
        <v>289</v>
      </c>
      <c r="C4673" t="s">
        <v>13</v>
      </c>
      <c r="D4673" t="s">
        <v>11</v>
      </c>
      <c r="E4673" t="s">
        <v>511</v>
      </c>
      <c r="F4673" t="s">
        <v>474</v>
      </c>
      <c r="R4673">
        <v>16.7</v>
      </c>
      <c r="S4673">
        <v>0</v>
      </c>
      <c r="T4673">
        <v>33.4</v>
      </c>
      <c r="X4673">
        <v>0</v>
      </c>
      <c r="Y4673">
        <v>500000000</v>
      </c>
      <c r="AA4673" t="s">
        <v>2029</v>
      </c>
    </row>
    <row r="4674" spans="1:27" ht="15" customHeight="1">
      <c r="A4674" s="962" t="s">
        <v>266</v>
      </c>
      <c r="B4674" t="s">
        <v>288</v>
      </c>
      <c r="C4674" t="s">
        <v>13</v>
      </c>
      <c r="D4674" t="s">
        <v>11</v>
      </c>
      <c r="E4674" t="s">
        <v>511</v>
      </c>
      <c r="F4674" t="s">
        <v>474</v>
      </c>
      <c r="R4674">
        <v>16.7</v>
      </c>
      <c r="S4674">
        <v>0</v>
      </c>
      <c r="T4674">
        <v>33.4</v>
      </c>
      <c r="X4674">
        <v>0</v>
      </c>
      <c r="Y4674">
        <v>500000000</v>
      </c>
      <c r="AA4674" t="s">
        <v>2029</v>
      </c>
    </row>
    <row r="4675" spans="1:27" ht="15" customHeight="1">
      <c r="A4675" s="962" t="s">
        <v>266</v>
      </c>
      <c r="B4675" t="s">
        <v>287</v>
      </c>
      <c r="C4675" t="s">
        <v>13</v>
      </c>
      <c r="D4675" t="s">
        <v>11</v>
      </c>
      <c r="E4675" t="s">
        <v>511</v>
      </c>
      <c r="F4675" t="s">
        <v>474</v>
      </c>
      <c r="R4675">
        <v>16.7</v>
      </c>
      <c r="S4675">
        <v>0</v>
      </c>
      <c r="T4675">
        <v>33.4</v>
      </c>
      <c r="X4675">
        <v>0</v>
      </c>
      <c r="Y4675">
        <v>500000000</v>
      </c>
      <c r="AA4675" t="s">
        <v>2029</v>
      </c>
    </row>
    <row r="4676" spans="1:27" ht="15" customHeight="1">
      <c r="A4676" s="962" t="s">
        <v>266</v>
      </c>
      <c r="B4676" t="s">
        <v>295</v>
      </c>
      <c r="C4676" t="s">
        <v>13</v>
      </c>
      <c r="D4676" t="s">
        <v>11</v>
      </c>
      <c r="E4676" t="s">
        <v>511</v>
      </c>
      <c r="F4676" t="s">
        <v>474</v>
      </c>
      <c r="R4676">
        <v>6.42</v>
      </c>
      <c r="S4676">
        <v>0</v>
      </c>
      <c r="T4676">
        <v>33.4</v>
      </c>
      <c r="X4676">
        <v>0</v>
      </c>
      <c r="Y4676">
        <v>500000000</v>
      </c>
      <c r="AA4676" t="s">
        <v>2029</v>
      </c>
    </row>
    <row r="4677" spans="1:27" ht="15" customHeight="1">
      <c r="A4677" s="962" t="s">
        <v>266</v>
      </c>
      <c r="B4677" t="s">
        <v>296</v>
      </c>
      <c r="C4677" t="s">
        <v>13</v>
      </c>
      <c r="D4677" t="s">
        <v>11</v>
      </c>
      <c r="E4677" t="s">
        <v>511</v>
      </c>
      <c r="F4677" t="s">
        <v>474</v>
      </c>
      <c r="R4677">
        <v>6.42</v>
      </c>
      <c r="S4677">
        <v>0</v>
      </c>
      <c r="T4677">
        <v>33.4</v>
      </c>
      <c r="X4677">
        <v>0</v>
      </c>
      <c r="Y4677">
        <v>500000000</v>
      </c>
      <c r="AA4677" t="s">
        <v>2029</v>
      </c>
    </row>
    <row r="4678" spans="1:27" ht="15" customHeight="1">
      <c r="A4678" s="962" t="s">
        <v>267</v>
      </c>
      <c r="B4678" t="s">
        <v>296</v>
      </c>
      <c r="C4678" t="s">
        <v>13</v>
      </c>
      <c r="D4678" t="s">
        <v>11</v>
      </c>
      <c r="E4678" t="s">
        <v>511</v>
      </c>
      <c r="F4678" t="s">
        <v>474</v>
      </c>
      <c r="R4678">
        <v>0</v>
      </c>
      <c r="S4678">
        <v>0</v>
      </c>
      <c r="T4678">
        <v>0</v>
      </c>
      <c r="X4678">
        <v>0</v>
      </c>
      <c r="Y4678">
        <v>500000000</v>
      </c>
      <c r="AA4678" t="s">
        <v>2029</v>
      </c>
    </row>
    <row r="4679" spans="1:27" ht="15" customHeight="1">
      <c r="A4679" s="962" t="s">
        <v>267</v>
      </c>
      <c r="B4679" t="s">
        <v>289</v>
      </c>
      <c r="C4679" t="s">
        <v>13</v>
      </c>
      <c r="D4679" t="s">
        <v>11</v>
      </c>
      <c r="E4679" t="s">
        <v>511</v>
      </c>
      <c r="F4679" t="s">
        <v>474</v>
      </c>
      <c r="R4679">
        <v>0</v>
      </c>
      <c r="S4679">
        <v>0</v>
      </c>
      <c r="T4679">
        <v>0</v>
      </c>
      <c r="X4679">
        <v>0</v>
      </c>
      <c r="Y4679">
        <v>500000000</v>
      </c>
      <c r="AA4679" t="s">
        <v>2029</v>
      </c>
    </row>
    <row r="4680" spans="1:27" ht="15" customHeight="1">
      <c r="A4680" s="962" t="s">
        <v>267</v>
      </c>
      <c r="B4680" t="s">
        <v>288</v>
      </c>
      <c r="C4680" t="s">
        <v>13</v>
      </c>
      <c r="D4680" t="s">
        <v>11</v>
      </c>
      <c r="E4680" t="s">
        <v>511</v>
      </c>
      <c r="F4680" t="s">
        <v>474</v>
      </c>
      <c r="R4680">
        <v>0</v>
      </c>
      <c r="S4680">
        <v>0</v>
      </c>
      <c r="T4680">
        <v>0</v>
      </c>
      <c r="X4680">
        <v>0</v>
      </c>
      <c r="Y4680">
        <v>500000000</v>
      </c>
      <c r="AA4680" t="s">
        <v>2029</v>
      </c>
    </row>
    <row r="4681" spans="1:27" ht="15" customHeight="1">
      <c r="A4681" s="962" t="s">
        <v>267</v>
      </c>
      <c r="B4681" t="s">
        <v>287</v>
      </c>
      <c r="C4681" t="s">
        <v>13</v>
      </c>
      <c r="D4681" t="s">
        <v>11</v>
      </c>
      <c r="E4681" t="s">
        <v>511</v>
      </c>
      <c r="F4681" t="s">
        <v>474</v>
      </c>
      <c r="R4681">
        <v>0</v>
      </c>
      <c r="S4681">
        <v>0</v>
      </c>
      <c r="T4681">
        <v>0</v>
      </c>
      <c r="X4681">
        <v>0</v>
      </c>
      <c r="Y4681">
        <v>500000000</v>
      </c>
      <c r="AA4681" t="s">
        <v>2029</v>
      </c>
    </row>
    <row r="4682" spans="1:27" ht="15" customHeight="1">
      <c r="A4682" s="962" t="s">
        <v>268</v>
      </c>
      <c r="B4682" t="s">
        <v>296</v>
      </c>
      <c r="C4682" t="s">
        <v>13</v>
      </c>
      <c r="D4682" t="s">
        <v>11</v>
      </c>
      <c r="E4682" t="s">
        <v>511</v>
      </c>
      <c r="F4682" t="s">
        <v>474</v>
      </c>
      <c r="R4682">
        <v>0</v>
      </c>
      <c r="S4682">
        <v>0</v>
      </c>
      <c r="T4682">
        <v>0</v>
      </c>
      <c r="X4682">
        <v>0</v>
      </c>
      <c r="Y4682">
        <v>500000000</v>
      </c>
      <c r="AA4682" t="s">
        <v>2029</v>
      </c>
    </row>
    <row r="4683" spans="1:27" ht="15" customHeight="1">
      <c r="A4683" s="962" t="s">
        <v>268</v>
      </c>
      <c r="B4683" t="s">
        <v>289</v>
      </c>
      <c r="C4683" t="s">
        <v>13</v>
      </c>
      <c r="D4683" t="s">
        <v>11</v>
      </c>
      <c r="E4683" t="s">
        <v>511</v>
      </c>
      <c r="F4683" t="s">
        <v>474</v>
      </c>
      <c r="R4683">
        <v>0</v>
      </c>
      <c r="S4683">
        <v>0</v>
      </c>
      <c r="T4683">
        <v>0</v>
      </c>
      <c r="X4683">
        <v>0</v>
      </c>
      <c r="Y4683">
        <v>500000000</v>
      </c>
      <c r="AA4683" t="s">
        <v>2029</v>
      </c>
    </row>
    <row r="4684" spans="1:27" ht="15" customHeight="1">
      <c r="A4684" s="962" t="s">
        <v>268</v>
      </c>
      <c r="B4684" t="s">
        <v>288</v>
      </c>
      <c r="C4684" t="s">
        <v>13</v>
      </c>
      <c r="D4684" t="s">
        <v>11</v>
      </c>
      <c r="E4684" t="s">
        <v>511</v>
      </c>
      <c r="F4684" t="s">
        <v>474</v>
      </c>
      <c r="R4684">
        <v>0</v>
      </c>
      <c r="S4684">
        <v>0</v>
      </c>
      <c r="T4684">
        <v>0</v>
      </c>
      <c r="X4684">
        <v>0</v>
      </c>
      <c r="Y4684">
        <v>500000000</v>
      </c>
      <c r="AA4684" t="s">
        <v>2029</v>
      </c>
    </row>
    <row r="4685" spans="1:27" ht="15" customHeight="1">
      <c r="A4685" s="962" t="s">
        <v>268</v>
      </c>
      <c r="B4685" t="s">
        <v>287</v>
      </c>
      <c r="C4685" t="s">
        <v>13</v>
      </c>
      <c r="D4685" t="s">
        <v>11</v>
      </c>
      <c r="E4685" t="s">
        <v>511</v>
      </c>
      <c r="F4685" t="s">
        <v>474</v>
      </c>
      <c r="R4685">
        <v>0</v>
      </c>
      <c r="S4685">
        <v>0</v>
      </c>
      <c r="T4685">
        <v>0</v>
      </c>
      <c r="X4685">
        <v>0</v>
      </c>
      <c r="Y4685">
        <v>500000000</v>
      </c>
      <c r="AA4685" t="s">
        <v>2029</v>
      </c>
    </row>
    <row r="4686" spans="1:27" ht="15" customHeight="1">
      <c r="A4686" s="962" t="s">
        <v>269</v>
      </c>
      <c r="B4686" t="s">
        <v>296</v>
      </c>
      <c r="C4686" t="s">
        <v>13</v>
      </c>
      <c r="D4686" t="s">
        <v>11</v>
      </c>
      <c r="E4686" t="s">
        <v>511</v>
      </c>
      <c r="F4686" t="s">
        <v>474</v>
      </c>
      <c r="R4686">
        <v>0</v>
      </c>
      <c r="S4686">
        <v>0</v>
      </c>
      <c r="T4686">
        <v>0</v>
      </c>
      <c r="X4686">
        <v>0</v>
      </c>
      <c r="Y4686">
        <v>500000000</v>
      </c>
      <c r="AA4686" t="s">
        <v>2029</v>
      </c>
    </row>
    <row r="4687" spans="1:27" ht="15" customHeight="1">
      <c r="A4687" s="962" t="s">
        <v>269</v>
      </c>
      <c r="B4687" t="s">
        <v>289</v>
      </c>
      <c r="C4687" t="s">
        <v>13</v>
      </c>
      <c r="D4687" t="s">
        <v>11</v>
      </c>
      <c r="E4687" t="s">
        <v>511</v>
      </c>
      <c r="F4687" t="s">
        <v>474</v>
      </c>
      <c r="R4687">
        <v>0</v>
      </c>
      <c r="S4687">
        <v>0</v>
      </c>
      <c r="T4687">
        <v>0</v>
      </c>
      <c r="X4687">
        <v>0</v>
      </c>
      <c r="Y4687">
        <v>500000000</v>
      </c>
      <c r="AA4687" t="s">
        <v>2029</v>
      </c>
    </row>
    <row r="4688" spans="1:27" ht="15" customHeight="1">
      <c r="A4688" s="962" t="s">
        <v>269</v>
      </c>
      <c r="B4688" t="s">
        <v>288</v>
      </c>
      <c r="C4688" t="s">
        <v>13</v>
      </c>
      <c r="D4688" t="s">
        <v>11</v>
      </c>
      <c r="E4688" t="s">
        <v>511</v>
      </c>
      <c r="F4688" t="s">
        <v>474</v>
      </c>
      <c r="R4688">
        <v>0</v>
      </c>
      <c r="S4688">
        <v>0</v>
      </c>
      <c r="T4688">
        <v>0</v>
      </c>
      <c r="X4688">
        <v>0</v>
      </c>
      <c r="Y4688">
        <v>500000000</v>
      </c>
      <c r="AA4688" t="s">
        <v>2029</v>
      </c>
    </row>
    <row r="4689" spans="1:27" ht="15" customHeight="1">
      <c r="A4689" s="962" t="s">
        <v>269</v>
      </c>
      <c r="B4689" t="s">
        <v>287</v>
      </c>
      <c r="C4689" t="s">
        <v>13</v>
      </c>
      <c r="D4689" t="s">
        <v>11</v>
      </c>
      <c r="E4689" t="s">
        <v>511</v>
      </c>
      <c r="F4689" t="s">
        <v>474</v>
      </c>
      <c r="R4689">
        <v>0</v>
      </c>
      <c r="S4689">
        <v>0</v>
      </c>
      <c r="T4689">
        <v>0</v>
      </c>
      <c r="X4689">
        <v>0</v>
      </c>
      <c r="Y4689">
        <v>500000000</v>
      </c>
      <c r="AA4689" t="s">
        <v>2029</v>
      </c>
    </row>
    <row r="4690" spans="1:27" ht="15" customHeight="1">
      <c r="A4690" s="962" t="s">
        <v>270</v>
      </c>
      <c r="B4690" t="s">
        <v>296</v>
      </c>
      <c r="C4690" t="s">
        <v>13</v>
      </c>
      <c r="D4690" t="s">
        <v>11</v>
      </c>
      <c r="E4690" t="s">
        <v>511</v>
      </c>
      <c r="F4690" t="s">
        <v>474</v>
      </c>
      <c r="R4690">
        <v>0</v>
      </c>
      <c r="S4690">
        <v>0</v>
      </c>
      <c r="T4690">
        <v>0</v>
      </c>
      <c r="X4690">
        <v>0</v>
      </c>
      <c r="Y4690">
        <v>500000000</v>
      </c>
      <c r="AA4690" t="s">
        <v>2029</v>
      </c>
    </row>
    <row r="4691" spans="1:27" ht="15" customHeight="1">
      <c r="A4691" s="962" t="s">
        <v>270</v>
      </c>
      <c r="B4691" t="s">
        <v>289</v>
      </c>
      <c r="C4691" t="s">
        <v>13</v>
      </c>
      <c r="D4691" t="s">
        <v>11</v>
      </c>
      <c r="E4691" t="s">
        <v>511</v>
      </c>
      <c r="F4691" t="s">
        <v>474</v>
      </c>
      <c r="R4691">
        <v>0</v>
      </c>
      <c r="S4691">
        <v>0</v>
      </c>
      <c r="T4691">
        <v>0</v>
      </c>
      <c r="X4691">
        <v>0</v>
      </c>
      <c r="Y4691">
        <v>500000000</v>
      </c>
      <c r="AA4691" t="s">
        <v>2029</v>
      </c>
    </row>
    <row r="4692" spans="1:27" ht="15" customHeight="1">
      <c r="A4692" s="962" t="s">
        <v>270</v>
      </c>
      <c r="B4692" t="s">
        <v>288</v>
      </c>
      <c r="C4692" t="s">
        <v>13</v>
      </c>
      <c r="D4692" t="s">
        <v>11</v>
      </c>
      <c r="E4692" t="s">
        <v>511</v>
      </c>
      <c r="F4692" t="s">
        <v>474</v>
      </c>
      <c r="R4692">
        <v>0</v>
      </c>
      <c r="S4692">
        <v>0</v>
      </c>
      <c r="T4692">
        <v>0</v>
      </c>
      <c r="X4692">
        <v>0</v>
      </c>
      <c r="Y4692">
        <v>500000000</v>
      </c>
      <c r="AA4692" t="s">
        <v>2029</v>
      </c>
    </row>
    <row r="4693" spans="1:27" ht="15" customHeight="1">
      <c r="A4693" s="962" t="s">
        <v>270</v>
      </c>
      <c r="B4693" t="s">
        <v>287</v>
      </c>
      <c r="C4693" t="s">
        <v>13</v>
      </c>
      <c r="D4693" t="s">
        <v>11</v>
      </c>
      <c r="E4693" t="s">
        <v>511</v>
      </c>
      <c r="F4693" t="s">
        <v>474</v>
      </c>
      <c r="R4693">
        <v>0</v>
      </c>
      <c r="S4693">
        <v>0</v>
      </c>
      <c r="T4693">
        <v>0</v>
      </c>
      <c r="X4693">
        <v>0</v>
      </c>
      <c r="Y4693">
        <v>500000000</v>
      </c>
      <c r="AA4693" t="s">
        <v>2029</v>
      </c>
    </row>
    <row r="4694" spans="1:27" ht="15" customHeight="1">
      <c r="A4694" s="962" t="s">
        <v>271</v>
      </c>
      <c r="B4694" t="s">
        <v>297</v>
      </c>
      <c r="C4694" t="s">
        <v>13</v>
      </c>
      <c r="D4694" t="s">
        <v>11</v>
      </c>
      <c r="E4694" t="s">
        <v>511</v>
      </c>
      <c r="F4694" t="s">
        <v>474</v>
      </c>
      <c r="R4694">
        <v>0</v>
      </c>
      <c r="S4694">
        <v>0</v>
      </c>
      <c r="T4694">
        <v>0</v>
      </c>
      <c r="X4694">
        <v>0</v>
      </c>
      <c r="Y4694">
        <v>500000000</v>
      </c>
      <c r="AA4694" t="s">
        <v>2029</v>
      </c>
    </row>
    <row r="4695" spans="1:27" ht="15" customHeight="1">
      <c r="A4695" s="962" t="s">
        <v>271</v>
      </c>
      <c r="B4695" t="s">
        <v>288</v>
      </c>
      <c r="C4695" t="s">
        <v>13</v>
      </c>
      <c r="D4695" t="s">
        <v>11</v>
      </c>
      <c r="E4695" t="s">
        <v>511</v>
      </c>
      <c r="F4695" t="s">
        <v>474</v>
      </c>
      <c r="R4695">
        <v>0</v>
      </c>
      <c r="S4695">
        <v>0</v>
      </c>
      <c r="T4695">
        <v>0</v>
      </c>
      <c r="X4695">
        <v>0</v>
      </c>
      <c r="Y4695">
        <v>500000000</v>
      </c>
      <c r="AA4695" t="s">
        <v>2029</v>
      </c>
    </row>
    <row r="4696" spans="1:27" ht="15" customHeight="1">
      <c r="A4696" s="962" t="s">
        <v>271</v>
      </c>
      <c r="B4696" t="s">
        <v>287</v>
      </c>
      <c r="C4696" t="s">
        <v>13</v>
      </c>
      <c r="D4696" t="s">
        <v>11</v>
      </c>
      <c r="E4696" t="s">
        <v>511</v>
      </c>
      <c r="F4696" t="s">
        <v>474</v>
      </c>
      <c r="R4696">
        <v>0</v>
      </c>
      <c r="S4696">
        <v>0</v>
      </c>
      <c r="T4696">
        <v>0</v>
      </c>
      <c r="X4696">
        <v>0</v>
      </c>
      <c r="Y4696">
        <v>500000000</v>
      </c>
      <c r="AA4696" t="s">
        <v>2029</v>
      </c>
    </row>
    <row r="4697" spans="1:27" ht="15" customHeight="1">
      <c r="A4697" s="962" t="s">
        <v>271</v>
      </c>
      <c r="B4697" t="s">
        <v>299</v>
      </c>
      <c r="C4697" t="s">
        <v>13</v>
      </c>
      <c r="D4697" t="s">
        <v>11</v>
      </c>
      <c r="E4697" t="s">
        <v>511</v>
      </c>
      <c r="F4697" t="s">
        <v>474</v>
      </c>
      <c r="R4697">
        <v>0</v>
      </c>
      <c r="S4697">
        <v>0</v>
      </c>
      <c r="T4697">
        <v>0</v>
      </c>
      <c r="X4697">
        <v>0</v>
      </c>
      <c r="Y4697">
        <v>500000000</v>
      </c>
      <c r="AA4697" t="s">
        <v>2029</v>
      </c>
    </row>
    <row r="4698" spans="1:27" ht="15" customHeight="1">
      <c r="A4698" s="962" t="s">
        <v>271</v>
      </c>
      <c r="B4698" t="s">
        <v>301</v>
      </c>
      <c r="C4698" t="s">
        <v>13</v>
      </c>
      <c r="D4698" t="s">
        <v>11</v>
      </c>
      <c r="E4698" t="s">
        <v>511</v>
      </c>
      <c r="F4698" t="s">
        <v>474</v>
      </c>
      <c r="R4698">
        <v>0</v>
      </c>
      <c r="S4698">
        <v>0</v>
      </c>
      <c r="T4698">
        <v>0</v>
      </c>
      <c r="X4698">
        <v>0</v>
      </c>
      <c r="Y4698">
        <v>500000000</v>
      </c>
      <c r="AA4698" t="s">
        <v>2029</v>
      </c>
    </row>
    <row r="4699" spans="1:27" ht="15" customHeight="1">
      <c r="A4699" s="962" t="s">
        <v>271</v>
      </c>
      <c r="B4699" t="s">
        <v>302</v>
      </c>
      <c r="C4699" t="s">
        <v>13</v>
      </c>
      <c r="D4699" t="s">
        <v>11</v>
      </c>
      <c r="E4699" t="s">
        <v>511</v>
      </c>
      <c r="F4699" t="s">
        <v>474</v>
      </c>
      <c r="R4699">
        <v>0</v>
      </c>
      <c r="S4699">
        <v>0</v>
      </c>
      <c r="T4699">
        <v>0</v>
      </c>
      <c r="X4699">
        <v>0</v>
      </c>
      <c r="Y4699">
        <v>500000000</v>
      </c>
      <c r="AA4699" t="s">
        <v>2029</v>
      </c>
    </row>
    <row r="4700" spans="1:27" ht="15" customHeight="1">
      <c r="A4700" s="962" t="s">
        <v>271</v>
      </c>
      <c r="B4700" t="s">
        <v>303</v>
      </c>
      <c r="C4700" t="s">
        <v>13</v>
      </c>
      <c r="D4700" t="s">
        <v>11</v>
      </c>
      <c r="E4700" t="s">
        <v>511</v>
      </c>
      <c r="F4700" t="s">
        <v>474</v>
      </c>
      <c r="R4700">
        <v>0</v>
      </c>
      <c r="S4700">
        <v>0</v>
      </c>
      <c r="T4700">
        <v>0</v>
      </c>
      <c r="X4700">
        <v>0</v>
      </c>
      <c r="Y4700">
        <v>500000000</v>
      </c>
      <c r="AA4700" t="s">
        <v>2029</v>
      </c>
    </row>
    <row r="4701" spans="1:27" ht="15" customHeight="1">
      <c r="A4701" s="962" t="s">
        <v>271</v>
      </c>
      <c r="B4701" t="s">
        <v>298</v>
      </c>
      <c r="C4701" t="s">
        <v>13</v>
      </c>
      <c r="D4701" t="s">
        <v>11</v>
      </c>
      <c r="E4701" t="s">
        <v>511</v>
      </c>
      <c r="F4701" t="s">
        <v>474</v>
      </c>
      <c r="R4701">
        <v>0</v>
      </c>
      <c r="S4701">
        <v>0</v>
      </c>
      <c r="T4701">
        <v>0</v>
      </c>
      <c r="X4701">
        <v>0</v>
      </c>
      <c r="Y4701">
        <v>500000000</v>
      </c>
      <c r="AA4701" t="s">
        <v>2029</v>
      </c>
    </row>
    <row r="4702" spans="1:27" ht="15" customHeight="1">
      <c r="A4702" s="962" t="s">
        <v>271</v>
      </c>
      <c r="B4702" t="s">
        <v>300</v>
      </c>
      <c r="C4702" t="s">
        <v>13</v>
      </c>
      <c r="D4702" t="s">
        <v>11</v>
      </c>
      <c r="E4702" t="s">
        <v>511</v>
      </c>
      <c r="F4702" t="s">
        <v>474</v>
      </c>
      <c r="R4702">
        <v>0</v>
      </c>
      <c r="S4702">
        <v>0</v>
      </c>
      <c r="T4702">
        <v>0</v>
      </c>
      <c r="X4702">
        <v>0</v>
      </c>
      <c r="Y4702">
        <v>500000000</v>
      </c>
      <c r="AA4702" t="s">
        <v>2029</v>
      </c>
    </row>
    <row r="4703" spans="1:27" ht="15" customHeight="1">
      <c r="A4703" s="962" t="s">
        <v>272</v>
      </c>
      <c r="B4703" t="s">
        <v>296</v>
      </c>
      <c r="C4703" t="s">
        <v>13</v>
      </c>
      <c r="D4703" t="s">
        <v>11</v>
      </c>
      <c r="E4703" t="s">
        <v>511</v>
      </c>
      <c r="F4703" t="s">
        <v>474</v>
      </c>
      <c r="R4703">
        <v>0</v>
      </c>
      <c r="S4703">
        <v>0</v>
      </c>
      <c r="T4703">
        <v>0</v>
      </c>
      <c r="X4703">
        <v>0</v>
      </c>
      <c r="Y4703">
        <v>500000000</v>
      </c>
      <c r="AA4703" t="s">
        <v>2029</v>
      </c>
    </row>
    <row r="4704" spans="1:27" ht="15" customHeight="1">
      <c r="A4704" s="962" t="s">
        <v>272</v>
      </c>
      <c r="B4704" t="s">
        <v>289</v>
      </c>
      <c r="C4704" t="s">
        <v>13</v>
      </c>
      <c r="D4704" t="s">
        <v>11</v>
      </c>
      <c r="E4704" t="s">
        <v>511</v>
      </c>
      <c r="F4704" t="s">
        <v>474</v>
      </c>
      <c r="R4704">
        <v>0</v>
      </c>
      <c r="S4704">
        <v>0</v>
      </c>
      <c r="T4704">
        <v>0</v>
      </c>
      <c r="X4704">
        <v>0</v>
      </c>
      <c r="Y4704">
        <v>500000000</v>
      </c>
      <c r="AA4704" t="s">
        <v>2029</v>
      </c>
    </row>
    <row r="4705" spans="1:27" ht="15" customHeight="1">
      <c r="A4705" s="962" t="s">
        <v>272</v>
      </c>
      <c r="B4705" t="s">
        <v>288</v>
      </c>
      <c r="C4705" t="s">
        <v>13</v>
      </c>
      <c r="D4705" t="s">
        <v>11</v>
      </c>
      <c r="E4705" t="s">
        <v>511</v>
      </c>
      <c r="F4705" t="s">
        <v>474</v>
      </c>
      <c r="R4705">
        <v>0</v>
      </c>
      <c r="S4705">
        <v>0</v>
      </c>
      <c r="T4705">
        <v>0</v>
      </c>
      <c r="X4705">
        <v>0</v>
      </c>
      <c r="Y4705">
        <v>500000000</v>
      </c>
      <c r="AA4705" t="s">
        <v>2029</v>
      </c>
    </row>
    <row r="4706" spans="1:27" ht="15" customHeight="1">
      <c r="A4706" s="962" t="s">
        <v>272</v>
      </c>
      <c r="B4706" t="s">
        <v>287</v>
      </c>
      <c r="C4706" t="s">
        <v>13</v>
      </c>
      <c r="D4706" t="s">
        <v>11</v>
      </c>
      <c r="E4706" t="s">
        <v>511</v>
      </c>
      <c r="F4706" t="s">
        <v>474</v>
      </c>
      <c r="R4706">
        <v>0</v>
      </c>
      <c r="S4706">
        <v>0</v>
      </c>
      <c r="T4706">
        <v>0</v>
      </c>
      <c r="X4706">
        <v>0</v>
      </c>
      <c r="Y4706">
        <v>500000000</v>
      </c>
      <c r="AA4706" t="s">
        <v>2029</v>
      </c>
    </row>
    <row r="4707" spans="1:27" ht="15" customHeight="1">
      <c r="A4707" s="962" t="s">
        <v>273</v>
      </c>
      <c r="B4707" t="s">
        <v>296</v>
      </c>
      <c r="C4707" t="s">
        <v>13</v>
      </c>
      <c r="D4707" t="s">
        <v>11</v>
      </c>
      <c r="E4707" t="s">
        <v>511</v>
      </c>
      <c r="F4707" t="s">
        <v>474</v>
      </c>
      <c r="R4707">
        <v>0</v>
      </c>
      <c r="S4707">
        <v>0</v>
      </c>
      <c r="T4707">
        <v>0</v>
      </c>
      <c r="X4707">
        <v>0</v>
      </c>
      <c r="Y4707">
        <v>500000000</v>
      </c>
      <c r="AA4707" t="s">
        <v>2029</v>
      </c>
    </row>
    <row r="4708" spans="1:27" ht="15" customHeight="1">
      <c r="A4708" s="962" t="s">
        <v>273</v>
      </c>
      <c r="B4708" t="s">
        <v>289</v>
      </c>
      <c r="C4708" t="s">
        <v>13</v>
      </c>
      <c r="D4708" t="s">
        <v>11</v>
      </c>
      <c r="E4708" t="s">
        <v>511</v>
      </c>
      <c r="F4708" t="s">
        <v>474</v>
      </c>
      <c r="R4708">
        <v>0</v>
      </c>
      <c r="S4708">
        <v>0</v>
      </c>
      <c r="T4708">
        <v>0</v>
      </c>
      <c r="X4708">
        <v>0</v>
      </c>
      <c r="Y4708">
        <v>500000000</v>
      </c>
      <c r="AA4708" t="s">
        <v>2029</v>
      </c>
    </row>
    <row r="4709" spans="1:27" ht="15" customHeight="1">
      <c r="A4709" s="962" t="s">
        <v>273</v>
      </c>
      <c r="B4709" t="s">
        <v>288</v>
      </c>
      <c r="C4709" t="s">
        <v>13</v>
      </c>
      <c r="D4709" t="s">
        <v>11</v>
      </c>
      <c r="E4709" t="s">
        <v>511</v>
      </c>
      <c r="F4709" t="s">
        <v>474</v>
      </c>
      <c r="R4709">
        <v>0</v>
      </c>
      <c r="S4709">
        <v>0</v>
      </c>
      <c r="T4709">
        <v>0</v>
      </c>
      <c r="X4709">
        <v>0</v>
      </c>
      <c r="Y4709">
        <v>500000000</v>
      </c>
      <c r="AA4709" t="s">
        <v>2029</v>
      </c>
    </row>
    <row r="4710" spans="1:27" ht="15" customHeight="1">
      <c r="A4710" s="962" t="s">
        <v>273</v>
      </c>
      <c r="B4710" t="s">
        <v>287</v>
      </c>
      <c r="C4710" t="s">
        <v>13</v>
      </c>
      <c r="D4710" t="s">
        <v>11</v>
      </c>
      <c r="E4710" t="s">
        <v>511</v>
      </c>
      <c r="F4710" t="s">
        <v>474</v>
      </c>
      <c r="R4710">
        <v>0</v>
      </c>
      <c r="S4710">
        <v>0</v>
      </c>
      <c r="T4710">
        <v>0</v>
      </c>
      <c r="X4710">
        <v>0</v>
      </c>
      <c r="Y4710">
        <v>500000000</v>
      </c>
      <c r="AA4710" t="s">
        <v>2029</v>
      </c>
    </row>
    <row r="4711" spans="1:27" ht="15" customHeight="1">
      <c r="A4711" s="962" t="s">
        <v>274</v>
      </c>
      <c r="B4711" t="s">
        <v>283</v>
      </c>
      <c r="C4711" t="s">
        <v>13</v>
      </c>
      <c r="D4711" t="s">
        <v>11</v>
      </c>
      <c r="E4711" t="s">
        <v>511</v>
      </c>
      <c r="F4711" t="s">
        <v>474</v>
      </c>
      <c r="R4711">
        <v>0</v>
      </c>
      <c r="U4711">
        <v>0</v>
      </c>
      <c r="V4711">
        <v>0</v>
      </c>
      <c r="X4711">
        <v>0</v>
      </c>
      <c r="Y4711">
        <v>500000000</v>
      </c>
      <c r="Z4711">
        <v>0</v>
      </c>
      <c r="AA4711" t="s">
        <v>2028</v>
      </c>
    </row>
    <row r="4712" spans="1:27" ht="15" customHeight="1">
      <c r="A4712" s="962" t="s">
        <v>277</v>
      </c>
      <c r="B4712" t="s">
        <v>246</v>
      </c>
      <c r="C4712" t="s">
        <v>13</v>
      </c>
      <c r="D4712" t="s">
        <v>11</v>
      </c>
      <c r="E4712" t="s">
        <v>511</v>
      </c>
      <c r="F4712" t="s">
        <v>474</v>
      </c>
      <c r="R4712">
        <v>0</v>
      </c>
      <c r="S4712">
        <v>0</v>
      </c>
      <c r="T4712">
        <v>500000000</v>
      </c>
      <c r="X4712">
        <v>0</v>
      </c>
      <c r="Y4712">
        <v>500000000</v>
      </c>
      <c r="AA4712" t="s">
        <v>2027</v>
      </c>
    </row>
    <row r="4713" spans="1:27" ht="15" customHeight="1">
      <c r="A4713" s="962" t="s">
        <v>277</v>
      </c>
      <c r="B4713" t="s">
        <v>244</v>
      </c>
      <c r="C4713" t="s">
        <v>13</v>
      </c>
      <c r="D4713" t="s">
        <v>11</v>
      </c>
      <c r="E4713" t="s">
        <v>511</v>
      </c>
      <c r="F4713" t="s">
        <v>474</v>
      </c>
      <c r="G4713" t="s">
        <v>463</v>
      </c>
      <c r="I4713" t="s">
        <v>428</v>
      </c>
      <c r="K4713" t="s">
        <v>333</v>
      </c>
      <c r="L4713" t="s">
        <v>277</v>
      </c>
      <c r="M4713" t="s">
        <v>66</v>
      </c>
      <c r="O4713" t="s">
        <v>365</v>
      </c>
      <c r="P4713" t="s">
        <v>336</v>
      </c>
      <c r="Q4713" t="s">
        <v>337</v>
      </c>
      <c r="R4713">
        <v>16.399999999999999</v>
      </c>
      <c r="U4713">
        <v>16.350000000000001</v>
      </c>
      <c r="V4713">
        <v>0.82</v>
      </c>
      <c r="W4713">
        <v>0.1</v>
      </c>
      <c r="X4713">
        <v>0</v>
      </c>
      <c r="Y4713">
        <v>500000000</v>
      </c>
      <c r="Z4713">
        <v>0</v>
      </c>
      <c r="AA4713" t="s">
        <v>2028</v>
      </c>
    </row>
    <row r="4714" spans="1:27" ht="15" customHeight="1">
      <c r="A4714" s="962" t="s">
        <v>278</v>
      </c>
      <c r="B4714" t="s">
        <v>252</v>
      </c>
      <c r="C4714" t="s">
        <v>13</v>
      </c>
      <c r="D4714" t="s">
        <v>11</v>
      </c>
      <c r="E4714" t="s">
        <v>511</v>
      </c>
      <c r="F4714" t="s">
        <v>474</v>
      </c>
      <c r="J4714" t="s">
        <v>340</v>
      </c>
      <c r="L4714" t="s">
        <v>252</v>
      </c>
      <c r="R4714">
        <v>0</v>
      </c>
      <c r="U4714">
        <v>0</v>
      </c>
      <c r="V4714">
        <v>0</v>
      </c>
      <c r="X4714">
        <v>0</v>
      </c>
      <c r="Y4714">
        <v>500000000</v>
      </c>
      <c r="Z4714">
        <v>0</v>
      </c>
      <c r="AA4714" t="s">
        <v>2028</v>
      </c>
    </row>
    <row r="4715" spans="1:27" ht="15" customHeight="1">
      <c r="A4715" s="962" t="s">
        <v>278</v>
      </c>
      <c r="B4715" t="s">
        <v>247</v>
      </c>
      <c r="C4715" t="s">
        <v>13</v>
      </c>
      <c r="D4715" t="s">
        <v>11</v>
      </c>
      <c r="E4715" t="s">
        <v>511</v>
      </c>
      <c r="F4715" t="s">
        <v>474</v>
      </c>
      <c r="O4715" t="s">
        <v>361</v>
      </c>
      <c r="P4715" t="s">
        <v>868</v>
      </c>
      <c r="Q4715" t="s">
        <v>869</v>
      </c>
      <c r="R4715">
        <v>8.18</v>
      </c>
      <c r="X4715">
        <v>0</v>
      </c>
      <c r="Y4715">
        <v>500000000</v>
      </c>
      <c r="AA4715" t="s">
        <v>2025</v>
      </c>
    </row>
    <row r="4716" spans="1:27" ht="15" customHeight="1">
      <c r="A4716" s="962" t="s">
        <v>278</v>
      </c>
      <c r="B4716" t="s">
        <v>251</v>
      </c>
      <c r="C4716" t="s">
        <v>13</v>
      </c>
      <c r="D4716" t="s">
        <v>11</v>
      </c>
      <c r="E4716" t="s">
        <v>511</v>
      </c>
      <c r="F4716" t="s">
        <v>474</v>
      </c>
      <c r="R4716">
        <v>0</v>
      </c>
      <c r="X4716">
        <v>0</v>
      </c>
      <c r="Y4716">
        <v>500000000</v>
      </c>
      <c r="AA4716" t="s">
        <v>2025</v>
      </c>
    </row>
    <row r="4717" spans="1:27" ht="15" customHeight="1">
      <c r="A4717" s="962" t="s">
        <v>279</v>
      </c>
      <c r="B4717" t="s">
        <v>254</v>
      </c>
      <c r="C4717" t="s">
        <v>13</v>
      </c>
      <c r="D4717" t="s">
        <v>11</v>
      </c>
      <c r="E4717" t="s">
        <v>511</v>
      </c>
      <c r="F4717" t="s">
        <v>474</v>
      </c>
      <c r="O4717" t="s">
        <v>361</v>
      </c>
      <c r="P4717" t="s">
        <v>868</v>
      </c>
      <c r="Q4717" t="s">
        <v>869</v>
      </c>
      <c r="R4717">
        <v>8.09</v>
      </c>
      <c r="X4717">
        <v>0</v>
      </c>
      <c r="Y4717">
        <v>500000000</v>
      </c>
      <c r="AA4717" t="s">
        <v>2025</v>
      </c>
    </row>
    <row r="4718" spans="1:27" ht="15" customHeight="1">
      <c r="A4718" s="962" t="s">
        <v>279</v>
      </c>
      <c r="B4718" t="s">
        <v>253</v>
      </c>
      <c r="C4718" t="s">
        <v>13</v>
      </c>
      <c r="D4718" t="s">
        <v>11</v>
      </c>
      <c r="E4718" t="s">
        <v>511</v>
      </c>
      <c r="F4718" t="s">
        <v>474</v>
      </c>
      <c r="H4718" t="s">
        <v>964</v>
      </c>
      <c r="I4718" t="s">
        <v>848</v>
      </c>
      <c r="J4718" t="s">
        <v>965</v>
      </c>
      <c r="K4718" t="s">
        <v>849</v>
      </c>
      <c r="L4718" t="s">
        <v>966</v>
      </c>
      <c r="M4718" t="s">
        <v>848</v>
      </c>
      <c r="O4718" t="s">
        <v>882</v>
      </c>
      <c r="P4718" t="s">
        <v>851</v>
      </c>
      <c r="Q4718" t="s">
        <v>337</v>
      </c>
      <c r="R4718">
        <v>1.64</v>
      </c>
      <c r="X4718">
        <v>0</v>
      </c>
      <c r="Y4718">
        <v>500000000</v>
      </c>
      <c r="AA4718" t="s">
        <v>2025</v>
      </c>
    </row>
    <row r="4719" spans="1:27" ht="15" customHeight="1">
      <c r="A4719" s="962" t="s">
        <v>279</v>
      </c>
      <c r="B4719" t="s">
        <v>251</v>
      </c>
      <c r="C4719" t="s">
        <v>13</v>
      </c>
      <c r="D4719" t="s">
        <v>11</v>
      </c>
      <c r="E4719" t="s">
        <v>511</v>
      </c>
      <c r="F4719" t="s">
        <v>474</v>
      </c>
      <c r="J4719" t="s">
        <v>965</v>
      </c>
      <c r="K4719" t="s">
        <v>849</v>
      </c>
      <c r="L4719" t="s">
        <v>966</v>
      </c>
      <c r="O4719" t="s">
        <v>882</v>
      </c>
      <c r="P4719" t="s">
        <v>851</v>
      </c>
      <c r="Q4719" t="s">
        <v>337</v>
      </c>
      <c r="R4719">
        <v>1.64</v>
      </c>
      <c r="X4719">
        <v>0</v>
      </c>
      <c r="Y4719">
        <v>500000000</v>
      </c>
      <c r="AA4719" t="s">
        <v>2025</v>
      </c>
    </row>
    <row r="4720" spans="1:27" ht="15" customHeight="1">
      <c r="A4720" s="962" t="s">
        <v>279</v>
      </c>
      <c r="B4720" t="s">
        <v>255</v>
      </c>
      <c r="C4720" t="s">
        <v>13</v>
      </c>
      <c r="D4720" t="s">
        <v>11</v>
      </c>
      <c r="E4720" t="s">
        <v>511</v>
      </c>
      <c r="F4720" t="s">
        <v>474</v>
      </c>
      <c r="H4720" t="s">
        <v>931</v>
      </c>
      <c r="I4720" t="s">
        <v>853</v>
      </c>
      <c r="J4720" t="s">
        <v>948</v>
      </c>
      <c r="K4720" t="s">
        <v>854</v>
      </c>
      <c r="L4720" t="s">
        <v>855</v>
      </c>
      <c r="M4720" t="s">
        <v>55</v>
      </c>
      <c r="O4720" t="s">
        <v>361</v>
      </c>
      <c r="P4720" t="s">
        <v>851</v>
      </c>
      <c r="Q4720" t="s">
        <v>337</v>
      </c>
      <c r="R4720">
        <v>0.08</v>
      </c>
      <c r="X4720">
        <v>0</v>
      </c>
      <c r="Y4720">
        <v>500000000</v>
      </c>
      <c r="AA4720" t="s">
        <v>2025</v>
      </c>
    </row>
    <row r="4721" spans="1:27" ht="15" customHeight="1">
      <c r="A4721" s="962" t="s">
        <v>280</v>
      </c>
      <c r="B4721" t="s">
        <v>257</v>
      </c>
      <c r="C4721" t="s">
        <v>13</v>
      </c>
      <c r="D4721" t="s">
        <v>11</v>
      </c>
      <c r="E4721" t="s">
        <v>511</v>
      </c>
      <c r="F4721" t="s">
        <v>474</v>
      </c>
      <c r="J4721" t="s">
        <v>436</v>
      </c>
      <c r="R4721">
        <v>0</v>
      </c>
      <c r="U4721">
        <v>0</v>
      </c>
      <c r="V4721">
        <v>0</v>
      </c>
      <c r="X4721">
        <v>0</v>
      </c>
      <c r="Y4721">
        <v>500000000</v>
      </c>
      <c r="Z4721">
        <v>0</v>
      </c>
      <c r="AA4721" t="s">
        <v>2028</v>
      </c>
    </row>
    <row r="4722" spans="1:27" ht="15" customHeight="1">
      <c r="A4722" s="962" t="s">
        <v>280</v>
      </c>
      <c r="B4722" t="s">
        <v>259</v>
      </c>
      <c r="C4722" t="s">
        <v>13</v>
      </c>
      <c r="D4722" t="s">
        <v>11</v>
      </c>
      <c r="E4722" t="s">
        <v>511</v>
      </c>
      <c r="F4722" t="s">
        <v>474</v>
      </c>
      <c r="R4722">
        <v>0</v>
      </c>
      <c r="U4722">
        <v>0</v>
      </c>
      <c r="V4722">
        <v>0</v>
      </c>
      <c r="X4722">
        <v>0</v>
      </c>
      <c r="Y4722">
        <v>500000000</v>
      </c>
      <c r="Z4722">
        <v>0</v>
      </c>
      <c r="AA4722" t="s">
        <v>2028</v>
      </c>
    </row>
    <row r="4723" spans="1:27" ht="15" customHeight="1">
      <c r="A4723" s="962" t="s">
        <v>280</v>
      </c>
      <c r="B4723" t="s">
        <v>260</v>
      </c>
      <c r="C4723" t="s">
        <v>13</v>
      </c>
      <c r="D4723" t="s">
        <v>11</v>
      </c>
      <c r="E4723" t="s">
        <v>511</v>
      </c>
      <c r="F4723" t="s">
        <v>474</v>
      </c>
      <c r="R4723">
        <v>0</v>
      </c>
      <c r="X4723">
        <v>0</v>
      </c>
      <c r="Y4723">
        <v>500000000</v>
      </c>
      <c r="AA4723" t="s">
        <v>2025</v>
      </c>
    </row>
    <row r="4724" spans="1:27" ht="15" customHeight="1">
      <c r="A4724" s="962" t="s">
        <v>281</v>
      </c>
      <c r="B4724" t="s">
        <v>262</v>
      </c>
      <c r="C4724" t="s">
        <v>13</v>
      </c>
      <c r="D4724" t="s">
        <v>11</v>
      </c>
      <c r="E4724" t="s">
        <v>511</v>
      </c>
      <c r="F4724" t="s">
        <v>474</v>
      </c>
      <c r="L4724" t="s">
        <v>2002</v>
      </c>
      <c r="O4724" t="s">
        <v>361</v>
      </c>
      <c r="P4724" t="s">
        <v>868</v>
      </c>
      <c r="Q4724" t="s">
        <v>869</v>
      </c>
      <c r="R4724">
        <v>0</v>
      </c>
      <c r="S4724">
        <v>0</v>
      </c>
      <c r="T4724">
        <v>500000000</v>
      </c>
      <c r="X4724">
        <v>0</v>
      </c>
      <c r="Y4724">
        <v>500000000</v>
      </c>
      <c r="AA4724" t="s">
        <v>2027</v>
      </c>
    </row>
    <row r="4725" spans="1:27" ht="15" customHeight="1">
      <c r="A4725" s="962" t="s">
        <v>281</v>
      </c>
      <c r="B4725" t="s">
        <v>261</v>
      </c>
      <c r="C4725" t="s">
        <v>13</v>
      </c>
      <c r="D4725" t="s">
        <v>11</v>
      </c>
      <c r="E4725" t="s">
        <v>511</v>
      </c>
      <c r="F4725" t="s">
        <v>474</v>
      </c>
      <c r="R4725">
        <v>0</v>
      </c>
      <c r="S4725">
        <v>0</v>
      </c>
      <c r="T4725">
        <v>500000000</v>
      </c>
      <c r="X4725">
        <v>0</v>
      </c>
      <c r="Y4725">
        <v>500000000</v>
      </c>
      <c r="AA4725" t="s">
        <v>2027</v>
      </c>
    </row>
    <row r="4726" spans="1:27" ht="15" customHeight="1">
      <c r="A4726" s="962" t="s">
        <v>282</v>
      </c>
      <c r="B4726" t="s">
        <v>263</v>
      </c>
      <c r="C4726" t="s">
        <v>13</v>
      </c>
      <c r="D4726" t="s">
        <v>11</v>
      </c>
      <c r="E4726" t="s">
        <v>511</v>
      </c>
      <c r="F4726" t="s">
        <v>474</v>
      </c>
      <c r="O4726" t="s">
        <v>361</v>
      </c>
      <c r="P4726" t="s">
        <v>868</v>
      </c>
      <c r="Q4726" t="s">
        <v>869</v>
      </c>
      <c r="R4726">
        <v>0</v>
      </c>
      <c r="S4726">
        <v>0</v>
      </c>
      <c r="T4726">
        <v>500000000</v>
      </c>
      <c r="X4726">
        <v>0</v>
      </c>
      <c r="Y4726">
        <v>500000000</v>
      </c>
      <c r="AA4726" t="s">
        <v>2027</v>
      </c>
    </row>
    <row r="4727" spans="1:27" ht="15" customHeight="1">
      <c r="A4727" s="962" t="s">
        <v>283</v>
      </c>
      <c r="B4727" t="s">
        <v>265</v>
      </c>
      <c r="C4727" t="s">
        <v>13</v>
      </c>
      <c r="D4727" t="s">
        <v>11</v>
      </c>
      <c r="E4727" t="s">
        <v>511</v>
      </c>
      <c r="F4727" t="s">
        <v>474</v>
      </c>
      <c r="O4727" t="s">
        <v>361</v>
      </c>
      <c r="P4727" t="s">
        <v>868</v>
      </c>
      <c r="Q4727" t="s">
        <v>869</v>
      </c>
      <c r="R4727">
        <v>16.7</v>
      </c>
      <c r="S4727">
        <v>0</v>
      </c>
      <c r="T4727">
        <v>33.4</v>
      </c>
      <c r="X4727">
        <v>0</v>
      </c>
      <c r="Y4727">
        <v>500000000</v>
      </c>
      <c r="AA4727" t="s">
        <v>2029</v>
      </c>
    </row>
    <row r="4728" spans="1:27" ht="15" customHeight="1">
      <c r="A4728" s="962" t="s">
        <v>283</v>
      </c>
      <c r="B4728" t="s">
        <v>266</v>
      </c>
      <c r="C4728" t="s">
        <v>13</v>
      </c>
      <c r="D4728" t="s">
        <v>11</v>
      </c>
      <c r="E4728" t="s">
        <v>511</v>
      </c>
      <c r="F4728" t="s">
        <v>474</v>
      </c>
      <c r="O4728" t="s">
        <v>361</v>
      </c>
      <c r="P4728" t="s">
        <v>868</v>
      </c>
      <c r="Q4728" t="s">
        <v>869</v>
      </c>
      <c r="R4728">
        <v>16.7</v>
      </c>
      <c r="S4728">
        <v>0</v>
      </c>
      <c r="T4728">
        <v>33.4</v>
      </c>
      <c r="X4728">
        <v>0</v>
      </c>
      <c r="Y4728">
        <v>500000000</v>
      </c>
      <c r="AA4728" t="s">
        <v>2029</v>
      </c>
    </row>
    <row r="4729" spans="1:27" ht="15" customHeight="1">
      <c r="A4729" s="962" t="s">
        <v>283</v>
      </c>
      <c r="B4729" t="s">
        <v>264</v>
      </c>
      <c r="C4729" t="s">
        <v>13</v>
      </c>
      <c r="D4729" t="s">
        <v>11</v>
      </c>
      <c r="E4729" t="s">
        <v>511</v>
      </c>
      <c r="F4729" t="s">
        <v>474</v>
      </c>
      <c r="R4729">
        <v>33.4</v>
      </c>
      <c r="X4729">
        <v>0</v>
      </c>
      <c r="Y4729">
        <v>500000000</v>
      </c>
      <c r="AA4729" t="s">
        <v>2025</v>
      </c>
    </row>
    <row r="4730" spans="1:27" ht="15" customHeight="1">
      <c r="A4730" s="962" t="s">
        <v>284</v>
      </c>
      <c r="B4730" t="s">
        <v>269</v>
      </c>
      <c r="C4730" t="s">
        <v>13</v>
      </c>
      <c r="D4730" t="s">
        <v>11</v>
      </c>
      <c r="E4730" t="s">
        <v>511</v>
      </c>
      <c r="F4730" t="s">
        <v>474</v>
      </c>
      <c r="R4730">
        <v>0</v>
      </c>
      <c r="S4730">
        <v>0</v>
      </c>
      <c r="T4730">
        <v>0</v>
      </c>
      <c r="X4730">
        <v>0</v>
      </c>
      <c r="Y4730">
        <v>500000000</v>
      </c>
      <c r="AA4730" t="s">
        <v>2029</v>
      </c>
    </row>
    <row r="4731" spans="1:27" ht="15" customHeight="1">
      <c r="A4731" s="962" t="s">
        <v>284</v>
      </c>
      <c r="B4731" t="s">
        <v>267</v>
      </c>
      <c r="C4731" t="s">
        <v>13</v>
      </c>
      <c r="D4731" t="s">
        <v>11</v>
      </c>
      <c r="E4731" t="s">
        <v>511</v>
      </c>
      <c r="F4731" t="s">
        <v>474</v>
      </c>
      <c r="R4731">
        <v>0</v>
      </c>
      <c r="S4731">
        <v>0</v>
      </c>
      <c r="T4731">
        <v>0</v>
      </c>
      <c r="X4731">
        <v>0</v>
      </c>
      <c r="Y4731">
        <v>500000000</v>
      </c>
      <c r="AA4731" t="s">
        <v>2029</v>
      </c>
    </row>
    <row r="4732" spans="1:27" ht="15" customHeight="1">
      <c r="A4732" s="962" t="s">
        <v>284</v>
      </c>
      <c r="B4732" t="s">
        <v>268</v>
      </c>
      <c r="C4732" t="s">
        <v>13</v>
      </c>
      <c r="D4732" t="s">
        <v>11</v>
      </c>
      <c r="E4732" t="s">
        <v>511</v>
      </c>
      <c r="F4732" t="s">
        <v>474</v>
      </c>
      <c r="R4732">
        <v>0</v>
      </c>
      <c r="S4732">
        <v>0</v>
      </c>
      <c r="T4732">
        <v>0</v>
      </c>
      <c r="X4732">
        <v>0</v>
      </c>
      <c r="Y4732">
        <v>500000000</v>
      </c>
      <c r="AA4732" t="s">
        <v>2029</v>
      </c>
    </row>
    <row r="4733" spans="1:27" ht="15" customHeight="1">
      <c r="A4733" s="962" t="s">
        <v>285</v>
      </c>
      <c r="B4733" t="s">
        <v>271</v>
      </c>
      <c r="C4733" t="s">
        <v>13</v>
      </c>
      <c r="D4733" t="s">
        <v>11</v>
      </c>
      <c r="E4733" t="s">
        <v>511</v>
      </c>
      <c r="F4733" t="s">
        <v>474</v>
      </c>
      <c r="R4733">
        <v>0</v>
      </c>
      <c r="S4733">
        <v>0</v>
      </c>
      <c r="T4733">
        <v>0</v>
      </c>
      <c r="X4733">
        <v>0</v>
      </c>
      <c r="Y4733">
        <v>500000000</v>
      </c>
      <c r="AA4733" t="s">
        <v>2029</v>
      </c>
    </row>
    <row r="4734" spans="1:27" ht="15" customHeight="1">
      <c r="A4734" s="962" t="s">
        <v>285</v>
      </c>
      <c r="B4734" t="s">
        <v>270</v>
      </c>
      <c r="C4734" t="s">
        <v>13</v>
      </c>
      <c r="D4734" t="s">
        <v>11</v>
      </c>
      <c r="E4734" t="s">
        <v>511</v>
      </c>
      <c r="F4734" t="s">
        <v>474</v>
      </c>
      <c r="R4734">
        <v>0</v>
      </c>
      <c r="S4734">
        <v>0</v>
      </c>
      <c r="T4734">
        <v>0</v>
      </c>
      <c r="X4734">
        <v>0</v>
      </c>
      <c r="Y4734">
        <v>500000000</v>
      </c>
      <c r="AA4734" t="s">
        <v>2029</v>
      </c>
    </row>
    <row r="4735" spans="1:27" ht="15" customHeight="1">
      <c r="A4735" s="962" t="s">
        <v>286</v>
      </c>
      <c r="B4735" t="s">
        <v>273</v>
      </c>
      <c r="C4735" t="s">
        <v>13</v>
      </c>
      <c r="D4735" t="s">
        <v>11</v>
      </c>
      <c r="E4735" t="s">
        <v>511</v>
      </c>
      <c r="F4735" t="s">
        <v>474</v>
      </c>
      <c r="R4735">
        <v>0</v>
      </c>
      <c r="S4735">
        <v>0</v>
      </c>
      <c r="T4735">
        <v>0</v>
      </c>
      <c r="X4735">
        <v>0</v>
      </c>
      <c r="Y4735">
        <v>500000000</v>
      </c>
      <c r="AA4735" t="s">
        <v>2029</v>
      </c>
    </row>
    <row r="4736" spans="1:27" ht="15" customHeight="1">
      <c r="A4736" s="962" t="s">
        <v>286</v>
      </c>
      <c r="B4736" t="s">
        <v>272</v>
      </c>
      <c r="C4736" t="s">
        <v>13</v>
      </c>
      <c r="D4736" t="s">
        <v>11</v>
      </c>
      <c r="E4736" t="s">
        <v>511</v>
      </c>
      <c r="F4736" t="s">
        <v>474</v>
      </c>
      <c r="R4736">
        <v>0</v>
      </c>
      <c r="S4736">
        <v>0</v>
      </c>
      <c r="T4736">
        <v>0</v>
      </c>
      <c r="X4736">
        <v>0</v>
      </c>
      <c r="Y4736">
        <v>500000000</v>
      </c>
      <c r="AA4736" t="s">
        <v>2029</v>
      </c>
    </row>
    <row r="4737" spans="1:27" ht="15" customHeight="1">
      <c r="A4737" s="962" t="s">
        <v>320</v>
      </c>
      <c r="B4737" t="s">
        <v>257</v>
      </c>
      <c r="C4737" t="s">
        <v>13</v>
      </c>
      <c r="D4737" t="s">
        <v>11</v>
      </c>
      <c r="E4737" t="s">
        <v>511</v>
      </c>
      <c r="F4737" t="s">
        <v>474</v>
      </c>
      <c r="R4737">
        <v>0</v>
      </c>
      <c r="S4737">
        <v>0</v>
      </c>
      <c r="T4737">
        <v>500000000</v>
      </c>
      <c r="X4737">
        <v>0</v>
      </c>
      <c r="Y4737">
        <v>500000000</v>
      </c>
      <c r="AA4737" t="s">
        <v>2027</v>
      </c>
    </row>
    <row r="4738" spans="1:27" ht="15" customHeight="1">
      <c r="A4738" s="962" t="s">
        <v>320</v>
      </c>
      <c r="B4738" t="s">
        <v>259</v>
      </c>
      <c r="C4738" t="s">
        <v>13</v>
      </c>
      <c r="D4738" t="s">
        <v>11</v>
      </c>
      <c r="E4738" t="s">
        <v>511</v>
      </c>
      <c r="F4738" t="s">
        <v>474</v>
      </c>
      <c r="R4738">
        <v>0</v>
      </c>
      <c r="S4738">
        <v>0</v>
      </c>
      <c r="T4738">
        <v>500000000</v>
      </c>
      <c r="X4738">
        <v>0</v>
      </c>
      <c r="Y4738">
        <v>500000000</v>
      </c>
      <c r="AA4738" t="s">
        <v>2027</v>
      </c>
    </row>
    <row r="4739" spans="1:27" ht="15" customHeight="1">
      <c r="A4739" s="962" t="s">
        <v>320</v>
      </c>
      <c r="B4739" t="s">
        <v>246</v>
      </c>
      <c r="C4739" t="s">
        <v>13</v>
      </c>
      <c r="D4739" t="s">
        <v>11</v>
      </c>
      <c r="E4739" t="s">
        <v>511</v>
      </c>
      <c r="F4739" t="s">
        <v>474</v>
      </c>
      <c r="R4739">
        <v>0</v>
      </c>
      <c r="S4739">
        <v>0</v>
      </c>
      <c r="T4739">
        <v>500000000</v>
      </c>
      <c r="X4739">
        <v>0</v>
      </c>
      <c r="Y4739">
        <v>500000000</v>
      </c>
      <c r="AA4739" t="s">
        <v>2027</v>
      </c>
    </row>
    <row r="4740" spans="1:27" ht="15" customHeight="1">
      <c r="A4740" s="962" t="s">
        <v>320</v>
      </c>
      <c r="B4740" t="s">
        <v>261</v>
      </c>
      <c r="C4740" t="s">
        <v>13</v>
      </c>
      <c r="D4740" t="s">
        <v>11</v>
      </c>
      <c r="E4740" t="s">
        <v>511</v>
      </c>
      <c r="F4740" t="s">
        <v>474</v>
      </c>
      <c r="R4740">
        <v>0</v>
      </c>
      <c r="S4740">
        <v>0</v>
      </c>
      <c r="T4740">
        <v>500000000</v>
      </c>
      <c r="X4740">
        <v>0</v>
      </c>
      <c r="Y4740">
        <v>500000000</v>
      </c>
      <c r="AA4740" t="s">
        <v>2027</v>
      </c>
    </row>
    <row r="4741" spans="1:27" ht="15" customHeight="1">
      <c r="A4741" s="962" t="s">
        <v>320</v>
      </c>
      <c r="B4741" t="s">
        <v>262</v>
      </c>
      <c r="C4741" t="s">
        <v>13</v>
      </c>
      <c r="D4741" t="s">
        <v>11</v>
      </c>
      <c r="E4741" t="s">
        <v>511</v>
      </c>
      <c r="F4741" t="s">
        <v>474</v>
      </c>
      <c r="R4741">
        <v>0</v>
      </c>
      <c r="S4741">
        <v>0</v>
      </c>
      <c r="T4741">
        <v>500000000</v>
      </c>
      <c r="X4741">
        <v>0</v>
      </c>
      <c r="Y4741">
        <v>500000000</v>
      </c>
      <c r="AA4741" t="s">
        <v>2027</v>
      </c>
    </row>
    <row r="4742" spans="1:27" ht="15" customHeight="1">
      <c r="A4742" s="962" t="s">
        <v>320</v>
      </c>
      <c r="B4742" t="s">
        <v>263</v>
      </c>
      <c r="C4742" t="s">
        <v>13</v>
      </c>
      <c r="D4742" t="s">
        <v>11</v>
      </c>
      <c r="E4742" t="s">
        <v>511</v>
      </c>
      <c r="F4742" t="s">
        <v>474</v>
      </c>
      <c r="R4742">
        <v>0</v>
      </c>
      <c r="S4742">
        <v>0</v>
      </c>
      <c r="T4742">
        <v>500000000</v>
      </c>
      <c r="X4742">
        <v>0</v>
      </c>
      <c r="Y4742">
        <v>500000000</v>
      </c>
      <c r="AA4742" t="s">
        <v>2027</v>
      </c>
    </row>
    <row r="4743" spans="1:27" ht="15" customHeight="1">
      <c r="A4743" s="962" t="s">
        <v>320</v>
      </c>
      <c r="B4743" t="s">
        <v>254</v>
      </c>
      <c r="C4743" t="s">
        <v>13</v>
      </c>
      <c r="D4743" t="s">
        <v>11</v>
      </c>
      <c r="E4743" t="s">
        <v>511</v>
      </c>
      <c r="F4743" t="s">
        <v>474</v>
      </c>
      <c r="H4743" t="s">
        <v>569</v>
      </c>
      <c r="I4743" t="s">
        <v>353</v>
      </c>
      <c r="K4743" t="s">
        <v>333</v>
      </c>
      <c r="L4743" t="s">
        <v>374</v>
      </c>
      <c r="M4743" t="s">
        <v>58</v>
      </c>
      <c r="O4743" t="s">
        <v>335</v>
      </c>
      <c r="P4743" t="s">
        <v>336</v>
      </c>
      <c r="Q4743" t="s">
        <v>337</v>
      </c>
      <c r="R4743">
        <v>35.200000000000003</v>
      </c>
      <c r="U4743">
        <v>35.24</v>
      </c>
      <c r="V4743">
        <v>1.76</v>
      </c>
      <c r="W4743">
        <v>0.1</v>
      </c>
      <c r="X4743">
        <v>0</v>
      </c>
      <c r="Y4743">
        <v>500000000</v>
      </c>
      <c r="Z4743">
        <v>0</v>
      </c>
      <c r="AA4743" t="s">
        <v>2028</v>
      </c>
    </row>
    <row r="4744" spans="1:27" ht="15" customHeight="1">
      <c r="A4744" s="962" t="s">
        <v>323</v>
      </c>
      <c r="B4744" t="s">
        <v>247</v>
      </c>
      <c r="C4744" t="s">
        <v>13</v>
      </c>
      <c r="D4744" t="s">
        <v>11</v>
      </c>
      <c r="E4744" t="s">
        <v>511</v>
      </c>
      <c r="F4744" t="s">
        <v>474</v>
      </c>
      <c r="R4744">
        <v>0</v>
      </c>
      <c r="U4744">
        <v>0</v>
      </c>
      <c r="V4744">
        <v>0</v>
      </c>
      <c r="X4744">
        <v>0</v>
      </c>
      <c r="Y4744">
        <v>500000000</v>
      </c>
      <c r="Z4744">
        <v>0</v>
      </c>
      <c r="AA4744" t="s">
        <v>2028</v>
      </c>
    </row>
    <row r="4745" spans="1:27" ht="15" customHeight="1">
      <c r="A4745" s="962" t="s">
        <v>323</v>
      </c>
      <c r="B4745" t="s">
        <v>254</v>
      </c>
      <c r="C4745" t="s">
        <v>13</v>
      </c>
      <c r="D4745" t="s">
        <v>11</v>
      </c>
      <c r="E4745" t="s">
        <v>511</v>
      </c>
      <c r="F4745" t="s">
        <v>474</v>
      </c>
      <c r="R4745">
        <v>0</v>
      </c>
      <c r="U4745">
        <v>0</v>
      </c>
      <c r="V4745">
        <v>0</v>
      </c>
      <c r="X4745">
        <v>0</v>
      </c>
      <c r="Y4745">
        <v>500000000</v>
      </c>
      <c r="Z4745">
        <v>0</v>
      </c>
      <c r="AA4745" t="s">
        <v>2028</v>
      </c>
    </row>
    <row r="4746" spans="1:27" ht="15" customHeight="1">
      <c r="A4746" s="962" t="s">
        <v>323</v>
      </c>
      <c r="B4746" t="s">
        <v>246</v>
      </c>
      <c r="C4746" t="s">
        <v>13</v>
      </c>
      <c r="D4746" t="s">
        <v>11</v>
      </c>
      <c r="E4746" t="s">
        <v>511</v>
      </c>
      <c r="F4746" t="s">
        <v>474</v>
      </c>
      <c r="R4746">
        <v>0</v>
      </c>
      <c r="S4746">
        <v>0</v>
      </c>
      <c r="T4746">
        <v>500000000</v>
      </c>
      <c r="X4746">
        <v>0</v>
      </c>
      <c r="Y4746">
        <v>500000000</v>
      </c>
      <c r="AA4746" t="s">
        <v>2027</v>
      </c>
    </row>
    <row r="4747" spans="1:27" ht="15" customHeight="1">
      <c r="A4747" s="962" t="s">
        <v>323</v>
      </c>
      <c r="B4747" t="s">
        <v>263</v>
      </c>
      <c r="C4747" t="s">
        <v>13</v>
      </c>
      <c r="D4747" t="s">
        <v>11</v>
      </c>
      <c r="E4747" t="s">
        <v>511</v>
      </c>
      <c r="F4747" t="s">
        <v>474</v>
      </c>
      <c r="R4747">
        <v>0</v>
      </c>
      <c r="S4747">
        <v>0</v>
      </c>
      <c r="T4747">
        <v>500000000</v>
      </c>
      <c r="X4747">
        <v>0</v>
      </c>
      <c r="Y4747">
        <v>500000000</v>
      </c>
      <c r="AA4747" t="s">
        <v>2027</v>
      </c>
    </row>
    <row r="4748" spans="1:27" ht="15" customHeight="1">
      <c r="A4748" s="962" t="s">
        <v>244</v>
      </c>
      <c r="B4748" t="s">
        <v>278</v>
      </c>
      <c r="C4748" t="s">
        <v>13</v>
      </c>
      <c r="D4748" t="s">
        <v>11</v>
      </c>
      <c r="E4748" t="s">
        <v>511</v>
      </c>
      <c r="F4748" t="s">
        <v>477</v>
      </c>
      <c r="O4748" t="s">
        <v>361</v>
      </c>
      <c r="P4748" t="s">
        <v>868</v>
      </c>
      <c r="Q4748" t="s">
        <v>869</v>
      </c>
      <c r="R4748">
        <v>0</v>
      </c>
      <c r="X4748">
        <v>0</v>
      </c>
      <c r="Y4748">
        <v>500000000</v>
      </c>
      <c r="AA4748" t="s">
        <v>2025</v>
      </c>
    </row>
    <row r="4749" spans="1:27" ht="15" customHeight="1">
      <c r="A4749" s="962" t="s">
        <v>244</v>
      </c>
      <c r="B4749" t="s">
        <v>279</v>
      </c>
      <c r="C4749" t="s">
        <v>13</v>
      </c>
      <c r="D4749" t="s">
        <v>11</v>
      </c>
      <c r="E4749" t="s">
        <v>511</v>
      </c>
      <c r="F4749" t="s">
        <v>477</v>
      </c>
      <c r="R4749">
        <v>0</v>
      </c>
      <c r="S4749">
        <v>0</v>
      </c>
      <c r="T4749">
        <v>500000000</v>
      </c>
      <c r="X4749">
        <v>0</v>
      </c>
      <c r="Y4749">
        <v>500000000</v>
      </c>
      <c r="AA4749" t="s">
        <v>2027</v>
      </c>
    </row>
    <row r="4750" spans="1:27" ht="15" customHeight="1">
      <c r="A4750" s="962" t="s">
        <v>246</v>
      </c>
      <c r="B4750" t="s">
        <v>321</v>
      </c>
      <c r="C4750" t="s">
        <v>13</v>
      </c>
      <c r="D4750" t="s">
        <v>11</v>
      </c>
      <c r="E4750" t="s">
        <v>511</v>
      </c>
      <c r="F4750" t="s">
        <v>477</v>
      </c>
      <c r="H4750" t="s">
        <v>478</v>
      </c>
      <c r="I4750" t="s">
        <v>353</v>
      </c>
      <c r="K4750" t="s">
        <v>333</v>
      </c>
      <c r="L4750" t="s">
        <v>479</v>
      </c>
      <c r="M4750" t="s">
        <v>58</v>
      </c>
      <c r="O4750" t="s">
        <v>335</v>
      </c>
      <c r="P4750" t="s">
        <v>336</v>
      </c>
      <c r="Q4750" t="s">
        <v>337</v>
      </c>
      <c r="R4750">
        <v>0.12</v>
      </c>
      <c r="U4750">
        <v>0.12</v>
      </c>
      <c r="V4750">
        <v>0.01</v>
      </c>
      <c r="W4750">
        <v>0.1</v>
      </c>
      <c r="X4750">
        <v>0</v>
      </c>
      <c r="Y4750">
        <v>500000000</v>
      </c>
      <c r="Z4750">
        <v>0</v>
      </c>
      <c r="AA4750" t="s">
        <v>2028</v>
      </c>
    </row>
    <row r="4751" spans="1:27" ht="15" customHeight="1">
      <c r="A4751" s="962" t="s">
        <v>246</v>
      </c>
      <c r="B4751" t="s">
        <v>281</v>
      </c>
      <c r="C4751" t="s">
        <v>13</v>
      </c>
      <c r="D4751" t="s">
        <v>11</v>
      </c>
      <c r="E4751" t="s">
        <v>511</v>
      </c>
      <c r="F4751" t="s">
        <v>477</v>
      </c>
      <c r="G4751" t="s">
        <v>598</v>
      </c>
      <c r="I4751" t="s">
        <v>481</v>
      </c>
      <c r="K4751" t="s">
        <v>333</v>
      </c>
      <c r="L4751" t="s">
        <v>482</v>
      </c>
      <c r="M4751" t="s">
        <v>64</v>
      </c>
      <c r="O4751" t="s">
        <v>349</v>
      </c>
      <c r="P4751" t="s">
        <v>336</v>
      </c>
      <c r="Q4751" t="s">
        <v>337</v>
      </c>
      <c r="R4751">
        <v>22</v>
      </c>
      <c r="U4751">
        <v>22.04</v>
      </c>
      <c r="V4751">
        <v>1.1000000000000001</v>
      </c>
      <c r="W4751">
        <v>0.1</v>
      </c>
      <c r="X4751">
        <v>0</v>
      </c>
      <c r="Y4751">
        <v>500000000</v>
      </c>
      <c r="Z4751">
        <v>0</v>
      </c>
      <c r="AA4751" t="s">
        <v>2028</v>
      </c>
    </row>
    <row r="4752" spans="1:27" ht="15" customHeight="1">
      <c r="A4752" s="962" t="s">
        <v>246</v>
      </c>
      <c r="B4752" t="s">
        <v>282</v>
      </c>
      <c r="C4752" t="s">
        <v>13</v>
      </c>
      <c r="D4752" t="s">
        <v>11</v>
      </c>
      <c r="E4752" t="s">
        <v>511</v>
      </c>
      <c r="F4752" t="s">
        <v>477</v>
      </c>
      <c r="G4752" t="s">
        <v>599</v>
      </c>
      <c r="I4752" t="s">
        <v>481</v>
      </c>
      <c r="K4752" t="s">
        <v>333</v>
      </c>
      <c r="L4752" t="s">
        <v>484</v>
      </c>
      <c r="M4752" t="s">
        <v>64</v>
      </c>
      <c r="O4752" t="s">
        <v>361</v>
      </c>
      <c r="P4752" t="s">
        <v>336</v>
      </c>
      <c r="Q4752" t="s">
        <v>337</v>
      </c>
      <c r="R4752">
        <v>1.01</v>
      </c>
      <c r="U4752">
        <v>1.01</v>
      </c>
      <c r="V4752">
        <v>0.05</v>
      </c>
      <c r="W4752">
        <v>0.1</v>
      </c>
      <c r="X4752">
        <v>0</v>
      </c>
      <c r="Y4752">
        <v>500000000</v>
      </c>
      <c r="Z4752">
        <v>0</v>
      </c>
      <c r="AA4752" t="s">
        <v>2028</v>
      </c>
    </row>
    <row r="4753" spans="1:27" ht="15" customHeight="1">
      <c r="A4753" s="962" t="s">
        <v>246</v>
      </c>
      <c r="B4753" t="s">
        <v>324</v>
      </c>
      <c r="C4753" t="s">
        <v>13</v>
      </c>
      <c r="D4753" t="s">
        <v>11</v>
      </c>
      <c r="E4753" t="s">
        <v>511</v>
      </c>
      <c r="F4753" t="s">
        <v>477</v>
      </c>
      <c r="L4753" t="s">
        <v>1977</v>
      </c>
      <c r="N4753" t="s">
        <v>230</v>
      </c>
      <c r="O4753" t="s">
        <v>361</v>
      </c>
      <c r="P4753" t="s">
        <v>1978</v>
      </c>
      <c r="Q4753" t="s">
        <v>2003</v>
      </c>
      <c r="R4753">
        <v>3.45</v>
      </c>
      <c r="X4753">
        <v>0</v>
      </c>
      <c r="Y4753">
        <v>500000000</v>
      </c>
      <c r="AA4753" t="s">
        <v>2025</v>
      </c>
    </row>
    <row r="4754" spans="1:27" ht="15" customHeight="1">
      <c r="A4754" s="962" t="s">
        <v>247</v>
      </c>
      <c r="B4754" t="s">
        <v>300</v>
      </c>
      <c r="C4754" t="s">
        <v>13</v>
      </c>
      <c r="D4754" t="s">
        <v>11</v>
      </c>
      <c r="E4754" t="s">
        <v>511</v>
      </c>
      <c r="F4754" t="s">
        <v>477</v>
      </c>
      <c r="J4754" t="s">
        <v>467</v>
      </c>
      <c r="L4754" t="s">
        <v>339</v>
      </c>
      <c r="R4754">
        <v>0</v>
      </c>
      <c r="U4754">
        <v>0</v>
      </c>
      <c r="V4754">
        <v>0</v>
      </c>
      <c r="X4754">
        <v>0</v>
      </c>
      <c r="Y4754">
        <v>500000000</v>
      </c>
      <c r="Z4754">
        <v>0</v>
      </c>
      <c r="AA4754" t="s">
        <v>2028</v>
      </c>
    </row>
    <row r="4755" spans="1:27" ht="15" customHeight="1">
      <c r="A4755" s="962" t="s">
        <v>247</v>
      </c>
      <c r="B4755" t="s">
        <v>290</v>
      </c>
      <c r="C4755" t="s">
        <v>13</v>
      </c>
      <c r="D4755" t="s">
        <v>11</v>
      </c>
      <c r="E4755" t="s">
        <v>511</v>
      </c>
      <c r="F4755" t="s">
        <v>477</v>
      </c>
      <c r="J4755" t="s">
        <v>2011</v>
      </c>
      <c r="L4755" t="s">
        <v>339</v>
      </c>
      <c r="O4755" t="s">
        <v>882</v>
      </c>
      <c r="P4755" t="s">
        <v>868</v>
      </c>
      <c r="Q4755" t="s">
        <v>869</v>
      </c>
      <c r="R4755">
        <v>0</v>
      </c>
      <c r="S4755">
        <v>0</v>
      </c>
      <c r="T4755">
        <v>0</v>
      </c>
      <c r="X4755">
        <v>0</v>
      </c>
      <c r="Y4755">
        <v>500000000</v>
      </c>
      <c r="AA4755" t="s">
        <v>2029</v>
      </c>
    </row>
    <row r="4756" spans="1:27" ht="15" customHeight="1">
      <c r="A4756" s="962" t="s">
        <v>247</v>
      </c>
      <c r="B4756" t="s">
        <v>289</v>
      </c>
      <c r="C4756" t="s">
        <v>13</v>
      </c>
      <c r="D4756" t="s">
        <v>11</v>
      </c>
      <c r="E4756" t="s">
        <v>511</v>
      </c>
      <c r="F4756" t="s">
        <v>477</v>
      </c>
      <c r="H4756" t="s">
        <v>848</v>
      </c>
      <c r="I4756" t="s">
        <v>848</v>
      </c>
      <c r="J4756" t="s">
        <v>2011</v>
      </c>
      <c r="K4756" t="s">
        <v>848</v>
      </c>
      <c r="L4756" t="s">
        <v>339</v>
      </c>
      <c r="M4756" t="s">
        <v>848</v>
      </c>
      <c r="O4756" t="s">
        <v>882</v>
      </c>
      <c r="P4756" t="s">
        <v>868</v>
      </c>
      <c r="Q4756" t="s">
        <v>869</v>
      </c>
      <c r="R4756">
        <v>0</v>
      </c>
      <c r="S4756">
        <v>0</v>
      </c>
      <c r="T4756">
        <v>0</v>
      </c>
      <c r="X4756">
        <v>0</v>
      </c>
      <c r="Y4756">
        <v>500000000</v>
      </c>
      <c r="AA4756" t="s">
        <v>2029</v>
      </c>
    </row>
    <row r="4757" spans="1:27" ht="15" customHeight="1">
      <c r="A4757" s="962" t="s">
        <v>247</v>
      </c>
      <c r="B4757" t="s">
        <v>288</v>
      </c>
      <c r="C4757" t="s">
        <v>13</v>
      </c>
      <c r="D4757" t="s">
        <v>11</v>
      </c>
      <c r="E4757" t="s">
        <v>511</v>
      </c>
      <c r="F4757" t="s">
        <v>477</v>
      </c>
      <c r="R4757">
        <v>0</v>
      </c>
      <c r="S4757">
        <v>0</v>
      </c>
      <c r="T4757">
        <v>0</v>
      </c>
      <c r="X4757">
        <v>0</v>
      </c>
      <c r="Y4757">
        <v>500000000</v>
      </c>
      <c r="AA4757" t="s">
        <v>2029</v>
      </c>
    </row>
    <row r="4758" spans="1:27" ht="15" customHeight="1">
      <c r="A4758" s="962" t="s">
        <v>247</v>
      </c>
      <c r="B4758" t="s">
        <v>298</v>
      </c>
      <c r="C4758" t="s">
        <v>13</v>
      </c>
      <c r="D4758" t="s">
        <v>11</v>
      </c>
      <c r="E4758" t="s">
        <v>511</v>
      </c>
      <c r="F4758" t="s">
        <v>477</v>
      </c>
      <c r="R4758">
        <v>0</v>
      </c>
      <c r="X4758">
        <v>0</v>
      </c>
      <c r="Y4758">
        <v>500000000</v>
      </c>
      <c r="AA4758" t="s">
        <v>2025</v>
      </c>
    </row>
    <row r="4759" spans="1:27" ht="15" customHeight="1">
      <c r="A4759" s="962" t="s">
        <v>247</v>
      </c>
      <c r="B4759" t="s">
        <v>297</v>
      </c>
      <c r="C4759" t="s">
        <v>13</v>
      </c>
      <c r="D4759" t="s">
        <v>11</v>
      </c>
      <c r="E4759" t="s">
        <v>511</v>
      </c>
      <c r="F4759" t="s">
        <v>477</v>
      </c>
      <c r="R4759">
        <v>0</v>
      </c>
      <c r="X4759">
        <v>0</v>
      </c>
      <c r="Y4759">
        <v>500000000</v>
      </c>
      <c r="AA4759" t="s">
        <v>2025</v>
      </c>
    </row>
    <row r="4760" spans="1:27" ht="15" customHeight="1">
      <c r="A4760" s="962" t="s">
        <v>247</v>
      </c>
      <c r="B4760" t="s">
        <v>287</v>
      </c>
      <c r="C4760" t="s">
        <v>13</v>
      </c>
      <c r="D4760" t="s">
        <v>11</v>
      </c>
      <c r="E4760" t="s">
        <v>511</v>
      </c>
      <c r="F4760" t="s">
        <v>477</v>
      </c>
      <c r="R4760">
        <v>0</v>
      </c>
      <c r="S4760">
        <v>0</v>
      </c>
      <c r="T4760">
        <v>0</v>
      </c>
      <c r="X4760">
        <v>0</v>
      </c>
      <c r="Y4760">
        <v>500000000</v>
      </c>
      <c r="AA4760" t="s">
        <v>2029</v>
      </c>
    </row>
    <row r="4761" spans="1:27" ht="15" customHeight="1">
      <c r="A4761" s="962" t="s">
        <v>247</v>
      </c>
      <c r="B4761" t="s">
        <v>301</v>
      </c>
      <c r="C4761" t="s">
        <v>13</v>
      </c>
      <c r="D4761" t="s">
        <v>11</v>
      </c>
      <c r="E4761" t="s">
        <v>511</v>
      </c>
      <c r="F4761" t="s">
        <v>477</v>
      </c>
      <c r="R4761">
        <v>0</v>
      </c>
      <c r="S4761">
        <v>0</v>
      </c>
      <c r="T4761">
        <v>0</v>
      </c>
      <c r="X4761">
        <v>0</v>
      </c>
      <c r="Y4761">
        <v>500000000</v>
      </c>
      <c r="AA4761" t="s">
        <v>2029</v>
      </c>
    </row>
    <row r="4762" spans="1:27" ht="15" customHeight="1">
      <c r="A4762" s="962" t="s">
        <v>247</v>
      </c>
      <c r="B4762" t="s">
        <v>302</v>
      </c>
      <c r="C4762" t="s">
        <v>13</v>
      </c>
      <c r="D4762" t="s">
        <v>11</v>
      </c>
      <c r="E4762" t="s">
        <v>511</v>
      </c>
      <c r="F4762" t="s">
        <v>477</v>
      </c>
      <c r="R4762">
        <v>0</v>
      </c>
      <c r="S4762">
        <v>0</v>
      </c>
      <c r="T4762">
        <v>0</v>
      </c>
      <c r="X4762">
        <v>0</v>
      </c>
      <c r="Y4762">
        <v>500000000</v>
      </c>
      <c r="AA4762" t="s">
        <v>2029</v>
      </c>
    </row>
    <row r="4763" spans="1:27" ht="15" customHeight="1">
      <c r="A4763" s="962" t="s">
        <v>247</v>
      </c>
      <c r="B4763" t="s">
        <v>322</v>
      </c>
      <c r="C4763" t="s">
        <v>13</v>
      </c>
      <c r="D4763" t="s">
        <v>11</v>
      </c>
      <c r="E4763" t="s">
        <v>511</v>
      </c>
      <c r="F4763" t="s">
        <v>477</v>
      </c>
      <c r="R4763">
        <v>0</v>
      </c>
      <c r="S4763">
        <v>0</v>
      </c>
      <c r="T4763">
        <v>0</v>
      </c>
      <c r="X4763">
        <v>0</v>
      </c>
      <c r="Y4763">
        <v>500000000</v>
      </c>
      <c r="AA4763" t="s">
        <v>2029</v>
      </c>
    </row>
    <row r="4764" spans="1:27" ht="15" customHeight="1">
      <c r="A4764" s="962" t="s">
        <v>247</v>
      </c>
      <c r="B4764" t="s">
        <v>318</v>
      </c>
      <c r="C4764" t="s">
        <v>13</v>
      </c>
      <c r="D4764" t="s">
        <v>11</v>
      </c>
      <c r="E4764" t="s">
        <v>511</v>
      </c>
      <c r="F4764" t="s">
        <v>477</v>
      </c>
      <c r="R4764">
        <v>0</v>
      </c>
      <c r="S4764">
        <v>0</v>
      </c>
      <c r="T4764">
        <v>0</v>
      </c>
      <c r="X4764">
        <v>0</v>
      </c>
      <c r="Y4764">
        <v>500000000</v>
      </c>
      <c r="AA4764" t="s">
        <v>2029</v>
      </c>
    </row>
    <row r="4765" spans="1:27" ht="15" customHeight="1">
      <c r="A4765" s="962" t="s">
        <v>247</v>
      </c>
      <c r="B4765" t="s">
        <v>317</v>
      </c>
      <c r="C4765" t="s">
        <v>13</v>
      </c>
      <c r="D4765" t="s">
        <v>11</v>
      </c>
      <c r="E4765" t="s">
        <v>511</v>
      </c>
      <c r="F4765" t="s">
        <v>477</v>
      </c>
      <c r="R4765">
        <v>0</v>
      </c>
      <c r="S4765">
        <v>0</v>
      </c>
      <c r="T4765">
        <v>0</v>
      </c>
      <c r="X4765">
        <v>0</v>
      </c>
      <c r="Y4765">
        <v>500000000</v>
      </c>
      <c r="AA4765" t="s">
        <v>2029</v>
      </c>
    </row>
    <row r="4766" spans="1:27" ht="15" customHeight="1">
      <c r="A4766" s="962" t="s">
        <v>247</v>
      </c>
      <c r="B4766" t="s">
        <v>305</v>
      </c>
      <c r="C4766" t="s">
        <v>13</v>
      </c>
      <c r="D4766" t="s">
        <v>11</v>
      </c>
      <c r="E4766" t="s">
        <v>511</v>
      </c>
      <c r="F4766" t="s">
        <v>477</v>
      </c>
      <c r="R4766">
        <v>0</v>
      </c>
      <c r="S4766">
        <v>0</v>
      </c>
      <c r="T4766">
        <v>0</v>
      </c>
      <c r="X4766">
        <v>0</v>
      </c>
      <c r="Y4766">
        <v>500000000</v>
      </c>
      <c r="AA4766" t="s">
        <v>2029</v>
      </c>
    </row>
    <row r="4767" spans="1:27" ht="15" customHeight="1">
      <c r="A4767" s="962" t="s">
        <v>247</v>
      </c>
      <c r="B4767" t="s">
        <v>324</v>
      </c>
      <c r="C4767" t="s">
        <v>13</v>
      </c>
      <c r="D4767" t="s">
        <v>11</v>
      </c>
      <c r="E4767" t="s">
        <v>511</v>
      </c>
      <c r="F4767" t="s">
        <v>477</v>
      </c>
      <c r="R4767">
        <v>0</v>
      </c>
      <c r="U4767">
        <v>0</v>
      </c>
      <c r="V4767">
        <v>0</v>
      </c>
      <c r="X4767">
        <v>0</v>
      </c>
      <c r="Y4767">
        <v>500000000</v>
      </c>
      <c r="Z4767">
        <v>0</v>
      </c>
      <c r="AA4767" t="s">
        <v>2028</v>
      </c>
    </row>
    <row r="4768" spans="1:27" ht="15" customHeight="1">
      <c r="A4768" s="962" t="s">
        <v>248</v>
      </c>
      <c r="B4768" t="s">
        <v>278</v>
      </c>
      <c r="C4768" t="s">
        <v>13</v>
      </c>
      <c r="D4768" t="s">
        <v>11</v>
      </c>
      <c r="E4768" t="s">
        <v>511</v>
      </c>
      <c r="F4768" t="s">
        <v>477</v>
      </c>
      <c r="R4768">
        <v>0</v>
      </c>
      <c r="X4768">
        <v>0</v>
      </c>
      <c r="Y4768">
        <v>500000000</v>
      </c>
      <c r="AA4768" t="s">
        <v>2025</v>
      </c>
    </row>
    <row r="4769" spans="1:27" ht="15" customHeight="1">
      <c r="A4769" s="962" t="s">
        <v>248</v>
      </c>
      <c r="B4769" t="s">
        <v>279</v>
      </c>
      <c r="C4769" t="s">
        <v>13</v>
      </c>
      <c r="D4769" t="s">
        <v>11</v>
      </c>
      <c r="E4769" t="s">
        <v>511</v>
      </c>
      <c r="F4769" t="s">
        <v>477</v>
      </c>
      <c r="R4769">
        <v>0</v>
      </c>
      <c r="S4769">
        <v>0</v>
      </c>
      <c r="T4769">
        <v>500000000</v>
      </c>
      <c r="X4769">
        <v>0</v>
      </c>
      <c r="Y4769">
        <v>500000000</v>
      </c>
      <c r="AA4769" t="s">
        <v>2027</v>
      </c>
    </row>
    <row r="4770" spans="1:27" ht="15" customHeight="1">
      <c r="A4770" s="962" t="s">
        <v>249</v>
      </c>
      <c r="B4770" t="s">
        <v>278</v>
      </c>
      <c r="C4770" t="s">
        <v>13</v>
      </c>
      <c r="D4770" t="s">
        <v>11</v>
      </c>
      <c r="E4770" t="s">
        <v>511</v>
      </c>
      <c r="F4770" t="s">
        <v>477</v>
      </c>
      <c r="J4770" t="s">
        <v>340</v>
      </c>
      <c r="L4770" t="s">
        <v>249</v>
      </c>
      <c r="R4770">
        <v>0</v>
      </c>
      <c r="U4770">
        <v>0</v>
      </c>
      <c r="V4770">
        <v>0</v>
      </c>
      <c r="X4770">
        <v>0</v>
      </c>
      <c r="Y4770">
        <v>500000000</v>
      </c>
      <c r="Z4770">
        <v>0</v>
      </c>
      <c r="AA4770" t="s">
        <v>2028</v>
      </c>
    </row>
    <row r="4771" spans="1:27" ht="15" customHeight="1">
      <c r="A4771" s="962" t="s">
        <v>250</v>
      </c>
      <c r="B4771" t="s">
        <v>279</v>
      </c>
      <c r="C4771" t="s">
        <v>13</v>
      </c>
      <c r="D4771" t="s">
        <v>11</v>
      </c>
      <c r="E4771" t="s">
        <v>511</v>
      </c>
      <c r="F4771" t="s">
        <v>477</v>
      </c>
      <c r="R4771">
        <v>0</v>
      </c>
      <c r="S4771">
        <v>0</v>
      </c>
      <c r="T4771">
        <v>500000000</v>
      </c>
      <c r="X4771">
        <v>0</v>
      </c>
      <c r="Y4771">
        <v>500000000</v>
      </c>
      <c r="AA4771" t="s">
        <v>2027</v>
      </c>
    </row>
    <row r="4772" spans="1:27" ht="15" customHeight="1">
      <c r="A4772" s="962" t="s">
        <v>254</v>
      </c>
      <c r="B4772" t="s">
        <v>283</v>
      </c>
      <c r="C4772" t="s">
        <v>13</v>
      </c>
      <c r="D4772" t="s">
        <v>11</v>
      </c>
      <c r="E4772" t="s">
        <v>511</v>
      </c>
      <c r="F4772" t="s">
        <v>477</v>
      </c>
      <c r="J4772" t="s">
        <v>342</v>
      </c>
      <c r="L4772" t="s">
        <v>343</v>
      </c>
      <c r="R4772">
        <v>0</v>
      </c>
      <c r="U4772">
        <v>0</v>
      </c>
      <c r="V4772">
        <v>0</v>
      </c>
      <c r="X4772">
        <v>0</v>
      </c>
      <c r="Y4772">
        <v>500000000</v>
      </c>
      <c r="Z4772">
        <v>0</v>
      </c>
      <c r="AA4772" t="s">
        <v>2028</v>
      </c>
    </row>
    <row r="4773" spans="1:27" ht="15" customHeight="1">
      <c r="A4773" s="962" t="s">
        <v>254</v>
      </c>
      <c r="B4773" t="s">
        <v>289</v>
      </c>
      <c r="C4773" t="s">
        <v>13</v>
      </c>
      <c r="D4773" t="s">
        <v>11</v>
      </c>
      <c r="E4773" t="s">
        <v>511</v>
      </c>
      <c r="F4773" t="s">
        <v>477</v>
      </c>
      <c r="J4773" t="s">
        <v>338</v>
      </c>
      <c r="L4773" t="s">
        <v>344</v>
      </c>
      <c r="R4773">
        <v>0</v>
      </c>
      <c r="U4773">
        <v>0</v>
      </c>
      <c r="V4773">
        <v>0</v>
      </c>
      <c r="X4773">
        <v>0</v>
      </c>
      <c r="Y4773">
        <v>500000000</v>
      </c>
      <c r="Z4773">
        <v>0</v>
      </c>
      <c r="AA4773" t="s">
        <v>2028</v>
      </c>
    </row>
    <row r="4774" spans="1:27" ht="15" customHeight="1">
      <c r="A4774" s="962" t="s">
        <v>254</v>
      </c>
      <c r="B4774" t="s">
        <v>290</v>
      </c>
      <c r="C4774" t="s">
        <v>13</v>
      </c>
      <c r="D4774" t="s">
        <v>11</v>
      </c>
      <c r="E4774" t="s">
        <v>511</v>
      </c>
      <c r="F4774" t="s">
        <v>477</v>
      </c>
      <c r="R4774">
        <v>0</v>
      </c>
      <c r="S4774">
        <v>0</v>
      </c>
      <c r="T4774">
        <v>0</v>
      </c>
      <c r="X4774">
        <v>0</v>
      </c>
      <c r="Y4774">
        <v>500000000</v>
      </c>
      <c r="AA4774" t="s">
        <v>2029</v>
      </c>
    </row>
    <row r="4775" spans="1:27" ht="15" customHeight="1">
      <c r="A4775" s="962" t="s">
        <v>254</v>
      </c>
      <c r="B4775" t="s">
        <v>292</v>
      </c>
      <c r="C4775" t="s">
        <v>13</v>
      </c>
      <c r="D4775" t="s">
        <v>11</v>
      </c>
      <c r="E4775" t="s">
        <v>511</v>
      </c>
      <c r="F4775" t="s">
        <v>477</v>
      </c>
      <c r="R4775">
        <v>0</v>
      </c>
      <c r="S4775">
        <v>0</v>
      </c>
      <c r="T4775">
        <v>0</v>
      </c>
      <c r="X4775">
        <v>0</v>
      </c>
      <c r="Y4775">
        <v>500000000</v>
      </c>
      <c r="AA4775" t="s">
        <v>2029</v>
      </c>
    </row>
    <row r="4776" spans="1:27" ht="15" customHeight="1">
      <c r="A4776" s="962" t="s">
        <v>254</v>
      </c>
      <c r="B4776" t="s">
        <v>294</v>
      </c>
      <c r="C4776" t="s">
        <v>13</v>
      </c>
      <c r="D4776" t="s">
        <v>11</v>
      </c>
      <c r="E4776" t="s">
        <v>511</v>
      </c>
      <c r="F4776" t="s">
        <v>477</v>
      </c>
      <c r="R4776">
        <v>0</v>
      </c>
      <c r="S4776">
        <v>0</v>
      </c>
      <c r="T4776">
        <v>0</v>
      </c>
      <c r="X4776">
        <v>0</v>
      </c>
      <c r="Y4776">
        <v>500000000</v>
      </c>
      <c r="AA4776" t="s">
        <v>2029</v>
      </c>
    </row>
    <row r="4777" spans="1:27" ht="15" customHeight="1">
      <c r="A4777" s="962" t="s">
        <v>254</v>
      </c>
      <c r="B4777" t="s">
        <v>295</v>
      </c>
      <c r="C4777" t="s">
        <v>13</v>
      </c>
      <c r="D4777" t="s">
        <v>11</v>
      </c>
      <c r="E4777" t="s">
        <v>511</v>
      </c>
      <c r="F4777" t="s">
        <v>477</v>
      </c>
      <c r="R4777">
        <v>0</v>
      </c>
      <c r="S4777">
        <v>0</v>
      </c>
      <c r="T4777">
        <v>0</v>
      </c>
      <c r="X4777">
        <v>0</v>
      </c>
      <c r="Y4777">
        <v>500000000</v>
      </c>
      <c r="AA4777" t="s">
        <v>2029</v>
      </c>
    </row>
    <row r="4778" spans="1:27" ht="15" customHeight="1">
      <c r="A4778" s="962" t="s">
        <v>254</v>
      </c>
      <c r="B4778" t="s">
        <v>280</v>
      </c>
      <c r="C4778" t="s">
        <v>13</v>
      </c>
      <c r="D4778" t="s">
        <v>11</v>
      </c>
      <c r="E4778" t="s">
        <v>511</v>
      </c>
      <c r="F4778" t="s">
        <v>477</v>
      </c>
      <c r="J4778" t="s">
        <v>436</v>
      </c>
      <c r="L4778" t="s">
        <v>346</v>
      </c>
      <c r="R4778">
        <v>0</v>
      </c>
      <c r="U4778">
        <v>0</v>
      </c>
      <c r="V4778">
        <v>0</v>
      </c>
      <c r="X4778">
        <v>0</v>
      </c>
      <c r="Y4778">
        <v>500000000</v>
      </c>
      <c r="Z4778">
        <v>0</v>
      </c>
      <c r="AA4778" t="s">
        <v>2028</v>
      </c>
    </row>
    <row r="4779" spans="1:27" ht="15" customHeight="1">
      <c r="A4779" s="962" t="s">
        <v>254</v>
      </c>
      <c r="B4779" t="s">
        <v>299</v>
      </c>
      <c r="C4779" t="s">
        <v>13</v>
      </c>
      <c r="D4779" t="s">
        <v>11</v>
      </c>
      <c r="E4779" t="s">
        <v>511</v>
      </c>
      <c r="F4779" t="s">
        <v>477</v>
      </c>
      <c r="R4779">
        <v>0</v>
      </c>
      <c r="S4779">
        <v>0</v>
      </c>
      <c r="T4779">
        <v>500000000</v>
      </c>
      <c r="X4779">
        <v>0</v>
      </c>
      <c r="Y4779">
        <v>500000000</v>
      </c>
      <c r="AA4779" t="s">
        <v>2027</v>
      </c>
    </row>
    <row r="4780" spans="1:27" ht="15" customHeight="1">
      <c r="A4780" s="962" t="s">
        <v>254</v>
      </c>
      <c r="B4780" t="s">
        <v>284</v>
      </c>
      <c r="C4780" t="s">
        <v>13</v>
      </c>
      <c r="D4780" t="s">
        <v>11</v>
      </c>
      <c r="E4780" t="s">
        <v>511</v>
      </c>
      <c r="F4780" t="s">
        <v>477</v>
      </c>
      <c r="R4780">
        <v>0</v>
      </c>
      <c r="U4780">
        <v>0</v>
      </c>
      <c r="V4780">
        <v>0</v>
      </c>
      <c r="X4780">
        <v>0</v>
      </c>
      <c r="Y4780">
        <v>500000000</v>
      </c>
      <c r="Z4780">
        <v>0</v>
      </c>
      <c r="AA4780" t="s">
        <v>2028</v>
      </c>
    </row>
    <row r="4781" spans="1:27" ht="15" customHeight="1">
      <c r="A4781" s="962" t="s">
        <v>254</v>
      </c>
      <c r="B4781" t="s">
        <v>285</v>
      </c>
      <c r="C4781" t="s">
        <v>13</v>
      </c>
      <c r="D4781" t="s">
        <v>11</v>
      </c>
      <c r="E4781" t="s">
        <v>511</v>
      </c>
      <c r="F4781" t="s">
        <v>477</v>
      </c>
      <c r="R4781">
        <v>0</v>
      </c>
      <c r="U4781">
        <v>0</v>
      </c>
      <c r="V4781">
        <v>0</v>
      </c>
      <c r="X4781">
        <v>0</v>
      </c>
      <c r="Y4781">
        <v>500000000</v>
      </c>
      <c r="Z4781">
        <v>0</v>
      </c>
      <c r="AA4781" t="s">
        <v>2028</v>
      </c>
    </row>
    <row r="4782" spans="1:27" ht="15" customHeight="1">
      <c r="A4782" s="962" t="s">
        <v>254</v>
      </c>
      <c r="B4782" t="s">
        <v>286</v>
      </c>
      <c r="C4782" t="s">
        <v>13</v>
      </c>
      <c r="D4782" t="s">
        <v>11</v>
      </c>
      <c r="E4782" t="s">
        <v>511</v>
      </c>
      <c r="F4782" t="s">
        <v>477</v>
      </c>
      <c r="R4782">
        <v>0</v>
      </c>
      <c r="U4782">
        <v>0</v>
      </c>
      <c r="V4782">
        <v>0</v>
      </c>
      <c r="X4782">
        <v>0</v>
      </c>
      <c r="Y4782">
        <v>500000000</v>
      </c>
      <c r="Z4782">
        <v>0</v>
      </c>
      <c r="AA4782" t="s">
        <v>2028</v>
      </c>
    </row>
    <row r="4783" spans="1:27" ht="15" customHeight="1">
      <c r="A4783" s="962" t="s">
        <v>254</v>
      </c>
      <c r="B4783" t="s">
        <v>303</v>
      </c>
      <c r="C4783" t="s">
        <v>13</v>
      </c>
      <c r="D4783" t="s">
        <v>11</v>
      </c>
      <c r="E4783" t="s">
        <v>511</v>
      </c>
      <c r="F4783" t="s">
        <v>477</v>
      </c>
      <c r="R4783">
        <v>0</v>
      </c>
      <c r="U4783">
        <v>0</v>
      </c>
      <c r="V4783">
        <v>0</v>
      </c>
      <c r="X4783">
        <v>0</v>
      </c>
      <c r="Y4783">
        <v>500000000</v>
      </c>
      <c r="Z4783">
        <v>0</v>
      </c>
      <c r="AA4783" t="s">
        <v>2028</v>
      </c>
    </row>
    <row r="4784" spans="1:27" ht="15" customHeight="1">
      <c r="A4784" s="962" t="s">
        <v>254</v>
      </c>
      <c r="B4784" t="s">
        <v>291</v>
      </c>
      <c r="C4784" t="s">
        <v>13</v>
      </c>
      <c r="D4784" t="s">
        <v>11</v>
      </c>
      <c r="E4784" t="s">
        <v>511</v>
      </c>
      <c r="F4784" t="s">
        <v>477</v>
      </c>
      <c r="R4784">
        <v>0</v>
      </c>
      <c r="S4784">
        <v>0</v>
      </c>
      <c r="T4784">
        <v>0</v>
      </c>
      <c r="X4784">
        <v>0</v>
      </c>
      <c r="Y4784">
        <v>500000000</v>
      </c>
      <c r="AA4784" t="s">
        <v>2029</v>
      </c>
    </row>
    <row r="4785" spans="1:27" ht="15" customHeight="1">
      <c r="A4785" s="962" t="s">
        <v>254</v>
      </c>
      <c r="B4785" t="s">
        <v>293</v>
      </c>
      <c r="C4785" t="s">
        <v>13</v>
      </c>
      <c r="D4785" t="s">
        <v>11</v>
      </c>
      <c r="E4785" t="s">
        <v>511</v>
      </c>
      <c r="F4785" t="s">
        <v>477</v>
      </c>
      <c r="R4785">
        <v>0</v>
      </c>
      <c r="S4785">
        <v>0</v>
      </c>
      <c r="T4785">
        <v>0</v>
      </c>
      <c r="X4785">
        <v>0</v>
      </c>
      <c r="Y4785">
        <v>500000000</v>
      </c>
      <c r="AA4785" t="s">
        <v>2029</v>
      </c>
    </row>
    <row r="4786" spans="1:27" ht="15" customHeight="1">
      <c r="A4786" s="962" t="s">
        <v>254</v>
      </c>
      <c r="B4786" t="s">
        <v>288</v>
      </c>
      <c r="C4786" t="s">
        <v>13</v>
      </c>
      <c r="D4786" t="s">
        <v>11</v>
      </c>
      <c r="E4786" t="s">
        <v>511</v>
      </c>
      <c r="F4786" t="s">
        <v>477</v>
      </c>
      <c r="R4786">
        <v>0</v>
      </c>
      <c r="S4786">
        <v>0</v>
      </c>
      <c r="T4786">
        <v>500000000</v>
      </c>
      <c r="X4786">
        <v>0</v>
      </c>
      <c r="Y4786">
        <v>500000000</v>
      </c>
      <c r="AA4786" t="s">
        <v>2027</v>
      </c>
    </row>
    <row r="4787" spans="1:27" ht="15" customHeight="1">
      <c r="A4787" s="962" t="s">
        <v>254</v>
      </c>
      <c r="B4787" t="s">
        <v>298</v>
      </c>
      <c r="C4787" t="s">
        <v>13</v>
      </c>
      <c r="D4787" t="s">
        <v>11</v>
      </c>
      <c r="E4787" t="s">
        <v>511</v>
      </c>
      <c r="F4787" t="s">
        <v>477</v>
      </c>
      <c r="R4787">
        <v>0</v>
      </c>
      <c r="S4787">
        <v>0</v>
      </c>
      <c r="T4787">
        <v>500000000</v>
      </c>
      <c r="X4787">
        <v>0</v>
      </c>
      <c r="Y4787">
        <v>500000000</v>
      </c>
      <c r="AA4787" t="s">
        <v>2027</v>
      </c>
    </row>
    <row r="4788" spans="1:27" ht="15" customHeight="1">
      <c r="A4788" s="962" t="s">
        <v>254</v>
      </c>
      <c r="B4788" t="s">
        <v>297</v>
      </c>
      <c r="C4788" t="s">
        <v>13</v>
      </c>
      <c r="D4788" t="s">
        <v>11</v>
      </c>
      <c r="E4788" t="s">
        <v>511</v>
      </c>
      <c r="F4788" t="s">
        <v>477</v>
      </c>
      <c r="R4788">
        <v>0</v>
      </c>
      <c r="S4788">
        <v>0</v>
      </c>
      <c r="T4788">
        <v>500000000</v>
      </c>
      <c r="X4788">
        <v>0</v>
      </c>
      <c r="Y4788">
        <v>500000000</v>
      </c>
      <c r="AA4788" t="s">
        <v>2027</v>
      </c>
    </row>
    <row r="4789" spans="1:27" ht="15" customHeight="1">
      <c r="A4789" s="962" t="s">
        <v>254</v>
      </c>
      <c r="B4789" t="s">
        <v>287</v>
      </c>
      <c r="C4789" t="s">
        <v>13</v>
      </c>
      <c r="D4789" t="s">
        <v>11</v>
      </c>
      <c r="E4789" t="s">
        <v>511</v>
      </c>
      <c r="F4789" t="s">
        <v>477</v>
      </c>
      <c r="R4789">
        <v>0</v>
      </c>
      <c r="S4789">
        <v>0</v>
      </c>
      <c r="T4789">
        <v>500000000</v>
      </c>
      <c r="X4789">
        <v>0</v>
      </c>
      <c r="Y4789">
        <v>500000000</v>
      </c>
      <c r="AA4789" t="s">
        <v>2027</v>
      </c>
    </row>
    <row r="4790" spans="1:27" ht="15" customHeight="1">
      <c r="A4790" s="962" t="s">
        <v>254</v>
      </c>
      <c r="B4790" t="s">
        <v>296</v>
      </c>
      <c r="C4790" t="s">
        <v>13</v>
      </c>
      <c r="D4790" t="s">
        <v>11</v>
      </c>
      <c r="E4790" t="s">
        <v>511</v>
      </c>
      <c r="F4790" t="s">
        <v>477</v>
      </c>
      <c r="R4790">
        <v>0</v>
      </c>
      <c r="S4790">
        <v>0</v>
      </c>
      <c r="T4790">
        <v>0</v>
      </c>
      <c r="X4790">
        <v>0</v>
      </c>
      <c r="Y4790">
        <v>500000000</v>
      </c>
      <c r="AA4790" t="s">
        <v>2029</v>
      </c>
    </row>
    <row r="4791" spans="1:27" ht="15" customHeight="1">
      <c r="A4791" s="962" t="s">
        <v>254</v>
      </c>
      <c r="B4791" t="s">
        <v>319</v>
      </c>
      <c r="C4791" t="s">
        <v>13</v>
      </c>
      <c r="D4791" t="s">
        <v>11</v>
      </c>
      <c r="E4791" t="s">
        <v>511</v>
      </c>
      <c r="F4791" t="s">
        <v>477</v>
      </c>
      <c r="R4791">
        <v>0</v>
      </c>
      <c r="S4791">
        <v>0</v>
      </c>
      <c r="T4791">
        <v>500000000</v>
      </c>
      <c r="X4791">
        <v>0</v>
      </c>
      <c r="Y4791">
        <v>500000000</v>
      </c>
      <c r="AA4791" t="s">
        <v>2027</v>
      </c>
    </row>
    <row r="4792" spans="1:27" ht="15" customHeight="1">
      <c r="A4792" s="962" t="s">
        <v>254</v>
      </c>
      <c r="B4792" t="s">
        <v>317</v>
      </c>
      <c r="C4792" t="s">
        <v>13</v>
      </c>
      <c r="D4792" t="s">
        <v>11</v>
      </c>
      <c r="E4792" t="s">
        <v>511</v>
      </c>
      <c r="F4792" t="s">
        <v>477</v>
      </c>
      <c r="R4792">
        <v>0</v>
      </c>
      <c r="S4792">
        <v>0</v>
      </c>
      <c r="T4792">
        <v>500000000</v>
      </c>
      <c r="X4792">
        <v>0</v>
      </c>
      <c r="Y4792">
        <v>500000000</v>
      </c>
      <c r="AA4792" t="s">
        <v>2027</v>
      </c>
    </row>
    <row r="4793" spans="1:27" ht="15" customHeight="1">
      <c r="A4793" s="962" t="s">
        <v>254</v>
      </c>
      <c r="B4793" t="s">
        <v>305</v>
      </c>
      <c r="C4793" t="s">
        <v>13</v>
      </c>
      <c r="D4793" t="s">
        <v>11</v>
      </c>
      <c r="E4793" t="s">
        <v>511</v>
      </c>
      <c r="F4793" t="s">
        <v>477</v>
      </c>
      <c r="R4793">
        <v>0</v>
      </c>
      <c r="S4793">
        <v>0</v>
      </c>
      <c r="T4793">
        <v>500000000</v>
      </c>
      <c r="X4793">
        <v>0</v>
      </c>
      <c r="Y4793">
        <v>500000000</v>
      </c>
      <c r="AA4793" t="s">
        <v>2027</v>
      </c>
    </row>
    <row r="4794" spans="1:27" ht="15" customHeight="1">
      <c r="A4794" s="962" t="s">
        <v>254</v>
      </c>
      <c r="B4794" t="s">
        <v>321</v>
      </c>
      <c r="C4794" t="s">
        <v>13</v>
      </c>
      <c r="D4794" t="s">
        <v>11</v>
      </c>
      <c r="E4794" t="s">
        <v>511</v>
      </c>
      <c r="F4794" t="s">
        <v>477</v>
      </c>
      <c r="R4794">
        <v>0</v>
      </c>
      <c r="S4794">
        <v>0</v>
      </c>
      <c r="T4794">
        <v>500000000</v>
      </c>
      <c r="X4794">
        <v>0</v>
      </c>
      <c r="Y4794">
        <v>500000000</v>
      </c>
      <c r="AA4794" t="s">
        <v>2027</v>
      </c>
    </row>
    <row r="4795" spans="1:27" ht="15" customHeight="1">
      <c r="A4795" s="962" t="s">
        <v>254</v>
      </c>
      <c r="B4795" t="s">
        <v>324</v>
      </c>
      <c r="C4795" t="s">
        <v>13</v>
      </c>
      <c r="D4795" t="s">
        <v>11</v>
      </c>
      <c r="E4795" t="s">
        <v>511</v>
      </c>
      <c r="F4795" t="s">
        <v>477</v>
      </c>
      <c r="R4795">
        <v>0</v>
      </c>
      <c r="U4795">
        <v>0</v>
      </c>
      <c r="V4795">
        <v>0</v>
      </c>
      <c r="X4795">
        <v>0</v>
      </c>
      <c r="Y4795">
        <v>500000000</v>
      </c>
      <c r="Z4795">
        <v>0</v>
      </c>
      <c r="AA4795" t="s">
        <v>2028</v>
      </c>
    </row>
    <row r="4796" spans="1:27" ht="15" customHeight="1">
      <c r="A4796" s="962" t="s">
        <v>255</v>
      </c>
      <c r="B4796" t="s">
        <v>322</v>
      </c>
      <c r="C4796" t="s">
        <v>13</v>
      </c>
      <c r="D4796" t="s">
        <v>11</v>
      </c>
      <c r="E4796" t="s">
        <v>511</v>
      </c>
      <c r="F4796" t="s">
        <v>477</v>
      </c>
      <c r="L4796" t="s">
        <v>2012</v>
      </c>
      <c r="O4796" t="s">
        <v>361</v>
      </c>
      <c r="P4796" t="s">
        <v>868</v>
      </c>
      <c r="Q4796" t="s">
        <v>869</v>
      </c>
      <c r="R4796">
        <v>0</v>
      </c>
      <c r="S4796">
        <v>0</v>
      </c>
      <c r="T4796">
        <v>500000000</v>
      </c>
      <c r="X4796">
        <v>0</v>
      </c>
      <c r="Y4796">
        <v>500000000</v>
      </c>
      <c r="AA4796" t="s">
        <v>2027</v>
      </c>
    </row>
    <row r="4797" spans="1:27" ht="15" customHeight="1">
      <c r="A4797" s="962" t="s">
        <v>255</v>
      </c>
      <c r="B4797" t="s">
        <v>301</v>
      </c>
      <c r="C4797" t="s">
        <v>13</v>
      </c>
      <c r="D4797" t="s">
        <v>11</v>
      </c>
      <c r="E4797" t="s">
        <v>511</v>
      </c>
      <c r="F4797" t="s">
        <v>477</v>
      </c>
      <c r="R4797">
        <v>0</v>
      </c>
      <c r="S4797">
        <v>0</v>
      </c>
      <c r="T4797">
        <v>500000000</v>
      </c>
      <c r="X4797">
        <v>0</v>
      </c>
      <c r="Y4797">
        <v>500000000</v>
      </c>
      <c r="AA4797" t="s">
        <v>2027</v>
      </c>
    </row>
    <row r="4798" spans="1:27" ht="15" customHeight="1">
      <c r="A4798" s="962" t="s">
        <v>255</v>
      </c>
      <c r="B4798" t="s">
        <v>307</v>
      </c>
      <c r="C4798" t="s">
        <v>13</v>
      </c>
      <c r="D4798" t="s">
        <v>11</v>
      </c>
      <c r="E4798" t="s">
        <v>511</v>
      </c>
      <c r="F4798" t="s">
        <v>477</v>
      </c>
      <c r="R4798">
        <v>0</v>
      </c>
      <c r="S4798">
        <v>0</v>
      </c>
      <c r="T4798">
        <v>500000000</v>
      </c>
      <c r="X4798">
        <v>0</v>
      </c>
      <c r="Y4798">
        <v>500000000</v>
      </c>
      <c r="AA4798" t="s">
        <v>2027</v>
      </c>
    </row>
    <row r="4799" spans="1:27" ht="15" customHeight="1">
      <c r="A4799" s="962" t="s">
        <v>255</v>
      </c>
      <c r="B4799" t="s">
        <v>315</v>
      </c>
      <c r="C4799" t="s">
        <v>13</v>
      </c>
      <c r="D4799" t="s">
        <v>11</v>
      </c>
      <c r="E4799" t="s">
        <v>511</v>
      </c>
      <c r="F4799" t="s">
        <v>477</v>
      </c>
      <c r="R4799">
        <v>0</v>
      </c>
      <c r="S4799">
        <v>0</v>
      </c>
      <c r="T4799">
        <v>500000000</v>
      </c>
      <c r="X4799">
        <v>0</v>
      </c>
      <c r="Y4799">
        <v>500000000</v>
      </c>
      <c r="AA4799" t="s">
        <v>2027</v>
      </c>
    </row>
    <row r="4800" spans="1:27" ht="15" customHeight="1">
      <c r="A4800" s="962" t="s">
        <v>255</v>
      </c>
      <c r="B4800" t="s">
        <v>308</v>
      </c>
      <c r="C4800" t="s">
        <v>13</v>
      </c>
      <c r="D4800" t="s">
        <v>11</v>
      </c>
      <c r="E4800" t="s">
        <v>511</v>
      </c>
      <c r="F4800" t="s">
        <v>477</v>
      </c>
      <c r="R4800">
        <v>0</v>
      </c>
      <c r="S4800">
        <v>0</v>
      </c>
      <c r="T4800">
        <v>500000000</v>
      </c>
      <c r="X4800">
        <v>0</v>
      </c>
      <c r="Y4800">
        <v>500000000</v>
      </c>
      <c r="AA4800" t="s">
        <v>2027</v>
      </c>
    </row>
    <row r="4801" spans="1:27" ht="15" customHeight="1">
      <c r="A4801" s="962" t="s">
        <v>255</v>
      </c>
      <c r="B4801" t="s">
        <v>311</v>
      </c>
      <c r="C4801" t="s">
        <v>13</v>
      </c>
      <c r="D4801" t="s">
        <v>11</v>
      </c>
      <c r="E4801" t="s">
        <v>511</v>
      </c>
      <c r="F4801" t="s">
        <v>477</v>
      </c>
      <c r="R4801">
        <v>0</v>
      </c>
      <c r="S4801">
        <v>0</v>
      </c>
      <c r="T4801">
        <v>500000000</v>
      </c>
      <c r="X4801">
        <v>0</v>
      </c>
      <c r="Y4801">
        <v>500000000</v>
      </c>
      <c r="AA4801" t="s">
        <v>2027</v>
      </c>
    </row>
    <row r="4802" spans="1:27" ht="15" customHeight="1">
      <c r="A4802" s="962" t="s">
        <v>255</v>
      </c>
      <c r="B4802" t="s">
        <v>312</v>
      </c>
      <c r="C4802" t="s">
        <v>13</v>
      </c>
      <c r="D4802" t="s">
        <v>11</v>
      </c>
      <c r="E4802" t="s">
        <v>511</v>
      </c>
      <c r="F4802" t="s">
        <v>477</v>
      </c>
      <c r="R4802">
        <v>0</v>
      </c>
      <c r="S4802">
        <v>0</v>
      </c>
      <c r="T4802">
        <v>500000000</v>
      </c>
      <c r="X4802">
        <v>0</v>
      </c>
      <c r="Y4802">
        <v>500000000</v>
      </c>
      <c r="AA4802" t="s">
        <v>2027</v>
      </c>
    </row>
    <row r="4803" spans="1:27" ht="15" customHeight="1">
      <c r="A4803" s="962" t="s">
        <v>255</v>
      </c>
      <c r="B4803" t="s">
        <v>300</v>
      </c>
      <c r="C4803" t="s">
        <v>13</v>
      </c>
      <c r="D4803" t="s">
        <v>11</v>
      </c>
      <c r="E4803" t="s">
        <v>511</v>
      </c>
      <c r="F4803" t="s">
        <v>477</v>
      </c>
      <c r="R4803">
        <v>0</v>
      </c>
      <c r="S4803">
        <v>0</v>
      </c>
      <c r="T4803">
        <v>500000000</v>
      </c>
      <c r="X4803">
        <v>0</v>
      </c>
      <c r="Y4803">
        <v>500000000</v>
      </c>
      <c r="AA4803" t="s">
        <v>2027</v>
      </c>
    </row>
    <row r="4804" spans="1:27" ht="15" customHeight="1">
      <c r="A4804" s="962" t="s">
        <v>255</v>
      </c>
      <c r="B4804" t="s">
        <v>298</v>
      </c>
      <c r="C4804" t="s">
        <v>13</v>
      </c>
      <c r="D4804" t="s">
        <v>11</v>
      </c>
      <c r="E4804" t="s">
        <v>511</v>
      </c>
      <c r="F4804" t="s">
        <v>477</v>
      </c>
      <c r="R4804">
        <v>0</v>
      </c>
      <c r="S4804">
        <v>0</v>
      </c>
      <c r="T4804">
        <v>500000000</v>
      </c>
      <c r="X4804">
        <v>0</v>
      </c>
      <c r="Y4804">
        <v>500000000</v>
      </c>
      <c r="AA4804" t="s">
        <v>2027</v>
      </c>
    </row>
    <row r="4805" spans="1:27" ht="15" customHeight="1">
      <c r="A4805" s="962" t="s">
        <v>255</v>
      </c>
      <c r="B4805" t="s">
        <v>297</v>
      </c>
      <c r="C4805" t="s">
        <v>13</v>
      </c>
      <c r="D4805" t="s">
        <v>11</v>
      </c>
      <c r="E4805" t="s">
        <v>511</v>
      </c>
      <c r="F4805" t="s">
        <v>477</v>
      </c>
      <c r="R4805">
        <v>0</v>
      </c>
      <c r="S4805">
        <v>0</v>
      </c>
      <c r="T4805">
        <v>500000000</v>
      </c>
      <c r="X4805">
        <v>0</v>
      </c>
      <c r="Y4805">
        <v>500000000</v>
      </c>
      <c r="AA4805" t="s">
        <v>2027</v>
      </c>
    </row>
    <row r="4806" spans="1:27" ht="15" customHeight="1">
      <c r="A4806" s="962" t="s">
        <v>255</v>
      </c>
      <c r="B4806" t="s">
        <v>288</v>
      </c>
      <c r="C4806" t="s">
        <v>13</v>
      </c>
      <c r="D4806" t="s">
        <v>11</v>
      </c>
      <c r="E4806" t="s">
        <v>511</v>
      </c>
      <c r="F4806" t="s">
        <v>477</v>
      </c>
      <c r="R4806">
        <v>0</v>
      </c>
      <c r="S4806">
        <v>0</v>
      </c>
      <c r="T4806">
        <v>500000000</v>
      </c>
      <c r="X4806">
        <v>0</v>
      </c>
      <c r="Y4806">
        <v>500000000</v>
      </c>
      <c r="AA4806" t="s">
        <v>2027</v>
      </c>
    </row>
    <row r="4807" spans="1:27" ht="15" customHeight="1">
      <c r="A4807" s="962" t="s">
        <v>255</v>
      </c>
      <c r="B4807" t="s">
        <v>287</v>
      </c>
      <c r="C4807" t="s">
        <v>13</v>
      </c>
      <c r="D4807" t="s">
        <v>11</v>
      </c>
      <c r="E4807" t="s">
        <v>511</v>
      </c>
      <c r="F4807" t="s">
        <v>477</v>
      </c>
      <c r="R4807">
        <v>0</v>
      </c>
      <c r="S4807">
        <v>0</v>
      </c>
      <c r="T4807">
        <v>500000000</v>
      </c>
      <c r="X4807">
        <v>0</v>
      </c>
      <c r="Y4807">
        <v>500000000</v>
      </c>
      <c r="AA4807" t="s">
        <v>2027</v>
      </c>
    </row>
    <row r="4808" spans="1:27" ht="15" customHeight="1">
      <c r="A4808" s="962" t="s">
        <v>255</v>
      </c>
      <c r="B4808" t="s">
        <v>306</v>
      </c>
      <c r="C4808" t="s">
        <v>13</v>
      </c>
      <c r="D4808" t="s">
        <v>11</v>
      </c>
      <c r="E4808" t="s">
        <v>511</v>
      </c>
      <c r="F4808" t="s">
        <v>477</v>
      </c>
      <c r="R4808">
        <v>0</v>
      </c>
      <c r="S4808">
        <v>0</v>
      </c>
      <c r="T4808">
        <v>500000000</v>
      </c>
      <c r="X4808">
        <v>0</v>
      </c>
      <c r="Y4808">
        <v>500000000</v>
      </c>
      <c r="AA4808" t="s">
        <v>2027</v>
      </c>
    </row>
    <row r="4809" spans="1:27" ht="15" customHeight="1">
      <c r="A4809" s="962" t="s">
        <v>255</v>
      </c>
      <c r="B4809" t="s">
        <v>305</v>
      </c>
      <c r="C4809" t="s">
        <v>13</v>
      </c>
      <c r="D4809" t="s">
        <v>11</v>
      </c>
      <c r="E4809" t="s">
        <v>511</v>
      </c>
      <c r="F4809" t="s">
        <v>477</v>
      </c>
      <c r="R4809">
        <v>0</v>
      </c>
      <c r="S4809">
        <v>0</v>
      </c>
      <c r="T4809">
        <v>500000000</v>
      </c>
      <c r="X4809">
        <v>0</v>
      </c>
      <c r="Y4809">
        <v>500000000</v>
      </c>
      <c r="AA4809" t="s">
        <v>2027</v>
      </c>
    </row>
    <row r="4810" spans="1:27" ht="15" customHeight="1">
      <c r="A4810" s="962" t="s">
        <v>255</v>
      </c>
      <c r="B4810" t="s">
        <v>309</v>
      </c>
      <c r="C4810" t="s">
        <v>13</v>
      </c>
      <c r="D4810" t="s">
        <v>11</v>
      </c>
      <c r="E4810" t="s">
        <v>511</v>
      </c>
      <c r="F4810" t="s">
        <v>477</v>
      </c>
      <c r="R4810">
        <v>0</v>
      </c>
      <c r="S4810">
        <v>0</v>
      </c>
      <c r="T4810">
        <v>500000000</v>
      </c>
      <c r="X4810">
        <v>0</v>
      </c>
      <c r="Y4810">
        <v>500000000</v>
      </c>
      <c r="AA4810" t="s">
        <v>2027</v>
      </c>
    </row>
    <row r="4811" spans="1:27" ht="15" customHeight="1">
      <c r="A4811" s="962" t="s">
        <v>255</v>
      </c>
      <c r="B4811" t="s">
        <v>313</v>
      </c>
      <c r="C4811" t="s">
        <v>13</v>
      </c>
      <c r="D4811" t="s">
        <v>11</v>
      </c>
      <c r="E4811" t="s">
        <v>511</v>
      </c>
      <c r="F4811" t="s">
        <v>477</v>
      </c>
      <c r="R4811">
        <v>0</v>
      </c>
      <c r="S4811">
        <v>0</v>
      </c>
      <c r="T4811">
        <v>500000000</v>
      </c>
      <c r="X4811">
        <v>0</v>
      </c>
      <c r="Y4811">
        <v>500000000</v>
      </c>
      <c r="AA4811" t="s">
        <v>2027</v>
      </c>
    </row>
    <row r="4812" spans="1:27" ht="15" customHeight="1">
      <c r="A4812" s="962" t="s">
        <v>257</v>
      </c>
      <c r="B4812" t="s">
        <v>290</v>
      </c>
      <c r="C4812" t="s">
        <v>13</v>
      </c>
      <c r="D4812" t="s">
        <v>11</v>
      </c>
      <c r="E4812" t="s">
        <v>511</v>
      </c>
      <c r="F4812" t="s">
        <v>477</v>
      </c>
      <c r="J4812" t="s">
        <v>1996</v>
      </c>
      <c r="R4812">
        <v>0</v>
      </c>
      <c r="S4812">
        <v>0</v>
      </c>
      <c r="T4812">
        <v>500000000</v>
      </c>
      <c r="X4812">
        <v>0</v>
      </c>
      <c r="Y4812">
        <v>500000000</v>
      </c>
      <c r="AA4812" t="s">
        <v>2027</v>
      </c>
    </row>
    <row r="4813" spans="1:27" ht="15" customHeight="1">
      <c r="A4813" s="962" t="s">
        <v>257</v>
      </c>
      <c r="B4813" t="s">
        <v>292</v>
      </c>
      <c r="C4813" t="s">
        <v>13</v>
      </c>
      <c r="D4813" t="s">
        <v>11</v>
      </c>
      <c r="E4813" t="s">
        <v>511</v>
      </c>
      <c r="F4813" t="s">
        <v>477</v>
      </c>
      <c r="J4813" t="s">
        <v>1997</v>
      </c>
      <c r="R4813">
        <v>0</v>
      </c>
      <c r="S4813">
        <v>0</v>
      </c>
      <c r="T4813">
        <v>500000000</v>
      </c>
      <c r="X4813">
        <v>0</v>
      </c>
      <c r="Y4813">
        <v>500000000</v>
      </c>
      <c r="AA4813" t="s">
        <v>2027</v>
      </c>
    </row>
    <row r="4814" spans="1:27" ht="15" customHeight="1">
      <c r="A4814" s="962" t="s">
        <v>257</v>
      </c>
      <c r="B4814" t="s">
        <v>295</v>
      </c>
      <c r="C4814" t="s">
        <v>13</v>
      </c>
      <c r="D4814" t="s">
        <v>11</v>
      </c>
      <c r="E4814" t="s">
        <v>511</v>
      </c>
      <c r="F4814" t="s">
        <v>477</v>
      </c>
      <c r="J4814" t="s">
        <v>1998</v>
      </c>
      <c r="R4814">
        <v>0</v>
      </c>
      <c r="S4814">
        <v>0</v>
      </c>
      <c r="T4814">
        <v>500000000</v>
      </c>
      <c r="X4814">
        <v>0</v>
      </c>
      <c r="Y4814">
        <v>500000000</v>
      </c>
      <c r="AA4814" t="s">
        <v>2027</v>
      </c>
    </row>
    <row r="4815" spans="1:27" ht="15" customHeight="1">
      <c r="A4815" s="962" t="s">
        <v>257</v>
      </c>
      <c r="B4815" t="s">
        <v>296</v>
      </c>
      <c r="C4815" t="s">
        <v>13</v>
      </c>
      <c r="D4815" t="s">
        <v>11</v>
      </c>
      <c r="E4815" t="s">
        <v>511</v>
      </c>
      <c r="F4815" t="s">
        <v>477</v>
      </c>
      <c r="J4815" t="s">
        <v>1999</v>
      </c>
      <c r="R4815">
        <v>0</v>
      </c>
      <c r="S4815">
        <v>0</v>
      </c>
      <c r="T4815">
        <v>500000000</v>
      </c>
      <c r="X4815">
        <v>0</v>
      </c>
      <c r="Y4815">
        <v>500000000</v>
      </c>
      <c r="AA4815" t="s">
        <v>2027</v>
      </c>
    </row>
    <row r="4816" spans="1:27" ht="15" customHeight="1">
      <c r="A4816" s="962" t="s">
        <v>257</v>
      </c>
      <c r="B4816" t="s">
        <v>316</v>
      </c>
      <c r="C4816" t="s">
        <v>13</v>
      </c>
      <c r="D4816" t="s">
        <v>11</v>
      </c>
      <c r="E4816" t="s">
        <v>511</v>
      </c>
      <c r="F4816" t="s">
        <v>477</v>
      </c>
      <c r="J4816" t="s">
        <v>2004</v>
      </c>
      <c r="R4816">
        <v>0</v>
      </c>
      <c r="S4816">
        <v>0</v>
      </c>
      <c r="T4816">
        <v>500000000</v>
      </c>
      <c r="X4816">
        <v>0</v>
      </c>
      <c r="Y4816">
        <v>500000000</v>
      </c>
      <c r="AA4816" t="s">
        <v>2027</v>
      </c>
    </row>
    <row r="4817" spans="1:27" ht="15" customHeight="1">
      <c r="A4817" s="962" t="s">
        <v>257</v>
      </c>
      <c r="B4817" t="s">
        <v>289</v>
      </c>
      <c r="C4817" t="s">
        <v>13</v>
      </c>
      <c r="D4817" t="s">
        <v>11</v>
      </c>
      <c r="E4817" t="s">
        <v>511</v>
      </c>
      <c r="F4817" t="s">
        <v>477</v>
      </c>
      <c r="R4817">
        <v>0</v>
      </c>
      <c r="S4817">
        <v>0</v>
      </c>
      <c r="T4817">
        <v>500000000</v>
      </c>
      <c r="X4817">
        <v>0</v>
      </c>
      <c r="Y4817">
        <v>500000000</v>
      </c>
      <c r="AA4817" t="s">
        <v>2027</v>
      </c>
    </row>
    <row r="4818" spans="1:27" ht="15" customHeight="1">
      <c r="A4818" s="962" t="s">
        <v>257</v>
      </c>
      <c r="B4818" t="s">
        <v>309</v>
      </c>
      <c r="C4818" t="s">
        <v>13</v>
      </c>
      <c r="D4818" t="s">
        <v>11</v>
      </c>
      <c r="E4818" t="s">
        <v>511</v>
      </c>
      <c r="F4818" t="s">
        <v>477</v>
      </c>
      <c r="R4818">
        <v>0</v>
      </c>
      <c r="S4818">
        <v>0</v>
      </c>
      <c r="T4818">
        <v>500000000</v>
      </c>
      <c r="X4818">
        <v>0</v>
      </c>
      <c r="Y4818">
        <v>500000000</v>
      </c>
      <c r="AA4818" t="s">
        <v>2027</v>
      </c>
    </row>
    <row r="4819" spans="1:27" ht="15" customHeight="1">
      <c r="A4819" s="962" t="s">
        <v>257</v>
      </c>
      <c r="B4819" t="s">
        <v>291</v>
      </c>
      <c r="C4819" t="s">
        <v>13</v>
      </c>
      <c r="D4819" t="s">
        <v>11</v>
      </c>
      <c r="E4819" t="s">
        <v>511</v>
      </c>
      <c r="F4819" t="s">
        <v>477</v>
      </c>
      <c r="R4819">
        <v>0</v>
      </c>
      <c r="S4819">
        <v>0</v>
      </c>
      <c r="T4819">
        <v>500000000</v>
      </c>
      <c r="X4819">
        <v>0</v>
      </c>
      <c r="Y4819">
        <v>500000000</v>
      </c>
      <c r="AA4819" t="s">
        <v>2027</v>
      </c>
    </row>
    <row r="4820" spans="1:27" ht="15" customHeight="1">
      <c r="A4820" s="962" t="s">
        <v>257</v>
      </c>
      <c r="B4820" t="s">
        <v>288</v>
      </c>
      <c r="C4820" t="s">
        <v>13</v>
      </c>
      <c r="D4820" t="s">
        <v>11</v>
      </c>
      <c r="E4820" t="s">
        <v>511</v>
      </c>
      <c r="F4820" t="s">
        <v>477</v>
      </c>
      <c r="R4820">
        <v>0</v>
      </c>
      <c r="S4820">
        <v>0</v>
      </c>
      <c r="T4820">
        <v>500000000</v>
      </c>
      <c r="X4820">
        <v>0</v>
      </c>
      <c r="Y4820">
        <v>500000000</v>
      </c>
      <c r="AA4820" t="s">
        <v>2027</v>
      </c>
    </row>
    <row r="4821" spans="1:27" ht="15" customHeight="1">
      <c r="A4821" s="962" t="s">
        <v>257</v>
      </c>
      <c r="B4821" t="s">
        <v>287</v>
      </c>
      <c r="C4821" t="s">
        <v>13</v>
      </c>
      <c r="D4821" t="s">
        <v>11</v>
      </c>
      <c r="E4821" t="s">
        <v>511</v>
      </c>
      <c r="F4821" t="s">
        <v>477</v>
      </c>
      <c r="R4821">
        <v>0</v>
      </c>
      <c r="S4821">
        <v>0</v>
      </c>
      <c r="T4821">
        <v>500000000</v>
      </c>
      <c r="X4821">
        <v>0</v>
      </c>
      <c r="Y4821">
        <v>500000000</v>
      </c>
      <c r="AA4821" t="s">
        <v>2027</v>
      </c>
    </row>
    <row r="4822" spans="1:27" ht="15" customHeight="1">
      <c r="A4822" s="962" t="s">
        <v>257</v>
      </c>
      <c r="B4822" t="s">
        <v>305</v>
      </c>
      <c r="C4822" t="s">
        <v>13</v>
      </c>
      <c r="D4822" t="s">
        <v>11</v>
      </c>
      <c r="E4822" t="s">
        <v>511</v>
      </c>
      <c r="F4822" t="s">
        <v>477</v>
      </c>
      <c r="R4822">
        <v>0</v>
      </c>
      <c r="S4822">
        <v>0</v>
      </c>
      <c r="T4822">
        <v>500000000</v>
      </c>
      <c r="X4822">
        <v>0</v>
      </c>
      <c r="Y4822">
        <v>500000000</v>
      </c>
      <c r="AA4822" t="s">
        <v>2027</v>
      </c>
    </row>
    <row r="4823" spans="1:27" ht="15" customHeight="1">
      <c r="A4823" s="962" t="s">
        <v>257</v>
      </c>
      <c r="B4823" t="s">
        <v>321</v>
      </c>
      <c r="C4823" t="s">
        <v>13</v>
      </c>
      <c r="D4823" t="s">
        <v>11</v>
      </c>
      <c r="E4823" t="s">
        <v>511</v>
      </c>
      <c r="F4823" t="s">
        <v>477</v>
      </c>
      <c r="R4823">
        <v>0</v>
      </c>
      <c r="S4823">
        <v>0</v>
      </c>
      <c r="T4823">
        <v>500000000</v>
      </c>
      <c r="X4823">
        <v>0</v>
      </c>
      <c r="Y4823">
        <v>500000000</v>
      </c>
      <c r="AA4823" t="s">
        <v>2027</v>
      </c>
    </row>
    <row r="4824" spans="1:27" ht="15" customHeight="1">
      <c r="A4824" s="962" t="s">
        <v>257</v>
      </c>
      <c r="B4824" t="s">
        <v>310</v>
      </c>
      <c r="C4824" t="s">
        <v>13</v>
      </c>
      <c r="D4824" t="s">
        <v>11</v>
      </c>
      <c r="E4824" t="s">
        <v>511</v>
      </c>
      <c r="F4824" t="s">
        <v>477</v>
      </c>
      <c r="R4824">
        <v>0</v>
      </c>
      <c r="S4824">
        <v>0</v>
      </c>
      <c r="T4824">
        <v>500000000</v>
      </c>
      <c r="X4824">
        <v>0</v>
      </c>
      <c r="Y4824">
        <v>500000000</v>
      </c>
      <c r="AA4824" t="s">
        <v>2027</v>
      </c>
    </row>
    <row r="4825" spans="1:27" ht="15" customHeight="1">
      <c r="A4825" s="962" t="s">
        <v>257</v>
      </c>
      <c r="B4825" t="s">
        <v>294</v>
      </c>
      <c r="C4825" t="s">
        <v>13</v>
      </c>
      <c r="D4825" t="s">
        <v>11</v>
      </c>
      <c r="E4825" t="s">
        <v>511</v>
      </c>
      <c r="F4825" t="s">
        <v>477</v>
      </c>
      <c r="R4825">
        <v>0</v>
      </c>
      <c r="S4825">
        <v>0</v>
      </c>
      <c r="T4825">
        <v>500000000</v>
      </c>
      <c r="X4825">
        <v>0</v>
      </c>
      <c r="Y4825">
        <v>500000000</v>
      </c>
      <c r="AA4825" t="s">
        <v>2027</v>
      </c>
    </row>
    <row r="4826" spans="1:27" ht="15" customHeight="1">
      <c r="A4826" s="962" t="s">
        <v>257</v>
      </c>
      <c r="B4826" t="s">
        <v>293</v>
      </c>
      <c r="C4826" t="s">
        <v>13</v>
      </c>
      <c r="D4826" t="s">
        <v>11</v>
      </c>
      <c r="E4826" t="s">
        <v>511</v>
      </c>
      <c r="F4826" t="s">
        <v>477</v>
      </c>
      <c r="R4826">
        <v>0</v>
      </c>
      <c r="S4826">
        <v>0</v>
      </c>
      <c r="T4826">
        <v>500000000</v>
      </c>
      <c r="X4826">
        <v>0</v>
      </c>
      <c r="Y4826">
        <v>500000000</v>
      </c>
      <c r="AA4826" t="s">
        <v>2027</v>
      </c>
    </row>
    <row r="4827" spans="1:27" ht="15" customHeight="1">
      <c r="A4827" s="962" t="s">
        <v>259</v>
      </c>
      <c r="B4827" t="s">
        <v>300</v>
      </c>
      <c r="C4827" t="s">
        <v>13</v>
      </c>
      <c r="D4827" t="s">
        <v>11</v>
      </c>
      <c r="E4827" t="s">
        <v>511</v>
      </c>
      <c r="F4827" t="s">
        <v>477</v>
      </c>
      <c r="R4827">
        <v>0</v>
      </c>
      <c r="S4827">
        <v>0</v>
      </c>
      <c r="T4827">
        <v>500000000</v>
      </c>
      <c r="X4827">
        <v>0</v>
      </c>
      <c r="Y4827">
        <v>500000000</v>
      </c>
      <c r="AA4827" t="s">
        <v>2027</v>
      </c>
    </row>
    <row r="4828" spans="1:27" ht="15" customHeight="1">
      <c r="A4828" s="962" t="s">
        <v>259</v>
      </c>
      <c r="B4828" t="s">
        <v>298</v>
      </c>
      <c r="C4828" t="s">
        <v>13</v>
      </c>
      <c r="D4828" t="s">
        <v>11</v>
      </c>
      <c r="E4828" t="s">
        <v>511</v>
      </c>
      <c r="F4828" t="s">
        <v>477</v>
      </c>
      <c r="R4828">
        <v>0</v>
      </c>
      <c r="S4828">
        <v>0</v>
      </c>
      <c r="T4828">
        <v>500000000</v>
      </c>
      <c r="X4828">
        <v>0</v>
      </c>
      <c r="Y4828">
        <v>500000000</v>
      </c>
      <c r="AA4828" t="s">
        <v>2027</v>
      </c>
    </row>
    <row r="4829" spans="1:27" ht="15" customHeight="1">
      <c r="A4829" s="962" t="s">
        <v>259</v>
      </c>
      <c r="B4829" t="s">
        <v>297</v>
      </c>
      <c r="C4829" t="s">
        <v>13</v>
      </c>
      <c r="D4829" t="s">
        <v>11</v>
      </c>
      <c r="E4829" t="s">
        <v>511</v>
      </c>
      <c r="F4829" t="s">
        <v>477</v>
      </c>
      <c r="R4829">
        <v>0</v>
      </c>
      <c r="S4829">
        <v>0</v>
      </c>
      <c r="T4829">
        <v>500000000</v>
      </c>
      <c r="X4829">
        <v>0</v>
      </c>
      <c r="Y4829">
        <v>500000000</v>
      </c>
      <c r="AA4829" t="s">
        <v>2027</v>
      </c>
    </row>
    <row r="4830" spans="1:27" ht="15" customHeight="1">
      <c r="A4830" s="962" t="s">
        <v>259</v>
      </c>
      <c r="B4830" t="s">
        <v>288</v>
      </c>
      <c r="C4830" t="s">
        <v>13</v>
      </c>
      <c r="D4830" t="s">
        <v>11</v>
      </c>
      <c r="E4830" t="s">
        <v>511</v>
      </c>
      <c r="F4830" t="s">
        <v>477</v>
      </c>
      <c r="R4830">
        <v>0</v>
      </c>
      <c r="S4830">
        <v>0</v>
      </c>
      <c r="T4830">
        <v>500000000</v>
      </c>
      <c r="X4830">
        <v>0</v>
      </c>
      <c r="Y4830">
        <v>500000000</v>
      </c>
      <c r="AA4830" t="s">
        <v>2027</v>
      </c>
    </row>
    <row r="4831" spans="1:27" ht="15" customHeight="1">
      <c r="A4831" s="962" t="s">
        <v>259</v>
      </c>
      <c r="B4831" t="s">
        <v>287</v>
      </c>
      <c r="C4831" t="s">
        <v>13</v>
      </c>
      <c r="D4831" t="s">
        <v>11</v>
      </c>
      <c r="E4831" t="s">
        <v>511</v>
      </c>
      <c r="F4831" t="s">
        <v>477</v>
      </c>
      <c r="R4831">
        <v>0</v>
      </c>
      <c r="S4831">
        <v>0</v>
      </c>
      <c r="T4831">
        <v>500000000</v>
      </c>
      <c r="X4831">
        <v>0</v>
      </c>
      <c r="Y4831">
        <v>500000000</v>
      </c>
      <c r="AA4831" t="s">
        <v>2027</v>
      </c>
    </row>
    <row r="4832" spans="1:27" ht="15" customHeight="1">
      <c r="A4832" s="962" t="s">
        <v>259</v>
      </c>
      <c r="B4832" t="s">
        <v>321</v>
      </c>
      <c r="C4832" t="s">
        <v>13</v>
      </c>
      <c r="D4832" t="s">
        <v>11</v>
      </c>
      <c r="E4832" t="s">
        <v>511</v>
      </c>
      <c r="F4832" t="s">
        <v>477</v>
      </c>
      <c r="R4832">
        <v>0</v>
      </c>
      <c r="S4832">
        <v>0</v>
      </c>
      <c r="T4832">
        <v>500000000</v>
      </c>
      <c r="X4832">
        <v>0</v>
      </c>
      <c r="Y4832">
        <v>500000000</v>
      </c>
      <c r="AA4832" t="s">
        <v>2027</v>
      </c>
    </row>
    <row r="4833" spans="1:27" ht="15" customHeight="1">
      <c r="A4833" s="962" t="s">
        <v>259</v>
      </c>
      <c r="B4833" t="s">
        <v>299</v>
      </c>
      <c r="C4833" t="s">
        <v>13</v>
      </c>
      <c r="D4833" t="s">
        <v>11</v>
      </c>
      <c r="E4833" t="s">
        <v>511</v>
      </c>
      <c r="F4833" t="s">
        <v>477</v>
      </c>
      <c r="R4833">
        <v>0</v>
      </c>
      <c r="S4833">
        <v>0</v>
      </c>
      <c r="T4833">
        <v>500000000</v>
      </c>
      <c r="X4833">
        <v>0</v>
      </c>
      <c r="Y4833">
        <v>500000000</v>
      </c>
      <c r="AA4833" t="s">
        <v>2027</v>
      </c>
    </row>
    <row r="4834" spans="1:27" ht="15" customHeight="1">
      <c r="A4834" s="962" t="s">
        <v>259</v>
      </c>
      <c r="B4834" t="s">
        <v>301</v>
      </c>
      <c r="C4834" t="s">
        <v>13</v>
      </c>
      <c r="D4834" t="s">
        <v>11</v>
      </c>
      <c r="E4834" t="s">
        <v>511</v>
      </c>
      <c r="F4834" t="s">
        <v>477</v>
      </c>
      <c r="R4834">
        <v>0</v>
      </c>
      <c r="S4834">
        <v>0</v>
      </c>
      <c r="T4834">
        <v>500000000</v>
      </c>
      <c r="X4834">
        <v>0</v>
      </c>
      <c r="Y4834">
        <v>500000000</v>
      </c>
      <c r="AA4834" t="s">
        <v>2027</v>
      </c>
    </row>
    <row r="4835" spans="1:27" ht="15" customHeight="1">
      <c r="A4835" s="962" t="s">
        <v>260</v>
      </c>
      <c r="B4835" t="s">
        <v>299</v>
      </c>
      <c r="C4835" t="s">
        <v>13</v>
      </c>
      <c r="D4835" t="s">
        <v>11</v>
      </c>
      <c r="E4835" t="s">
        <v>511</v>
      </c>
      <c r="F4835" t="s">
        <v>477</v>
      </c>
      <c r="R4835">
        <v>0</v>
      </c>
      <c r="S4835">
        <v>0</v>
      </c>
      <c r="T4835">
        <v>0</v>
      </c>
      <c r="X4835">
        <v>0</v>
      </c>
      <c r="Y4835">
        <v>500000000</v>
      </c>
      <c r="AA4835" t="s">
        <v>2029</v>
      </c>
    </row>
    <row r="4836" spans="1:27" ht="15" customHeight="1">
      <c r="A4836" s="962" t="s">
        <v>260</v>
      </c>
      <c r="B4836" t="s">
        <v>312</v>
      </c>
      <c r="C4836" t="s">
        <v>13</v>
      </c>
      <c r="D4836" t="s">
        <v>11</v>
      </c>
      <c r="E4836" t="s">
        <v>511</v>
      </c>
      <c r="F4836" t="s">
        <v>477</v>
      </c>
      <c r="R4836">
        <v>0</v>
      </c>
      <c r="S4836">
        <v>0</v>
      </c>
      <c r="T4836">
        <v>0</v>
      </c>
      <c r="X4836">
        <v>0</v>
      </c>
      <c r="Y4836">
        <v>500000000</v>
      </c>
      <c r="AA4836" t="s">
        <v>2029</v>
      </c>
    </row>
    <row r="4837" spans="1:27" ht="15" customHeight="1">
      <c r="A4837" s="962" t="s">
        <v>260</v>
      </c>
      <c r="B4837" t="s">
        <v>298</v>
      </c>
      <c r="C4837" t="s">
        <v>13</v>
      </c>
      <c r="D4837" t="s">
        <v>11</v>
      </c>
      <c r="E4837" t="s">
        <v>511</v>
      </c>
      <c r="F4837" t="s">
        <v>477</v>
      </c>
      <c r="R4837">
        <v>0</v>
      </c>
      <c r="S4837">
        <v>0</v>
      </c>
      <c r="T4837">
        <v>0</v>
      </c>
      <c r="X4837">
        <v>0</v>
      </c>
      <c r="Y4837">
        <v>500000000</v>
      </c>
      <c r="AA4837" t="s">
        <v>2029</v>
      </c>
    </row>
    <row r="4838" spans="1:27" ht="15" customHeight="1">
      <c r="A4838" s="962" t="s">
        <v>260</v>
      </c>
      <c r="B4838" t="s">
        <v>297</v>
      </c>
      <c r="C4838" t="s">
        <v>13</v>
      </c>
      <c r="D4838" t="s">
        <v>11</v>
      </c>
      <c r="E4838" t="s">
        <v>511</v>
      </c>
      <c r="F4838" t="s">
        <v>477</v>
      </c>
      <c r="R4838">
        <v>0</v>
      </c>
      <c r="S4838">
        <v>0</v>
      </c>
      <c r="T4838">
        <v>0</v>
      </c>
      <c r="X4838">
        <v>0</v>
      </c>
      <c r="Y4838">
        <v>500000000</v>
      </c>
      <c r="AA4838" t="s">
        <v>2029</v>
      </c>
    </row>
    <row r="4839" spans="1:27" ht="15" customHeight="1">
      <c r="A4839" s="962" t="s">
        <v>260</v>
      </c>
      <c r="B4839" t="s">
        <v>288</v>
      </c>
      <c r="C4839" t="s">
        <v>13</v>
      </c>
      <c r="D4839" t="s">
        <v>11</v>
      </c>
      <c r="E4839" t="s">
        <v>511</v>
      </c>
      <c r="F4839" t="s">
        <v>477</v>
      </c>
      <c r="R4839">
        <v>0</v>
      </c>
      <c r="S4839">
        <v>0</v>
      </c>
      <c r="T4839">
        <v>0</v>
      </c>
      <c r="X4839">
        <v>0</v>
      </c>
      <c r="Y4839">
        <v>500000000</v>
      </c>
      <c r="AA4839" t="s">
        <v>2029</v>
      </c>
    </row>
    <row r="4840" spans="1:27" ht="15" customHeight="1">
      <c r="A4840" s="962" t="s">
        <v>260</v>
      </c>
      <c r="B4840" t="s">
        <v>287</v>
      </c>
      <c r="C4840" t="s">
        <v>13</v>
      </c>
      <c r="D4840" t="s">
        <v>11</v>
      </c>
      <c r="E4840" t="s">
        <v>511</v>
      </c>
      <c r="F4840" t="s">
        <v>477</v>
      </c>
      <c r="R4840">
        <v>0</v>
      </c>
      <c r="X4840">
        <v>0</v>
      </c>
      <c r="Y4840">
        <v>500000000</v>
      </c>
      <c r="AA4840" t="s">
        <v>2025</v>
      </c>
    </row>
    <row r="4841" spans="1:27" ht="15" customHeight="1">
      <c r="A4841" s="962" t="s">
        <v>260</v>
      </c>
      <c r="B4841" t="s">
        <v>309</v>
      </c>
      <c r="C4841" t="s">
        <v>13</v>
      </c>
      <c r="D4841" t="s">
        <v>11</v>
      </c>
      <c r="E4841" t="s">
        <v>511</v>
      </c>
      <c r="F4841" t="s">
        <v>477</v>
      </c>
      <c r="R4841">
        <v>0</v>
      </c>
      <c r="S4841">
        <v>0</v>
      </c>
      <c r="T4841">
        <v>0</v>
      </c>
      <c r="X4841">
        <v>0</v>
      </c>
      <c r="Y4841">
        <v>500000000</v>
      </c>
      <c r="AA4841" t="s">
        <v>2029</v>
      </c>
    </row>
    <row r="4842" spans="1:27" ht="15" customHeight="1">
      <c r="A4842" s="962" t="s">
        <v>260</v>
      </c>
      <c r="B4842" t="s">
        <v>305</v>
      </c>
      <c r="C4842" t="s">
        <v>13</v>
      </c>
      <c r="D4842" t="s">
        <v>11</v>
      </c>
      <c r="E4842" t="s">
        <v>511</v>
      </c>
      <c r="F4842" t="s">
        <v>477</v>
      </c>
      <c r="R4842">
        <v>0</v>
      </c>
      <c r="S4842">
        <v>0</v>
      </c>
      <c r="T4842">
        <v>0</v>
      </c>
      <c r="X4842">
        <v>0</v>
      </c>
      <c r="Y4842">
        <v>500000000</v>
      </c>
      <c r="AA4842" t="s">
        <v>2029</v>
      </c>
    </row>
    <row r="4843" spans="1:27" ht="15" customHeight="1">
      <c r="A4843" s="962" t="s">
        <v>261</v>
      </c>
      <c r="B4843" t="s">
        <v>290</v>
      </c>
      <c r="C4843" t="s">
        <v>13</v>
      </c>
      <c r="D4843" t="s">
        <v>11</v>
      </c>
      <c r="E4843" t="s">
        <v>511</v>
      </c>
      <c r="F4843" t="s">
        <v>477</v>
      </c>
      <c r="R4843">
        <v>11.9</v>
      </c>
      <c r="S4843">
        <v>0</v>
      </c>
      <c r="T4843">
        <v>51</v>
      </c>
      <c r="X4843">
        <v>0</v>
      </c>
      <c r="Y4843">
        <v>500000000</v>
      </c>
      <c r="AA4843" t="s">
        <v>2029</v>
      </c>
    </row>
    <row r="4844" spans="1:27" ht="15" customHeight="1">
      <c r="A4844" s="962" t="s">
        <v>261</v>
      </c>
      <c r="B4844" t="s">
        <v>292</v>
      </c>
      <c r="C4844" t="s">
        <v>13</v>
      </c>
      <c r="D4844" t="s">
        <v>11</v>
      </c>
      <c r="E4844" t="s">
        <v>511</v>
      </c>
      <c r="F4844" t="s">
        <v>477</v>
      </c>
      <c r="R4844">
        <v>15.2</v>
      </c>
      <c r="S4844">
        <v>0</v>
      </c>
      <c r="T4844">
        <v>51</v>
      </c>
      <c r="X4844">
        <v>0</v>
      </c>
      <c r="Y4844">
        <v>500000000</v>
      </c>
      <c r="AA4844" t="s">
        <v>2029</v>
      </c>
    </row>
    <row r="4845" spans="1:27" ht="15" customHeight="1">
      <c r="A4845" s="962" t="s">
        <v>261</v>
      </c>
      <c r="B4845" t="s">
        <v>295</v>
      </c>
      <c r="C4845" t="s">
        <v>13</v>
      </c>
      <c r="D4845" t="s">
        <v>11</v>
      </c>
      <c r="E4845" t="s">
        <v>511</v>
      </c>
      <c r="F4845" t="s">
        <v>477</v>
      </c>
      <c r="R4845">
        <v>11.9</v>
      </c>
      <c r="S4845">
        <v>0</v>
      </c>
      <c r="T4845">
        <v>51</v>
      </c>
      <c r="X4845">
        <v>0</v>
      </c>
      <c r="Y4845">
        <v>500000000</v>
      </c>
      <c r="AA4845" t="s">
        <v>2029</v>
      </c>
    </row>
    <row r="4846" spans="1:27" ht="15" customHeight="1">
      <c r="A4846" s="962" t="s">
        <v>261</v>
      </c>
      <c r="B4846" t="s">
        <v>296</v>
      </c>
      <c r="C4846" t="s">
        <v>13</v>
      </c>
      <c r="D4846" t="s">
        <v>11</v>
      </c>
      <c r="E4846" t="s">
        <v>511</v>
      </c>
      <c r="F4846" t="s">
        <v>477</v>
      </c>
      <c r="R4846">
        <v>11.9</v>
      </c>
      <c r="S4846">
        <v>0</v>
      </c>
      <c r="T4846">
        <v>51</v>
      </c>
      <c r="X4846">
        <v>0</v>
      </c>
      <c r="Y4846">
        <v>500000000</v>
      </c>
      <c r="AA4846" t="s">
        <v>2029</v>
      </c>
    </row>
    <row r="4847" spans="1:27" ht="15" customHeight="1">
      <c r="A4847" s="962" t="s">
        <v>261</v>
      </c>
      <c r="B4847" t="s">
        <v>289</v>
      </c>
      <c r="C4847" t="s">
        <v>13</v>
      </c>
      <c r="D4847" t="s">
        <v>11</v>
      </c>
      <c r="E4847" t="s">
        <v>511</v>
      </c>
      <c r="F4847" t="s">
        <v>477</v>
      </c>
      <c r="G4847" t="s">
        <v>600</v>
      </c>
      <c r="I4847" t="s">
        <v>486</v>
      </c>
      <c r="J4847" t="s">
        <v>519</v>
      </c>
      <c r="K4847" t="s">
        <v>333</v>
      </c>
      <c r="L4847" t="s">
        <v>487</v>
      </c>
      <c r="M4847" t="s">
        <v>64</v>
      </c>
      <c r="O4847" t="s">
        <v>361</v>
      </c>
      <c r="P4847" t="s">
        <v>336</v>
      </c>
      <c r="Q4847" t="s">
        <v>337</v>
      </c>
      <c r="R4847">
        <v>114</v>
      </c>
      <c r="U4847">
        <v>113.56</v>
      </c>
      <c r="V4847">
        <v>5.68</v>
      </c>
      <c r="W4847">
        <v>0.1</v>
      </c>
      <c r="X4847">
        <v>0</v>
      </c>
      <c r="Y4847">
        <v>500000000</v>
      </c>
      <c r="Z4847">
        <v>0</v>
      </c>
      <c r="AA4847" t="s">
        <v>2028</v>
      </c>
    </row>
    <row r="4848" spans="1:27" ht="15" customHeight="1">
      <c r="A4848" s="962" t="s">
        <v>261</v>
      </c>
      <c r="B4848" t="s">
        <v>291</v>
      </c>
      <c r="C4848" t="s">
        <v>13</v>
      </c>
      <c r="D4848" t="s">
        <v>11</v>
      </c>
      <c r="E4848" t="s">
        <v>511</v>
      </c>
      <c r="F4848" t="s">
        <v>477</v>
      </c>
      <c r="R4848">
        <v>77.8</v>
      </c>
      <c r="S4848">
        <v>62.6</v>
      </c>
      <c r="T4848">
        <v>113.6</v>
      </c>
      <c r="X4848">
        <v>0</v>
      </c>
      <c r="Y4848">
        <v>500000000</v>
      </c>
      <c r="AA4848" t="s">
        <v>2029</v>
      </c>
    </row>
    <row r="4849" spans="1:27" ht="15" customHeight="1">
      <c r="A4849" s="962" t="s">
        <v>261</v>
      </c>
      <c r="B4849" t="s">
        <v>288</v>
      </c>
      <c r="C4849" t="s">
        <v>13</v>
      </c>
      <c r="D4849" t="s">
        <v>11</v>
      </c>
      <c r="E4849" t="s">
        <v>511</v>
      </c>
      <c r="F4849" t="s">
        <v>477</v>
      </c>
      <c r="R4849">
        <v>114</v>
      </c>
      <c r="X4849">
        <v>0</v>
      </c>
      <c r="Y4849">
        <v>500000000</v>
      </c>
      <c r="AA4849" t="s">
        <v>2025</v>
      </c>
    </row>
    <row r="4850" spans="1:27" ht="15" customHeight="1">
      <c r="A4850" s="962" t="s">
        <v>261</v>
      </c>
      <c r="B4850" t="s">
        <v>287</v>
      </c>
      <c r="C4850" t="s">
        <v>13</v>
      </c>
      <c r="D4850" t="s">
        <v>11</v>
      </c>
      <c r="E4850" t="s">
        <v>511</v>
      </c>
      <c r="F4850" t="s">
        <v>477</v>
      </c>
      <c r="R4850">
        <v>114</v>
      </c>
      <c r="X4850">
        <v>0</v>
      </c>
      <c r="Y4850">
        <v>500000000</v>
      </c>
      <c r="AA4850" t="s">
        <v>2025</v>
      </c>
    </row>
    <row r="4851" spans="1:27" ht="15" customHeight="1">
      <c r="A4851" s="962" t="s">
        <v>261</v>
      </c>
      <c r="B4851" t="s">
        <v>321</v>
      </c>
      <c r="C4851" t="s">
        <v>13</v>
      </c>
      <c r="D4851" t="s">
        <v>11</v>
      </c>
      <c r="E4851" t="s">
        <v>511</v>
      </c>
      <c r="F4851" t="s">
        <v>477</v>
      </c>
      <c r="H4851" t="s">
        <v>488</v>
      </c>
      <c r="I4851" t="s">
        <v>353</v>
      </c>
      <c r="K4851" t="s">
        <v>333</v>
      </c>
      <c r="L4851" t="s">
        <v>489</v>
      </c>
      <c r="M4851" t="s">
        <v>59</v>
      </c>
      <c r="O4851" t="s">
        <v>335</v>
      </c>
      <c r="P4851" t="s">
        <v>336</v>
      </c>
      <c r="Q4851" t="s">
        <v>337</v>
      </c>
      <c r="R4851">
        <v>9.52</v>
      </c>
      <c r="U4851">
        <v>9.52</v>
      </c>
      <c r="V4851">
        <v>0.48</v>
      </c>
      <c r="W4851">
        <v>0.1</v>
      </c>
      <c r="X4851">
        <v>0</v>
      </c>
      <c r="Y4851">
        <v>500000000</v>
      </c>
      <c r="Z4851">
        <v>0</v>
      </c>
      <c r="AA4851" t="s">
        <v>2028</v>
      </c>
    </row>
    <row r="4852" spans="1:27" ht="15" customHeight="1">
      <c r="A4852" s="962" t="s">
        <v>261</v>
      </c>
      <c r="B4852" t="s">
        <v>294</v>
      </c>
      <c r="C4852" t="s">
        <v>13</v>
      </c>
      <c r="D4852" t="s">
        <v>11</v>
      </c>
      <c r="E4852" t="s">
        <v>511</v>
      </c>
      <c r="F4852" t="s">
        <v>477</v>
      </c>
      <c r="G4852" t="s">
        <v>601</v>
      </c>
      <c r="I4852" t="s">
        <v>358</v>
      </c>
      <c r="J4852" t="s">
        <v>519</v>
      </c>
      <c r="K4852" t="s">
        <v>333</v>
      </c>
      <c r="L4852" t="s">
        <v>491</v>
      </c>
      <c r="M4852" t="s">
        <v>64</v>
      </c>
      <c r="O4852" t="s">
        <v>361</v>
      </c>
      <c r="P4852" t="s">
        <v>336</v>
      </c>
      <c r="Q4852" t="s">
        <v>337</v>
      </c>
      <c r="R4852">
        <v>62.6</v>
      </c>
      <c r="U4852">
        <v>62.59</v>
      </c>
      <c r="V4852">
        <v>3.13</v>
      </c>
      <c r="W4852">
        <v>0.1</v>
      </c>
      <c r="X4852">
        <v>0</v>
      </c>
      <c r="Y4852">
        <v>500000000</v>
      </c>
      <c r="Z4852">
        <v>0</v>
      </c>
      <c r="AA4852" t="s">
        <v>2028</v>
      </c>
    </row>
    <row r="4853" spans="1:27" ht="15" customHeight="1">
      <c r="A4853" s="962" t="s">
        <v>261</v>
      </c>
      <c r="B4853" t="s">
        <v>293</v>
      </c>
      <c r="C4853" t="s">
        <v>13</v>
      </c>
      <c r="D4853" t="s">
        <v>11</v>
      </c>
      <c r="E4853" t="s">
        <v>511</v>
      </c>
      <c r="F4853" t="s">
        <v>477</v>
      </c>
      <c r="R4853">
        <v>62.6</v>
      </c>
      <c r="X4853">
        <v>0</v>
      </c>
      <c r="Y4853">
        <v>500000000</v>
      </c>
      <c r="AA4853" t="s">
        <v>2025</v>
      </c>
    </row>
    <row r="4854" spans="1:27" ht="15" customHeight="1">
      <c r="A4854" s="962" t="s">
        <v>261</v>
      </c>
      <c r="B4854" t="s">
        <v>324</v>
      </c>
      <c r="C4854" t="s">
        <v>13</v>
      </c>
      <c r="D4854" t="s">
        <v>11</v>
      </c>
      <c r="E4854" t="s">
        <v>511</v>
      </c>
      <c r="F4854" t="s">
        <v>477</v>
      </c>
      <c r="L4854" t="s">
        <v>1977</v>
      </c>
      <c r="N4854" t="s">
        <v>230</v>
      </c>
      <c r="O4854" t="s">
        <v>882</v>
      </c>
      <c r="P4854" t="s">
        <v>1978</v>
      </c>
      <c r="Q4854" t="s">
        <v>2003</v>
      </c>
      <c r="R4854">
        <v>14.2</v>
      </c>
      <c r="X4854">
        <v>0</v>
      </c>
      <c r="Y4854">
        <v>500000000</v>
      </c>
      <c r="AA4854" t="s">
        <v>2025</v>
      </c>
    </row>
    <row r="4855" spans="1:27" ht="15" customHeight="1">
      <c r="A4855" s="962" t="s">
        <v>262</v>
      </c>
      <c r="B4855" t="s">
        <v>297</v>
      </c>
      <c r="C4855" t="s">
        <v>13</v>
      </c>
      <c r="D4855" t="s">
        <v>11</v>
      </c>
      <c r="E4855" t="s">
        <v>511</v>
      </c>
      <c r="F4855" t="s">
        <v>477</v>
      </c>
      <c r="J4855" t="s">
        <v>2000</v>
      </c>
      <c r="L4855" t="s">
        <v>2001</v>
      </c>
      <c r="O4855" t="s">
        <v>882</v>
      </c>
      <c r="P4855" t="s">
        <v>868</v>
      </c>
      <c r="Q4855" t="s">
        <v>869</v>
      </c>
      <c r="R4855">
        <v>42.5</v>
      </c>
      <c r="X4855">
        <v>0</v>
      </c>
      <c r="Y4855">
        <v>500000000</v>
      </c>
      <c r="AA4855" t="s">
        <v>2025</v>
      </c>
    </row>
    <row r="4856" spans="1:27" ht="15" customHeight="1">
      <c r="A4856" s="962" t="s">
        <v>262</v>
      </c>
      <c r="B4856" t="s">
        <v>288</v>
      </c>
      <c r="C4856" t="s">
        <v>13</v>
      </c>
      <c r="D4856" t="s">
        <v>11</v>
      </c>
      <c r="E4856" t="s">
        <v>511</v>
      </c>
      <c r="F4856" t="s">
        <v>477</v>
      </c>
      <c r="R4856">
        <v>42.5</v>
      </c>
      <c r="X4856">
        <v>0</v>
      </c>
      <c r="Y4856">
        <v>500000000</v>
      </c>
      <c r="AA4856" t="s">
        <v>2025</v>
      </c>
    </row>
    <row r="4857" spans="1:27" ht="15" customHeight="1">
      <c r="A4857" s="962" t="s">
        <v>262</v>
      </c>
      <c r="B4857" t="s">
        <v>287</v>
      </c>
      <c r="C4857" t="s">
        <v>13</v>
      </c>
      <c r="D4857" t="s">
        <v>11</v>
      </c>
      <c r="E4857" t="s">
        <v>511</v>
      </c>
      <c r="F4857" t="s">
        <v>477</v>
      </c>
      <c r="R4857">
        <v>42.5</v>
      </c>
      <c r="X4857">
        <v>0</v>
      </c>
      <c r="Y4857">
        <v>500000000</v>
      </c>
      <c r="AA4857" t="s">
        <v>2025</v>
      </c>
    </row>
    <row r="4858" spans="1:27" ht="15" customHeight="1">
      <c r="A4858" s="962" t="s">
        <v>262</v>
      </c>
      <c r="B4858" t="s">
        <v>299</v>
      </c>
      <c r="C4858" t="s">
        <v>13</v>
      </c>
      <c r="D4858" t="s">
        <v>11</v>
      </c>
      <c r="E4858" t="s">
        <v>511</v>
      </c>
      <c r="F4858" t="s">
        <v>477</v>
      </c>
      <c r="R4858">
        <v>9.81</v>
      </c>
      <c r="S4858">
        <v>0</v>
      </c>
      <c r="T4858">
        <v>42.5</v>
      </c>
      <c r="X4858">
        <v>0</v>
      </c>
      <c r="Y4858">
        <v>500000000</v>
      </c>
      <c r="AA4858" t="s">
        <v>2029</v>
      </c>
    </row>
    <row r="4859" spans="1:27" ht="15" customHeight="1">
      <c r="A4859" s="962" t="s">
        <v>262</v>
      </c>
      <c r="B4859" t="s">
        <v>301</v>
      </c>
      <c r="C4859" t="s">
        <v>13</v>
      </c>
      <c r="D4859" t="s">
        <v>11</v>
      </c>
      <c r="E4859" t="s">
        <v>511</v>
      </c>
      <c r="F4859" t="s">
        <v>477</v>
      </c>
      <c r="R4859">
        <v>3.27</v>
      </c>
      <c r="S4859">
        <v>0</v>
      </c>
      <c r="T4859">
        <v>42.5</v>
      </c>
      <c r="X4859">
        <v>0</v>
      </c>
      <c r="Y4859">
        <v>500000000</v>
      </c>
      <c r="AA4859" t="s">
        <v>2029</v>
      </c>
    </row>
    <row r="4860" spans="1:27" ht="15" customHeight="1">
      <c r="A4860" s="962" t="s">
        <v>262</v>
      </c>
      <c r="B4860" t="s">
        <v>302</v>
      </c>
      <c r="C4860" t="s">
        <v>13</v>
      </c>
      <c r="D4860" t="s">
        <v>11</v>
      </c>
      <c r="E4860" t="s">
        <v>511</v>
      </c>
      <c r="F4860" t="s">
        <v>477</v>
      </c>
      <c r="R4860">
        <v>3.27</v>
      </c>
      <c r="S4860">
        <v>0</v>
      </c>
      <c r="T4860">
        <v>42.5</v>
      </c>
      <c r="X4860">
        <v>0</v>
      </c>
      <c r="Y4860">
        <v>500000000</v>
      </c>
      <c r="AA4860" t="s">
        <v>2029</v>
      </c>
    </row>
    <row r="4861" spans="1:27" ht="15" customHeight="1">
      <c r="A4861" s="962" t="s">
        <v>262</v>
      </c>
      <c r="B4861" t="s">
        <v>303</v>
      </c>
      <c r="C4861" t="s">
        <v>13</v>
      </c>
      <c r="D4861" t="s">
        <v>11</v>
      </c>
      <c r="E4861" t="s">
        <v>511</v>
      </c>
      <c r="F4861" t="s">
        <v>477</v>
      </c>
      <c r="R4861">
        <v>26.1</v>
      </c>
      <c r="S4861">
        <v>0</v>
      </c>
      <c r="T4861">
        <v>42.5</v>
      </c>
      <c r="X4861">
        <v>0</v>
      </c>
      <c r="Y4861">
        <v>500000000</v>
      </c>
      <c r="AA4861" t="s">
        <v>2029</v>
      </c>
    </row>
    <row r="4862" spans="1:27" ht="15" customHeight="1">
      <c r="A4862" s="962" t="s">
        <v>262</v>
      </c>
      <c r="B4862" t="s">
        <v>298</v>
      </c>
      <c r="C4862" t="s">
        <v>13</v>
      </c>
      <c r="D4862" t="s">
        <v>11</v>
      </c>
      <c r="E4862" t="s">
        <v>511</v>
      </c>
      <c r="F4862" t="s">
        <v>477</v>
      </c>
      <c r="R4862">
        <v>16.3</v>
      </c>
      <c r="S4862">
        <v>0</v>
      </c>
      <c r="T4862">
        <v>42.5</v>
      </c>
      <c r="X4862">
        <v>0</v>
      </c>
      <c r="Y4862">
        <v>500000000</v>
      </c>
      <c r="AA4862" t="s">
        <v>2029</v>
      </c>
    </row>
    <row r="4863" spans="1:27" ht="15" customHeight="1">
      <c r="A4863" s="962" t="s">
        <v>262</v>
      </c>
      <c r="B4863" t="s">
        <v>300</v>
      </c>
      <c r="C4863" t="s">
        <v>13</v>
      </c>
      <c r="D4863" t="s">
        <v>11</v>
      </c>
      <c r="E4863" t="s">
        <v>511</v>
      </c>
      <c r="F4863" t="s">
        <v>477</v>
      </c>
      <c r="R4863">
        <v>6.54</v>
      </c>
      <c r="S4863">
        <v>0</v>
      </c>
      <c r="T4863">
        <v>42.5</v>
      </c>
      <c r="X4863">
        <v>0</v>
      </c>
      <c r="Y4863">
        <v>500000000</v>
      </c>
      <c r="AA4863" t="s">
        <v>2029</v>
      </c>
    </row>
    <row r="4864" spans="1:27" ht="15" customHeight="1">
      <c r="A4864" s="962" t="s">
        <v>262</v>
      </c>
      <c r="B4864" t="s">
        <v>321</v>
      </c>
      <c r="C4864" t="s">
        <v>13</v>
      </c>
      <c r="D4864" t="s">
        <v>11</v>
      </c>
      <c r="E4864" t="s">
        <v>511</v>
      </c>
      <c r="F4864" t="s">
        <v>477</v>
      </c>
      <c r="H4864" t="s">
        <v>602</v>
      </c>
      <c r="I4864" t="s">
        <v>353</v>
      </c>
      <c r="K4864" t="s">
        <v>333</v>
      </c>
      <c r="L4864" t="s">
        <v>493</v>
      </c>
      <c r="M4864" t="s">
        <v>58</v>
      </c>
      <c r="O4864" t="s">
        <v>335</v>
      </c>
      <c r="P4864" t="s">
        <v>336</v>
      </c>
      <c r="Q4864" t="s">
        <v>337</v>
      </c>
      <c r="R4864">
        <v>0.76</v>
      </c>
      <c r="U4864">
        <v>0.76</v>
      </c>
      <c r="V4864">
        <v>0.04</v>
      </c>
      <c r="W4864">
        <v>0.1</v>
      </c>
      <c r="X4864">
        <v>0</v>
      </c>
      <c r="Y4864">
        <v>500000000</v>
      </c>
      <c r="Z4864">
        <v>0</v>
      </c>
      <c r="AA4864" t="s">
        <v>2028</v>
      </c>
    </row>
    <row r="4865" spans="1:27" ht="15" customHeight="1">
      <c r="A4865" s="962" t="s">
        <v>263</v>
      </c>
      <c r="B4865" t="s">
        <v>290</v>
      </c>
      <c r="C4865" t="s">
        <v>13</v>
      </c>
      <c r="D4865" t="s">
        <v>11</v>
      </c>
      <c r="E4865" t="s">
        <v>511</v>
      </c>
      <c r="F4865" t="s">
        <v>477</v>
      </c>
      <c r="R4865">
        <v>17.899999999999999</v>
      </c>
      <c r="S4865">
        <v>0</v>
      </c>
      <c r="T4865">
        <v>58.3</v>
      </c>
      <c r="X4865">
        <v>0</v>
      </c>
      <c r="Y4865">
        <v>500000000</v>
      </c>
      <c r="AA4865" t="s">
        <v>2029</v>
      </c>
    </row>
    <row r="4866" spans="1:27" ht="15" customHeight="1">
      <c r="A4866" s="962" t="s">
        <v>263</v>
      </c>
      <c r="B4866" t="s">
        <v>292</v>
      </c>
      <c r="C4866" t="s">
        <v>13</v>
      </c>
      <c r="D4866" t="s">
        <v>11</v>
      </c>
      <c r="E4866" t="s">
        <v>511</v>
      </c>
      <c r="F4866" t="s">
        <v>477</v>
      </c>
      <c r="R4866">
        <v>4.4400000000000004</v>
      </c>
      <c r="S4866">
        <v>0</v>
      </c>
      <c r="T4866">
        <v>58.3</v>
      </c>
      <c r="X4866">
        <v>0</v>
      </c>
      <c r="Y4866">
        <v>500000000</v>
      </c>
      <c r="AA4866" t="s">
        <v>2029</v>
      </c>
    </row>
    <row r="4867" spans="1:27" ht="15" customHeight="1">
      <c r="A4867" s="962" t="s">
        <v>263</v>
      </c>
      <c r="B4867" t="s">
        <v>295</v>
      </c>
      <c r="C4867" t="s">
        <v>13</v>
      </c>
      <c r="D4867" t="s">
        <v>11</v>
      </c>
      <c r="E4867" t="s">
        <v>511</v>
      </c>
      <c r="F4867" t="s">
        <v>477</v>
      </c>
      <c r="R4867">
        <v>17.899999999999999</v>
      </c>
      <c r="S4867">
        <v>0</v>
      </c>
      <c r="T4867">
        <v>58.3</v>
      </c>
      <c r="X4867">
        <v>0</v>
      </c>
      <c r="Y4867">
        <v>500000000</v>
      </c>
      <c r="AA4867" t="s">
        <v>2029</v>
      </c>
    </row>
    <row r="4868" spans="1:27" ht="15" customHeight="1">
      <c r="A4868" s="962" t="s">
        <v>263</v>
      </c>
      <c r="B4868" t="s">
        <v>296</v>
      </c>
      <c r="C4868" t="s">
        <v>13</v>
      </c>
      <c r="D4868" t="s">
        <v>11</v>
      </c>
      <c r="E4868" t="s">
        <v>511</v>
      </c>
      <c r="F4868" t="s">
        <v>477</v>
      </c>
      <c r="R4868">
        <v>17.899999999999999</v>
      </c>
      <c r="S4868">
        <v>0</v>
      </c>
      <c r="T4868">
        <v>58.3</v>
      </c>
      <c r="X4868">
        <v>0</v>
      </c>
      <c r="Y4868">
        <v>500000000</v>
      </c>
      <c r="AA4868" t="s">
        <v>2029</v>
      </c>
    </row>
    <row r="4869" spans="1:27" ht="15" customHeight="1">
      <c r="A4869" s="962" t="s">
        <v>263</v>
      </c>
      <c r="B4869" t="s">
        <v>289</v>
      </c>
      <c r="C4869" t="s">
        <v>13</v>
      </c>
      <c r="D4869" t="s">
        <v>11</v>
      </c>
      <c r="E4869" t="s">
        <v>511</v>
      </c>
      <c r="F4869" t="s">
        <v>477</v>
      </c>
      <c r="G4869" t="s">
        <v>603</v>
      </c>
      <c r="I4869" t="s">
        <v>486</v>
      </c>
      <c r="J4869" t="s">
        <v>519</v>
      </c>
      <c r="K4869" t="s">
        <v>333</v>
      </c>
      <c r="L4869" t="s">
        <v>495</v>
      </c>
      <c r="M4869" t="s">
        <v>64</v>
      </c>
      <c r="O4869" t="s">
        <v>361</v>
      </c>
      <c r="P4869" t="s">
        <v>336</v>
      </c>
      <c r="Q4869" t="s">
        <v>337</v>
      </c>
      <c r="R4869">
        <v>86.6</v>
      </c>
      <c r="U4869">
        <v>86.58</v>
      </c>
      <c r="V4869">
        <v>4.33</v>
      </c>
      <c r="W4869">
        <v>0.1</v>
      </c>
      <c r="X4869">
        <v>0</v>
      </c>
      <c r="Y4869">
        <v>500000000</v>
      </c>
      <c r="Z4869">
        <v>0</v>
      </c>
      <c r="AA4869" t="s">
        <v>2028</v>
      </c>
    </row>
    <row r="4870" spans="1:27" ht="15" customHeight="1">
      <c r="A4870" s="962" t="s">
        <v>263</v>
      </c>
      <c r="B4870" t="s">
        <v>291</v>
      </c>
      <c r="C4870" t="s">
        <v>13</v>
      </c>
      <c r="D4870" t="s">
        <v>11</v>
      </c>
      <c r="E4870" t="s">
        <v>511</v>
      </c>
      <c r="F4870" t="s">
        <v>477</v>
      </c>
      <c r="R4870">
        <v>32.700000000000003</v>
      </c>
      <c r="S4870">
        <v>28.3</v>
      </c>
      <c r="T4870">
        <v>86.6</v>
      </c>
      <c r="X4870">
        <v>0</v>
      </c>
      <c r="Y4870">
        <v>500000000</v>
      </c>
      <c r="AA4870" t="s">
        <v>2029</v>
      </c>
    </row>
    <row r="4871" spans="1:27" ht="15" customHeight="1">
      <c r="A4871" s="962" t="s">
        <v>263</v>
      </c>
      <c r="B4871" t="s">
        <v>288</v>
      </c>
      <c r="C4871" t="s">
        <v>13</v>
      </c>
      <c r="D4871" t="s">
        <v>11</v>
      </c>
      <c r="E4871" t="s">
        <v>511</v>
      </c>
      <c r="F4871" t="s">
        <v>477</v>
      </c>
      <c r="R4871">
        <v>86.6</v>
      </c>
      <c r="X4871">
        <v>0</v>
      </c>
      <c r="Y4871">
        <v>500000000</v>
      </c>
      <c r="AA4871" t="s">
        <v>2025</v>
      </c>
    </row>
    <row r="4872" spans="1:27" ht="15" customHeight="1">
      <c r="A4872" s="962" t="s">
        <v>263</v>
      </c>
      <c r="B4872" t="s">
        <v>287</v>
      </c>
      <c r="C4872" t="s">
        <v>13</v>
      </c>
      <c r="D4872" t="s">
        <v>11</v>
      </c>
      <c r="E4872" t="s">
        <v>511</v>
      </c>
      <c r="F4872" t="s">
        <v>477</v>
      </c>
      <c r="R4872">
        <v>86.6</v>
      </c>
      <c r="X4872">
        <v>0</v>
      </c>
      <c r="Y4872">
        <v>500000000</v>
      </c>
      <c r="AA4872" t="s">
        <v>2025</v>
      </c>
    </row>
    <row r="4873" spans="1:27" ht="15" customHeight="1">
      <c r="A4873" s="962" t="s">
        <v>263</v>
      </c>
      <c r="B4873" t="s">
        <v>321</v>
      </c>
      <c r="C4873" t="s">
        <v>13</v>
      </c>
      <c r="D4873" t="s">
        <v>11</v>
      </c>
      <c r="E4873" t="s">
        <v>511</v>
      </c>
      <c r="F4873" t="s">
        <v>477</v>
      </c>
      <c r="H4873" t="s">
        <v>604</v>
      </c>
      <c r="I4873" t="s">
        <v>353</v>
      </c>
      <c r="K4873" t="s">
        <v>333</v>
      </c>
      <c r="L4873" t="s">
        <v>497</v>
      </c>
      <c r="M4873" t="s">
        <v>59</v>
      </c>
      <c r="O4873" t="s">
        <v>335</v>
      </c>
      <c r="P4873" t="s">
        <v>336</v>
      </c>
      <c r="Q4873" t="s">
        <v>337</v>
      </c>
      <c r="R4873">
        <v>3.2</v>
      </c>
      <c r="U4873">
        <v>3.2</v>
      </c>
      <c r="V4873">
        <v>0.16</v>
      </c>
      <c r="W4873">
        <v>0.1</v>
      </c>
      <c r="X4873">
        <v>0</v>
      </c>
      <c r="Y4873">
        <v>500000000</v>
      </c>
      <c r="Z4873">
        <v>0</v>
      </c>
      <c r="AA4873" t="s">
        <v>2028</v>
      </c>
    </row>
    <row r="4874" spans="1:27" ht="15" customHeight="1">
      <c r="A4874" s="962" t="s">
        <v>263</v>
      </c>
      <c r="B4874" t="s">
        <v>294</v>
      </c>
      <c r="C4874" t="s">
        <v>13</v>
      </c>
      <c r="D4874" t="s">
        <v>11</v>
      </c>
      <c r="E4874" t="s">
        <v>511</v>
      </c>
      <c r="F4874" t="s">
        <v>477</v>
      </c>
      <c r="G4874" t="s">
        <v>498</v>
      </c>
      <c r="I4874" t="s">
        <v>358</v>
      </c>
      <c r="J4874" t="s">
        <v>519</v>
      </c>
      <c r="K4874" t="s">
        <v>333</v>
      </c>
      <c r="L4874" t="s">
        <v>499</v>
      </c>
      <c r="M4874" t="s">
        <v>64</v>
      </c>
      <c r="O4874" t="s">
        <v>361</v>
      </c>
      <c r="P4874" t="s">
        <v>336</v>
      </c>
      <c r="Q4874" t="s">
        <v>337</v>
      </c>
      <c r="R4874">
        <v>28.3</v>
      </c>
      <c r="U4874">
        <v>28.27</v>
      </c>
      <c r="V4874">
        <v>1.41</v>
      </c>
      <c r="W4874">
        <v>0.1</v>
      </c>
      <c r="X4874">
        <v>0</v>
      </c>
      <c r="Y4874">
        <v>500000000</v>
      </c>
      <c r="Z4874">
        <v>0</v>
      </c>
      <c r="AA4874" t="s">
        <v>2028</v>
      </c>
    </row>
    <row r="4875" spans="1:27" ht="15" customHeight="1">
      <c r="A4875" s="962" t="s">
        <v>263</v>
      </c>
      <c r="B4875" t="s">
        <v>293</v>
      </c>
      <c r="C4875" t="s">
        <v>13</v>
      </c>
      <c r="D4875" t="s">
        <v>11</v>
      </c>
      <c r="E4875" t="s">
        <v>511</v>
      </c>
      <c r="F4875" t="s">
        <v>477</v>
      </c>
      <c r="R4875">
        <v>28.3</v>
      </c>
      <c r="X4875">
        <v>0</v>
      </c>
      <c r="Y4875">
        <v>500000000</v>
      </c>
      <c r="AA4875" t="s">
        <v>2025</v>
      </c>
    </row>
    <row r="4876" spans="1:27" ht="15" customHeight="1">
      <c r="A4876" s="962" t="s">
        <v>263</v>
      </c>
      <c r="B4876" t="s">
        <v>324</v>
      </c>
      <c r="C4876" t="s">
        <v>13</v>
      </c>
      <c r="D4876" t="s">
        <v>11</v>
      </c>
      <c r="E4876" t="s">
        <v>511</v>
      </c>
      <c r="F4876" t="s">
        <v>477</v>
      </c>
      <c r="L4876" t="s">
        <v>1977</v>
      </c>
      <c r="N4876" t="s">
        <v>230</v>
      </c>
      <c r="O4876" t="s">
        <v>882</v>
      </c>
      <c r="P4876" t="s">
        <v>1978</v>
      </c>
      <c r="Q4876" t="s">
        <v>2003</v>
      </c>
      <c r="R4876">
        <v>2.94</v>
      </c>
      <c r="X4876">
        <v>0</v>
      </c>
      <c r="Y4876">
        <v>500000000</v>
      </c>
      <c r="AA4876" t="s">
        <v>2025</v>
      </c>
    </row>
    <row r="4877" spans="1:27" ht="15" customHeight="1">
      <c r="A4877" s="962" t="s">
        <v>264</v>
      </c>
      <c r="B4877" t="s">
        <v>294</v>
      </c>
      <c r="C4877" t="s">
        <v>13</v>
      </c>
      <c r="D4877" t="s">
        <v>11</v>
      </c>
      <c r="E4877" t="s">
        <v>511</v>
      </c>
      <c r="F4877" t="s">
        <v>477</v>
      </c>
      <c r="R4877">
        <v>0</v>
      </c>
      <c r="S4877">
        <v>0</v>
      </c>
      <c r="T4877">
        <v>0</v>
      </c>
      <c r="X4877">
        <v>0</v>
      </c>
      <c r="Y4877">
        <v>500000000</v>
      </c>
      <c r="AA4877" t="s">
        <v>2029</v>
      </c>
    </row>
    <row r="4878" spans="1:27" ht="15" customHeight="1">
      <c r="A4878" s="962" t="s">
        <v>264</v>
      </c>
      <c r="B4878" t="s">
        <v>292</v>
      </c>
      <c r="C4878" t="s">
        <v>13</v>
      </c>
      <c r="D4878" t="s">
        <v>11</v>
      </c>
      <c r="E4878" t="s">
        <v>511</v>
      </c>
      <c r="F4878" t="s">
        <v>477</v>
      </c>
      <c r="R4878">
        <v>0</v>
      </c>
      <c r="S4878">
        <v>0</v>
      </c>
      <c r="T4878">
        <v>0</v>
      </c>
      <c r="X4878">
        <v>0</v>
      </c>
      <c r="Y4878">
        <v>500000000</v>
      </c>
      <c r="AA4878" t="s">
        <v>2029</v>
      </c>
    </row>
    <row r="4879" spans="1:27" ht="15" customHeight="1">
      <c r="A4879" s="962" t="s">
        <v>264</v>
      </c>
      <c r="B4879" t="s">
        <v>291</v>
      </c>
      <c r="C4879" t="s">
        <v>13</v>
      </c>
      <c r="D4879" t="s">
        <v>11</v>
      </c>
      <c r="E4879" t="s">
        <v>511</v>
      </c>
      <c r="F4879" t="s">
        <v>477</v>
      </c>
      <c r="R4879">
        <v>0</v>
      </c>
      <c r="S4879">
        <v>0</v>
      </c>
      <c r="T4879">
        <v>0</v>
      </c>
      <c r="X4879">
        <v>0</v>
      </c>
      <c r="Y4879">
        <v>500000000</v>
      </c>
      <c r="AA4879" t="s">
        <v>2029</v>
      </c>
    </row>
    <row r="4880" spans="1:27" ht="15" customHeight="1">
      <c r="A4880" s="962" t="s">
        <v>264</v>
      </c>
      <c r="B4880" t="s">
        <v>293</v>
      </c>
      <c r="C4880" t="s">
        <v>13</v>
      </c>
      <c r="D4880" t="s">
        <v>11</v>
      </c>
      <c r="E4880" t="s">
        <v>511</v>
      </c>
      <c r="F4880" t="s">
        <v>477</v>
      </c>
      <c r="R4880">
        <v>0</v>
      </c>
      <c r="S4880">
        <v>0</v>
      </c>
      <c r="T4880">
        <v>0</v>
      </c>
      <c r="X4880">
        <v>0</v>
      </c>
      <c r="Y4880">
        <v>500000000</v>
      </c>
      <c r="AA4880" t="s">
        <v>2029</v>
      </c>
    </row>
    <row r="4881" spans="1:27" ht="15" customHeight="1">
      <c r="A4881" s="962" t="s">
        <v>264</v>
      </c>
      <c r="B4881" t="s">
        <v>289</v>
      </c>
      <c r="C4881" t="s">
        <v>13</v>
      </c>
      <c r="D4881" t="s">
        <v>11</v>
      </c>
      <c r="E4881" t="s">
        <v>511</v>
      </c>
      <c r="F4881" t="s">
        <v>477</v>
      </c>
      <c r="R4881">
        <v>0</v>
      </c>
      <c r="X4881">
        <v>0</v>
      </c>
      <c r="Y4881">
        <v>500000000</v>
      </c>
      <c r="AA4881" t="s">
        <v>2025</v>
      </c>
    </row>
    <row r="4882" spans="1:27" ht="15" customHeight="1">
      <c r="A4882" s="962" t="s">
        <v>264</v>
      </c>
      <c r="B4882" t="s">
        <v>288</v>
      </c>
      <c r="C4882" t="s">
        <v>13</v>
      </c>
      <c r="D4882" t="s">
        <v>11</v>
      </c>
      <c r="E4882" t="s">
        <v>511</v>
      </c>
      <c r="F4882" t="s">
        <v>477</v>
      </c>
      <c r="R4882">
        <v>0</v>
      </c>
      <c r="X4882">
        <v>0</v>
      </c>
      <c r="Y4882">
        <v>500000000</v>
      </c>
      <c r="AA4882" t="s">
        <v>2025</v>
      </c>
    </row>
    <row r="4883" spans="1:27" ht="15" customHeight="1">
      <c r="A4883" s="962" t="s">
        <v>264</v>
      </c>
      <c r="B4883" t="s">
        <v>287</v>
      </c>
      <c r="C4883" t="s">
        <v>13</v>
      </c>
      <c r="D4883" t="s">
        <v>11</v>
      </c>
      <c r="E4883" t="s">
        <v>511</v>
      </c>
      <c r="F4883" t="s">
        <v>477</v>
      </c>
      <c r="R4883">
        <v>0</v>
      </c>
      <c r="X4883">
        <v>0</v>
      </c>
      <c r="Y4883">
        <v>500000000</v>
      </c>
      <c r="AA4883" t="s">
        <v>2025</v>
      </c>
    </row>
    <row r="4884" spans="1:27" ht="15" customHeight="1">
      <c r="A4884" s="962" t="s">
        <v>264</v>
      </c>
      <c r="B4884" t="s">
        <v>295</v>
      </c>
      <c r="C4884" t="s">
        <v>13</v>
      </c>
      <c r="D4884" t="s">
        <v>11</v>
      </c>
      <c r="E4884" t="s">
        <v>511</v>
      </c>
      <c r="F4884" t="s">
        <v>477</v>
      </c>
      <c r="R4884">
        <v>0</v>
      </c>
      <c r="S4884">
        <v>0</v>
      </c>
      <c r="T4884">
        <v>0</v>
      </c>
      <c r="X4884">
        <v>0</v>
      </c>
      <c r="Y4884">
        <v>500000000</v>
      </c>
      <c r="AA4884" t="s">
        <v>2029</v>
      </c>
    </row>
    <row r="4885" spans="1:27" ht="15" customHeight="1">
      <c r="A4885" s="962" t="s">
        <v>264</v>
      </c>
      <c r="B4885" t="s">
        <v>296</v>
      </c>
      <c r="C4885" t="s">
        <v>13</v>
      </c>
      <c r="D4885" t="s">
        <v>11</v>
      </c>
      <c r="E4885" t="s">
        <v>511</v>
      </c>
      <c r="F4885" t="s">
        <v>477</v>
      </c>
      <c r="R4885">
        <v>0</v>
      </c>
      <c r="S4885">
        <v>0</v>
      </c>
      <c r="T4885">
        <v>0</v>
      </c>
      <c r="X4885">
        <v>0</v>
      </c>
      <c r="Y4885">
        <v>500000000</v>
      </c>
      <c r="AA4885" t="s">
        <v>2029</v>
      </c>
    </row>
    <row r="4886" spans="1:27" ht="15" customHeight="1">
      <c r="A4886" s="962" t="s">
        <v>265</v>
      </c>
      <c r="B4886" t="s">
        <v>294</v>
      </c>
      <c r="C4886" t="s">
        <v>13</v>
      </c>
      <c r="D4886" t="s">
        <v>11</v>
      </c>
      <c r="E4886" t="s">
        <v>511</v>
      </c>
      <c r="F4886" t="s">
        <v>477</v>
      </c>
      <c r="R4886">
        <v>0</v>
      </c>
      <c r="S4886">
        <v>0</v>
      </c>
      <c r="T4886">
        <v>0</v>
      </c>
      <c r="X4886">
        <v>0</v>
      </c>
      <c r="Y4886">
        <v>500000000</v>
      </c>
      <c r="AA4886" t="s">
        <v>2029</v>
      </c>
    </row>
    <row r="4887" spans="1:27" ht="15" customHeight="1">
      <c r="A4887" s="962" t="s">
        <v>265</v>
      </c>
      <c r="B4887" t="s">
        <v>292</v>
      </c>
      <c r="C4887" t="s">
        <v>13</v>
      </c>
      <c r="D4887" t="s">
        <v>11</v>
      </c>
      <c r="E4887" t="s">
        <v>511</v>
      </c>
      <c r="F4887" t="s">
        <v>477</v>
      </c>
      <c r="R4887">
        <v>0</v>
      </c>
      <c r="S4887">
        <v>0</v>
      </c>
      <c r="T4887">
        <v>0</v>
      </c>
      <c r="X4887">
        <v>0</v>
      </c>
      <c r="Y4887">
        <v>500000000</v>
      </c>
      <c r="AA4887" t="s">
        <v>2029</v>
      </c>
    </row>
    <row r="4888" spans="1:27" ht="15" customHeight="1">
      <c r="A4888" s="962" t="s">
        <v>265</v>
      </c>
      <c r="B4888" t="s">
        <v>291</v>
      </c>
      <c r="C4888" t="s">
        <v>13</v>
      </c>
      <c r="D4888" t="s">
        <v>11</v>
      </c>
      <c r="E4888" t="s">
        <v>511</v>
      </c>
      <c r="F4888" t="s">
        <v>477</v>
      </c>
      <c r="R4888">
        <v>0</v>
      </c>
      <c r="S4888">
        <v>0</v>
      </c>
      <c r="T4888">
        <v>0</v>
      </c>
      <c r="X4888">
        <v>0</v>
      </c>
      <c r="Y4888">
        <v>500000000</v>
      </c>
      <c r="AA4888" t="s">
        <v>2029</v>
      </c>
    </row>
    <row r="4889" spans="1:27" ht="15" customHeight="1">
      <c r="A4889" s="962" t="s">
        <v>265</v>
      </c>
      <c r="B4889" t="s">
        <v>293</v>
      </c>
      <c r="C4889" t="s">
        <v>13</v>
      </c>
      <c r="D4889" t="s">
        <v>11</v>
      </c>
      <c r="E4889" t="s">
        <v>511</v>
      </c>
      <c r="F4889" t="s">
        <v>477</v>
      </c>
      <c r="R4889">
        <v>0</v>
      </c>
      <c r="S4889">
        <v>0</v>
      </c>
      <c r="T4889">
        <v>0</v>
      </c>
      <c r="X4889">
        <v>0</v>
      </c>
      <c r="Y4889">
        <v>500000000</v>
      </c>
      <c r="AA4889" t="s">
        <v>2029</v>
      </c>
    </row>
    <row r="4890" spans="1:27" ht="15" customHeight="1">
      <c r="A4890" s="962" t="s">
        <v>265</v>
      </c>
      <c r="B4890" t="s">
        <v>289</v>
      </c>
      <c r="C4890" t="s">
        <v>13</v>
      </c>
      <c r="D4890" t="s">
        <v>11</v>
      </c>
      <c r="E4890" t="s">
        <v>511</v>
      </c>
      <c r="F4890" t="s">
        <v>477</v>
      </c>
      <c r="R4890">
        <v>0</v>
      </c>
      <c r="S4890">
        <v>0</v>
      </c>
      <c r="T4890">
        <v>0</v>
      </c>
      <c r="X4890">
        <v>0</v>
      </c>
      <c r="Y4890">
        <v>500000000</v>
      </c>
      <c r="AA4890" t="s">
        <v>2029</v>
      </c>
    </row>
    <row r="4891" spans="1:27" ht="15" customHeight="1">
      <c r="A4891" s="962" t="s">
        <v>265</v>
      </c>
      <c r="B4891" t="s">
        <v>288</v>
      </c>
      <c r="C4891" t="s">
        <v>13</v>
      </c>
      <c r="D4891" t="s">
        <v>11</v>
      </c>
      <c r="E4891" t="s">
        <v>511</v>
      </c>
      <c r="F4891" t="s">
        <v>477</v>
      </c>
      <c r="R4891">
        <v>0</v>
      </c>
      <c r="S4891">
        <v>0</v>
      </c>
      <c r="T4891">
        <v>0</v>
      </c>
      <c r="X4891">
        <v>0</v>
      </c>
      <c r="Y4891">
        <v>500000000</v>
      </c>
      <c r="AA4891" t="s">
        <v>2029</v>
      </c>
    </row>
    <row r="4892" spans="1:27" ht="15" customHeight="1">
      <c r="A4892" s="962" t="s">
        <v>265</v>
      </c>
      <c r="B4892" t="s">
        <v>287</v>
      </c>
      <c r="C4892" t="s">
        <v>13</v>
      </c>
      <c r="D4892" t="s">
        <v>11</v>
      </c>
      <c r="E4892" t="s">
        <v>511</v>
      </c>
      <c r="F4892" t="s">
        <v>477</v>
      </c>
      <c r="R4892">
        <v>0</v>
      </c>
      <c r="S4892">
        <v>0</v>
      </c>
      <c r="T4892">
        <v>0</v>
      </c>
      <c r="X4892">
        <v>0</v>
      </c>
      <c r="Y4892">
        <v>500000000</v>
      </c>
      <c r="AA4892" t="s">
        <v>2029</v>
      </c>
    </row>
    <row r="4893" spans="1:27" ht="15" customHeight="1">
      <c r="A4893" s="962" t="s">
        <v>265</v>
      </c>
      <c r="B4893" t="s">
        <v>295</v>
      </c>
      <c r="C4893" t="s">
        <v>13</v>
      </c>
      <c r="D4893" t="s">
        <v>11</v>
      </c>
      <c r="E4893" t="s">
        <v>511</v>
      </c>
      <c r="F4893" t="s">
        <v>477</v>
      </c>
      <c r="R4893">
        <v>0</v>
      </c>
      <c r="S4893">
        <v>0</v>
      </c>
      <c r="T4893">
        <v>0</v>
      </c>
      <c r="X4893">
        <v>0</v>
      </c>
      <c r="Y4893">
        <v>500000000</v>
      </c>
      <c r="AA4893" t="s">
        <v>2029</v>
      </c>
    </row>
    <row r="4894" spans="1:27" ht="15" customHeight="1">
      <c r="A4894" s="962" t="s">
        <v>265</v>
      </c>
      <c r="B4894" t="s">
        <v>296</v>
      </c>
      <c r="C4894" t="s">
        <v>13</v>
      </c>
      <c r="D4894" t="s">
        <v>11</v>
      </c>
      <c r="E4894" t="s">
        <v>511</v>
      </c>
      <c r="F4894" t="s">
        <v>477</v>
      </c>
      <c r="R4894">
        <v>0</v>
      </c>
      <c r="S4894">
        <v>0</v>
      </c>
      <c r="T4894">
        <v>0</v>
      </c>
      <c r="X4894">
        <v>0</v>
      </c>
      <c r="Y4894">
        <v>500000000</v>
      </c>
      <c r="AA4894" t="s">
        <v>2029</v>
      </c>
    </row>
    <row r="4895" spans="1:27" ht="15" customHeight="1">
      <c r="A4895" s="962" t="s">
        <v>266</v>
      </c>
      <c r="B4895" t="s">
        <v>294</v>
      </c>
      <c r="C4895" t="s">
        <v>13</v>
      </c>
      <c r="D4895" t="s">
        <v>11</v>
      </c>
      <c r="E4895" t="s">
        <v>511</v>
      </c>
      <c r="F4895" t="s">
        <v>477</v>
      </c>
      <c r="R4895">
        <v>0</v>
      </c>
      <c r="S4895">
        <v>0</v>
      </c>
      <c r="T4895">
        <v>0</v>
      </c>
      <c r="X4895">
        <v>0</v>
      </c>
      <c r="Y4895">
        <v>500000000</v>
      </c>
      <c r="AA4895" t="s">
        <v>2029</v>
      </c>
    </row>
    <row r="4896" spans="1:27" ht="15" customHeight="1">
      <c r="A4896" s="962" t="s">
        <v>266</v>
      </c>
      <c r="B4896" t="s">
        <v>292</v>
      </c>
      <c r="C4896" t="s">
        <v>13</v>
      </c>
      <c r="D4896" t="s">
        <v>11</v>
      </c>
      <c r="E4896" t="s">
        <v>511</v>
      </c>
      <c r="F4896" t="s">
        <v>477</v>
      </c>
      <c r="R4896">
        <v>0</v>
      </c>
      <c r="S4896">
        <v>0</v>
      </c>
      <c r="T4896">
        <v>0</v>
      </c>
      <c r="X4896">
        <v>0</v>
      </c>
      <c r="Y4896">
        <v>500000000</v>
      </c>
      <c r="AA4896" t="s">
        <v>2029</v>
      </c>
    </row>
    <row r="4897" spans="1:27" ht="15" customHeight="1">
      <c r="A4897" s="962" t="s">
        <v>266</v>
      </c>
      <c r="B4897" t="s">
        <v>291</v>
      </c>
      <c r="C4897" t="s">
        <v>13</v>
      </c>
      <c r="D4897" t="s">
        <v>11</v>
      </c>
      <c r="E4897" t="s">
        <v>511</v>
      </c>
      <c r="F4897" t="s">
        <v>477</v>
      </c>
      <c r="R4897">
        <v>0</v>
      </c>
      <c r="S4897">
        <v>0</v>
      </c>
      <c r="T4897">
        <v>0</v>
      </c>
      <c r="X4897">
        <v>0</v>
      </c>
      <c r="Y4897">
        <v>500000000</v>
      </c>
      <c r="AA4897" t="s">
        <v>2029</v>
      </c>
    </row>
    <row r="4898" spans="1:27" ht="15" customHeight="1">
      <c r="A4898" s="962" t="s">
        <v>266</v>
      </c>
      <c r="B4898" t="s">
        <v>293</v>
      </c>
      <c r="C4898" t="s">
        <v>13</v>
      </c>
      <c r="D4898" t="s">
        <v>11</v>
      </c>
      <c r="E4898" t="s">
        <v>511</v>
      </c>
      <c r="F4898" t="s">
        <v>477</v>
      </c>
      <c r="R4898">
        <v>0</v>
      </c>
      <c r="S4898">
        <v>0</v>
      </c>
      <c r="T4898">
        <v>0</v>
      </c>
      <c r="X4898">
        <v>0</v>
      </c>
      <c r="Y4898">
        <v>500000000</v>
      </c>
      <c r="AA4898" t="s">
        <v>2029</v>
      </c>
    </row>
    <row r="4899" spans="1:27" ht="15" customHeight="1">
      <c r="A4899" s="962" t="s">
        <v>266</v>
      </c>
      <c r="B4899" t="s">
        <v>289</v>
      </c>
      <c r="C4899" t="s">
        <v>13</v>
      </c>
      <c r="D4899" t="s">
        <v>11</v>
      </c>
      <c r="E4899" t="s">
        <v>511</v>
      </c>
      <c r="F4899" t="s">
        <v>477</v>
      </c>
      <c r="R4899">
        <v>0</v>
      </c>
      <c r="S4899">
        <v>0</v>
      </c>
      <c r="T4899">
        <v>0</v>
      </c>
      <c r="X4899">
        <v>0</v>
      </c>
      <c r="Y4899">
        <v>500000000</v>
      </c>
      <c r="AA4899" t="s">
        <v>2029</v>
      </c>
    </row>
    <row r="4900" spans="1:27" ht="15" customHeight="1">
      <c r="A4900" s="962" t="s">
        <v>266</v>
      </c>
      <c r="B4900" t="s">
        <v>288</v>
      </c>
      <c r="C4900" t="s">
        <v>13</v>
      </c>
      <c r="D4900" t="s">
        <v>11</v>
      </c>
      <c r="E4900" t="s">
        <v>511</v>
      </c>
      <c r="F4900" t="s">
        <v>477</v>
      </c>
      <c r="R4900">
        <v>0</v>
      </c>
      <c r="S4900">
        <v>0</v>
      </c>
      <c r="T4900">
        <v>0</v>
      </c>
      <c r="X4900">
        <v>0</v>
      </c>
      <c r="Y4900">
        <v>500000000</v>
      </c>
      <c r="AA4900" t="s">
        <v>2029</v>
      </c>
    </row>
    <row r="4901" spans="1:27" ht="15" customHeight="1">
      <c r="A4901" s="962" t="s">
        <v>266</v>
      </c>
      <c r="B4901" t="s">
        <v>287</v>
      </c>
      <c r="C4901" t="s">
        <v>13</v>
      </c>
      <c r="D4901" t="s">
        <v>11</v>
      </c>
      <c r="E4901" t="s">
        <v>511</v>
      </c>
      <c r="F4901" t="s">
        <v>477</v>
      </c>
      <c r="R4901">
        <v>0</v>
      </c>
      <c r="S4901">
        <v>0</v>
      </c>
      <c r="T4901">
        <v>0</v>
      </c>
      <c r="X4901">
        <v>0</v>
      </c>
      <c r="Y4901">
        <v>500000000</v>
      </c>
      <c r="AA4901" t="s">
        <v>2029</v>
      </c>
    </row>
    <row r="4902" spans="1:27" ht="15" customHeight="1">
      <c r="A4902" s="962" t="s">
        <v>266</v>
      </c>
      <c r="B4902" t="s">
        <v>295</v>
      </c>
      <c r="C4902" t="s">
        <v>13</v>
      </c>
      <c r="D4902" t="s">
        <v>11</v>
      </c>
      <c r="E4902" t="s">
        <v>511</v>
      </c>
      <c r="F4902" t="s">
        <v>477</v>
      </c>
      <c r="R4902">
        <v>0</v>
      </c>
      <c r="S4902">
        <v>0</v>
      </c>
      <c r="T4902">
        <v>0</v>
      </c>
      <c r="X4902">
        <v>0</v>
      </c>
      <c r="Y4902">
        <v>500000000</v>
      </c>
      <c r="AA4902" t="s">
        <v>2029</v>
      </c>
    </row>
    <row r="4903" spans="1:27" ht="15" customHeight="1">
      <c r="A4903" s="962" t="s">
        <v>266</v>
      </c>
      <c r="B4903" t="s">
        <v>296</v>
      </c>
      <c r="C4903" t="s">
        <v>13</v>
      </c>
      <c r="D4903" t="s">
        <v>11</v>
      </c>
      <c r="E4903" t="s">
        <v>511</v>
      </c>
      <c r="F4903" t="s">
        <v>477</v>
      </c>
      <c r="R4903">
        <v>0</v>
      </c>
      <c r="S4903">
        <v>0</v>
      </c>
      <c r="T4903">
        <v>0</v>
      </c>
      <c r="X4903">
        <v>0</v>
      </c>
      <c r="Y4903">
        <v>500000000</v>
      </c>
      <c r="AA4903" t="s">
        <v>2029</v>
      </c>
    </row>
    <row r="4904" spans="1:27" ht="15" customHeight="1">
      <c r="A4904" s="962" t="s">
        <v>267</v>
      </c>
      <c r="B4904" t="s">
        <v>296</v>
      </c>
      <c r="C4904" t="s">
        <v>13</v>
      </c>
      <c r="D4904" t="s">
        <v>11</v>
      </c>
      <c r="E4904" t="s">
        <v>511</v>
      </c>
      <c r="F4904" t="s">
        <v>477</v>
      </c>
      <c r="R4904">
        <v>0</v>
      </c>
      <c r="S4904">
        <v>0</v>
      </c>
      <c r="T4904">
        <v>0</v>
      </c>
      <c r="X4904">
        <v>0</v>
      </c>
      <c r="Y4904">
        <v>500000000</v>
      </c>
      <c r="AA4904" t="s">
        <v>2029</v>
      </c>
    </row>
    <row r="4905" spans="1:27" ht="15" customHeight="1">
      <c r="A4905" s="962" t="s">
        <v>267</v>
      </c>
      <c r="B4905" t="s">
        <v>289</v>
      </c>
      <c r="C4905" t="s">
        <v>13</v>
      </c>
      <c r="D4905" t="s">
        <v>11</v>
      </c>
      <c r="E4905" t="s">
        <v>511</v>
      </c>
      <c r="F4905" t="s">
        <v>477</v>
      </c>
      <c r="R4905">
        <v>0</v>
      </c>
      <c r="S4905">
        <v>0</v>
      </c>
      <c r="T4905">
        <v>0</v>
      </c>
      <c r="X4905">
        <v>0</v>
      </c>
      <c r="Y4905">
        <v>500000000</v>
      </c>
      <c r="AA4905" t="s">
        <v>2029</v>
      </c>
    </row>
    <row r="4906" spans="1:27" ht="15" customHeight="1">
      <c r="A4906" s="962" t="s">
        <v>267</v>
      </c>
      <c r="B4906" t="s">
        <v>288</v>
      </c>
      <c r="C4906" t="s">
        <v>13</v>
      </c>
      <c r="D4906" t="s">
        <v>11</v>
      </c>
      <c r="E4906" t="s">
        <v>511</v>
      </c>
      <c r="F4906" t="s">
        <v>477</v>
      </c>
      <c r="R4906">
        <v>0</v>
      </c>
      <c r="S4906">
        <v>0</v>
      </c>
      <c r="T4906">
        <v>0</v>
      </c>
      <c r="X4906">
        <v>0</v>
      </c>
      <c r="Y4906">
        <v>500000000</v>
      </c>
      <c r="AA4906" t="s">
        <v>2029</v>
      </c>
    </row>
    <row r="4907" spans="1:27" ht="15" customHeight="1">
      <c r="A4907" s="962" t="s">
        <v>267</v>
      </c>
      <c r="B4907" t="s">
        <v>287</v>
      </c>
      <c r="C4907" t="s">
        <v>13</v>
      </c>
      <c r="D4907" t="s">
        <v>11</v>
      </c>
      <c r="E4907" t="s">
        <v>511</v>
      </c>
      <c r="F4907" t="s">
        <v>477</v>
      </c>
      <c r="R4907">
        <v>0</v>
      </c>
      <c r="S4907">
        <v>0</v>
      </c>
      <c r="T4907">
        <v>0</v>
      </c>
      <c r="X4907">
        <v>0</v>
      </c>
      <c r="Y4907">
        <v>500000000</v>
      </c>
      <c r="AA4907" t="s">
        <v>2029</v>
      </c>
    </row>
    <row r="4908" spans="1:27" ht="15" customHeight="1">
      <c r="A4908" s="962" t="s">
        <v>268</v>
      </c>
      <c r="B4908" t="s">
        <v>296</v>
      </c>
      <c r="C4908" t="s">
        <v>13</v>
      </c>
      <c r="D4908" t="s">
        <v>11</v>
      </c>
      <c r="E4908" t="s">
        <v>511</v>
      </c>
      <c r="F4908" t="s">
        <v>477</v>
      </c>
      <c r="R4908">
        <v>0</v>
      </c>
      <c r="S4908">
        <v>0</v>
      </c>
      <c r="T4908">
        <v>0</v>
      </c>
      <c r="X4908">
        <v>0</v>
      </c>
      <c r="Y4908">
        <v>500000000</v>
      </c>
      <c r="AA4908" t="s">
        <v>2029</v>
      </c>
    </row>
    <row r="4909" spans="1:27" ht="15" customHeight="1">
      <c r="A4909" s="962" t="s">
        <v>268</v>
      </c>
      <c r="B4909" t="s">
        <v>289</v>
      </c>
      <c r="C4909" t="s">
        <v>13</v>
      </c>
      <c r="D4909" t="s">
        <v>11</v>
      </c>
      <c r="E4909" t="s">
        <v>511</v>
      </c>
      <c r="F4909" t="s">
        <v>477</v>
      </c>
      <c r="R4909">
        <v>0</v>
      </c>
      <c r="S4909">
        <v>0</v>
      </c>
      <c r="T4909">
        <v>0</v>
      </c>
      <c r="X4909">
        <v>0</v>
      </c>
      <c r="Y4909">
        <v>500000000</v>
      </c>
      <c r="AA4909" t="s">
        <v>2029</v>
      </c>
    </row>
    <row r="4910" spans="1:27" ht="15" customHeight="1">
      <c r="A4910" s="962" t="s">
        <v>268</v>
      </c>
      <c r="B4910" t="s">
        <v>288</v>
      </c>
      <c r="C4910" t="s">
        <v>13</v>
      </c>
      <c r="D4910" t="s">
        <v>11</v>
      </c>
      <c r="E4910" t="s">
        <v>511</v>
      </c>
      <c r="F4910" t="s">
        <v>477</v>
      </c>
      <c r="R4910">
        <v>0</v>
      </c>
      <c r="S4910">
        <v>0</v>
      </c>
      <c r="T4910">
        <v>0</v>
      </c>
      <c r="X4910">
        <v>0</v>
      </c>
      <c r="Y4910">
        <v>500000000</v>
      </c>
      <c r="AA4910" t="s">
        <v>2029</v>
      </c>
    </row>
    <row r="4911" spans="1:27" ht="15" customHeight="1">
      <c r="A4911" s="962" t="s">
        <v>268</v>
      </c>
      <c r="B4911" t="s">
        <v>287</v>
      </c>
      <c r="C4911" t="s">
        <v>13</v>
      </c>
      <c r="D4911" t="s">
        <v>11</v>
      </c>
      <c r="E4911" t="s">
        <v>511</v>
      </c>
      <c r="F4911" t="s">
        <v>477</v>
      </c>
      <c r="R4911">
        <v>0</v>
      </c>
      <c r="S4911">
        <v>0</v>
      </c>
      <c r="T4911">
        <v>0</v>
      </c>
      <c r="X4911">
        <v>0</v>
      </c>
      <c r="Y4911">
        <v>500000000</v>
      </c>
      <c r="AA4911" t="s">
        <v>2029</v>
      </c>
    </row>
    <row r="4912" spans="1:27" ht="15" customHeight="1">
      <c r="A4912" s="962" t="s">
        <v>269</v>
      </c>
      <c r="B4912" t="s">
        <v>296</v>
      </c>
      <c r="C4912" t="s">
        <v>13</v>
      </c>
      <c r="D4912" t="s">
        <v>11</v>
      </c>
      <c r="E4912" t="s">
        <v>511</v>
      </c>
      <c r="F4912" t="s">
        <v>477</v>
      </c>
      <c r="R4912">
        <v>0</v>
      </c>
      <c r="S4912">
        <v>0</v>
      </c>
      <c r="T4912">
        <v>0</v>
      </c>
      <c r="X4912">
        <v>0</v>
      </c>
      <c r="Y4912">
        <v>500000000</v>
      </c>
      <c r="AA4912" t="s">
        <v>2029</v>
      </c>
    </row>
    <row r="4913" spans="1:27" ht="15" customHeight="1">
      <c r="A4913" s="962" t="s">
        <v>269</v>
      </c>
      <c r="B4913" t="s">
        <v>289</v>
      </c>
      <c r="C4913" t="s">
        <v>13</v>
      </c>
      <c r="D4913" t="s">
        <v>11</v>
      </c>
      <c r="E4913" t="s">
        <v>511</v>
      </c>
      <c r="F4913" t="s">
        <v>477</v>
      </c>
      <c r="R4913">
        <v>0</v>
      </c>
      <c r="S4913">
        <v>0</v>
      </c>
      <c r="T4913">
        <v>0</v>
      </c>
      <c r="X4913">
        <v>0</v>
      </c>
      <c r="Y4913">
        <v>500000000</v>
      </c>
      <c r="AA4913" t="s">
        <v>2029</v>
      </c>
    </row>
    <row r="4914" spans="1:27" ht="15" customHeight="1">
      <c r="A4914" s="962" t="s">
        <v>269</v>
      </c>
      <c r="B4914" t="s">
        <v>288</v>
      </c>
      <c r="C4914" t="s">
        <v>13</v>
      </c>
      <c r="D4914" t="s">
        <v>11</v>
      </c>
      <c r="E4914" t="s">
        <v>511</v>
      </c>
      <c r="F4914" t="s">
        <v>477</v>
      </c>
      <c r="R4914">
        <v>0</v>
      </c>
      <c r="S4914">
        <v>0</v>
      </c>
      <c r="T4914">
        <v>0</v>
      </c>
      <c r="X4914">
        <v>0</v>
      </c>
      <c r="Y4914">
        <v>500000000</v>
      </c>
      <c r="AA4914" t="s">
        <v>2029</v>
      </c>
    </row>
    <row r="4915" spans="1:27" ht="15" customHeight="1">
      <c r="A4915" s="962" t="s">
        <v>269</v>
      </c>
      <c r="B4915" t="s">
        <v>287</v>
      </c>
      <c r="C4915" t="s">
        <v>13</v>
      </c>
      <c r="D4915" t="s">
        <v>11</v>
      </c>
      <c r="E4915" t="s">
        <v>511</v>
      </c>
      <c r="F4915" t="s">
        <v>477</v>
      </c>
      <c r="R4915">
        <v>0</v>
      </c>
      <c r="S4915">
        <v>0</v>
      </c>
      <c r="T4915">
        <v>0</v>
      </c>
      <c r="X4915">
        <v>0</v>
      </c>
      <c r="Y4915">
        <v>500000000</v>
      </c>
      <c r="AA4915" t="s">
        <v>2029</v>
      </c>
    </row>
    <row r="4916" spans="1:27" ht="15" customHeight="1">
      <c r="A4916" s="962" t="s">
        <v>270</v>
      </c>
      <c r="B4916" t="s">
        <v>296</v>
      </c>
      <c r="C4916" t="s">
        <v>13</v>
      </c>
      <c r="D4916" t="s">
        <v>11</v>
      </c>
      <c r="E4916" t="s">
        <v>511</v>
      </c>
      <c r="F4916" t="s">
        <v>477</v>
      </c>
      <c r="R4916">
        <v>0</v>
      </c>
      <c r="S4916">
        <v>0</v>
      </c>
      <c r="T4916">
        <v>0</v>
      </c>
      <c r="X4916">
        <v>0</v>
      </c>
      <c r="Y4916">
        <v>500000000</v>
      </c>
      <c r="AA4916" t="s">
        <v>2029</v>
      </c>
    </row>
    <row r="4917" spans="1:27" ht="15" customHeight="1">
      <c r="A4917" s="962" t="s">
        <v>270</v>
      </c>
      <c r="B4917" t="s">
        <v>289</v>
      </c>
      <c r="C4917" t="s">
        <v>13</v>
      </c>
      <c r="D4917" t="s">
        <v>11</v>
      </c>
      <c r="E4917" t="s">
        <v>511</v>
      </c>
      <c r="F4917" t="s">
        <v>477</v>
      </c>
      <c r="R4917">
        <v>0</v>
      </c>
      <c r="S4917">
        <v>0</v>
      </c>
      <c r="T4917">
        <v>0</v>
      </c>
      <c r="X4917">
        <v>0</v>
      </c>
      <c r="Y4917">
        <v>500000000</v>
      </c>
      <c r="AA4917" t="s">
        <v>2029</v>
      </c>
    </row>
    <row r="4918" spans="1:27" ht="15" customHeight="1">
      <c r="A4918" s="962" t="s">
        <v>270</v>
      </c>
      <c r="B4918" t="s">
        <v>288</v>
      </c>
      <c r="C4918" t="s">
        <v>13</v>
      </c>
      <c r="D4918" t="s">
        <v>11</v>
      </c>
      <c r="E4918" t="s">
        <v>511</v>
      </c>
      <c r="F4918" t="s">
        <v>477</v>
      </c>
      <c r="R4918">
        <v>0</v>
      </c>
      <c r="S4918">
        <v>0</v>
      </c>
      <c r="T4918">
        <v>0</v>
      </c>
      <c r="X4918">
        <v>0</v>
      </c>
      <c r="Y4918">
        <v>500000000</v>
      </c>
      <c r="AA4918" t="s">
        <v>2029</v>
      </c>
    </row>
    <row r="4919" spans="1:27" ht="15" customHeight="1">
      <c r="A4919" s="962" t="s">
        <v>270</v>
      </c>
      <c r="B4919" t="s">
        <v>287</v>
      </c>
      <c r="C4919" t="s">
        <v>13</v>
      </c>
      <c r="D4919" t="s">
        <v>11</v>
      </c>
      <c r="E4919" t="s">
        <v>511</v>
      </c>
      <c r="F4919" t="s">
        <v>477</v>
      </c>
      <c r="R4919">
        <v>0</v>
      </c>
      <c r="S4919">
        <v>0</v>
      </c>
      <c r="T4919">
        <v>0</v>
      </c>
      <c r="X4919">
        <v>0</v>
      </c>
      <c r="Y4919">
        <v>500000000</v>
      </c>
      <c r="AA4919" t="s">
        <v>2029</v>
      </c>
    </row>
    <row r="4920" spans="1:27" ht="15" customHeight="1">
      <c r="A4920" s="962" t="s">
        <v>271</v>
      </c>
      <c r="B4920" t="s">
        <v>297</v>
      </c>
      <c r="C4920" t="s">
        <v>13</v>
      </c>
      <c r="D4920" t="s">
        <v>11</v>
      </c>
      <c r="E4920" t="s">
        <v>511</v>
      </c>
      <c r="F4920" t="s">
        <v>477</v>
      </c>
      <c r="R4920">
        <v>0</v>
      </c>
      <c r="S4920">
        <v>0</v>
      </c>
      <c r="T4920">
        <v>0</v>
      </c>
      <c r="X4920">
        <v>0</v>
      </c>
      <c r="Y4920">
        <v>500000000</v>
      </c>
      <c r="AA4920" t="s">
        <v>2029</v>
      </c>
    </row>
    <row r="4921" spans="1:27" ht="15" customHeight="1">
      <c r="A4921" s="962" t="s">
        <v>271</v>
      </c>
      <c r="B4921" t="s">
        <v>288</v>
      </c>
      <c r="C4921" t="s">
        <v>13</v>
      </c>
      <c r="D4921" t="s">
        <v>11</v>
      </c>
      <c r="E4921" t="s">
        <v>511</v>
      </c>
      <c r="F4921" t="s">
        <v>477</v>
      </c>
      <c r="R4921">
        <v>0</v>
      </c>
      <c r="S4921">
        <v>0</v>
      </c>
      <c r="T4921">
        <v>0</v>
      </c>
      <c r="X4921">
        <v>0</v>
      </c>
      <c r="Y4921">
        <v>500000000</v>
      </c>
      <c r="AA4921" t="s">
        <v>2029</v>
      </c>
    </row>
    <row r="4922" spans="1:27" ht="15" customHeight="1">
      <c r="A4922" s="962" t="s">
        <v>271</v>
      </c>
      <c r="B4922" t="s">
        <v>287</v>
      </c>
      <c r="C4922" t="s">
        <v>13</v>
      </c>
      <c r="D4922" t="s">
        <v>11</v>
      </c>
      <c r="E4922" t="s">
        <v>511</v>
      </c>
      <c r="F4922" t="s">
        <v>477</v>
      </c>
      <c r="R4922">
        <v>0</v>
      </c>
      <c r="S4922">
        <v>0</v>
      </c>
      <c r="T4922">
        <v>0</v>
      </c>
      <c r="X4922">
        <v>0</v>
      </c>
      <c r="Y4922">
        <v>500000000</v>
      </c>
      <c r="AA4922" t="s">
        <v>2029</v>
      </c>
    </row>
    <row r="4923" spans="1:27" ht="15" customHeight="1">
      <c r="A4923" s="962" t="s">
        <v>271</v>
      </c>
      <c r="B4923" t="s">
        <v>299</v>
      </c>
      <c r="C4923" t="s">
        <v>13</v>
      </c>
      <c r="D4923" t="s">
        <v>11</v>
      </c>
      <c r="E4923" t="s">
        <v>511</v>
      </c>
      <c r="F4923" t="s">
        <v>477</v>
      </c>
      <c r="R4923">
        <v>0</v>
      </c>
      <c r="S4923">
        <v>0</v>
      </c>
      <c r="T4923">
        <v>0</v>
      </c>
      <c r="X4923">
        <v>0</v>
      </c>
      <c r="Y4923">
        <v>500000000</v>
      </c>
      <c r="AA4923" t="s">
        <v>2029</v>
      </c>
    </row>
    <row r="4924" spans="1:27" ht="15" customHeight="1">
      <c r="A4924" s="962" t="s">
        <v>271</v>
      </c>
      <c r="B4924" t="s">
        <v>301</v>
      </c>
      <c r="C4924" t="s">
        <v>13</v>
      </c>
      <c r="D4924" t="s">
        <v>11</v>
      </c>
      <c r="E4924" t="s">
        <v>511</v>
      </c>
      <c r="F4924" t="s">
        <v>477</v>
      </c>
      <c r="R4924">
        <v>0</v>
      </c>
      <c r="S4924">
        <v>0</v>
      </c>
      <c r="T4924">
        <v>0</v>
      </c>
      <c r="X4924">
        <v>0</v>
      </c>
      <c r="Y4924">
        <v>500000000</v>
      </c>
      <c r="AA4924" t="s">
        <v>2029</v>
      </c>
    </row>
    <row r="4925" spans="1:27" ht="15" customHeight="1">
      <c r="A4925" s="962" t="s">
        <v>271</v>
      </c>
      <c r="B4925" t="s">
        <v>302</v>
      </c>
      <c r="C4925" t="s">
        <v>13</v>
      </c>
      <c r="D4925" t="s">
        <v>11</v>
      </c>
      <c r="E4925" t="s">
        <v>511</v>
      </c>
      <c r="F4925" t="s">
        <v>477</v>
      </c>
      <c r="R4925">
        <v>0</v>
      </c>
      <c r="S4925">
        <v>0</v>
      </c>
      <c r="T4925">
        <v>0</v>
      </c>
      <c r="X4925">
        <v>0</v>
      </c>
      <c r="Y4925">
        <v>500000000</v>
      </c>
      <c r="AA4925" t="s">
        <v>2029</v>
      </c>
    </row>
    <row r="4926" spans="1:27" ht="15" customHeight="1">
      <c r="A4926" s="962" t="s">
        <v>271</v>
      </c>
      <c r="B4926" t="s">
        <v>303</v>
      </c>
      <c r="C4926" t="s">
        <v>13</v>
      </c>
      <c r="D4926" t="s">
        <v>11</v>
      </c>
      <c r="E4926" t="s">
        <v>511</v>
      </c>
      <c r="F4926" t="s">
        <v>477</v>
      </c>
      <c r="R4926">
        <v>0</v>
      </c>
      <c r="S4926">
        <v>0</v>
      </c>
      <c r="T4926">
        <v>0</v>
      </c>
      <c r="X4926">
        <v>0</v>
      </c>
      <c r="Y4926">
        <v>500000000</v>
      </c>
      <c r="AA4926" t="s">
        <v>2029</v>
      </c>
    </row>
    <row r="4927" spans="1:27" ht="15" customHeight="1">
      <c r="A4927" s="962" t="s">
        <v>271</v>
      </c>
      <c r="B4927" t="s">
        <v>298</v>
      </c>
      <c r="C4927" t="s">
        <v>13</v>
      </c>
      <c r="D4927" t="s">
        <v>11</v>
      </c>
      <c r="E4927" t="s">
        <v>511</v>
      </c>
      <c r="F4927" t="s">
        <v>477</v>
      </c>
      <c r="R4927">
        <v>0</v>
      </c>
      <c r="S4927">
        <v>0</v>
      </c>
      <c r="T4927">
        <v>0</v>
      </c>
      <c r="X4927">
        <v>0</v>
      </c>
      <c r="Y4927">
        <v>500000000</v>
      </c>
      <c r="AA4927" t="s">
        <v>2029</v>
      </c>
    </row>
    <row r="4928" spans="1:27" ht="15" customHeight="1">
      <c r="A4928" s="962" t="s">
        <v>271</v>
      </c>
      <c r="B4928" t="s">
        <v>300</v>
      </c>
      <c r="C4928" t="s">
        <v>13</v>
      </c>
      <c r="D4928" t="s">
        <v>11</v>
      </c>
      <c r="E4928" t="s">
        <v>511</v>
      </c>
      <c r="F4928" t="s">
        <v>477</v>
      </c>
      <c r="R4928">
        <v>0</v>
      </c>
      <c r="S4928">
        <v>0</v>
      </c>
      <c r="T4928">
        <v>0</v>
      </c>
      <c r="X4928">
        <v>0</v>
      </c>
      <c r="Y4928">
        <v>500000000</v>
      </c>
      <c r="AA4928" t="s">
        <v>2029</v>
      </c>
    </row>
    <row r="4929" spans="1:27" ht="15" customHeight="1">
      <c r="A4929" s="962" t="s">
        <v>272</v>
      </c>
      <c r="B4929" t="s">
        <v>296</v>
      </c>
      <c r="C4929" t="s">
        <v>13</v>
      </c>
      <c r="D4929" t="s">
        <v>11</v>
      </c>
      <c r="E4929" t="s">
        <v>511</v>
      </c>
      <c r="F4929" t="s">
        <v>477</v>
      </c>
      <c r="R4929">
        <v>0</v>
      </c>
      <c r="S4929">
        <v>0</v>
      </c>
      <c r="T4929">
        <v>0</v>
      </c>
      <c r="X4929">
        <v>0</v>
      </c>
      <c r="Y4929">
        <v>500000000</v>
      </c>
      <c r="AA4929" t="s">
        <v>2029</v>
      </c>
    </row>
    <row r="4930" spans="1:27" ht="15" customHeight="1">
      <c r="A4930" s="962" t="s">
        <v>272</v>
      </c>
      <c r="B4930" t="s">
        <v>289</v>
      </c>
      <c r="C4930" t="s">
        <v>13</v>
      </c>
      <c r="D4930" t="s">
        <v>11</v>
      </c>
      <c r="E4930" t="s">
        <v>511</v>
      </c>
      <c r="F4930" t="s">
        <v>477</v>
      </c>
      <c r="R4930">
        <v>0</v>
      </c>
      <c r="S4930">
        <v>0</v>
      </c>
      <c r="T4930">
        <v>0</v>
      </c>
      <c r="X4930">
        <v>0</v>
      </c>
      <c r="Y4930">
        <v>500000000</v>
      </c>
      <c r="AA4930" t="s">
        <v>2029</v>
      </c>
    </row>
    <row r="4931" spans="1:27" ht="15" customHeight="1">
      <c r="A4931" s="962" t="s">
        <v>272</v>
      </c>
      <c r="B4931" t="s">
        <v>288</v>
      </c>
      <c r="C4931" t="s">
        <v>13</v>
      </c>
      <c r="D4931" t="s">
        <v>11</v>
      </c>
      <c r="E4931" t="s">
        <v>511</v>
      </c>
      <c r="F4931" t="s">
        <v>477</v>
      </c>
      <c r="R4931">
        <v>0</v>
      </c>
      <c r="S4931">
        <v>0</v>
      </c>
      <c r="T4931">
        <v>0</v>
      </c>
      <c r="X4931">
        <v>0</v>
      </c>
      <c r="Y4931">
        <v>500000000</v>
      </c>
      <c r="AA4931" t="s">
        <v>2029</v>
      </c>
    </row>
    <row r="4932" spans="1:27" ht="15" customHeight="1">
      <c r="A4932" s="962" t="s">
        <v>272</v>
      </c>
      <c r="B4932" t="s">
        <v>287</v>
      </c>
      <c r="C4932" t="s">
        <v>13</v>
      </c>
      <c r="D4932" t="s">
        <v>11</v>
      </c>
      <c r="E4932" t="s">
        <v>511</v>
      </c>
      <c r="F4932" t="s">
        <v>477</v>
      </c>
      <c r="R4932">
        <v>0</v>
      </c>
      <c r="S4932">
        <v>0</v>
      </c>
      <c r="T4932">
        <v>0</v>
      </c>
      <c r="X4932">
        <v>0</v>
      </c>
      <c r="Y4932">
        <v>500000000</v>
      </c>
      <c r="AA4932" t="s">
        <v>2029</v>
      </c>
    </row>
    <row r="4933" spans="1:27" ht="15" customHeight="1">
      <c r="A4933" s="962" t="s">
        <v>273</v>
      </c>
      <c r="B4933" t="s">
        <v>296</v>
      </c>
      <c r="C4933" t="s">
        <v>13</v>
      </c>
      <c r="D4933" t="s">
        <v>11</v>
      </c>
      <c r="E4933" t="s">
        <v>511</v>
      </c>
      <c r="F4933" t="s">
        <v>477</v>
      </c>
      <c r="R4933">
        <v>0</v>
      </c>
      <c r="S4933">
        <v>0</v>
      </c>
      <c r="T4933">
        <v>0</v>
      </c>
      <c r="X4933">
        <v>0</v>
      </c>
      <c r="Y4933">
        <v>500000000</v>
      </c>
      <c r="AA4933" t="s">
        <v>2029</v>
      </c>
    </row>
    <row r="4934" spans="1:27" ht="15" customHeight="1">
      <c r="A4934" s="962" t="s">
        <v>273</v>
      </c>
      <c r="B4934" t="s">
        <v>289</v>
      </c>
      <c r="C4934" t="s">
        <v>13</v>
      </c>
      <c r="D4934" t="s">
        <v>11</v>
      </c>
      <c r="E4934" t="s">
        <v>511</v>
      </c>
      <c r="F4934" t="s">
        <v>477</v>
      </c>
      <c r="R4934">
        <v>0</v>
      </c>
      <c r="S4934">
        <v>0</v>
      </c>
      <c r="T4934">
        <v>0</v>
      </c>
      <c r="X4934">
        <v>0</v>
      </c>
      <c r="Y4934">
        <v>500000000</v>
      </c>
      <c r="AA4934" t="s">
        <v>2029</v>
      </c>
    </row>
    <row r="4935" spans="1:27" ht="15" customHeight="1">
      <c r="A4935" s="962" t="s">
        <v>273</v>
      </c>
      <c r="B4935" t="s">
        <v>288</v>
      </c>
      <c r="C4935" t="s">
        <v>13</v>
      </c>
      <c r="D4935" t="s">
        <v>11</v>
      </c>
      <c r="E4935" t="s">
        <v>511</v>
      </c>
      <c r="F4935" t="s">
        <v>477</v>
      </c>
      <c r="R4935">
        <v>0</v>
      </c>
      <c r="S4935">
        <v>0</v>
      </c>
      <c r="T4935">
        <v>0</v>
      </c>
      <c r="X4935">
        <v>0</v>
      </c>
      <c r="Y4935">
        <v>500000000</v>
      </c>
      <c r="AA4935" t="s">
        <v>2029</v>
      </c>
    </row>
    <row r="4936" spans="1:27" ht="15" customHeight="1">
      <c r="A4936" s="962" t="s">
        <v>273</v>
      </c>
      <c r="B4936" t="s">
        <v>287</v>
      </c>
      <c r="C4936" t="s">
        <v>13</v>
      </c>
      <c r="D4936" t="s">
        <v>11</v>
      </c>
      <c r="E4936" t="s">
        <v>511</v>
      </c>
      <c r="F4936" t="s">
        <v>477</v>
      </c>
      <c r="R4936">
        <v>0</v>
      </c>
      <c r="S4936">
        <v>0</v>
      </c>
      <c r="T4936">
        <v>0</v>
      </c>
      <c r="X4936">
        <v>0</v>
      </c>
      <c r="Y4936">
        <v>500000000</v>
      </c>
      <c r="AA4936" t="s">
        <v>2029</v>
      </c>
    </row>
    <row r="4937" spans="1:27" ht="15" customHeight="1">
      <c r="A4937" s="962" t="s">
        <v>274</v>
      </c>
      <c r="B4937" t="s">
        <v>283</v>
      </c>
      <c r="C4937" t="s">
        <v>13</v>
      </c>
      <c r="D4937" t="s">
        <v>11</v>
      </c>
      <c r="E4937" t="s">
        <v>511</v>
      </c>
      <c r="F4937" t="s">
        <v>477</v>
      </c>
      <c r="R4937">
        <v>0</v>
      </c>
      <c r="U4937">
        <v>0</v>
      </c>
      <c r="V4937">
        <v>0</v>
      </c>
      <c r="X4937">
        <v>0</v>
      </c>
      <c r="Y4937">
        <v>500000000</v>
      </c>
      <c r="Z4937">
        <v>0</v>
      </c>
      <c r="AA4937" t="s">
        <v>2028</v>
      </c>
    </row>
    <row r="4938" spans="1:27" ht="15" customHeight="1">
      <c r="A4938" s="962" t="s">
        <v>277</v>
      </c>
      <c r="B4938" t="s">
        <v>246</v>
      </c>
      <c r="C4938" t="s">
        <v>13</v>
      </c>
      <c r="D4938" t="s">
        <v>11</v>
      </c>
      <c r="E4938" t="s">
        <v>511</v>
      </c>
      <c r="F4938" t="s">
        <v>477</v>
      </c>
      <c r="G4938" t="s">
        <v>605</v>
      </c>
      <c r="I4938" t="s">
        <v>428</v>
      </c>
      <c r="K4938" t="s">
        <v>333</v>
      </c>
      <c r="L4938" t="s">
        <v>277</v>
      </c>
      <c r="M4938" t="s">
        <v>65</v>
      </c>
      <c r="O4938" t="s">
        <v>365</v>
      </c>
      <c r="P4938" t="s">
        <v>336</v>
      </c>
      <c r="Q4938" t="s">
        <v>337</v>
      </c>
      <c r="R4938">
        <v>25</v>
      </c>
      <c r="U4938">
        <v>25.03</v>
      </c>
      <c r="V4938">
        <v>1.25</v>
      </c>
      <c r="W4938">
        <v>0.1</v>
      </c>
      <c r="X4938">
        <v>0</v>
      </c>
      <c r="Y4938">
        <v>500000000</v>
      </c>
      <c r="Z4938">
        <v>0</v>
      </c>
      <c r="AA4938" t="s">
        <v>2028</v>
      </c>
    </row>
    <row r="4939" spans="1:27" ht="15" customHeight="1">
      <c r="A4939" s="962" t="s">
        <v>277</v>
      </c>
      <c r="B4939" t="s">
        <v>244</v>
      </c>
      <c r="C4939" t="s">
        <v>13</v>
      </c>
      <c r="D4939" t="s">
        <v>11</v>
      </c>
      <c r="E4939" t="s">
        <v>511</v>
      </c>
      <c r="F4939" t="s">
        <v>477</v>
      </c>
      <c r="R4939">
        <v>0</v>
      </c>
      <c r="S4939">
        <v>0</v>
      </c>
      <c r="T4939">
        <v>500000000</v>
      </c>
      <c r="X4939">
        <v>0</v>
      </c>
      <c r="Y4939">
        <v>500000000</v>
      </c>
      <c r="AA4939" t="s">
        <v>2027</v>
      </c>
    </row>
    <row r="4940" spans="1:27" ht="15" customHeight="1">
      <c r="A4940" s="962" t="s">
        <v>278</v>
      </c>
      <c r="B4940" t="s">
        <v>252</v>
      </c>
      <c r="C4940" t="s">
        <v>13</v>
      </c>
      <c r="D4940" t="s">
        <v>11</v>
      </c>
      <c r="E4940" t="s">
        <v>511</v>
      </c>
      <c r="F4940" t="s">
        <v>477</v>
      </c>
      <c r="J4940" t="s">
        <v>340</v>
      </c>
      <c r="L4940" t="s">
        <v>252</v>
      </c>
      <c r="R4940">
        <v>0</v>
      </c>
      <c r="U4940">
        <v>0</v>
      </c>
      <c r="V4940">
        <v>0</v>
      </c>
      <c r="X4940">
        <v>0</v>
      </c>
      <c r="Y4940">
        <v>500000000</v>
      </c>
      <c r="Z4940">
        <v>0</v>
      </c>
      <c r="AA4940" t="s">
        <v>2028</v>
      </c>
    </row>
    <row r="4941" spans="1:27" ht="15" customHeight="1">
      <c r="A4941" s="962" t="s">
        <v>278</v>
      </c>
      <c r="B4941" t="s">
        <v>247</v>
      </c>
      <c r="C4941" t="s">
        <v>13</v>
      </c>
      <c r="D4941" t="s">
        <v>11</v>
      </c>
      <c r="E4941" t="s">
        <v>511</v>
      </c>
      <c r="F4941" t="s">
        <v>477</v>
      </c>
      <c r="R4941">
        <v>0</v>
      </c>
      <c r="U4941">
        <v>0</v>
      </c>
      <c r="V4941">
        <v>0</v>
      </c>
      <c r="X4941">
        <v>0</v>
      </c>
      <c r="Y4941">
        <v>500000000</v>
      </c>
      <c r="Z4941">
        <v>0</v>
      </c>
      <c r="AA4941" t="s">
        <v>2028</v>
      </c>
    </row>
    <row r="4942" spans="1:27" ht="15" customHeight="1">
      <c r="A4942" s="962" t="s">
        <v>278</v>
      </c>
      <c r="B4942" t="s">
        <v>251</v>
      </c>
      <c r="C4942" t="s">
        <v>13</v>
      </c>
      <c r="D4942" t="s">
        <v>11</v>
      </c>
      <c r="E4942" t="s">
        <v>511</v>
      </c>
      <c r="F4942" t="s">
        <v>477</v>
      </c>
      <c r="R4942">
        <v>0</v>
      </c>
      <c r="X4942">
        <v>0</v>
      </c>
      <c r="Y4942">
        <v>500000000</v>
      </c>
      <c r="AA4942" t="s">
        <v>2025</v>
      </c>
    </row>
    <row r="4943" spans="1:27" ht="15" customHeight="1">
      <c r="A4943" s="962" t="s">
        <v>279</v>
      </c>
      <c r="B4943" t="s">
        <v>254</v>
      </c>
      <c r="C4943" t="s">
        <v>13</v>
      </c>
      <c r="D4943" t="s">
        <v>11</v>
      </c>
      <c r="E4943" t="s">
        <v>511</v>
      </c>
      <c r="F4943" t="s">
        <v>477</v>
      </c>
      <c r="O4943" t="s">
        <v>361</v>
      </c>
      <c r="P4943" t="s">
        <v>868</v>
      </c>
      <c r="Q4943" t="s">
        <v>869</v>
      </c>
      <c r="R4943">
        <v>0</v>
      </c>
      <c r="S4943">
        <v>0</v>
      </c>
      <c r="T4943">
        <v>500000000</v>
      </c>
      <c r="X4943">
        <v>0</v>
      </c>
      <c r="Y4943">
        <v>500000000</v>
      </c>
      <c r="AA4943" t="s">
        <v>2027</v>
      </c>
    </row>
    <row r="4944" spans="1:27" ht="15" customHeight="1">
      <c r="A4944" s="962" t="s">
        <v>279</v>
      </c>
      <c r="B4944" t="s">
        <v>253</v>
      </c>
      <c r="C4944" t="s">
        <v>13</v>
      </c>
      <c r="D4944" t="s">
        <v>11</v>
      </c>
      <c r="E4944" t="s">
        <v>511</v>
      </c>
      <c r="F4944" t="s">
        <v>477</v>
      </c>
      <c r="R4944">
        <v>0</v>
      </c>
      <c r="S4944">
        <v>0</v>
      </c>
      <c r="T4944">
        <v>500000000</v>
      </c>
      <c r="X4944">
        <v>0</v>
      </c>
      <c r="Y4944">
        <v>500000000</v>
      </c>
      <c r="AA4944" t="s">
        <v>2027</v>
      </c>
    </row>
    <row r="4945" spans="1:27" ht="15" customHeight="1">
      <c r="A4945" s="962" t="s">
        <v>279</v>
      </c>
      <c r="B4945" t="s">
        <v>251</v>
      </c>
      <c r="C4945" t="s">
        <v>13</v>
      </c>
      <c r="D4945" t="s">
        <v>11</v>
      </c>
      <c r="E4945" t="s">
        <v>511</v>
      </c>
      <c r="F4945" t="s">
        <v>477</v>
      </c>
      <c r="R4945">
        <v>0</v>
      </c>
      <c r="S4945">
        <v>0</v>
      </c>
      <c r="T4945">
        <v>500000000</v>
      </c>
      <c r="X4945">
        <v>0</v>
      </c>
      <c r="Y4945">
        <v>500000000</v>
      </c>
      <c r="AA4945" t="s">
        <v>2027</v>
      </c>
    </row>
    <row r="4946" spans="1:27" ht="15" customHeight="1">
      <c r="A4946" s="962" t="s">
        <v>279</v>
      </c>
      <c r="B4946" t="s">
        <v>255</v>
      </c>
      <c r="C4946" t="s">
        <v>13</v>
      </c>
      <c r="D4946" t="s">
        <v>11</v>
      </c>
      <c r="E4946" t="s">
        <v>511</v>
      </c>
      <c r="F4946" t="s">
        <v>477</v>
      </c>
      <c r="R4946">
        <v>0</v>
      </c>
      <c r="S4946">
        <v>0</v>
      </c>
      <c r="T4946">
        <v>500000000</v>
      </c>
      <c r="X4946">
        <v>0</v>
      </c>
      <c r="Y4946">
        <v>500000000</v>
      </c>
      <c r="AA4946" t="s">
        <v>2027</v>
      </c>
    </row>
    <row r="4947" spans="1:27" ht="15" customHeight="1">
      <c r="A4947" s="962" t="s">
        <v>280</v>
      </c>
      <c r="B4947" t="s">
        <v>257</v>
      </c>
      <c r="C4947" t="s">
        <v>13</v>
      </c>
      <c r="D4947" t="s">
        <v>11</v>
      </c>
      <c r="E4947" t="s">
        <v>511</v>
      </c>
      <c r="F4947" t="s">
        <v>477</v>
      </c>
      <c r="J4947" t="s">
        <v>436</v>
      </c>
      <c r="R4947">
        <v>0</v>
      </c>
      <c r="U4947">
        <v>0</v>
      </c>
      <c r="V4947">
        <v>0</v>
      </c>
      <c r="X4947">
        <v>0</v>
      </c>
      <c r="Y4947">
        <v>500000000</v>
      </c>
      <c r="Z4947">
        <v>0</v>
      </c>
      <c r="AA4947" t="s">
        <v>2028</v>
      </c>
    </row>
    <row r="4948" spans="1:27" ht="15" customHeight="1">
      <c r="A4948" s="962" t="s">
        <v>280</v>
      </c>
      <c r="B4948" t="s">
        <v>259</v>
      </c>
      <c r="C4948" t="s">
        <v>13</v>
      </c>
      <c r="D4948" t="s">
        <v>11</v>
      </c>
      <c r="E4948" t="s">
        <v>511</v>
      </c>
      <c r="F4948" t="s">
        <v>477</v>
      </c>
      <c r="R4948">
        <v>0</v>
      </c>
      <c r="U4948">
        <v>0</v>
      </c>
      <c r="V4948">
        <v>0</v>
      </c>
      <c r="X4948">
        <v>0</v>
      </c>
      <c r="Y4948">
        <v>500000000</v>
      </c>
      <c r="Z4948">
        <v>0</v>
      </c>
      <c r="AA4948" t="s">
        <v>2028</v>
      </c>
    </row>
    <row r="4949" spans="1:27" ht="15" customHeight="1">
      <c r="A4949" s="962" t="s">
        <v>280</v>
      </c>
      <c r="B4949" t="s">
        <v>260</v>
      </c>
      <c r="C4949" t="s">
        <v>13</v>
      </c>
      <c r="D4949" t="s">
        <v>11</v>
      </c>
      <c r="E4949" t="s">
        <v>511</v>
      </c>
      <c r="F4949" t="s">
        <v>477</v>
      </c>
      <c r="R4949">
        <v>0</v>
      </c>
      <c r="X4949">
        <v>0</v>
      </c>
      <c r="Y4949">
        <v>500000000</v>
      </c>
      <c r="AA4949" t="s">
        <v>2025</v>
      </c>
    </row>
    <row r="4950" spans="1:27" ht="15" customHeight="1">
      <c r="A4950" s="962" t="s">
        <v>281</v>
      </c>
      <c r="B4950" t="s">
        <v>262</v>
      </c>
      <c r="C4950" t="s">
        <v>13</v>
      </c>
      <c r="D4950" t="s">
        <v>11</v>
      </c>
      <c r="E4950" t="s">
        <v>511</v>
      </c>
      <c r="F4950" t="s">
        <v>477</v>
      </c>
      <c r="L4950" t="s">
        <v>2002</v>
      </c>
      <c r="O4950" t="s">
        <v>361</v>
      </c>
      <c r="P4950" t="s">
        <v>868</v>
      </c>
      <c r="Q4950" t="s">
        <v>869</v>
      </c>
      <c r="R4950">
        <v>18.7</v>
      </c>
      <c r="X4950">
        <v>0</v>
      </c>
      <c r="Y4950">
        <v>500000000</v>
      </c>
      <c r="AA4950" t="s">
        <v>2025</v>
      </c>
    </row>
    <row r="4951" spans="1:27" ht="15" customHeight="1">
      <c r="A4951" s="962" t="s">
        <v>281</v>
      </c>
      <c r="B4951" t="s">
        <v>261</v>
      </c>
      <c r="C4951" t="s">
        <v>13</v>
      </c>
      <c r="D4951" t="s">
        <v>11</v>
      </c>
      <c r="E4951" t="s">
        <v>511</v>
      </c>
      <c r="F4951" t="s">
        <v>477</v>
      </c>
      <c r="G4951" t="s">
        <v>606</v>
      </c>
      <c r="I4951" t="s">
        <v>481</v>
      </c>
      <c r="K4951" t="s">
        <v>333</v>
      </c>
      <c r="L4951" t="s">
        <v>502</v>
      </c>
      <c r="M4951" t="s">
        <v>64</v>
      </c>
      <c r="O4951" t="s">
        <v>349</v>
      </c>
      <c r="P4951" t="s">
        <v>336</v>
      </c>
      <c r="Q4951" t="s">
        <v>337</v>
      </c>
      <c r="R4951">
        <v>3.37</v>
      </c>
      <c r="U4951">
        <v>3.38</v>
      </c>
      <c r="V4951">
        <v>0.17</v>
      </c>
      <c r="W4951">
        <v>0.1</v>
      </c>
      <c r="X4951">
        <v>0</v>
      </c>
      <c r="Y4951">
        <v>500000000</v>
      </c>
      <c r="Z4951">
        <v>0</v>
      </c>
      <c r="AA4951" t="s">
        <v>2028</v>
      </c>
    </row>
    <row r="4952" spans="1:27" ht="15" customHeight="1">
      <c r="A4952" s="962" t="s">
        <v>282</v>
      </c>
      <c r="B4952" t="s">
        <v>263</v>
      </c>
      <c r="C4952" t="s">
        <v>13</v>
      </c>
      <c r="D4952" t="s">
        <v>11</v>
      </c>
      <c r="E4952" t="s">
        <v>511</v>
      </c>
      <c r="F4952" t="s">
        <v>477</v>
      </c>
      <c r="O4952" t="s">
        <v>361</v>
      </c>
      <c r="P4952" t="s">
        <v>868</v>
      </c>
      <c r="Q4952" t="s">
        <v>869</v>
      </c>
      <c r="R4952">
        <v>1.01</v>
      </c>
      <c r="X4952">
        <v>0</v>
      </c>
      <c r="Y4952">
        <v>500000000</v>
      </c>
      <c r="AA4952" t="s">
        <v>2025</v>
      </c>
    </row>
    <row r="4953" spans="1:27" ht="15" customHeight="1">
      <c r="A4953" s="962" t="s">
        <v>283</v>
      </c>
      <c r="B4953" t="s">
        <v>265</v>
      </c>
      <c r="C4953" t="s">
        <v>13</v>
      </c>
      <c r="D4953" t="s">
        <v>11</v>
      </c>
      <c r="E4953" t="s">
        <v>511</v>
      </c>
      <c r="F4953" t="s">
        <v>477</v>
      </c>
      <c r="O4953" t="s">
        <v>361</v>
      </c>
      <c r="P4953" t="s">
        <v>868</v>
      </c>
      <c r="Q4953" t="s">
        <v>869</v>
      </c>
      <c r="R4953">
        <v>0</v>
      </c>
      <c r="S4953">
        <v>0</v>
      </c>
      <c r="T4953">
        <v>0</v>
      </c>
      <c r="X4953">
        <v>0</v>
      </c>
      <c r="Y4953">
        <v>500000000</v>
      </c>
      <c r="AA4953" t="s">
        <v>2029</v>
      </c>
    </row>
    <row r="4954" spans="1:27" ht="15" customHeight="1">
      <c r="A4954" s="962" t="s">
        <v>283</v>
      </c>
      <c r="B4954" t="s">
        <v>266</v>
      </c>
      <c r="C4954" t="s">
        <v>13</v>
      </c>
      <c r="D4954" t="s">
        <v>11</v>
      </c>
      <c r="E4954" t="s">
        <v>511</v>
      </c>
      <c r="F4954" t="s">
        <v>477</v>
      </c>
      <c r="O4954" t="s">
        <v>361</v>
      </c>
      <c r="P4954" t="s">
        <v>868</v>
      </c>
      <c r="Q4954" t="s">
        <v>869</v>
      </c>
      <c r="R4954">
        <v>0</v>
      </c>
      <c r="S4954">
        <v>0</v>
      </c>
      <c r="T4954">
        <v>0</v>
      </c>
      <c r="X4954">
        <v>0</v>
      </c>
      <c r="Y4954">
        <v>500000000</v>
      </c>
      <c r="AA4954" t="s">
        <v>2029</v>
      </c>
    </row>
    <row r="4955" spans="1:27" ht="15" customHeight="1">
      <c r="A4955" s="962" t="s">
        <v>283</v>
      </c>
      <c r="B4955" t="s">
        <v>264</v>
      </c>
      <c r="C4955" t="s">
        <v>13</v>
      </c>
      <c r="D4955" t="s">
        <v>11</v>
      </c>
      <c r="E4955" t="s">
        <v>511</v>
      </c>
      <c r="F4955" t="s">
        <v>477</v>
      </c>
      <c r="R4955">
        <v>0</v>
      </c>
      <c r="X4955">
        <v>0</v>
      </c>
      <c r="Y4955">
        <v>500000000</v>
      </c>
      <c r="AA4955" t="s">
        <v>2025</v>
      </c>
    </row>
    <row r="4956" spans="1:27" ht="15" customHeight="1">
      <c r="A4956" s="962" t="s">
        <v>284</v>
      </c>
      <c r="B4956" t="s">
        <v>269</v>
      </c>
      <c r="C4956" t="s">
        <v>13</v>
      </c>
      <c r="D4956" t="s">
        <v>11</v>
      </c>
      <c r="E4956" t="s">
        <v>511</v>
      </c>
      <c r="F4956" t="s">
        <v>477</v>
      </c>
      <c r="R4956">
        <v>0</v>
      </c>
      <c r="S4956">
        <v>0</v>
      </c>
      <c r="T4956">
        <v>0</v>
      </c>
      <c r="X4956">
        <v>0</v>
      </c>
      <c r="Y4956">
        <v>500000000</v>
      </c>
      <c r="AA4956" t="s">
        <v>2029</v>
      </c>
    </row>
    <row r="4957" spans="1:27" ht="15" customHeight="1">
      <c r="A4957" s="962" t="s">
        <v>284</v>
      </c>
      <c r="B4957" t="s">
        <v>267</v>
      </c>
      <c r="C4957" t="s">
        <v>13</v>
      </c>
      <c r="D4957" t="s">
        <v>11</v>
      </c>
      <c r="E4957" t="s">
        <v>511</v>
      </c>
      <c r="F4957" t="s">
        <v>477</v>
      </c>
      <c r="R4957">
        <v>0</v>
      </c>
      <c r="S4957">
        <v>0</v>
      </c>
      <c r="T4957">
        <v>0</v>
      </c>
      <c r="X4957">
        <v>0</v>
      </c>
      <c r="Y4957">
        <v>500000000</v>
      </c>
      <c r="AA4957" t="s">
        <v>2029</v>
      </c>
    </row>
    <row r="4958" spans="1:27" ht="15" customHeight="1">
      <c r="A4958" s="962" t="s">
        <v>284</v>
      </c>
      <c r="B4958" t="s">
        <v>268</v>
      </c>
      <c r="C4958" t="s">
        <v>13</v>
      </c>
      <c r="D4958" t="s">
        <v>11</v>
      </c>
      <c r="E4958" t="s">
        <v>511</v>
      </c>
      <c r="F4958" t="s">
        <v>477</v>
      </c>
      <c r="R4958">
        <v>0</v>
      </c>
      <c r="S4958">
        <v>0</v>
      </c>
      <c r="T4958">
        <v>0</v>
      </c>
      <c r="X4958">
        <v>0</v>
      </c>
      <c r="Y4958">
        <v>500000000</v>
      </c>
      <c r="AA4958" t="s">
        <v>2029</v>
      </c>
    </row>
    <row r="4959" spans="1:27" ht="15" customHeight="1">
      <c r="A4959" s="962" t="s">
        <v>285</v>
      </c>
      <c r="B4959" t="s">
        <v>271</v>
      </c>
      <c r="C4959" t="s">
        <v>13</v>
      </c>
      <c r="D4959" t="s">
        <v>11</v>
      </c>
      <c r="E4959" t="s">
        <v>511</v>
      </c>
      <c r="F4959" t="s">
        <v>477</v>
      </c>
      <c r="R4959">
        <v>0</v>
      </c>
      <c r="S4959">
        <v>0</v>
      </c>
      <c r="T4959">
        <v>0</v>
      </c>
      <c r="X4959">
        <v>0</v>
      </c>
      <c r="Y4959">
        <v>500000000</v>
      </c>
      <c r="AA4959" t="s">
        <v>2029</v>
      </c>
    </row>
    <row r="4960" spans="1:27" ht="15" customHeight="1">
      <c r="A4960" s="962" t="s">
        <v>285</v>
      </c>
      <c r="B4960" t="s">
        <v>270</v>
      </c>
      <c r="C4960" t="s">
        <v>13</v>
      </c>
      <c r="D4960" t="s">
        <v>11</v>
      </c>
      <c r="E4960" t="s">
        <v>511</v>
      </c>
      <c r="F4960" t="s">
        <v>477</v>
      </c>
      <c r="R4960">
        <v>0</v>
      </c>
      <c r="S4960">
        <v>0</v>
      </c>
      <c r="T4960">
        <v>0</v>
      </c>
      <c r="X4960">
        <v>0</v>
      </c>
      <c r="Y4960">
        <v>500000000</v>
      </c>
      <c r="AA4960" t="s">
        <v>2029</v>
      </c>
    </row>
    <row r="4961" spans="1:27" ht="15" customHeight="1">
      <c r="A4961" s="962" t="s">
        <v>286</v>
      </c>
      <c r="B4961" t="s">
        <v>273</v>
      </c>
      <c r="C4961" t="s">
        <v>13</v>
      </c>
      <c r="D4961" t="s">
        <v>11</v>
      </c>
      <c r="E4961" t="s">
        <v>511</v>
      </c>
      <c r="F4961" t="s">
        <v>477</v>
      </c>
      <c r="R4961">
        <v>0</v>
      </c>
      <c r="S4961">
        <v>0</v>
      </c>
      <c r="T4961">
        <v>0</v>
      </c>
      <c r="X4961">
        <v>0</v>
      </c>
      <c r="Y4961">
        <v>500000000</v>
      </c>
      <c r="AA4961" t="s">
        <v>2029</v>
      </c>
    </row>
    <row r="4962" spans="1:27" ht="15" customHeight="1">
      <c r="A4962" s="962" t="s">
        <v>286</v>
      </c>
      <c r="B4962" t="s">
        <v>272</v>
      </c>
      <c r="C4962" t="s">
        <v>13</v>
      </c>
      <c r="D4962" t="s">
        <v>11</v>
      </c>
      <c r="E4962" t="s">
        <v>511</v>
      </c>
      <c r="F4962" t="s">
        <v>477</v>
      </c>
      <c r="R4962">
        <v>0</v>
      </c>
      <c r="S4962">
        <v>0</v>
      </c>
      <c r="T4962">
        <v>0</v>
      </c>
      <c r="X4962">
        <v>0</v>
      </c>
      <c r="Y4962">
        <v>500000000</v>
      </c>
      <c r="AA4962" t="s">
        <v>2029</v>
      </c>
    </row>
    <row r="4963" spans="1:27" ht="15" customHeight="1">
      <c r="A4963" s="962" t="s">
        <v>320</v>
      </c>
      <c r="B4963" t="s">
        <v>257</v>
      </c>
      <c r="C4963" t="s">
        <v>13</v>
      </c>
      <c r="D4963" t="s">
        <v>11</v>
      </c>
      <c r="E4963" t="s">
        <v>511</v>
      </c>
      <c r="F4963" t="s">
        <v>477</v>
      </c>
      <c r="R4963">
        <v>0</v>
      </c>
      <c r="S4963">
        <v>0</v>
      </c>
      <c r="T4963">
        <v>500000000</v>
      </c>
      <c r="X4963">
        <v>0</v>
      </c>
      <c r="Y4963">
        <v>500000000</v>
      </c>
      <c r="AA4963" t="s">
        <v>2027</v>
      </c>
    </row>
    <row r="4964" spans="1:27" ht="15" customHeight="1">
      <c r="A4964" s="962" t="s">
        <v>320</v>
      </c>
      <c r="B4964" t="s">
        <v>259</v>
      </c>
      <c r="C4964" t="s">
        <v>13</v>
      </c>
      <c r="D4964" t="s">
        <v>11</v>
      </c>
      <c r="E4964" t="s">
        <v>511</v>
      </c>
      <c r="F4964" t="s">
        <v>477</v>
      </c>
      <c r="R4964">
        <v>0</v>
      </c>
      <c r="S4964">
        <v>0</v>
      </c>
      <c r="T4964">
        <v>500000000</v>
      </c>
      <c r="X4964">
        <v>0</v>
      </c>
      <c r="Y4964">
        <v>500000000</v>
      </c>
      <c r="AA4964" t="s">
        <v>2027</v>
      </c>
    </row>
    <row r="4965" spans="1:27" ht="15" customHeight="1">
      <c r="A4965" s="962" t="s">
        <v>320</v>
      </c>
      <c r="B4965" t="s">
        <v>246</v>
      </c>
      <c r="C4965" t="s">
        <v>13</v>
      </c>
      <c r="D4965" t="s">
        <v>11</v>
      </c>
      <c r="E4965" t="s">
        <v>511</v>
      </c>
      <c r="F4965" t="s">
        <v>477</v>
      </c>
      <c r="H4965" t="s">
        <v>503</v>
      </c>
      <c r="I4965" t="s">
        <v>353</v>
      </c>
      <c r="K4965" t="s">
        <v>333</v>
      </c>
      <c r="L4965" t="s">
        <v>504</v>
      </c>
      <c r="M4965" t="s">
        <v>58</v>
      </c>
      <c r="O4965" t="s">
        <v>335</v>
      </c>
      <c r="P4965" t="s">
        <v>336</v>
      </c>
      <c r="Q4965" t="s">
        <v>337</v>
      </c>
      <c r="R4965">
        <v>1.58</v>
      </c>
      <c r="U4965">
        <v>1.58</v>
      </c>
      <c r="V4965">
        <v>0.08</v>
      </c>
      <c r="W4965">
        <v>0.1</v>
      </c>
      <c r="X4965">
        <v>0</v>
      </c>
      <c r="Y4965">
        <v>500000000</v>
      </c>
      <c r="Z4965">
        <v>0</v>
      </c>
      <c r="AA4965" t="s">
        <v>2028</v>
      </c>
    </row>
    <row r="4966" spans="1:27" ht="15" customHeight="1">
      <c r="A4966" s="962" t="s">
        <v>320</v>
      </c>
      <c r="B4966" t="s">
        <v>261</v>
      </c>
      <c r="C4966" t="s">
        <v>13</v>
      </c>
      <c r="D4966" t="s">
        <v>11</v>
      </c>
      <c r="E4966" t="s">
        <v>511</v>
      </c>
      <c r="F4966" t="s">
        <v>477</v>
      </c>
      <c r="H4966" t="s">
        <v>607</v>
      </c>
      <c r="I4966" t="s">
        <v>353</v>
      </c>
      <c r="K4966" t="s">
        <v>333</v>
      </c>
      <c r="L4966" t="s">
        <v>506</v>
      </c>
      <c r="M4966" t="s">
        <v>59</v>
      </c>
      <c r="O4966" t="s">
        <v>335</v>
      </c>
      <c r="P4966" t="s">
        <v>336</v>
      </c>
      <c r="Q4966" t="s">
        <v>337</v>
      </c>
      <c r="R4966">
        <v>134</v>
      </c>
      <c r="U4966">
        <v>133.94999999999999</v>
      </c>
      <c r="V4966">
        <v>6.7</v>
      </c>
      <c r="W4966">
        <v>0.1</v>
      </c>
      <c r="X4966">
        <v>0</v>
      </c>
      <c r="Y4966">
        <v>500000000</v>
      </c>
      <c r="Z4966">
        <v>0</v>
      </c>
      <c r="AA4966" t="s">
        <v>2028</v>
      </c>
    </row>
    <row r="4967" spans="1:27" ht="15" customHeight="1">
      <c r="A4967" s="962" t="s">
        <v>320</v>
      </c>
      <c r="B4967" t="s">
        <v>262</v>
      </c>
      <c r="C4967" t="s">
        <v>13</v>
      </c>
      <c r="D4967" t="s">
        <v>11</v>
      </c>
      <c r="E4967" t="s">
        <v>511</v>
      </c>
      <c r="F4967" t="s">
        <v>477</v>
      </c>
      <c r="H4967" t="s">
        <v>608</v>
      </c>
      <c r="I4967" t="s">
        <v>353</v>
      </c>
      <c r="K4967" t="s">
        <v>333</v>
      </c>
      <c r="L4967" t="s">
        <v>508</v>
      </c>
      <c r="M4967" t="s">
        <v>58</v>
      </c>
      <c r="O4967" t="s">
        <v>335</v>
      </c>
      <c r="P4967" t="s">
        <v>336</v>
      </c>
      <c r="Q4967" t="s">
        <v>337</v>
      </c>
      <c r="R4967">
        <v>24.6</v>
      </c>
      <c r="U4967">
        <v>24.6</v>
      </c>
      <c r="V4967">
        <v>1.23</v>
      </c>
      <c r="W4967">
        <v>0.1</v>
      </c>
      <c r="X4967">
        <v>0</v>
      </c>
      <c r="Y4967">
        <v>500000000</v>
      </c>
      <c r="Z4967">
        <v>0</v>
      </c>
      <c r="AA4967" t="s">
        <v>2028</v>
      </c>
    </row>
    <row r="4968" spans="1:27" ht="15" customHeight="1">
      <c r="A4968" s="962" t="s">
        <v>320</v>
      </c>
      <c r="B4968" t="s">
        <v>263</v>
      </c>
      <c r="C4968" t="s">
        <v>13</v>
      </c>
      <c r="D4968" t="s">
        <v>11</v>
      </c>
      <c r="E4968" t="s">
        <v>511</v>
      </c>
      <c r="F4968" t="s">
        <v>477</v>
      </c>
      <c r="H4968" t="s">
        <v>609</v>
      </c>
      <c r="I4968" t="s">
        <v>353</v>
      </c>
      <c r="K4968" t="s">
        <v>333</v>
      </c>
      <c r="L4968" t="s">
        <v>510</v>
      </c>
      <c r="M4968" t="s">
        <v>59</v>
      </c>
      <c r="O4968" t="s">
        <v>335</v>
      </c>
      <c r="P4968" t="s">
        <v>336</v>
      </c>
      <c r="Q4968" t="s">
        <v>337</v>
      </c>
      <c r="R4968">
        <v>91.7</v>
      </c>
      <c r="U4968">
        <v>91.7</v>
      </c>
      <c r="V4968">
        <v>4.58</v>
      </c>
      <c r="W4968">
        <v>0.1</v>
      </c>
      <c r="X4968">
        <v>0</v>
      </c>
      <c r="Y4968">
        <v>500000000</v>
      </c>
      <c r="Z4968">
        <v>0</v>
      </c>
      <c r="AA4968" t="s">
        <v>2028</v>
      </c>
    </row>
    <row r="4969" spans="1:27" ht="15" customHeight="1">
      <c r="A4969" s="962" t="s">
        <v>320</v>
      </c>
      <c r="B4969" t="s">
        <v>254</v>
      </c>
      <c r="C4969" t="s">
        <v>13</v>
      </c>
      <c r="D4969" t="s">
        <v>11</v>
      </c>
      <c r="E4969" t="s">
        <v>511</v>
      </c>
      <c r="F4969" t="s">
        <v>477</v>
      </c>
      <c r="R4969">
        <v>0</v>
      </c>
      <c r="S4969">
        <v>0</v>
      </c>
      <c r="T4969">
        <v>500000000</v>
      </c>
      <c r="X4969">
        <v>0</v>
      </c>
      <c r="Y4969">
        <v>500000000</v>
      </c>
      <c r="AA4969" t="s">
        <v>2027</v>
      </c>
    </row>
    <row r="4970" spans="1:27" ht="15" customHeight="1">
      <c r="A4970" s="962" t="s">
        <v>323</v>
      </c>
      <c r="B4970" t="s">
        <v>247</v>
      </c>
      <c r="C4970" t="s">
        <v>13</v>
      </c>
      <c r="D4970" t="s">
        <v>11</v>
      </c>
      <c r="E4970" t="s">
        <v>511</v>
      </c>
      <c r="F4970" t="s">
        <v>477</v>
      </c>
      <c r="R4970">
        <v>0</v>
      </c>
      <c r="U4970">
        <v>0</v>
      </c>
      <c r="V4970">
        <v>0</v>
      </c>
      <c r="X4970">
        <v>0</v>
      </c>
      <c r="Y4970">
        <v>500000000</v>
      </c>
      <c r="Z4970">
        <v>0</v>
      </c>
      <c r="AA4970" t="s">
        <v>2028</v>
      </c>
    </row>
    <row r="4971" spans="1:27" ht="15" customHeight="1">
      <c r="A4971" s="962" t="s">
        <v>323</v>
      </c>
      <c r="B4971" t="s">
        <v>254</v>
      </c>
      <c r="C4971" t="s">
        <v>13</v>
      </c>
      <c r="D4971" t="s">
        <v>11</v>
      </c>
      <c r="E4971" t="s">
        <v>511</v>
      </c>
      <c r="F4971" t="s">
        <v>477</v>
      </c>
      <c r="R4971">
        <v>0</v>
      </c>
      <c r="U4971">
        <v>0</v>
      </c>
      <c r="V4971">
        <v>0</v>
      </c>
      <c r="X4971">
        <v>0</v>
      </c>
      <c r="Y4971">
        <v>500000000</v>
      </c>
      <c r="Z4971">
        <v>0</v>
      </c>
      <c r="AA4971" t="s">
        <v>2028</v>
      </c>
    </row>
    <row r="4972" spans="1:27" ht="15" customHeight="1">
      <c r="A4972" s="962" t="s">
        <v>323</v>
      </c>
      <c r="B4972" t="s">
        <v>246</v>
      </c>
      <c r="C4972" t="s">
        <v>13</v>
      </c>
      <c r="D4972" t="s">
        <v>11</v>
      </c>
      <c r="E4972" t="s">
        <v>511</v>
      </c>
      <c r="F4972" t="s">
        <v>477</v>
      </c>
      <c r="R4972">
        <v>0</v>
      </c>
      <c r="U4972">
        <v>0</v>
      </c>
      <c r="V4972">
        <v>0</v>
      </c>
      <c r="X4972">
        <v>0</v>
      </c>
      <c r="Y4972">
        <v>500000000</v>
      </c>
      <c r="Z4972">
        <v>0</v>
      </c>
      <c r="AA4972" t="s">
        <v>2028</v>
      </c>
    </row>
    <row r="4973" spans="1:27" ht="15" customHeight="1">
      <c r="A4973" s="962" t="s">
        <v>323</v>
      </c>
      <c r="B4973" t="s">
        <v>263</v>
      </c>
      <c r="C4973" t="s">
        <v>13</v>
      </c>
      <c r="D4973" t="s">
        <v>11</v>
      </c>
      <c r="E4973" t="s">
        <v>511</v>
      </c>
      <c r="F4973" t="s">
        <v>477</v>
      </c>
      <c r="R4973">
        <v>0</v>
      </c>
      <c r="U4973">
        <v>0</v>
      </c>
      <c r="V4973">
        <v>0</v>
      </c>
      <c r="X4973">
        <v>0</v>
      </c>
      <c r="Y4973">
        <v>500000000</v>
      </c>
      <c r="Z4973">
        <v>0</v>
      </c>
      <c r="AA4973" t="s">
        <v>2028</v>
      </c>
    </row>
    <row r="4974" spans="1:27" ht="15" customHeight="1">
      <c r="A4974" s="962" t="s">
        <v>244</v>
      </c>
      <c r="B4974" t="s">
        <v>278</v>
      </c>
      <c r="C4974" t="s">
        <v>13</v>
      </c>
      <c r="D4974" t="s">
        <v>11</v>
      </c>
      <c r="E4974" t="s">
        <v>610</v>
      </c>
      <c r="F4974" t="s">
        <v>330</v>
      </c>
      <c r="O4974" t="s">
        <v>361</v>
      </c>
      <c r="P4974" t="s">
        <v>868</v>
      </c>
      <c r="Q4974" t="s">
        <v>869</v>
      </c>
      <c r="R4974">
        <v>84</v>
      </c>
      <c r="X4974">
        <v>0</v>
      </c>
      <c r="Y4974">
        <v>500000000</v>
      </c>
      <c r="AA4974" t="s">
        <v>2025</v>
      </c>
    </row>
    <row r="4975" spans="1:27" ht="15" customHeight="1">
      <c r="A4975" s="962" t="s">
        <v>244</v>
      </c>
      <c r="B4975" t="s">
        <v>279</v>
      </c>
      <c r="C4975" t="s">
        <v>13</v>
      </c>
      <c r="D4975" t="s">
        <v>11</v>
      </c>
      <c r="E4975" t="s">
        <v>610</v>
      </c>
      <c r="F4975" t="s">
        <v>330</v>
      </c>
      <c r="G4975" t="s">
        <v>611</v>
      </c>
      <c r="I4975" t="s">
        <v>332</v>
      </c>
      <c r="K4975" t="s">
        <v>333</v>
      </c>
      <c r="L4975" t="s">
        <v>334</v>
      </c>
      <c r="M4975" t="s">
        <v>50</v>
      </c>
      <c r="O4975" t="s">
        <v>335</v>
      </c>
      <c r="P4975" t="s">
        <v>336</v>
      </c>
      <c r="Q4975" t="s">
        <v>337</v>
      </c>
      <c r="R4975">
        <v>4190</v>
      </c>
      <c r="U4975">
        <v>4192.8500000000004</v>
      </c>
      <c r="V4975">
        <v>209.64</v>
      </c>
      <c r="W4975">
        <v>0.1</v>
      </c>
      <c r="X4975">
        <v>0</v>
      </c>
      <c r="Y4975">
        <v>500000000</v>
      </c>
      <c r="Z4975">
        <v>0</v>
      </c>
      <c r="AA4975" t="s">
        <v>2026</v>
      </c>
    </row>
    <row r="4976" spans="1:27" ht="15" customHeight="1">
      <c r="A4976" s="962" t="s">
        <v>246</v>
      </c>
      <c r="B4976" t="s">
        <v>321</v>
      </c>
      <c r="C4976" t="s">
        <v>13</v>
      </c>
      <c r="D4976" t="s">
        <v>11</v>
      </c>
      <c r="E4976" t="s">
        <v>610</v>
      </c>
      <c r="F4976" t="s">
        <v>330</v>
      </c>
      <c r="R4976">
        <v>0</v>
      </c>
      <c r="S4976">
        <v>0</v>
      </c>
      <c r="T4976">
        <v>500000000</v>
      </c>
      <c r="X4976">
        <v>0</v>
      </c>
      <c r="Y4976">
        <v>500000000</v>
      </c>
      <c r="AA4976" t="s">
        <v>2027</v>
      </c>
    </row>
    <row r="4977" spans="1:27" ht="15" customHeight="1">
      <c r="A4977" s="962" t="s">
        <v>246</v>
      </c>
      <c r="B4977" t="s">
        <v>281</v>
      </c>
      <c r="C4977" t="s">
        <v>13</v>
      </c>
      <c r="D4977" t="s">
        <v>11</v>
      </c>
      <c r="E4977" t="s">
        <v>610</v>
      </c>
      <c r="F4977" t="s">
        <v>330</v>
      </c>
      <c r="R4977">
        <v>0</v>
      </c>
      <c r="S4977">
        <v>0</v>
      </c>
      <c r="T4977">
        <v>500000000</v>
      </c>
      <c r="X4977">
        <v>0</v>
      </c>
      <c r="Y4977">
        <v>500000000</v>
      </c>
      <c r="AA4977" t="s">
        <v>2027</v>
      </c>
    </row>
    <row r="4978" spans="1:27" ht="15" customHeight="1">
      <c r="A4978" s="962" t="s">
        <v>246</v>
      </c>
      <c r="B4978" t="s">
        <v>282</v>
      </c>
      <c r="C4978" t="s">
        <v>13</v>
      </c>
      <c r="D4978" t="s">
        <v>11</v>
      </c>
      <c r="E4978" t="s">
        <v>610</v>
      </c>
      <c r="F4978" t="s">
        <v>330</v>
      </c>
      <c r="R4978">
        <v>0</v>
      </c>
      <c r="S4978">
        <v>0</v>
      </c>
      <c r="T4978">
        <v>500000000</v>
      </c>
      <c r="X4978">
        <v>0</v>
      </c>
      <c r="Y4978">
        <v>500000000</v>
      </c>
      <c r="AA4978" t="s">
        <v>2027</v>
      </c>
    </row>
    <row r="4979" spans="1:27" ht="15" customHeight="1">
      <c r="A4979" s="962" t="s">
        <v>246</v>
      </c>
      <c r="B4979" t="s">
        <v>324</v>
      </c>
      <c r="C4979" t="s">
        <v>13</v>
      </c>
      <c r="D4979" t="s">
        <v>11</v>
      </c>
      <c r="E4979" t="s">
        <v>610</v>
      </c>
      <c r="F4979" t="s">
        <v>330</v>
      </c>
      <c r="R4979">
        <v>0</v>
      </c>
      <c r="S4979">
        <v>0</v>
      </c>
      <c r="T4979">
        <v>500000000</v>
      </c>
      <c r="X4979">
        <v>0</v>
      </c>
      <c r="Y4979">
        <v>500000000</v>
      </c>
      <c r="AA4979" t="s">
        <v>2027</v>
      </c>
    </row>
    <row r="4980" spans="1:27" ht="15" customHeight="1">
      <c r="A4980" s="962" t="s">
        <v>247</v>
      </c>
      <c r="B4980" t="s">
        <v>300</v>
      </c>
      <c r="C4980" t="s">
        <v>13</v>
      </c>
      <c r="D4980" t="s">
        <v>11</v>
      </c>
      <c r="E4980" t="s">
        <v>610</v>
      </c>
      <c r="F4980" t="s">
        <v>330</v>
      </c>
      <c r="J4980" t="s">
        <v>663</v>
      </c>
      <c r="L4980" t="s">
        <v>339</v>
      </c>
      <c r="O4980" t="s">
        <v>882</v>
      </c>
      <c r="P4980" t="s">
        <v>868</v>
      </c>
      <c r="Q4980" t="s">
        <v>869</v>
      </c>
      <c r="R4980">
        <v>83.2</v>
      </c>
      <c r="X4980">
        <v>0</v>
      </c>
      <c r="Y4980">
        <v>500000000</v>
      </c>
      <c r="AA4980" t="s">
        <v>2025</v>
      </c>
    </row>
    <row r="4981" spans="1:27" ht="15" customHeight="1">
      <c r="A4981" s="962" t="s">
        <v>247</v>
      </c>
      <c r="B4981" t="s">
        <v>290</v>
      </c>
      <c r="C4981" t="s">
        <v>13</v>
      </c>
      <c r="D4981" t="s">
        <v>11</v>
      </c>
      <c r="E4981" t="s">
        <v>610</v>
      </c>
      <c r="F4981" t="s">
        <v>330</v>
      </c>
      <c r="J4981" t="s">
        <v>338</v>
      </c>
      <c r="L4981" t="s">
        <v>339</v>
      </c>
      <c r="R4981">
        <v>0</v>
      </c>
      <c r="U4981">
        <v>0</v>
      </c>
      <c r="V4981">
        <v>0</v>
      </c>
      <c r="X4981">
        <v>0</v>
      </c>
      <c r="Y4981">
        <v>500000000</v>
      </c>
      <c r="Z4981">
        <v>0</v>
      </c>
      <c r="AA4981" t="s">
        <v>2028</v>
      </c>
    </row>
    <row r="4982" spans="1:27" ht="15" customHeight="1">
      <c r="A4982" s="962" t="s">
        <v>247</v>
      </c>
      <c r="B4982" t="s">
        <v>289</v>
      </c>
      <c r="C4982" t="s">
        <v>13</v>
      </c>
      <c r="D4982" t="s">
        <v>11</v>
      </c>
      <c r="E4982" t="s">
        <v>610</v>
      </c>
      <c r="F4982" t="s">
        <v>330</v>
      </c>
      <c r="R4982">
        <v>0</v>
      </c>
      <c r="X4982">
        <v>0</v>
      </c>
      <c r="Y4982">
        <v>500000000</v>
      </c>
      <c r="AA4982" t="s">
        <v>2025</v>
      </c>
    </row>
    <row r="4983" spans="1:27" ht="15" customHeight="1">
      <c r="A4983" s="962" t="s">
        <v>247</v>
      </c>
      <c r="B4983" t="s">
        <v>288</v>
      </c>
      <c r="C4983" t="s">
        <v>13</v>
      </c>
      <c r="D4983" t="s">
        <v>11</v>
      </c>
      <c r="E4983" t="s">
        <v>610</v>
      </c>
      <c r="F4983" t="s">
        <v>330</v>
      </c>
      <c r="R4983">
        <v>83.2</v>
      </c>
      <c r="X4983">
        <v>0</v>
      </c>
      <c r="Y4983">
        <v>500000000</v>
      </c>
      <c r="AA4983" t="s">
        <v>2025</v>
      </c>
    </row>
    <row r="4984" spans="1:27" ht="15" customHeight="1">
      <c r="A4984" s="962" t="s">
        <v>247</v>
      </c>
      <c r="B4984" t="s">
        <v>298</v>
      </c>
      <c r="C4984" t="s">
        <v>13</v>
      </c>
      <c r="D4984" t="s">
        <v>11</v>
      </c>
      <c r="E4984" t="s">
        <v>610</v>
      </c>
      <c r="F4984" t="s">
        <v>330</v>
      </c>
      <c r="R4984">
        <v>83.2</v>
      </c>
      <c r="X4984">
        <v>0</v>
      </c>
      <c r="Y4984">
        <v>500000000</v>
      </c>
      <c r="AA4984" t="s">
        <v>2025</v>
      </c>
    </row>
    <row r="4985" spans="1:27" ht="15" customHeight="1">
      <c r="A4985" s="962" t="s">
        <v>247</v>
      </c>
      <c r="B4985" t="s">
        <v>297</v>
      </c>
      <c r="C4985" t="s">
        <v>13</v>
      </c>
      <c r="D4985" t="s">
        <v>11</v>
      </c>
      <c r="E4985" t="s">
        <v>610</v>
      </c>
      <c r="F4985" t="s">
        <v>330</v>
      </c>
      <c r="R4985">
        <v>83.2</v>
      </c>
      <c r="X4985">
        <v>0</v>
      </c>
      <c r="Y4985">
        <v>500000000</v>
      </c>
      <c r="AA4985" t="s">
        <v>2025</v>
      </c>
    </row>
    <row r="4986" spans="1:27" ht="15" customHeight="1">
      <c r="A4986" s="962" t="s">
        <v>247</v>
      </c>
      <c r="B4986" t="s">
        <v>287</v>
      </c>
      <c r="C4986" t="s">
        <v>13</v>
      </c>
      <c r="D4986" t="s">
        <v>11</v>
      </c>
      <c r="E4986" t="s">
        <v>610</v>
      </c>
      <c r="F4986" t="s">
        <v>330</v>
      </c>
      <c r="R4986">
        <v>83.9</v>
      </c>
      <c r="X4986">
        <v>0</v>
      </c>
      <c r="Y4986">
        <v>500000000</v>
      </c>
      <c r="AA4986" t="s">
        <v>2025</v>
      </c>
    </row>
    <row r="4987" spans="1:27" ht="15" customHeight="1">
      <c r="A4987" s="962" t="s">
        <v>247</v>
      </c>
      <c r="B4987" t="s">
        <v>301</v>
      </c>
      <c r="C4987" t="s">
        <v>13</v>
      </c>
      <c r="D4987" t="s">
        <v>11</v>
      </c>
      <c r="E4987" t="s">
        <v>610</v>
      </c>
      <c r="F4987" t="s">
        <v>330</v>
      </c>
      <c r="R4987">
        <v>41.6</v>
      </c>
      <c r="S4987">
        <v>0</v>
      </c>
      <c r="T4987">
        <v>83.2</v>
      </c>
      <c r="X4987">
        <v>0</v>
      </c>
      <c r="Y4987">
        <v>500000000</v>
      </c>
      <c r="AA4987" t="s">
        <v>2029</v>
      </c>
    </row>
    <row r="4988" spans="1:27" ht="15" customHeight="1">
      <c r="A4988" s="962" t="s">
        <v>247</v>
      </c>
      <c r="B4988" t="s">
        <v>302</v>
      </c>
      <c r="C4988" t="s">
        <v>13</v>
      </c>
      <c r="D4988" t="s">
        <v>11</v>
      </c>
      <c r="E4988" t="s">
        <v>610</v>
      </c>
      <c r="F4988" t="s">
        <v>330</v>
      </c>
      <c r="R4988">
        <v>41.6</v>
      </c>
      <c r="S4988">
        <v>0</v>
      </c>
      <c r="T4988">
        <v>83.2</v>
      </c>
      <c r="X4988">
        <v>0</v>
      </c>
      <c r="Y4988">
        <v>500000000</v>
      </c>
      <c r="AA4988" t="s">
        <v>2029</v>
      </c>
    </row>
    <row r="4989" spans="1:27" ht="15" customHeight="1">
      <c r="A4989" s="962" t="s">
        <v>247</v>
      </c>
      <c r="B4989" t="s">
        <v>322</v>
      </c>
      <c r="C4989" t="s">
        <v>13</v>
      </c>
      <c r="D4989" t="s">
        <v>11</v>
      </c>
      <c r="E4989" t="s">
        <v>610</v>
      </c>
      <c r="F4989" t="s">
        <v>330</v>
      </c>
      <c r="H4989" t="s">
        <v>870</v>
      </c>
      <c r="I4989" t="s">
        <v>450</v>
      </c>
      <c r="J4989" t="s">
        <v>848</v>
      </c>
      <c r="K4989" t="s">
        <v>854</v>
      </c>
      <c r="L4989" t="s">
        <v>871</v>
      </c>
      <c r="M4989" t="s">
        <v>56</v>
      </c>
      <c r="O4989" t="s">
        <v>361</v>
      </c>
      <c r="P4989" t="s">
        <v>851</v>
      </c>
      <c r="Q4989" t="s">
        <v>337</v>
      </c>
      <c r="R4989">
        <v>0.08</v>
      </c>
      <c r="X4989">
        <v>0</v>
      </c>
      <c r="Y4989">
        <v>500000000</v>
      </c>
      <c r="AA4989" t="s">
        <v>2025</v>
      </c>
    </row>
    <row r="4990" spans="1:27" ht="15" customHeight="1">
      <c r="A4990" s="962" t="s">
        <v>247</v>
      </c>
      <c r="B4990" t="s">
        <v>318</v>
      </c>
      <c r="C4990" t="s">
        <v>13</v>
      </c>
      <c r="D4990" t="s">
        <v>11</v>
      </c>
      <c r="E4990" t="s">
        <v>610</v>
      </c>
      <c r="F4990" t="s">
        <v>330</v>
      </c>
      <c r="H4990" t="s">
        <v>970</v>
      </c>
      <c r="I4990" t="s">
        <v>847</v>
      </c>
      <c r="J4990" t="s">
        <v>848</v>
      </c>
      <c r="K4990" t="s">
        <v>849</v>
      </c>
      <c r="L4990" t="s">
        <v>850</v>
      </c>
      <c r="M4990" t="s">
        <v>57</v>
      </c>
      <c r="O4990" t="s">
        <v>361</v>
      </c>
      <c r="P4990" t="s">
        <v>851</v>
      </c>
      <c r="Q4990" t="s">
        <v>337</v>
      </c>
      <c r="R4990">
        <v>0.7</v>
      </c>
      <c r="X4990">
        <v>0</v>
      </c>
      <c r="Y4990">
        <v>500000000</v>
      </c>
      <c r="AA4990" t="s">
        <v>2025</v>
      </c>
    </row>
    <row r="4991" spans="1:27" ht="15" customHeight="1">
      <c r="A4991" s="962" t="s">
        <v>247</v>
      </c>
      <c r="B4991" t="s">
        <v>317</v>
      </c>
      <c r="C4991" t="s">
        <v>13</v>
      </c>
      <c r="D4991" t="s">
        <v>11</v>
      </c>
      <c r="E4991" t="s">
        <v>610</v>
      </c>
      <c r="F4991" t="s">
        <v>330</v>
      </c>
      <c r="I4991" t="s">
        <v>847</v>
      </c>
      <c r="K4991" t="s">
        <v>849</v>
      </c>
      <c r="L4991" t="s">
        <v>850</v>
      </c>
      <c r="M4991" t="s">
        <v>57</v>
      </c>
      <c r="O4991" t="s">
        <v>361</v>
      </c>
      <c r="P4991" t="s">
        <v>851</v>
      </c>
      <c r="Q4991" t="s">
        <v>337</v>
      </c>
      <c r="R4991">
        <v>0.7</v>
      </c>
      <c r="X4991">
        <v>0</v>
      </c>
      <c r="Y4991">
        <v>500000000</v>
      </c>
      <c r="AA4991" t="s">
        <v>2025</v>
      </c>
    </row>
    <row r="4992" spans="1:27" ht="15" customHeight="1">
      <c r="A4992" s="962" t="s">
        <v>247</v>
      </c>
      <c r="B4992" t="s">
        <v>305</v>
      </c>
      <c r="C4992" t="s">
        <v>13</v>
      </c>
      <c r="D4992" t="s">
        <v>11</v>
      </c>
      <c r="E4992" t="s">
        <v>610</v>
      </c>
      <c r="F4992" t="s">
        <v>330</v>
      </c>
      <c r="R4992">
        <v>0.7</v>
      </c>
      <c r="X4992">
        <v>0</v>
      </c>
      <c r="Y4992">
        <v>500000000</v>
      </c>
      <c r="AA4992" t="s">
        <v>2025</v>
      </c>
    </row>
    <row r="4993" spans="1:27" ht="15" customHeight="1">
      <c r="A4993" s="962" t="s">
        <v>247</v>
      </c>
      <c r="B4993" t="s">
        <v>324</v>
      </c>
      <c r="C4993" t="s">
        <v>13</v>
      </c>
      <c r="D4993" t="s">
        <v>11</v>
      </c>
      <c r="E4993" t="s">
        <v>610</v>
      </c>
      <c r="F4993" t="s">
        <v>330</v>
      </c>
      <c r="R4993">
        <v>0</v>
      </c>
      <c r="U4993">
        <v>0</v>
      </c>
      <c r="V4993">
        <v>0</v>
      </c>
      <c r="X4993">
        <v>0</v>
      </c>
      <c r="Y4993">
        <v>500000000</v>
      </c>
      <c r="Z4993">
        <v>0</v>
      </c>
      <c r="AA4993" t="s">
        <v>2028</v>
      </c>
    </row>
    <row r="4994" spans="1:27" ht="15" customHeight="1">
      <c r="A4994" s="962" t="s">
        <v>248</v>
      </c>
      <c r="B4994" t="s">
        <v>278</v>
      </c>
      <c r="C4994" t="s">
        <v>13</v>
      </c>
      <c r="D4994" t="s">
        <v>11</v>
      </c>
      <c r="E4994" t="s">
        <v>610</v>
      </c>
      <c r="F4994" t="s">
        <v>330</v>
      </c>
      <c r="R4994">
        <v>0</v>
      </c>
      <c r="X4994">
        <v>0</v>
      </c>
      <c r="Y4994">
        <v>500000000</v>
      </c>
      <c r="AA4994" t="s">
        <v>2025</v>
      </c>
    </row>
    <row r="4995" spans="1:27" ht="15" customHeight="1">
      <c r="A4995" s="962" t="s">
        <v>248</v>
      </c>
      <c r="B4995" t="s">
        <v>279</v>
      </c>
      <c r="C4995" t="s">
        <v>13</v>
      </c>
      <c r="D4995" t="s">
        <v>11</v>
      </c>
      <c r="E4995" t="s">
        <v>610</v>
      </c>
      <c r="F4995" t="s">
        <v>330</v>
      </c>
      <c r="G4995" t="s">
        <v>341</v>
      </c>
      <c r="I4995" t="s">
        <v>332</v>
      </c>
      <c r="K4995" t="s">
        <v>333</v>
      </c>
      <c r="L4995" t="s">
        <v>250</v>
      </c>
      <c r="M4995" t="s">
        <v>50</v>
      </c>
      <c r="O4995" t="s">
        <v>335</v>
      </c>
      <c r="P4995" t="s">
        <v>336</v>
      </c>
      <c r="Q4995" t="s">
        <v>337</v>
      </c>
      <c r="R4995">
        <v>173</v>
      </c>
      <c r="X4995">
        <v>0</v>
      </c>
      <c r="Y4995">
        <v>500000000</v>
      </c>
      <c r="AA4995" t="s">
        <v>2025</v>
      </c>
    </row>
    <row r="4996" spans="1:27" ht="15" customHeight="1">
      <c r="A4996" s="962" t="s">
        <v>249</v>
      </c>
      <c r="B4996" t="s">
        <v>278</v>
      </c>
      <c r="C4996" t="s">
        <v>13</v>
      </c>
      <c r="D4996" t="s">
        <v>11</v>
      </c>
      <c r="E4996" t="s">
        <v>610</v>
      </c>
      <c r="F4996" t="s">
        <v>330</v>
      </c>
      <c r="J4996" t="s">
        <v>340</v>
      </c>
      <c r="L4996" t="s">
        <v>249</v>
      </c>
      <c r="R4996">
        <v>0</v>
      </c>
      <c r="U4996">
        <v>0</v>
      </c>
      <c r="V4996">
        <v>0</v>
      </c>
      <c r="X4996">
        <v>0</v>
      </c>
      <c r="Y4996">
        <v>500000000</v>
      </c>
      <c r="Z4996">
        <v>0</v>
      </c>
      <c r="AA4996" t="s">
        <v>2026</v>
      </c>
    </row>
    <row r="4997" spans="1:27" ht="15" customHeight="1">
      <c r="A4997" s="962" t="s">
        <v>250</v>
      </c>
      <c r="B4997" t="s">
        <v>279</v>
      </c>
      <c r="C4997" t="s">
        <v>13</v>
      </c>
      <c r="D4997" t="s">
        <v>11</v>
      </c>
      <c r="E4997" t="s">
        <v>610</v>
      </c>
      <c r="F4997" t="s">
        <v>330</v>
      </c>
      <c r="G4997" t="s">
        <v>612</v>
      </c>
      <c r="I4997" t="s">
        <v>332</v>
      </c>
      <c r="K4997" t="s">
        <v>333</v>
      </c>
      <c r="L4997" t="s">
        <v>250</v>
      </c>
      <c r="M4997" t="s">
        <v>50</v>
      </c>
      <c r="O4997" t="s">
        <v>335</v>
      </c>
      <c r="P4997" t="s">
        <v>336</v>
      </c>
      <c r="Q4997" t="s">
        <v>337</v>
      </c>
      <c r="R4997">
        <v>173</v>
      </c>
      <c r="U4997">
        <v>172.81</v>
      </c>
      <c r="V4997">
        <v>8.64</v>
      </c>
      <c r="W4997">
        <v>0.1</v>
      </c>
      <c r="X4997">
        <v>0</v>
      </c>
      <c r="Y4997">
        <v>500000000</v>
      </c>
      <c r="Z4997">
        <v>0</v>
      </c>
      <c r="AA4997" t="s">
        <v>2028</v>
      </c>
    </row>
    <row r="4998" spans="1:27" ht="15" customHeight="1">
      <c r="A4998" s="962" t="s">
        <v>254</v>
      </c>
      <c r="B4998" t="s">
        <v>283</v>
      </c>
      <c r="C4998" t="s">
        <v>13</v>
      </c>
      <c r="D4998" t="s">
        <v>11</v>
      </c>
      <c r="E4998" t="s">
        <v>610</v>
      </c>
      <c r="F4998" t="s">
        <v>330</v>
      </c>
      <c r="J4998" t="s">
        <v>342</v>
      </c>
      <c r="L4998" t="s">
        <v>343</v>
      </c>
      <c r="R4998">
        <v>0</v>
      </c>
      <c r="U4998">
        <v>0</v>
      </c>
      <c r="V4998">
        <v>0</v>
      </c>
      <c r="X4998">
        <v>0</v>
      </c>
      <c r="Y4998">
        <v>500000000</v>
      </c>
      <c r="Z4998">
        <v>0</v>
      </c>
      <c r="AA4998" t="s">
        <v>2028</v>
      </c>
    </row>
    <row r="4999" spans="1:27" ht="15" customHeight="1">
      <c r="A4999" s="962" t="s">
        <v>254</v>
      </c>
      <c r="B4999" t="s">
        <v>289</v>
      </c>
      <c r="C4999" t="s">
        <v>13</v>
      </c>
      <c r="D4999" t="s">
        <v>11</v>
      </c>
      <c r="E4999" t="s">
        <v>610</v>
      </c>
      <c r="F4999" t="s">
        <v>330</v>
      </c>
      <c r="J4999" t="s">
        <v>338</v>
      </c>
      <c r="L4999" t="s">
        <v>344</v>
      </c>
      <c r="R4999">
        <v>0</v>
      </c>
      <c r="U4999">
        <v>0</v>
      </c>
      <c r="V4999">
        <v>0</v>
      </c>
      <c r="X4999">
        <v>0</v>
      </c>
      <c r="Y4999">
        <v>500000000</v>
      </c>
      <c r="Z4999">
        <v>0</v>
      </c>
      <c r="AA4999" t="s">
        <v>2028</v>
      </c>
    </row>
    <row r="5000" spans="1:27" ht="15" customHeight="1">
      <c r="A5000" s="962" t="s">
        <v>254</v>
      </c>
      <c r="B5000" t="s">
        <v>290</v>
      </c>
      <c r="C5000" t="s">
        <v>13</v>
      </c>
      <c r="D5000" t="s">
        <v>11</v>
      </c>
      <c r="E5000" t="s">
        <v>610</v>
      </c>
      <c r="F5000" t="s">
        <v>330</v>
      </c>
      <c r="R5000">
        <v>0</v>
      </c>
      <c r="S5000">
        <v>0</v>
      </c>
      <c r="T5000">
        <v>0</v>
      </c>
      <c r="X5000">
        <v>0</v>
      </c>
      <c r="Y5000">
        <v>500000000</v>
      </c>
      <c r="AA5000" t="s">
        <v>2029</v>
      </c>
    </row>
    <row r="5001" spans="1:27" ht="15" customHeight="1">
      <c r="A5001" s="962" t="s">
        <v>254</v>
      </c>
      <c r="B5001" t="s">
        <v>292</v>
      </c>
      <c r="C5001" t="s">
        <v>13</v>
      </c>
      <c r="D5001" t="s">
        <v>11</v>
      </c>
      <c r="E5001" t="s">
        <v>610</v>
      </c>
      <c r="F5001" t="s">
        <v>330</v>
      </c>
      <c r="R5001">
        <v>0</v>
      </c>
      <c r="S5001">
        <v>0</v>
      </c>
      <c r="T5001">
        <v>0</v>
      </c>
      <c r="X5001">
        <v>0</v>
      </c>
      <c r="Y5001">
        <v>500000000</v>
      </c>
      <c r="AA5001" t="s">
        <v>2029</v>
      </c>
    </row>
    <row r="5002" spans="1:27" ht="15" customHeight="1">
      <c r="A5002" s="962" t="s">
        <v>254</v>
      </c>
      <c r="B5002" t="s">
        <v>294</v>
      </c>
      <c r="C5002" t="s">
        <v>13</v>
      </c>
      <c r="D5002" t="s">
        <v>11</v>
      </c>
      <c r="E5002" t="s">
        <v>610</v>
      </c>
      <c r="F5002" t="s">
        <v>330</v>
      </c>
      <c r="R5002">
        <v>0</v>
      </c>
      <c r="S5002">
        <v>0</v>
      </c>
      <c r="T5002">
        <v>0</v>
      </c>
      <c r="X5002">
        <v>0</v>
      </c>
      <c r="Y5002">
        <v>500000000</v>
      </c>
      <c r="AA5002" t="s">
        <v>2029</v>
      </c>
    </row>
    <row r="5003" spans="1:27" ht="15" customHeight="1">
      <c r="A5003" s="962" t="s">
        <v>254</v>
      </c>
      <c r="B5003" t="s">
        <v>295</v>
      </c>
      <c r="C5003" t="s">
        <v>13</v>
      </c>
      <c r="D5003" t="s">
        <v>11</v>
      </c>
      <c r="E5003" t="s">
        <v>610</v>
      </c>
      <c r="F5003" t="s">
        <v>330</v>
      </c>
      <c r="R5003">
        <v>0</v>
      </c>
      <c r="S5003">
        <v>0</v>
      </c>
      <c r="T5003">
        <v>0</v>
      </c>
      <c r="X5003">
        <v>0</v>
      </c>
      <c r="Y5003">
        <v>500000000</v>
      </c>
      <c r="AA5003" t="s">
        <v>2029</v>
      </c>
    </row>
    <row r="5004" spans="1:27" ht="15" customHeight="1">
      <c r="A5004" s="962" t="s">
        <v>254</v>
      </c>
      <c r="B5004" t="s">
        <v>280</v>
      </c>
      <c r="C5004" t="s">
        <v>13</v>
      </c>
      <c r="D5004" t="s">
        <v>11</v>
      </c>
      <c r="E5004" t="s">
        <v>610</v>
      </c>
      <c r="F5004" t="s">
        <v>330</v>
      </c>
      <c r="G5004" t="s">
        <v>613</v>
      </c>
      <c r="I5004" t="s">
        <v>332</v>
      </c>
      <c r="K5004" t="s">
        <v>333</v>
      </c>
      <c r="L5004" t="s">
        <v>346</v>
      </c>
      <c r="M5004" t="s">
        <v>50</v>
      </c>
      <c r="O5004" t="s">
        <v>335</v>
      </c>
      <c r="P5004" t="s">
        <v>336</v>
      </c>
      <c r="Q5004" t="s">
        <v>337</v>
      </c>
      <c r="R5004">
        <v>4210</v>
      </c>
      <c r="U5004">
        <v>4207.1099999999997</v>
      </c>
      <c r="V5004">
        <v>210.36</v>
      </c>
      <c r="W5004">
        <v>0.1</v>
      </c>
      <c r="X5004">
        <v>0</v>
      </c>
      <c r="Y5004">
        <v>500000000</v>
      </c>
      <c r="Z5004">
        <v>0</v>
      </c>
      <c r="AA5004" t="s">
        <v>2028</v>
      </c>
    </row>
    <row r="5005" spans="1:27" ht="15" customHeight="1">
      <c r="A5005" s="962" t="s">
        <v>254</v>
      </c>
      <c r="B5005" t="s">
        <v>299</v>
      </c>
      <c r="C5005" t="s">
        <v>13</v>
      </c>
      <c r="D5005" t="s">
        <v>11</v>
      </c>
      <c r="E5005" t="s">
        <v>610</v>
      </c>
      <c r="F5005" t="s">
        <v>330</v>
      </c>
      <c r="G5005" t="s">
        <v>614</v>
      </c>
      <c r="I5005" t="s">
        <v>332</v>
      </c>
      <c r="K5005" t="s">
        <v>333</v>
      </c>
      <c r="L5005" t="s">
        <v>348</v>
      </c>
      <c r="M5005" t="s">
        <v>50</v>
      </c>
      <c r="O5005" t="s">
        <v>349</v>
      </c>
      <c r="P5005" t="s">
        <v>336</v>
      </c>
      <c r="Q5005" t="s">
        <v>337</v>
      </c>
      <c r="R5005">
        <v>19</v>
      </c>
      <c r="U5005">
        <v>19.03</v>
      </c>
      <c r="V5005">
        <v>0.95</v>
      </c>
      <c r="W5005">
        <v>0.1</v>
      </c>
      <c r="X5005">
        <v>0</v>
      </c>
      <c r="Y5005">
        <v>500000000</v>
      </c>
      <c r="Z5005">
        <v>0</v>
      </c>
      <c r="AA5005" t="s">
        <v>2028</v>
      </c>
    </row>
    <row r="5006" spans="1:27" ht="15" customHeight="1">
      <c r="A5006" s="962" t="s">
        <v>254</v>
      </c>
      <c r="B5006" t="s">
        <v>284</v>
      </c>
      <c r="C5006" t="s">
        <v>13</v>
      </c>
      <c r="D5006" t="s">
        <v>11</v>
      </c>
      <c r="E5006" t="s">
        <v>610</v>
      </c>
      <c r="F5006" t="s">
        <v>330</v>
      </c>
      <c r="R5006">
        <v>0</v>
      </c>
      <c r="U5006">
        <v>0</v>
      </c>
      <c r="V5006">
        <v>0</v>
      </c>
      <c r="X5006">
        <v>0</v>
      </c>
      <c r="Y5006">
        <v>500000000</v>
      </c>
      <c r="Z5006">
        <v>0</v>
      </c>
      <c r="AA5006" t="s">
        <v>2028</v>
      </c>
    </row>
    <row r="5007" spans="1:27" ht="15" customHeight="1">
      <c r="A5007" s="962" t="s">
        <v>254</v>
      </c>
      <c r="B5007" t="s">
        <v>285</v>
      </c>
      <c r="C5007" t="s">
        <v>13</v>
      </c>
      <c r="D5007" t="s">
        <v>11</v>
      </c>
      <c r="E5007" t="s">
        <v>610</v>
      </c>
      <c r="F5007" t="s">
        <v>330</v>
      </c>
      <c r="R5007">
        <v>0</v>
      </c>
      <c r="U5007">
        <v>0</v>
      </c>
      <c r="V5007">
        <v>0</v>
      </c>
      <c r="X5007">
        <v>0</v>
      </c>
      <c r="Y5007">
        <v>500000000</v>
      </c>
      <c r="Z5007">
        <v>0</v>
      </c>
      <c r="AA5007" t="s">
        <v>2028</v>
      </c>
    </row>
    <row r="5008" spans="1:27" ht="15" customHeight="1">
      <c r="A5008" s="962" t="s">
        <v>254</v>
      </c>
      <c r="B5008" t="s">
        <v>286</v>
      </c>
      <c r="C5008" t="s">
        <v>13</v>
      </c>
      <c r="D5008" t="s">
        <v>11</v>
      </c>
      <c r="E5008" t="s">
        <v>610</v>
      </c>
      <c r="F5008" t="s">
        <v>330</v>
      </c>
      <c r="R5008">
        <v>0</v>
      </c>
      <c r="U5008">
        <v>0</v>
      </c>
      <c r="V5008">
        <v>0</v>
      </c>
      <c r="X5008">
        <v>0</v>
      </c>
      <c r="Y5008">
        <v>500000000</v>
      </c>
      <c r="Z5008">
        <v>0</v>
      </c>
      <c r="AA5008" t="s">
        <v>2028</v>
      </c>
    </row>
    <row r="5009" spans="1:27" ht="15" customHeight="1">
      <c r="A5009" s="962" t="s">
        <v>254</v>
      </c>
      <c r="B5009" t="s">
        <v>303</v>
      </c>
      <c r="C5009" t="s">
        <v>13</v>
      </c>
      <c r="D5009" t="s">
        <v>11</v>
      </c>
      <c r="E5009" t="s">
        <v>610</v>
      </c>
      <c r="F5009" t="s">
        <v>330</v>
      </c>
      <c r="R5009">
        <v>0</v>
      </c>
      <c r="U5009">
        <v>0</v>
      </c>
      <c r="V5009">
        <v>0</v>
      </c>
      <c r="X5009">
        <v>0</v>
      </c>
      <c r="Y5009">
        <v>500000000</v>
      </c>
      <c r="Z5009">
        <v>0</v>
      </c>
      <c r="AA5009" t="s">
        <v>2028</v>
      </c>
    </row>
    <row r="5010" spans="1:27" ht="15" customHeight="1">
      <c r="A5010" s="962" t="s">
        <v>254</v>
      </c>
      <c r="B5010" t="s">
        <v>291</v>
      </c>
      <c r="C5010" t="s">
        <v>13</v>
      </c>
      <c r="D5010" t="s">
        <v>11</v>
      </c>
      <c r="E5010" t="s">
        <v>610</v>
      </c>
      <c r="F5010" t="s">
        <v>330</v>
      </c>
      <c r="R5010">
        <v>0</v>
      </c>
      <c r="S5010">
        <v>0</v>
      </c>
      <c r="T5010">
        <v>0</v>
      </c>
      <c r="X5010">
        <v>0</v>
      </c>
      <c r="Y5010">
        <v>500000000</v>
      </c>
      <c r="AA5010" t="s">
        <v>2029</v>
      </c>
    </row>
    <row r="5011" spans="1:27" ht="15" customHeight="1">
      <c r="A5011" s="962" t="s">
        <v>254</v>
      </c>
      <c r="B5011" t="s">
        <v>293</v>
      </c>
      <c r="C5011" t="s">
        <v>13</v>
      </c>
      <c r="D5011" t="s">
        <v>11</v>
      </c>
      <c r="E5011" t="s">
        <v>610</v>
      </c>
      <c r="F5011" t="s">
        <v>330</v>
      </c>
      <c r="R5011">
        <v>0</v>
      </c>
      <c r="S5011">
        <v>0</v>
      </c>
      <c r="T5011">
        <v>0</v>
      </c>
      <c r="X5011">
        <v>0</v>
      </c>
      <c r="Y5011">
        <v>500000000</v>
      </c>
      <c r="AA5011" t="s">
        <v>2029</v>
      </c>
    </row>
    <row r="5012" spans="1:27" ht="15" customHeight="1">
      <c r="A5012" s="962" t="s">
        <v>254</v>
      </c>
      <c r="B5012" t="s">
        <v>288</v>
      </c>
      <c r="C5012" t="s">
        <v>13</v>
      </c>
      <c r="D5012" t="s">
        <v>11</v>
      </c>
      <c r="E5012" t="s">
        <v>610</v>
      </c>
      <c r="F5012" t="s">
        <v>330</v>
      </c>
      <c r="R5012">
        <v>19</v>
      </c>
      <c r="X5012">
        <v>0</v>
      </c>
      <c r="Y5012">
        <v>500000000</v>
      </c>
      <c r="AA5012" t="s">
        <v>2025</v>
      </c>
    </row>
    <row r="5013" spans="1:27" ht="15" customHeight="1">
      <c r="A5013" s="962" t="s">
        <v>254</v>
      </c>
      <c r="B5013" t="s">
        <v>298</v>
      </c>
      <c r="C5013" t="s">
        <v>13</v>
      </c>
      <c r="D5013" t="s">
        <v>11</v>
      </c>
      <c r="E5013" t="s">
        <v>610</v>
      </c>
      <c r="F5013" t="s">
        <v>330</v>
      </c>
      <c r="R5013">
        <v>19</v>
      </c>
      <c r="X5013">
        <v>0</v>
      </c>
      <c r="Y5013">
        <v>500000000</v>
      </c>
      <c r="AA5013" t="s">
        <v>2025</v>
      </c>
    </row>
    <row r="5014" spans="1:27" ht="15" customHeight="1">
      <c r="A5014" s="962" t="s">
        <v>254</v>
      </c>
      <c r="B5014" t="s">
        <v>297</v>
      </c>
      <c r="C5014" t="s">
        <v>13</v>
      </c>
      <c r="D5014" t="s">
        <v>11</v>
      </c>
      <c r="E5014" t="s">
        <v>610</v>
      </c>
      <c r="F5014" t="s">
        <v>330</v>
      </c>
      <c r="R5014">
        <v>19</v>
      </c>
      <c r="X5014">
        <v>0</v>
      </c>
      <c r="Y5014">
        <v>500000000</v>
      </c>
      <c r="AA5014" t="s">
        <v>2025</v>
      </c>
    </row>
    <row r="5015" spans="1:27" ht="15" customHeight="1">
      <c r="A5015" s="962" t="s">
        <v>254</v>
      </c>
      <c r="B5015" t="s">
        <v>287</v>
      </c>
      <c r="C5015" t="s">
        <v>13</v>
      </c>
      <c r="D5015" t="s">
        <v>11</v>
      </c>
      <c r="E5015" t="s">
        <v>610</v>
      </c>
      <c r="F5015" t="s">
        <v>330</v>
      </c>
      <c r="R5015">
        <v>24.1</v>
      </c>
      <c r="X5015">
        <v>0</v>
      </c>
      <c r="Y5015">
        <v>500000000</v>
      </c>
      <c r="AA5015" t="s">
        <v>2025</v>
      </c>
    </row>
    <row r="5016" spans="1:27" ht="15" customHeight="1">
      <c r="A5016" s="962" t="s">
        <v>254</v>
      </c>
      <c r="B5016" t="s">
        <v>296</v>
      </c>
      <c r="C5016" t="s">
        <v>13</v>
      </c>
      <c r="D5016" t="s">
        <v>11</v>
      </c>
      <c r="E5016" t="s">
        <v>610</v>
      </c>
      <c r="F5016" t="s">
        <v>330</v>
      </c>
      <c r="R5016">
        <v>0</v>
      </c>
      <c r="S5016">
        <v>0</v>
      </c>
      <c r="T5016">
        <v>0</v>
      </c>
      <c r="X5016">
        <v>0</v>
      </c>
      <c r="Y5016">
        <v>500000000</v>
      </c>
      <c r="AA5016" t="s">
        <v>2029</v>
      </c>
    </row>
    <row r="5017" spans="1:27" ht="15" customHeight="1">
      <c r="A5017" s="962" t="s">
        <v>254</v>
      </c>
      <c r="B5017" t="s">
        <v>319</v>
      </c>
      <c r="C5017" t="s">
        <v>13</v>
      </c>
      <c r="D5017" t="s">
        <v>11</v>
      </c>
      <c r="E5017" t="s">
        <v>610</v>
      </c>
      <c r="F5017" t="s">
        <v>330</v>
      </c>
      <c r="G5017" t="s">
        <v>516</v>
      </c>
      <c r="I5017" t="s">
        <v>332</v>
      </c>
      <c r="K5017" t="s">
        <v>333</v>
      </c>
      <c r="L5017" t="s">
        <v>351</v>
      </c>
      <c r="M5017" t="s">
        <v>50</v>
      </c>
      <c r="O5017" t="s">
        <v>349</v>
      </c>
      <c r="P5017" t="s">
        <v>336</v>
      </c>
      <c r="Q5017" t="s">
        <v>337</v>
      </c>
      <c r="R5017">
        <v>5.12</v>
      </c>
      <c r="U5017">
        <v>5.12</v>
      </c>
      <c r="V5017">
        <v>0.26</v>
      </c>
      <c r="W5017">
        <v>0.1</v>
      </c>
      <c r="X5017">
        <v>0</v>
      </c>
      <c r="Y5017">
        <v>500000000</v>
      </c>
      <c r="Z5017">
        <v>0</v>
      </c>
      <c r="AA5017" t="s">
        <v>2028</v>
      </c>
    </row>
    <row r="5018" spans="1:27" ht="15" customHeight="1">
      <c r="A5018" s="962" t="s">
        <v>254</v>
      </c>
      <c r="B5018" t="s">
        <v>317</v>
      </c>
      <c r="C5018" t="s">
        <v>13</v>
      </c>
      <c r="D5018" t="s">
        <v>11</v>
      </c>
      <c r="E5018" t="s">
        <v>610</v>
      </c>
      <c r="F5018" t="s">
        <v>330</v>
      </c>
      <c r="G5018" t="s">
        <v>350</v>
      </c>
      <c r="I5018" t="s">
        <v>332</v>
      </c>
      <c r="K5018" t="s">
        <v>333</v>
      </c>
      <c r="L5018" t="s">
        <v>351</v>
      </c>
      <c r="M5018" t="s">
        <v>50</v>
      </c>
      <c r="O5018" t="s">
        <v>349</v>
      </c>
      <c r="P5018" t="s">
        <v>336</v>
      </c>
      <c r="Q5018" t="s">
        <v>337</v>
      </c>
      <c r="R5018">
        <v>5.12</v>
      </c>
      <c r="X5018">
        <v>0</v>
      </c>
      <c r="Y5018">
        <v>500000000</v>
      </c>
      <c r="AA5018" t="s">
        <v>2025</v>
      </c>
    </row>
    <row r="5019" spans="1:27" ht="15" customHeight="1">
      <c r="A5019" s="962" t="s">
        <v>254</v>
      </c>
      <c r="B5019" t="s">
        <v>305</v>
      </c>
      <c r="C5019" t="s">
        <v>13</v>
      </c>
      <c r="D5019" t="s">
        <v>11</v>
      </c>
      <c r="E5019" t="s">
        <v>610</v>
      </c>
      <c r="F5019" t="s">
        <v>330</v>
      </c>
      <c r="R5019">
        <v>5.12</v>
      </c>
      <c r="X5019">
        <v>0</v>
      </c>
      <c r="Y5019">
        <v>500000000</v>
      </c>
      <c r="AA5019" t="s">
        <v>2025</v>
      </c>
    </row>
    <row r="5020" spans="1:27" ht="15" customHeight="1">
      <c r="A5020" s="962" t="s">
        <v>254</v>
      </c>
      <c r="B5020" t="s">
        <v>321</v>
      </c>
      <c r="C5020" t="s">
        <v>13</v>
      </c>
      <c r="D5020" t="s">
        <v>11</v>
      </c>
      <c r="E5020" t="s">
        <v>610</v>
      </c>
      <c r="F5020" t="s">
        <v>330</v>
      </c>
      <c r="H5020" t="s">
        <v>615</v>
      </c>
      <c r="I5020" t="s">
        <v>353</v>
      </c>
      <c r="K5020" t="s">
        <v>333</v>
      </c>
      <c r="L5020" t="s">
        <v>354</v>
      </c>
      <c r="M5020" t="s">
        <v>58</v>
      </c>
      <c r="O5020" t="s">
        <v>335</v>
      </c>
      <c r="P5020" t="s">
        <v>336</v>
      </c>
      <c r="Q5020" t="s">
        <v>337</v>
      </c>
      <c r="R5020">
        <v>1150</v>
      </c>
      <c r="U5020">
        <v>1154.4100000000001</v>
      </c>
      <c r="V5020">
        <v>57.72</v>
      </c>
      <c r="W5020">
        <v>0.1</v>
      </c>
      <c r="X5020">
        <v>0</v>
      </c>
      <c r="Y5020">
        <v>500000000</v>
      </c>
      <c r="Z5020">
        <v>0</v>
      </c>
      <c r="AA5020" t="s">
        <v>2028</v>
      </c>
    </row>
    <row r="5021" spans="1:27" ht="15" customHeight="1">
      <c r="A5021" s="962" t="s">
        <v>254</v>
      </c>
      <c r="B5021" t="s">
        <v>324</v>
      </c>
      <c r="C5021" t="s">
        <v>13</v>
      </c>
      <c r="D5021" t="s">
        <v>11</v>
      </c>
      <c r="E5021" t="s">
        <v>610</v>
      </c>
      <c r="F5021" t="s">
        <v>330</v>
      </c>
      <c r="R5021">
        <v>0</v>
      </c>
      <c r="U5021">
        <v>0</v>
      </c>
      <c r="V5021">
        <v>0</v>
      </c>
      <c r="X5021">
        <v>0</v>
      </c>
      <c r="Y5021">
        <v>500000000</v>
      </c>
      <c r="Z5021">
        <v>0</v>
      </c>
      <c r="AA5021" t="s">
        <v>2028</v>
      </c>
    </row>
    <row r="5022" spans="1:27" ht="15" customHeight="1">
      <c r="A5022" s="962" t="s">
        <v>255</v>
      </c>
      <c r="B5022" t="s">
        <v>322</v>
      </c>
      <c r="C5022" t="s">
        <v>13</v>
      </c>
      <c r="D5022" t="s">
        <v>11</v>
      </c>
      <c r="E5022" t="s">
        <v>610</v>
      </c>
      <c r="F5022" t="s">
        <v>330</v>
      </c>
      <c r="H5022" t="s">
        <v>848</v>
      </c>
      <c r="I5022" t="s">
        <v>853</v>
      </c>
      <c r="J5022" t="s">
        <v>848</v>
      </c>
      <c r="K5022" t="s">
        <v>849</v>
      </c>
      <c r="L5022" t="s">
        <v>1993</v>
      </c>
      <c r="M5022" t="s">
        <v>55</v>
      </c>
      <c r="O5022" t="s">
        <v>361</v>
      </c>
      <c r="P5022" t="s">
        <v>667</v>
      </c>
      <c r="Q5022" t="s">
        <v>668</v>
      </c>
      <c r="R5022">
        <v>0.27</v>
      </c>
      <c r="X5022">
        <v>0</v>
      </c>
      <c r="Y5022">
        <v>500000000</v>
      </c>
      <c r="AA5022" t="s">
        <v>2025</v>
      </c>
    </row>
    <row r="5023" spans="1:27" ht="15" customHeight="1">
      <c r="A5023" s="962" t="s">
        <v>255</v>
      </c>
      <c r="B5023" t="s">
        <v>301</v>
      </c>
      <c r="C5023" t="s">
        <v>13</v>
      </c>
      <c r="D5023" t="s">
        <v>11</v>
      </c>
      <c r="E5023" t="s">
        <v>610</v>
      </c>
      <c r="F5023" t="s">
        <v>330</v>
      </c>
      <c r="H5023" t="s">
        <v>856</v>
      </c>
      <c r="I5023" t="s">
        <v>853</v>
      </c>
      <c r="J5023" t="s">
        <v>848</v>
      </c>
      <c r="K5023" t="s">
        <v>849</v>
      </c>
      <c r="L5023" t="s">
        <v>857</v>
      </c>
      <c r="M5023" t="s">
        <v>55</v>
      </c>
      <c r="O5023" t="s">
        <v>361</v>
      </c>
      <c r="P5023" t="s">
        <v>851</v>
      </c>
      <c r="Q5023" t="s">
        <v>337</v>
      </c>
      <c r="R5023">
        <v>40.1</v>
      </c>
      <c r="X5023">
        <v>0</v>
      </c>
      <c r="Y5023">
        <v>500000000</v>
      </c>
      <c r="AA5023" t="s">
        <v>2025</v>
      </c>
    </row>
    <row r="5024" spans="1:27" ht="15" customHeight="1">
      <c r="A5024" s="962" t="s">
        <v>255</v>
      </c>
      <c r="B5024" t="s">
        <v>307</v>
      </c>
      <c r="C5024" t="s">
        <v>13</v>
      </c>
      <c r="D5024" t="s">
        <v>11</v>
      </c>
      <c r="E5024" t="s">
        <v>610</v>
      </c>
      <c r="F5024" t="s">
        <v>330</v>
      </c>
      <c r="H5024" t="s">
        <v>858</v>
      </c>
      <c r="I5024" t="s">
        <v>853</v>
      </c>
      <c r="J5024" t="s">
        <v>848</v>
      </c>
      <c r="K5024" t="s">
        <v>849</v>
      </c>
      <c r="L5024" t="s">
        <v>859</v>
      </c>
      <c r="M5024" t="s">
        <v>55</v>
      </c>
      <c r="O5024" t="s">
        <v>361</v>
      </c>
      <c r="P5024" t="s">
        <v>851</v>
      </c>
      <c r="Q5024" t="s">
        <v>337</v>
      </c>
      <c r="R5024">
        <v>0.55000000000000004</v>
      </c>
      <c r="X5024">
        <v>0</v>
      </c>
      <c r="Y5024">
        <v>500000000</v>
      </c>
      <c r="AA5024" t="s">
        <v>2025</v>
      </c>
    </row>
    <row r="5025" spans="1:27" ht="15" customHeight="1">
      <c r="A5025" s="962" t="s">
        <v>255</v>
      </c>
      <c r="B5025" t="s">
        <v>315</v>
      </c>
      <c r="C5025" t="s">
        <v>13</v>
      </c>
      <c r="D5025" t="s">
        <v>11</v>
      </c>
      <c r="E5025" t="s">
        <v>610</v>
      </c>
      <c r="F5025" t="s">
        <v>330</v>
      </c>
      <c r="H5025" t="s">
        <v>860</v>
      </c>
      <c r="I5025" t="s">
        <v>853</v>
      </c>
      <c r="J5025" t="s">
        <v>848</v>
      </c>
      <c r="K5025" t="s">
        <v>849</v>
      </c>
      <c r="L5025" t="s">
        <v>861</v>
      </c>
      <c r="M5025" t="s">
        <v>55</v>
      </c>
      <c r="O5025" t="s">
        <v>361</v>
      </c>
      <c r="P5025" t="s">
        <v>851</v>
      </c>
      <c r="Q5025" t="s">
        <v>337</v>
      </c>
      <c r="R5025">
        <v>0</v>
      </c>
      <c r="X5025">
        <v>0</v>
      </c>
      <c r="Y5025">
        <v>500000000</v>
      </c>
      <c r="AA5025" t="s">
        <v>2025</v>
      </c>
    </row>
    <row r="5026" spans="1:27" ht="15" customHeight="1">
      <c r="A5026" s="962" t="s">
        <v>255</v>
      </c>
      <c r="B5026" t="s">
        <v>308</v>
      </c>
      <c r="C5026" t="s">
        <v>13</v>
      </c>
      <c r="D5026" t="s">
        <v>11</v>
      </c>
      <c r="E5026" t="s">
        <v>610</v>
      </c>
      <c r="F5026" t="s">
        <v>330</v>
      </c>
      <c r="H5026" t="s">
        <v>862</v>
      </c>
      <c r="I5026" t="s">
        <v>853</v>
      </c>
      <c r="J5026" t="s">
        <v>848</v>
      </c>
      <c r="K5026" t="s">
        <v>849</v>
      </c>
      <c r="L5026" t="s">
        <v>863</v>
      </c>
      <c r="M5026" t="s">
        <v>55</v>
      </c>
      <c r="O5026" t="s">
        <v>361</v>
      </c>
      <c r="P5026" t="s">
        <v>851</v>
      </c>
      <c r="Q5026" t="s">
        <v>337</v>
      </c>
      <c r="R5026">
        <v>0.55000000000000004</v>
      </c>
      <c r="X5026">
        <v>0</v>
      </c>
      <c r="Y5026">
        <v>500000000</v>
      </c>
      <c r="AA5026" t="s">
        <v>2025</v>
      </c>
    </row>
    <row r="5027" spans="1:27" ht="15" customHeight="1">
      <c r="A5027" s="962" t="s">
        <v>255</v>
      </c>
      <c r="B5027" t="s">
        <v>311</v>
      </c>
      <c r="C5027" t="s">
        <v>13</v>
      </c>
      <c r="D5027" t="s">
        <v>11</v>
      </c>
      <c r="E5027" t="s">
        <v>610</v>
      </c>
      <c r="F5027" t="s">
        <v>330</v>
      </c>
      <c r="H5027" t="s">
        <v>864</v>
      </c>
      <c r="I5027" t="s">
        <v>853</v>
      </c>
      <c r="J5027" t="s">
        <v>848</v>
      </c>
      <c r="K5027" t="s">
        <v>849</v>
      </c>
      <c r="L5027" t="s">
        <v>865</v>
      </c>
      <c r="M5027" t="s">
        <v>55</v>
      </c>
      <c r="O5027" t="s">
        <v>361</v>
      </c>
      <c r="P5027" t="s">
        <v>851</v>
      </c>
      <c r="Q5027" t="s">
        <v>337</v>
      </c>
      <c r="R5027">
        <v>29</v>
      </c>
      <c r="X5027">
        <v>0</v>
      </c>
      <c r="Y5027">
        <v>500000000</v>
      </c>
      <c r="AA5027" t="s">
        <v>2025</v>
      </c>
    </row>
    <row r="5028" spans="1:27" ht="15" customHeight="1">
      <c r="A5028" s="962" t="s">
        <v>255</v>
      </c>
      <c r="B5028" t="s">
        <v>312</v>
      </c>
      <c r="C5028" t="s">
        <v>13</v>
      </c>
      <c r="D5028" t="s">
        <v>11</v>
      </c>
      <c r="E5028" t="s">
        <v>610</v>
      </c>
      <c r="F5028" t="s">
        <v>330</v>
      </c>
      <c r="H5028" t="s">
        <v>866</v>
      </c>
      <c r="I5028" t="s">
        <v>853</v>
      </c>
      <c r="J5028" t="s">
        <v>848</v>
      </c>
      <c r="K5028" t="s">
        <v>849</v>
      </c>
      <c r="L5028" t="s">
        <v>867</v>
      </c>
      <c r="M5028" t="s">
        <v>55</v>
      </c>
      <c r="O5028" t="s">
        <v>361</v>
      </c>
      <c r="P5028" t="s">
        <v>851</v>
      </c>
      <c r="Q5028" t="s">
        <v>337</v>
      </c>
      <c r="R5028">
        <v>0.73</v>
      </c>
      <c r="X5028">
        <v>0</v>
      </c>
      <c r="Y5028">
        <v>500000000</v>
      </c>
      <c r="AA5028" t="s">
        <v>2025</v>
      </c>
    </row>
    <row r="5029" spans="1:27" ht="15" customHeight="1">
      <c r="A5029" s="962" t="s">
        <v>255</v>
      </c>
      <c r="B5029" t="s">
        <v>300</v>
      </c>
      <c r="C5029" t="s">
        <v>13</v>
      </c>
      <c r="D5029" t="s">
        <v>11</v>
      </c>
      <c r="E5029" t="s">
        <v>610</v>
      </c>
      <c r="F5029" t="s">
        <v>330</v>
      </c>
      <c r="I5029" t="s">
        <v>853</v>
      </c>
      <c r="K5029" t="s">
        <v>849</v>
      </c>
      <c r="L5029" t="s">
        <v>857</v>
      </c>
      <c r="M5029" t="s">
        <v>55</v>
      </c>
      <c r="O5029" t="s">
        <v>361</v>
      </c>
      <c r="P5029" t="s">
        <v>851</v>
      </c>
      <c r="Q5029" t="s">
        <v>337</v>
      </c>
      <c r="R5029">
        <v>40.1</v>
      </c>
      <c r="X5029">
        <v>0</v>
      </c>
      <c r="Y5029">
        <v>500000000</v>
      </c>
      <c r="AA5029" t="s">
        <v>2025</v>
      </c>
    </row>
    <row r="5030" spans="1:27" ht="15" customHeight="1">
      <c r="A5030" s="962" t="s">
        <v>255</v>
      </c>
      <c r="B5030" t="s">
        <v>298</v>
      </c>
      <c r="C5030" t="s">
        <v>13</v>
      </c>
      <c r="D5030" t="s">
        <v>11</v>
      </c>
      <c r="E5030" t="s">
        <v>610</v>
      </c>
      <c r="F5030" t="s">
        <v>330</v>
      </c>
      <c r="R5030">
        <v>40.1</v>
      </c>
      <c r="X5030">
        <v>0</v>
      </c>
      <c r="Y5030">
        <v>500000000</v>
      </c>
      <c r="AA5030" t="s">
        <v>2025</v>
      </c>
    </row>
    <row r="5031" spans="1:27" ht="15" customHeight="1">
      <c r="A5031" s="962" t="s">
        <v>255</v>
      </c>
      <c r="B5031" t="s">
        <v>297</v>
      </c>
      <c r="C5031" t="s">
        <v>13</v>
      </c>
      <c r="D5031" t="s">
        <v>11</v>
      </c>
      <c r="E5031" t="s">
        <v>610</v>
      </c>
      <c r="F5031" t="s">
        <v>330</v>
      </c>
      <c r="R5031">
        <v>40.1</v>
      </c>
      <c r="X5031">
        <v>0</v>
      </c>
      <c r="Y5031">
        <v>500000000</v>
      </c>
      <c r="AA5031" t="s">
        <v>2025</v>
      </c>
    </row>
    <row r="5032" spans="1:27" ht="15" customHeight="1">
      <c r="A5032" s="962" t="s">
        <v>255</v>
      </c>
      <c r="B5032" t="s">
        <v>288</v>
      </c>
      <c r="C5032" t="s">
        <v>13</v>
      </c>
      <c r="D5032" t="s">
        <v>11</v>
      </c>
      <c r="E5032" t="s">
        <v>610</v>
      </c>
      <c r="F5032" t="s">
        <v>330</v>
      </c>
      <c r="R5032">
        <v>40.1</v>
      </c>
      <c r="X5032">
        <v>0</v>
      </c>
      <c r="Y5032">
        <v>500000000</v>
      </c>
      <c r="AA5032" t="s">
        <v>2025</v>
      </c>
    </row>
    <row r="5033" spans="1:27" ht="15" customHeight="1">
      <c r="A5033" s="962" t="s">
        <v>255</v>
      </c>
      <c r="B5033" t="s">
        <v>287</v>
      </c>
      <c r="C5033" t="s">
        <v>13</v>
      </c>
      <c r="D5033" t="s">
        <v>11</v>
      </c>
      <c r="E5033" t="s">
        <v>610</v>
      </c>
      <c r="F5033" t="s">
        <v>330</v>
      </c>
      <c r="R5033">
        <v>71</v>
      </c>
      <c r="X5033">
        <v>0</v>
      </c>
      <c r="Y5033">
        <v>500000000</v>
      </c>
      <c r="AA5033" t="s">
        <v>2025</v>
      </c>
    </row>
    <row r="5034" spans="1:27" ht="15" customHeight="1">
      <c r="A5034" s="962" t="s">
        <v>255</v>
      </c>
      <c r="B5034" t="s">
        <v>306</v>
      </c>
      <c r="C5034" t="s">
        <v>13</v>
      </c>
      <c r="D5034" t="s">
        <v>11</v>
      </c>
      <c r="E5034" t="s">
        <v>610</v>
      </c>
      <c r="F5034" t="s">
        <v>330</v>
      </c>
      <c r="I5034" t="s">
        <v>853</v>
      </c>
      <c r="K5034" t="s">
        <v>849</v>
      </c>
      <c r="L5034" t="s">
        <v>1994</v>
      </c>
      <c r="M5034" t="s">
        <v>55</v>
      </c>
      <c r="O5034" t="s">
        <v>361</v>
      </c>
      <c r="P5034" t="s">
        <v>851</v>
      </c>
      <c r="Q5034" t="s">
        <v>337</v>
      </c>
      <c r="R5034">
        <v>1.1000000000000001</v>
      </c>
      <c r="X5034">
        <v>0</v>
      </c>
      <c r="Y5034">
        <v>500000000</v>
      </c>
      <c r="AA5034" t="s">
        <v>2025</v>
      </c>
    </row>
    <row r="5035" spans="1:27" ht="15" customHeight="1">
      <c r="A5035" s="962" t="s">
        <v>255</v>
      </c>
      <c r="B5035" t="s">
        <v>305</v>
      </c>
      <c r="C5035" t="s">
        <v>13</v>
      </c>
      <c r="D5035" t="s">
        <v>11</v>
      </c>
      <c r="E5035" t="s">
        <v>610</v>
      </c>
      <c r="F5035" t="s">
        <v>330</v>
      </c>
      <c r="R5035">
        <v>30.9</v>
      </c>
      <c r="X5035">
        <v>0</v>
      </c>
      <c r="Y5035">
        <v>500000000</v>
      </c>
      <c r="AA5035" t="s">
        <v>2025</v>
      </c>
    </row>
    <row r="5036" spans="1:27" ht="15" customHeight="1">
      <c r="A5036" s="962" t="s">
        <v>255</v>
      </c>
      <c r="B5036" t="s">
        <v>309</v>
      </c>
      <c r="C5036" t="s">
        <v>13</v>
      </c>
      <c r="D5036" t="s">
        <v>11</v>
      </c>
      <c r="E5036" t="s">
        <v>610</v>
      </c>
      <c r="F5036" t="s">
        <v>330</v>
      </c>
      <c r="I5036" t="s">
        <v>853</v>
      </c>
      <c r="K5036" t="s">
        <v>849</v>
      </c>
      <c r="L5036" t="s">
        <v>1995</v>
      </c>
      <c r="M5036" t="s">
        <v>55</v>
      </c>
      <c r="O5036" t="s">
        <v>361</v>
      </c>
      <c r="P5036" t="s">
        <v>851</v>
      </c>
      <c r="Q5036" t="s">
        <v>337</v>
      </c>
      <c r="R5036">
        <v>29.8</v>
      </c>
      <c r="X5036">
        <v>0</v>
      </c>
      <c r="Y5036">
        <v>500000000</v>
      </c>
      <c r="AA5036" t="s">
        <v>2025</v>
      </c>
    </row>
    <row r="5037" spans="1:27" ht="15" customHeight="1">
      <c r="A5037" s="962" t="s">
        <v>255</v>
      </c>
      <c r="B5037" t="s">
        <v>313</v>
      </c>
      <c r="C5037" t="s">
        <v>13</v>
      </c>
      <c r="D5037" t="s">
        <v>11</v>
      </c>
      <c r="E5037" t="s">
        <v>610</v>
      </c>
      <c r="F5037" t="s">
        <v>330</v>
      </c>
      <c r="I5037" t="s">
        <v>853</v>
      </c>
      <c r="K5037" t="s">
        <v>849</v>
      </c>
      <c r="L5037" t="s">
        <v>861</v>
      </c>
      <c r="M5037" t="s">
        <v>55</v>
      </c>
      <c r="O5037" t="s">
        <v>361</v>
      </c>
      <c r="P5037" t="s">
        <v>851</v>
      </c>
      <c r="Q5037" t="s">
        <v>337</v>
      </c>
      <c r="R5037">
        <v>0</v>
      </c>
      <c r="X5037">
        <v>0</v>
      </c>
      <c r="Y5037">
        <v>500000000</v>
      </c>
      <c r="AA5037" t="s">
        <v>2025</v>
      </c>
    </row>
    <row r="5038" spans="1:27" ht="15" customHeight="1">
      <c r="A5038" s="962" t="s">
        <v>257</v>
      </c>
      <c r="B5038" t="s">
        <v>290</v>
      </c>
      <c r="C5038" t="s">
        <v>13</v>
      </c>
      <c r="D5038" t="s">
        <v>11</v>
      </c>
      <c r="E5038" t="s">
        <v>610</v>
      </c>
      <c r="F5038" t="s">
        <v>330</v>
      </c>
      <c r="J5038" t="s">
        <v>1996</v>
      </c>
      <c r="R5038">
        <v>129</v>
      </c>
      <c r="S5038">
        <v>0</v>
      </c>
      <c r="T5038">
        <v>449</v>
      </c>
      <c r="X5038">
        <v>0</v>
      </c>
      <c r="Y5038">
        <v>500000000</v>
      </c>
      <c r="AA5038" t="s">
        <v>2029</v>
      </c>
    </row>
    <row r="5039" spans="1:27" ht="15" customHeight="1">
      <c r="A5039" s="962" t="s">
        <v>257</v>
      </c>
      <c r="B5039" t="s">
        <v>292</v>
      </c>
      <c r="C5039" t="s">
        <v>13</v>
      </c>
      <c r="D5039" t="s">
        <v>11</v>
      </c>
      <c r="E5039" t="s">
        <v>610</v>
      </c>
      <c r="F5039" t="s">
        <v>330</v>
      </c>
      <c r="J5039" t="s">
        <v>1997</v>
      </c>
      <c r="R5039">
        <v>63</v>
      </c>
      <c r="S5039">
        <v>0</v>
      </c>
      <c r="T5039">
        <v>449</v>
      </c>
      <c r="X5039">
        <v>0</v>
      </c>
      <c r="Y5039">
        <v>500000000</v>
      </c>
      <c r="AA5039" t="s">
        <v>2029</v>
      </c>
    </row>
    <row r="5040" spans="1:27" ht="15" customHeight="1">
      <c r="A5040" s="962" t="s">
        <v>257</v>
      </c>
      <c r="B5040" t="s">
        <v>295</v>
      </c>
      <c r="C5040" t="s">
        <v>13</v>
      </c>
      <c r="D5040" t="s">
        <v>11</v>
      </c>
      <c r="E5040" t="s">
        <v>610</v>
      </c>
      <c r="F5040" t="s">
        <v>330</v>
      </c>
      <c r="J5040" t="s">
        <v>1998</v>
      </c>
      <c r="R5040">
        <v>129</v>
      </c>
      <c r="S5040">
        <v>0</v>
      </c>
      <c r="T5040">
        <v>449</v>
      </c>
      <c r="X5040">
        <v>0</v>
      </c>
      <c r="Y5040">
        <v>500000000</v>
      </c>
      <c r="AA5040" t="s">
        <v>2029</v>
      </c>
    </row>
    <row r="5041" spans="1:27" ht="15" customHeight="1">
      <c r="A5041" s="962" t="s">
        <v>257</v>
      </c>
      <c r="B5041" t="s">
        <v>296</v>
      </c>
      <c r="C5041" t="s">
        <v>13</v>
      </c>
      <c r="D5041" t="s">
        <v>11</v>
      </c>
      <c r="E5041" t="s">
        <v>610</v>
      </c>
      <c r="F5041" t="s">
        <v>330</v>
      </c>
      <c r="J5041" t="s">
        <v>1999</v>
      </c>
      <c r="R5041">
        <v>129</v>
      </c>
      <c r="S5041">
        <v>0</v>
      </c>
      <c r="T5041">
        <v>449</v>
      </c>
      <c r="X5041">
        <v>0</v>
      </c>
      <c r="Y5041">
        <v>500000000</v>
      </c>
      <c r="AA5041" t="s">
        <v>2029</v>
      </c>
    </row>
    <row r="5042" spans="1:27" ht="15" customHeight="1">
      <c r="A5042" s="962" t="s">
        <v>257</v>
      </c>
      <c r="B5042" t="s">
        <v>316</v>
      </c>
      <c r="C5042" t="s">
        <v>13</v>
      </c>
      <c r="D5042" t="s">
        <v>11</v>
      </c>
      <c r="E5042" t="s">
        <v>610</v>
      </c>
      <c r="F5042" t="s">
        <v>330</v>
      </c>
      <c r="H5042" t="s">
        <v>889</v>
      </c>
      <c r="I5042" t="s">
        <v>880</v>
      </c>
      <c r="J5042" t="s">
        <v>890</v>
      </c>
      <c r="K5042" t="s">
        <v>849</v>
      </c>
      <c r="L5042" t="s">
        <v>891</v>
      </c>
      <c r="M5042" t="s">
        <v>74</v>
      </c>
      <c r="O5042" t="s">
        <v>361</v>
      </c>
      <c r="P5042" t="s">
        <v>851</v>
      </c>
      <c r="Q5042" t="s">
        <v>337</v>
      </c>
      <c r="R5042">
        <v>27.1</v>
      </c>
      <c r="X5042">
        <v>0</v>
      </c>
      <c r="Y5042">
        <v>500000000</v>
      </c>
      <c r="AA5042" t="s">
        <v>2025</v>
      </c>
    </row>
    <row r="5043" spans="1:27" ht="15" customHeight="1">
      <c r="A5043" s="962" t="s">
        <v>257</v>
      </c>
      <c r="B5043" t="s">
        <v>289</v>
      </c>
      <c r="C5043" t="s">
        <v>13</v>
      </c>
      <c r="D5043" t="s">
        <v>11</v>
      </c>
      <c r="E5043" t="s">
        <v>610</v>
      </c>
      <c r="F5043" t="s">
        <v>330</v>
      </c>
      <c r="H5043" t="s">
        <v>883</v>
      </c>
      <c r="I5043" t="s">
        <v>880</v>
      </c>
      <c r="J5043" t="s">
        <v>884</v>
      </c>
      <c r="K5043" t="s">
        <v>849</v>
      </c>
      <c r="L5043" t="s">
        <v>885</v>
      </c>
      <c r="M5043" t="s">
        <v>74</v>
      </c>
      <c r="O5043" t="s">
        <v>361</v>
      </c>
      <c r="P5043" t="s">
        <v>851</v>
      </c>
      <c r="Q5043" t="s">
        <v>337</v>
      </c>
      <c r="R5043">
        <v>479</v>
      </c>
      <c r="X5043">
        <v>0</v>
      </c>
      <c r="Y5043">
        <v>500000000</v>
      </c>
      <c r="AA5043" t="s">
        <v>2025</v>
      </c>
    </row>
    <row r="5044" spans="1:27" ht="15" customHeight="1">
      <c r="A5044" s="962" t="s">
        <v>257</v>
      </c>
      <c r="B5044" t="s">
        <v>309</v>
      </c>
      <c r="C5044" t="s">
        <v>13</v>
      </c>
      <c r="D5044" t="s">
        <v>11</v>
      </c>
      <c r="E5044" t="s">
        <v>610</v>
      </c>
      <c r="F5044" t="s">
        <v>330</v>
      </c>
      <c r="I5044" t="s">
        <v>887</v>
      </c>
      <c r="J5044" t="s">
        <v>884</v>
      </c>
      <c r="K5044" t="s">
        <v>849</v>
      </c>
      <c r="L5044" t="s">
        <v>888</v>
      </c>
      <c r="M5044" t="s">
        <v>74</v>
      </c>
      <c r="O5044" t="s">
        <v>361</v>
      </c>
      <c r="P5044" t="s">
        <v>851</v>
      </c>
      <c r="Q5044" t="s">
        <v>337</v>
      </c>
      <c r="R5044">
        <v>796</v>
      </c>
      <c r="X5044">
        <v>0</v>
      </c>
      <c r="Y5044">
        <v>500000000</v>
      </c>
      <c r="AA5044" t="s">
        <v>2025</v>
      </c>
    </row>
    <row r="5045" spans="1:27" ht="15" customHeight="1">
      <c r="A5045" s="962" t="s">
        <v>257</v>
      </c>
      <c r="B5045" t="s">
        <v>291</v>
      </c>
      <c r="C5045" t="s">
        <v>13</v>
      </c>
      <c r="D5045" t="s">
        <v>11</v>
      </c>
      <c r="E5045" t="s">
        <v>610</v>
      </c>
      <c r="F5045" t="s">
        <v>330</v>
      </c>
      <c r="R5045">
        <v>93.4</v>
      </c>
      <c r="S5045">
        <v>30.4</v>
      </c>
      <c r="T5045">
        <v>479</v>
      </c>
      <c r="X5045">
        <v>0</v>
      </c>
      <c r="Y5045">
        <v>500000000</v>
      </c>
      <c r="AA5045" t="s">
        <v>2029</v>
      </c>
    </row>
    <row r="5046" spans="1:27" ht="15" customHeight="1">
      <c r="A5046" s="962" t="s">
        <v>257</v>
      </c>
      <c r="B5046" t="s">
        <v>288</v>
      </c>
      <c r="C5046" t="s">
        <v>13</v>
      </c>
      <c r="D5046" t="s">
        <v>11</v>
      </c>
      <c r="E5046" t="s">
        <v>610</v>
      </c>
      <c r="F5046" t="s">
        <v>330</v>
      </c>
      <c r="R5046">
        <v>479</v>
      </c>
      <c r="X5046">
        <v>0</v>
      </c>
      <c r="Y5046">
        <v>500000000</v>
      </c>
      <c r="AA5046" t="s">
        <v>2025</v>
      </c>
    </row>
    <row r="5047" spans="1:27" ht="15" customHeight="1">
      <c r="A5047" s="962" t="s">
        <v>257</v>
      </c>
      <c r="B5047" t="s">
        <v>287</v>
      </c>
      <c r="C5047" t="s">
        <v>13</v>
      </c>
      <c r="D5047" t="s">
        <v>11</v>
      </c>
      <c r="E5047" t="s">
        <v>610</v>
      </c>
      <c r="F5047" t="s">
        <v>330</v>
      </c>
      <c r="R5047">
        <v>1300</v>
      </c>
      <c r="X5047">
        <v>0</v>
      </c>
      <c r="Y5047">
        <v>500000000</v>
      </c>
      <c r="AA5047" t="s">
        <v>2025</v>
      </c>
    </row>
    <row r="5048" spans="1:27" ht="15" customHeight="1">
      <c r="A5048" s="962" t="s">
        <v>257</v>
      </c>
      <c r="B5048" t="s">
        <v>305</v>
      </c>
      <c r="C5048" t="s">
        <v>13</v>
      </c>
      <c r="D5048" t="s">
        <v>11</v>
      </c>
      <c r="E5048" t="s">
        <v>610</v>
      </c>
      <c r="F5048" t="s">
        <v>330</v>
      </c>
      <c r="R5048">
        <v>823</v>
      </c>
      <c r="X5048">
        <v>0</v>
      </c>
      <c r="Y5048">
        <v>500000000</v>
      </c>
      <c r="AA5048" t="s">
        <v>2025</v>
      </c>
    </row>
    <row r="5049" spans="1:27" ht="15" customHeight="1">
      <c r="A5049" s="962" t="s">
        <v>257</v>
      </c>
      <c r="B5049" t="s">
        <v>321</v>
      </c>
      <c r="C5049" t="s">
        <v>13</v>
      </c>
      <c r="D5049" t="s">
        <v>11</v>
      </c>
      <c r="E5049" t="s">
        <v>610</v>
      </c>
      <c r="F5049" t="s">
        <v>330</v>
      </c>
      <c r="H5049" t="s">
        <v>616</v>
      </c>
      <c r="I5049" t="s">
        <v>353</v>
      </c>
      <c r="K5049" t="s">
        <v>333</v>
      </c>
      <c r="L5049" t="s">
        <v>356</v>
      </c>
      <c r="M5049" t="s">
        <v>59</v>
      </c>
      <c r="O5049" t="s">
        <v>335</v>
      </c>
      <c r="P5049" t="s">
        <v>336</v>
      </c>
      <c r="Q5049" t="s">
        <v>337</v>
      </c>
      <c r="R5049">
        <v>626</v>
      </c>
      <c r="U5049">
        <v>626.33000000000004</v>
      </c>
      <c r="V5049">
        <v>31.32</v>
      </c>
      <c r="W5049">
        <v>0.1</v>
      </c>
      <c r="X5049">
        <v>0</v>
      </c>
      <c r="Y5049">
        <v>500000000</v>
      </c>
      <c r="Z5049">
        <v>0</v>
      </c>
      <c r="AA5049" t="s">
        <v>2028</v>
      </c>
    </row>
    <row r="5050" spans="1:27" ht="15" customHeight="1">
      <c r="A5050" s="962" t="s">
        <v>257</v>
      </c>
      <c r="B5050" t="s">
        <v>310</v>
      </c>
      <c r="C5050" t="s">
        <v>13</v>
      </c>
      <c r="D5050" t="s">
        <v>11</v>
      </c>
      <c r="E5050" t="s">
        <v>610</v>
      </c>
      <c r="F5050" t="s">
        <v>330</v>
      </c>
      <c r="H5050" t="s">
        <v>886</v>
      </c>
      <c r="I5050" t="s">
        <v>887</v>
      </c>
      <c r="J5050" t="s">
        <v>884</v>
      </c>
      <c r="K5050" t="s">
        <v>849</v>
      </c>
      <c r="L5050" t="s">
        <v>888</v>
      </c>
      <c r="M5050" t="s">
        <v>74</v>
      </c>
      <c r="O5050" t="s">
        <v>361</v>
      </c>
      <c r="P5050" t="s">
        <v>851</v>
      </c>
      <c r="Q5050" t="s">
        <v>337</v>
      </c>
      <c r="R5050">
        <v>796</v>
      </c>
      <c r="X5050">
        <v>0</v>
      </c>
      <c r="Y5050">
        <v>500000000</v>
      </c>
      <c r="AA5050" t="s">
        <v>2025</v>
      </c>
    </row>
    <row r="5051" spans="1:27" ht="15" customHeight="1">
      <c r="A5051" s="962" t="s">
        <v>257</v>
      </c>
      <c r="B5051" t="s">
        <v>294</v>
      </c>
      <c r="C5051" t="s">
        <v>13</v>
      </c>
      <c r="D5051" t="s">
        <v>11</v>
      </c>
      <c r="E5051" t="s">
        <v>610</v>
      </c>
      <c r="F5051" t="s">
        <v>330</v>
      </c>
      <c r="G5051" t="s">
        <v>617</v>
      </c>
      <c r="I5051" t="s">
        <v>358</v>
      </c>
      <c r="J5051" t="s">
        <v>618</v>
      </c>
      <c r="K5051" t="s">
        <v>333</v>
      </c>
      <c r="L5051" t="s">
        <v>360</v>
      </c>
      <c r="M5051" t="s">
        <v>63</v>
      </c>
      <c r="O5051" t="s">
        <v>361</v>
      </c>
      <c r="P5051" t="s">
        <v>336</v>
      </c>
      <c r="Q5051" t="s">
        <v>337</v>
      </c>
      <c r="R5051">
        <v>30.4</v>
      </c>
      <c r="U5051">
        <v>30.35</v>
      </c>
      <c r="V5051">
        <v>1.52</v>
      </c>
      <c r="W5051">
        <v>0.1</v>
      </c>
      <c r="X5051">
        <v>0</v>
      </c>
      <c r="Y5051">
        <v>500000000</v>
      </c>
      <c r="Z5051">
        <v>0</v>
      </c>
      <c r="AA5051" t="s">
        <v>2028</v>
      </c>
    </row>
    <row r="5052" spans="1:27" ht="15" customHeight="1">
      <c r="A5052" s="962" t="s">
        <v>257</v>
      </c>
      <c r="B5052" t="s">
        <v>293</v>
      </c>
      <c r="C5052" t="s">
        <v>13</v>
      </c>
      <c r="D5052" t="s">
        <v>11</v>
      </c>
      <c r="E5052" t="s">
        <v>610</v>
      </c>
      <c r="F5052" t="s">
        <v>330</v>
      </c>
      <c r="R5052">
        <v>30.4</v>
      </c>
      <c r="X5052">
        <v>0</v>
      </c>
      <c r="Y5052">
        <v>500000000</v>
      </c>
      <c r="AA5052" t="s">
        <v>2025</v>
      </c>
    </row>
    <row r="5053" spans="1:27" ht="15" customHeight="1">
      <c r="A5053" s="962" t="s">
        <v>259</v>
      </c>
      <c r="B5053" t="s">
        <v>300</v>
      </c>
      <c r="C5053" t="s">
        <v>13</v>
      </c>
      <c r="D5053" t="s">
        <v>11</v>
      </c>
      <c r="E5053" t="s">
        <v>610</v>
      </c>
      <c r="F5053" t="s">
        <v>330</v>
      </c>
      <c r="H5053" t="s">
        <v>896</v>
      </c>
      <c r="I5053" t="s">
        <v>893</v>
      </c>
      <c r="J5053" t="s">
        <v>894</v>
      </c>
      <c r="K5053" t="s">
        <v>849</v>
      </c>
      <c r="L5053" t="s">
        <v>897</v>
      </c>
      <c r="M5053" t="s">
        <v>75</v>
      </c>
      <c r="O5053" t="s">
        <v>361</v>
      </c>
      <c r="P5053" t="s">
        <v>851</v>
      </c>
      <c r="Q5053" t="s">
        <v>337</v>
      </c>
      <c r="R5053">
        <v>450</v>
      </c>
      <c r="X5053">
        <v>0</v>
      </c>
      <c r="Y5053">
        <v>500000000</v>
      </c>
      <c r="AA5053" t="s">
        <v>2025</v>
      </c>
    </row>
    <row r="5054" spans="1:27" ht="15" customHeight="1">
      <c r="A5054" s="962" t="s">
        <v>259</v>
      </c>
      <c r="B5054" t="s">
        <v>298</v>
      </c>
      <c r="C5054" t="s">
        <v>13</v>
      </c>
      <c r="D5054" t="s">
        <v>11</v>
      </c>
      <c r="E5054" t="s">
        <v>610</v>
      </c>
      <c r="F5054" t="s">
        <v>330</v>
      </c>
      <c r="R5054">
        <v>2650</v>
      </c>
      <c r="X5054">
        <v>0</v>
      </c>
      <c r="Y5054">
        <v>500000000</v>
      </c>
      <c r="AA5054" t="s">
        <v>2025</v>
      </c>
    </row>
    <row r="5055" spans="1:27" ht="15" customHeight="1">
      <c r="A5055" s="962" t="s">
        <v>259</v>
      </c>
      <c r="B5055" t="s">
        <v>297</v>
      </c>
      <c r="C5055" t="s">
        <v>13</v>
      </c>
      <c r="D5055" t="s">
        <v>11</v>
      </c>
      <c r="E5055" t="s">
        <v>610</v>
      </c>
      <c r="F5055" t="s">
        <v>330</v>
      </c>
      <c r="R5055">
        <v>2650</v>
      </c>
      <c r="X5055">
        <v>0</v>
      </c>
      <c r="Y5055">
        <v>500000000</v>
      </c>
      <c r="AA5055" t="s">
        <v>2025</v>
      </c>
    </row>
    <row r="5056" spans="1:27" ht="15" customHeight="1">
      <c r="A5056" s="962" t="s">
        <v>259</v>
      </c>
      <c r="B5056" t="s">
        <v>288</v>
      </c>
      <c r="C5056" t="s">
        <v>13</v>
      </c>
      <c r="D5056" t="s">
        <v>11</v>
      </c>
      <c r="E5056" t="s">
        <v>610</v>
      </c>
      <c r="F5056" t="s">
        <v>330</v>
      </c>
      <c r="R5056">
        <v>2650</v>
      </c>
      <c r="X5056">
        <v>0</v>
      </c>
      <c r="Y5056">
        <v>500000000</v>
      </c>
      <c r="AA5056" t="s">
        <v>2025</v>
      </c>
    </row>
    <row r="5057" spans="1:27" ht="15" customHeight="1">
      <c r="A5057" s="962" t="s">
        <v>259</v>
      </c>
      <c r="B5057" t="s">
        <v>287</v>
      </c>
      <c r="C5057" t="s">
        <v>13</v>
      </c>
      <c r="D5057" t="s">
        <v>11</v>
      </c>
      <c r="E5057" t="s">
        <v>610</v>
      </c>
      <c r="F5057" t="s">
        <v>330</v>
      </c>
      <c r="R5057">
        <v>2650</v>
      </c>
      <c r="X5057">
        <v>0</v>
      </c>
      <c r="Y5057">
        <v>500000000</v>
      </c>
      <c r="AA5057" t="s">
        <v>2025</v>
      </c>
    </row>
    <row r="5058" spans="1:27" ht="15" customHeight="1">
      <c r="A5058" s="962" t="s">
        <v>259</v>
      </c>
      <c r="B5058" t="s">
        <v>321</v>
      </c>
      <c r="C5058" t="s">
        <v>13</v>
      </c>
      <c r="D5058" t="s">
        <v>11</v>
      </c>
      <c r="E5058" t="s">
        <v>610</v>
      </c>
      <c r="F5058" t="s">
        <v>330</v>
      </c>
      <c r="H5058" t="s">
        <v>619</v>
      </c>
      <c r="I5058" t="s">
        <v>353</v>
      </c>
      <c r="K5058" t="s">
        <v>333</v>
      </c>
      <c r="L5058" t="s">
        <v>363</v>
      </c>
      <c r="M5058" t="s">
        <v>59</v>
      </c>
      <c r="O5058" t="s">
        <v>335</v>
      </c>
      <c r="P5058" t="s">
        <v>336</v>
      </c>
      <c r="Q5058" t="s">
        <v>337</v>
      </c>
      <c r="R5058">
        <v>377</v>
      </c>
      <c r="U5058">
        <v>376.7</v>
      </c>
      <c r="V5058">
        <v>18.829999999999998</v>
      </c>
      <c r="W5058">
        <v>0.1</v>
      </c>
      <c r="X5058">
        <v>0</v>
      </c>
      <c r="Y5058">
        <v>500000000</v>
      </c>
      <c r="Z5058">
        <v>0</v>
      </c>
      <c r="AA5058" t="s">
        <v>2028</v>
      </c>
    </row>
    <row r="5059" spans="1:27" ht="15" customHeight="1">
      <c r="A5059" s="962" t="s">
        <v>259</v>
      </c>
      <c r="B5059" t="s">
        <v>299</v>
      </c>
      <c r="C5059" t="s">
        <v>13</v>
      </c>
      <c r="D5059" t="s">
        <v>11</v>
      </c>
      <c r="E5059" t="s">
        <v>610</v>
      </c>
      <c r="F5059" t="s">
        <v>330</v>
      </c>
      <c r="H5059" t="s">
        <v>892</v>
      </c>
      <c r="I5059" t="s">
        <v>893</v>
      </c>
      <c r="J5059" t="s">
        <v>894</v>
      </c>
      <c r="K5059" t="s">
        <v>849</v>
      </c>
      <c r="L5059" t="s">
        <v>895</v>
      </c>
      <c r="M5059" t="s">
        <v>75</v>
      </c>
      <c r="O5059" t="s">
        <v>361</v>
      </c>
      <c r="P5059" t="s">
        <v>851</v>
      </c>
      <c r="Q5059" t="s">
        <v>337</v>
      </c>
      <c r="R5059">
        <v>2200</v>
      </c>
      <c r="X5059">
        <v>0</v>
      </c>
      <c r="Y5059">
        <v>500000000</v>
      </c>
      <c r="AA5059" t="s">
        <v>2025</v>
      </c>
    </row>
    <row r="5060" spans="1:27" ht="15" customHeight="1">
      <c r="A5060" s="962" t="s">
        <v>259</v>
      </c>
      <c r="B5060" t="s">
        <v>301</v>
      </c>
      <c r="C5060" t="s">
        <v>13</v>
      </c>
      <c r="D5060" t="s">
        <v>11</v>
      </c>
      <c r="E5060" t="s">
        <v>610</v>
      </c>
      <c r="F5060" t="s">
        <v>330</v>
      </c>
      <c r="R5060">
        <v>450</v>
      </c>
      <c r="X5060">
        <v>0</v>
      </c>
      <c r="Y5060">
        <v>500000000</v>
      </c>
      <c r="AA5060" t="s">
        <v>2025</v>
      </c>
    </row>
    <row r="5061" spans="1:27" ht="15" customHeight="1">
      <c r="A5061" s="962" t="s">
        <v>260</v>
      </c>
      <c r="B5061" t="s">
        <v>299</v>
      </c>
      <c r="C5061" t="s">
        <v>13</v>
      </c>
      <c r="D5061" t="s">
        <v>11</v>
      </c>
      <c r="E5061" t="s">
        <v>610</v>
      </c>
      <c r="F5061" t="s">
        <v>330</v>
      </c>
      <c r="H5061" t="s">
        <v>879</v>
      </c>
      <c r="I5061" t="s">
        <v>880</v>
      </c>
      <c r="J5061" t="s">
        <v>848</v>
      </c>
      <c r="K5061" t="s">
        <v>849</v>
      </c>
      <c r="L5061" t="s">
        <v>881</v>
      </c>
      <c r="M5061" t="s">
        <v>73</v>
      </c>
      <c r="O5061" t="s">
        <v>882</v>
      </c>
      <c r="P5061" t="s">
        <v>851</v>
      </c>
      <c r="Q5061" t="s">
        <v>337</v>
      </c>
      <c r="R5061">
        <v>75.7</v>
      </c>
      <c r="X5061">
        <v>0</v>
      </c>
      <c r="Y5061">
        <v>500000000</v>
      </c>
      <c r="AA5061" t="s">
        <v>2025</v>
      </c>
    </row>
    <row r="5062" spans="1:27" ht="15" customHeight="1">
      <c r="A5062" s="962" t="s">
        <v>260</v>
      </c>
      <c r="B5062" t="s">
        <v>312</v>
      </c>
      <c r="C5062" t="s">
        <v>13</v>
      </c>
      <c r="D5062" t="s">
        <v>11</v>
      </c>
      <c r="E5062" t="s">
        <v>610</v>
      </c>
      <c r="F5062" t="s">
        <v>330</v>
      </c>
      <c r="R5062">
        <v>0</v>
      </c>
      <c r="X5062">
        <v>0</v>
      </c>
      <c r="Y5062">
        <v>500000000</v>
      </c>
      <c r="AA5062" t="s">
        <v>2025</v>
      </c>
    </row>
    <row r="5063" spans="1:27" ht="15" customHeight="1">
      <c r="A5063" s="962" t="s">
        <v>260</v>
      </c>
      <c r="B5063" t="s">
        <v>298</v>
      </c>
      <c r="C5063" t="s">
        <v>13</v>
      </c>
      <c r="D5063" t="s">
        <v>11</v>
      </c>
      <c r="E5063" t="s">
        <v>610</v>
      </c>
      <c r="F5063" t="s">
        <v>330</v>
      </c>
      <c r="R5063">
        <v>75.7</v>
      </c>
      <c r="X5063">
        <v>0</v>
      </c>
      <c r="Y5063">
        <v>500000000</v>
      </c>
      <c r="AA5063" t="s">
        <v>2025</v>
      </c>
    </row>
    <row r="5064" spans="1:27" ht="15" customHeight="1">
      <c r="A5064" s="962" t="s">
        <v>260</v>
      </c>
      <c r="B5064" t="s">
        <v>297</v>
      </c>
      <c r="C5064" t="s">
        <v>13</v>
      </c>
      <c r="D5064" t="s">
        <v>11</v>
      </c>
      <c r="E5064" t="s">
        <v>610</v>
      </c>
      <c r="F5064" t="s">
        <v>330</v>
      </c>
      <c r="R5064">
        <v>75.7</v>
      </c>
      <c r="X5064">
        <v>0</v>
      </c>
      <c r="Y5064">
        <v>500000000</v>
      </c>
      <c r="AA5064" t="s">
        <v>2025</v>
      </c>
    </row>
    <row r="5065" spans="1:27" ht="15" customHeight="1">
      <c r="A5065" s="962" t="s">
        <v>260</v>
      </c>
      <c r="B5065" t="s">
        <v>288</v>
      </c>
      <c r="C5065" t="s">
        <v>13</v>
      </c>
      <c r="D5065" t="s">
        <v>11</v>
      </c>
      <c r="E5065" t="s">
        <v>610</v>
      </c>
      <c r="F5065" t="s">
        <v>330</v>
      </c>
      <c r="R5065">
        <v>75.7</v>
      </c>
      <c r="X5065">
        <v>0</v>
      </c>
      <c r="Y5065">
        <v>500000000</v>
      </c>
      <c r="AA5065" t="s">
        <v>2025</v>
      </c>
    </row>
    <row r="5066" spans="1:27" ht="15" customHeight="1">
      <c r="A5066" s="962" t="s">
        <v>260</v>
      </c>
      <c r="B5066" t="s">
        <v>287</v>
      </c>
      <c r="C5066" t="s">
        <v>13</v>
      </c>
      <c r="D5066" t="s">
        <v>11</v>
      </c>
      <c r="E5066" t="s">
        <v>610</v>
      </c>
      <c r="F5066" t="s">
        <v>330</v>
      </c>
      <c r="R5066">
        <v>75.7</v>
      </c>
      <c r="X5066">
        <v>0</v>
      </c>
      <c r="Y5066">
        <v>500000000</v>
      </c>
      <c r="AA5066" t="s">
        <v>2025</v>
      </c>
    </row>
    <row r="5067" spans="1:27" ht="15" customHeight="1">
      <c r="A5067" s="962" t="s">
        <v>260</v>
      </c>
      <c r="B5067" t="s">
        <v>309</v>
      </c>
      <c r="C5067" t="s">
        <v>13</v>
      </c>
      <c r="D5067" t="s">
        <v>11</v>
      </c>
      <c r="E5067" t="s">
        <v>610</v>
      </c>
      <c r="F5067" t="s">
        <v>330</v>
      </c>
      <c r="R5067">
        <v>0</v>
      </c>
      <c r="X5067">
        <v>0</v>
      </c>
      <c r="Y5067">
        <v>500000000</v>
      </c>
      <c r="AA5067" t="s">
        <v>2025</v>
      </c>
    </row>
    <row r="5068" spans="1:27" ht="15" customHeight="1">
      <c r="A5068" s="962" t="s">
        <v>260</v>
      </c>
      <c r="B5068" t="s">
        <v>305</v>
      </c>
      <c r="C5068" t="s">
        <v>13</v>
      </c>
      <c r="D5068" t="s">
        <v>11</v>
      </c>
      <c r="E5068" t="s">
        <v>610</v>
      </c>
      <c r="F5068" t="s">
        <v>330</v>
      </c>
      <c r="R5068">
        <v>0</v>
      </c>
      <c r="X5068">
        <v>0</v>
      </c>
      <c r="Y5068">
        <v>500000000</v>
      </c>
      <c r="AA5068" t="s">
        <v>2025</v>
      </c>
    </row>
    <row r="5069" spans="1:27" ht="15" customHeight="1">
      <c r="A5069" s="962" t="s">
        <v>261</v>
      </c>
      <c r="B5069" t="s">
        <v>290</v>
      </c>
      <c r="C5069" t="s">
        <v>13</v>
      </c>
      <c r="D5069" t="s">
        <v>11</v>
      </c>
      <c r="E5069" t="s">
        <v>610</v>
      </c>
      <c r="F5069" t="s">
        <v>330</v>
      </c>
      <c r="R5069">
        <v>0</v>
      </c>
      <c r="S5069">
        <v>0</v>
      </c>
      <c r="T5069">
        <v>500000000</v>
      </c>
      <c r="X5069">
        <v>0</v>
      </c>
      <c r="Y5069">
        <v>500000000</v>
      </c>
      <c r="AA5069" t="s">
        <v>2027</v>
      </c>
    </row>
    <row r="5070" spans="1:27" ht="15" customHeight="1">
      <c r="A5070" s="962" t="s">
        <v>261</v>
      </c>
      <c r="B5070" t="s">
        <v>292</v>
      </c>
      <c r="C5070" t="s">
        <v>13</v>
      </c>
      <c r="D5070" t="s">
        <v>11</v>
      </c>
      <c r="E5070" t="s">
        <v>610</v>
      </c>
      <c r="F5070" t="s">
        <v>330</v>
      </c>
      <c r="R5070">
        <v>0</v>
      </c>
      <c r="S5070">
        <v>0</v>
      </c>
      <c r="T5070">
        <v>500000000</v>
      </c>
      <c r="X5070">
        <v>0</v>
      </c>
      <c r="Y5070">
        <v>500000000</v>
      </c>
      <c r="AA5070" t="s">
        <v>2027</v>
      </c>
    </row>
    <row r="5071" spans="1:27" ht="15" customHeight="1">
      <c r="A5071" s="962" t="s">
        <v>261</v>
      </c>
      <c r="B5071" t="s">
        <v>295</v>
      </c>
      <c r="C5071" t="s">
        <v>13</v>
      </c>
      <c r="D5071" t="s">
        <v>11</v>
      </c>
      <c r="E5071" t="s">
        <v>610</v>
      </c>
      <c r="F5071" t="s">
        <v>330</v>
      </c>
      <c r="R5071">
        <v>0</v>
      </c>
      <c r="S5071">
        <v>0</v>
      </c>
      <c r="T5071">
        <v>500000000</v>
      </c>
      <c r="X5071">
        <v>0</v>
      </c>
      <c r="Y5071">
        <v>500000000</v>
      </c>
      <c r="AA5071" t="s">
        <v>2027</v>
      </c>
    </row>
    <row r="5072" spans="1:27" ht="15" customHeight="1">
      <c r="A5072" s="962" t="s">
        <v>261</v>
      </c>
      <c r="B5072" t="s">
        <v>296</v>
      </c>
      <c r="C5072" t="s">
        <v>13</v>
      </c>
      <c r="D5072" t="s">
        <v>11</v>
      </c>
      <c r="E5072" t="s">
        <v>610</v>
      </c>
      <c r="F5072" t="s">
        <v>330</v>
      </c>
      <c r="R5072">
        <v>0</v>
      </c>
      <c r="S5072">
        <v>0</v>
      </c>
      <c r="T5072">
        <v>500000000</v>
      </c>
      <c r="X5072">
        <v>0</v>
      </c>
      <c r="Y5072">
        <v>500000000</v>
      </c>
      <c r="AA5072" t="s">
        <v>2027</v>
      </c>
    </row>
    <row r="5073" spans="1:27" ht="15" customHeight="1">
      <c r="A5073" s="962" t="s">
        <v>261</v>
      </c>
      <c r="B5073" t="s">
        <v>289</v>
      </c>
      <c r="C5073" t="s">
        <v>13</v>
      </c>
      <c r="D5073" t="s">
        <v>11</v>
      </c>
      <c r="E5073" t="s">
        <v>610</v>
      </c>
      <c r="F5073" t="s">
        <v>330</v>
      </c>
      <c r="R5073">
        <v>0</v>
      </c>
      <c r="S5073">
        <v>0</v>
      </c>
      <c r="T5073">
        <v>500000000</v>
      </c>
      <c r="X5073">
        <v>0</v>
      </c>
      <c r="Y5073">
        <v>500000000</v>
      </c>
      <c r="AA5073" t="s">
        <v>2027</v>
      </c>
    </row>
    <row r="5074" spans="1:27" ht="15" customHeight="1">
      <c r="A5074" s="962" t="s">
        <v>261</v>
      </c>
      <c r="B5074" t="s">
        <v>291</v>
      </c>
      <c r="C5074" t="s">
        <v>13</v>
      </c>
      <c r="D5074" t="s">
        <v>11</v>
      </c>
      <c r="E5074" t="s">
        <v>610</v>
      </c>
      <c r="F5074" t="s">
        <v>330</v>
      </c>
      <c r="R5074">
        <v>0</v>
      </c>
      <c r="S5074">
        <v>0</v>
      </c>
      <c r="T5074">
        <v>500000000</v>
      </c>
      <c r="X5074">
        <v>0</v>
      </c>
      <c r="Y5074">
        <v>500000000</v>
      </c>
      <c r="AA5074" t="s">
        <v>2027</v>
      </c>
    </row>
    <row r="5075" spans="1:27" ht="15" customHeight="1">
      <c r="A5075" s="962" t="s">
        <v>261</v>
      </c>
      <c r="B5075" t="s">
        <v>288</v>
      </c>
      <c r="C5075" t="s">
        <v>13</v>
      </c>
      <c r="D5075" t="s">
        <v>11</v>
      </c>
      <c r="E5075" t="s">
        <v>610</v>
      </c>
      <c r="F5075" t="s">
        <v>330</v>
      </c>
      <c r="R5075">
        <v>0</v>
      </c>
      <c r="S5075">
        <v>0</v>
      </c>
      <c r="T5075">
        <v>500000000</v>
      </c>
      <c r="X5075">
        <v>0</v>
      </c>
      <c r="Y5075">
        <v>500000000</v>
      </c>
      <c r="AA5075" t="s">
        <v>2027</v>
      </c>
    </row>
    <row r="5076" spans="1:27" ht="15" customHeight="1">
      <c r="A5076" s="962" t="s">
        <v>261</v>
      </c>
      <c r="B5076" t="s">
        <v>287</v>
      </c>
      <c r="C5076" t="s">
        <v>13</v>
      </c>
      <c r="D5076" t="s">
        <v>11</v>
      </c>
      <c r="E5076" t="s">
        <v>610</v>
      </c>
      <c r="F5076" t="s">
        <v>330</v>
      </c>
      <c r="R5076">
        <v>0</v>
      </c>
      <c r="S5076">
        <v>0</v>
      </c>
      <c r="T5076">
        <v>500000000</v>
      </c>
      <c r="X5076">
        <v>0</v>
      </c>
      <c r="Y5076">
        <v>500000000</v>
      </c>
      <c r="AA5076" t="s">
        <v>2027</v>
      </c>
    </row>
    <row r="5077" spans="1:27" ht="15" customHeight="1">
      <c r="A5077" s="962" t="s">
        <v>261</v>
      </c>
      <c r="B5077" t="s">
        <v>321</v>
      </c>
      <c r="C5077" t="s">
        <v>13</v>
      </c>
      <c r="D5077" t="s">
        <v>11</v>
      </c>
      <c r="E5077" t="s">
        <v>610</v>
      </c>
      <c r="F5077" t="s">
        <v>330</v>
      </c>
      <c r="R5077">
        <v>0</v>
      </c>
      <c r="S5077">
        <v>0</v>
      </c>
      <c r="T5077">
        <v>500000000</v>
      </c>
      <c r="X5077">
        <v>0</v>
      </c>
      <c r="Y5077">
        <v>500000000</v>
      </c>
      <c r="AA5077" t="s">
        <v>2027</v>
      </c>
    </row>
    <row r="5078" spans="1:27" ht="15" customHeight="1">
      <c r="A5078" s="962" t="s">
        <v>261</v>
      </c>
      <c r="B5078" t="s">
        <v>294</v>
      </c>
      <c r="C5078" t="s">
        <v>13</v>
      </c>
      <c r="D5078" t="s">
        <v>11</v>
      </c>
      <c r="E5078" t="s">
        <v>610</v>
      </c>
      <c r="F5078" t="s">
        <v>330</v>
      </c>
      <c r="R5078">
        <v>0</v>
      </c>
      <c r="S5078">
        <v>0</v>
      </c>
      <c r="T5078">
        <v>500000000</v>
      </c>
      <c r="X5078">
        <v>0</v>
      </c>
      <c r="Y5078">
        <v>500000000</v>
      </c>
      <c r="AA5078" t="s">
        <v>2027</v>
      </c>
    </row>
    <row r="5079" spans="1:27" ht="15" customHeight="1">
      <c r="A5079" s="962" t="s">
        <v>261</v>
      </c>
      <c r="B5079" t="s">
        <v>293</v>
      </c>
      <c r="C5079" t="s">
        <v>13</v>
      </c>
      <c r="D5079" t="s">
        <v>11</v>
      </c>
      <c r="E5079" t="s">
        <v>610</v>
      </c>
      <c r="F5079" t="s">
        <v>330</v>
      </c>
      <c r="R5079">
        <v>0</v>
      </c>
      <c r="S5079">
        <v>0</v>
      </c>
      <c r="T5079">
        <v>500000000</v>
      </c>
      <c r="X5079">
        <v>0</v>
      </c>
      <c r="Y5079">
        <v>500000000</v>
      </c>
      <c r="AA5079" t="s">
        <v>2027</v>
      </c>
    </row>
    <row r="5080" spans="1:27" ht="15" customHeight="1">
      <c r="A5080" s="962" t="s">
        <v>261</v>
      </c>
      <c r="B5080" t="s">
        <v>324</v>
      </c>
      <c r="C5080" t="s">
        <v>13</v>
      </c>
      <c r="D5080" t="s">
        <v>11</v>
      </c>
      <c r="E5080" t="s">
        <v>610</v>
      </c>
      <c r="F5080" t="s">
        <v>330</v>
      </c>
      <c r="R5080">
        <v>0</v>
      </c>
      <c r="S5080">
        <v>0</v>
      </c>
      <c r="T5080">
        <v>500000000</v>
      </c>
      <c r="X5080">
        <v>0</v>
      </c>
      <c r="Y5080">
        <v>500000000</v>
      </c>
      <c r="AA5080" t="s">
        <v>2027</v>
      </c>
    </row>
    <row r="5081" spans="1:27" ht="15" customHeight="1">
      <c r="A5081" s="962" t="s">
        <v>262</v>
      </c>
      <c r="B5081" t="s">
        <v>297</v>
      </c>
      <c r="C5081" t="s">
        <v>13</v>
      </c>
      <c r="D5081" t="s">
        <v>11</v>
      </c>
      <c r="E5081" t="s">
        <v>610</v>
      </c>
      <c r="F5081" t="s">
        <v>330</v>
      </c>
      <c r="J5081" t="s">
        <v>2000</v>
      </c>
      <c r="L5081" t="s">
        <v>2001</v>
      </c>
      <c r="O5081" t="s">
        <v>882</v>
      </c>
      <c r="P5081" t="s">
        <v>868</v>
      </c>
      <c r="Q5081" t="s">
        <v>869</v>
      </c>
      <c r="R5081">
        <v>0</v>
      </c>
      <c r="S5081">
        <v>0</v>
      </c>
      <c r="T5081">
        <v>500000000</v>
      </c>
      <c r="X5081">
        <v>0</v>
      </c>
      <c r="Y5081">
        <v>500000000</v>
      </c>
      <c r="AA5081" t="s">
        <v>2027</v>
      </c>
    </row>
    <row r="5082" spans="1:27" ht="15" customHeight="1">
      <c r="A5082" s="962" t="s">
        <v>262</v>
      </c>
      <c r="B5082" t="s">
        <v>288</v>
      </c>
      <c r="C5082" t="s">
        <v>13</v>
      </c>
      <c r="D5082" t="s">
        <v>11</v>
      </c>
      <c r="E5082" t="s">
        <v>610</v>
      </c>
      <c r="F5082" t="s">
        <v>330</v>
      </c>
      <c r="R5082">
        <v>0</v>
      </c>
      <c r="S5082">
        <v>0</v>
      </c>
      <c r="T5082">
        <v>500000000</v>
      </c>
      <c r="X5082">
        <v>0</v>
      </c>
      <c r="Y5082">
        <v>500000000</v>
      </c>
      <c r="AA5082" t="s">
        <v>2027</v>
      </c>
    </row>
    <row r="5083" spans="1:27" ht="15" customHeight="1">
      <c r="A5083" s="962" t="s">
        <v>262</v>
      </c>
      <c r="B5083" t="s">
        <v>287</v>
      </c>
      <c r="C5083" t="s">
        <v>13</v>
      </c>
      <c r="D5083" t="s">
        <v>11</v>
      </c>
      <c r="E5083" t="s">
        <v>610</v>
      </c>
      <c r="F5083" t="s">
        <v>330</v>
      </c>
      <c r="R5083">
        <v>0</v>
      </c>
      <c r="S5083">
        <v>0</v>
      </c>
      <c r="T5083">
        <v>500000000</v>
      </c>
      <c r="X5083">
        <v>0</v>
      </c>
      <c r="Y5083">
        <v>500000000</v>
      </c>
      <c r="AA5083" t="s">
        <v>2027</v>
      </c>
    </row>
    <row r="5084" spans="1:27" ht="15" customHeight="1">
      <c r="A5084" s="962" t="s">
        <v>262</v>
      </c>
      <c r="B5084" t="s">
        <v>299</v>
      </c>
      <c r="C5084" t="s">
        <v>13</v>
      </c>
      <c r="D5084" t="s">
        <v>11</v>
      </c>
      <c r="E5084" t="s">
        <v>610</v>
      </c>
      <c r="F5084" t="s">
        <v>330</v>
      </c>
      <c r="R5084">
        <v>0</v>
      </c>
      <c r="S5084">
        <v>0</v>
      </c>
      <c r="T5084">
        <v>500000000</v>
      </c>
      <c r="X5084">
        <v>0</v>
      </c>
      <c r="Y5084">
        <v>500000000</v>
      </c>
      <c r="AA5084" t="s">
        <v>2027</v>
      </c>
    </row>
    <row r="5085" spans="1:27" ht="15" customHeight="1">
      <c r="A5085" s="962" t="s">
        <v>262</v>
      </c>
      <c r="B5085" t="s">
        <v>301</v>
      </c>
      <c r="C5085" t="s">
        <v>13</v>
      </c>
      <c r="D5085" t="s">
        <v>11</v>
      </c>
      <c r="E5085" t="s">
        <v>610</v>
      </c>
      <c r="F5085" t="s">
        <v>330</v>
      </c>
      <c r="R5085">
        <v>0</v>
      </c>
      <c r="S5085">
        <v>0</v>
      </c>
      <c r="T5085">
        <v>500000000</v>
      </c>
      <c r="X5085">
        <v>0</v>
      </c>
      <c r="Y5085">
        <v>500000000</v>
      </c>
      <c r="AA5085" t="s">
        <v>2027</v>
      </c>
    </row>
    <row r="5086" spans="1:27" ht="15" customHeight="1">
      <c r="A5086" s="962" t="s">
        <v>262</v>
      </c>
      <c r="B5086" t="s">
        <v>302</v>
      </c>
      <c r="C5086" t="s">
        <v>13</v>
      </c>
      <c r="D5086" t="s">
        <v>11</v>
      </c>
      <c r="E5086" t="s">
        <v>610</v>
      </c>
      <c r="F5086" t="s">
        <v>330</v>
      </c>
      <c r="R5086">
        <v>0</v>
      </c>
      <c r="S5086">
        <v>0</v>
      </c>
      <c r="T5086">
        <v>500000000</v>
      </c>
      <c r="X5086">
        <v>0</v>
      </c>
      <c r="Y5086">
        <v>500000000</v>
      </c>
      <c r="AA5086" t="s">
        <v>2027</v>
      </c>
    </row>
    <row r="5087" spans="1:27" ht="15" customHeight="1">
      <c r="A5087" s="962" t="s">
        <v>262</v>
      </c>
      <c r="B5087" t="s">
        <v>303</v>
      </c>
      <c r="C5087" t="s">
        <v>13</v>
      </c>
      <c r="D5087" t="s">
        <v>11</v>
      </c>
      <c r="E5087" t="s">
        <v>610</v>
      </c>
      <c r="F5087" t="s">
        <v>330</v>
      </c>
      <c r="R5087">
        <v>0</v>
      </c>
      <c r="S5087">
        <v>0</v>
      </c>
      <c r="T5087">
        <v>500000000</v>
      </c>
      <c r="X5087">
        <v>0</v>
      </c>
      <c r="Y5087">
        <v>500000000</v>
      </c>
      <c r="AA5087" t="s">
        <v>2027</v>
      </c>
    </row>
    <row r="5088" spans="1:27" ht="15" customHeight="1">
      <c r="A5088" s="962" t="s">
        <v>262</v>
      </c>
      <c r="B5088" t="s">
        <v>298</v>
      </c>
      <c r="C5088" t="s">
        <v>13</v>
      </c>
      <c r="D5088" t="s">
        <v>11</v>
      </c>
      <c r="E5088" t="s">
        <v>610</v>
      </c>
      <c r="F5088" t="s">
        <v>330</v>
      </c>
      <c r="R5088">
        <v>0</v>
      </c>
      <c r="S5088">
        <v>0</v>
      </c>
      <c r="T5088">
        <v>500000000</v>
      </c>
      <c r="X5088">
        <v>0</v>
      </c>
      <c r="Y5088">
        <v>500000000</v>
      </c>
      <c r="AA5088" t="s">
        <v>2027</v>
      </c>
    </row>
    <row r="5089" spans="1:27" ht="15" customHeight="1">
      <c r="A5089" s="962" t="s">
        <v>262</v>
      </c>
      <c r="B5089" t="s">
        <v>300</v>
      </c>
      <c r="C5089" t="s">
        <v>13</v>
      </c>
      <c r="D5089" t="s">
        <v>11</v>
      </c>
      <c r="E5089" t="s">
        <v>610</v>
      </c>
      <c r="F5089" t="s">
        <v>330</v>
      </c>
      <c r="R5089">
        <v>0</v>
      </c>
      <c r="S5089">
        <v>0</v>
      </c>
      <c r="T5089">
        <v>500000000</v>
      </c>
      <c r="X5089">
        <v>0</v>
      </c>
      <c r="Y5089">
        <v>500000000</v>
      </c>
      <c r="AA5089" t="s">
        <v>2027</v>
      </c>
    </row>
    <row r="5090" spans="1:27" ht="15" customHeight="1">
      <c r="A5090" s="962" t="s">
        <v>262</v>
      </c>
      <c r="B5090" t="s">
        <v>321</v>
      </c>
      <c r="C5090" t="s">
        <v>13</v>
      </c>
      <c r="D5090" t="s">
        <v>11</v>
      </c>
      <c r="E5090" t="s">
        <v>610</v>
      </c>
      <c r="F5090" t="s">
        <v>330</v>
      </c>
      <c r="R5090">
        <v>0</v>
      </c>
      <c r="S5090">
        <v>0</v>
      </c>
      <c r="T5090">
        <v>500000000</v>
      </c>
      <c r="X5090">
        <v>0</v>
      </c>
      <c r="Y5090">
        <v>500000000</v>
      </c>
      <c r="AA5090" t="s">
        <v>2027</v>
      </c>
    </row>
    <row r="5091" spans="1:27" ht="15" customHeight="1">
      <c r="A5091" s="962" t="s">
        <v>263</v>
      </c>
      <c r="B5091" t="s">
        <v>290</v>
      </c>
      <c r="C5091" t="s">
        <v>13</v>
      </c>
      <c r="D5091" t="s">
        <v>11</v>
      </c>
      <c r="E5091" t="s">
        <v>610</v>
      </c>
      <c r="F5091" t="s">
        <v>330</v>
      </c>
      <c r="R5091">
        <v>0</v>
      </c>
      <c r="S5091">
        <v>0</v>
      </c>
      <c r="T5091">
        <v>500000000</v>
      </c>
      <c r="X5091">
        <v>0</v>
      </c>
      <c r="Y5091">
        <v>500000000</v>
      </c>
      <c r="AA5091" t="s">
        <v>2027</v>
      </c>
    </row>
    <row r="5092" spans="1:27" ht="15" customHeight="1">
      <c r="A5092" s="962" t="s">
        <v>263</v>
      </c>
      <c r="B5092" t="s">
        <v>292</v>
      </c>
      <c r="C5092" t="s">
        <v>13</v>
      </c>
      <c r="D5092" t="s">
        <v>11</v>
      </c>
      <c r="E5092" t="s">
        <v>610</v>
      </c>
      <c r="F5092" t="s">
        <v>330</v>
      </c>
      <c r="R5092">
        <v>0</v>
      </c>
      <c r="S5092">
        <v>0</v>
      </c>
      <c r="T5092">
        <v>500000000</v>
      </c>
      <c r="X5092">
        <v>0</v>
      </c>
      <c r="Y5092">
        <v>500000000</v>
      </c>
      <c r="AA5092" t="s">
        <v>2027</v>
      </c>
    </row>
    <row r="5093" spans="1:27" ht="15" customHeight="1">
      <c r="A5093" s="962" t="s">
        <v>263</v>
      </c>
      <c r="B5093" t="s">
        <v>295</v>
      </c>
      <c r="C5093" t="s">
        <v>13</v>
      </c>
      <c r="D5093" t="s">
        <v>11</v>
      </c>
      <c r="E5093" t="s">
        <v>610</v>
      </c>
      <c r="F5093" t="s">
        <v>330</v>
      </c>
      <c r="R5093">
        <v>0</v>
      </c>
      <c r="S5093">
        <v>0</v>
      </c>
      <c r="T5093">
        <v>500000000</v>
      </c>
      <c r="X5093">
        <v>0</v>
      </c>
      <c r="Y5093">
        <v>500000000</v>
      </c>
      <c r="AA5093" t="s">
        <v>2027</v>
      </c>
    </row>
    <row r="5094" spans="1:27" ht="15" customHeight="1">
      <c r="A5094" s="962" t="s">
        <v>263</v>
      </c>
      <c r="B5094" t="s">
        <v>296</v>
      </c>
      <c r="C5094" t="s">
        <v>13</v>
      </c>
      <c r="D5094" t="s">
        <v>11</v>
      </c>
      <c r="E5094" t="s">
        <v>610</v>
      </c>
      <c r="F5094" t="s">
        <v>330</v>
      </c>
      <c r="R5094">
        <v>0</v>
      </c>
      <c r="S5094">
        <v>0</v>
      </c>
      <c r="T5094">
        <v>500000000</v>
      </c>
      <c r="X5094">
        <v>0</v>
      </c>
      <c r="Y5094">
        <v>500000000</v>
      </c>
      <c r="AA5094" t="s">
        <v>2027</v>
      </c>
    </row>
    <row r="5095" spans="1:27" ht="15" customHeight="1">
      <c r="A5095" s="962" t="s">
        <v>263</v>
      </c>
      <c r="B5095" t="s">
        <v>289</v>
      </c>
      <c r="C5095" t="s">
        <v>13</v>
      </c>
      <c r="D5095" t="s">
        <v>11</v>
      </c>
      <c r="E5095" t="s">
        <v>610</v>
      </c>
      <c r="F5095" t="s">
        <v>330</v>
      </c>
      <c r="R5095">
        <v>0</v>
      </c>
      <c r="S5095">
        <v>0</v>
      </c>
      <c r="T5095">
        <v>500000000</v>
      </c>
      <c r="X5095">
        <v>0</v>
      </c>
      <c r="Y5095">
        <v>500000000</v>
      </c>
      <c r="AA5095" t="s">
        <v>2027</v>
      </c>
    </row>
    <row r="5096" spans="1:27" ht="15" customHeight="1">
      <c r="A5096" s="962" t="s">
        <v>263</v>
      </c>
      <c r="B5096" t="s">
        <v>291</v>
      </c>
      <c r="C5096" t="s">
        <v>13</v>
      </c>
      <c r="D5096" t="s">
        <v>11</v>
      </c>
      <c r="E5096" t="s">
        <v>610</v>
      </c>
      <c r="F5096" t="s">
        <v>330</v>
      </c>
      <c r="R5096">
        <v>0</v>
      </c>
      <c r="S5096">
        <v>0</v>
      </c>
      <c r="T5096">
        <v>500000000</v>
      </c>
      <c r="X5096">
        <v>0</v>
      </c>
      <c r="Y5096">
        <v>500000000</v>
      </c>
      <c r="AA5096" t="s">
        <v>2027</v>
      </c>
    </row>
    <row r="5097" spans="1:27" ht="15" customHeight="1">
      <c r="A5097" s="962" t="s">
        <v>263</v>
      </c>
      <c r="B5097" t="s">
        <v>288</v>
      </c>
      <c r="C5097" t="s">
        <v>13</v>
      </c>
      <c r="D5097" t="s">
        <v>11</v>
      </c>
      <c r="E5097" t="s">
        <v>610</v>
      </c>
      <c r="F5097" t="s">
        <v>330</v>
      </c>
      <c r="R5097">
        <v>0</v>
      </c>
      <c r="S5097">
        <v>0</v>
      </c>
      <c r="T5097">
        <v>500000000</v>
      </c>
      <c r="X5097">
        <v>0</v>
      </c>
      <c r="Y5097">
        <v>500000000</v>
      </c>
      <c r="AA5097" t="s">
        <v>2027</v>
      </c>
    </row>
    <row r="5098" spans="1:27" ht="15" customHeight="1">
      <c r="A5098" s="962" t="s">
        <v>263</v>
      </c>
      <c r="B5098" t="s">
        <v>287</v>
      </c>
      <c r="C5098" t="s">
        <v>13</v>
      </c>
      <c r="D5098" t="s">
        <v>11</v>
      </c>
      <c r="E5098" t="s">
        <v>610</v>
      </c>
      <c r="F5098" t="s">
        <v>330</v>
      </c>
      <c r="R5098">
        <v>0</v>
      </c>
      <c r="S5098">
        <v>0</v>
      </c>
      <c r="T5098">
        <v>500000000</v>
      </c>
      <c r="X5098">
        <v>0</v>
      </c>
      <c r="Y5098">
        <v>500000000</v>
      </c>
      <c r="AA5098" t="s">
        <v>2027</v>
      </c>
    </row>
    <row r="5099" spans="1:27" ht="15" customHeight="1">
      <c r="A5099" s="962" t="s">
        <v>263</v>
      </c>
      <c r="B5099" t="s">
        <v>321</v>
      </c>
      <c r="C5099" t="s">
        <v>13</v>
      </c>
      <c r="D5099" t="s">
        <v>11</v>
      </c>
      <c r="E5099" t="s">
        <v>610</v>
      </c>
      <c r="F5099" t="s">
        <v>330</v>
      </c>
      <c r="R5099">
        <v>0</v>
      </c>
      <c r="S5099">
        <v>0</v>
      </c>
      <c r="T5099">
        <v>500000000</v>
      </c>
      <c r="X5099">
        <v>0</v>
      </c>
      <c r="Y5099">
        <v>500000000</v>
      </c>
      <c r="AA5099" t="s">
        <v>2027</v>
      </c>
    </row>
    <row r="5100" spans="1:27" ht="15" customHeight="1">
      <c r="A5100" s="962" t="s">
        <v>263</v>
      </c>
      <c r="B5100" t="s">
        <v>294</v>
      </c>
      <c r="C5100" t="s">
        <v>13</v>
      </c>
      <c r="D5100" t="s">
        <v>11</v>
      </c>
      <c r="E5100" t="s">
        <v>610</v>
      </c>
      <c r="F5100" t="s">
        <v>330</v>
      </c>
      <c r="R5100">
        <v>0</v>
      </c>
      <c r="S5100">
        <v>0</v>
      </c>
      <c r="T5100">
        <v>500000000</v>
      </c>
      <c r="X5100">
        <v>0</v>
      </c>
      <c r="Y5100">
        <v>500000000</v>
      </c>
      <c r="AA5100" t="s">
        <v>2027</v>
      </c>
    </row>
    <row r="5101" spans="1:27" ht="15" customHeight="1">
      <c r="A5101" s="962" t="s">
        <v>263</v>
      </c>
      <c r="B5101" t="s">
        <v>293</v>
      </c>
      <c r="C5101" t="s">
        <v>13</v>
      </c>
      <c r="D5101" t="s">
        <v>11</v>
      </c>
      <c r="E5101" t="s">
        <v>610</v>
      </c>
      <c r="F5101" t="s">
        <v>330</v>
      </c>
      <c r="R5101">
        <v>0</v>
      </c>
      <c r="S5101">
        <v>0</v>
      </c>
      <c r="T5101">
        <v>500000000</v>
      </c>
      <c r="X5101">
        <v>0</v>
      </c>
      <c r="Y5101">
        <v>500000000</v>
      </c>
      <c r="AA5101" t="s">
        <v>2027</v>
      </c>
    </row>
    <row r="5102" spans="1:27" ht="15" customHeight="1">
      <c r="A5102" s="962" t="s">
        <v>263</v>
      </c>
      <c r="B5102" t="s">
        <v>324</v>
      </c>
      <c r="C5102" t="s">
        <v>13</v>
      </c>
      <c r="D5102" t="s">
        <v>11</v>
      </c>
      <c r="E5102" t="s">
        <v>610</v>
      </c>
      <c r="F5102" t="s">
        <v>330</v>
      </c>
      <c r="R5102">
        <v>0</v>
      </c>
      <c r="S5102">
        <v>0</v>
      </c>
      <c r="T5102">
        <v>500000000</v>
      </c>
      <c r="X5102">
        <v>0</v>
      </c>
      <c r="Y5102">
        <v>500000000</v>
      </c>
      <c r="AA5102" t="s">
        <v>2027</v>
      </c>
    </row>
    <row r="5103" spans="1:27" ht="15" customHeight="1">
      <c r="A5103" s="962" t="s">
        <v>264</v>
      </c>
      <c r="B5103" t="s">
        <v>294</v>
      </c>
      <c r="C5103" t="s">
        <v>13</v>
      </c>
      <c r="D5103" t="s">
        <v>11</v>
      </c>
      <c r="E5103" t="s">
        <v>610</v>
      </c>
      <c r="F5103" t="s">
        <v>330</v>
      </c>
      <c r="R5103">
        <v>0</v>
      </c>
      <c r="S5103">
        <v>0</v>
      </c>
      <c r="T5103">
        <v>0</v>
      </c>
      <c r="X5103">
        <v>0</v>
      </c>
      <c r="Y5103">
        <v>500000000</v>
      </c>
      <c r="AA5103" t="s">
        <v>2029</v>
      </c>
    </row>
    <row r="5104" spans="1:27" ht="15" customHeight="1">
      <c r="A5104" s="962" t="s">
        <v>264</v>
      </c>
      <c r="B5104" t="s">
        <v>292</v>
      </c>
      <c r="C5104" t="s">
        <v>13</v>
      </c>
      <c r="D5104" t="s">
        <v>11</v>
      </c>
      <c r="E5104" t="s">
        <v>610</v>
      </c>
      <c r="F5104" t="s">
        <v>330</v>
      </c>
      <c r="R5104">
        <v>0</v>
      </c>
      <c r="S5104">
        <v>0</v>
      </c>
      <c r="T5104">
        <v>0</v>
      </c>
      <c r="X5104">
        <v>0</v>
      </c>
      <c r="Y5104">
        <v>500000000</v>
      </c>
      <c r="AA5104" t="s">
        <v>2029</v>
      </c>
    </row>
    <row r="5105" spans="1:27" ht="15" customHeight="1">
      <c r="A5105" s="962" t="s">
        <v>264</v>
      </c>
      <c r="B5105" t="s">
        <v>291</v>
      </c>
      <c r="C5105" t="s">
        <v>13</v>
      </c>
      <c r="D5105" t="s">
        <v>11</v>
      </c>
      <c r="E5105" t="s">
        <v>610</v>
      </c>
      <c r="F5105" t="s">
        <v>330</v>
      </c>
      <c r="R5105">
        <v>0</v>
      </c>
      <c r="S5105">
        <v>0</v>
      </c>
      <c r="T5105">
        <v>0</v>
      </c>
      <c r="X5105">
        <v>0</v>
      </c>
      <c r="Y5105">
        <v>500000000</v>
      </c>
      <c r="AA5105" t="s">
        <v>2029</v>
      </c>
    </row>
    <row r="5106" spans="1:27" ht="15" customHeight="1">
      <c r="A5106" s="962" t="s">
        <v>264</v>
      </c>
      <c r="B5106" t="s">
        <v>293</v>
      </c>
      <c r="C5106" t="s">
        <v>13</v>
      </c>
      <c r="D5106" t="s">
        <v>11</v>
      </c>
      <c r="E5106" t="s">
        <v>610</v>
      </c>
      <c r="F5106" t="s">
        <v>330</v>
      </c>
      <c r="R5106">
        <v>0</v>
      </c>
      <c r="S5106">
        <v>0</v>
      </c>
      <c r="T5106">
        <v>0</v>
      </c>
      <c r="X5106">
        <v>0</v>
      </c>
      <c r="Y5106">
        <v>500000000</v>
      </c>
      <c r="AA5106" t="s">
        <v>2029</v>
      </c>
    </row>
    <row r="5107" spans="1:27" ht="15" customHeight="1">
      <c r="A5107" s="962" t="s">
        <v>264</v>
      </c>
      <c r="B5107" t="s">
        <v>289</v>
      </c>
      <c r="C5107" t="s">
        <v>13</v>
      </c>
      <c r="D5107" t="s">
        <v>11</v>
      </c>
      <c r="E5107" t="s">
        <v>610</v>
      </c>
      <c r="F5107" t="s">
        <v>330</v>
      </c>
      <c r="R5107">
        <v>0</v>
      </c>
      <c r="X5107">
        <v>0</v>
      </c>
      <c r="Y5107">
        <v>500000000</v>
      </c>
      <c r="AA5107" t="s">
        <v>2025</v>
      </c>
    </row>
    <row r="5108" spans="1:27" ht="15" customHeight="1">
      <c r="A5108" s="962" t="s">
        <v>264</v>
      </c>
      <c r="B5108" t="s">
        <v>288</v>
      </c>
      <c r="C5108" t="s">
        <v>13</v>
      </c>
      <c r="D5108" t="s">
        <v>11</v>
      </c>
      <c r="E5108" t="s">
        <v>610</v>
      </c>
      <c r="F5108" t="s">
        <v>330</v>
      </c>
      <c r="R5108">
        <v>0</v>
      </c>
      <c r="X5108">
        <v>0</v>
      </c>
      <c r="Y5108">
        <v>500000000</v>
      </c>
      <c r="AA5108" t="s">
        <v>2025</v>
      </c>
    </row>
    <row r="5109" spans="1:27" ht="15" customHeight="1">
      <c r="A5109" s="962" t="s">
        <v>264</v>
      </c>
      <c r="B5109" t="s">
        <v>287</v>
      </c>
      <c r="C5109" t="s">
        <v>13</v>
      </c>
      <c r="D5109" t="s">
        <v>11</v>
      </c>
      <c r="E5109" t="s">
        <v>610</v>
      </c>
      <c r="F5109" t="s">
        <v>330</v>
      </c>
      <c r="R5109">
        <v>0</v>
      </c>
      <c r="X5109">
        <v>0</v>
      </c>
      <c r="Y5109">
        <v>500000000</v>
      </c>
      <c r="AA5109" t="s">
        <v>2025</v>
      </c>
    </row>
    <row r="5110" spans="1:27" ht="15" customHeight="1">
      <c r="A5110" s="962" t="s">
        <v>264</v>
      </c>
      <c r="B5110" t="s">
        <v>295</v>
      </c>
      <c r="C5110" t="s">
        <v>13</v>
      </c>
      <c r="D5110" t="s">
        <v>11</v>
      </c>
      <c r="E5110" t="s">
        <v>610</v>
      </c>
      <c r="F5110" t="s">
        <v>330</v>
      </c>
      <c r="R5110">
        <v>0</v>
      </c>
      <c r="S5110">
        <v>0</v>
      </c>
      <c r="T5110">
        <v>0</v>
      </c>
      <c r="X5110">
        <v>0</v>
      </c>
      <c r="Y5110">
        <v>500000000</v>
      </c>
      <c r="AA5110" t="s">
        <v>2029</v>
      </c>
    </row>
    <row r="5111" spans="1:27" ht="15" customHeight="1">
      <c r="A5111" s="962" t="s">
        <v>264</v>
      </c>
      <c r="B5111" t="s">
        <v>296</v>
      </c>
      <c r="C5111" t="s">
        <v>13</v>
      </c>
      <c r="D5111" t="s">
        <v>11</v>
      </c>
      <c r="E5111" t="s">
        <v>610</v>
      </c>
      <c r="F5111" t="s">
        <v>330</v>
      </c>
      <c r="R5111">
        <v>0</v>
      </c>
      <c r="S5111">
        <v>0</v>
      </c>
      <c r="T5111">
        <v>0</v>
      </c>
      <c r="X5111">
        <v>0</v>
      </c>
      <c r="Y5111">
        <v>500000000</v>
      </c>
      <c r="AA5111" t="s">
        <v>2029</v>
      </c>
    </row>
    <row r="5112" spans="1:27" ht="15" customHeight="1">
      <c r="A5112" s="962" t="s">
        <v>265</v>
      </c>
      <c r="B5112" t="s">
        <v>294</v>
      </c>
      <c r="C5112" t="s">
        <v>13</v>
      </c>
      <c r="D5112" t="s">
        <v>11</v>
      </c>
      <c r="E5112" t="s">
        <v>610</v>
      </c>
      <c r="F5112" t="s">
        <v>330</v>
      </c>
      <c r="R5112">
        <v>0</v>
      </c>
      <c r="S5112">
        <v>0</v>
      </c>
      <c r="T5112">
        <v>0</v>
      </c>
      <c r="X5112">
        <v>0</v>
      </c>
      <c r="Y5112">
        <v>500000000</v>
      </c>
      <c r="AA5112" t="s">
        <v>2029</v>
      </c>
    </row>
    <row r="5113" spans="1:27" ht="15" customHeight="1">
      <c r="A5113" s="962" t="s">
        <v>265</v>
      </c>
      <c r="B5113" t="s">
        <v>292</v>
      </c>
      <c r="C5113" t="s">
        <v>13</v>
      </c>
      <c r="D5113" t="s">
        <v>11</v>
      </c>
      <c r="E5113" t="s">
        <v>610</v>
      </c>
      <c r="F5113" t="s">
        <v>330</v>
      </c>
      <c r="R5113">
        <v>0</v>
      </c>
      <c r="S5113">
        <v>0</v>
      </c>
      <c r="T5113">
        <v>0</v>
      </c>
      <c r="X5113">
        <v>0</v>
      </c>
      <c r="Y5113">
        <v>500000000</v>
      </c>
      <c r="AA5113" t="s">
        <v>2029</v>
      </c>
    </row>
    <row r="5114" spans="1:27" ht="15" customHeight="1">
      <c r="A5114" s="962" t="s">
        <v>265</v>
      </c>
      <c r="B5114" t="s">
        <v>291</v>
      </c>
      <c r="C5114" t="s">
        <v>13</v>
      </c>
      <c r="D5114" t="s">
        <v>11</v>
      </c>
      <c r="E5114" t="s">
        <v>610</v>
      </c>
      <c r="F5114" t="s">
        <v>330</v>
      </c>
      <c r="R5114">
        <v>0</v>
      </c>
      <c r="S5114">
        <v>0</v>
      </c>
      <c r="T5114">
        <v>0</v>
      </c>
      <c r="X5114">
        <v>0</v>
      </c>
      <c r="Y5114">
        <v>500000000</v>
      </c>
      <c r="AA5114" t="s">
        <v>2029</v>
      </c>
    </row>
    <row r="5115" spans="1:27" ht="15" customHeight="1">
      <c r="A5115" s="962" t="s">
        <v>265</v>
      </c>
      <c r="B5115" t="s">
        <v>293</v>
      </c>
      <c r="C5115" t="s">
        <v>13</v>
      </c>
      <c r="D5115" t="s">
        <v>11</v>
      </c>
      <c r="E5115" t="s">
        <v>610</v>
      </c>
      <c r="F5115" t="s">
        <v>330</v>
      </c>
      <c r="R5115">
        <v>0</v>
      </c>
      <c r="S5115">
        <v>0</v>
      </c>
      <c r="T5115">
        <v>0</v>
      </c>
      <c r="X5115">
        <v>0</v>
      </c>
      <c r="Y5115">
        <v>500000000</v>
      </c>
      <c r="AA5115" t="s">
        <v>2029</v>
      </c>
    </row>
    <row r="5116" spans="1:27" ht="15" customHeight="1">
      <c r="A5116" s="962" t="s">
        <v>265</v>
      </c>
      <c r="B5116" t="s">
        <v>289</v>
      </c>
      <c r="C5116" t="s">
        <v>13</v>
      </c>
      <c r="D5116" t="s">
        <v>11</v>
      </c>
      <c r="E5116" t="s">
        <v>610</v>
      </c>
      <c r="F5116" t="s">
        <v>330</v>
      </c>
      <c r="R5116">
        <v>0</v>
      </c>
      <c r="S5116">
        <v>0</v>
      </c>
      <c r="T5116">
        <v>0</v>
      </c>
      <c r="X5116">
        <v>0</v>
      </c>
      <c r="Y5116">
        <v>500000000</v>
      </c>
      <c r="AA5116" t="s">
        <v>2029</v>
      </c>
    </row>
    <row r="5117" spans="1:27" ht="15" customHeight="1">
      <c r="A5117" s="962" t="s">
        <v>265</v>
      </c>
      <c r="B5117" t="s">
        <v>288</v>
      </c>
      <c r="C5117" t="s">
        <v>13</v>
      </c>
      <c r="D5117" t="s">
        <v>11</v>
      </c>
      <c r="E5117" t="s">
        <v>610</v>
      </c>
      <c r="F5117" t="s">
        <v>330</v>
      </c>
      <c r="R5117">
        <v>0</v>
      </c>
      <c r="S5117">
        <v>0</v>
      </c>
      <c r="T5117">
        <v>0</v>
      </c>
      <c r="X5117">
        <v>0</v>
      </c>
      <c r="Y5117">
        <v>500000000</v>
      </c>
      <c r="AA5117" t="s">
        <v>2029</v>
      </c>
    </row>
    <row r="5118" spans="1:27" ht="15" customHeight="1">
      <c r="A5118" s="962" t="s">
        <v>265</v>
      </c>
      <c r="B5118" t="s">
        <v>287</v>
      </c>
      <c r="C5118" t="s">
        <v>13</v>
      </c>
      <c r="D5118" t="s">
        <v>11</v>
      </c>
      <c r="E5118" t="s">
        <v>610</v>
      </c>
      <c r="F5118" t="s">
        <v>330</v>
      </c>
      <c r="R5118">
        <v>0</v>
      </c>
      <c r="S5118">
        <v>0</v>
      </c>
      <c r="T5118">
        <v>0</v>
      </c>
      <c r="X5118">
        <v>0</v>
      </c>
      <c r="Y5118">
        <v>500000000</v>
      </c>
      <c r="AA5118" t="s">
        <v>2029</v>
      </c>
    </row>
    <row r="5119" spans="1:27" ht="15" customHeight="1">
      <c r="A5119" s="962" t="s">
        <v>265</v>
      </c>
      <c r="B5119" t="s">
        <v>295</v>
      </c>
      <c r="C5119" t="s">
        <v>13</v>
      </c>
      <c r="D5119" t="s">
        <v>11</v>
      </c>
      <c r="E5119" t="s">
        <v>610</v>
      </c>
      <c r="F5119" t="s">
        <v>330</v>
      </c>
      <c r="R5119">
        <v>0</v>
      </c>
      <c r="S5119">
        <v>0</v>
      </c>
      <c r="T5119">
        <v>0</v>
      </c>
      <c r="X5119">
        <v>0</v>
      </c>
      <c r="Y5119">
        <v>500000000</v>
      </c>
      <c r="AA5119" t="s">
        <v>2029</v>
      </c>
    </row>
    <row r="5120" spans="1:27" ht="15" customHeight="1">
      <c r="A5120" s="962" t="s">
        <v>265</v>
      </c>
      <c r="B5120" t="s">
        <v>296</v>
      </c>
      <c r="C5120" t="s">
        <v>13</v>
      </c>
      <c r="D5120" t="s">
        <v>11</v>
      </c>
      <c r="E5120" t="s">
        <v>610</v>
      </c>
      <c r="F5120" t="s">
        <v>330</v>
      </c>
      <c r="R5120">
        <v>0</v>
      </c>
      <c r="S5120">
        <v>0</v>
      </c>
      <c r="T5120">
        <v>0</v>
      </c>
      <c r="X5120">
        <v>0</v>
      </c>
      <c r="Y5120">
        <v>500000000</v>
      </c>
      <c r="AA5120" t="s">
        <v>2029</v>
      </c>
    </row>
    <row r="5121" spans="1:27" ht="15" customHeight="1">
      <c r="A5121" s="962" t="s">
        <v>266</v>
      </c>
      <c r="B5121" t="s">
        <v>294</v>
      </c>
      <c r="C5121" t="s">
        <v>13</v>
      </c>
      <c r="D5121" t="s">
        <v>11</v>
      </c>
      <c r="E5121" t="s">
        <v>610</v>
      </c>
      <c r="F5121" t="s">
        <v>330</v>
      </c>
      <c r="R5121">
        <v>0</v>
      </c>
      <c r="S5121">
        <v>0</v>
      </c>
      <c r="T5121">
        <v>0</v>
      </c>
      <c r="X5121">
        <v>0</v>
      </c>
      <c r="Y5121">
        <v>500000000</v>
      </c>
      <c r="AA5121" t="s">
        <v>2029</v>
      </c>
    </row>
    <row r="5122" spans="1:27" ht="15" customHeight="1">
      <c r="A5122" s="962" t="s">
        <v>266</v>
      </c>
      <c r="B5122" t="s">
        <v>292</v>
      </c>
      <c r="C5122" t="s">
        <v>13</v>
      </c>
      <c r="D5122" t="s">
        <v>11</v>
      </c>
      <c r="E5122" t="s">
        <v>610</v>
      </c>
      <c r="F5122" t="s">
        <v>330</v>
      </c>
      <c r="R5122">
        <v>0</v>
      </c>
      <c r="S5122">
        <v>0</v>
      </c>
      <c r="T5122">
        <v>0</v>
      </c>
      <c r="X5122">
        <v>0</v>
      </c>
      <c r="Y5122">
        <v>500000000</v>
      </c>
      <c r="AA5122" t="s">
        <v>2029</v>
      </c>
    </row>
    <row r="5123" spans="1:27" ht="15" customHeight="1">
      <c r="A5123" s="962" t="s">
        <v>266</v>
      </c>
      <c r="B5123" t="s">
        <v>291</v>
      </c>
      <c r="C5123" t="s">
        <v>13</v>
      </c>
      <c r="D5123" t="s">
        <v>11</v>
      </c>
      <c r="E5123" t="s">
        <v>610</v>
      </c>
      <c r="F5123" t="s">
        <v>330</v>
      </c>
      <c r="R5123">
        <v>0</v>
      </c>
      <c r="S5123">
        <v>0</v>
      </c>
      <c r="T5123">
        <v>0</v>
      </c>
      <c r="X5123">
        <v>0</v>
      </c>
      <c r="Y5123">
        <v>500000000</v>
      </c>
      <c r="AA5123" t="s">
        <v>2029</v>
      </c>
    </row>
    <row r="5124" spans="1:27" ht="15" customHeight="1">
      <c r="A5124" s="962" t="s">
        <v>266</v>
      </c>
      <c r="B5124" t="s">
        <v>293</v>
      </c>
      <c r="C5124" t="s">
        <v>13</v>
      </c>
      <c r="D5124" t="s">
        <v>11</v>
      </c>
      <c r="E5124" t="s">
        <v>610</v>
      </c>
      <c r="F5124" t="s">
        <v>330</v>
      </c>
      <c r="R5124">
        <v>0</v>
      </c>
      <c r="S5124">
        <v>0</v>
      </c>
      <c r="T5124">
        <v>0</v>
      </c>
      <c r="X5124">
        <v>0</v>
      </c>
      <c r="Y5124">
        <v>500000000</v>
      </c>
      <c r="AA5124" t="s">
        <v>2029</v>
      </c>
    </row>
    <row r="5125" spans="1:27" ht="15" customHeight="1">
      <c r="A5125" s="962" t="s">
        <v>266</v>
      </c>
      <c r="B5125" t="s">
        <v>289</v>
      </c>
      <c r="C5125" t="s">
        <v>13</v>
      </c>
      <c r="D5125" t="s">
        <v>11</v>
      </c>
      <c r="E5125" t="s">
        <v>610</v>
      </c>
      <c r="F5125" t="s">
        <v>330</v>
      </c>
      <c r="R5125">
        <v>0</v>
      </c>
      <c r="S5125">
        <v>0</v>
      </c>
      <c r="T5125">
        <v>0</v>
      </c>
      <c r="X5125">
        <v>0</v>
      </c>
      <c r="Y5125">
        <v>500000000</v>
      </c>
      <c r="AA5125" t="s">
        <v>2029</v>
      </c>
    </row>
    <row r="5126" spans="1:27" ht="15" customHeight="1">
      <c r="A5126" s="962" t="s">
        <v>266</v>
      </c>
      <c r="B5126" t="s">
        <v>288</v>
      </c>
      <c r="C5126" t="s">
        <v>13</v>
      </c>
      <c r="D5126" t="s">
        <v>11</v>
      </c>
      <c r="E5126" t="s">
        <v>610</v>
      </c>
      <c r="F5126" t="s">
        <v>330</v>
      </c>
      <c r="R5126">
        <v>0</v>
      </c>
      <c r="S5126">
        <v>0</v>
      </c>
      <c r="T5126">
        <v>0</v>
      </c>
      <c r="X5126">
        <v>0</v>
      </c>
      <c r="Y5126">
        <v>500000000</v>
      </c>
      <c r="AA5126" t="s">
        <v>2029</v>
      </c>
    </row>
    <row r="5127" spans="1:27" ht="15" customHeight="1">
      <c r="A5127" s="962" t="s">
        <v>266</v>
      </c>
      <c r="B5127" t="s">
        <v>287</v>
      </c>
      <c r="C5127" t="s">
        <v>13</v>
      </c>
      <c r="D5127" t="s">
        <v>11</v>
      </c>
      <c r="E5127" t="s">
        <v>610</v>
      </c>
      <c r="F5127" t="s">
        <v>330</v>
      </c>
      <c r="R5127">
        <v>0</v>
      </c>
      <c r="S5127">
        <v>0</v>
      </c>
      <c r="T5127">
        <v>0</v>
      </c>
      <c r="X5127">
        <v>0</v>
      </c>
      <c r="Y5127">
        <v>500000000</v>
      </c>
      <c r="AA5127" t="s">
        <v>2029</v>
      </c>
    </row>
    <row r="5128" spans="1:27" ht="15" customHeight="1">
      <c r="A5128" s="962" t="s">
        <v>266</v>
      </c>
      <c r="B5128" t="s">
        <v>295</v>
      </c>
      <c r="C5128" t="s">
        <v>13</v>
      </c>
      <c r="D5128" t="s">
        <v>11</v>
      </c>
      <c r="E5128" t="s">
        <v>610</v>
      </c>
      <c r="F5128" t="s">
        <v>330</v>
      </c>
      <c r="R5128">
        <v>0</v>
      </c>
      <c r="S5128">
        <v>0</v>
      </c>
      <c r="T5128">
        <v>0</v>
      </c>
      <c r="X5128">
        <v>0</v>
      </c>
      <c r="Y5128">
        <v>500000000</v>
      </c>
      <c r="AA5128" t="s">
        <v>2029</v>
      </c>
    </row>
    <row r="5129" spans="1:27" ht="15" customHeight="1">
      <c r="A5129" s="962" t="s">
        <v>266</v>
      </c>
      <c r="B5129" t="s">
        <v>296</v>
      </c>
      <c r="C5129" t="s">
        <v>13</v>
      </c>
      <c r="D5129" t="s">
        <v>11</v>
      </c>
      <c r="E5129" t="s">
        <v>610</v>
      </c>
      <c r="F5129" t="s">
        <v>330</v>
      </c>
      <c r="R5129">
        <v>0</v>
      </c>
      <c r="S5129">
        <v>0</v>
      </c>
      <c r="T5129">
        <v>0</v>
      </c>
      <c r="X5129">
        <v>0</v>
      </c>
      <c r="Y5129">
        <v>500000000</v>
      </c>
      <c r="AA5129" t="s">
        <v>2029</v>
      </c>
    </row>
    <row r="5130" spans="1:27" ht="15" customHeight="1">
      <c r="A5130" s="962" t="s">
        <v>267</v>
      </c>
      <c r="B5130" t="s">
        <v>296</v>
      </c>
      <c r="C5130" t="s">
        <v>13</v>
      </c>
      <c r="D5130" t="s">
        <v>11</v>
      </c>
      <c r="E5130" t="s">
        <v>610</v>
      </c>
      <c r="F5130" t="s">
        <v>330</v>
      </c>
      <c r="R5130">
        <v>0</v>
      </c>
      <c r="S5130">
        <v>0</v>
      </c>
      <c r="T5130">
        <v>0</v>
      </c>
      <c r="X5130">
        <v>0</v>
      </c>
      <c r="Y5130">
        <v>500000000</v>
      </c>
      <c r="AA5130" t="s">
        <v>2029</v>
      </c>
    </row>
    <row r="5131" spans="1:27" ht="15" customHeight="1">
      <c r="A5131" s="962" t="s">
        <v>267</v>
      </c>
      <c r="B5131" t="s">
        <v>289</v>
      </c>
      <c r="C5131" t="s">
        <v>13</v>
      </c>
      <c r="D5131" t="s">
        <v>11</v>
      </c>
      <c r="E5131" t="s">
        <v>610</v>
      </c>
      <c r="F5131" t="s">
        <v>330</v>
      </c>
      <c r="R5131">
        <v>0</v>
      </c>
      <c r="S5131">
        <v>0</v>
      </c>
      <c r="T5131">
        <v>0</v>
      </c>
      <c r="X5131">
        <v>0</v>
      </c>
      <c r="Y5131">
        <v>500000000</v>
      </c>
      <c r="AA5131" t="s">
        <v>2029</v>
      </c>
    </row>
    <row r="5132" spans="1:27" ht="15" customHeight="1">
      <c r="A5132" s="962" t="s">
        <v>267</v>
      </c>
      <c r="B5132" t="s">
        <v>288</v>
      </c>
      <c r="C5132" t="s">
        <v>13</v>
      </c>
      <c r="D5132" t="s">
        <v>11</v>
      </c>
      <c r="E5132" t="s">
        <v>610</v>
      </c>
      <c r="F5132" t="s">
        <v>330</v>
      </c>
      <c r="R5132">
        <v>0</v>
      </c>
      <c r="S5132">
        <v>0</v>
      </c>
      <c r="T5132">
        <v>0</v>
      </c>
      <c r="X5132">
        <v>0</v>
      </c>
      <c r="Y5132">
        <v>500000000</v>
      </c>
      <c r="AA5132" t="s">
        <v>2029</v>
      </c>
    </row>
    <row r="5133" spans="1:27" ht="15" customHeight="1">
      <c r="A5133" s="962" t="s">
        <v>267</v>
      </c>
      <c r="B5133" t="s">
        <v>287</v>
      </c>
      <c r="C5133" t="s">
        <v>13</v>
      </c>
      <c r="D5133" t="s">
        <v>11</v>
      </c>
      <c r="E5133" t="s">
        <v>610</v>
      </c>
      <c r="F5133" t="s">
        <v>330</v>
      </c>
      <c r="R5133">
        <v>0</v>
      </c>
      <c r="S5133">
        <v>0</v>
      </c>
      <c r="T5133">
        <v>0</v>
      </c>
      <c r="X5133">
        <v>0</v>
      </c>
      <c r="Y5133">
        <v>500000000</v>
      </c>
      <c r="AA5133" t="s">
        <v>2029</v>
      </c>
    </row>
    <row r="5134" spans="1:27" ht="15" customHeight="1">
      <c r="A5134" s="962" t="s">
        <v>268</v>
      </c>
      <c r="B5134" t="s">
        <v>296</v>
      </c>
      <c r="C5134" t="s">
        <v>13</v>
      </c>
      <c r="D5134" t="s">
        <v>11</v>
      </c>
      <c r="E5134" t="s">
        <v>610</v>
      </c>
      <c r="F5134" t="s">
        <v>330</v>
      </c>
      <c r="R5134">
        <v>0</v>
      </c>
      <c r="S5134">
        <v>0</v>
      </c>
      <c r="T5134">
        <v>0</v>
      </c>
      <c r="X5134">
        <v>0</v>
      </c>
      <c r="Y5134">
        <v>500000000</v>
      </c>
      <c r="AA5134" t="s">
        <v>2029</v>
      </c>
    </row>
    <row r="5135" spans="1:27" ht="15" customHeight="1">
      <c r="A5135" s="962" t="s">
        <v>268</v>
      </c>
      <c r="B5135" t="s">
        <v>289</v>
      </c>
      <c r="C5135" t="s">
        <v>13</v>
      </c>
      <c r="D5135" t="s">
        <v>11</v>
      </c>
      <c r="E5135" t="s">
        <v>610</v>
      </c>
      <c r="F5135" t="s">
        <v>330</v>
      </c>
      <c r="R5135">
        <v>0</v>
      </c>
      <c r="S5135">
        <v>0</v>
      </c>
      <c r="T5135">
        <v>0</v>
      </c>
      <c r="X5135">
        <v>0</v>
      </c>
      <c r="Y5135">
        <v>500000000</v>
      </c>
      <c r="AA5135" t="s">
        <v>2029</v>
      </c>
    </row>
    <row r="5136" spans="1:27" ht="15" customHeight="1">
      <c r="A5136" s="962" t="s">
        <v>268</v>
      </c>
      <c r="B5136" t="s">
        <v>288</v>
      </c>
      <c r="C5136" t="s">
        <v>13</v>
      </c>
      <c r="D5136" t="s">
        <v>11</v>
      </c>
      <c r="E5136" t="s">
        <v>610</v>
      </c>
      <c r="F5136" t="s">
        <v>330</v>
      </c>
      <c r="R5136">
        <v>0</v>
      </c>
      <c r="S5136">
        <v>0</v>
      </c>
      <c r="T5136">
        <v>0</v>
      </c>
      <c r="X5136">
        <v>0</v>
      </c>
      <c r="Y5136">
        <v>500000000</v>
      </c>
      <c r="AA5136" t="s">
        <v>2029</v>
      </c>
    </row>
    <row r="5137" spans="1:27" ht="15" customHeight="1">
      <c r="A5137" s="962" t="s">
        <v>268</v>
      </c>
      <c r="B5137" t="s">
        <v>287</v>
      </c>
      <c r="C5137" t="s">
        <v>13</v>
      </c>
      <c r="D5137" t="s">
        <v>11</v>
      </c>
      <c r="E5137" t="s">
        <v>610</v>
      </c>
      <c r="F5137" t="s">
        <v>330</v>
      </c>
      <c r="R5137">
        <v>0</v>
      </c>
      <c r="S5137">
        <v>0</v>
      </c>
      <c r="T5137">
        <v>0</v>
      </c>
      <c r="X5137">
        <v>0</v>
      </c>
      <c r="Y5137">
        <v>500000000</v>
      </c>
      <c r="AA5137" t="s">
        <v>2029</v>
      </c>
    </row>
    <row r="5138" spans="1:27" ht="15" customHeight="1">
      <c r="A5138" s="962" t="s">
        <v>269</v>
      </c>
      <c r="B5138" t="s">
        <v>296</v>
      </c>
      <c r="C5138" t="s">
        <v>13</v>
      </c>
      <c r="D5138" t="s">
        <v>11</v>
      </c>
      <c r="E5138" t="s">
        <v>610</v>
      </c>
      <c r="F5138" t="s">
        <v>330</v>
      </c>
      <c r="R5138">
        <v>0</v>
      </c>
      <c r="S5138">
        <v>0</v>
      </c>
      <c r="T5138">
        <v>0</v>
      </c>
      <c r="X5138">
        <v>0</v>
      </c>
      <c r="Y5138">
        <v>500000000</v>
      </c>
      <c r="AA5138" t="s">
        <v>2029</v>
      </c>
    </row>
    <row r="5139" spans="1:27" ht="15" customHeight="1">
      <c r="A5139" s="962" t="s">
        <v>269</v>
      </c>
      <c r="B5139" t="s">
        <v>289</v>
      </c>
      <c r="C5139" t="s">
        <v>13</v>
      </c>
      <c r="D5139" t="s">
        <v>11</v>
      </c>
      <c r="E5139" t="s">
        <v>610</v>
      </c>
      <c r="F5139" t="s">
        <v>330</v>
      </c>
      <c r="R5139">
        <v>0</v>
      </c>
      <c r="S5139">
        <v>0</v>
      </c>
      <c r="T5139">
        <v>0</v>
      </c>
      <c r="X5139">
        <v>0</v>
      </c>
      <c r="Y5139">
        <v>500000000</v>
      </c>
      <c r="AA5139" t="s">
        <v>2029</v>
      </c>
    </row>
    <row r="5140" spans="1:27" ht="15" customHeight="1">
      <c r="A5140" s="962" t="s">
        <v>269</v>
      </c>
      <c r="B5140" t="s">
        <v>288</v>
      </c>
      <c r="C5140" t="s">
        <v>13</v>
      </c>
      <c r="D5140" t="s">
        <v>11</v>
      </c>
      <c r="E5140" t="s">
        <v>610</v>
      </c>
      <c r="F5140" t="s">
        <v>330</v>
      </c>
      <c r="R5140">
        <v>0</v>
      </c>
      <c r="S5140">
        <v>0</v>
      </c>
      <c r="T5140">
        <v>0</v>
      </c>
      <c r="X5140">
        <v>0</v>
      </c>
      <c r="Y5140">
        <v>500000000</v>
      </c>
      <c r="AA5140" t="s">
        <v>2029</v>
      </c>
    </row>
    <row r="5141" spans="1:27" ht="15" customHeight="1">
      <c r="A5141" s="962" t="s">
        <v>269</v>
      </c>
      <c r="B5141" t="s">
        <v>287</v>
      </c>
      <c r="C5141" t="s">
        <v>13</v>
      </c>
      <c r="D5141" t="s">
        <v>11</v>
      </c>
      <c r="E5141" t="s">
        <v>610</v>
      </c>
      <c r="F5141" t="s">
        <v>330</v>
      </c>
      <c r="R5141">
        <v>0</v>
      </c>
      <c r="S5141">
        <v>0</v>
      </c>
      <c r="T5141">
        <v>0</v>
      </c>
      <c r="X5141">
        <v>0</v>
      </c>
      <c r="Y5141">
        <v>500000000</v>
      </c>
      <c r="AA5141" t="s">
        <v>2029</v>
      </c>
    </row>
    <row r="5142" spans="1:27" ht="15" customHeight="1">
      <c r="A5142" s="962" t="s">
        <v>270</v>
      </c>
      <c r="B5142" t="s">
        <v>296</v>
      </c>
      <c r="C5142" t="s">
        <v>13</v>
      </c>
      <c r="D5142" t="s">
        <v>11</v>
      </c>
      <c r="E5142" t="s">
        <v>610</v>
      </c>
      <c r="F5142" t="s">
        <v>330</v>
      </c>
      <c r="R5142">
        <v>0</v>
      </c>
      <c r="S5142">
        <v>0</v>
      </c>
      <c r="T5142">
        <v>0</v>
      </c>
      <c r="X5142">
        <v>0</v>
      </c>
      <c r="Y5142">
        <v>500000000</v>
      </c>
      <c r="AA5142" t="s">
        <v>2029</v>
      </c>
    </row>
    <row r="5143" spans="1:27" ht="15" customHeight="1">
      <c r="A5143" s="962" t="s">
        <v>270</v>
      </c>
      <c r="B5143" t="s">
        <v>289</v>
      </c>
      <c r="C5143" t="s">
        <v>13</v>
      </c>
      <c r="D5143" t="s">
        <v>11</v>
      </c>
      <c r="E5143" t="s">
        <v>610</v>
      </c>
      <c r="F5143" t="s">
        <v>330</v>
      </c>
      <c r="R5143">
        <v>0</v>
      </c>
      <c r="S5143">
        <v>0</v>
      </c>
      <c r="T5143">
        <v>0</v>
      </c>
      <c r="X5143">
        <v>0</v>
      </c>
      <c r="Y5143">
        <v>500000000</v>
      </c>
      <c r="AA5143" t="s">
        <v>2029</v>
      </c>
    </row>
    <row r="5144" spans="1:27" ht="15" customHeight="1">
      <c r="A5144" s="962" t="s">
        <v>270</v>
      </c>
      <c r="B5144" t="s">
        <v>288</v>
      </c>
      <c r="C5144" t="s">
        <v>13</v>
      </c>
      <c r="D5144" t="s">
        <v>11</v>
      </c>
      <c r="E5144" t="s">
        <v>610</v>
      </c>
      <c r="F5144" t="s">
        <v>330</v>
      </c>
      <c r="R5144">
        <v>0</v>
      </c>
      <c r="S5144">
        <v>0</v>
      </c>
      <c r="T5144">
        <v>0</v>
      </c>
      <c r="X5144">
        <v>0</v>
      </c>
      <c r="Y5144">
        <v>500000000</v>
      </c>
      <c r="AA5144" t="s">
        <v>2029</v>
      </c>
    </row>
    <row r="5145" spans="1:27" ht="15" customHeight="1">
      <c r="A5145" s="962" t="s">
        <v>270</v>
      </c>
      <c r="B5145" t="s">
        <v>287</v>
      </c>
      <c r="C5145" t="s">
        <v>13</v>
      </c>
      <c r="D5145" t="s">
        <v>11</v>
      </c>
      <c r="E5145" t="s">
        <v>610</v>
      </c>
      <c r="F5145" t="s">
        <v>330</v>
      </c>
      <c r="R5145">
        <v>0</v>
      </c>
      <c r="S5145">
        <v>0</v>
      </c>
      <c r="T5145">
        <v>0</v>
      </c>
      <c r="X5145">
        <v>0</v>
      </c>
      <c r="Y5145">
        <v>500000000</v>
      </c>
      <c r="AA5145" t="s">
        <v>2029</v>
      </c>
    </row>
    <row r="5146" spans="1:27" ht="15" customHeight="1">
      <c r="A5146" s="962" t="s">
        <v>271</v>
      </c>
      <c r="B5146" t="s">
        <v>297</v>
      </c>
      <c r="C5146" t="s">
        <v>13</v>
      </c>
      <c r="D5146" t="s">
        <v>11</v>
      </c>
      <c r="E5146" t="s">
        <v>610</v>
      </c>
      <c r="F5146" t="s">
        <v>330</v>
      </c>
      <c r="R5146">
        <v>0</v>
      </c>
      <c r="S5146">
        <v>0</v>
      </c>
      <c r="T5146">
        <v>0</v>
      </c>
      <c r="X5146">
        <v>0</v>
      </c>
      <c r="Y5146">
        <v>500000000</v>
      </c>
      <c r="AA5146" t="s">
        <v>2029</v>
      </c>
    </row>
    <row r="5147" spans="1:27" ht="15" customHeight="1">
      <c r="A5147" s="962" t="s">
        <v>271</v>
      </c>
      <c r="B5147" t="s">
        <v>288</v>
      </c>
      <c r="C5147" t="s">
        <v>13</v>
      </c>
      <c r="D5147" t="s">
        <v>11</v>
      </c>
      <c r="E5147" t="s">
        <v>610</v>
      </c>
      <c r="F5147" t="s">
        <v>330</v>
      </c>
      <c r="R5147">
        <v>0</v>
      </c>
      <c r="S5147">
        <v>0</v>
      </c>
      <c r="T5147">
        <v>0</v>
      </c>
      <c r="X5147">
        <v>0</v>
      </c>
      <c r="Y5147">
        <v>500000000</v>
      </c>
      <c r="AA5147" t="s">
        <v>2029</v>
      </c>
    </row>
    <row r="5148" spans="1:27" ht="15" customHeight="1">
      <c r="A5148" s="962" t="s">
        <v>271</v>
      </c>
      <c r="B5148" t="s">
        <v>287</v>
      </c>
      <c r="C5148" t="s">
        <v>13</v>
      </c>
      <c r="D5148" t="s">
        <v>11</v>
      </c>
      <c r="E5148" t="s">
        <v>610</v>
      </c>
      <c r="F5148" t="s">
        <v>330</v>
      </c>
      <c r="R5148">
        <v>0</v>
      </c>
      <c r="S5148">
        <v>0</v>
      </c>
      <c r="T5148">
        <v>0</v>
      </c>
      <c r="X5148">
        <v>0</v>
      </c>
      <c r="Y5148">
        <v>500000000</v>
      </c>
      <c r="AA5148" t="s">
        <v>2029</v>
      </c>
    </row>
    <row r="5149" spans="1:27" ht="15" customHeight="1">
      <c r="A5149" s="962" t="s">
        <v>271</v>
      </c>
      <c r="B5149" t="s">
        <v>299</v>
      </c>
      <c r="C5149" t="s">
        <v>13</v>
      </c>
      <c r="D5149" t="s">
        <v>11</v>
      </c>
      <c r="E5149" t="s">
        <v>610</v>
      </c>
      <c r="F5149" t="s">
        <v>330</v>
      </c>
      <c r="R5149">
        <v>0</v>
      </c>
      <c r="S5149">
        <v>0</v>
      </c>
      <c r="T5149">
        <v>0</v>
      </c>
      <c r="X5149">
        <v>0</v>
      </c>
      <c r="Y5149">
        <v>500000000</v>
      </c>
      <c r="AA5149" t="s">
        <v>2029</v>
      </c>
    </row>
    <row r="5150" spans="1:27" ht="15" customHeight="1">
      <c r="A5150" s="962" t="s">
        <v>271</v>
      </c>
      <c r="B5150" t="s">
        <v>301</v>
      </c>
      <c r="C5150" t="s">
        <v>13</v>
      </c>
      <c r="D5150" t="s">
        <v>11</v>
      </c>
      <c r="E5150" t="s">
        <v>610</v>
      </c>
      <c r="F5150" t="s">
        <v>330</v>
      </c>
      <c r="R5150">
        <v>0</v>
      </c>
      <c r="S5150">
        <v>0</v>
      </c>
      <c r="T5150">
        <v>0</v>
      </c>
      <c r="X5150">
        <v>0</v>
      </c>
      <c r="Y5150">
        <v>500000000</v>
      </c>
      <c r="AA5150" t="s">
        <v>2029</v>
      </c>
    </row>
    <row r="5151" spans="1:27" ht="15" customHeight="1">
      <c r="A5151" s="962" t="s">
        <v>271</v>
      </c>
      <c r="B5151" t="s">
        <v>302</v>
      </c>
      <c r="C5151" t="s">
        <v>13</v>
      </c>
      <c r="D5151" t="s">
        <v>11</v>
      </c>
      <c r="E5151" t="s">
        <v>610</v>
      </c>
      <c r="F5151" t="s">
        <v>330</v>
      </c>
      <c r="R5151">
        <v>0</v>
      </c>
      <c r="S5151">
        <v>0</v>
      </c>
      <c r="T5151">
        <v>0</v>
      </c>
      <c r="X5151">
        <v>0</v>
      </c>
      <c r="Y5151">
        <v>500000000</v>
      </c>
      <c r="AA5151" t="s">
        <v>2029</v>
      </c>
    </row>
    <row r="5152" spans="1:27" ht="15" customHeight="1">
      <c r="A5152" s="962" t="s">
        <v>271</v>
      </c>
      <c r="B5152" t="s">
        <v>303</v>
      </c>
      <c r="C5152" t="s">
        <v>13</v>
      </c>
      <c r="D5152" t="s">
        <v>11</v>
      </c>
      <c r="E5152" t="s">
        <v>610</v>
      </c>
      <c r="F5152" t="s">
        <v>330</v>
      </c>
      <c r="R5152">
        <v>0</v>
      </c>
      <c r="S5152">
        <v>0</v>
      </c>
      <c r="T5152">
        <v>0</v>
      </c>
      <c r="X5152">
        <v>0</v>
      </c>
      <c r="Y5152">
        <v>500000000</v>
      </c>
      <c r="AA5152" t="s">
        <v>2029</v>
      </c>
    </row>
    <row r="5153" spans="1:27" ht="15" customHeight="1">
      <c r="A5153" s="962" t="s">
        <v>271</v>
      </c>
      <c r="B5153" t="s">
        <v>298</v>
      </c>
      <c r="C5153" t="s">
        <v>13</v>
      </c>
      <c r="D5153" t="s">
        <v>11</v>
      </c>
      <c r="E5153" t="s">
        <v>610</v>
      </c>
      <c r="F5153" t="s">
        <v>330</v>
      </c>
      <c r="R5153">
        <v>0</v>
      </c>
      <c r="S5153">
        <v>0</v>
      </c>
      <c r="T5153">
        <v>0</v>
      </c>
      <c r="X5153">
        <v>0</v>
      </c>
      <c r="Y5153">
        <v>500000000</v>
      </c>
      <c r="AA5153" t="s">
        <v>2029</v>
      </c>
    </row>
    <row r="5154" spans="1:27" ht="15" customHeight="1">
      <c r="A5154" s="962" t="s">
        <v>271</v>
      </c>
      <c r="B5154" t="s">
        <v>300</v>
      </c>
      <c r="C5154" t="s">
        <v>13</v>
      </c>
      <c r="D5154" t="s">
        <v>11</v>
      </c>
      <c r="E5154" t="s">
        <v>610</v>
      </c>
      <c r="F5154" t="s">
        <v>330</v>
      </c>
      <c r="R5154">
        <v>0</v>
      </c>
      <c r="S5154">
        <v>0</v>
      </c>
      <c r="T5154">
        <v>0</v>
      </c>
      <c r="X5154">
        <v>0</v>
      </c>
      <c r="Y5154">
        <v>500000000</v>
      </c>
      <c r="AA5154" t="s">
        <v>2029</v>
      </c>
    </row>
    <row r="5155" spans="1:27" ht="15" customHeight="1">
      <c r="A5155" s="962" t="s">
        <v>272</v>
      </c>
      <c r="B5155" t="s">
        <v>296</v>
      </c>
      <c r="C5155" t="s">
        <v>13</v>
      </c>
      <c r="D5155" t="s">
        <v>11</v>
      </c>
      <c r="E5155" t="s">
        <v>610</v>
      </c>
      <c r="F5155" t="s">
        <v>330</v>
      </c>
      <c r="R5155">
        <v>0</v>
      </c>
      <c r="S5155">
        <v>0</v>
      </c>
      <c r="T5155">
        <v>0</v>
      </c>
      <c r="X5155">
        <v>0</v>
      </c>
      <c r="Y5155">
        <v>500000000</v>
      </c>
      <c r="AA5155" t="s">
        <v>2029</v>
      </c>
    </row>
    <row r="5156" spans="1:27" ht="15" customHeight="1">
      <c r="A5156" s="962" t="s">
        <v>272</v>
      </c>
      <c r="B5156" t="s">
        <v>289</v>
      </c>
      <c r="C5156" t="s">
        <v>13</v>
      </c>
      <c r="D5156" t="s">
        <v>11</v>
      </c>
      <c r="E5156" t="s">
        <v>610</v>
      </c>
      <c r="F5156" t="s">
        <v>330</v>
      </c>
      <c r="R5156">
        <v>0</v>
      </c>
      <c r="S5156">
        <v>0</v>
      </c>
      <c r="T5156">
        <v>0</v>
      </c>
      <c r="X5156">
        <v>0</v>
      </c>
      <c r="Y5156">
        <v>500000000</v>
      </c>
      <c r="AA5156" t="s">
        <v>2029</v>
      </c>
    </row>
    <row r="5157" spans="1:27" ht="15" customHeight="1">
      <c r="A5157" s="962" t="s">
        <v>272</v>
      </c>
      <c r="B5157" t="s">
        <v>288</v>
      </c>
      <c r="C5157" t="s">
        <v>13</v>
      </c>
      <c r="D5157" t="s">
        <v>11</v>
      </c>
      <c r="E5157" t="s">
        <v>610</v>
      </c>
      <c r="F5157" t="s">
        <v>330</v>
      </c>
      <c r="R5157">
        <v>0</v>
      </c>
      <c r="S5157">
        <v>0</v>
      </c>
      <c r="T5157">
        <v>0</v>
      </c>
      <c r="X5157">
        <v>0</v>
      </c>
      <c r="Y5157">
        <v>500000000</v>
      </c>
      <c r="AA5157" t="s">
        <v>2029</v>
      </c>
    </row>
    <row r="5158" spans="1:27" ht="15" customHeight="1">
      <c r="A5158" s="962" t="s">
        <v>272</v>
      </c>
      <c r="B5158" t="s">
        <v>287</v>
      </c>
      <c r="C5158" t="s">
        <v>13</v>
      </c>
      <c r="D5158" t="s">
        <v>11</v>
      </c>
      <c r="E5158" t="s">
        <v>610</v>
      </c>
      <c r="F5158" t="s">
        <v>330</v>
      </c>
      <c r="R5158">
        <v>0</v>
      </c>
      <c r="S5158">
        <v>0</v>
      </c>
      <c r="T5158">
        <v>0</v>
      </c>
      <c r="X5158">
        <v>0</v>
      </c>
      <c r="Y5158">
        <v>500000000</v>
      </c>
      <c r="AA5158" t="s">
        <v>2029</v>
      </c>
    </row>
    <row r="5159" spans="1:27" ht="15" customHeight="1">
      <c r="A5159" s="962" t="s">
        <v>273</v>
      </c>
      <c r="B5159" t="s">
        <v>296</v>
      </c>
      <c r="C5159" t="s">
        <v>13</v>
      </c>
      <c r="D5159" t="s">
        <v>11</v>
      </c>
      <c r="E5159" t="s">
        <v>610</v>
      </c>
      <c r="F5159" t="s">
        <v>330</v>
      </c>
      <c r="R5159">
        <v>0</v>
      </c>
      <c r="S5159">
        <v>0</v>
      </c>
      <c r="T5159">
        <v>0</v>
      </c>
      <c r="X5159">
        <v>0</v>
      </c>
      <c r="Y5159">
        <v>500000000</v>
      </c>
      <c r="AA5159" t="s">
        <v>2029</v>
      </c>
    </row>
    <row r="5160" spans="1:27" ht="15" customHeight="1">
      <c r="A5160" s="962" t="s">
        <v>273</v>
      </c>
      <c r="B5160" t="s">
        <v>289</v>
      </c>
      <c r="C5160" t="s">
        <v>13</v>
      </c>
      <c r="D5160" t="s">
        <v>11</v>
      </c>
      <c r="E5160" t="s">
        <v>610</v>
      </c>
      <c r="F5160" t="s">
        <v>330</v>
      </c>
      <c r="R5160">
        <v>0</v>
      </c>
      <c r="S5160">
        <v>0</v>
      </c>
      <c r="T5160">
        <v>0</v>
      </c>
      <c r="X5160">
        <v>0</v>
      </c>
      <c r="Y5160">
        <v>500000000</v>
      </c>
      <c r="AA5160" t="s">
        <v>2029</v>
      </c>
    </row>
    <row r="5161" spans="1:27" ht="15" customHeight="1">
      <c r="A5161" s="962" t="s">
        <v>273</v>
      </c>
      <c r="B5161" t="s">
        <v>288</v>
      </c>
      <c r="C5161" t="s">
        <v>13</v>
      </c>
      <c r="D5161" t="s">
        <v>11</v>
      </c>
      <c r="E5161" t="s">
        <v>610</v>
      </c>
      <c r="F5161" t="s">
        <v>330</v>
      </c>
      <c r="R5161">
        <v>0</v>
      </c>
      <c r="S5161">
        <v>0</v>
      </c>
      <c r="T5161">
        <v>0</v>
      </c>
      <c r="X5161">
        <v>0</v>
      </c>
      <c r="Y5161">
        <v>500000000</v>
      </c>
      <c r="AA5161" t="s">
        <v>2029</v>
      </c>
    </row>
    <row r="5162" spans="1:27" ht="15" customHeight="1">
      <c r="A5162" s="962" t="s">
        <v>273</v>
      </c>
      <c r="B5162" t="s">
        <v>287</v>
      </c>
      <c r="C5162" t="s">
        <v>13</v>
      </c>
      <c r="D5162" t="s">
        <v>11</v>
      </c>
      <c r="E5162" t="s">
        <v>610</v>
      </c>
      <c r="F5162" t="s">
        <v>330</v>
      </c>
      <c r="R5162">
        <v>0</v>
      </c>
      <c r="S5162">
        <v>0</v>
      </c>
      <c r="T5162">
        <v>0</v>
      </c>
      <c r="X5162">
        <v>0</v>
      </c>
      <c r="Y5162">
        <v>500000000</v>
      </c>
      <c r="AA5162" t="s">
        <v>2029</v>
      </c>
    </row>
    <row r="5163" spans="1:27" ht="15" customHeight="1">
      <c r="A5163" s="962" t="s">
        <v>274</v>
      </c>
      <c r="B5163" t="s">
        <v>283</v>
      </c>
      <c r="C5163" t="s">
        <v>13</v>
      </c>
      <c r="D5163" t="s">
        <v>11</v>
      </c>
      <c r="E5163" t="s">
        <v>610</v>
      </c>
      <c r="F5163" t="s">
        <v>330</v>
      </c>
      <c r="R5163">
        <v>0</v>
      </c>
      <c r="U5163">
        <v>0</v>
      </c>
      <c r="V5163">
        <v>0</v>
      </c>
      <c r="X5163">
        <v>0</v>
      </c>
      <c r="Y5163">
        <v>500000000</v>
      </c>
      <c r="Z5163">
        <v>0</v>
      </c>
      <c r="AA5163" t="s">
        <v>2028</v>
      </c>
    </row>
    <row r="5164" spans="1:27" ht="15" customHeight="1">
      <c r="A5164" s="962" t="s">
        <v>277</v>
      </c>
      <c r="B5164" t="s">
        <v>246</v>
      </c>
      <c r="C5164" t="s">
        <v>13</v>
      </c>
      <c r="D5164" t="s">
        <v>11</v>
      </c>
      <c r="E5164" t="s">
        <v>610</v>
      </c>
      <c r="F5164" t="s">
        <v>330</v>
      </c>
      <c r="R5164">
        <v>0</v>
      </c>
      <c r="S5164">
        <v>0</v>
      </c>
      <c r="T5164">
        <v>500000000</v>
      </c>
      <c r="X5164">
        <v>0</v>
      </c>
      <c r="Y5164">
        <v>500000000</v>
      </c>
      <c r="AA5164" t="s">
        <v>2027</v>
      </c>
    </row>
    <row r="5165" spans="1:27" ht="15" customHeight="1">
      <c r="A5165" s="962" t="s">
        <v>277</v>
      </c>
      <c r="B5165" t="s">
        <v>244</v>
      </c>
      <c r="C5165" t="s">
        <v>13</v>
      </c>
      <c r="D5165" t="s">
        <v>11</v>
      </c>
      <c r="E5165" t="s">
        <v>610</v>
      </c>
      <c r="F5165" t="s">
        <v>330</v>
      </c>
      <c r="G5165" t="s">
        <v>620</v>
      </c>
      <c r="I5165" t="s">
        <v>332</v>
      </c>
      <c r="K5165" t="s">
        <v>333</v>
      </c>
      <c r="L5165" t="s">
        <v>277</v>
      </c>
      <c r="M5165" t="s">
        <v>50</v>
      </c>
      <c r="O5165" t="s">
        <v>365</v>
      </c>
      <c r="P5165" t="s">
        <v>336</v>
      </c>
      <c r="Q5165" t="s">
        <v>337</v>
      </c>
      <c r="R5165">
        <v>4280</v>
      </c>
      <c r="U5165">
        <v>4276.8900000000003</v>
      </c>
      <c r="V5165">
        <v>213.84</v>
      </c>
      <c r="W5165">
        <v>0.1</v>
      </c>
      <c r="X5165">
        <v>0</v>
      </c>
      <c r="Y5165">
        <v>500000000</v>
      </c>
      <c r="Z5165">
        <v>0</v>
      </c>
      <c r="AA5165" t="s">
        <v>2026</v>
      </c>
    </row>
    <row r="5166" spans="1:27" ht="15" customHeight="1">
      <c r="A5166" s="962" t="s">
        <v>278</v>
      </c>
      <c r="B5166" t="s">
        <v>252</v>
      </c>
      <c r="C5166" t="s">
        <v>13</v>
      </c>
      <c r="D5166" t="s">
        <v>11</v>
      </c>
      <c r="E5166" t="s">
        <v>610</v>
      </c>
      <c r="F5166" t="s">
        <v>330</v>
      </c>
      <c r="J5166" t="s">
        <v>340</v>
      </c>
      <c r="L5166" t="s">
        <v>252</v>
      </c>
      <c r="R5166">
        <v>0</v>
      </c>
      <c r="U5166">
        <v>0</v>
      </c>
      <c r="V5166">
        <v>0</v>
      </c>
      <c r="X5166">
        <v>0</v>
      </c>
      <c r="Y5166">
        <v>500000000</v>
      </c>
      <c r="Z5166">
        <v>0</v>
      </c>
      <c r="AA5166" t="s">
        <v>2026</v>
      </c>
    </row>
    <row r="5167" spans="1:27" ht="15" customHeight="1">
      <c r="A5167" s="962" t="s">
        <v>278</v>
      </c>
      <c r="B5167" t="s">
        <v>247</v>
      </c>
      <c r="C5167" t="s">
        <v>13</v>
      </c>
      <c r="D5167" t="s">
        <v>11</v>
      </c>
      <c r="E5167" t="s">
        <v>610</v>
      </c>
      <c r="F5167" t="s">
        <v>330</v>
      </c>
      <c r="G5167" t="s">
        <v>621</v>
      </c>
      <c r="I5167" t="s">
        <v>332</v>
      </c>
      <c r="K5167" t="s">
        <v>333</v>
      </c>
      <c r="L5167" t="s">
        <v>367</v>
      </c>
      <c r="M5167" t="s">
        <v>50</v>
      </c>
      <c r="O5167" t="s">
        <v>361</v>
      </c>
      <c r="P5167" t="s">
        <v>336</v>
      </c>
      <c r="Q5167" t="s">
        <v>337</v>
      </c>
      <c r="R5167">
        <v>84</v>
      </c>
      <c r="U5167">
        <v>84</v>
      </c>
      <c r="V5167">
        <v>4.2</v>
      </c>
      <c r="W5167">
        <v>0.1</v>
      </c>
      <c r="X5167">
        <v>0</v>
      </c>
      <c r="Y5167">
        <v>500000000</v>
      </c>
      <c r="Z5167">
        <v>0</v>
      </c>
      <c r="AA5167" t="s">
        <v>2026</v>
      </c>
    </row>
    <row r="5168" spans="1:27" ht="15" customHeight="1">
      <c r="A5168" s="962" t="s">
        <v>278</v>
      </c>
      <c r="B5168" t="s">
        <v>251</v>
      </c>
      <c r="C5168" t="s">
        <v>13</v>
      </c>
      <c r="D5168" t="s">
        <v>11</v>
      </c>
      <c r="E5168" t="s">
        <v>610</v>
      </c>
      <c r="F5168" t="s">
        <v>330</v>
      </c>
      <c r="R5168">
        <v>0</v>
      </c>
      <c r="X5168">
        <v>0</v>
      </c>
      <c r="Y5168">
        <v>500000000</v>
      </c>
      <c r="AA5168" t="s">
        <v>2025</v>
      </c>
    </row>
    <row r="5169" spans="1:27" ht="15" customHeight="1">
      <c r="A5169" s="962" t="s">
        <v>279</v>
      </c>
      <c r="B5169" t="s">
        <v>254</v>
      </c>
      <c r="C5169" t="s">
        <v>13</v>
      </c>
      <c r="D5169" t="s">
        <v>11</v>
      </c>
      <c r="E5169" t="s">
        <v>610</v>
      </c>
      <c r="F5169" t="s">
        <v>330</v>
      </c>
      <c r="O5169" t="s">
        <v>361</v>
      </c>
      <c r="P5169" t="s">
        <v>868</v>
      </c>
      <c r="Q5169" t="s">
        <v>869</v>
      </c>
      <c r="R5169">
        <v>4070</v>
      </c>
      <c r="X5169">
        <v>0</v>
      </c>
      <c r="Y5169">
        <v>500000000</v>
      </c>
      <c r="AA5169" t="s">
        <v>2025</v>
      </c>
    </row>
    <row r="5170" spans="1:27" ht="15" customHeight="1">
      <c r="A5170" s="962" t="s">
        <v>279</v>
      </c>
      <c r="B5170" t="s">
        <v>253</v>
      </c>
      <c r="C5170" t="s">
        <v>13</v>
      </c>
      <c r="D5170" t="s">
        <v>11</v>
      </c>
      <c r="E5170" t="s">
        <v>610</v>
      </c>
      <c r="F5170" t="s">
        <v>330</v>
      </c>
      <c r="G5170" t="s">
        <v>622</v>
      </c>
      <c r="I5170" t="s">
        <v>332</v>
      </c>
      <c r="K5170" t="s">
        <v>333</v>
      </c>
      <c r="L5170" t="s">
        <v>253</v>
      </c>
      <c r="M5170" t="s">
        <v>50</v>
      </c>
      <c r="O5170" t="s">
        <v>335</v>
      </c>
      <c r="P5170" t="s">
        <v>336</v>
      </c>
      <c r="Q5170" t="s">
        <v>337</v>
      </c>
      <c r="R5170">
        <v>225</v>
      </c>
      <c r="U5170">
        <v>224.56</v>
      </c>
      <c r="V5170">
        <v>11.23</v>
      </c>
      <c r="W5170">
        <v>0.1</v>
      </c>
      <c r="X5170">
        <v>0</v>
      </c>
      <c r="Y5170">
        <v>500000000</v>
      </c>
      <c r="Z5170">
        <v>0</v>
      </c>
      <c r="AA5170" t="s">
        <v>2028</v>
      </c>
    </row>
    <row r="5171" spans="1:27" ht="15" customHeight="1">
      <c r="A5171" s="962" t="s">
        <v>279</v>
      </c>
      <c r="B5171" t="s">
        <v>251</v>
      </c>
      <c r="C5171" t="s">
        <v>13</v>
      </c>
      <c r="D5171" t="s">
        <v>11</v>
      </c>
      <c r="E5171" t="s">
        <v>610</v>
      </c>
      <c r="F5171" t="s">
        <v>330</v>
      </c>
      <c r="G5171" t="s">
        <v>368</v>
      </c>
      <c r="I5171" t="s">
        <v>332</v>
      </c>
      <c r="K5171" t="s">
        <v>333</v>
      </c>
      <c r="L5171" t="s">
        <v>253</v>
      </c>
      <c r="M5171" t="s">
        <v>50</v>
      </c>
      <c r="O5171" t="s">
        <v>335</v>
      </c>
      <c r="P5171" t="s">
        <v>336</v>
      </c>
      <c r="Q5171" t="s">
        <v>337</v>
      </c>
      <c r="R5171">
        <v>225</v>
      </c>
      <c r="X5171">
        <v>0</v>
      </c>
      <c r="Y5171">
        <v>500000000</v>
      </c>
      <c r="AA5171" t="s">
        <v>2025</v>
      </c>
    </row>
    <row r="5172" spans="1:27" ht="15" customHeight="1">
      <c r="A5172" s="962" t="s">
        <v>279</v>
      </c>
      <c r="B5172" t="s">
        <v>255</v>
      </c>
      <c r="C5172" t="s">
        <v>13</v>
      </c>
      <c r="D5172" t="s">
        <v>11</v>
      </c>
      <c r="E5172" t="s">
        <v>610</v>
      </c>
      <c r="F5172" t="s">
        <v>330</v>
      </c>
      <c r="H5172" t="s">
        <v>852</v>
      </c>
      <c r="I5172" t="s">
        <v>853</v>
      </c>
      <c r="J5172" t="s">
        <v>848</v>
      </c>
      <c r="K5172" t="s">
        <v>854</v>
      </c>
      <c r="L5172" t="s">
        <v>855</v>
      </c>
      <c r="M5172" t="s">
        <v>55</v>
      </c>
      <c r="O5172" t="s">
        <v>361</v>
      </c>
      <c r="P5172" t="s">
        <v>851</v>
      </c>
      <c r="Q5172" t="s">
        <v>337</v>
      </c>
      <c r="R5172">
        <v>71.3</v>
      </c>
      <c r="X5172">
        <v>0</v>
      </c>
      <c r="Y5172">
        <v>500000000</v>
      </c>
      <c r="AA5172" t="s">
        <v>2025</v>
      </c>
    </row>
    <row r="5173" spans="1:27" ht="15" customHeight="1">
      <c r="A5173" s="962" t="s">
        <v>280</v>
      </c>
      <c r="B5173" t="s">
        <v>257</v>
      </c>
      <c r="C5173" t="s">
        <v>13</v>
      </c>
      <c r="D5173" t="s">
        <v>11</v>
      </c>
      <c r="E5173" t="s">
        <v>610</v>
      </c>
      <c r="F5173" t="s">
        <v>330</v>
      </c>
      <c r="H5173" t="s">
        <v>872</v>
      </c>
      <c r="I5173" t="s">
        <v>873</v>
      </c>
      <c r="J5173" t="s">
        <v>848</v>
      </c>
      <c r="K5173" t="s">
        <v>854</v>
      </c>
      <c r="L5173" t="s">
        <v>874</v>
      </c>
      <c r="M5173" t="s">
        <v>73</v>
      </c>
      <c r="O5173" t="s">
        <v>349</v>
      </c>
      <c r="P5173" t="s">
        <v>851</v>
      </c>
      <c r="Q5173" t="s">
        <v>337</v>
      </c>
      <c r="R5173">
        <v>1780</v>
      </c>
      <c r="X5173">
        <v>0</v>
      </c>
      <c r="Y5173">
        <v>500000000</v>
      </c>
      <c r="AA5173" t="s">
        <v>2025</v>
      </c>
    </row>
    <row r="5174" spans="1:27" ht="15" customHeight="1">
      <c r="A5174" s="962" t="s">
        <v>280</v>
      </c>
      <c r="B5174" t="s">
        <v>259</v>
      </c>
      <c r="C5174" t="s">
        <v>13</v>
      </c>
      <c r="D5174" t="s">
        <v>11</v>
      </c>
      <c r="E5174" t="s">
        <v>610</v>
      </c>
      <c r="F5174" t="s">
        <v>330</v>
      </c>
      <c r="H5174" t="s">
        <v>875</v>
      </c>
      <c r="I5174" t="s">
        <v>873</v>
      </c>
      <c r="J5174" t="s">
        <v>848</v>
      </c>
      <c r="K5174" t="s">
        <v>854</v>
      </c>
      <c r="L5174" t="s">
        <v>876</v>
      </c>
      <c r="M5174" t="s">
        <v>73</v>
      </c>
      <c r="O5174" t="s">
        <v>349</v>
      </c>
      <c r="P5174" t="s">
        <v>851</v>
      </c>
      <c r="Q5174" t="s">
        <v>337</v>
      </c>
      <c r="R5174">
        <v>2350</v>
      </c>
      <c r="X5174">
        <v>0</v>
      </c>
      <c r="Y5174">
        <v>500000000</v>
      </c>
      <c r="AA5174" t="s">
        <v>2025</v>
      </c>
    </row>
    <row r="5175" spans="1:27" ht="15" customHeight="1">
      <c r="A5175" s="962" t="s">
        <v>280</v>
      </c>
      <c r="B5175" t="s">
        <v>260</v>
      </c>
      <c r="C5175" t="s">
        <v>13</v>
      </c>
      <c r="D5175" t="s">
        <v>11</v>
      </c>
      <c r="E5175" t="s">
        <v>610</v>
      </c>
      <c r="F5175" t="s">
        <v>330</v>
      </c>
      <c r="H5175" t="s">
        <v>877</v>
      </c>
      <c r="I5175" t="s">
        <v>873</v>
      </c>
      <c r="J5175" t="s">
        <v>848</v>
      </c>
      <c r="K5175" t="s">
        <v>854</v>
      </c>
      <c r="L5175" t="s">
        <v>878</v>
      </c>
      <c r="M5175" t="s">
        <v>73</v>
      </c>
      <c r="O5175" t="s">
        <v>349</v>
      </c>
      <c r="P5175" t="s">
        <v>851</v>
      </c>
      <c r="Q5175" t="s">
        <v>337</v>
      </c>
      <c r="R5175">
        <v>75.7</v>
      </c>
      <c r="X5175">
        <v>0</v>
      </c>
      <c r="Y5175">
        <v>500000000</v>
      </c>
      <c r="AA5175" t="s">
        <v>2025</v>
      </c>
    </row>
    <row r="5176" spans="1:27" ht="15" customHeight="1">
      <c r="A5176" s="962" t="s">
        <v>281</v>
      </c>
      <c r="B5176" t="s">
        <v>262</v>
      </c>
      <c r="C5176" t="s">
        <v>13</v>
      </c>
      <c r="D5176" t="s">
        <v>11</v>
      </c>
      <c r="E5176" t="s">
        <v>610</v>
      </c>
      <c r="F5176" t="s">
        <v>330</v>
      </c>
      <c r="L5176" t="s">
        <v>2002</v>
      </c>
      <c r="O5176" t="s">
        <v>361</v>
      </c>
      <c r="P5176" t="s">
        <v>868</v>
      </c>
      <c r="Q5176" t="s">
        <v>869</v>
      </c>
      <c r="R5176">
        <v>0</v>
      </c>
      <c r="S5176">
        <v>0</v>
      </c>
      <c r="T5176">
        <v>500000000</v>
      </c>
      <c r="X5176">
        <v>0</v>
      </c>
      <c r="Y5176">
        <v>500000000</v>
      </c>
      <c r="AA5176" t="s">
        <v>2027</v>
      </c>
    </row>
    <row r="5177" spans="1:27" ht="15" customHeight="1">
      <c r="A5177" s="962" t="s">
        <v>281</v>
      </c>
      <c r="B5177" t="s">
        <v>261</v>
      </c>
      <c r="C5177" t="s">
        <v>13</v>
      </c>
      <c r="D5177" t="s">
        <v>11</v>
      </c>
      <c r="E5177" t="s">
        <v>610</v>
      </c>
      <c r="F5177" t="s">
        <v>330</v>
      </c>
      <c r="R5177">
        <v>0</v>
      </c>
      <c r="S5177">
        <v>0</v>
      </c>
      <c r="T5177">
        <v>500000000</v>
      </c>
      <c r="X5177">
        <v>0</v>
      </c>
      <c r="Y5177">
        <v>500000000</v>
      </c>
      <c r="AA5177" t="s">
        <v>2027</v>
      </c>
    </row>
    <row r="5178" spans="1:27" ht="15" customHeight="1">
      <c r="A5178" s="962" t="s">
        <v>282</v>
      </c>
      <c r="B5178" t="s">
        <v>263</v>
      </c>
      <c r="C5178" t="s">
        <v>13</v>
      </c>
      <c r="D5178" t="s">
        <v>11</v>
      </c>
      <c r="E5178" t="s">
        <v>610</v>
      </c>
      <c r="F5178" t="s">
        <v>330</v>
      </c>
      <c r="O5178" t="s">
        <v>361</v>
      </c>
      <c r="P5178" t="s">
        <v>868</v>
      </c>
      <c r="Q5178" t="s">
        <v>869</v>
      </c>
      <c r="R5178">
        <v>0</v>
      </c>
      <c r="S5178">
        <v>0</v>
      </c>
      <c r="T5178">
        <v>500000000</v>
      </c>
      <c r="X5178">
        <v>0</v>
      </c>
      <c r="Y5178">
        <v>500000000</v>
      </c>
      <c r="AA5178" t="s">
        <v>2027</v>
      </c>
    </row>
    <row r="5179" spans="1:27" ht="15" customHeight="1">
      <c r="A5179" s="962" t="s">
        <v>283</v>
      </c>
      <c r="B5179" t="s">
        <v>265</v>
      </c>
      <c r="C5179" t="s">
        <v>13</v>
      </c>
      <c r="D5179" t="s">
        <v>11</v>
      </c>
      <c r="E5179" t="s">
        <v>610</v>
      </c>
      <c r="F5179" t="s">
        <v>330</v>
      </c>
      <c r="O5179" t="s">
        <v>361</v>
      </c>
      <c r="P5179" t="s">
        <v>868</v>
      </c>
      <c r="Q5179" t="s">
        <v>869</v>
      </c>
      <c r="R5179">
        <v>0</v>
      </c>
      <c r="S5179">
        <v>0</v>
      </c>
      <c r="T5179">
        <v>0</v>
      </c>
      <c r="X5179">
        <v>0</v>
      </c>
      <c r="Y5179">
        <v>500000000</v>
      </c>
      <c r="AA5179" t="s">
        <v>2029</v>
      </c>
    </row>
    <row r="5180" spans="1:27" ht="15" customHeight="1">
      <c r="A5180" s="962" t="s">
        <v>283</v>
      </c>
      <c r="B5180" t="s">
        <v>266</v>
      </c>
      <c r="C5180" t="s">
        <v>13</v>
      </c>
      <c r="D5180" t="s">
        <v>11</v>
      </c>
      <c r="E5180" t="s">
        <v>610</v>
      </c>
      <c r="F5180" t="s">
        <v>330</v>
      </c>
      <c r="O5180" t="s">
        <v>361</v>
      </c>
      <c r="P5180" t="s">
        <v>868</v>
      </c>
      <c r="Q5180" t="s">
        <v>869</v>
      </c>
      <c r="R5180">
        <v>0</v>
      </c>
      <c r="S5180">
        <v>0</v>
      </c>
      <c r="T5180">
        <v>0</v>
      </c>
      <c r="X5180">
        <v>0</v>
      </c>
      <c r="Y5180">
        <v>500000000</v>
      </c>
      <c r="AA5180" t="s">
        <v>2029</v>
      </c>
    </row>
    <row r="5181" spans="1:27" ht="15" customHeight="1">
      <c r="A5181" s="962" t="s">
        <v>283</v>
      </c>
      <c r="B5181" t="s">
        <v>264</v>
      </c>
      <c r="C5181" t="s">
        <v>13</v>
      </c>
      <c r="D5181" t="s">
        <v>11</v>
      </c>
      <c r="E5181" t="s">
        <v>610</v>
      </c>
      <c r="F5181" t="s">
        <v>330</v>
      </c>
      <c r="R5181">
        <v>0</v>
      </c>
      <c r="X5181">
        <v>0</v>
      </c>
      <c r="Y5181">
        <v>500000000</v>
      </c>
      <c r="AA5181" t="s">
        <v>2025</v>
      </c>
    </row>
    <row r="5182" spans="1:27" ht="15" customHeight="1">
      <c r="A5182" s="962" t="s">
        <v>284</v>
      </c>
      <c r="B5182" t="s">
        <v>269</v>
      </c>
      <c r="C5182" t="s">
        <v>13</v>
      </c>
      <c r="D5182" t="s">
        <v>11</v>
      </c>
      <c r="E5182" t="s">
        <v>610</v>
      </c>
      <c r="F5182" t="s">
        <v>330</v>
      </c>
      <c r="R5182">
        <v>0</v>
      </c>
      <c r="S5182">
        <v>0</v>
      </c>
      <c r="T5182">
        <v>0</v>
      </c>
      <c r="X5182">
        <v>0</v>
      </c>
      <c r="Y5182">
        <v>500000000</v>
      </c>
      <c r="AA5182" t="s">
        <v>2029</v>
      </c>
    </row>
    <row r="5183" spans="1:27" ht="15" customHeight="1">
      <c r="A5183" s="962" t="s">
        <v>284</v>
      </c>
      <c r="B5183" t="s">
        <v>267</v>
      </c>
      <c r="C5183" t="s">
        <v>13</v>
      </c>
      <c r="D5183" t="s">
        <v>11</v>
      </c>
      <c r="E5183" t="s">
        <v>610</v>
      </c>
      <c r="F5183" t="s">
        <v>330</v>
      </c>
      <c r="R5183">
        <v>0</v>
      </c>
      <c r="S5183">
        <v>0</v>
      </c>
      <c r="T5183">
        <v>0</v>
      </c>
      <c r="X5183">
        <v>0</v>
      </c>
      <c r="Y5183">
        <v>500000000</v>
      </c>
      <c r="AA5183" t="s">
        <v>2029</v>
      </c>
    </row>
    <row r="5184" spans="1:27" ht="15" customHeight="1">
      <c r="A5184" s="962" t="s">
        <v>284</v>
      </c>
      <c r="B5184" t="s">
        <v>268</v>
      </c>
      <c r="C5184" t="s">
        <v>13</v>
      </c>
      <c r="D5184" t="s">
        <v>11</v>
      </c>
      <c r="E5184" t="s">
        <v>610</v>
      </c>
      <c r="F5184" t="s">
        <v>330</v>
      </c>
      <c r="R5184">
        <v>0</v>
      </c>
      <c r="S5184">
        <v>0</v>
      </c>
      <c r="T5184">
        <v>0</v>
      </c>
      <c r="X5184">
        <v>0</v>
      </c>
      <c r="Y5184">
        <v>500000000</v>
      </c>
      <c r="AA5184" t="s">
        <v>2029</v>
      </c>
    </row>
    <row r="5185" spans="1:27" ht="15" customHeight="1">
      <c r="A5185" s="962" t="s">
        <v>285</v>
      </c>
      <c r="B5185" t="s">
        <v>271</v>
      </c>
      <c r="C5185" t="s">
        <v>13</v>
      </c>
      <c r="D5185" t="s">
        <v>11</v>
      </c>
      <c r="E5185" t="s">
        <v>610</v>
      </c>
      <c r="F5185" t="s">
        <v>330</v>
      </c>
      <c r="R5185">
        <v>0</v>
      </c>
      <c r="S5185">
        <v>0</v>
      </c>
      <c r="T5185">
        <v>0</v>
      </c>
      <c r="X5185">
        <v>0</v>
      </c>
      <c r="Y5185">
        <v>500000000</v>
      </c>
      <c r="AA5185" t="s">
        <v>2029</v>
      </c>
    </row>
    <row r="5186" spans="1:27" ht="15" customHeight="1">
      <c r="A5186" s="962" t="s">
        <v>285</v>
      </c>
      <c r="B5186" t="s">
        <v>270</v>
      </c>
      <c r="C5186" t="s">
        <v>13</v>
      </c>
      <c r="D5186" t="s">
        <v>11</v>
      </c>
      <c r="E5186" t="s">
        <v>610</v>
      </c>
      <c r="F5186" t="s">
        <v>330</v>
      </c>
      <c r="R5186">
        <v>0</v>
      </c>
      <c r="S5186">
        <v>0</v>
      </c>
      <c r="T5186">
        <v>0</v>
      </c>
      <c r="X5186">
        <v>0</v>
      </c>
      <c r="Y5186">
        <v>500000000</v>
      </c>
      <c r="AA5186" t="s">
        <v>2029</v>
      </c>
    </row>
    <row r="5187" spans="1:27" ht="15" customHeight="1">
      <c r="A5187" s="962" t="s">
        <v>286</v>
      </c>
      <c r="B5187" t="s">
        <v>273</v>
      </c>
      <c r="C5187" t="s">
        <v>13</v>
      </c>
      <c r="D5187" t="s">
        <v>11</v>
      </c>
      <c r="E5187" t="s">
        <v>610</v>
      </c>
      <c r="F5187" t="s">
        <v>330</v>
      </c>
      <c r="R5187">
        <v>0</v>
      </c>
      <c r="S5187">
        <v>0</v>
      </c>
      <c r="T5187">
        <v>0</v>
      </c>
      <c r="X5187">
        <v>0</v>
      </c>
      <c r="Y5187">
        <v>500000000</v>
      </c>
      <c r="AA5187" t="s">
        <v>2029</v>
      </c>
    </row>
    <row r="5188" spans="1:27" ht="15" customHeight="1">
      <c r="A5188" s="962" t="s">
        <v>286</v>
      </c>
      <c r="B5188" t="s">
        <v>272</v>
      </c>
      <c r="C5188" t="s">
        <v>13</v>
      </c>
      <c r="D5188" t="s">
        <v>11</v>
      </c>
      <c r="E5188" t="s">
        <v>610</v>
      </c>
      <c r="F5188" t="s">
        <v>330</v>
      </c>
      <c r="R5188">
        <v>0</v>
      </c>
      <c r="S5188">
        <v>0</v>
      </c>
      <c r="T5188">
        <v>0</v>
      </c>
      <c r="X5188">
        <v>0</v>
      </c>
      <c r="Y5188">
        <v>500000000</v>
      </c>
      <c r="AA5188" t="s">
        <v>2029</v>
      </c>
    </row>
    <row r="5189" spans="1:27" ht="15" customHeight="1">
      <c r="A5189" s="962" t="s">
        <v>320</v>
      </c>
      <c r="B5189" t="s">
        <v>257</v>
      </c>
      <c r="C5189" t="s">
        <v>13</v>
      </c>
      <c r="D5189" t="s">
        <v>11</v>
      </c>
      <c r="E5189" t="s">
        <v>610</v>
      </c>
      <c r="F5189" t="s">
        <v>330</v>
      </c>
      <c r="H5189" t="s">
        <v>623</v>
      </c>
      <c r="I5189" t="s">
        <v>353</v>
      </c>
      <c r="K5189" t="s">
        <v>333</v>
      </c>
      <c r="L5189" t="s">
        <v>370</v>
      </c>
      <c r="M5189" t="s">
        <v>59</v>
      </c>
      <c r="O5189" t="s">
        <v>335</v>
      </c>
      <c r="P5189" t="s">
        <v>336</v>
      </c>
      <c r="Q5189" t="s">
        <v>337</v>
      </c>
      <c r="R5189">
        <v>144</v>
      </c>
      <c r="U5189">
        <v>144.5</v>
      </c>
      <c r="V5189">
        <v>7.22</v>
      </c>
      <c r="W5189">
        <v>0.1</v>
      </c>
      <c r="X5189">
        <v>0</v>
      </c>
      <c r="Y5189">
        <v>500000000</v>
      </c>
      <c r="Z5189">
        <v>0</v>
      </c>
      <c r="AA5189" t="s">
        <v>2028</v>
      </c>
    </row>
    <row r="5190" spans="1:27" ht="15" customHeight="1">
      <c r="A5190" s="962" t="s">
        <v>320</v>
      </c>
      <c r="B5190" t="s">
        <v>259</v>
      </c>
      <c r="C5190" t="s">
        <v>13</v>
      </c>
      <c r="D5190" t="s">
        <v>11</v>
      </c>
      <c r="E5190" t="s">
        <v>610</v>
      </c>
      <c r="F5190" t="s">
        <v>330</v>
      </c>
      <c r="H5190" t="s">
        <v>624</v>
      </c>
      <c r="I5190" t="s">
        <v>353</v>
      </c>
      <c r="K5190" t="s">
        <v>333</v>
      </c>
      <c r="L5190" t="s">
        <v>372</v>
      </c>
      <c r="M5190" t="s">
        <v>59</v>
      </c>
      <c r="O5190" t="s">
        <v>335</v>
      </c>
      <c r="P5190" t="s">
        <v>336</v>
      </c>
      <c r="Q5190" t="s">
        <v>337</v>
      </c>
      <c r="R5190">
        <v>684</v>
      </c>
      <c r="U5190">
        <v>683.59</v>
      </c>
      <c r="V5190">
        <v>34.18</v>
      </c>
      <c r="W5190">
        <v>0.1</v>
      </c>
      <c r="X5190">
        <v>0</v>
      </c>
      <c r="Y5190">
        <v>500000000</v>
      </c>
      <c r="Z5190">
        <v>0</v>
      </c>
      <c r="AA5190" t="s">
        <v>2028</v>
      </c>
    </row>
    <row r="5191" spans="1:27" ht="15" customHeight="1">
      <c r="A5191" s="962" t="s">
        <v>320</v>
      </c>
      <c r="B5191" t="s">
        <v>246</v>
      </c>
      <c r="C5191" t="s">
        <v>13</v>
      </c>
      <c r="D5191" t="s">
        <v>11</v>
      </c>
      <c r="E5191" t="s">
        <v>610</v>
      </c>
      <c r="F5191" t="s">
        <v>330</v>
      </c>
      <c r="R5191">
        <v>0</v>
      </c>
      <c r="S5191">
        <v>0</v>
      </c>
      <c r="T5191">
        <v>500000000</v>
      </c>
      <c r="X5191">
        <v>0</v>
      </c>
      <c r="Y5191">
        <v>500000000</v>
      </c>
      <c r="AA5191" t="s">
        <v>2027</v>
      </c>
    </row>
    <row r="5192" spans="1:27" ht="15" customHeight="1">
      <c r="A5192" s="962" t="s">
        <v>320</v>
      </c>
      <c r="B5192" t="s">
        <v>261</v>
      </c>
      <c r="C5192" t="s">
        <v>13</v>
      </c>
      <c r="D5192" t="s">
        <v>11</v>
      </c>
      <c r="E5192" t="s">
        <v>610</v>
      </c>
      <c r="F5192" t="s">
        <v>330</v>
      </c>
      <c r="R5192">
        <v>0</v>
      </c>
      <c r="S5192">
        <v>0</v>
      </c>
      <c r="T5192">
        <v>500000000</v>
      </c>
      <c r="X5192">
        <v>0</v>
      </c>
      <c r="Y5192">
        <v>500000000</v>
      </c>
      <c r="AA5192" t="s">
        <v>2027</v>
      </c>
    </row>
    <row r="5193" spans="1:27" ht="15" customHeight="1">
      <c r="A5193" s="962" t="s">
        <v>320</v>
      </c>
      <c r="B5193" t="s">
        <v>262</v>
      </c>
      <c r="C5193" t="s">
        <v>13</v>
      </c>
      <c r="D5193" t="s">
        <v>11</v>
      </c>
      <c r="E5193" t="s">
        <v>610</v>
      </c>
      <c r="F5193" t="s">
        <v>330</v>
      </c>
      <c r="R5193">
        <v>0</v>
      </c>
      <c r="S5193">
        <v>0</v>
      </c>
      <c r="T5193">
        <v>500000000</v>
      </c>
      <c r="X5193">
        <v>0</v>
      </c>
      <c r="Y5193">
        <v>500000000</v>
      </c>
      <c r="AA5193" t="s">
        <v>2027</v>
      </c>
    </row>
    <row r="5194" spans="1:27" ht="15" customHeight="1">
      <c r="A5194" s="962" t="s">
        <v>320</v>
      </c>
      <c r="B5194" t="s">
        <v>263</v>
      </c>
      <c r="C5194" t="s">
        <v>13</v>
      </c>
      <c r="D5194" t="s">
        <v>11</v>
      </c>
      <c r="E5194" t="s">
        <v>610</v>
      </c>
      <c r="F5194" t="s">
        <v>330</v>
      </c>
      <c r="R5194">
        <v>0</v>
      </c>
      <c r="S5194">
        <v>0</v>
      </c>
      <c r="T5194">
        <v>500000000</v>
      </c>
      <c r="X5194">
        <v>0</v>
      </c>
      <c r="Y5194">
        <v>500000000</v>
      </c>
      <c r="AA5194" t="s">
        <v>2027</v>
      </c>
    </row>
    <row r="5195" spans="1:27" ht="15" customHeight="1">
      <c r="A5195" s="962" t="s">
        <v>320</v>
      </c>
      <c r="B5195" t="s">
        <v>254</v>
      </c>
      <c r="C5195" t="s">
        <v>13</v>
      </c>
      <c r="D5195" t="s">
        <v>11</v>
      </c>
      <c r="E5195" t="s">
        <v>610</v>
      </c>
      <c r="F5195" t="s">
        <v>330</v>
      </c>
      <c r="H5195" t="s">
        <v>625</v>
      </c>
      <c r="I5195" t="s">
        <v>353</v>
      </c>
      <c r="K5195" t="s">
        <v>333</v>
      </c>
      <c r="L5195" t="s">
        <v>374</v>
      </c>
      <c r="M5195" t="s">
        <v>58</v>
      </c>
      <c r="O5195" t="s">
        <v>335</v>
      </c>
      <c r="P5195" t="s">
        <v>336</v>
      </c>
      <c r="Q5195" t="s">
        <v>337</v>
      </c>
      <c r="R5195">
        <v>1290</v>
      </c>
      <c r="U5195">
        <v>1285.79</v>
      </c>
      <c r="V5195">
        <v>64.290000000000006</v>
      </c>
      <c r="W5195">
        <v>0.1</v>
      </c>
      <c r="X5195">
        <v>0</v>
      </c>
      <c r="Y5195">
        <v>500000000</v>
      </c>
      <c r="Z5195">
        <v>0</v>
      </c>
      <c r="AA5195" t="s">
        <v>2028</v>
      </c>
    </row>
    <row r="5196" spans="1:27" ht="15" customHeight="1">
      <c r="A5196" s="962" t="s">
        <v>323</v>
      </c>
      <c r="B5196" t="s">
        <v>247</v>
      </c>
      <c r="C5196" t="s">
        <v>13</v>
      </c>
      <c r="D5196" t="s">
        <v>11</v>
      </c>
      <c r="E5196" t="s">
        <v>610</v>
      </c>
      <c r="F5196" t="s">
        <v>330</v>
      </c>
      <c r="R5196">
        <v>0</v>
      </c>
      <c r="U5196">
        <v>0</v>
      </c>
      <c r="V5196">
        <v>0</v>
      </c>
      <c r="X5196">
        <v>0</v>
      </c>
      <c r="Y5196">
        <v>500000000</v>
      </c>
      <c r="Z5196">
        <v>0</v>
      </c>
      <c r="AA5196" t="s">
        <v>2028</v>
      </c>
    </row>
    <row r="5197" spans="1:27" ht="15" customHeight="1">
      <c r="A5197" s="962" t="s">
        <v>323</v>
      </c>
      <c r="B5197" t="s">
        <v>254</v>
      </c>
      <c r="C5197" t="s">
        <v>13</v>
      </c>
      <c r="D5197" t="s">
        <v>11</v>
      </c>
      <c r="E5197" t="s">
        <v>610</v>
      </c>
      <c r="F5197" t="s">
        <v>330</v>
      </c>
      <c r="L5197" t="s">
        <v>1977</v>
      </c>
      <c r="N5197" t="s">
        <v>230</v>
      </c>
      <c r="O5197" t="s">
        <v>349</v>
      </c>
      <c r="P5197" t="s">
        <v>1978</v>
      </c>
      <c r="Q5197" t="s">
        <v>2003</v>
      </c>
      <c r="R5197">
        <v>30</v>
      </c>
      <c r="X5197">
        <v>0</v>
      </c>
      <c r="Y5197">
        <v>500000000</v>
      </c>
      <c r="AA5197" t="s">
        <v>2025</v>
      </c>
    </row>
    <row r="5198" spans="1:27" ht="15" customHeight="1">
      <c r="A5198" s="962" t="s">
        <v>323</v>
      </c>
      <c r="B5198" t="s">
        <v>246</v>
      </c>
      <c r="C5198" t="s">
        <v>13</v>
      </c>
      <c r="D5198" t="s">
        <v>11</v>
      </c>
      <c r="E5198" t="s">
        <v>610</v>
      </c>
      <c r="F5198" t="s">
        <v>330</v>
      </c>
      <c r="R5198">
        <v>0</v>
      </c>
      <c r="S5198">
        <v>0</v>
      </c>
      <c r="T5198">
        <v>500000000</v>
      </c>
      <c r="X5198">
        <v>0</v>
      </c>
      <c r="Y5198">
        <v>500000000</v>
      </c>
      <c r="AA5198" t="s">
        <v>2027</v>
      </c>
    </row>
    <row r="5199" spans="1:27" ht="15" customHeight="1">
      <c r="A5199" s="962" t="s">
        <v>323</v>
      </c>
      <c r="B5199" t="s">
        <v>263</v>
      </c>
      <c r="C5199" t="s">
        <v>13</v>
      </c>
      <c r="D5199" t="s">
        <v>11</v>
      </c>
      <c r="E5199" t="s">
        <v>610</v>
      </c>
      <c r="F5199" t="s">
        <v>330</v>
      </c>
      <c r="R5199">
        <v>0</v>
      </c>
      <c r="S5199">
        <v>0</v>
      </c>
      <c r="T5199">
        <v>500000000</v>
      </c>
      <c r="X5199">
        <v>0</v>
      </c>
      <c r="Y5199">
        <v>500000000</v>
      </c>
      <c r="AA5199" t="s">
        <v>2027</v>
      </c>
    </row>
    <row r="5200" spans="1:27" ht="15" customHeight="1">
      <c r="A5200" s="962" t="s">
        <v>244</v>
      </c>
      <c r="B5200" t="s">
        <v>278</v>
      </c>
      <c r="C5200" t="s">
        <v>13</v>
      </c>
      <c r="D5200" t="s">
        <v>11</v>
      </c>
      <c r="E5200" t="s">
        <v>610</v>
      </c>
      <c r="F5200" t="s">
        <v>375</v>
      </c>
      <c r="O5200" t="s">
        <v>361</v>
      </c>
      <c r="P5200" t="s">
        <v>868</v>
      </c>
      <c r="Q5200" t="s">
        <v>869</v>
      </c>
      <c r="R5200">
        <v>169</v>
      </c>
      <c r="X5200">
        <v>0</v>
      </c>
      <c r="Y5200">
        <v>500000000</v>
      </c>
      <c r="AA5200" t="s">
        <v>2025</v>
      </c>
    </row>
    <row r="5201" spans="1:27" ht="15" customHeight="1">
      <c r="A5201" s="962" t="s">
        <v>244</v>
      </c>
      <c r="B5201" t="s">
        <v>279</v>
      </c>
      <c r="C5201" t="s">
        <v>13</v>
      </c>
      <c r="D5201" t="s">
        <v>11</v>
      </c>
      <c r="E5201" t="s">
        <v>610</v>
      </c>
      <c r="F5201" t="s">
        <v>375</v>
      </c>
      <c r="G5201" t="s">
        <v>626</v>
      </c>
      <c r="I5201" t="s">
        <v>332</v>
      </c>
      <c r="K5201" t="s">
        <v>333</v>
      </c>
      <c r="L5201" t="s">
        <v>334</v>
      </c>
      <c r="M5201" t="s">
        <v>51</v>
      </c>
      <c r="O5201" t="s">
        <v>335</v>
      </c>
      <c r="P5201" t="s">
        <v>336</v>
      </c>
      <c r="Q5201" t="s">
        <v>337</v>
      </c>
      <c r="R5201">
        <v>1890</v>
      </c>
      <c r="U5201">
        <v>1892.23</v>
      </c>
      <c r="V5201">
        <v>94.61</v>
      </c>
      <c r="W5201">
        <v>0.1</v>
      </c>
      <c r="X5201">
        <v>0</v>
      </c>
      <c r="Y5201">
        <v>500000000</v>
      </c>
      <c r="Z5201">
        <v>0</v>
      </c>
      <c r="AA5201" t="s">
        <v>2026</v>
      </c>
    </row>
    <row r="5202" spans="1:27" ht="15" customHeight="1">
      <c r="A5202" s="962" t="s">
        <v>246</v>
      </c>
      <c r="B5202" t="s">
        <v>321</v>
      </c>
      <c r="C5202" t="s">
        <v>13</v>
      </c>
      <c r="D5202" t="s">
        <v>11</v>
      </c>
      <c r="E5202" t="s">
        <v>610</v>
      </c>
      <c r="F5202" t="s">
        <v>375</v>
      </c>
      <c r="R5202">
        <v>0</v>
      </c>
      <c r="S5202">
        <v>0</v>
      </c>
      <c r="T5202">
        <v>500000000</v>
      </c>
      <c r="X5202">
        <v>0</v>
      </c>
      <c r="Y5202">
        <v>500000000</v>
      </c>
      <c r="AA5202" t="s">
        <v>2027</v>
      </c>
    </row>
    <row r="5203" spans="1:27" ht="15" customHeight="1">
      <c r="A5203" s="962" t="s">
        <v>246</v>
      </c>
      <c r="B5203" t="s">
        <v>281</v>
      </c>
      <c r="C5203" t="s">
        <v>13</v>
      </c>
      <c r="D5203" t="s">
        <v>11</v>
      </c>
      <c r="E5203" t="s">
        <v>610</v>
      </c>
      <c r="F5203" t="s">
        <v>375</v>
      </c>
      <c r="R5203">
        <v>0</v>
      </c>
      <c r="S5203">
        <v>0</v>
      </c>
      <c r="T5203">
        <v>500000000</v>
      </c>
      <c r="X5203">
        <v>0</v>
      </c>
      <c r="Y5203">
        <v>500000000</v>
      </c>
      <c r="AA5203" t="s">
        <v>2027</v>
      </c>
    </row>
    <row r="5204" spans="1:27" ht="15" customHeight="1">
      <c r="A5204" s="962" t="s">
        <v>246</v>
      </c>
      <c r="B5204" t="s">
        <v>282</v>
      </c>
      <c r="C5204" t="s">
        <v>13</v>
      </c>
      <c r="D5204" t="s">
        <v>11</v>
      </c>
      <c r="E5204" t="s">
        <v>610</v>
      </c>
      <c r="F5204" t="s">
        <v>375</v>
      </c>
      <c r="R5204">
        <v>0</v>
      </c>
      <c r="S5204">
        <v>0</v>
      </c>
      <c r="T5204">
        <v>500000000</v>
      </c>
      <c r="X5204">
        <v>0</v>
      </c>
      <c r="Y5204">
        <v>500000000</v>
      </c>
      <c r="AA5204" t="s">
        <v>2027</v>
      </c>
    </row>
    <row r="5205" spans="1:27" ht="15" customHeight="1">
      <c r="A5205" s="962" t="s">
        <v>246</v>
      </c>
      <c r="B5205" t="s">
        <v>324</v>
      </c>
      <c r="C5205" t="s">
        <v>13</v>
      </c>
      <c r="D5205" t="s">
        <v>11</v>
      </c>
      <c r="E5205" t="s">
        <v>610</v>
      </c>
      <c r="F5205" t="s">
        <v>375</v>
      </c>
      <c r="R5205">
        <v>0</v>
      </c>
      <c r="S5205">
        <v>0</v>
      </c>
      <c r="T5205">
        <v>500000000</v>
      </c>
      <c r="X5205">
        <v>0</v>
      </c>
      <c r="Y5205">
        <v>500000000</v>
      </c>
      <c r="AA5205" t="s">
        <v>2027</v>
      </c>
    </row>
    <row r="5206" spans="1:27" ht="15" customHeight="1">
      <c r="A5206" s="962" t="s">
        <v>247</v>
      </c>
      <c r="B5206" t="s">
        <v>300</v>
      </c>
      <c r="C5206" t="s">
        <v>13</v>
      </c>
      <c r="D5206" t="s">
        <v>11</v>
      </c>
      <c r="E5206" t="s">
        <v>610</v>
      </c>
      <c r="F5206" t="s">
        <v>375</v>
      </c>
      <c r="J5206" t="s">
        <v>663</v>
      </c>
      <c r="L5206" t="s">
        <v>339</v>
      </c>
      <c r="O5206" t="s">
        <v>882</v>
      </c>
      <c r="P5206" t="s">
        <v>868</v>
      </c>
      <c r="Q5206" t="s">
        <v>869</v>
      </c>
      <c r="R5206">
        <v>169</v>
      </c>
      <c r="X5206">
        <v>0</v>
      </c>
      <c r="Y5206">
        <v>500000000</v>
      </c>
      <c r="AA5206" t="s">
        <v>2025</v>
      </c>
    </row>
    <row r="5207" spans="1:27" ht="15" customHeight="1">
      <c r="A5207" s="962" t="s">
        <v>247</v>
      </c>
      <c r="B5207" t="s">
        <v>290</v>
      </c>
      <c r="C5207" t="s">
        <v>13</v>
      </c>
      <c r="D5207" t="s">
        <v>11</v>
      </c>
      <c r="E5207" t="s">
        <v>610</v>
      </c>
      <c r="F5207" t="s">
        <v>375</v>
      </c>
      <c r="J5207" t="s">
        <v>338</v>
      </c>
      <c r="L5207" t="s">
        <v>339</v>
      </c>
      <c r="R5207">
        <v>0</v>
      </c>
      <c r="U5207">
        <v>0</v>
      </c>
      <c r="V5207">
        <v>0</v>
      </c>
      <c r="X5207">
        <v>0</v>
      </c>
      <c r="Y5207">
        <v>500000000</v>
      </c>
      <c r="Z5207">
        <v>0</v>
      </c>
      <c r="AA5207" t="s">
        <v>2028</v>
      </c>
    </row>
    <row r="5208" spans="1:27" ht="15" customHeight="1">
      <c r="A5208" s="962" t="s">
        <v>247</v>
      </c>
      <c r="B5208" t="s">
        <v>289</v>
      </c>
      <c r="C5208" t="s">
        <v>13</v>
      </c>
      <c r="D5208" t="s">
        <v>11</v>
      </c>
      <c r="E5208" t="s">
        <v>610</v>
      </c>
      <c r="F5208" t="s">
        <v>375</v>
      </c>
      <c r="R5208">
        <v>0</v>
      </c>
      <c r="X5208">
        <v>0</v>
      </c>
      <c r="Y5208">
        <v>500000000</v>
      </c>
      <c r="AA5208" t="s">
        <v>2025</v>
      </c>
    </row>
    <row r="5209" spans="1:27" ht="15" customHeight="1">
      <c r="A5209" s="962" t="s">
        <v>247</v>
      </c>
      <c r="B5209" t="s">
        <v>288</v>
      </c>
      <c r="C5209" t="s">
        <v>13</v>
      </c>
      <c r="D5209" t="s">
        <v>11</v>
      </c>
      <c r="E5209" t="s">
        <v>610</v>
      </c>
      <c r="F5209" t="s">
        <v>375</v>
      </c>
      <c r="R5209">
        <v>169</v>
      </c>
      <c r="X5209">
        <v>0</v>
      </c>
      <c r="Y5209">
        <v>500000000</v>
      </c>
      <c r="AA5209" t="s">
        <v>2025</v>
      </c>
    </row>
    <row r="5210" spans="1:27" ht="15" customHeight="1">
      <c r="A5210" s="962" t="s">
        <v>247</v>
      </c>
      <c r="B5210" t="s">
        <v>298</v>
      </c>
      <c r="C5210" t="s">
        <v>13</v>
      </c>
      <c r="D5210" t="s">
        <v>11</v>
      </c>
      <c r="E5210" t="s">
        <v>610</v>
      </c>
      <c r="F5210" t="s">
        <v>375</v>
      </c>
      <c r="R5210">
        <v>169</v>
      </c>
      <c r="X5210">
        <v>0</v>
      </c>
      <c r="Y5210">
        <v>500000000</v>
      </c>
      <c r="AA5210" t="s">
        <v>2025</v>
      </c>
    </row>
    <row r="5211" spans="1:27" ht="15" customHeight="1">
      <c r="A5211" s="962" t="s">
        <v>247</v>
      </c>
      <c r="B5211" t="s">
        <v>297</v>
      </c>
      <c r="C5211" t="s">
        <v>13</v>
      </c>
      <c r="D5211" t="s">
        <v>11</v>
      </c>
      <c r="E5211" t="s">
        <v>610</v>
      </c>
      <c r="F5211" t="s">
        <v>375</v>
      </c>
      <c r="R5211">
        <v>169</v>
      </c>
      <c r="X5211">
        <v>0</v>
      </c>
      <c r="Y5211">
        <v>500000000</v>
      </c>
      <c r="AA5211" t="s">
        <v>2025</v>
      </c>
    </row>
    <row r="5212" spans="1:27" ht="15" customHeight="1">
      <c r="A5212" s="962" t="s">
        <v>247</v>
      </c>
      <c r="B5212" t="s">
        <v>287</v>
      </c>
      <c r="C5212" t="s">
        <v>13</v>
      </c>
      <c r="D5212" t="s">
        <v>11</v>
      </c>
      <c r="E5212" t="s">
        <v>610</v>
      </c>
      <c r="F5212" t="s">
        <v>375</v>
      </c>
      <c r="R5212">
        <v>169</v>
      </c>
      <c r="X5212">
        <v>0</v>
      </c>
      <c r="Y5212">
        <v>500000000</v>
      </c>
      <c r="AA5212" t="s">
        <v>2025</v>
      </c>
    </row>
    <row r="5213" spans="1:27" ht="15" customHeight="1">
      <c r="A5213" s="962" t="s">
        <v>247</v>
      </c>
      <c r="B5213" t="s">
        <v>301</v>
      </c>
      <c r="C5213" t="s">
        <v>13</v>
      </c>
      <c r="D5213" t="s">
        <v>11</v>
      </c>
      <c r="E5213" t="s">
        <v>610</v>
      </c>
      <c r="F5213" t="s">
        <v>375</v>
      </c>
      <c r="R5213">
        <v>84.5</v>
      </c>
      <c r="S5213">
        <v>0</v>
      </c>
      <c r="T5213">
        <v>169</v>
      </c>
      <c r="X5213">
        <v>0</v>
      </c>
      <c r="Y5213">
        <v>500000000</v>
      </c>
      <c r="AA5213" t="s">
        <v>2029</v>
      </c>
    </row>
    <row r="5214" spans="1:27" ht="15" customHeight="1">
      <c r="A5214" s="962" t="s">
        <v>247</v>
      </c>
      <c r="B5214" t="s">
        <v>302</v>
      </c>
      <c r="C5214" t="s">
        <v>13</v>
      </c>
      <c r="D5214" t="s">
        <v>11</v>
      </c>
      <c r="E5214" t="s">
        <v>610</v>
      </c>
      <c r="F5214" t="s">
        <v>375</v>
      </c>
      <c r="R5214">
        <v>84.5</v>
      </c>
      <c r="S5214">
        <v>0</v>
      </c>
      <c r="T5214">
        <v>169</v>
      </c>
      <c r="X5214">
        <v>0</v>
      </c>
      <c r="Y5214">
        <v>500000000</v>
      </c>
      <c r="AA5214" t="s">
        <v>2029</v>
      </c>
    </row>
    <row r="5215" spans="1:27" ht="15" customHeight="1">
      <c r="A5215" s="962" t="s">
        <v>247</v>
      </c>
      <c r="B5215" t="s">
        <v>322</v>
      </c>
      <c r="C5215" t="s">
        <v>13</v>
      </c>
      <c r="D5215" t="s">
        <v>11</v>
      </c>
      <c r="E5215" t="s">
        <v>610</v>
      </c>
      <c r="F5215" t="s">
        <v>375</v>
      </c>
      <c r="H5215" t="s">
        <v>870</v>
      </c>
      <c r="I5215" t="s">
        <v>450</v>
      </c>
      <c r="J5215" t="s">
        <v>848</v>
      </c>
      <c r="K5215" t="s">
        <v>854</v>
      </c>
      <c r="L5215" t="s">
        <v>871</v>
      </c>
      <c r="M5215" t="s">
        <v>56</v>
      </c>
      <c r="O5215" t="s">
        <v>361</v>
      </c>
      <c r="P5215" t="s">
        <v>851</v>
      </c>
      <c r="Q5215" t="s">
        <v>337</v>
      </c>
      <c r="R5215">
        <v>0.17</v>
      </c>
      <c r="X5215">
        <v>0</v>
      </c>
      <c r="Y5215">
        <v>500000000</v>
      </c>
      <c r="AA5215" t="s">
        <v>2025</v>
      </c>
    </row>
    <row r="5216" spans="1:27" ht="15" customHeight="1">
      <c r="A5216" s="962" t="s">
        <v>247</v>
      </c>
      <c r="B5216" t="s">
        <v>318</v>
      </c>
      <c r="C5216" t="s">
        <v>13</v>
      </c>
      <c r="D5216" t="s">
        <v>11</v>
      </c>
      <c r="E5216" t="s">
        <v>610</v>
      </c>
      <c r="F5216" t="s">
        <v>375</v>
      </c>
      <c r="H5216" t="s">
        <v>898</v>
      </c>
      <c r="I5216" t="s">
        <v>847</v>
      </c>
      <c r="J5216" t="s">
        <v>848</v>
      </c>
      <c r="K5216" t="s">
        <v>849</v>
      </c>
      <c r="L5216" t="s">
        <v>850</v>
      </c>
      <c r="M5216" t="s">
        <v>57</v>
      </c>
      <c r="O5216" t="s">
        <v>361</v>
      </c>
      <c r="P5216" t="s">
        <v>851</v>
      </c>
      <c r="Q5216" t="s">
        <v>337</v>
      </c>
      <c r="R5216">
        <v>0.06</v>
      </c>
      <c r="X5216">
        <v>0</v>
      </c>
      <c r="Y5216">
        <v>500000000</v>
      </c>
      <c r="AA5216" t="s">
        <v>2025</v>
      </c>
    </row>
    <row r="5217" spans="1:27" ht="15" customHeight="1">
      <c r="A5217" s="962" t="s">
        <v>247</v>
      </c>
      <c r="B5217" t="s">
        <v>317</v>
      </c>
      <c r="C5217" t="s">
        <v>13</v>
      </c>
      <c r="D5217" t="s">
        <v>11</v>
      </c>
      <c r="E5217" t="s">
        <v>610</v>
      </c>
      <c r="F5217" t="s">
        <v>375</v>
      </c>
      <c r="I5217" t="s">
        <v>847</v>
      </c>
      <c r="K5217" t="s">
        <v>849</v>
      </c>
      <c r="L5217" t="s">
        <v>850</v>
      </c>
      <c r="M5217" t="s">
        <v>57</v>
      </c>
      <c r="O5217" t="s">
        <v>361</v>
      </c>
      <c r="P5217" t="s">
        <v>851</v>
      </c>
      <c r="Q5217" t="s">
        <v>337</v>
      </c>
      <c r="R5217">
        <v>0.06</v>
      </c>
      <c r="X5217">
        <v>0</v>
      </c>
      <c r="Y5217">
        <v>500000000</v>
      </c>
      <c r="AA5217" t="s">
        <v>2025</v>
      </c>
    </row>
    <row r="5218" spans="1:27" ht="15" customHeight="1">
      <c r="A5218" s="962" t="s">
        <v>247</v>
      </c>
      <c r="B5218" t="s">
        <v>305</v>
      </c>
      <c r="C5218" t="s">
        <v>13</v>
      </c>
      <c r="D5218" t="s">
        <v>11</v>
      </c>
      <c r="E5218" t="s">
        <v>610</v>
      </c>
      <c r="F5218" t="s">
        <v>375</v>
      </c>
      <c r="R5218">
        <v>0.06</v>
      </c>
      <c r="X5218">
        <v>0</v>
      </c>
      <c r="Y5218">
        <v>500000000</v>
      </c>
      <c r="AA5218" t="s">
        <v>2025</v>
      </c>
    </row>
    <row r="5219" spans="1:27" ht="15" customHeight="1">
      <c r="A5219" s="962" t="s">
        <v>247</v>
      </c>
      <c r="B5219" t="s">
        <v>324</v>
      </c>
      <c r="C5219" t="s">
        <v>13</v>
      </c>
      <c r="D5219" t="s">
        <v>11</v>
      </c>
      <c r="E5219" t="s">
        <v>610</v>
      </c>
      <c r="F5219" t="s">
        <v>375</v>
      </c>
      <c r="R5219">
        <v>0</v>
      </c>
      <c r="U5219">
        <v>0</v>
      </c>
      <c r="V5219">
        <v>0</v>
      </c>
      <c r="X5219">
        <v>0</v>
      </c>
      <c r="Y5219">
        <v>500000000</v>
      </c>
      <c r="Z5219">
        <v>0</v>
      </c>
      <c r="AA5219" t="s">
        <v>2028</v>
      </c>
    </row>
    <row r="5220" spans="1:27" ht="15" customHeight="1">
      <c r="A5220" s="962" t="s">
        <v>248</v>
      </c>
      <c r="B5220" t="s">
        <v>278</v>
      </c>
      <c r="C5220" t="s">
        <v>13</v>
      </c>
      <c r="D5220" t="s">
        <v>11</v>
      </c>
      <c r="E5220" t="s">
        <v>610</v>
      </c>
      <c r="F5220" t="s">
        <v>375</v>
      </c>
      <c r="R5220">
        <v>0</v>
      </c>
      <c r="X5220">
        <v>0</v>
      </c>
      <c r="Y5220">
        <v>500000000</v>
      </c>
      <c r="AA5220" t="s">
        <v>2025</v>
      </c>
    </row>
    <row r="5221" spans="1:27" ht="15" customHeight="1">
      <c r="A5221" s="962" t="s">
        <v>248</v>
      </c>
      <c r="B5221" t="s">
        <v>279</v>
      </c>
      <c r="C5221" t="s">
        <v>13</v>
      </c>
      <c r="D5221" t="s">
        <v>11</v>
      </c>
      <c r="E5221" t="s">
        <v>610</v>
      </c>
      <c r="F5221" t="s">
        <v>375</v>
      </c>
      <c r="G5221" t="s">
        <v>377</v>
      </c>
      <c r="I5221" t="s">
        <v>332</v>
      </c>
      <c r="K5221" t="s">
        <v>333</v>
      </c>
      <c r="L5221" t="s">
        <v>250</v>
      </c>
      <c r="M5221" t="s">
        <v>51</v>
      </c>
      <c r="O5221" t="s">
        <v>335</v>
      </c>
      <c r="P5221" t="s">
        <v>336</v>
      </c>
      <c r="Q5221" t="s">
        <v>337</v>
      </c>
      <c r="R5221">
        <v>243</v>
      </c>
      <c r="X5221">
        <v>0</v>
      </c>
      <c r="Y5221">
        <v>500000000</v>
      </c>
      <c r="AA5221" t="s">
        <v>2025</v>
      </c>
    </row>
    <row r="5222" spans="1:27" ht="15" customHeight="1">
      <c r="A5222" s="962" t="s">
        <v>249</v>
      </c>
      <c r="B5222" t="s">
        <v>278</v>
      </c>
      <c r="C5222" t="s">
        <v>13</v>
      </c>
      <c r="D5222" t="s">
        <v>11</v>
      </c>
      <c r="E5222" t="s">
        <v>610</v>
      </c>
      <c r="F5222" t="s">
        <v>375</v>
      </c>
      <c r="J5222" t="s">
        <v>340</v>
      </c>
      <c r="L5222" t="s">
        <v>249</v>
      </c>
      <c r="R5222">
        <v>0</v>
      </c>
      <c r="U5222">
        <v>0</v>
      </c>
      <c r="V5222">
        <v>0</v>
      </c>
      <c r="X5222">
        <v>0</v>
      </c>
      <c r="Y5222">
        <v>500000000</v>
      </c>
      <c r="Z5222">
        <v>0</v>
      </c>
      <c r="AA5222" t="s">
        <v>2026</v>
      </c>
    </row>
    <row r="5223" spans="1:27" ht="15" customHeight="1">
      <c r="A5223" s="962" t="s">
        <v>250</v>
      </c>
      <c r="B5223" t="s">
        <v>279</v>
      </c>
      <c r="C5223" t="s">
        <v>13</v>
      </c>
      <c r="D5223" t="s">
        <v>11</v>
      </c>
      <c r="E5223" t="s">
        <v>610</v>
      </c>
      <c r="F5223" t="s">
        <v>375</v>
      </c>
      <c r="G5223" t="s">
        <v>627</v>
      </c>
      <c r="I5223" t="s">
        <v>332</v>
      </c>
      <c r="K5223" t="s">
        <v>333</v>
      </c>
      <c r="L5223" t="s">
        <v>250</v>
      </c>
      <c r="M5223" t="s">
        <v>51</v>
      </c>
      <c r="O5223" t="s">
        <v>335</v>
      </c>
      <c r="P5223" t="s">
        <v>336</v>
      </c>
      <c r="Q5223" t="s">
        <v>337</v>
      </c>
      <c r="R5223">
        <v>243</v>
      </c>
      <c r="U5223">
        <v>243.28</v>
      </c>
      <c r="V5223">
        <v>12.16</v>
      </c>
      <c r="W5223">
        <v>0.1</v>
      </c>
      <c r="X5223">
        <v>0</v>
      </c>
      <c r="Y5223">
        <v>500000000</v>
      </c>
      <c r="Z5223">
        <v>0</v>
      </c>
      <c r="AA5223" t="s">
        <v>2028</v>
      </c>
    </row>
    <row r="5224" spans="1:27" ht="15" customHeight="1">
      <c r="A5224" s="962" t="s">
        <v>254</v>
      </c>
      <c r="B5224" t="s">
        <v>283</v>
      </c>
      <c r="C5224" t="s">
        <v>13</v>
      </c>
      <c r="D5224" t="s">
        <v>11</v>
      </c>
      <c r="E5224" t="s">
        <v>610</v>
      </c>
      <c r="F5224" t="s">
        <v>375</v>
      </c>
      <c r="J5224" t="s">
        <v>342</v>
      </c>
      <c r="L5224" t="s">
        <v>343</v>
      </c>
      <c r="R5224">
        <v>0</v>
      </c>
      <c r="U5224">
        <v>0</v>
      </c>
      <c r="V5224">
        <v>0</v>
      </c>
      <c r="X5224">
        <v>0</v>
      </c>
      <c r="Y5224">
        <v>500000000</v>
      </c>
      <c r="Z5224">
        <v>0</v>
      </c>
      <c r="AA5224" t="s">
        <v>2028</v>
      </c>
    </row>
    <row r="5225" spans="1:27" ht="15" customHeight="1">
      <c r="A5225" s="962" t="s">
        <v>254</v>
      </c>
      <c r="B5225" t="s">
        <v>289</v>
      </c>
      <c r="C5225" t="s">
        <v>13</v>
      </c>
      <c r="D5225" t="s">
        <v>11</v>
      </c>
      <c r="E5225" t="s">
        <v>610</v>
      </c>
      <c r="F5225" t="s">
        <v>375</v>
      </c>
      <c r="G5225" t="s">
        <v>378</v>
      </c>
      <c r="I5225" t="s">
        <v>332</v>
      </c>
      <c r="J5225" t="s">
        <v>379</v>
      </c>
      <c r="K5225" t="s">
        <v>333</v>
      </c>
      <c r="L5225" t="s">
        <v>344</v>
      </c>
      <c r="M5225" t="s">
        <v>51</v>
      </c>
      <c r="O5225" t="s">
        <v>349</v>
      </c>
      <c r="P5225" t="s">
        <v>336</v>
      </c>
      <c r="Q5225" t="s">
        <v>337</v>
      </c>
      <c r="R5225">
        <v>10</v>
      </c>
      <c r="U5225">
        <v>10</v>
      </c>
      <c r="V5225">
        <v>0.5</v>
      </c>
      <c r="W5225">
        <v>0.1</v>
      </c>
      <c r="X5225">
        <v>0</v>
      </c>
      <c r="Y5225">
        <v>500000000</v>
      </c>
      <c r="Z5225">
        <v>0</v>
      </c>
      <c r="AA5225" t="s">
        <v>2028</v>
      </c>
    </row>
    <row r="5226" spans="1:27" ht="15" customHeight="1">
      <c r="A5226" s="962" t="s">
        <v>254</v>
      </c>
      <c r="B5226" t="s">
        <v>290</v>
      </c>
      <c r="C5226" t="s">
        <v>13</v>
      </c>
      <c r="D5226" t="s">
        <v>11</v>
      </c>
      <c r="E5226" t="s">
        <v>610</v>
      </c>
      <c r="F5226" t="s">
        <v>375</v>
      </c>
      <c r="R5226">
        <v>2.78</v>
      </c>
      <c r="S5226">
        <v>0</v>
      </c>
      <c r="T5226">
        <v>10</v>
      </c>
      <c r="X5226">
        <v>0</v>
      </c>
      <c r="Y5226">
        <v>500000000</v>
      </c>
      <c r="AA5226" t="s">
        <v>2029</v>
      </c>
    </row>
    <row r="5227" spans="1:27" ht="15" customHeight="1">
      <c r="A5227" s="962" t="s">
        <v>254</v>
      </c>
      <c r="B5227" t="s">
        <v>292</v>
      </c>
      <c r="C5227" t="s">
        <v>13</v>
      </c>
      <c r="D5227" t="s">
        <v>11</v>
      </c>
      <c r="E5227" t="s">
        <v>610</v>
      </c>
      <c r="F5227" t="s">
        <v>375</v>
      </c>
      <c r="R5227">
        <v>1.1100000000000001</v>
      </c>
      <c r="S5227">
        <v>0</v>
      </c>
      <c r="T5227">
        <v>10</v>
      </c>
      <c r="X5227">
        <v>0</v>
      </c>
      <c r="Y5227">
        <v>500000000</v>
      </c>
      <c r="AA5227" t="s">
        <v>2029</v>
      </c>
    </row>
    <row r="5228" spans="1:27" ht="15" customHeight="1">
      <c r="A5228" s="962" t="s">
        <v>254</v>
      </c>
      <c r="B5228" t="s">
        <v>294</v>
      </c>
      <c r="C5228" t="s">
        <v>13</v>
      </c>
      <c r="D5228" t="s">
        <v>11</v>
      </c>
      <c r="E5228" t="s">
        <v>610</v>
      </c>
      <c r="F5228" t="s">
        <v>375</v>
      </c>
      <c r="R5228">
        <v>0.56000000000000005</v>
      </c>
      <c r="S5228">
        <v>0</v>
      </c>
      <c r="T5228">
        <v>10</v>
      </c>
      <c r="X5228">
        <v>0</v>
      </c>
      <c r="Y5228">
        <v>500000000</v>
      </c>
      <c r="AA5228" t="s">
        <v>2029</v>
      </c>
    </row>
    <row r="5229" spans="1:27" ht="15" customHeight="1">
      <c r="A5229" s="962" t="s">
        <v>254</v>
      </c>
      <c r="B5229" t="s">
        <v>295</v>
      </c>
      <c r="C5229" t="s">
        <v>13</v>
      </c>
      <c r="D5229" t="s">
        <v>11</v>
      </c>
      <c r="E5229" t="s">
        <v>610</v>
      </c>
      <c r="F5229" t="s">
        <v>375</v>
      </c>
      <c r="R5229">
        <v>2.78</v>
      </c>
      <c r="S5229">
        <v>0</v>
      </c>
      <c r="T5229">
        <v>10</v>
      </c>
      <c r="X5229">
        <v>0</v>
      </c>
      <c r="Y5229">
        <v>500000000</v>
      </c>
      <c r="AA5229" t="s">
        <v>2029</v>
      </c>
    </row>
    <row r="5230" spans="1:27" ht="15" customHeight="1">
      <c r="A5230" s="962" t="s">
        <v>254</v>
      </c>
      <c r="B5230" t="s">
        <v>280</v>
      </c>
      <c r="C5230" t="s">
        <v>13</v>
      </c>
      <c r="D5230" t="s">
        <v>11</v>
      </c>
      <c r="E5230" t="s">
        <v>610</v>
      </c>
      <c r="F5230" t="s">
        <v>375</v>
      </c>
      <c r="G5230" t="s">
        <v>628</v>
      </c>
      <c r="I5230" t="s">
        <v>332</v>
      </c>
      <c r="K5230" t="s">
        <v>333</v>
      </c>
      <c r="L5230" t="s">
        <v>346</v>
      </c>
      <c r="M5230" t="s">
        <v>51</v>
      </c>
      <c r="O5230" t="s">
        <v>335</v>
      </c>
      <c r="P5230" t="s">
        <v>336</v>
      </c>
      <c r="Q5230" t="s">
        <v>337</v>
      </c>
      <c r="R5230">
        <v>1490</v>
      </c>
      <c r="U5230">
        <v>1491.39</v>
      </c>
      <c r="V5230">
        <v>74.569999999999993</v>
      </c>
      <c r="W5230">
        <v>0.1</v>
      </c>
      <c r="X5230">
        <v>0</v>
      </c>
      <c r="Y5230">
        <v>500000000</v>
      </c>
      <c r="Z5230">
        <v>0</v>
      </c>
      <c r="AA5230" t="s">
        <v>2028</v>
      </c>
    </row>
    <row r="5231" spans="1:27" ht="15" customHeight="1">
      <c r="A5231" s="962" t="s">
        <v>254</v>
      </c>
      <c r="B5231" t="s">
        <v>299</v>
      </c>
      <c r="C5231" t="s">
        <v>13</v>
      </c>
      <c r="D5231" t="s">
        <v>11</v>
      </c>
      <c r="E5231" t="s">
        <v>610</v>
      </c>
      <c r="F5231" t="s">
        <v>375</v>
      </c>
      <c r="G5231" t="s">
        <v>629</v>
      </c>
      <c r="I5231" t="s">
        <v>332</v>
      </c>
      <c r="K5231" t="s">
        <v>333</v>
      </c>
      <c r="L5231" t="s">
        <v>348</v>
      </c>
      <c r="M5231" t="s">
        <v>51</v>
      </c>
      <c r="O5231" t="s">
        <v>349</v>
      </c>
      <c r="P5231" t="s">
        <v>336</v>
      </c>
      <c r="Q5231" t="s">
        <v>337</v>
      </c>
      <c r="R5231">
        <v>9.77</v>
      </c>
      <c r="U5231">
        <v>9.77</v>
      </c>
      <c r="V5231">
        <v>0.49</v>
      </c>
      <c r="W5231">
        <v>0.1</v>
      </c>
      <c r="X5231">
        <v>0</v>
      </c>
      <c r="Y5231">
        <v>500000000</v>
      </c>
      <c r="Z5231">
        <v>0</v>
      </c>
      <c r="AA5231" t="s">
        <v>2028</v>
      </c>
    </row>
    <row r="5232" spans="1:27" ht="15" customHeight="1">
      <c r="A5232" s="962" t="s">
        <v>254</v>
      </c>
      <c r="B5232" t="s">
        <v>284</v>
      </c>
      <c r="C5232" t="s">
        <v>13</v>
      </c>
      <c r="D5232" t="s">
        <v>11</v>
      </c>
      <c r="E5232" t="s">
        <v>610</v>
      </c>
      <c r="F5232" t="s">
        <v>375</v>
      </c>
      <c r="R5232">
        <v>0</v>
      </c>
      <c r="U5232">
        <v>0</v>
      </c>
      <c r="V5232">
        <v>0</v>
      </c>
      <c r="X5232">
        <v>0</v>
      </c>
      <c r="Y5232">
        <v>500000000</v>
      </c>
      <c r="Z5232">
        <v>0</v>
      </c>
      <c r="AA5232" t="s">
        <v>2028</v>
      </c>
    </row>
    <row r="5233" spans="1:27" ht="15" customHeight="1">
      <c r="A5233" s="962" t="s">
        <v>254</v>
      </c>
      <c r="B5233" t="s">
        <v>285</v>
      </c>
      <c r="C5233" t="s">
        <v>13</v>
      </c>
      <c r="D5233" t="s">
        <v>11</v>
      </c>
      <c r="E5233" t="s">
        <v>610</v>
      </c>
      <c r="F5233" t="s">
        <v>375</v>
      </c>
      <c r="R5233">
        <v>0</v>
      </c>
      <c r="U5233">
        <v>0</v>
      </c>
      <c r="V5233">
        <v>0</v>
      </c>
      <c r="X5233">
        <v>0</v>
      </c>
      <c r="Y5233">
        <v>500000000</v>
      </c>
      <c r="Z5233">
        <v>0</v>
      </c>
      <c r="AA5233" t="s">
        <v>2028</v>
      </c>
    </row>
    <row r="5234" spans="1:27" ht="15" customHeight="1">
      <c r="A5234" s="962" t="s">
        <v>254</v>
      </c>
      <c r="B5234" t="s">
        <v>286</v>
      </c>
      <c r="C5234" t="s">
        <v>13</v>
      </c>
      <c r="D5234" t="s">
        <v>11</v>
      </c>
      <c r="E5234" t="s">
        <v>610</v>
      </c>
      <c r="F5234" t="s">
        <v>375</v>
      </c>
      <c r="R5234">
        <v>0</v>
      </c>
      <c r="U5234">
        <v>0</v>
      </c>
      <c r="V5234">
        <v>0</v>
      </c>
      <c r="X5234">
        <v>0</v>
      </c>
      <c r="Y5234">
        <v>500000000</v>
      </c>
      <c r="Z5234">
        <v>0</v>
      </c>
      <c r="AA5234" t="s">
        <v>2028</v>
      </c>
    </row>
    <row r="5235" spans="1:27" ht="15" customHeight="1">
      <c r="A5235" s="962" t="s">
        <v>254</v>
      </c>
      <c r="B5235" t="s">
        <v>303</v>
      </c>
      <c r="C5235" t="s">
        <v>13</v>
      </c>
      <c r="D5235" t="s">
        <v>11</v>
      </c>
      <c r="E5235" t="s">
        <v>610</v>
      </c>
      <c r="F5235" t="s">
        <v>375</v>
      </c>
      <c r="R5235">
        <v>0</v>
      </c>
      <c r="U5235">
        <v>0</v>
      </c>
      <c r="V5235">
        <v>0</v>
      </c>
      <c r="X5235">
        <v>0</v>
      </c>
      <c r="Y5235">
        <v>500000000</v>
      </c>
      <c r="Z5235">
        <v>0</v>
      </c>
      <c r="AA5235" t="s">
        <v>2028</v>
      </c>
    </row>
    <row r="5236" spans="1:27" ht="15" customHeight="1">
      <c r="A5236" s="962" t="s">
        <v>254</v>
      </c>
      <c r="B5236" t="s">
        <v>291</v>
      </c>
      <c r="C5236" t="s">
        <v>13</v>
      </c>
      <c r="D5236" t="s">
        <v>11</v>
      </c>
      <c r="E5236" t="s">
        <v>610</v>
      </c>
      <c r="F5236" t="s">
        <v>375</v>
      </c>
      <c r="R5236">
        <v>1.67</v>
      </c>
      <c r="S5236">
        <v>0</v>
      </c>
      <c r="T5236">
        <v>10</v>
      </c>
      <c r="X5236">
        <v>0</v>
      </c>
      <c r="Y5236">
        <v>500000000</v>
      </c>
      <c r="AA5236" t="s">
        <v>2029</v>
      </c>
    </row>
    <row r="5237" spans="1:27" ht="15" customHeight="1">
      <c r="A5237" s="962" t="s">
        <v>254</v>
      </c>
      <c r="B5237" t="s">
        <v>293</v>
      </c>
      <c r="C5237" t="s">
        <v>13</v>
      </c>
      <c r="D5237" t="s">
        <v>11</v>
      </c>
      <c r="E5237" t="s">
        <v>610</v>
      </c>
      <c r="F5237" t="s">
        <v>375</v>
      </c>
      <c r="R5237">
        <v>0.56000000000000005</v>
      </c>
      <c r="S5237">
        <v>0</v>
      </c>
      <c r="T5237">
        <v>10</v>
      </c>
      <c r="X5237">
        <v>0</v>
      </c>
      <c r="Y5237">
        <v>500000000</v>
      </c>
      <c r="AA5237" t="s">
        <v>2029</v>
      </c>
    </row>
    <row r="5238" spans="1:27" ht="15" customHeight="1">
      <c r="A5238" s="962" t="s">
        <v>254</v>
      </c>
      <c r="B5238" t="s">
        <v>288</v>
      </c>
      <c r="C5238" t="s">
        <v>13</v>
      </c>
      <c r="D5238" t="s">
        <v>11</v>
      </c>
      <c r="E5238" t="s">
        <v>610</v>
      </c>
      <c r="F5238" t="s">
        <v>375</v>
      </c>
      <c r="R5238">
        <v>19.8</v>
      </c>
      <c r="X5238">
        <v>0</v>
      </c>
      <c r="Y5238">
        <v>500000000</v>
      </c>
      <c r="AA5238" t="s">
        <v>2025</v>
      </c>
    </row>
    <row r="5239" spans="1:27" ht="15" customHeight="1">
      <c r="A5239" s="962" t="s">
        <v>254</v>
      </c>
      <c r="B5239" t="s">
        <v>298</v>
      </c>
      <c r="C5239" t="s">
        <v>13</v>
      </c>
      <c r="D5239" t="s">
        <v>11</v>
      </c>
      <c r="E5239" t="s">
        <v>610</v>
      </c>
      <c r="F5239" t="s">
        <v>375</v>
      </c>
      <c r="R5239">
        <v>9.77</v>
      </c>
      <c r="X5239">
        <v>0</v>
      </c>
      <c r="Y5239">
        <v>500000000</v>
      </c>
      <c r="AA5239" t="s">
        <v>2025</v>
      </c>
    </row>
    <row r="5240" spans="1:27" ht="15" customHeight="1">
      <c r="A5240" s="962" t="s">
        <v>254</v>
      </c>
      <c r="B5240" t="s">
        <v>297</v>
      </c>
      <c r="C5240" t="s">
        <v>13</v>
      </c>
      <c r="D5240" t="s">
        <v>11</v>
      </c>
      <c r="E5240" t="s">
        <v>610</v>
      </c>
      <c r="F5240" t="s">
        <v>375</v>
      </c>
      <c r="R5240">
        <v>9.77</v>
      </c>
      <c r="X5240">
        <v>0</v>
      </c>
      <c r="Y5240">
        <v>500000000</v>
      </c>
      <c r="AA5240" t="s">
        <v>2025</v>
      </c>
    </row>
    <row r="5241" spans="1:27" ht="15" customHeight="1">
      <c r="A5241" s="962" t="s">
        <v>254</v>
      </c>
      <c r="B5241" t="s">
        <v>287</v>
      </c>
      <c r="C5241" t="s">
        <v>13</v>
      </c>
      <c r="D5241" t="s">
        <v>11</v>
      </c>
      <c r="E5241" t="s">
        <v>610</v>
      </c>
      <c r="F5241" t="s">
        <v>375</v>
      </c>
      <c r="R5241">
        <v>27.8</v>
      </c>
      <c r="X5241">
        <v>0</v>
      </c>
      <c r="Y5241">
        <v>500000000</v>
      </c>
      <c r="AA5241" t="s">
        <v>2025</v>
      </c>
    </row>
    <row r="5242" spans="1:27" ht="15" customHeight="1">
      <c r="A5242" s="962" t="s">
        <v>254</v>
      </c>
      <c r="B5242" t="s">
        <v>296</v>
      </c>
      <c r="C5242" t="s">
        <v>13</v>
      </c>
      <c r="D5242" t="s">
        <v>11</v>
      </c>
      <c r="E5242" t="s">
        <v>610</v>
      </c>
      <c r="F5242" t="s">
        <v>375</v>
      </c>
      <c r="R5242">
        <v>2.78</v>
      </c>
      <c r="S5242">
        <v>0</v>
      </c>
      <c r="T5242">
        <v>10</v>
      </c>
      <c r="X5242">
        <v>0</v>
      </c>
      <c r="Y5242">
        <v>500000000</v>
      </c>
      <c r="AA5242" t="s">
        <v>2029</v>
      </c>
    </row>
    <row r="5243" spans="1:27" ht="15" customHeight="1">
      <c r="A5243" s="962" t="s">
        <v>254</v>
      </c>
      <c r="B5243" t="s">
        <v>319</v>
      </c>
      <c r="C5243" t="s">
        <v>13</v>
      </c>
      <c r="D5243" t="s">
        <v>11</v>
      </c>
      <c r="E5243" t="s">
        <v>610</v>
      </c>
      <c r="F5243" t="s">
        <v>375</v>
      </c>
      <c r="G5243" t="s">
        <v>403</v>
      </c>
      <c r="I5243" t="s">
        <v>332</v>
      </c>
      <c r="K5243" t="s">
        <v>333</v>
      </c>
      <c r="L5243" t="s">
        <v>351</v>
      </c>
      <c r="M5243" t="s">
        <v>51</v>
      </c>
      <c r="O5243" t="s">
        <v>349</v>
      </c>
      <c r="P5243" t="s">
        <v>336</v>
      </c>
      <c r="Q5243" t="s">
        <v>337</v>
      </c>
      <c r="R5243">
        <v>8</v>
      </c>
      <c r="U5243">
        <v>8</v>
      </c>
      <c r="V5243">
        <v>0.4</v>
      </c>
      <c r="W5243">
        <v>0.1</v>
      </c>
      <c r="X5243">
        <v>0</v>
      </c>
      <c r="Y5243">
        <v>500000000</v>
      </c>
      <c r="Z5243">
        <v>0</v>
      </c>
      <c r="AA5243" t="s">
        <v>2028</v>
      </c>
    </row>
    <row r="5244" spans="1:27" ht="15" customHeight="1">
      <c r="A5244" s="962" t="s">
        <v>254</v>
      </c>
      <c r="B5244" t="s">
        <v>317</v>
      </c>
      <c r="C5244" t="s">
        <v>13</v>
      </c>
      <c r="D5244" t="s">
        <v>11</v>
      </c>
      <c r="E5244" t="s">
        <v>610</v>
      </c>
      <c r="F5244" t="s">
        <v>375</v>
      </c>
      <c r="G5244" t="s">
        <v>350</v>
      </c>
      <c r="I5244" t="s">
        <v>332</v>
      </c>
      <c r="K5244" t="s">
        <v>333</v>
      </c>
      <c r="L5244" t="s">
        <v>351</v>
      </c>
      <c r="M5244" t="s">
        <v>51</v>
      </c>
      <c r="O5244" t="s">
        <v>349</v>
      </c>
      <c r="P5244" t="s">
        <v>336</v>
      </c>
      <c r="Q5244" t="s">
        <v>337</v>
      </c>
      <c r="R5244">
        <v>8</v>
      </c>
      <c r="X5244">
        <v>0</v>
      </c>
      <c r="Y5244">
        <v>500000000</v>
      </c>
      <c r="AA5244" t="s">
        <v>2025</v>
      </c>
    </row>
    <row r="5245" spans="1:27" ht="15" customHeight="1">
      <c r="A5245" s="962" t="s">
        <v>254</v>
      </c>
      <c r="B5245" t="s">
        <v>305</v>
      </c>
      <c r="C5245" t="s">
        <v>13</v>
      </c>
      <c r="D5245" t="s">
        <v>11</v>
      </c>
      <c r="E5245" t="s">
        <v>610</v>
      </c>
      <c r="F5245" t="s">
        <v>375</v>
      </c>
      <c r="R5245">
        <v>8</v>
      </c>
      <c r="X5245">
        <v>0</v>
      </c>
      <c r="Y5245">
        <v>500000000</v>
      </c>
      <c r="AA5245" t="s">
        <v>2025</v>
      </c>
    </row>
    <row r="5246" spans="1:27" ht="15" customHeight="1">
      <c r="A5246" s="962" t="s">
        <v>254</v>
      </c>
      <c r="B5246" t="s">
        <v>321</v>
      </c>
      <c r="C5246" t="s">
        <v>13</v>
      </c>
      <c r="D5246" t="s">
        <v>11</v>
      </c>
      <c r="E5246" t="s">
        <v>610</v>
      </c>
      <c r="F5246" t="s">
        <v>375</v>
      </c>
      <c r="H5246" t="s">
        <v>630</v>
      </c>
      <c r="I5246" t="s">
        <v>353</v>
      </c>
      <c r="K5246" t="s">
        <v>333</v>
      </c>
      <c r="L5246" t="s">
        <v>354</v>
      </c>
      <c r="M5246" t="s">
        <v>58</v>
      </c>
      <c r="O5246" t="s">
        <v>335</v>
      </c>
      <c r="P5246" t="s">
        <v>336</v>
      </c>
      <c r="Q5246" t="s">
        <v>337</v>
      </c>
      <c r="R5246">
        <v>569</v>
      </c>
      <c r="U5246">
        <v>569.15</v>
      </c>
      <c r="V5246">
        <v>28.46</v>
      </c>
      <c r="W5246">
        <v>0.1</v>
      </c>
      <c r="X5246">
        <v>0</v>
      </c>
      <c r="Y5246">
        <v>500000000</v>
      </c>
      <c r="Z5246">
        <v>0</v>
      </c>
      <c r="AA5246" t="s">
        <v>2028</v>
      </c>
    </row>
    <row r="5247" spans="1:27" ht="15" customHeight="1">
      <c r="A5247" s="962" t="s">
        <v>254</v>
      </c>
      <c r="B5247" t="s">
        <v>324</v>
      </c>
      <c r="C5247" t="s">
        <v>13</v>
      </c>
      <c r="D5247" t="s">
        <v>11</v>
      </c>
      <c r="E5247" t="s">
        <v>610</v>
      </c>
      <c r="F5247" t="s">
        <v>375</v>
      </c>
      <c r="L5247" t="s">
        <v>1977</v>
      </c>
      <c r="N5247" t="s">
        <v>230</v>
      </c>
      <c r="O5247" t="s">
        <v>349</v>
      </c>
      <c r="P5247" t="s">
        <v>1978</v>
      </c>
      <c r="Q5247" t="s">
        <v>2003</v>
      </c>
      <c r="R5247">
        <v>4.58</v>
      </c>
      <c r="X5247">
        <v>0</v>
      </c>
      <c r="Y5247">
        <v>500000000</v>
      </c>
      <c r="AA5247" t="s">
        <v>2025</v>
      </c>
    </row>
    <row r="5248" spans="1:27" ht="15" customHeight="1">
      <c r="A5248" s="962" t="s">
        <v>255</v>
      </c>
      <c r="B5248" t="s">
        <v>322</v>
      </c>
      <c r="C5248" t="s">
        <v>13</v>
      </c>
      <c r="D5248" t="s">
        <v>11</v>
      </c>
      <c r="E5248" t="s">
        <v>610</v>
      </c>
      <c r="F5248" t="s">
        <v>375</v>
      </c>
      <c r="H5248" t="s">
        <v>848</v>
      </c>
      <c r="I5248" t="s">
        <v>853</v>
      </c>
      <c r="J5248" t="s">
        <v>848</v>
      </c>
      <c r="K5248" t="s">
        <v>849</v>
      </c>
      <c r="L5248" t="s">
        <v>1993</v>
      </c>
      <c r="M5248" t="s">
        <v>55</v>
      </c>
      <c r="O5248" t="s">
        <v>361</v>
      </c>
      <c r="P5248" t="s">
        <v>667</v>
      </c>
      <c r="Q5248" t="s">
        <v>668</v>
      </c>
      <c r="R5248">
        <v>0.12</v>
      </c>
      <c r="X5248">
        <v>0</v>
      </c>
      <c r="Y5248">
        <v>500000000</v>
      </c>
      <c r="AA5248" t="s">
        <v>2025</v>
      </c>
    </row>
    <row r="5249" spans="1:27" ht="15" customHeight="1">
      <c r="A5249" s="962" t="s">
        <v>255</v>
      </c>
      <c r="B5249" t="s">
        <v>301</v>
      </c>
      <c r="C5249" t="s">
        <v>13</v>
      </c>
      <c r="D5249" t="s">
        <v>11</v>
      </c>
      <c r="E5249" t="s">
        <v>610</v>
      </c>
      <c r="F5249" t="s">
        <v>375</v>
      </c>
      <c r="H5249" t="s">
        <v>856</v>
      </c>
      <c r="I5249" t="s">
        <v>853</v>
      </c>
      <c r="J5249" t="s">
        <v>848</v>
      </c>
      <c r="K5249" t="s">
        <v>849</v>
      </c>
      <c r="L5249" t="s">
        <v>857</v>
      </c>
      <c r="M5249" t="s">
        <v>55</v>
      </c>
      <c r="O5249" t="s">
        <v>361</v>
      </c>
      <c r="P5249" t="s">
        <v>851</v>
      </c>
      <c r="Q5249" t="s">
        <v>337</v>
      </c>
      <c r="R5249">
        <v>18.100000000000001</v>
      </c>
      <c r="X5249">
        <v>0</v>
      </c>
      <c r="Y5249">
        <v>500000000</v>
      </c>
      <c r="AA5249" t="s">
        <v>2025</v>
      </c>
    </row>
    <row r="5250" spans="1:27" ht="15" customHeight="1">
      <c r="A5250" s="962" t="s">
        <v>255</v>
      </c>
      <c r="B5250" t="s">
        <v>307</v>
      </c>
      <c r="C5250" t="s">
        <v>13</v>
      </c>
      <c r="D5250" t="s">
        <v>11</v>
      </c>
      <c r="E5250" t="s">
        <v>610</v>
      </c>
      <c r="F5250" t="s">
        <v>375</v>
      </c>
      <c r="H5250" t="s">
        <v>858</v>
      </c>
      <c r="I5250" t="s">
        <v>853</v>
      </c>
      <c r="J5250" t="s">
        <v>848</v>
      </c>
      <c r="K5250" t="s">
        <v>849</v>
      </c>
      <c r="L5250" t="s">
        <v>859</v>
      </c>
      <c r="M5250" t="s">
        <v>55</v>
      </c>
      <c r="O5250" t="s">
        <v>361</v>
      </c>
      <c r="P5250" t="s">
        <v>851</v>
      </c>
      <c r="Q5250" t="s">
        <v>337</v>
      </c>
      <c r="R5250">
        <v>0.25</v>
      </c>
      <c r="X5250">
        <v>0</v>
      </c>
      <c r="Y5250">
        <v>500000000</v>
      </c>
      <c r="AA5250" t="s">
        <v>2025</v>
      </c>
    </row>
    <row r="5251" spans="1:27" ht="15" customHeight="1">
      <c r="A5251" s="962" t="s">
        <v>255</v>
      </c>
      <c r="B5251" t="s">
        <v>315</v>
      </c>
      <c r="C5251" t="s">
        <v>13</v>
      </c>
      <c r="D5251" t="s">
        <v>11</v>
      </c>
      <c r="E5251" t="s">
        <v>610</v>
      </c>
      <c r="F5251" t="s">
        <v>375</v>
      </c>
      <c r="H5251" t="s">
        <v>860</v>
      </c>
      <c r="I5251" t="s">
        <v>853</v>
      </c>
      <c r="J5251" t="s">
        <v>848</v>
      </c>
      <c r="K5251" t="s">
        <v>849</v>
      </c>
      <c r="L5251" t="s">
        <v>861</v>
      </c>
      <c r="M5251" t="s">
        <v>55</v>
      </c>
      <c r="O5251" t="s">
        <v>361</v>
      </c>
      <c r="P5251" t="s">
        <v>851</v>
      </c>
      <c r="Q5251" t="s">
        <v>337</v>
      </c>
      <c r="R5251">
        <v>0</v>
      </c>
      <c r="X5251">
        <v>0</v>
      </c>
      <c r="Y5251">
        <v>500000000</v>
      </c>
      <c r="AA5251" t="s">
        <v>2025</v>
      </c>
    </row>
    <row r="5252" spans="1:27" ht="15" customHeight="1">
      <c r="A5252" s="962" t="s">
        <v>255</v>
      </c>
      <c r="B5252" t="s">
        <v>308</v>
      </c>
      <c r="C5252" t="s">
        <v>13</v>
      </c>
      <c r="D5252" t="s">
        <v>11</v>
      </c>
      <c r="E5252" t="s">
        <v>610</v>
      </c>
      <c r="F5252" t="s">
        <v>375</v>
      </c>
      <c r="H5252" t="s">
        <v>862</v>
      </c>
      <c r="I5252" t="s">
        <v>853</v>
      </c>
      <c r="J5252" t="s">
        <v>848</v>
      </c>
      <c r="K5252" t="s">
        <v>849</v>
      </c>
      <c r="L5252" t="s">
        <v>863</v>
      </c>
      <c r="M5252" t="s">
        <v>55</v>
      </c>
      <c r="O5252" t="s">
        <v>361</v>
      </c>
      <c r="P5252" t="s">
        <v>851</v>
      </c>
      <c r="Q5252" t="s">
        <v>337</v>
      </c>
      <c r="R5252">
        <v>0.25</v>
      </c>
      <c r="X5252">
        <v>0</v>
      </c>
      <c r="Y5252">
        <v>500000000</v>
      </c>
      <c r="AA5252" t="s">
        <v>2025</v>
      </c>
    </row>
    <row r="5253" spans="1:27" ht="15" customHeight="1">
      <c r="A5253" s="962" t="s">
        <v>255</v>
      </c>
      <c r="B5253" t="s">
        <v>311</v>
      </c>
      <c r="C5253" t="s">
        <v>13</v>
      </c>
      <c r="D5253" t="s">
        <v>11</v>
      </c>
      <c r="E5253" t="s">
        <v>610</v>
      </c>
      <c r="F5253" t="s">
        <v>375</v>
      </c>
      <c r="H5253" t="s">
        <v>864</v>
      </c>
      <c r="I5253" t="s">
        <v>853</v>
      </c>
      <c r="J5253" t="s">
        <v>848</v>
      </c>
      <c r="K5253" t="s">
        <v>849</v>
      </c>
      <c r="L5253" t="s">
        <v>865</v>
      </c>
      <c r="M5253" t="s">
        <v>55</v>
      </c>
      <c r="O5253" t="s">
        <v>361</v>
      </c>
      <c r="P5253" t="s">
        <v>851</v>
      </c>
      <c r="Q5253" t="s">
        <v>337</v>
      </c>
      <c r="R5253">
        <v>13.1</v>
      </c>
      <c r="X5253">
        <v>0</v>
      </c>
      <c r="Y5253">
        <v>500000000</v>
      </c>
      <c r="AA5253" t="s">
        <v>2025</v>
      </c>
    </row>
    <row r="5254" spans="1:27" ht="15" customHeight="1">
      <c r="A5254" s="962" t="s">
        <v>255</v>
      </c>
      <c r="B5254" t="s">
        <v>312</v>
      </c>
      <c r="C5254" t="s">
        <v>13</v>
      </c>
      <c r="D5254" t="s">
        <v>11</v>
      </c>
      <c r="E5254" t="s">
        <v>610</v>
      </c>
      <c r="F5254" t="s">
        <v>375</v>
      </c>
      <c r="H5254" t="s">
        <v>866</v>
      </c>
      <c r="I5254" t="s">
        <v>853</v>
      </c>
      <c r="J5254" t="s">
        <v>848</v>
      </c>
      <c r="K5254" t="s">
        <v>849</v>
      </c>
      <c r="L5254" t="s">
        <v>867</v>
      </c>
      <c r="M5254" t="s">
        <v>55</v>
      </c>
      <c r="O5254" t="s">
        <v>361</v>
      </c>
      <c r="P5254" t="s">
        <v>851</v>
      </c>
      <c r="Q5254" t="s">
        <v>337</v>
      </c>
      <c r="R5254">
        <v>0.33</v>
      </c>
      <c r="X5254">
        <v>0</v>
      </c>
      <c r="Y5254">
        <v>500000000</v>
      </c>
      <c r="AA5254" t="s">
        <v>2025</v>
      </c>
    </row>
    <row r="5255" spans="1:27" ht="15" customHeight="1">
      <c r="A5255" s="962" t="s">
        <v>255</v>
      </c>
      <c r="B5255" t="s">
        <v>300</v>
      </c>
      <c r="C5255" t="s">
        <v>13</v>
      </c>
      <c r="D5255" t="s">
        <v>11</v>
      </c>
      <c r="E5255" t="s">
        <v>610</v>
      </c>
      <c r="F5255" t="s">
        <v>375</v>
      </c>
      <c r="I5255" t="s">
        <v>853</v>
      </c>
      <c r="K5255" t="s">
        <v>849</v>
      </c>
      <c r="L5255" t="s">
        <v>857</v>
      </c>
      <c r="M5255" t="s">
        <v>55</v>
      </c>
      <c r="O5255" t="s">
        <v>361</v>
      </c>
      <c r="P5255" t="s">
        <v>851</v>
      </c>
      <c r="Q5255" t="s">
        <v>337</v>
      </c>
      <c r="R5255">
        <v>18.100000000000001</v>
      </c>
      <c r="X5255">
        <v>0</v>
      </c>
      <c r="Y5255">
        <v>500000000</v>
      </c>
      <c r="AA5255" t="s">
        <v>2025</v>
      </c>
    </row>
    <row r="5256" spans="1:27" ht="15" customHeight="1">
      <c r="A5256" s="962" t="s">
        <v>255</v>
      </c>
      <c r="B5256" t="s">
        <v>298</v>
      </c>
      <c r="C5256" t="s">
        <v>13</v>
      </c>
      <c r="D5256" t="s">
        <v>11</v>
      </c>
      <c r="E5256" t="s">
        <v>610</v>
      </c>
      <c r="F5256" t="s">
        <v>375</v>
      </c>
      <c r="R5256">
        <v>18.100000000000001</v>
      </c>
      <c r="X5256">
        <v>0</v>
      </c>
      <c r="Y5256">
        <v>500000000</v>
      </c>
      <c r="AA5256" t="s">
        <v>2025</v>
      </c>
    </row>
    <row r="5257" spans="1:27" ht="15" customHeight="1">
      <c r="A5257" s="962" t="s">
        <v>255</v>
      </c>
      <c r="B5257" t="s">
        <v>297</v>
      </c>
      <c r="C5257" t="s">
        <v>13</v>
      </c>
      <c r="D5257" t="s">
        <v>11</v>
      </c>
      <c r="E5257" t="s">
        <v>610</v>
      </c>
      <c r="F5257" t="s">
        <v>375</v>
      </c>
      <c r="R5257">
        <v>18.100000000000001</v>
      </c>
      <c r="X5257">
        <v>0</v>
      </c>
      <c r="Y5257">
        <v>500000000</v>
      </c>
      <c r="AA5257" t="s">
        <v>2025</v>
      </c>
    </row>
    <row r="5258" spans="1:27" ht="15" customHeight="1">
      <c r="A5258" s="962" t="s">
        <v>255</v>
      </c>
      <c r="B5258" t="s">
        <v>288</v>
      </c>
      <c r="C5258" t="s">
        <v>13</v>
      </c>
      <c r="D5258" t="s">
        <v>11</v>
      </c>
      <c r="E5258" t="s">
        <v>610</v>
      </c>
      <c r="F5258" t="s">
        <v>375</v>
      </c>
      <c r="R5258">
        <v>18.100000000000001</v>
      </c>
      <c r="X5258">
        <v>0</v>
      </c>
      <c r="Y5258">
        <v>500000000</v>
      </c>
      <c r="AA5258" t="s">
        <v>2025</v>
      </c>
    </row>
    <row r="5259" spans="1:27" ht="15" customHeight="1">
      <c r="A5259" s="962" t="s">
        <v>255</v>
      </c>
      <c r="B5259" t="s">
        <v>287</v>
      </c>
      <c r="C5259" t="s">
        <v>13</v>
      </c>
      <c r="D5259" t="s">
        <v>11</v>
      </c>
      <c r="E5259" t="s">
        <v>610</v>
      </c>
      <c r="F5259" t="s">
        <v>375</v>
      </c>
      <c r="R5259">
        <v>32</v>
      </c>
      <c r="X5259">
        <v>0</v>
      </c>
      <c r="Y5259">
        <v>500000000</v>
      </c>
      <c r="AA5259" t="s">
        <v>2025</v>
      </c>
    </row>
    <row r="5260" spans="1:27" ht="15" customHeight="1">
      <c r="A5260" s="962" t="s">
        <v>255</v>
      </c>
      <c r="B5260" t="s">
        <v>306</v>
      </c>
      <c r="C5260" t="s">
        <v>13</v>
      </c>
      <c r="D5260" t="s">
        <v>11</v>
      </c>
      <c r="E5260" t="s">
        <v>610</v>
      </c>
      <c r="F5260" t="s">
        <v>375</v>
      </c>
      <c r="I5260" t="s">
        <v>853</v>
      </c>
      <c r="K5260" t="s">
        <v>849</v>
      </c>
      <c r="L5260" t="s">
        <v>1994</v>
      </c>
      <c r="M5260" t="s">
        <v>55</v>
      </c>
      <c r="O5260" t="s">
        <v>361</v>
      </c>
      <c r="P5260" t="s">
        <v>851</v>
      </c>
      <c r="Q5260" t="s">
        <v>337</v>
      </c>
      <c r="R5260">
        <v>0.5</v>
      </c>
      <c r="X5260">
        <v>0</v>
      </c>
      <c r="Y5260">
        <v>500000000</v>
      </c>
      <c r="AA5260" t="s">
        <v>2025</v>
      </c>
    </row>
    <row r="5261" spans="1:27" ht="15" customHeight="1">
      <c r="A5261" s="962" t="s">
        <v>255</v>
      </c>
      <c r="B5261" t="s">
        <v>305</v>
      </c>
      <c r="C5261" t="s">
        <v>13</v>
      </c>
      <c r="D5261" t="s">
        <v>11</v>
      </c>
      <c r="E5261" t="s">
        <v>610</v>
      </c>
      <c r="F5261" t="s">
        <v>375</v>
      </c>
      <c r="R5261">
        <v>13.9</v>
      </c>
      <c r="X5261">
        <v>0</v>
      </c>
      <c r="Y5261">
        <v>500000000</v>
      </c>
      <c r="AA5261" t="s">
        <v>2025</v>
      </c>
    </row>
    <row r="5262" spans="1:27" ht="15" customHeight="1">
      <c r="A5262" s="962" t="s">
        <v>255</v>
      </c>
      <c r="B5262" t="s">
        <v>309</v>
      </c>
      <c r="C5262" t="s">
        <v>13</v>
      </c>
      <c r="D5262" t="s">
        <v>11</v>
      </c>
      <c r="E5262" t="s">
        <v>610</v>
      </c>
      <c r="F5262" t="s">
        <v>375</v>
      </c>
      <c r="I5262" t="s">
        <v>853</v>
      </c>
      <c r="K5262" t="s">
        <v>849</v>
      </c>
      <c r="L5262" t="s">
        <v>1995</v>
      </c>
      <c r="M5262" t="s">
        <v>55</v>
      </c>
      <c r="O5262" t="s">
        <v>361</v>
      </c>
      <c r="P5262" t="s">
        <v>851</v>
      </c>
      <c r="Q5262" t="s">
        <v>337</v>
      </c>
      <c r="R5262">
        <v>13.4</v>
      </c>
      <c r="X5262">
        <v>0</v>
      </c>
      <c r="Y5262">
        <v>500000000</v>
      </c>
      <c r="AA5262" t="s">
        <v>2025</v>
      </c>
    </row>
    <row r="5263" spans="1:27" ht="15" customHeight="1">
      <c r="A5263" s="962" t="s">
        <v>255</v>
      </c>
      <c r="B5263" t="s">
        <v>313</v>
      </c>
      <c r="C5263" t="s">
        <v>13</v>
      </c>
      <c r="D5263" t="s">
        <v>11</v>
      </c>
      <c r="E5263" t="s">
        <v>610</v>
      </c>
      <c r="F5263" t="s">
        <v>375</v>
      </c>
      <c r="I5263" t="s">
        <v>853</v>
      </c>
      <c r="K5263" t="s">
        <v>849</v>
      </c>
      <c r="L5263" t="s">
        <v>861</v>
      </c>
      <c r="M5263" t="s">
        <v>55</v>
      </c>
      <c r="O5263" t="s">
        <v>361</v>
      </c>
      <c r="P5263" t="s">
        <v>851</v>
      </c>
      <c r="Q5263" t="s">
        <v>337</v>
      </c>
      <c r="R5263">
        <v>0</v>
      </c>
      <c r="X5263">
        <v>0</v>
      </c>
      <c r="Y5263">
        <v>500000000</v>
      </c>
      <c r="AA5263" t="s">
        <v>2025</v>
      </c>
    </row>
    <row r="5264" spans="1:27" ht="15" customHeight="1">
      <c r="A5264" s="962" t="s">
        <v>257</v>
      </c>
      <c r="B5264" t="s">
        <v>290</v>
      </c>
      <c r="C5264" t="s">
        <v>13</v>
      </c>
      <c r="D5264" t="s">
        <v>11</v>
      </c>
      <c r="E5264" t="s">
        <v>610</v>
      </c>
      <c r="F5264" t="s">
        <v>375</v>
      </c>
      <c r="J5264" t="s">
        <v>1996</v>
      </c>
      <c r="R5264">
        <v>0</v>
      </c>
      <c r="S5264">
        <v>0</v>
      </c>
      <c r="T5264">
        <v>0</v>
      </c>
      <c r="X5264">
        <v>0</v>
      </c>
      <c r="Y5264">
        <v>500000000</v>
      </c>
      <c r="AA5264" t="s">
        <v>2029</v>
      </c>
    </row>
    <row r="5265" spans="1:27" ht="15" customHeight="1">
      <c r="A5265" s="962" t="s">
        <v>257</v>
      </c>
      <c r="B5265" t="s">
        <v>292</v>
      </c>
      <c r="C5265" t="s">
        <v>13</v>
      </c>
      <c r="D5265" t="s">
        <v>11</v>
      </c>
      <c r="E5265" t="s">
        <v>610</v>
      </c>
      <c r="F5265" t="s">
        <v>375</v>
      </c>
      <c r="J5265" t="s">
        <v>1997</v>
      </c>
      <c r="R5265">
        <v>286</v>
      </c>
      <c r="X5265">
        <v>0</v>
      </c>
      <c r="Y5265">
        <v>500000000</v>
      </c>
      <c r="AA5265" t="s">
        <v>2025</v>
      </c>
    </row>
    <row r="5266" spans="1:27" ht="15" customHeight="1">
      <c r="A5266" s="962" t="s">
        <v>257</v>
      </c>
      <c r="B5266" t="s">
        <v>295</v>
      </c>
      <c r="C5266" t="s">
        <v>13</v>
      </c>
      <c r="D5266" t="s">
        <v>11</v>
      </c>
      <c r="E5266" t="s">
        <v>610</v>
      </c>
      <c r="F5266" t="s">
        <v>375</v>
      </c>
      <c r="J5266" t="s">
        <v>1998</v>
      </c>
      <c r="R5266">
        <v>0</v>
      </c>
      <c r="S5266">
        <v>0</v>
      </c>
      <c r="T5266">
        <v>0</v>
      </c>
      <c r="X5266">
        <v>0</v>
      </c>
      <c r="Y5266">
        <v>500000000</v>
      </c>
      <c r="AA5266" t="s">
        <v>2029</v>
      </c>
    </row>
    <row r="5267" spans="1:27" ht="15" customHeight="1">
      <c r="A5267" s="962" t="s">
        <v>257</v>
      </c>
      <c r="B5267" t="s">
        <v>296</v>
      </c>
      <c r="C5267" t="s">
        <v>13</v>
      </c>
      <c r="D5267" t="s">
        <v>11</v>
      </c>
      <c r="E5267" t="s">
        <v>610</v>
      </c>
      <c r="F5267" t="s">
        <v>375</v>
      </c>
      <c r="H5267" t="s">
        <v>906</v>
      </c>
      <c r="I5267" t="s">
        <v>880</v>
      </c>
      <c r="J5267" t="s">
        <v>907</v>
      </c>
      <c r="K5267" t="s">
        <v>849</v>
      </c>
      <c r="L5267" t="s">
        <v>908</v>
      </c>
      <c r="M5267" t="s">
        <v>74</v>
      </c>
      <c r="O5267" t="s">
        <v>361</v>
      </c>
      <c r="P5267" t="s">
        <v>851</v>
      </c>
      <c r="Q5267" t="s">
        <v>337</v>
      </c>
      <c r="R5267">
        <v>126</v>
      </c>
      <c r="X5267">
        <v>0</v>
      </c>
      <c r="Y5267">
        <v>500000000</v>
      </c>
      <c r="AA5267" t="s">
        <v>2025</v>
      </c>
    </row>
    <row r="5268" spans="1:27" ht="15" customHeight="1">
      <c r="A5268" s="962" t="s">
        <v>257</v>
      </c>
      <c r="B5268" t="s">
        <v>316</v>
      </c>
      <c r="C5268" t="s">
        <v>13</v>
      </c>
      <c r="D5268" t="s">
        <v>11</v>
      </c>
      <c r="E5268" t="s">
        <v>610</v>
      </c>
      <c r="F5268" t="s">
        <v>375</v>
      </c>
      <c r="H5268" t="s">
        <v>909</v>
      </c>
      <c r="I5268" t="s">
        <v>880</v>
      </c>
      <c r="J5268" t="s">
        <v>890</v>
      </c>
      <c r="K5268" t="s">
        <v>849</v>
      </c>
      <c r="L5268" t="s">
        <v>910</v>
      </c>
      <c r="M5268" t="s">
        <v>74</v>
      </c>
      <c r="O5268" t="s">
        <v>361</v>
      </c>
      <c r="P5268" t="s">
        <v>851</v>
      </c>
      <c r="Q5268" t="s">
        <v>337</v>
      </c>
      <c r="R5268">
        <v>46</v>
      </c>
      <c r="X5268">
        <v>0</v>
      </c>
      <c r="Y5268">
        <v>500000000</v>
      </c>
      <c r="AA5268" t="s">
        <v>2025</v>
      </c>
    </row>
    <row r="5269" spans="1:27" ht="15" customHeight="1">
      <c r="A5269" s="962" t="s">
        <v>257</v>
      </c>
      <c r="B5269" t="s">
        <v>289</v>
      </c>
      <c r="C5269" t="s">
        <v>13</v>
      </c>
      <c r="D5269" t="s">
        <v>11</v>
      </c>
      <c r="E5269" t="s">
        <v>610</v>
      </c>
      <c r="F5269" t="s">
        <v>375</v>
      </c>
      <c r="H5269" t="s">
        <v>904</v>
      </c>
      <c r="I5269" t="s">
        <v>880</v>
      </c>
      <c r="J5269" t="s">
        <v>884</v>
      </c>
      <c r="K5269" t="s">
        <v>849</v>
      </c>
      <c r="L5269" t="s">
        <v>905</v>
      </c>
      <c r="M5269" t="s">
        <v>74</v>
      </c>
      <c r="O5269" t="s">
        <v>361</v>
      </c>
      <c r="P5269" t="s">
        <v>851</v>
      </c>
      <c r="Q5269" t="s">
        <v>337</v>
      </c>
      <c r="R5269">
        <v>501</v>
      </c>
      <c r="X5269">
        <v>0</v>
      </c>
      <c r="Y5269">
        <v>500000000</v>
      </c>
      <c r="AA5269" t="s">
        <v>2025</v>
      </c>
    </row>
    <row r="5270" spans="1:27" ht="15" customHeight="1">
      <c r="A5270" s="962" t="s">
        <v>257</v>
      </c>
      <c r="B5270" t="s">
        <v>309</v>
      </c>
      <c r="C5270" t="s">
        <v>13</v>
      </c>
      <c r="D5270" t="s">
        <v>11</v>
      </c>
      <c r="E5270" t="s">
        <v>610</v>
      </c>
      <c r="F5270" t="s">
        <v>375</v>
      </c>
      <c r="I5270" t="s">
        <v>887</v>
      </c>
      <c r="J5270" t="s">
        <v>884</v>
      </c>
      <c r="K5270" t="s">
        <v>849</v>
      </c>
      <c r="L5270" t="s">
        <v>888</v>
      </c>
      <c r="M5270" t="s">
        <v>74</v>
      </c>
      <c r="O5270" t="s">
        <v>361</v>
      </c>
      <c r="P5270" t="s">
        <v>851</v>
      </c>
      <c r="Q5270" t="s">
        <v>337</v>
      </c>
      <c r="R5270">
        <v>31</v>
      </c>
      <c r="X5270">
        <v>0</v>
      </c>
      <c r="Y5270">
        <v>500000000</v>
      </c>
      <c r="AA5270" t="s">
        <v>2025</v>
      </c>
    </row>
    <row r="5271" spans="1:27" ht="15" customHeight="1">
      <c r="A5271" s="962" t="s">
        <v>257</v>
      </c>
      <c r="B5271" t="s">
        <v>291</v>
      </c>
      <c r="C5271" t="s">
        <v>13</v>
      </c>
      <c r="D5271" t="s">
        <v>11</v>
      </c>
      <c r="E5271" t="s">
        <v>610</v>
      </c>
      <c r="F5271" t="s">
        <v>375</v>
      </c>
      <c r="H5271" t="s">
        <v>904</v>
      </c>
      <c r="I5271" t="s">
        <v>880</v>
      </c>
      <c r="J5271" t="s">
        <v>884</v>
      </c>
      <c r="K5271" t="s">
        <v>849</v>
      </c>
      <c r="L5271" t="s">
        <v>905</v>
      </c>
      <c r="M5271" t="s">
        <v>74</v>
      </c>
      <c r="O5271" t="s">
        <v>361</v>
      </c>
      <c r="P5271" t="s">
        <v>851</v>
      </c>
      <c r="Q5271" t="s">
        <v>337</v>
      </c>
      <c r="R5271">
        <v>375</v>
      </c>
      <c r="X5271">
        <v>0</v>
      </c>
      <c r="Y5271">
        <v>500000000</v>
      </c>
      <c r="AA5271" t="s">
        <v>2025</v>
      </c>
    </row>
    <row r="5272" spans="1:27" ht="15" customHeight="1">
      <c r="A5272" s="962" t="s">
        <v>257</v>
      </c>
      <c r="B5272" t="s">
        <v>288</v>
      </c>
      <c r="C5272" t="s">
        <v>13</v>
      </c>
      <c r="D5272" t="s">
        <v>11</v>
      </c>
      <c r="E5272" t="s">
        <v>610</v>
      </c>
      <c r="F5272" t="s">
        <v>375</v>
      </c>
      <c r="R5272">
        <v>501</v>
      </c>
      <c r="X5272">
        <v>0</v>
      </c>
      <c r="Y5272">
        <v>500000000</v>
      </c>
      <c r="AA5272" t="s">
        <v>2025</v>
      </c>
    </row>
    <row r="5273" spans="1:27" ht="15" customHeight="1">
      <c r="A5273" s="962" t="s">
        <v>257</v>
      </c>
      <c r="B5273" t="s">
        <v>287</v>
      </c>
      <c r="C5273" t="s">
        <v>13</v>
      </c>
      <c r="D5273" t="s">
        <v>11</v>
      </c>
      <c r="E5273" t="s">
        <v>610</v>
      </c>
      <c r="F5273" t="s">
        <v>375</v>
      </c>
      <c r="R5273">
        <v>577</v>
      </c>
      <c r="X5273">
        <v>0</v>
      </c>
      <c r="Y5273">
        <v>500000000</v>
      </c>
      <c r="AA5273" t="s">
        <v>2025</v>
      </c>
    </row>
    <row r="5274" spans="1:27" ht="15" customHeight="1">
      <c r="A5274" s="962" t="s">
        <v>257</v>
      </c>
      <c r="B5274" t="s">
        <v>305</v>
      </c>
      <c r="C5274" t="s">
        <v>13</v>
      </c>
      <c r="D5274" t="s">
        <v>11</v>
      </c>
      <c r="E5274" t="s">
        <v>610</v>
      </c>
      <c r="F5274" t="s">
        <v>375</v>
      </c>
      <c r="R5274">
        <v>76.900000000000006</v>
      </c>
      <c r="X5274">
        <v>0</v>
      </c>
      <c r="Y5274">
        <v>500000000</v>
      </c>
      <c r="AA5274" t="s">
        <v>2025</v>
      </c>
    </row>
    <row r="5275" spans="1:27" ht="15" customHeight="1">
      <c r="A5275" s="962" t="s">
        <v>257</v>
      </c>
      <c r="B5275" t="s">
        <v>321</v>
      </c>
      <c r="C5275" t="s">
        <v>13</v>
      </c>
      <c r="D5275" t="s">
        <v>11</v>
      </c>
      <c r="E5275" t="s">
        <v>610</v>
      </c>
      <c r="F5275" t="s">
        <v>375</v>
      </c>
      <c r="H5275" t="s">
        <v>631</v>
      </c>
      <c r="I5275" t="s">
        <v>353</v>
      </c>
      <c r="K5275" t="s">
        <v>333</v>
      </c>
      <c r="L5275" t="s">
        <v>356</v>
      </c>
      <c r="M5275" t="s">
        <v>59</v>
      </c>
      <c r="O5275" t="s">
        <v>335</v>
      </c>
      <c r="P5275" t="s">
        <v>336</v>
      </c>
      <c r="Q5275" t="s">
        <v>337</v>
      </c>
      <c r="R5275">
        <v>491</v>
      </c>
      <c r="U5275">
        <v>491</v>
      </c>
      <c r="V5275">
        <v>24.55</v>
      </c>
      <c r="W5275">
        <v>0.1</v>
      </c>
      <c r="X5275">
        <v>0</v>
      </c>
      <c r="Y5275">
        <v>500000000</v>
      </c>
      <c r="Z5275">
        <v>0</v>
      </c>
      <c r="AA5275" t="s">
        <v>2028</v>
      </c>
    </row>
    <row r="5276" spans="1:27" ht="15" customHeight="1">
      <c r="A5276" s="962" t="s">
        <v>257</v>
      </c>
      <c r="B5276" t="s">
        <v>310</v>
      </c>
      <c r="C5276" t="s">
        <v>13</v>
      </c>
      <c r="D5276" t="s">
        <v>11</v>
      </c>
      <c r="E5276" t="s">
        <v>610</v>
      </c>
      <c r="F5276" t="s">
        <v>375</v>
      </c>
      <c r="H5276" t="s">
        <v>911</v>
      </c>
      <c r="I5276" t="s">
        <v>887</v>
      </c>
      <c r="J5276" t="s">
        <v>884</v>
      </c>
      <c r="K5276" t="s">
        <v>849</v>
      </c>
      <c r="L5276" t="s">
        <v>888</v>
      </c>
      <c r="M5276" t="s">
        <v>74</v>
      </c>
      <c r="O5276" t="s">
        <v>361</v>
      </c>
      <c r="P5276" t="s">
        <v>851</v>
      </c>
      <c r="Q5276" t="s">
        <v>337</v>
      </c>
      <c r="R5276">
        <v>31</v>
      </c>
      <c r="X5276">
        <v>0</v>
      </c>
      <c r="Y5276">
        <v>500000000</v>
      </c>
      <c r="AA5276" t="s">
        <v>2025</v>
      </c>
    </row>
    <row r="5277" spans="1:27" ht="15" customHeight="1">
      <c r="A5277" s="962" t="s">
        <v>257</v>
      </c>
      <c r="B5277" t="s">
        <v>294</v>
      </c>
      <c r="C5277" t="s">
        <v>13</v>
      </c>
      <c r="D5277" t="s">
        <v>11</v>
      </c>
      <c r="E5277" t="s">
        <v>610</v>
      </c>
      <c r="F5277" t="s">
        <v>375</v>
      </c>
      <c r="G5277" t="s">
        <v>632</v>
      </c>
      <c r="I5277" t="s">
        <v>358</v>
      </c>
      <c r="J5277" t="s">
        <v>618</v>
      </c>
      <c r="K5277" t="s">
        <v>333</v>
      </c>
      <c r="L5277" t="s">
        <v>360</v>
      </c>
      <c r="M5277" t="s">
        <v>63</v>
      </c>
      <c r="O5277" t="s">
        <v>361</v>
      </c>
      <c r="P5277" t="s">
        <v>336</v>
      </c>
      <c r="Q5277" t="s">
        <v>337</v>
      </c>
      <c r="R5277">
        <v>88.5</v>
      </c>
      <c r="U5277">
        <v>88.55</v>
      </c>
      <c r="V5277">
        <v>4.43</v>
      </c>
      <c r="W5277">
        <v>0.1</v>
      </c>
      <c r="X5277">
        <v>0</v>
      </c>
      <c r="Y5277">
        <v>500000000</v>
      </c>
      <c r="Z5277">
        <v>0</v>
      </c>
      <c r="AA5277" t="s">
        <v>2028</v>
      </c>
    </row>
    <row r="5278" spans="1:27" ht="15" customHeight="1">
      <c r="A5278" s="962" t="s">
        <v>257</v>
      </c>
      <c r="B5278" t="s">
        <v>293</v>
      </c>
      <c r="C5278" t="s">
        <v>13</v>
      </c>
      <c r="D5278" t="s">
        <v>11</v>
      </c>
      <c r="E5278" t="s">
        <v>610</v>
      </c>
      <c r="F5278" t="s">
        <v>375</v>
      </c>
      <c r="R5278">
        <v>88.5</v>
      </c>
      <c r="X5278">
        <v>0</v>
      </c>
      <c r="Y5278">
        <v>500000000</v>
      </c>
      <c r="AA5278" t="s">
        <v>2025</v>
      </c>
    </row>
    <row r="5279" spans="1:27" ht="15" customHeight="1">
      <c r="A5279" s="962" t="s">
        <v>259</v>
      </c>
      <c r="B5279" t="s">
        <v>300</v>
      </c>
      <c r="C5279" t="s">
        <v>13</v>
      </c>
      <c r="D5279" t="s">
        <v>11</v>
      </c>
      <c r="E5279" t="s">
        <v>610</v>
      </c>
      <c r="F5279" t="s">
        <v>375</v>
      </c>
      <c r="H5279" t="s">
        <v>913</v>
      </c>
      <c r="I5279" t="s">
        <v>893</v>
      </c>
      <c r="J5279" t="s">
        <v>894</v>
      </c>
      <c r="K5279" t="s">
        <v>849</v>
      </c>
      <c r="L5279" t="s">
        <v>897</v>
      </c>
      <c r="M5279" t="s">
        <v>75</v>
      </c>
      <c r="O5279" t="s">
        <v>361</v>
      </c>
      <c r="P5279" t="s">
        <v>851</v>
      </c>
      <c r="Q5279" t="s">
        <v>337</v>
      </c>
      <c r="R5279">
        <v>115</v>
      </c>
      <c r="X5279">
        <v>0</v>
      </c>
      <c r="Y5279">
        <v>500000000</v>
      </c>
      <c r="AA5279" t="s">
        <v>2025</v>
      </c>
    </row>
    <row r="5280" spans="1:27" ht="15" customHeight="1">
      <c r="A5280" s="962" t="s">
        <v>259</v>
      </c>
      <c r="B5280" t="s">
        <v>298</v>
      </c>
      <c r="C5280" t="s">
        <v>13</v>
      </c>
      <c r="D5280" t="s">
        <v>11</v>
      </c>
      <c r="E5280" t="s">
        <v>610</v>
      </c>
      <c r="F5280" t="s">
        <v>375</v>
      </c>
      <c r="R5280">
        <v>1550</v>
      </c>
      <c r="X5280">
        <v>0</v>
      </c>
      <c r="Y5280">
        <v>500000000</v>
      </c>
      <c r="AA5280" t="s">
        <v>2025</v>
      </c>
    </row>
    <row r="5281" spans="1:27" ht="15" customHeight="1">
      <c r="A5281" s="962" t="s">
        <v>259</v>
      </c>
      <c r="B5281" t="s">
        <v>297</v>
      </c>
      <c r="C5281" t="s">
        <v>13</v>
      </c>
      <c r="D5281" t="s">
        <v>11</v>
      </c>
      <c r="E5281" t="s">
        <v>610</v>
      </c>
      <c r="F5281" t="s">
        <v>375</v>
      </c>
      <c r="R5281">
        <v>1550</v>
      </c>
      <c r="X5281">
        <v>0</v>
      </c>
      <c r="Y5281">
        <v>500000000</v>
      </c>
      <c r="AA5281" t="s">
        <v>2025</v>
      </c>
    </row>
    <row r="5282" spans="1:27" ht="15" customHeight="1">
      <c r="A5282" s="962" t="s">
        <v>259</v>
      </c>
      <c r="B5282" t="s">
        <v>288</v>
      </c>
      <c r="C5282" t="s">
        <v>13</v>
      </c>
      <c r="D5282" t="s">
        <v>11</v>
      </c>
      <c r="E5282" t="s">
        <v>610</v>
      </c>
      <c r="F5282" t="s">
        <v>375</v>
      </c>
      <c r="R5282">
        <v>1550</v>
      </c>
      <c r="X5282">
        <v>0</v>
      </c>
      <c r="Y5282">
        <v>500000000</v>
      </c>
      <c r="AA5282" t="s">
        <v>2025</v>
      </c>
    </row>
    <row r="5283" spans="1:27" ht="15" customHeight="1">
      <c r="A5283" s="962" t="s">
        <v>259</v>
      </c>
      <c r="B5283" t="s">
        <v>287</v>
      </c>
      <c r="C5283" t="s">
        <v>13</v>
      </c>
      <c r="D5283" t="s">
        <v>11</v>
      </c>
      <c r="E5283" t="s">
        <v>610</v>
      </c>
      <c r="F5283" t="s">
        <v>375</v>
      </c>
      <c r="R5283">
        <v>1550</v>
      </c>
      <c r="X5283">
        <v>0</v>
      </c>
      <c r="Y5283">
        <v>500000000</v>
      </c>
      <c r="AA5283" t="s">
        <v>2025</v>
      </c>
    </row>
    <row r="5284" spans="1:27" ht="15" customHeight="1">
      <c r="A5284" s="962" t="s">
        <v>259</v>
      </c>
      <c r="B5284" t="s">
        <v>321</v>
      </c>
      <c r="C5284" t="s">
        <v>13</v>
      </c>
      <c r="D5284" t="s">
        <v>11</v>
      </c>
      <c r="E5284" t="s">
        <v>610</v>
      </c>
      <c r="F5284" t="s">
        <v>375</v>
      </c>
      <c r="H5284" t="s">
        <v>633</v>
      </c>
      <c r="I5284" t="s">
        <v>353</v>
      </c>
      <c r="K5284" t="s">
        <v>333</v>
      </c>
      <c r="L5284" t="s">
        <v>363</v>
      </c>
      <c r="M5284" t="s">
        <v>59</v>
      </c>
      <c r="O5284" t="s">
        <v>335</v>
      </c>
      <c r="P5284" t="s">
        <v>336</v>
      </c>
      <c r="Q5284" t="s">
        <v>337</v>
      </c>
      <c r="R5284">
        <v>122</v>
      </c>
      <c r="U5284">
        <v>122.34</v>
      </c>
      <c r="V5284">
        <v>6.12</v>
      </c>
      <c r="W5284">
        <v>0.1</v>
      </c>
      <c r="X5284">
        <v>0</v>
      </c>
      <c r="Y5284">
        <v>500000000</v>
      </c>
      <c r="Z5284">
        <v>0</v>
      </c>
      <c r="AA5284" t="s">
        <v>2028</v>
      </c>
    </row>
    <row r="5285" spans="1:27" ht="15" customHeight="1">
      <c r="A5285" s="962" t="s">
        <v>259</v>
      </c>
      <c r="B5285" t="s">
        <v>299</v>
      </c>
      <c r="C5285" t="s">
        <v>13</v>
      </c>
      <c r="D5285" t="s">
        <v>11</v>
      </c>
      <c r="E5285" t="s">
        <v>610</v>
      </c>
      <c r="F5285" t="s">
        <v>375</v>
      </c>
      <c r="H5285" t="s">
        <v>912</v>
      </c>
      <c r="I5285" t="s">
        <v>893</v>
      </c>
      <c r="J5285" t="s">
        <v>894</v>
      </c>
      <c r="K5285" t="s">
        <v>849</v>
      </c>
      <c r="L5285" t="s">
        <v>895</v>
      </c>
      <c r="M5285" t="s">
        <v>75</v>
      </c>
      <c r="O5285" t="s">
        <v>361</v>
      </c>
      <c r="P5285" t="s">
        <v>851</v>
      </c>
      <c r="Q5285" t="s">
        <v>337</v>
      </c>
      <c r="R5285">
        <v>1440</v>
      </c>
      <c r="X5285">
        <v>0</v>
      </c>
      <c r="Y5285">
        <v>500000000</v>
      </c>
      <c r="AA5285" t="s">
        <v>2025</v>
      </c>
    </row>
    <row r="5286" spans="1:27" ht="15" customHeight="1">
      <c r="A5286" s="962" t="s">
        <v>259</v>
      </c>
      <c r="B5286" t="s">
        <v>301</v>
      </c>
      <c r="C5286" t="s">
        <v>13</v>
      </c>
      <c r="D5286" t="s">
        <v>11</v>
      </c>
      <c r="E5286" t="s">
        <v>610</v>
      </c>
      <c r="F5286" t="s">
        <v>375</v>
      </c>
      <c r="R5286">
        <v>115</v>
      </c>
      <c r="X5286">
        <v>0</v>
      </c>
      <c r="Y5286">
        <v>500000000</v>
      </c>
      <c r="AA5286" t="s">
        <v>2025</v>
      </c>
    </row>
    <row r="5287" spans="1:27" ht="15" customHeight="1">
      <c r="A5287" s="962" t="s">
        <v>260</v>
      </c>
      <c r="B5287" t="s">
        <v>299</v>
      </c>
      <c r="C5287" t="s">
        <v>13</v>
      </c>
      <c r="D5287" t="s">
        <v>11</v>
      </c>
      <c r="E5287" t="s">
        <v>610</v>
      </c>
      <c r="F5287" t="s">
        <v>375</v>
      </c>
      <c r="R5287">
        <v>0</v>
      </c>
      <c r="X5287">
        <v>0</v>
      </c>
      <c r="Y5287">
        <v>500000000</v>
      </c>
      <c r="AA5287" t="s">
        <v>2025</v>
      </c>
    </row>
    <row r="5288" spans="1:27" ht="15" customHeight="1">
      <c r="A5288" s="962" t="s">
        <v>260</v>
      </c>
      <c r="B5288" t="s">
        <v>312</v>
      </c>
      <c r="C5288" t="s">
        <v>13</v>
      </c>
      <c r="D5288" t="s">
        <v>11</v>
      </c>
      <c r="E5288" t="s">
        <v>610</v>
      </c>
      <c r="F5288" t="s">
        <v>375</v>
      </c>
      <c r="H5288" t="s">
        <v>902</v>
      </c>
      <c r="I5288" t="s">
        <v>880</v>
      </c>
      <c r="J5288" t="s">
        <v>848</v>
      </c>
      <c r="K5288" t="s">
        <v>849</v>
      </c>
      <c r="L5288" t="s">
        <v>903</v>
      </c>
      <c r="M5288" t="s">
        <v>73</v>
      </c>
      <c r="O5288" t="s">
        <v>882</v>
      </c>
      <c r="P5288" t="s">
        <v>851</v>
      </c>
      <c r="Q5288" t="s">
        <v>337</v>
      </c>
      <c r="R5288">
        <v>25.4</v>
      </c>
      <c r="X5288">
        <v>0</v>
      </c>
      <c r="Y5288">
        <v>500000000</v>
      </c>
      <c r="AA5288" t="s">
        <v>2025</v>
      </c>
    </row>
    <row r="5289" spans="1:27" ht="15" customHeight="1">
      <c r="A5289" s="962" t="s">
        <v>260</v>
      </c>
      <c r="B5289" t="s">
        <v>298</v>
      </c>
      <c r="C5289" t="s">
        <v>13</v>
      </c>
      <c r="D5289" t="s">
        <v>11</v>
      </c>
      <c r="E5289" t="s">
        <v>610</v>
      </c>
      <c r="F5289" t="s">
        <v>375</v>
      </c>
      <c r="R5289">
        <v>0</v>
      </c>
      <c r="X5289">
        <v>0</v>
      </c>
      <c r="Y5289">
        <v>500000000</v>
      </c>
      <c r="AA5289" t="s">
        <v>2025</v>
      </c>
    </row>
    <row r="5290" spans="1:27" ht="15" customHeight="1">
      <c r="A5290" s="962" t="s">
        <v>260</v>
      </c>
      <c r="B5290" t="s">
        <v>297</v>
      </c>
      <c r="C5290" t="s">
        <v>13</v>
      </c>
      <c r="D5290" t="s">
        <v>11</v>
      </c>
      <c r="E5290" t="s">
        <v>610</v>
      </c>
      <c r="F5290" t="s">
        <v>375</v>
      </c>
      <c r="R5290">
        <v>0</v>
      </c>
      <c r="X5290">
        <v>0</v>
      </c>
      <c r="Y5290">
        <v>500000000</v>
      </c>
      <c r="AA5290" t="s">
        <v>2025</v>
      </c>
    </row>
    <row r="5291" spans="1:27" ht="15" customHeight="1">
      <c r="A5291" s="962" t="s">
        <v>260</v>
      </c>
      <c r="B5291" t="s">
        <v>288</v>
      </c>
      <c r="C5291" t="s">
        <v>13</v>
      </c>
      <c r="D5291" t="s">
        <v>11</v>
      </c>
      <c r="E5291" t="s">
        <v>610</v>
      </c>
      <c r="F5291" t="s">
        <v>375</v>
      </c>
      <c r="R5291">
        <v>0</v>
      </c>
      <c r="X5291">
        <v>0</v>
      </c>
      <c r="Y5291">
        <v>500000000</v>
      </c>
      <c r="AA5291" t="s">
        <v>2025</v>
      </c>
    </row>
    <row r="5292" spans="1:27" ht="15" customHeight="1">
      <c r="A5292" s="962" t="s">
        <v>260</v>
      </c>
      <c r="B5292" t="s">
        <v>287</v>
      </c>
      <c r="C5292" t="s">
        <v>13</v>
      </c>
      <c r="D5292" t="s">
        <v>11</v>
      </c>
      <c r="E5292" t="s">
        <v>610</v>
      </c>
      <c r="F5292" t="s">
        <v>375</v>
      </c>
      <c r="R5292">
        <v>25.4</v>
      </c>
      <c r="X5292">
        <v>0</v>
      </c>
      <c r="Y5292">
        <v>500000000</v>
      </c>
      <c r="AA5292" t="s">
        <v>2025</v>
      </c>
    </row>
    <row r="5293" spans="1:27" ht="15" customHeight="1">
      <c r="A5293" s="962" t="s">
        <v>260</v>
      </c>
      <c r="B5293" t="s">
        <v>309</v>
      </c>
      <c r="C5293" t="s">
        <v>13</v>
      </c>
      <c r="D5293" t="s">
        <v>11</v>
      </c>
      <c r="E5293" t="s">
        <v>610</v>
      </c>
      <c r="F5293" t="s">
        <v>375</v>
      </c>
      <c r="I5293" t="s">
        <v>880</v>
      </c>
      <c r="J5293" t="s">
        <v>848</v>
      </c>
      <c r="K5293" t="s">
        <v>849</v>
      </c>
      <c r="L5293" t="s">
        <v>903</v>
      </c>
      <c r="M5293" t="s">
        <v>73</v>
      </c>
      <c r="O5293" t="s">
        <v>882</v>
      </c>
      <c r="P5293" t="s">
        <v>851</v>
      </c>
      <c r="Q5293" t="s">
        <v>337</v>
      </c>
      <c r="R5293">
        <v>25.4</v>
      </c>
      <c r="X5293">
        <v>0</v>
      </c>
      <c r="Y5293">
        <v>500000000</v>
      </c>
      <c r="AA5293" t="s">
        <v>2025</v>
      </c>
    </row>
    <row r="5294" spans="1:27" ht="15" customHeight="1">
      <c r="A5294" s="962" t="s">
        <v>260</v>
      </c>
      <c r="B5294" t="s">
        <v>305</v>
      </c>
      <c r="C5294" t="s">
        <v>13</v>
      </c>
      <c r="D5294" t="s">
        <v>11</v>
      </c>
      <c r="E5294" t="s">
        <v>610</v>
      </c>
      <c r="F5294" t="s">
        <v>375</v>
      </c>
      <c r="R5294">
        <v>25.4</v>
      </c>
      <c r="X5294">
        <v>0</v>
      </c>
      <c r="Y5294">
        <v>500000000</v>
      </c>
      <c r="AA5294" t="s">
        <v>2025</v>
      </c>
    </row>
    <row r="5295" spans="1:27" ht="15" customHeight="1">
      <c r="A5295" s="962" t="s">
        <v>261</v>
      </c>
      <c r="B5295" t="s">
        <v>290</v>
      </c>
      <c r="C5295" t="s">
        <v>13</v>
      </c>
      <c r="D5295" t="s">
        <v>11</v>
      </c>
      <c r="E5295" t="s">
        <v>610</v>
      </c>
      <c r="F5295" t="s">
        <v>375</v>
      </c>
      <c r="R5295">
        <v>0</v>
      </c>
      <c r="S5295">
        <v>0</v>
      </c>
      <c r="T5295">
        <v>500000000</v>
      </c>
      <c r="X5295">
        <v>0</v>
      </c>
      <c r="Y5295">
        <v>500000000</v>
      </c>
      <c r="AA5295" t="s">
        <v>2027</v>
      </c>
    </row>
    <row r="5296" spans="1:27" ht="15" customHeight="1">
      <c r="A5296" s="962" t="s">
        <v>261</v>
      </c>
      <c r="B5296" t="s">
        <v>292</v>
      </c>
      <c r="C5296" t="s">
        <v>13</v>
      </c>
      <c r="D5296" t="s">
        <v>11</v>
      </c>
      <c r="E5296" t="s">
        <v>610</v>
      </c>
      <c r="F5296" t="s">
        <v>375</v>
      </c>
      <c r="R5296">
        <v>0</v>
      </c>
      <c r="S5296">
        <v>0</v>
      </c>
      <c r="T5296">
        <v>500000000</v>
      </c>
      <c r="X5296">
        <v>0</v>
      </c>
      <c r="Y5296">
        <v>500000000</v>
      </c>
      <c r="AA5296" t="s">
        <v>2027</v>
      </c>
    </row>
    <row r="5297" spans="1:27" ht="15" customHeight="1">
      <c r="A5297" s="962" t="s">
        <v>261</v>
      </c>
      <c r="B5297" t="s">
        <v>295</v>
      </c>
      <c r="C5297" t="s">
        <v>13</v>
      </c>
      <c r="D5297" t="s">
        <v>11</v>
      </c>
      <c r="E5297" t="s">
        <v>610</v>
      </c>
      <c r="F5297" t="s">
        <v>375</v>
      </c>
      <c r="R5297">
        <v>0</v>
      </c>
      <c r="S5297">
        <v>0</v>
      </c>
      <c r="T5297">
        <v>500000000</v>
      </c>
      <c r="X5297">
        <v>0</v>
      </c>
      <c r="Y5297">
        <v>500000000</v>
      </c>
      <c r="AA5297" t="s">
        <v>2027</v>
      </c>
    </row>
    <row r="5298" spans="1:27" ht="15" customHeight="1">
      <c r="A5298" s="962" t="s">
        <v>261</v>
      </c>
      <c r="B5298" t="s">
        <v>296</v>
      </c>
      <c r="C5298" t="s">
        <v>13</v>
      </c>
      <c r="D5298" t="s">
        <v>11</v>
      </c>
      <c r="E5298" t="s">
        <v>610</v>
      </c>
      <c r="F5298" t="s">
        <v>375</v>
      </c>
      <c r="R5298">
        <v>0</v>
      </c>
      <c r="S5298">
        <v>0</v>
      </c>
      <c r="T5298">
        <v>500000000</v>
      </c>
      <c r="X5298">
        <v>0</v>
      </c>
      <c r="Y5298">
        <v>500000000</v>
      </c>
      <c r="AA5298" t="s">
        <v>2027</v>
      </c>
    </row>
    <row r="5299" spans="1:27" ht="15" customHeight="1">
      <c r="A5299" s="962" t="s">
        <v>261</v>
      </c>
      <c r="B5299" t="s">
        <v>289</v>
      </c>
      <c r="C5299" t="s">
        <v>13</v>
      </c>
      <c r="D5299" t="s">
        <v>11</v>
      </c>
      <c r="E5299" t="s">
        <v>610</v>
      </c>
      <c r="F5299" t="s">
        <v>375</v>
      </c>
      <c r="R5299">
        <v>0</v>
      </c>
      <c r="S5299">
        <v>0</v>
      </c>
      <c r="T5299">
        <v>500000000</v>
      </c>
      <c r="X5299">
        <v>0</v>
      </c>
      <c r="Y5299">
        <v>500000000</v>
      </c>
      <c r="AA5299" t="s">
        <v>2027</v>
      </c>
    </row>
    <row r="5300" spans="1:27" ht="15" customHeight="1">
      <c r="A5300" s="962" t="s">
        <v>261</v>
      </c>
      <c r="B5300" t="s">
        <v>291</v>
      </c>
      <c r="C5300" t="s">
        <v>13</v>
      </c>
      <c r="D5300" t="s">
        <v>11</v>
      </c>
      <c r="E5300" t="s">
        <v>610</v>
      </c>
      <c r="F5300" t="s">
        <v>375</v>
      </c>
      <c r="R5300">
        <v>0</v>
      </c>
      <c r="S5300">
        <v>0</v>
      </c>
      <c r="T5300">
        <v>500000000</v>
      </c>
      <c r="X5300">
        <v>0</v>
      </c>
      <c r="Y5300">
        <v>500000000</v>
      </c>
      <c r="AA5300" t="s">
        <v>2027</v>
      </c>
    </row>
    <row r="5301" spans="1:27" ht="15" customHeight="1">
      <c r="A5301" s="962" t="s">
        <v>261</v>
      </c>
      <c r="B5301" t="s">
        <v>288</v>
      </c>
      <c r="C5301" t="s">
        <v>13</v>
      </c>
      <c r="D5301" t="s">
        <v>11</v>
      </c>
      <c r="E5301" t="s">
        <v>610</v>
      </c>
      <c r="F5301" t="s">
        <v>375</v>
      </c>
      <c r="R5301">
        <v>0</v>
      </c>
      <c r="S5301">
        <v>0</v>
      </c>
      <c r="T5301">
        <v>500000000</v>
      </c>
      <c r="X5301">
        <v>0</v>
      </c>
      <c r="Y5301">
        <v>500000000</v>
      </c>
      <c r="AA5301" t="s">
        <v>2027</v>
      </c>
    </row>
    <row r="5302" spans="1:27" ht="15" customHeight="1">
      <c r="A5302" s="962" t="s">
        <v>261</v>
      </c>
      <c r="B5302" t="s">
        <v>287</v>
      </c>
      <c r="C5302" t="s">
        <v>13</v>
      </c>
      <c r="D5302" t="s">
        <v>11</v>
      </c>
      <c r="E5302" t="s">
        <v>610</v>
      </c>
      <c r="F5302" t="s">
        <v>375</v>
      </c>
      <c r="R5302">
        <v>0</v>
      </c>
      <c r="S5302">
        <v>0</v>
      </c>
      <c r="T5302">
        <v>500000000</v>
      </c>
      <c r="X5302">
        <v>0</v>
      </c>
      <c r="Y5302">
        <v>500000000</v>
      </c>
      <c r="AA5302" t="s">
        <v>2027</v>
      </c>
    </row>
    <row r="5303" spans="1:27" ht="15" customHeight="1">
      <c r="A5303" s="962" t="s">
        <v>261</v>
      </c>
      <c r="B5303" t="s">
        <v>321</v>
      </c>
      <c r="C5303" t="s">
        <v>13</v>
      </c>
      <c r="D5303" t="s">
        <v>11</v>
      </c>
      <c r="E5303" t="s">
        <v>610</v>
      </c>
      <c r="F5303" t="s">
        <v>375</v>
      </c>
      <c r="R5303">
        <v>0</v>
      </c>
      <c r="S5303">
        <v>0</v>
      </c>
      <c r="T5303">
        <v>500000000</v>
      </c>
      <c r="X5303">
        <v>0</v>
      </c>
      <c r="Y5303">
        <v>500000000</v>
      </c>
      <c r="AA5303" t="s">
        <v>2027</v>
      </c>
    </row>
    <row r="5304" spans="1:27" ht="15" customHeight="1">
      <c r="A5304" s="962" t="s">
        <v>261</v>
      </c>
      <c r="B5304" t="s">
        <v>294</v>
      </c>
      <c r="C5304" t="s">
        <v>13</v>
      </c>
      <c r="D5304" t="s">
        <v>11</v>
      </c>
      <c r="E5304" t="s">
        <v>610</v>
      </c>
      <c r="F5304" t="s">
        <v>375</v>
      </c>
      <c r="R5304">
        <v>0</v>
      </c>
      <c r="S5304">
        <v>0</v>
      </c>
      <c r="T5304">
        <v>500000000</v>
      </c>
      <c r="X5304">
        <v>0</v>
      </c>
      <c r="Y5304">
        <v>500000000</v>
      </c>
      <c r="AA5304" t="s">
        <v>2027</v>
      </c>
    </row>
    <row r="5305" spans="1:27" ht="15" customHeight="1">
      <c r="A5305" s="962" t="s">
        <v>261</v>
      </c>
      <c r="B5305" t="s">
        <v>293</v>
      </c>
      <c r="C5305" t="s">
        <v>13</v>
      </c>
      <c r="D5305" t="s">
        <v>11</v>
      </c>
      <c r="E5305" t="s">
        <v>610</v>
      </c>
      <c r="F5305" t="s">
        <v>375</v>
      </c>
      <c r="R5305">
        <v>0</v>
      </c>
      <c r="S5305">
        <v>0</v>
      </c>
      <c r="T5305">
        <v>500000000</v>
      </c>
      <c r="X5305">
        <v>0</v>
      </c>
      <c r="Y5305">
        <v>500000000</v>
      </c>
      <c r="AA5305" t="s">
        <v>2027</v>
      </c>
    </row>
    <row r="5306" spans="1:27" ht="15" customHeight="1">
      <c r="A5306" s="962" t="s">
        <v>261</v>
      </c>
      <c r="B5306" t="s">
        <v>324</v>
      </c>
      <c r="C5306" t="s">
        <v>13</v>
      </c>
      <c r="D5306" t="s">
        <v>11</v>
      </c>
      <c r="E5306" t="s">
        <v>610</v>
      </c>
      <c r="F5306" t="s">
        <v>375</v>
      </c>
      <c r="R5306">
        <v>0</v>
      </c>
      <c r="S5306">
        <v>0</v>
      </c>
      <c r="T5306">
        <v>500000000</v>
      </c>
      <c r="X5306">
        <v>0</v>
      </c>
      <c r="Y5306">
        <v>500000000</v>
      </c>
      <c r="AA5306" t="s">
        <v>2027</v>
      </c>
    </row>
    <row r="5307" spans="1:27" ht="15" customHeight="1">
      <c r="A5307" s="962" t="s">
        <v>262</v>
      </c>
      <c r="B5307" t="s">
        <v>297</v>
      </c>
      <c r="C5307" t="s">
        <v>13</v>
      </c>
      <c r="D5307" t="s">
        <v>11</v>
      </c>
      <c r="E5307" t="s">
        <v>610</v>
      </c>
      <c r="F5307" t="s">
        <v>375</v>
      </c>
      <c r="J5307" t="s">
        <v>2000</v>
      </c>
      <c r="L5307" t="s">
        <v>2001</v>
      </c>
      <c r="O5307" t="s">
        <v>882</v>
      </c>
      <c r="P5307" t="s">
        <v>868</v>
      </c>
      <c r="Q5307" t="s">
        <v>869</v>
      </c>
      <c r="R5307">
        <v>0</v>
      </c>
      <c r="S5307">
        <v>0</v>
      </c>
      <c r="T5307">
        <v>500000000</v>
      </c>
      <c r="X5307">
        <v>0</v>
      </c>
      <c r="Y5307">
        <v>500000000</v>
      </c>
      <c r="AA5307" t="s">
        <v>2027</v>
      </c>
    </row>
    <row r="5308" spans="1:27" ht="15" customHeight="1">
      <c r="A5308" s="962" t="s">
        <v>262</v>
      </c>
      <c r="B5308" t="s">
        <v>288</v>
      </c>
      <c r="C5308" t="s">
        <v>13</v>
      </c>
      <c r="D5308" t="s">
        <v>11</v>
      </c>
      <c r="E5308" t="s">
        <v>610</v>
      </c>
      <c r="F5308" t="s">
        <v>375</v>
      </c>
      <c r="R5308">
        <v>0</v>
      </c>
      <c r="S5308">
        <v>0</v>
      </c>
      <c r="T5308">
        <v>500000000</v>
      </c>
      <c r="X5308">
        <v>0</v>
      </c>
      <c r="Y5308">
        <v>500000000</v>
      </c>
      <c r="AA5308" t="s">
        <v>2027</v>
      </c>
    </row>
    <row r="5309" spans="1:27" ht="15" customHeight="1">
      <c r="A5309" s="962" t="s">
        <v>262</v>
      </c>
      <c r="B5309" t="s">
        <v>287</v>
      </c>
      <c r="C5309" t="s">
        <v>13</v>
      </c>
      <c r="D5309" t="s">
        <v>11</v>
      </c>
      <c r="E5309" t="s">
        <v>610</v>
      </c>
      <c r="F5309" t="s">
        <v>375</v>
      </c>
      <c r="R5309">
        <v>0</v>
      </c>
      <c r="S5309">
        <v>0</v>
      </c>
      <c r="T5309">
        <v>500000000</v>
      </c>
      <c r="X5309">
        <v>0</v>
      </c>
      <c r="Y5309">
        <v>500000000</v>
      </c>
      <c r="AA5309" t="s">
        <v>2027</v>
      </c>
    </row>
    <row r="5310" spans="1:27" ht="15" customHeight="1">
      <c r="A5310" s="962" t="s">
        <v>262</v>
      </c>
      <c r="B5310" t="s">
        <v>299</v>
      </c>
      <c r="C5310" t="s">
        <v>13</v>
      </c>
      <c r="D5310" t="s">
        <v>11</v>
      </c>
      <c r="E5310" t="s">
        <v>610</v>
      </c>
      <c r="F5310" t="s">
        <v>375</v>
      </c>
      <c r="R5310">
        <v>0</v>
      </c>
      <c r="S5310">
        <v>0</v>
      </c>
      <c r="T5310">
        <v>500000000</v>
      </c>
      <c r="X5310">
        <v>0</v>
      </c>
      <c r="Y5310">
        <v>500000000</v>
      </c>
      <c r="AA5310" t="s">
        <v>2027</v>
      </c>
    </row>
    <row r="5311" spans="1:27" ht="15" customHeight="1">
      <c r="A5311" s="962" t="s">
        <v>262</v>
      </c>
      <c r="B5311" t="s">
        <v>301</v>
      </c>
      <c r="C5311" t="s">
        <v>13</v>
      </c>
      <c r="D5311" t="s">
        <v>11</v>
      </c>
      <c r="E5311" t="s">
        <v>610</v>
      </c>
      <c r="F5311" t="s">
        <v>375</v>
      </c>
      <c r="R5311">
        <v>0</v>
      </c>
      <c r="S5311">
        <v>0</v>
      </c>
      <c r="T5311">
        <v>500000000</v>
      </c>
      <c r="X5311">
        <v>0</v>
      </c>
      <c r="Y5311">
        <v>500000000</v>
      </c>
      <c r="AA5311" t="s">
        <v>2027</v>
      </c>
    </row>
    <row r="5312" spans="1:27" ht="15" customHeight="1">
      <c r="A5312" s="962" t="s">
        <v>262</v>
      </c>
      <c r="B5312" t="s">
        <v>302</v>
      </c>
      <c r="C5312" t="s">
        <v>13</v>
      </c>
      <c r="D5312" t="s">
        <v>11</v>
      </c>
      <c r="E5312" t="s">
        <v>610</v>
      </c>
      <c r="F5312" t="s">
        <v>375</v>
      </c>
      <c r="R5312">
        <v>0</v>
      </c>
      <c r="S5312">
        <v>0</v>
      </c>
      <c r="T5312">
        <v>500000000</v>
      </c>
      <c r="X5312">
        <v>0</v>
      </c>
      <c r="Y5312">
        <v>500000000</v>
      </c>
      <c r="AA5312" t="s">
        <v>2027</v>
      </c>
    </row>
    <row r="5313" spans="1:27" ht="15" customHeight="1">
      <c r="A5313" s="962" t="s">
        <v>262</v>
      </c>
      <c r="B5313" t="s">
        <v>303</v>
      </c>
      <c r="C5313" t="s">
        <v>13</v>
      </c>
      <c r="D5313" t="s">
        <v>11</v>
      </c>
      <c r="E5313" t="s">
        <v>610</v>
      </c>
      <c r="F5313" t="s">
        <v>375</v>
      </c>
      <c r="R5313">
        <v>0</v>
      </c>
      <c r="S5313">
        <v>0</v>
      </c>
      <c r="T5313">
        <v>500000000</v>
      </c>
      <c r="X5313">
        <v>0</v>
      </c>
      <c r="Y5313">
        <v>500000000</v>
      </c>
      <c r="AA5313" t="s">
        <v>2027</v>
      </c>
    </row>
    <row r="5314" spans="1:27" ht="15" customHeight="1">
      <c r="A5314" s="962" t="s">
        <v>262</v>
      </c>
      <c r="B5314" t="s">
        <v>298</v>
      </c>
      <c r="C5314" t="s">
        <v>13</v>
      </c>
      <c r="D5314" t="s">
        <v>11</v>
      </c>
      <c r="E5314" t="s">
        <v>610</v>
      </c>
      <c r="F5314" t="s">
        <v>375</v>
      </c>
      <c r="R5314">
        <v>0</v>
      </c>
      <c r="S5314">
        <v>0</v>
      </c>
      <c r="T5314">
        <v>500000000</v>
      </c>
      <c r="X5314">
        <v>0</v>
      </c>
      <c r="Y5314">
        <v>500000000</v>
      </c>
      <c r="AA5314" t="s">
        <v>2027</v>
      </c>
    </row>
    <row r="5315" spans="1:27" ht="15" customHeight="1">
      <c r="A5315" s="962" t="s">
        <v>262</v>
      </c>
      <c r="B5315" t="s">
        <v>300</v>
      </c>
      <c r="C5315" t="s">
        <v>13</v>
      </c>
      <c r="D5315" t="s">
        <v>11</v>
      </c>
      <c r="E5315" t="s">
        <v>610</v>
      </c>
      <c r="F5315" t="s">
        <v>375</v>
      </c>
      <c r="R5315">
        <v>0</v>
      </c>
      <c r="S5315">
        <v>0</v>
      </c>
      <c r="T5315">
        <v>500000000</v>
      </c>
      <c r="X5315">
        <v>0</v>
      </c>
      <c r="Y5315">
        <v>500000000</v>
      </c>
      <c r="AA5315" t="s">
        <v>2027</v>
      </c>
    </row>
    <row r="5316" spans="1:27" ht="15" customHeight="1">
      <c r="A5316" s="962" t="s">
        <v>262</v>
      </c>
      <c r="B5316" t="s">
        <v>321</v>
      </c>
      <c r="C5316" t="s">
        <v>13</v>
      </c>
      <c r="D5316" t="s">
        <v>11</v>
      </c>
      <c r="E5316" t="s">
        <v>610</v>
      </c>
      <c r="F5316" t="s">
        <v>375</v>
      </c>
      <c r="R5316">
        <v>0</v>
      </c>
      <c r="S5316">
        <v>0</v>
      </c>
      <c r="T5316">
        <v>500000000</v>
      </c>
      <c r="X5316">
        <v>0</v>
      </c>
      <c r="Y5316">
        <v>500000000</v>
      </c>
      <c r="AA5316" t="s">
        <v>2027</v>
      </c>
    </row>
    <row r="5317" spans="1:27" ht="15" customHeight="1">
      <c r="A5317" s="962" t="s">
        <v>263</v>
      </c>
      <c r="B5317" t="s">
        <v>290</v>
      </c>
      <c r="C5317" t="s">
        <v>13</v>
      </c>
      <c r="D5317" t="s">
        <v>11</v>
      </c>
      <c r="E5317" t="s">
        <v>610</v>
      </c>
      <c r="F5317" t="s">
        <v>375</v>
      </c>
      <c r="R5317">
        <v>0</v>
      </c>
      <c r="S5317">
        <v>0</v>
      </c>
      <c r="T5317">
        <v>500000000</v>
      </c>
      <c r="X5317">
        <v>0</v>
      </c>
      <c r="Y5317">
        <v>500000000</v>
      </c>
      <c r="AA5317" t="s">
        <v>2027</v>
      </c>
    </row>
    <row r="5318" spans="1:27" ht="15" customHeight="1">
      <c r="A5318" s="962" t="s">
        <v>263</v>
      </c>
      <c r="B5318" t="s">
        <v>292</v>
      </c>
      <c r="C5318" t="s">
        <v>13</v>
      </c>
      <c r="D5318" t="s">
        <v>11</v>
      </c>
      <c r="E5318" t="s">
        <v>610</v>
      </c>
      <c r="F5318" t="s">
        <v>375</v>
      </c>
      <c r="R5318">
        <v>0</v>
      </c>
      <c r="S5318">
        <v>0</v>
      </c>
      <c r="T5318">
        <v>500000000</v>
      </c>
      <c r="X5318">
        <v>0</v>
      </c>
      <c r="Y5318">
        <v>500000000</v>
      </c>
      <c r="AA5318" t="s">
        <v>2027</v>
      </c>
    </row>
    <row r="5319" spans="1:27" ht="15" customHeight="1">
      <c r="A5319" s="962" t="s">
        <v>263</v>
      </c>
      <c r="B5319" t="s">
        <v>295</v>
      </c>
      <c r="C5319" t="s">
        <v>13</v>
      </c>
      <c r="D5319" t="s">
        <v>11</v>
      </c>
      <c r="E5319" t="s">
        <v>610</v>
      </c>
      <c r="F5319" t="s">
        <v>375</v>
      </c>
      <c r="R5319">
        <v>0</v>
      </c>
      <c r="S5319">
        <v>0</v>
      </c>
      <c r="T5319">
        <v>500000000</v>
      </c>
      <c r="X5319">
        <v>0</v>
      </c>
      <c r="Y5319">
        <v>500000000</v>
      </c>
      <c r="AA5319" t="s">
        <v>2027</v>
      </c>
    </row>
    <row r="5320" spans="1:27" ht="15" customHeight="1">
      <c r="A5320" s="962" t="s">
        <v>263</v>
      </c>
      <c r="B5320" t="s">
        <v>296</v>
      </c>
      <c r="C5320" t="s">
        <v>13</v>
      </c>
      <c r="D5320" t="s">
        <v>11</v>
      </c>
      <c r="E5320" t="s">
        <v>610</v>
      </c>
      <c r="F5320" t="s">
        <v>375</v>
      </c>
      <c r="R5320">
        <v>0</v>
      </c>
      <c r="S5320">
        <v>0</v>
      </c>
      <c r="T5320">
        <v>500000000</v>
      </c>
      <c r="X5320">
        <v>0</v>
      </c>
      <c r="Y5320">
        <v>500000000</v>
      </c>
      <c r="AA5320" t="s">
        <v>2027</v>
      </c>
    </row>
    <row r="5321" spans="1:27" ht="15" customHeight="1">
      <c r="A5321" s="962" t="s">
        <v>263</v>
      </c>
      <c r="B5321" t="s">
        <v>289</v>
      </c>
      <c r="C5321" t="s">
        <v>13</v>
      </c>
      <c r="D5321" t="s">
        <v>11</v>
      </c>
      <c r="E5321" t="s">
        <v>610</v>
      </c>
      <c r="F5321" t="s">
        <v>375</v>
      </c>
      <c r="R5321">
        <v>0</v>
      </c>
      <c r="S5321">
        <v>0</v>
      </c>
      <c r="T5321">
        <v>500000000</v>
      </c>
      <c r="X5321">
        <v>0</v>
      </c>
      <c r="Y5321">
        <v>500000000</v>
      </c>
      <c r="AA5321" t="s">
        <v>2027</v>
      </c>
    </row>
    <row r="5322" spans="1:27" ht="15" customHeight="1">
      <c r="A5322" s="962" t="s">
        <v>263</v>
      </c>
      <c r="B5322" t="s">
        <v>291</v>
      </c>
      <c r="C5322" t="s">
        <v>13</v>
      </c>
      <c r="D5322" t="s">
        <v>11</v>
      </c>
      <c r="E5322" t="s">
        <v>610</v>
      </c>
      <c r="F5322" t="s">
        <v>375</v>
      </c>
      <c r="R5322">
        <v>0</v>
      </c>
      <c r="S5322">
        <v>0</v>
      </c>
      <c r="T5322">
        <v>500000000</v>
      </c>
      <c r="X5322">
        <v>0</v>
      </c>
      <c r="Y5322">
        <v>500000000</v>
      </c>
      <c r="AA5322" t="s">
        <v>2027</v>
      </c>
    </row>
    <row r="5323" spans="1:27" ht="15" customHeight="1">
      <c r="A5323" s="962" t="s">
        <v>263</v>
      </c>
      <c r="B5323" t="s">
        <v>288</v>
      </c>
      <c r="C5323" t="s">
        <v>13</v>
      </c>
      <c r="D5323" t="s">
        <v>11</v>
      </c>
      <c r="E5323" t="s">
        <v>610</v>
      </c>
      <c r="F5323" t="s">
        <v>375</v>
      </c>
      <c r="R5323">
        <v>0</v>
      </c>
      <c r="S5323">
        <v>0</v>
      </c>
      <c r="T5323">
        <v>500000000</v>
      </c>
      <c r="X5323">
        <v>0</v>
      </c>
      <c r="Y5323">
        <v>500000000</v>
      </c>
      <c r="AA5323" t="s">
        <v>2027</v>
      </c>
    </row>
    <row r="5324" spans="1:27" ht="15" customHeight="1">
      <c r="A5324" s="962" t="s">
        <v>263</v>
      </c>
      <c r="B5324" t="s">
        <v>287</v>
      </c>
      <c r="C5324" t="s">
        <v>13</v>
      </c>
      <c r="D5324" t="s">
        <v>11</v>
      </c>
      <c r="E5324" t="s">
        <v>610</v>
      </c>
      <c r="F5324" t="s">
        <v>375</v>
      </c>
      <c r="R5324">
        <v>0</v>
      </c>
      <c r="S5324">
        <v>0</v>
      </c>
      <c r="T5324">
        <v>500000000</v>
      </c>
      <c r="X5324">
        <v>0</v>
      </c>
      <c r="Y5324">
        <v>500000000</v>
      </c>
      <c r="AA5324" t="s">
        <v>2027</v>
      </c>
    </row>
    <row r="5325" spans="1:27" ht="15" customHeight="1">
      <c r="A5325" s="962" t="s">
        <v>263</v>
      </c>
      <c r="B5325" t="s">
        <v>321</v>
      </c>
      <c r="C5325" t="s">
        <v>13</v>
      </c>
      <c r="D5325" t="s">
        <v>11</v>
      </c>
      <c r="E5325" t="s">
        <v>610</v>
      </c>
      <c r="F5325" t="s">
        <v>375</v>
      </c>
      <c r="R5325">
        <v>0</v>
      </c>
      <c r="S5325">
        <v>0</v>
      </c>
      <c r="T5325">
        <v>500000000</v>
      </c>
      <c r="X5325">
        <v>0</v>
      </c>
      <c r="Y5325">
        <v>500000000</v>
      </c>
      <c r="AA5325" t="s">
        <v>2027</v>
      </c>
    </row>
    <row r="5326" spans="1:27" ht="15" customHeight="1">
      <c r="A5326" s="962" t="s">
        <v>263</v>
      </c>
      <c r="B5326" t="s">
        <v>294</v>
      </c>
      <c r="C5326" t="s">
        <v>13</v>
      </c>
      <c r="D5326" t="s">
        <v>11</v>
      </c>
      <c r="E5326" t="s">
        <v>610</v>
      </c>
      <c r="F5326" t="s">
        <v>375</v>
      </c>
      <c r="R5326">
        <v>0</v>
      </c>
      <c r="S5326">
        <v>0</v>
      </c>
      <c r="T5326">
        <v>500000000</v>
      </c>
      <c r="X5326">
        <v>0</v>
      </c>
      <c r="Y5326">
        <v>500000000</v>
      </c>
      <c r="AA5326" t="s">
        <v>2027</v>
      </c>
    </row>
    <row r="5327" spans="1:27" ht="15" customHeight="1">
      <c r="A5327" s="962" t="s">
        <v>263</v>
      </c>
      <c r="B5327" t="s">
        <v>293</v>
      </c>
      <c r="C5327" t="s">
        <v>13</v>
      </c>
      <c r="D5327" t="s">
        <v>11</v>
      </c>
      <c r="E5327" t="s">
        <v>610</v>
      </c>
      <c r="F5327" t="s">
        <v>375</v>
      </c>
      <c r="R5327">
        <v>0</v>
      </c>
      <c r="S5327">
        <v>0</v>
      </c>
      <c r="T5327">
        <v>500000000</v>
      </c>
      <c r="X5327">
        <v>0</v>
      </c>
      <c r="Y5327">
        <v>500000000</v>
      </c>
      <c r="AA5327" t="s">
        <v>2027</v>
      </c>
    </row>
    <row r="5328" spans="1:27" ht="15" customHeight="1">
      <c r="A5328" s="962" t="s">
        <v>263</v>
      </c>
      <c r="B5328" t="s">
        <v>324</v>
      </c>
      <c r="C5328" t="s">
        <v>13</v>
      </c>
      <c r="D5328" t="s">
        <v>11</v>
      </c>
      <c r="E5328" t="s">
        <v>610</v>
      </c>
      <c r="F5328" t="s">
        <v>375</v>
      </c>
      <c r="R5328">
        <v>0</v>
      </c>
      <c r="S5328">
        <v>0</v>
      </c>
      <c r="T5328">
        <v>500000000</v>
      </c>
      <c r="X5328">
        <v>0</v>
      </c>
      <c r="Y5328">
        <v>500000000</v>
      </c>
      <c r="AA5328" t="s">
        <v>2027</v>
      </c>
    </row>
    <row r="5329" spans="1:27" ht="15" customHeight="1">
      <c r="A5329" s="962" t="s">
        <v>264</v>
      </c>
      <c r="B5329" t="s">
        <v>294</v>
      </c>
      <c r="C5329" t="s">
        <v>13</v>
      </c>
      <c r="D5329" t="s">
        <v>11</v>
      </c>
      <c r="E5329" t="s">
        <v>610</v>
      </c>
      <c r="F5329" t="s">
        <v>375</v>
      </c>
      <c r="R5329">
        <v>0</v>
      </c>
      <c r="S5329">
        <v>0</v>
      </c>
      <c r="T5329">
        <v>0</v>
      </c>
      <c r="X5329">
        <v>0</v>
      </c>
      <c r="Y5329">
        <v>500000000</v>
      </c>
      <c r="AA5329" t="s">
        <v>2029</v>
      </c>
    </row>
    <row r="5330" spans="1:27" ht="15" customHeight="1">
      <c r="A5330" s="962" t="s">
        <v>264</v>
      </c>
      <c r="B5330" t="s">
        <v>292</v>
      </c>
      <c r="C5330" t="s">
        <v>13</v>
      </c>
      <c r="D5330" t="s">
        <v>11</v>
      </c>
      <c r="E5330" t="s">
        <v>610</v>
      </c>
      <c r="F5330" t="s">
        <v>375</v>
      </c>
      <c r="R5330">
        <v>0</v>
      </c>
      <c r="S5330">
        <v>0</v>
      </c>
      <c r="T5330">
        <v>0</v>
      </c>
      <c r="X5330">
        <v>0</v>
      </c>
      <c r="Y5330">
        <v>500000000</v>
      </c>
      <c r="AA5330" t="s">
        <v>2029</v>
      </c>
    </row>
    <row r="5331" spans="1:27" ht="15" customHeight="1">
      <c r="A5331" s="962" t="s">
        <v>264</v>
      </c>
      <c r="B5331" t="s">
        <v>291</v>
      </c>
      <c r="C5331" t="s">
        <v>13</v>
      </c>
      <c r="D5331" t="s">
        <v>11</v>
      </c>
      <c r="E5331" t="s">
        <v>610</v>
      </c>
      <c r="F5331" t="s">
        <v>375</v>
      </c>
      <c r="R5331">
        <v>0</v>
      </c>
      <c r="S5331">
        <v>0</v>
      </c>
      <c r="T5331">
        <v>0</v>
      </c>
      <c r="X5331">
        <v>0</v>
      </c>
      <c r="Y5331">
        <v>500000000</v>
      </c>
      <c r="AA5331" t="s">
        <v>2029</v>
      </c>
    </row>
    <row r="5332" spans="1:27" ht="15" customHeight="1">
      <c r="A5332" s="962" t="s">
        <v>264</v>
      </c>
      <c r="B5332" t="s">
        <v>293</v>
      </c>
      <c r="C5332" t="s">
        <v>13</v>
      </c>
      <c r="D5332" t="s">
        <v>11</v>
      </c>
      <c r="E5332" t="s">
        <v>610</v>
      </c>
      <c r="F5332" t="s">
        <v>375</v>
      </c>
      <c r="R5332">
        <v>0</v>
      </c>
      <c r="S5332">
        <v>0</v>
      </c>
      <c r="T5332">
        <v>0</v>
      </c>
      <c r="X5332">
        <v>0</v>
      </c>
      <c r="Y5332">
        <v>500000000</v>
      </c>
      <c r="AA5332" t="s">
        <v>2029</v>
      </c>
    </row>
    <row r="5333" spans="1:27" ht="15" customHeight="1">
      <c r="A5333" s="962" t="s">
        <v>264</v>
      </c>
      <c r="B5333" t="s">
        <v>289</v>
      </c>
      <c r="C5333" t="s">
        <v>13</v>
      </c>
      <c r="D5333" t="s">
        <v>11</v>
      </c>
      <c r="E5333" t="s">
        <v>610</v>
      </c>
      <c r="F5333" t="s">
        <v>375</v>
      </c>
      <c r="R5333">
        <v>0</v>
      </c>
      <c r="X5333">
        <v>0</v>
      </c>
      <c r="Y5333">
        <v>500000000</v>
      </c>
      <c r="AA5333" t="s">
        <v>2025</v>
      </c>
    </row>
    <row r="5334" spans="1:27" ht="15" customHeight="1">
      <c r="A5334" s="962" t="s">
        <v>264</v>
      </c>
      <c r="B5334" t="s">
        <v>288</v>
      </c>
      <c r="C5334" t="s">
        <v>13</v>
      </c>
      <c r="D5334" t="s">
        <v>11</v>
      </c>
      <c r="E5334" t="s">
        <v>610</v>
      </c>
      <c r="F5334" t="s">
        <v>375</v>
      </c>
      <c r="R5334">
        <v>0</v>
      </c>
      <c r="X5334">
        <v>0</v>
      </c>
      <c r="Y5334">
        <v>500000000</v>
      </c>
      <c r="AA5334" t="s">
        <v>2025</v>
      </c>
    </row>
    <row r="5335" spans="1:27" ht="15" customHeight="1">
      <c r="A5335" s="962" t="s">
        <v>264</v>
      </c>
      <c r="B5335" t="s">
        <v>287</v>
      </c>
      <c r="C5335" t="s">
        <v>13</v>
      </c>
      <c r="D5335" t="s">
        <v>11</v>
      </c>
      <c r="E5335" t="s">
        <v>610</v>
      </c>
      <c r="F5335" t="s">
        <v>375</v>
      </c>
      <c r="R5335">
        <v>0</v>
      </c>
      <c r="X5335">
        <v>0</v>
      </c>
      <c r="Y5335">
        <v>500000000</v>
      </c>
      <c r="AA5335" t="s">
        <v>2025</v>
      </c>
    </row>
    <row r="5336" spans="1:27" ht="15" customHeight="1">
      <c r="A5336" s="962" t="s">
        <v>264</v>
      </c>
      <c r="B5336" t="s">
        <v>295</v>
      </c>
      <c r="C5336" t="s">
        <v>13</v>
      </c>
      <c r="D5336" t="s">
        <v>11</v>
      </c>
      <c r="E5336" t="s">
        <v>610</v>
      </c>
      <c r="F5336" t="s">
        <v>375</v>
      </c>
      <c r="R5336">
        <v>0</v>
      </c>
      <c r="S5336">
        <v>0</v>
      </c>
      <c r="T5336">
        <v>0</v>
      </c>
      <c r="X5336">
        <v>0</v>
      </c>
      <c r="Y5336">
        <v>500000000</v>
      </c>
      <c r="AA5336" t="s">
        <v>2029</v>
      </c>
    </row>
    <row r="5337" spans="1:27" ht="15" customHeight="1">
      <c r="A5337" s="962" t="s">
        <v>264</v>
      </c>
      <c r="B5337" t="s">
        <v>296</v>
      </c>
      <c r="C5337" t="s">
        <v>13</v>
      </c>
      <c r="D5337" t="s">
        <v>11</v>
      </c>
      <c r="E5337" t="s">
        <v>610</v>
      </c>
      <c r="F5337" t="s">
        <v>375</v>
      </c>
      <c r="R5337">
        <v>0</v>
      </c>
      <c r="S5337">
        <v>0</v>
      </c>
      <c r="T5337">
        <v>0</v>
      </c>
      <c r="X5337">
        <v>0</v>
      </c>
      <c r="Y5337">
        <v>500000000</v>
      </c>
      <c r="AA5337" t="s">
        <v>2029</v>
      </c>
    </row>
    <row r="5338" spans="1:27" ht="15" customHeight="1">
      <c r="A5338" s="962" t="s">
        <v>265</v>
      </c>
      <c r="B5338" t="s">
        <v>294</v>
      </c>
      <c r="C5338" t="s">
        <v>13</v>
      </c>
      <c r="D5338" t="s">
        <v>11</v>
      </c>
      <c r="E5338" t="s">
        <v>610</v>
      </c>
      <c r="F5338" t="s">
        <v>375</v>
      </c>
      <c r="R5338">
        <v>0</v>
      </c>
      <c r="S5338">
        <v>0</v>
      </c>
      <c r="T5338">
        <v>0</v>
      </c>
      <c r="X5338">
        <v>0</v>
      </c>
      <c r="Y5338">
        <v>500000000</v>
      </c>
      <c r="AA5338" t="s">
        <v>2029</v>
      </c>
    </row>
    <row r="5339" spans="1:27" ht="15" customHeight="1">
      <c r="A5339" s="962" t="s">
        <v>265</v>
      </c>
      <c r="B5339" t="s">
        <v>292</v>
      </c>
      <c r="C5339" t="s">
        <v>13</v>
      </c>
      <c r="D5339" t="s">
        <v>11</v>
      </c>
      <c r="E5339" t="s">
        <v>610</v>
      </c>
      <c r="F5339" t="s">
        <v>375</v>
      </c>
      <c r="R5339">
        <v>0</v>
      </c>
      <c r="S5339">
        <v>0</v>
      </c>
      <c r="T5339">
        <v>0</v>
      </c>
      <c r="X5339">
        <v>0</v>
      </c>
      <c r="Y5339">
        <v>500000000</v>
      </c>
      <c r="AA5339" t="s">
        <v>2029</v>
      </c>
    </row>
    <row r="5340" spans="1:27" ht="15" customHeight="1">
      <c r="A5340" s="962" t="s">
        <v>265</v>
      </c>
      <c r="B5340" t="s">
        <v>291</v>
      </c>
      <c r="C5340" t="s">
        <v>13</v>
      </c>
      <c r="D5340" t="s">
        <v>11</v>
      </c>
      <c r="E5340" t="s">
        <v>610</v>
      </c>
      <c r="F5340" t="s">
        <v>375</v>
      </c>
      <c r="R5340">
        <v>0</v>
      </c>
      <c r="S5340">
        <v>0</v>
      </c>
      <c r="T5340">
        <v>0</v>
      </c>
      <c r="X5340">
        <v>0</v>
      </c>
      <c r="Y5340">
        <v>500000000</v>
      </c>
      <c r="AA5340" t="s">
        <v>2029</v>
      </c>
    </row>
    <row r="5341" spans="1:27" ht="15" customHeight="1">
      <c r="A5341" s="962" t="s">
        <v>265</v>
      </c>
      <c r="B5341" t="s">
        <v>293</v>
      </c>
      <c r="C5341" t="s">
        <v>13</v>
      </c>
      <c r="D5341" t="s">
        <v>11</v>
      </c>
      <c r="E5341" t="s">
        <v>610</v>
      </c>
      <c r="F5341" t="s">
        <v>375</v>
      </c>
      <c r="R5341">
        <v>0</v>
      </c>
      <c r="S5341">
        <v>0</v>
      </c>
      <c r="T5341">
        <v>0</v>
      </c>
      <c r="X5341">
        <v>0</v>
      </c>
      <c r="Y5341">
        <v>500000000</v>
      </c>
      <c r="AA5341" t="s">
        <v>2029</v>
      </c>
    </row>
    <row r="5342" spans="1:27" ht="15" customHeight="1">
      <c r="A5342" s="962" t="s">
        <v>265</v>
      </c>
      <c r="B5342" t="s">
        <v>289</v>
      </c>
      <c r="C5342" t="s">
        <v>13</v>
      </c>
      <c r="D5342" t="s">
        <v>11</v>
      </c>
      <c r="E5342" t="s">
        <v>610</v>
      </c>
      <c r="F5342" t="s">
        <v>375</v>
      </c>
      <c r="R5342">
        <v>0</v>
      </c>
      <c r="S5342">
        <v>0</v>
      </c>
      <c r="T5342">
        <v>0</v>
      </c>
      <c r="X5342">
        <v>0</v>
      </c>
      <c r="Y5342">
        <v>500000000</v>
      </c>
      <c r="AA5342" t="s">
        <v>2029</v>
      </c>
    </row>
    <row r="5343" spans="1:27" ht="15" customHeight="1">
      <c r="A5343" s="962" t="s">
        <v>265</v>
      </c>
      <c r="B5343" t="s">
        <v>288</v>
      </c>
      <c r="C5343" t="s">
        <v>13</v>
      </c>
      <c r="D5343" t="s">
        <v>11</v>
      </c>
      <c r="E5343" t="s">
        <v>610</v>
      </c>
      <c r="F5343" t="s">
        <v>375</v>
      </c>
      <c r="R5343">
        <v>0</v>
      </c>
      <c r="S5343">
        <v>0</v>
      </c>
      <c r="T5343">
        <v>0</v>
      </c>
      <c r="X5343">
        <v>0</v>
      </c>
      <c r="Y5343">
        <v>500000000</v>
      </c>
      <c r="AA5343" t="s">
        <v>2029</v>
      </c>
    </row>
    <row r="5344" spans="1:27" ht="15" customHeight="1">
      <c r="A5344" s="962" t="s">
        <v>265</v>
      </c>
      <c r="B5344" t="s">
        <v>287</v>
      </c>
      <c r="C5344" t="s">
        <v>13</v>
      </c>
      <c r="D5344" t="s">
        <v>11</v>
      </c>
      <c r="E5344" t="s">
        <v>610</v>
      </c>
      <c r="F5344" t="s">
        <v>375</v>
      </c>
      <c r="R5344">
        <v>0</v>
      </c>
      <c r="S5344">
        <v>0</v>
      </c>
      <c r="T5344">
        <v>0</v>
      </c>
      <c r="X5344">
        <v>0</v>
      </c>
      <c r="Y5344">
        <v>500000000</v>
      </c>
      <c r="AA5344" t="s">
        <v>2029</v>
      </c>
    </row>
    <row r="5345" spans="1:27" ht="15" customHeight="1">
      <c r="A5345" s="962" t="s">
        <v>265</v>
      </c>
      <c r="B5345" t="s">
        <v>295</v>
      </c>
      <c r="C5345" t="s">
        <v>13</v>
      </c>
      <c r="D5345" t="s">
        <v>11</v>
      </c>
      <c r="E5345" t="s">
        <v>610</v>
      </c>
      <c r="F5345" t="s">
        <v>375</v>
      </c>
      <c r="R5345">
        <v>0</v>
      </c>
      <c r="S5345">
        <v>0</v>
      </c>
      <c r="T5345">
        <v>0</v>
      </c>
      <c r="X5345">
        <v>0</v>
      </c>
      <c r="Y5345">
        <v>500000000</v>
      </c>
      <c r="AA5345" t="s">
        <v>2029</v>
      </c>
    </row>
    <row r="5346" spans="1:27" ht="15" customHeight="1">
      <c r="A5346" s="962" t="s">
        <v>265</v>
      </c>
      <c r="B5346" t="s">
        <v>296</v>
      </c>
      <c r="C5346" t="s">
        <v>13</v>
      </c>
      <c r="D5346" t="s">
        <v>11</v>
      </c>
      <c r="E5346" t="s">
        <v>610</v>
      </c>
      <c r="F5346" t="s">
        <v>375</v>
      </c>
      <c r="R5346">
        <v>0</v>
      </c>
      <c r="S5346">
        <v>0</v>
      </c>
      <c r="T5346">
        <v>0</v>
      </c>
      <c r="X5346">
        <v>0</v>
      </c>
      <c r="Y5346">
        <v>500000000</v>
      </c>
      <c r="AA5346" t="s">
        <v>2029</v>
      </c>
    </row>
    <row r="5347" spans="1:27" ht="15" customHeight="1">
      <c r="A5347" s="962" t="s">
        <v>266</v>
      </c>
      <c r="B5347" t="s">
        <v>294</v>
      </c>
      <c r="C5347" t="s">
        <v>13</v>
      </c>
      <c r="D5347" t="s">
        <v>11</v>
      </c>
      <c r="E5347" t="s">
        <v>610</v>
      </c>
      <c r="F5347" t="s">
        <v>375</v>
      </c>
      <c r="R5347">
        <v>0</v>
      </c>
      <c r="S5347">
        <v>0</v>
      </c>
      <c r="T5347">
        <v>0</v>
      </c>
      <c r="X5347">
        <v>0</v>
      </c>
      <c r="Y5347">
        <v>500000000</v>
      </c>
      <c r="AA5347" t="s">
        <v>2029</v>
      </c>
    </row>
    <row r="5348" spans="1:27" ht="15" customHeight="1">
      <c r="A5348" s="962" t="s">
        <v>266</v>
      </c>
      <c r="B5348" t="s">
        <v>292</v>
      </c>
      <c r="C5348" t="s">
        <v>13</v>
      </c>
      <c r="D5348" t="s">
        <v>11</v>
      </c>
      <c r="E5348" t="s">
        <v>610</v>
      </c>
      <c r="F5348" t="s">
        <v>375</v>
      </c>
      <c r="R5348">
        <v>0</v>
      </c>
      <c r="S5348">
        <v>0</v>
      </c>
      <c r="T5348">
        <v>0</v>
      </c>
      <c r="X5348">
        <v>0</v>
      </c>
      <c r="Y5348">
        <v>500000000</v>
      </c>
      <c r="AA5348" t="s">
        <v>2029</v>
      </c>
    </row>
    <row r="5349" spans="1:27" ht="15" customHeight="1">
      <c r="A5349" s="962" t="s">
        <v>266</v>
      </c>
      <c r="B5349" t="s">
        <v>291</v>
      </c>
      <c r="C5349" t="s">
        <v>13</v>
      </c>
      <c r="D5349" t="s">
        <v>11</v>
      </c>
      <c r="E5349" t="s">
        <v>610</v>
      </c>
      <c r="F5349" t="s">
        <v>375</v>
      </c>
      <c r="R5349">
        <v>0</v>
      </c>
      <c r="S5349">
        <v>0</v>
      </c>
      <c r="T5349">
        <v>0</v>
      </c>
      <c r="X5349">
        <v>0</v>
      </c>
      <c r="Y5349">
        <v>500000000</v>
      </c>
      <c r="AA5349" t="s">
        <v>2029</v>
      </c>
    </row>
    <row r="5350" spans="1:27" ht="15" customHeight="1">
      <c r="A5350" s="962" t="s">
        <v>266</v>
      </c>
      <c r="B5350" t="s">
        <v>293</v>
      </c>
      <c r="C5350" t="s">
        <v>13</v>
      </c>
      <c r="D5350" t="s">
        <v>11</v>
      </c>
      <c r="E5350" t="s">
        <v>610</v>
      </c>
      <c r="F5350" t="s">
        <v>375</v>
      </c>
      <c r="R5350">
        <v>0</v>
      </c>
      <c r="S5350">
        <v>0</v>
      </c>
      <c r="T5350">
        <v>0</v>
      </c>
      <c r="X5350">
        <v>0</v>
      </c>
      <c r="Y5350">
        <v>500000000</v>
      </c>
      <c r="AA5350" t="s">
        <v>2029</v>
      </c>
    </row>
    <row r="5351" spans="1:27" ht="15" customHeight="1">
      <c r="A5351" s="962" t="s">
        <v>266</v>
      </c>
      <c r="B5351" t="s">
        <v>289</v>
      </c>
      <c r="C5351" t="s">
        <v>13</v>
      </c>
      <c r="D5351" t="s">
        <v>11</v>
      </c>
      <c r="E5351" t="s">
        <v>610</v>
      </c>
      <c r="F5351" t="s">
        <v>375</v>
      </c>
      <c r="R5351">
        <v>0</v>
      </c>
      <c r="S5351">
        <v>0</v>
      </c>
      <c r="T5351">
        <v>0</v>
      </c>
      <c r="X5351">
        <v>0</v>
      </c>
      <c r="Y5351">
        <v>500000000</v>
      </c>
      <c r="AA5351" t="s">
        <v>2029</v>
      </c>
    </row>
    <row r="5352" spans="1:27" ht="15" customHeight="1">
      <c r="A5352" s="962" t="s">
        <v>266</v>
      </c>
      <c r="B5352" t="s">
        <v>288</v>
      </c>
      <c r="C5352" t="s">
        <v>13</v>
      </c>
      <c r="D5352" t="s">
        <v>11</v>
      </c>
      <c r="E5352" t="s">
        <v>610</v>
      </c>
      <c r="F5352" t="s">
        <v>375</v>
      </c>
      <c r="R5352">
        <v>0</v>
      </c>
      <c r="S5352">
        <v>0</v>
      </c>
      <c r="T5352">
        <v>0</v>
      </c>
      <c r="X5352">
        <v>0</v>
      </c>
      <c r="Y5352">
        <v>500000000</v>
      </c>
      <c r="AA5352" t="s">
        <v>2029</v>
      </c>
    </row>
    <row r="5353" spans="1:27" ht="15" customHeight="1">
      <c r="A5353" s="962" t="s">
        <v>266</v>
      </c>
      <c r="B5353" t="s">
        <v>287</v>
      </c>
      <c r="C5353" t="s">
        <v>13</v>
      </c>
      <c r="D5353" t="s">
        <v>11</v>
      </c>
      <c r="E5353" t="s">
        <v>610</v>
      </c>
      <c r="F5353" t="s">
        <v>375</v>
      </c>
      <c r="R5353">
        <v>0</v>
      </c>
      <c r="S5353">
        <v>0</v>
      </c>
      <c r="T5353">
        <v>0</v>
      </c>
      <c r="X5353">
        <v>0</v>
      </c>
      <c r="Y5353">
        <v>500000000</v>
      </c>
      <c r="AA5353" t="s">
        <v>2029</v>
      </c>
    </row>
    <row r="5354" spans="1:27" ht="15" customHeight="1">
      <c r="A5354" s="962" t="s">
        <v>266</v>
      </c>
      <c r="B5354" t="s">
        <v>295</v>
      </c>
      <c r="C5354" t="s">
        <v>13</v>
      </c>
      <c r="D5354" t="s">
        <v>11</v>
      </c>
      <c r="E5354" t="s">
        <v>610</v>
      </c>
      <c r="F5354" t="s">
        <v>375</v>
      </c>
      <c r="R5354">
        <v>0</v>
      </c>
      <c r="S5354">
        <v>0</v>
      </c>
      <c r="T5354">
        <v>0</v>
      </c>
      <c r="X5354">
        <v>0</v>
      </c>
      <c r="Y5354">
        <v>500000000</v>
      </c>
      <c r="AA5354" t="s">
        <v>2029</v>
      </c>
    </row>
    <row r="5355" spans="1:27" ht="15" customHeight="1">
      <c r="A5355" s="962" t="s">
        <v>266</v>
      </c>
      <c r="B5355" t="s">
        <v>296</v>
      </c>
      <c r="C5355" t="s">
        <v>13</v>
      </c>
      <c r="D5355" t="s">
        <v>11</v>
      </c>
      <c r="E5355" t="s">
        <v>610</v>
      </c>
      <c r="F5355" t="s">
        <v>375</v>
      </c>
      <c r="R5355">
        <v>0</v>
      </c>
      <c r="S5355">
        <v>0</v>
      </c>
      <c r="T5355">
        <v>0</v>
      </c>
      <c r="X5355">
        <v>0</v>
      </c>
      <c r="Y5355">
        <v>500000000</v>
      </c>
      <c r="AA5355" t="s">
        <v>2029</v>
      </c>
    </row>
    <row r="5356" spans="1:27" ht="15" customHeight="1">
      <c r="A5356" s="962" t="s">
        <v>267</v>
      </c>
      <c r="B5356" t="s">
        <v>296</v>
      </c>
      <c r="C5356" t="s">
        <v>13</v>
      </c>
      <c r="D5356" t="s">
        <v>11</v>
      </c>
      <c r="E5356" t="s">
        <v>610</v>
      </c>
      <c r="F5356" t="s">
        <v>375</v>
      </c>
      <c r="R5356">
        <v>0</v>
      </c>
      <c r="S5356">
        <v>0</v>
      </c>
      <c r="T5356">
        <v>0</v>
      </c>
      <c r="X5356">
        <v>0</v>
      </c>
      <c r="Y5356">
        <v>500000000</v>
      </c>
      <c r="AA5356" t="s">
        <v>2029</v>
      </c>
    </row>
    <row r="5357" spans="1:27" ht="15" customHeight="1">
      <c r="A5357" s="962" t="s">
        <v>267</v>
      </c>
      <c r="B5357" t="s">
        <v>289</v>
      </c>
      <c r="C5357" t="s">
        <v>13</v>
      </c>
      <c r="D5357" t="s">
        <v>11</v>
      </c>
      <c r="E5357" t="s">
        <v>610</v>
      </c>
      <c r="F5357" t="s">
        <v>375</v>
      </c>
      <c r="R5357">
        <v>0</v>
      </c>
      <c r="S5357">
        <v>0</v>
      </c>
      <c r="T5357">
        <v>0</v>
      </c>
      <c r="X5357">
        <v>0</v>
      </c>
      <c r="Y5357">
        <v>500000000</v>
      </c>
      <c r="AA5357" t="s">
        <v>2029</v>
      </c>
    </row>
    <row r="5358" spans="1:27" ht="15" customHeight="1">
      <c r="A5358" s="962" t="s">
        <v>267</v>
      </c>
      <c r="B5358" t="s">
        <v>288</v>
      </c>
      <c r="C5358" t="s">
        <v>13</v>
      </c>
      <c r="D5358" t="s">
        <v>11</v>
      </c>
      <c r="E5358" t="s">
        <v>610</v>
      </c>
      <c r="F5358" t="s">
        <v>375</v>
      </c>
      <c r="R5358">
        <v>0</v>
      </c>
      <c r="S5358">
        <v>0</v>
      </c>
      <c r="T5358">
        <v>0</v>
      </c>
      <c r="X5358">
        <v>0</v>
      </c>
      <c r="Y5358">
        <v>500000000</v>
      </c>
      <c r="AA5358" t="s">
        <v>2029</v>
      </c>
    </row>
    <row r="5359" spans="1:27" ht="15" customHeight="1">
      <c r="A5359" s="962" t="s">
        <v>267</v>
      </c>
      <c r="B5359" t="s">
        <v>287</v>
      </c>
      <c r="C5359" t="s">
        <v>13</v>
      </c>
      <c r="D5359" t="s">
        <v>11</v>
      </c>
      <c r="E5359" t="s">
        <v>610</v>
      </c>
      <c r="F5359" t="s">
        <v>375</v>
      </c>
      <c r="R5359">
        <v>0</v>
      </c>
      <c r="S5359">
        <v>0</v>
      </c>
      <c r="T5359">
        <v>0</v>
      </c>
      <c r="X5359">
        <v>0</v>
      </c>
      <c r="Y5359">
        <v>500000000</v>
      </c>
      <c r="AA5359" t="s">
        <v>2029</v>
      </c>
    </row>
    <row r="5360" spans="1:27" ht="15" customHeight="1">
      <c r="A5360" s="962" t="s">
        <v>268</v>
      </c>
      <c r="B5360" t="s">
        <v>296</v>
      </c>
      <c r="C5360" t="s">
        <v>13</v>
      </c>
      <c r="D5360" t="s">
        <v>11</v>
      </c>
      <c r="E5360" t="s">
        <v>610</v>
      </c>
      <c r="F5360" t="s">
        <v>375</v>
      </c>
      <c r="R5360">
        <v>0</v>
      </c>
      <c r="S5360">
        <v>0</v>
      </c>
      <c r="T5360">
        <v>0</v>
      </c>
      <c r="X5360">
        <v>0</v>
      </c>
      <c r="Y5360">
        <v>500000000</v>
      </c>
      <c r="AA5360" t="s">
        <v>2029</v>
      </c>
    </row>
    <row r="5361" spans="1:27" ht="15" customHeight="1">
      <c r="A5361" s="962" t="s">
        <v>268</v>
      </c>
      <c r="B5361" t="s">
        <v>289</v>
      </c>
      <c r="C5361" t="s">
        <v>13</v>
      </c>
      <c r="D5361" t="s">
        <v>11</v>
      </c>
      <c r="E5361" t="s">
        <v>610</v>
      </c>
      <c r="F5361" t="s">
        <v>375</v>
      </c>
      <c r="R5361">
        <v>0</v>
      </c>
      <c r="S5361">
        <v>0</v>
      </c>
      <c r="T5361">
        <v>0</v>
      </c>
      <c r="X5361">
        <v>0</v>
      </c>
      <c r="Y5361">
        <v>500000000</v>
      </c>
      <c r="AA5361" t="s">
        <v>2029</v>
      </c>
    </row>
    <row r="5362" spans="1:27" ht="15" customHeight="1">
      <c r="A5362" s="962" t="s">
        <v>268</v>
      </c>
      <c r="B5362" t="s">
        <v>288</v>
      </c>
      <c r="C5362" t="s">
        <v>13</v>
      </c>
      <c r="D5362" t="s">
        <v>11</v>
      </c>
      <c r="E5362" t="s">
        <v>610</v>
      </c>
      <c r="F5362" t="s">
        <v>375</v>
      </c>
      <c r="R5362">
        <v>0</v>
      </c>
      <c r="S5362">
        <v>0</v>
      </c>
      <c r="T5362">
        <v>0</v>
      </c>
      <c r="X5362">
        <v>0</v>
      </c>
      <c r="Y5362">
        <v>500000000</v>
      </c>
      <c r="AA5362" t="s">
        <v>2029</v>
      </c>
    </row>
    <row r="5363" spans="1:27" ht="15" customHeight="1">
      <c r="A5363" s="962" t="s">
        <v>268</v>
      </c>
      <c r="B5363" t="s">
        <v>287</v>
      </c>
      <c r="C5363" t="s">
        <v>13</v>
      </c>
      <c r="D5363" t="s">
        <v>11</v>
      </c>
      <c r="E5363" t="s">
        <v>610</v>
      </c>
      <c r="F5363" t="s">
        <v>375</v>
      </c>
      <c r="R5363">
        <v>0</v>
      </c>
      <c r="S5363">
        <v>0</v>
      </c>
      <c r="T5363">
        <v>0</v>
      </c>
      <c r="X5363">
        <v>0</v>
      </c>
      <c r="Y5363">
        <v>500000000</v>
      </c>
      <c r="AA5363" t="s">
        <v>2029</v>
      </c>
    </row>
    <row r="5364" spans="1:27" ht="15" customHeight="1">
      <c r="A5364" s="962" t="s">
        <v>269</v>
      </c>
      <c r="B5364" t="s">
        <v>296</v>
      </c>
      <c r="C5364" t="s">
        <v>13</v>
      </c>
      <c r="D5364" t="s">
        <v>11</v>
      </c>
      <c r="E5364" t="s">
        <v>610</v>
      </c>
      <c r="F5364" t="s">
        <v>375</v>
      </c>
      <c r="R5364">
        <v>0</v>
      </c>
      <c r="S5364">
        <v>0</v>
      </c>
      <c r="T5364">
        <v>0</v>
      </c>
      <c r="X5364">
        <v>0</v>
      </c>
      <c r="Y5364">
        <v>500000000</v>
      </c>
      <c r="AA5364" t="s">
        <v>2029</v>
      </c>
    </row>
    <row r="5365" spans="1:27" ht="15" customHeight="1">
      <c r="A5365" s="962" t="s">
        <v>269</v>
      </c>
      <c r="B5365" t="s">
        <v>289</v>
      </c>
      <c r="C5365" t="s">
        <v>13</v>
      </c>
      <c r="D5365" t="s">
        <v>11</v>
      </c>
      <c r="E5365" t="s">
        <v>610</v>
      </c>
      <c r="F5365" t="s">
        <v>375</v>
      </c>
      <c r="R5365">
        <v>0</v>
      </c>
      <c r="S5365">
        <v>0</v>
      </c>
      <c r="T5365">
        <v>0</v>
      </c>
      <c r="X5365">
        <v>0</v>
      </c>
      <c r="Y5365">
        <v>500000000</v>
      </c>
      <c r="AA5365" t="s">
        <v>2029</v>
      </c>
    </row>
    <row r="5366" spans="1:27" ht="15" customHeight="1">
      <c r="A5366" s="962" t="s">
        <v>269</v>
      </c>
      <c r="B5366" t="s">
        <v>288</v>
      </c>
      <c r="C5366" t="s">
        <v>13</v>
      </c>
      <c r="D5366" t="s">
        <v>11</v>
      </c>
      <c r="E5366" t="s">
        <v>610</v>
      </c>
      <c r="F5366" t="s">
        <v>375</v>
      </c>
      <c r="R5366">
        <v>0</v>
      </c>
      <c r="S5366">
        <v>0</v>
      </c>
      <c r="T5366">
        <v>0</v>
      </c>
      <c r="X5366">
        <v>0</v>
      </c>
      <c r="Y5366">
        <v>500000000</v>
      </c>
      <c r="AA5366" t="s">
        <v>2029</v>
      </c>
    </row>
    <row r="5367" spans="1:27" ht="15" customHeight="1">
      <c r="A5367" s="962" t="s">
        <v>269</v>
      </c>
      <c r="B5367" t="s">
        <v>287</v>
      </c>
      <c r="C5367" t="s">
        <v>13</v>
      </c>
      <c r="D5367" t="s">
        <v>11</v>
      </c>
      <c r="E5367" t="s">
        <v>610</v>
      </c>
      <c r="F5367" t="s">
        <v>375</v>
      </c>
      <c r="R5367">
        <v>0</v>
      </c>
      <c r="S5367">
        <v>0</v>
      </c>
      <c r="T5367">
        <v>0</v>
      </c>
      <c r="X5367">
        <v>0</v>
      </c>
      <c r="Y5367">
        <v>500000000</v>
      </c>
      <c r="AA5367" t="s">
        <v>2029</v>
      </c>
    </row>
    <row r="5368" spans="1:27" ht="15" customHeight="1">
      <c r="A5368" s="962" t="s">
        <v>270</v>
      </c>
      <c r="B5368" t="s">
        <v>296</v>
      </c>
      <c r="C5368" t="s">
        <v>13</v>
      </c>
      <c r="D5368" t="s">
        <v>11</v>
      </c>
      <c r="E5368" t="s">
        <v>610</v>
      </c>
      <c r="F5368" t="s">
        <v>375</v>
      </c>
      <c r="R5368">
        <v>0</v>
      </c>
      <c r="S5368">
        <v>0</v>
      </c>
      <c r="T5368">
        <v>0</v>
      </c>
      <c r="X5368">
        <v>0</v>
      </c>
      <c r="Y5368">
        <v>500000000</v>
      </c>
      <c r="AA5368" t="s">
        <v>2029</v>
      </c>
    </row>
    <row r="5369" spans="1:27" ht="15" customHeight="1">
      <c r="A5369" s="962" t="s">
        <v>270</v>
      </c>
      <c r="B5369" t="s">
        <v>289</v>
      </c>
      <c r="C5369" t="s">
        <v>13</v>
      </c>
      <c r="D5369" t="s">
        <v>11</v>
      </c>
      <c r="E5369" t="s">
        <v>610</v>
      </c>
      <c r="F5369" t="s">
        <v>375</v>
      </c>
      <c r="R5369">
        <v>0</v>
      </c>
      <c r="S5369">
        <v>0</v>
      </c>
      <c r="T5369">
        <v>0</v>
      </c>
      <c r="X5369">
        <v>0</v>
      </c>
      <c r="Y5369">
        <v>500000000</v>
      </c>
      <c r="AA5369" t="s">
        <v>2029</v>
      </c>
    </row>
    <row r="5370" spans="1:27" ht="15" customHeight="1">
      <c r="A5370" s="962" t="s">
        <v>270</v>
      </c>
      <c r="B5370" t="s">
        <v>288</v>
      </c>
      <c r="C5370" t="s">
        <v>13</v>
      </c>
      <c r="D5370" t="s">
        <v>11</v>
      </c>
      <c r="E5370" t="s">
        <v>610</v>
      </c>
      <c r="F5370" t="s">
        <v>375</v>
      </c>
      <c r="R5370">
        <v>0</v>
      </c>
      <c r="S5370">
        <v>0</v>
      </c>
      <c r="T5370">
        <v>0</v>
      </c>
      <c r="X5370">
        <v>0</v>
      </c>
      <c r="Y5370">
        <v>500000000</v>
      </c>
      <c r="AA5370" t="s">
        <v>2029</v>
      </c>
    </row>
    <row r="5371" spans="1:27" ht="15" customHeight="1">
      <c r="A5371" s="962" t="s">
        <v>270</v>
      </c>
      <c r="B5371" t="s">
        <v>287</v>
      </c>
      <c r="C5371" t="s">
        <v>13</v>
      </c>
      <c r="D5371" t="s">
        <v>11</v>
      </c>
      <c r="E5371" t="s">
        <v>610</v>
      </c>
      <c r="F5371" t="s">
        <v>375</v>
      </c>
      <c r="R5371">
        <v>0</v>
      </c>
      <c r="S5371">
        <v>0</v>
      </c>
      <c r="T5371">
        <v>0</v>
      </c>
      <c r="X5371">
        <v>0</v>
      </c>
      <c r="Y5371">
        <v>500000000</v>
      </c>
      <c r="AA5371" t="s">
        <v>2029</v>
      </c>
    </row>
    <row r="5372" spans="1:27" ht="15" customHeight="1">
      <c r="A5372" s="962" t="s">
        <v>271</v>
      </c>
      <c r="B5372" t="s">
        <v>297</v>
      </c>
      <c r="C5372" t="s">
        <v>13</v>
      </c>
      <c r="D5372" t="s">
        <v>11</v>
      </c>
      <c r="E5372" t="s">
        <v>610</v>
      </c>
      <c r="F5372" t="s">
        <v>375</v>
      </c>
      <c r="R5372">
        <v>0</v>
      </c>
      <c r="S5372">
        <v>0</v>
      </c>
      <c r="T5372">
        <v>0</v>
      </c>
      <c r="X5372">
        <v>0</v>
      </c>
      <c r="Y5372">
        <v>500000000</v>
      </c>
      <c r="AA5372" t="s">
        <v>2029</v>
      </c>
    </row>
    <row r="5373" spans="1:27" ht="15" customHeight="1">
      <c r="A5373" s="962" t="s">
        <v>271</v>
      </c>
      <c r="B5373" t="s">
        <v>288</v>
      </c>
      <c r="C5373" t="s">
        <v>13</v>
      </c>
      <c r="D5373" t="s">
        <v>11</v>
      </c>
      <c r="E5373" t="s">
        <v>610</v>
      </c>
      <c r="F5373" t="s">
        <v>375</v>
      </c>
      <c r="R5373">
        <v>0</v>
      </c>
      <c r="S5373">
        <v>0</v>
      </c>
      <c r="T5373">
        <v>0</v>
      </c>
      <c r="X5373">
        <v>0</v>
      </c>
      <c r="Y5373">
        <v>500000000</v>
      </c>
      <c r="AA5373" t="s">
        <v>2029</v>
      </c>
    </row>
    <row r="5374" spans="1:27" ht="15" customHeight="1">
      <c r="A5374" s="962" t="s">
        <v>271</v>
      </c>
      <c r="B5374" t="s">
        <v>287</v>
      </c>
      <c r="C5374" t="s">
        <v>13</v>
      </c>
      <c r="D5374" t="s">
        <v>11</v>
      </c>
      <c r="E5374" t="s">
        <v>610</v>
      </c>
      <c r="F5374" t="s">
        <v>375</v>
      </c>
      <c r="R5374">
        <v>0</v>
      </c>
      <c r="S5374">
        <v>0</v>
      </c>
      <c r="T5374">
        <v>0</v>
      </c>
      <c r="X5374">
        <v>0</v>
      </c>
      <c r="Y5374">
        <v>500000000</v>
      </c>
      <c r="AA5374" t="s">
        <v>2029</v>
      </c>
    </row>
    <row r="5375" spans="1:27" ht="15" customHeight="1">
      <c r="A5375" s="962" t="s">
        <v>271</v>
      </c>
      <c r="B5375" t="s">
        <v>299</v>
      </c>
      <c r="C5375" t="s">
        <v>13</v>
      </c>
      <c r="D5375" t="s">
        <v>11</v>
      </c>
      <c r="E5375" t="s">
        <v>610</v>
      </c>
      <c r="F5375" t="s">
        <v>375</v>
      </c>
      <c r="R5375">
        <v>0</v>
      </c>
      <c r="S5375">
        <v>0</v>
      </c>
      <c r="T5375">
        <v>0</v>
      </c>
      <c r="X5375">
        <v>0</v>
      </c>
      <c r="Y5375">
        <v>500000000</v>
      </c>
      <c r="AA5375" t="s">
        <v>2029</v>
      </c>
    </row>
    <row r="5376" spans="1:27" ht="15" customHeight="1">
      <c r="A5376" s="962" t="s">
        <v>271</v>
      </c>
      <c r="B5376" t="s">
        <v>301</v>
      </c>
      <c r="C5376" t="s">
        <v>13</v>
      </c>
      <c r="D5376" t="s">
        <v>11</v>
      </c>
      <c r="E5376" t="s">
        <v>610</v>
      </c>
      <c r="F5376" t="s">
        <v>375</v>
      </c>
      <c r="R5376">
        <v>0</v>
      </c>
      <c r="S5376">
        <v>0</v>
      </c>
      <c r="T5376">
        <v>0</v>
      </c>
      <c r="X5376">
        <v>0</v>
      </c>
      <c r="Y5376">
        <v>500000000</v>
      </c>
      <c r="AA5376" t="s">
        <v>2029</v>
      </c>
    </row>
    <row r="5377" spans="1:27" ht="15" customHeight="1">
      <c r="A5377" s="962" t="s">
        <v>271</v>
      </c>
      <c r="B5377" t="s">
        <v>302</v>
      </c>
      <c r="C5377" t="s">
        <v>13</v>
      </c>
      <c r="D5377" t="s">
        <v>11</v>
      </c>
      <c r="E5377" t="s">
        <v>610</v>
      </c>
      <c r="F5377" t="s">
        <v>375</v>
      </c>
      <c r="R5377">
        <v>0</v>
      </c>
      <c r="S5377">
        <v>0</v>
      </c>
      <c r="T5377">
        <v>0</v>
      </c>
      <c r="X5377">
        <v>0</v>
      </c>
      <c r="Y5377">
        <v>500000000</v>
      </c>
      <c r="AA5377" t="s">
        <v>2029</v>
      </c>
    </row>
    <row r="5378" spans="1:27" ht="15" customHeight="1">
      <c r="A5378" s="962" t="s">
        <v>271</v>
      </c>
      <c r="B5378" t="s">
        <v>303</v>
      </c>
      <c r="C5378" t="s">
        <v>13</v>
      </c>
      <c r="D5378" t="s">
        <v>11</v>
      </c>
      <c r="E5378" t="s">
        <v>610</v>
      </c>
      <c r="F5378" t="s">
        <v>375</v>
      </c>
      <c r="R5378">
        <v>0</v>
      </c>
      <c r="S5378">
        <v>0</v>
      </c>
      <c r="T5378">
        <v>0</v>
      </c>
      <c r="X5378">
        <v>0</v>
      </c>
      <c r="Y5378">
        <v>500000000</v>
      </c>
      <c r="AA5378" t="s">
        <v>2029</v>
      </c>
    </row>
    <row r="5379" spans="1:27" ht="15" customHeight="1">
      <c r="A5379" s="962" t="s">
        <v>271</v>
      </c>
      <c r="B5379" t="s">
        <v>298</v>
      </c>
      <c r="C5379" t="s">
        <v>13</v>
      </c>
      <c r="D5379" t="s">
        <v>11</v>
      </c>
      <c r="E5379" t="s">
        <v>610</v>
      </c>
      <c r="F5379" t="s">
        <v>375</v>
      </c>
      <c r="R5379">
        <v>0</v>
      </c>
      <c r="S5379">
        <v>0</v>
      </c>
      <c r="T5379">
        <v>0</v>
      </c>
      <c r="X5379">
        <v>0</v>
      </c>
      <c r="Y5379">
        <v>500000000</v>
      </c>
      <c r="AA5379" t="s">
        <v>2029</v>
      </c>
    </row>
    <row r="5380" spans="1:27" ht="15" customHeight="1">
      <c r="A5380" s="962" t="s">
        <v>271</v>
      </c>
      <c r="B5380" t="s">
        <v>300</v>
      </c>
      <c r="C5380" t="s">
        <v>13</v>
      </c>
      <c r="D5380" t="s">
        <v>11</v>
      </c>
      <c r="E5380" t="s">
        <v>610</v>
      </c>
      <c r="F5380" t="s">
        <v>375</v>
      </c>
      <c r="R5380">
        <v>0</v>
      </c>
      <c r="S5380">
        <v>0</v>
      </c>
      <c r="T5380">
        <v>0</v>
      </c>
      <c r="X5380">
        <v>0</v>
      </c>
      <c r="Y5380">
        <v>500000000</v>
      </c>
      <c r="AA5380" t="s">
        <v>2029</v>
      </c>
    </row>
    <row r="5381" spans="1:27" ht="15" customHeight="1">
      <c r="A5381" s="962" t="s">
        <v>272</v>
      </c>
      <c r="B5381" t="s">
        <v>296</v>
      </c>
      <c r="C5381" t="s">
        <v>13</v>
      </c>
      <c r="D5381" t="s">
        <v>11</v>
      </c>
      <c r="E5381" t="s">
        <v>610</v>
      </c>
      <c r="F5381" t="s">
        <v>375</v>
      </c>
      <c r="R5381">
        <v>0</v>
      </c>
      <c r="S5381">
        <v>0</v>
      </c>
      <c r="T5381">
        <v>0</v>
      </c>
      <c r="X5381">
        <v>0</v>
      </c>
      <c r="Y5381">
        <v>500000000</v>
      </c>
      <c r="AA5381" t="s">
        <v>2029</v>
      </c>
    </row>
    <row r="5382" spans="1:27" ht="15" customHeight="1">
      <c r="A5382" s="962" t="s">
        <v>272</v>
      </c>
      <c r="B5382" t="s">
        <v>289</v>
      </c>
      <c r="C5382" t="s">
        <v>13</v>
      </c>
      <c r="D5382" t="s">
        <v>11</v>
      </c>
      <c r="E5382" t="s">
        <v>610</v>
      </c>
      <c r="F5382" t="s">
        <v>375</v>
      </c>
      <c r="R5382">
        <v>0</v>
      </c>
      <c r="S5382">
        <v>0</v>
      </c>
      <c r="T5382">
        <v>0</v>
      </c>
      <c r="X5382">
        <v>0</v>
      </c>
      <c r="Y5382">
        <v>500000000</v>
      </c>
      <c r="AA5382" t="s">
        <v>2029</v>
      </c>
    </row>
    <row r="5383" spans="1:27" ht="15" customHeight="1">
      <c r="A5383" s="962" t="s">
        <v>272</v>
      </c>
      <c r="B5383" t="s">
        <v>288</v>
      </c>
      <c r="C5383" t="s">
        <v>13</v>
      </c>
      <c r="D5383" t="s">
        <v>11</v>
      </c>
      <c r="E5383" t="s">
        <v>610</v>
      </c>
      <c r="F5383" t="s">
        <v>375</v>
      </c>
      <c r="R5383">
        <v>0</v>
      </c>
      <c r="S5383">
        <v>0</v>
      </c>
      <c r="T5383">
        <v>0</v>
      </c>
      <c r="X5383">
        <v>0</v>
      </c>
      <c r="Y5383">
        <v>500000000</v>
      </c>
      <c r="AA5383" t="s">
        <v>2029</v>
      </c>
    </row>
    <row r="5384" spans="1:27" ht="15" customHeight="1">
      <c r="A5384" s="962" t="s">
        <v>272</v>
      </c>
      <c r="B5384" t="s">
        <v>287</v>
      </c>
      <c r="C5384" t="s">
        <v>13</v>
      </c>
      <c r="D5384" t="s">
        <v>11</v>
      </c>
      <c r="E5384" t="s">
        <v>610</v>
      </c>
      <c r="F5384" t="s">
        <v>375</v>
      </c>
      <c r="R5384">
        <v>0</v>
      </c>
      <c r="S5384">
        <v>0</v>
      </c>
      <c r="T5384">
        <v>0</v>
      </c>
      <c r="X5384">
        <v>0</v>
      </c>
      <c r="Y5384">
        <v>500000000</v>
      </c>
      <c r="AA5384" t="s">
        <v>2029</v>
      </c>
    </row>
    <row r="5385" spans="1:27" ht="15" customHeight="1">
      <c r="A5385" s="962" t="s">
        <v>273</v>
      </c>
      <c r="B5385" t="s">
        <v>296</v>
      </c>
      <c r="C5385" t="s">
        <v>13</v>
      </c>
      <c r="D5385" t="s">
        <v>11</v>
      </c>
      <c r="E5385" t="s">
        <v>610</v>
      </c>
      <c r="F5385" t="s">
        <v>375</v>
      </c>
      <c r="R5385">
        <v>0</v>
      </c>
      <c r="S5385">
        <v>0</v>
      </c>
      <c r="T5385">
        <v>0</v>
      </c>
      <c r="X5385">
        <v>0</v>
      </c>
      <c r="Y5385">
        <v>500000000</v>
      </c>
      <c r="AA5385" t="s">
        <v>2029</v>
      </c>
    </row>
    <row r="5386" spans="1:27" ht="15" customHeight="1">
      <c r="A5386" s="962" t="s">
        <v>273</v>
      </c>
      <c r="B5386" t="s">
        <v>289</v>
      </c>
      <c r="C5386" t="s">
        <v>13</v>
      </c>
      <c r="D5386" t="s">
        <v>11</v>
      </c>
      <c r="E5386" t="s">
        <v>610</v>
      </c>
      <c r="F5386" t="s">
        <v>375</v>
      </c>
      <c r="R5386">
        <v>0</v>
      </c>
      <c r="S5386">
        <v>0</v>
      </c>
      <c r="T5386">
        <v>0</v>
      </c>
      <c r="X5386">
        <v>0</v>
      </c>
      <c r="Y5386">
        <v>500000000</v>
      </c>
      <c r="AA5386" t="s">
        <v>2029</v>
      </c>
    </row>
    <row r="5387" spans="1:27" ht="15" customHeight="1">
      <c r="A5387" s="962" t="s">
        <v>273</v>
      </c>
      <c r="B5387" t="s">
        <v>288</v>
      </c>
      <c r="C5387" t="s">
        <v>13</v>
      </c>
      <c r="D5387" t="s">
        <v>11</v>
      </c>
      <c r="E5387" t="s">
        <v>610</v>
      </c>
      <c r="F5387" t="s">
        <v>375</v>
      </c>
      <c r="R5387">
        <v>0</v>
      </c>
      <c r="S5387">
        <v>0</v>
      </c>
      <c r="T5387">
        <v>0</v>
      </c>
      <c r="X5387">
        <v>0</v>
      </c>
      <c r="Y5387">
        <v>500000000</v>
      </c>
      <c r="AA5387" t="s">
        <v>2029</v>
      </c>
    </row>
    <row r="5388" spans="1:27" ht="15" customHeight="1">
      <c r="A5388" s="962" t="s">
        <v>273</v>
      </c>
      <c r="B5388" t="s">
        <v>287</v>
      </c>
      <c r="C5388" t="s">
        <v>13</v>
      </c>
      <c r="D5388" t="s">
        <v>11</v>
      </c>
      <c r="E5388" t="s">
        <v>610</v>
      </c>
      <c r="F5388" t="s">
        <v>375</v>
      </c>
      <c r="R5388">
        <v>0</v>
      </c>
      <c r="S5388">
        <v>0</v>
      </c>
      <c r="T5388">
        <v>0</v>
      </c>
      <c r="X5388">
        <v>0</v>
      </c>
      <c r="Y5388">
        <v>500000000</v>
      </c>
      <c r="AA5388" t="s">
        <v>2029</v>
      </c>
    </row>
    <row r="5389" spans="1:27" ht="15" customHeight="1">
      <c r="A5389" s="962" t="s">
        <v>274</v>
      </c>
      <c r="B5389" t="s">
        <v>283</v>
      </c>
      <c r="C5389" t="s">
        <v>13</v>
      </c>
      <c r="D5389" t="s">
        <v>11</v>
      </c>
      <c r="E5389" t="s">
        <v>610</v>
      </c>
      <c r="F5389" t="s">
        <v>375</v>
      </c>
      <c r="R5389">
        <v>0</v>
      </c>
      <c r="U5389">
        <v>0</v>
      </c>
      <c r="V5389">
        <v>0</v>
      </c>
      <c r="X5389">
        <v>0</v>
      </c>
      <c r="Y5389">
        <v>500000000</v>
      </c>
      <c r="Z5389">
        <v>0</v>
      </c>
      <c r="AA5389" t="s">
        <v>2028</v>
      </c>
    </row>
    <row r="5390" spans="1:27" ht="15" customHeight="1">
      <c r="A5390" s="962" t="s">
        <v>277</v>
      </c>
      <c r="B5390" t="s">
        <v>246</v>
      </c>
      <c r="C5390" t="s">
        <v>13</v>
      </c>
      <c r="D5390" t="s">
        <v>11</v>
      </c>
      <c r="E5390" t="s">
        <v>610</v>
      </c>
      <c r="F5390" t="s">
        <v>375</v>
      </c>
      <c r="R5390">
        <v>0</v>
      </c>
      <c r="S5390">
        <v>0</v>
      </c>
      <c r="T5390">
        <v>500000000</v>
      </c>
      <c r="X5390">
        <v>0</v>
      </c>
      <c r="Y5390">
        <v>500000000</v>
      </c>
      <c r="AA5390" t="s">
        <v>2027</v>
      </c>
    </row>
    <row r="5391" spans="1:27" ht="15" customHeight="1">
      <c r="A5391" s="962" t="s">
        <v>277</v>
      </c>
      <c r="B5391" t="s">
        <v>244</v>
      </c>
      <c r="C5391" t="s">
        <v>13</v>
      </c>
      <c r="D5391" t="s">
        <v>11</v>
      </c>
      <c r="E5391" t="s">
        <v>610</v>
      </c>
      <c r="F5391" t="s">
        <v>375</v>
      </c>
      <c r="G5391" t="s">
        <v>634</v>
      </c>
      <c r="I5391" t="s">
        <v>332</v>
      </c>
      <c r="K5391" t="s">
        <v>333</v>
      </c>
      <c r="L5391" t="s">
        <v>277</v>
      </c>
      <c r="M5391" t="s">
        <v>51</v>
      </c>
      <c r="O5391" t="s">
        <v>365</v>
      </c>
      <c r="P5391" t="s">
        <v>336</v>
      </c>
      <c r="Q5391" t="s">
        <v>337</v>
      </c>
      <c r="R5391">
        <v>2060</v>
      </c>
      <c r="U5391">
        <v>2061.4299999999998</v>
      </c>
      <c r="V5391">
        <v>103.07</v>
      </c>
      <c r="W5391">
        <v>0.1</v>
      </c>
      <c r="X5391">
        <v>0</v>
      </c>
      <c r="Y5391">
        <v>500000000</v>
      </c>
      <c r="Z5391">
        <v>0</v>
      </c>
      <c r="AA5391" t="s">
        <v>2026</v>
      </c>
    </row>
    <row r="5392" spans="1:27" ht="15" customHeight="1">
      <c r="A5392" s="962" t="s">
        <v>278</v>
      </c>
      <c r="B5392" t="s">
        <v>252</v>
      </c>
      <c r="C5392" t="s">
        <v>13</v>
      </c>
      <c r="D5392" t="s">
        <v>11</v>
      </c>
      <c r="E5392" t="s">
        <v>610</v>
      </c>
      <c r="F5392" t="s">
        <v>375</v>
      </c>
      <c r="J5392" t="s">
        <v>340</v>
      </c>
      <c r="L5392" t="s">
        <v>252</v>
      </c>
      <c r="R5392">
        <v>0</v>
      </c>
      <c r="U5392">
        <v>0</v>
      </c>
      <c r="V5392">
        <v>0</v>
      </c>
      <c r="X5392">
        <v>0</v>
      </c>
      <c r="Y5392">
        <v>500000000</v>
      </c>
      <c r="Z5392">
        <v>0</v>
      </c>
      <c r="AA5392" t="s">
        <v>2026</v>
      </c>
    </row>
    <row r="5393" spans="1:27" ht="15" customHeight="1">
      <c r="A5393" s="962" t="s">
        <v>278</v>
      </c>
      <c r="B5393" t="s">
        <v>247</v>
      </c>
      <c r="C5393" t="s">
        <v>13</v>
      </c>
      <c r="D5393" t="s">
        <v>11</v>
      </c>
      <c r="E5393" t="s">
        <v>610</v>
      </c>
      <c r="F5393" t="s">
        <v>375</v>
      </c>
      <c r="G5393" t="s">
        <v>635</v>
      </c>
      <c r="I5393" t="s">
        <v>332</v>
      </c>
      <c r="K5393" t="s">
        <v>333</v>
      </c>
      <c r="L5393" t="s">
        <v>367</v>
      </c>
      <c r="M5393" t="s">
        <v>51</v>
      </c>
      <c r="O5393" t="s">
        <v>361</v>
      </c>
      <c r="P5393" t="s">
        <v>336</v>
      </c>
      <c r="Q5393" t="s">
        <v>337</v>
      </c>
      <c r="R5393">
        <v>169</v>
      </c>
      <c r="U5393">
        <v>169.2</v>
      </c>
      <c r="V5393">
        <v>8.4600000000000009</v>
      </c>
      <c r="W5393">
        <v>0.1</v>
      </c>
      <c r="X5393">
        <v>0</v>
      </c>
      <c r="Y5393">
        <v>500000000</v>
      </c>
      <c r="Z5393">
        <v>0</v>
      </c>
      <c r="AA5393" t="s">
        <v>2026</v>
      </c>
    </row>
    <row r="5394" spans="1:27" ht="15" customHeight="1">
      <c r="A5394" s="962" t="s">
        <v>278</v>
      </c>
      <c r="B5394" t="s">
        <v>251</v>
      </c>
      <c r="C5394" t="s">
        <v>13</v>
      </c>
      <c r="D5394" t="s">
        <v>11</v>
      </c>
      <c r="E5394" t="s">
        <v>610</v>
      </c>
      <c r="F5394" t="s">
        <v>375</v>
      </c>
      <c r="R5394">
        <v>0</v>
      </c>
      <c r="X5394">
        <v>0</v>
      </c>
      <c r="Y5394">
        <v>500000000</v>
      </c>
      <c r="AA5394" t="s">
        <v>2025</v>
      </c>
    </row>
    <row r="5395" spans="1:27" ht="15" customHeight="1">
      <c r="A5395" s="962" t="s">
        <v>279</v>
      </c>
      <c r="B5395" t="s">
        <v>254</v>
      </c>
      <c r="C5395" t="s">
        <v>13</v>
      </c>
      <c r="D5395" t="s">
        <v>11</v>
      </c>
      <c r="E5395" t="s">
        <v>610</v>
      </c>
      <c r="F5395" t="s">
        <v>375</v>
      </c>
      <c r="O5395" t="s">
        <v>361</v>
      </c>
      <c r="P5395" t="s">
        <v>868</v>
      </c>
      <c r="Q5395" t="s">
        <v>869</v>
      </c>
      <c r="R5395">
        <v>1890</v>
      </c>
      <c r="X5395">
        <v>0</v>
      </c>
      <c r="Y5395">
        <v>500000000</v>
      </c>
      <c r="AA5395" t="s">
        <v>2025</v>
      </c>
    </row>
    <row r="5396" spans="1:27" ht="15" customHeight="1">
      <c r="A5396" s="962" t="s">
        <v>279</v>
      </c>
      <c r="B5396" t="s">
        <v>253</v>
      </c>
      <c r="C5396" t="s">
        <v>13</v>
      </c>
      <c r="D5396" t="s">
        <v>11</v>
      </c>
      <c r="E5396" t="s">
        <v>610</v>
      </c>
      <c r="F5396" t="s">
        <v>375</v>
      </c>
      <c r="G5396" t="s">
        <v>636</v>
      </c>
      <c r="I5396" t="s">
        <v>332</v>
      </c>
      <c r="K5396" t="s">
        <v>333</v>
      </c>
      <c r="L5396" t="s">
        <v>253</v>
      </c>
      <c r="M5396" t="s">
        <v>51</v>
      </c>
      <c r="O5396" t="s">
        <v>335</v>
      </c>
      <c r="P5396" t="s">
        <v>336</v>
      </c>
      <c r="Q5396" t="s">
        <v>337</v>
      </c>
      <c r="R5396">
        <v>214</v>
      </c>
      <c r="U5396">
        <v>214.35</v>
      </c>
      <c r="V5396">
        <v>10.72</v>
      </c>
      <c r="W5396">
        <v>0.1</v>
      </c>
      <c r="X5396">
        <v>0</v>
      </c>
      <c r="Y5396">
        <v>500000000</v>
      </c>
      <c r="Z5396">
        <v>0</v>
      </c>
      <c r="AA5396" t="s">
        <v>2028</v>
      </c>
    </row>
    <row r="5397" spans="1:27" ht="15" customHeight="1">
      <c r="A5397" s="962" t="s">
        <v>279</v>
      </c>
      <c r="B5397" t="s">
        <v>251</v>
      </c>
      <c r="C5397" t="s">
        <v>13</v>
      </c>
      <c r="D5397" t="s">
        <v>11</v>
      </c>
      <c r="E5397" t="s">
        <v>610</v>
      </c>
      <c r="F5397" t="s">
        <v>375</v>
      </c>
      <c r="G5397" t="s">
        <v>388</v>
      </c>
      <c r="I5397" t="s">
        <v>332</v>
      </c>
      <c r="K5397" t="s">
        <v>333</v>
      </c>
      <c r="L5397" t="s">
        <v>253</v>
      </c>
      <c r="M5397" t="s">
        <v>51</v>
      </c>
      <c r="O5397" t="s">
        <v>335</v>
      </c>
      <c r="P5397" t="s">
        <v>336</v>
      </c>
      <c r="Q5397" t="s">
        <v>337</v>
      </c>
      <c r="R5397">
        <v>214</v>
      </c>
      <c r="X5397">
        <v>0</v>
      </c>
      <c r="Y5397">
        <v>500000000</v>
      </c>
      <c r="AA5397" t="s">
        <v>2025</v>
      </c>
    </row>
    <row r="5398" spans="1:27" ht="15" customHeight="1">
      <c r="A5398" s="962" t="s">
        <v>279</v>
      </c>
      <c r="B5398" t="s">
        <v>255</v>
      </c>
      <c r="C5398" t="s">
        <v>13</v>
      </c>
      <c r="D5398" t="s">
        <v>11</v>
      </c>
      <c r="E5398" t="s">
        <v>610</v>
      </c>
      <c r="F5398" t="s">
        <v>375</v>
      </c>
      <c r="H5398" t="s">
        <v>852</v>
      </c>
      <c r="I5398" t="s">
        <v>853</v>
      </c>
      <c r="J5398" t="s">
        <v>848</v>
      </c>
      <c r="K5398" t="s">
        <v>854</v>
      </c>
      <c r="L5398" t="s">
        <v>855</v>
      </c>
      <c r="M5398" t="s">
        <v>55</v>
      </c>
      <c r="O5398" t="s">
        <v>361</v>
      </c>
      <c r="P5398" t="s">
        <v>851</v>
      </c>
      <c r="Q5398" t="s">
        <v>337</v>
      </c>
      <c r="R5398">
        <v>32.200000000000003</v>
      </c>
      <c r="X5398">
        <v>0</v>
      </c>
      <c r="Y5398">
        <v>500000000</v>
      </c>
      <c r="AA5398" t="s">
        <v>2025</v>
      </c>
    </row>
    <row r="5399" spans="1:27" ht="15" customHeight="1">
      <c r="A5399" s="962" t="s">
        <v>280</v>
      </c>
      <c r="B5399" t="s">
        <v>257</v>
      </c>
      <c r="C5399" t="s">
        <v>13</v>
      </c>
      <c r="D5399" t="s">
        <v>11</v>
      </c>
      <c r="E5399" t="s">
        <v>610</v>
      </c>
      <c r="F5399" t="s">
        <v>375</v>
      </c>
      <c r="H5399" t="s">
        <v>899</v>
      </c>
      <c r="I5399" t="s">
        <v>873</v>
      </c>
      <c r="J5399" t="s">
        <v>848</v>
      </c>
      <c r="K5399" t="s">
        <v>854</v>
      </c>
      <c r="L5399" t="s">
        <v>874</v>
      </c>
      <c r="M5399" t="s">
        <v>73</v>
      </c>
      <c r="O5399" t="s">
        <v>349</v>
      </c>
      <c r="P5399" t="s">
        <v>851</v>
      </c>
      <c r="Q5399" t="s">
        <v>337</v>
      </c>
      <c r="R5399">
        <v>661</v>
      </c>
      <c r="X5399">
        <v>0</v>
      </c>
      <c r="Y5399">
        <v>500000000</v>
      </c>
      <c r="AA5399" t="s">
        <v>2025</v>
      </c>
    </row>
    <row r="5400" spans="1:27" ht="15" customHeight="1">
      <c r="A5400" s="962" t="s">
        <v>280</v>
      </c>
      <c r="B5400" t="s">
        <v>259</v>
      </c>
      <c r="C5400" t="s">
        <v>13</v>
      </c>
      <c r="D5400" t="s">
        <v>11</v>
      </c>
      <c r="E5400" t="s">
        <v>610</v>
      </c>
      <c r="F5400" t="s">
        <v>375</v>
      </c>
      <c r="H5400" t="s">
        <v>900</v>
      </c>
      <c r="I5400" t="s">
        <v>873</v>
      </c>
      <c r="J5400" t="s">
        <v>848</v>
      </c>
      <c r="K5400" t="s">
        <v>854</v>
      </c>
      <c r="L5400" t="s">
        <v>876</v>
      </c>
      <c r="M5400" t="s">
        <v>73</v>
      </c>
      <c r="O5400" t="s">
        <v>349</v>
      </c>
      <c r="P5400" t="s">
        <v>851</v>
      </c>
      <c r="Q5400" t="s">
        <v>337</v>
      </c>
      <c r="R5400">
        <v>805</v>
      </c>
      <c r="X5400">
        <v>0</v>
      </c>
      <c r="Y5400">
        <v>500000000</v>
      </c>
      <c r="AA5400" t="s">
        <v>2025</v>
      </c>
    </row>
    <row r="5401" spans="1:27" ht="15" customHeight="1">
      <c r="A5401" s="962" t="s">
        <v>280</v>
      </c>
      <c r="B5401" t="s">
        <v>260</v>
      </c>
      <c r="C5401" t="s">
        <v>13</v>
      </c>
      <c r="D5401" t="s">
        <v>11</v>
      </c>
      <c r="E5401" t="s">
        <v>610</v>
      </c>
      <c r="F5401" t="s">
        <v>375</v>
      </c>
      <c r="H5401" t="s">
        <v>901</v>
      </c>
      <c r="I5401" t="s">
        <v>873</v>
      </c>
      <c r="J5401" t="s">
        <v>848</v>
      </c>
      <c r="K5401" t="s">
        <v>854</v>
      </c>
      <c r="L5401" t="s">
        <v>878</v>
      </c>
      <c r="M5401" t="s">
        <v>73</v>
      </c>
      <c r="O5401" t="s">
        <v>349</v>
      </c>
      <c r="P5401" t="s">
        <v>851</v>
      </c>
      <c r="Q5401" t="s">
        <v>337</v>
      </c>
      <c r="R5401">
        <v>25.4</v>
      </c>
      <c r="X5401">
        <v>0</v>
      </c>
      <c r="Y5401">
        <v>500000000</v>
      </c>
      <c r="AA5401" t="s">
        <v>2025</v>
      </c>
    </row>
    <row r="5402" spans="1:27" ht="15" customHeight="1">
      <c r="A5402" s="962" t="s">
        <v>281</v>
      </c>
      <c r="B5402" t="s">
        <v>262</v>
      </c>
      <c r="C5402" t="s">
        <v>13</v>
      </c>
      <c r="D5402" t="s">
        <v>11</v>
      </c>
      <c r="E5402" t="s">
        <v>610</v>
      </c>
      <c r="F5402" t="s">
        <v>375</v>
      </c>
      <c r="L5402" t="s">
        <v>2002</v>
      </c>
      <c r="O5402" t="s">
        <v>361</v>
      </c>
      <c r="P5402" t="s">
        <v>868</v>
      </c>
      <c r="Q5402" t="s">
        <v>869</v>
      </c>
      <c r="R5402">
        <v>0</v>
      </c>
      <c r="S5402">
        <v>0</v>
      </c>
      <c r="T5402">
        <v>500000000</v>
      </c>
      <c r="X5402">
        <v>0</v>
      </c>
      <c r="Y5402">
        <v>500000000</v>
      </c>
      <c r="AA5402" t="s">
        <v>2027</v>
      </c>
    </row>
    <row r="5403" spans="1:27" ht="15" customHeight="1">
      <c r="A5403" s="962" t="s">
        <v>281</v>
      </c>
      <c r="B5403" t="s">
        <v>261</v>
      </c>
      <c r="C5403" t="s">
        <v>13</v>
      </c>
      <c r="D5403" t="s">
        <v>11</v>
      </c>
      <c r="E5403" t="s">
        <v>610</v>
      </c>
      <c r="F5403" t="s">
        <v>375</v>
      </c>
      <c r="R5403">
        <v>0</v>
      </c>
      <c r="S5403">
        <v>0</v>
      </c>
      <c r="T5403">
        <v>500000000</v>
      </c>
      <c r="X5403">
        <v>0</v>
      </c>
      <c r="Y5403">
        <v>500000000</v>
      </c>
      <c r="AA5403" t="s">
        <v>2027</v>
      </c>
    </row>
    <row r="5404" spans="1:27" ht="15" customHeight="1">
      <c r="A5404" s="962" t="s">
        <v>282</v>
      </c>
      <c r="B5404" t="s">
        <v>263</v>
      </c>
      <c r="C5404" t="s">
        <v>13</v>
      </c>
      <c r="D5404" t="s">
        <v>11</v>
      </c>
      <c r="E5404" t="s">
        <v>610</v>
      </c>
      <c r="F5404" t="s">
        <v>375</v>
      </c>
      <c r="O5404" t="s">
        <v>361</v>
      </c>
      <c r="P5404" t="s">
        <v>868</v>
      </c>
      <c r="Q5404" t="s">
        <v>869</v>
      </c>
      <c r="R5404">
        <v>0</v>
      </c>
      <c r="S5404">
        <v>0</v>
      </c>
      <c r="T5404">
        <v>500000000</v>
      </c>
      <c r="X5404">
        <v>0</v>
      </c>
      <c r="Y5404">
        <v>500000000</v>
      </c>
      <c r="AA5404" t="s">
        <v>2027</v>
      </c>
    </row>
    <row r="5405" spans="1:27" ht="15" customHeight="1">
      <c r="A5405" s="962" t="s">
        <v>283</v>
      </c>
      <c r="B5405" t="s">
        <v>265</v>
      </c>
      <c r="C5405" t="s">
        <v>13</v>
      </c>
      <c r="D5405" t="s">
        <v>11</v>
      </c>
      <c r="E5405" t="s">
        <v>610</v>
      </c>
      <c r="F5405" t="s">
        <v>375</v>
      </c>
      <c r="O5405" t="s">
        <v>361</v>
      </c>
      <c r="P5405" t="s">
        <v>868</v>
      </c>
      <c r="Q5405" t="s">
        <v>869</v>
      </c>
      <c r="R5405">
        <v>0</v>
      </c>
      <c r="S5405">
        <v>0</v>
      </c>
      <c r="T5405">
        <v>0</v>
      </c>
      <c r="X5405">
        <v>0</v>
      </c>
      <c r="Y5405">
        <v>500000000</v>
      </c>
      <c r="AA5405" t="s">
        <v>2029</v>
      </c>
    </row>
    <row r="5406" spans="1:27" ht="15" customHeight="1">
      <c r="A5406" s="962" t="s">
        <v>283</v>
      </c>
      <c r="B5406" t="s">
        <v>266</v>
      </c>
      <c r="C5406" t="s">
        <v>13</v>
      </c>
      <c r="D5406" t="s">
        <v>11</v>
      </c>
      <c r="E5406" t="s">
        <v>610</v>
      </c>
      <c r="F5406" t="s">
        <v>375</v>
      </c>
      <c r="O5406" t="s">
        <v>361</v>
      </c>
      <c r="P5406" t="s">
        <v>868</v>
      </c>
      <c r="Q5406" t="s">
        <v>869</v>
      </c>
      <c r="R5406">
        <v>0</v>
      </c>
      <c r="S5406">
        <v>0</v>
      </c>
      <c r="T5406">
        <v>0</v>
      </c>
      <c r="X5406">
        <v>0</v>
      </c>
      <c r="Y5406">
        <v>500000000</v>
      </c>
      <c r="AA5406" t="s">
        <v>2029</v>
      </c>
    </row>
    <row r="5407" spans="1:27" ht="15" customHeight="1">
      <c r="A5407" s="962" t="s">
        <v>283</v>
      </c>
      <c r="B5407" t="s">
        <v>264</v>
      </c>
      <c r="C5407" t="s">
        <v>13</v>
      </c>
      <c r="D5407" t="s">
        <v>11</v>
      </c>
      <c r="E5407" t="s">
        <v>610</v>
      </c>
      <c r="F5407" t="s">
        <v>375</v>
      </c>
      <c r="R5407">
        <v>0</v>
      </c>
      <c r="X5407">
        <v>0</v>
      </c>
      <c r="Y5407">
        <v>500000000</v>
      </c>
      <c r="AA5407" t="s">
        <v>2025</v>
      </c>
    </row>
    <row r="5408" spans="1:27" ht="15" customHeight="1">
      <c r="A5408" s="962" t="s">
        <v>284</v>
      </c>
      <c r="B5408" t="s">
        <v>269</v>
      </c>
      <c r="C5408" t="s">
        <v>13</v>
      </c>
      <c r="D5408" t="s">
        <v>11</v>
      </c>
      <c r="E5408" t="s">
        <v>610</v>
      </c>
      <c r="F5408" t="s">
        <v>375</v>
      </c>
      <c r="R5408">
        <v>0</v>
      </c>
      <c r="S5408">
        <v>0</v>
      </c>
      <c r="T5408">
        <v>0</v>
      </c>
      <c r="X5408">
        <v>0</v>
      </c>
      <c r="Y5408">
        <v>500000000</v>
      </c>
      <c r="AA5408" t="s">
        <v>2029</v>
      </c>
    </row>
    <row r="5409" spans="1:27" ht="15" customHeight="1">
      <c r="A5409" s="962" t="s">
        <v>284</v>
      </c>
      <c r="B5409" t="s">
        <v>267</v>
      </c>
      <c r="C5409" t="s">
        <v>13</v>
      </c>
      <c r="D5409" t="s">
        <v>11</v>
      </c>
      <c r="E5409" t="s">
        <v>610</v>
      </c>
      <c r="F5409" t="s">
        <v>375</v>
      </c>
      <c r="R5409">
        <v>0</v>
      </c>
      <c r="S5409">
        <v>0</v>
      </c>
      <c r="T5409">
        <v>0</v>
      </c>
      <c r="X5409">
        <v>0</v>
      </c>
      <c r="Y5409">
        <v>500000000</v>
      </c>
      <c r="AA5409" t="s">
        <v>2029</v>
      </c>
    </row>
    <row r="5410" spans="1:27" ht="15" customHeight="1">
      <c r="A5410" s="962" t="s">
        <v>284</v>
      </c>
      <c r="B5410" t="s">
        <v>268</v>
      </c>
      <c r="C5410" t="s">
        <v>13</v>
      </c>
      <c r="D5410" t="s">
        <v>11</v>
      </c>
      <c r="E5410" t="s">
        <v>610</v>
      </c>
      <c r="F5410" t="s">
        <v>375</v>
      </c>
      <c r="R5410">
        <v>0</v>
      </c>
      <c r="S5410">
        <v>0</v>
      </c>
      <c r="T5410">
        <v>0</v>
      </c>
      <c r="X5410">
        <v>0</v>
      </c>
      <c r="Y5410">
        <v>500000000</v>
      </c>
      <c r="AA5410" t="s">
        <v>2029</v>
      </c>
    </row>
    <row r="5411" spans="1:27" ht="15" customHeight="1">
      <c r="A5411" s="962" t="s">
        <v>285</v>
      </c>
      <c r="B5411" t="s">
        <v>271</v>
      </c>
      <c r="C5411" t="s">
        <v>13</v>
      </c>
      <c r="D5411" t="s">
        <v>11</v>
      </c>
      <c r="E5411" t="s">
        <v>610</v>
      </c>
      <c r="F5411" t="s">
        <v>375</v>
      </c>
      <c r="R5411">
        <v>0</v>
      </c>
      <c r="S5411">
        <v>0</v>
      </c>
      <c r="T5411">
        <v>0</v>
      </c>
      <c r="X5411">
        <v>0</v>
      </c>
      <c r="Y5411">
        <v>500000000</v>
      </c>
      <c r="AA5411" t="s">
        <v>2029</v>
      </c>
    </row>
    <row r="5412" spans="1:27" ht="15" customHeight="1">
      <c r="A5412" s="962" t="s">
        <v>285</v>
      </c>
      <c r="B5412" t="s">
        <v>270</v>
      </c>
      <c r="C5412" t="s">
        <v>13</v>
      </c>
      <c r="D5412" t="s">
        <v>11</v>
      </c>
      <c r="E5412" t="s">
        <v>610</v>
      </c>
      <c r="F5412" t="s">
        <v>375</v>
      </c>
      <c r="R5412">
        <v>0</v>
      </c>
      <c r="S5412">
        <v>0</v>
      </c>
      <c r="T5412">
        <v>0</v>
      </c>
      <c r="X5412">
        <v>0</v>
      </c>
      <c r="Y5412">
        <v>500000000</v>
      </c>
      <c r="AA5412" t="s">
        <v>2029</v>
      </c>
    </row>
    <row r="5413" spans="1:27" ht="15" customHeight="1">
      <c r="A5413" s="962" t="s">
        <v>286</v>
      </c>
      <c r="B5413" t="s">
        <v>273</v>
      </c>
      <c r="C5413" t="s">
        <v>13</v>
      </c>
      <c r="D5413" t="s">
        <v>11</v>
      </c>
      <c r="E5413" t="s">
        <v>610</v>
      </c>
      <c r="F5413" t="s">
        <v>375</v>
      </c>
      <c r="R5413">
        <v>0</v>
      </c>
      <c r="S5413">
        <v>0</v>
      </c>
      <c r="T5413">
        <v>0</v>
      </c>
      <c r="X5413">
        <v>0</v>
      </c>
      <c r="Y5413">
        <v>500000000</v>
      </c>
      <c r="AA5413" t="s">
        <v>2029</v>
      </c>
    </row>
    <row r="5414" spans="1:27" ht="15" customHeight="1">
      <c r="A5414" s="962" t="s">
        <v>286</v>
      </c>
      <c r="B5414" t="s">
        <v>272</v>
      </c>
      <c r="C5414" t="s">
        <v>13</v>
      </c>
      <c r="D5414" t="s">
        <v>11</v>
      </c>
      <c r="E5414" t="s">
        <v>610</v>
      </c>
      <c r="F5414" t="s">
        <v>375</v>
      </c>
      <c r="R5414">
        <v>0</v>
      </c>
      <c r="S5414">
        <v>0</v>
      </c>
      <c r="T5414">
        <v>0</v>
      </c>
      <c r="X5414">
        <v>0</v>
      </c>
      <c r="Y5414">
        <v>500000000</v>
      </c>
      <c r="AA5414" t="s">
        <v>2029</v>
      </c>
    </row>
    <row r="5415" spans="1:27" ht="15" customHeight="1">
      <c r="A5415" s="962" t="s">
        <v>320</v>
      </c>
      <c r="B5415" t="s">
        <v>257</v>
      </c>
      <c r="C5415" t="s">
        <v>13</v>
      </c>
      <c r="D5415" t="s">
        <v>11</v>
      </c>
      <c r="E5415" t="s">
        <v>610</v>
      </c>
      <c r="F5415" t="s">
        <v>375</v>
      </c>
      <c r="H5415" t="s">
        <v>637</v>
      </c>
      <c r="I5415" t="s">
        <v>353</v>
      </c>
      <c r="K5415" t="s">
        <v>333</v>
      </c>
      <c r="L5415" t="s">
        <v>370</v>
      </c>
      <c r="M5415" t="s">
        <v>59</v>
      </c>
      <c r="O5415" t="s">
        <v>335</v>
      </c>
      <c r="P5415" t="s">
        <v>336</v>
      </c>
      <c r="Q5415" t="s">
        <v>337</v>
      </c>
      <c r="R5415">
        <v>408</v>
      </c>
      <c r="U5415">
        <v>407.75</v>
      </c>
      <c r="V5415">
        <v>20.39</v>
      </c>
      <c r="W5415">
        <v>0.1</v>
      </c>
      <c r="X5415">
        <v>0</v>
      </c>
      <c r="Y5415">
        <v>500000000</v>
      </c>
      <c r="Z5415">
        <v>0</v>
      </c>
      <c r="AA5415" t="s">
        <v>2028</v>
      </c>
    </row>
    <row r="5416" spans="1:27" ht="15" customHeight="1">
      <c r="A5416" s="962" t="s">
        <v>320</v>
      </c>
      <c r="B5416" t="s">
        <v>259</v>
      </c>
      <c r="C5416" t="s">
        <v>13</v>
      </c>
      <c r="D5416" t="s">
        <v>11</v>
      </c>
      <c r="E5416" t="s">
        <v>610</v>
      </c>
      <c r="F5416" t="s">
        <v>375</v>
      </c>
      <c r="H5416" t="s">
        <v>638</v>
      </c>
      <c r="I5416" t="s">
        <v>353</v>
      </c>
      <c r="K5416" t="s">
        <v>333</v>
      </c>
      <c r="L5416" t="s">
        <v>372</v>
      </c>
      <c r="M5416" t="s">
        <v>59</v>
      </c>
      <c r="O5416" t="s">
        <v>335</v>
      </c>
      <c r="P5416" t="s">
        <v>336</v>
      </c>
      <c r="Q5416" t="s">
        <v>337</v>
      </c>
      <c r="R5416">
        <v>870</v>
      </c>
      <c r="U5416">
        <v>870.26</v>
      </c>
      <c r="V5416">
        <v>43.51</v>
      </c>
      <c r="W5416">
        <v>0.1</v>
      </c>
      <c r="X5416">
        <v>0</v>
      </c>
      <c r="Y5416">
        <v>500000000</v>
      </c>
      <c r="Z5416">
        <v>0</v>
      </c>
      <c r="AA5416" t="s">
        <v>2028</v>
      </c>
    </row>
    <row r="5417" spans="1:27" ht="15" customHeight="1">
      <c r="A5417" s="962" t="s">
        <v>320</v>
      </c>
      <c r="B5417" t="s">
        <v>246</v>
      </c>
      <c r="C5417" t="s">
        <v>13</v>
      </c>
      <c r="D5417" t="s">
        <v>11</v>
      </c>
      <c r="E5417" t="s">
        <v>610</v>
      </c>
      <c r="F5417" t="s">
        <v>375</v>
      </c>
      <c r="R5417">
        <v>0</v>
      </c>
      <c r="S5417">
        <v>0</v>
      </c>
      <c r="T5417">
        <v>500000000</v>
      </c>
      <c r="X5417">
        <v>0</v>
      </c>
      <c r="Y5417">
        <v>500000000</v>
      </c>
      <c r="AA5417" t="s">
        <v>2027</v>
      </c>
    </row>
    <row r="5418" spans="1:27" ht="15" customHeight="1">
      <c r="A5418" s="962" t="s">
        <v>320</v>
      </c>
      <c r="B5418" t="s">
        <v>261</v>
      </c>
      <c r="C5418" t="s">
        <v>13</v>
      </c>
      <c r="D5418" t="s">
        <v>11</v>
      </c>
      <c r="E5418" t="s">
        <v>610</v>
      </c>
      <c r="F5418" t="s">
        <v>375</v>
      </c>
      <c r="R5418">
        <v>0</v>
      </c>
      <c r="S5418">
        <v>0</v>
      </c>
      <c r="T5418">
        <v>500000000</v>
      </c>
      <c r="X5418">
        <v>0</v>
      </c>
      <c r="Y5418">
        <v>500000000</v>
      </c>
      <c r="AA5418" t="s">
        <v>2027</v>
      </c>
    </row>
    <row r="5419" spans="1:27" ht="15" customHeight="1">
      <c r="A5419" s="962" t="s">
        <v>320</v>
      </c>
      <c r="B5419" t="s">
        <v>262</v>
      </c>
      <c r="C5419" t="s">
        <v>13</v>
      </c>
      <c r="D5419" t="s">
        <v>11</v>
      </c>
      <c r="E5419" t="s">
        <v>610</v>
      </c>
      <c r="F5419" t="s">
        <v>375</v>
      </c>
      <c r="R5419">
        <v>0</v>
      </c>
      <c r="S5419">
        <v>0</v>
      </c>
      <c r="T5419">
        <v>500000000</v>
      </c>
      <c r="X5419">
        <v>0</v>
      </c>
      <c r="Y5419">
        <v>500000000</v>
      </c>
      <c r="AA5419" t="s">
        <v>2027</v>
      </c>
    </row>
    <row r="5420" spans="1:27" ht="15" customHeight="1">
      <c r="A5420" s="962" t="s">
        <v>320</v>
      </c>
      <c r="B5420" t="s">
        <v>263</v>
      </c>
      <c r="C5420" t="s">
        <v>13</v>
      </c>
      <c r="D5420" t="s">
        <v>11</v>
      </c>
      <c r="E5420" t="s">
        <v>610</v>
      </c>
      <c r="F5420" t="s">
        <v>375</v>
      </c>
      <c r="R5420">
        <v>0</v>
      </c>
      <c r="S5420">
        <v>0</v>
      </c>
      <c r="T5420">
        <v>500000000</v>
      </c>
      <c r="X5420">
        <v>0</v>
      </c>
      <c r="Y5420">
        <v>500000000</v>
      </c>
      <c r="AA5420" t="s">
        <v>2027</v>
      </c>
    </row>
    <row r="5421" spans="1:27" ht="15" customHeight="1">
      <c r="A5421" s="962" t="s">
        <v>320</v>
      </c>
      <c r="B5421" t="s">
        <v>254</v>
      </c>
      <c r="C5421" t="s">
        <v>13</v>
      </c>
      <c r="D5421" t="s">
        <v>11</v>
      </c>
      <c r="E5421" t="s">
        <v>610</v>
      </c>
      <c r="F5421" t="s">
        <v>375</v>
      </c>
      <c r="H5421" t="s">
        <v>639</v>
      </c>
      <c r="I5421" t="s">
        <v>353</v>
      </c>
      <c r="K5421" t="s">
        <v>333</v>
      </c>
      <c r="L5421" t="s">
        <v>374</v>
      </c>
      <c r="M5421" t="s">
        <v>58</v>
      </c>
      <c r="O5421" t="s">
        <v>335</v>
      </c>
      <c r="P5421" t="s">
        <v>336</v>
      </c>
      <c r="Q5421" t="s">
        <v>337</v>
      </c>
      <c r="R5421">
        <v>204</v>
      </c>
      <c r="U5421">
        <v>203.89</v>
      </c>
      <c r="V5421">
        <v>10.19</v>
      </c>
      <c r="W5421">
        <v>0.1</v>
      </c>
      <c r="X5421">
        <v>0</v>
      </c>
      <c r="Y5421">
        <v>500000000</v>
      </c>
      <c r="Z5421">
        <v>0</v>
      </c>
      <c r="AA5421" t="s">
        <v>2028</v>
      </c>
    </row>
    <row r="5422" spans="1:27" ht="15" customHeight="1">
      <c r="A5422" s="962" t="s">
        <v>323</v>
      </c>
      <c r="B5422" t="s">
        <v>247</v>
      </c>
      <c r="C5422" t="s">
        <v>13</v>
      </c>
      <c r="D5422" t="s">
        <v>11</v>
      </c>
      <c r="E5422" t="s">
        <v>610</v>
      </c>
      <c r="F5422" t="s">
        <v>375</v>
      </c>
      <c r="R5422">
        <v>0</v>
      </c>
      <c r="U5422">
        <v>0</v>
      </c>
      <c r="V5422">
        <v>0</v>
      </c>
      <c r="X5422">
        <v>0</v>
      </c>
      <c r="Y5422">
        <v>500000000</v>
      </c>
      <c r="Z5422">
        <v>0</v>
      </c>
      <c r="AA5422" t="s">
        <v>2028</v>
      </c>
    </row>
    <row r="5423" spans="1:27" ht="15" customHeight="1">
      <c r="A5423" s="962" t="s">
        <v>323</v>
      </c>
      <c r="B5423" t="s">
        <v>254</v>
      </c>
      <c r="C5423" t="s">
        <v>13</v>
      </c>
      <c r="D5423" t="s">
        <v>11</v>
      </c>
      <c r="E5423" t="s">
        <v>610</v>
      </c>
      <c r="F5423" t="s">
        <v>375</v>
      </c>
      <c r="R5423">
        <v>0</v>
      </c>
      <c r="U5423">
        <v>0</v>
      </c>
      <c r="V5423">
        <v>0</v>
      </c>
      <c r="X5423">
        <v>0</v>
      </c>
      <c r="Y5423">
        <v>500000000</v>
      </c>
      <c r="Z5423">
        <v>0</v>
      </c>
      <c r="AA5423" t="s">
        <v>2028</v>
      </c>
    </row>
    <row r="5424" spans="1:27" ht="15" customHeight="1">
      <c r="A5424" s="962" t="s">
        <v>323</v>
      </c>
      <c r="B5424" t="s">
        <v>246</v>
      </c>
      <c r="C5424" t="s">
        <v>13</v>
      </c>
      <c r="D5424" t="s">
        <v>11</v>
      </c>
      <c r="E5424" t="s">
        <v>610</v>
      </c>
      <c r="F5424" t="s">
        <v>375</v>
      </c>
      <c r="R5424">
        <v>0</v>
      </c>
      <c r="S5424">
        <v>0</v>
      </c>
      <c r="T5424">
        <v>500000000</v>
      </c>
      <c r="X5424">
        <v>0</v>
      </c>
      <c r="Y5424">
        <v>500000000</v>
      </c>
      <c r="AA5424" t="s">
        <v>2027</v>
      </c>
    </row>
    <row r="5425" spans="1:27" ht="15" customHeight="1">
      <c r="A5425" s="962" t="s">
        <v>323</v>
      </c>
      <c r="B5425" t="s">
        <v>263</v>
      </c>
      <c r="C5425" t="s">
        <v>13</v>
      </c>
      <c r="D5425" t="s">
        <v>11</v>
      </c>
      <c r="E5425" t="s">
        <v>610</v>
      </c>
      <c r="F5425" t="s">
        <v>375</v>
      </c>
      <c r="R5425">
        <v>0</v>
      </c>
      <c r="S5425">
        <v>0</v>
      </c>
      <c r="T5425">
        <v>500000000</v>
      </c>
      <c r="X5425">
        <v>0</v>
      </c>
      <c r="Y5425">
        <v>500000000</v>
      </c>
      <c r="AA5425" t="s">
        <v>2027</v>
      </c>
    </row>
    <row r="5426" spans="1:27" ht="15" customHeight="1">
      <c r="A5426" s="962" t="s">
        <v>244</v>
      </c>
      <c r="B5426" t="s">
        <v>278</v>
      </c>
      <c r="C5426" t="s">
        <v>13</v>
      </c>
      <c r="D5426" t="s">
        <v>11</v>
      </c>
      <c r="E5426" t="s">
        <v>610</v>
      </c>
      <c r="F5426" t="s">
        <v>392</v>
      </c>
      <c r="O5426" t="s">
        <v>361</v>
      </c>
      <c r="P5426" t="s">
        <v>868</v>
      </c>
      <c r="Q5426" t="s">
        <v>869</v>
      </c>
      <c r="R5426">
        <v>67.900000000000006</v>
      </c>
      <c r="X5426">
        <v>0</v>
      </c>
      <c r="Y5426">
        <v>500000000</v>
      </c>
      <c r="AA5426" t="s">
        <v>2025</v>
      </c>
    </row>
    <row r="5427" spans="1:27" ht="15" customHeight="1">
      <c r="A5427" s="962" t="s">
        <v>244</v>
      </c>
      <c r="B5427" t="s">
        <v>279</v>
      </c>
      <c r="C5427" t="s">
        <v>13</v>
      </c>
      <c r="D5427" t="s">
        <v>11</v>
      </c>
      <c r="E5427" t="s">
        <v>610</v>
      </c>
      <c r="F5427" t="s">
        <v>392</v>
      </c>
      <c r="G5427" t="s">
        <v>640</v>
      </c>
      <c r="I5427" t="s">
        <v>332</v>
      </c>
      <c r="K5427" t="s">
        <v>333</v>
      </c>
      <c r="L5427" t="s">
        <v>334</v>
      </c>
      <c r="M5427" t="s">
        <v>52</v>
      </c>
      <c r="O5427" t="s">
        <v>335</v>
      </c>
      <c r="P5427" t="s">
        <v>336</v>
      </c>
      <c r="Q5427" t="s">
        <v>337</v>
      </c>
      <c r="R5427">
        <v>320</v>
      </c>
      <c r="U5427">
        <v>319.89999999999998</v>
      </c>
      <c r="V5427">
        <v>15.99</v>
      </c>
      <c r="W5427">
        <v>0.1</v>
      </c>
      <c r="X5427">
        <v>0</v>
      </c>
      <c r="Y5427">
        <v>500000000</v>
      </c>
      <c r="Z5427">
        <v>0</v>
      </c>
      <c r="AA5427" t="s">
        <v>2026</v>
      </c>
    </row>
    <row r="5428" spans="1:27" ht="15" customHeight="1">
      <c r="A5428" s="962" t="s">
        <v>246</v>
      </c>
      <c r="B5428" t="s">
        <v>321</v>
      </c>
      <c r="C5428" t="s">
        <v>13</v>
      </c>
      <c r="D5428" t="s">
        <v>11</v>
      </c>
      <c r="E5428" t="s">
        <v>610</v>
      </c>
      <c r="F5428" t="s">
        <v>392</v>
      </c>
      <c r="R5428">
        <v>0</v>
      </c>
      <c r="S5428">
        <v>0</v>
      </c>
      <c r="T5428">
        <v>500000000</v>
      </c>
      <c r="X5428">
        <v>0</v>
      </c>
      <c r="Y5428">
        <v>500000000</v>
      </c>
      <c r="AA5428" t="s">
        <v>2027</v>
      </c>
    </row>
    <row r="5429" spans="1:27" ht="15" customHeight="1">
      <c r="A5429" s="962" t="s">
        <v>246</v>
      </c>
      <c r="B5429" t="s">
        <v>281</v>
      </c>
      <c r="C5429" t="s">
        <v>13</v>
      </c>
      <c r="D5429" t="s">
        <v>11</v>
      </c>
      <c r="E5429" t="s">
        <v>610</v>
      </c>
      <c r="F5429" t="s">
        <v>392</v>
      </c>
      <c r="R5429">
        <v>0</v>
      </c>
      <c r="S5429">
        <v>0</v>
      </c>
      <c r="T5429">
        <v>500000000</v>
      </c>
      <c r="X5429">
        <v>0</v>
      </c>
      <c r="Y5429">
        <v>500000000</v>
      </c>
      <c r="AA5429" t="s">
        <v>2027</v>
      </c>
    </row>
    <row r="5430" spans="1:27" ht="15" customHeight="1">
      <c r="A5430" s="962" t="s">
        <v>246</v>
      </c>
      <c r="B5430" t="s">
        <v>282</v>
      </c>
      <c r="C5430" t="s">
        <v>13</v>
      </c>
      <c r="D5430" t="s">
        <v>11</v>
      </c>
      <c r="E5430" t="s">
        <v>610</v>
      </c>
      <c r="F5430" t="s">
        <v>392</v>
      </c>
      <c r="R5430">
        <v>0</v>
      </c>
      <c r="S5430">
        <v>0</v>
      </c>
      <c r="T5430">
        <v>500000000</v>
      </c>
      <c r="X5430">
        <v>0</v>
      </c>
      <c r="Y5430">
        <v>500000000</v>
      </c>
      <c r="AA5430" t="s">
        <v>2027</v>
      </c>
    </row>
    <row r="5431" spans="1:27" ht="15" customHeight="1">
      <c r="A5431" s="962" t="s">
        <v>246</v>
      </c>
      <c r="B5431" t="s">
        <v>324</v>
      </c>
      <c r="C5431" t="s">
        <v>13</v>
      </c>
      <c r="D5431" t="s">
        <v>11</v>
      </c>
      <c r="E5431" t="s">
        <v>610</v>
      </c>
      <c r="F5431" t="s">
        <v>392</v>
      </c>
      <c r="R5431">
        <v>0</v>
      </c>
      <c r="S5431">
        <v>0</v>
      </c>
      <c r="T5431">
        <v>500000000</v>
      </c>
      <c r="X5431">
        <v>0</v>
      </c>
      <c r="Y5431">
        <v>500000000</v>
      </c>
      <c r="AA5431" t="s">
        <v>2027</v>
      </c>
    </row>
    <row r="5432" spans="1:27" ht="15" customHeight="1">
      <c r="A5432" s="962" t="s">
        <v>247</v>
      </c>
      <c r="B5432" t="s">
        <v>300</v>
      </c>
      <c r="C5432" t="s">
        <v>13</v>
      </c>
      <c r="D5432" t="s">
        <v>11</v>
      </c>
      <c r="E5432" t="s">
        <v>610</v>
      </c>
      <c r="F5432" t="s">
        <v>392</v>
      </c>
      <c r="J5432" t="s">
        <v>663</v>
      </c>
      <c r="L5432" t="s">
        <v>339</v>
      </c>
      <c r="O5432" t="s">
        <v>882</v>
      </c>
      <c r="P5432" t="s">
        <v>868</v>
      </c>
      <c r="Q5432" t="s">
        <v>869</v>
      </c>
      <c r="R5432">
        <v>54.6</v>
      </c>
      <c r="X5432">
        <v>0</v>
      </c>
      <c r="Y5432">
        <v>500000000</v>
      </c>
      <c r="AA5432" t="s">
        <v>2025</v>
      </c>
    </row>
    <row r="5433" spans="1:27" ht="15" customHeight="1">
      <c r="A5433" s="962" t="s">
        <v>247</v>
      </c>
      <c r="B5433" t="s">
        <v>290</v>
      </c>
      <c r="C5433" t="s">
        <v>13</v>
      </c>
      <c r="D5433" t="s">
        <v>11</v>
      </c>
      <c r="E5433" t="s">
        <v>610</v>
      </c>
      <c r="F5433" t="s">
        <v>392</v>
      </c>
      <c r="J5433" t="s">
        <v>338</v>
      </c>
      <c r="L5433" t="s">
        <v>339</v>
      </c>
      <c r="R5433">
        <v>0</v>
      </c>
      <c r="U5433">
        <v>0</v>
      </c>
      <c r="V5433">
        <v>0</v>
      </c>
      <c r="X5433">
        <v>0</v>
      </c>
      <c r="Y5433">
        <v>500000000</v>
      </c>
      <c r="Z5433">
        <v>0</v>
      </c>
      <c r="AA5433" t="s">
        <v>2028</v>
      </c>
    </row>
    <row r="5434" spans="1:27" ht="15" customHeight="1">
      <c r="A5434" s="962" t="s">
        <v>247</v>
      </c>
      <c r="B5434" t="s">
        <v>289</v>
      </c>
      <c r="C5434" t="s">
        <v>13</v>
      </c>
      <c r="D5434" t="s">
        <v>11</v>
      </c>
      <c r="E5434" t="s">
        <v>610</v>
      </c>
      <c r="F5434" t="s">
        <v>392</v>
      </c>
      <c r="R5434">
        <v>0</v>
      </c>
      <c r="X5434">
        <v>0</v>
      </c>
      <c r="Y5434">
        <v>500000000</v>
      </c>
      <c r="AA5434" t="s">
        <v>2025</v>
      </c>
    </row>
    <row r="5435" spans="1:27" ht="15" customHeight="1">
      <c r="A5435" s="962" t="s">
        <v>247</v>
      </c>
      <c r="B5435" t="s">
        <v>288</v>
      </c>
      <c r="C5435" t="s">
        <v>13</v>
      </c>
      <c r="D5435" t="s">
        <v>11</v>
      </c>
      <c r="E5435" t="s">
        <v>610</v>
      </c>
      <c r="F5435" t="s">
        <v>392</v>
      </c>
      <c r="R5435">
        <v>54.6</v>
      </c>
      <c r="X5435">
        <v>0</v>
      </c>
      <c r="Y5435">
        <v>500000000</v>
      </c>
      <c r="AA5435" t="s">
        <v>2025</v>
      </c>
    </row>
    <row r="5436" spans="1:27" ht="15" customHeight="1">
      <c r="A5436" s="962" t="s">
        <v>247</v>
      </c>
      <c r="B5436" t="s">
        <v>298</v>
      </c>
      <c r="C5436" t="s">
        <v>13</v>
      </c>
      <c r="D5436" t="s">
        <v>11</v>
      </c>
      <c r="E5436" t="s">
        <v>610</v>
      </c>
      <c r="F5436" t="s">
        <v>392</v>
      </c>
      <c r="R5436">
        <v>54.6</v>
      </c>
      <c r="X5436">
        <v>0</v>
      </c>
      <c r="Y5436">
        <v>500000000</v>
      </c>
      <c r="AA5436" t="s">
        <v>2025</v>
      </c>
    </row>
    <row r="5437" spans="1:27" ht="15" customHeight="1">
      <c r="A5437" s="962" t="s">
        <v>247</v>
      </c>
      <c r="B5437" t="s">
        <v>297</v>
      </c>
      <c r="C5437" t="s">
        <v>13</v>
      </c>
      <c r="D5437" t="s">
        <v>11</v>
      </c>
      <c r="E5437" t="s">
        <v>610</v>
      </c>
      <c r="F5437" t="s">
        <v>392</v>
      </c>
      <c r="R5437">
        <v>54.6</v>
      </c>
      <c r="X5437">
        <v>0</v>
      </c>
      <c r="Y5437">
        <v>500000000</v>
      </c>
      <c r="AA5437" t="s">
        <v>2025</v>
      </c>
    </row>
    <row r="5438" spans="1:27" ht="15" customHeight="1">
      <c r="A5438" s="962" t="s">
        <v>247</v>
      </c>
      <c r="B5438" t="s">
        <v>287</v>
      </c>
      <c r="C5438" t="s">
        <v>13</v>
      </c>
      <c r="D5438" t="s">
        <v>11</v>
      </c>
      <c r="E5438" t="s">
        <v>610</v>
      </c>
      <c r="F5438" t="s">
        <v>392</v>
      </c>
      <c r="R5438">
        <v>66.599999999999994</v>
      </c>
      <c r="X5438">
        <v>0</v>
      </c>
      <c r="Y5438">
        <v>500000000</v>
      </c>
      <c r="AA5438" t="s">
        <v>2025</v>
      </c>
    </row>
    <row r="5439" spans="1:27" ht="15" customHeight="1">
      <c r="A5439" s="962" t="s">
        <v>247</v>
      </c>
      <c r="B5439" t="s">
        <v>301</v>
      </c>
      <c r="C5439" t="s">
        <v>13</v>
      </c>
      <c r="D5439" t="s">
        <v>11</v>
      </c>
      <c r="E5439" t="s">
        <v>610</v>
      </c>
      <c r="F5439" t="s">
        <v>392</v>
      </c>
      <c r="R5439">
        <v>27.3</v>
      </c>
      <c r="S5439">
        <v>0</v>
      </c>
      <c r="T5439">
        <v>54.6</v>
      </c>
      <c r="X5439">
        <v>0</v>
      </c>
      <c r="Y5439">
        <v>500000000</v>
      </c>
      <c r="AA5439" t="s">
        <v>2029</v>
      </c>
    </row>
    <row r="5440" spans="1:27" ht="15" customHeight="1">
      <c r="A5440" s="962" t="s">
        <v>247</v>
      </c>
      <c r="B5440" t="s">
        <v>302</v>
      </c>
      <c r="C5440" t="s">
        <v>13</v>
      </c>
      <c r="D5440" t="s">
        <v>11</v>
      </c>
      <c r="E5440" t="s">
        <v>610</v>
      </c>
      <c r="F5440" t="s">
        <v>392</v>
      </c>
      <c r="R5440">
        <v>27.3</v>
      </c>
      <c r="S5440">
        <v>0</v>
      </c>
      <c r="T5440">
        <v>54.6</v>
      </c>
      <c r="X5440">
        <v>0</v>
      </c>
      <c r="Y5440">
        <v>500000000</v>
      </c>
      <c r="AA5440" t="s">
        <v>2029</v>
      </c>
    </row>
    <row r="5441" spans="1:27" ht="15" customHeight="1">
      <c r="A5441" s="962" t="s">
        <v>247</v>
      </c>
      <c r="B5441" t="s">
        <v>322</v>
      </c>
      <c r="C5441" t="s">
        <v>13</v>
      </c>
      <c r="D5441" t="s">
        <v>11</v>
      </c>
      <c r="E5441" t="s">
        <v>610</v>
      </c>
      <c r="F5441" t="s">
        <v>392</v>
      </c>
      <c r="H5441" t="s">
        <v>915</v>
      </c>
      <c r="I5441" t="s">
        <v>450</v>
      </c>
      <c r="J5441" t="s">
        <v>848</v>
      </c>
      <c r="K5441" t="s">
        <v>854</v>
      </c>
      <c r="L5441" t="s">
        <v>871</v>
      </c>
      <c r="M5441" t="s">
        <v>56</v>
      </c>
      <c r="O5441" t="s">
        <v>361</v>
      </c>
      <c r="P5441" t="s">
        <v>851</v>
      </c>
      <c r="Q5441" t="s">
        <v>337</v>
      </c>
      <c r="R5441">
        <v>1.36</v>
      </c>
      <c r="X5441">
        <v>0</v>
      </c>
      <c r="Y5441">
        <v>500000000</v>
      </c>
      <c r="AA5441" t="s">
        <v>2025</v>
      </c>
    </row>
    <row r="5442" spans="1:27" ht="15" customHeight="1">
      <c r="A5442" s="962" t="s">
        <v>247</v>
      </c>
      <c r="B5442" t="s">
        <v>318</v>
      </c>
      <c r="C5442" t="s">
        <v>13</v>
      </c>
      <c r="D5442" t="s">
        <v>11</v>
      </c>
      <c r="E5442" t="s">
        <v>610</v>
      </c>
      <c r="F5442" t="s">
        <v>392</v>
      </c>
      <c r="H5442" t="s">
        <v>971</v>
      </c>
      <c r="I5442" t="s">
        <v>847</v>
      </c>
      <c r="J5442" t="s">
        <v>848</v>
      </c>
      <c r="K5442" t="s">
        <v>849</v>
      </c>
      <c r="L5442" t="s">
        <v>850</v>
      </c>
      <c r="M5442" t="s">
        <v>57</v>
      </c>
      <c r="O5442" t="s">
        <v>361</v>
      </c>
      <c r="P5442" t="s">
        <v>851</v>
      </c>
      <c r="Q5442" t="s">
        <v>337</v>
      </c>
      <c r="R5442">
        <v>12</v>
      </c>
      <c r="X5442">
        <v>0</v>
      </c>
      <c r="Y5442">
        <v>500000000</v>
      </c>
      <c r="AA5442" t="s">
        <v>2025</v>
      </c>
    </row>
    <row r="5443" spans="1:27" ht="15" customHeight="1">
      <c r="A5443" s="962" t="s">
        <v>247</v>
      </c>
      <c r="B5443" t="s">
        <v>317</v>
      </c>
      <c r="C5443" t="s">
        <v>13</v>
      </c>
      <c r="D5443" t="s">
        <v>11</v>
      </c>
      <c r="E5443" t="s">
        <v>610</v>
      </c>
      <c r="F5443" t="s">
        <v>392</v>
      </c>
      <c r="I5443" t="s">
        <v>847</v>
      </c>
      <c r="K5443" t="s">
        <v>849</v>
      </c>
      <c r="L5443" t="s">
        <v>850</v>
      </c>
      <c r="M5443" t="s">
        <v>57</v>
      </c>
      <c r="O5443" t="s">
        <v>361</v>
      </c>
      <c r="P5443" t="s">
        <v>851</v>
      </c>
      <c r="Q5443" t="s">
        <v>337</v>
      </c>
      <c r="R5443">
        <v>12</v>
      </c>
      <c r="X5443">
        <v>0</v>
      </c>
      <c r="Y5443">
        <v>500000000</v>
      </c>
      <c r="AA5443" t="s">
        <v>2025</v>
      </c>
    </row>
    <row r="5444" spans="1:27" ht="15" customHeight="1">
      <c r="A5444" s="962" t="s">
        <v>247</v>
      </c>
      <c r="B5444" t="s">
        <v>305</v>
      </c>
      <c r="C5444" t="s">
        <v>13</v>
      </c>
      <c r="D5444" t="s">
        <v>11</v>
      </c>
      <c r="E5444" t="s">
        <v>610</v>
      </c>
      <c r="F5444" t="s">
        <v>392</v>
      </c>
      <c r="R5444">
        <v>12</v>
      </c>
      <c r="X5444">
        <v>0</v>
      </c>
      <c r="Y5444">
        <v>500000000</v>
      </c>
      <c r="AA5444" t="s">
        <v>2025</v>
      </c>
    </row>
    <row r="5445" spans="1:27" ht="15" customHeight="1">
      <c r="A5445" s="962" t="s">
        <v>247</v>
      </c>
      <c r="B5445" t="s">
        <v>324</v>
      </c>
      <c r="C5445" t="s">
        <v>13</v>
      </c>
      <c r="D5445" t="s">
        <v>11</v>
      </c>
      <c r="E5445" t="s">
        <v>610</v>
      </c>
      <c r="F5445" t="s">
        <v>392</v>
      </c>
      <c r="R5445">
        <v>0</v>
      </c>
      <c r="U5445">
        <v>0</v>
      </c>
      <c r="V5445">
        <v>0</v>
      </c>
      <c r="X5445">
        <v>0</v>
      </c>
      <c r="Y5445">
        <v>500000000</v>
      </c>
      <c r="Z5445">
        <v>0</v>
      </c>
      <c r="AA5445" t="s">
        <v>2028</v>
      </c>
    </row>
    <row r="5446" spans="1:27" ht="15" customHeight="1">
      <c r="A5446" s="962" t="s">
        <v>248</v>
      </c>
      <c r="B5446" t="s">
        <v>278</v>
      </c>
      <c r="C5446" t="s">
        <v>13</v>
      </c>
      <c r="D5446" t="s">
        <v>11</v>
      </c>
      <c r="E5446" t="s">
        <v>610</v>
      </c>
      <c r="F5446" t="s">
        <v>392</v>
      </c>
      <c r="R5446">
        <v>0</v>
      </c>
      <c r="X5446">
        <v>0</v>
      </c>
      <c r="Y5446">
        <v>500000000</v>
      </c>
      <c r="AA5446" t="s">
        <v>2025</v>
      </c>
    </row>
    <row r="5447" spans="1:27" ht="15" customHeight="1">
      <c r="A5447" s="962" t="s">
        <v>248</v>
      </c>
      <c r="B5447" t="s">
        <v>279</v>
      </c>
      <c r="C5447" t="s">
        <v>13</v>
      </c>
      <c r="D5447" t="s">
        <v>11</v>
      </c>
      <c r="E5447" t="s">
        <v>610</v>
      </c>
      <c r="F5447" t="s">
        <v>392</v>
      </c>
      <c r="G5447" t="s">
        <v>394</v>
      </c>
      <c r="I5447" t="s">
        <v>332</v>
      </c>
      <c r="K5447" t="s">
        <v>333</v>
      </c>
      <c r="L5447" t="s">
        <v>250</v>
      </c>
      <c r="M5447" t="s">
        <v>52</v>
      </c>
      <c r="O5447" t="s">
        <v>335</v>
      </c>
      <c r="P5447" t="s">
        <v>336</v>
      </c>
      <c r="Q5447" t="s">
        <v>337</v>
      </c>
      <c r="R5447">
        <v>103</v>
      </c>
      <c r="X5447">
        <v>0</v>
      </c>
      <c r="Y5447">
        <v>500000000</v>
      </c>
      <c r="AA5447" t="s">
        <v>2025</v>
      </c>
    </row>
    <row r="5448" spans="1:27" ht="15" customHeight="1">
      <c r="A5448" s="962" t="s">
        <v>249</v>
      </c>
      <c r="B5448" t="s">
        <v>278</v>
      </c>
      <c r="C5448" t="s">
        <v>13</v>
      </c>
      <c r="D5448" t="s">
        <v>11</v>
      </c>
      <c r="E5448" t="s">
        <v>610</v>
      </c>
      <c r="F5448" t="s">
        <v>392</v>
      </c>
      <c r="J5448" t="s">
        <v>340</v>
      </c>
      <c r="L5448" t="s">
        <v>249</v>
      </c>
      <c r="R5448">
        <v>0</v>
      </c>
      <c r="U5448">
        <v>0</v>
      </c>
      <c r="V5448">
        <v>0</v>
      </c>
      <c r="X5448">
        <v>0</v>
      </c>
      <c r="Y5448">
        <v>500000000</v>
      </c>
      <c r="Z5448">
        <v>0</v>
      </c>
      <c r="AA5448" t="s">
        <v>2026</v>
      </c>
    </row>
    <row r="5449" spans="1:27" ht="15" customHeight="1">
      <c r="A5449" s="962" t="s">
        <v>250</v>
      </c>
      <c r="B5449" t="s">
        <v>279</v>
      </c>
      <c r="C5449" t="s">
        <v>13</v>
      </c>
      <c r="D5449" t="s">
        <v>11</v>
      </c>
      <c r="E5449" t="s">
        <v>610</v>
      </c>
      <c r="F5449" t="s">
        <v>392</v>
      </c>
      <c r="G5449" t="s">
        <v>641</v>
      </c>
      <c r="I5449" t="s">
        <v>332</v>
      </c>
      <c r="K5449" t="s">
        <v>333</v>
      </c>
      <c r="L5449" t="s">
        <v>250</v>
      </c>
      <c r="M5449" t="s">
        <v>52</v>
      </c>
      <c r="O5449" t="s">
        <v>335</v>
      </c>
      <c r="P5449" t="s">
        <v>336</v>
      </c>
      <c r="Q5449" t="s">
        <v>337</v>
      </c>
      <c r="R5449">
        <v>103</v>
      </c>
      <c r="U5449">
        <v>103.05</v>
      </c>
      <c r="V5449">
        <v>5.15</v>
      </c>
      <c r="W5449">
        <v>0.1</v>
      </c>
      <c r="X5449">
        <v>0</v>
      </c>
      <c r="Y5449">
        <v>500000000</v>
      </c>
      <c r="Z5449">
        <v>0</v>
      </c>
      <c r="AA5449" t="s">
        <v>2028</v>
      </c>
    </row>
    <row r="5450" spans="1:27" ht="15" customHeight="1">
      <c r="A5450" s="962" t="s">
        <v>254</v>
      </c>
      <c r="B5450" t="s">
        <v>283</v>
      </c>
      <c r="C5450" t="s">
        <v>13</v>
      </c>
      <c r="D5450" t="s">
        <v>11</v>
      </c>
      <c r="E5450" t="s">
        <v>610</v>
      </c>
      <c r="F5450" t="s">
        <v>392</v>
      </c>
      <c r="J5450" t="s">
        <v>342</v>
      </c>
      <c r="L5450" t="s">
        <v>343</v>
      </c>
      <c r="R5450">
        <v>0</v>
      </c>
      <c r="U5450">
        <v>0</v>
      </c>
      <c r="V5450">
        <v>0</v>
      </c>
      <c r="X5450">
        <v>0</v>
      </c>
      <c r="Y5450">
        <v>500000000</v>
      </c>
      <c r="Z5450">
        <v>0</v>
      </c>
      <c r="AA5450" t="s">
        <v>2028</v>
      </c>
    </row>
    <row r="5451" spans="1:27" ht="15" customHeight="1">
      <c r="A5451" s="962" t="s">
        <v>254</v>
      </c>
      <c r="B5451" t="s">
        <v>289</v>
      </c>
      <c r="C5451" t="s">
        <v>13</v>
      </c>
      <c r="D5451" t="s">
        <v>11</v>
      </c>
      <c r="E5451" t="s">
        <v>610</v>
      </c>
      <c r="F5451" t="s">
        <v>392</v>
      </c>
      <c r="H5451" t="s">
        <v>546</v>
      </c>
      <c r="I5451" t="s">
        <v>332</v>
      </c>
      <c r="J5451" t="s">
        <v>848</v>
      </c>
      <c r="K5451" t="s">
        <v>333</v>
      </c>
      <c r="L5451" t="s">
        <v>344</v>
      </c>
      <c r="M5451" t="s">
        <v>52</v>
      </c>
      <c r="O5451" t="s">
        <v>349</v>
      </c>
      <c r="P5451" t="s">
        <v>336</v>
      </c>
      <c r="Q5451" t="s">
        <v>337</v>
      </c>
      <c r="R5451">
        <v>45</v>
      </c>
      <c r="X5451">
        <v>0</v>
      </c>
      <c r="Y5451">
        <v>500000000</v>
      </c>
      <c r="AA5451" t="s">
        <v>2025</v>
      </c>
    </row>
    <row r="5452" spans="1:27" ht="15" customHeight="1">
      <c r="A5452" s="962" t="s">
        <v>254</v>
      </c>
      <c r="B5452" t="s">
        <v>290</v>
      </c>
      <c r="C5452" t="s">
        <v>13</v>
      </c>
      <c r="D5452" t="s">
        <v>11</v>
      </c>
      <c r="E5452" t="s">
        <v>610</v>
      </c>
      <c r="F5452" t="s">
        <v>392</v>
      </c>
      <c r="J5452" t="s">
        <v>395</v>
      </c>
      <c r="R5452">
        <v>0</v>
      </c>
      <c r="U5452">
        <v>0</v>
      </c>
      <c r="V5452">
        <v>0</v>
      </c>
      <c r="X5452">
        <v>0</v>
      </c>
      <c r="Y5452">
        <v>500000000</v>
      </c>
      <c r="Z5452">
        <v>0</v>
      </c>
      <c r="AA5452" t="s">
        <v>2028</v>
      </c>
    </row>
    <row r="5453" spans="1:27" ht="15" customHeight="1">
      <c r="A5453" s="962" t="s">
        <v>254</v>
      </c>
      <c r="B5453" t="s">
        <v>292</v>
      </c>
      <c r="C5453" t="s">
        <v>13</v>
      </c>
      <c r="D5453" t="s">
        <v>11</v>
      </c>
      <c r="E5453" t="s">
        <v>610</v>
      </c>
      <c r="F5453" t="s">
        <v>392</v>
      </c>
      <c r="J5453" t="s">
        <v>396</v>
      </c>
      <c r="R5453">
        <v>0</v>
      </c>
      <c r="U5453">
        <v>0</v>
      </c>
      <c r="V5453">
        <v>0</v>
      </c>
      <c r="X5453">
        <v>0</v>
      </c>
      <c r="Y5453">
        <v>500000000</v>
      </c>
      <c r="Z5453">
        <v>0</v>
      </c>
      <c r="AA5453" t="s">
        <v>2028</v>
      </c>
    </row>
    <row r="5454" spans="1:27" ht="15" customHeight="1">
      <c r="A5454" s="962" t="s">
        <v>254</v>
      </c>
      <c r="B5454" t="s">
        <v>294</v>
      </c>
      <c r="C5454" t="s">
        <v>13</v>
      </c>
      <c r="D5454" t="s">
        <v>11</v>
      </c>
      <c r="E5454" t="s">
        <v>610</v>
      </c>
      <c r="F5454" t="s">
        <v>392</v>
      </c>
      <c r="J5454" t="s">
        <v>397</v>
      </c>
      <c r="R5454">
        <v>0</v>
      </c>
      <c r="U5454">
        <v>0</v>
      </c>
      <c r="V5454">
        <v>0</v>
      </c>
      <c r="X5454">
        <v>0</v>
      </c>
      <c r="Y5454">
        <v>500000000</v>
      </c>
      <c r="Z5454">
        <v>0</v>
      </c>
      <c r="AA5454" t="s">
        <v>2028</v>
      </c>
    </row>
    <row r="5455" spans="1:27" ht="15" customHeight="1">
      <c r="A5455" s="962" t="s">
        <v>254</v>
      </c>
      <c r="B5455" t="s">
        <v>295</v>
      </c>
      <c r="C5455" t="s">
        <v>13</v>
      </c>
      <c r="D5455" t="s">
        <v>11</v>
      </c>
      <c r="E5455" t="s">
        <v>610</v>
      </c>
      <c r="F5455" t="s">
        <v>392</v>
      </c>
      <c r="J5455" t="s">
        <v>398</v>
      </c>
      <c r="R5455">
        <v>0</v>
      </c>
      <c r="U5455">
        <v>0</v>
      </c>
      <c r="V5455">
        <v>0</v>
      </c>
      <c r="X5455">
        <v>0</v>
      </c>
      <c r="Y5455">
        <v>500000000</v>
      </c>
      <c r="Z5455">
        <v>0</v>
      </c>
      <c r="AA5455" t="s">
        <v>2028</v>
      </c>
    </row>
    <row r="5456" spans="1:27" ht="15" customHeight="1">
      <c r="A5456" s="962" t="s">
        <v>254</v>
      </c>
      <c r="B5456" t="s">
        <v>280</v>
      </c>
      <c r="C5456" t="s">
        <v>13</v>
      </c>
      <c r="D5456" t="s">
        <v>11</v>
      </c>
      <c r="E5456" t="s">
        <v>610</v>
      </c>
      <c r="F5456" t="s">
        <v>392</v>
      </c>
      <c r="G5456" t="s">
        <v>642</v>
      </c>
      <c r="I5456" t="s">
        <v>332</v>
      </c>
      <c r="K5456" t="s">
        <v>333</v>
      </c>
      <c r="L5456" t="s">
        <v>346</v>
      </c>
      <c r="M5456" t="s">
        <v>52</v>
      </c>
      <c r="O5456" t="s">
        <v>335</v>
      </c>
      <c r="P5456" t="s">
        <v>336</v>
      </c>
      <c r="Q5456" t="s">
        <v>337</v>
      </c>
      <c r="R5456">
        <v>510</v>
      </c>
      <c r="U5456">
        <v>510</v>
      </c>
      <c r="V5456">
        <v>25.5</v>
      </c>
      <c r="W5456">
        <v>0.1</v>
      </c>
      <c r="X5456">
        <v>0</v>
      </c>
      <c r="Y5456">
        <v>500000000</v>
      </c>
      <c r="Z5456">
        <v>0</v>
      </c>
      <c r="AA5456" t="s">
        <v>2028</v>
      </c>
    </row>
    <row r="5457" spans="1:27" ht="15" customHeight="1">
      <c r="A5457" s="962" t="s">
        <v>254</v>
      </c>
      <c r="B5457" t="s">
        <v>299</v>
      </c>
      <c r="C5457" t="s">
        <v>13</v>
      </c>
      <c r="D5457" t="s">
        <v>11</v>
      </c>
      <c r="E5457" t="s">
        <v>610</v>
      </c>
      <c r="F5457" t="s">
        <v>392</v>
      </c>
      <c r="G5457" t="s">
        <v>643</v>
      </c>
      <c r="I5457" t="s">
        <v>332</v>
      </c>
      <c r="K5457" t="s">
        <v>333</v>
      </c>
      <c r="L5457" t="s">
        <v>348</v>
      </c>
      <c r="M5457" t="s">
        <v>52</v>
      </c>
      <c r="O5457" t="s">
        <v>349</v>
      </c>
      <c r="P5457" t="s">
        <v>336</v>
      </c>
      <c r="Q5457" t="s">
        <v>337</v>
      </c>
      <c r="R5457">
        <v>77.7</v>
      </c>
      <c r="U5457">
        <v>77.650000000000006</v>
      </c>
      <c r="V5457">
        <v>3.88</v>
      </c>
      <c r="W5457">
        <v>0.1</v>
      </c>
      <c r="X5457">
        <v>0</v>
      </c>
      <c r="Y5457">
        <v>500000000</v>
      </c>
      <c r="Z5457">
        <v>0</v>
      </c>
      <c r="AA5457" t="s">
        <v>2028</v>
      </c>
    </row>
    <row r="5458" spans="1:27" ht="15" customHeight="1">
      <c r="A5458" s="962" t="s">
        <v>254</v>
      </c>
      <c r="B5458" t="s">
        <v>284</v>
      </c>
      <c r="C5458" t="s">
        <v>13</v>
      </c>
      <c r="D5458" t="s">
        <v>11</v>
      </c>
      <c r="E5458" t="s">
        <v>610</v>
      </c>
      <c r="F5458" t="s">
        <v>392</v>
      </c>
      <c r="R5458">
        <v>0</v>
      </c>
      <c r="U5458">
        <v>0</v>
      </c>
      <c r="V5458">
        <v>0</v>
      </c>
      <c r="X5458">
        <v>0</v>
      </c>
      <c r="Y5458">
        <v>500000000</v>
      </c>
      <c r="Z5458">
        <v>0</v>
      </c>
      <c r="AA5458" t="s">
        <v>2028</v>
      </c>
    </row>
    <row r="5459" spans="1:27" ht="15" customHeight="1">
      <c r="A5459" s="962" t="s">
        <v>254</v>
      </c>
      <c r="B5459" t="s">
        <v>285</v>
      </c>
      <c r="C5459" t="s">
        <v>13</v>
      </c>
      <c r="D5459" t="s">
        <v>11</v>
      </c>
      <c r="E5459" t="s">
        <v>610</v>
      </c>
      <c r="F5459" t="s">
        <v>392</v>
      </c>
      <c r="R5459">
        <v>0</v>
      </c>
      <c r="U5459">
        <v>0</v>
      </c>
      <c r="V5459">
        <v>0</v>
      </c>
      <c r="X5459">
        <v>0</v>
      </c>
      <c r="Y5459">
        <v>500000000</v>
      </c>
      <c r="Z5459">
        <v>0</v>
      </c>
      <c r="AA5459" t="s">
        <v>2028</v>
      </c>
    </row>
    <row r="5460" spans="1:27" ht="15" customHeight="1">
      <c r="A5460" s="962" t="s">
        <v>254</v>
      </c>
      <c r="B5460" t="s">
        <v>286</v>
      </c>
      <c r="C5460" t="s">
        <v>13</v>
      </c>
      <c r="D5460" t="s">
        <v>11</v>
      </c>
      <c r="E5460" t="s">
        <v>610</v>
      </c>
      <c r="F5460" t="s">
        <v>392</v>
      </c>
      <c r="R5460">
        <v>0</v>
      </c>
      <c r="U5460">
        <v>0</v>
      </c>
      <c r="V5460">
        <v>0</v>
      </c>
      <c r="X5460">
        <v>0</v>
      </c>
      <c r="Y5460">
        <v>500000000</v>
      </c>
      <c r="Z5460">
        <v>0</v>
      </c>
      <c r="AA5460" t="s">
        <v>2028</v>
      </c>
    </row>
    <row r="5461" spans="1:27" ht="15" customHeight="1">
      <c r="A5461" s="962" t="s">
        <v>254</v>
      </c>
      <c r="B5461" t="s">
        <v>303</v>
      </c>
      <c r="C5461" t="s">
        <v>13</v>
      </c>
      <c r="D5461" t="s">
        <v>11</v>
      </c>
      <c r="E5461" t="s">
        <v>610</v>
      </c>
      <c r="F5461" t="s">
        <v>392</v>
      </c>
      <c r="R5461">
        <v>0</v>
      </c>
      <c r="U5461">
        <v>0</v>
      </c>
      <c r="V5461">
        <v>0</v>
      </c>
      <c r="X5461">
        <v>0</v>
      </c>
      <c r="Y5461">
        <v>500000000</v>
      </c>
      <c r="Z5461">
        <v>0</v>
      </c>
      <c r="AA5461" t="s">
        <v>2028</v>
      </c>
    </row>
    <row r="5462" spans="1:27" ht="15" customHeight="1">
      <c r="A5462" s="962" t="s">
        <v>254</v>
      </c>
      <c r="B5462" t="s">
        <v>291</v>
      </c>
      <c r="C5462" t="s">
        <v>13</v>
      </c>
      <c r="D5462" t="s">
        <v>11</v>
      </c>
      <c r="E5462" t="s">
        <v>610</v>
      </c>
      <c r="F5462" t="s">
        <v>392</v>
      </c>
      <c r="R5462">
        <v>0</v>
      </c>
      <c r="X5462">
        <v>0</v>
      </c>
      <c r="Y5462">
        <v>500000000</v>
      </c>
      <c r="AA5462" t="s">
        <v>2025</v>
      </c>
    </row>
    <row r="5463" spans="1:27" ht="15" customHeight="1">
      <c r="A5463" s="962" t="s">
        <v>254</v>
      </c>
      <c r="B5463" t="s">
        <v>293</v>
      </c>
      <c r="C5463" t="s">
        <v>13</v>
      </c>
      <c r="D5463" t="s">
        <v>11</v>
      </c>
      <c r="E5463" t="s">
        <v>610</v>
      </c>
      <c r="F5463" t="s">
        <v>392</v>
      </c>
      <c r="R5463">
        <v>0</v>
      </c>
      <c r="X5463">
        <v>0</v>
      </c>
      <c r="Y5463">
        <v>500000000</v>
      </c>
      <c r="AA5463" t="s">
        <v>2025</v>
      </c>
    </row>
    <row r="5464" spans="1:27" ht="15" customHeight="1">
      <c r="A5464" s="962" t="s">
        <v>254</v>
      </c>
      <c r="B5464" t="s">
        <v>288</v>
      </c>
      <c r="C5464" t="s">
        <v>13</v>
      </c>
      <c r="D5464" t="s">
        <v>11</v>
      </c>
      <c r="E5464" t="s">
        <v>610</v>
      </c>
      <c r="F5464" t="s">
        <v>392</v>
      </c>
      <c r="R5464">
        <v>123</v>
      </c>
      <c r="X5464">
        <v>0</v>
      </c>
      <c r="Y5464">
        <v>500000000</v>
      </c>
      <c r="AA5464" t="s">
        <v>2025</v>
      </c>
    </row>
    <row r="5465" spans="1:27" ht="15" customHeight="1">
      <c r="A5465" s="962" t="s">
        <v>254</v>
      </c>
      <c r="B5465" t="s">
        <v>298</v>
      </c>
      <c r="C5465" t="s">
        <v>13</v>
      </c>
      <c r="D5465" t="s">
        <v>11</v>
      </c>
      <c r="E5465" t="s">
        <v>610</v>
      </c>
      <c r="F5465" t="s">
        <v>392</v>
      </c>
      <c r="R5465">
        <v>77.7</v>
      </c>
      <c r="X5465">
        <v>0</v>
      </c>
      <c r="Y5465">
        <v>500000000</v>
      </c>
      <c r="AA5465" t="s">
        <v>2025</v>
      </c>
    </row>
    <row r="5466" spans="1:27" ht="15" customHeight="1">
      <c r="A5466" s="962" t="s">
        <v>254</v>
      </c>
      <c r="B5466" t="s">
        <v>297</v>
      </c>
      <c r="C5466" t="s">
        <v>13</v>
      </c>
      <c r="D5466" t="s">
        <v>11</v>
      </c>
      <c r="E5466" t="s">
        <v>610</v>
      </c>
      <c r="F5466" t="s">
        <v>392</v>
      </c>
      <c r="R5466">
        <v>77.7</v>
      </c>
      <c r="X5466">
        <v>0</v>
      </c>
      <c r="Y5466">
        <v>500000000</v>
      </c>
      <c r="AA5466" t="s">
        <v>2025</v>
      </c>
    </row>
    <row r="5467" spans="1:27" ht="15" customHeight="1">
      <c r="A5467" s="962" t="s">
        <v>254</v>
      </c>
      <c r="B5467" t="s">
        <v>287</v>
      </c>
      <c r="C5467" t="s">
        <v>13</v>
      </c>
      <c r="D5467" t="s">
        <v>11</v>
      </c>
      <c r="E5467" t="s">
        <v>610</v>
      </c>
      <c r="F5467" t="s">
        <v>392</v>
      </c>
      <c r="R5467">
        <v>135</v>
      </c>
      <c r="X5467">
        <v>0</v>
      </c>
      <c r="Y5467">
        <v>500000000</v>
      </c>
      <c r="AA5467" t="s">
        <v>2025</v>
      </c>
    </row>
    <row r="5468" spans="1:27" ht="15" customHeight="1">
      <c r="A5468" s="962" t="s">
        <v>254</v>
      </c>
      <c r="B5468" t="s">
        <v>296</v>
      </c>
      <c r="C5468" t="s">
        <v>13</v>
      </c>
      <c r="D5468" t="s">
        <v>11</v>
      </c>
      <c r="E5468" t="s">
        <v>610</v>
      </c>
      <c r="F5468" t="s">
        <v>392</v>
      </c>
      <c r="G5468" t="s">
        <v>546</v>
      </c>
      <c r="I5468" t="s">
        <v>332</v>
      </c>
      <c r="K5468" t="s">
        <v>333</v>
      </c>
      <c r="L5468" t="s">
        <v>344</v>
      </c>
      <c r="M5468" t="s">
        <v>52</v>
      </c>
      <c r="O5468" t="s">
        <v>349</v>
      </c>
      <c r="P5468" t="s">
        <v>336</v>
      </c>
      <c r="Q5468" t="s">
        <v>337</v>
      </c>
      <c r="R5468">
        <v>45</v>
      </c>
      <c r="U5468">
        <v>45</v>
      </c>
      <c r="V5468">
        <v>2.25</v>
      </c>
      <c r="W5468">
        <v>0.1</v>
      </c>
      <c r="X5468">
        <v>0</v>
      </c>
      <c r="Y5468">
        <v>500000000</v>
      </c>
      <c r="Z5468">
        <v>0</v>
      </c>
      <c r="AA5468" t="s">
        <v>2028</v>
      </c>
    </row>
    <row r="5469" spans="1:27" ht="15" customHeight="1">
      <c r="A5469" s="962" t="s">
        <v>254</v>
      </c>
      <c r="B5469" t="s">
        <v>319</v>
      </c>
      <c r="C5469" t="s">
        <v>13</v>
      </c>
      <c r="D5469" t="s">
        <v>11</v>
      </c>
      <c r="E5469" t="s">
        <v>610</v>
      </c>
      <c r="F5469" t="s">
        <v>392</v>
      </c>
      <c r="G5469" t="s">
        <v>644</v>
      </c>
      <c r="I5469" t="s">
        <v>332</v>
      </c>
      <c r="K5469" t="s">
        <v>333</v>
      </c>
      <c r="L5469" t="s">
        <v>351</v>
      </c>
      <c r="M5469" t="s">
        <v>52</v>
      </c>
      <c r="O5469" t="s">
        <v>349</v>
      </c>
      <c r="P5469" t="s">
        <v>336</v>
      </c>
      <c r="Q5469" t="s">
        <v>337</v>
      </c>
      <c r="R5469">
        <v>12</v>
      </c>
      <c r="U5469">
        <v>12</v>
      </c>
      <c r="V5469">
        <v>0.6</v>
      </c>
      <c r="W5469">
        <v>0.1</v>
      </c>
      <c r="X5469">
        <v>0</v>
      </c>
      <c r="Y5469">
        <v>500000000</v>
      </c>
      <c r="Z5469">
        <v>0</v>
      </c>
      <c r="AA5469" t="s">
        <v>2028</v>
      </c>
    </row>
    <row r="5470" spans="1:27" ht="15" customHeight="1">
      <c r="A5470" s="962" t="s">
        <v>254</v>
      </c>
      <c r="B5470" t="s">
        <v>317</v>
      </c>
      <c r="C5470" t="s">
        <v>13</v>
      </c>
      <c r="D5470" t="s">
        <v>11</v>
      </c>
      <c r="E5470" t="s">
        <v>610</v>
      </c>
      <c r="F5470" t="s">
        <v>392</v>
      </c>
      <c r="G5470" t="s">
        <v>403</v>
      </c>
      <c r="I5470" t="s">
        <v>332</v>
      </c>
      <c r="K5470" t="s">
        <v>333</v>
      </c>
      <c r="L5470" t="s">
        <v>351</v>
      </c>
      <c r="M5470" t="s">
        <v>52</v>
      </c>
      <c r="O5470" t="s">
        <v>349</v>
      </c>
      <c r="P5470" t="s">
        <v>336</v>
      </c>
      <c r="Q5470" t="s">
        <v>337</v>
      </c>
      <c r="R5470">
        <v>12</v>
      </c>
      <c r="X5470">
        <v>0</v>
      </c>
      <c r="Y5470">
        <v>500000000</v>
      </c>
      <c r="AA5470" t="s">
        <v>2025</v>
      </c>
    </row>
    <row r="5471" spans="1:27" ht="15" customHeight="1">
      <c r="A5471" s="962" t="s">
        <v>254</v>
      </c>
      <c r="B5471" t="s">
        <v>305</v>
      </c>
      <c r="C5471" t="s">
        <v>13</v>
      </c>
      <c r="D5471" t="s">
        <v>11</v>
      </c>
      <c r="E5471" t="s">
        <v>610</v>
      </c>
      <c r="F5471" t="s">
        <v>392</v>
      </c>
      <c r="R5471">
        <v>12</v>
      </c>
      <c r="X5471">
        <v>0</v>
      </c>
      <c r="Y5471">
        <v>500000000</v>
      </c>
      <c r="AA5471" t="s">
        <v>2025</v>
      </c>
    </row>
    <row r="5472" spans="1:27" ht="15" customHeight="1">
      <c r="A5472" s="962" t="s">
        <v>254</v>
      </c>
      <c r="B5472" t="s">
        <v>321</v>
      </c>
      <c r="C5472" t="s">
        <v>13</v>
      </c>
      <c r="D5472" t="s">
        <v>11</v>
      </c>
      <c r="E5472" t="s">
        <v>610</v>
      </c>
      <c r="F5472" t="s">
        <v>392</v>
      </c>
      <c r="H5472" t="s">
        <v>645</v>
      </c>
      <c r="I5472" t="s">
        <v>353</v>
      </c>
      <c r="K5472" t="s">
        <v>333</v>
      </c>
      <c r="L5472" t="s">
        <v>354</v>
      </c>
      <c r="M5472" t="s">
        <v>58</v>
      </c>
      <c r="O5472" t="s">
        <v>335</v>
      </c>
      <c r="P5472" t="s">
        <v>336</v>
      </c>
      <c r="Q5472" t="s">
        <v>337</v>
      </c>
      <c r="R5472">
        <v>140</v>
      </c>
      <c r="U5472">
        <v>140.32</v>
      </c>
      <c r="V5472">
        <v>7.02</v>
      </c>
      <c r="W5472">
        <v>0.1</v>
      </c>
      <c r="X5472">
        <v>0</v>
      </c>
      <c r="Y5472">
        <v>500000000</v>
      </c>
      <c r="Z5472">
        <v>0</v>
      </c>
      <c r="AA5472" t="s">
        <v>2028</v>
      </c>
    </row>
    <row r="5473" spans="1:27" ht="15" customHeight="1">
      <c r="A5473" s="962" t="s">
        <v>254</v>
      </c>
      <c r="B5473" t="s">
        <v>324</v>
      </c>
      <c r="C5473" t="s">
        <v>13</v>
      </c>
      <c r="D5473" t="s">
        <v>11</v>
      </c>
      <c r="E5473" t="s">
        <v>610</v>
      </c>
      <c r="F5473" t="s">
        <v>392</v>
      </c>
      <c r="R5473">
        <v>0</v>
      </c>
      <c r="U5473">
        <v>0</v>
      </c>
      <c r="V5473">
        <v>0</v>
      </c>
      <c r="X5473">
        <v>0</v>
      </c>
      <c r="Y5473">
        <v>500000000</v>
      </c>
      <c r="Z5473">
        <v>0</v>
      </c>
      <c r="AA5473" t="s">
        <v>2028</v>
      </c>
    </row>
    <row r="5474" spans="1:27" ht="15" customHeight="1">
      <c r="A5474" s="962" t="s">
        <v>255</v>
      </c>
      <c r="B5474" t="s">
        <v>322</v>
      </c>
      <c r="C5474" t="s">
        <v>13</v>
      </c>
      <c r="D5474" t="s">
        <v>11</v>
      </c>
      <c r="E5474" t="s">
        <v>610</v>
      </c>
      <c r="F5474" t="s">
        <v>392</v>
      </c>
      <c r="H5474" t="s">
        <v>848</v>
      </c>
      <c r="I5474" t="s">
        <v>853</v>
      </c>
      <c r="J5474" t="s">
        <v>848</v>
      </c>
      <c r="K5474" t="s">
        <v>849</v>
      </c>
      <c r="L5474" t="s">
        <v>1993</v>
      </c>
      <c r="M5474" t="s">
        <v>55</v>
      </c>
      <c r="O5474" t="s">
        <v>361</v>
      </c>
      <c r="P5474" t="s">
        <v>667</v>
      </c>
      <c r="Q5474" t="s">
        <v>668</v>
      </c>
      <c r="R5474">
        <v>0.02</v>
      </c>
      <c r="X5474">
        <v>0</v>
      </c>
      <c r="Y5474">
        <v>500000000</v>
      </c>
      <c r="AA5474" t="s">
        <v>2025</v>
      </c>
    </row>
    <row r="5475" spans="1:27" ht="15" customHeight="1">
      <c r="A5475" s="962" t="s">
        <v>255</v>
      </c>
      <c r="B5475" t="s">
        <v>301</v>
      </c>
      <c r="C5475" t="s">
        <v>13</v>
      </c>
      <c r="D5475" t="s">
        <v>11</v>
      </c>
      <c r="E5475" t="s">
        <v>610</v>
      </c>
      <c r="F5475" t="s">
        <v>392</v>
      </c>
      <c r="H5475" t="s">
        <v>856</v>
      </c>
      <c r="I5475" t="s">
        <v>853</v>
      </c>
      <c r="J5475" t="s">
        <v>848</v>
      </c>
      <c r="K5475" t="s">
        <v>849</v>
      </c>
      <c r="L5475" t="s">
        <v>857</v>
      </c>
      <c r="M5475" t="s">
        <v>55</v>
      </c>
      <c r="O5475" t="s">
        <v>361</v>
      </c>
      <c r="P5475" t="s">
        <v>851</v>
      </c>
      <c r="Q5475" t="s">
        <v>337</v>
      </c>
      <c r="R5475">
        <v>3.06</v>
      </c>
      <c r="X5475">
        <v>0</v>
      </c>
      <c r="Y5475">
        <v>500000000</v>
      </c>
      <c r="AA5475" t="s">
        <v>2025</v>
      </c>
    </row>
    <row r="5476" spans="1:27" ht="15" customHeight="1">
      <c r="A5476" s="962" t="s">
        <v>255</v>
      </c>
      <c r="B5476" t="s">
        <v>307</v>
      </c>
      <c r="C5476" t="s">
        <v>13</v>
      </c>
      <c r="D5476" t="s">
        <v>11</v>
      </c>
      <c r="E5476" t="s">
        <v>610</v>
      </c>
      <c r="F5476" t="s">
        <v>392</v>
      </c>
      <c r="H5476" t="s">
        <v>858</v>
      </c>
      <c r="I5476" t="s">
        <v>853</v>
      </c>
      <c r="J5476" t="s">
        <v>848</v>
      </c>
      <c r="K5476" t="s">
        <v>849</v>
      </c>
      <c r="L5476" t="s">
        <v>859</v>
      </c>
      <c r="M5476" t="s">
        <v>55</v>
      </c>
      <c r="O5476" t="s">
        <v>361</v>
      </c>
      <c r="P5476" t="s">
        <v>851</v>
      </c>
      <c r="Q5476" t="s">
        <v>337</v>
      </c>
      <c r="R5476">
        <v>0.04</v>
      </c>
      <c r="X5476">
        <v>0</v>
      </c>
      <c r="Y5476">
        <v>500000000</v>
      </c>
      <c r="AA5476" t="s">
        <v>2025</v>
      </c>
    </row>
    <row r="5477" spans="1:27" ht="15" customHeight="1">
      <c r="A5477" s="962" t="s">
        <v>255</v>
      </c>
      <c r="B5477" t="s">
        <v>315</v>
      </c>
      <c r="C5477" t="s">
        <v>13</v>
      </c>
      <c r="D5477" t="s">
        <v>11</v>
      </c>
      <c r="E5477" t="s">
        <v>610</v>
      </c>
      <c r="F5477" t="s">
        <v>392</v>
      </c>
      <c r="H5477" t="s">
        <v>860</v>
      </c>
      <c r="I5477" t="s">
        <v>853</v>
      </c>
      <c r="J5477" t="s">
        <v>848</v>
      </c>
      <c r="K5477" t="s">
        <v>849</v>
      </c>
      <c r="L5477" t="s">
        <v>861</v>
      </c>
      <c r="M5477" t="s">
        <v>55</v>
      </c>
      <c r="O5477" t="s">
        <v>361</v>
      </c>
      <c r="P5477" t="s">
        <v>851</v>
      </c>
      <c r="Q5477" t="s">
        <v>337</v>
      </c>
      <c r="R5477">
        <v>0</v>
      </c>
      <c r="X5477">
        <v>0</v>
      </c>
      <c r="Y5477">
        <v>500000000</v>
      </c>
      <c r="AA5477" t="s">
        <v>2025</v>
      </c>
    </row>
    <row r="5478" spans="1:27" ht="15" customHeight="1">
      <c r="A5478" s="962" t="s">
        <v>255</v>
      </c>
      <c r="B5478" t="s">
        <v>308</v>
      </c>
      <c r="C5478" t="s">
        <v>13</v>
      </c>
      <c r="D5478" t="s">
        <v>11</v>
      </c>
      <c r="E5478" t="s">
        <v>610</v>
      </c>
      <c r="F5478" t="s">
        <v>392</v>
      </c>
      <c r="H5478" t="s">
        <v>862</v>
      </c>
      <c r="I5478" t="s">
        <v>853</v>
      </c>
      <c r="J5478" t="s">
        <v>848</v>
      </c>
      <c r="K5478" t="s">
        <v>849</v>
      </c>
      <c r="L5478" t="s">
        <v>863</v>
      </c>
      <c r="M5478" t="s">
        <v>55</v>
      </c>
      <c r="O5478" t="s">
        <v>361</v>
      </c>
      <c r="P5478" t="s">
        <v>851</v>
      </c>
      <c r="Q5478" t="s">
        <v>337</v>
      </c>
      <c r="R5478">
        <v>0.04</v>
      </c>
      <c r="X5478">
        <v>0</v>
      </c>
      <c r="Y5478">
        <v>500000000</v>
      </c>
      <c r="AA5478" t="s">
        <v>2025</v>
      </c>
    </row>
    <row r="5479" spans="1:27" ht="15" customHeight="1">
      <c r="A5479" s="962" t="s">
        <v>255</v>
      </c>
      <c r="B5479" t="s">
        <v>311</v>
      </c>
      <c r="C5479" t="s">
        <v>13</v>
      </c>
      <c r="D5479" t="s">
        <v>11</v>
      </c>
      <c r="E5479" t="s">
        <v>610</v>
      </c>
      <c r="F5479" t="s">
        <v>392</v>
      </c>
      <c r="H5479" t="s">
        <v>864</v>
      </c>
      <c r="I5479" t="s">
        <v>853</v>
      </c>
      <c r="J5479" t="s">
        <v>848</v>
      </c>
      <c r="K5479" t="s">
        <v>849</v>
      </c>
      <c r="L5479" t="s">
        <v>865</v>
      </c>
      <c r="M5479" t="s">
        <v>55</v>
      </c>
      <c r="O5479" t="s">
        <v>361</v>
      </c>
      <c r="P5479" t="s">
        <v>851</v>
      </c>
      <c r="Q5479" t="s">
        <v>337</v>
      </c>
      <c r="R5479">
        <v>2.21</v>
      </c>
      <c r="X5479">
        <v>0</v>
      </c>
      <c r="Y5479">
        <v>500000000</v>
      </c>
      <c r="AA5479" t="s">
        <v>2025</v>
      </c>
    </row>
    <row r="5480" spans="1:27" ht="15" customHeight="1">
      <c r="A5480" s="962" t="s">
        <v>255</v>
      </c>
      <c r="B5480" t="s">
        <v>312</v>
      </c>
      <c r="C5480" t="s">
        <v>13</v>
      </c>
      <c r="D5480" t="s">
        <v>11</v>
      </c>
      <c r="E5480" t="s">
        <v>610</v>
      </c>
      <c r="F5480" t="s">
        <v>392</v>
      </c>
      <c r="H5480" t="s">
        <v>866</v>
      </c>
      <c r="I5480" t="s">
        <v>853</v>
      </c>
      <c r="J5480" t="s">
        <v>848</v>
      </c>
      <c r="K5480" t="s">
        <v>849</v>
      </c>
      <c r="L5480" t="s">
        <v>867</v>
      </c>
      <c r="M5480" t="s">
        <v>55</v>
      </c>
      <c r="O5480" t="s">
        <v>361</v>
      </c>
      <c r="P5480" t="s">
        <v>851</v>
      </c>
      <c r="Q5480" t="s">
        <v>337</v>
      </c>
      <c r="R5480">
        <v>0.06</v>
      </c>
      <c r="X5480">
        <v>0</v>
      </c>
      <c r="Y5480">
        <v>500000000</v>
      </c>
      <c r="AA5480" t="s">
        <v>2025</v>
      </c>
    </row>
    <row r="5481" spans="1:27" ht="15" customHeight="1">
      <c r="A5481" s="962" t="s">
        <v>255</v>
      </c>
      <c r="B5481" t="s">
        <v>300</v>
      </c>
      <c r="C5481" t="s">
        <v>13</v>
      </c>
      <c r="D5481" t="s">
        <v>11</v>
      </c>
      <c r="E5481" t="s">
        <v>610</v>
      </c>
      <c r="F5481" t="s">
        <v>392</v>
      </c>
      <c r="I5481" t="s">
        <v>853</v>
      </c>
      <c r="K5481" t="s">
        <v>849</v>
      </c>
      <c r="L5481" t="s">
        <v>857</v>
      </c>
      <c r="M5481" t="s">
        <v>55</v>
      </c>
      <c r="O5481" t="s">
        <v>361</v>
      </c>
      <c r="P5481" t="s">
        <v>851</v>
      </c>
      <c r="Q5481" t="s">
        <v>337</v>
      </c>
      <c r="R5481">
        <v>3.06</v>
      </c>
      <c r="X5481">
        <v>0</v>
      </c>
      <c r="Y5481">
        <v>500000000</v>
      </c>
      <c r="AA5481" t="s">
        <v>2025</v>
      </c>
    </row>
    <row r="5482" spans="1:27" ht="15" customHeight="1">
      <c r="A5482" s="962" t="s">
        <v>255</v>
      </c>
      <c r="B5482" t="s">
        <v>298</v>
      </c>
      <c r="C5482" t="s">
        <v>13</v>
      </c>
      <c r="D5482" t="s">
        <v>11</v>
      </c>
      <c r="E5482" t="s">
        <v>610</v>
      </c>
      <c r="F5482" t="s">
        <v>392</v>
      </c>
      <c r="R5482">
        <v>3.06</v>
      </c>
      <c r="X5482">
        <v>0</v>
      </c>
      <c r="Y5482">
        <v>500000000</v>
      </c>
      <c r="AA5482" t="s">
        <v>2025</v>
      </c>
    </row>
    <row r="5483" spans="1:27" ht="15" customHeight="1">
      <c r="A5483" s="962" t="s">
        <v>255</v>
      </c>
      <c r="B5483" t="s">
        <v>297</v>
      </c>
      <c r="C5483" t="s">
        <v>13</v>
      </c>
      <c r="D5483" t="s">
        <v>11</v>
      </c>
      <c r="E5483" t="s">
        <v>610</v>
      </c>
      <c r="F5483" t="s">
        <v>392</v>
      </c>
      <c r="R5483">
        <v>3.06</v>
      </c>
      <c r="X5483">
        <v>0</v>
      </c>
      <c r="Y5483">
        <v>500000000</v>
      </c>
      <c r="AA5483" t="s">
        <v>2025</v>
      </c>
    </row>
    <row r="5484" spans="1:27" ht="15" customHeight="1">
      <c r="A5484" s="962" t="s">
        <v>255</v>
      </c>
      <c r="B5484" t="s">
        <v>288</v>
      </c>
      <c r="C5484" t="s">
        <v>13</v>
      </c>
      <c r="D5484" t="s">
        <v>11</v>
      </c>
      <c r="E5484" t="s">
        <v>610</v>
      </c>
      <c r="F5484" t="s">
        <v>392</v>
      </c>
      <c r="R5484">
        <v>3.06</v>
      </c>
      <c r="X5484">
        <v>0</v>
      </c>
      <c r="Y5484">
        <v>500000000</v>
      </c>
      <c r="AA5484" t="s">
        <v>2025</v>
      </c>
    </row>
    <row r="5485" spans="1:27" ht="15" customHeight="1">
      <c r="A5485" s="962" t="s">
        <v>255</v>
      </c>
      <c r="B5485" t="s">
        <v>287</v>
      </c>
      <c r="C5485" t="s">
        <v>13</v>
      </c>
      <c r="D5485" t="s">
        <v>11</v>
      </c>
      <c r="E5485" t="s">
        <v>610</v>
      </c>
      <c r="F5485" t="s">
        <v>392</v>
      </c>
      <c r="R5485">
        <v>5.42</v>
      </c>
      <c r="X5485">
        <v>0</v>
      </c>
      <c r="Y5485">
        <v>500000000</v>
      </c>
      <c r="AA5485" t="s">
        <v>2025</v>
      </c>
    </row>
    <row r="5486" spans="1:27" ht="15" customHeight="1">
      <c r="A5486" s="962" t="s">
        <v>255</v>
      </c>
      <c r="B5486" t="s">
        <v>306</v>
      </c>
      <c r="C5486" t="s">
        <v>13</v>
      </c>
      <c r="D5486" t="s">
        <v>11</v>
      </c>
      <c r="E5486" t="s">
        <v>610</v>
      </c>
      <c r="F5486" t="s">
        <v>392</v>
      </c>
      <c r="I5486" t="s">
        <v>853</v>
      </c>
      <c r="K5486" t="s">
        <v>849</v>
      </c>
      <c r="L5486" t="s">
        <v>1994</v>
      </c>
      <c r="M5486" t="s">
        <v>55</v>
      </c>
      <c r="O5486" t="s">
        <v>361</v>
      </c>
      <c r="P5486" t="s">
        <v>851</v>
      </c>
      <c r="Q5486" t="s">
        <v>337</v>
      </c>
      <c r="R5486">
        <v>0.08</v>
      </c>
      <c r="X5486">
        <v>0</v>
      </c>
      <c r="Y5486">
        <v>500000000</v>
      </c>
      <c r="AA5486" t="s">
        <v>2025</v>
      </c>
    </row>
    <row r="5487" spans="1:27" ht="15" customHeight="1">
      <c r="A5487" s="962" t="s">
        <v>255</v>
      </c>
      <c r="B5487" t="s">
        <v>305</v>
      </c>
      <c r="C5487" t="s">
        <v>13</v>
      </c>
      <c r="D5487" t="s">
        <v>11</v>
      </c>
      <c r="E5487" t="s">
        <v>610</v>
      </c>
      <c r="F5487" t="s">
        <v>392</v>
      </c>
      <c r="R5487">
        <v>2.35</v>
      </c>
      <c r="X5487">
        <v>0</v>
      </c>
      <c r="Y5487">
        <v>500000000</v>
      </c>
      <c r="AA5487" t="s">
        <v>2025</v>
      </c>
    </row>
    <row r="5488" spans="1:27" ht="15" customHeight="1">
      <c r="A5488" s="962" t="s">
        <v>255</v>
      </c>
      <c r="B5488" t="s">
        <v>309</v>
      </c>
      <c r="C5488" t="s">
        <v>13</v>
      </c>
      <c r="D5488" t="s">
        <v>11</v>
      </c>
      <c r="E5488" t="s">
        <v>610</v>
      </c>
      <c r="F5488" t="s">
        <v>392</v>
      </c>
      <c r="I5488" t="s">
        <v>853</v>
      </c>
      <c r="K5488" t="s">
        <v>849</v>
      </c>
      <c r="L5488" t="s">
        <v>1995</v>
      </c>
      <c r="M5488" t="s">
        <v>55</v>
      </c>
      <c r="O5488" t="s">
        <v>361</v>
      </c>
      <c r="P5488" t="s">
        <v>851</v>
      </c>
      <c r="Q5488" t="s">
        <v>337</v>
      </c>
      <c r="R5488">
        <v>2.27</v>
      </c>
      <c r="X5488">
        <v>0</v>
      </c>
      <c r="Y5488">
        <v>500000000</v>
      </c>
      <c r="AA5488" t="s">
        <v>2025</v>
      </c>
    </row>
    <row r="5489" spans="1:27" ht="15" customHeight="1">
      <c r="A5489" s="962" t="s">
        <v>255</v>
      </c>
      <c r="B5489" t="s">
        <v>313</v>
      </c>
      <c r="C5489" t="s">
        <v>13</v>
      </c>
      <c r="D5489" t="s">
        <v>11</v>
      </c>
      <c r="E5489" t="s">
        <v>610</v>
      </c>
      <c r="F5489" t="s">
        <v>392</v>
      </c>
      <c r="I5489" t="s">
        <v>853</v>
      </c>
      <c r="K5489" t="s">
        <v>849</v>
      </c>
      <c r="L5489" t="s">
        <v>861</v>
      </c>
      <c r="M5489" t="s">
        <v>55</v>
      </c>
      <c r="O5489" t="s">
        <v>361</v>
      </c>
      <c r="P5489" t="s">
        <v>851</v>
      </c>
      <c r="Q5489" t="s">
        <v>337</v>
      </c>
      <c r="R5489">
        <v>0</v>
      </c>
      <c r="X5489">
        <v>0</v>
      </c>
      <c r="Y5489">
        <v>500000000</v>
      </c>
      <c r="AA5489" t="s">
        <v>2025</v>
      </c>
    </row>
    <row r="5490" spans="1:27" ht="15" customHeight="1">
      <c r="A5490" s="962" t="s">
        <v>257</v>
      </c>
      <c r="B5490" t="s">
        <v>290</v>
      </c>
      <c r="C5490" t="s">
        <v>13</v>
      </c>
      <c r="D5490" t="s">
        <v>11</v>
      </c>
      <c r="E5490" t="s">
        <v>610</v>
      </c>
      <c r="F5490" t="s">
        <v>392</v>
      </c>
      <c r="J5490" t="s">
        <v>1996</v>
      </c>
      <c r="R5490">
        <v>10.7</v>
      </c>
      <c r="S5490">
        <v>0</v>
      </c>
      <c r="T5490">
        <v>91.1</v>
      </c>
      <c r="X5490">
        <v>0</v>
      </c>
      <c r="Y5490">
        <v>500000000</v>
      </c>
      <c r="AA5490" t="s">
        <v>2029</v>
      </c>
    </row>
    <row r="5491" spans="1:27" ht="15" customHeight="1">
      <c r="A5491" s="962" t="s">
        <v>257</v>
      </c>
      <c r="B5491" t="s">
        <v>292</v>
      </c>
      <c r="C5491" t="s">
        <v>13</v>
      </c>
      <c r="D5491" t="s">
        <v>11</v>
      </c>
      <c r="E5491" t="s">
        <v>610</v>
      </c>
      <c r="F5491" t="s">
        <v>392</v>
      </c>
      <c r="J5491" t="s">
        <v>1997</v>
      </c>
      <c r="R5491">
        <v>4.28</v>
      </c>
      <c r="S5491">
        <v>0</v>
      </c>
      <c r="T5491">
        <v>91.1</v>
      </c>
      <c r="X5491">
        <v>0</v>
      </c>
      <c r="Y5491">
        <v>500000000</v>
      </c>
      <c r="AA5491" t="s">
        <v>2029</v>
      </c>
    </row>
    <row r="5492" spans="1:27" ht="15" customHeight="1">
      <c r="A5492" s="962" t="s">
        <v>257</v>
      </c>
      <c r="B5492" t="s">
        <v>295</v>
      </c>
      <c r="C5492" t="s">
        <v>13</v>
      </c>
      <c r="D5492" t="s">
        <v>11</v>
      </c>
      <c r="E5492" t="s">
        <v>610</v>
      </c>
      <c r="F5492" t="s">
        <v>392</v>
      </c>
      <c r="J5492" t="s">
        <v>1998</v>
      </c>
      <c r="R5492">
        <v>10.7</v>
      </c>
      <c r="S5492">
        <v>0</v>
      </c>
      <c r="T5492">
        <v>91.1</v>
      </c>
      <c r="X5492">
        <v>0</v>
      </c>
      <c r="Y5492">
        <v>500000000</v>
      </c>
      <c r="AA5492" t="s">
        <v>2029</v>
      </c>
    </row>
    <row r="5493" spans="1:27" ht="15" customHeight="1">
      <c r="A5493" s="962" t="s">
        <v>257</v>
      </c>
      <c r="B5493" t="s">
        <v>296</v>
      </c>
      <c r="C5493" t="s">
        <v>13</v>
      </c>
      <c r="D5493" t="s">
        <v>11</v>
      </c>
      <c r="E5493" t="s">
        <v>610</v>
      </c>
      <c r="F5493" t="s">
        <v>392</v>
      </c>
      <c r="J5493" t="s">
        <v>1999</v>
      </c>
      <c r="R5493">
        <v>10.7</v>
      </c>
      <c r="S5493">
        <v>0</v>
      </c>
      <c r="T5493">
        <v>91.1</v>
      </c>
      <c r="X5493">
        <v>0</v>
      </c>
      <c r="Y5493">
        <v>500000000</v>
      </c>
      <c r="AA5493" t="s">
        <v>2029</v>
      </c>
    </row>
    <row r="5494" spans="1:27" ht="15" customHeight="1">
      <c r="A5494" s="962" t="s">
        <v>257</v>
      </c>
      <c r="B5494" t="s">
        <v>316</v>
      </c>
      <c r="C5494" t="s">
        <v>13</v>
      </c>
      <c r="D5494" t="s">
        <v>11</v>
      </c>
      <c r="E5494" t="s">
        <v>610</v>
      </c>
      <c r="F5494" t="s">
        <v>392</v>
      </c>
      <c r="J5494" t="s">
        <v>2004</v>
      </c>
      <c r="O5494" t="s">
        <v>882</v>
      </c>
      <c r="P5494" t="s">
        <v>2005</v>
      </c>
      <c r="Q5494" t="s">
        <v>2006</v>
      </c>
      <c r="R5494">
        <v>35.1</v>
      </c>
      <c r="S5494">
        <v>0</v>
      </c>
      <c r="T5494">
        <v>91.1</v>
      </c>
      <c r="X5494">
        <v>0</v>
      </c>
      <c r="Y5494">
        <v>500000000</v>
      </c>
      <c r="AA5494" t="s">
        <v>2029</v>
      </c>
    </row>
    <row r="5495" spans="1:27" ht="15" customHeight="1">
      <c r="A5495" s="962" t="s">
        <v>257</v>
      </c>
      <c r="B5495" t="s">
        <v>289</v>
      </c>
      <c r="C5495" t="s">
        <v>13</v>
      </c>
      <c r="D5495" t="s">
        <v>11</v>
      </c>
      <c r="E5495" t="s">
        <v>610</v>
      </c>
      <c r="F5495" t="s">
        <v>392</v>
      </c>
      <c r="O5495" t="s">
        <v>882</v>
      </c>
      <c r="P5495" t="s">
        <v>2005</v>
      </c>
      <c r="Q5495" t="s">
        <v>2006</v>
      </c>
      <c r="R5495">
        <v>38.5</v>
      </c>
      <c r="S5495">
        <v>0</v>
      </c>
      <c r="T5495">
        <v>91.1</v>
      </c>
      <c r="X5495">
        <v>0</v>
      </c>
      <c r="Y5495">
        <v>500000000</v>
      </c>
      <c r="AA5495" t="s">
        <v>2029</v>
      </c>
    </row>
    <row r="5496" spans="1:27" ht="15" customHeight="1">
      <c r="A5496" s="962" t="s">
        <v>257</v>
      </c>
      <c r="B5496" t="s">
        <v>309</v>
      </c>
      <c r="C5496" t="s">
        <v>13</v>
      </c>
      <c r="D5496" t="s">
        <v>11</v>
      </c>
      <c r="E5496" t="s">
        <v>610</v>
      </c>
      <c r="F5496" t="s">
        <v>392</v>
      </c>
      <c r="O5496" t="s">
        <v>882</v>
      </c>
      <c r="P5496" t="s">
        <v>2005</v>
      </c>
      <c r="Q5496" t="s">
        <v>2006</v>
      </c>
      <c r="R5496">
        <v>17.5</v>
      </c>
      <c r="S5496">
        <v>0</v>
      </c>
      <c r="T5496">
        <v>91.1</v>
      </c>
      <c r="X5496">
        <v>0</v>
      </c>
      <c r="Y5496">
        <v>500000000</v>
      </c>
      <c r="AA5496" t="s">
        <v>2029</v>
      </c>
    </row>
    <row r="5497" spans="1:27" ht="15" customHeight="1">
      <c r="A5497" s="962" t="s">
        <v>257</v>
      </c>
      <c r="B5497" t="s">
        <v>291</v>
      </c>
      <c r="C5497" t="s">
        <v>13</v>
      </c>
      <c r="D5497" t="s">
        <v>11</v>
      </c>
      <c r="E5497" t="s">
        <v>610</v>
      </c>
      <c r="F5497" t="s">
        <v>392</v>
      </c>
      <c r="R5497">
        <v>6.42</v>
      </c>
      <c r="S5497">
        <v>0</v>
      </c>
      <c r="T5497">
        <v>91.1</v>
      </c>
      <c r="X5497">
        <v>0</v>
      </c>
      <c r="Y5497">
        <v>500000000</v>
      </c>
      <c r="AA5497" t="s">
        <v>2029</v>
      </c>
    </row>
    <row r="5498" spans="1:27" ht="15" customHeight="1">
      <c r="A5498" s="962" t="s">
        <v>257</v>
      </c>
      <c r="B5498" t="s">
        <v>288</v>
      </c>
      <c r="C5498" t="s">
        <v>13</v>
      </c>
      <c r="D5498" t="s">
        <v>11</v>
      </c>
      <c r="E5498" t="s">
        <v>610</v>
      </c>
      <c r="F5498" t="s">
        <v>392</v>
      </c>
      <c r="R5498">
        <v>38.5</v>
      </c>
      <c r="S5498">
        <v>0</v>
      </c>
      <c r="T5498">
        <v>91.1</v>
      </c>
      <c r="X5498">
        <v>0</v>
      </c>
      <c r="Y5498">
        <v>500000000</v>
      </c>
      <c r="AA5498" t="s">
        <v>2029</v>
      </c>
    </row>
    <row r="5499" spans="1:27" ht="15" customHeight="1">
      <c r="A5499" s="962" t="s">
        <v>257</v>
      </c>
      <c r="B5499" t="s">
        <v>287</v>
      </c>
      <c r="C5499" t="s">
        <v>13</v>
      </c>
      <c r="D5499" t="s">
        <v>11</v>
      </c>
      <c r="E5499" t="s">
        <v>610</v>
      </c>
      <c r="F5499" t="s">
        <v>392</v>
      </c>
      <c r="R5499">
        <v>91.1</v>
      </c>
      <c r="X5499">
        <v>0</v>
      </c>
      <c r="Y5499">
        <v>500000000</v>
      </c>
      <c r="AA5499" t="s">
        <v>2025</v>
      </c>
    </row>
    <row r="5500" spans="1:27" ht="15" customHeight="1">
      <c r="A5500" s="962" t="s">
        <v>257</v>
      </c>
      <c r="B5500" t="s">
        <v>305</v>
      </c>
      <c r="C5500" t="s">
        <v>13</v>
      </c>
      <c r="D5500" t="s">
        <v>11</v>
      </c>
      <c r="E5500" t="s">
        <v>610</v>
      </c>
      <c r="F5500" t="s">
        <v>392</v>
      </c>
      <c r="R5500">
        <v>52.6</v>
      </c>
      <c r="S5500">
        <v>0</v>
      </c>
      <c r="T5500">
        <v>91.1</v>
      </c>
      <c r="X5500">
        <v>0</v>
      </c>
      <c r="Y5500">
        <v>500000000</v>
      </c>
      <c r="AA5500" t="s">
        <v>2029</v>
      </c>
    </row>
    <row r="5501" spans="1:27" ht="15" customHeight="1">
      <c r="A5501" s="962" t="s">
        <v>257</v>
      </c>
      <c r="B5501" t="s">
        <v>321</v>
      </c>
      <c r="C5501" t="s">
        <v>13</v>
      </c>
      <c r="D5501" t="s">
        <v>11</v>
      </c>
      <c r="E5501" t="s">
        <v>610</v>
      </c>
      <c r="F5501" t="s">
        <v>392</v>
      </c>
      <c r="H5501" t="s">
        <v>646</v>
      </c>
      <c r="I5501" t="s">
        <v>353</v>
      </c>
      <c r="K5501" t="s">
        <v>333</v>
      </c>
      <c r="L5501" t="s">
        <v>356</v>
      </c>
      <c r="M5501" t="s">
        <v>59</v>
      </c>
      <c r="O5501" t="s">
        <v>335</v>
      </c>
      <c r="P5501" t="s">
        <v>336</v>
      </c>
      <c r="Q5501" t="s">
        <v>337</v>
      </c>
      <c r="R5501">
        <v>68.8</v>
      </c>
      <c r="U5501">
        <v>68.83</v>
      </c>
      <c r="V5501">
        <v>3.44</v>
      </c>
      <c r="W5501">
        <v>0.1</v>
      </c>
      <c r="X5501">
        <v>0</v>
      </c>
      <c r="Y5501">
        <v>500000000</v>
      </c>
      <c r="Z5501">
        <v>0</v>
      </c>
      <c r="AA5501" t="s">
        <v>2028</v>
      </c>
    </row>
    <row r="5502" spans="1:27" ht="15" customHeight="1">
      <c r="A5502" s="962" t="s">
        <v>257</v>
      </c>
      <c r="B5502" t="s">
        <v>310</v>
      </c>
      <c r="C5502" t="s">
        <v>13</v>
      </c>
      <c r="D5502" t="s">
        <v>11</v>
      </c>
      <c r="E5502" t="s">
        <v>610</v>
      </c>
      <c r="F5502" t="s">
        <v>392</v>
      </c>
      <c r="R5502">
        <v>17.5</v>
      </c>
      <c r="S5502">
        <v>0</v>
      </c>
      <c r="T5502">
        <v>91.1</v>
      </c>
      <c r="X5502">
        <v>0</v>
      </c>
      <c r="Y5502">
        <v>500000000</v>
      </c>
      <c r="AA5502" t="s">
        <v>2029</v>
      </c>
    </row>
    <row r="5503" spans="1:27" ht="15" customHeight="1">
      <c r="A5503" s="962" t="s">
        <v>257</v>
      </c>
      <c r="B5503" t="s">
        <v>294</v>
      </c>
      <c r="C5503" t="s">
        <v>13</v>
      </c>
      <c r="D5503" t="s">
        <v>11</v>
      </c>
      <c r="E5503" t="s">
        <v>610</v>
      </c>
      <c r="F5503" t="s">
        <v>392</v>
      </c>
      <c r="R5503">
        <v>2.14</v>
      </c>
      <c r="S5503">
        <v>0</v>
      </c>
      <c r="T5503">
        <v>91.1</v>
      </c>
      <c r="X5503">
        <v>0</v>
      </c>
      <c r="Y5503">
        <v>500000000</v>
      </c>
      <c r="AA5503" t="s">
        <v>2029</v>
      </c>
    </row>
    <row r="5504" spans="1:27" ht="15" customHeight="1">
      <c r="A5504" s="962" t="s">
        <v>257</v>
      </c>
      <c r="B5504" t="s">
        <v>293</v>
      </c>
      <c r="C5504" t="s">
        <v>13</v>
      </c>
      <c r="D5504" t="s">
        <v>11</v>
      </c>
      <c r="E5504" t="s">
        <v>610</v>
      </c>
      <c r="F5504" t="s">
        <v>392</v>
      </c>
      <c r="R5504">
        <v>2.14</v>
      </c>
      <c r="S5504">
        <v>0</v>
      </c>
      <c r="T5504">
        <v>91.1</v>
      </c>
      <c r="X5504">
        <v>0</v>
      </c>
      <c r="Y5504">
        <v>500000000</v>
      </c>
      <c r="AA5504" t="s">
        <v>2029</v>
      </c>
    </row>
    <row r="5505" spans="1:27" ht="15" customHeight="1">
      <c r="A5505" s="962" t="s">
        <v>259</v>
      </c>
      <c r="B5505" t="s">
        <v>300</v>
      </c>
      <c r="C5505" t="s">
        <v>13</v>
      </c>
      <c r="D5505" t="s">
        <v>11</v>
      </c>
      <c r="E5505" t="s">
        <v>610</v>
      </c>
      <c r="F5505" t="s">
        <v>392</v>
      </c>
      <c r="H5505" t="s">
        <v>919</v>
      </c>
      <c r="I5505" t="s">
        <v>893</v>
      </c>
      <c r="J5505" t="s">
        <v>894</v>
      </c>
      <c r="K5505" t="s">
        <v>849</v>
      </c>
      <c r="L5505" t="s">
        <v>897</v>
      </c>
      <c r="M5505" t="s">
        <v>75</v>
      </c>
      <c r="O5505" t="s">
        <v>361</v>
      </c>
      <c r="P5505" t="s">
        <v>851</v>
      </c>
      <c r="Q5505" t="s">
        <v>337</v>
      </c>
      <c r="R5505">
        <v>490</v>
      </c>
      <c r="X5505">
        <v>0</v>
      </c>
      <c r="Y5505">
        <v>500000000</v>
      </c>
      <c r="AA5505" t="s">
        <v>2025</v>
      </c>
    </row>
    <row r="5506" spans="1:27" ht="15" customHeight="1">
      <c r="A5506" s="962" t="s">
        <v>259</v>
      </c>
      <c r="B5506" t="s">
        <v>298</v>
      </c>
      <c r="C5506" t="s">
        <v>13</v>
      </c>
      <c r="D5506" t="s">
        <v>11</v>
      </c>
      <c r="E5506" t="s">
        <v>610</v>
      </c>
      <c r="F5506" t="s">
        <v>392</v>
      </c>
      <c r="R5506">
        <v>3130</v>
      </c>
      <c r="X5506">
        <v>0</v>
      </c>
      <c r="Y5506">
        <v>500000000</v>
      </c>
      <c r="AA5506" t="s">
        <v>2025</v>
      </c>
    </row>
    <row r="5507" spans="1:27" ht="15" customHeight="1">
      <c r="A5507" s="962" t="s">
        <v>259</v>
      </c>
      <c r="B5507" t="s">
        <v>297</v>
      </c>
      <c r="C5507" t="s">
        <v>13</v>
      </c>
      <c r="D5507" t="s">
        <v>11</v>
      </c>
      <c r="E5507" t="s">
        <v>610</v>
      </c>
      <c r="F5507" t="s">
        <v>392</v>
      </c>
      <c r="R5507">
        <v>3130</v>
      </c>
      <c r="X5507">
        <v>0</v>
      </c>
      <c r="Y5507">
        <v>500000000</v>
      </c>
      <c r="AA5507" t="s">
        <v>2025</v>
      </c>
    </row>
    <row r="5508" spans="1:27" ht="15" customHeight="1">
      <c r="A5508" s="962" t="s">
        <v>259</v>
      </c>
      <c r="B5508" t="s">
        <v>288</v>
      </c>
      <c r="C5508" t="s">
        <v>13</v>
      </c>
      <c r="D5508" t="s">
        <v>11</v>
      </c>
      <c r="E5508" t="s">
        <v>610</v>
      </c>
      <c r="F5508" t="s">
        <v>392</v>
      </c>
      <c r="R5508">
        <v>3130</v>
      </c>
      <c r="X5508">
        <v>0</v>
      </c>
      <c r="Y5508">
        <v>500000000</v>
      </c>
      <c r="AA5508" t="s">
        <v>2025</v>
      </c>
    </row>
    <row r="5509" spans="1:27" ht="15" customHeight="1">
      <c r="A5509" s="962" t="s">
        <v>259</v>
      </c>
      <c r="B5509" t="s">
        <v>287</v>
      </c>
      <c r="C5509" t="s">
        <v>13</v>
      </c>
      <c r="D5509" t="s">
        <v>11</v>
      </c>
      <c r="E5509" t="s">
        <v>610</v>
      </c>
      <c r="F5509" t="s">
        <v>392</v>
      </c>
      <c r="R5509">
        <v>3130</v>
      </c>
      <c r="X5509">
        <v>0</v>
      </c>
      <c r="Y5509">
        <v>500000000</v>
      </c>
      <c r="AA5509" t="s">
        <v>2025</v>
      </c>
    </row>
    <row r="5510" spans="1:27" ht="15" customHeight="1">
      <c r="A5510" s="962" t="s">
        <v>259</v>
      </c>
      <c r="B5510" t="s">
        <v>321</v>
      </c>
      <c r="C5510" t="s">
        <v>13</v>
      </c>
      <c r="D5510" t="s">
        <v>11</v>
      </c>
      <c r="E5510" t="s">
        <v>610</v>
      </c>
      <c r="F5510" t="s">
        <v>392</v>
      </c>
      <c r="H5510" t="s">
        <v>647</v>
      </c>
      <c r="I5510" t="s">
        <v>353</v>
      </c>
      <c r="K5510" t="s">
        <v>333</v>
      </c>
      <c r="L5510" t="s">
        <v>363</v>
      </c>
      <c r="M5510" t="s">
        <v>59</v>
      </c>
      <c r="O5510" t="s">
        <v>335</v>
      </c>
      <c r="P5510" t="s">
        <v>336</v>
      </c>
      <c r="Q5510" t="s">
        <v>337</v>
      </c>
      <c r="R5510">
        <v>57.5</v>
      </c>
      <c r="U5510">
        <v>57.48</v>
      </c>
      <c r="V5510">
        <v>2.87</v>
      </c>
      <c r="W5510">
        <v>0.1</v>
      </c>
      <c r="X5510">
        <v>0</v>
      </c>
      <c r="Y5510">
        <v>500000000</v>
      </c>
      <c r="Z5510">
        <v>0</v>
      </c>
      <c r="AA5510" t="s">
        <v>2028</v>
      </c>
    </row>
    <row r="5511" spans="1:27" ht="15" customHeight="1">
      <c r="A5511" s="962" t="s">
        <v>259</v>
      </c>
      <c r="B5511" t="s">
        <v>299</v>
      </c>
      <c r="C5511" t="s">
        <v>13</v>
      </c>
      <c r="D5511" t="s">
        <v>11</v>
      </c>
      <c r="E5511" t="s">
        <v>610</v>
      </c>
      <c r="F5511" t="s">
        <v>392</v>
      </c>
      <c r="H5511" t="s">
        <v>918</v>
      </c>
      <c r="I5511" t="s">
        <v>893</v>
      </c>
      <c r="J5511" t="s">
        <v>894</v>
      </c>
      <c r="K5511" t="s">
        <v>849</v>
      </c>
      <c r="L5511" t="s">
        <v>895</v>
      </c>
      <c r="M5511" t="s">
        <v>75</v>
      </c>
      <c r="O5511" t="s">
        <v>361</v>
      </c>
      <c r="P5511" t="s">
        <v>851</v>
      </c>
      <c r="Q5511" t="s">
        <v>337</v>
      </c>
      <c r="R5511">
        <v>2640</v>
      </c>
      <c r="X5511">
        <v>0</v>
      </c>
      <c r="Y5511">
        <v>500000000</v>
      </c>
      <c r="AA5511" t="s">
        <v>2025</v>
      </c>
    </row>
    <row r="5512" spans="1:27" ht="15" customHeight="1">
      <c r="A5512" s="962" t="s">
        <v>259</v>
      </c>
      <c r="B5512" t="s">
        <v>301</v>
      </c>
      <c r="C5512" t="s">
        <v>13</v>
      </c>
      <c r="D5512" t="s">
        <v>11</v>
      </c>
      <c r="E5512" t="s">
        <v>610</v>
      </c>
      <c r="F5512" t="s">
        <v>392</v>
      </c>
      <c r="R5512">
        <v>490</v>
      </c>
      <c r="X5512">
        <v>0</v>
      </c>
      <c r="Y5512">
        <v>500000000</v>
      </c>
      <c r="AA5512" t="s">
        <v>2025</v>
      </c>
    </row>
    <row r="5513" spans="1:27" ht="15" customHeight="1">
      <c r="A5513" s="962" t="s">
        <v>260</v>
      </c>
      <c r="B5513" t="s">
        <v>299</v>
      </c>
      <c r="C5513" t="s">
        <v>13</v>
      </c>
      <c r="D5513" t="s">
        <v>11</v>
      </c>
      <c r="E5513" t="s">
        <v>610</v>
      </c>
      <c r="F5513" t="s">
        <v>392</v>
      </c>
      <c r="H5513" t="s">
        <v>879</v>
      </c>
      <c r="I5513" t="s">
        <v>880</v>
      </c>
      <c r="J5513" t="s">
        <v>848</v>
      </c>
      <c r="K5513" t="s">
        <v>849</v>
      </c>
      <c r="L5513" t="s">
        <v>881</v>
      </c>
      <c r="M5513" t="s">
        <v>73</v>
      </c>
      <c r="O5513" t="s">
        <v>882</v>
      </c>
      <c r="P5513" t="s">
        <v>851</v>
      </c>
      <c r="Q5513" t="s">
        <v>337</v>
      </c>
      <c r="R5513">
        <v>9.18</v>
      </c>
      <c r="X5513">
        <v>0</v>
      </c>
      <c r="Y5513">
        <v>500000000</v>
      </c>
      <c r="AA5513" t="s">
        <v>2025</v>
      </c>
    </row>
    <row r="5514" spans="1:27" ht="15" customHeight="1">
      <c r="A5514" s="962" t="s">
        <v>260</v>
      </c>
      <c r="B5514" t="s">
        <v>312</v>
      </c>
      <c r="C5514" t="s">
        <v>13</v>
      </c>
      <c r="D5514" t="s">
        <v>11</v>
      </c>
      <c r="E5514" t="s">
        <v>610</v>
      </c>
      <c r="F5514" t="s">
        <v>392</v>
      </c>
      <c r="R5514">
        <v>0</v>
      </c>
      <c r="X5514">
        <v>0</v>
      </c>
      <c r="Y5514">
        <v>500000000</v>
      </c>
      <c r="AA5514" t="s">
        <v>2025</v>
      </c>
    </row>
    <row r="5515" spans="1:27" ht="15" customHeight="1">
      <c r="A5515" s="962" t="s">
        <v>260</v>
      </c>
      <c r="B5515" t="s">
        <v>298</v>
      </c>
      <c r="C5515" t="s">
        <v>13</v>
      </c>
      <c r="D5515" t="s">
        <v>11</v>
      </c>
      <c r="E5515" t="s">
        <v>610</v>
      </c>
      <c r="F5515" t="s">
        <v>392</v>
      </c>
      <c r="R5515">
        <v>9.18</v>
      </c>
      <c r="X5515">
        <v>0</v>
      </c>
      <c r="Y5515">
        <v>500000000</v>
      </c>
      <c r="AA5515" t="s">
        <v>2025</v>
      </c>
    </row>
    <row r="5516" spans="1:27" ht="15" customHeight="1">
      <c r="A5516" s="962" t="s">
        <v>260</v>
      </c>
      <c r="B5516" t="s">
        <v>297</v>
      </c>
      <c r="C5516" t="s">
        <v>13</v>
      </c>
      <c r="D5516" t="s">
        <v>11</v>
      </c>
      <c r="E5516" t="s">
        <v>610</v>
      </c>
      <c r="F5516" t="s">
        <v>392</v>
      </c>
      <c r="R5516">
        <v>9.18</v>
      </c>
      <c r="X5516">
        <v>0</v>
      </c>
      <c r="Y5516">
        <v>500000000</v>
      </c>
      <c r="AA5516" t="s">
        <v>2025</v>
      </c>
    </row>
    <row r="5517" spans="1:27" ht="15" customHeight="1">
      <c r="A5517" s="962" t="s">
        <v>260</v>
      </c>
      <c r="B5517" t="s">
        <v>288</v>
      </c>
      <c r="C5517" t="s">
        <v>13</v>
      </c>
      <c r="D5517" t="s">
        <v>11</v>
      </c>
      <c r="E5517" t="s">
        <v>610</v>
      </c>
      <c r="F5517" t="s">
        <v>392</v>
      </c>
      <c r="R5517">
        <v>9.18</v>
      </c>
      <c r="X5517">
        <v>0</v>
      </c>
      <c r="Y5517">
        <v>500000000</v>
      </c>
      <c r="AA5517" t="s">
        <v>2025</v>
      </c>
    </row>
    <row r="5518" spans="1:27" ht="15" customHeight="1">
      <c r="A5518" s="962" t="s">
        <v>260</v>
      </c>
      <c r="B5518" t="s">
        <v>287</v>
      </c>
      <c r="C5518" t="s">
        <v>13</v>
      </c>
      <c r="D5518" t="s">
        <v>11</v>
      </c>
      <c r="E5518" t="s">
        <v>610</v>
      </c>
      <c r="F5518" t="s">
        <v>392</v>
      </c>
      <c r="R5518">
        <v>9.18</v>
      </c>
      <c r="X5518">
        <v>0</v>
      </c>
      <c r="Y5518">
        <v>500000000</v>
      </c>
      <c r="AA5518" t="s">
        <v>2025</v>
      </c>
    </row>
    <row r="5519" spans="1:27" ht="15" customHeight="1">
      <c r="A5519" s="962" t="s">
        <v>260</v>
      </c>
      <c r="B5519" t="s">
        <v>309</v>
      </c>
      <c r="C5519" t="s">
        <v>13</v>
      </c>
      <c r="D5519" t="s">
        <v>11</v>
      </c>
      <c r="E5519" t="s">
        <v>610</v>
      </c>
      <c r="F5519" t="s">
        <v>392</v>
      </c>
      <c r="R5519">
        <v>0</v>
      </c>
      <c r="X5519">
        <v>0</v>
      </c>
      <c r="Y5519">
        <v>500000000</v>
      </c>
      <c r="AA5519" t="s">
        <v>2025</v>
      </c>
    </row>
    <row r="5520" spans="1:27" ht="15" customHeight="1">
      <c r="A5520" s="962" t="s">
        <v>260</v>
      </c>
      <c r="B5520" t="s">
        <v>305</v>
      </c>
      <c r="C5520" t="s">
        <v>13</v>
      </c>
      <c r="D5520" t="s">
        <v>11</v>
      </c>
      <c r="E5520" t="s">
        <v>610</v>
      </c>
      <c r="F5520" t="s">
        <v>392</v>
      </c>
      <c r="R5520">
        <v>0</v>
      </c>
      <c r="X5520">
        <v>0</v>
      </c>
      <c r="Y5520">
        <v>500000000</v>
      </c>
      <c r="AA5520" t="s">
        <v>2025</v>
      </c>
    </row>
    <row r="5521" spans="1:27" ht="15" customHeight="1">
      <c r="A5521" s="962" t="s">
        <v>261</v>
      </c>
      <c r="B5521" t="s">
        <v>290</v>
      </c>
      <c r="C5521" t="s">
        <v>13</v>
      </c>
      <c r="D5521" t="s">
        <v>11</v>
      </c>
      <c r="E5521" t="s">
        <v>610</v>
      </c>
      <c r="F5521" t="s">
        <v>392</v>
      </c>
      <c r="R5521">
        <v>0</v>
      </c>
      <c r="S5521">
        <v>0</v>
      </c>
      <c r="T5521">
        <v>500000000</v>
      </c>
      <c r="X5521">
        <v>0</v>
      </c>
      <c r="Y5521">
        <v>500000000</v>
      </c>
      <c r="AA5521" t="s">
        <v>2027</v>
      </c>
    </row>
    <row r="5522" spans="1:27" ht="15" customHeight="1">
      <c r="A5522" s="962" t="s">
        <v>261</v>
      </c>
      <c r="B5522" t="s">
        <v>292</v>
      </c>
      <c r="C5522" t="s">
        <v>13</v>
      </c>
      <c r="D5522" t="s">
        <v>11</v>
      </c>
      <c r="E5522" t="s">
        <v>610</v>
      </c>
      <c r="F5522" t="s">
        <v>392</v>
      </c>
      <c r="R5522">
        <v>0</v>
      </c>
      <c r="S5522">
        <v>0</v>
      </c>
      <c r="T5522">
        <v>500000000</v>
      </c>
      <c r="X5522">
        <v>0</v>
      </c>
      <c r="Y5522">
        <v>500000000</v>
      </c>
      <c r="AA5522" t="s">
        <v>2027</v>
      </c>
    </row>
    <row r="5523" spans="1:27" ht="15" customHeight="1">
      <c r="A5523" s="962" t="s">
        <v>261</v>
      </c>
      <c r="B5523" t="s">
        <v>295</v>
      </c>
      <c r="C5523" t="s">
        <v>13</v>
      </c>
      <c r="D5523" t="s">
        <v>11</v>
      </c>
      <c r="E5523" t="s">
        <v>610</v>
      </c>
      <c r="F5523" t="s">
        <v>392</v>
      </c>
      <c r="R5523">
        <v>0</v>
      </c>
      <c r="S5523">
        <v>0</v>
      </c>
      <c r="T5523">
        <v>500000000</v>
      </c>
      <c r="X5523">
        <v>0</v>
      </c>
      <c r="Y5523">
        <v>500000000</v>
      </c>
      <c r="AA5523" t="s">
        <v>2027</v>
      </c>
    </row>
    <row r="5524" spans="1:27" ht="15" customHeight="1">
      <c r="A5524" s="962" t="s">
        <v>261</v>
      </c>
      <c r="B5524" t="s">
        <v>296</v>
      </c>
      <c r="C5524" t="s">
        <v>13</v>
      </c>
      <c r="D5524" t="s">
        <v>11</v>
      </c>
      <c r="E5524" t="s">
        <v>610</v>
      </c>
      <c r="F5524" t="s">
        <v>392</v>
      </c>
      <c r="R5524">
        <v>0</v>
      </c>
      <c r="S5524">
        <v>0</v>
      </c>
      <c r="T5524">
        <v>500000000</v>
      </c>
      <c r="X5524">
        <v>0</v>
      </c>
      <c r="Y5524">
        <v>500000000</v>
      </c>
      <c r="AA5524" t="s">
        <v>2027</v>
      </c>
    </row>
    <row r="5525" spans="1:27" ht="15" customHeight="1">
      <c r="A5525" s="962" t="s">
        <v>261</v>
      </c>
      <c r="B5525" t="s">
        <v>289</v>
      </c>
      <c r="C5525" t="s">
        <v>13</v>
      </c>
      <c r="D5525" t="s">
        <v>11</v>
      </c>
      <c r="E5525" t="s">
        <v>610</v>
      </c>
      <c r="F5525" t="s">
        <v>392</v>
      </c>
      <c r="R5525">
        <v>0</v>
      </c>
      <c r="S5525">
        <v>0</v>
      </c>
      <c r="T5525">
        <v>500000000</v>
      </c>
      <c r="X5525">
        <v>0</v>
      </c>
      <c r="Y5525">
        <v>500000000</v>
      </c>
      <c r="AA5525" t="s">
        <v>2027</v>
      </c>
    </row>
    <row r="5526" spans="1:27" ht="15" customHeight="1">
      <c r="A5526" s="962" t="s">
        <v>261</v>
      </c>
      <c r="B5526" t="s">
        <v>291</v>
      </c>
      <c r="C5526" t="s">
        <v>13</v>
      </c>
      <c r="D5526" t="s">
        <v>11</v>
      </c>
      <c r="E5526" t="s">
        <v>610</v>
      </c>
      <c r="F5526" t="s">
        <v>392</v>
      </c>
      <c r="R5526">
        <v>0</v>
      </c>
      <c r="S5526">
        <v>0</v>
      </c>
      <c r="T5526">
        <v>500000000</v>
      </c>
      <c r="X5526">
        <v>0</v>
      </c>
      <c r="Y5526">
        <v>500000000</v>
      </c>
      <c r="AA5526" t="s">
        <v>2027</v>
      </c>
    </row>
    <row r="5527" spans="1:27" ht="15" customHeight="1">
      <c r="A5527" s="962" t="s">
        <v>261</v>
      </c>
      <c r="B5527" t="s">
        <v>288</v>
      </c>
      <c r="C5527" t="s">
        <v>13</v>
      </c>
      <c r="D5527" t="s">
        <v>11</v>
      </c>
      <c r="E5527" t="s">
        <v>610</v>
      </c>
      <c r="F5527" t="s">
        <v>392</v>
      </c>
      <c r="R5527">
        <v>0</v>
      </c>
      <c r="S5527">
        <v>0</v>
      </c>
      <c r="T5527">
        <v>500000000</v>
      </c>
      <c r="X5527">
        <v>0</v>
      </c>
      <c r="Y5527">
        <v>500000000</v>
      </c>
      <c r="AA5527" t="s">
        <v>2027</v>
      </c>
    </row>
    <row r="5528" spans="1:27" ht="15" customHeight="1">
      <c r="A5528" s="962" t="s">
        <v>261</v>
      </c>
      <c r="B5528" t="s">
        <v>287</v>
      </c>
      <c r="C5528" t="s">
        <v>13</v>
      </c>
      <c r="D5528" t="s">
        <v>11</v>
      </c>
      <c r="E5528" t="s">
        <v>610</v>
      </c>
      <c r="F5528" t="s">
        <v>392</v>
      </c>
      <c r="R5528">
        <v>0</v>
      </c>
      <c r="S5528">
        <v>0</v>
      </c>
      <c r="T5528">
        <v>500000000</v>
      </c>
      <c r="X5528">
        <v>0</v>
      </c>
      <c r="Y5528">
        <v>500000000</v>
      </c>
      <c r="AA5528" t="s">
        <v>2027</v>
      </c>
    </row>
    <row r="5529" spans="1:27" ht="15" customHeight="1">
      <c r="A5529" s="962" t="s">
        <v>261</v>
      </c>
      <c r="B5529" t="s">
        <v>321</v>
      </c>
      <c r="C5529" t="s">
        <v>13</v>
      </c>
      <c r="D5529" t="s">
        <v>11</v>
      </c>
      <c r="E5529" t="s">
        <v>610</v>
      </c>
      <c r="F5529" t="s">
        <v>392</v>
      </c>
      <c r="R5529">
        <v>0</v>
      </c>
      <c r="S5529">
        <v>0</v>
      </c>
      <c r="T5529">
        <v>500000000</v>
      </c>
      <c r="X5529">
        <v>0</v>
      </c>
      <c r="Y5529">
        <v>500000000</v>
      </c>
      <c r="AA5529" t="s">
        <v>2027</v>
      </c>
    </row>
    <row r="5530" spans="1:27" ht="15" customHeight="1">
      <c r="A5530" s="962" t="s">
        <v>261</v>
      </c>
      <c r="B5530" t="s">
        <v>294</v>
      </c>
      <c r="C5530" t="s">
        <v>13</v>
      </c>
      <c r="D5530" t="s">
        <v>11</v>
      </c>
      <c r="E5530" t="s">
        <v>610</v>
      </c>
      <c r="F5530" t="s">
        <v>392</v>
      </c>
      <c r="R5530">
        <v>0</v>
      </c>
      <c r="S5530">
        <v>0</v>
      </c>
      <c r="T5530">
        <v>500000000</v>
      </c>
      <c r="X5530">
        <v>0</v>
      </c>
      <c r="Y5530">
        <v>500000000</v>
      </c>
      <c r="AA5530" t="s">
        <v>2027</v>
      </c>
    </row>
    <row r="5531" spans="1:27" ht="15" customHeight="1">
      <c r="A5531" s="962" t="s">
        <v>261</v>
      </c>
      <c r="B5531" t="s">
        <v>293</v>
      </c>
      <c r="C5531" t="s">
        <v>13</v>
      </c>
      <c r="D5531" t="s">
        <v>11</v>
      </c>
      <c r="E5531" t="s">
        <v>610</v>
      </c>
      <c r="F5531" t="s">
        <v>392</v>
      </c>
      <c r="R5531">
        <v>0</v>
      </c>
      <c r="S5531">
        <v>0</v>
      </c>
      <c r="T5531">
        <v>500000000</v>
      </c>
      <c r="X5531">
        <v>0</v>
      </c>
      <c r="Y5531">
        <v>500000000</v>
      </c>
      <c r="AA5531" t="s">
        <v>2027</v>
      </c>
    </row>
    <row r="5532" spans="1:27" ht="15" customHeight="1">
      <c r="A5532" s="962" t="s">
        <v>261</v>
      </c>
      <c r="B5532" t="s">
        <v>324</v>
      </c>
      <c r="C5532" t="s">
        <v>13</v>
      </c>
      <c r="D5532" t="s">
        <v>11</v>
      </c>
      <c r="E5532" t="s">
        <v>610</v>
      </c>
      <c r="F5532" t="s">
        <v>392</v>
      </c>
      <c r="R5532">
        <v>0</v>
      </c>
      <c r="S5532">
        <v>0</v>
      </c>
      <c r="T5532">
        <v>500000000</v>
      </c>
      <c r="X5532">
        <v>0</v>
      </c>
      <c r="Y5532">
        <v>500000000</v>
      </c>
      <c r="AA5532" t="s">
        <v>2027</v>
      </c>
    </row>
    <row r="5533" spans="1:27" ht="15" customHeight="1">
      <c r="A5533" s="962" t="s">
        <v>262</v>
      </c>
      <c r="B5533" t="s">
        <v>297</v>
      </c>
      <c r="C5533" t="s">
        <v>13</v>
      </c>
      <c r="D5533" t="s">
        <v>11</v>
      </c>
      <c r="E5533" t="s">
        <v>610</v>
      </c>
      <c r="F5533" t="s">
        <v>392</v>
      </c>
      <c r="J5533" t="s">
        <v>2000</v>
      </c>
      <c r="L5533" t="s">
        <v>2001</v>
      </c>
      <c r="O5533" t="s">
        <v>882</v>
      </c>
      <c r="P5533" t="s">
        <v>868</v>
      </c>
      <c r="Q5533" t="s">
        <v>869</v>
      </c>
      <c r="R5533">
        <v>0</v>
      </c>
      <c r="S5533">
        <v>0</v>
      </c>
      <c r="T5533">
        <v>500000000</v>
      </c>
      <c r="X5533">
        <v>0</v>
      </c>
      <c r="Y5533">
        <v>500000000</v>
      </c>
      <c r="AA5533" t="s">
        <v>2027</v>
      </c>
    </row>
    <row r="5534" spans="1:27" ht="15" customHeight="1">
      <c r="A5534" s="962" t="s">
        <v>262</v>
      </c>
      <c r="B5534" t="s">
        <v>288</v>
      </c>
      <c r="C5534" t="s">
        <v>13</v>
      </c>
      <c r="D5534" t="s">
        <v>11</v>
      </c>
      <c r="E5534" t="s">
        <v>610</v>
      </c>
      <c r="F5534" t="s">
        <v>392</v>
      </c>
      <c r="R5534">
        <v>0</v>
      </c>
      <c r="S5534">
        <v>0</v>
      </c>
      <c r="T5534">
        <v>500000000</v>
      </c>
      <c r="X5534">
        <v>0</v>
      </c>
      <c r="Y5534">
        <v>500000000</v>
      </c>
      <c r="AA5534" t="s">
        <v>2027</v>
      </c>
    </row>
    <row r="5535" spans="1:27" ht="15" customHeight="1">
      <c r="A5535" s="962" t="s">
        <v>262</v>
      </c>
      <c r="B5535" t="s">
        <v>287</v>
      </c>
      <c r="C5535" t="s">
        <v>13</v>
      </c>
      <c r="D5535" t="s">
        <v>11</v>
      </c>
      <c r="E5535" t="s">
        <v>610</v>
      </c>
      <c r="F5535" t="s">
        <v>392</v>
      </c>
      <c r="R5535">
        <v>0</v>
      </c>
      <c r="S5535">
        <v>0</v>
      </c>
      <c r="T5535">
        <v>500000000</v>
      </c>
      <c r="X5535">
        <v>0</v>
      </c>
      <c r="Y5535">
        <v>500000000</v>
      </c>
      <c r="AA5535" t="s">
        <v>2027</v>
      </c>
    </row>
    <row r="5536" spans="1:27" ht="15" customHeight="1">
      <c r="A5536" s="962" t="s">
        <v>262</v>
      </c>
      <c r="B5536" t="s">
        <v>299</v>
      </c>
      <c r="C5536" t="s">
        <v>13</v>
      </c>
      <c r="D5536" t="s">
        <v>11</v>
      </c>
      <c r="E5536" t="s">
        <v>610</v>
      </c>
      <c r="F5536" t="s">
        <v>392</v>
      </c>
      <c r="R5536">
        <v>0</v>
      </c>
      <c r="S5536">
        <v>0</v>
      </c>
      <c r="T5536">
        <v>500000000</v>
      </c>
      <c r="X5536">
        <v>0</v>
      </c>
      <c r="Y5536">
        <v>500000000</v>
      </c>
      <c r="AA5536" t="s">
        <v>2027</v>
      </c>
    </row>
    <row r="5537" spans="1:27" ht="15" customHeight="1">
      <c r="A5537" s="962" t="s">
        <v>262</v>
      </c>
      <c r="B5537" t="s">
        <v>301</v>
      </c>
      <c r="C5537" t="s">
        <v>13</v>
      </c>
      <c r="D5537" t="s">
        <v>11</v>
      </c>
      <c r="E5537" t="s">
        <v>610</v>
      </c>
      <c r="F5537" t="s">
        <v>392</v>
      </c>
      <c r="R5537">
        <v>0</v>
      </c>
      <c r="S5537">
        <v>0</v>
      </c>
      <c r="T5537">
        <v>500000000</v>
      </c>
      <c r="X5537">
        <v>0</v>
      </c>
      <c r="Y5537">
        <v>500000000</v>
      </c>
      <c r="AA5537" t="s">
        <v>2027</v>
      </c>
    </row>
    <row r="5538" spans="1:27" ht="15" customHeight="1">
      <c r="A5538" s="962" t="s">
        <v>262</v>
      </c>
      <c r="B5538" t="s">
        <v>302</v>
      </c>
      <c r="C5538" t="s">
        <v>13</v>
      </c>
      <c r="D5538" t="s">
        <v>11</v>
      </c>
      <c r="E5538" t="s">
        <v>610</v>
      </c>
      <c r="F5538" t="s">
        <v>392</v>
      </c>
      <c r="R5538">
        <v>0</v>
      </c>
      <c r="S5538">
        <v>0</v>
      </c>
      <c r="T5538">
        <v>500000000</v>
      </c>
      <c r="X5538">
        <v>0</v>
      </c>
      <c r="Y5538">
        <v>500000000</v>
      </c>
      <c r="AA5538" t="s">
        <v>2027</v>
      </c>
    </row>
    <row r="5539" spans="1:27" ht="15" customHeight="1">
      <c r="A5539" s="962" t="s">
        <v>262</v>
      </c>
      <c r="B5539" t="s">
        <v>303</v>
      </c>
      <c r="C5539" t="s">
        <v>13</v>
      </c>
      <c r="D5539" t="s">
        <v>11</v>
      </c>
      <c r="E5539" t="s">
        <v>610</v>
      </c>
      <c r="F5539" t="s">
        <v>392</v>
      </c>
      <c r="R5539">
        <v>0</v>
      </c>
      <c r="S5539">
        <v>0</v>
      </c>
      <c r="T5539">
        <v>500000000</v>
      </c>
      <c r="X5539">
        <v>0</v>
      </c>
      <c r="Y5539">
        <v>500000000</v>
      </c>
      <c r="AA5539" t="s">
        <v>2027</v>
      </c>
    </row>
    <row r="5540" spans="1:27" ht="15" customHeight="1">
      <c r="A5540" s="962" t="s">
        <v>262</v>
      </c>
      <c r="B5540" t="s">
        <v>298</v>
      </c>
      <c r="C5540" t="s">
        <v>13</v>
      </c>
      <c r="D5540" t="s">
        <v>11</v>
      </c>
      <c r="E5540" t="s">
        <v>610</v>
      </c>
      <c r="F5540" t="s">
        <v>392</v>
      </c>
      <c r="R5540">
        <v>0</v>
      </c>
      <c r="S5540">
        <v>0</v>
      </c>
      <c r="T5540">
        <v>500000000</v>
      </c>
      <c r="X5540">
        <v>0</v>
      </c>
      <c r="Y5540">
        <v>500000000</v>
      </c>
      <c r="AA5540" t="s">
        <v>2027</v>
      </c>
    </row>
    <row r="5541" spans="1:27" ht="15" customHeight="1">
      <c r="A5541" s="962" t="s">
        <v>262</v>
      </c>
      <c r="B5541" t="s">
        <v>300</v>
      </c>
      <c r="C5541" t="s">
        <v>13</v>
      </c>
      <c r="D5541" t="s">
        <v>11</v>
      </c>
      <c r="E5541" t="s">
        <v>610</v>
      </c>
      <c r="F5541" t="s">
        <v>392</v>
      </c>
      <c r="R5541">
        <v>0</v>
      </c>
      <c r="S5541">
        <v>0</v>
      </c>
      <c r="T5541">
        <v>500000000</v>
      </c>
      <c r="X5541">
        <v>0</v>
      </c>
      <c r="Y5541">
        <v>500000000</v>
      </c>
      <c r="AA5541" t="s">
        <v>2027</v>
      </c>
    </row>
    <row r="5542" spans="1:27" ht="15" customHeight="1">
      <c r="A5542" s="962" t="s">
        <v>262</v>
      </c>
      <c r="B5542" t="s">
        <v>321</v>
      </c>
      <c r="C5542" t="s">
        <v>13</v>
      </c>
      <c r="D5542" t="s">
        <v>11</v>
      </c>
      <c r="E5542" t="s">
        <v>610</v>
      </c>
      <c r="F5542" t="s">
        <v>392</v>
      </c>
      <c r="R5542">
        <v>0</v>
      </c>
      <c r="S5542">
        <v>0</v>
      </c>
      <c r="T5542">
        <v>500000000</v>
      </c>
      <c r="X5542">
        <v>0</v>
      </c>
      <c r="Y5542">
        <v>500000000</v>
      </c>
      <c r="AA5542" t="s">
        <v>2027</v>
      </c>
    </row>
    <row r="5543" spans="1:27" ht="15" customHeight="1">
      <c r="A5543" s="962" t="s">
        <v>263</v>
      </c>
      <c r="B5543" t="s">
        <v>290</v>
      </c>
      <c r="C5543" t="s">
        <v>13</v>
      </c>
      <c r="D5543" t="s">
        <v>11</v>
      </c>
      <c r="E5543" t="s">
        <v>610</v>
      </c>
      <c r="F5543" t="s">
        <v>392</v>
      </c>
      <c r="R5543">
        <v>0</v>
      </c>
      <c r="S5543">
        <v>0</v>
      </c>
      <c r="T5543">
        <v>500000000</v>
      </c>
      <c r="X5543">
        <v>0</v>
      </c>
      <c r="Y5543">
        <v>500000000</v>
      </c>
      <c r="AA5543" t="s">
        <v>2027</v>
      </c>
    </row>
    <row r="5544" spans="1:27" ht="15" customHeight="1">
      <c r="A5544" s="962" t="s">
        <v>263</v>
      </c>
      <c r="B5544" t="s">
        <v>292</v>
      </c>
      <c r="C5544" t="s">
        <v>13</v>
      </c>
      <c r="D5544" t="s">
        <v>11</v>
      </c>
      <c r="E5544" t="s">
        <v>610</v>
      </c>
      <c r="F5544" t="s">
        <v>392</v>
      </c>
      <c r="R5544">
        <v>0</v>
      </c>
      <c r="S5544">
        <v>0</v>
      </c>
      <c r="T5544">
        <v>500000000</v>
      </c>
      <c r="X5544">
        <v>0</v>
      </c>
      <c r="Y5544">
        <v>500000000</v>
      </c>
      <c r="AA5544" t="s">
        <v>2027</v>
      </c>
    </row>
    <row r="5545" spans="1:27" ht="15" customHeight="1">
      <c r="A5545" s="962" t="s">
        <v>263</v>
      </c>
      <c r="B5545" t="s">
        <v>295</v>
      </c>
      <c r="C5545" t="s">
        <v>13</v>
      </c>
      <c r="D5545" t="s">
        <v>11</v>
      </c>
      <c r="E5545" t="s">
        <v>610</v>
      </c>
      <c r="F5545" t="s">
        <v>392</v>
      </c>
      <c r="R5545">
        <v>0</v>
      </c>
      <c r="S5545">
        <v>0</v>
      </c>
      <c r="T5545">
        <v>500000000</v>
      </c>
      <c r="X5545">
        <v>0</v>
      </c>
      <c r="Y5545">
        <v>500000000</v>
      </c>
      <c r="AA5545" t="s">
        <v>2027</v>
      </c>
    </row>
    <row r="5546" spans="1:27" ht="15" customHeight="1">
      <c r="A5546" s="962" t="s">
        <v>263</v>
      </c>
      <c r="B5546" t="s">
        <v>296</v>
      </c>
      <c r="C5546" t="s">
        <v>13</v>
      </c>
      <c r="D5546" t="s">
        <v>11</v>
      </c>
      <c r="E5546" t="s">
        <v>610</v>
      </c>
      <c r="F5546" t="s">
        <v>392</v>
      </c>
      <c r="R5546">
        <v>0</v>
      </c>
      <c r="S5546">
        <v>0</v>
      </c>
      <c r="T5546">
        <v>500000000</v>
      </c>
      <c r="X5546">
        <v>0</v>
      </c>
      <c r="Y5546">
        <v>500000000</v>
      </c>
      <c r="AA5546" t="s">
        <v>2027</v>
      </c>
    </row>
    <row r="5547" spans="1:27" ht="15" customHeight="1">
      <c r="A5547" s="962" t="s">
        <v>263</v>
      </c>
      <c r="B5547" t="s">
        <v>289</v>
      </c>
      <c r="C5547" t="s">
        <v>13</v>
      </c>
      <c r="D5547" t="s">
        <v>11</v>
      </c>
      <c r="E5547" t="s">
        <v>610</v>
      </c>
      <c r="F5547" t="s">
        <v>392</v>
      </c>
      <c r="R5547">
        <v>0</v>
      </c>
      <c r="S5547">
        <v>0</v>
      </c>
      <c r="T5547">
        <v>500000000</v>
      </c>
      <c r="X5547">
        <v>0</v>
      </c>
      <c r="Y5547">
        <v>500000000</v>
      </c>
      <c r="AA5547" t="s">
        <v>2027</v>
      </c>
    </row>
    <row r="5548" spans="1:27" ht="15" customHeight="1">
      <c r="A5548" s="962" t="s">
        <v>263</v>
      </c>
      <c r="B5548" t="s">
        <v>291</v>
      </c>
      <c r="C5548" t="s">
        <v>13</v>
      </c>
      <c r="D5548" t="s">
        <v>11</v>
      </c>
      <c r="E5548" t="s">
        <v>610</v>
      </c>
      <c r="F5548" t="s">
        <v>392</v>
      </c>
      <c r="R5548">
        <v>0</v>
      </c>
      <c r="S5548">
        <v>0</v>
      </c>
      <c r="T5548">
        <v>500000000</v>
      </c>
      <c r="X5548">
        <v>0</v>
      </c>
      <c r="Y5548">
        <v>500000000</v>
      </c>
      <c r="AA5548" t="s">
        <v>2027</v>
      </c>
    </row>
    <row r="5549" spans="1:27" ht="15" customHeight="1">
      <c r="A5549" s="962" t="s">
        <v>263</v>
      </c>
      <c r="B5549" t="s">
        <v>288</v>
      </c>
      <c r="C5549" t="s">
        <v>13</v>
      </c>
      <c r="D5549" t="s">
        <v>11</v>
      </c>
      <c r="E5549" t="s">
        <v>610</v>
      </c>
      <c r="F5549" t="s">
        <v>392</v>
      </c>
      <c r="R5549">
        <v>0</v>
      </c>
      <c r="S5549">
        <v>0</v>
      </c>
      <c r="T5549">
        <v>500000000</v>
      </c>
      <c r="X5549">
        <v>0</v>
      </c>
      <c r="Y5549">
        <v>500000000</v>
      </c>
      <c r="AA5549" t="s">
        <v>2027</v>
      </c>
    </row>
    <row r="5550" spans="1:27" ht="15" customHeight="1">
      <c r="A5550" s="962" t="s">
        <v>263</v>
      </c>
      <c r="B5550" t="s">
        <v>287</v>
      </c>
      <c r="C5550" t="s">
        <v>13</v>
      </c>
      <c r="D5550" t="s">
        <v>11</v>
      </c>
      <c r="E5550" t="s">
        <v>610</v>
      </c>
      <c r="F5550" t="s">
        <v>392</v>
      </c>
      <c r="R5550">
        <v>0</v>
      </c>
      <c r="S5550">
        <v>0</v>
      </c>
      <c r="T5550">
        <v>500000000</v>
      </c>
      <c r="X5550">
        <v>0</v>
      </c>
      <c r="Y5550">
        <v>500000000</v>
      </c>
      <c r="AA5550" t="s">
        <v>2027</v>
      </c>
    </row>
    <row r="5551" spans="1:27" ht="15" customHeight="1">
      <c r="A5551" s="962" t="s">
        <v>263</v>
      </c>
      <c r="B5551" t="s">
        <v>321</v>
      </c>
      <c r="C5551" t="s">
        <v>13</v>
      </c>
      <c r="D5551" t="s">
        <v>11</v>
      </c>
      <c r="E5551" t="s">
        <v>610</v>
      </c>
      <c r="F5551" t="s">
        <v>392</v>
      </c>
      <c r="R5551">
        <v>0</v>
      </c>
      <c r="S5551">
        <v>0</v>
      </c>
      <c r="T5551">
        <v>500000000</v>
      </c>
      <c r="X5551">
        <v>0</v>
      </c>
      <c r="Y5551">
        <v>500000000</v>
      </c>
      <c r="AA5551" t="s">
        <v>2027</v>
      </c>
    </row>
    <row r="5552" spans="1:27" ht="15" customHeight="1">
      <c r="A5552" s="962" t="s">
        <v>263</v>
      </c>
      <c r="B5552" t="s">
        <v>294</v>
      </c>
      <c r="C5552" t="s">
        <v>13</v>
      </c>
      <c r="D5552" t="s">
        <v>11</v>
      </c>
      <c r="E5552" t="s">
        <v>610</v>
      </c>
      <c r="F5552" t="s">
        <v>392</v>
      </c>
      <c r="R5552">
        <v>0</v>
      </c>
      <c r="S5552">
        <v>0</v>
      </c>
      <c r="T5552">
        <v>500000000</v>
      </c>
      <c r="X5552">
        <v>0</v>
      </c>
      <c r="Y5552">
        <v>500000000</v>
      </c>
      <c r="AA5552" t="s">
        <v>2027</v>
      </c>
    </row>
    <row r="5553" spans="1:27" ht="15" customHeight="1">
      <c r="A5553" s="962" t="s">
        <v>263</v>
      </c>
      <c r="B5553" t="s">
        <v>293</v>
      </c>
      <c r="C5553" t="s">
        <v>13</v>
      </c>
      <c r="D5553" t="s">
        <v>11</v>
      </c>
      <c r="E5553" t="s">
        <v>610</v>
      </c>
      <c r="F5553" t="s">
        <v>392</v>
      </c>
      <c r="R5553">
        <v>0</v>
      </c>
      <c r="S5553">
        <v>0</v>
      </c>
      <c r="T5553">
        <v>500000000</v>
      </c>
      <c r="X5553">
        <v>0</v>
      </c>
      <c r="Y5553">
        <v>500000000</v>
      </c>
      <c r="AA5553" t="s">
        <v>2027</v>
      </c>
    </row>
    <row r="5554" spans="1:27" ht="15" customHeight="1">
      <c r="A5554" s="962" t="s">
        <v>263</v>
      </c>
      <c r="B5554" t="s">
        <v>324</v>
      </c>
      <c r="C5554" t="s">
        <v>13</v>
      </c>
      <c r="D5554" t="s">
        <v>11</v>
      </c>
      <c r="E5554" t="s">
        <v>610</v>
      </c>
      <c r="F5554" t="s">
        <v>392</v>
      </c>
      <c r="R5554">
        <v>0</v>
      </c>
      <c r="S5554">
        <v>0</v>
      </c>
      <c r="T5554">
        <v>500000000</v>
      </c>
      <c r="X5554">
        <v>0</v>
      </c>
      <c r="Y5554">
        <v>500000000</v>
      </c>
      <c r="AA5554" t="s">
        <v>2027</v>
      </c>
    </row>
    <row r="5555" spans="1:27" ht="15" customHeight="1">
      <c r="A5555" s="962" t="s">
        <v>264</v>
      </c>
      <c r="B5555" t="s">
        <v>294</v>
      </c>
      <c r="C5555" t="s">
        <v>13</v>
      </c>
      <c r="D5555" t="s">
        <v>11</v>
      </c>
      <c r="E5555" t="s">
        <v>610</v>
      </c>
      <c r="F5555" t="s">
        <v>392</v>
      </c>
      <c r="R5555">
        <v>0</v>
      </c>
      <c r="S5555">
        <v>0</v>
      </c>
      <c r="T5555">
        <v>0</v>
      </c>
      <c r="X5555">
        <v>0</v>
      </c>
      <c r="Y5555">
        <v>500000000</v>
      </c>
      <c r="AA5555" t="s">
        <v>2029</v>
      </c>
    </row>
    <row r="5556" spans="1:27" ht="15" customHeight="1">
      <c r="A5556" s="962" t="s">
        <v>264</v>
      </c>
      <c r="B5556" t="s">
        <v>292</v>
      </c>
      <c r="C5556" t="s">
        <v>13</v>
      </c>
      <c r="D5556" t="s">
        <v>11</v>
      </c>
      <c r="E5556" t="s">
        <v>610</v>
      </c>
      <c r="F5556" t="s">
        <v>392</v>
      </c>
      <c r="R5556">
        <v>0</v>
      </c>
      <c r="S5556">
        <v>0</v>
      </c>
      <c r="T5556">
        <v>0</v>
      </c>
      <c r="X5556">
        <v>0</v>
      </c>
      <c r="Y5556">
        <v>500000000</v>
      </c>
      <c r="AA5556" t="s">
        <v>2029</v>
      </c>
    </row>
    <row r="5557" spans="1:27" ht="15" customHeight="1">
      <c r="A5557" s="962" t="s">
        <v>264</v>
      </c>
      <c r="B5557" t="s">
        <v>291</v>
      </c>
      <c r="C5557" t="s">
        <v>13</v>
      </c>
      <c r="D5557" t="s">
        <v>11</v>
      </c>
      <c r="E5557" t="s">
        <v>610</v>
      </c>
      <c r="F5557" t="s">
        <v>392</v>
      </c>
      <c r="R5557">
        <v>0</v>
      </c>
      <c r="S5557">
        <v>0</v>
      </c>
      <c r="T5557">
        <v>0</v>
      </c>
      <c r="X5557">
        <v>0</v>
      </c>
      <c r="Y5557">
        <v>500000000</v>
      </c>
      <c r="AA5557" t="s">
        <v>2029</v>
      </c>
    </row>
    <row r="5558" spans="1:27" ht="15" customHeight="1">
      <c r="A5558" s="962" t="s">
        <v>264</v>
      </c>
      <c r="B5558" t="s">
        <v>293</v>
      </c>
      <c r="C5558" t="s">
        <v>13</v>
      </c>
      <c r="D5558" t="s">
        <v>11</v>
      </c>
      <c r="E5558" t="s">
        <v>610</v>
      </c>
      <c r="F5558" t="s">
        <v>392</v>
      </c>
      <c r="R5558">
        <v>0</v>
      </c>
      <c r="S5558">
        <v>0</v>
      </c>
      <c r="T5558">
        <v>0</v>
      </c>
      <c r="X5558">
        <v>0</v>
      </c>
      <c r="Y5558">
        <v>500000000</v>
      </c>
      <c r="AA5558" t="s">
        <v>2029</v>
      </c>
    </row>
    <row r="5559" spans="1:27" ht="15" customHeight="1">
      <c r="A5559" s="962" t="s">
        <v>264</v>
      </c>
      <c r="B5559" t="s">
        <v>289</v>
      </c>
      <c r="C5559" t="s">
        <v>13</v>
      </c>
      <c r="D5559" t="s">
        <v>11</v>
      </c>
      <c r="E5559" t="s">
        <v>610</v>
      </c>
      <c r="F5559" t="s">
        <v>392</v>
      </c>
      <c r="R5559">
        <v>0</v>
      </c>
      <c r="X5559">
        <v>0</v>
      </c>
      <c r="Y5559">
        <v>500000000</v>
      </c>
      <c r="AA5559" t="s">
        <v>2025</v>
      </c>
    </row>
    <row r="5560" spans="1:27" ht="15" customHeight="1">
      <c r="A5560" s="962" t="s">
        <v>264</v>
      </c>
      <c r="B5560" t="s">
        <v>288</v>
      </c>
      <c r="C5560" t="s">
        <v>13</v>
      </c>
      <c r="D5560" t="s">
        <v>11</v>
      </c>
      <c r="E5560" t="s">
        <v>610</v>
      </c>
      <c r="F5560" t="s">
        <v>392</v>
      </c>
      <c r="R5560">
        <v>0</v>
      </c>
      <c r="X5560">
        <v>0</v>
      </c>
      <c r="Y5560">
        <v>500000000</v>
      </c>
      <c r="AA5560" t="s">
        <v>2025</v>
      </c>
    </row>
    <row r="5561" spans="1:27" ht="15" customHeight="1">
      <c r="A5561" s="962" t="s">
        <v>264</v>
      </c>
      <c r="B5561" t="s">
        <v>287</v>
      </c>
      <c r="C5561" t="s">
        <v>13</v>
      </c>
      <c r="D5561" t="s">
        <v>11</v>
      </c>
      <c r="E5561" t="s">
        <v>610</v>
      </c>
      <c r="F5561" t="s">
        <v>392</v>
      </c>
      <c r="R5561">
        <v>0</v>
      </c>
      <c r="X5561">
        <v>0</v>
      </c>
      <c r="Y5561">
        <v>500000000</v>
      </c>
      <c r="AA5561" t="s">
        <v>2025</v>
      </c>
    </row>
    <row r="5562" spans="1:27" ht="15" customHeight="1">
      <c r="A5562" s="962" t="s">
        <v>264</v>
      </c>
      <c r="B5562" t="s">
        <v>295</v>
      </c>
      <c r="C5562" t="s">
        <v>13</v>
      </c>
      <c r="D5562" t="s">
        <v>11</v>
      </c>
      <c r="E5562" t="s">
        <v>610</v>
      </c>
      <c r="F5562" t="s">
        <v>392</v>
      </c>
      <c r="R5562">
        <v>0</v>
      </c>
      <c r="S5562">
        <v>0</v>
      </c>
      <c r="T5562">
        <v>0</v>
      </c>
      <c r="X5562">
        <v>0</v>
      </c>
      <c r="Y5562">
        <v>500000000</v>
      </c>
      <c r="AA5562" t="s">
        <v>2029</v>
      </c>
    </row>
    <row r="5563" spans="1:27" ht="15" customHeight="1">
      <c r="A5563" s="962" t="s">
        <v>264</v>
      </c>
      <c r="B5563" t="s">
        <v>296</v>
      </c>
      <c r="C5563" t="s">
        <v>13</v>
      </c>
      <c r="D5563" t="s">
        <v>11</v>
      </c>
      <c r="E5563" t="s">
        <v>610</v>
      </c>
      <c r="F5563" t="s">
        <v>392</v>
      </c>
      <c r="R5563">
        <v>0</v>
      </c>
      <c r="S5563">
        <v>0</v>
      </c>
      <c r="T5563">
        <v>0</v>
      </c>
      <c r="X5563">
        <v>0</v>
      </c>
      <c r="Y5563">
        <v>500000000</v>
      </c>
      <c r="AA5563" t="s">
        <v>2029</v>
      </c>
    </row>
    <row r="5564" spans="1:27" ht="15" customHeight="1">
      <c r="A5564" s="962" t="s">
        <v>265</v>
      </c>
      <c r="B5564" t="s">
        <v>294</v>
      </c>
      <c r="C5564" t="s">
        <v>13</v>
      </c>
      <c r="D5564" t="s">
        <v>11</v>
      </c>
      <c r="E5564" t="s">
        <v>610</v>
      </c>
      <c r="F5564" t="s">
        <v>392</v>
      </c>
      <c r="R5564">
        <v>0</v>
      </c>
      <c r="S5564">
        <v>0</v>
      </c>
      <c r="T5564">
        <v>0</v>
      </c>
      <c r="X5564">
        <v>0</v>
      </c>
      <c r="Y5564">
        <v>500000000</v>
      </c>
      <c r="AA5564" t="s">
        <v>2029</v>
      </c>
    </row>
    <row r="5565" spans="1:27" ht="15" customHeight="1">
      <c r="A5565" s="962" t="s">
        <v>265</v>
      </c>
      <c r="B5565" t="s">
        <v>292</v>
      </c>
      <c r="C5565" t="s">
        <v>13</v>
      </c>
      <c r="D5565" t="s">
        <v>11</v>
      </c>
      <c r="E5565" t="s">
        <v>610</v>
      </c>
      <c r="F5565" t="s">
        <v>392</v>
      </c>
      <c r="R5565">
        <v>0</v>
      </c>
      <c r="S5565">
        <v>0</v>
      </c>
      <c r="T5565">
        <v>0</v>
      </c>
      <c r="X5565">
        <v>0</v>
      </c>
      <c r="Y5565">
        <v>500000000</v>
      </c>
      <c r="AA5565" t="s">
        <v>2029</v>
      </c>
    </row>
    <row r="5566" spans="1:27" ht="15" customHeight="1">
      <c r="A5566" s="962" t="s">
        <v>265</v>
      </c>
      <c r="B5566" t="s">
        <v>291</v>
      </c>
      <c r="C5566" t="s">
        <v>13</v>
      </c>
      <c r="D5566" t="s">
        <v>11</v>
      </c>
      <c r="E5566" t="s">
        <v>610</v>
      </c>
      <c r="F5566" t="s">
        <v>392</v>
      </c>
      <c r="R5566">
        <v>0</v>
      </c>
      <c r="S5566">
        <v>0</v>
      </c>
      <c r="T5566">
        <v>0</v>
      </c>
      <c r="X5566">
        <v>0</v>
      </c>
      <c r="Y5566">
        <v>500000000</v>
      </c>
      <c r="AA5566" t="s">
        <v>2029</v>
      </c>
    </row>
    <row r="5567" spans="1:27" ht="15" customHeight="1">
      <c r="A5567" s="962" t="s">
        <v>265</v>
      </c>
      <c r="B5567" t="s">
        <v>293</v>
      </c>
      <c r="C5567" t="s">
        <v>13</v>
      </c>
      <c r="D5567" t="s">
        <v>11</v>
      </c>
      <c r="E5567" t="s">
        <v>610</v>
      </c>
      <c r="F5567" t="s">
        <v>392</v>
      </c>
      <c r="R5567">
        <v>0</v>
      </c>
      <c r="S5567">
        <v>0</v>
      </c>
      <c r="T5567">
        <v>0</v>
      </c>
      <c r="X5567">
        <v>0</v>
      </c>
      <c r="Y5567">
        <v>500000000</v>
      </c>
      <c r="AA5567" t="s">
        <v>2029</v>
      </c>
    </row>
    <row r="5568" spans="1:27" ht="15" customHeight="1">
      <c r="A5568" s="962" t="s">
        <v>265</v>
      </c>
      <c r="B5568" t="s">
        <v>289</v>
      </c>
      <c r="C5568" t="s">
        <v>13</v>
      </c>
      <c r="D5568" t="s">
        <v>11</v>
      </c>
      <c r="E5568" t="s">
        <v>610</v>
      </c>
      <c r="F5568" t="s">
        <v>392</v>
      </c>
      <c r="R5568">
        <v>0</v>
      </c>
      <c r="S5568">
        <v>0</v>
      </c>
      <c r="T5568">
        <v>0</v>
      </c>
      <c r="X5568">
        <v>0</v>
      </c>
      <c r="Y5568">
        <v>500000000</v>
      </c>
      <c r="AA5568" t="s">
        <v>2029</v>
      </c>
    </row>
    <row r="5569" spans="1:27" ht="15" customHeight="1">
      <c r="A5569" s="962" t="s">
        <v>265</v>
      </c>
      <c r="B5569" t="s">
        <v>288</v>
      </c>
      <c r="C5569" t="s">
        <v>13</v>
      </c>
      <c r="D5569" t="s">
        <v>11</v>
      </c>
      <c r="E5569" t="s">
        <v>610</v>
      </c>
      <c r="F5569" t="s">
        <v>392</v>
      </c>
      <c r="R5569">
        <v>0</v>
      </c>
      <c r="S5569">
        <v>0</v>
      </c>
      <c r="T5569">
        <v>0</v>
      </c>
      <c r="X5569">
        <v>0</v>
      </c>
      <c r="Y5569">
        <v>500000000</v>
      </c>
      <c r="AA5569" t="s">
        <v>2029</v>
      </c>
    </row>
    <row r="5570" spans="1:27" ht="15" customHeight="1">
      <c r="A5570" s="962" t="s">
        <v>265</v>
      </c>
      <c r="B5570" t="s">
        <v>287</v>
      </c>
      <c r="C5570" t="s">
        <v>13</v>
      </c>
      <c r="D5570" t="s">
        <v>11</v>
      </c>
      <c r="E5570" t="s">
        <v>610</v>
      </c>
      <c r="F5570" t="s">
        <v>392</v>
      </c>
      <c r="R5570">
        <v>0</v>
      </c>
      <c r="S5570">
        <v>0</v>
      </c>
      <c r="T5570">
        <v>0</v>
      </c>
      <c r="X5570">
        <v>0</v>
      </c>
      <c r="Y5570">
        <v>500000000</v>
      </c>
      <c r="AA5570" t="s">
        <v>2029</v>
      </c>
    </row>
    <row r="5571" spans="1:27" ht="15" customHeight="1">
      <c r="A5571" s="962" t="s">
        <v>265</v>
      </c>
      <c r="B5571" t="s">
        <v>295</v>
      </c>
      <c r="C5571" t="s">
        <v>13</v>
      </c>
      <c r="D5571" t="s">
        <v>11</v>
      </c>
      <c r="E5571" t="s">
        <v>610</v>
      </c>
      <c r="F5571" t="s">
        <v>392</v>
      </c>
      <c r="R5571">
        <v>0</v>
      </c>
      <c r="S5571">
        <v>0</v>
      </c>
      <c r="T5571">
        <v>0</v>
      </c>
      <c r="X5571">
        <v>0</v>
      </c>
      <c r="Y5571">
        <v>500000000</v>
      </c>
      <c r="AA5571" t="s">
        <v>2029</v>
      </c>
    </row>
    <row r="5572" spans="1:27" ht="15" customHeight="1">
      <c r="A5572" s="962" t="s">
        <v>265</v>
      </c>
      <c r="B5572" t="s">
        <v>296</v>
      </c>
      <c r="C5572" t="s">
        <v>13</v>
      </c>
      <c r="D5572" t="s">
        <v>11</v>
      </c>
      <c r="E5572" t="s">
        <v>610</v>
      </c>
      <c r="F5572" t="s">
        <v>392</v>
      </c>
      <c r="R5572">
        <v>0</v>
      </c>
      <c r="S5572">
        <v>0</v>
      </c>
      <c r="T5572">
        <v>0</v>
      </c>
      <c r="X5572">
        <v>0</v>
      </c>
      <c r="Y5572">
        <v>500000000</v>
      </c>
      <c r="AA5572" t="s">
        <v>2029</v>
      </c>
    </row>
    <row r="5573" spans="1:27" ht="15" customHeight="1">
      <c r="A5573" s="962" t="s">
        <v>266</v>
      </c>
      <c r="B5573" t="s">
        <v>294</v>
      </c>
      <c r="C5573" t="s">
        <v>13</v>
      </c>
      <c r="D5573" t="s">
        <v>11</v>
      </c>
      <c r="E5573" t="s">
        <v>610</v>
      </c>
      <c r="F5573" t="s">
        <v>392</v>
      </c>
      <c r="R5573">
        <v>0</v>
      </c>
      <c r="S5573">
        <v>0</v>
      </c>
      <c r="T5573">
        <v>0</v>
      </c>
      <c r="X5573">
        <v>0</v>
      </c>
      <c r="Y5573">
        <v>500000000</v>
      </c>
      <c r="AA5573" t="s">
        <v>2029</v>
      </c>
    </row>
    <row r="5574" spans="1:27" ht="15" customHeight="1">
      <c r="A5574" s="962" t="s">
        <v>266</v>
      </c>
      <c r="B5574" t="s">
        <v>292</v>
      </c>
      <c r="C5574" t="s">
        <v>13</v>
      </c>
      <c r="D5574" t="s">
        <v>11</v>
      </c>
      <c r="E5574" t="s">
        <v>610</v>
      </c>
      <c r="F5574" t="s">
        <v>392</v>
      </c>
      <c r="R5574">
        <v>0</v>
      </c>
      <c r="S5574">
        <v>0</v>
      </c>
      <c r="T5574">
        <v>0</v>
      </c>
      <c r="X5574">
        <v>0</v>
      </c>
      <c r="Y5574">
        <v>500000000</v>
      </c>
      <c r="AA5574" t="s">
        <v>2029</v>
      </c>
    </row>
    <row r="5575" spans="1:27" ht="15" customHeight="1">
      <c r="A5575" s="962" t="s">
        <v>266</v>
      </c>
      <c r="B5575" t="s">
        <v>291</v>
      </c>
      <c r="C5575" t="s">
        <v>13</v>
      </c>
      <c r="D5575" t="s">
        <v>11</v>
      </c>
      <c r="E5575" t="s">
        <v>610</v>
      </c>
      <c r="F5575" t="s">
        <v>392</v>
      </c>
      <c r="R5575">
        <v>0</v>
      </c>
      <c r="S5575">
        <v>0</v>
      </c>
      <c r="T5575">
        <v>0</v>
      </c>
      <c r="X5575">
        <v>0</v>
      </c>
      <c r="Y5575">
        <v>500000000</v>
      </c>
      <c r="AA5575" t="s">
        <v>2029</v>
      </c>
    </row>
    <row r="5576" spans="1:27" ht="15" customHeight="1">
      <c r="A5576" s="962" t="s">
        <v>266</v>
      </c>
      <c r="B5576" t="s">
        <v>293</v>
      </c>
      <c r="C5576" t="s">
        <v>13</v>
      </c>
      <c r="D5576" t="s">
        <v>11</v>
      </c>
      <c r="E5576" t="s">
        <v>610</v>
      </c>
      <c r="F5576" t="s">
        <v>392</v>
      </c>
      <c r="R5576">
        <v>0</v>
      </c>
      <c r="S5576">
        <v>0</v>
      </c>
      <c r="T5576">
        <v>0</v>
      </c>
      <c r="X5576">
        <v>0</v>
      </c>
      <c r="Y5576">
        <v>500000000</v>
      </c>
      <c r="AA5576" t="s">
        <v>2029</v>
      </c>
    </row>
    <row r="5577" spans="1:27" ht="15" customHeight="1">
      <c r="A5577" s="962" t="s">
        <v>266</v>
      </c>
      <c r="B5577" t="s">
        <v>289</v>
      </c>
      <c r="C5577" t="s">
        <v>13</v>
      </c>
      <c r="D5577" t="s">
        <v>11</v>
      </c>
      <c r="E5577" t="s">
        <v>610</v>
      </c>
      <c r="F5577" t="s">
        <v>392</v>
      </c>
      <c r="R5577">
        <v>0</v>
      </c>
      <c r="S5577">
        <v>0</v>
      </c>
      <c r="T5577">
        <v>0</v>
      </c>
      <c r="X5577">
        <v>0</v>
      </c>
      <c r="Y5577">
        <v>500000000</v>
      </c>
      <c r="AA5577" t="s">
        <v>2029</v>
      </c>
    </row>
    <row r="5578" spans="1:27" ht="15" customHeight="1">
      <c r="A5578" s="962" t="s">
        <v>266</v>
      </c>
      <c r="B5578" t="s">
        <v>288</v>
      </c>
      <c r="C5578" t="s">
        <v>13</v>
      </c>
      <c r="D5578" t="s">
        <v>11</v>
      </c>
      <c r="E5578" t="s">
        <v>610</v>
      </c>
      <c r="F5578" t="s">
        <v>392</v>
      </c>
      <c r="R5578">
        <v>0</v>
      </c>
      <c r="S5578">
        <v>0</v>
      </c>
      <c r="T5578">
        <v>0</v>
      </c>
      <c r="X5578">
        <v>0</v>
      </c>
      <c r="Y5578">
        <v>500000000</v>
      </c>
      <c r="AA5578" t="s">
        <v>2029</v>
      </c>
    </row>
    <row r="5579" spans="1:27" ht="15" customHeight="1">
      <c r="A5579" s="962" t="s">
        <v>266</v>
      </c>
      <c r="B5579" t="s">
        <v>287</v>
      </c>
      <c r="C5579" t="s">
        <v>13</v>
      </c>
      <c r="D5579" t="s">
        <v>11</v>
      </c>
      <c r="E5579" t="s">
        <v>610</v>
      </c>
      <c r="F5579" t="s">
        <v>392</v>
      </c>
      <c r="R5579">
        <v>0</v>
      </c>
      <c r="S5579">
        <v>0</v>
      </c>
      <c r="T5579">
        <v>0</v>
      </c>
      <c r="X5579">
        <v>0</v>
      </c>
      <c r="Y5579">
        <v>500000000</v>
      </c>
      <c r="AA5579" t="s">
        <v>2029</v>
      </c>
    </row>
    <row r="5580" spans="1:27" ht="15" customHeight="1">
      <c r="A5580" s="962" t="s">
        <v>266</v>
      </c>
      <c r="B5580" t="s">
        <v>295</v>
      </c>
      <c r="C5580" t="s">
        <v>13</v>
      </c>
      <c r="D5580" t="s">
        <v>11</v>
      </c>
      <c r="E5580" t="s">
        <v>610</v>
      </c>
      <c r="F5580" t="s">
        <v>392</v>
      </c>
      <c r="R5580">
        <v>0</v>
      </c>
      <c r="S5580">
        <v>0</v>
      </c>
      <c r="T5580">
        <v>0</v>
      </c>
      <c r="X5580">
        <v>0</v>
      </c>
      <c r="Y5580">
        <v>500000000</v>
      </c>
      <c r="AA5580" t="s">
        <v>2029</v>
      </c>
    </row>
    <row r="5581" spans="1:27" ht="15" customHeight="1">
      <c r="A5581" s="962" t="s">
        <v>266</v>
      </c>
      <c r="B5581" t="s">
        <v>296</v>
      </c>
      <c r="C5581" t="s">
        <v>13</v>
      </c>
      <c r="D5581" t="s">
        <v>11</v>
      </c>
      <c r="E5581" t="s">
        <v>610</v>
      </c>
      <c r="F5581" t="s">
        <v>392</v>
      </c>
      <c r="R5581">
        <v>0</v>
      </c>
      <c r="S5581">
        <v>0</v>
      </c>
      <c r="T5581">
        <v>0</v>
      </c>
      <c r="X5581">
        <v>0</v>
      </c>
      <c r="Y5581">
        <v>500000000</v>
      </c>
      <c r="AA5581" t="s">
        <v>2029</v>
      </c>
    </row>
    <row r="5582" spans="1:27" ht="15" customHeight="1">
      <c r="A5582" s="962" t="s">
        <v>267</v>
      </c>
      <c r="B5582" t="s">
        <v>296</v>
      </c>
      <c r="C5582" t="s">
        <v>13</v>
      </c>
      <c r="D5582" t="s">
        <v>11</v>
      </c>
      <c r="E5582" t="s">
        <v>610</v>
      </c>
      <c r="F5582" t="s">
        <v>392</v>
      </c>
      <c r="R5582">
        <v>0</v>
      </c>
      <c r="S5582">
        <v>0</v>
      </c>
      <c r="T5582">
        <v>0</v>
      </c>
      <c r="X5582">
        <v>0</v>
      </c>
      <c r="Y5582">
        <v>500000000</v>
      </c>
      <c r="AA5582" t="s">
        <v>2029</v>
      </c>
    </row>
    <row r="5583" spans="1:27" ht="15" customHeight="1">
      <c r="A5583" s="962" t="s">
        <v>267</v>
      </c>
      <c r="B5583" t="s">
        <v>289</v>
      </c>
      <c r="C5583" t="s">
        <v>13</v>
      </c>
      <c r="D5583" t="s">
        <v>11</v>
      </c>
      <c r="E5583" t="s">
        <v>610</v>
      </c>
      <c r="F5583" t="s">
        <v>392</v>
      </c>
      <c r="R5583">
        <v>0</v>
      </c>
      <c r="S5583">
        <v>0</v>
      </c>
      <c r="T5583">
        <v>0</v>
      </c>
      <c r="X5583">
        <v>0</v>
      </c>
      <c r="Y5583">
        <v>500000000</v>
      </c>
      <c r="AA5583" t="s">
        <v>2029</v>
      </c>
    </row>
    <row r="5584" spans="1:27" ht="15" customHeight="1">
      <c r="A5584" s="962" t="s">
        <v>267</v>
      </c>
      <c r="B5584" t="s">
        <v>288</v>
      </c>
      <c r="C5584" t="s">
        <v>13</v>
      </c>
      <c r="D5584" t="s">
        <v>11</v>
      </c>
      <c r="E5584" t="s">
        <v>610</v>
      </c>
      <c r="F5584" t="s">
        <v>392</v>
      </c>
      <c r="R5584">
        <v>0</v>
      </c>
      <c r="S5584">
        <v>0</v>
      </c>
      <c r="T5584">
        <v>0</v>
      </c>
      <c r="X5584">
        <v>0</v>
      </c>
      <c r="Y5584">
        <v>500000000</v>
      </c>
      <c r="AA5584" t="s">
        <v>2029</v>
      </c>
    </row>
    <row r="5585" spans="1:27" ht="15" customHeight="1">
      <c r="A5585" s="962" t="s">
        <v>267</v>
      </c>
      <c r="B5585" t="s">
        <v>287</v>
      </c>
      <c r="C5585" t="s">
        <v>13</v>
      </c>
      <c r="D5585" t="s">
        <v>11</v>
      </c>
      <c r="E5585" t="s">
        <v>610</v>
      </c>
      <c r="F5585" t="s">
        <v>392</v>
      </c>
      <c r="R5585">
        <v>0</v>
      </c>
      <c r="S5585">
        <v>0</v>
      </c>
      <c r="T5585">
        <v>0</v>
      </c>
      <c r="X5585">
        <v>0</v>
      </c>
      <c r="Y5585">
        <v>500000000</v>
      </c>
      <c r="AA5585" t="s">
        <v>2029</v>
      </c>
    </row>
    <row r="5586" spans="1:27" ht="15" customHeight="1">
      <c r="A5586" s="962" t="s">
        <v>268</v>
      </c>
      <c r="B5586" t="s">
        <v>296</v>
      </c>
      <c r="C5586" t="s">
        <v>13</v>
      </c>
      <c r="D5586" t="s">
        <v>11</v>
      </c>
      <c r="E5586" t="s">
        <v>610</v>
      </c>
      <c r="F5586" t="s">
        <v>392</v>
      </c>
      <c r="R5586">
        <v>0</v>
      </c>
      <c r="S5586">
        <v>0</v>
      </c>
      <c r="T5586">
        <v>0</v>
      </c>
      <c r="X5586">
        <v>0</v>
      </c>
      <c r="Y5586">
        <v>500000000</v>
      </c>
      <c r="AA5586" t="s">
        <v>2029</v>
      </c>
    </row>
    <row r="5587" spans="1:27" ht="15" customHeight="1">
      <c r="A5587" s="962" t="s">
        <v>268</v>
      </c>
      <c r="B5587" t="s">
        <v>289</v>
      </c>
      <c r="C5587" t="s">
        <v>13</v>
      </c>
      <c r="D5587" t="s">
        <v>11</v>
      </c>
      <c r="E5587" t="s">
        <v>610</v>
      </c>
      <c r="F5587" t="s">
        <v>392</v>
      </c>
      <c r="R5587">
        <v>0</v>
      </c>
      <c r="S5587">
        <v>0</v>
      </c>
      <c r="T5587">
        <v>0</v>
      </c>
      <c r="X5587">
        <v>0</v>
      </c>
      <c r="Y5587">
        <v>500000000</v>
      </c>
      <c r="AA5587" t="s">
        <v>2029</v>
      </c>
    </row>
    <row r="5588" spans="1:27" ht="15" customHeight="1">
      <c r="A5588" s="962" t="s">
        <v>268</v>
      </c>
      <c r="B5588" t="s">
        <v>288</v>
      </c>
      <c r="C5588" t="s">
        <v>13</v>
      </c>
      <c r="D5588" t="s">
        <v>11</v>
      </c>
      <c r="E5588" t="s">
        <v>610</v>
      </c>
      <c r="F5588" t="s">
        <v>392</v>
      </c>
      <c r="R5588">
        <v>0</v>
      </c>
      <c r="S5588">
        <v>0</v>
      </c>
      <c r="T5588">
        <v>0</v>
      </c>
      <c r="X5588">
        <v>0</v>
      </c>
      <c r="Y5588">
        <v>500000000</v>
      </c>
      <c r="AA5588" t="s">
        <v>2029</v>
      </c>
    </row>
    <row r="5589" spans="1:27" ht="15" customHeight="1">
      <c r="A5589" s="962" t="s">
        <v>268</v>
      </c>
      <c r="B5589" t="s">
        <v>287</v>
      </c>
      <c r="C5589" t="s">
        <v>13</v>
      </c>
      <c r="D5589" t="s">
        <v>11</v>
      </c>
      <c r="E5589" t="s">
        <v>610</v>
      </c>
      <c r="F5589" t="s">
        <v>392</v>
      </c>
      <c r="R5589">
        <v>0</v>
      </c>
      <c r="S5589">
        <v>0</v>
      </c>
      <c r="T5589">
        <v>0</v>
      </c>
      <c r="X5589">
        <v>0</v>
      </c>
      <c r="Y5589">
        <v>500000000</v>
      </c>
      <c r="AA5589" t="s">
        <v>2029</v>
      </c>
    </row>
    <row r="5590" spans="1:27" ht="15" customHeight="1">
      <c r="A5590" s="962" t="s">
        <v>269</v>
      </c>
      <c r="B5590" t="s">
        <v>296</v>
      </c>
      <c r="C5590" t="s">
        <v>13</v>
      </c>
      <c r="D5590" t="s">
        <v>11</v>
      </c>
      <c r="E5590" t="s">
        <v>610</v>
      </c>
      <c r="F5590" t="s">
        <v>392</v>
      </c>
      <c r="R5590">
        <v>0</v>
      </c>
      <c r="S5590">
        <v>0</v>
      </c>
      <c r="T5590">
        <v>0</v>
      </c>
      <c r="X5590">
        <v>0</v>
      </c>
      <c r="Y5590">
        <v>500000000</v>
      </c>
      <c r="AA5590" t="s">
        <v>2029</v>
      </c>
    </row>
    <row r="5591" spans="1:27" ht="15" customHeight="1">
      <c r="A5591" s="962" t="s">
        <v>269</v>
      </c>
      <c r="B5591" t="s">
        <v>289</v>
      </c>
      <c r="C5591" t="s">
        <v>13</v>
      </c>
      <c r="D5591" t="s">
        <v>11</v>
      </c>
      <c r="E5591" t="s">
        <v>610</v>
      </c>
      <c r="F5591" t="s">
        <v>392</v>
      </c>
      <c r="R5591">
        <v>0</v>
      </c>
      <c r="S5591">
        <v>0</v>
      </c>
      <c r="T5591">
        <v>0</v>
      </c>
      <c r="X5591">
        <v>0</v>
      </c>
      <c r="Y5591">
        <v>500000000</v>
      </c>
      <c r="AA5591" t="s">
        <v>2029</v>
      </c>
    </row>
    <row r="5592" spans="1:27" ht="15" customHeight="1">
      <c r="A5592" s="962" t="s">
        <v>269</v>
      </c>
      <c r="B5592" t="s">
        <v>288</v>
      </c>
      <c r="C5592" t="s">
        <v>13</v>
      </c>
      <c r="D5592" t="s">
        <v>11</v>
      </c>
      <c r="E5592" t="s">
        <v>610</v>
      </c>
      <c r="F5592" t="s">
        <v>392</v>
      </c>
      <c r="R5592">
        <v>0</v>
      </c>
      <c r="S5592">
        <v>0</v>
      </c>
      <c r="T5592">
        <v>0</v>
      </c>
      <c r="X5592">
        <v>0</v>
      </c>
      <c r="Y5592">
        <v>500000000</v>
      </c>
      <c r="AA5592" t="s">
        <v>2029</v>
      </c>
    </row>
    <row r="5593" spans="1:27" ht="15" customHeight="1">
      <c r="A5593" s="962" t="s">
        <v>269</v>
      </c>
      <c r="B5593" t="s">
        <v>287</v>
      </c>
      <c r="C5593" t="s">
        <v>13</v>
      </c>
      <c r="D5593" t="s">
        <v>11</v>
      </c>
      <c r="E5593" t="s">
        <v>610</v>
      </c>
      <c r="F5593" t="s">
        <v>392</v>
      </c>
      <c r="R5593">
        <v>0</v>
      </c>
      <c r="S5593">
        <v>0</v>
      </c>
      <c r="T5593">
        <v>0</v>
      </c>
      <c r="X5593">
        <v>0</v>
      </c>
      <c r="Y5593">
        <v>500000000</v>
      </c>
      <c r="AA5593" t="s">
        <v>2029</v>
      </c>
    </row>
    <row r="5594" spans="1:27" ht="15" customHeight="1">
      <c r="A5594" s="962" t="s">
        <v>270</v>
      </c>
      <c r="B5594" t="s">
        <v>296</v>
      </c>
      <c r="C5594" t="s">
        <v>13</v>
      </c>
      <c r="D5594" t="s">
        <v>11</v>
      </c>
      <c r="E5594" t="s">
        <v>610</v>
      </c>
      <c r="F5594" t="s">
        <v>392</v>
      </c>
      <c r="R5594">
        <v>0</v>
      </c>
      <c r="S5594">
        <v>0</v>
      </c>
      <c r="T5594">
        <v>0</v>
      </c>
      <c r="X5594">
        <v>0</v>
      </c>
      <c r="Y5594">
        <v>500000000</v>
      </c>
      <c r="AA5594" t="s">
        <v>2029</v>
      </c>
    </row>
    <row r="5595" spans="1:27" ht="15" customHeight="1">
      <c r="A5595" s="962" t="s">
        <v>270</v>
      </c>
      <c r="B5595" t="s">
        <v>289</v>
      </c>
      <c r="C5595" t="s">
        <v>13</v>
      </c>
      <c r="D5595" t="s">
        <v>11</v>
      </c>
      <c r="E5595" t="s">
        <v>610</v>
      </c>
      <c r="F5595" t="s">
        <v>392</v>
      </c>
      <c r="R5595">
        <v>0</v>
      </c>
      <c r="S5595">
        <v>0</v>
      </c>
      <c r="T5595">
        <v>0</v>
      </c>
      <c r="X5595">
        <v>0</v>
      </c>
      <c r="Y5595">
        <v>500000000</v>
      </c>
      <c r="AA5595" t="s">
        <v>2029</v>
      </c>
    </row>
    <row r="5596" spans="1:27" ht="15" customHeight="1">
      <c r="A5596" s="962" t="s">
        <v>270</v>
      </c>
      <c r="B5596" t="s">
        <v>288</v>
      </c>
      <c r="C5596" t="s">
        <v>13</v>
      </c>
      <c r="D5596" t="s">
        <v>11</v>
      </c>
      <c r="E5596" t="s">
        <v>610</v>
      </c>
      <c r="F5596" t="s">
        <v>392</v>
      </c>
      <c r="R5596">
        <v>0</v>
      </c>
      <c r="S5596">
        <v>0</v>
      </c>
      <c r="T5596">
        <v>0</v>
      </c>
      <c r="X5596">
        <v>0</v>
      </c>
      <c r="Y5596">
        <v>500000000</v>
      </c>
      <c r="AA5596" t="s">
        <v>2029</v>
      </c>
    </row>
    <row r="5597" spans="1:27" ht="15" customHeight="1">
      <c r="A5597" s="962" t="s">
        <v>270</v>
      </c>
      <c r="B5597" t="s">
        <v>287</v>
      </c>
      <c r="C5597" t="s">
        <v>13</v>
      </c>
      <c r="D5597" t="s">
        <v>11</v>
      </c>
      <c r="E5597" t="s">
        <v>610</v>
      </c>
      <c r="F5597" t="s">
        <v>392</v>
      </c>
      <c r="R5597">
        <v>0</v>
      </c>
      <c r="S5597">
        <v>0</v>
      </c>
      <c r="T5597">
        <v>0</v>
      </c>
      <c r="X5597">
        <v>0</v>
      </c>
      <c r="Y5597">
        <v>500000000</v>
      </c>
      <c r="AA5597" t="s">
        <v>2029</v>
      </c>
    </row>
    <row r="5598" spans="1:27" ht="15" customHeight="1">
      <c r="A5598" s="962" t="s">
        <v>271</v>
      </c>
      <c r="B5598" t="s">
        <v>297</v>
      </c>
      <c r="C5598" t="s">
        <v>13</v>
      </c>
      <c r="D5598" t="s">
        <v>11</v>
      </c>
      <c r="E5598" t="s">
        <v>610</v>
      </c>
      <c r="F5598" t="s">
        <v>392</v>
      </c>
      <c r="R5598">
        <v>0</v>
      </c>
      <c r="S5598">
        <v>0</v>
      </c>
      <c r="T5598">
        <v>0</v>
      </c>
      <c r="X5598">
        <v>0</v>
      </c>
      <c r="Y5598">
        <v>500000000</v>
      </c>
      <c r="AA5598" t="s">
        <v>2029</v>
      </c>
    </row>
    <row r="5599" spans="1:27" ht="15" customHeight="1">
      <c r="A5599" s="962" t="s">
        <v>271</v>
      </c>
      <c r="B5599" t="s">
        <v>288</v>
      </c>
      <c r="C5599" t="s">
        <v>13</v>
      </c>
      <c r="D5599" t="s">
        <v>11</v>
      </c>
      <c r="E5599" t="s">
        <v>610</v>
      </c>
      <c r="F5599" t="s">
        <v>392</v>
      </c>
      <c r="R5599">
        <v>0</v>
      </c>
      <c r="S5599">
        <v>0</v>
      </c>
      <c r="T5599">
        <v>0</v>
      </c>
      <c r="X5599">
        <v>0</v>
      </c>
      <c r="Y5599">
        <v>500000000</v>
      </c>
      <c r="AA5599" t="s">
        <v>2029</v>
      </c>
    </row>
    <row r="5600" spans="1:27" ht="15" customHeight="1">
      <c r="A5600" s="962" t="s">
        <v>271</v>
      </c>
      <c r="B5600" t="s">
        <v>287</v>
      </c>
      <c r="C5600" t="s">
        <v>13</v>
      </c>
      <c r="D5600" t="s">
        <v>11</v>
      </c>
      <c r="E5600" t="s">
        <v>610</v>
      </c>
      <c r="F5600" t="s">
        <v>392</v>
      </c>
      <c r="R5600">
        <v>0</v>
      </c>
      <c r="S5600">
        <v>0</v>
      </c>
      <c r="T5600">
        <v>0</v>
      </c>
      <c r="X5600">
        <v>0</v>
      </c>
      <c r="Y5600">
        <v>500000000</v>
      </c>
      <c r="AA5600" t="s">
        <v>2029</v>
      </c>
    </row>
    <row r="5601" spans="1:27" ht="15" customHeight="1">
      <c r="A5601" s="962" t="s">
        <v>271</v>
      </c>
      <c r="B5601" t="s">
        <v>299</v>
      </c>
      <c r="C5601" t="s">
        <v>13</v>
      </c>
      <c r="D5601" t="s">
        <v>11</v>
      </c>
      <c r="E5601" t="s">
        <v>610</v>
      </c>
      <c r="F5601" t="s">
        <v>392</v>
      </c>
      <c r="R5601">
        <v>0</v>
      </c>
      <c r="S5601">
        <v>0</v>
      </c>
      <c r="T5601">
        <v>0</v>
      </c>
      <c r="X5601">
        <v>0</v>
      </c>
      <c r="Y5601">
        <v>500000000</v>
      </c>
      <c r="AA5601" t="s">
        <v>2029</v>
      </c>
    </row>
    <row r="5602" spans="1:27" ht="15" customHeight="1">
      <c r="A5602" s="962" t="s">
        <v>271</v>
      </c>
      <c r="B5602" t="s">
        <v>301</v>
      </c>
      <c r="C5602" t="s">
        <v>13</v>
      </c>
      <c r="D5602" t="s">
        <v>11</v>
      </c>
      <c r="E5602" t="s">
        <v>610</v>
      </c>
      <c r="F5602" t="s">
        <v>392</v>
      </c>
      <c r="R5602">
        <v>0</v>
      </c>
      <c r="S5602">
        <v>0</v>
      </c>
      <c r="T5602">
        <v>0</v>
      </c>
      <c r="X5602">
        <v>0</v>
      </c>
      <c r="Y5602">
        <v>500000000</v>
      </c>
      <c r="AA5602" t="s">
        <v>2029</v>
      </c>
    </row>
    <row r="5603" spans="1:27" ht="15" customHeight="1">
      <c r="A5603" s="962" t="s">
        <v>271</v>
      </c>
      <c r="B5603" t="s">
        <v>302</v>
      </c>
      <c r="C5603" t="s">
        <v>13</v>
      </c>
      <c r="D5603" t="s">
        <v>11</v>
      </c>
      <c r="E5603" t="s">
        <v>610</v>
      </c>
      <c r="F5603" t="s">
        <v>392</v>
      </c>
      <c r="R5603">
        <v>0</v>
      </c>
      <c r="S5603">
        <v>0</v>
      </c>
      <c r="T5603">
        <v>0</v>
      </c>
      <c r="X5603">
        <v>0</v>
      </c>
      <c r="Y5603">
        <v>500000000</v>
      </c>
      <c r="AA5603" t="s">
        <v>2029</v>
      </c>
    </row>
    <row r="5604" spans="1:27" ht="15" customHeight="1">
      <c r="A5604" s="962" t="s">
        <v>271</v>
      </c>
      <c r="B5604" t="s">
        <v>303</v>
      </c>
      <c r="C5604" t="s">
        <v>13</v>
      </c>
      <c r="D5604" t="s">
        <v>11</v>
      </c>
      <c r="E5604" t="s">
        <v>610</v>
      </c>
      <c r="F5604" t="s">
        <v>392</v>
      </c>
      <c r="R5604">
        <v>0</v>
      </c>
      <c r="S5604">
        <v>0</v>
      </c>
      <c r="T5604">
        <v>0</v>
      </c>
      <c r="X5604">
        <v>0</v>
      </c>
      <c r="Y5604">
        <v>500000000</v>
      </c>
      <c r="AA5604" t="s">
        <v>2029</v>
      </c>
    </row>
    <row r="5605" spans="1:27" ht="15" customHeight="1">
      <c r="A5605" s="962" t="s">
        <v>271</v>
      </c>
      <c r="B5605" t="s">
        <v>298</v>
      </c>
      <c r="C5605" t="s">
        <v>13</v>
      </c>
      <c r="D5605" t="s">
        <v>11</v>
      </c>
      <c r="E5605" t="s">
        <v>610</v>
      </c>
      <c r="F5605" t="s">
        <v>392</v>
      </c>
      <c r="R5605">
        <v>0</v>
      </c>
      <c r="S5605">
        <v>0</v>
      </c>
      <c r="T5605">
        <v>0</v>
      </c>
      <c r="X5605">
        <v>0</v>
      </c>
      <c r="Y5605">
        <v>500000000</v>
      </c>
      <c r="AA5605" t="s">
        <v>2029</v>
      </c>
    </row>
    <row r="5606" spans="1:27" ht="15" customHeight="1">
      <c r="A5606" s="962" t="s">
        <v>271</v>
      </c>
      <c r="B5606" t="s">
        <v>300</v>
      </c>
      <c r="C5606" t="s">
        <v>13</v>
      </c>
      <c r="D5606" t="s">
        <v>11</v>
      </c>
      <c r="E5606" t="s">
        <v>610</v>
      </c>
      <c r="F5606" t="s">
        <v>392</v>
      </c>
      <c r="R5606">
        <v>0</v>
      </c>
      <c r="S5606">
        <v>0</v>
      </c>
      <c r="T5606">
        <v>0</v>
      </c>
      <c r="X5606">
        <v>0</v>
      </c>
      <c r="Y5606">
        <v>500000000</v>
      </c>
      <c r="AA5606" t="s">
        <v>2029</v>
      </c>
    </row>
    <row r="5607" spans="1:27" ht="15" customHeight="1">
      <c r="A5607" s="962" t="s">
        <v>272</v>
      </c>
      <c r="B5607" t="s">
        <v>296</v>
      </c>
      <c r="C5607" t="s">
        <v>13</v>
      </c>
      <c r="D5607" t="s">
        <v>11</v>
      </c>
      <c r="E5607" t="s">
        <v>610</v>
      </c>
      <c r="F5607" t="s">
        <v>392</v>
      </c>
      <c r="R5607">
        <v>0</v>
      </c>
      <c r="S5607">
        <v>0</v>
      </c>
      <c r="T5607">
        <v>0</v>
      </c>
      <c r="X5607">
        <v>0</v>
      </c>
      <c r="Y5607">
        <v>500000000</v>
      </c>
      <c r="AA5607" t="s">
        <v>2029</v>
      </c>
    </row>
    <row r="5608" spans="1:27" ht="15" customHeight="1">
      <c r="A5608" s="962" t="s">
        <v>272</v>
      </c>
      <c r="B5608" t="s">
        <v>289</v>
      </c>
      <c r="C5608" t="s">
        <v>13</v>
      </c>
      <c r="D5608" t="s">
        <v>11</v>
      </c>
      <c r="E5608" t="s">
        <v>610</v>
      </c>
      <c r="F5608" t="s">
        <v>392</v>
      </c>
      <c r="R5608">
        <v>0</v>
      </c>
      <c r="S5608">
        <v>0</v>
      </c>
      <c r="T5608">
        <v>0</v>
      </c>
      <c r="X5608">
        <v>0</v>
      </c>
      <c r="Y5608">
        <v>500000000</v>
      </c>
      <c r="AA5608" t="s">
        <v>2029</v>
      </c>
    </row>
    <row r="5609" spans="1:27" ht="15" customHeight="1">
      <c r="A5609" s="962" t="s">
        <v>272</v>
      </c>
      <c r="B5609" t="s">
        <v>288</v>
      </c>
      <c r="C5609" t="s">
        <v>13</v>
      </c>
      <c r="D5609" t="s">
        <v>11</v>
      </c>
      <c r="E5609" t="s">
        <v>610</v>
      </c>
      <c r="F5609" t="s">
        <v>392</v>
      </c>
      <c r="R5609">
        <v>0</v>
      </c>
      <c r="S5609">
        <v>0</v>
      </c>
      <c r="T5609">
        <v>0</v>
      </c>
      <c r="X5609">
        <v>0</v>
      </c>
      <c r="Y5609">
        <v>500000000</v>
      </c>
      <c r="AA5609" t="s">
        <v>2029</v>
      </c>
    </row>
    <row r="5610" spans="1:27" ht="15" customHeight="1">
      <c r="A5610" s="962" t="s">
        <v>272</v>
      </c>
      <c r="B5610" t="s">
        <v>287</v>
      </c>
      <c r="C5610" t="s">
        <v>13</v>
      </c>
      <c r="D5610" t="s">
        <v>11</v>
      </c>
      <c r="E5610" t="s">
        <v>610</v>
      </c>
      <c r="F5610" t="s">
        <v>392</v>
      </c>
      <c r="R5610">
        <v>0</v>
      </c>
      <c r="S5610">
        <v>0</v>
      </c>
      <c r="T5610">
        <v>0</v>
      </c>
      <c r="X5610">
        <v>0</v>
      </c>
      <c r="Y5610">
        <v>500000000</v>
      </c>
      <c r="AA5610" t="s">
        <v>2029</v>
      </c>
    </row>
    <row r="5611" spans="1:27" ht="15" customHeight="1">
      <c r="A5611" s="962" t="s">
        <v>273</v>
      </c>
      <c r="B5611" t="s">
        <v>296</v>
      </c>
      <c r="C5611" t="s">
        <v>13</v>
      </c>
      <c r="D5611" t="s">
        <v>11</v>
      </c>
      <c r="E5611" t="s">
        <v>610</v>
      </c>
      <c r="F5611" t="s">
        <v>392</v>
      </c>
      <c r="R5611">
        <v>0</v>
      </c>
      <c r="S5611">
        <v>0</v>
      </c>
      <c r="T5611">
        <v>0</v>
      </c>
      <c r="X5611">
        <v>0</v>
      </c>
      <c r="Y5611">
        <v>500000000</v>
      </c>
      <c r="AA5611" t="s">
        <v>2029</v>
      </c>
    </row>
    <row r="5612" spans="1:27" ht="15" customHeight="1">
      <c r="A5612" s="962" t="s">
        <v>273</v>
      </c>
      <c r="B5612" t="s">
        <v>289</v>
      </c>
      <c r="C5612" t="s">
        <v>13</v>
      </c>
      <c r="D5612" t="s">
        <v>11</v>
      </c>
      <c r="E5612" t="s">
        <v>610</v>
      </c>
      <c r="F5612" t="s">
        <v>392</v>
      </c>
      <c r="R5612">
        <v>0</v>
      </c>
      <c r="S5612">
        <v>0</v>
      </c>
      <c r="T5612">
        <v>0</v>
      </c>
      <c r="X5612">
        <v>0</v>
      </c>
      <c r="Y5612">
        <v>500000000</v>
      </c>
      <c r="AA5612" t="s">
        <v>2029</v>
      </c>
    </row>
    <row r="5613" spans="1:27" ht="15" customHeight="1">
      <c r="A5613" s="962" t="s">
        <v>273</v>
      </c>
      <c r="B5613" t="s">
        <v>288</v>
      </c>
      <c r="C5613" t="s">
        <v>13</v>
      </c>
      <c r="D5613" t="s">
        <v>11</v>
      </c>
      <c r="E5613" t="s">
        <v>610</v>
      </c>
      <c r="F5613" t="s">
        <v>392</v>
      </c>
      <c r="R5613">
        <v>0</v>
      </c>
      <c r="S5613">
        <v>0</v>
      </c>
      <c r="T5613">
        <v>0</v>
      </c>
      <c r="X5613">
        <v>0</v>
      </c>
      <c r="Y5613">
        <v>500000000</v>
      </c>
      <c r="AA5613" t="s">
        <v>2029</v>
      </c>
    </row>
    <row r="5614" spans="1:27" ht="15" customHeight="1">
      <c r="A5614" s="962" t="s">
        <v>273</v>
      </c>
      <c r="B5614" t="s">
        <v>287</v>
      </c>
      <c r="C5614" t="s">
        <v>13</v>
      </c>
      <c r="D5614" t="s">
        <v>11</v>
      </c>
      <c r="E5614" t="s">
        <v>610</v>
      </c>
      <c r="F5614" t="s">
        <v>392</v>
      </c>
      <c r="R5614">
        <v>0</v>
      </c>
      <c r="S5614">
        <v>0</v>
      </c>
      <c r="T5614">
        <v>0</v>
      </c>
      <c r="X5614">
        <v>0</v>
      </c>
      <c r="Y5614">
        <v>500000000</v>
      </c>
      <c r="AA5614" t="s">
        <v>2029</v>
      </c>
    </row>
    <row r="5615" spans="1:27" ht="15" customHeight="1">
      <c r="A5615" s="962" t="s">
        <v>274</v>
      </c>
      <c r="B5615" t="s">
        <v>283</v>
      </c>
      <c r="C5615" t="s">
        <v>13</v>
      </c>
      <c r="D5615" t="s">
        <v>11</v>
      </c>
      <c r="E5615" t="s">
        <v>610</v>
      </c>
      <c r="F5615" t="s">
        <v>392</v>
      </c>
      <c r="R5615">
        <v>0</v>
      </c>
      <c r="U5615">
        <v>0</v>
      </c>
      <c r="V5615">
        <v>0</v>
      </c>
      <c r="X5615">
        <v>0</v>
      </c>
      <c r="Y5615">
        <v>500000000</v>
      </c>
      <c r="Z5615">
        <v>0</v>
      </c>
      <c r="AA5615" t="s">
        <v>2028</v>
      </c>
    </row>
    <row r="5616" spans="1:27" ht="15" customHeight="1">
      <c r="A5616" s="962" t="s">
        <v>277</v>
      </c>
      <c r="B5616" t="s">
        <v>246</v>
      </c>
      <c r="C5616" t="s">
        <v>13</v>
      </c>
      <c r="D5616" t="s">
        <v>11</v>
      </c>
      <c r="E5616" t="s">
        <v>610</v>
      </c>
      <c r="F5616" t="s">
        <v>392</v>
      </c>
      <c r="R5616">
        <v>0</v>
      </c>
      <c r="S5616">
        <v>0</v>
      </c>
      <c r="T5616">
        <v>500000000</v>
      </c>
      <c r="X5616">
        <v>0</v>
      </c>
      <c r="Y5616">
        <v>500000000</v>
      </c>
      <c r="AA5616" t="s">
        <v>2027</v>
      </c>
    </row>
    <row r="5617" spans="1:27" ht="15" customHeight="1">
      <c r="A5617" s="962" t="s">
        <v>277</v>
      </c>
      <c r="B5617" t="s">
        <v>244</v>
      </c>
      <c r="C5617" t="s">
        <v>13</v>
      </c>
      <c r="D5617" t="s">
        <v>11</v>
      </c>
      <c r="E5617" t="s">
        <v>610</v>
      </c>
      <c r="F5617" t="s">
        <v>392</v>
      </c>
      <c r="G5617" t="s">
        <v>648</v>
      </c>
      <c r="I5617" t="s">
        <v>332</v>
      </c>
      <c r="K5617" t="s">
        <v>333</v>
      </c>
      <c r="L5617" t="s">
        <v>277</v>
      </c>
      <c r="M5617" t="s">
        <v>52</v>
      </c>
      <c r="O5617" t="s">
        <v>365</v>
      </c>
      <c r="P5617" t="s">
        <v>336</v>
      </c>
      <c r="Q5617" t="s">
        <v>337</v>
      </c>
      <c r="R5617">
        <v>388</v>
      </c>
      <c r="U5617">
        <v>387.82</v>
      </c>
      <c r="V5617">
        <v>19.39</v>
      </c>
      <c r="W5617">
        <v>0.1</v>
      </c>
      <c r="X5617">
        <v>0</v>
      </c>
      <c r="Y5617">
        <v>500000000</v>
      </c>
      <c r="Z5617">
        <v>0</v>
      </c>
      <c r="AA5617" t="s">
        <v>2026</v>
      </c>
    </row>
    <row r="5618" spans="1:27" ht="15" customHeight="1">
      <c r="A5618" s="962" t="s">
        <v>278</v>
      </c>
      <c r="B5618" t="s">
        <v>252</v>
      </c>
      <c r="C5618" t="s">
        <v>13</v>
      </c>
      <c r="D5618" t="s">
        <v>11</v>
      </c>
      <c r="E5618" t="s">
        <v>610</v>
      </c>
      <c r="F5618" t="s">
        <v>392</v>
      </c>
      <c r="J5618" t="s">
        <v>340</v>
      </c>
      <c r="L5618" t="s">
        <v>252</v>
      </c>
      <c r="R5618">
        <v>0</v>
      </c>
      <c r="U5618">
        <v>0</v>
      </c>
      <c r="V5618">
        <v>0</v>
      </c>
      <c r="X5618">
        <v>0</v>
      </c>
      <c r="Y5618">
        <v>500000000</v>
      </c>
      <c r="Z5618">
        <v>0</v>
      </c>
      <c r="AA5618" t="s">
        <v>2026</v>
      </c>
    </row>
    <row r="5619" spans="1:27" ht="15" customHeight="1">
      <c r="A5619" s="962" t="s">
        <v>278</v>
      </c>
      <c r="B5619" t="s">
        <v>247</v>
      </c>
      <c r="C5619" t="s">
        <v>13</v>
      </c>
      <c r="D5619" t="s">
        <v>11</v>
      </c>
      <c r="E5619" t="s">
        <v>610</v>
      </c>
      <c r="F5619" t="s">
        <v>392</v>
      </c>
      <c r="G5619" t="s">
        <v>408</v>
      </c>
      <c r="I5619" t="s">
        <v>332</v>
      </c>
      <c r="K5619" t="s">
        <v>333</v>
      </c>
      <c r="L5619" t="s">
        <v>367</v>
      </c>
      <c r="M5619" t="s">
        <v>52</v>
      </c>
      <c r="O5619" t="s">
        <v>361</v>
      </c>
      <c r="P5619" t="s">
        <v>336</v>
      </c>
      <c r="Q5619" t="s">
        <v>337</v>
      </c>
      <c r="R5619">
        <v>67.900000000000006</v>
      </c>
      <c r="U5619">
        <v>67.930000000000007</v>
      </c>
      <c r="V5619">
        <v>3.4</v>
      </c>
      <c r="W5619">
        <v>0.1</v>
      </c>
      <c r="X5619">
        <v>0</v>
      </c>
      <c r="Y5619">
        <v>500000000</v>
      </c>
      <c r="Z5619">
        <v>0</v>
      </c>
      <c r="AA5619" t="s">
        <v>2026</v>
      </c>
    </row>
    <row r="5620" spans="1:27" ht="15" customHeight="1">
      <c r="A5620" s="962" t="s">
        <v>278</v>
      </c>
      <c r="B5620" t="s">
        <v>251</v>
      </c>
      <c r="C5620" t="s">
        <v>13</v>
      </c>
      <c r="D5620" t="s">
        <v>11</v>
      </c>
      <c r="E5620" t="s">
        <v>610</v>
      </c>
      <c r="F5620" t="s">
        <v>392</v>
      </c>
      <c r="R5620">
        <v>0</v>
      </c>
      <c r="X5620">
        <v>0</v>
      </c>
      <c r="Y5620">
        <v>500000000</v>
      </c>
      <c r="AA5620" t="s">
        <v>2025</v>
      </c>
    </row>
    <row r="5621" spans="1:27" ht="15" customHeight="1">
      <c r="A5621" s="962" t="s">
        <v>279</v>
      </c>
      <c r="B5621" t="s">
        <v>254</v>
      </c>
      <c r="C5621" t="s">
        <v>13</v>
      </c>
      <c r="D5621" t="s">
        <v>11</v>
      </c>
      <c r="E5621" t="s">
        <v>610</v>
      </c>
      <c r="F5621" t="s">
        <v>392</v>
      </c>
      <c r="O5621" t="s">
        <v>361</v>
      </c>
      <c r="P5621" t="s">
        <v>868</v>
      </c>
      <c r="Q5621" t="s">
        <v>869</v>
      </c>
      <c r="R5621">
        <v>352</v>
      </c>
      <c r="X5621">
        <v>0</v>
      </c>
      <c r="Y5621">
        <v>500000000</v>
      </c>
      <c r="AA5621" t="s">
        <v>2025</v>
      </c>
    </row>
    <row r="5622" spans="1:27" ht="15" customHeight="1">
      <c r="A5622" s="962" t="s">
        <v>279</v>
      </c>
      <c r="B5622" t="s">
        <v>253</v>
      </c>
      <c r="C5622" t="s">
        <v>13</v>
      </c>
      <c r="D5622" t="s">
        <v>11</v>
      </c>
      <c r="E5622" t="s">
        <v>610</v>
      </c>
      <c r="F5622" t="s">
        <v>392</v>
      </c>
      <c r="G5622" t="s">
        <v>443</v>
      </c>
      <c r="I5622" t="s">
        <v>332</v>
      </c>
      <c r="K5622" t="s">
        <v>333</v>
      </c>
      <c r="L5622" t="s">
        <v>253</v>
      </c>
      <c r="M5622" t="s">
        <v>52</v>
      </c>
      <c r="O5622" t="s">
        <v>335</v>
      </c>
      <c r="P5622" t="s">
        <v>336</v>
      </c>
      <c r="Q5622" t="s">
        <v>337</v>
      </c>
      <c r="R5622">
        <v>65.3</v>
      </c>
      <c r="U5622">
        <v>65.260000000000005</v>
      </c>
      <c r="V5622">
        <v>3.26</v>
      </c>
      <c r="W5622">
        <v>0.1</v>
      </c>
      <c r="X5622">
        <v>0</v>
      </c>
      <c r="Y5622">
        <v>500000000</v>
      </c>
      <c r="Z5622">
        <v>0</v>
      </c>
      <c r="AA5622" t="s">
        <v>2028</v>
      </c>
    </row>
    <row r="5623" spans="1:27" ht="15" customHeight="1">
      <c r="A5623" s="962" t="s">
        <v>279</v>
      </c>
      <c r="B5623" t="s">
        <v>251</v>
      </c>
      <c r="C5623" t="s">
        <v>13</v>
      </c>
      <c r="D5623" t="s">
        <v>11</v>
      </c>
      <c r="E5623" t="s">
        <v>610</v>
      </c>
      <c r="F5623" t="s">
        <v>392</v>
      </c>
      <c r="G5623" t="s">
        <v>409</v>
      </c>
      <c r="I5623" t="s">
        <v>332</v>
      </c>
      <c r="K5623" t="s">
        <v>333</v>
      </c>
      <c r="L5623" t="s">
        <v>253</v>
      </c>
      <c r="M5623" t="s">
        <v>52</v>
      </c>
      <c r="O5623" t="s">
        <v>335</v>
      </c>
      <c r="P5623" t="s">
        <v>336</v>
      </c>
      <c r="Q5623" t="s">
        <v>337</v>
      </c>
      <c r="R5623">
        <v>65.3</v>
      </c>
      <c r="X5623">
        <v>0</v>
      </c>
      <c r="Y5623">
        <v>500000000</v>
      </c>
      <c r="AA5623" t="s">
        <v>2025</v>
      </c>
    </row>
    <row r="5624" spans="1:27" ht="15" customHeight="1">
      <c r="A5624" s="962" t="s">
        <v>279</v>
      </c>
      <c r="B5624" t="s">
        <v>255</v>
      </c>
      <c r="C5624" t="s">
        <v>13</v>
      </c>
      <c r="D5624" t="s">
        <v>11</v>
      </c>
      <c r="E5624" t="s">
        <v>610</v>
      </c>
      <c r="F5624" t="s">
        <v>392</v>
      </c>
      <c r="H5624" t="s">
        <v>852</v>
      </c>
      <c r="I5624" t="s">
        <v>853</v>
      </c>
      <c r="J5624" t="s">
        <v>848</v>
      </c>
      <c r="K5624" t="s">
        <v>854</v>
      </c>
      <c r="L5624" t="s">
        <v>855</v>
      </c>
      <c r="M5624" t="s">
        <v>55</v>
      </c>
      <c r="O5624" t="s">
        <v>361</v>
      </c>
      <c r="P5624" t="s">
        <v>851</v>
      </c>
      <c r="Q5624" t="s">
        <v>337</v>
      </c>
      <c r="R5624">
        <v>5.44</v>
      </c>
      <c r="X5624">
        <v>0</v>
      </c>
      <c r="Y5624">
        <v>500000000</v>
      </c>
      <c r="AA5624" t="s">
        <v>2025</v>
      </c>
    </row>
    <row r="5625" spans="1:27" ht="15" customHeight="1">
      <c r="A5625" s="962" t="s">
        <v>280</v>
      </c>
      <c r="B5625" t="s">
        <v>257</v>
      </c>
      <c r="C5625" t="s">
        <v>13</v>
      </c>
      <c r="D5625" t="s">
        <v>11</v>
      </c>
      <c r="E5625" t="s">
        <v>610</v>
      </c>
      <c r="F5625" t="s">
        <v>392</v>
      </c>
      <c r="H5625" t="s">
        <v>916</v>
      </c>
      <c r="I5625" t="s">
        <v>873</v>
      </c>
      <c r="J5625" t="s">
        <v>848</v>
      </c>
      <c r="K5625" t="s">
        <v>854</v>
      </c>
      <c r="L5625" t="s">
        <v>874</v>
      </c>
      <c r="M5625" t="s">
        <v>73</v>
      </c>
      <c r="O5625" t="s">
        <v>349</v>
      </c>
      <c r="P5625" t="s">
        <v>851</v>
      </c>
      <c r="Q5625" t="s">
        <v>337</v>
      </c>
      <c r="R5625">
        <v>95.9</v>
      </c>
      <c r="X5625">
        <v>0</v>
      </c>
      <c r="Y5625">
        <v>500000000</v>
      </c>
      <c r="AA5625" t="s">
        <v>2025</v>
      </c>
    </row>
    <row r="5626" spans="1:27" ht="15" customHeight="1">
      <c r="A5626" s="962" t="s">
        <v>280</v>
      </c>
      <c r="B5626" t="s">
        <v>259</v>
      </c>
      <c r="C5626" t="s">
        <v>13</v>
      </c>
      <c r="D5626" t="s">
        <v>11</v>
      </c>
      <c r="E5626" t="s">
        <v>610</v>
      </c>
      <c r="F5626" t="s">
        <v>392</v>
      </c>
      <c r="H5626" t="s">
        <v>917</v>
      </c>
      <c r="I5626" t="s">
        <v>873</v>
      </c>
      <c r="J5626" t="s">
        <v>848</v>
      </c>
      <c r="K5626" t="s">
        <v>854</v>
      </c>
      <c r="L5626" t="s">
        <v>876</v>
      </c>
      <c r="M5626" t="s">
        <v>73</v>
      </c>
      <c r="O5626" t="s">
        <v>349</v>
      </c>
      <c r="P5626" t="s">
        <v>851</v>
      </c>
      <c r="Q5626" t="s">
        <v>337</v>
      </c>
      <c r="R5626">
        <v>405</v>
      </c>
      <c r="X5626">
        <v>0</v>
      </c>
      <c r="Y5626">
        <v>500000000</v>
      </c>
      <c r="AA5626" t="s">
        <v>2025</v>
      </c>
    </row>
    <row r="5627" spans="1:27" ht="15" customHeight="1">
      <c r="A5627" s="962" t="s">
        <v>280</v>
      </c>
      <c r="B5627" t="s">
        <v>260</v>
      </c>
      <c r="C5627" t="s">
        <v>13</v>
      </c>
      <c r="D5627" t="s">
        <v>11</v>
      </c>
      <c r="E5627" t="s">
        <v>610</v>
      </c>
      <c r="F5627" t="s">
        <v>392</v>
      </c>
      <c r="H5627" t="s">
        <v>877</v>
      </c>
      <c r="I5627" t="s">
        <v>873</v>
      </c>
      <c r="J5627" t="s">
        <v>848</v>
      </c>
      <c r="K5627" t="s">
        <v>854</v>
      </c>
      <c r="L5627" t="s">
        <v>878</v>
      </c>
      <c r="M5627" t="s">
        <v>73</v>
      </c>
      <c r="O5627" t="s">
        <v>349</v>
      </c>
      <c r="P5627" t="s">
        <v>851</v>
      </c>
      <c r="Q5627" t="s">
        <v>337</v>
      </c>
      <c r="R5627">
        <v>9.18</v>
      </c>
      <c r="X5627">
        <v>0</v>
      </c>
      <c r="Y5627">
        <v>500000000</v>
      </c>
      <c r="AA5627" t="s">
        <v>2025</v>
      </c>
    </row>
    <row r="5628" spans="1:27" ht="15" customHeight="1">
      <c r="A5628" s="962" t="s">
        <v>281</v>
      </c>
      <c r="B5628" t="s">
        <v>262</v>
      </c>
      <c r="C5628" t="s">
        <v>13</v>
      </c>
      <c r="D5628" t="s">
        <v>11</v>
      </c>
      <c r="E5628" t="s">
        <v>610</v>
      </c>
      <c r="F5628" t="s">
        <v>392</v>
      </c>
      <c r="L5628" t="s">
        <v>2002</v>
      </c>
      <c r="O5628" t="s">
        <v>361</v>
      </c>
      <c r="P5628" t="s">
        <v>868</v>
      </c>
      <c r="Q5628" t="s">
        <v>869</v>
      </c>
      <c r="R5628">
        <v>0</v>
      </c>
      <c r="S5628">
        <v>0</v>
      </c>
      <c r="T5628">
        <v>500000000</v>
      </c>
      <c r="X5628">
        <v>0</v>
      </c>
      <c r="Y5628">
        <v>500000000</v>
      </c>
      <c r="AA5628" t="s">
        <v>2027</v>
      </c>
    </row>
    <row r="5629" spans="1:27" ht="15" customHeight="1">
      <c r="A5629" s="962" t="s">
        <v>281</v>
      </c>
      <c r="B5629" t="s">
        <v>261</v>
      </c>
      <c r="C5629" t="s">
        <v>13</v>
      </c>
      <c r="D5629" t="s">
        <v>11</v>
      </c>
      <c r="E5629" t="s">
        <v>610</v>
      </c>
      <c r="F5629" t="s">
        <v>392</v>
      </c>
      <c r="R5629">
        <v>0</v>
      </c>
      <c r="S5629">
        <v>0</v>
      </c>
      <c r="T5629">
        <v>500000000</v>
      </c>
      <c r="X5629">
        <v>0</v>
      </c>
      <c r="Y5629">
        <v>500000000</v>
      </c>
      <c r="AA5629" t="s">
        <v>2027</v>
      </c>
    </row>
    <row r="5630" spans="1:27" ht="15" customHeight="1">
      <c r="A5630" s="962" t="s">
        <v>282</v>
      </c>
      <c r="B5630" t="s">
        <v>263</v>
      </c>
      <c r="C5630" t="s">
        <v>13</v>
      </c>
      <c r="D5630" t="s">
        <v>11</v>
      </c>
      <c r="E5630" t="s">
        <v>610</v>
      </c>
      <c r="F5630" t="s">
        <v>392</v>
      </c>
      <c r="O5630" t="s">
        <v>361</v>
      </c>
      <c r="P5630" t="s">
        <v>868</v>
      </c>
      <c r="Q5630" t="s">
        <v>869</v>
      </c>
      <c r="R5630">
        <v>0</v>
      </c>
      <c r="S5630">
        <v>0</v>
      </c>
      <c r="T5630">
        <v>500000000</v>
      </c>
      <c r="X5630">
        <v>0</v>
      </c>
      <c r="Y5630">
        <v>500000000</v>
      </c>
      <c r="AA5630" t="s">
        <v>2027</v>
      </c>
    </row>
    <row r="5631" spans="1:27" ht="15" customHeight="1">
      <c r="A5631" s="962" t="s">
        <v>283</v>
      </c>
      <c r="B5631" t="s">
        <v>265</v>
      </c>
      <c r="C5631" t="s">
        <v>13</v>
      </c>
      <c r="D5631" t="s">
        <v>11</v>
      </c>
      <c r="E5631" t="s">
        <v>610</v>
      </c>
      <c r="F5631" t="s">
        <v>392</v>
      </c>
      <c r="O5631" t="s">
        <v>361</v>
      </c>
      <c r="P5631" t="s">
        <v>868</v>
      </c>
      <c r="Q5631" t="s">
        <v>869</v>
      </c>
      <c r="R5631">
        <v>0</v>
      </c>
      <c r="S5631">
        <v>0</v>
      </c>
      <c r="T5631">
        <v>0</v>
      </c>
      <c r="X5631">
        <v>0</v>
      </c>
      <c r="Y5631">
        <v>500000000</v>
      </c>
      <c r="AA5631" t="s">
        <v>2029</v>
      </c>
    </row>
    <row r="5632" spans="1:27" ht="15" customHeight="1">
      <c r="A5632" s="962" t="s">
        <v>283</v>
      </c>
      <c r="B5632" t="s">
        <v>266</v>
      </c>
      <c r="C5632" t="s">
        <v>13</v>
      </c>
      <c r="D5632" t="s">
        <v>11</v>
      </c>
      <c r="E5632" t="s">
        <v>610</v>
      </c>
      <c r="F5632" t="s">
        <v>392</v>
      </c>
      <c r="O5632" t="s">
        <v>361</v>
      </c>
      <c r="P5632" t="s">
        <v>868</v>
      </c>
      <c r="Q5632" t="s">
        <v>869</v>
      </c>
      <c r="R5632">
        <v>0</v>
      </c>
      <c r="S5632">
        <v>0</v>
      </c>
      <c r="T5632">
        <v>0</v>
      </c>
      <c r="X5632">
        <v>0</v>
      </c>
      <c r="Y5632">
        <v>500000000</v>
      </c>
      <c r="AA5632" t="s">
        <v>2029</v>
      </c>
    </row>
    <row r="5633" spans="1:27" ht="15" customHeight="1">
      <c r="A5633" s="962" t="s">
        <v>283</v>
      </c>
      <c r="B5633" t="s">
        <v>264</v>
      </c>
      <c r="C5633" t="s">
        <v>13</v>
      </c>
      <c r="D5633" t="s">
        <v>11</v>
      </c>
      <c r="E5633" t="s">
        <v>610</v>
      </c>
      <c r="F5633" t="s">
        <v>392</v>
      </c>
      <c r="R5633">
        <v>0</v>
      </c>
      <c r="X5633">
        <v>0</v>
      </c>
      <c r="Y5633">
        <v>500000000</v>
      </c>
      <c r="AA5633" t="s">
        <v>2025</v>
      </c>
    </row>
    <row r="5634" spans="1:27" ht="15" customHeight="1">
      <c r="A5634" s="962" t="s">
        <v>284</v>
      </c>
      <c r="B5634" t="s">
        <v>269</v>
      </c>
      <c r="C5634" t="s">
        <v>13</v>
      </c>
      <c r="D5634" t="s">
        <v>11</v>
      </c>
      <c r="E5634" t="s">
        <v>610</v>
      </c>
      <c r="F5634" t="s">
        <v>392</v>
      </c>
      <c r="R5634">
        <v>0</v>
      </c>
      <c r="S5634">
        <v>0</v>
      </c>
      <c r="T5634">
        <v>0</v>
      </c>
      <c r="X5634">
        <v>0</v>
      </c>
      <c r="Y5634">
        <v>500000000</v>
      </c>
      <c r="AA5634" t="s">
        <v>2029</v>
      </c>
    </row>
    <row r="5635" spans="1:27" ht="15" customHeight="1">
      <c r="A5635" s="962" t="s">
        <v>284</v>
      </c>
      <c r="B5635" t="s">
        <v>267</v>
      </c>
      <c r="C5635" t="s">
        <v>13</v>
      </c>
      <c r="D5635" t="s">
        <v>11</v>
      </c>
      <c r="E5635" t="s">
        <v>610</v>
      </c>
      <c r="F5635" t="s">
        <v>392</v>
      </c>
      <c r="R5635">
        <v>0</v>
      </c>
      <c r="S5635">
        <v>0</v>
      </c>
      <c r="T5635">
        <v>0</v>
      </c>
      <c r="X5635">
        <v>0</v>
      </c>
      <c r="Y5635">
        <v>500000000</v>
      </c>
      <c r="AA5635" t="s">
        <v>2029</v>
      </c>
    </row>
    <row r="5636" spans="1:27" ht="15" customHeight="1">
      <c r="A5636" s="962" t="s">
        <v>284</v>
      </c>
      <c r="B5636" t="s">
        <v>268</v>
      </c>
      <c r="C5636" t="s">
        <v>13</v>
      </c>
      <c r="D5636" t="s">
        <v>11</v>
      </c>
      <c r="E5636" t="s">
        <v>610</v>
      </c>
      <c r="F5636" t="s">
        <v>392</v>
      </c>
      <c r="R5636">
        <v>0</v>
      </c>
      <c r="S5636">
        <v>0</v>
      </c>
      <c r="T5636">
        <v>0</v>
      </c>
      <c r="X5636">
        <v>0</v>
      </c>
      <c r="Y5636">
        <v>500000000</v>
      </c>
      <c r="AA5636" t="s">
        <v>2029</v>
      </c>
    </row>
    <row r="5637" spans="1:27" ht="15" customHeight="1">
      <c r="A5637" s="962" t="s">
        <v>285</v>
      </c>
      <c r="B5637" t="s">
        <v>271</v>
      </c>
      <c r="C5637" t="s">
        <v>13</v>
      </c>
      <c r="D5637" t="s">
        <v>11</v>
      </c>
      <c r="E5637" t="s">
        <v>610</v>
      </c>
      <c r="F5637" t="s">
        <v>392</v>
      </c>
      <c r="R5637">
        <v>0</v>
      </c>
      <c r="S5637">
        <v>0</v>
      </c>
      <c r="T5637">
        <v>0</v>
      </c>
      <c r="X5637">
        <v>0</v>
      </c>
      <c r="Y5637">
        <v>500000000</v>
      </c>
      <c r="AA5637" t="s">
        <v>2029</v>
      </c>
    </row>
    <row r="5638" spans="1:27" ht="15" customHeight="1">
      <c r="A5638" s="962" t="s">
        <v>285</v>
      </c>
      <c r="B5638" t="s">
        <v>270</v>
      </c>
      <c r="C5638" t="s">
        <v>13</v>
      </c>
      <c r="D5638" t="s">
        <v>11</v>
      </c>
      <c r="E5638" t="s">
        <v>610</v>
      </c>
      <c r="F5638" t="s">
        <v>392</v>
      </c>
      <c r="R5638">
        <v>0</v>
      </c>
      <c r="S5638">
        <v>0</v>
      </c>
      <c r="T5638">
        <v>0</v>
      </c>
      <c r="X5638">
        <v>0</v>
      </c>
      <c r="Y5638">
        <v>500000000</v>
      </c>
      <c r="AA5638" t="s">
        <v>2029</v>
      </c>
    </row>
    <row r="5639" spans="1:27" ht="15" customHeight="1">
      <c r="A5639" s="962" t="s">
        <v>286</v>
      </c>
      <c r="B5639" t="s">
        <v>273</v>
      </c>
      <c r="C5639" t="s">
        <v>13</v>
      </c>
      <c r="D5639" t="s">
        <v>11</v>
      </c>
      <c r="E5639" t="s">
        <v>610</v>
      </c>
      <c r="F5639" t="s">
        <v>392</v>
      </c>
      <c r="R5639">
        <v>0</v>
      </c>
      <c r="S5639">
        <v>0</v>
      </c>
      <c r="T5639">
        <v>0</v>
      </c>
      <c r="X5639">
        <v>0</v>
      </c>
      <c r="Y5639">
        <v>500000000</v>
      </c>
      <c r="AA5639" t="s">
        <v>2029</v>
      </c>
    </row>
    <row r="5640" spans="1:27" ht="15" customHeight="1">
      <c r="A5640" s="962" t="s">
        <v>286</v>
      </c>
      <c r="B5640" t="s">
        <v>272</v>
      </c>
      <c r="C5640" t="s">
        <v>13</v>
      </c>
      <c r="D5640" t="s">
        <v>11</v>
      </c>
      <c r="E5640" t="s">
        <v>610</v>
      </c>
      <c r="F5640" t="s">
        <v>392</v>
      </c>
      <c r="R5640">
        <v>0</v>
      </c>
      <c r="S5640">
        <v>0</v>
      </c>
      <c r="T5640">
        <v>0</v>
      </c>
      <c r="X5640">
        <v>0</v>
      </c>
      <c r="Y5640">
        <v>500000000</v>
      </c>
      <c r="AA5640" t="s">
        <v>2029</v>
      </c>
    </row>
    <row r="5641" spans="1:27" ht="15" customHeight="1">
      <c r="A5641" s="962" t="s">
        <v>320</v>
      </c>
      <c r="B5641" t="s">
        <v>257</v>
      </c>
      <c r="C5641" t="s">
        <v>13</v>
      </c>
      <c r="D5641" t="s">
        <v>11</v>
      </c>
      <c r="E5641" t="s">
        <v>610</v>
      </c>
      <c r="F5641" t="s">
        <v>392</v>
      </c>
      <c r="H5641" t="s">
        <v>649</v>
      </c>
      <c r="I5641" t="s">
        <v>353</v>
      </c>
      <c r="K5641" t="s">
        <v>333</v>
      </c>
      <c r="L5641" t="s">
        <v>370</v>
      </c>
      <c r="M5641" t="s">
        <v>59</v>
      </c>
      <c r="O5641" t="s">
        <v>335</v>
      </c>
      <c r="P5641" t="s">
        <v>336</v>
      </c>
      <c r="Q5641" t="s">
        <v>337</v>
      </c>
      <c r="R5641">
        <v>64.099999999999994</v>
      </c>
      <c r="U5641">
        <v>64.08</v>
      </c>
      <c r="V5641">
        <v>3.2</v>
      </c>
      <c r="W5641">
        <v>0.1</v>
      </c>
      <c r="X5641">
        <v>0</v>
      </c>
      <c r="Y5641">
        <v>500000000</v>
      </c>
      <c r="Z5641">
        <v>0</v>
      </c>
      <c r="AA5641" t="s">
        <v>2028</v>
      </c>
    </row>
    <row r="5642" spans="1:27" ht="15" customHeight="1">
      <c r="A5642" s="962" t="s">
        <v>320</v>
      </c>
      <c r="B5642" t="s">
        <v>259</v>
      </c>
      <c r="C5642" t="s">
        <v>13</v>
      </c>
      <c r="D5642" t="s">
        <v>11</v>
      </c>
      <c r="E5642" t="s">
        <v>610</v>
      </c>
      <c r="F5642" t="s">
        <v>392</v>
      </c>
      <c r="H5642" t="s">
        <v>650</v>
      </c>
      <c r="I5642" t="s">
        <v>353</v>
      </c>
      <c r="K5642" t="s">
        <v>333</v>
      </c>
      <c r="L5642" t="s">
        <v>372</v>
      </c>
      <c r="M5642" t="s">
        <v>59</v>
      </c>
      <c r="O5642" t="s">
        <v>335</v>
      </c>
      <c r="P5642" t="s">
        <v>336</v>
      </c>
      <c r="Q5642" t="s">
        <v>337</v>
      </c>
      <c r="R5642">
        <v>2780</v>
      </c>
      <c r="U5642">
        <v>2780.38</v>
      </c>
      <c r="V5642">
        <v>139.02000000000001</v>
      </c>
      <c r="W5642">
        <v>0.1</v>
      </c>
      <c r="X5642">
        <v>0</v>
      </c>
      <c r="Y5642">
        <v>500000000</v>
      </c>
      <c r="Z5642">
        <v>0</v>
      </c>
      <c r="AA5642" t="s">
        <v>2028</v>
      </c>
    </row>
    <row r="5643" spans="1:27" ht="15" customHeight="1">
      <c r="A5643" s="962" t="s">
        <v>320</v>
      </c>
      <c r="B5643" t="s">
        <v>246</v>
      </c>
      <c r="C5643" t="s">
        <v>13</v>
      </c>
      <c r="D5643" t="s">
        <v>11</v>
      </c>
      <c r="E5643" t="s">
        <v>610</v>
      </c>
      <c r="F5643" t="s">
        <v>392</v>
      </c>
      <c r="R5643">
        <v>0</v>
      </c>
      <c r="S5643">
        <v>0</v>
      </c>
      <c r="T5643">
        <v>500000000</v>
      </c>
      <c r="X5643">
        <v>0</v>
      </c>
      <c r="Y5643">
        <v>500000000</v>
      </c>
      <c r="AA5643" t="s">
        <v>2027</v>
      </c>
    </row>
    <row r="5644" spans="1:27" ht="15" customHeight="1">
      <c r="A5644" s="962" t="s">
        <v>320</v>
      </c>
      <c r="B5644" t="s">
        <v>261</v>
      </c>
      <c r="C5644" t="s">
        <v>13</v>
      </c>
      <c r="D5644" t="s">
        <v>11</v>
      </c>
      <c r="E5644" t="s">
        <v>610</v>
      </c>
      <c r="F5644" t="s">
        <v>392</v>
      </c>
      <c r="R5644">
        <v>0</v>
      </c>
      <c r="S5644">
        <v>0</v>
      </c>
      <c r="T5644">
        <v>500000000</v>
      </c>
      <c r="X5644">
        <v>0</v>
      </c>
      <c r="Y5644">
        <v>500000000</v>
      </c>
      <c r="AA5644" t="s">
        <v>2027</v>
      </c>
    </row>
    <row r="5645" spans="1:27" ht="15" customHeight="1">
      <c r="A5645" s="962" t="s">
        <v>320</v>
      </c>
      <c r="B5645" t="s">
        <v>262</v>
      </c>
      <c r="C5645" t="s">
        <v>13</v>
      </c>
      <c r="D5645" t="s">
        <v>11</v>
      </c>
      <c r="E5645" t="s">
        <v>610</v>
      </c>
      <c r="F5645" t="s">
        <v>392</v>
      </c>
      <c r="R5645">
        <v>0</v>
      </c>
      <c r="S5645">
        <v>0</v>
      </c>
      <c r="T5645">
        <v>500000000</v>
      </c>
      <c r="X5645">
        <v>0</v>
      </c>
      <c r="Y5645">
        <v>500000000</v>
      </c>
      <c r="AA5645" t="s">
        <v>2027</v>
      </c>
    </row>
    <row r="5646" spans="1:27" ht="15" customHeight="1">
      <c r="A5646" s="962" t="s">
        <v>320</v>
      </c>
      <c r="B5646" t="s">
        <v>263</v>
      </c>
      <c r="C5646" t="s">
        <v>13</v>
      </c>
      <c r="D5646" t="s">
        <v>11</v>
      </c>
      <c r="E5646" t="s">
        <v>610</v>
      </c>
      <c r="F5646" t="s">
        <v>392</v>
      </c>
      <c r="R5646">
        <v>0</v>
      </c>
      <c r="S5646">
        <v>0</v>
      </c>
      <c r="T5646">
        <v>500000000</v>
      </c>
      <c r="X5646">
        <v>0</v>
      </c>
      <c r="Y5646">
        <v>500000000</v>
      </c>
      <c r="AA5646" t="s">
        <v>2027</v>
      </c>
    </row>
    <row r="5647" spans="1:27" ht="15" customHeight="1">
      <c r="A5647" s="962" t="s">
        <v>320</v>
      </c>
      <c r="B5647" t="s">
        <v>254</v>
      </c>
      <c r="C5647" t="s">
        <v>13</v>
      </c>
      <c r="D5647" t="s">
        <v>11</v>
      </c>
      <c r="E5647" t="s">
        <v>610</v>
      </c>
      <c r="F5647" t="s">
        <v>392</v>
      </c>
      <c r="H5647" t="s">
        <v>651</v>
      </c>
      <c r="I5647" t="s">
        <v>353</v>
      </c>
      <c r="K5647" t="s">
        <v>333</v>
      </c>
      <c r="L5647" t="s">
        <v>374</v>
      </c>
      <c r="M5647" t="s">
        <v>58</v>
      </c>
      <c r="O5647" t="s">
        <v>335</v>
      </c>
      <c r="P5647" t="s">
        <v>336</v>
      </c>
      <c r="Q5647" t="s">
        <v>337</v>
      </c>
      <c r="R5647">
        <v>403</v>
      </c>
      <c r="U5647">
        <v>402.62</v>
      </c>
      <c r="V5647">
        <v>20.13</v>
      </c>
      <c r="W5647">
        <v>0.1</v>
      </c>
      <c r="X5647">
        <v>0</v>
      </c>
      <c r="Y5647">
        <v>500000000</v>
      </c>
      <c r="Z5647">
        <v>0</v>
      </c>
      <c r="AA5647" t="s">
        <v>2028</v>
      </c>
    </row>
    <row r="5648" spans="1:27" ht="15" customHeight="1">
      <c r="A5648" s="962" t="s">
        <v>323</v>
      </c>
      <c r="B5648" t="s">
        <v>247</v>
      </c>
      <c r="C5648" t="s">
        <v>13</v>
      </c>
      <c r="D5648" t="s">
        <v>11</v>
      </c>
      <c r="E5648" t="s">
        <v>610</v>
      </c>
      <c r="F5648" t="s">
        <v>392</v>
      </c>
      <c r="R5648">
        <v>0</v>
      </c>
      <c r="U5648">
        <v>0</v>
      </c>
      <c r="V5648">
        <v>0</v>
      </c>
      <c r="X5648">
        <v>0</v>
      </c>
      <c r="Y5648">
        <v>500000000</v>
      </c>
      <c r="Z5648">
        <v>0</v>
      </c>
      <c r="AA5648" t="s">
        <v>2028</v>
      </c>
    </row>
    <row r="5649" spans="1:27" ht="15" customHeight="1">
      <c r="A5649" s="962" t="s">
        <v>323</v>
      </c>
      <c r="B5649" t="s">
        <v>254</v>
      </c>
      <c r="C5649" t="s">
        <v>13</v>
      </c>
      <c r="D5649" t="s">
        <v>11</v>
      </c>
      <c r="E5649" t="s">
        <v>610</v>
      </c>
      <c r="F5649" t="s">
        <v>392</v>
      </c>
      <c r="L5649" t="s">
        <v>1977</v>
      </c>
      <c r="N5649" t="s">
        <v>230</v>
      </c>
      <c r="O5649" t="s">
        <v>349</v>
      </c>
      <c r="P5649" t="s">
        <v>1978</v>
      </c>
      <c r="Q5649" t="s">
        <v>2003</v>
      </c>
      <c r="R5649">
        <v>30.1</v>
      </c>
      <c r="X5649">
        <v>0</v>
      </c>
      <c r="Y5649">
        <v>500000000</v>
      </c>
      <c r="AA5649" t="s">
        <v>2025</v>
      </c>
    </row>
    <row r="5650" spans="1:27" ht="15" customHeight="1">
      <c r="A5650" s="962" t="s">
        <v>323</v>
      </c>
      <c r="B5650" t="s">
        <v>246</v>
      </c>
      <c r="C5650" t="s">
        <v>13</v>
      </c>
      <c r="D5650" t="s">
        <v>11</v>
      </c>
      <c r="E5650" t="s">
        <v>610</v>
      </c>
      <c r="F5650" t="s">
        <v>392</v>
      </c>
      <c r="R5650">
        <v>0</v>
      </c>
      <c r="S5650">
        <v>0</v>
      </c>
      <c r="T5650">
        <v>500000000</v>
      </c>
      <c r="X5650">
        <v>0</v>
      </c>
      <c r="Y5650">
        <v>500000000</v>
      </c>
      <c r="AA5650" t="s">
        <v>2027</v>
      </c>
    </row>
    <row r="5651" spans="1:27" ht="15" customHeight="1">
      <c r="A5651" s="962" t="s">
        <v>323</v>
      </c>
      <c r="B5651" t="s">
        <v>263</v>
      </c>
      <c r="C5651" t="s">
        <v>13</v>
      </c>
      <c r="D5651" t="s">
        <v>11</v>
      </c>
      <c r="E5651" t="s">
        <v>610</v>
      </c>
      <c r="F5651" t="s">
        <v>392</v>
      </c>
      <c r="R5651">
        <v>0</v>
      </c>
      <c r="S5651">
        <v>0</v>
      </c>
      <c r="T5651">
        <v>500000000</v>
      </c>
      <c r="X5651">
        <v>0</v>
      </c>
      <c r="Y5651">
        <v>500000000</v>
      </c>
      <c r="AA5651" t="s">
        <v>2027</v>
      </c>
    </row>
    <row r="5652" spans="1:27" ht="15" customHeight="1">
      <c r="A5652" s="962" t="s">
        <v>244</v>
      </c>
      <c r="B5652" t="s">
        <v>278</v>
      </c>
      <c r="C5652" t="s">
        <v>13</v>
      </c>
      <c r="D5652" t="s">
        <v>11</v>
      </c>
      <c r="E5652" t="s">
        <v>610</v>
      </c>
      <c r="F5652" t="s">
        <v>413</v>
      </c>
      <c r="O5652" t="s">
        <v>361</v>
      </c>
      <c r="P5652" t="s">
        <v>868</v>
      </c>
      <c r="Q5652" t="s">
        <v>869</v>
      </c>
      <c r="R5652">
        <v>16.3</v>
      </c>
      <c r="X5652">
        <v>0</v>
      </c>
      <c r="Y5652">
        <v>500000000</v>
      </c>
      <c r="AA5652" t="s">
        <v>2025</v>
      </c>
    </row>
    <row r="5653" spans="1:27" ht="15" customHeight="1">
      <c r="A5653" s="962" t="s">
        <v>244</v>
      </c>
      <c r="B5653" t="s">
        <v>279</v>
      </c>
      <c r="C5653" t="s">
        <v>13</v>
      </c>
      <c r="D5653" t="s">
        <v>11</v>
      </c>
      <c r="E5653" t="s">
        <v>610</v>
      </c>
      <c r="F5653" t="s">
        <v>413</v>
      </c>
      <c r="G5653" t="s">
        <v>652</v>
      </c>
      <c r="I5653" t="s">
        <v>415</v>
      </c>
      <c r="K5653" t="s">
        <v>333</v>
      </c>
      <c r="L5653" t="s">
        <v>334</v>
      </c>
      <c r="M5653" t="s">
        <v>67</v>
      </c>
      <c r="O5653" t="s">
        <v>335</v>
      </c>
      <c r="P5653" t="s">
        <v>336</v>
      </c>
      <c r="Q5653" t="s">
        <v>337</v>
      </c>
      <c r="R5653">
        <v>35.4</v>
      </c>
      <c r="U5653">
        <v>35.43</v>
      </c>
      <c r="V5653">
        <v>1.77</v>
      </c>
      <c r="W5653">
        <v>0.1</v>
      </c>
      <c r="X5653">
        <v>0</v>
      </c>
      <c r="Y5653">
        <v>500000000</v>
      </c>
      <c r="Z5653">
        <v>0</v>
      </c>
      <c r="AA5653" t="s">
        <v>2028</v>
      </c>
    </row>
    <row r="5654" spans="1:27" ht="15" customHeight="1">
      <c r="A5654" s="962" t="s">
        <v>246</v>
      </c>
      <c r="B5654" t="s">
        <v>321</v>
      </c>
      <c r="C5654" t="s">
        <v>13</v>
      </c>
      <c r="D5654" t="s">
        <v>11</v>
      </c>
      <c r="E5654" t="s">
        <v>610</v>
      </c>
      <c r="F5654" t="s">
        <v>413</v>
      </c>
      <c r="R5654">
        <v>0</v>
      </c>
      <c r="S5654">
        <v>0</v>
      </c>
      <c r="T5654">
        <v>500000000</v>
      </c>
      <c r="X5654">
        <v>0</v>
      </c>
      <c r="Y5654">
        <v>500000000</v>
      </c>
      <c r="AA5654" t="s">
        <v>2027</v>
      </c>
    </row>
    <row r="5655" spans="1:27" ht="15" customHeight="1">
      <c r="A5655" s="962" t="s">
        <v>246</v>
      </c>
      <c r="B5655" t="s">
        <v>281</v>
      </c>
      <c r="C5655" t="s">
        <v>13</v>
      </c>
      <c r="D5655" t="s">
        <v>11</v>
      </c>
      <c r="E5655" t="s">
        <v>610</v>
      </c>
      <c r="F5655" t="s">
        <v>413</v>
      </c>
      <c r="R5655">
        <v>0</v>
      </c>
      <c r="S5655">
        <v>0</v>
      </c>
      <c r="T5655">
        <v>500000000</v>
      </c>
      <c r="X5655">
        <v>0</v>
      </c>
      <c r="Y5655">
        <v>500000000</v>
      </c>
      <c r="AA5655" t="s">
        <v>2027</v>
      </c>
    </row>
    <row r="5656" spans="1:27" ht="15" customHeight="1">
      <c r="A5656" s="962" t="s">
        <v>246</v>
      </c>
      <c r="B5656" t="s">
        <v>282</v>
      </c>
      <c r="C5656" t="s">
        <v>13</v>
      </c>
      <c r="D5656" t="s">
        <v>11</v>
      </c>
      <c r="E5656" t="s">
        <v>610</v>
      </c>
      <c r="F5656" t="s">
        <v>413</v>
      </c>
      <c r="R5656">
        <v>0</v>
      </c>
      <c r="S5656">
        <v>0</v>
      </c>
      <c r="T5656">
        <v>500000000</v>
      </c>
      <c r="X5656">
        <v>0</v>
      </c>
      <c r="Y5656">
        <v>500000000</v>
      </c>
      <c r="AA5656" t="s">
        <v>2027</v>
      </c>
    </row>
    <row r="5657" spans="1:27" ht="15" customHeight="1">
      <c r="A5657" s="962" t="s">
        <v>246</v>
      </c>
      <c r="B5657" t="s">
        <v>324</v>
      </c>
      <c r="C5657" t="s">
        <v>13</v>
      </c>
      <c r="D5657" t="s">
        <v>11</v>
      </c>
      <c r="E5657" t="s">
        <v>610</v>
      </c>
      <c r="F5657" t="s">
        <v>413</v>
      </c>
      <c r="R5657">
        <v>0</v>
      </c>
      <c r="S5657">
        <v>0</v>
      </c>
      <c r="T5657">
        <v>500000000</v>
      </c>
      <c r="X5657">
        <v>0</v>
      </c>
      <c r="Y5657">
        <v>500000000</v>
      </c>
      <c r="AA5657" t="s">
        <v>2027</v>
      </c>
    </row>
    <row r="5658" spans="1:27" ht="15" customHeight="1">
      <c r="A5658" s="962" t="s">
        <v>247</v>
      </c>
      <c r="B5658" t="s">
        <v>300</v>
      </c>
      <c r="C5658" t="s">
        <v>13</v>
      </c>
      <c r="D5658" t="s">
        <v>11</v>
      </c>
      <c r="E5658" t="s">
        <v>610</v>
      </c>
      <c r="F5658" t="s">
        <v>413</v>
      </c>
      <c r="J5658" t="s">
        <v>663</v>
      </c>
      <c r="L5658" t="s">
        <v>339</v>
      </c>
      <c r="O5658" t="s">
        <v>882</v>
      </c>
      <c r="P5658" t="s">
        <v>868</v>
      </c>
      <c r="Q5658" t="s">
        <v>869</v>
      </c>
      <c r="R5658">
        <v>16.100000000000001</v>
      </c>
      <c r="X5658">
        <v>0</v>
      </c>
      <c r="Y5658">
        <v>500000000</v>
      </c>
      <c r="AA5658" t="s">
        <v>2025</v>
      </c>
    </row>
    <row r="5659" spans="1:27" ht="15" customHeight="1">
      <c r="A5659" s="962" t="s">
        <v>247</v>
      </c>
      <c r="B5659" t="s">
        <v>290</v>
      </c>
      <c r="C5659" t="s">
        <v>13</v>
      </c>
      <c r="D5659" t="s">
        <v>11</v>
      </c>
      <c r="E5659" t="s">
        <v>610</v>
      </c>
      <c r="F5659" t="s">
        <v>413</v>
      </c>
      <c r="J5659" t="s">
        <v>338</v>
      </c>
      <c r="L5659" t="s">
        <v>339</v>
      </c>
      <c r="R5659">
        <v>0</v>
      </c>
      <c r="U5659">
        <v>0</v>
      </c>
      <c r="V5659">
        <v>0</v>
      </c>
      <c r="X5659">
        <v>0</v>
      </c>
      <c r="Y5659">
        <v>500000000</v>
      </c>
      <c r="Z5659">
        <v>0</v>
      </c>
      <c r="AA5659" t="s">
        <v>2028</v>
      </c>
    </row>
    <row r="5660" spans="1:27" ht="15" customHeight="1">
      <c r="A5660" s="962" t="s">
        <v>247</v>
      </c>
      <c r="B5660" t="s">
        <v>289</v>
      </c>
      <c r="C5660" t="s">
        <v>13</v>
      </c>
      <c r="D5660" t="s">
        <v>11</v>
      </c>
      <c r="E5660" t="s">
        <v>610</v>
      </c>
      <c r="F5660" t="s">
        <v>413</v>
      </c>
      <c r="R5660">
        <v>0</v>
      </c>
      <c r="X5660">
        <v>0</v>
      </c>
      <c r="Y5660">
        <v>500000000</v>
      </c>
      <c r="AA5660" t="s">
        <v>2025</v>
      </c>
    </row>
    <row r="5661" spans="1:27" ht="15" customHeight="1">
      <c r="A5661" s="962" t="s">
        <v>247</v>
      </c>
      <c r="B5661" t="s">
        <v>288</v>
      </c>
      <c r="C5661" t="s">
        <v>13</v>
      </c>
      <c r="D5661" t="s">
        <v>11</v>
      </c>
      <c r="E5661" t="s">
        <v>610</v>
      </c>
      <c r="F5661" t="s">
        <v>413</v>
      </c>
      <c r="R5661">
        <v>16.100000000000001</v>
      </c>
      <c r="X5661">
        <v>0</v>
      </c>
      <c r="Y5661">
        <v>500000000</v>
      </c>
      <c r="AA5661" t="s">
        <v>2025</v>
      </c>
    </row>
    <row r="5662" spans="1:27" ht="15" customHeight="1">
      <c r="A5662" s="962" t="s">
        <v>247</v>
      </c>
      <c r="B5662" t="s">
        <v>298</v>
      </c>
      <c r="C5662" t="s">
        <v>13</v>
      </c>
      <c r="D5662" t="s">
        <v>11</v>
      </c>
      <c r="E5662" t="s">
        <v>610</v>
      </c>
      <c r="F5662" t="s">
        <v>413</v>
      </c>
      <c r="R5662">
        <v>16.100000000000001</v>
      </c>
      <c r="X5662">
        <v>0</v>
      </c>
      <c r="Y5662">
        <v>500000000</v>
      </c>
      <c r="AA5662" t="s">
        <v>2025</v>
      </c>
    </row>
    <row r="5663" spans="1:27" ht="15" customHeight="1">
      <c r="A5663" s="962" t="s">
        <v>247</v>
      </c>
      <c r="B5663" t="s">
        <v>297</v>
      </c>
      <c r="C5663" t="s">
        <v>13</v>
      </c>
      <c r="D5663" t="s">
        <v>11</v>
      </c>
      <c r="E5663" t="s">
        <v>610</v>
      </c>
      <c r="F5663" t="s">
        <v>413</v>
      </c>
      <c r="R5663">
        <v>16.100000000000001</v>
      </c>
      <c r="X5663">
        <v>0</v>
      </c>
      <c r="Y5663">
        <v>500000000</v>
      </c>
      <c r="AA5663" t="s">
        <v>2025</v>
      </c>
    </row>
    <row r="5664" spans="1:27" ht="15" customHeight="1">
      <c r="A5664" s="962" t="s">
        <v>247</v>
      </c>
      <c r="B5664" t="s">
        <v>287</v>
      </c>
      <c r="C5664" t="s">
        <v>13</v>
      </c>
      <c r="D5664" t="s">
        <v>11</v>
      </c>
      <c r="E5664" t="s">
        <v>610</v>
      </c>
      <c r="F5664" t="s">
        <v>413</v>
      </c>
      <c r="R5664">
        <v>16.2</v>
      </c>
      <c r="X5664">
        <v>0</v>
      </c>
      <c r="Y5664">
        <v>500000000</v>
      </c>
      <c r="AA5664" t="s">
        <v>2025</v>
      </c>
    </row>
    <row r="5665" spans="1:27" ht="15" customHeight="1">
      <c r="A5665" s="962" t="s">
        <v>247</v>
      </c>
      <c r="B5665" t="s">
        <v>301</v>
      </c>
      <c r="C5665" t="s">
        <v>13</v>
      </c>
      <c r="D5665" t="s">
        <v>11</v>
      </c>
      <c r="E5665" t="s">
        <v>610</v>
      </c>
      <c r="F5665" t="s">
        <v>413</v>
      </c>
      <c r="R5665">
        <v>8.06</v>
      </c>
      <c r="S5665">
        <v>0</v>
      </c>
      <c r="T5665">
        <v>16.100000000000001</v>
      </c>
      <c r="X5665">
        <v>0</v>
      </c>
      <c r="Y5665">
        <v>500000000</v>
      </c>
      <c r="AA5665" t="s">
        <v>2029</v>
      </c>
    </row>
    <row r="5666" spans="1:27" ht="15" customHeight="1">
      <c r="A5666" s="962" t="s">
        <v>247</v>
      </c>
      <c r="B5666" t="s">
        <v>302</v>
      </c>
      <c r="C5666" t="s">
        <v>13</v>
      </c>
      <c r="D5666" t="s">
        <v>11</v>
      </c>
      <c r="E5666" t="s">
        <v>610</v>
      </c>
      <c r="F5666" t="s">
        <v>413</v>
      </c>
      <c r="R5666">
        <v>8.06</v>
      </c>
      <c r="S5666">
        <v>0</v>
      </c>
      <c r="T5666">
        <v>16.100000000000001</v>
      </c>
      <c r="X5666">
        <v>0</v>
      </c>
      <c r="Y5666">
        <v>500000000</v>
      </c>
      <c r="AA5666" t="s">
        <v>2029</v>
      </c>
    </row>
    <row r="5667" spans="1:27" ht="15" customHeight="1">
      <c r="A5667" s="962" t="s">
        <v>247</v>
      </c>
      <c r="B5667" t="s">
        <v>322</v>
      </c>
      <c r="C5667" t="s">
        <v>13</v>
      </c>
      <c r="D5667" t="s">
        <v>11</v>
      </c>
      <c r="E5667" t="s">
        <v>610</v>
      </c>
      <c r="F5667" t="s">
        <v>413</v>
      </c>
      <c r="H5667" t="s">
        <v>870</v>
      </c>
      <c r="I5667" t="s">
        <v>450</v>
      </c>
      <c r="J5667" t="s">
        <v>921</v>
      </c>
      <c r="K5667" t="s">
        <v>854</v>
      </c>
      <c r="L5667" t="s">
        <v>871</v>
      </c>
      <c r="M5667" t="s">
        <v>56</v>
      </c>
      <c r="O5667" t="s">
        <v>361</v>
      </c>
      <c r="P5667" t="s">
        <v>851</v>
      </c>
      <c r="Q5667" t="s">
        <v>337</v>
      </c>
      <c r="R5667">
        <v>0.02</v>
      </c>
      <c r="X5667">
        <v>0</v>
      </c>
      <c r="Y5667">
        <v>500000000</v>
      </c>
      <c r="AA5667" t="s">
        <v>2025</v>
      </c>
    </row>
    <row r="5668" spans="1:27" ht="15" customHeight="1">
      <c r="A5668" s="962" t="s">
        <v>247</v>
      </c>
      <c r="B5668" t="s">
        <v>318</v>
      </c>
      <c r="C5668" t="s">
        <v>13</v>
      </c>
      <c r="D5668" t="s">
        <v>11</v>
      </c>
      <c r="E5668" t="s">
        <v>610</v>
      </c>
      <c r="F5668" t="s">
        <v>413</v>
      </c>
      <c r="H5668" t="s">
        <v>972</v>
      </c>
      <c r="I5668" t="s">
        <v>847</v>
      </c>
      <c r="J5668" t="s">
        <v>848</v>
      </c>
      <c r="K5668" t="s">
        <v>849</v>
      </c>
      <c r="L5668" t="s">
        <v>850</v>
      </c>
      <c r="M5668" t="s">
        <v>57</v>
      </c>
      <c r="O5668" t="s">
        <v>361</v>
      </c>
      <c r="P5668" t="s">
        <v>851</v>
      </c>
      <c r="Q5668" t="s">
        <v>337</v>
      </c>
      <c r="R5668">
        <v>0.12</v>
      </c>
      <c r="X5668">
        <v>0</v>
      </c>
      <c r="Y5668">
        <v>500000000</v>
      </c>
      <c r="AA5668" t="s">
        <v>2025</v>
      </c>
    </row>
    <row r="5669" spans="1:27" ht="15" customHeight="1">
      <c r="A5669" s="962" t="s">
        <v>247</v>
      </c>
      <c r="B5669" t="s">
        <v>317</v>
      </c>
      <c r="C5669" t="s">
        <v>13</v>
      </c>
      <c r="D5669" t="s">
        <v>11</v>
      </c>
      <c r="E5669" t="s">
        <v>610</v>
      </c>
      <c r="F5669" t="s">
        <v>413</v>
      </c>
      <c r="I5669" t="s">
        <v>847</v>
      </c>
      <c r="K5669" t="s">
        <v>849</v>
      </c>
      <c r="L5669" t="s">
        <v>850</v>
      </c>
      <c r="M5669" t="s">
        <v>57</v>
      </c>
      <c r="O5669" t="s">
        <v>361</v>
      </c>
      <c r="P5669" t="s">
        <v>851</v>
      </c>
      <c r="Q5669" t="s">
        <v>337</v>
      </c>
      <c r="R5669">
        <v>0.12</v>
      </c>
      <c r="X5669">
        <v>0</v>
      </c>
      <c r="Y5669">
        <v>500000000</v>
      </c>
      <c r="AA5669" t="s">
        <v>2025</v>
      </c>
    </row>
    <row r="5670" spans="1:27" ht="15" customHeight="1">
      <c r="A5670" s="962" t="s">
        <v>247</v>
      </c>
      <c r="B5670" t="s">
        <v>305</v>
      </c>
      <c r="C5670" t="s">
        <v>13</v>
      </c>
      <c r="D5670" t="s">
        <v>11</v>
      </c>
      <c r="E5670" t="s">
        <v>610</v>
      </c>
      <c r="F5670" t="s">
        <v>413</v>
      </c>
      <c r="R5670">
        <v>0.12</v>
      </c>
      <c r="X5670">
        <v>0</v>
      </c>
      <c r="Y5670">
        <v>500000000</v>
      </c>
      <c r="AA5670" t="s">
        <v>2025</v>
      </c>
    </row>
    <row r="5671" spans="1:27" ht="15" customHeight="1">
      <c r="A5671" s="962" t="s">
        <v>247</v>
      </c>
      <c r="B5671" t="s">
        <v>324</v>
      </c>
      <c r="C5671" t="s">
        <v>13</v>
      </c>
      <c r="D5671" t="s">
        <v>11</v>
      </c>
      <c r="E5671" t="s">
        <v>610</v>
      </c>
      <c r="F5671" t="s">
        <v>413</v>
      </c>
      <c r="R5671">
        <v>0</v>
      </c>
      <c r="U5671">
        <v>0</v>
      </c>
      <c r="V5671">
        <v>0</v>
      </c>
      <c r="X5671">
        <v>0</v>
      </c>
      <c r="Y5671">
        <v>500000000</v>
      </c>
      <c r="Z5671">
        <v>0</v>
      </c>
      <c r="AA5671" t="s">
        <v>2028</v>
      </c>
    </row>
    <row r="5672" spans="1:27" ht="15" customHeight="1">
      <c r="A5672" s="962" t="s">
        <v>248</v>
      </c>
      <c r="B5672" t="s">
        <v>278</v>
      </c>
      <c r="C5672" t="s">
        <v>13</v>
      </c>
      <c r="D5672" t="s">
        <v>11</v>
      </c>
      <c r="E5672" t="s">
        <v>610</v>
      </c>
      <c r="F5672" t="s">
        <v>413</v>
      </c>
      <c r="R5672">
        <v>0</v>
      </c>
      <c r="X5672">
        <v>0</v>
      </c>
      <c r="Y5672">
        <v>500000000</v>
      </c>
      <c r="AA5672" t="s">
        <v>2025</v>
      </c>
    </row>
    <row r="5673" spans="1:27" ht="15" customHeight="1">
      <c r="A5673" s="962" t="s">
        <v>248</v>
      </c>
      <c r="B5673" t="s">
        <v>279</v>
      </c>
      <c r="C5673" t="s">
        <v>13</v>
      </c>
      <c r="D5673" t="s">
        <v>11</v>
      </c>
      <c r="E5673" t="s">
        <v>610</v>
      </c>
      <c r="F5673" t="s">
        <v>413</v>
      </c>
      <c r="G5673" t="s">
        <v>416</v>
      </c>
      <c r="I5673" t="s">
        <v>415</v>
      </c>
      <c r="K5673" t="s">
        <v>333</v>
      </c>
      <c r="L5673" t="s">
        <v>250</v>
      </c>
      <c r="M5673" t="s">
        <v>67</v>
      </c>
      <c r="O5673" t="s">
        <v>335</v>
      </c>
      <c r="P5673" t="s">
        <v>336</v>
      </c>
      <c r="Q5673" t="s">
        <v>337</v>
      </c>
      <c r="R5673">
        <v>6.23</v>
      </c>
      <c r="X5673">
        <v>0</v>
      </c>
      <c r="Y5673">
        <v>500000000</v>
      </c>
      <c r="AA5673" t="s">
        <v>2025</v>
      </c>
    </row>
    <row r="5674" spans="1:27" ht="15" customHeight="1">
      <c r="A5674" s="962" t="s">
        <v>249</v>
      </c>
      <c r="B5674" t="s">
        <v>278</v>
      </c>
      <c r="C5674" t="s">
        <v>13</v>
      </c>
      <c r="D5674" t="s">
        <v>11</v>
      </c>
      <c r="E5674" t="s">
        <v>610</v>
      </c>
      <c r="F5674" t="s">
        <v>413</v>
      </c>
      <c r="J5674" t="s">
        <v>340</v>
      </c>
      <c r="L5674" t="s">
        <v>249</v>
      </c>
      <c r="R5674">
        <v>0</v>
      </c>
      <c r="U5674">
        <v>0</v>
      </c>
      <c r="V5674">
        <v>0</v>
      </c>
      <c r="X5674">
        <v>0</v>
      </c>
      <c r="Y5674">
        <v>500000000</v>
      </c>
      <c r="Z5674">
        <v>0</v>
      </c>
      <c r="AA5674" t="s">
        <v>2028</v>
      </c>
    </row>
    <row r="5675" spans="1:27" ht="15" customHeight="1">
      <c r="A5675" s="962" t="s">
        <v>250</v>
      </c>
      <c r="B5675" t="s">
        <v>279</v>
      </c>
      <c r="C5675" t="s">
        <v>13</v>
      </c>
      <c r="D5675" t="s">
        <v>11</v>
      </c>
      <c r="E5675" t="s">
        <v>610</v>
      </c>
      <c r="F5675" t="s">
        <v>413</v>
      </c>
      <c r="G5675" t="s">
        <v>558</v>
      </c>
      <c r="I5675" t="s">
        <v>415</v>
      </c>
      <c r="K5675" t="s">
        <v>333</v>
      </c>
      <c r="L5675" t="s">
        <v>250</v>
      </c>
      <c r="M5675" t="s">
        <v>67</v>
      </c>
      <c r="O5675" t="s">
        <v>335</v>
      </c>
      <c r="P5675" t="s">
        <v>336</v>
      </c>
      <c r="Q5675" t="s">
        <v>337</v>
      </c>
      <c r="R5675">
        <v>6.23</v>
      </c>
      <c r="U5675">
        <v>6.23</v>
      </c>
      <c r="V5675">
        <v>0.31</v>
      </c>
      <c r="W5675">
        <v>0.1</v>
      </c>
      <c r="X5675">
        <v>0</v>
      </c>
      <c r="Y5675">
        <v>500000000</v>
      </c>
      <c r="Z5675">
        <v>0</v>
      </c>
      <c r="AA5675" t="s">
        <v>2028</v>
      </c>
    </row>
    <row r="5676" spans="1:27" ht="15" customHeight="1">
      <c r="A5676" s="962" t="s">
        <v>254</v>
      </c>
      <c r="B5676" t="s">
        <v>283</v>
      </c>
      <c r="C5676" t="s">
        <v>13</v>
      </c>
      <c r="D5676" t="s">
        <v>11</v>
      </c>
      <c r="E5676" t="s">
        <v>610</v>
      </c>
      <c r="F5676" t="s">
        <v>413</v>
      </c>
      <c r="J5676" t="s">
        <v>342</v>
      </c>
      <c r="L5676" t="s">
        <v>343</v>
      </c>
      <c r="R5676">
        <v>0</v>
      </c>
      <c r="U5676">
        <v>0</v>
      </c>
      <c r="V5676">
        <v>0</v>
      </c>
      <c r="X5676">
        <v>0</v>
      </c>
      <c r="Y5676">
        <v>500000000</v>
      </c>
      <c r="Z5676">
        <v>0</v>
      </c>
      <c r="AA5676" t="s">
        <v>2028</v>
      </c>
    </row>
    <row r="5677" spans="1:27" ht="15" customHeight="1">
      <c r="A5677" s="962" t="s">
        <v>254</v>
      </c>
      <c r="B5677" t="s">
        <v>289</v>
      </c>
      <c r="C5677" t="s">
        <v>13</v>
      </c>
      <c r="D5677" t="s">
        <v>11</v>
      </c>
      <c r="E5677" t="s">
        <v>610</v>
      </c>
      <c r="F5677" t="s">
        <v>413</v>
      </c>
      <c r="O5677" t="s">
        <v>361</v>
      </c>
      <c r="P5677" t="s">
        <v>868</v>
      </c>
      <c r="Q5677" t="s">
        <v>869</v>
      </c>
      <c r="R5677">
        <v>15.1</v>
      </c>
      <c r="X5677">
        <v>0</v>
      </c>
      <c r="Y5677">
        <v>500000000</v>
      </c>
      <c r="AA5677" t="s">
        <v>2025</v>
      </c>
    </row>
    <row r="5678" spans="1:27" ht="15" customHeight="1">
      <c r="A5678" s="962" t="s">
        <v>254</v>
      </c>
      <c r="B5678" t="s">
        <v>290</v>
      </c>
      <c r="C5678" t="s">
        <v>13</v>
      </c>
      <c r="D5678" t="s">
        <v>11</v>
      </c>
      <c r="E5678" t="s">
        <v>610</v>
      </c>
      <c r="F5678" t="s">
        <v>413</v>
      </c>
      <c r="R5678">
        <v>4.1900000000000004</v>
      </c>
      <c r="S5678">
        <v>0</v>
      </c>
      <c r="T5678">
        <v>15.1</v>
      </c>
      <c r="X5678">
        <v>0</v>
      </c>
      <c r="Y5678">
        <v>500000000</v>
      </c>
      <c r="AA5678" t="s">
        <v>2029</v>
      </c>
    </row>
    <row r="5679" spans="1:27" ht="15" customHeight="1">
      <c r="A5679" s="962" t="s">
        <v>254</v>
      </c>
      <c r="B5679" t="s">
        <v>292</v>
      </c>
      <c r="C5679" t="s">
        <v>13</v>
      </c>
      <c r="D5679" t="s">
        <v>11</v>
      </c>
      <c r="E5679" t="s">
        <v>610</v>
      </c>
      <c r="F5679" t="s">
        <v>413</v>
      </c>
      <c r="R5679">
        <v>1.68</v>
      </c>
      <c r="S5679">
        <v>0</v>
      </c>
      <c r="T5679">
        <v>15.1</v>
      </c>
      <c r="X5679">
        <v>0</v>
      </c>
      <c r="Y5679">
        <v>500000000</v>
      </c>
      <c r="AA5679" t="s">
        <v>2029</v>
      </c>
    </row>
    <row r="5680" spans="1:27" ht="15" customHeight="1">
      <c r="A5680" s="962" t="s">
        <v>254</v>
      </c>
      <c r="B5680" t="s">
        <v>294</v>
      </c>
      <c r="C5680" t="s">
        <v>13</v>
      </c>
      <c r="D5680" t="s">
        <v>11</v>
      </c>
      <c r="E5680" t="s">
        <v>610</v>
      </c>
      <c r="F5680" t="s">
        <v>413</v>
      </c>
      <c r="R5680">
        <v>0.84</v>
      </c>
      <c r="S5680">
        <v>0</v>
      </c>
      <c r="T5680">
        <v>15.1</v>
      </c>
      <c r="X5680">
        <v>0</v>
      </c>
      <c r="Y5680">
        <v>500000000</v>
      </c>
      <c r="AA5680" t="s">
        <v>2029</v>
      </c>
    </row>
    <row r="5681" spans="1:27" ht="15" customHeight="1">
      <c r="A5681" s="962" t="s">
        <v>254</v>
      </c>
      <c r="B5681" t="s">
        <v>295</v>
      </c>
      <c r="C5681" t="s">
        <v>13</v>
      </c>
      <c r="D5681" t="s">
        <v>11</v>
      </c>
      <c r="E5681" t="s">
        <v>610</v>
      </c>
      <c r="F5681" t="s">
        <v>413</v>
      </c>
      <c r="R5681">
        <v>4.1900000000000004</v>
      </c>
      <c r="S5681">
        <v>0</v>
      </c>
      <c r="T5681">
        <v>15.1</v>
      </c>
      <c r="X5681">
        <v>0</v>
      </c>
      <c r="Y5681">
        <v>500000000</v>
      </c>
      <c r="AA5681" t="s">
        <v>2029</v>
      </c>
    </row>
    <row r="5682" spans="1:27" ht="15" customHeight="1">
      <c r="A5682" s="962" t="s">
        <v>254</v>
      </c>
      <c r="B5682" t="s">
        <v>280</v>
      </c>
      <c r="C5682" t="s">
        <v>13</v>
      </c>
      <c r="D5682" t="s">
        <v>11</v>
      </c>
      <c r="E5682" t="s">
        <v>610</v>
      </c>
      <c r="F5682" t="s">
        <v>413</v>
      </c>
      <c r="G5682" t="s">
        <v>653</v>
      </c>
      <c r="I5682" t="s">
        <v>418</v>
      </c>
      <c r="J5682" t="s">
        <v>654</v>
      </c>
      <c r="K5682" t="s">
        <v>333</v>
      </c>
      <c r="L5682" t="s">
        <v>346</v>
      </c>
      <c r="M5682" t="s">
        <v>60</v>
      </c>
      <c r="O5682" t="s">
        <v>349</v>
      </c>
      <c r="P5682" t="s">
        <v>336</v>
      </c>
      <c r="Q5682" t="s">
        <v>337</v>
      </c>
      <c r="R5682">
        <v>31</v>
      </c>
      <c r="U5682">
        <v>31</v>
      </c>
      <c r="V5682">
        <v>1.55</v>
      </c>
      <c r="W5682">
        <v>0.1</v>
      </c>
      <c r="X5682">
        <v>0</v>
      </c>
      <c r="Y5682">
        <v>500000000</v>
      </c>
      <c r="Z5682">
        <v>0</v>
      </c>
      <c r="AA5682" t="s">
        <v>2028</v>
      </c>
    </row>
    <row r="5683" spans="1:27" ht="15" customHeight="1">
      <c r="A5683" s="962" t="s">
        <v>254</v>
      </c>
      <c r="B5683" t="s">
        <v>299</v>
      </c>
      <c r="C5683" t="s">
        <v>13</v>
      </c>
      <c r="D5683" t="s">
        <v>11</v>
      </c>
      <c r="E5683" t="s">
        <v>610</v>
      </c>
      <c r="F5683" t="s">
        <v>413</v>
      </c>
      <c r="G5683" t="s">
        <v>655</v>
      </c>
      <c r="I5683" t="s">
        <v>421</v>
      </c>
      <c r="J5683" t="s">
        <v>422</v>
      </c>
      <c r="K5683" t="s">
        <v>333</v>
      </c>
      <c r="L5683" t="s">
        <v>348</v>
      </c>
      <c r="M5683" t="s">
        <v>69</v>
      </c>
      <c r="O5683" t="s">
        <v>349</v>
      </c>
      <c r="P5683" t="s">
        <v>336</v>
      </c>
      <c r="Q5683" t="s">
        <v>337</v>
      </c>
      <c r="R5683">
        <v>5.94</v>
      </c>
      <c r="U5683">
        <v>5.94</v>
      </c>
      <c r="V5683">
        <v>0.3</v>
      </c>
      <c r="W5683">
        <v>0.1</v>
      </c>
      <c r="X5683">
        <v>0</v>
      </c>
      <c r="Y5683">
        <v>500000000</v>
      </c>
      <c r="Z5683">
        <v>0</v>
      </c>
      <c r="AA5683" t="s">
        <v>2028</v>
      </c>
    </row>
    <row r="5684" spans="1:27" ht="15" customHeight="1">
      <c r="A5684" s="962" t="s">
        <v>254</v>
      </c>
      <c r="B5684" t="s">
        <v>284</v>
      </c>
      <c r="C5684" t="s">
        <v>13</v>
      </c>
      <c r="D5684" t="s">
        <v>11</v>
      </c>
      <c r="E5684" t="s">
        <v>610</v>
      </c>
      <c r="F5684" t="s">
        <v>413</v>
      </c>
      <c r="R5684">
        <v>0</v>
      </c>
      <c r="U5684">
        <v>0</v>
      </c>
      <c r="V5684">
        <v>0</v>
      </c>
      <c r="X5684">
        <v>0</v>
      </c>
      <c r="Y5684">
        <v>500000000</v>
      </c>
      <c r="Z5684">
        <v>0</v>
      </c>
      <c r="AA5684" t="s">
        <v>2028</v>
      </c>
    </row>
    <row r="5685" spans="1:27" ht="15" customHeight="1">
      <c r="A5685" s="962" t="s">
        <v>254</v>
      </c>
      <c r="B5685" t="s">
        <v>285</v>
      </c>
      <c r="C5685" t="s">
        <v>13</v>
      </c>
      <c r="D5685" t="s">
        <v>11</v>
      </c>
      <c r="E5685" t="s">
        <v>610</v>
      </c>
      <c r="F5685" t="s">
        <v>413</v>
      </c>
      <c r="R5685">
        <v>0</v>
      </c>
      <c r="U5685">
        <v>0</v>
      </c>
      <c r="V5685">
        <v>0</v>
      </c>
      <c r="X5685">
        <v>0</v>
      </c>
      <c r="Y5685">
        <v>500000000</v>
      </c>
      <c r="Z5685">
        <v>0</v>
      </c>
      <c r="AA5685" t="s">
        <v>2028</v>
      </c>
    </row>
    <row r="5686" spans="1:27" ht="15" customHeight="1">
      <c r="A5686" s="962" t="s">
        <v>254</v>
      </c>
      <c r="B5686" t="s">
        <v>286</v>
      </c>
      <c r="C5686" t="s">
        <v>13</v>
      </c>
      <c r="D5686" t="s">
        <v>11</v>
      </c>
      <c r="E5686" t="s">
        <v>610</v>
      </c>
      <c r="F5686" t="s">
        <v>413</v>
      </c>
      <c r="R5686">
        <v>0</v>
      </c>
      <c r="U5686">
        <v>0</v>
      </c>
      <c r="V5686">
        <v>0</v>
      </c>
      <c r="X5686">
        <v>0</v>
      </c>
      <c r="Y5686">
        <v>500000000</v>
      </c>
      <c r="Z5686">
        <v>0</v>
      </c>
      <c r="AA5686" t="s">
        <v>2028</v>
      </c>
    </row>
    <row r="5687" spans="1:27" ht="15" customHeight="1">
      <c r="A5687" s="962" t="s">
        <v>254</v>
      </c>
      <c r="B5687" t="s">
        <v>303</v>
      </c>
      <c r="C5687" t="s">
        <v>13</v>
      </c>
      <c r="D5687" t="s">
        <v>11</v>
      </c>
      <c r="E5687" t="s">
        <v>610</v>
      </c>
      <c r="F5687" t="s">
        <v>413</v>
      </c>
      <c r="R5687">
        <v>0</v>
      </c>
      <c r="U5687">
        <v>0</v>
      </c>
      <c r="V5687">
        <v>0</v>
      </c>
      <c r="X5687">
        <v>0</v>
      </c>
      <c r="Y5687">
        <v>500000000</v>
      </c>
      <c r="Z5687">
        <v>0</v>
      </c>
      <c r="AA5687" t="s">
        <v>2028</v>
      </c>
    </row>
    <row r="5688" spans="1:27" ht="15" customHeight="1">
      <c r="A5688" s="962" t="s">
        <v>254</v>
      </c>
      <c r="B5688" t="s">
        <v>291</v>
      </c>
      <c r="C5688" t="s">
        <v>13</v>
      </c>
      <c r="D5688" t="s">
        <v>11</v>
      </c>
      <c r="E5688" t="s">
        <v>610</v>
      </c>
      <c r="F5688" t="s">
        <v>413</v>
      </c>
      <c r="R5688">
        <v>2.52</v>
      </c>
      <c r="S5688">
        <v>0</v>
      </c>
      <c r="T5688">
        <v>15.1</v>
      </c>
      <c r="X5688">
        <v>0</v>
      </c>
      <c r="Y5688">
        <v>500000000</v>
      </c>
      <c r="AA5688" t="s">
        <v>2029</v>
      </c>
    </row>
    <row r="5689" spans="1:27" ht="15" customHeight="1">
      <c r="A5689" s="962" t="s">
        <v>254</v>
      </c>
      <c r="B5689" t="s">
        <v>293</v>
      </c>
      <c r="C5689" t="s">
        <v>13</v>
      </c>
      <c r="D5689" t="s">
        <v>11</v>
      </c>
      <c r="E5689" t="s">
        <v>610</v>
      </c>
      <c r="F5689" t="s">
        <v>413</v>
      </c>
      <c r="R5689">
        <v>0.84</v>
      </c>
      <c r="S5689">
        <v>0</v>
      </c>
      <c r="T5689">
        <v>15.1</v>
      </c>
      <c r="X5689">
        <v>0</v>
      </c>
      <c r="Y5689">
        <v>500000000</v>
      </c>
      <c r="AA5689" t="s">
        <v>2029</v>
      </c>
    </row>
    <row r="5690" spans="1:27" ht="15" customHeight="1">
      <c r="A5690" s="962" t="s">
        <v>254</v>
      </c>
      <c r="B5690" t="s">
        <v>288</v>
      </c>
      <c r="C5690" t="s">
        <v>13</v>
      </c>
      <c r="D5690" t="s">
        <v>11</v>
      </c>
      <c r="E5690" t="s">
        <v>610</v>
      </c>
      <c r="F5690" t="s">
        <v>413</v>
      </c>
      <c r="R5690">
        <v>21</v>
      </c>
      <c r="X5690">
        <v>0</v>
      </c>
      <c r="Y5690">
        <v>500000000</v>
      </c>
      <c r="AA5690" t="s">
        <v>2025</v>
      </c>
    </row>
    <row r="5691" spans="1:27" ht="15" customHeight="1">
      <c r="A5691" s="962" t="s">
        <v>254</v>
      </c>
      <c r="B5691" t="s">
        <v>298</v>
      </c>
      <c r="C5691" t="s">
        <v>13</v>
      </c>
      <c r="D5691" t="s">
        <v>11</v>
      </c>
      <c r="E5691" t="s">
        <v>610</v>
      </c>
      <c r="F5691" t="s">
        <v>413</v>
      </c>
      <c r="R5691">
        <v>5.94</v>
      </c>
      <c r="X5691">
        <v>0</v>
      </c>
      <c r="Y5691">
        <v>500000000</v>
      </c>
      <c r="AA5691" t="s">
        <v>2025</v>
      </c>
    </row>
    <row r="5692" spans="1:27" ht="15" customHeight="1">
      <c r="A5692" s="962" t="s">
        <v>254</v>
      </c>
      <c r="B5692" t="s">
        <v>297</v>
      </c>
      <c r="C5692" t="s">
        <v>13</v>
      </c>
      <c r="D5692" t="s">
        <v>11</v>
      </c>
      <c r="E5692" t="s">
        <v>610</v>
      </c>
      <c r="F5692" t="s">
        <v>413</v>
      </c>
      <c r="R5692">
        <v>5.94</v>
      </c>
      <c r="X5692">
        <v>0</v>
      </c>
      <c r="Y5692">
        <v>500000000</v>
      </c>
      <c r="AA5692" t="s">
        <v>2025</v>
      </c>
    </row>
    <row r="5693" spans="1:27" ht="15" customHeight="1">
      <c r="A5693" s="962" t="s">
        <v>254</v>
      </c>
      <c r="B5693" t="s">
        <v>287</v>
      </c>
      <c r="C5693" t="s">
        <v>13</v>
      </c>
      <c r="D5693" t="s">
        <v>11</v>
      </c>
      <c r="E5693" t="s">
        <v>610</v>
      </c>
      <c r="F5693" t="s">
        <v>413</v>
      </c>
      <c r="R5693">
        <v>22.3</v>
      </c>
      <c r="X5693">
        <v>0</v>
      </c>
      <c r="Y5693">
        <v>500000000</v>
      </c>
      <c r="AA5693" t="s">
        <v>2025</v>
      </c>
    </row>
    <row r="5694" spans="1:27" ht="15" customHeight="1">
      <c r="A5694" s="962" t="s">
        <v>254</v>
      </c>
      <c r="B5694" t="s">
        <v>296</v>
      </c>
      <c r="C5694" t="s">
        <v>13</v>
      </c>
      <c r="D5694" t="s">
        <v>11</v>
      </c>
      <c r="E5694" t="s">
        <v>610</v>
      </c>
      <c r="F5694" t="s">
        <v>413</v>
      </c>
      <c r="R5694">
        <v>4.1900000000000004</v>
      </c>
      <c r="S5694">
        <v>0</v>
      </c>
      <c r="T5694">
        <v>15.1</v>
      </c>
      <c r="X5694">
        <v>0</v>
      </c>
      <c r="Y5694">
        <v>500000000</v>
      </c>
      <c r="AA5694" t="s">
        <v>2029</v>
      </c>
    </row>
    <row r="5695" spans="1:27" ht="15" customHeight="1">
      <c r="A5695" s="962" t="s">
        <v>254</v>
      </c>
      <c r="B5695" t="s">
        <v>319</v>
      </c>
      <c r="C5695" t="s">
        <v>13</v>
      </c>
      <c r="D5695" t="s">
        <v>11</v>
      </c>
      <c r="E5695" t="s">
        <v>610</v>
      </c>
      <c r="F5695" t="s">
        <v>413</v>
      </c>
      <c r="G5695" t="s">
        <v>423</v>
      </c>
      <c r="I5695" t="s">
        <v>415</v>
      </c>
      <c r="K5695" t="s">
        <v>333</v>
      </c>
      <c r="L5695" t="s">
        <v>351</v>
      </c>
      <c r="M5695" t="s">
        <v>67</v>
      </c>
      <c r="O5695" t="s">
        <v>349</v>
      </c>
      <c r="P5695" t="s">
        <v>336</v>
      </c>
      <c r="Q5695" t="s">
        <v>337</v>
      </c>
      <c r="R5695">
        <v>1.27</v>
      </c>
      <c r="U5695">
        <v>1.27</v>
      </c>
      <c r="V5695">
        <v>0.06</v>
      </c>
      <c r="W5695">
        <v>0.1</v>
      </c>
      <c r="X5695">
        <v>0</v>
      </c>
      <c r="Y5695">
        <v>500000000</v>
      </c>
      <c r="Z5695">
        <v>0</v>
      </c>
      <c r="AA5695" t="s">
        <v>2028</v>
      </c>
    </row>
    <row r="5696" spans="1:27" ht="15" customHeight="1">
      <c r="A5696" s="962" t="s">
        <v>254</v>
      </c>
      <c r="B5696" t="s">
        <v>317</v>
      </c>
      <c r="C5696" t="s">
        <v>13</v>
      </c>
      <c r="D5696" t="s">
        <v>11</v>
      </c>
      <c r="E5696" t="s">
        <v>610</v>
      </c>
      <c r="F5696" t="s">
        <v>413</v>
      </c>
      <c r="G5696" t="s">
        <v>423</v>
      </c>
      <c r="I5696" t="s">
        <v>415</v>
      </c>
      <c r="K5696" t="s">
        <v>333</v>
      </c>
      <c r="L5696" t="s">
        <v>351</v>
      </c>
      <c r="M5696" t="s">
        <v>67</v>
      </c>
      <c r="O5696" t="s">
        <v>349</v>
      </c>
      <c r="P5696" t="s">
        <v>336</v>
      </c>
      <c r="Q5696" t="s">
        <v>337</v>
      </c>
      <c r="R5696">
        <v>1.27</v>
      </c>
      <c r="X5696">
        <v>0</v>
      </c>
      <c r="Y5696">
        <v>500000000</v>
      </c>
      <c r="AA5696" t="s">
        <v>2025</v>
      </c>
    </row>
    <row r="5697" spans="1:27" ht="15" customHeight="1">
      <c r="A5697" s="962" t="s">
        <v>254</v>
      </c>
      <c r="B5697" t="s">
        <v>305</v>
      </c>
      <c r="C5697" t="s">
        <v>13</v>
      </c>
      <c r="D5697" t="s">
        <v>11</v>
      </c>
      <c r="E5697" t="s">
        <v>610</v>
      </c>
      <c r="F5697" t="s">
        <v>413</v>
      </c>
      <c r="R5697">
        <v>1.27</v>
      </c>
      <c r="X5697">
        <v>0</v>
      </c>
      <c r="Y5697">
        <v>500000000</v>
      </c>
      <c r="AA5697" t="s">
        <v>2025</v>
      </c>
    </row>
    <row r="5698" spans="1:27" ht="15" customHeight="1">
      <c r="A5698" s="962" t="s">
        <v>254</v>
      </c>
      <c r="B5698" t="s">
        <v>321</v>
      </c>
      <c r="C5698" t="s">
        <v>13</v>
      </c>
      <c r="D5698" t="s">
        <v>11</v>
      </c>
      <c r="E5698" t="s">
        <v>610</v>
      </c>
      <c r="F5698" t="s">
        <v>413</v>
      </c>
      <c r="H5698" t="s">
        <v>595</v>
      </c>
      <c r="I5698" t="s">
        <v>353</v>
      </c>
      <c r="K5698" t="s">
        <v>333</v>
      </c>
      <c r="L5698" t="s">
        <v>354</v>
      </c>
      <c r="M5698" t="s">
        <v>58</v>
      </c>
      <c r="O5698" t="s">
        <v>335</v>
      </c>
      <c r="P5698" t="s">
        <v>336</v>
      </c>
      <c r="Q5698" t="s">
        <v>337</v>
      </c>
      <c r="R5698">
        <v>15.7</v>
      </c>
      <c r="U5698">
        <v>15.69</v>
      </c>
      <c r="V5698">
        <v>0.78</v>
      </c>
      <c r="W5698">
        <v>0.1</v>
      </c>
      <c r="X5698">
        <v>0</v>
      </c>
      <c r="Y5698">
        <v>500000000</v>
      </c>
      <c r="Z5698">
        <v>0</v>
      </c>
      <c r="AA5698" t="s">
        <v>2028</v>
      </c>
    </row>
    <row r="5699" spans="1:27" ht="15" customHeight="1">
      <c r="A5699" s="962" t="s">
        <v>254</v>
      </c>
      <c r="B5699" t="s">
        <v>324</v>
      </c>
      <c r="C5699" t="s">
        <v>13</v>
      </c>
      <c r="D5699" t="s">
        <v>11</v>
      </c>
      <c r="E5699" t="s">
        <v>610</v>
      </c>
      <c r="F5699" t="s">
        <v>413</v>
      </c>
      <c r="R5699">
        <v>0</v>
      </c>
      <c r="U5699">
        <v>0</v>
      </c>
      <c r="V5699">
        <v>0</v>
      </c>
      <c r="X5699">
        <v>0</v>
      </c>
      <c r="Y5699">
        <v>500000000</v>
      </c>
      <c r="Z5699">
        <v>0</v>
      </c>
      <c r="AA5699" t="s">
        <v>2028</v>
      </c>
    </row>
    <row r="5700" spans="1:27" ht="15" customHeight="1">
      <c r="A5700" s="962" t="s">
        <v>255</v>
      </c>
      <c r="B5700" t="s">
        <v>322</v>
      </c>
      <c r="C5700" t="s">
        <v>13</v>
      </c>
      <c r="D5700" t="s">
        <v>11</v>
      </c>
      <c r="E5700" t="s">
        <v>610</v>
      </c>
      <c r="F5700" t="s">
        <v>413</v>
      </c>
      <c r="H5700" t="s">
        <v>848</v>
      </c>
      <c r="I5700" t="s">
        <v>853</v>
      </c>
      <c r="J5700" t="s">
        <v>848</v>
      </c>
      <c r="K5700" t="s">
        <v>849</v>
      </c>
      <c r="L5700" t="s">
        <v>1993</v>
      </c>
      <c r="M5700" t="s">
        <v>55</v>
      </c>
      <c r="O5700" t="s">
        <v>361</v>
      </c>
      <c r="P5700" t="s">
        <v>667</v>
      </c>
      <c r="Q5700" t="s">
        <v>668</v>
      </c>
      <c r="R5700">
        <v>0</v>
      </c>
      <c r="X5700">
        <v>0</v>
      </c>
      <c r="Y5700">
        <v>500000000</v>
      </c>
      <c r="AA5700" t="s">
        <v>2025</v>
      </c>
    </row>
    <row r="5701" spans="1:27" ht="15" customHeight="1">
      <c r="A5701" s="962" t="s">
        <v>255</v>
      </c>
      <c r="B5701" t="s">
        <v>301</v>
      </c>
      <c r="C5701" t="s">
        <v>13</v>
      </c>
      <c r="D5701" t="s">
        <v>11</v>
      </c>
      <c r="E5701" t="s">
        <v>610</v>
      </c>
      <c r="F5701" t="s">
        <v>413</v>
      </c>
      <c r="H5701" t="s">
        <v>856</v>
      </c>
      <c r="I5701" t="s">
        <v>853</v>
      </c>
      <c r="J5701" t="s">
        <v>848</v>
      </c>
      <c r="K5701" t="s">
        <v>849</v>
      </c>
      <c r="L5701" t="s">
        <v>857</v>
      </c>
      <c r="M5701" t="s">
        <v>55</v>
      </c>
      <c r="O5701" t="s">
        <v>361</v>
      </c>
      <c r="P5701" t="s">
        <v>851</v>
      </c>
      <c r="Q5701" t="s">
        <v>337</v>
      </c>
      <c r="R5701">
        <v>0.34</v>
      </c>
      <c r="X5701">
        <v>0</v>
      </c>
      <c r="Y5701">
        <v>500000000</v>
      </c>
      <c r="AA5701" t="s">
        <v>2025</v>
      </c>
    </row>
    <row r="5702" spans="1:27" ht="15" customHeight="1">
      <c r="A5702" s="962" t="s">
        <v>255</v>
      </c>
      <c r="B5702" t="s">
        <v>307</v>
      </c>
      <c r="C5702" t="s">
        <v>13</v>
      </c>
      <c r="D5702" t="s">
        <v>11</v>
      </c>
      <c r="E5702" t="s">
        <v>610</v>
      </c>
      <c r="F5702" t="s">
        <v>413</v>
      </c>
      <c r="H5702" t="s">
        <v>858</v>
      </c>
      <c r="I5702" t="s">
        <v>853</v>
      </c>
      <c r="J5702" t="s">
        <v>848</v>
      </c>
      <c r="K5702" t="s">
        <v>849</v>
      </c>
      <c r="L5702" t="s">
        <v>859</v>
      </c>
      <c r="M5702" t="s">
        <v>55</v>
      </c>
      <c r="O5702" t="s">
        <v>361</v>
      </c>
      <c r="P5702" t="s">
        <v>851</v>
      </c>
      <c r="Q5702" t="s">
        <v>337</v>
      </c>
      <c r="R5702">
        <v>0</v>
      </c>
      <c r="X5702">
        <v>0</v>
      </c>
      <c r="Y5702">
        <v>500000000</v>
      </c>
      <c r="AA5702" t="s">
        <v>2025</v>
      </c>
    </row>
    <row r="5703" spans="1:27" ht="15" customHeight="1">
      <c r="A5703" s="962" t="s">
        <v>255</v>
      </c>
      <c r="B5703" t="s">
        <v>315</v>
      </c>
      <c r="C5703" t="s">
        <v>13</v>
      </c>
      <c r="D5703" t="s">
        <v>11</v>
      </c>
      <c r="E5703" t="s">
        <v>610</v>
      </c>
      <c r="F5703" t="s">
        <v>413</v>
      </c>
      <c r="H5703" t="s">
        <v>860</v>
      </c>
      <c r="I5703" t="s">
        <v>853</v>
      </c>
      <c r="J5703" t="s">
        <v>848</v>
      </c>
      <c r="K5703" t="s">
        <v>849</v>
      </c>
      <c r="L5703" t="s">
        <v>861</v>
      </c>
      <c r="M5703" t="s">
        <v>55</v>
      </c>
      <c r="O5703" t="s">
        <v>361</v>
      </c>
      <c r="P5703" t="s">
        <v>851</v>
      </c>
      <c r="Q5703" t="s">
        <v>337</v>
      </c>
      <c r="R5703">
        <v>0</v>
      </c>
      <c r="X5703">
        <v>0</v>
      </c>
      <c r="Y5703">
        <v>500000000</v>
      </c>
      <c r="AA5703" t="s">
        <v>2025</v>
      </c>
    </row>
    <row r="5704" spans="1:27" ht="15" customHeight="1">
      <c r="A5704" s="962" t="s">
        <v>255</v>
      </c>
      <c r="B5704" t="s">
        <v>308</v>
      </c>
      <c r="C5704" t="s">
        <v>13</v>
      </c>
      <c r="D5704" t="s">
        <v>11</v>
      </c>
      <c r="E5704" t="s">
        <v>610</v>
      </c>
      <c r="F5704" t="s">
        <v>413</v>
      </c>
      <c r="H5704" t="s">
        <v>862</v>
      </c>
      <c r="I5704" t="s">
        <v>853</v>
      </c>
      <c r="J5704" t="s">
        <v>848</v>
      </c>
      <c r="K5704" t="s">
        <v>849</v>
      </c>
      <c r="L5704" t="s">
        <v>863</v>
      </c>
      <c r="M5704" t="s">
        <v>55</v>
      </c>
      <c r="O5704" t="s">
        <v>361</v>
      </c>
      <c r="P5704" t="s">
        <v>851</v>
      </c>
      <c r="Q5704" t="s">
        <v>337</v>
      </c>
      <c r="R5704">
        <v>0</v>
      </c>
      <c r="X5704">
        <v>0</v>
      </c>
      <c r="Y5704">
        <v>500000000</v>
      </c>
      <c r="AA5704" t="s">
        <v>2025</v>
      </c>
    </row>
    <row r="5705" spans="1:27" ht="15" customHeight="1">
      <c r="A5705" s="962" t="s">
        <v>255</v>
      </c>
      <c r="B5705" t="s">
        <v>311</v>
      </c>
      <c r="C5705" t="s">
        <v>13</v>
      </c>
      <c r="D5705" t="s">
        <v>11</v>
      </c>
      <c r="E5705" t="s">
        <v>610</v>
      </c>
      <c r="F5705" t="s">
        <v>413</v>
      </c>
      <c r="H5705" t="s">
        <v>864</v>
      </c>
      <c r="I5705" t="s">
        <v>853</v>
      </c>
      <c r="J5705" t="s">
        <v>848</v>
      </c>
      <c r="K5705" t="s">
        <v>849</v>
      </c>
      <c r="L5705" t="s">
        <v>865</v>
      </c>
      <c r="M5705" t="s">
        <v>55</v>
      </c>
      <c r="O5705" t="s">
        <v>361</v>
      </c>
      <c r="P5705" t="s">
        <v>851</v>
      </c>
      <c r="Q5705" t="s">
        <v>337</v>
      </c>
      <c r="R5705">
        <v>0.25</v>
      </c>
      <c r="X5705">
        <v>0</v>
      </c>
      <c r="Y5705">
        <v>500000000</v>
      </c>
      <c r="AA5705" t="s">
        <v>2025</v>
      </c>
    </row>
    <row r="5706" spans="1:27" ht="15" customHeight="1">
      <c r="A5706" s="962" t="s">
        <v>255</v>
      </c>
      <c r="B5706" t="s">
        <v>312</v>
      </c>
      <c r="C5706" t="s">
        <v>13</v>
      </c>
      <c r="D5706" t="s">
        <v>11</v>
      </c>
      <c r="E5706" t="s">
        <v>610</v>
      </c>
      <c r="F5706" t="s">
        <v>413</v>
      </c>
      <c r="H5706" t="s">
        <v>866</v>
      </c>
      <c r="I5706" t="s">
        <v>853</v>
      </c>
      <c r="J5706" t="s">
        <v>848</v>
      </c>
      <c r="K5706" t="s">
        <v>849</v>
      </c>
      <c r="L5706" t="s">
        <v>867</v>
      </c>
      <c r="M5706" t="s">
        <v>55</v>
      </c>
      <c r="O5706" t="s">
        <v>361</v>
      </c>
      <c r="P5706" t="s">
        <v>851</v>
      </c>
      <c r="Q5706" t="s">
        <v>337</v>
      </c>
      <c r="R5706">
        <v>0.01</v>
      </c>
      <c r="X5706">
        <v>0</v>
      </c>
      <c r="Y5706">
        <v>500000000</v>
      </c>
      <c r="AA5706" t="s">
        <v>2025</v>
      </c>
    </row>
    <row r="5707" spans="1:27" ht="15" customHeight="1">
      <c r="A5707" s="962" t="s">
        <v>255</v>
      </c>
      <c r="B5707" t="s">
        <v>300</v>
      </c>
      <c r="C5707" t="s">
        <v>13</v>
      </c>
      <c r="D5707" t="s">
        <v>11</v>
      </c>
      <c r="E5707" t="s">
        <v>610</v>
      </c>
      <c r="F5707" t="s">
        <v>413</v>
      </c>
      <c r="I5707" t="s">
        <v>853</v>
      </c>
      <c r="K5707" t="s">
        <v>849</v>
      </c>
      <c r="L5707" t="s">
        <v>857</v>
      </c>
      <c r="M5707" t="s">
        <v>55</v>
      </c>
      <c r="O5707" t="s">
        <v>361</v>
      </c>
      <c r="P5707" t="s">
        <v>851</v>
      </c>
      <c r="Q5707" t="s">
        <v>337</v>
      </c>
      <c r="R5707">
        <v>0.34</v>
      </c>
      <c r="X5707">
        <v>0</v>
      </c>
      <c r="Y5707">
        <v>500000000</v>
      </c>
      <c r="AA5707" t="s">
        <v>2025</v>
      </c>
    </row>
    <row r="5708" spans="1:27" ht="15" customHeight="1">
      <c r="A5708" s="962" t="s">
        <v>255</v>
      </c>
      <c r="B5708" t="s">
        <v>298</v>
      </c>
      <c r="C5708" t="s">
        <v>13</v>
      </c>
      <c r="D5708" t="s">
        <v>11</v>
      </c>
      <c r="E5708" t="s">
        <v>610</v>
      </c>
      <c r="F5708" t="s">
        <v>413</v>
      </c>
      <c r="R5708">
        <v>0.34</v>
      </c>
      <c r="X5708">
        <v>0</v>
      </c>
      <c r="Y5708">
        <v>500000000</v>
      </c>
      <c r="AA5708" t="s">
        <v>2025</v>
      </c>
    </row>
    <row r="5709" spans="1:27" ht="15" customHeight="1">
      <c r="A5709" s="962" t="s">
        <v>255</v>
      </c>
      <c r="B5709" t="s">
        <v>297</v>
      </c>
      <c r="C5709" t="s">
        <v>13</v>
      </c>
      <c r="D5709" t="s">
        <v>11</v>
      </c>
      <c r="E5709" t="s">
        <v>610</v>
      </c>
      <c r="F5709" t="s">
        <v>413</v>
      </c>
      <c r="R5709">
        <v>0.34</v>
      </c>
      <c r="X5709">
        <v>0</v>
      </c>
      <c r="Y5709">
        <v>500000000</v>
      </c>
      <c r="AA5709" t="s">
        <v>2025</v>
      </c>
    </row>
    <row r="5710" spans="1:27" ht="15" customHeight="1">
      <c r="A5710" s="962" t="s">
        <v>255</v>
      </c>
      <c r="B5710" t="s">
        <v>288</v>
      </c>
      <c r="C5710" t="s">
        <v>13</v>
      </c>
      <c r="D5710" t="s">
        <v>11</v>
      </c>
      <c r="E5710" t="s">
        <v>610</v>
      </c>
      <c r="F5710" t="s">
        <v>413</v>
      </c>
      <c r="R5710">
        <v>0.34</v>
      </c>
      <c r="X5710">
        <v>0</v>
      </c>
      <c r="Y5710">
        <v>500000000</v>
      </c>
      <c r="AA5710" t="s">
        <v>2025</v>
      </c>
    </row>
    <row r="5711" spans="1:27" ht="15" customHeight="1">
      <c r="A5711" s="962" t="s">
        <v>255</v>
      </c>
      <c r="B5711" t="s">
        <v>287</v>
      </c>
      <c r="C5711" t="s">
        <v>13</v>
      </c>
      <c r="D5711" t="s">
        <v>11</v>
      </c>
      <c r="E5711" t="s">
        <v>610</v>
      </c>
      <c r="F5711" t="s">
        <v>413</v>
      </c>
      <c r="R5711">
        <v>0.6</v>
      </c>
      <c r="X5711">
        <v>0</v>
      </c>
      <c r="Y5711">
        <v>500000000</v>
      </c>
      <c r="AA5711" t="s">
        <v>2025</v>
      </c>
    </row>
    <row r="5712" spans="1:27" ht="15" customHeight="1">
      <c r="A5712" s="962" t="s">
        <v>255</v>
      </c>
      <c r="B5712" t="s">
        <v>306</v>
      </c>
      <c r="C5712" t="s">
        <v>13</v>
      </c>
      <c r="D5712" t="s">
        <v>11</v>
      </c>
      <c r="E5712" t="s">
        <v>610</v>
      </c>
      <c r="F5712" t="s">
        <v>413</v>
      </c>
      <c r="I5712" t="s">
        <v>853</v>
      </c>
      <c r="K5712" t="s">
        <v>849</v>
      </c>
      <c r="L5712" t="s">
        <v>1994</v>
      </c>
      <c r="M5712" t="s">
        <v>55</v>
      </c>
      <c r="O5712" t="s">
        <v>361</v>
      </c>
      <c r="P5712" t="s">
        <v>851</v>
      </c>
      <c r="Q5712" t="s">
        <v>337</v>
      </c>
      <c r="R5712">
        <v>0.01</v>
      </c>
      <c r="X5712">
        <v>0</v>
      </c>
      <c r="Y5712">
        <v>500000000</v>
      </c>
      <c r="AA5712" t="s">
        <v>2025</v>
      </c>
    </row>
    <row r="5713" spans="1:27" ht="15" customHeight="1">
      <c r="A5713" s="962" t="s">
        <v>255</v>
      </c>
      <c r="B5713" t="s">
        <v>305</v>
      </c>
      <c r="C5713" t="s">
        <v>13</v>
      </c>
      <c r="D5713" t="s">
        <v>11</v>
      </c>
      <c r="E5713" t="s">
        <v>610</v>
      </c>
      <c r="F5713" t="s">
        <v>413</v>
      </c>
      <c r="R5713">
        <v>0.26</v>
      </c>
      <c r="X5713">
        <v>0</v>
      </c>
      <c r="Y5713">
        <v>500000000</v>
      </c>
      <c r="AA5713" t="s">
        <v>2025</v>
      </c>
    </row>
    <row r="5714" spans="1:27" ht="15" customHeight="1">
      <c r="A5714" s="962" t="s">
        <v>255</v>
      </c>
      <c r="B5714" t="s">
        <v>309</v>
      </c>
      <c r="C5714" t="s">
        <v>13</v>
      </c>
      <c r="D5714" t="s">
        <v>11</v>
      </c>
      <c r="E5714" t="s">
        <v>610</v>
      </c>
      <c r="F5714" t="s">
        <v>413</v>
      </c>
      <c r="I5714" t="s">
        <v>853</v>
      </c>
      <c r="K5714" t="s">
        <v>849</v>
      </c>
      <c r="L5714" t="s">
        <v>1995</v>
      </c>
      <c r="M5714" t="s">
        <v>55</v>
      </c>
      <c r="O5714" t="s">
        <v>361</v>
      </c>
      <c r="P5714" t="s">
        <v>851</v>
      </c>
      <c r="Q5714" t="s">
        <v>337</v>
      </c>
      <c r="R5714">
        <v>0.25</v>
      </c>
      <c r="X5714">
        <v>0</v>
      </c>
      <c r="Y5714">
        <v>500000000</v>
      </c>
      <c r="AA5714" t="s">
        <v>2025</v>
      </c>
    </row>
    <row r="5715" spans="1:27" ht="15" customHeight="1">
      <c r="A5715" s="962" t="s">
        <v>255</v>
      </c>
      <c r="B5715" t="s">
        <v>313</v>
      </c>
      <c r="C5715" t="s">
        <v>13</v>
      </c>
      <c r="D5715" t="s">
        <v>11</v>
      </c>
      <c r="E5715" t="s">
        <v>610</v>
      </c>
      <c r="F5715" t="s">
        <v>413</v>
      </c>
      <c r="I5715" t="s">
        <v>853</v>
      </c>
      <c r="K5715" t="s">
        <v>849</v>
      </c>
      <c r="L5715" t="s">
        <v>861</v>
      </c>
      <c r="M5715" t="s">
        <v>55</v>
      </c>
      <c r="O5715" t="s">
        <v>361</v>
      </c>
      <c r="P5715" t="s">
        <v>851</v>
      </c>
      <c r="Q5715" t="s">
        <v>337</v>
      </c>
      <c r="R5715">
        <v>0</v>
      </c>
      <c r="X5715">
        <v>0</v>
      </c>
      <c r="Y5715">
        <v>500000000</v>
      </c>
      <c r="AA5715" t="s">
        <v>2025</v>
      </c>
    </row>
    <row r="5716" spans="1:27" ht="15" customHeight="1">
      <c r="A5716" s="962" t="s">
        <v>257</v>
      </c>
      <c r="B5716" t="s">
        <v>290</v>
      </c>
      <c r="C5716" t="s">
        <v>13</v>
      </c>
      <c r="D5716" t="s">
        <v>11</v>
      </c>
      <c r="E5716" t="s">
        <v>610</v>
      </c>
      <c r="F5716" t="s">
        <v>413</v>
      </c>
      <c r="J5716" t="s">
        <v>1996</v>
      </c>
      <c r="R5716">
        <v>1.98</v>
      </c>
      <c r="S5716">
        <v>0</v>
      </c>
      <c r="T5716">
        <v>16.899999999999999</v>
      </c>
      <c r="X5716">
        <v>0</v>
      </c>
      <c r="Y5716">
        <v>500000000</v>
      </c>
      <c r="AA5716" t="s">
        <v>2029</v>
      </c>
    </row>
    <row r="5717" spans="1:27" ht="15" customHeight="1">
      <c r="A5717" s="962" t="s">
        <v>257</v>
      </c>
      <c r="B5717" t="s">
        <v>292</v>
      </c>
      <c r="C5717" t="s">
        <v>13</v>
      </c>
      <c r="D5717" t="s">
        <v>11</v>
      </c>
      <c r="E5717" t="s">
        <v>610</v>
      </c>
      <c r="F5717" t="s">
        <v>413</v>
      </c>
      <c r="J5717" t="s">
        <v>1997</v>
      </c>
      <c r="R5717">
        <v>0.79</v>
      </c>
      <c r="S5717">
        <v>0</v>
      </c>
      <c r="T5717">
        <v>16.899999999999999</v>
      </c>
      <c r="X5717">
        <v>0</v>
      </c>
      <c r="Y5717">
        <v>500000000</v>
      </c>
      <c r="AA5717" t="s">
        <v>2029</v>
      </c>
    </row>
    <row r="5718" spans="1:27" ht="15" customHeight="1">
      <c r="A5718" s="962" t="s">
        <v>257</v>
      </c>
      <c r="B5718" t="s">
        <v>295</v>
      </c>
      <c r="C5718" t="s">
        <v>13</v>
      </c>
      <c r="D5718" t="s">
        <v>11</v>
      </c>
      <c r="E5718" t="s">
        <v>610</v>
      </c>
      <c r="F5718" t="s">
        <v>413</v>
      </c>
      <c r="J5718" t="s">
        <v>1998</v>
      </c>
      <c r="R5718">
        <v>1.98</v>
      </c>
      <c r="S5718">
        <v>0</v>
      </c>
      <c r="T5718">
        <v>16.899999999999999</v>
      </c>
      <c r="X5718">
        <v>0</v>
      </c>
      <c r="Y5718">
        <v>500000000</v>
      </c>
      <c r="AA5718" t="s">
        <v>2029</v>
      </c>
    </row>
    <row r="5719" spans="1:27" ht="15" customHeight="1">
      <c r="A5719" s="962" t="s">
        <v>257</v>
      </c>
      <c r="B5719" t="s">
        <v>296</v>
      </c>
      <c r="C5719" t="s">
        <v>13</v>
      </c>
      <c r="D5719" t="s">
        <v>11</v>
      </c>
      <c r="E5719" t="s">
        <v>610</v>
      </c>
      <c r="F5719" t="s">
        <v>413</v>
      </c>
      <c r="J5719" t="s">
        <v>1999</v>
      </c>
      <c r="R5719">
        <v>1.98</v>
      </c>
      <c r="S5719">
        <v>0</v>
      </c>
      <c r="T5719">
        <v>16.899999999999999</v>
      </c>
      <c r="X5719">
        <v>0</v>
      </c>
      <c r="Y5719">
        <v>500000000</v>
      </c>
      <c r="AA5719" t="s">
        <v>2029</v>
      </c>
    </row>
    <row r="5720" spans="1:27" ht="15" customHeight="1">
      <c r="A5720" s="962" t="s">
        <v>257</v>
      </c>
      <c r="B5720" t="s">
        <v>316</v>
      </c>
      <c r="C5720" t="s">
        <v>13</v>
      </c>
      <c r="D5720" t="s">
        <v>11</v>
      </c>
      <c r="E5720" t="s">
        <v>610</v>
      </c>
      <c r="F5720" t="s">
        <v>413</v>
      </c>
      <c r="J5720" t="s">
        <v>2004</v>
      </c>
      <c r="O5720" t="s">
        <v>882</v>
      </c>
      <c r="P5720" t="s">
        <v>2005</v>
      </c>
      <c r="Q5720" t="s">
        <v>2006</v>
      </c>
      <c r="R5720">
        <v>6.51</v>
      </c>
      <c r="S5720">
        <v>0</v>
      </c>
      <c r="T5720">
        <v>16.899999999999999</v>
      </c>
      <c r="X5720">
        <v>0</v>
      </c>
      <c r="Y5720">
        <v>500000000</v>
      </c>
      <c r="AA5720" t="s">
        <v>2029</v>
      </c>
    </row>
    <row r="5721" spans="1:27" ht="15" customHeight="1">
      <c r="A5721" s="962" t="s">
        <v>257</v>
      </c>
      <c r="B5721" t="s">
        <v>289</v>
      </c>
      <c r="C5721" t="s">
        <v>13</v>
      </c>
      <c r="D5721" t="s">
        <v>11</v>
      </c>
      <c r="E5721" t="s">
        <v>610</v>
      </c>
      <c r="F5721" t="s">
        <v>413</v>
      </c>
      <c r="O5721" t="s">
        <v>882</v>
      </c>
      <c r="P5721" t="s">
        <v>2005</v>
      </c>
      <c r="Q5721" t="s">
        <v>2006</v>
      </c>
      <c r="R5721">
        <v>7.14</v>
      </c>
      <c r="S5721">
        <v>0</v>
      </c>
      <c r="T5721">
        <v>16.899999999999999</v>
      </c>
      <c r="X5721">
        <v>0</v>
      </c>
      <c r="Y5721">
        <v>500000000</v>
      </c>
      <c r="AA5721" t="s">
        <v>2029</v>
      </c>
    </row>
    <row r="5722" spans="1:27" ht="15" customHeight="1">
      <c r="A5722" s="962" t="s">
        <v>257</v>
      </c>
      <c r="B5722" t="s">
        <v>309</v>
      </c>
      <c r="C5722" t="s">
        <v>13</v>
      </c>
      <c r="D5722" t="s">
        <v>11</v>
      </c>
      <c r="E5722" t="s">
        <v>610</v>
      </c>
      <c r="F5722" t="s">
        <v>413</v>
      </c>
      <c r="O5722" t="s">
        <v>882</v>
      </c>
      <c r="P5722" t="s">
        <v>2005</v>
      </c>
      <c r="Q5722" t="s">
        <v>2006</v>
      </c>
      <c r="R5722">
        <v>3.25</v>
      </c>
      <c r="S5722">
        <v>0</v>
      </c>
      <c r="T5722">
        <v>16.899999999999999</v>
      </c>
      <c r="X5722">
        <v>0</v>
      </c>
      <c r="Y5722">
        <v>500000000</v>
      </c>
      <c r="AA5722" t="s">
        <v>2029</v>
      </c>
    </row>
    <row r="5723" spans="1:27" ht="15" customHeight="1">
      <c r="A5723" s="962" t="s">
        <v>257</v>
      </c>
      <c r="B5723" t="s">
        <v>291</v>
      </c>
      <c r="C5723" t="s">
        <v>13</v>
      </c>
      <c r="D5723" t="s">
        <v>11</v>
      </c>
      <c r="E5723" t="s">
        <v>610</v>
      </c>
      <c r="F5723" t="s">
        <v>413</v>
      </c>
      <c r="R5723">
        <v>1.19</v>
      </c>
      <c r="S5723">
        <v>0</v>
      </c>
      <c r="T5723">
        <v>16.899999999999999</v>
      </c>
      <c r="X5723">
        <v>0</v>
      </c>
      <c r="Y5723">
        <v>500000000</v>
      </c>
      <c r="AA5723" t="s">
        <v>2029</v>
      </c>
    </row>
    <row r="5724" spans="1:27" ht="15" customHeight="1">
      <c r="A5724" s="962" t="s">
        <v>257</v>
      </c>
      <c r="B5724" t="s">
        <v>288</v>
      </c>
      <c r="C5724" t="s">
        <v>13</v>
      </c>
      <c r="D5724" t="s">
        <v>11</v>
      </c>
      <c r="E5724" t="s">
        <v>610</v>
      </c>
      <c r="F5724" t="s">
        <v>413</v>
      </c>
      <c r="R5724">
        <v>7.14</v>
      </c>
      <c r="S5724">
        <v>0</v>
      </c>
      <c r="T5724">
        <v>16.899999999999999</v>
      </c>
      <c r="X5724">
        <v>0</v>
      </c>
      <c r="Y5724">
        <v>500000000</v>
      </c>
      <c r="AA5724" t="s">
        <v>2029</v>
      </c>
    </row>
    <row r="5725" spans="1:27" ht="15" customHeight="1">
      <c r="A5725" s="962" t="s">
        <v>257</v>
      </c>
      <c r="B5725" t="s">
        <v>287</v>
      </c>
      <c r="C5725" t="s">
        <v>13</v>
      </c>
      <c r="D5725" t="s">
        <v>11</v>
      </c>
      <c r="E5725" t="s">
        <v>610</v>
      </c>
      <c r="F5725" t="s">
        <v>413</v>
      </c>
      <c r="R5725">
        <v>16.899999999999999</v>
      </c>
      <c r="X5725">
        <v>0</v>
      </c>
      <c r="Y5725">
        <v>500000000</v>
      </c>
      <c r="AA5725" t="s">
        <v>2025</v>
      </c>
    </row>
    <row r="5726" spans="1:27" ht="15" customHeight="1">
      <c r="A5726" s="962" t="s">
        <v>257</v>
      </c>
      <c r="B5726" t="s">
        <v>305</v>
      </c>
      <c r="C5726" t="s">
        <v>13</v>
      </c>
      <c r="D5726" t="s">
        <v>11</v>
      </c>
      <c r="E5726" t="s">
        <v>610</v>
      </c>
      <c r="F5726" t="s">
        <v>413</v>
      </c>
      <c r="R5726">
        <v>9.76</v>
      </c>
      <c r="S5726">
        <v>0</v>
      </c>
      <c r="T5726">
        <v>16.899999999999999</v>
      </c>
      <c r="X5726">
        <v>0</v>
      </c>
      <c r="Y5726">
        <v>500000000</v>
      </c>
      <c r="AA5726" t="s">
        <v>2029</v>
      </c>
    </row>
    <row r="5727" spans="1:27" ht="15" customHeight="1">
      <c r="A5727" s="962" t="s">
        <v>257</v>
      </c>
      <c r="B5727" t="s">
        <v>321</v>
      </c>
      <c r="C5727" t="s">
        <v>13</v>
      </c>
      <c r="D5727" t="s">
        <v>11</v>
      </c>
      <c r="E5727" t="s">
        <v>610</v>
      </c>
      <c r="F5727" t="s">
        <v>413</v>
      </c>
      <c r="H5727" t="s">
        <v>564</v>
      </c>
      <c r="I5727" t="s">
        <v>353</v>
      </c>
      <c r="K5727" t="s">
        <v>333</v>
      </c>
      <c r="L5727" t="s">
        <v>356</v>
      </c>
      <c r="M5727" t="s">
        <v>59</v>
      </c>
      <c r="O5727" t="s">
        <v>335</v>
      </c>
      <c r="P5727" t="s">
        <v>336</v>
      </c>
      <c r="Q5727" t="s">
        <v>337</v>
      </c>
      <c r="R5727">
        <v>0.62</v>
      </c>
      <c r="U5727">
        <v>0.62</v>
      </c>
      <c r="V5727">
        <v>0.03</v>
      </c>
      <c r="W5727">
        <v>0.1</v>
      </c>
      <c r="X5727">
        <v>0</v>
      </c>
      <c r="Y5727">
        <v>500000000</v>
      </c>
      <c r="Z5727">
        <v>0</v>
      </c>
      <c r="AA5727" t="s">
        <v>2028</v>
      </c>
    </row>
    <row r="5728" spans="1:27" ht="15" customHeight="1">
      <c r="A5728" s="962" t="s">
        <v>257</v>
      </c>
      <c r="B5728" t="s">
        <v>310</v>
      </c>
      <c r="C5728" t="s">
        <v>13</v>
      </c>
      <c r="D5728" t="s">
        <v>11</v>
      </c>
      <c r="E5728" t="s">
        <v>610</v>
      </c>
      <c r="F5728" t="s">
        <v>413</v>
      </c>
      <c r="R5728">
        <v>3.25</v>
      </c>
      <c r="S5728">
        <v>0</v>
      </c>
      <c r="T5728">
        <v>16.899999999999999</v>
      </c>
      <c r="X5728">
        <v>0</v>
      </c>
      <c r="Y5728">
        <v>500000000</v>
      </c>
      <c r="AA5728" t="s">
        <v>2029</v>
      </c>
    </row>
    <row r="5729" spans="1:27" ht="15" customHeight="1">
      <c r="A5729" s="962" t="s">
        <v>257</v>
      </c>
      <c r="B5729" t="s">
        <v>294</v>
      </c>
      <c r="C5729" t="s">
        <v>13</v>
      </c>
      <c r="D5729" t="s">
        <v>11</v>
      </c>
      <c r="E5729" t="s">
        <v>610</v>
      </c>
      <c r="F5729" t="s">
        <v>413</v>
      </c>
      <c r="R5729">
        <v>0.4</v>
      </c>
      <c r="S5729">
        <v>0</v>
      </c>
      <c r="T5729">
        <v>16.899999999999999</v>
      </c>
      <c r="X5729">
        <v>0</v>
      </c>
      <c r="Y5729">
        <v>500000000</v>
      </c>
      <c r="AA5729" t="s">
        <v>2029</v>
      </c>
    </row>
    <row r="5730" spans="1:27" ht="15" customHeight="1">
      <c r="A5730" s="962" t="s">
        <v>257</v>
      </c>
      <c r="B5730" t="s">
        <v>293</v>
      </c>
      <c r="C5730" t="s">
        <v>13</v>
      </c>
      <c r="D5730" t="s">
        <v>11</v>
      </c>
      <c r="E5730" t="s">
        <v>610</v>
      </c>
      <c r="F5730" t="s">
        <v>413</v>
      </c>
      <c r="R5730">
        <v>0.4</v>
      </c>
      <c r="S5730">
        <v>0</v>
      </c>
      <c r="T5730">
        <v>16.899999999999999</v>
      </c>
      <c r="X5730">
        <v>0</v>
      </c>
      <c r="Y5730">
        <v>500000000</v>
      </c>
      <c r="AA5730" t="s">
        <v>2029</v>
      </c>
    </row>
    <row r="5731" spans="1:27" ht="15" customHeight="1">
      <c r="A5731" s="962" t="s">
        <v>259</v>
      </c>
      <c r="B5731" t="s">
        <v>300</v>
      </c>
      <c r="C5731" t="s">
        <v>13</v>
      </c>
      <c r="D5731" t="s">
        <v>11</v>
      </c>
      <c r="E5731" t="s">
        <v>610</v>
      </c>
      <c r="F5731" t="s">
        <v>413</v>
      </c>
      <c r="H5731" t="s">
        <v>929</v>
      </c>
      <c r="I5731" t="s">
        <v>893</v>
      </c>
      <c r="J5731" t="s">
        <v>928</v>
      </c>
      <c r="K5731" t="s">
        <v>849</v>
      </c>
      <c r="L5731" t="s">
        <v>897</v>
      </c>
      <c r="M5731" t="s">
        <v>75</v>
      </c>
      <c r="O5731" t="s">
        <v>361</v>
      </c>
      <c r="P5731" t="s">
        <v>851</v>
      </c>
      <c r="Q5731" t="s">
        <v>337</v>
      </c>
      <c r="R5731">
        <v>2.2999999999999998</v>
      </c>
      <c r="X5731">
        <v>0</v>
      </c>
      <c r="Y5731">
        <v>500000000</v>
      </c>
      <c r="AA5731" t="s">
        <v>2025</v>
      </c>
    </row>
    <row r="5732" spans="1:27" ht="15" customHeight="1">
      <c r="A5732" s="962" t="s">
        <v>259</v>
      </c>
      <c r="B5732" t="s">
        <v>298</v>
      </c>
      <c r="C5732" t="s">
        <v>13</v>
      </c>
      <c r="D5732" t="s">
        <v>11</v>
      </c>
      <c r="E5732" t="s">
        <v>610</v>
      </c>
      <c r="F5732" t="s">
        <v>413</v>
      </c>
      <c r="R5732">
        <v>95.2</v>
      </c>
      <c r="X5732">
        <v>0</v>
      </c>
      <c r="Y5732">
        <v>500000000</v>
      </c>
      <c r="AA5732" t="s">
        <v>2025</v>
      </c>
    </row>
    <row r="5733" spans="1:27" ht="15" customHeight="1">
      <c r="A5733" s="962" t="s">
        <v>259</v>
      </c>
      <c r="B5733" t="s">
        <v>297</v>
      </c>
      <c r="C5733" t="s">
        <v>13</v>
      </c>
      <c r="D5733" t="s">
        <v>11</v>
      </c>
      <c r="E5733" t="s">
        <v>610</v>
      </c>
      <c r="F5733" t="s">
        <v>413</v>
      </c>
      <c r="R5733">
        <v>95.2</v>
      </c>
      <c r="X5733">
        <v>0</v>
      </c>
      <c r="Y5733">
        <v>500000000</v>
      </c>
      <c r="AA5733" t="s">
        <v>2025</v>
      </c>
    </row>
    <row r="5734" spans="1:27" ht="15" customHeight="1">
      <c r="A5734" s="962" t="s">
        <v>259</v>
      </c>
      <c r="B5734" t="s">
        <v>288</v>
      </c>
      <c r="C5734" t="s">
        <v>13</v>
      </c>
      <c r="D5734" t="s">
        <v>11</v>
      </c>
      <c r="E5734" t="s">
        <v>610</v>
      </c>
      <c r="F5734" t="s">
        <v>413</v>
      </c>
      <c r="R5734">
        <v>95.2</v>
      </c>
      <c r="X5734">
        <v>0</v>
      </c>
      <c r="Y5734">
        <v>500000000</v>
      </c>
      <c r="AA5734" t="s">
        <v>2025</v>
      </c>
    </row>
    <row r="5735" spans="1:27" ht="15" customHeight="1">
      <c r="A5735" s="962" t="s">
        <v>259</v>
      </c>
      <c r="B5735" t="s">
        <v>287</v>
      </c>
      <c r="C5735" t="s">
        <v>13</v>
      </c>
      <c r="D5735" t="s">
        <v>11</v>
      </c>
      <c r="E5735" t="s">
        <v>610</v>
      </c>
      <c r="F5735" t="s">
        <v>413</v>
      </c>
      <c r="R5735">
        <v>95.2</v>
      </c>
      <c r="X5735">
        <v>0</v>
      </c>
      <c r="Y5735">
        <v>500000000</v>
      </c>
      <c r="AA5735" t="s">
        <v>2025</v>
      </c>
    </row>
    <row r="5736" spans="1:27" ht="15" customHeight="1">
      <c r="A5736" s="962" t="s">
        <v>259</v>
      </c>
      <c r="B5736" t="s">
        <v>321</v>
      </c>
      <c r="C5736" t="s">
        <v>13</v>
      </c>
      <c r="D5736" t="s">
        <v>11</v>
      </c>
      <c r="E5736" t="s">
        <v>610</v>
      </c>
      <c r="F5736" t="s">
        <v>413</v>
      </c>
      <c r="H5736" t="s">
        <v>565</v>
      </c>
      <c r="I5736" t="s">
        <v>353</v>
      </c>
      <c r="K5736" t="s">
        <v>333</v>
      </c>
      <c r="L5736" t="s">
        <v>363</v>
      </c>
      <c r="M5736" t="s">
        <v>59</v>
      </c>
      <c r="O5736" t="s">
        <v>335</v>
      </c>
      <c r="P5736" t="s">
        <v>336</v>
      </c>
      <c r="Q5736" t="s">
        <v>337</v>
      </c>
      <c r="R5736">
        <v>0.52</v>
      </c>
      <c r="U5736">
        <v>0.52</v>
      </c>
      <c r="V5736">
        <v>0.03</v>
      </c>
      <c r="W5736">
        <v>0.1</v>
      </c>
      <c r="X5736">
        <v>0</v>
      </c>
      <c r="Y5736">
        <v>500000000</v>
      </c>
      <c r="Z5736">
        <v>0</v>
      </c>
      <c r="AA5736" t="s">
        <v>2028</v>
      </c>
    </row>
    <row r="5737" spans="1:27" ht="15" customHeight="1">
      <c r="A5737" s="962" t="s">
        <v>259</v>
      </c>
      <c r="B5737" t="s">
        <v>299</v>
      </c>
      <c r="C5737" t="s">
        <v>13</v>
      </c>
      <c r="D5737" t="s">
        <v>11</v>
      </c>
      <c r="E5737" t="s">
        <v>610</v>
      </c>
      <c r="F5737" t="s">
        <v>413</v>
      </c>
      <c r="H5737" t="s">
        <v>927</v>
      </c>
      <c r="I5737" t="s">
        <v>893</v>
      </c>
      <c r="J5737" t="s">
        <v>928</v>
      </c>
      <c r="K5737" t="s">
        <v>849</v>
      </c>
      <c r="L5737" t="s">
        <v>895</v>
      </c>
      <c r="M5737" t="s">
        <v>75</v>
      </c>
      <c r="O5737" t="s">
        <v>361</v>
      </c>
      <c r="P5737" t="s">
        <v>851</v>
      </c>
      <c r="Q5737" t="s">
        <v>337</v>
      </c>
      <c r="R5737">
        <v>92.9</v>
      </c>
      <c r="X5737">
        <v>0</v>
      </c>
      <c r="Y5737">
        <v>500000000</v>
      </c>
      <c r="AA5737" t="s">
        <v>2025</v>
      </c>
    </row>
    <row r="5738" spans="1:27" ht="15" customHeight="1">
      <c r="A5738" s="962" t="s">
        <v>259</v>
      </c>
      <c r="B5738" t="s">
        <v>301</v>
      </c>
      <c r="C5738" t="s">
        <v>13</v>
      </c>
      <c r="D5738" t="s">
        <v>11</v>
      </c>
      <c r="E5738" t="s">
        <v>610</v>
      </c>
      <c r="F5738" t="s">
        <v>413</v>
      </c>
      <c r="R5738">
        <v>2.2999999999999998</v>
      </c>
      <c r="X5738">
        <v>0</v>
      </c>
      <c r="Y5738">
        <v>500000000</v>
      </c>
      <c r="AA5738" t="s">
        <v>2025</v>
      </c>
    </row>
    <row r="5739" spans="1:27" ht="15" customHeight="1">
      <c r="A5739" s="962" t="s">
        <v>260</v>
      </c>
      <c r="B5739" t="s">
        <v>299</v>
      </c>
      <c r="C5739" t="s">
        <v>13</v>
      </c>
      <c r="D5739" t="s">
        <v>11</v>
      </c>
      <c r="E5739" t="s">
        <v>610</v>
      </c>
      <c r="F5739" t="s">
        <v>413</v>
      </c>
      <c r="R5739">
        <v>0</v>
      </c>
      <c r="S5739">
        <v>0</v>
      </c>
      <c r="T5739">
        <v>0</v>
      </c>
      <c r="X5739">
        <v>0</v>
      </c>
      <c r="Y5739">
        <v>500000000</v>
      </c>
      <c r="AA5739" t="s">
        <v>2029</v>
      </c>
    </row>
    <row r="5740" spans="1:27" ht="15" customHeight="1">
      <c r="A5740" s="962" t="s">
        <v>260</v>
      </c>
      <c r="B5740" t="s">
        <v>312</v>
      </c>
      <c r="C5740" t="s">
        <v>13</v>
      </c>
      <c r="D5740" t="s">
        <v>11</v>
      </c>
      <c r="E5740" t="s">
        <v>610</v>
      </c>
      <c r="F5740" t="s">
        <v>413</v>
      </c>
      <c r="R5740">
        <v>0</v>
      </c>
      <c r="S5740">
        <v>0</v>
      </c>
      <c r="T5740">
        <v>0</v>
      </c>
      <c r="X5740">
        <v>0</v>
      </c>
      <c r="Y5740">
        <v>500000000</v>
      </c>
      <c r="AA5740" t="s">
        <v>2029</v>
      </c>
    </row>
    <row r="5741" spans="1:27" ht="15" customHeight="1">
      <c r="A5741" s="962" t="s">
        <v>260</v>
      </c>
      <c r="B5741" t="s">
        <v>298</v>
      </c>
      <c r="C5741" t="s">
        <v>13</v>
      </c>
      <c r="D5741" t="s">
        <v>11</v>
      </c>
      <c r="E5741" t="s">
        <v>610</v>
      </c>
      <c r="F5741" t="s">
        <v>413</v>
      </c>
      <c r="R5741">
        <v>0</v>
      </c>
      <c r="S5741">
        <v>0</v>
      </c>
      <c r="T5741">
        <v>0</v>
      </c>
      <c r="X5741">
        <v>0</v>
      </c>
      <c r="Y5741">
        <v>500000000</v>
      </c>
      <c r="AA5741" t="s">
        <v>2029</v>
      </c>
    </row>
    <row r="5742" spans="1:27" ht="15" customHeight="1">
      <c r="A5742" s="962" t="s">
        <v>260</v>
      </c>
      <c r="B5742" t="s">
        <v>297</v>
      </c>
      <c r="C5742" t="s">
        <v>13</v>
      </c>
      <c r="D5742" t="s">
        <v>11</v>
      </c>
      <c r="E5742" t="s">
        <v>610</v>
      </c>
      <c r="F5742" t="s">
        <v>413</v>
      </c>
      <c r="R5742">
        <v>0</v>
      </c>
      <c r="S5742">
        <v>0</v>
      </c>
      <c r="T5742">
        <v>0</v>
      </c>
      <c r="X5742">
        <v>0</v>
      </c>
      <c r="Y5742">
        <v>500000000</v>
      </c>
      <c r="AA5742" t="s">
        <v>2029</v>
      </c>
    </row>
    <row r="5743" spans="1:27" ht="15" customHeight="1">
      <c r="A5743" s="962" t="s">
        <v>260</v>
      </c>
      <c r="B5743" t="s">
        <v>288</v>
      </c>
      <c r="C5743" t="s">
        <v>13</v>
      </c>
      <c r="D5743" t="s">
        <v>11</v>
      </c>
      <c r="E5743" t="s">
        <v>610</v>
      </c>
      <c r="F5743" t="s">
        <v>413</v>
      </c>
      <c r="R5743">
        <v>0</v>
      </c>
      <c r="S5743">
        <v>0</v>
      </c>
      <c r="T5743">
        <v>0</v>
      </c>
      <c r="X5743">
        <v>0</v>
      </c>
      <c r="Y5743">
        <v>500000000</v>
      </c>
      <c r="AA5743" t="s">
        <v>2029</v>
      </c>
    </row>
    <row r="5744" spans="1:27" ht="15" customHeight="1">
      <c r="A5744" s="962" t="s">
        <v>260</v>
      </c>
      <c r="B5744" t="s">
        <v>287</v>
      </c>
      <c r="C5744" t="s">
        <v>13</v>
      </c>
      <c r="D5744" t="s">
        <v>11</v>
      </c>
      <c r="E5744" t="s">
        <v>610</v>
      </c>
      <c r="F5744" t="s">
        <v>413</v>
      </c>
      <c r="R5744">
        <v>0</v>
      </c>
      <c r="X5744">
        <v>0</v>
      </c>
      <c r="Y5744">
        <v>500000000</v>
      </c>
      <c r="AA5744" t="s">
        <v>2025</v>
      </c>
    </row>
    <row r="5745" spans="1:27" ht="15" customHeight="1">
      <c r="A5745" s="962" t="s">
        <v>260</v>
      </c>
      <c r="B5745" t="s">
        <v>309</v>
      </c>
      <c r="C5745" t="s">
        <v>13</v>
      </c>
      <c r="D5745" t="s">
        <v>11</v>
      </c>
      <c r="E5745" t="s">
        <v>610</v>
      </c>
      <c r="F5745" t="s">
        <v>413</v>
      </c>
      <c r="R5745">
        <v>0</v>
      </c>
      <c r="S5745">
        <v>0</v>
      </c>
      <c r="T5745">
        <v>0</v>
      </c>
      <c r="X5745">
        <v>0</v>
      </c>
      <c r="Y5745">
        <v>500000000</v>
      </c>
      <c r="AA5745" t="s">
        <v>2029</v>
      </c>
    </row>
    <row r="5746" spans="1:27" ht="15" customHeight="1">
      <c r="A5746" s="962" t="s">
        <v>260</v>
      </c>
      <c r="B5746" t="s">
        <v>305</v>
      </c>
      <c r="C5746" t="s">
        <v>13</v>
      </c>
      <c r="D5746" t="s">
        <v>11</v>
      </c>
      <c r="E5746" t="s">
        <v>610</v>
      </c>
      <c r="F5746" t="s">
        <v>413</v>
      </c>
      <c r="R5746">
        <v>0</v>
      </c>
      <c r="S5746">
        <v>0</v>
      </c>
      <c r="T5746">
        <v>0</v>
      </c>
      <c r="X5746">
        <v>0</v>
      </c>
      <c r="Y5746">
        <v>500000000</v>
      </c>
      <c r="AA5746" t="s">
        <v>2029</v>
      </c>
    </row>
    <row r="5747" spans="1:27" ht="15" customHeight="1">
      <c r="A5747" s="962" t="s">
        <v>261</v>
      </c>
      <c r="B5747" t="s">
        <v>290</v>
      </c>
      <c r="C5747" t="s">
        <v>13</v>
      </c>
      <c r="D5747" t="s">
        <v>11</v>
      </c>
      <c r="E5747" t="s">
        <v>610</v>
      </c>
      <c r="F5747" t="s">
        <v>413</v>
      </c>
      <c r="R5747">
        <v>0</v>
      </c>
      <c r="S5747">
        <v>0</v>
      </c>
      <c r="T5747">
        <v>500000000</v>
      </c>
      <c r="X5747">
        <v>0</v>
      </c>
      <c r="Y5747">
        <v>500000000</v>
      </c>
      <c r="AA5747" t="s">
        <v>2027</v>
      </c>
    </row>
    <row r="5748" spans="1:27" ht="15" customHeight="1">
      <c r="A5748" s="962" t="s">
        <v>261</v>
      </c>
      <c r="B5748" t="s">
        <v>292</v>
      </c>
      <c r="C5748" t="s">
        <v>13</v>
      </c>
      <c r="D5748" t="s">
        <v>11</v>
      </c>
      <c r="E5748" t="s">
        <v>610</v>
      </c>
      <c r="F5748" t="s">
        <v>413</v>
      </c>
      <c r="R5748">
        <v>0</v>
      </c>
      <c r="S5748">
        <v>0</v>
      </c>
      <c r="T5748">
        <v>500000000</v>
      </c>
      <c r="X5748">
        <v>0</v>
      </c>
      <c r="Y5748">
        <v>500000000</v>
      </c>
      <c r="AA5748" t="s">
        <v>2027</v>
      </c>
    </row>
    <row r="5749" spans="1:27" ht="15" customHeight="1">
      <c r="A5749" s="962" t="s">
        <v>261</v>
      </c>
      <c r="B5749" t="s">
        <v>295</v>
      </c>
      <c r="C5749" t="s">
        <v>13</v>
      </c>
      <c r="D5749" t="s">
        <v>11</v>
      </c>
      <c r="E5749" t="s">
        <v>610</v>
      </c>
      <c r="F5749" t="s">
        <v>413</v>
      </c>
      <c r="R5749">
        <v>0</v>
      </c>
      <c r="S5749">
        <v>0</v>
      </c>
      <c r="T5749">
        <v>500000000</v>
      </c>
      <c r="X5749">
        <v>0</v>
      </c>
      <c r="Y5749">
        <v>500000000</v>
      </c>
      <c r="AA5749" t="s">
        <v>2027</v>
      </c>
    </row>
    <row r="5750" spans="1:27" ht="15" customHeight="1">
      <c r="A5750" s="962" t="s">
        <v>261</v>
      </c>
      <c r="B5750" t="s">
        <v>296</v>
      </c>
      <c r="C5750" t="s">
        <v>13</v>
      </c>
      <c r="D5750" t="s">
        <v>11</v>
      </c>
      <c r="E5750" t="s">
        <v>610</v>
      </c>
      <c r="F5750" t="s">
        <v>413</v>
      </c>
      <c r="R5750">
        <v>0</v>
      </c>
      <c r="S5750">
        <v>0</v>
      </c>
      <c r="T5750">
        <v>500000000</v>
      </c>
      <c r="X5750">
        <v>0</v>
      </c>
      <c r="Y5750">
        <v>500000000</v>
      </c>
      <c r="AA5750" t="s">
        <v>2027</v>
      </c>
    </row>
    <row r="5751" spans="1:27" ht="15" customHeight="1">
      <c r="A5751" s="962" t="s">
        <v>261</v>
      </c>
      <c r="B5751" t="s">
        <v>289</v>
      </c>
      <c r="C5751" t="s">
        <v>13</v>
      </c>
      <c r="D5751" t="s">
        <v>11</v>
      </c>
      <c r="E5751" t="s">
        <v>610</v>
      </c>
      <c r="F5751" t="s">
        <v>413</v>
      </c>
      <c r="R5751">
        <v>0</v>
      </c>
      <c r="S5751">
        <v>0</v>
      </c>
      <c r="T5751">
        <v>500000000</v>
      </c>
      <c r="X5751">
        <v>0</v>
      </c>
      <c r="Y5751">
        <v>500000000</v>
      </c>
      <c r="AA5751" t="s">
        <v>2027</v>
      </c>
    </row>
    <row r="5752" spans="1:27" ht="15" customHeight="1">
      <c r="A5752" s="962" t="s">
        <v>261</v>
      </c>
      <c r="B5752" t="s">
        <v>291</v>
      </c>
      <c r="C5752" t="s">
        <v>13</v>
      </c>
      <c r="D5752" t="s">
        <v>11</v>
      </c>
      <c r="E5752" t="s">
        <v>610</v>
      </c>
      <c r="F5752" t="s">
        <v>413</v>
      </c>
      <c r="R5752">
        <v>0</v>
      </c>
      <c r="S5752">
        <v>0</v>
      </c>
      <c r="T5752">
        <v>500000000</v>
      </c>
      <c r="X5752">
        <v>0</v>
      </c>
      <c r="Y5752">
        <v>500000000</v>
      </c>
      <c r="AA5752" t="s">
        <v>2027</v>
      </c>
    </row>
    <row r="5753" spans="1:27" ht="15" customHeight="1">
      <c r="A5753" s="962" t="s">
        <v>261</v>
      </c>
      <c r="B5753" t="s">
        <v>288</v>
      </c>
      <c r="C5753" t="s">
        <v>13</v>
      </c>
      <c r="D5753" t="s">
        <v>11</v>
      </c>
      <c r="E5753" t="s">
        <v>610</v>
      </c>
      <c r="F5753" t="s">
        <v>413</v>
      </c>
      <c r="R5753">
        <v>0</v>
      </c>
      <c r="S5753">
        <v>0</v>
      </c>
      <c r="T5753">
        <v>500000000</v>
      </c>
      <c r="X5753">
        <v>0</v>
      </c>
      <c r="Y5753">
        <v>500000000</v>
      </c>
      <c r="AA5753" t="s">
        <v>2027</v>
      </c>
    </row>
    <row r="5754" spans="1:27" ht="15" customHeight="1">
      <c r="A5754" s="962" t="s">
        <v>261</v>
      </c>
      <c r="B5754" t="s">
        <v>287</v>
      </c>
      <c r="C5754" t="s">
        <v>13</v>
      </c>
      <c r="D5754" t="s">
        <v>11</v>
      </c>
      <c r="E5754" t="s">
        <v>610</v>
      </c>
      <c r="F5754" t="s">
        <v>413</v>
      </c>
      <c r="R5754">
        <v>0</v>
      </c>
      <c r="S5754">
        <v>0</v>
      </c>
      <c r="T5754">
        <v>500000000</v>
      </c>
      <c r="X5754">
        <v>0</v>
      </c>
      <c r="Y5754">
        <v>500000000</v>
      </c>
      <c r="AA5754" t="s">
        <v>2027</v>
      </c>
    </row>
    <row r="5755" spans="1:27" ht="15" customHeight="1">
      <c r="A5755" s="962" t="s">
        <v>261</v>
      </c>
      <c r="B5755" t="s">
        <v>321</v>
      </c>
      <c r="C5755" t="s">
        <v>13</v>
      </c>
      <c r="D5755" t="s">
        <v>11</v>
      </c>
      <c r="E5755" t="s">
        <v>610</v>
      </c>
      <c r="F5755" t="s">
        <v>413</v>
      </c>
      <c r="R5755">
        <v>0</v>
      </c>
      <c r="S5755">
        <v>0</v>
      </c>
      <c r="T5755">
        <v>500000000</v>
      </c>
      <c r="X5755">
        <v>0</v>
      </c>
      <c r="Y5755">
        <v>500000000</v>
      </c>
      <c r="AA5755" t="s">
        <v>2027</v>
      </c>
    </row>
    <row r="5756" spans="1:27" ht="15" customHeight="1">
      <c r="A5756" s="962" t="s">
        <v>261</v>
      </c>
      <c r="B5756" t="s">
        <v>294</v>
      </c>
      <c r="C5756" t="s">
        <v>13</v>
      </c>
      <c r="D5756" t="s">
        <v>11</v>
      </c>
      <c r="E5756" t="s">
        <v>610</v>
      </c>
      <c r="F5756" t="s">
        <v>413</v>
      </c>
      <c r="R5756">
        <v>0</v>
      </c>
      <c r="S5756">
        <v>0</v>
      </c>
      <c r="T5756">
        <v>500000000</v>
      </c>
      <c r="X5756">
        <v>0</v>
      </c>
      <c r="Y5756">
        <v>500000000</v>
      </c>
      <c r="AA5756" t="s">
        <v>2027</v>
      </c>
    </row>
    <row r="5757" spans="1:27" ht="15" customHeight="1">
      <c r="A5757" s="962" t="s">
        <v>261</v>
      </c>
      <c r="B5757" t="s">
        <v>293</v>
      </c>
      <c r="C5757" t="s">
        <v>13</v>
      </c>
      <c r="D5757" t="s">
        <v>11</v>
      </c>
      <c r="E5757" t="s">
        <v>610</v>
      </c>
      <c r="F5757" t="s">
        <v>413</v>
      </c>
      <c r="R5757">
        <v>0</v>
      </c>
      <c r="S5757">
        <v>0</v>
      </c>
      <c r="T5757">
        <v>500000000</v>
      </c>
      <c r="X5757">
        <v>0</v>
      </c>
      <c r="Y5757">
        <v>500000000</v>
      </c>
      <c r="AA5757" t="s">
        <v>2027</v>
      </c>
    </row>
    <row r="5758" spans="1:27" ht="15" customHeight="1">
      <c r="A5758" s="962" t="s">
        <v>261</v>
      </c>
      <c r="B5758" t="s">
        <v>324</v>
      </c>
      <c r="C5758" t="s">
        <v>13</v>
      </c>
      <c r="D5758" t="s">
        <v>11</v>
      </c>
      <c r="E5758" t="s">
        <v>610</v>
      </c>
      <c r="F5758" t="s">
        <v>413</v>
      </c>
      <c r="R5758">
        <v>0</v>
      </c>
      <c r="S5758">
        <v>0</v>
      </c>
      <c r="T5758">
        <v>500000000</v>
      </c>
      <c r="X5758">
        <v>0</v>
      </c>
      <c r="Y5758">
        <v>500000000</v>
      </c>
      <c r="AA5758" t="s">
        <v>2027</v>
      </c>
    </row>
    <row r="5759" spans="1:27" ht="15" customHeight="1">
      <c r="A5759" s="962" t="s">
        <v>262</v>
      </c>
      <c r="B5759" t="s">
        <v>297</v>
      </c>
      <c r="C5759" t="s">
        <v>13</v>
      </c>
      <c r="D5759" t="s">
        <v>11</v>
      </c>
      <c r="E5759" t="s">
        <v>610</v>
      </c>
      <c r="F5759" t="s">
        <v>413</v>
      </c>
      <c r="J5759" t="s">
        <v>2000</v>
      </c>
      <c r="L5759" t="s">
        <v>2001</v>
      </c>
      <c r="O5759" t="s">
        <v>882</v>
      </c>
      <c r="P5759" t="s">
        <v>868</v>
      </c>
      <c r="Q5759" t="s">
        <v>869</v>
      </c>
      <c r="R5759">
        <v>0</v>
      </c>
      <c r="S5759">
        <v>0</v>
      </c>
      <c r="T5759">
        <v>500000000</v>
      </c>
      <c r="X5759">
        <v>0</v>
      </c>
      <c r="Y5759">
        <v>500000000</v>
      </c>
      <c r="AA5759" t="s">
        <v>2027</v>
      </c>
    </row>
    <row r="5760" spans="1:27" ht="15" customHeight="1">
      <c r="A5760" s="962" t="s">
        <v>262</v>
      </c>
      <c r="B5760" t="s">
        <v>288</v>
      </c>
      <c r="C5760" t="s">
        <v>13</v>
      </c>
      <c r="D5760" t="s">
        <v>11</v>
      </c>
      <c r="E5760" t="s">
        <v>610</v>
      </c>
      <c r="F5760" t="s">
        <v>413</v>
      </c>
      <c r="R5760">
        <v>0</v>
      </c>
      <c r="S5760">
        <v>0</v>
      </c>
      <c r="T5760">
        <v>500000000</v>
      </c>
      <c r="X5760">
        <v>0</v>
      </c>
      <c r="Y5760">
        <v>500000000</v>
      </c>
      <c r="AA5760" t="s">
        <v>2027</v>
      </c>
    </row>
    <row r="5761" spans="1:27" ht="15" customHeight="1">
      <c r="A5761" s="962" t="s">
        <v>262</v>
      </c>
      <c r="B5761" t="s">
        <v>287</v>
      </c>
      <c r="C5761" t="s">
        <v>13</v>
      </c>
      <c r="D5761" t="s">
        <v>11</v>
      </c>
      <c r="E5761" t="s">
        <v>610</v>
      </c>
      <c r="F5761" t="s">
        <v>413</v>
      </c>
      <c r="R5761">
        <v>0</v>
      </c>
      <c r="S5761">
        <v>0</v>
      </c>
      <c r="T5761">
        <v>500000000</v>
      </c>
      <c r="X5761">
        <v>0</v>
      </c>
      <c r="Y5761">
        <v>500000000</v>
      </c>
      <c r="AA5761" t="s">
        <v>2027</v>
      </c>
    </row>
    <row r="5762" spans="1:27" ht="15" customHeight="1">
      <c r="A5762" s="962" t="s">
        <v>262</v>
      </c>
      <c r="B5762" t="s">
        <v>299</v>
      </c>
      <c r="C5762" t="s">
        <v>13</v>
      </c>
      <c r="D5762" t="s">
        <v>11</v>
      </c>
      <c r="E5762" t="s">
        <v>610</v>
      </c>
      <c r="F5762" t="s">
        <v>413</v>
      </c>
      <c r="R5762">
        <v>0</v>
      </c>
      <c r="S5762">
        <v>0</v>
      </c>
      <c r="T5762">
        <v>500000000</v>
      </c>
      <c r="X5762">
        <v>0</v>
      </c>
      <c r="Y5762">
        <v>500000000</v>
      </c>
      <c r="AA5762" t="s">
        <v>2027</v>
      </c>
    </row>
    <row r="5763" spans="1:27" ht="15" customHeight="1">
      <c r="A5763" s="962" t="s">
        <v>262</v>
      </c>
      <c r="B5763" t="s">
        <v>301</v>
      </c>
      <c r="C5763" t="s">
        <v>13</v>
      </c>
      <c r="D5763" t="s">
        <v>11</v>
      </c>
      <c r="E5763" t="s">
        <v>610</v>
      </c>
      <c r="F5763" t="s">
        <v>413</v>
      </c>
      <c r="R5763">
        <v>0</v>
      </c>
      <c r="S5763">
        <v>0</v>
      </c>
      <c r="T5763">
        <v>500000000</v>
      </c>
      <c r="X5763">
        <v>0</v>
      </c>
      <c r="Y5763">
        <v>500000000</v>
      </c>
      <c r="AA5763" t="s">
        <v>2027</v>
      </c>
    </row>
    <row r="5764" spans="1:27" ht="15" customHeight="1">
      <c r="A5764" s="962" t="s">
        <v>262</v>
      </c>
      <c r="B5764" t="s">
        <v>302</v>
      </c>
      <c r="C5764" t="s">
        <v>13</v>
      </c>
      <c r="D5764" t="s">
        <v>11</v>
      </c>
      <c r="E5764" t="s">
        <v>610</v>
      </c>
      <c r="F5764" t="s">
        <v>413</v>
      </c>
      <c r="R5764">
        <v>0</v>
      </c>
      <c r="S5764">
        <v>0</v>
      </c>
      <c r="T5764">
        <v>500000000</v>
      </c>
      <c r="X5764">
        <v>0</v>
      </c>
      <c r="Y5764">
        <v>500000000</v>
      </c>
      <c r="AA5764" t="s">
        <v>2027</v>
      </c>
    </row>
    <row r="5765" spans="1:27" ht="15" customHeight="1">
      <c r="A5765" s="962" t="s">
        <v>262</v>
      </c>
      <c r="B5765" t="s">
        <v>303</v>
      </c>
      <c r="C5765" t="s">
        <v>13</v>
      </c>
      <c r="D5765" t="s">
        <v>11</v>
      </c>
      <c r="E5765" t="s">
        <v>610</v>
      </c>
      <c r="F5765" t="s">
        <v>413</v>
      </c>
      <c r="R5765">
        <v>0</v>
      </c>
      <c r="S5765">
        <v>0</v>
      </c>
      <c r="T5765">
        <v>500000000</v>
      </c>
      <c r="X5765">
        <v>0</v>
      </c>
      <c r="Y5765">
        <v>500000000</v>
      </c>
      <c r="AA5765" t="s">
        <v>2027</v>
      </c>
    </row>
    <row r="5766" spans="1:27" ht="15" customHeight="1">
      <c r="A5766" s="962" t="s">
        <v>262</v>
      </c>
      <c r="B5766" t="s">
        <v>298</v>
      </c>
      <c r="C5766" t="s">
        <v>13</v>
      </c>
      <c r="D5766" t="s">
        <v>11</v>
      </c>
      <c r="E5766" t="s">
        <v>610</v>
      </c>
      <c r="F5766" t="s">
        <v>413</v>
      </c>
      <c r="R5766">
        <v>0</v>
      </c>
      <c r="S5766">
        <v>0</v>
      </c>
      <c r="T5766">
        <v>500000000</v>
      </c>
      <c r="X5766">
        <v>0</v>
      </c>
      <c r="Y5766">
        <v>500000000</v>
      </c>
      <c r="AA5766" t="s">
        <v>2027</v>
      </c>
    </row>
    <row r="5767" spans="1:27" ht="15" customHeight="1">
      <c r="A5767" s="962" t="s">
        <v>262</v>
      </c>
      <c r="B5767" t="s">
        <v>300</v>
      </c>
      <c r="C5767" t="s">
        <v>13</v>
      </c>
      <c r="D5767" t="s">
        <v>11</v>
      </c>
      <c r="E5767" t="s">
        <v>610</v>
      </c>
      <c r="F5767" t="s">
        <v>413</v>
      </c>
      <c r="R5767">
        <v>0</v>
      </c>
      <c r="S5767">
        <v>0</v>
      </c>
      <c r="T5767">
        <v>500000000</v>
      </c>
      <c r="X5767">
        <v>0</v>
      </c>
      <c r="Y5767">
        <v>500000000</v>
      </c>
      <c r="AA5767" t="s">
        <v>2027</v>
      </c>
    </row>
    <row r="5768" spans="1:27" ht="15" customHeight="1">
      <c r="A5768" s="962" t="s">
        <v>262</v>
      </c>
      <c r="B5768" t="s">
        <v>321</v>
      </c>
      <c r="C5768" t="s">
        <v>13</v>
      </c>
      <c r="D5768" t="s">
        <v>11</v>
      </c>
      <c r="E5768" t="s">
        <v>610</v>
      </c>
      <c r="F5768" t="s">
        <v>413</v>
      </c>
      <c r="R5768">
        <v>0</v>
      </c>
      <c r="S5768">
        <v>0</v>
      </c>
      <c r="T5768">
        <v>500000000</v>
      </c>
      <c r="X5768">
        <v>0</v>
      </c>
      <c r="Y5768">
        <v>500000000</v>
      </c>
      <c r="AA5768" t="s">
        <v>2027</v>
      </c>
    </row>
    <row r="5769" spans="1:27" ht="15" customHeight="1">
      <c r="A5769" s="962" t="s">
        <v>263</v>
      </c>
      <c r="B5769" t="s">
        <v>290</v>
      </c>
      <c r="C5769" t="s">
        <v>13</v>
      </c>
      <c r="D5769" t="s">
        <v>11</v>
      </c>
      <c r="E5769" t="s">
        <v>610</v>
      </c>
      <c r="F5769" t="s">
        <v>413</v>
      </c>
      <c r="R5769">
        <v>0</v>
      </c>
      <c r="S5769">
        <v>0</v>
      </c>
      <c r="T5769">
        <v>500000000</v>
      </c>
      <c r="X5769">
        <v>0</v>
      </c>
      <c r="Y5769">
        <v>500000000</v>
      </c>
      <c r="AA5769" t="s">
        <v>2027</v>
      </c>
    </row>
    <row r="5770" spans="1:27" ht="15" customHeight="1">
      <c r="A5770" s="962" t="s">
        <v>263</v>
      </c>
      <c r="B5770" t="s">
        <v>292</v>
      </c>
      <c r="C5770" t="s">
        <v>13</v>
      </c>
      <c r="D5770" t="s">
        <v>11</v>
      </c>
      <c r="E5770" t="s">
        <v>610</v>
      </c>
      <c r="F5770" t="s">
        <v>413</v>
      </c>
      <c r="R5770">
        <v>0</v>
      </c>
      <c r="S5770">
        <v>0</v>
      </c>
      <c r="T5770">
        <v>500000000</v>
      </c>
      <c r="X5770">
        <v>0</v>
      </c>
      <c r="Y5770">
        <v>500000000</v>
      </c>
      <c r="AA5770" t="s">
        <v>2027</v>
      </c>
    </row>
    <row r="5771" spans="1:27" ht="15" customHeight="1">
      <c r="A5771" s="962" t="s">
        <v>263</v>
      </c>
      <c r="B5771" t="s">
        <v>295</v>
      </c>
      <c r="C5771" t="s">
        <v>13</v>
      </c>
      <c r="D5771" t="s">
        <v>11</v>
      </c>
      <c r="E5771" t="s">
        <v>610</v>
      </c>
      <c r="F5771" t="s">
        <v>413</v>
      </c>
      <c r="R5771">
        <v>0</v>
      </c>
      <c r="S5771">
        <v>0</v>
      </c>
      <c r="T5771">
        <v>500000000</v>
      </c>
      <c r="X5771">
        <v>0</v>
      </c>
      <c r="Y5771">
        <v>500000000</v>
      </c>
      <c r="AA5771" t="s">
        <v>2027</v>
      </c>
    </row>
    <row r="5772" spans="1:27" ht="15" customHeight="1">
      <c r="A5772" s="962" t="s">
        <v>263</v>
      </c>
      <c r="B5772" t="s">
        <v>296</v>
      </c>
      <c r="C5772" t="s">
        <v>13</v>
      </c>
      <c r="D5772" t="s">
        <v>11</v>
      </c>
      <c r="E5772" t="s">
        <v>610</v>
      </c>
      <c r="F5772" t="s">
        <v>413</v>
      </c>
      <c r="R5772">
        <v>0</v>
      </c>
      <c r="S5772">
        <v>0</v>
      </c>
      <c r="T5772">
        <v>500000000</v>
      </c>
      <c r="X5772">
        <v>0</v>
      </c>
      <c r="Y5772">
        <v>500000000</v>
      </c>
      <c r="AA5772" t="s">
        <v>2027</v>
      </c>
    </row>
    <row r="5773" spans="1:27" ht="15" customHeight="1">
      <c r="A5773" s="962" t="s">
        <v>263</v>
      </c>
      <c r="B5773" t="s">
        <v>289</v>
      </c>
      <c r="C5773" t="s">
        <v>13</v>
      </c>
      <c r="D5773" t="s">
        <v>11</v>
      </c>
      <c r="E5773" t="s">
        <v>610</v>
      </c>
      <c r="F5773" t="s">
        <v>413</v>
      </c>
      <c r="R5773">
        <v>0</v>
      </c>
      <c r="S5773">
        <v>0</v>
      </c>
      <c r="T5773">
        <v>500000000</v>
      </c>
      <c r="X5773">
        <v>0</v>
      </c>
      <c r="Y5773">
        <v>500000000</v>
      </c>
      <c r="AA5773" t="s">
        <v>2027</v>
      </c>
    </row>
    <row r="5774" spans="1:27" ht="15" customHeight="1">
      <c r="A5774" s="962" t="s">
        <v>263</v>
      </c>
      <c r="B5774" t="s">
        <v>291</v>
      </c>
      <c r="C5774" t="s">
        <v>13</v>
      </c>
      <c r="D5774" t="s">
        <v>11</v>
      </c>
      <c r="E5774" t="s">
        <v>610</v>
      </c>
      <c r="F5774" t="s">
        <v>413</v>
      </c>
      <c r="R5774">
        <v>0</v>
      </c>
      <c r="S5774">
        <v>0</v>
      </c>
      <c r="T5774">
        <v>500000000</v>
      </c>
      <c r="X5774">
        <v>0</v>
      </c>
      <c r="Y5774">
        <v>500000000</v>
      </c>
      <c r="AA5774" t="s">
        <v>2027</v>
      </c>
    </row>
    <row r="5775" spans="1:27" ht="15" customHeight="1">
      <c r="A5775" s="962" t="s">
        <v>263</v>
      </c>
      <c r="B5775" t="s">
        <v>288</v>
      </c>
      <c r="C5775" t="s">
        <v>13</v>
      </c>
      <c r="D5775" t="s">
        <v>11</v>
      </c>
      <c r="E5775" t="s">
        <v>610</v>
      </c>
      <c r="F5775" t="s">
        <v>413</v>
      </c>
      <c r="R5775">
        <v>0</v>
      </c>
      <c r="S5775">
        <v>0</v>
      </c>
      <c r="T5775">
        <v>500000000</v>
      </c>
      <c r="X5775">
        <v>0</v>
      </c>
      <c r="Y5775">
        <v>500000000</v>
      </c>
      <c r="AA5775" t="s">
        <v>2027</v>
      </c>
    </row>
    <row r="5776" spans="1:27" ht="15" customHeight="1">
      <c r="A5776" s="962" t="s">
        <v>263</v>
      </c>
      <c r="B5776" t="s">
        <v>287</v>
      </c>
      <c r="C5776" t="s">
        <v>13</v>
      </c>
      <c r="D5776" t="s">
        <v>11</v>
      </c>
      <c r="E5776" t="s">
        <v>610</v>
      </c>
      <c r="F5776" t="s">
        <v>413</v>
      </c>
      <c r="R5776">
        <v>0</v>
      </c>
      <c r="S5776">
        <v>0</v>
      </c>
      <c r="T5776">
        <v>500000000</v>
      </c>
      <c r="X5776">
        <v>0</v>
      </c>
      <c r="Y5776">
        <v>500000000</v>
      </c>
      <c r="AA5776" t="s">
        <v>2027</v>
      </c>
    </row>
    <row r="5777" spans="1:27" ht="15" customHeight="1">
      <c r="A5777" s="962" t="s">
        <v>263</v>
      </c>
      <c r="B5777" t="s">
        <v>321</v>
      </c>
      <c r="C5777" t="s">
        <v>13</v>
      </c>
      <c r="D5777" t="s">
        <v>11</v>
      </c>
      <c r="E5777" t="s">
        <v>610</v>
      </c>
      <c r="F5777" t="s">
        <v>413</v>
      </c>
      <c r="R5777">
        <v>0</v>
      </c>
      <c r="S5777">
        <v>0</v>
      </c>
      <c r="T5777">
        <v>500000000</v>
      </c>
      <c r="X5777">
        <v>0</v>
      </c>
      <c r="Y5777">
        <v>500000000</v>
      </c>
      <c r="AA5777" t="s">
        <v>2027</v>
      </c>
    </row>
    <row r="5778" spans="1:27" ht="15" customHeight="1">
      <c r="A5778" s="962" t="s">
        <v>263</v>
      </c>
      <c r="B5778" t="s">
        <v>294</v>
      </c>
      <c r="C5778" t="s">
        <v>13</v>
      </c>
      <c r="D5778" t="s">
        <v>11</v>
      </c>
      <c r="E5778" t="s">
        <v>610</v>
      </c>
      <c r="F5778" t="s">
        <v>413</v>
      </c>
      <c r="R5778">
        <v>0</v>
      </c>
      <c r="S5778">
        <v>0</v>
      </c>
      <c r="T5778">
        <v>500000000</v>
      </c>
      <c r="X5778">
        <v>0</v>
      </c>
      <c r="Y5778">
        <v>500000000</v>
      </c>
      <c r="AA5778" t="s">
        <v>2027</v>
      </c>
    </row>
    <row r="5779" spans="1:27" ht="15" customHeight="1">
      <c r="A5779" s="962" t="s">
        <v>263</v>
      </c>
      <c r="B5779" t="s">
        <v>293</v>
      </c>
      <c r="C5779" t="s">
        <v>13</v>
      </c>
      <c r="D5779" t="s">
        <v>11</v>
      </c>
      <c r="E5779" t="s">
        <v>610</v>
      </c>
      <c r="F5779" t="s">
        <v>413</v>
      </c>
      <c r="R5779">
        <v>0</v>
      </c>
      <c r="S5779">
        <v>0</v>
      </c>
      <c r="T5779">
        <v>500000000</v>
      </c>
      <c r="X5779">
        <v>0</v>
      </c>
      <c r="Y5779">
        <v>500000000</v>
      </c>
      <c r="AA5779" t="s">
        <v>2027</v>
      </c>
    </row>
    <row r="5780" spans="1:27" ht="15" customHeight="1">
      <c r="A5780" s="962" t="s">
        <v>263</v>
      </c>
      <c r="B5780" t="s">
        <v>324</v>
      </c>
      <c r="C5780" t="s">
        <v>13</v>
      </c>
      <c r="D5780" t="s">
        <v>11</v>
      </c>
      <c r="E5780" t="s">
        <v>610</v>
      </c>
      <c r="F5780" t="s">
        <v>413</v>
      </c>
      <c r="R5780">
        <v>0</v>
      </c>
      <c r="S5780">
        <v>0</v>
      </c>
      <c r="T5780">
        <v>500000000</v>
      </c>
      <c r="X5780">
        <v>0</v>
      </c>
      <c r="Y5780">
        <v>500000000</v>
      </c>
      <c r="AA5780" t="s">
        <v>2027</v>
      </c>
    </row>
    <row r="5781" spans="1:27" ht="15" customHeight="1">
      <c r="A5781" s="962" t="s">
        <v>264</v>
      </c>
      <c r="B5781" t="s">
        <v>294</v>
      </c>
      <c r="C5781" t="s">
        <v>13</v>
      </c>
      <c r="D5781" t="s">
        <v>11</v>
      </c>
      <c r="E5781" t="s">
        <v>610</v>
      </c>
      <c r="F5781" t="s">
        <v>413</v>
      </c>
      <c r="R5781">
        <v>0</v>
      </c>
      <c r="S5781">
        <v>0</v>
      </c>
      <c r="T5781">
        <v>0</v>
      </c>
      <c r="X5781">
        <v>0</v>
      </c>
      <c r="Y5781">
        <v>500000000</v>
      </c>
      <c r="AA5781" t="s">
        <v>2029</v>
      </c>
    </row>
    <row r="5782" spans="1:27" ht="15" customHeight="1">
      <c r="A5782" s="962" t="s">
        <v>264</v>
      </c>
      <c r="B5782" t="s">
        <v>292</v>
      </c>
      <c r="C5782" t="s">
        <v>13</v>
      </c>
      <c r="D5782" t="s">
        <v>11</v>
      </c>
      <c r="E5782" t="s">
        <v>610</v>
      </c>
      <c r="F5782" t="s">
        <v>413</v>
      </c>
      <c r="R5782">
        <v>0</v>
      </c>
      <c r="S5782">
        <v>0</v>
      </c>
      <c r="T5782">
        <v>0</v>
      </c>
      <c r="X5782">
        <v>0</v>
      </c>
      <c r="Y5782">
        <v>500000000</v>
      </c>
      <c r="AA5782" t="s">
        <v>2029</v>
      </c>
    </row>
    <row r="5783" spans="1:27" ht="15" customHeight="1">
      <c r="A5783" s="962" t="s">
        <v>264</v>
      </c>
      <c r="B5783" t="s">
        <v>291</v>
      </c>
      <c r="C5783" t="s">
        <v>13</v>
      </c>
      <c r="D5783" t="s">
        <v>11</v>
      </c>
      <c r="E5783" t="s">
        <v>610</v>
      </c>
      <c r="F5783" t="s">
        <v>413</v>
      </c>
      <c r="R5783">
        <v>0</v>
      </c>
      <c r="S5783">
        <v>0</v>
      </c>
      <c r="T5783">
        <v>0</v>
      </c>
      <c r="X5783">
        <v>0</v>
      </c>
      <c r="Y5783">
        <v>500000000</v>
      </c>
      <c r="AA5783" t="s">
        <v>2029</v>
      </c>
    </row>
    <row r="5784" spans="1:27" ht="15" customHeight="1">
      <c r="A5784" s="962" t="s">
        <v>264</v>
      </c>
      <c r="B5784" t="s">
        <v>293</v>
      </c>
      <c r="C5784" t="s">
        <v>13</v>
      </c>
      <c r="D5784" t="s">
        <v>11</v>
      </c>
      <c r="E5784" t="s">
        <v>610</v>
      </c>
      <c r="F5784" t="s">
        <v>413</v>
      </c>
      <c r="R5784">
        <v>0</v>
      </c>
      <c r="S5784">
        <v>0</v>
      </c>
      <c r="T5784">
        <v>0</v>
      </c>
      <c r="X5784">
        <v>0</v>
      </c>
      <c r="Y5784">
        <v>500000000</v>
      </c>
      <c r="AA5784" t="s">
        <v>2029</v>
      </c>
    </row>
    <row r="5785" spans="1:27" ht="15" customHeight="1">
      <c r="A5785" s="962" t="s">
        <v>264</v>
      </c>
      <c r="B5785" t="s">
        <v>289</v>
      </c>
      <c r="C5785" t="s">
        <v>13</v>
      </c>
      <c r="D5785" t="s">
        <v>11</v>
      </c>
      <c r="E5785" t="s">
        <v>610</v>
      </c>
      <c r="F5785" t="s">
        <v>413</v>
      </c>
      <c r="R5785">
        <v>0</v>
      </c>
      <c r="X5785">
        <v>0</v>
      </c>
      <c r="Y5785">
        <v>500000000</v>
      </c>
      <c r="AA5785" t="s">
        <v>2025</v>
      </c>
    </row>
    <row r="5786" spans="1:27" ht="15" customHeight="1">
      <c r="A5786" s="962" t="s">
        <v>264</v>
      </c>
      <c r="B5786" t="s">
        <v>288</v>
      </c>
      <c r="C5786" t="s">
        <v>13</v>
      </c>
      <c r="D5786" t="s">
        <v>11</v>
      </c>
      <c r="E5786" t="s">
        <v>610</v>
      </c>
      <c r="F5786" t="s">
        <v>413</v>
      </c>
      <c r="R5786">
        <v>0</v>
      </c>
      <c r="X5786">
        <v>0</v>
      </c>
      <c r="Y5786">
        <v>500000000</v>
      </c>
      <c r="AA5786" t="s">
        <v>2025</v>
      </c>
    </row>
    <row r="5787" spans="1:27" ht="15" customHeight="1">
      <c r="A5787" s="962" t="s">
        <v>264</v>
      </c>
      <c r="B5787" t="s">
        <v>287</v>
      </c>
      <c r="C5787" t="s">
        <v>13</v>
      </c>
      <c r="D5787" t="s">
        <v>11</v>
      </c>
      <c r="E5787" t="s">
        <v>610</v>
      </c>
      <c r="F5787" t="s">
        <v>413</v>
      </c>
      <c r="R5787">
        <v>0</v>
      </c>
      <c r="X5787">
        <v>0</v>
      </c>
      <c r="Y5787">
        <v>500000000</v>
      </c>
      <c r="AA5787" t="s">
        <v>2025</v>
      </c>
    </row>
    <row r="5788" spans="1:27" ht="15" customHeight="1">
      <c r="A5788" s="962" t="s">
        <v>264</v>
      </c>
      <c r="B5788" t="s">
        <v>295</v>
      </c>
      <c r="C5788" t="s">
        <v>13</v>
      </c>
      <c r="D5788" t="s">
        <v>11</v>
      </c>
      <c r="E5788" t="s">
        <v>610</v>
      </c>
      <c r="F5788" t="s">
        <v>413</v>
      </c>
      <c r="R5788">
        <v>0</v>
      </c>
      <c r="S5788">
        <v>0</v>
      </c>
      <c r="T5788">
        <v>0</v>
      </c>
      <c r="X5788">
        <v>0</v>
      </c>
      <c r="Y5788">
        <v>500000000</v>
      </c>
      <c r="AA5788" t="s">
        <v>2029</v>
      </c>
    </row>
    <row r="5789" spans="1:27" ht="15" customHeight="1">
      <c r="A5789" s="962" t="s">
        <v>264</v>
      </c>
      <c r="B5789" t="s">
        <v>296</v>
      </c>
      <c r="C5789" t="s">
        <v>13</v>
      </c>
      <c r="D5789" t="s">
        <v>11</v>
      </c>
      <c r="E5789" t="s">
        <v>610</v>
      </c>
      <c r="F5789" t="s">
        <v>413</v>
      </c>
      <c r="R5789">
        <v>0</v>
      </c>
      <c r="S5789">
        <v>0</v>
      </c>
      <c r="T5789">
        <v>0</v>
      </c>
      <c r="X5789">
        <v>0</v>
      </c>
      <c r="Y5789">
        <v>500000000</v>
      </c>
      <c r="AA5789" t="s">
        <v>2029</v>
      </c>
    </row>
    <row r="5790" spans="1:27" ht="15" customHeight="1">
      <c r="A5790" s="962" t="s">
        <v>265</v>
      </c>
      <c r="B5790" t="s">
        <v>294</v>
      </c>
      <c r="C5790" t="s">
        <v>13</v>
      </c>
      <c r="D5790" t="s">
        <v>11</v>
      </c>
      <c r="E5790" t="s">
        <v>610</v>
      </c>
      <c r="F5790" t="s">
        <v>413</v>
      </c>
      <c r="R5790">
        <v>0</v>
      </c>
      <c r="S5790">
        <v>0</v>
      </c>
      <c r="T5790">
        <v>0</v>
      </c>
      <c r="X5790">
        <v>0</v>
      </c>
      <c r="Y5790">
        <v>500000000</v>
      </c>
      <c r="AA5790" t="s">
        <v>2029</v>
      </c>
    </row>
    <row r="5791" spans="1:27" ht="15" customHeight="1">
      <c r="A5791" s="962" t="s">
        <v>265</v>
      </c>
      <c r="B5791" t="s">
        <v>292</v>
      </c>
      <c r="C5791" t="s">
        <v>13</v>
      </c>
      <c r="D5791" t="s">
        <v>11</v>
      </c>
      <c r="E5791" t="s">
        <v>610</v>
      </c>
      <c r="F5791" t="s">
        <v>413</v>
      </c>
      <c r="R5791">
        <v>0</v>
      </c>
      <c r="S5791">
        <v>0</v>
      </c>
      <c r="T5791">
        <v>0</v>
      </c>
      <c r="X5791">
        <v>0</v>
      </c>
      <c r="Y5791">
        <v>500000000</v>
      </c>
      <c r="AA5791" t="s">
        <v>2029</v>
      </c>
    </row>
    <row r="5792" spans="1:27" ht="15" customHeight="1">
      <c r="A5792" s="962" t="s">
        <v>265</v>
      </c>
      <c r="B5792" t="s">
        <v>291</v>
      </c>
      <c r="C5792" t="s">
        <v>13</v>
      </c>
      <c r="D5792" t="s">
        <v>11</v>
      </c>
      <c r="E5792" t="s">
        <v>610</v>
      </c>
      <c r="F5792" t="s">
        <v>413</v>
      </c>
      <c r="R5792">
        <v>0</v>
      </c>
      <c r="S5792">
        <v>0</v>
      </c>
      <c r="T5792">
        <v>0</v>
      </c>
      <c r="X5792">
        <v>0</v>
      </c>
      <c r="Y5792">
        <v>500000000</v>
      </c>
      <c r="AA5792" t="s">
        <v>2029</v>
      </c>
    </row>
    <row r="5793" spans="1:27" ht="15" customHeight="1">
      <c r="A5793" s="962" t="s">
        <v>265</v>
      </c>
      <c r="B5793" t="s">
        <v>293</v>
      </c>
      <c r="C5793" t="s">
        <v>13</v>
      </c>
      <c r="D5793" t="s">
        <v>11</v>
      </c>
      <c r="E5793" t="s">
        <v>610</v>
      </c>
      <c r="F5793" t="s">
        <v>413</v>
      </c>
      <c r="R5793">
        <v>0</v>
      </c>
      <c r="S5793">
        <v>0</v>
      </c>
      <c r="T5793">
        <v>0</v>
      </c>
      <c r="X5793">
        <v>0</v>
      </c>
      <c r="Y5793">
        <v>500000000</v>
      </c>
      <c r="AA5793" t="s">
        <v>2029</v>
      </c>
    </row>
    <row r="5794" spans="1:27" ht="15" customHeight="1">
      <c r="A5794" s="962" t="s">
        <v>265</v>
      </c>
      <c r="B5794" t="s">
        <v>289</v>
      </c>
      <c r="C5794" t="s">
        <v>13</v>
      </c>
      <c r="D5794" t="s">
        <v>11</v>
      </c>
      <c r="E5794" t="s">
        <v>610</v>
      </c>
      <c r="F5794" t="s">
        <v>413</v>
      </c>
      <c r="R5794">
        <v>0</v>
      </c>
      <c r="S5794">
        <v>0</v>
      </c>
      <c r="T5794">
        <v>0</v>
      </c>
      <c r="X5794">
        <v>0</v>
      </c>
      <c r="Y5794">
        <v>500000000</v>
      </c>
      <c r="AA5794" t="s">
        <v>2029</v>
      </c>
    </row>
    <row r="5795" spans="1:27" ht="15" customHeight="1">
      <c r="A5795" s="962" t="s">
        <v>265</v>
      </c>
      <c r="B5795" t="s">
        <v>288</v>
      </c>
      <c r="C5795" t="s">
        <v>13</v>
      </c>
      <c r="D5795" t="s">
        <v>11</v>
      </c>
      <c r="E5795" t="s">
        <v>610</v>
      </c>
      <c r="F5795" t="s">
        <v>413</v>
      </c>
      <c r="R5795">
        <v>0</v>
      </c>
      <c r="S5795">
        <v>0</v>
      </c>
      <c r="T5795">
        <v>0</v>
      </c>
      <c r="X5795">
        <v>0</v>
      </c>
      <c r="Y5795">
        <v>500000000</v>
      </c>
      <c r="AA5795" t="s">
        <v>2029</v>
      </c>
    </row>
    <row r="5796" spans="1:27" ht="15" customHeight="1">
      <c r="A5796" s="962" t="s">
        <v>265</v>
      </c>
      <c r="B5796" t="s">
        <v>287</v>
      </c>
      <c r="C5796" t="s">
        <v>13</v>
      </c>
      <c r="D5796" t="s">
        <v>11</v>
      </c>
      <c r="E5796" t="s">
        <v>610</v>
      </c>
      <c r="F5796" t="s">
        <v>413</v>
      </c>
      <c r="R5796">
        <v>0</v>
      </c>
      <c r="S5796">
        <v>0</v>
      </c>
      <c r="T5796">
        <v>0</v>
      </c>
      <c r="X5796">
        <v>0</v>
      </c>
      <c r="Y5796">
        <v>500000000</v>
      </c>
      <c r="AA5796" t="s">
        <v>2029</v>
      </c>
    </row>
    <row r="5797" spans="1:27" ht="15" customHeight="1">
      <c r="A5797" s="962" t="s">
        <v>265</v>
      </c>
      <c r="B5797" t="s">
        <v>295</v>
      </c>
      <c r="C5797" t="s">
        <v>13</v>
      </c>
      <c r="D5797" t="s">
        <v>11</v>
      </c>
      <c r="E5797" t="s">
        <v>610</v>
      </c>
      <c r="F5797" t="s">
        <v>413</v>
      </c>
      <c r="R5797">
        <v>0</v>
      </c>
      <c r="S5797">
        <v>0</v>
      </c>
      <c r="T5797">
        <v>0</v>
      </c>
      <c r="X5797">
        <v>0</v>
      </c>
      <c r="Y5797">
        <v>500000000</v>
      </c>
      <c r="AA5797" t="s">
        <v>2029</v>
      </c>
    </row>
    <row r="5798" spans="1:27" ht="15" customHeight="1">
      <c r="A5798" s="962" t="s">
        <v>265</v>
      </c>
      <c r="B5798" t="s">
        <v>296</v>
      </c>
      <c r="C5798" t="s">
        <v>13</v>
      </c>
      <c r="D5798" t="s">
        <v>11</v>
      </c>
      <c r="E5798" t="s">
        <v>610</v>
      </c>
      <c r="F5798" t="s">
        <v>413</v>
      </c>
      <c r="R5798">
        <v>0</v>
      </c>
      <c r="S5798">
        <v>0</v>
      </c>
      <c r="T5798">
        <v>0</v>
      </c>
      <c r="X5798">
        <v>0</v>
      </c>
      <c r="Y5798">
        <v>500000000</v>
      </c>
      <c r="AA5798" t="s">
        <v>2029</v>
      </c>
    </row>
    <row r="5799" spans="1:27" ht="15" customHeight="1">
      <c r="A5799" s="962" t="s">
        <v>266</v>
      </c>
      <c r="B5799" t="s">
        <v>294</v>
      </c>
      <c r="C5799" t="s">
        <v>13</v>
      </c>
      <c r="D5799" t="s">
        <v>11</v>
      </c>
      <c r="E5799" t="s">
        <v>610</v>
      </c>
      <c r="F5799" t="s">
        <v>413</v>
      </c>
      <c r="R5799">
        <v>0</v>
      </c>
      <c r="S5799">
        <v>0</v>
      </c>
      <c r="T5799">
        <v>0</v>
      </c>
      <c r="X5799">
        <v>0</v>
      </c>
      <c r="Y5799">
        <v>500000000</v>
      </c>
      <c r="AA5799" t="s">
        <v>2029</v>
      </c>
    </row>
    <row r="5800" spans="1:27" ht="15" customHeight="1">
      <c r="A5800" s="962" t="s">
        <v>266</v>
      </c>
      <c r="B5800" t="s">
        <v>292</v>
      </c>
      <c r="C5800" t="s">
        <v>13</v>
      </c>
      <c r="D5800" t="s">
        <v>11</v>
      </c>
      <c r="E5800" t="s">
        <v>610</v>
      </c>
      <c r="F5800" t="s">
        <v>413</v>
      </c>
      <c r="R5800">
        <v>0</v>
      </c>
      <c r="S5800">
        <v>0</v>
      </c>
      <c r="T5800">
        <v>0</v>
      </c>
      <c r="X5800">
        <v>0</v>
      </c>
      <c r="Y5800">
        <v>500000000</v>
      </c>
      <c r="AA5800" t="s">
        <v>2029</v>
      </c>
    </row>
    <row r="5801" spans="1:27" ht="15" customHeight="1">
      <c r="A5801" s="962" t="s">
        <v>266</v>
      </c>
      <c r="B5801" t="s">
        <v>291</v>
      </c>
      <c r="C5801" t="s">
        <v>13</v>
      </c>
      <c r="D5801" t="s">
        <v>11</v>
      </c>
      <c r="E5801" t="s">
        <v>610</v>
      </c>
      <c r="F5801" t="s">
        <v>413</v>
      </c>
      <c r="R5801">
        <v>0</v>
      </c>
      <c r="S5801">
        <v>0</v>
      </c>
      <c r="T5801">
        <v>0</v>
      </c>
      <c r="X5801">
        <v>0</v>
      </c>
      <c r="Y5801">
        <v>500000000</v>
      </c>
      <c r="AA5801" t="s">
        <v>2029</v>
      </c>
    </row>
    <row r="5802" spans="1:27" ht="15" customHeight="1">
      <c r="A5802" s="962" t="s">
        <v>266</v>
      </c>
      <c r="B5802" t="s">
        <v>293</v>
      </c>
      <c r="C5802" t="s">
        <v>13</v>
      </c>
      <c r="D5802" t="s">
        <v>11</v>
      </c>
      <c r="E5802" t="s">
        <v>610</v>
      </c>
      <c r="F5802" t="s">
        <v>413</v>
      </c>
      <c r="R5802">
        <v>0</v>
      </c>
      <c r="S5802">
        <v>0</v>
      </c>
      <c r="T5802">
        <v>0</v>
      </c>
      <c r="X5802">
        <v>0</v>
      </c>
      <c r="Y5802">
        <v>500000000</v>
      </c>
      <c r="AA5802" t="s">
        <v>2029</v>
      </c>
    </row>
    <row r="5803" spans="1:27" ht="15" customHeight="1">
      <c r="A5803" s="962" t="s">
        <v>266</v>
      </c>
      <c r="B5803" t="s">
        <v>289</v>
      </c>
      <c r="C5803" t="s">
        <v>13</v>
      </c>
      <c r="D5803" t="s">
        <v>11</v>
      </c>
      <c r="E5803" t="s">
        <v>610</v>
      </c>
      <c r="F5803" t="s">
        <v>413</v>
      </c>
      <c r="R5803">
        <v>0</v>
      </c>
      <c r="S5803">
        <v>0</v>
      </c>
      <c r="T5803">
        <v>0</v>
      </c>
      <c r="X5803">
        <v>0</v>
      </c>
      <c r="Y5803">
        <v>500000000</v>
      </c>
      <c r="AA5803" t="s">
        <v>2029</v>
      </c>
    </row>
    <row r="5804" spans="1:27" ht="15" customHeight="1">
      <c r="A5804" s="962" t="s">
        <v>266</v>
      </c>
      <c r="B5804" t="s">
        <v>288</v>
      </c>
      <c r="C5804" t="s">
        <v>13</v>
      </c>
      <c r="D5804" t="s">
        <v>11</v>
      </c>
      <c r="E5804" t="s">
        <v>610</v>
      </c>
      <c r="F5804" t="s">
        <v>413</v>
      </c>
      <c r="R5804">
        <v>0</v>
      </c>
      <c r="S5804">
        <v>0</v>
      </c>
      <c r="T5804">
        <v>0</v>
      </c>
      <c r="X5804">
        <v>0</v>
      </c>
      <c r="Y5804">
        <v>500000000</v>
      </c>
      <c r="AA5804" t="s">
        <v>2029</v>
      </c>
    </row>
    <row r="5805" spans="1:27" ht="15" customHeight="1">
      <c r="A5805" s="962" t="s">
        <v>266</v>
      </c>
      <c r="B5805" t="s">
        <v>287</v>
      </c>
      <c r="C5805" t="s">
        <v>13</v>
      </c>
      <c r="D5805" t="s">
        <v>11</v>
      </c>
      <c r="E5805" t="s">
        <v>610</v>
      </c>
      <c r="F5805" t="s">
        <v>413</v>
      </c>
      <c r="R5805">
        <v>0</v>
      </c>
      <c r="S5805">
        <v>0</v>
      </c>
      <c r="T5805">
        <v>0</v>
      </c>
      <c r="X5805">
        <v>0</v>
      </c>
      <c r="Y5805">
        <v>500000000</v>
      </c>
      <c r="AA5805" t="s">
        <v>2029</v>
      </c>
    </row>
    <row r="5806" spans="1:27" ht="15" customHeight="1">
      <c r="A5806" s="962" t="s">
        <v>266</v>
      </c>
      <c r="B5806" t="s">
        <v>295</v>
      </c>
      <c r="C5806" t="s">
        <v>13</v>
      </c>
      <c r="D5806" t="s">
        <v>11</v>
      </c>
      <c r="E5806" t="s">
        <v>610</v>
      </c>
      <c r="F5806" t="s">
        <v>413</v>
      </c>
      <c r="R5806">
        <v>0</v>
      </c>
      <c r="S5806">
        <v>0</v>
      </c>
      <c r="T5806">
        <v>0</v>
      </c>
      <c r="X5806">
        <v>0</v>
      </c>
      <c r="Y5806">
        <v>500000000</v>
      </c>
      <c r="AA5806" t="s">
        <v>2029</v>
      </c>
    </row>
    <row r="5807" spans="1:27" ht="15" customHeight="1">
      <c r="A5807" s="962" t="s">
        <v>266</v>
      </c>
      <c r="B5807" t="s">
        <v>296</v>
      </c>
      <c r="C5807" t="s">
        <v>13</v>
      </c>
      <c r="D5807" t="s">
        <v>11</v>
      </c>
      <c r="E5807" t="s">
        <v>610</v>
      </c>
      <c r="F5807" t="s">
        <v>413</v>
      </c>
      <c r="R5807">
        <v>0</v>
      </c>
      <c r="S5807">
        <v>0</v>
      </c>
      <c r="T5807">
        <v>0</v>
      </c>
      <c r="X5807">
        <v>0</v>
      </c>
      <c r="Y5807">
        <v>500000000</v>
      </c>
      <c r="AA5807" t="s">
        <v>2029</v>
      </c>
    </row>
    <row r="5808" spans="1:27" ht="15" customHeight="1">
      <c r="A5808" s="962" t="s">
        <v>267</v>
      </c>
      <c r="B5808" t="s">
        <v>296</v>
      </c>
      <c r="C5808" t="s">
        <v>13</v>
      </c>
      <c r="D5808" t="s">
        <v>11</v>
      </c>
      <c r="E5808" t="s">
        <v>610</v>
      </c>
      <c r="F5808" t="s">
        <v>413</v>
      </c>
      <c r="R5808">
        <v>0</v>
      </c>
      <c r="S5808">
        <v>0</v>
      </c>
      <c r="T5808">
        <v>0</v>
      </c>
      <c r="X5808">
        <v>0</v>
      </c>
      <c r="Y5808">
        <v>500000000</v>
      </c>
      <c r="AA5808" t="s">
        <v>2029</v>
      </c>
    </row>
    <row r="5809" spans="1:27" ht="15" customHeight="1">
      <c r="A5809" s="962" t="s">
        <v>267</v>
      </c>
      <c r="B5809" t="s">
        <v>289</v>
      </c>
      <c r="C5809" t="s">
        <v>13</v>
      </c>
      <c r="D5809" t="s">
        <v>11</v>
      </c>
      <c r="E5809" t="s">
        <v>610</v>
      </c>
      <c r="F5809" t="s">
        <v>413</v>
      </c>
      <c r="R5809">
        <v>0</v>
      </c>
      <c r="S5809">
        <v>0</v>
      </c>
      <c r="T5809">
        <v>0</v>
      </c>
      <c r="X5809">
        <v>0</v>
      </c>
      <c r="Y5809">
        <v>500000000</v>
      </c>
      <c r="AA5809" t="s">
        <v>2029</v>
      </c>
    </row>
    <row r="5810" spans="1:27" ht="15" customHeight="1">
      <c r="A5810" s="962" t="s">
        <v>267</v>
      </c>
      <c r="B5810" t="s">
        <v>288</v>
      </c>
      <c r="C5810" t="s">
        <v>13</v>
      </c>
      <c r="D5810" t="s">
        <v>11</v>
      </c>
      <c r="E5810" t="s">
        <v>610</v>
      </c>
      <c r="F5810" t="s">
        <v>413</v>
      </c>
      <c r="R5810">
        <v>0</v>
      </c>
      <c r="S5810">
        <v>0</v>
      </c>
      <c r="T5810">
        <v>0</v>
      </c>
      <c r="X5810">
        <v>0</v>
      </c>
      <c r="Y5810">
        <v>500000000</v>
      </c>
      <c r="AA5810" t="s">
        <v>2029</v>
      </c>
    </row>
    <row r="5811" spans="1:27" ht="15" customHeight="1">
      <c r="A5811" s="962" t="s">
        <v>267</v>
      </c>
      <c r="B5811" t="s">
        <v>287</v>
      </c>
      <c r="C5811" t="s">
        <v>13</v>
      </c>
      <c r="D5811" t="s">
        <v>11</v>
      </c>
      <c r="E5811" t="s">
        <v>610</v>
      </c>
      <c r="F5811" t="s">
        <v>413</v>
      </c>
      <c r="R5811">
        <v>0</v>
      </c>
      <c r="S5811">
        <v>0</v>
      </c>
      <c r="T5811">
        <v>0</v>
      </c>
      <c r="X5811">
        <v>0</v>
      </c>
      <c r="Y5811">
        <v>500000000</v>
      </c>
      <c r="AA5811" t="s">
        <v>2029</v>
      </c>
    </row>
    <row r="5812" spans="1:27" ht="15" customHeight="1">
      <c r="A5812" s="962" t="s">
        <v>268</v>
      </c>
      <c r="B5812" t="s">
        <v>296</v>
      </c>
      <c r="C5812" t="s">
        <v>13</v>
      </c>
      <c r="D5812" t="s">
        <v>11</v>
      </c>
      <c r="E5812" t="s">
        <v>610</v>
      </c>
      <c r="F5812" t="s">
        <v>413</v>
      </c>
      <c r="R5812">
        <v>0</v>
      </c>
      <c r="S5812">
        <v>0</v>
      </c>
      <c r="T5812">
        <v>0</v>
      </c>
      <c r="X5812">
        <v>0</v>
      </c>
      <c r="Y5812">
        <v>500000000</v>
      </c>
      <c r="AA5812" t="s">
        <v>2029</v>
      </c>
    </row>
    <row r="5813" spans="1:27" ht="15" customHeight="1">
      <c r="A5813" s="962" t="s">
        <v>268</v>
      </c>
      <c r="B5813" t="s">
        <v>289</v>
      </c>
      <c r="C5813" t="s">
        <v>13</v>
      </c>
      <c r="D5813" t="s">
        <v>11</v>
      </c>
      <c r="E5813" t="s">
        <v>610</v>
      </c>
      <c r="F5813" t="s">
        <v>413</v>
      </c>
      <c r="R5813">
        <v>0</v>
      </c>
      <c r="S5813">
        <v>0</v>
      </c>
      <c r="T5813">
        <v>0</v>
      </c>
      <c r="X5813">
        <v>0</v>
      </c>
      <c r="Y5813">
        <v>500000000</v>
      </c>
      <c r="AA5813" t="s">
        <v>2029</v>
      </c>
    </row>
    <row r="5814" spans="1:27" ht="15" customHeight="1">
      <c r="A5814" s="962" t="s">
        <v>268</v>
      </c>
      <c r="B5814" t="s">
        <v>288</v>
      </c>
      <c r="C5814" t="s">
        <v>13</v>
      </c>
      <c r="D5814" t="s">
        <v>11</v>
      </c>
      <c r="E5814" t="s">
        <v>610</v>
      </c>
      <c r="F5814" t="s">
        <v>413</v>
      </c>
      <c r="R5814">
        <v>0</v>
      </c>
      <c r="S5814">
        <v>0</v>
      </c>
      <c r="T5814">
        <v>0</v>
      </c>
      <c r="X5814">
        <v>0</v>
      </c>
      <c r="Y5814">
        <v>500000000</v>
      </c>
      <c r="AA5814" t="s">
        <v>2029</v>
      </c>
    </row>
    <row r="5815" spans="1:27" ht="15" customHeight="1">
      <c r="A5815" s="962" t="s">
        <v>268</v>
      </c>
      <c r="B5815" t="s">
        <v>287</v>
      </c>
      <c r="C5815" t="s">
        <v>13</v>
      </c>
      <c r="D5815" t="s">
        <v>11</v>
      </c>
      <c r="E5815" t="s">
        <v>610</v>
      </c>
      <c r="F5815" t="s">
        <v>413</v>
      </c>
      <c r="R5815">
        <v>0</v>
      </c>
      <c r="S5815">
        <v>0</v>
      </c>
      <c r="T5815">
        <v>0</v>
      </c>
      <c r="X5815">
        <v>0</v>
      </c>
      <c r="Y5815">
        <v>500000000</v>
      </c>
      <c r="AA5815" t="s">
        <v>2029</v>
      </c>
    </row>
    <row r="5816" spans="1:27" ht="15" customHeight="1">
      <c r="A5816" s="962" t="s">
        <v>269</v>
      </c>
      <c r="B5816" t="s">
        <v>296</v>
      </c>
      <c r="C5816" t="s">
        <v>13</v>
      </c>
      <c r="D5816" t="s">
        <v>11</v>
      </c>
      <c r="E5816" t="s">
        <v>610</v>
      </c>
      <c r="F5816" t="s">
        <v>413</v>
      </c>
      <c r="R5816">
        <v>0</v>
      </c>
      <c r="S5816">
        <v>0</v>
      </c>
      <c r="T5816">
        <v>0</v>
      </c>
      <c r="X5816">
        <v>0</v>
      </c>
      <c r="Y5816">
        <v>500000000</v>
      </c>
      <c r="AA5816" t="s">
        <v>2029</v>
      </c>
    </row>
    <row r="5817" spans="1:27" ht="15" customHeight="1">
      <c r="A5817" s="962" t="s">
        <v>269</v>
      </c>
      <c r="B5817" t="s">
        <v>289</v>
      </c>
      <c r="C5817" t="s">
        <v>13</v>
      </c>
      <c r="D5817" t="s">
        <v>11</v>
      </c>
      <c r="E5817" t="s">
        <v>610</v>
      </c>
      <c r="F5817" t="s">
        <v>413</v>
      </c>
      <c r="R5817">
        <v>0</v>
      </c>
      <c r="S5817">
        <v>0</v>
      </c>
      <c r="T5817">
        <v>0</v>
      </c>
      <c r="X5817">
        <v>0</v>
      </c>
      <c r="Y5817">
        <v>500000000</v>
      </c>
      <c r="AA5817" t="s">
        <v>2029</v>
      </c>
    </row>
    <row r="5818" spans="1:27" ht="15" customHeight="1">
      <c r="A5818" s="962" t="s">
        <v>269</v>
      </c>
      <c r="B5818" t="s">
        <v>288</v>
      </c>
      <c r="C5818" t="s">
        <v>13</v>
      </c>
      <c r="D5818" t="s">
        <v>11</v>
      </c>
      <c r="E5818" t="s">
        <v>610</v>
      </c>
      <c r="F5818" t="s">
        <v>413</v>
      </c>
      <c r="R5818">
        <v>0</v>
      </c>
      <c r="S5818">
        <v>0</v>
      </c>
      <c r="T5818">
        <v>0</v>
      </c>
      <c r="X5818">
        <v>0</v>
      </c>
      <c r="Y5818">
        <v>500000000</v>
      </c>
      <c r="AA5818" t="s">
        <v>2029</v>
      </c>
    </row>
    <row r="5819" spans="1:27" ht="15" customHeight="1">
      <c r="A5819" s="962" t="s">
        <v>269</v>
      </c>
      <c r="B5819" t="s">
        <v>287</v>
      </c>
      <c r="C5819" t="s">
        <v>13</v>
      </c>
      <c r="D5819" t="s">
        <v>11</v>
      </c>
      <c r="E5819" t="s">
        <v>610</v>
      </c>
      <c r="F5819" t="s">
        <v>413</v>
      </c>
      <c r="R5819">
        <v>0</v>
      </c>
      <c r="S5819">
        <v>0</v>
      </c>
      <c r="T5819">
        <v>0</v>
      </c>
      <c r="X5819">
        <v>0</v>
      </c>
      <c r="Y5819">
        <v>500000000</v>
      </c>
      <c r="AA5819" t="s">
        <v>2029</v>
      </c>
    </row>
    <row r="5820" spans="1:27" ht="15" customHeight="1">
      <c r="A5820" s="962" t="s">
        <v>270</v>
      </c>
      <c r="B5820" t="s">
        <v>296</v>
      </c>
      <c r="C5820" t="s">
        <v>13</v>
      </c>
      <c r="D5820" t="s">
        <v>11</v>
      </c>
      <c r="E5820" t="s">
        <v>610</v>
      </c>
      <c r="F5820" t="s">
        <v>413</v>
      </c>
      <c r="R5820">
        <v>0</v>
      </c>
      <c r="S5820">
        <v>0</v>
      </c>
      <c r="T5820">
        <v>0</v>
      </c>
      <c r="X5820">
        <v>0</v>
      </c>
      <c r="Y5820">
        <v>500000000</v>
      </c>
      <c r="AA5820" t="s">
        <v>2029</v>
      </c>
    </row>
    <row r="5821" spans="1:27" ht="15" customHeight="1">
      <c r="A5821" s="962" t="s">
        <v>270</v>
      </c>
      <c r="B5821" t="s">
        <v>289</v>
      </c>
      <c r="C5821" t="s">
        <v>13</v>
      </c>
      <c r="D5821" t="s">
        <v>11</v>
      </c>
      <c r="E5821" t="s">
        <v>610</v>
      </c>
      <c r="F5821" t="s">
        <v>413</v>
      </c>
      <c r="R5821">
        <v>0</v>
      </c>
      <c r="S5821">
        <v>0</v>
      </c>
      <c r="T5821">
        <v>0</v>
      </c>
      <c r="X5821">
        <v>0</v>
      </c>
      <c r="Y5821">
        <v>500000000</v>
      </c>
      <c r="AA5821" t="s">
        <v>2029</v>
      </c>
    </row>
    <row r="5822" spans="1:27" ht="15" customHeight="1">
      <c r="A5822" s="962" t="s">
        <v>270</v>
      </c>
      <c r="B5822" t="s">
        <v>288</v>
      </c>
      <c r="C5822" t="s">
        <v>13</v>
      </c>
      <c r="D5822" t="s">
        <v>11</v>
      </c>
      <c r="E5822" t="s">
        <v>610</v>
      </c>
      <c r="F5822" t="s">
        <v>413</v>
      </c>
      <c r="R5822">
        <v>0</v>
      </c>
      <c r="S5822">
        <v>0</v>
      </c>
      <c r="T5822">
        <v>0</v>
      </c>
      <c r="X5822">
        <v>0</v>
      </c>
      <c r="Y5822">
        <v>500000000</v>
      </c>
      <c r="AA5822" t="s">
        <v>2029</v>
      </c>
    </row>
    <row r="5823" spans="1:27" ht="15" customHeight="1">
      <c r="A5823" s="962" t="s">
        <v>270</v>
      </c>
      <c r="B5823" t="s">
        <v>287</v>
      </c>
      <c r="C5823" t="s">
        <v>13</v>
      </c>
      <c r="D5823" t="s">
        <v>11</v>
      </c>
      <c r="E5823" t="s">
        <v>610</v>
      </c>
      <c r="F5823" t="s">
        <v>413</v>
      </c>
      <c r="R5823">
        <v>0</v>
      </c>
      <c r="S5823">
        <v>0</v>
      </c>
      <c r="T5823">
        <v>0</v>
      </c>
      <c r="X5823">
        <v>0</v>
      </c>
      <c r="Y5823">
        <v>500000000</v>
      </c>
      <c r="AA5823" t="s">
        <v>2029</v>
      </c>
    </row>
    <row r="5824" spans="1:27" ht="15" customHeight="1">
      <c r="A5824" s="962" t="s">
        <v>271</v>
      </c>
      <c r="B5824" t="s">
        <v>297</v>
      </c>
      <c r="C5824" t="s">
        <v>13</v>
      </c>
      <c r="D5824" t="s">
        <v>11</v>
      </c>
      <c r="E5824" t="s">
        <v>610</v>
      </c>
      <c r="F5824" t="s">
        <v>413</v>
      </c>
      <c r="R5824">
        <v>0</v>
      </c>
      <c r="S5824">
        <v>0</v>
      </c>
      <c r="T5824">
        <v>0</v>
      </c>
      <c r="X5824">
        <v>0</v>
      </c>
      <c r="Y5824">
        <v>500000000</v>
      </c>
      <c r="AA5824" t="s">
        <v>2029</v>
      </c>
    </row>
    <row r="5825" spans="1:27" ht="15" customHeight="1">
      <c r="A5825" s="962" t="s">
        <v>271</v>
      </c>
      <c r="B5825" t="s">
        <v>288</v>
      </c>
      <c r="C5825" t="s">
        <v>13</v>
      </c>
      <c r="D5825" t="s">
        <v>11</v>
      </c>
      <c r="E5825" t="s">
        <v>610</v>
      </c>
      <c r="F5825" t="s">
        <v>413</v>
      </c>
      <c r="R5825">
        <v>0</v>
      </c>
      <c r="S5825">
        <v>0</v>
      </c>
      <c r="T5825">
        <v>0</v>
      </c>
      <c r="X5825">
        <v>0</v>
      </c>
      <c r="Y5825">
        <v>500000000</v>
      </c>
      <c r="AA5825" t="s">
        <v>2029</v>
      </c>
    </row>
    <row r="5826" spans="1:27" ht="15" customHeight="1">
      <c r="A5826" s="962" t="s">
        <v>271</v>
      </c>
      <c r="B5826" t="s">
        <v>287</v>
      </c>
      <c r="C5826" t="s">
        <v>13</v>
      </c>
      <c r="D5826" t="s">
        <v>11</v>
      </c>
      <c r="E5826" t="s">
        <v>610</v>
      </c>
      <c r="F5826" t="s">
        <v>413</v>
      </c>
      <c r="R5826">
        <v>0</v>
      </c>
      <c r="S5826">
        <v>0</v>
      </c>
      <c r="T5826">
        <v>0</v>
      </c>
      <c r="X5826">
        <v>0</v>
      </c>
      <c r="Y5826">
        <v>500000000</v>
      </c>
      <c r="AA5826" t="s">
        <v>2029</v>
      </c>
    </row>
    <row r="5827" spans="1:27" ht="15" customHeight="1">
      <c r="A5827" s="962" t="s">
        <v>271</v>
      </c>
      <c r="B5827" t="s">
        <v>299</v>
      </c>
      <c r="C5827" t="s">
        <v>13</v>
      </c>
      <c r="D5827" t="s">
        <v>11</v>
      </c>
      <c r="E5827" t="s">
        <v>610</v>
      </c>
      <c r="F5827" t="s">
        <v>413</v>
      </c>
      <c r="R5827">
        <v>0</v>
      </c>
      <c r="S5827">
        <v>0</v>
      </c>
      <c r="T5827">
        <v>0</v>
      </c>
      <c r="X5827">
        <v>0</v>
      </c>
      <c r="Y5827">
        <v>500000000</v>
      </c>
      <c r="AA5827" t="s">
        <v>2029</v>
      </c>
    </row>
    <row r="5828" spans="1:27" ht="15" customHeight="1">
      <c r="A5828" s="962" t="s">
        <v>271</v>
      </c>
      <c r="B5828" t="s">
        <v>301</v>
      </c>
      <c r="C5828" t="s">
        <v>13</v>
      </c>
      <c r="D5828" t="s">
        <v>11</v>
      </c>
      <c r="E5828" t="s">
        <v>610</v>
      </c>
      <c r="F5828" t="s">
        <v>413</v>
      </c>
      <c r="R5828">
        <v>0</v>
      </c>
      <c r="S5828">
        <v>0</v>
      </c>
      <c r="T5828">
        <v>0</v>
      </c>
      <c r="X5828">
        <v>0</v>
      </c>
      <c r="Y5828">
        <v>500000000</v>
      </c>
      <c r="AA5828" t="s">
        <v>2029</v>
      </c>
    </row>
    <row r="5829" spans="1:27" ht="15" customHeight="1">
      <c r="A5829" s="962" t="s">
        <v>271</v>
      </c>
      <c r="B5829" t="s">
        <v>302</v>
      </c>
      <c r="C5829" t="s">
        <v>13</v>
      </c>
      <c r="D5829" t="s">
        <v>11</v>
      </c>
      <c r="E5829" t="s">
        <v>610</v>
      </c>
      <c r="F5829" t="s">
        <v>413</v>
      </c>
      <c r="R5829">
        <v>0</v>
      </c>
      <c r="S5829">
        <v>0</v>
      </c>
      <c r="T5829">
        <v>0</v>
      </c>
      <c r="X5829">
        <v>0</v>
      </c>
      <c r="Y5829">
        <v>500000000</v>
      </c>
      <c r="AA5829" t="s">
        <v>2029</v>
      </c>
    </row>
    <row r="5830" spans="1:27" ht="15" customHeight="1">
      <c r="A5830" s="962" t="s">
        <v>271</v>
      </c>
      <c r="B5830" t="s">
        <v>303</v>
      </c>
      <c r="C5830" t="s">
        <v>13</v>
      </c>
      <c r="D5830" t="s">
        <v>11</v>
      </c>
      <c r="E5830" t="s">
        <v>610</v>
      </c>
      <c r="F5830" t="s">
        <v>413</v>
      </c>
      <c r="R5830">
        <v>0</v>
      </c>
      <c r="S5830">
        <v>0</v>
      </c>
      <c r="T5830">
        <v>0</v>
      </c>
      <c r="X5830">
        <v>0</v>
      </c>
      <c r="Y5830">
        <v>500000000</v>
      </c>
      <c r="AA5830" t="s">
        <v>2029</v>
      </c>
    </row>
    <row r="5831" spans="1:27" ht="15" customHeight="1">
      <c r="A5831" s="962" t="s">
        <v>271</v>
      </c>
      <c r="B5831" t="s">
        <v>298</v>
      </c>
      <c r="C5831" t="s">
        <v>13</v>
      </c>
      <c r="D5831" t="s">
        <v>11</v>
      </c>
      <c r="E5831" t="s">
        <v>610</v>
      </c>
      <c r="F5831" t="s">
        <v>413</v>
      </c>
      <c r="R5831">
        <v>0</v>
      </c>
      <c r="S5831">
        <v>0</v>
      </c>
      <c r="T5831">
        <v>0</v>
      </c>
      <c r="X5831">
        <v>0</v>
      </c>
      <c r="Y5831">
        <v>500000000</v>
      </c>
      <c r="AA5831" t="s">
        <v>2029</v>
      </c>
    </row>
    <row r="5832" spans="1:27" ht="15" customHeight="1">
      <c r="A5832" s="962" t="s">
        <v>271</v>
      </c>
      <c r="B5832" t="s">
        <v>300</v>
      </c>
      <c r="C5832" t="s">
        <v>13</v>
      </c>
      <c r="D5832" t="s">
        <v>11</v>
      </c>
      <c r="E5832" t="s">
        <v>610</v>
      </c>
      <c r="F5832" t="s">
        <v>413</v>
      </c>
      <c r="R5832">
        <v>0</v>
      </c>
      <c r="S5832">
        <v>0</v>
      </c>
      <c r="T5832">
        <v>0</v>
      </c>
      <c r="X5832">
        <v>0</v>
      </c>
      <c r="Y5832">
        <v>500000000</v>
      </c>
      <c r="AA5832" t="s">
        <v>2029</v>
      </c>
    </row>
    <row r="5833" spans="1:27" ht="15" customHeight="1">
      <c r="A5833" s="962" t="s">
        <v>272</v>
      </c>
      <c r="B5833" t="s">
        <v>296</v>
      </c>
      <c r="C5833" t="s">
        <v>13</v>
      </c>
      <c r="D5833" t="s">
        <v>11</v>
      </c>
      <c r="E5833" t="s">
        <v>610</v>
      </c>
      <c r="F5833" t="s">
        <v>413</v>
      </c>
      <c r="R5833">
        <v>0</v>
      </c>
      <c r="S5833">
        <v>0</v>
      </c>
      <c r="T5833">
        <v>0</v>
      </c>
      <c r="X5833">
        <v>0</v>
      </c>
      <c r="Y5833">
        <v>500000000</v>
      </c>
      <c r="AA5833" t="s">
        <v>2029</v>
      </c>
    </row>
    <row r="5834" spans="1:27" ht="15" customHeight="1">
      <c r="A5834" s="962" t="s">
        <v>272</v>
      </c>
      <c r="B5834" t="s">
        <v>289</v>
      </c>
      <c r="C5834" t="s">
        <v>13</v>
      </c>
      <c r="D5834" t="s">
        <v>11</v>
      </c>
      <c r="E5834" t="s">
        <v>610</v>
      </c>
      <c r="F5834" t="s">
        <v>413</v>
      </c>
      <c r="R5834">
        <v>0</v>
      </c>
      <c r="S5834">
        <v>0</v>
      </c>
      <c r="T5834">
        <v>0</v>
      </c>
      <c r="X5834">
        <v>0</v>
      </c>
      <c r="Y5834">
        <v>500000000</v>
      </c>
      <c r="AA5834" t="s">
        <v>2029</v>
      </c>
    </row>
    <row r="5835" spans="1:27" ht="15" customHeight="1">
      <c r="A5835" s="962" t="s">
        <v>272</v>
      </c>
      <c r="B5835" t="s">
        <v>288</v>
      </c>
      <c r="C5835" t="s">
        <v>13</v>
      </c>
      <c r="D5835" t="s">
        <v>11</v>
      </c>
      <c r="E5835" t="s">
        <v>610</v>
      </c>
      <c r="F5835" t="s">
        <v>413</v>
      </c>
      <c r="R5835">
        <v>0</v>
      </c>
      <c r="S5835">
        <v>0</v>
      </c>
      <c r="T5835">
        <v>0</v>
      </c>
      <c r="X5835">
        <v>0</v>
      </c>
      <c r="Y5835">
        <v>500000000</v>
      </c>
      <c r="AA5835" t="s">
        <v>2029</v>
      </c>
    </row>
    <row r="5836" spans="1:27" ht="15" customHeight="1">
      <c r="A5836" s="962" t="s">
        <v>272</v>
      </c>
      <c r="B5836" t="s">
        <v>287</v>
      </c>
      <c r="C5836" t="s">
        <v>13</v>
      </c>
      <c r="D5836" t="s">
        <v>11</v>
      </c>
      <c r="E5836" t="s">
        <v>610</v>
      </c>
      <c r="F5836" t="s">
        <v>413</v>
      </c>
      <c r="R5836">
        <v>0</v>
      </c>
      <c r="S5836">
        <v>0</v>
      </c>
      <c r="T5836">
        <v>0</v>
      </c>
      <c r="X5836">
        <v>0</v>
      </c>
      <c r="Y5836">
        <v>500000000</v>
      </c>
      <c r="AA5836" t="s">
        <v>2029</v>
      </c>
    </row>
    <row r="5837" spans="1:27" ht="15" customHeight="1">
      <c r="A5837" s="962" t="s">
        <v>273</v>
      </c>
      <c r="B5837" t="s">
        <v>296</v>
      </c>
      <c r="C5837" t="s">
        <v>13</v>
      </c>
      <c r="D5837" t="s">
        <v>11</v>
      </c>
      <c r="E5837" t="s">
        <v>610</v>
      </c>
      <c r="F5837" t="s">
        <v>413</v>
      </c>
      <c r="R5837">
        <v>0</v>
      </c>
      <c r="S5837">
        <v>0</v>
      </c>
      <c r="T5837">
        <v>0</v>
      </c>
      <c r="X5837">
        <v>0</v>
      </c>
      <c r="Y5837">
        <v>500000000</v>
      </c>
      <c r="AA5837" t="s">
        <v>2029</v>
      </c>
    </row>
    <row r="5838" spans="1:27" ht="15" customHeight="1">
      <c r="A5838" s="962" t="s">
        <v>273</v>
      </c>
      <c r="B5838" t="s">
        <v>289</v>
      </c>
      <c r="C5838" t="s">
        <v>13</v>
      </c>
      <c r="D5838" t="s">
        <v>11</v>
      </c>
      <c r="E5838" t="s">
        <v>610</v>
      </c>
      <c r="F5838" t="s">
        <v>413</v>
      </c>
      <c r="R5838">
        <v>0</v>
      </c>
      <c r="S5838">
        <v>0</v>
      </c>
      <c r="T5838">
        <v>0</v>
      </c>
      <c r="X5838">
        <v>0</v>
      </c>
      <c r="Y5838">
        <v>500000000</v>
      </c>
      <c r="AA5838" t="s">
        <v>2029</v>
      </c>
    </row>
    <row r="5839" spans="1:27" ht="15" customHeight="1">
      <c r="A5839" s="962" t="s">
        <v>273</v>
      </c>
      <c r="B5839" t="s">
        <v>288</v>
      </c>
      <c r="C5839" t="s">
        <v>13</v>
      </c>
      <c r="D5839" t="s">
        <v>11</v>
      </c>
      <c r="E5839" t="s">
        <v>610</v>
      </c>
      <c r="F5839" t="s">
        <v>413</v>
      </c>
      <c r="R5839">
        <v>0</v>
      </c>
      <c r="S5839">
        <v>0</v>
      </c>
      <c r="T5839">
        <v>0</v>
      </c>
      <c r="X5839">
        <v>0</v>
      </c>
      <c r="Y5839">
        <v>500000000</v>
      </c>
      <c r="AA5839" t="s">
        <v>2029</v>
      </c>
    </row>
    <row r="5840" spans="1:27" ht="15" customHeight="1">
      <c r="A5840" s="962" t="s">
        <v>273</v>
      </c>
      <c r="B5840" t="s">
        <v>287</v>
      </c>
      <c r="C5840" t="s">
        <v>13</v>
      </c>
      <c r="D5840" t="s">
        <v>11</v>
      </c>
      <c r="E5840" t="s">
        <v>610</v>
      </c>
      <c r="F5840" t="s">
        <v>413</v>
      </c>
      <c r="R5840">
        <v>0</v>
      </c>
      <c r="S5840">
        <v>0</v>
      </c>
      <c r="T5840">
        <v>0</v>
      </c>
      <c r="X5840">
        <v>0</v>
      </c>
      <c r="Y5840">
        <v>500000000</v>
      </c>
      <c r="AA5840" t="s">
        <v>2029</v>
      </c>
    </row>
    <row r="5841" spans="1:27" ht="15" customHeight="1">
      <c r="A5841" s="962" t="s">
        <v>274</v>
      </c>
      <c r="B5841" t="s">
        <v>283</v>
      </c>
      <c r="C5841" t="s">
        <v>13</v>
      </c>
      <c r="D5841" t="s">
        <v>11</v>
      </c>
      <c r="E5841" t="s">
        <v>610</v>
      </c>
      <c r="F5841" t="s">
        <v>413</v>
      </c>
      <c r="R5841">
        <v>0</v>
      </c>
      <c r="U5841">
        <v>0</v>
      </c>
      <c r="V5841">
        <v>0</v>
      </c>
      <c r="X5841">
        <v>0</v>
      </c>
      <c r="Y5841">
        <v>500000000</v>
      </c>
      <c r="Z5841">
        <v>0</v>
      </c>
      <c r="AA5841" t="s">
        <v>2028</v>
      </c>
    </row>
    <row r="5842" spans="1:27" ht="15" customHeight="1">
      <c r="A5842" s="962" t="s">
        <v>277</v>
      </c>
      <c r="B5842" t="s">
        <v>246</v>
      </c>
      <c r="C5842" t="s">
        <v>13</v>
      </c>
      <c r="D5842" t="s">
        <v>11</v>
      </c>
      <c r="E5842" t="s">
        <v>610</v>
      </c>
      <c r="F5842" t="s">
        <v>413</v>
      </c>
      <c r="R5842">
        <v>0</v>
      </c>
      <c r="S5842">
        <v>0</v>
      </c>
      <c r="T5842">
        <v>500000000</v>
      </c>
      <c r="X5842">
        <v>0</v>
      </c>
      <c r="Y5842">
        <v>500000000</v>
      </c>
      <c r="AA5842" t="s">
        <v>2027</v>
      </c>
    </row>
    <row r="5843" spans="1:27" ht="15" customHeight="1">
      <c r="A5843" s="962" t="s">
        <v>277</v>
      </c>
      <c r="B5843" t="s">
        <v>244</v>
      </c>
      <c r="C5843" t="s">
        <v>13</v>
      </c>
      <c r="D5843" t="s">
        <v>11</v>
      </c>
      <c r="E5843" t="s">
        <v>610</v>
      </c>
      <c r="F5843" t="s">
        <v>413</v>
      </c>
      <c r="G5843" t="s">
        <v>656</v>
      </c>
      <c r="I5843" t="s">
        <v>428</v>
      </c>
      <c r="K5843" t="s">
        <v>333</v>
      </c>
      <c r="L5843" t="s">
        <v>277</v>
      </c>
      <c r="M5843" t="s">
        <v>66</v>
      </c>
      <c r="O5843" t="s">
        <v>365</v>
      </c>
      <c r="P5843" t="s">
        <v>336</v>
      </c>
      <c r="Q5843" t="s">
        <v>337</v>
      </c>
      <c r="R5843">
        <v>51.7</v>
      </c>
      <c r="U5843">
        <v>51.69</v>
      </c>
      <c r="V5843">
        <v>2.58</v>
      </c>
      <c r="W5843">
        <v>0.1</v>
      </c>
      <c r="X5843">
        <v>0</v>
      </c>
      <c r="Y5843">
        <v>500000000</v>
      </c>
      <c r="Z5843">
        <v>0</v>
      </c>
      <c r="AA5843" t="s">
        <v>2028</v>
      </c>
    </row>
    <row r="5844" spans="1:27" ht="15" customHeight="1">
      <c r="A5844" s="962" t="s">
        <v>278</v>
      </c>
      <c r="B5844" t="s">
        <v>252</v>
      </c>
      <c r="C5844" t="s">
        <v>13</v>
      </c>
      <c r="D5844" t="s">
        <v>11</v>
      </c>
      <c r="E5844" t="s">
        <v>610</v>
      </c>
      <c r="F5844" t="s">
        <v>413</v>
      </c>
      <c r="J5844" t="s">
        <v>340</v>
      </c>
      <c r="L5844" t="s">
        <v>252</v>
      </c>
      <c r="R5844">
        <v>0</v>
      </c>
      <c r="U5844">
        <v>0</v>
      </c>
      <c r="V5844">
        <v>0</v>
      </c>
      <c r="X5844">
        <v>0</v>
      </c>
      <c r="Y5844">
        <v>500000000</v>
      </c>
      <c r="Z5844">
        <v>0</v>
      </c>
      <c r="AA5844" t="s">
        <v>2028</v>
      </c>
    </row>
    <row r="5845" spans="1:27" ht="15" customHeight="1">
      <c r="A5845" s="962" t="s">
        <v>278</v>
      </c>
      <c r="B5845" t="s">
        <v>247</v>
      </c>
      <c r="C5845" t="s">
        <v>13</v>
      </c>
      <c r="D5845" t="s">
        <v>11</v>
      </c>
      <c r="E5845" t="s">
        <v>610</v>
      </c>
      <c r="F5845" t="s">
        <v>413</v>
      </c>
      <c r="O5845" t="s">
        <v>361</v>
      </c>
      <c r="P5845" t="s">
        <v>868</v>
      </c>
      <c r="Q5845" t="s">
        <v>869</v>
      </c>
      <c r="R5845">
        <v>16.3</v>
      </c>
      <c r="X5845">
        <v>0</v>
      </c>
      <c r="Y5845">
        <v>500000000</v>
      </c>
      <c r="AA5845" t="s">
        <v>2025</v>
      </c>
    </row>
    <row r="5846" spans="1:27" ht="15" customHeight="1">
      <c r="A5846" s="962" t="s">
        <v>278</v>
      </c>
      <c r="B5846" t="s">
        <v>251</v>
      </c>
      <c r="C5846" t="s">
        <v>13</v>
      </c>
      <c r="D5846" t="s">
        <v>11</v>
      </c>
      <c r="E5846" t="s">
        <v>610</v>
      </c>
      <c r="F5846" t="s">
        <v>413</v>
      </c>
      <c r="R5846">
        <v>0</v>
      </c>
      <c r="X5846">
        <v>0</v>
      </c>
      <c r="Y5846">
        <v>500000000</v>
      </c>
      <c r="AA5846" t="s">
        <v>2025</v>
      </c>
    </row>
    <row r="5847" spans="1:27" ht="15" customHeight="1">
      <c r="A5847" s="962" t="s">
        <v>279</v>
      </c>
      <c r="B5847" t="s">
        <v>254</v>
      </c>
      <c r="C5847" t="s">
        <v>13</v>
      </c>
      <c r="D5847" t="s">
        <v>11</v>
      </c>
      <c r="E5847" t="s">
        <v>610</v>
      </c>
      <c r="F5847" t="s">
        <v>413</v>
      </c>
      <c r="O5847" t="s">
        <v>361</v>
      </c>
      <c r="P5847" t="s">
        <v>868</v>
      </c>
      <c r="Q5847" t="s">
        <v>869</v>
      </c>
      <c r="R5847">
        <v>34.1</v>
      </c>
      <c r="X5847">
        <v>0</v>
      </c>
      <c r="Y5847">
        <v>500000000</v>
      </c>
      <c r="AA5847" t="s">
        <v>2025</v>
      </c>
    </row>
    <row r="5848" spans="1:27" ht="15" customHeight="1">
      <c r="A5848" s="962" t="s">
        <v>279</v>
      </c>
      <c r="B5848" t="s">
        <v>253</v>
      </c>
      <c r="C5848" t="s">
        <v>13</v>
      </c>
      <c r="D5848" t="s">
        <v>11</v>
      </c>
      <c r="E5848" t="s">
        <v>610</v>
      </c>
      <c r="F5848" t="s">
        <v>413</v>
      </c>
      <c r="G5848" t="s">
        <v>657</v>
      </c>
      <c r="I5848" t="s">
        <v>415</v>
      </c>
      <c r="K5848" t="s">
        <v>333</v>
      </c>
      <c r="L5848" t="s">
        <v>253</v>
      </c>
      <c r="M5848" t="s">
        <v>67</v>
      </c>
      <c r="O5848" t="s">
        <v>335</v>
      </c>
      <c r="P5848" t="s">
        <v>336</v>
      </c>
      <c r="Q5848" t="s">
        <v>337</v>
      </c>
      <c r="R5848">
        <v>6.93</v>
      </c>
      <c r="U5848">
        <v>6.93</v>
      </c>
      <c r="V5848">
        <v>0.35</v>
      </c>
      <c r="W5848">
        <v>0.1</v>
      </c>
      <c r="X5848">
        <v>0</v>
      </c>
      <c r="Y5848">
        <v>500000000</v>
      </c>
      <c r="Z5848">
        <v>0</v>
      </c>
      <c r="AA5848" t="s">
        <v>2028</v>
      </c>
    </row>
    <row r="5849" spans="1:27" ht="15" customHeight="1">
      <c r="A5849" s="962" t="s">
        <v>279</v>
      </c>
      <c r="B5849" t="s">
        <v>251</v>
      </c>
      <c r="C5849" t="s">
        <v>13</v>
      </c>
      <c r="D5849" t="s">
        <v>11</v>
      </c>
      <c r="E5849" t="s">
        <v>610</v>
      </c>
      <c r="F5849" t="s">
        <v>413</v>
      </c>
      <c r="G5849" t="s">
        <v>429</v>
      </c>
      <c r="I5849" t="s">
        <v>415</v>
      </c>
      <c r="K5849" t="s">
        <v>333</v>
      </c>
      <c r="L5849" t="s">
        <v>253</v>
      </c>
      <c r="M5849" t="s">
        <v>67</v>
      </c>
      <c r="O5849" t="s">
        <v>335</v>
      </c>
      <c r="P5849" t="s">
        <v>336</v>
      </c>
      <c r="Q5849" t="s">
        <v>337</v>
      </c>
      <c r="R5849">
        <v>6.93</v>
      </c>
      <c r="X5849">
        <v>0</v>
      </c>
      <c r="Y5849">
        <v>500000000</v>
      </c>
      <c r="AA5849" t="s">
        <v>2025</v>
      </c>
    </row>
    <row r="5850" spans="1:27" ht="15" customHeight="1">
      <c r="A5850" s="962" t="s">
        <v>279</v>
      </c>
      <c r="B5850" t="s">
        <v>255</v>
      </c>
      <c r="C5850" t="s">
        <v>13</v>
      </c>
      <c r="D5850" t="s">
        <v>11</v>
      </c>
      <c r="E5850" t="s">
        <v>610</v>
      </c>
      <c r="F5850" t="s">
        <v>413</v>
      </c>
      <c r="H5850" t="s">
        <v>852</v>
      </c>
      <c r="I5850" t="s">
        <v>853</v>
      </c>
      <c r="J5850" t="s">
        <v>848</v>
      </c>
      <c r="K5850" t="s">
        <v>854</v>
      </c>
      <c r="L5850" t="s">
        <v>855</v>
      </c>
      <c r="M5850" t="s">
        <v>55</v>
      </c>
      <c r="O5850" t="s">
        <v>361</v>
      </c>
      <c r="P5850" t="s">
        <v>851</v>
      </c>
      <c r="Q5850" t="s">
        <v>337</v>
      </c>
      <c r="R5850">
        <v>0.6</v>
      </c>
      <c r="X5850">
        <v>0</v>
      </c>
      <c r="Y5850">
        <v>500000000</v>
      </c>
      <c r="AA5850" t="s">
        <v>2025</v>
      </c>
    </row>
    <row r="5851" spans="1:27" ht="15" customHeight="1">
      <c r="A5851" s="962" t="s">
        <v>280</v>
      </c>
      <c r="B5851" t="s">
        <v>257</v>
      </c>
      <c r="C5851" t="s">
        <v>13</v>
      </c>
      <c r="D5851" t="s">
        <v>11</v>
      </c>
      <c r="E5851" t="s">
        <v>610</v>
      </c>
      <c r="F5851" t="s">
        <v>413</v>
      </c>
      <c r="H5851" t="s">
        <v>922</v>
      </c>
      <c r="I5851" t="s">
        <v>418</v>
      </c>
      <c r="J5851" t="s">
        <v>923</v>
      </c>
      <c r="K5851" t="s">
        <v>854</v>
      </c>
      <c r="L5851" t="s">
        <v>924</v>
      </c>
      <c r="M5851" t="s">
        <v>60</v>
      </c>
      <c r="O5851" t="s">
        <v>361</v>
      </c>
      <c r="P5851" t="s">
        <v>851</v>
      </c>
      <c r="Q5851" t="s">
        <v>337</v>
      </c>
      <c r="R5851">
        <v>11.3</v>
      </c>
      <c r="X5851">
        <v>0</v>
      </c>
      <c r="Y5851">
        <v>500000000</v>
      </c>
      <c r="AA5851" t="s">
        <v>2025</v>
      </c>
    </row>
    <row r="5852" spans="1:27" ht="15" customHeight="1">
      <c r="A5852" s="962" t="s">
        <v>280</v>
      </c>
      <c r="B5852" t="s">
        <v>259</v>
      </c>
      <c r="C5852" t="s">
        <v>13</v>
      </c>
      <c r="D5852" t="s">
        <v>11</v>
      </c>
      <c r="E5852" t="s">
        <v>610</v>
      </c>
      <c r="F5852" t="s">
        <v>413</v>
      </c>
      <c r="H5852" t="s">
        <v>925</v>
      </c>
      <c r="I5852" t="s">
        <v>418</v>
      </c>
      <c r="J5852" t="s">
        <v>923</v>
      </c>
      <c r="K5852" t="s">
        <v>854</v>
      </c>
      <c r="L5852" t="s">
        <v>926</v>
      </c>
      <c r="M5852" t="s">
        <v>60</v>
      </c>
      <c r="O5852" t="s">
        <v>361</v>
      </c>
      <c r="P5852" t="s">
        <v>851</v>
      </c>
      <c r="Q5852" t="s">
        <v>337</v>
      </c>
      <c r="R5852">
        <v>19.7</v>
      </c>
      <c r="X5852">
        <v>0</v>
      </c>
      <c r="Y5852">
        <v>500000000</v>
      </c>
      <c r="AA5852" t="s">
        <v>2025</v>
      </c>
    </row>
    <row r="5853" spans="1:27" ht="15" customHeight="1">
      <c r="A5853" s="962" t="s">
        <v>280</v>
      </c>
      <c r="B5853" t="s">
        <v>260</v>
      </c>
      <c r="C5853" t="s">
        <v>13</v>
      </c>
      <c r="D5853" t="s">
        <v>11</v>
      </c>
      <c r="E5853" t="s">
        <v>610</v>
      </c>
      <c r="F5853" t="s">
        <v>413</v>
      </c>
      <c r="R5853">
        <v>0</v>
      </c>
      <c r="X5853">
        <v>0</v>
      </c>
      <c r="Y5853">
        <v>500000000</v>
      </c>
      <c r="AA5853" t="s">
        <v>2025</v>
      </c>
    </row>
    <row r="5854" spans="1:27" ht="15" customHeight="1">
      <c r="A5854" s="962" t="s">
        <v>281</v>
      </c>
      <c r="B5854" t="s">
        <v>262</v>
      </c>
      <c r="C5854" t="s">
        <v>13</v>
      </c>
      <c r="D5854" t="s">
        <v>11</v>
      </c>
      <c r="E5854" t="s">
        <v>610</v>
      </c>
      <c r="F5854" t="s">
        <v>413</v>
      </c>
      <c r="L5854" t="s">
        <v>2002</v>
      </c>
      <c r="O5854" t="s">
        <v>361</v>
      </c>
      <c r="P5854" t="s">
        <v>868</v>
      </c>
      <c r="Q5854" t="s">
        <v>869</v>
      </c>
      <c r="R5854">
        <v>0</v>
      </c>
      <c r="S5854">
        <v>0</v>
      </c>
      <c r="T5854">
        <v>500000000</v>
      </c>
      <c r="X5854">
        <v>0</v>
      </c>
      <c r="Y5854">
        <v>500000000</v>
      </c>
      <c r="AA5854" t="s">
        <v>2027</v>
      </c>
    </row>
    <row r="5855" spans="1:27" ht="15" customHeight="1">
      <c r="A5855" s="962" t="s">
        <v>281</v>
      </c>
      <c r="B5855" t="s">
        <v>261</v>
      </c>
      <c r="C5855" t="s">
        <v>13</v>
      </c>
      <c r="D5855" t="s">
        <v>11</v>
      </c>
      <c r="E5855" t="s">
        <v>610</v>
      </c>
      <c r="F5855" t="s">
        <v>413</v>
      </c>
      <c r="R5855">
        <v>0</v>
      </c>
      <c r="S5855">
        <v>0</v>
      </c>
      <c r="T5855">
        <v>500000000</v>
      </c>
      <c r="X5855">
        <v>0</v>
      </c>
      <c r="Y5855">
        <v>500000000</v>
      </c>
      <c r="AA5855" t="s">
        <v>2027</v>
      </c>
    </row>
    <row r="5856" spans="1:27" ht="15" customHeight="1">
      <c r="A5856" s="962" t="s">
        <v>282</v>
      </c>
      <c r="B5856" t="s">
        <v>263</v>
      </c>
      <c r="C5856" t="s">
        <v>13</v>
      </c>
      <c r="D5856" t="s">
        <v>11</v>
      </c>
      <c r="E5856" t="s">
        <v>610</v>
      </c>
      <c r="F5856" t="s">
        <v>413</v>
      </c>
      <c r="O5856" t="s">
        <v>361</v>
      </c>
      <c r="P5856" t="s">
        <v>868</v>
      </c>
      <c r="Q5856" t="s">
        <v>869</v>
      </c>
      <c r="R5856">
        <v>0</v>
      </c>
      <c r="S5856">
        <v>0</v>
      </c>
      <c r="T5856">
        <v>500000000</v>
      </c>
      <c r="X5856">
        <v>0</v>
      </c>
      <c r="Y5856">
        <v>500000000</v>
      </c>
      <c r="AA5856" t="s">
        <v>2027</v>
      </c>
    </row>
    <row r="5857" spans="1:27" ht="15" customHeight="1">
      <c r="A5857" s="962" t="s">
        <v>283</v>
      </c>
      <c r="B5857" t="s">
        <v>265</v>
      </c>
      <c r="C5857" t="s">
        <v>13</v>
      </c>
      <c r="D5857" t="s">
        <v>11</v>
      </c>
      <c r="E5857" t="s">
        <v>610</v>
      </c>
      <c r="F5857" t="s">
        <v>413</v>
      </c>
      <c r="O5857" t="s">
        <v>361</v>
      </c>
      <c r="P5857" t="s">
        <v>868</v>
      </c>
      <c r="Q5857" t="s">
        <v>869</v>
      </c>
      <c r="R5857">
        <v>0</v>
      </c>
      <c r="S5857">
        <v>0</v>
      </c>
      <c r="T5857">
        <v>0</v>
      </c>
      <c r="X5857">
        <v>0</v>
      </c>
      <c r="Y5857">
        <v>500000000</v>
      </c>
      <c r="AA5857" t="s">
        <v>2029</v>
      </c>
    </row>
    <row r="5858" spans="1:27" ht="15" customHeight="1">
      <c r="A5858" s="962" t="s">
        <v>283</v>
      </c>
      <c r="B5858" t="s">
        <v>266</v>
      </c>
      <c r="C5858" t="s">
        <v>13</v>
      </c>
      <c r="D5858" t="s">
        <v>11</v>
      </c>
      <c r="E5858" t="s">
        <v>610</v>
      </c>
      <c r="F5858" t="s">
        <v>413</v>
      </c>
      <c r="O5858" t="s">
        <v>361</v>
      </c>
      <c r="P5858" t="s">
        <v>868</v>
      </c>
      <c r="Q5858" t="s">
        <v>869</v>
      </c>
      <c r="R5858">
        <v>0</v>
      </c>
      <c r="S5858">
        <v>0</v>
      </c>
      <c r="T5858">
        <v>0</v>
      </c>
      <c r="X5858">
        <v>0</v>
      </c>
      <c r="Y5858">
        <v>500000000</v>
      </c>
      <c r="AA5858" t="s">
        <v>2029</v>
      </c>
    </row>
    <row r="5859" spans="1:27" ht="15" customHeight="1">
      <c r="A5859" s="962" t="s">
        <v>283</v>
      </c>
      <c r="B5859" t="s">
        <v>264</v>
      </c>
      <c r="C5859" t="s">
        <v>13</v>
      </c>
      <c r="D5859" t="s">
        <v>11</v>
      </c>
      <c r="E5859" t="s">
        <v>610</v>
      </c>
      <c r="F5859" t="s">
        <v>413</v>
      </c>
      <c r="R5859">
        <v>0</v>
      </c>
      <c r="X5859">
        <v>0</v>
      </c>
      <c r="Y5859">
        <v>500000000</v>
      </c>
      <c r="AA5859" t="s">
        <v>2025</v>
      </c>
    </row>
    <row r="5860" spans="1:27" ht="15" customHeight="1">
      <c r="A5860" s="962" t="s">
        <v>284</v>
      </c>
      <c r="B5860" t="s">
        <v>269</v>
      </c>
      <c r="C5860" t="s">
        <v>13</v>
      </c>
      <c r="D5860" t="s">
        <v>11</v>
      </c>
      <c r="E5860" t="s">
        <v>610</v>
      </c>
      <c r="F5860" t="s">
        <v>413</v>
      </c>
      <c r="R5860">
        <v>0</v>
      </c>
      <c r="S5860">
        <v>0</v>
      </c>
      <c r="T5860">
        <v>0</v>
      </c>
      <c r="X5860">
        <v>0</v>
      </c>
      <c r="Y5860">
        <v>500000000</v>
      </c>
      <c r="AA5860" t="s">
        <v>2029</v>
      </c>
    </row>
    <row r="5861" spans="1:27" ht="15" customHeight="1">
      <c r="A5861" s="962" t="s">
        <v>284</v>
      </c>
      <c r="B5861" t="s">
        <v>267</v>
      </c>
      <c r="C5861" t="s">
        <v>13</v>
      </c>
      <c r="D5861" t="s">
        <v>11</v>
      </c>
      <c r="E5861" t="s">
        <v>610</v>
      </c>
      <c r="F5861" t="s">
        <v>413</v>
      </c>
      <c r="R5861">
        <v>0</v>
      </c>
      <c r="S5861">
        <v>0</v>
      </c>
      <c r="T5861">
        <v>0</v>
      </c>
      <c r="X5861">
        <v>0</v>
      </c>
      <c r="Y5861">
        <v>500000000</v>
      </c>
      <c r="AA5861" t="s">
        <v>2029</v>
      </c>
    </row>
    <row r="5862" spans="1:27" ht="15" customHeight="1">
      <c r="A5862" s="962" t="s">
        <v>284</v>
      </c>
      <c r="B5862" t="s">
        <v>268</v>
      </c>
      <c r="C5862" t="s">
        <v>13</v>
      </c>
      <c r="D5862" t="s">
        <v>11</v>
      </c>
      <c r="E5862" t="s">
        <v>610</v>
      </c>
      <c r="F5862" t="s">
        <v>413</v>
      </c>
      <c r="R5862">
        <v>0</v>
      </c>
      <c r="S5862">
        <v>0</v>
      </c>
      <c r="T5862">
        <v>0</v>
      </c>
      <c r="X5862">
        <v>0</v>
      </c>
      <c r="Y5862">
        <v>500000000</v>
      </c>
      <c r="AA5862" t="s">
        <v>2029</v>
      </c>
    </row>
    <row r="5863" spans="1:27" ht="15" customHeight="1">
      <c r="A5863" s="962" t="s">
        <v>285</v>
      </c>
      <c r="B5863" t="s">
        <v>271</v>
      </c>
      <c r="C5863" t="s">
        <v>13</v>
      </c>
      <c r="D5863" t="s">
        <v>11</v>
      </c>
      <c r="E5863" t="s">
        <v>610</v>
      </c>
      <c r="F5863" t="s">
        <v>413</v>
      </c>
      <c r="R5863">
        <v>0</v>
      </c>
      <c r="S5863">
        <v>0</v>
      </c>
      <c r="T5863">
        <v>0</v>
      </c>
      <c r="X5863">
        <v>0</v>
      </c>
      <c r="Y5863">
        <v>500000000</v>
      </c>
      <c r="AA5863" t="s">
        <v>2029</v>
      </c>
    </row>
    <row r="5864" spans="1:27" ht="15" customHeight="1">
      <c r="A5864" s="962" t="s">
        <v>285</v>
      </c>
      <c r="B5864" t="s">
        <v>270</v>
      </c>
      <c r="C5864" t="s">
        <v>13</v>
      </c>
      <c r="D5864" t="s">
        <v>11</v>
      </c>
      <c r="E5864" t="s">
        <v>610</v>
      </c>
      <c r="F5864" t="s">
        <v>413</v>
      </c>
      <c r="R5864">
        <v>0</v>
      </c>
      <c r="S5864">
        <v>0</v>
      </c>
      <c r="T5864">
        <v>0</v>
      </c>
      <c r="X5864">
        <v>0</v>
      </c>
      <c r="Y5864">
        <v>500000000</v>
      </c>
      <c r="AA5864" t="s">
        <v>2029</v>
      </c>
    </row>
    <row r="5865" spans="1:27" ht="15" customHeight="1">
      <c r="A5865" s="962" t="s">
        <v>286</v>
      </c>
      <c r="B5865" t="s">
        <v>273</v>
      </c>
      <c r="C5865" t="s">
        <v>13</v>
      </c>
      <c r="D5865" t="s">
        <v>11</v>
      </c>
      <c r="E5865" t="s">
        <v>610</v>
      </c>
      <c r="F5865" t="s">
        <v>413</v>
      </c>
      <c r="R5865">
        <v>0</v>
      </c>
      <c r="S5865">
        <v>0</v>
      </c>
      <c r="T5865">
        <v>0</v>
      </c>
      <c r="X5865">
        <v>0</v>
      </c>
      <c r="Y5865">
        <v>500000000</v>
      </c>
      <c r="AA5865" t="s">
        <v>2029</v>
      </c>
    </row>
    <row r="5866" spans="1:27" ht="15" customHeight="1">
      <c r="A5866" s="962" t="s">
        <v>286</v>
      </c>
      <c r="B5866" t="s">
        <v>272</v>
      </c>
      <c r="C5866" t="s">
        <v>13</v>
      </c>
      <c r="D5866" t="s">
        <v>11</v>
      </c>
      <c r="E5866" t="s">
        <v>610</v>
      </c>
      <c r="F5866" t="s">
        <v>413</v>
      </c>
      <c r="R5866">
        <v>0</v>
      </c>
      <c r="S5866">
        <v>0</v>
      </c>
      <c r="T5866">
        <v>0</v>
      </c>
      <c r="X5866">
        <v>0</v>
      </c>
      <c r="Y5866">
        <v>500000000</v>
      </c>
      <c r="AA5866" t="s">
        <v>2029</v>
      </c>
    </row>
    <row r="5867" spans="1:27" ht="15" customHeight="1">
      <c r="A5867" s="962" t="s">
        <v>320</v>
      </c>
      <c r="B5867" t="s">
        <v>257</v>
      </c>
      <c r="C5867" t="s">
        <v>13</v>
      </c>
      <c r="D5867" t="s">
        <v>11</v>
      </c>
      <c r="E5867" t="s">
        <v>610</v>
      </c>
      <c r="F5867" t="s">
        <v>413</v>
      </c>
      <c r="H5867" t="s">
        <v>658</v>
      </c>
      <c r="I5867" t="s">
        <v>353</v>
      </c>
      <c r="K5867" t="s">
        <v>333</v>
      </c>
      <c r="L5867" t="s">
        <v>370</v>
      </c>
      <c r="M5867" t="s">
        <v>59</v>
      </c>
      <c r="O5867" t="s">
        <v>335</v>
      </c>
      <c r="P5867" t="s">
        <v>336</v>
      </c>
      <c r="Q5867" t="s">
        <v>337</v>
      </c>
      <c r="R5867">
        <v>6.26</v>
      </c>
      <c r="U5867">
        <v>6.26</v>
      </c>
      <c r="V5867">
        <v>0.31</v>
      </c>
      <c r="W5867">
        <v>0.1</v>
      </c>
      <c r="X5867">
        <v>0</v>
      </c>
      <c r="Y5867">
        <v>500000000</v>
      </c>
      <c r="Z5867">
        <v>0</v>
      </c>
      <c r="AA5867" t="s">
        <v>2028</v>
      </c>
    </row>
    <row r="5868" spans="1:27" ht="15" customHeight="1">
      <c r="A5868" s="962" t="s">
        <v>320</v>
      </c>
      <c r="B5868" t="s">
        <v>259</v>
      </c>
      <c r="C5868" t="s">
        <v>13</v>
      </c>
      <c r="D5868" t="s">
        <v>11</v>
      </c>
      <c r="E5868" t="s">
        <v>610</v>
      </c>
      <c r="F5868" t="s">
        <v>413</v>
      </c>
      <c r="H5868" t="s">
        <v>659</v>
      </c>
      <c r="I5868" t="s">
        <v>353</v>
      </c>
      <c r="K5868" t="s">
        <v>333</v>
      </c>
      <c r="L5868" t="s">
        <v>372</v>
      </c>
      <c r="M5868" t="s">
        <v>59</v>
      </c>
      <c r="O5868" t="s">
        <v>335</v>
      </c>
      <c r="P5868" t="s">
        <v>336</v>
      </c>
      <c r="Q5868" t="s">
        <v>337</v>
      </c>
      <c r="R5868">
        <v>76</v>
      </c>
      <c r="U5868">
        <v>76.010000000000005</v>
      </c>
      <c r="V5868">
        <v>3.8</v>
      </c>
      <c r="W5868">
        <v>0.1</v>
      </c>
      <c r="X5868">
        <v>0</v>
      </c>
      <c r="Y5868">
        <v>500000000</v>
      </c>
      <c r="Z5868">
        <v>0</v>
      </c>
      <c r="AA5868" t="s">
        <v>2028</v>
      </c>
    </row>
    <row r="5869" spans="1:27" ht="15" customHeight="1">
      <c r="A5869" s="962" t="s">
        <v>320</v>
      </c>
      <c r="B5869" t="s">
        <v>246</v>
      </c>
      <c r="C5869" t="s">
        <v>13</v>
      </c>
      <c r="D5869" t="s">
        <v>11</v>
      </c>
      <c r="E5869" t="s">
        <v>610</v>
      </c>
      <c r="F5869" t="s">
        <v>413</v>
      </c>
      <c r="R5869">
        <v>0</v>
      </c>
      <c r="S5869">
        <v>0</v>
      </c>
      <c r="T5869">
        <v>500000000</v>
      </c>
      <c r="X5869">
        <v>0</v>
      </c>
      <c r="Y5869">
        <v>500000000</v>
      </c>
      <c r="AA5869" t="s">
        <v>2027</v>
      </c>
    </row>
    <row r="5870" spans="1:27" ht="15" customHeight="1">
      <c r="A5870" s="962" t="s">
        <v>320</v>
      </c>
      <c r="B5870" t="s">
        <v>261</v>
      </c>
      <c r="C5870" t="s">
        <v>13</v>
      </c>
      <c r="D5870" t="s">
        <v>11</v>
      </c>
      <c r="E5870" t="s">
        <v>610</v>
      </c>
      <c r="F5870" t="s">
        <v>413</v>
      </c>
      <c r="R5870">
        <v>0</v>
      </c>
      <c r="S5870">
        <v>0</v>
      </c>
      <c r="T5870">
        <v>500000000</v>
      </c>
      <c r="X5870">
        <v>0</v>
      </c>
      <c r="Y5870">
        <v>500000000</v>
      </c>
      <c r="AA5870" t="s">
        <v>2027</v>
      </c>
    </row>
    <row r="5871" spans="1:27" ht="15" customHeight="1">
      <c r="A5871" s="962" t="s">
        <v>320</v>
      </c>
      <c r="B5871" t="s">
        <v>262</v>
      </c>
      <c r="C5871" t="s">
        <v>13</v>
      </c>
      <c r="D5871" t="s">
        <v>11</v>
      </c>
      <c r="E5871" t="s">
        <v>610</v>
      </c>
      <c r="F5871" t="s">
        <v>413</v>
      </c>
      <c r="R5871">
        <v>0</v>
      </c>
      <c r="S5871">
        <v>0</v>
      </c>
      <c r="T5871">
        <v>500000000</v>
      </c>
      <c r="X5871">
        <v>0</v>
      </c>
      <c r="Y5871">
        <v>500000000</v>
      </c>
      <c r="AA5871" t="s">
        <v>2027</v>
      </c>
    </row>
    <row r="5872" spans="1:27" ht="15" customHeight="1">
      <c r="A5872" s="962" t="s">
        <v>320</v>
      </c>
      <c r="B5872" t="s">
        <v>263</v>
      </c>
      <c r="C5872" t="s">
        <v>13</v>
      </c>
      <c r="D5872" t="s">
        <v>11</v>
      </c>
      <c r="E5872" t="s">
        <v>610</v>
      </c>
      <c r="F5872" t="s">
        <v>413</v>
      </c>
      <c r="R5872">
        <v>0</v>
      </c>
      <c r="S5872">
        <v>0</v>
      </c>
      <c r="T5872">
        <v>500000000</v>
      </c>
      <c r="X5872">
        <v>0</v>
      </c>
      <c r="Y5872">
        <v>500000000</v>
      </c>
      <c r="AA5872" t="s">
        <v>2027</v>
      </c>
    </row>
    <row r="5873" spans="1:27" ht="15" customHeight="1">
      <c r="A5873" s="962" t="s">
        <v>320</v>
      </c>
      <c r="B5873" t="s">
        <v>254</v>
      </c>
      <c r="C5873" t="s">
        <v>13</v>
      </c>
      <c r="D5873" t="s">
        <v>11</v>
      </c>
      <c r="E5873" t="s">
        <v>610</v>
      </c>
      <c r="F5873" t="s">
        <v>413</v>
      </c>
      <c r="H5873" t="s">
        <v>569</v>
      </c>
      <c r="I5873" t="s">
        <v>353</v>
      </c>
      <c r="K5873" t="s">
        <v>333</v>
      </c>
      <c r="L5873" t="s">
        <v>374</v>
      </c>
      <c r="M5873" t="s">
        <v>58</v>
      </c>
      <c r="O5873" t="s">
        <v>335</v>
      </c>
      <c r="P5873" t="s">
        <v>336</v>
      </c>
      <c r="Q5873" t="s">
        <v>337</v>
      </c>
      <c r="R5873">
        <v>34.9</v>
      </c>
      <c r="U5873">
        <v>34.869999999999997</v>
      </c>
      <c r="V5873">
        <v>1.74</v>
      </c>
      <c r="W5873">
        <v>0.1</v>
      </c>
      <c r="X5873">
        <v>0</v>
      </c>
      <c r="Y5873">
        <v>500000000</v>
      </c>
      <c r="Z5873">
        <v>0</v>
      </c>
      <c r="AA5873" t="s">
        <v>2028</v>
      </c>
    </row>
    <row r="5874" spans="1:27" ht="15" customHeight="1">
      <c r="A5874" s="962" t="s">
        <v>323</v>
      </c>
      <c r="B5874" t="s">
        <v>247</v>
      </c>
      <c r="C5874" t="s">
        <v>13</v>
      </c>
      <c r="D5874" t="s">
        <v>11</v>
      </c>
      <c r="E5874" t="s">
        <v>610</v>
      </c>
      <c r="F5874" t="s">
        <v>413</v>
      </c>
      <c r="R5874">
        <v>0</v>
      </c>
      <c r="U5874">
        <v>0</v>
      </c>
      <c r="V5874">
        <v>0</v>
      </c>
      <c r="X5874">
        <v>0</v>
      </c>
      <c r="Y5874">
        <v>500000000</v>
      </c>
      <c r="Z5874">
        <v>0</v>
      </c>
      <c r="AA5874" t="s">
        <v>2028</v>
      </c>
    </row>
    <row r="5875" spans="1:27" ht="15" customHeight="1">
      <c r="A5875" s="962" t="s">
        <v>323</v>
      </c>
      <c r="B5875" t="s">
        <v>254</v>
      </c>
      <c r="C5875" t="s">
        <v>13</v>
      </c>
      <c r="D5875" t="s">
        <v>11</v>
      </c>
      <c r="E5875" t="s">
        <v>610</v>
      </c>
      <c r="F5875" t="s">
        <v>413</v>
      </c>
      <c r="R5875">
        <v>0</v>
      </c>
      <c r="U5875">
        <v>0</v>
      </c>
      <c r="V5875">
        <v>0</v>
      </c>
      <c r="X5875">
        <v>0</v>
      </c>
      <c r="Y5875">
        <v>500000000</v>
      </c>
      <c r="Z5875">
        <v>0</v>
      </c>
      <c r="AA5875" t="s">
        <v>2028</v>
      </c>
    </row>
    <row r="5876" spans="1:27" ht="15" customHeight="1">
      <c r="A5876" s="962" t="s">
        <v>323</v>
      </c>
      <c r="B5876" t="s">
        <v>246</v>
      </c>
      <c r="C5876" t="s">
        <v>13</v>
      </c>
      <c r="D5876" t="s">
        <v>11</v>
      </c>
      <c r="E5876" t="s">
        <v>610</v>
      </c>
      <c r="F5876" t="s">
        <v>413</v>
      </c>
      <c r="R5876">
        <v>0</v>
      </c>
      <c r="S5876">
        <v>0</v>
      </c>
      <c r="T5876">
        <v>500000000</v>
      </c>
      <c r="X5876">
        <v>0</v>
      </c>
      <c r="Y5876">
        <v>500000000</v>
      </c>
      <c r="AA5876" t="s">
        <v>2027</v>
      </c>
    </row>
    <row r="5877" spans="1:27" ht="15" customHeight="1">
      <c r="A5877" s="962" t="s">
        <v>323</v>
      </c>
      <c r="B5877" t="s">
        <v>263</v>
      </c>
      <c r="C5877" t="s">
        <v>13</v>
      </c>
      <c r="D5877" t="s">
        <v>11</v>
      </c>
      <c r="E5877" t="s">
        <v>610</v>
      </c>
      <c r="F5877" t="s">
        <v>413</v>
      </c>
      <c r="R5877">
        <v>0</v>
      </c>
      <c r="S5877">
        <v>0</v>
      </c>
      <c r="T5877">
        <v>500000000</v>
      </c>
      <c r="X5877">
        <v>0</v>
      </c>
      <c r="Y5877">
        <v>500000000</v>
      </c>
      <c r="AA5877" t="s">
        <v>2027</v>
      </c>
    </row>
    <row r="5878" spans="1:27" ht="15" customHeight="1">
      <c r="A5878" s="962" t="s">
        <v>244</v>
      </c>
      <c r="B5878" t="s">
        <v>278</v>
      </c>
      <c r="C5878" t="s">
        <v>13</v>
      </c>
      <c r="D5878" t="s">
        <v>11</v>
      </c>
      <c r="E5878" t="s">
        <v>610</v>
      </c>
      <c r="F5878" t="s">
        <v>433</v>
      </c>
      <c r="O5878" t="s">
        <v>361</v>
      </c>
      <c r="P5878" t="s">
        <v>868</v>
      </c>
      <c r="Q5878" t="s">
        <v>869</v>
      </c>
      <c r="R5878">
        <v>72.3</v>
      </c>
      <c r="X5878">
        <v>0</v>
      </c>
      <c r="Y5878">
        <v>500000000</v>
      </c>
      <c r="AA5878" t="s">
        <v>2025</v>
      </c>
    </row>
    <row r="5879" spans="1:27" ht="15" customHeight="1">
      <c r="A5879" s="962" t="s">
        <v>244</v>
      </c>
      <c r="B5879" t="s">
        <v>279</v>
      </c>
      <c r="C5879" t="s">
        <v>13</v>
      </c>
      <c r="D5879" t="s">
        <v>11</v>
      </c>
      <c r="E5879" t="s">
        <v>610</v>
      </c>
      <c r="F5879" t="s">
        <v>433</v>
      </c>
      <c r="G5879" t="s">
        <v>660</v>
      </c>
      <c r="I5879" t="s">
        <v>332</v>
      </c>
      <c r="K5879" t="s">
        <v>333</v>
      </c>
      <c r="L5879" t="s">
        <v>334</v>
      </c>
      <c r="M5879" t="s">
        <v>53</v>
      </c>
      <c r="O5879" t="s">
        <v>335</v>
      </c>
      <c r="P5879" t="s">
        <v>336</v>
      </c>
      <c r="Q5879" t="s">
        <v>337</v>
      </c>
      <c r="R5879">
        <v>413</v>
      </c>
      <c r="U5879">
        <v>412.9</v>
      </c>
      <c r="V5879">
        <v>20.65</v>
      </c>
      <c r="W5879">
        <v>0.1</v>
      </c>
      <c r="X5879">
        <v>0</v>
      </c>
      <c r="Y5879">
        <v>500000000</v>
      </c>
      <c r="Z5879">
        <v>0</v>
      </c>
      <c r="AA5879" t="s">
        <v>2028</v>
      </c>
    </row>
    <row r="5880" spans="1:27" ht="15" customHeight="1">
      <c r="A5880" s="962" t="s">
        <v>246</v>
      </c>
      <c r="B5880" t="s">
        <v>321</v>
      </c>
      <c r="C5880" t="s">
        <v>13</v>
      </c>
      <c r="D5880" t="s">
        <v>11</v>
      </c>
      <c r="E5880" t="s">
        <v>610</v>
      </c>
      <c r="F5880" t="s">
        <v>433</v>
      </c>
      <c r="R5880">
        <v>0</v>
      </c>
      <c r="S5880">
        <v>0</v>
      </c>
      <c r="T5880">
        <v>500000000</v>
      </c>
      <c r="X5880">
        <v>0</v>
      </c>
      <c r="Y5880">
        <v>500000000</v>
      </c>
      <c r="AA5880" t="s">
        <v>2027</v>
      </c>
    </row>
    <row r="5881" spans="1:27" ht="15" customHeight="1">
      <c r="A5881" s="962" t="s">
        <v>246</v>
      </c>
      <c r="B5881" t="s">
        <v>281</v>
      </c>
      <c r="C5881" t="s">
        <v>13</v>
      </c>
      <c r="D5881" t="s">
        <v>11</v>
      </c>
      <c r="E5881" t="s">
        <v>610</v>
      </c>
      <c r="F5881" t="s">
        <v>433</v>
      </c>
      <c r="R5881">
        <v>0</v>
      </c>
      <c r="S5881">
        <v>0</v>
      </c>
      <c r="T5881">
        <v>500000000</v>
      </c>
      <c r="X5881">
        <v>0</v>
      </c>
      <c r="Y5881">
        <v>500000000</v>
      </c>
      <c r="AA5881" t="s">
        <v>2027</v>
      </c>
    </row>
    <row r="5882" spans="1:27" ht="15" customHeight="1">
      <c r="A5882" s="962" t="s">
        <v>246</v>
      </c>
      <c r="B5882" t="s">
        <v>282</v>
      </c>
      <c r="C5882" t="s">
        <v>13</v>
      </c>
      <c r="D5882" t="s">
        <v>11</v>
      </c>
      <c r="E5882" t="s">
        <v>610</v>
      </c>
      <c r="F5882" t="s">
        <v>433</v>
      </c>
      <c r="R5882">
        <v>0</v>
      </c>
      <c r="S5882">
        <v>0</v>
      </c>
      <c r="T5882">
        <v>500000000</v>
      </c>
      <c r="X5882">
        <v>0</v>
      </c>
      <c r="Y5882">
        <v>500000000</v>
      </c>
      <c r="AA5882" t="s">
        <v>2027</v>
      </c>
    </row>
    <row r="5883" spans="1:27" ht="15" customHeight="1">
      <c r="A5883" s="962" t="s">
        <v>246</v>
      </c>
      <c r="B5883" t="s">
        <v>324</v>
      </c>
      <c r="C5883" t="s">
        <v>13</v>
      </c>
      <c r="D5883" t="s">
        <v>11</v>
      </c>
      <c r="E5883" t="s">
        <v>610</v>
      </c>
      <c r="F5883" t="s">
        <v>433</v>
      </c>
      <c r="R5883">
        <v>0</v>
      </c>
      <c r="S5883">
        <v>0</v>
      </c>
      <c r="T5883">
        <v>500000000</v>
      </c>
      <c r="X5883">
        <v>0</v>
      </c>
      <c r="Y5883">
        <v>500000000</v>
      </c>
      <c r="AA5883" t="s">
        <v>2027</v>
      </c>
    </row>
    <row r="5884" spans="1:27" ht="15" customHeight="1">
      <c r="A5884" s="962" t="s">
        <v>247</v>
      </c>
      <c r="B5884" t="s">
        <v>300</v>
      </c>
      <c r="C5884" t="s">
        <v>13</v>
      </c>
      <c r="D5884" t="s">
        <v>11</v>
      </c>
      <c r="E5884" t="s">
        <v>610</v>
      </c>
      <c r="F5884" t="s">
        <v>433</v>
      </c>
      <c r="G5884" t="s">
        <v>661</v>
      </c>
      <c r="I5884" t="s">
        <v>662</v>
      </c>
      <c r="J5884" t="s">
        <v>663</v>
      </c>
      <c r="K5884" t="s">
        <v>333</v>
      </c>
      <c r="L5884" t="s">
        <v>664</v>
      </c>
      <c r="M5884" t="s">
        <v>665</v>
      </c>
      <c r="O5884" t="s">
        <v>666</v>
      </c>
      <c r="P5884" t="s">
        <v>667</v>
      </c>
      <c r="Q5884" t="s">
        <v>668</v>
      </c>
      <c r="R5884">
        <v>56</v>
      </c>
      <c r="U5884">
        <v>56</v>
      </c>
      <c r="V5884">
        <v>2.8</v>
      </c>
      <c r="W5884">
        <v>0.1</v>
      </c>
      <c r="X5884">
        <v>0</v>
      </c>
      <c r="Y5884">
        <v>500000000</v>
      </c>
      <c r="Z5884">
        <v>0</v>
      </c>
      <c r="AA5884" t="s">
        <v>2028</v>
      </c>
    </row>
    <row r="5885" spans="1:27" ht="15" customHeight="1">
      <c r="A5885" s="962" t="s">
        <v>247</v>
      </c>
      <c r="B5885" t="s">
        <v>290</v>
      </c>
      <c r="C5885" t="s">
        <v>13</v>
      </c>
      <c r="D5885" t="s">
        <v>11</v>
      </c>
      <c r="E5885" t="s">
        <v>610</v>
      </c>
      <c r="F5885" t="s">
        <v>433</v>
      </c>
      <c r="J5885" t="s">
        <v>338</v>
      </c>
      <c r="L5885" t="s">
        <v>339</v>
      </c>
      <c r="R5885">
        <v>0</v>
      </c>
      <c r="U5885">
        <v>0</v>
      </c>
      <c r="V5885">
        <v>0</v>
      </c>
      <c r="X5885">
        <v>0</v>
      </c>
      <c r="Y5885">
        <v>500000000</v>
      </c>
      <c r="Z5885">
        <v>0</v>
      </c>
      <c r="AA5885" t="s">
        <v>2028</v>
      </c>
    </row>
    <row r="5886" spans="1:27" ht="15" customHeight="1">
      <c r="A5886" s="962" t="s">
        <v>247</v>
      </c>
      <c r="B5886" t="s">
        <v>289</v>
      </c>
      <c r="C5886" t="s">
        <v>13</v>
      </c>
      <c r="D5886" t="s">
        <v>11</v>
      </c>
      <c r="E5886" t="s">
        <v>610</v>
      </c>
      <c r="F5886" t="s">
        <v>433</v>
      </c>
      <c r="R5886">
        <v>0</v>
      </c>
      <c r="X5886">
        <v>0</v>
      </c>
      <c r="Y5886">
        <v>500000000</v>
      </c>
      <c r="AA5886" t="s">
        <v>2025</v>
      </c>
    </row>
    <row r="5887" spans="1:27" ht="15" customHeight="1">
      <c r="A5887" s="962" t="s">
        <v>247</v>
      </c>
      <c r="B5887" t="s">
        <v>288</v>
      </c>
      <c r="C5887" t="s">
        <v>13</v>
      </c>
      <c r="D5887" t="s">
        <v>11</v>
      </c>
      <c r="E5887" t="s">
        <v>610</v>
      </c>
      <c r="F5887" t="s">
        <v>433</v>
      </c>
      <c r="R5887">
        <v>56</v>
      </c>
      <c r="X5887">
        <v>0</v>
      </c>
      <c r="Y5887">
        <v>500000000</v>
      </c>
      <c r="AA5887" t="s">
        <v>2025</v>
      </c>
    </row>
    <row r="5888" spans="1:27" ht="15" customHeight="1">
      <c r="A5888" s="962" t="s">
        <v>247</v>
      </c>
      <c r="B5888" t="s">
        <v>298</v>
      </c>
      <c r="C5888" t="s">
        <v>13</v>
      </c>
      <c r="D5888" t="s">
        <v>11</v>
      </c>
      <c r="E5888" t="s">
        <v>610</v>
      </c>
      <c r="F5888" t="s">
        <v>433</v>
      </c>
      <c r="R5888">
        <v>56</v>
      </c>
      <c r="X5888">
        <v>0</v>
      </c>
      <c r="Y5888">
        <v>500000000</v>
      </c>
      <c r="AA5888" t="s">
        <v>2025</v>
      </c>
    </row>
    <row r="5889" spans="1:27" ht="15" customHeight="1">
      <c r="A5889" s="962" t="s">
        <v>247</v>
      </c>
      <c r="B5889" t="s">
        <v>297</v>
      </c>
      <c r="C5889" t="s">
        <v>13</v>
      </c>
      <c r="D5889" t="s">
        <v>11</v>
      </c>
      <c r="E5889" t="s">
        <v>610</v>
      </c>
      <c r="F5889" t="s">
        <v>433</v>
      </c>
      <c r="R5889">
        <v>56</v>
      </c>
      <c r="X5889">
        <v>0</v>
      </c>
      <c r="Y5889">
        <v>500000000</v>
      </c>
      <c r="AA5889" t="s">
        <v>2025</v>
      </c>
    </row>
    <row r="5890" spans="1:27" ht="15" customHeight="1">
      <c r="A5890" s="962" t="s">
        <v>247</v>
      </c>
      <c r="B5890" t="s">
        <v>287</v>
      </c>
      <c r="C5890" t="s">
        <v>13</v>
      </c>
      <c r="D5890" t="s">
        <v>11</v>
      </c>
      <c r="E5890" t="s">
        <v>610</v>
      </c>
      <c r="F5890" t="s">
        <v>433</v>
      </c>
      <c r="R5890">
        <v>82.8</v>
      </c>
      <c r="X5890">
        <v>0</v>
      </c>
      <c r="Y5890">
        <v>500000000</v>
      </c>
      <c r="AA5890" t="s">
        <v>2025</v>
      </c>
    </row>
    <row r="5891" spans="1:27" ht="15" customHeight="1">
      <c r="A5891" s="962" t="s">
        <v>247</v>
      </c>
      <c r="B5891" t="s">
        <v>301</v>
      </c>
      <c r="C5891" t="s">
        <v>13</v>
      </c>
      <c r="D5891" t="s">
        <v>11</v>
      </c>
      <c r="E5891" t="s">
        <v>610</v>
      </c>
      <c r="F5891" t="s">
        <v>433</v>
      </c>
      <c r="R5891">
        <v>28</v>
      </c>
      <c r="S5891">
        <v>0</v>
      </c>
      <c r="T5891">
        <v>56</v>
      </c>
      <c r="X5891">
        <v>0</v>
      </c>
      <c r="Y5891">
        <v>500000000</v>
      </c>
      <c r="AA5891" t="s">
        <v>2029</v>
      </c>
    </row>
    <row r="5892" spans="1:27" ht="15" customHeight="1">
      <c r="A5892" s="962" t="s">
        <v>247</v>
      </c>
      <c r="B5892" t="s">
        <v>302</v>
      </c>
      <c r="C5892" t="s">
        <v>13</v>
      </c>
      <c r="D5892" t="s">
        <v>11</v>
      </c>
      <c r="E5892" t="s">
        <v>610</v>
      </c>
      <c r="F5892" t="s">
        <v>433</v>
      </c>
      <c r="R5892">
        <v>28</v>
      </c>
      <c r="S5892">
        <v>0</v>
      </c>
      <c r="T5892">
        <v>56</v>
      </c>
      <c r="X5892">
        <v>0</v>
      </c>
      <c r="Y5892">
        <v>500000000</v>
      </c>
      <c r="AA5892" t="s">
        <v>2029</v>
      </c>
    </row>
    <row r="5893" spans="1:27" ht="15" customHeight="1">
      <c r="A5893" s="962" t="s">
        <v>247</v>
      </c>
      <c r="B5893" t="s">
        <v>322</v>
      </c>
      <c r="C5893" t="s">
        <v>13</v>
      </c>
      <c r="D5893" t="s">
        <v>11</v>
      </c>
      <c r="E5893" t="s">
        <v>610</v>
      </c>
      <c r="F5893" t="s">
        <v>433</v>
      </c>
      <c r="H5893" t="s">
        <v>915</v>
      </c>
      <c r="I5893" t="s">
        <v>450</v>
      </c>
      <c r="J5893" t="s">
        <v>848</v>
      </c>
      <c r="K5893" t="s">
        <v>854</v>
      </c>
      <c r="L5893" t="s">
        <v>871</v>
      </c>
      <c r="M5893" t="s">
        <v>56</v>
      </c>
      <c r="O5893" t="s">
        <v>361</v>
      </c>
      <c r="P5893" t="s">
        <v>851</v>
      </c>
      <c r="Q5893" t="s">
        <v>337</v>
      </c>
      <c r="R5893">
        <v>1.45</v>
      </c>
      <c r="X5893">
        <v>0</v>
      </c>
      <c r="Y5893">
        <v>500000000</v>
      </c>
      <c r="AA5893" t="s">
        <v>2025</v>
      </c>
    </row>
    <row r="5894" spans="1:27" ht="15" customHeight="1">
      <c r="A5894" s="962" t="s">
        <v>247</v>
      </c>
      <c r="B5894" t="s">
        <v>318</v>
      </c>
      <c r="C5894" t="s">
        <v>13</v>
      </c>
      <c r="D5894" t="s">
        <v>11</v>
      </c>
      <c r="E5894" t="s">
        <v>610</v>
      </c>
      <c r="F5894" t="s">
        <v>433</v>
      </c>
      <c r="H5894" t="s">
        <v>930</v>
      </c>
      <c r="I5894" t="s">
        <v>662</v>
      </c>
      <c r="J5894" t="s">
        <v>848</v>
      </c>
      <c r="K5894" t="s">
        <v>849</v>
      </c>
      <c r="L5894" t="s">
        <v>850</v>
      </c>
      <c r="M5894" t="s">
        <v>57</v>
      </c>
      <c r="O5894" t="s">
        <v>361</v>
      </c>
      <c r="P5894" t="s">
        <v>851</v>
      </c>
      <c r="Q5894" t="s">
        <v>337</v>
      </c>
      <c r="R5894">
        <v>26.8</v>
      </c>
      <c r="X5894">
        <v>0</v>
      </c>
      <c r="Y5894">
        <v>500000000</v>
      </c>
      <c r="AA5894" t="s">
        <v>2025</v>
      </c>
    </row>
    <row r="5895" spans="1:27" ht="15" customHeight="1">
      <c r="A5895" s="962" t="s">
        <v>247</v>
      </c>
      <c r="B5895" t="s">
        <v>317</v>
      </c>
      <c r="C5895" t="s">
        <v>13</v>
      </c>
      <c r="D5895" t="s">
        <v>11</v>
      </c>
      <c r="E5895" t="s">
        <v>610</v>
      </c>
      <c r="F5895" t="s">
        <v>433</v>
      </c>
      <c r="I5895" t="s">
        <v>847</v>
      </c>
      <c r="K5895" t="s">
        <v>849</v>
      </c>
      <c r="L5895" t="s">
        <v>850</v>
      </c>
      <c r="M5895" t="s">
        <v>57</v>
      </c>
      <c r="O5895" t="s">
        <v>361</v>
      </c>
      <c r="P5895" t="s">
        <v>851</v>
      </c>
      <c r="Q5895" t="s">
        <v>337</v>
      </c>
      <c r="R5895">
        <v>26.8</v>
      </c>
      <c r="X5895">
        <v>0</v>
      </c>
      <c r="Y5895">
        <v>500000000</v>
      </c>
      <c r="AA5895" t="s">
        <v>2025</v>
      </c>
    </row>
    <row r="5896" spans="1:27" ht="15" customHeight="1">
      <c r="A5896" s="962" t="s">
        <v>247</v>
      </c>
      <c r="B5896" t="s">
        <v>305</v>
      </c>
      <c r="C5896" t="s">
        <v>13</v>
      </c>
      <c r="D5896" t="s">
        <v>11</v>
      </c>
      <c r="E5896" t="s">
        <v>610</v>
      </c>
      <c r="F5896" t="s">
        <v>433</v>
      </c>
      <c r="R5896">
        <v>26.8</v>
      </c>
      <c r="X5896">
        <v>0</v>
      </c>
      <c r="Y5896">
        <v>500000000</v>
      </c>
      <c r="AA5896" t="s">
        <v>2025</v>
      </c>
    </row>
    <row r="5897" spans="1:27" ht="15" customHeight="1">
      <c r="A5897" s="962" t="s">
        <v>247</v>
      </c>
      <c r="B5897" t="s">
        <v>324</v>
      </c>
      <c r="C5897" t="s">
        <v>13</v>
      </c>
      <c r="D5897" t="s">
        <v>11</v>
      </c>
      <c r="E5897" t="s">
        <v>610</v>
      </c>
      <c r="F5897" t="s">
        <v>433</v>
      </c>
      <c r="R5897">
        <v>0</v>
      </c>
      <c r="U5897">
        <v>0</v>
      </c>
      <c r="V5897">
        <v>0</v>
      </c>
      <c r="X5897">
        <v>0</v>
      </c>
      <c r="Y5897">
        <v>500000000</v>
      </c>
      <c r="Z5897">
        <v>0</v>
      </c>
      <c r="AA5897" t="s">
        <v>2028</v>
      </c>
    </row>
    <row r="5898" spans="1:27" ht="15" customHeight="1">
      <c r="A5898" s="962" t="s">
        <v>248</v>
      </c>
      <c r="B5898" t="s">
        <v>278</v>
      </c>
      <c r="C5898" t="s">
        <v>13</v>
      </c>
      <c r="D5898" t="s">
        <v>11</v>
      </c>
      <c r="E5898" t="s">
        <v>610</v>
      </c>
      <c r="F5898" t="s">
        <v>433</v>
      </c>
      <c r="R5898">
        <v>0</v>
      </c>
      <c r="X5898">
        <v>0</v>
      </c>
      <c r="Y5898">
        <v>500000000</v>
      </c>
      <c r="AA5898" t="s">
        <v>2025</v>
      </c>
    </row>
    <row r="5899" spans="1:27" ht="15" customHeight="1">
      <c r="A5899" s="962" t="s">
        <v>248</v>
      </c>
      <c r="B5899" t="s">
        <v>279</v>
      </c>
      <c r="C5899" t="s">
        <v>13</v>
      </c>
      <c r="D5899" t="s">
        <v>11</v>
      </c>
      <c r="E5899" t="s">
        <v>610</v>
      </c>
      <c r="F5899" t="s">
        <v>433</v>
      </c>
      <c r="G5899" t="s">
        <v>435</v>
      </c>
      <c r="I5899" t="s">
        <v>332</v>
      </c>
      <c r="K5899" t="s">
        <v>333</v>
      </c>
      <c r="L5899" t="s">
        <v>250</v>
      </c>
      <c r="M5899" t="s">
        <v>53</v>
      </c>
      <c r="O5899" t="s">
        <v>335</v>
      </c>
      <c r="P5899" t="s">
        <v>336</v>
      </c>
      <c r="Q5899" t="s">
        <v>337</v>
      </c>
      <c r="R5899">
        <v>53.9</v>
      </c>
      <c r="X5899">
        <v>0</v>
      </c>
      <c r="Y5899">
        <v>500000000</v>
      </c>
      <c r="AA5899" t="s">
        <v>2025</v>
      </c>
    </row>
    <row r="5900" spans="1:27" ht="15" customHeight="1">
      <c r="A5900" s="962" t="s">
        <v>249</v>
      </c>
      <c r="B5900" t="s">
        <v>278</v>
      </c>
      <c r="C5900" t="s">
        <v>13</v>
      </c>
      <c r="D5900" t="s">
        <v>11</v>
      </c>
      <c r="E5900" t="s">
        <v>610</v>
      </c>
      <c r="F5900" t="s">
        <v>433</v>
      </c>
      <c r="J5900" t="s">
        <v>340</v>
      </c>
      <c r="L5900" t="s">
        <v>249</v>
      </c>
      <c r="R5900">
        <v>0</v>
      </c>
      <c r="U5900">
        <v>0</v>
      </c>
      <c r="V5900">
        <v>0</v>
      </c>
      <c r="X5900">
        <v>0</v>
      </c>
      <c r="Y5900">
        <v>500000000</v>
      </c>
      <c r="Z5900">
        <v>0</v>
      </c>
      <c r="AA5900" t="s">
        <v>2028</v>
      </c>
    </row>
    <row r="5901" spans="1:27" ht="15" customHeight="1">
      <c r="A5901" s="962" t="s">
        <v>250</v>
      </c>
      <c r="B5901" t="s">
        <v>279</v>
      </c>
      <c r="C5901" t="s">
        <v>13</v>
      </c>
      <c r="D5901" t="s">
        <v>11</v>
      </c>
      <c r="E5901" t="s">
        <v>610</v>
      </c>
      <c r="F5901" t="s">
        <v>433</v>
      </c>
      <c r="G5901" t="s">
        <v>669</v>
      </c>
      <c r="I5901" t="s">
        <v>332</v>
      </c>
      <c r="K5901" t="s">
        <v>333</v>
      </c>
      <c r="L5901" t="s">
        <v>250</v>
      </c>
      <c r="M5901" t="s">
        <v>53</v>
      </c>
      <c r="O5901" t="s">
        <v>335</v>
      </c>
      <c r="P5901" t="s">
        <v>336</v>
      </c>
      <c r="Q5901" t="s">
        <v>337</v>
      </c>
      <c r="R5901">
        <v>53.9</v>
      </c>
      <c r="U5901">
        <v>53.86</v>
      </c>
      <c r="V5901">
        <v>2.69</v>
      </c>
      <c r="W5901">
        <v>0.1</v>
      </c>
      <c r="X5901">
        <v>0</v>
      </c>
      <c r="Y5901">
        <v>500000000</v>
      </c>
      <c r="Z5901">
        <v>0</v>
      </c>
      <c r="AA5901" t="s">
        <v>2028</v>
      </c>
    </row>
    <row r="5902" spans="1:27" ht="15" customHeight="1">
      <c r="A5902" s="962" t="s">
        <v>254</v>
      </c>
      <c r="B5902" t="s">
        <v>283</v>
      </c>
      <c r="C5902" t="s">
        <v>13</v>
      </c>
      <c r="D5902" t="s">
        <v>11</v>
      </c>
      <c r="E5902" t="s">
        <v>610</v>
      </c>
      <c r="F5902" t="s">
        <v>433</v>
      </c>
      <c r="J5902" t="s">
        <v>2007</v>
      </c>
      <c r="L5902" t="s">
        <v>343</v>
      </c>
      <c r="O5902" t="s">
        <v>361</v>
      </c>
      <c r="P5902" t="s">
        <v>868</v>
      </c>
      <c r="Q5902" t="s">
        <v>869</v>
      </c>
      <c r="R5902">
        <v>10</v>
      </c>
      <c r="S5902">
        <v>0</v>
      </c>
      <c r="T5902">
        <v>500000000</v>
      </c>
      <c r="X5902">
        <v>0</v>
      </c>
      <c r="Y5902">
        <v>500000000</v>
      </c>
      <c r="AA5902" t="s">
        <v>2027</v>
      </c>
    </row>
    <row r="5903" spans="1:27" ht="15" customHeight="1">
      <c r="A5903" s="962" t="s">
        <v>254</v>
      </c>
      <c r="B5903" t="s">
        <v>289</v>
      </c>
      <c r="C5903" t="s">
        <v>13</v>
      </c>
      <c r="D5903" t="s">
        <v>11</v>
      </c>
      <c r="E5903" t="s">
        <v>610</v>
      </c>
      <c r="F5903" t="s">
        <v>433</v>
      </c>
      <c r="J5903" t="s">
        <v>338</v>
      </c>
      <c r="L5903" t="s">
        <v>344</v>
      </c>
      <c r="R5903">
        <v>0</v>
      </c>
      <c r="U5903">
        <v>0</v>
      </c>
      <c r="V5903">
        <v>0</v>
      </c>
      <c r="X5903">
        <v>0</v>
      </c>
      <c r="Y5903">
        <v>500000000</v>
      </c>
      <c r="Z5903">
        <v>0</v>
      </c>
      <c r="AA5903" t="s">
        <v>2028</v>
      </c>
    </row>
    <row r="5904" spans="1:27" ht="15" customHeight="1">
      <c r="A5904" s="962" t="s">
        <v>254</v>
      </c>
      <c r="B5904" t="s">
        <v>290</v>
      </c>
      <c r="C5904" t="s">
        <v>13</v>
      </c>
      <c r="D5904" t="s">
        <v>11</v>
      </c>
      <c r="E5904" t="s">
        <v>610</v>
      </c>
      <c r="F5904" t="s">
        <v>433</v>
      </c>
      <c r="R5904">
        <v>0</v>
      </c>
      <c r="S5904">
        <v>0</v>
      </c>
      <c r="T5904">
        <v>0</v>
      </c>
      <c r="X5904">
        <v>0</v>
      </c>
      <c r="Y5904">
        <v>500000000</v>
      </c>
      <c r="AA5904" t="s">
        <v>2029</v>
      </c>
    </row>
    <row r="5905" spans="1:27" ht="15" customHeight="1">
      <c r="A5905" s="962" t="s">
        <v>254</v>
      </c>
      <c r="B5905" t="s">
        <v>292</v>
      </c>
      <c r="C5905" t="s">
        <v>13</v>
      </c>
      <c r="D5905" t="s">
        <v>11</v>
      </c>
      <c r="E5905" t="s">
        <v>610</v>
      </c>
      <c r="F5905" t="s">
        <v>433</v>
      </c>
      <c r="R5905">
        <v>0</v>
      </c>
      <c r="S5905">
        <v>0</v>
      </c>
      <c r="T5905">
        <v>0</v>
      </c>
      <c r="X5905">
        <v>0</v>
      </c>
      <c r="Y5905">
        <v>500000000</v>
      </c>
      <c r="AA5905" t="s">
        <v>2029</v>
      </c>
    </row>
    <row r="5906" spans="1:27" ht="15" customHeight="1">
      <c r="A5906" s="962" t="s">
        <v>254</v>
      </c>
      <c r="B5906" t="s">
        <v>294</v>
      </c>
      <c r="C5906" t="s">
        <v>13</v>
      </c>
      <c r="D5906" t="s">
        <v>11</v>
      </c>
      <c r="E5906" t="s">
        <v>610</v>
      </c>
      <c r="F5906" t="s">
        <v>433</v>
      </c>
      <c r="R5906">
        <v>0</v>
      </c>
      <c r="S5906">
        <v>0</v>
      </c>
      <c r="T5906">
        <v>0</v>
      </c>
      <c r="X5906">
        <v>0</v>
      </c>
      <c r="Y5906">
        <v>500000000</v>
      </c>
      <c r="AA5906" t="s">
        <v>2029</v>
      </c>
    </row>
    <row r="5907" spans="1:27" ht="15" customHeight="1">
      <c r="A5907" s="962" t="s">
        <v>254</v>
      </c>
      <c r="B5907" t="s">
        <v>295</v>
      </c>
      <c r="C5907" t="s">
        <v>13</v>
      </c>
      <c r="D5907" t="s">
        <v>11</v>
      </c>
      <c r="E5907" t="s">
        <v>610</v>
      </c>
      <c r="F5907" t="s">
        <v>433</v>
      </c>
      <c r="R5907">
        <v>0</v>
      </c>
      <c r="S5907">
        <v>0</v>
      </c>
      <c r="T5907">
        <v>0</v>
      </c>
      <c r="X5907">
        <v>0</v>
      </c>
      <c r="Y5907">
        <v>500000000</v>
      </c>
      <c r="AA5907" t="s">
        <v>2029</v>
      </c>
    </row>
    <row r="5908" spans="1:27" ht="15" customHeight="1">
      <c r="A5908" s="962" t="s">
        <v>254</v>
      </c>
      <c r="B5908" t="s">
        <v>280</v>
      </c>
      <c r="C5908" t="s">
        <v>13</v>
      </c>
      <c r="D5908" t="s">
        <v>11</v>
      </c>
      <c r="E5908" t="s">
        <v>610</v>
      </c>
      <c r="F5908" t="s">
        <v>433</v>
      </c>
      <c r="J5908" t="s">
        <v>436</v>
      </c>
      <c r="L5908" t="s">
        <v>346</v>
      </c>
      <c r="R5908">
        <v>0</v>
      </c>
      <c r="U5908">
        <v>0</v>
      </c>
      <c r="V5908">
        <v>0</v>
      </c>
      <c r="X5908">
        <v>0</v>
      </c>
      <c r="Y5908">
        <v>500000000</v>
      </c>
      <c r="Z5908">
        <v>0</v>
      </c>
      <c r="AA5908" t="s">
        <v>2028</v>
      </c>
    </row>
    <row r="5909" spans="1:27" ht="15" customHeight="1">
      <c r="A5909" s="962" t="s">
        <v>254</v>
      </c>
      <c r="B5909" t="s">
        <v>299</v>
      </c>
      <c r="C5909" t="s">
        <v>13</v>
      </c>
      <c r="D5909" t="s">
        <v>11</v>
      </c>
      <c r="E5909" t="s">
        <v>610</v>
      </c>
      <c r="F5909" t="s">
        <v>433</v>
      </c>
      <c r="G5909" t="s">
        <v>670</v>
      </c>
      <c r="I5909" t="s">
        <v>332</v>
      </c>
      <c r="K5909" t="s">
        <v>333</v>
      </c>
      <c r="L5909" t="s">
        <v>348</v>
      </c>
      <c r="M5909" t="s">
        <v>53</v>
      </c>
      <c r="O5909" t="s">
        <v>349</v>
      </c>
      <c r="P5909" t="s">
        <v>336</v>
      </c>
      <c r="Q5909" t="s">
        <v>337</v>
      </c>
      <c r="R5909">
        <v>83.6</v>
      </c>
      <c r="U5909">
        <v>83.64</v>
      </c>
      <c r="V5909">
        <v>4.18</v>
      </c>
      <c r="W5909">
        <v>0.1</v>
      </c>
      <c r="X5909">
        <v>0</v>
      </c>
      <c r="Y5909">
        <v>500000000</v>
      </c>
      <c r="Z5909">
        <v>0</v>
      </c>
      <c r="AA5909" t="s">
        <v>2028</v>
      </c>
    </row>
    <row r="5910" spans="1:27" ht="15" customHeight="1">
      <c r="A5910" s="962" t="s">
        <v>254</v>
      </c>
      <c r="B5910" t="s">
        <v>284</v>
      </c>
      <c r="C5910" t="s">
        <v>13</v>
      </c>
      <c r="D5910" t="s">
        <v>11</v>
      </c>
      <c r="E5910" t="s">
        <v>610</v>
      </c>
      <c r="F5910" t="s">
        <v>433</v>
      </c>
      <c r="G5910" t="s">
        <v>573</v>
      </c>
      <c r="I5910" t="s">
        <v>332</v>
      </c>
      <c r="K5910" t="s">
        <v>333</v>
      </c>
      <c r="L5910" t="s">
        <v>344</v>
      </c>
      <c r="M5910" t="s">
        <v>53</v>
      </c>
      <c r="O5910" t="s">
        <v>349</v>
      </c>
      <c r="P5910" t="s">
        <v>336</v>
      </c>
      <c r="Q5910" t="s">
        <v>337</v>
      </c>
      <c r="R5910">
        <v>140</v>
      </c>
      <c r="U5910">
        <v>140</v>
      </c>
      <c r="V5910">
        <v>7</v>
      </c>
      <c r="W5910">
        <v>0.1</v>
      </c>
      <c r="X5910">
        <v>0</v>
      </c>
      <c r="Y5910">
        <v>500000000</v>
      </c>
      <c r="Z5910">
        <v>0</v>
      </c>
      <c r="AA5910" t="s">
        <v>2028</v>
      </c>
    </row>
    <row r="5911" spans="1:27" ht="15" customHeight="1">
      <c r="A5911" s="962" t="s">
        <v>254</v>
      </c>
      <c r="B5911" t="s">
        <v>285</v>
      </c>
      <c r="C5911" t="s">
        <v>13</v>
      </c>
      <c r="D5911" t="s">
        <v>11</v>
      </c>
      <c r="E5911" t="s">
        <v>610</v>
      </c>
      <c r="F5911" t="s">
        <v>433</v>
      </c>
      <c r="R5911">
        <v>0</v>
      </c>
      <c r="U5911">
        <v>0</v>
      </c>
      <c r="V5911">
        <v>0</v>
      </c>
      <c r="X5911">
        <v>0</v>
      </c>
      <c r="Y5911">
        <v>500000000</v>
      </c>
      <c r="Z5911">
        <v>0</v>
      </c>
      <c r="AA5911" t="s">
        <v>2028</v>
      </c>
    </row>
    <row r="5912" spans="1:27" ht="15" customHeight="1">
      <c r="A5912" s="962" t="s">
        <v>254</v>
      </c>
      <c r="B5912" t="s">
        <v>286</v>
      </c>
      <c r="C5912" t="s">
        <v>13</v>
      </c>
      <c r="D5912" t="s">
        <v>11</v>
      </c>
      <c r="E5912" t="s">
        <v>610</v>
      </c>
      <c r="F5912" t="s">
        <v>433</v>
      </c>
      <c r="R5912">
        <v>0</v>
      </c>
      <c r="U5912">
        <v>0</v>
      </c>
      <c r="V5912">
        <v>0</v>
      </c>
      <c r="X5912">
        <v>0</v>
      </c>
      <c r="Y5912">
        <v>500000000</v>
      </c>
      <c r="Z5912">
        <v>0</v>
      </c>
      <c r="AA5912" t="s">
        <v>2028</v>
      </c>
    </row>
    <row r="5913" spans="1:27" ht="15" customHeight="1">
      <c r="A5913" s="962" t="s">
        <v>254</v>
      </c>
      <c r="B5913" t="s">
        <v>303</v>
      </c>
      <c r="C5913" t="s">
        <v>13</v>
      </c>
      <c r="D5913" t="s">
        <v>11</v>
      </c>
      <c r="E5913" t="s">
        <v>610</v>
      </c>
      <c r="F5913" t="s">
        <v>433</v>
      </c>
      <c r="R5913">
        <v>0</v>
      </c>
      <c r="U5913">
        <v>0</v>
      </c>
      <c r="V5913">
        <v>0</v>
      </c>
      <c r="X5913">
        <v>0</v>
      </c>
      <c r="Y5913">
        <v>500000000</v>
      </c>
      <c r="Z5913">
        <v>0</v>
      </c>
      <c r="AA5913" t="s">
        <v>2028</v>
      </c>
    </row>
    <row r="5914" spans="1:27" ht="15" customHeight="1">
      <c r="A5914" s="962" t="s">
        <v>254</v>
      </c>
      <c r="B5914" t="s">
        <v>291</v>
      </c>
      <c r="C5914" t="s">
        <v>13</v>
      </c>
      <c r="D5914" t="s">
        <v>11</v>
      </c>
      <c r="E5914" t="s">
        <v>610</v>
      </c>
      <c r="F5914" t="s">
        <v>433</v>
      </c>
      <c r="R5914">
        <v>0</v>
      </c>
      <c r="S5914">
        <v>0</v>
      </c>
      <c r="T5914">
        <v>0</v>
      </c>
      <c r="X5914">
        <v>0</v>
      </c>
      <c r="Y5914">
        <v>500000000</v>
      </c>
      <c r="AA5914" t="s">
        <v>2029</v>
      </c>
    </row>
    <row r="5915" spans="1:27" ht="15" customHeight="1">
      <c r="A5915" s="962" t="s">
        <v>254</v>
      </c>
      <c r="B5915" t="s">
        <v>293</v>
      </c>
      <c r="C5915" t="s">
        <v>13</v>
      </c>
      <c r="D5915" t="s">
        <v>11</v>
      </c>
      <c r="E5915" t="s">
        <v>610</v>
      </c>
      <c r="F5915" t="s">
        <v>433</v>
      </c>
      <c r="R5915">
        <v>0</v>
      </c>
      <c r="S5915">
        <v>0</v>
      </c>
      <c r="T5915">
        <v>0</v>
      </c>
      <c r="X5915">
        <v>0</v>
      </c>
      <c r="Y5915">
        <v>500000000</v>
      </c>
      <c r="AA5915" t="s">
        <v>2029</v>
      </c>
    </row>
    <row r="5916" spans="1:27" ht="15" customHeight="1">
      <c r="A5916" s="962" t="s">
        <v>254</v>
      </c>
      <c r="B5916" t="s">
        <v>288</v>
      </c>
      <c r="C5916" t="s">
        <v>13</v>
      </c>
      <c r="D5916" t="s">
        <v>11</v>
      </c>
      <c r="E5916" t="s">
        <v>610</v>
      </c>
      <c r="F5916" t="s">
        <v>433</v>
      </c>
      <c r="R5916">
        <v>83.6</v>
      </c>
      <c r="X5916">
        <v>0</v>
      </c>
      <c r="Y5916">
        <v>500000000</v>
      </c>
      <c r="AA5916" t="s">
        <v>2025</v>
      </c>
    </row>
    <row r="5917" spans="1:27" ht="15" customHeight="1">
      <c r="A5917" s="962" t="s">
        <v>254</v>
      </c>
      <c r="B5917" t="s">
        <v>298</v>
      </c>
      <c r="C5917" t="s">
        <v>13</v>
      </c>
      <c r="D5917" t="s">
        <v>11</v>
      </c>
      <c r="E5917" t="s">
        <v>610</v>
      </c>
      <c r="F5917" t="s">
        <v>433</v>
      </c>
      <c r="R5917">
        <v>83.6</v>
      </c>
      <c r="X5917">
        <v>0</v>
      </c>
      <c r="Y5917">
        <v>500000000</v>
      </c>
      <c r="AA5917" t="s">
        <v>2025</v>
      </c>
    </row>
    <row r="5918" spans="1:27" ht="15" customHeight="1">
      <c r="A5918" s="962" t="s">
        <v>254</v>
      </c>
      <c r="B5918" t="s">
        <v>297</v>
      </c>
      <c r="C5918" t="s">
        <v>13</v>
      </c>
      <c r="D5918" t="s">
        <v>11</v>
      </c>
      <c r="E5918" t="s">
        <v>610</v>
      </c>
      <c r="F5918" t="s">
        <v>433</v>
      </c>
      <c r="R5918">
        <v>83.6</v>
      </c>
      <c r="X5918">
        <v>0</v>
      </c>
      <c r="Y5918">
        <v>500000000</v>
      </c>
      <c r="AA5918" t="s">
        <v>2025</v>
      </c>
    </row>
    <row r="5919" spans="1:27" ht="15" customHeight="1">
      <c r="A5919" s="962" t="s">
        <v>254</v>
      </c>
      <c r="B5919" t="s">
        <v>287</v>
      </c>
      <c r="C5919" t="s">
        <v>13</v>
      </c>
      <c r="D5919" t="s">
        <v>11</v>
      </c>
      <c r="E5919" t="s">
        <v>610</v>
      </c>
      <c r="F5919" t="s">
        <v>433</v>
      </c>
      <c r="R5919">
        <v>101</v>
      </c>
      <c r="X5919">
        <v>0</v>
      </c>
      <c r="Y5919">
        <v>500000000</v>
      </c>
      <c r="AA5919" t="s">
        <v>2025</v>
      </c>
    </row>
    <row r="5920" spans="1:27" ht="15" customHeight="1">
      <c r="A5920" s="962" t="s">
        <v>254</v>
      </c>
      <c r="B5920" t="s">
        <v>296</v>
      </c>
      <c r="C5920" t="s">
        <v>13</v>
      </c>
      <c r="D5920" t="s">
        <v>11</v>
      </c>
      <c r="E5920" t="s">
        <v>610</v>
      </c>
      <c r="F5920" t="s">
        <v>433</v>
      </c>
      <c r="R5920">
        <v>0</v>
      </c>
      <c r="S5920">
        <v>0</v>
      </c>
      <c r="T5920">
        <v>0</v>
      </c>
      <c r="X5920">
        <v>0</v>
      </c>
      <c r="Y5920">
        <v>500000000</v>
      </c>
      <c r="AA5920" t="s">
        <v>2029</v>
      </c>
    </row>
    <row r="5921" spans="1:27" ht="15" customHeight="1">
      <c r="A5921" s="962" t="s">
        <v>254</v>
      </c>
      <c r="B5921" t="s">
        <v>319</v>
      </c>
      <c r="C5921" t="s">
        <v>13</v>
      </c>
      <c r="D5921" t="s">
        <v>11</v>
      </c>
      <c r="E5921" t="s">
        <v>610</v>
      </c>
      <c r="F5921" t="s">
        <v>433</v>
      </c>
      <c r="G5921" t="s">
        <v>671</v>
      </c>
      <c r="I5921" t="s">
        <v>332</v>
      </c>
      <c r="K5921" t="s">
        <v>333</v>
      </c>
      <c r="L5921" t="s">
        <v>351</v>
      </c>
      <c r="M5921" t="s">
        <v>53</v>
      </c>
      <c r="O5921" t="s">
        <v>349</v>
      </c>
      <c r="P5921" t="s">
        <v>336</v>
      </c>
      <c r="Q5921" t="s">
        <v>337</v>
      </c>
      <c r="R5921">
        <v>17.8</v>
      </c>
      <c r="U5921">
        <v>17.829999999999998</v>
      </c>
      <c r="V5921">
        <v>0.89</v>
      </c>
      <c r="W5921">
        <v>0.1</v>
      </c>
      <c r="X5921">
        <v>0</v>
      </c>
      <c r="Y5921">
        <v>500000000</v>
      </c>
      <c r="Z5921">
        <v>0</v>
      </c>
      <c r="AA5921" t="s">
        <v>2028</v>
      </c>
    </row>
    <row r="5922" spans="1:27" ht="15" customHeight="1">
      <c r="A5922" s="962" t="s">
        <v>254</v>
      </c>
      <c r="B5922" t="s">
        <v>317</v>
      </c>
      <c r="C5922" t="s">
        <v>13</v>
      </c>
      <c r="D5922" t="s">
        <v>11</v>
      </c>
      <c r="E5922" t="s">
        <v>610</v>
      </c>
      <c r="F5922" t="s">
        <v>433</v>
      </c>
      <c r="G5922" t="s">
        <v>439</v>
      </c>
      <c r="I5922" t="s">
        <v>332</v>
      </c>
      <c r="K5922" t="s">
        <v>333</v>
      </c>
      <c r="L5922" t="s">
        <v>351</v>
      </c>
      <c r="M5922" t="s">
        <v>53</v>
      </c>
      <c r="O5922" t="s">
        <v>349</v>
      </c>
      <c r="P5922" t="s">
        <v>336</v>
      </c>
      <c r="Q5922" t="s">
        <v>337</v>
      </c>
      <c r="R5922">
        <v>17.8</v>
      </c>
      <c r="X5922">
        <v>0</v>
      </c>
      <c r="Y5922">
        <v>500000000</v>
      </c>
      <c r="AA5922" t="s">
        <v>2025</v>
      </c>
    </row>
    <row r="5923" spans="1:27" ht="15" customHeight="1">
      <c r="A5923" s="962" t="s">
        <v>254</v>
      </c>
      <c r="B5923" t="s">
        <v>305</v>
      </c>
      <c r="C5923" t="s">
        <v>13</v>
      </c>
      <c r="D5923" t="s">
        <v>11</v>
      </c>
      <c r="E5923" t="s">
        <v>610</v>
      </c>
      <c r="F5923" t="s">
        <v>433</v>
      </c>
      <c r="R5923">
        <v>17.8</v>
      </c>
      <c r="X5923">
        <v>0</v>
      </c>
      <c r="Y5923">
        <v>500000000</v>
      </c>
      <c r="AA5923" t="s">
        <v>2025</v>
      </c>
    </row>
    <row r="5924" spans="1:27" ht="15" customHeight="1">
      <c r="A5924" s="962" t="s">
        <v>254</v>
      </c>
      <c r="B5924" t="s">
        <v>321</v>
      </c>
      <c r="C5924" t="s">
        <v>13</v>
      </c>
      <c r="D5924" t="s">
        <v>11</v>
      </c>
      <c r="E5924" t="s">
        <v>610</v>
      </c>
      <c r="F5924" t="s">
        <v>433</v>
      </c>
      <c r="H5924" t="s">
        <v>672</v>
      </c>
      <c r="I5924" t="s">
        <v>332</v>
      </c>
      <c r="K5924" t="s">
        <v>333</v>
      </c>
      <c r="L5924" t="s">
        <v>354</v>
      </c>
      <c r="M5924" t="s">
        <v>53</v>
      </c>
      <c r="O5924" t="s">
        <v>335</v>
      </c>
      <c r="P5924" t="s">
        <v>336</v>
      </c>
      <c r="Q5924" t="s">
        <v>337</v>
      </c>
      <c r="R5924">
        <v>219</v>
      </c>
      <c r="U5924">
        <v>219.45</v>
      </c>
      <c r="V5924">
        <v>10.97</v>
      </c>
      <c r="W5924">
        <v>0.1</v>
      </c>
      <c r="X5924">
        <v>0</v>
      </c>
      <c r="Y5924">
        <v>500000000</v>
      </c>
      <c r="Z5924">
        <v>0</v>
      </c>
      <c r="AA5924" t="s">
        <v>2028</v>
      </c>
    </row>
    <row r="5925" spans="1:27" ht="15" customHeight="1">
      <c r="A5925" s="962" t="s">
        <v>254</v>
      </c>
      <c r="B5925" t="s">
        <v>324</v>
      </c>
      <c r="C5925" t="s">
        <v>13</v>
      </c>
      <c r="D5925" t="s">
        <v>11</v>
      </c>
      <c r="E5925" t="s">
        <v>610</v>
      </c>
      <c r="F5925" t="s">
        <v>433</v>
      </c>
      <c r="R5925">
        <v>0</v>
      </c>
      <c r="U5925">
        <v>0</v>
      </c>
      <c r="V5925">
        <v>0</v>
      </c>
      <c r="X5925">
        <v>0</v>
      </c>
      <c r="Y5925">
        <v>500000000</v>
      </c>
      <c r="Z5925">
        <v>0</v>
      </c>
      <c r="AA5925" t="s">
        <v>2028</v>
      </c>
    </row>
    <row r="5926" spans="1:27" ht="15" customHeight="1">
      <c r="A5926" s="962" t="s">
        <v>255</v>
      </c>
      <c r="B5926" t="s">
        <v>322</v>
      </c>
      <c r="C5926" t="s">
        <v>13</v>
      </c>
      <c r="D5926" t="s">
        <v>11</v>
      </c>
      <c r="E5926" t="s">
        <v>610</v>
      </c>
      <c r="F5926" t="s">
        <v>433</v>
      </c>
      <c r="H5926" t="s">
        <v>848</v>
      </c>
      <c r="I5926" t="s">
        <v>853</v>
      </c>
      <c r="J5926" t="s">
        <v>848</v>
      </c>
      <c r="K5926" t="s">
        <v>849</v>
      </c>
      <c r="L5926" t="s">
        <v>1993</v>
      </c>
      <c r="M5926" t="s">
        <v>55</v>
      </c>
      <c r="O5926" t="s">
        <v>361</v>
      </c>
      <c r="P5926" t="s">
        <v>667</v>
      </c>
      <c r="Q5926" t="s">
        <v>668</v>
      </c>
      <c r="R5926">
        <v>0.02</v>
      </c>
      <c r="X5926">
        <v>0</v>
      </c>
      <c r="Y5926">
        <v>500000000</v>
      </c>
      <c r="AA5926" t="s">
        <v>2025</v>
      </c>
    </row>
    <row r="5927" spans="1:27" ht="15" customHeight="1">
      <c r="A5927" s="962" t="s">
        <v>255</v>
      </c>
      <c r="B5927" t="s">
        <v>301</v>
      </c>
      <c r="C5927" t="s">
        <v>13</v>
      </c>
      <c r="D5927" t="s">
        <v>11</v>
      </c>
      <c r="E5927" t="s">
        <v>610</v>
      </c>
      <c r="F5927" t="s">
        <v>433</v>
      </c>
      <c r="H5927" t="s">
        <v>856</v>
      </c>
      <c r="I5927" t="s">
        <v>853</v>
      </c>
      <c r="J5927" t="s">
        <v>848</v>
      </c>
      <c r="K5927" t="s">
        <v>849</v>
      </c>
      <c r="L5927" t="s">
        <v>857</v>
      </c>
      <c r="M5927" t="s">
        <v>55</v>
      </c>
      <c r="O5927" t="s">
        <v>361</v>
      </c>
      <c r="P5927" t="s">
        <v>851</v>
      </c>
      <c r="Q5927" t="s">
        <v>337</v>
      </c>
      <c r="R5927">
        <v>2.33</v>
      </c>
      <c r="X5927">
        <v>0</v>
      </c>
      <c r="Y5927">
        <v>500000000</v>
      </c>
      <c r="AA5927" t="s">
        <v>2025</v>
      </c>
    </row>
    <row r="5928" spans="1:27" ht="15" customHeight="1">
      <c r="A5928" s="962" t="s">
        <v>255</v>
      </c>
      <c r="B5928" t="s">
        <v>307</v>
      </c>
      <c r="C5928" t="s">
        <v>13</v>
      </c>
      <c r="D5928" t="s">
        <v>11</v>
      </c>
      <c r="E5928" t="s">
        <v>610</v>
      </c>
      <c r="F5928" t="s">
        <v>433</v>
      </c>
      <c r="H5928" t="s">
        <v>858</v>
      </c>
      <c r="I5928" t="s">
        <v>853</v>
      </c>
      <c r="J5928" t="s">
        <v>848</v>
      </c>
      <c r="K5928" t="s">
        <v>849</v>
      </c>
      <c r="L5928" t="s">
        <v>859</v>
      </c>
      <c r="M5928" t="s">
        <v>55</v>
      </c>
      <c r="O5928" t="s">
        <v>361</v>
      </c>
      <c r="P5928" t="s">
        <v>851</v>
      </c>
      <c r="Q5928" t="s">
        <v>337</v>
      </c>
      <c r="R5928">
        <v>0.03</v>
      </c>
      <c r="X5928">
        <v>0</v>
      </c>
      <c r="Y5928">
        <v>500000000</v>
      </c>
      <c r="AA5928" t="s">
        <v>2025</v>
      </c>
    </row>
    <row r="5929" spans="1:27" ht="15" customHeight="1">
      <c r="A5929" s="962" t="s">
        <v>255</v>
      </c>
      <c r="B5929" t="s">
        <v>315</v>
      </c>
      <c r="C5929" t="s">
        <v>13</v>
      </c>
      <c r="D5929" t="s">
        <v>11</v>
      </c>
      <c r="E5929" t="s">
        <v>610</v>
      </c>
      <c r="F5929" t="s">
        <v>433</v>
      </c>
      <c r="H5929" t="s">
        <v>860</v>
      </c>
      <c r="I5929" t="s">
        <v>853</v>
      </c>
      <c r="J5929" t="s">
        <v>848</v>
      </c>
      <c r="K5929" t="s">
        <v>849</v>
      </c>
      <c r="L5929" t="s">
        <v>861</v>
      </c>
      <c r="M5929" t="s">
        <v>55</v>
      </c>
      <c r="O5929" t="s">
        <v>361</v>
      </c>
      <c r="P5929" t="s">
        <v>851</v>
      </c>
      <c r="Q5929" t="s">
        <v>337</v>
      </c>
      <c r="R5929">
        <v>0</v>
      </c>
      <c r="X5929">
        <v>0</v>
      </c>
      <c r="Y5929">
        <v>500000000</v>
      </c>
      <c r="AA5929" t="s">
        <v>2025</v>
      </c>
    </row>
    <row r="5930" spans="1:27" ht="15" customHeight="1">
      <c r="A5930" s="962" t="s">
        <v>255</v>
      </c>
      <c r="B5930" t="s">
        <v>308</v>
      </c>
      <c r="C5930" t="s">
        <v>13</v>
      </c>
      <c r="D5930" t="s">
        <v>11</v>
      </c>
      <c r="E5930" t="s">
        <v>610</v>
      </c>
      <c r="F5930" t="s">
        <v>433</v>
      </c>
      <c r="H5930" t="s">
        <v>862</v>
      </c>
      <c r="I5930" t="s">
        <v>853</v>
      </c>
      <c r="J5930" t="s">
        <v>848</v>
      </c>
      <c r="K5930" t="s">
        <v>849</v>
      </c>
      <c r="L5930" t="s">
        <v>863</v>
      </c>
      <c r="M5930" t="s">
        <v>55</v>
      </c>
      <c r="O5930" t="s">
        <v>361</v>
      </c>
      <c r="P5930" t="s">
        <v>851</v>
      </c>
      <c r="Q5930" t="s">
        <v>337</v>
      </c>
      <c r="R5930">
        <v>0.03</v>
      </c>
      <c r="X5930">
        <v>0</v>
      </c>
      <c r="Y5930">
        <v>500000000</v>
      </c>
      <c r="AA5930" t="s">
        <v>2025</v>
      </c>
    </row>
    <row r="5931" spans="1:27" ht="15" customHeight="1">
      <c r="A5931" s="962" t="s">
        <v>255</v>
      </c>
      <c r="B5931" t="s">
        <v>311</v>
      </c>
      <c r="C5931" t="s">
        <v>13</v>
      </c>
      <c r="D5931" t="s">
        <v>11</v>
      </c>
      <c r="E5931" t="s">
        <v>610</v>
      </c>
      <c r="F5931" t="s">
        <v>433</v>
      </c>
      <c r="H5931" t="s">
        <v>864</v>
      </c>
      <c r="I5931" t="s">
        <v>853</v>
      </c>
      <c r="J5931" t="s">
        <v>848</v>
      </c>
      <c r="K5931" t="s">
        <v>849</v>
      </c>
      <c r="L5931" t="s">
        <v>865</v>
      </c>
      <c r="M5931" t="s">
        <v>55</v>
      </c>
      <c r="O5931" t="s">
        <v>361</v>
      </c>
      <c r="P5931" t="s">
        <v>851</v>
      </c>
      <c r="Q5931" t="s">
        <v>337</v>
      </c>
      <c r="R5931">
        <v>1.68</v>
      </c>
      <c r="X5931">
        <v>0</v>
      </c>
      <c r="Y5931">
        <v>500000000</v>
      </c>
      <c r="AA5931" t="s">
        <v>2025</v>
      </c>
    </row>
    <row r="5932" spans="1:27" ht="15" customHeight="1">
      <c r="A5932" s="962" t="s">
        <v>255</v>
      </c>
      <c r="B5932" t="s">
        <v>312</v>
      </c>
      <c r="C5932" t="s">
        <v>13</v>
      </c>
      <c r="D5932" t="s">
        <v>11</v>
      </c>
      <c r="E5932" t="s">
        <v>610</v>
      </c>
      <c r="F5932" t="s">
        <v>433</v>
      </c>
      <c r="H5932" t="s">
        <v>866</v>
      </c>
      <c r="I5932" t="s">
        <v>853</v>
      </c>
      <c r="J5932" t="s">
        <v>848</v>
      </c>
      <c r="K5932" t="s">
        <v>849</v>
      </c>
      <c r="L5932" t="s">
        <v>867</v>
      </c>
      <c r="M5932" t="s">
        <v>55</v>
      </c>
      <c r="O5932" t="s">
        <v>361</v>
      </c>
      <c r="P5932" t="s">
        <v>851</v>
      </c>
      <c r="Q5932" t="s">
        <v>337</v>
      </c>
      <c r="R5932">
        <v>0.04</v>
      </c>
      <c r="X5932">
        <v>0</v>
      </c>
      <c r="Y5932">
        <v>500000000</v>
      </c>
      <c r="AA5932" t="s">
        <v>2025</v>
      </c>
    </row>
    <row r="5933" spans="1:27" ht="15" customHeight="1">
      <c r="A5933" s="962" t="s">
        <v>255</v>
      </c>
      <c r="B5933" t="s">
        <v>300</v>
      </c>
      <c r="C5933" t="s">
        <v>13</v>
      </c>
      <c r="D5933" t="s">
        <v>11</v>
      </c>
      <c r="E5933" t="s">
        <v>610</v>
      </c>
      <c r="F5933" t="s">
        <v>433</v>
      </c>
      <c r="I5933" t="s">
        <v>853</v>
      </c>
      <c r="K5933" t="s">
        <v>849</v>
      </c>
      <c r="L5933" t="s">
        <v>857</v>
      </c>
      <c r="M5933" t="s">
        <v>55</v>
      </c>
      <c r="O5933" t="s">
        <v>361</v>
      </c>
      <c r="P5933" t="s">
        <v>851</v>
      </c>
      <c r="Q5933" t="s">
        <v>337</v>
      </c>
      <c r="R5933">
        <v>2.33</v>
      </c>
      <c r="X5933">
        <v>0</v>
      </c>
      <c r="Y5933">
        <v>500000000</v>
      </c>
      <c r="AA5933" t="s">
        <v>2025</v>
      </c>
    </row>
    <row r="5934" spans="1:27" ht="15" customHeight="1">
      <c r="A5934" s="962" t="s">
        <v>255</v>
      </c>
      <c r="B5934" t="s">
        <v>298</v>
      </c>
      <c r="C5934" t="s">
        <v>13</v>
      </c>
      <c r="D5934" t="s">
        <v>11</v>
      </c>
      <c r="E5934" t="s">
        <v>610</v>
      </c>
      <c r="F5934" t="s">
        <v>433</v>
      </c>
      <c r="R5934">
        <v>2.33</v>
      </c>
      <c r="X5934">
        <v>0</v>
      </c>
      <c r="Y5934">
        <v>500000000</v>
      </c>
      <c r="AA5934" t="s">
        <v>2025</v>
      </c>
    </row>
    <row r="5935" spans="1:27" ht="15" customHeight="1">
      <c r="A5935" s="962" t="s">
        <v>255</v>
      </c>
      <c r="B5935" t="s">
        <v>297</v>
      </c>
      <c r="C5935" t="s">
        <v>13</v>
      </c>
      <c r="D5935" t="s">
        <v>11</v>
      </c>
      <c r="E5935" t="s">
        <v>610</v>
      </c>
      <c r="F5935" t="s">
        <v>433</v>
      </c>
      <c r="R5935">
        <v>2.33</v>
      </c>
      <c r="X5935">
        <v>0</v>
      </c>
      <c r="Y5935">
        <v>500000000</v>
      </c>
      <c r="AA5935" t="s">
        <v>2025</v>
      </c>
    </row>
    <row r="5936" spans="1:27" ht="15" customHeight="1">
      <c r="A5936" s="962" t="s">
        <v>255</v>
      </c>
      <c r="B5936" t="s">
        <v>288</v>
      </c>
      <c r="C5936" t="s">
        <v>13</v>
      </c>
      <c r="D5936" t="s">
        <v>11</v>
      </c>
      <c r="E5936" t="s">
        <v>610</v>
      </c>
      <c r="F5936" t="s">
        <v>433</v>
      </c>
      <c r="R5936">
        <v>2.33</v>
      </c>
      <c r="X5936">
        <v>0</v>
      </c>
      <c r="Y5936">
        <v>500000000</v>
      </c>
      <c r="AA5936" t="s">
        <v>2025</v>
      </c>
    </row>
    <row r="5937" spans="1:27" ht="15" customHeight="1">
      <c r="A5937" s="962" t="s">
        <v>255</v>
      </c>
      <c r="B5937" t="s">
        <v>287</v>
      </c>
      <c r="C5937" t="s">
        <v>13</v>
      </c>
      <c r="D5937" t="s">
        <v>11</v>
      </c>
      <c r="E5937" t="s">
        <v>610</v>
      </c>
      <c r="F5937" t="s">
        <v>433</v>
      </c>
      <c r="R5937">
        <v>4.1100000000000003</v>
      </c>
      <c r="X5937">
        <v>0</v>
      </c>
      <c r="Y5937">
        <v>500000000</v>
      </c>
      <c r="AA5937" t="s">
        <v>2025</v>
      </c>
    </row>
    <row r="5938" spans="1:27" ht="15" customHeight="1">
      <c r="A5938" s="962" t="s">
        <v>255</v>
      </c>
      <c r="B5938" t="s">
        <v>306</v>
      </c>
      <c r="C5938" t="s">
        <v>13</v>
      </c>
      <c r="D5938" t="s">
        <v>11</v>
      </c>
      <c r="E5938" t="s">
        <v>610</v>
      </c>
      <c r="F5938" t="s">
        <v>433</v>
      </c>
      <c r="I5938" t="s">
        <v>853</v>
      </c>
      <c r="K5938" t="s">
        <v>849</v>
      </c>
      <c r="L5938" t="s">
        <v>1994</v>
      </c>
      <c r="M5938" t="s">
        <v>55</v>
      </c>
      <c r="O5938" t="s">
        <v>361</v>
      </c>
      <c r="P5938" t="s">
        <v>851</v>
      </c>
      <c r="Q5938" t="s">
        <v>337</v>
      </c>
      <c r="R5938">
        <v>0.06</v>
      </c>
      <c r="X5938">
        <v>0</v>
      </c>
      <c r="Y5938">
        <v>500000000</v>
      </c>
      <c r="AA5938" t="s">
        <v>2025</v>
      </c>
    </row>
    <row r="5939" spans="1:27" ht="15" customHeight="1">
      <c r="A5939" s="962" t="s">
        <v>255</v>
      </c>
      <c r="B5939" t="s">
        <v>305</v>
      </c>
      <c r="C5939" t="s">
        <v>13</v>
      </c>
      <c r="D5939" t="s">
        <v>11</v>
      </c>
      <c r="E5939" t="s">
        <v>610</v>
      </c>
      <c r="F5939" t="s">
        <v>433</v>
      </c>
      <c r="R5939">
        <v>1.79</v>
      </c>
      <c r="X5939">
        <v>0</v>
      </c>
      <c r="Y5939">
        <v>500000000</v>
      </c>
      <c r="AA5939" t="s">
        <v>2025</v>
      </c>
    </row>
    <row r="5940" spans="1:27" ht="15" customHeight="1">
      <c r="A5940" s="962" t="s">
        <v>255</v>
      </c>
      <c r="B5940" t="s">
        <v>309</v>
      </c>
      <c r="C5940" t="s">
        <v>13</v>
      </c>
      <c r="D5940" t="s">
        <v>11</v>
      </c>
      <c r="E5940" t="s">
        <v>610</v>
      </c>
      <c r="F5940" t="s">
        <v>433</v>
      </c>
      <c r="I5940" t="s">
        <v>853</v>
      </c>
      <c r="K5940" t="s">
        <v>849</v>
      </c>
      <c r="L5940" t="s">
        <v>1995</v>
      </c>
      <c r="M5940" t="s">
        <v>55</v>
      </c>
      <c r="O5940" t="s">
        <v>361</v>
      </c>
      <c r="P5940" t="s">
        <v>851</v>
      </c>
      <c r="Q5940" t="s">
        <v>337</v>
      </c>
      <c r="R5940">
        <v>1.72</v>
      </c>
      <c r="X5940">
        <v>0</v>
      </c>
      <c r="Y5940">
        <v>500000000</v>
      </c>
      <c r="AA5940" t="s">
        <v>2025</v>
      </c>
    </row>
    <row r="5941" spans="1:27" ht="15" customHeight="1">
      <c r="A5941" s="962" t="s">
        <v>255</v>
      </c>
      <c r="B5941" t="s">
        <v>313</v>
      </c>
      <c r="C5941" t="s">
        <v>13</v>
      </c>
      <c r="D5941" t="s">
        <v>11</v>
      </c>
      <c r="E5941" t="s">
        <v>610</v>
      </c>
      <c r="F5941" t="s">
        <v>433</v>
      </c>
      <c r="I5941" t="s">
        <v>853</v>
      </c>
      <c r="K5941" t="s">
        <v>849</v>
      </c>
      <c r="L5941" t="s">
        <v>861</v>
      </c>
      <c r="M5941" t="s">
        <v>55</v>
      </c>
      <c r="O5941" t="s">
        <v>361</v>
      </c>
      <c r="P5941" t="s">
        <v>851</v>
      </c>
      <c r="Q5941" t="s">
        <v>337</v>
      </c>
      <c r="R5941">
        <v>0</v>
      </c>
      <c r="X5941">
        <v>0</v>
      </c>
      <c r="Y5941">
        <v>500000000</v>
      </c>
      <c r="AA5941" t="s">
        <v>2025</v>
      </c>
    </row>
    <row r="5942" spans="1:27" ht="15" customHeight="1">
      <c r="A5942" s="962" t="s">
        <v>257</v>
      </c>
      <c r="B5942" t="s">
        <v>290</v>
      </c>
      <c r="C5942" t="s">
        <v>13</v>
      </c>
      <c r="D5942" t="s">
        <v>11</v>
      </c>
      <c r="E5942" t="s">
        <v>610</v>
      </c>
      <c r="F5942" t="s">
        <v>433</v>
      </c>
      <c r="J5942" t="s">
        <v>1996</v>
      </c>
      <c r="R5942">
        <v>0</v>
      </c>
      <c r="S5942">
        <v>0</v>
      </c>
      <c r="T5942">
        <v>500000000</v>
      </c>
      <c r="X5942">
        <v>0</v>
      </c>
      <c r="Y5942">
        <v>500000000</v>
      </c>
      <c r="AA5942" t="s">
        <v>2027</v>
      </c>
    </row>
    <row r="5943" spans="1:27" ht="15" customHeight="1">
      <c r="A5943" s="962" t="s">
        <v>257</v>
      </c>
      <c r="B5943" t="s">
        <v>292</v>
      </c>
      <c r="C5943" t="s">
        <v>13</v>
      </c>
      <c r="D5943" t="s">
        <v>11</v>
      </c>
      <c r="E5943" t="s">
        <v>610</v>
      </c>
      <c r="F5943" t="s">
        <v>433</v>
      </c>
      <c r="J5943" t="s">
        <v>1997</v>
      </c>
      <c r="R5943">
        <v>0</v>
      </c>
      <c r="S5943">
        <v>0</v>
      </c>
      <c r="T5943">
        <v>500000000</v>
      </c>
      <c r="X5943">
        <v>0</v>
      </c>
      <c r="Y5943">
        <v>500000000</v>
      </c>
      <c r="AA5943" t="s">
        <v>2027</v>
      </c>
    </row>
    <row r="5944" spans="1:27" ht="15" customHeight="1">
      <c r="A5944" s="962" t="s">
        <v>257</v>
      </c>
      <c r="B5944" t="s">
        <v>295</v>
      </c>
      <c r="C5944" t="s">
        <v>13</v>
      </c>
      <c r="D5944" t="s">
        <v>11</v>
      </c>
      <c r="E5944" t="s">
        <v>610</v>
      </c>
      <c r="F5944" t="s">
        <v>433</v>
      </c>
      <c r="J5944" t="s">
        <v>1998</v>
      </c>
      <c r="R5944">
        <v>0</v>
      </c>
      <c r="S5944">
        <v>0</v>
      </c>
      <c r="T5944">
        <v>500000000</v>
      </c>
      <c r="X5944">
        <v>0</v>
      </c>
      <c r="Y5944">
        <v>500000000</v>
      </c>
      <c r="AA5944" t="s">
        <v>2027</v>
      </c>
    </row>
    <row r="5945" spans="1:27" ht="15" customHeight="1">
      <c r="A5945" s="962" t="s">
        <v>257</v>
      </c>
      <c r="B5945" t="s">
        <v>296</v>
      </c>
      <c r="C5945" t="s">
        <v>13</v>
      </c>
      <c r="D5945" t="s">
        <v>11</v>
      </c>
      <c r="E5945" t="s">
        <v>610</v>
      </c>
      <c r="F5945" t="s">
        <v>433</v>
      </c>
      <c r="J5945" t="s">
        <v>1999</v>
      </c>
      <c r="R5945">
        <v>0</v>
      </c>
      <c r="S5945">
        <v>0</v>
      </c>
      <c r="T5945">
        <v>500000000</v>
      </c>
      <c r="X5945">
        <v>0</v>
      </c>
      <c r="Y5945">
        <v>500000000</v>
      </c>
      <c r="AA5945" t="s">
        <v>2027</v>
      </c>
    </row>
    <row r="5946" spans="1:27" ht="15" customHeight="1">
      <c r="A5946" s="962" t="s">
        <v>257</v>
      </c>
      <c r="B5946" t="s">
        <v>316</v>
      </c>
      <c r="C5946" t="s">
        <v>13</v>
      </c>
      <c r="D5946" t="s">
        <v>11</v>
      </c>
      <c r="E5946" t="s">
        <v>610</v>
      </c>
      <c r="F5946" t="s">
        <v>433</v>
      </c>
      <c r="J5946" t="s">
        <v>2004</v>
      </c>
      <c r="R5946">
        <v>0</v>
      </c>
      <c r="S5946">
        <v>0</v>
      </c>
      <c r="T5946">
        <v>500000000</v>
      </c>
      <c r="X5946">
        <v>0</v>
      </c>
      <c r="Y5946">
        <v>500000000</v>
      </c>
      <c r="AA5946" t="s">
        <v>2027</v>
      </c>
    </row>
    <row r="5947" spans="1:27" ht="15" customHeight="1">
      <c r="A5947" s="962" t="s">
        <v>257</v>
      </c>
      <c r="B5947" t="s">
        <v>289</v>
      </c>
      <c r="C5947" t="s">
        <v>13</v>
      </c>
      <c r="D5947" t="s">
        <v>11</v>
      </c>
      <c r="E5947" t="s">
        <v>610</v>
      </c>
      <c r="F5947" t="s">
        <v>433</v>
      </c>
      <c r="R5947">
        <v>0</v>
      </c>
      <c r="S5947">
        <v>0</v>
      </c>
      <c r="T5947">
        <v>500000000</v>
      </c>
      <c r="X5947">
        <v>0</v>
      </c>
      <c r="Y5947">
        <v>500000000</v>
      </c>
      <c r="AA5947" t="s">
        <v>2027</v>
      </c>
    </row>
    <row r="5948" spans="1:27" ht="15" customHeight="1">
      <c r="A5948" s="962" t="s">
        <v>257</v>
      </c>
      <c r="B5948" t="s">
        <v>309</v>
      </c>
      <c r="C5948" t="s">
        <v>13</v>
      </c>
      <c r="D5948" t="s">
        <v>11</v>
      </c>
      <c r="E5948" t="s">
        <v>610</v>
      </c>
      <c r="F5948" t="s">
        <v>433</v>
      </c>
      <c r="R5948">
        <v>0</v>
      </c>
      <c r="S5948">
        <v>0</v>
      </c>
      <c r="T5948">
        <v>500000000</v>
      </c>
      <c r="X5948">
        <v>0</v>
      </c>
      <c r="Y5948">
        <v>500000000</v>
      </c>
      <c r="AA5948" t="s">
        <v>2027</v>
      </c>
    </row>
    <row r="5949" spans="1:27" ht="15" customHeight="1">
      <c r="A5949" s="962" t="s">
        <v>257</v>
      </c>
      <c r="B5949" t="s">
        <v>291</v>
      </c>
      <c r="C5949" t="s">
        <v>13</v>
      </c>
      <c r="D5949" t="s">
        <v>11</v>
      </c>
      <c r="E5949" t="s">
        <v>610</v>
      </c>
      <c r="F5949" t="s">
        <v>433</v>
      </c>
      <c r="R5949">
        <v>0</v>
      </c>
      <c r="S5949">
        <v>0</v>
      </c>
      <c r="T5949">
        <v>500000000</v>
      </c>
      <c r="X5949">
        <v>0</v>
      </c>
      <c r="Y5949">
        <v>500000000</v>
      </c>
      <c r="AA5949" t="s">
        <v>2027</v>
      </c>
    </row>
    <row r="5950" spans="1:27" ht="15" customHeight="1">
      <c r="A5950" s="962" t="s">
        <v>257</v>
      </c>
      <c r="B5950" t="s">
        <v>288</v>
      </c>
      <c r="C5950" t="s">
        <v>13</v>
      </c>
      <c r="D5950" t="s">
        <v>11</v>
      </c>
      <c r="E5950" t="s">
        <v>610</v>
      </c>
      <c r="F5950" t="s">
        <v>433</v>
      </c>
      <c r="R5950">
        <v>0</v>
      </c>
      <c r="S5950">
        <v>0</v>
      </c>
      <c r="T5950">
        <v>500000000</v>
      </c>
      <c r="X5950">
        <v>0</v>
      </c>
      <c r="Y5950">
        <v>500000000</v>
      </c>
      <c r="AA5950" t="s">
        <v>2027</v>
      </c>
    </row>
    <row r="5951" spans="1:27" ht="15" customHeight="1">
      <c r="A5951" s="962" t="s">
        <v>257</v>
      </c>
      <c r="B5951" t="s">
        <v>287</v>
      </c>
      <c r="C5951" t="s">
        <v>13</v>
      </c>
      <c r="D5951" t="s">
        <v>11</v>
      </c>
      <c r="E5951" t="s">
        <v>610</v>
      </c>
      <c r="F5951" t="s">
        <v>433</v>
      </c>
      <c r="R5951">
        <v>0</v>
      </c>
      <c r="S5951">
        <v>0</v>
      </c>
      <c r="T5951">
        <v>500000000</v>
      </c>
      <c r="X5951">
        <v>0</v>
      </c>
      <c r="Y5951">
        <v>500000000</v>
      </c>
      <c r="AA5951" t="s">
        <v>2027</v>
      </c>
    </row>
    <row r="5952" spans="1:27" ht="15" customHeight="1">
      <c r="A5952" s="962" t="s">
        <v>257</v>
      </c>
      <c r="B5952" t="s">
        <v>305</v>
      </c>
      <c r="C5952" t="s">
        <v>13</v>
      </c>
      <c r="D5952" t="s">
        <v>11</v>
      </c>
      <c r="E5952" t="s">
        <v>610</v>
      </c>
      <c r="F5952" t="s">
        <v>433</v>
      </c>
      <c r="R5952">
        <v>0</v>
      </c>
      <c r="S5952">
        <v>0</v>
      </c>
      <c r="T5952">
        <v>500000000</v>
      </c>
      <c r="X5952">
        <v>0</v>
      </c>
      <c r="Y5952">
        <v>500000000</v>
      </c>
      <c r="AA5952" t="s">
        <v>2027</v>
      </c>
    </row>
    <row r="5953" spans="1:27" ht="15" customHeight="1">
      <c r="A5953" s="962" t="s">
        <v>257</v>
      </c>
      <c r="B5953" t="s">
        <v>321</v>
      </c>
      <c r="C5953" t="s">
        <v>13</v>
      </c>
      <c r="D5953" t="s">
        <v>11</v>
      </c>
      <c r="E5953" t="s">
        <v>610</v>
      </c>
      <c r="F5953" t="s">
        <v>433</v>
      </c>
      <c r="R5953">
        <v>0</v>
      </c>
      <c r="S5953">
        <v>0</v>
      </c>
      <c r="T5953">
        <v>500000000</v>
      </c>
      <c r="X5953">
        <v>0</v>
      </c>
      <c r="Y5953">
        <v>500000000</v>
      </c>
      <c r="AA5953" t="s">
        <v>2027</v>
      </c>
    </row>
    <row r="5954" spans="1:27" ht="15" customHeight="1">
      <c r="A5954" s="962" t="s">
        <v>257</v>
      </c>
      <c r="B5954" t="s">
        <v>310</v>
      </c>
      <c r="C5954" t="s">
        <v>13</v>
      </c>
      <c r="D5954" t="s">
        <v>11</v>
      </c>
      <c r="E5954" t="s">
        <v>610</v>
      </c>
      <c r="F5954" t="s">
        <v>433</v>
      </c>
      <c r="R5954">
        <v>0</v>
      </c>
      <c r="S5954">
        <v>0</v>
      </c>
      <c r="T5954">
        <v>500000000</v>
      </c>
      <c r="X5954">
        <v>0</v>
      </c>
      <c r="Y5954">
        <v>500000000</v>
      </c>
      <c r="AA5954" t="s">
        <v>2027</v>
      </c>
    </row>
    <row r="5955" spans="1:27" ht="15" customHeight="1">
      <c r="A5955" s="962" t="s">
        <v>257</v>
      </c>
      <c r="B5955" t="s">
        <v>294</v>
      </c>
      <c r="C5955" t="s">
        <v>13</v>
      </c>
      <c r="D5955" t="s">
        <v>11</v>
      </c>
      <c r="E5955" t="s">
        <v>610</v>
      </c>
      <c r="F5955" t="s">
        <v>433</v>
      </c>
      <c r="R5955">
        <v>0</v>
      </c>
      <c r="S5955">
        <v>0</v>
      </c>
      <c r="T5955">
        <v>500000000</v>
      </c>
      <c r="X5955">
        <v>0</v>
      </c>
      <c r="Y5955">
        <v>500000000</v>
      </c>
      <c r="AA5955" t="s">
        <v>2027</v>
      </c>
    </row>
    <row r="5956" spans="1:27" ht="15" customHeight="1">
      <c r="A5956" s="962" t="s">
        <v>257</v>
      </c>
      <c r="B5956" t="s">
        <v>293</v>
      </c>
      <c r="C5956" t="s">
        <v>13</v>
      </c>
      <c r="D5956" t="s">
        <v>11</v>
      </c>
      <c r="E5956" t="s">
        <v>610</v>
      </c>
      <c r="F5956" t="s">
        <v>433</v>
      </c>
      <c r="R5956">
        <v>0</v>
      </c>
      <c r="S5956">
        <v>0</v>
      </c>
      <c r="T5956">
        <v>500000000</v>
      </c>
      <c r="X5956">
        <v>0</v>
      </c>
      <c r="Y5956">
        <v>500000000</v>
      </c>
      <c r="AA5956" t="s">
        <v>2027</v>
      </c>
    </row>
    <row r="5957" spans="1:27" ht="15" customHeight="1">
      <c r="A5957" s="962" t="s">
        <v>259</v>
      </c>
      <c r="B5957" t="s">
        <v>300</v>
      </c>
      <c r="C5957" t="s">
        <v>13</v>
      </c>
      <c r="D5957" t="s">
        <v>11</v>
      </c>
      <c r="E5957" t="s">
        <v>610</v>
      </c>
      <c r="F5957" t="s">
        <v>433</v>
      </c>
      <c r="R5957">
        <v>0</v>
      </c>
      <c r="S5957">
        <v>0</v>
      </c>
      <c r="T5957">
        <v>500000000</v>
      </c>
      <c r="X5957">
        <v>0</v>
      </c>
      <c r="Y5957">
        <v>500000000</v>
      </c>
      <c r="AA5957" t="s">
        <v>2027</v>
      </c>
    </row>
    <row r="5958" spans="1:27" ht="15" customHeight="1">
      <c r="A5958" s="962" t="s">
        <v>259</v>
      </c>
      <c r="B5958" t="s">
        <v>298</v>
      </c>
      <c r="C5958" t="s">
        <v>13</v>
      </c>
      <c r="D5958" t="s">
        <v>11</v>
      </c>
      <c r="E5958" t="s">
        <v>610</v>
      </c>
      <c r="F5958" t="s">
        <v>433</v>
      </c>
      <c r="R5958">
        <v>0</v>
      </c>
      <c r="S5958">
        <v>0</v>
      </c>
      <c r="T5958">
        <v>500000000</v>
      </c>
      <c r="X5958">
        <v>0</v>
      </c>
      <c r="Y5958">
        <v>500000000</v>
      </c>
      <c r="AA5958" t="s">
        <v>2027</v>
      </c>
    </row>
    <row r="5959" spans="1:27" ht="15" customHeight="1">
      <c r="A5959" s="962" t="s">
        <v>259</v>
      </c>
      <c r="B5959" t="s">
        <v>297</v>
      </c>
      <c r="C5959" t="s">
        <v>13</v>
      </c>
      <c r="D5959" t="s">
        <v>11</v>
      </c>
      <c r="E5959" t="s">
        <v>610</v>
      </c>
      <c r="F5959" t="s">
        <v>433</v>
      </c>
      <c r="R5959">
        <v>0</v>
      </c>
      <c r="S5959">
        <v>0</v>
      </c>
      <c r="T5959">
        <v>500000000</v>
      </c>
      <c r="X5959">
        <v>0</v>
      </c>
      <c r="Y5959">
        <v>500000000</v>
      </c>
      <c r="AA5959" t="s">
        <v>2027</v>
      </c>
    </row>
    <row r="5960" spans="1:27" ht="15" customHeight="1">
      <c r="A5960" s="962" t="s">
        <v>259</v>
      </c>
      <c r="B5960" t="s">
        <v>288</v>
      </c>
      <c r="C5960" t="s">
        <v>13</v>
      </c>
      <c r="D5960" t="s">
        <v>11</v>
      </c>
      <c r="E5960" t="s">
        <v>610</v>
      </c>
      <c r="F5960" t="s">
        <v>433</v>
      </c>
      <c r="R5960">
        <v>0</v>
      </c>
      <c r="S5960">
        <v>0</v>
      </c>
      <c r="T5960">
        <v>500000000</v>
      </c>
      <c r="X5960">
        <v>0</v>
      </c>
      <c r="Y5960">
        <v>500000000</v>
      </c>
      <c r="AA5960" t="s">
        <v>2027</v>
      </c>
    </row>
    <row r="5961" spans="1:27" ht="15" customHeight="1">
      <c r="A5961" s="962" t="s">
        <v>259</v>
      </c>
      <c r="B5961" t="s">
        <v>287</v>
      </c>
      <c r="C5961" t="s">
        <v>13</v>
      </c>
      <c r="D5961" t="s">
        <v>11</v>
      </c>
      <c r="E5961" t="s">
        <v>610</v>
      </c>
      <c r="F5961" t="s">
        <v>433</v>
      </c>
      <c r="R5961">
        <v>0</v>
      </c>
      <c r="S5961">
        <v>0</v>
      </c>
      <c r="T5961">
        <v>500000000</v>
      </c>
      <c r="X5961">
        <v>0</v>
      </c>
      <c r="Y5961">
        <v>500000000</v>
      </c>
      <c r="AA5961" t="s">
        <v>2027</v>
      </c>
    </row>
    <row r="5962" spans="1:27" ht="15" customHeight="1">
      <c r="A5962" s="962" t="s">
        <v>259</v>
      </c>
      <c r="B5962" t="s">
        <v>321</v>
      </c>
      <c r="C5962" t="s">
        <v>13</v>
      </c>
      <c r="D5962" t="s">
        <v>11</v>
      </c>
      <c r="E5962" t="s">
        <v>610</v>
      </c>
      <c r="F5962" t="s">
        <v>433</v>
      </c>
      <c r="R5962">
        <v>0</v>
      </c>
      <c r="S5962">
        <v>0</v>
      </c>
      <c r="T5962">
        <v>500000000</v>
      </c>
      <c r="X5962">
        <v>0</v>
      </c>
      <c r="Y5962">
        <v>500000000</v>
      </c>
      <c r="AA5962" t="s">
        <v>2027</v>
      </c>
    </row>
    <row r="5963" spans="1:27" ht="15" customHeight="1">
      <c r="A5963" s="962" t="s">
        <v>259</v>
      </c>
      <c r="B5963" t="s">
        <v>299</v>
      </c>
      <c r="C5963" t="s">
        <v>13</v>
      </c>
      <c r="D5963" t="s">
        <v>11</v>
      </c>
      <c r="E5963" t="s">
        <v>610</v>
      </c>
      <c r="F5963" t="s">
        <v>433</v>
      </c>
      <c r="R5963">
        <v>0</v>
      </c>
      <c r="S5963">
        <v>0</v>
      </c>
      <c r="T5963">
        <v>500000000</v>
      </c>
      <c r="X5963">
        <v>0</v>
      </c>
      <c r="Y5963">
        <v>500000000</v>
      </c>
      <c r="AA5963" t="s">
        <v>2027</v>
      </c>
    </row>
    <row r="5964" spans="1:27" ht="15" customHeight="1">
      <c r="A5964" s="962" t="s">
        <v>259</v>
      </c>
      <c r="B5964" t="s">
        <v>301</v>
      </c>
      <c r="C5964" t="s">
        <v>13</v>
      </c>
      <c r="D5964" t="s">
        <v>11</v>
      </c>
      <c r="E5964" t="s">
        <v>610</v>
      </c>
      <c r="F5964" t="s">
        <v>433</v>
      </c>
      <c r="R5964">
        <v>0</v>
      </c>
      <c r="S5964">
        <v>0</v>
      </c>
      <c r="T5964">
        <v>500000000</v>
      </c>
      <c r="X5964">
        <v>0</v>
      </c>
      <c r="Y5964">
        <v>500000000</v>
      </c>
      <c r="AA5964" t="s">
        <v>2027</v>
      </c>
    </row>
    <row r="5965" spans="1:27" ht="15" customHeight="1">
      <c r="A5965" s="962" t="s">
        <v>260</v>
      </c>
      <c r="B5965" t="s">
        <v>299</v>
      </c>
      <c r="C5965" t="s">
        <v>13</v>
      </c>
      <c r="D5965" t="s">
        <v>11</v>
      </c>
      <c r="E5965" t="s">
        <v>610</v>
      </c>
      <c r="F5965" t="s">
        <v>433</v>
      </c>
      <c r="R5965">
        <v>0</v>
      </c>
      <c r="S5965">
        <v>0</v>
      </c>
      <c r="T5965">
        <v>0</v>
      </c>
      <c r="X5965">
        <v>0</v>
      </c>
      <c r="Y5965">
        <v>500000000</v>
      </c>
      <c r="AA5965" t="s">
        <v>2029</v>
      </c>
    </row>
    <row r="5966" spans="1:27" ht="15" customHeight="1">
      <c r="A5966" s="962" t="s">
        <v>260</v>
      </c>
      <c r="B5966" t="s">
        <v>312</v>
      </c>
      <c r="C5966" t="s">
        <v>13</v>
      </c>
      <c r="D5966" t="s">
        <v>11</v>
      </c>
      <c r="E5966" t="s">
        <v>610</v>
      </c>
      <c r="F5966" t="s">
        <v>433</v>
      </c>
      <c r="R5966">
        <v>0</v>
      </c>
      <c r="S5966">
        <v>0</v>
      </c>
      <c r="T5966">
        <v>0</v>
      </c>
      <c r="X5966">
        <v>0</v>
      </c>
      <c r="Y5966">
        <v>500000000</v>
      </c>
      <c r="AA5966" t="s">
        <v>2029</v>
      </c>
    </row>
    <row r="5967" spans="1:27" ht="15" customHeight="1">
      <c r="A5967" s="962" t="s">
        <v>260</v>
      </c>
      <c r="B5967" t="s">
        <v>298</v>
      </c>
      <c r="C5967" t="s">
        <v>13</v>
      </c>
      <c r="D5967" t="s">
        <v>11</v>
      </c>
      <c r="E5967" t="s">
        <v>610</v>
      </c>
      <c r="F5967" t="s">
        <v>433</v>
      </c>
      <c r="R5967">
        <v>0</v>
      </c>
      <c r="S5967">
        <v>0</v>
      </c>
      <c r="T5967">
        <v>0</v>
      </c>
      <c r="X5967">
        <v>0</v>
      </c>
      <c r="Y5967">
        <v>500000000</v>
      </c>
      <c r="AA5967" t="s">
        <v>2029</v>
      </c>
    </row>
    <row r="5968" spans="1:27" ht="15" customHeight="1">
      <c r="A5968" s="962" t="s">
        <v>260</v>
      </c>
      <c r="B5968" t="s">
        <v>297</v>
      </c>
      <c r="C5968" t="s">
        <v>13</v>
      </c>
      <c r="D5968" t="s">
        <v>11</v>
      </c>
      <c r="E5968" t="s">
        <v>610</v>
      </c>
      <c r="F5968" t="s">
        <v>433</v>
      </c>
      <c r="R5968">
        <v>0</v>
      </c>
      <c r="S5968">
        <v>0</v>
      </c>
      <c r="T5968">
        <v>0</v>
      </c>
      <c r="X5968">
        <v>0</v>
      </c>
      <c r="Y5968">
        <v>500000000</v>
      </c>
      <c r="AA5968" t="s">
        <v>2029</v>
      </c>
    </row>
    <row r="5969" spans="1:27" ht="15" customHeight="1">
      <c r="A5969" s="962" t="s">
        <v>260</v>
      </c>
      <c r="B5969" t="s">
        <v>288</v>
      </c>
      <c r="C5969" t="s">
        <v>13</v>
      </c>
      <c r="D5969" t="s">
        <v>11</v>
      </c>
      <c r="E5969" t="s">
        <v>610</v>
      </c>
      <c r="F5969" t="s">
        <v>433</v>
      </c>
      <c r="R5969">
        <v>0</v>
      </c>
      <c r="S5969">
        <v>0</v>
      </c>
      <c r="T5969">
        <v>0</v>
      </c>
      <c r="X5969">
        <v>0</v>
      </c>
      <c r="Y5969">
        <v>500000000</v>
      </c>
      <c r="AA5969" t="s">
        <v>2029</v>
      </c>
    </row>
    <row r="5970" spans="1:27" ht="15" customHeight="1">
      <c r="A5970" s="962" t="s">
        <v>260</v>
      </c>
      <c r="B5970" t="s">
        <v>287</v>
      </c>
      <c r="C5970" t="s">
        <v>13</v>
      </c>
      <c r="D5970" t="s">
        <v>11</v>
      </c>
      <c r="E5970" t="s">
        <v>610</v>
      </c>
      <c r="F5970" t="s">
        <v>433</v>
      </c>
      <c r="R5970">
        <v>0</v>
      </c>
      <c r="X5970">
        <v>0</v>
      </c>
      <c r="Y5970">
        <v>500000000</v>
      </c>
      <c r="AA5970" t="s">
        <v>2025</v>
      </c>
    </row>
    <row r="5971" spans="1:27" ht="15" customHeight="1">
      <c r="A5971" s="962" t="s">
        <v>260</v>
      </c>
      <c r="B5971" t="s">
        <v>309</v>
      </c>
      <c r="C5971" t="s">
        <v>13</v>
      </c>
      <c r="D5971" t="s">
        <v>11</v>
      </c>
      <c r="E5971" t="s">
        <v>610</v>
      </c>
      <c r="F5971" t="s">
        <v>433</v>
      </c>
      <c r="R5971">
        <v>0</v>
      </c>
      <c r="S5971">
        <v>0</v>
      </c>
      <c r="T5971">
        <v>0</v>
      </c>
      <c r="X5971">
        <v>0</v>
      </c>
      <c r="Y5971">
        <v>500000000</v>
      </c>
      <c r="AA5971" t="s">
        <v>2029</v>
      </c>
    </row>
    <row r="5972" spans="1:27" ht="15" customHeight="1">
      <c r="A5972" s="962" t="s">
        <v>260</v>
      </c>
      <c r="B5972" t="s">
        <v>305</v>
      </c>
      <c r="C5972" t="s">
        <v>13</v>
      </c>
      <c r="D5972" t="s">
        <v>11</v>
      </c>
      <c r="E5972" t="s">
        <v>610</v>
      </c>
      <c r="F5972" t="s">
        <v>433</v>
      </c>
      <c r="R5972">
        <v>0</v>
      </c>
      <c r="S5972">
        <v>0</v>
      </c>
      <c r="T5972">
        <v>0</v>
      </c>
      <c r="X5972">
        <v>0</v>
      </c>
      <c r="Y5972">
        <v>500000000</v>
      </c>
      <c r="AA5972" t="s">
        <v>2029</v>
      </c>
    </row>
    <row r="5973" spans="1:27" ht="15" customHeight="1">
      <c r="A5973" s="962" t="s">
        <v>261</v>
      </c>
      <c r="B5973" t="s">
        <v>290</v>
      </c>
      <c r="C5973" t="s">
        <v>13</v>
      </c>
      <c r="D5973" t="s">
        <v>11</v>
      </c>
      <c r="E5973" t="s">
        <v>610</v>
      </c>
      <c r="F5973" t="s">
        <v>433</v>
      </c>
      <c r="R5973">
        <v>0</v>
      </c>
      <c r="S5973">
        <v>0</v>
      </c>
      <c r="T5973">
        <v>500000000</v>
      </c>
      <c r="X5973">
        <v>0</v>
      </c>
      <c r="Y5973">
        <v>500000000</v>
      </c>
      <c r="AA5973" t="s">
        <v>2027</v>
      </c>
    </row>
    <row r="5974" spans="1:27" ht="15" customHeight="1">
      <c r="A5974" s="962" t="s">
        <v>261</v>
      </c>
      <c r="B5974" t="s">
        <v>292</v>
      </c>
      <c r="C5974" t="s">
        <v>13</v>
      </c>
      <c r="D5974" t="s">
        <v>11</v>
      </c>
      <c r="E5974" t="s">
        <v>610</v>
      </c>
      <c r="F5974" t="s">
        <v>433</v>
      </c>
      <c r="R5974">
        <v>0</v>
      </c>
      <c r="S5974">
        <v>0</v>
      </c>
      <c r="T5974">
        <v>500000000</v>
      </c>
      <c r="X5974">
        <v>0</v>
      </c>
      <c r="Y5974">
        <v>500000000</v>
      </c>
      <c r="AA5974" t="s">
        <v>2027</v>
      </c>
    </row>
    <row r="5975" spans="1:27" ht="15" customHeight="1">
      <c r="A5975" s="962" t="s">
        <v>261</v>
      </c>
      <c r="B5975" t="s">
        <v>295</v>
      </c>
      <c r="C5975" t="s">
        <v>13</v>
      </c>
      <c r="D5975" t="s">
        <v>11</v>
      </c>
      <c r="E5975" t="s">
        <v>610</v>
      </c>
      <c r="F5975" t="s">
        <v>433</v>
      </c>
      <c r="R5975">
        <v>0</v>
      </c>
      <c r="S5975">
        <v>0</v>
      </c>
      <c r="T5975">
        <v>500000000</v>
      </c>
      <c r="X5975">
        <v>0</v>
      </c>
      <c r="Y5975">
        <v>500000000</v>
      </c>
      <c r="AA5975" t="s">
        <v>2027</v>
      </c>
    </row>
    <row r="5976" spans="1:27" ht="15" customHeight="1">
      <c r="A5976" s="962" t="s">
        <v>261</v>
      </c>
      <c r="B5976" t="s">
        <v>296</v>
      </c>
      <c r="C5976" t="s">
        <v>13</v>
      </c>
      <c r="D5976" t="s">
        <v>11</v>
      </c>
      <c r="E5976" t="s">
        <v>610</v>
      </c>
      <c r="F5976" t="s">
        <v>433</v>
      </c>
      <c r="R5976">
        <v>0</v>
      </c>
      <c r="S5976">
        <v>0</v>
      </c>
      <c r="T5976">
        <v>500000000</v>
      </c>
      <c r="X5976">
        <v>0</v>
      </c>
      <c r="Y5976">
        <v>500000000</v>
      </c>
      <c r="AA5976" t="s">
        <v>2027</v>
      </c>
    </row>
    <row r="5977" spans="1:27" ht="15" customHeight="1">
      <c r="A5977" s="962" t="s">
        <v>261</v>
      </c>
      <c r="B5977" t="s">
        <v>289</v>
      </c>
      <c r="C5977" t="s">
        <v>13</v>
      </c>
      <c r="D5977" t="s">
        <v>11</v>
      </c>
      <c r="E5977" t="s">
        <v>610</v>
      </c>
      <c r="F5977" t="s">
        <v>433</v>
      </c>
      <c r="R5977">
        <v>0</v>
      </c>
      <c r="S5977">
        <v>0</v>
      </c>
      <c r="T5977">
        <v>500000000</v>
      </c>
      <c r="X5977">
        <v>0</v>
      </c>
      <c r="Y5977">
        <v>500000000</v>
      </c>
      <c r="AA5977" t="s">
        <v>2027</v>
      </c>
    </row>
    <row r="5978" spans="1:27" ht="15" customHeight="1">
      <c r="A5978" s="962" t="s">
        <v>261</v>
      </c>
      <c r="B5978" t="s">
        <v>291</v>
      </c>
      <c r="C5978" t="s">
        <v>13</v>
      </c>
      <c r="D5978" t="s">
        <v>11</v>
      </c>
      <c r="E5978" t="s">
        <v>610</v>
      </c>
      <c r="F5978" t="s">
        <v>433</v>
      </c>
      <c r="R5978">
        <v>0</v>
      </c>
      <c r="S5978">
        <v>0</v>
      </c>
      <c r="T5978">
        <v>500000000</v>
      </c>
      <c r="X5978">
        <v>0</v>
      </c>
      <c r="Y5978">
        <v>500000000</v>
      </c>
      <c r="AA5978" t="s">
        <v>2027</v>
      </c>
    </row>
    <row r="5979" spans="1:27" ht="15" customHeight="1">
      <c r="A5979" s="962" t="s">
        <v>261</v>
      </c>
      <c r="B5979" t="s">
        <v>288</v>
      </c>
      <c r="C5979" t="s">
        <v>13</v>
      </c>
      <c r="D5979" t="s">
        <v>11</v>
      </c>
      <c r="E5979" t="s">
        <v>610</v>
      </c>
      <c r="F5979" t="s">
        <v>433</v>
      </c>
      <c r="R5979">
        <v>0</v>
      </c>
      <c r="S5979">
        <v>0</v>
      </c>
      <c r="T5979">
        <v>500000000</v>
      </c>
      <c r="X5979">
        <v>0</v>
      </c>
      <c r="Y5979">
        <v>500000000</v>
      </c>
      <c r="AA5979" t="s">
        <v>2027</v>
      </c>
    </row>
    <row r="5980" spans="1:27" ht="15" customHeight="1">
      <c r="A5980" s="962" t="s">
        <v>261</v>
      </c>
      <c r="B5980" t="s">
        <v>287</v>
      </c>
      <c r="C5980" t="s">
        <v>13</v>
      </c>
      <c r="D5980" t="s">
        <v>11</v>
      </c>
      <c r="E5980" t="s">
        <v>610</v>
      </c>
      <c r="F5980" t="s">
        <v>433</v>
      </c>
      <c r="R5980">
        <v>0</v>
      </c>
      <c r="S5980">
        <v>0</v>
      </c>
      <c r="T5980">
        <v>500000000</v>
      </c>
      <c r="X5980">
        <v>0</v>
      </c>
      <c r="Y5980">
        <v>500000000</v>
      </c>
      <c r="AA5980" t="s">
        <v>2027</v>
      </c>
    </row>
    <row r="5981" spans="1:27" ht="15" customHeight="1">
      <c r="A5981" s="962" t="s">
        <v>261</v>
      </c>
      <c r="B5981" t="s">
        <v>321</v>
      </c>
      <c r="C5981" t="s">
        <v>13</v>
      </c>
      <c r="D5981" t="s">
        <v>11</v>
      </c>
      <c r="E5981" t="s">
        <v>610</v>
      </c>
      <c r="F5981" t="s">
        <v>433</v>
      </c>
      <c r="R5981">
        <v>0</v>
      </c>
      <c r="S5981">
        <v>0</v>
      </c>
      <c r="T5981">
        <v>500000000</v>
      </c>
      <c r="X5981">
        <v>0</v>
      </c>
      <c r="Y5981">
        <v>500000000</v>
      </c>
      <c r="AA5981" t="s">
        <v>2027</v>
      </c>
    </row>
    <row r="5982" spans="1:27" ht="15" customHeight="1">
      <c r="A5982" s="962" t="s">
        <v>261</v>
      </c>
      <c r="B5982" t="s">
        <v>294</v>
      </c>
      <c r="C5982" t="s">
        <v>13</v>
      </c>
      <c r="D5982" t="s">
        <v>11</v>
      </c>
      <c r="E5982" t="s">
        <v>610</v>
      </c>
      <c r="F5982" t="s">
        <v>433</v>
      </c>
      <c r="R5982">
        <v>0</v>
      </c>
      <c r="S5982">
        <v>0</v>
      </c>
      <c r="T5982">
        <v>500000000</v>
      </c>
      <c r="X5982">
        <v>0</v>
      </c>
      <c r="Y5982">
        <v>500000000</v>
      </c>
      <c r="AA5982" t="s">
        <v>2027</v>
      </c>
    </row>
    <row r="5983" spans="1:27" ht="15" customHeight="1">
      <c r="A5983" s="962" t="s">
        <v>261</v>
      </c>
      <c r="B5983" t="s">
        <v>293</v>
      </c>
      <c r="C5983" t="s">
        <v>13</v>
      </c>
      <c r="D5983" t="s">
        <v>11</v>
      </c>
      <c r="E5983" t="s">
        <v>610</v>
      </c>
      <c r="F5983" t="s">
        <v>433</v>
      </c>
      <c r="R5983">
        <v>0</v>
      </c>
      <c r="S5983">
        <v>0</v>
      </c>
      <c r="T5983">
        <v>500000000</v>
      </c>
      <c r="X5983">
        <v>0</v>
      </c>
      <c r="Y5983">
        <v>500000000</v>
      </c>
      <c r="AA5983" t="s">
        <v>2027</v>
      </c>
    </row>
    <row r="5984" spans="1:27" ht="15" customHeight="1">
      <c r="A5984" s="962" t="s">
        <v>261</v>
      </c>
      <c r="B5984" t="s">
        <v>324</v>
      </c>
      <c r="C5984" t="s">
        <v>13</v>
      </c>
      <c r="D5984" t="s">
        <v>11</v>
      </c>
      <c r="E5984" t="s">
        <v>610</v>
      </c>
      <c r="F5984" t="s">
        <v>433</v>
      </c>
      <c r="R5984">
        <v>0</v>
      </c>
      <c r="S5984">
        <v>0</v>
      </c>
      <c r="T5984">
        <v>500000000</v>
      </c>
      <c r="X5984">
        <v>0</v>
      </c>
      <c r="Y5984">
        <v>500000000</v>
      </c>
      <c r="AA5984" t="s">
        <v>2027</v>
      </c>
    </row>
    <row r="5985" spans="1:27" ht="15" customHeight="1">
      <c r="A5985" s="962" t="s">
        <v>262</v>
      </c>
      <c r="B5985" t="s">
        <v>297</v>
      </c>
      <c r="C5985" t="s">
        <v>13</v>
      </c>
      <c r="D5985" t="s">
        <v>11</v>
      </c>
      <c r="E5985" t="s">
        <v>610</v>
      </c>
      <c r="F5985" t="s">
        <v>433</v>
      </c>
      <c r="J5985" t="s">
        <v>2000</v>
      </c>
      <c r="L5985" t="s">
        <v>2001</v>
      </c>
      <c r="O5985" t="s">
        <v>882</v>
      </c>
      <c r="P5985" t="s">
        <v>868</v>
      </c>
      <c r="Q5985" t="s">
        <v>869</v>
      </c>
      <c r="R5985">
        <v>0</v>
      </c>
      <c r="S5985">
        <v>0</v>
      </c>
      <c r="T5985">
        <v>500000000</v>
      </c>
      <c r="X5985">
        <v>0</v>
      </c>
      <c r="Y5985">
        <v>500000000</v>
      </c>
      <c r="AA5985" t="s">
        <v>2027</v>
      </c>
    </row>
    <row r="5986" spans="1:27" ht="15" customHeight="1">
      <c r="A5986" s="962" t="s">
        <v>262</v>
      </c>
      <c r="B5986" t="s">
        <v>288</v>
      </c>
      <c r="C5986" t="s">
        <v>13</v>
      </c>
      <c r="D5986" t="s">
        <v>11</v>
      </c>
      <c r="E5986" t="s">
        <v>610</v>
      </c>
      <c r="F5986" t="s">
        <v>433</v>
      </c>
      <c r="R5986">
        <v>0</v>
      </c>
      <c r="S5986">
        <v>0</v>
      </c>
      <c r="T5986">
        <v>500000000</v>
      </c>
      <c r="X5986">
        <v>0</v>
      </c>
      <c r="Y5986">
        <v>500000000</v>
      </c>
      <c r="AA5986" t="s">
        <v>2027</v>
      </c>
    </row>
    <row r="5987" spans="1:27" ht="15" customHeight="1">
      <c r="A5987" s="962" t="s">
        <v>262</v>
      </c>
      <c r="B5987" t="s">
        <v>287</v>
      </c>
      <c r="C5987" t="s">
        <v>13</v>
      </c>
      <c r="D5987" t="s">
        <v>11</v>
      </c>
      <c r="E5987" t="s">
        <v>610</v>
      </c>
      <c r="F5987" t="s">
        <v>433</v>
      </c>
      <c r="R5987">
        <v>0</v>
      </c>
      <c r="S5987">
        <v>0</v>
      </c>
      <c r="T5987">
        <v>500000000</v>
      </c>
      <c r="X5987">
        <v>0</v>
      </c>
      <c r="Y5987">
        <v>500000000</v>
      </c>
      <c r="AA5987" t="s">
        <v>2027</v>
      </c>
    </row>
    <row r="5988" spans="1:27" ht="15" customHeight="1">
      <c r="A5988" s="962" t="s">
        <v>262</v>
      </c>
      <c r="B5988" t="s">
        <v>299</v>
      </c>
      <c r="C5988" t="s">
        <v>13</v>
      </c>
      <c r="D5988" t="s">
        <v>11</v>
      </c>
      <c r="E5988" t="s">
        <v>610</v>
      </c>
      <c r="F5988" t="s">
        <v>433</v>
      </c>
      <c r="R5988">
        <v>0</v>
      </c>
      <c r="S5988">
        <v>0</v>
      </c>
      <c r="T5988">
        <v>500000000</v>
      </c>
      <c r="X5988">
        <v>0</v>
      </c>
      <c r="Y5988">
        <v>500000000</v>
      </c>
      <c r="AA5988" t="s">
        <v>2027</v>
      </c>
    </row>
    <row r="5989" spans="1:27" ht="15" customHeight="1">
      <c r="A5989" s="962" t="s">
        <v>262</v>
      </c>
      <c r="B5989" t="s">
        <v>301</v>
      </c>
      <c r="C5989" t="s">
        <v>13</v>
      </c>
      <c r="D5989" t="s">
        <v>11</v>
      </c>
      <c r="E5989" t="s">
        <v>610</v>
      </c>
      <c r="F5989" t="s">
        <v>433</v>
      </c>
      <c r="R5989">
        <v>0</v>
      </c>
      <c r="S5989">
        <v>0</v>
      </c>
      <c r="T5989">
        <v>500000000</v>
      </c>
      <c r="X5989">
        <v>0</v>
      </c>
      <c r="Y5989">
        <v>500000000</v>
      </c>
      <c r="AA5989" t="s">
        <v>2027</v>
      </c>
    </row>
    <row r="5990" spans="1:27" ht="15" customHeight="1">
      <c r="A5990" s="962" t="s">
        <v>262</v>
      </c>
      <c r="B5990" t="s">
        <v>302</v>
      </c>
      <c r="C5990" t="s">
        <v>13</v>
      </c>
      <c r="D5990" t="s">
        <v>11</v>
      </c>
      <c r="E5990" t="s">
        <v>610</v>
      </c>
      <c r="F5990" t="s">
        <v>433</v>
      </c>
      <c r="R5990">
        <v>0</v>
      </c>
      <c r="S5990">
        <v>0</v>
      </c>
      <c r="T5990">
        <v>500000000</v>
      </c>
      <c r="X5990">
        <v>0</v>
      </c>
      <c r="Y5990">
        <v>500000000</v>
      </c>
      <c r="AA5990" t="s">
        <v>2027</v>
      </c>
    </row>
    <row r="5991" spans="1:27" ht="15" customHeight="1">
      <c r="A5991" s="962" t="s">
        <v>262</v>
      </c>
      <c r="B5991" t="s">
        <v>303</v>
      </c>
      <c r="C5991" t="s">
        <v>13</v>
      </c>
      <c r="D5991" t="s">
        <v>11</v>
      </c>
      <c r="E5991" t="s">
        <v>610</v>
      </c>
      <c r="F5991" t="s">
        <v>433</v>
      </c>
      <c r="R5991">
        <v>0</v>
      </c>
      <c r="S5991">
        <v>0</v>
      </c>
      <c r="T5991">
        <v>500000000</v>
      </c>
      <c r="X5991">
        <v>0</v>
      </c>
      <c r="Y5991">
        <v>500000000</v>
      </c>
      <c r="AA5991" t="s">
        <v>2027</v>
      </c>
    </row>
    <row r="5992" spans="1:27" ht="15" customHeight="1">
      <c r="A5992" s="962" t="s">
        <v>262</v>
      </c>
      <c r="B5992" t="s">
        <v>298</v>
      </c>
      <c r="C5992" t="s">
        <v>13</v>
      </c>
      <c r="D5992" t="s">
        <v>11</v>
      </c>
      <c r="E5992" t="s">
        <v>610</v>
      </c>
      <c r="F5992" t="s">
        <v>433</v>
      </c>
      <c r="R5992">
        <v>0</v>
      </c>
      <c r="S5992">
        <v>0</v>
      </c>
      <c r="T5992">
        <v>500000000</v>
      </c>
      <c r="X5992">
        <v>0</v>
      </c>
      <c r="Y5992">
        <v>500000000</v>
      </c>
      <c r="AA5992" t="s">
        <v>2027</v>
      </c>
    </row>
    <row r="5993" spans="1:27" ht="15" customHeight="1">
      <c r="A5993" s="962" t="s">
        <v>262</v>
      </c>
      <c r="B5993" t="s">
        <v>300</v>
      </c>
      <c r="C5993" t="s">
        <v>13</v>
      </c>
      <c r="D5993" t="s">
        <v>11</v>
      </c>
      <c r="E5993" t="s">
        <v>610</v>
      </c>
      <c r="F5993" t="s">
        <v>433</v>
      </c>
      <c r="R5993">
        <v>0</v>
      </c>
      <c r="S5993">
        <v>0</v>
      </c>
      <c r="T5993">
        <v>500000000</v>
      </c>
      <c r="X5993">
        <v>0</v>
      </c>
      <c r="Y5993">
        <v>500000000</v>
      </c>
      <c r="AA5993" t="s">
        <v>2027</v>
      </c>
    </row>
    <row r="5994" spans="1:27" ht="15" customHeight="1">
      <c r="A5994" s="962" t="s">
        <v>262</v>
      </c>
      <c r="B5994" t="s">
        <v>321</v>
      </c>
      <c r="C5994" t="s">
        <v>13</v>
      </c>
      <c r="D5994" t="s">
        <v>11</v>
      </c>
      <c r="E5994" t="s">
        <v>610</v>
      </c>
      <c r="F5994" t="s">
        <v>433</v>
      </c>
      <c r="R5994">
        <v>0</v>
      </c>
      <c r="S5994">
        <v>0</v>
      </c>
      <c r="T5994">
        <v>500000000</v>
      </c>
      <c r="X5994">
        <v>0</v>
      </c>
      <c r="Y5994">
        <v>500000000</v>
      </c>
      <c r="AA5994" t="s">
        <v>2027</v>
      </c>
    </row>
    <row r="5995" spans="1:27" ht="15" customHeight="1">
      <c r="A5995" s="962" t="s">
        <v>263</v>
      </c>
      <c r="B5995" t="s">
        <v>290</v>
      </c>
      <c r="C5995" t="s">
        <v>13</v>
      </c>
      <c r="D5995" t="s">
        <v>11</v>
      </c>
      <c r="E5995" t="s">
        <v>610</v>
      </c>
      <c r="F5995" t="s">
        <v>433</v>
      </c>
      <c r="R5995">
        <v>0</v>
      </c>
      <c r="S5995">
        <v>0</v>
      </c>
      <c r="T5995">
        <v>500000000</v>
      </c>
      <c r="X5995">
        <v>0</v>
      </c>
      <c r="Y5995">
        <v>500000000</v>
      </c>
      <c r="AA5995" t="s">
        <v>2027</v>
      </c>
    </row>
    <row r="5996" spans="1:27" ht="15" customHeight="1">
      <c r="A5996" s="962" t="s">
        <v>263</v>
      </c>
      <c r="B5996" t="s">
        <v>292</v>
      </c>
      <c r="C5996" t="s">
        <v>13</v>
      </c>
      <c r="D5996" t="s">
        <v>11</v>
      </c>
      <c r="E5996" t="s">
        <v>610</v>
      </c>
      <c r="F5996" t="s">
        <v>433</v>
      </c>
      <c r="R5996">
        <v>0</v>
      </c>
      <c r="S5996">
        <v>0</v>
      </c>
      <c r="T5996">
        <v>500000000</v>
      </c>
      <c r="X5996">
        <v>0</v>
      </c>
      <c r="Y5996">
        <v>500000000</v>
      </c>
      <c r="AA5996" t="s">
        <v>2027</v>
      </c>
    </row>
    <row r="5997" spans="1:27" ht="15" customHeight="1">
      <c r="A5997" s="962" t="s">
        <v>263</v>
      </c>
      <c r="B5997" t="s">
        <v>295</v>
      </c>
      <c r="C5997" t="s">
        <v>13</v>
      </c>
      <c r="D5997" t="s">
        <v>11</v>
      </c>
      <c r="E5997" t="s">
        <v>610</v>
      </c>
      <c r="F5997" t="s">
        <v>433</v>
      </c>
      <c r="R5997">
        <v>0</v>
      </c>
      <c r="S5997">
        <v>0</v>
      </c>
      <c r="T5997">
        <v>500000000</v>
      </c>
      <c r="X5997">
        <v>0</v>
      </c>
      <c r="Y5997">
        <v>500000000</v>
      </c>
      <c r="AA5997" t="s">
        <v>2027</v>
      </c>
    </row>
    <row r="5998" spans="1:27" ht="15" customHeight="1">
      <c r="A5998" s="962" t="s">
        <v>263</v>
      </c>
      <c r="B5998" t="s">
        <v>296</v>
      </c>
      <c r="C5998" t="s">
        <v>13</v>
      </c>
      <c r="D5998" t="s">
        <v>11</v>
      </c>
      <c r="E5998" t="s">
        <v>610</v>
      </c>
      <c r="F5998" t="s">
        <v>433</v>
      </c>
      <c r="R5998">
        <v>0</v>
      </c>
      <c r="S5998">
        <v>0</v>
      </c>
      <c r="T5998">
        <v>500000000</v>
      </c>
      <c r="X5998">
        <v>0</v>
      </c>
      <c r="Y5998">
        <v>500000000</v>
      </c>
      <c r="AA5998" t="s">
        <v>2027</v>
      </c>
    </row>
    <row r="5999" spans="1:27" ht="15" customHeight="1">
      <c r="A5999" s="962" t="s">
        <v>263</v>
      </c>
      <c r="B5999" t="s">
        <v>289</v>
      </c>
      <c r="C5999" t="s">
        <v>13</v>
      </c>
      <c r="D5999" t="s">
        <v>11</v>
      </c>
      <c r="E5999" t="s">
        <v>610</v>
      </c>
      <c r="F5999" t="s">
        <v>433</v>
      </c>
      <c r="R5999">
        <v>0</v>
      </c>
      <c r="S5999">
        <v>0</v>
      </c>
      <c r="T5999">
        <v>500000000</v>
      </c>
      <c r="X5999">
        <v>0</v>
      </c>
      <c r="Y5999">
        <v>500000000</v>
      </c>
      <c r="AA5999" t="s">
        <v>2027</v>
      </c>
    </row>
    <row r="6000" spans="1:27" ht="15" customHeight="1">
      <c r="A6000" s="962" t="s">
        <v>263</v>
      </c>
      <c r="B6000" t="s">
        <v>291</v>
      </c>
      <c r="C6000" t="s">
        <v>13</v>
      </c>
      <c r="D6000" t="s">
        <v>11</v>
      </c>
      <c r="E6000" t="s">
        <v>610</v>
      </c>
      <c r="F6000" t="s">
        <v>433</v>
      </c>
      <c r="R6000">
        <v>0</v>
      </c>
      <c r="S6000">
        <v>0</v>
      </c>
      <c r="T6000">
        <v>500000000</v>
      </c>
      <c r="X6000">
        <v>0</v>
      </c>
      <c r="Y6000">
        <v>500000000</v>
      </c>
      <c r="AA6000" t="s">
        <v>2027</v>
      </c>
    </row>
    <row r="6001" spans="1:27" ht="15" customHeight="1">
      <c r="A6001" s="962" t="s">
        <v>263</v>
      </c>
      <c r="B6001" t="s">
        <v>288</v>
      </c>
      <c r="C6001" t="s">
        <v>13</v>
      </c>
      <c r="D6001" t="s">
        <v>11</v>
      </c>
      <c r="E6001" t="s">
        <v>610</v>
      </c>
      <c r="F6001" t="s">
        <v>433</v>
      </c>
      <c r="R6001">
        <v>0</v>
      </c>
      <c r="S6001">
        <v>0</v>
      </c>
      <c r="T6001">
        <v>500000000</v>
      </c>
      <c r="X6001">
        <v>0</v>
      </c>
      <c r="Y6001">
        <v>500000000</v>
      </c>
      <c r="AA6001" t="s">
        <v>2027</v>
      </c>
    </row>
    <row r="6002" spans="1:27" ht="15" customHeight="1">
      <c r="A6002" s="962" t="s">
        <v>263</v>
      </c>
      <c r="B6002" t="s">
        <v>287</v>
      </c>
      <c r="C6002" t="s">
        <v>13</v>
      </c>
      <c r="D6002" t="s">
        <v>11</v>
      </c>
      <c r="E6002" t="s">
        <v>610</v>
      </c>
      <c r="F6002" t="s">
        <v>433</v>
      </c>
      <c r="R6002">
        <v>0</v>
      </c>
      <c r="S6002">
        <v>0</v>
      </c>
      <c r="T6002">
        <v>500000000</v>
      </c>
      <c r="X6002">
        <v>0</v>
      </c>
      <c r="Y6002">
        <v>500000000</v>
      </c>
      <c r="AA6002" t="s">
        <v>2027</v>
      </c>
    </row>
    <row r="6003" spans="1:27" ht="15" customHeight="1">
      <c r="A6003" s="962" t="s">
        <v>263</v>
      </c>
      <c r="B6003" t="s">
        <v>321</v>
      </c>
      <c r="C6003" t="s">
        <v>13</v>
      </c>
      <c r="D6003" t="s">
        <v>11</v>
      </c>
      <c r="E6003" t="s">
        <v>610</v>
      </c>
      <c r="F6003" t="s">
        <v>433</v>
      </c>
      <c r="R6003">
        <v>0</v>
      </c>
      <c r="S6003">
        <v>0</v>
      </c>
      <c r="T6003">
        <v>500000000</v>
      </c>
      <c r="X6003">
        <v>0</v>
      </c>
      <c r="Y6003">
        <v>500000000</v>
      </c>
      <c r="AA6003" t="s">
        <v>2027</v>
      </c>
    </row>
    <row r="6004" spans="1:27" ht="15" customHeight="1">
      <c r="A6004" s="962" t="s">
        <v>263</v>
      </c>
      <c r="B6004" t="s">
        <v>294</v>
      </c>
      <c r="C6004" t="s">
        <v>13</v>
      </c>
      <c r="D6004" t="s">
        <v>11</v>
      </c>
      <c r="E6004" t="s">
        <v>610</v>
      </c>
      <c r="F6004" t="s">
        <v>433</v>
      </c>
      <c r="R6004">
        <v>0</v>
      </c>
      <c r="S6004">
        <v>0</v>
      </c>
      <c r="T6004">
        <v>500000000</v>
      </c>
      <c r="X6004">
        <v>0</v>
      </c>
      <c r="Y6004">
        <v>500000000</v>
      </c>
      <c r="AA6004" t="s">
        <v>2027</v>
      </c>
    </row>
    <row r="6005" spans="1:27" ht="15" customHeight="1">
      <c r="A6005" s="962" t="s">
        <v>263</v>
      </c>
      <c r="B6005" t="s">
        <v>293</v>
      </c>
      <c r="C6005" t="s">
        <v>13</v>
      </c>
      <c r="D6005" t="s">
        <v>11</v>
      </c>
      <c r="E6005" t="s">
        <v>610</v>
      </c>
      <c r="F6005" t="s">
        <v>433</v>
      </c>
      <c r="R6005">
        <v>0</v>
      </c>
      <c r="S6005">
        <v>0</v>
      </c>
      <c r="T6005">
        <v>500000000</v>
      </c>
      <c r="X6005">
        <v>0</v>
      </c>
      <c r="Y6005">
        <v>500000000</v>
      </c>
      <c r="AA6005" t="s">
        <v>2027</v>
      </c>
    </row>
    <row r="6006" spans="1:27" ht="15" customHeight="1">
      <c r="A6006" s="962" t="s">
        <v>263</v>
      </c>
      <c r="B6006" t="s">
        <v>324</v>
      </c>
      <c r="C6006" t="s">
        <v>13</v>
      </c>
      <c r="D6006" t="s">
        <v>11</v>
      </c>
      <c r="E6006" t="s">
        <v>610</v>
      </c>
      <c r="F6006" t="s">
        <v>433</v>
      </c>
      <c r="R6006">
        <v>0</v>
      </c>
      <c r="S6006">
        <v>0</v>
      </c>
      <c r="T6006">
        <v>500000000</v>
      </c>
      <c r="X6006">
        <v>0</v>
      </c>
      <c r="Y6006">
        <v>500000000</v>
      </c>
      <c r="AA6006" t="s">
        <v>2027</v>
      </c>
    </row>
    <row r="6007" spans="1:27" ht="15" customHeight="1">
      <c r="A6007" s="962" t="s">
        <v>264</v>
      </c>
      <c r="B6007" t="s">
        <v>294</v>
      </c>
      <c r="C6007" t="s">
        <v>13</v>
      </c>
      <c r="D6007" t="s">
        <v>11</v>
      </c>
      <c r="E6007" t="s">
        <v>610</v>
      </c>
      <c r="F6007" t="s">
        <v>433</v>
      </c>
      <c r="R6007">
        <v>0.77</v>
      </c>
      <c r="S6007">
        <v>0</v>
      </c>
      <c r="T6007">
        <v>500000000</v>
      </c>
      <c r="X6007">
        <v>0</v>
      </c>
      <c r="Y6007">
        <v>500000000</v>
      </c>
      <c r="AA6007" t="s">
        <v>2027</v>
      </c>
    </row>
    <row r="6008" spans="1:27" ht="15" customHeight="1">
      <c r="A6008" s="962" t="s">
        <v>264</v>
      </c>
      <c r="B6008" t="s">
        <v>292</v>
      </c>
      <c r="C6008" t="s">
        <v>13</v>
      </c>
      <c r="D6008" t="s">
        <v>11</v>
      </c>
      <c r="E6008" t="s">
        <v>610</v>
      </c>
      <c r="F6008" t="s">
        <v>433</v>
      </c>
      <c r="R6008">
        <v>1.54</v>
      </c>
      <c r="S6008">
        <v>0</v>
      </c>
      <c r="T6008">
        <v>500000000</v>
      </c>
      <c r="X6008">
        <v>0</v>
      </c>
      <c r="Y6008">
        <v>500000000</v>
      </c>
      <c r="AA6008" t="s">
        <v>2027</v>
      </c>
    </row>
    <row r="6009" spans="1:27" ht="15" customHeight="1">
      <c r="A6009" s="962" t="s">
        <v>264</v>
      </c>
      <c r="B6009" t="s">
        <v>291</v>
      </c>
      <c r="C6009" t="s">
        <v>13</v>
      </c>
      <c r="D6009" t="s">
        <v>11</v>
      </c>
      <c r="E6009" t="s">
        <v>610</v>
      </c>
      <c r="F6009" t="s">
        <v>433</v>
      </c>
      <c r="R6009">
        <v>2.31</v>
      </c>
      <c r="S6009">
        <v>0</v>
      </c>
      <c r="T6009">
        <v>500000000</v>
      </c>
      <c r="X6009">
        <v>0</v>
      </c>
      <c r="Y6009">
        <v>500000000</v>
      </c>
      <c r="AA6009" t="s">
        <v>2027</v>
      </c>
    </row>
    <row r="6010" spans="1:27" ht="15" customHeight="1">
      <c r="A6010" s="962" t="s">
        <v>264</v>
      </c>
      <c r="B6010" t="s">
        <v>293</v>
      </c>
      <c r="C6010" t="s">
        <v>13</v>
      </c>
      <c r="D6010" t="s">
        <v>11</v>
      </c>
      <c r="E6010" t="s">
        <v>610</v>
      </c>
      <c r="F6010" t="s">
        <v>433</v>
      </c>
      <c r="R6010">
        <v>0.77</v>
      </c>
      <c r="S6010">
        <v>0</v>
      </c>
      <c r="T6010">
        <v>500000000</v>
      </c>
      <c r="X6010">
        <v>0</v>
      </c>
      <c r="Y6010">
        <v>500000000</v>
      </c>
      <c r="AA6010" t="s">
        <v>2027</v>
      </c>
    </row>
    <row r="6011" spans="1:27" ht="15" customHeight="1">
      <c r="A6011" s="962" t="s">
        <v>264</v>
      </c>
      <c r="B6011" t="s">
        <v>289</v>
      </c>
      <c r="C6011" t="s">
        <v>13</v>
      </c>
      <c r="D6011" t="s">
        <v>11</v>
      </c>
      <c r="E6011" t="s">
        <v>610</v>
      </c>
      <c r="F6011" t="s">
        <v>433</v>
      </c>
      <c r="R6011">
        <v>10</v>
      </c>
      <c r="S6011">
        <v>0</v>
      </c>
      <c r="T6011">
        <v>500000000</v>
      </c>
      <c r="X6011">
        <v>0</v>
      </c>
      <c r="Y6011">
        <v>500000000</v>
      </c>
      <c r="AA6011" t="s">
        <v>2027</v>
      </c>
    </row>
    <row r="6012" spans="1:27" ht="15" customHeight="1">
      <c r="A6012" s="962" t="s">
        <v>264</v>
      </c>
      <c r="B6012" t="s">
        <v>288</v>
      </c>
      <c r="C6012" t="s">
        <v>13</v>
      </c>
      <c r="D6012" t="s">
        <v>11</v>
      </c>
      <c r="E6012" t="s">
        <v>610</v>
      </c>
      <c r="F6012" t="s">
        <v>433</v>
      </c>
      <c r="R6012">
        <v>10</v>
      </c>
      <c r="S6012">
        <v>0</v>
      </c>
      <c r="T6012">
        <v>500000000</v>
      </c>
      <c r="X6012">
        <v>0</v>
      </c>
      <c r="Y6012">
        <v>500000000</v>
      </c>
      <c r="AA6012" t="s">
        <v>2027</v>
      </c>
    </row>
    <row r="6013" spans="1:27" ht="15" customHeight="1">
      <c r="A6013" s="962" t="s">
        <v>264</v>
      </c>
      <c r="B6013" t="s">
        <v>287</v>
      </c>
      <c r="C6013" t="s">
        <v>13</v>
      </c>
      <c r="D6013" t="s">
        <v>11</v>
      </c>
      <c r="E6013" t="s">
        <v>610</v>
      </c>
      <c r="F6013" t="s">
        <v>433</v>
      </c>
      <c r="R6013">
        <v>10</v>
      </c>
      <c r="S6013">
        <v>0</v>
      </c>
      <c r="T6013">
        <v>500000000</v>
      </c>
      <c r="X6013">
        <v>0</v>
      </c>
      <c r="Y6013">
        <v>500000000</v>
      </c>
      <c r="AA6013" t="s">
        <v>2027</v>
      </c>
    </row>
    <row r="6014" spans="1:27" ht="15" customHeight="1">
      <c r="A6014" s="962" t="s">
        <v>264</v>
      </c>
      <c r="B6014" t="s">
        <v>295</v>
      </c>
      <c r="C6014" t="s">
        <v>13</v>
      </c>
      <c r="D6014" t="s">
        <v>11</v>
      </c>
      <c r="E6014" t="s">
        <v>610</v>
      </c>
      <c r="F6014" t="s">
        <v>433</v>
      </c>
      <c r="R6014">
        <v>3.85</v>
      </c>
      <c r="S6014">
        <v>0</v>
      </c>
      <c r="T6014">
        <v>500000000</v>
      </c>
      <c r="X6014">
        <v>0</v>
      </c>
      <c r="Y6014">
        <v>500000000</v>
      </c>
      <c r="AA6014" t="s">
        <v>2027</v>
      </c>
    </row>
    <row r="6015" spans="1:27" ht="15" customHeight="1">
      <c r="A6015" s="962" t="s">
        <v>264</v>
      </c>
      <c r="B6015" t="s">
        <v>296</v>
      </c>
      <c r="C6015" t="s">
        <v>13</v>
      </c>
      <c r="D6015" t="s">
        <v>11</v>
      </c>
      <c r="E6015" t="s">
        <v>610</v>
      </c>
      <c r="F6015" t="s">
        <v>433</v>
      </c>
      <c r="R6015">
        <v>3.85</v>
      </c>
      <c r="S6015">
        <v>0</v>
      </c>
      <c r="T6015">
        <v>500000000</v>
      </c>
      <c r="X6015">
        <v>0</v>
      </c>
      <c r="Y6015">
        <v>500000000</v>
      </c>
      <c r="AA6015" t="s">
        <v>2027</v>
      </c>
    </row>
    <row r="6016" spans="1:27" ht="15" customHeight="1">
      <c r="A6016" s="962" t="s">
        <v>265</v>
      </c>
      <c r="B6016" t="s">
        <v>294</v>
      </c>
      <c r="C6016" t="s">
        <v>13</v>
      </c>
      <c r="D6016" t="s">
        <v>11</v>
      </c>
      <c r="E6016" t="s">
        <v>610</v>
      </c>
      <c r="F6016" t="s">
        <v>433</v>
      </c>
      <c r="R6016">
        <v>0.38</v>
      </c>
      <c r="S6016">
        <v>0</v>
      </c>
      <c r="T6016">
        <v>500000000</v>
      </c>
      <c r="X6016">
        <v>0</v>
      </c>
      <c r="Y6016">
        <v>500000000</v>
      </c>
      <c r="AA6016" t="s">
        <v>2027</v>
      </c>
    </row>
    <row r="6017" spans="1:27" ht="15" customHeight="1">
      <c r="A6017" s="962" t="s">
        <v>265</v>
      </c>
      <c r="B6017" t="s">
        <v>292</v>
      </c>
      <c r="C6017" t="s">
        <v>13</v>
      </c>
      <c r="D6017" t="s">
        <v>11</v>
      </c>
      <c r="E6017" t="s">
        <v>610</v>
      </c>
      <c r="F6017" t="s">
        <v>433</v>
      </c>
      <c r="R6017">
        <v>0.77</v>
      </c>
      <c r="S6017">
        <v>0</v>
      </c>
      <c r="T6017">
        <v>500000000</v>
      </c>
      <c r="X6017">
        <v>0</v>
      </c>
      <c r="Y6017">
        <v>500000000</v>
      </c>
      <c r="AA6017" t="s">
        <v>2027</v>
      </c>
    </row>
    <row r="6018" spans="1:27" ht="15" customHeight="1">
      <c r="A6018" s="962" t="s">
        <v>265</v>
      </c>
      <c r="B6018" t="s">
        <v>291</v>
      </c>
      <c r="C6018" t="s">
        <v>13</v>
      </c>
      <c r="D6018" t="s">
        <v>11</v>
      </c>
      <c r="E6018" t="s">
        <v>610</v>
      </c>
      <c r="F6018" t="s">
        <v>433</v>
      </c>
      <c r="R6018">
        <v>1.1499999999999999</v>
      </c>
      <c r="S6018">
        <v>0</v>
      </c>
      <c r="T6018">
        <v>500000000</v>
      </c>
      <c r="X6018">
        <v>0</v>
      </c>
      <c r="Y6018">
        <v>500000000</v>
      </c>
      <c r="AA6018" t="s">
        <v>2027</v>
      </c>
    </row>
    <row r="6019" spans="1:27" ht="15" customHeight="1">
      <c r="A6019" s="962" t="s">
        <v>265</v>
      </c>
      <c r="B6019" t="s">
        <v>293</v>
      </c>
      <c r="C6019" t="s">
        <v>13</v>
      </c>
      <c r="D6019" t="s">
        <v>11</v>
      </c>
      <c r="E6019" t="s">
        <v>610</v>
      </c>
      <c r="F6019" t="s">
        <v>433</v>
      </c>
      <c r="R6019">
        <v>0.38</v>
      </c>
      <c r="S6019">
        <v>0</v>
      </c>
      <c r="T6019">
        <v>500000000</v>
      </c>
      <c r="X6019">
        <v>0</v>
      </c>
      <c r="Y6019">
        <v>500000000</v>
      </c>
      <c r="AA6019" t="s">
        <v>2027</v>
      </c>
    </row>
    <row r="6020" spans="1:27" ht="15" customHeight="1">
      <c r="A6020" s="962" t="s">
        <v>265</v>
      </c>
      <c r="B6020" t="s">
        <v>289</v>
      </c>
      <c r="C6020" t="s">
        <v>13</v>
      </c>
      <c r="D6020" t="s">
        <v>11</v>
      </c>
      <c r="E6020" t="s">
        <v>610</v>
      </c>
      <c r="F6020" t="s">
        <v>433</v>
      </c>
      <c r="R6020">
        <v>5</v>
      </c>
      <c r="S6020">
        <v>0</v>
      </c>
      <c r="T6020">
        <v>500000000</v>
      </c>
      <c r="X6020">
        <v>0</v>
      </c>
      <c r="Y6020">
        <v>500000000</v>
      </c>
      <c r="AA6020" t="s">
        <v>2027</v>
      </c>
    </row>
    <row r="6021" spans="1:27" ht="15" customHeight="1">
      <c r="A6021" s="962" t="s">
        <v>265</v>
      </c>
      <c r="B6021" t="s">
        <v>288</v>
      </c>
      <c r="C6021" t="s">
        <v>13</v>
      </c>
      <c r="D6021" t="s">
        <v>11</v>
      </c>
      <c r="E6021" t="s">
        <v>610</v>
      </c>
      <c r="F6021" t="s">
        <v>433</v>
      </c>
      <c r="R6021">
        <v>5</v>
      </c>
      <c r="S6021">
        <v>0</v>
      </c>
      <c r="T6021">
        <v>500000000</v>
      </c>
      <c r="X6021">
        <v>0</v>
      </c>
      <c r="Y6021">
        <v>500000000</v>
      </c>
      <c r="AA6021" t="s">
        <v>2027</v>
      </c>
    </row>
    <row r="6022" spans="1:27" ht="15" customHeight="1">
      <c r="A6022" s="962" t="s">
        <v>265</v>
      </c>
      <c r="B6022" t="s">
        <v>287</v>
      </c>
      <c r="C6022" t="s">
        <v>13</v>
      </c>
      <c r="D6022" t="s">
        <v>11</v>
      </c>
      <c r="E6022" t="s">
        <v>610</v>
      </c>
      <c r="F6022" t="s">
        <v>433</v>
      </c>
      <c r="R6022">
        <v>5</v>
      </c>
      <c r="S6022">
        <v>0</v>
      </c>
      <c r="T6022">
        <v>500000000</v>
      </c>
      <c r="X6022">
        <v>0</v>
      </c>
      <c r="Y6022">
        <v>500000000</v>
      </c>
      <c r="AA6022" t="s">
        <v>2027</v>
      </c>
    </row>
    <row r="6023" spans="1:27" ht="15" customHeight="1">
      <c r="A6023" s="962" t="s">
        <v>265</v>
      </c>
      <c r="B6023" t="s">
        <v>295</v>
      </c>
      <c r="C6023" t="s">
        <v>13</v>
      </c>
      <c r="D6023" t="s">
        <v>11</v>
      </c>
      <c r="E6023" t="s">
        <v>610</v>
      </c>
      <c r="F6023" t="s">
        <v>433</v>
      </c>
      <c r="R6023">
        <v>1.92</v>
      </c>
      <c r="S6023">
        <v>0</v>
      </c>
      <c r="T6023">
        <v>500000000</v>
      </c>
      <c r="X6023">
        <v>0</v>
      </c>
      <c r="Y6023">
        <v>500000000</v>
      </c>
      <c r="AA6023" t="s">
        <v>2027</v>
      </c>
    </row>
    <row r="6024" spans="1:27" ht="15" customHeight="1">
      <c r="A6024" s="962" t="s">
        <v>265</v>
      </c>
      <c r="B6024" t="s">
        <v>296</v>
      </c>
      <c r="C6024" t="s">
        <v>13</v>
      </c>
      <c r="D6024" t="s">
        <v>11</v>
      </c>
      <c r="E6024" t="s">
        <v>610</v>
      </c>
      <c r="F6024" t="s">
        <v>433</v>
      </c>
      <c r="R6024">
        <v>1.92</v>
      </c>
      <c r="S6024">
        <v>0</v>
      </c>
      <c r="T6024">
        <v>500000000</v>
      </c>
      <c r="X6024">
        <v>0</v>
      </c>
      <c r="Y6024">
        <v>500000000</v>
      </c>
      <c r="AA6024" t="s">
        <v>2027</v>
      </c>
    </row>
    <row r="6025" spans="1:27" ht="15" customHeight="1">
      <c r="A6025" s="962" t="s">
        <v>266</v>
      </c>
      <c r="B6025" t="s">
        <v>294</v>
      </c>
      <c r="C6025" t="s">
        <v>13</v>
      </c>
      <c r="D6025" t="s">
        <v>11</v>
      </c>
      <c r="E6025" t="s">
        <v>610</v>
      </c>
      <c r="F6025" t="s">
        <v>433</v>
      </c>
      <c r="R6025">
        <v>0.38</v>
      </c>
      <c r="S6025">
        <v>0</v>
      </c>
      <c r="T6025">
        <v>500000000</v>
      </c>
      <c r="X6025">
        <v>0</v>
      </c>
      <c r="Y6025">
        <v>500000000</v>
      </c>
      <c r="AA6025" t="s">
        <v>2027</v>
      </c>
    </row>
    <row r="6026" spans="1:27" ht="15" customHeight="1">
      <c r="A6026" s="962" t="s">
        <v>266</v>
      </c>
      <c r="B6026" t="s">
        <v>292</v>
      </c>
      <c r="C6026" t="s">
        <v>13</v>
      </c>
      <c r="D6026" t="s">
        <v>11</v>
      </c>
      <c r="E6026" t="s">
        <v>610</v>
      </c>
      <c r="F6026" t="s">
        <v>433</v>
      </c>
      <c r="R6026">
        <v>0.77</v>
      </c>
      <c r="S6026">
        <v>0</v>
      </c>
      <c r="T6026">
        <v>500000000</v>
      </c>
      <c r="X6026">
        <v>0</v>
      </c>
      <c r="Y6026">
        <v>500000000</v>
      </c>
      <c r="AA6026" t="s">
        <v>2027</v>
      </c>
    </row>
    <row r="6027" spans="1:27" ht="15" customHeight="1">
      <c r="A6027" s="962" t="s">
        <v>266</v>
      </c>
      <c r="B6027" t="s">
        <v>291</v>
      </c>
      <c r="C6027" t="s">
        <v>13</v>
      </c>
      <c r="D6027" t="s">
        <v>11</v>
      </c>
      <c r="E6027" t="s">
        <v>610</v>
      </c>
      <c r="F6027" t="s">
        <v>433</v>
      </c>
      <c r="R6027">
        <v>1.1499999999999999</v>
      </c>
      <c r="S6027">
        <v>0</v>
      </c>
      <c r="T6027">
        <v>500000000</v>
      </c>
      <c r="X6027">
        <v>0</v>
      </c>
      <c r="Y6027">
        <v>500000000</v>
      </c>
      <c r="AA6027" t="s">
        <v>2027</v>
      </c>
    </row>
    <row r="6028" spans="1:27" ht="15" customHeight="1">
      <c r="A6028" s="962" t="s">
        <v>266</v>
      </c>
      <c r="B6028" t="s">
        <v>293</v>
      </c>
      <c r="C6028" t="s">
        <v>13</v>
      </c>
      <c r="D6028" t="s">
        <v>11</v>
      </c>
      <c r="E6028" t="s">
        <v>610</v>
      </c>
      <c r="F6028" t="s">
        <v>433</v>
      </c>
      <c r="R6028">
        <v>0.38</v>
      </c>
      <c r="S6028">
        <v>0</v>
      </c>
      <c r="T6028">
        <v>500000000</v>
      </c>
      <c r="X6028">
        <v>0</v>
      </c>
      <c r="Y6028">
        <v>500000000</v>
      </c>
      <c r="AA6028" t="s">
        <v>2027</v>
      </c>
    </row>
    <row r="6029" spans="1:27" ht="15" customHeight="1">
      <c r="A6029" s="962" t="s">
        <v>266</v>
      </c>
      <c r="B6029" t="s">
        <v>289</v>
      </c>
      <c r="C6029" t="s">
        <v>13</v>
      </c>
      <c r="D6029" t="s">
        <v>11</v>
      </c>
      <c r="E6029" t="s">
        <v>610</v>
      </c>
      <c r="F6029" t="s">
        <v>433</v>
      </c>
      <c r="R6029">
        <v>5</v>
      </c>
      <c r="S6029">
        <v>0</v>
      </c>
      <c r="T6029">
        <v>500000000</v>
      </c>
      <c r="X6029">
        <v>0</v>
      </c>
      <c r="Y6029">
        <v>500000000</v>
      </c>
      <c r="AA6029" t="s">
        <v>2027</v>
      </c>
    </row>
    <row r="6030" spans="1:27" ht="15" customHeight="1">
      <c r="A6030" s="962" t="s">
        <v>266</v>
      </c>
      <c r="B6030" t="s">
        <v>288</v>
      </c>
      <c r="C6030" t="s">
        <v>13</v>
      </c>
      <c r="D6030" t="s">
        <v>11</v>
      </c>
      <c r="E6030" t="s">
        <v>610</v>
      </c>
      <c r="F6030" t="s">
        <v>433</v>
      </c>
      <c r="R6030">
        <v>5</v>
      </c>
      <c r="S6030">
        <v>0</v>
      </c>
      <c r="T6030">
        <v>500000000</v>
      </c>
      <c r="X6030">
        <v>0</v>
      </c>
      <c r="Y6030">
        <v>500000000</v>
      </c>
      <c r="AA6030" t="s">
        <v>2027</v>
      </c>
    </row>
    <row r="6031" spans="1:27" ht="15" customHeight="1">
      <c r="A6031" s="962" t="s">
        <v>266</v>
      </c>
      <c r="B6031" t="s">
        <v>287</v>
      </c>
      <c r="C6031" t="s">
        <v>13</v>
      </c>
      <c r="D6031" t="s">
        <v>11</v>
      </c>
      <c r="E6031" t="s">
        <v>610</v>
      </c>
      <c r="F6031" t="s">
        <v>433</v>
      </c>
      <c r="R6031">
        <v>5</v>
      </c>
      <c r="S6031">
        <v>0</v>
      </c>
      <c r="T6031">
        <v>500000000</v>
      </c>
      <c r="X6031">
        <v>0</v>
      </c>
      <c r="Y6031">
        <v>500000000</v>
      </c>
      <c r="AA6031" t="s">
        <v>2027</v>
      </c>
    </row>
    <row r="6032" spans="1:27" ht="15" customHeight="1">
      <c r="A6032" s="962" t="s">
        <v>266</v>
      </c>
      <c r="B6032" t="s">
        <v>295</v>
      </c>
      <c r="C6032" t="s">
        <v>13</v>
      </c>
      <c r="D6032" t="s">
        <v>11</v>
      </c>
      <c r="E6032" t="s">
        <v>610</v>
      </c>
      <c r="F6032" t="s">
        <v>433</v>
      </c>
      <c r="R6032">
        <v>1.92</v>
      </c>
      <c r="S6032">
        <v>0</v>
      </c>
      <c r="T6032">
        <v>500000000</v>
      </c>
      <c r="X6032">
        <v>0</v>
      </c>
      <c r="Y6032">
        <v>500000000</v>
      </c>
      <c r="AA6032" t="s">
        <v>2027</v>
      </c>
    </row>
    <row r="6033" spans="1:27" ht="15" customHeight="1">
      <c r="A6033" s="962" t="s">
        <v>266</v>
      </c>
      <c r="B6033" t="s">
        <v>296</v>
      </c>
      <c r="C6033" t="s">
        <v>13</v>
      </c>
      <c r="D6033" t="s">
        <v>11</v>
      </c>
      <c r="E6033" t="s">
        <v>610</v>
      </c>
      <c r="F6033" t="s">
        <v>433</v>
      </c>
      <c r="R6033">
        <v>1.92</v>
      </c>
      <c r="S6033">
        <v>0</v>
      </c>
      <c r="T6033">
        <v>500000000</v>
      </c>
      <c r="X6033">
        <v>0</v>
      </c>
      <c r="Y6033">
        <v>500000000</v>
      </c>
      <c r="AA6033" t="s">
        <v>2027</v>
      </c>
    </row>
    <row r="6034" spans="1:27" ht="15" customHeight="1">
      <c r="A6034" s="962" t="s">
        <v>267</v>
      </c>
      <c r="B6034" t="s">
        <v>296</v>
      </c>
      <c r="C6034" t="s">
        <v>13</v>
      </c>
      <c r="D6034" t="s">
        <v>11</v>
      </c>
      <c r="E6034" t="s">
        <v>610</v>
      </c>
      <c r="F6034" t="s">
        <v>433</v>
      </c>
      <c r="O6034" t="s">
        <v>882</v>
      </c>
      <c r="P6034" t="s">
        <v>2005</v>
      </c>
      <c r="Q6034" t="s">
        <v>2006</v>
      </c>
      <c r="R6034">
        <v>56</v>
      </c>
      <c r="X6034">
        <v>0</v>
      </c>
      <c r="Y6034">
        <v>500000000</v>
      </c>
      <c r="AA6034" t="s">
        <v>2025</v>
      </c>
    </row>
    <row r="6035" spans="1:27" ht="15" customHeight="1">
      <c r="A6035" s="962" t="s">
        <v>267</v>
      </c>
      <c r="B6035" t="s">
        <v>289</v>
      </c>
      <c r="C6035" t="s">
        <v>13</v>
      </c>
      <c r="D6035" t="s">
        <v>11</v>
      </c>
      <c r="E6035" t="s">
        <v>610</v>
      </c>
      <c r="F6035" t="s">
        <v>433</v>
      </c>
      <c r="R6035">
        <v>56</v>
      </c>
      <c r="X6035">
        <v>0</v>
      </c>
      <c r="Y6035">
        <v>500000000</v>
      </c>
      <c r="AA6035" t="s">
        <v>2025</v>
      </c>
    </row>
    <row r="6036" spans="1:27" ht="15" customHeight="1">
      <c r="A6036" s="962" t="s">
        <v>267</v>
      </c>
      <c r="B6036" t="s">
        <v>288</v>
      </c>
      <c r="C6036" t="s">
        <v>13</v>
      </c>
      <c r="D6036" t="s">
        <v>11</v>
      </c>
      <c r="E6036" t="s">
        <v>610</v>
      </c>
      <c r="F6036" t="s">
        <v>433</v>
      </c>
      <c r="R6036">
        <v>56</v>
      </c>
      <c r="X6036">
        <v>0</v>
      </c>
      <c r="Y6036">
        <v>500000000</v>
      </c>
      <c r="AA6036" t="s">
        <v>2025</v>
      </c>
    </row>
    <row r="6037" spans="1:27" ht="15" customHeight="1">
      <c r="A6037" s="962" t="s">
        <v>267</v>
      </c>
      <c r="B6037" t="s">
        <v>287</v>
      </c>
      <c r="C6037" t="s">
        <v>13</v>
      </c>
      <c r="D6037" t="s">
        <v>11</v>
      </c>
      <c r="E6037" t="s">
        <v>610</v>
      </c>
      <c r="F6037" t="s">
        <v>433</v>
      </c>
      <c r="R6037">
        <v>56</v>
      </c>
      <c r="X6037">
        <v>0</v>
      </c>
      <c r="Y6037">
        <v>500000000</v>
      </c>
      <c r="AA6037" t="s">
        <v>2025</v>
      </c>
    </row>
    <row r="6038" spans="1:27" ht="15" customHeight="1">
      <c r="A6038" s="962" t="s">
        <v>268</v>
      </c>
      <c r="B6038" t="s">
        <v>296</v>
      </c>
      <c r="C6038" t="s">
        <v>13</v>
      </c>
      <c r="D6038" t="s">
        <v>11</v>
      </c>
      <c r="E6038" t="s">
        <v>610</v>
      </c>
      <c r="F6038" t="s">
        <v>433</v>
      </c>
      <c r="O6038" t="s">
        <v>882</v>
      </c>
      <c r="P6038" t="s">
        <v>2005</v>
      </c>
      <c r="Q6038" t="s">
        <v>2006</v>
      </c>
      <c r="R6038">
        <v>23.8</v>
      </c>
      <c r="X6038">
        <v>0</v>
      </c>
      <c r="Y6038">
        <v>500000000</v>
      </c>
      <c r="AA6038" t="s">
        <v>2025</v>
      </c>
    </row>
    <row r="6039" spans="1:27" ht="15" customHeight="1">
      <c r="A6039" s="962" t="s">
        <v>268</v>
      </c>
      <c r="B6039" t="s">
        <v>289</v>
      </c>
      <c r="C6039" t="s">
        <v>13</v>
      </c>
      <c r="D6039" t="s">
        <v>11</v>
      </c>
      <c r="E6039" t="s">
        <v>610</v>
      </c>
      <c r="F6039" t="s">
        <v>433</v>
      </c>
      <c r="R6039">
        <v>23.8</v>
      </c>
      <c r="X6039">
        <v>0</v>
      </c>
      <c r="Y6039">
        <v>500000000</v>
      </c>
      <c r="AA6039" t="s">
        <v>2025</v>
      </c>
    </row>
    <row r="6040" spans="1:27" ht="15" customHeight="1">
      <c r="A6040" s="962" t="s">
        <v>268</v>
      </c>
      <c r="B6040" t="s">
        <v>288</v>
      </c>
      <c r="C6040" t="s">
        <v>13</v>
      </c>
      <c r="D6040" t="s">
        <v>11</v>
      </c>
      <c r="E6040" t="s">
        <v>610</v>
      </c>
      <c r="F6040" t="s">
        <v>433</v>
      </c>
      <c r="R6040">
        <v>23.8</v>
      </c>
      <c r="X6040">
        <v>0</v>
      </c>
      <c r="Y6040">
        <v>500000000</v>
      </c>
      <c r="AA6040" t="s">
        <v>2025</v>
      </c>
    </row>
    <row r="6041" spans="1:27" ht="15" customHeight="1">
      <c r="A6041" s="962" t="s">
        <v>268</v>
      </c>
      <c r="B6041" t="s">
        <v>287</v>
      </c>
      <c r="C6041" t="s">
        <v>13</v>
      </c>
      <c r="D6041" t="s">
        <v>11</v>
      </c>
      <c r="E6041" t="s">
        <v>610</v>
      </c>
      <c r="F6041" t="s">
        <v>433</v>
      </c>
      <c r="R6041">
        <v>23.8</v>
      </c>
      <c r="X6041">
        <v>0</v>
      </c>
      <c r="Y6041">
        <v>500000000</v>
      </c>
      <c r="AA6041" t="s">
        <v>2025</v>
      </c>
    </row>
    <row r="6042" spans="1:27" ht="15" customHeight="1">
      <c r="A6042" s="962" t="s">
        <v>269</v>
      </c>
      <c r="B6042" t="s">
        <v>296</v>
      </c>
      <c r="C6042" t="s">
        <v>13</v>
      </c>
      <c r="D6042" t="s">
        <v>11</v>
      </c>
      <c r="E6042" t="s">
        <v>610</v>
      </c>
      <c r="F6042" t="s">
        <v>433</v>
      </c>
      <c r="O6042" t="s">
        <v>882</v>
      </c>
      <c r="P6042" t="s">
        <v>2005</v>
      </c>
      <c r="Q6042" t="s">
        <v>2006</v>
      </c>
      <c r="R6042">
        <v>60.2</v>
      </c>
      <c r="X6042">
        <v>0</v>
      </c>
      <c r="Y6042">
        <v>500000000</v>
      </c>
      <c r="AA6042" t="s">
        <v>2025</v>
      </c>
    </row>
    <row r="6043" spans="1:27" ht="15" customHeight="1">
      <c r="A6043" s="962" t="s">
        <v>269</v>
      </c>
      <c r="B6043" t="s">
        <v>289</v>
      </c>
      <c r="C6043" t="s">
        <v>13</v>
      </c>
      <c r="D6043" t="s">
        <v>11</v>
      </c>
      <c r="E6043" t="s">
        <v>610</v>
      </c>
      <c r="F6043" t="s">
        <v>433</v>
      </c>
      <c r="R6043">
        <v>60.2</v>
      </c>
      <c r="X6043">
        <v>0</v>
      </c>
      <c r="Y6043">
        <v>500000000</v>
      </c>
      <c r="AA6043" t="s">
        <v>2025</v>
      </c>
    </row>
    <row r="6044" spans="1:27" ht="15" customHeight="1">
      <c r="A6044" s="962" t="s">
        <v>269</v>
      </c>
      <c r="B6044" t="s">
        <v>288</v>
      </c>
      <c r="C6044" t="s">
        <v>13</v>
      </c>
      <c r="D6044" t="s">
        <v>11</v>
      </c>
      <c r="E6044" t="s">
        <v>610</v>
      </c>
      <c r="F6044" t="s">
        <v>433</v>
      </c>
      <c r="R6044">
        <v>60.2</v>
      </c>
      <c r="X6044">
        <v>0</v>
      </c>
      <c r="Y6044">
        <v>500000000</v>
      </c>
      <c r="AA6044" t="s">
        <v>2025</v>
      </c>
    </row>
    <row r="6045" spans="1:27" ht="15" customHeight="1">
      <c r="A6045" s="962" t="s">
        <v>269</v>
      </c>
      <c r="B6045" t="s">
        <v>287</v>
      </c>
      <c r="C6045" t="s">
        <v>13</v>
      </c>
      <c r="D6045" t="s">
        <v>11</v>
      </c>
      <c r="E6045" t="s">
        <v>610</v>
      </c>
      <c r="F6045" t="s">
        <v>433</v>
      </c>
      <c r="R6045">
        <v>60.2</v>
      </c>
      <c r="X6045">
        <v>0</v>
      </c>
      <c r="Y6045">
        <v>500000000</v>
      </c>
      <c r="AA6045" t="s">
        <v>2025</v>
      </c>
    </row>
    <row r="6046" spans="1:27" ht="15" customHeight="1">
      <c r="A6046" s="962" t="s">
        <v>270</v>
      </c>
      <c r="B6046" t="s">
        <v>296</v>
      </c>
      <c r="C6046" t="s">
        <v>13</v>
      </c>
      <c r="D6046" t="s">
        <v>11</v>
      </c>
      <c r="E6046" t="s">
        <v>610</v>
      </c>
      <c r="F6046" t="s">
        <v>433</v>
      </c>
      <c r="R6046">
        <v>0</v>
      </c>
      <c r="S6046">
        <v>0</v>
      </c>
      <c r="T6046">
        <v>0</v>
      </c>
      <c r="X6046">
        <v>0</v>
      </c>
      <c r="Y6046">
        <v>500000000</v>
      </c>
      <c r="AA6046" t="s">
        <v>2029</v>
      </c>
    </row>
    <row r="6047" spans="1:27" ht="15" customHeight="1">
      <c r="A6047" s="962" t="s">
        <v>270</v>
      </c>
      <c r="B6047" t="s">
        <v>289</v>
      </c>
      <c r="C6047" t="s">
        <v>13</v>
      </c>
      <c r="D6047" t="s">
        <v>11</v>
      </c>
      <c r="E6047" t="s">
        <v>610</v>
      </c>
      <c r="F6047" t="s">
        <v>433</v>
      </c>
      <c r="R6047">
        <v>0</v>
      </c>
      <c r="S6047">
        <v>0</v>
      </c>
      <c r="T6047">
        <v>0</v>
      </c>
      <c r="X6047">
        <v>0</v>
      </c>
      <c r="Y6047">
        <v>500000000</v>
      </c>
      <c r="AA6047" t="s">
        <v>2029</v>
      </c>
    </row>
    <row r="6048" spans="1:27" ht="15" customHeight="1">
      <c r="A6048" s="962" t="s">
        <v>270</v>
      </c>
      <c r="B6048" t="s">
        <v>288</v>
      </c>
      <c r="C6048" t="s">
        <v>13</v>
      </c>
      <c r="D6048" t="s">
        <v>11</v>
      </c>
      <c r="E6048" t="s">
        <v>610</v>
      </c>
      <c r="F6048" t="s">
        <v>433</v>
      </c>
      <c r="R6048">
        <v>0</v>
      </c>
      <c r="S6048">
        <v>0</v>
      </c>
      <c r="T6048">
        <v>0</v>
      </c>
      <c r="X6048">
        <v>0</v>
      </c>
      <c r="Y6048">
        <v>500000000</v>
      </c>
      <c r="AA6048" t="s">
        <v>2029</v>
      </c>
    </row>
    <row r="6049" spans="1:27" ht="15" customHeight="1">
      <c r="A6049" s="962" t="s">
        <v>270</v>
      </c>
      <c r="B6049" t="s">
        <v>287</v>
      </c>
      <c r="C6049" t="s">
        <v>13</v>
      </c>
      <c r="D6049" t="s">
        <v>11</v>
      </c>
      <c r="E6049" t="s">
        <v>610</v>
      </c>
      <c r="F6049" t="s">
        <v>433</v>
      </c>
      <c r="R6049">
        <v>0</v>
      </c>
      <c r="S6049">
        <v>0</v>
      </c>
      <c r="T6049">
        <v>0</v>
      </c>
      <c r="X6049">
        <v>0</v>
      </c>
      <c r="Y6049">
        <v>500000000</v>
      </c>
      <c r="AA6049" t="s">
        <v>2029</v>
      </c>
    </row>
    <row r="6050" spans="1:27" ht="15" customHeight="1">
      <c r="A6050" s="962" t="s">
        <v>271</v>
      </c>
      <c r="B6050" t="s">
        <v>297</v>
      </c>
      <c r="C6050" t="s">
        <v>13</v>
      </c>
      <c r="D6050" t="s">
        <v>11</v>
      </c>
      <c r="E6050" t="s">
        <v>610</v>
      </c>
      <c r="F6050" t="s">
        <v>433</v>
      </c>
      <c r="R6050">
        <v>0</v>
      </c>
      <c r="S6050">
        <v>0</v>
      </c>
      <c r="T6050">
        <v>0</v>
      </c>
      <c r="X6050">
        <v>0</v>
      </c>
      <c r="Y6050">
        <v>500000000</v>
      </c>
      <c r="AA6050" t="s">
        <v>2029</v>
      </c>
    </row>
    <row r="6051" spans="1:27" ht="15" customHeight="1">
      <c r="A6051" s="962" t="s">
        <v>271</v>
      </c>
      <c r="B6051" t="s">
        <v>288</v>
      </c>
      <c r="C6051" t="s">
        <v>13</v>
      </c>
      <c r="D6051" t="s">
        <v>11</v>
      </c>
      <c r="E6051" t="s">
        <v>610</v>
      </c>
      <c r="F6051" t="s">
        <v>433</v>
      </c>
      <c r="R6051">
        <v>0</v>
      </c>
      <c r="S6051">
        <v>0</v>
      </c>
      <c r="T6051">
        <v>0</v>
      </c>
      <c r="X6051">
        <v>0</v>
      </c>
      <c r="Y6051">
        <v>500000000</v>
      </c>
      <c r="AA6051" t="s">
        <v>2029</v>
      </c>
    </row>
    <row r="6052" spans="1:27" ht="15" customHeight="1">
      <c r="A6052" s="962" t="s">
        <v>271</v>
      </c>
      <c r="B6052" t="s">
        <v>287</v>
      </c>
      <c r="C6052" t="s">
        <v>13</v>
      </c>
      <c r="D6052" t="s">
        <v>11</v>
      </c>
      <c r="E6052" t="s">
        <v>610</v>
      </c>
      <c r="F6052" t="s">
        <v>433</v>
      </c>
      <c r="R6052">
        <v>0</v>
      </c>
      <c r="S6052">
        <v>0</v>
      </c>
      <c r="T6052">
        <v>0</v>
      </c>
      <c r="X6052">
        <v>0</v>
      </c>
      <c r="Y6052">
        <v>500000000</v>
      </c>
      <c r="AA6052" t="s">
        <v>2029</v>
      </c>
    </row>
    <row r="6053" spans="1:27" ht="15" customHeight="1">
      <c r="A6053" s="962" t="s">
        <v>271</v>
      </c>
      <c r="B6053" t="s">
        <v>299</v>
      </c>
      <c r="C6053" t="s">
        <v>13</v>
      </c>
      <c r="D6053" t="s">
        <v>11</v>
      </c>
      <c r="E6053" t="s">
        <v>610</v>
      </c>
      <c r="F6053" t="s">
        <v>433</v>
      </c>
      <c r="R6053">
        <v>0</v>
      </c>
      <c r="S6053">
        <v>0</v>
      </c>
      <c r="T6053">
        <v>0</v>
      </c>
      <c r="X6053">
        <v>0</v>
      </c>
      <c r="Y6053">
        <v>500000000</v>
      </c>
      <c r="AA6053" t="s">
        <v>2029</v>
      </c>
    </row>
    <row r="6054" spans="1:27" ht="15" customHeight="1">
      <c r="A6054" s="962" t="s">
        <v>271</v>
      </c>
      <c r="B6054" t="s">
        <v>301</v>
      </c>
      <c r="C6054" t="s">
        <v>13</v>
      </c>
      <c r="D6054" t="s">
        <v>11</v>
      </c>
      <c r="E6054" t="s">
        <v>610</v>
      </c>
      <c r="F6054" t="s">
        <v>433</v>
      </c>
      <c r="R6054">
        <v>0</v>
      </c>
      <c r="S6054">
        <v>0</v>
      </c>
      <c r="T6054">
        <v>0</v>
      </c>
      <c r="X6054">
        <v>0</v>
      </c>
      <c r="Y6054">
        <v>500000000</v>
      </c>
      <c r="AA6054" t="s">
        <v>2029</v>
      </c>
    </row>
    <row r="6055" spans="1:27" ht="15" customHeight="1">
      <c r="A6055" s="962" t="s">
        <v>271</v>
      </c>
      <c r="B6055" t="s">
        <v>302</v>
      </c>
      <c r="C6055" t="s">
        <v>13</v>
      </c>
      <c r="D6055" t="s">
        <v>11</v>
      </c>
      <c r="E6055" t="s">
        <v>610</v>
      </c>
      <c r="F6055" t="s">
        <v>433</v>
      </c>
      <c r="R6055">
        <v>0</v>
      </c>
      <c r="S6055">
        <v>0</v>
      </c>
      <c r="T6055">
        <v>0</v>
      </c>
      <c r="X6055">
        <v>0</v>
      </c>
      <c r="Y6055">
        <v>500000000</v>
      </c>
      <c r="AA6055" t="s">
        <v>2029</v>
      </c>
    </row>
    <row r="6056" spans="1:27" ht="15" customHeight="1">
      <c r="A6056" s="962" t="s">
        <v>271</v>
      </c>
      <c r="B6056" t="s">
        <v>303</v>
      </c>
      <c r="C6056" t="s">
        <v>13</v>
      </c>
      <c r="D6056" t="s">
        <v>11</v>
      </c>
      <c r="E6056" t="s">
        <v>610</v>
      </c>
      <c r="F6056" t="s">
        <v>433</v>
      </c>
      <c r="R6056">
        <v>0</v>
      </c>
      <c r="S6056">
        <v>0</v>
      </c>
      <c r="T6056">
        <v>0</v>
      </c>
      <c r="X6056">
        <v>0</v>
      </c>
      <c r="Y6056">
        <v>500000000</v>
      </c>
      <c r="AA6056" t="s">
        <v>2029</v>
      </c>
    </row>
    <row r="6057" spans="1:27" ht="15" customHeight="1">
      <c r="A6057" s="962" t="s">
        <v>271</v>
      </c>
      <c r="B6057" t="s">
        <v>298</v>
      </c>
      <c r="C6057" t="s">
        <v>13</v>
      </c>
      <c r="D6057" t="s">
        <v>11</v>
      </c>
      <c r="E6057" t="s">
        <v>610</v>
      </c>
      <c r="F6057" t="s">
        <v>433</v>
      </c>
      <c r="R6057">
        <v>0</v>
      </c>
      <c r="S6057">
        <v>0</v>
      </c>
      <c r="T6057">
        <v>0</v>
      </c>
      <c r="X6057">
        <v>0</v>
      </c>
      <c r="Y6057">
        <v>500000000</v>
      </c>
      <c r="AA6057" t="s">
        <v>2029</v>
      </c>
    </row>
    <row r="6058" spans="1:27" ht="15" customHeight="1">
      <c r="A6058" s="962" t="s">
        <v>271</v>
      </c>
      <c r="B6058" t="s">
        <v>300</v>
      </c>
      <c r="C6058" t="s">
        <v>13</v>
      </c>
      <c r="D6058" t="s">
        <v>11</v>
      </c>
      <c r="E6058" t="s">
        <v>610</v>
      </c>
      <c r="F6058" t="s">
        <v>433</v>
      </c>
      <c r="R6058">
        <v>0</v>
      </c>
      <c r="S6058">
        <v>0</v>
      </c>
      <c r="T6058">
        <v>0</v>
      </c>
      <c r="X6058">
        <v>0</v>
      </c>
      <c r="Y6058">
        <v>500000000</v>
      </c>
      <c r="AA6058" t="s">
        <v>2029</v>
      </c>
    </row>
    <row r="6059" spans="1:27" ht="15" customHeight="1">
      <c r="A6059" s="962" t="s">
        <v>272</v>
      </c>
      <c r="B6059" t="s">
        <v>296</v>
      </c>
      <c r="C6059" t="s">
        <v>13</v>
      </c>
      <c r="D6059" t="s">
        <v>11</v>
      </c>
      <c r="E6059" t="s">
        <v>610</v>
      </c>
      <c r="F6059" t="s">
        <v>433</v>
      </c>
      <c r="R6059">
        <v>0</v>
      </c>
      <c r="S6059">
        <v>0</v>
      </c>
      <c r="T6059">
        <v>0</v>
      </c>
      <c r="X6059">
        <v>0</v>
      </c>
      <c r="Y6059">
        <v>500000000</v>
      </c>
      <c r="AA6059" t="s">
        <v>2029</v>
      </c>
    </row>
    <row r="6060" spans="1:27" ht="15" customHeight="1">
      <c r="A6060" s="962" t="s">
        <v>272</v>
      </c>
      <c r="B6060" t="s">
        <v>289</v>
      </c>
      <c r="C6060" t="s">
        <v>13</v>
      </c>
      <c r="D6060" t="s">
        <v>11</v>
      </c>
      <c r="E6060" t="s">
        <v>610</v>
      </c>
      <c r="F6060" t="s">
        <v>433</v>
      </c>
      <c r="R6060">
        <v>0</v>
      </c>
      <c r="S6060">
        <v>0</v>
      </c>
      <c r="T6060">
        <v>0</v>
      </c>
      <c r="X6060">
        <v>0</v>
      </c>
      <c r="Y6060">
        <v>500000000</v>
      </c>
      <c r="AA6060" t="s">
        <v>2029</v>
      </c>
    </row>
    <row r="6061" spans="1:27" ht="15" customHeight="1">
      <c r="A6061" s="962" t="s">
        <v>272</v>
      </c>
      <c r="B6061" t="s">
        <v>288</v>
      </c>
      <c r="C6061" t="s">
        <v>13</v>
      </c>
      <c r="D6061" t="s">
        <v>11</v>
      </c>
      <c r="E6061" t="s">
        <v>610</v>
      </c>
      <c r="F6061" t="s">
        <v>433</v>
      </c>
      <c r="R6061">
        <v>0</v>
      </c>
      <c r="S6061">
        <v>0</v>
      </c>
      <c r="T6061">
        <v>0</v>
      </c>
      <c r="X6061">
        <v>0</v>
      </c>
      <c r="Y6061">
        <v>500000000</v>
      </c>
      <c r="AA6061" t="s">
        <v>2029</v>
      </c>
    </row>
    <row r="6062" spans="1:27" ht="15" customHeight="1">
      <c r="A6062" s="962" t="s">
        <v>272</v>
      </c>
      <c r="B6062" t="s">
        <v>287</v>
      </c>
      <c r="C6062" t="s">
        <v>13</v>
      </c>
      <c r="D6062" t="s">
        <v>11</v>
      </c>
      <c r="E6062" t="s">
        <v>610</v>
      </c>
      <c r="F6062" t="s">
        <v>433</v>
      </c>
      <c r="R6062">
        <v>0</v>
      </c>
      <c r="S6062">
        <v>0</v>
      </c>
      <c r="T6062">
        <v>0</v>
      </c>
      <c r="X6062">
        <v>0</v>
      </c>
      <c r="Y6062">
        <v>500000000</v>
      </c>
      <c r="AA6062" t="s">
        <v>2029</v>
      </c>
    </row>
    <row r="6063" spans="1:27" ht="15" customHeight="1">
      <c r="A6063" s="962" t="s">
        <v>273</v>
      </c>
      <c r="B6063" t="s">
        <v>296</v>
      </c>
      <c r="C6063" t="s">
        <v>13</v>
      </c>
      <c r="D6063" t="s">
        <v>11</v>
      </c>
      <c r="E6063" t="s">
        <v>610</v>
      </c>
      <c r="F6063" t="s">
        <v>433</v>
      </c>
      <c r="R6063">
        <v>0</v>
      </c>
      <c r="S6063">
        <v>0</v>
      </c>
      <c r="T6063">
        <v>0</v>
      </c>
      <c r="X6063">
        <v>0</v>
      </c>
      <c r="Y6063">
        <v>500000000</v>
      </c>
      <c r="AA6063" t="s">
        <v>2029</v>
      </c>
    </row>
    <row r="6064" spans="1:27" ht="15" customHeight="1">
      <c r="A6064" s="962" t="s">
        <v>273</v>
      </c>
      <c r="B6064" t="s">
        <v>289</v>
      </c>
      <c r="C6064" t="s">
        <v>13</v>
      </c>
      <c r="D6064" t="s">
        <v>11</v>
      </c>
      <c r="E6064" t="s">
        <v>610</v>
      </c>
      <c r="F6064" t="s">
        <v>433</v>
      </c>
      <c r="R6064">
        <v>0</v>
      </c>
      <c r="S6064">
        <v>0</v>
      </c>
      <c r="T6064">
        <v>0</v>
      </c>
      <c r="X6064">
        <v>0</v>
      </c>
      <c r="Y6064">
        <v>500000000</v>
      </c>
      <c r="AA6064" t="s">
        <v>2029</v>
      </c>
    </row>
    <row r="6065" spans="1:27" ht="15" customHeight="1">
      <c r="A6065" s="962" t="s">
        <v>273</v>
      </c>
      <c r="B6065" t="s">
        <v>288</v>
      </c>
      <c r="C6065" t="s">
        <v>13</v>
      </c>
      <c r="D6065" t="s">
        <v>11</v>
      </c>
      <c r="E6065" t="s">
        <v>610</v>
      </c>
      <c r="F6065" t="s">
        <v>433</v>
      </c>
      <c r="R6065">
        <v>0</v>
      </c>
      <c r="S6065">
        <v>0</v>
      </c>
      <c r="T6065">
        <v>0</v>
      </c>
      <c r="X6065">
        <v>0</v>
      </c>
      <c r="Y6065">
        <v>500000000</v>
      </c>
      <c r="AA6065" t="s">
        <v>2029</v>
      </c>
    </row>
    <row r="6066" spans="1:27" ht="15" customHeight="1">
      <c r="A6066" s="962" t="s">
        <v>273</v>
      </c>
      <c r="B6066" t="s">
        <v>287</v>
      </c>
      <c r="C6066" t="s">
        <v>13</v>
      </c>
      <c r="D6066" t="s">
        <v>11</v>
      </c>
      <c r="E6066" t="s">
        <v>610</v>
      </c>
      <c r="F6066" t="s">
        <v>433</v>
      </c>
      <c r="R6066">
        <v>0</v>
      </c>
      <c r="S6066">
        <v>0</v>
      </c>
      <c r="T6066">
        <v>0</v>
      </c>
      <c r="X6066">
        <v>0</v>
      </c>
      <c r="Y6066">
        <v>500000000</v>
      </c>
      <c r="AA6066" t="s">
        <v>2029</v>
      </c>
    </row>
    <row r="6067" spans="1:27" ht="15" customHeight="1">
      <c r="A6067" s="962" t="s">
        <v>274</v>
      </c>
      <c r="B6067" t="s">
        <v>283</v>
      </c>
      <c r="C6067" t="s">
        <v>13</v>
      </c>
      <c r="D6067" t="s">
        <v>11</v>
      </c>
      <c r="E6067" t="s">
        <v>610</v>
      </c>
      <c r="F6067" t="s">
        <v>433</v>
      </c>
      <c r="R6067">
        <v>0</v>
      </c>
      <c r="U6067">
        <v>0</v>
      </c>
      <c r="V6067">
        <v>0</v>
      </c>
      <c r="X6067">
        <v>0</v>
      </c>
      <c r="Y6067">
        <v>500000000</v>
      </c>
      <c r="Z6067">
        <v>0</v>
      </c>
      <c r="AA6067" t="s">
        <v>2028</v>
      </c>
    </row>
    <row r="6068" spans="1:27" ht="15" customHeight="1">
      <c r="A6068" s="962" t="s">
        <v>277</v>
      </c>
      <c r="B6068" t="s">
        <v>246</v>
      </c>
      <c r="C6068" t="s">
        <v>13</v>
      </c>
      <c r="D6068" t="s">
        <v>11</v>
      </c>
      <c r="E6068" t="s">
        <v>610</v>
      </c>
      <c r="F6068" t="s">
        <v>433</v>
      </c>
      <c r="R6068">
        <v>0</v>
      </c>
      <c r="S6068">
        <v>0</v>
      </c>
      <c r="T6068">
        <v>500000000</v>
      </c>
      <c r="X6068">
        <v>0</v>
      </c>
      <c r="Y6068">
        <v>500000000</v>
      </c>
      <c r="AA6068" t="s">
        <v>2027</v>
      </c>
    </row>
    <row r="6069" spans="1:27" ht="15" customHeight="1">
      <c r="A6069" s="962" t="s">
        <v>277</v>
      </c>
      <c r="B6069" t="s">
        <v>244</v>
      </c>
      <c r="C6069" t="s">
        <v>13</v>
      </c>
      <c r="D6069" t="s">
        <v>11</v>
      </c>
      <c r="E6069" t="s">
        <v>610</v>
      </c>
      <c r="F6069" t="s">
        <v>433</v>
      </c>
      <c r="G6069" t="s">
        <v>673</v>
      </c>
      <c r="I6069" t="s">
        <v>428</v>
      </c>
      <c r="K6069" t="s">
        <v>333</v>
      </c>
      <c r="L6069" t="s">
        <v>442</v>
      </c>
      <c r="M6069" t="s">
        <v>66</v>
      </c>
      <c r="O6069" t="s">
        <v>365</v>
      </c>
      <c r="P6069" t="s">
        <v>336</v>
      </c>
      <c r="Q6069" t="s">
        <v>337</v>
      </c>
      <c r="R6069">
        <v>485</v>
      </c>
      <c r="U6069">
        <v>485.19</v>
      </c>
      <c r="V6069">
        <v>24.26</v>
      </c>
      <c r="W6069">
        <v>0.1</v>
      </c>
      <c r="X6069">
        <v>0</v>
      </c>
      <c r="Y6069">
        <v>500000000</v>
      </c>
      <c r="Z6069">
        <v>0</v>
      </c>
      <c r="AA6069" t="s">
        <v>2028</v>
      </c>
    </row>
    <row r="6070" spans="1:27" ht="15" customHeight="1">
      <c r="A6070" s="962" t="s">
        <v>278</v>
      </c>
      <c r="B6070" t="s">
        <v>252</v>
      </c>
      <c r="C6070" t="s">
        <v>13</v>
      </c>
      <c r="D6070" t="s">
        <v>11</v>
      </c>
      <c r="E6070" t="s">
        <v>610</v>
      </c>
      <c r="F6070" t="s">
        <v>433</v>
      </c>
      <c r="J6070" t="s">
        <v>340</v>
      </c>
      <c r="L6070" t="s">
        <v>252</v>
      </c>
      <c r="R6070">
        <v>0</v>
      </c>
      <c r="U6070">
        <v>0</v>
      </c>
      <c r="V6070">
        <v>0</v>
      </c>
      <c r="X6070">
        <v>0</v>
      </c>
      <c r="Y6070">
        <v>500000000</v>
      </c>
      <c r="Z6070">
        <v>0</v>
      </c>
      <c r="AA6070" t="s">
        <v>2028</v>
      </c>
    </row>
    <row r="6071" spans="1:27" ht="15" customHeight="1">
      <c r="A6071" s="962" t="s">
        <v>278</v>
      </c>
      <c r="B6071" t="s">
        <v>247</v>
      </c>
      <c r="C6071" t="s">
        <v>13</v>
      </c>
      <c r="D6071" t="s">
        <v>11</v>
      </c>
      <c r="E6071" t="s">
        <v>610</v>
      </c>
      <c r="F6071" t="s">
        <v>433</v>
      </c>
      <c r="L6071" t="s">
        <v>367</v>
      </c>
      <c r="O6071" t="s">
        <v>361</v>
      </c>
      <c r="P6071" t="s">
        <v>336</v>
      </c>
      <c r="Q6071" t="s">
        <v>337</v>
      </c>
      <c r="R6071">
        <v>72.3</v>
      </c>
      <c r="X6071">
        <v>0</v>
      </c>
      <c r="Y6071">
        <v>500000000</v>
      </c>
      <c r="AA6071" t="s">
        <v>2025</v>
      </c>
    </row>
    <row r="6072" spans="1:27" ht="15" customHeight="1">
      <c r="A6072" s="962" t="s">
        <v>278</v>
      </c>
      <c r="B6072" t="s">
        <v>251</v>
      </c>
      <c r="C6072" t="s">
        <v>13</v>
      </c>
      <c r="D6072" t="s">
        <v>11</v>
      </c>
      <c r="E6072" t="s">
        <v>610</v>
      </c>
      <c r="F6072" t="s">
        <v>433</v>
      </c>
      <c r="R6072">
        <v>0</v>
      </c>
      <c r="X6072">
        <v>0</v>
      </c>
      <c r="Y6072">
        <v>500000000</v>
      </c>
      <c r="AA6072" t="s">
        <v>2025</v>
      </c>
    </row>
    <row r="6073" spans="1:27" ht="15" customHeight="1">
      <c r="A6073" s="962" t="s">
        <v>279</v>
      </c>
      <c r="B6073" t="s">
        <v>254</v>
      </c>
      <c r="C6073" t="s">
        <v>13</v>
      </c>
      <c r="D6073" t="s">
        <v>11</v>
      </c>
      <c r="E6073" t="s">
        <v>610</v>
      </c>
      <c r="F6073" t="s">
        <v>433</v>
      </c>
      <c r="O6073" t="s">
        <v>361</v>
      </c>
      <c r="P6073" t="s">
        <v>868</v>
      </c>
      <c r="Q6073" t="s">
        <v>869</v>
      </c>
      <c r="R6073">
        <v>405</v>
      </c>
      <c r="X6073">
        <v>0</v>
      </c>
      <c r="Y6073">
        <v>500000000</v>
      </c>
      <c r="AA6073" t="s">
        <v>2025</v>
      </c>
    </row>
    <row r="6074" spans="1:27" ht="15" customHeight="1">
      <c r="A6074" s="962" t="s">
        <v>279</v>
      </c>
      <c r="B6074" t="s">
        <v>253</v>
      </c>
      <c r="C6074" t="s">
        <v>13</v>
      </c>
      <c r="D6074" t="s">
        <v>11</v>
      </c>
      <c r="E6074" t="s">
        <v>610</v>
      </c>
      <c r="F6074" t="s">
        <v>433</v>
      </c>
      <c r="G6074" t="s">
        <v>674</v>
      </c>
      <c r="I6074" t="s">
        <v>332</v>
      </c>
      <c r="K6074" t="s">
        <v>333</v>
      </c>
      <c r="L6074" t="s">
        <v>253</v>
      </c>
      <c r="M6074" t="s">
        <v>53</v>
      </c>
      <c r="O6074" t="s">
        <v>335</v>
      </c>
      <c r="P6074" t="s">
        <v>336</v>
      </c>
      <c r="Q6074" t="s">
        <v>337</v>
      </c>
      <c r="R6074">
        <v>57.4</v>
      </c>
      <c r="U6074">
        <v>57.44</v>
      </c>
      <c r="V6074">
        <v>2.87</v>
      </c>
      <c r="W6074">
        <v>0.1</v>
      </c>
      <c r="X6074">
        <v>0</v>
      </c>
      <c r="Y6074">
        <v>500000000</v>
      </c>
      <c r="Z6074">
        <v>0</v>
      </c>
      <c r="AA6074" t="s">
        <v>2028</v>
      </c>
    </row>
    <row r="6075" spans="1:27" ht="15" customHeight="1">
      <c r="A6075" s="962" t="s">
        <v>279</v>
      </c>
      <c r="B6075" t="s">
        <v>251</v>
      </c>
      <c r="C6075" t="s">
        <v>13</v>
      </c>
      <c r="D6075" t="s">
        <v>11</v>
      </c>
      <c r="E6075" t="s">
        <v>610</v>
      </c>
      <c r="F6075" t="s">
        <v>433</v>
      </c>
      <c r="G6075" t="s">
        <v>443</v>
      </c>
      <c r="I6075" t="s">
        <v>332</v>
      </c>
      <c r="K6075" t="s">
        <v>333</v>
      </c>
      <c r="L6075" t="s">
        <v>253</v>
      </c>
      <c r="M6075" t="s">
        <v>53</v>
      </c>
      <c r="O6075" t="s">
        <v>335</v>
      </c>
      <c r="P6075" t="s">
        <v>336</v>
      </c>
      <c r="Q6075" t="s">
        <v>337</v>
      </c>
      <c r="R6075">
        <v>57.4</v>
      </c>
      <c r="X6075">
        <v>0</v>
      </c>
      <c r="Y6075">
        <v>500000000</v>
      </c>
      <c r="AA6075" t="s">
        <v>2025</v>
      </c>
    </row>
    <row r="6076" spans="1:27" ht="15" customHeight="1">
      <c r="A6076" s="962" t="s">
        <v>279</v>
      </c>
      <c r="B6076" t="s">
        <v>255</v>
      </c>
      <c r="C6076" t="s">
        <v>13</v>
      </c>
      <c r="D6076" t="s">
        <v>11</v>
      </c>
      <c r="E6076" t="s">
        <v>610</v>
      </c>
      <c r="F6076" t="s">
        <v>433</v>
      </c>
      <c r="H6076" t="s">
        <v>931</v>
      </c>
      <c r="I6076" t="s">
        <v>853</v>
      </c>
      <c r="J6076" t="s">
        <v>848</v>
      </c>
      <c r="K6076" t="s">
        <v>854</v>
      </c>
      <c r="L6076" t="s">
        <v>855</v>
      </c>
      <c r="M6076" t="s">
        <v>55</v>
      </c>
      <c r="O6076" t="s">
        <v>361</v>
      </c>
      <c r="P6076" t="s">
        <v>851</v>
      </c>
      <c r="Q6076" t="s">
        <v>337</v>
      </c>
      <c r="R6076">
        <v>4.13</v>
      </c>
      <c r="X6076">
        <v>0</v>
      </c>
      <c r="Y6076">
        <v>500000000</v>
      </c>
      <c r="AA6076" t="s">
        <v>2025</v>
      </c>
    </row>
    <row r="6077" spans="1:27" ht="15" customHeight="1">
      <c r="A6077" s="962" t="s">
        <v>280</v>
      </c>
      <c r="B6077" t="s">
        <v>257</v>
      </c>
      <c r="C6077" t="s">
        <v>13</v>
      </c>
      <c r="D6077" t="s">
        <v>11</v>
      </c>
      <c r="E6077" t="s">
        <v>610</v>
      </c>
      <c r="F6077" t="s">
        <v>433</v>
      </c>
      <c r="J6077" t="s">
        <v>436</v>
      </c>
      <c r="R6077">
        <v>0</v>
      </c>
      <c r="U6077">
        <v>0</v>
      </c>
      <c r="V6077">
        <v>0</v>
      </c>
      <c r="X6077">
        <v>0</v>
      </c>
      <c r="Y6077">
        <v>500000000</v>
      </c>
      <c r="Z6077">
        <v>0</v>
      </c>
      <c r="AA6077" t="s">
        <v>2028</v>
      </c>
    </row>
    <row r="6078" spans="1:27" ht="15" customHeight="1">
      <c r="A6078" s="962" t="s">
        <v>280</v>
      </c>
      <c r="B6078" t="s">
        <v>259</v>
      </c>
      <c r="C6078" t="s">
        <v>13</v>
      </c>
      <c r="D6078" t="s">
        <v>11</v>
      </c>
      <c r="E6078" t="s">
        <v>610</v>
      </c>
      <c r="F6078" t="s">
        <v>433</v>
      </c>
      <c r="R6078">
        <v>0</v>
      </c>
      <c r="U6078">
        <v>0</v>
      </c>
      <c r="V6078">
        <v>0</v>
      </c>
      <c r="X6078">
        <v>0</v>
      </c>
      <c r="Y6078">
        <v>500000000</v>
      </c>
      <c r="Z6078">
        <v>0</v>
      </c>
      <c r="AA6078" t="s">
        <v>2028</v>
      </c>
    </row>
    <row r="6079" spans="1:27" ht="15" customHeight="1">
      <c r="A6079" s="962" t="s">
        <v>280</v>
      </c>
      <c r="B6079" t="s">
        <v>260</v>
      </c>
      <c r="C6079" t="s">
        <v>13</v>
      </c>
      <c r="D6079" t="s">
        <v>11</v>
      </c>
      <c r="E6079" t="s">
        <v>610</v>
      </c>
      <c r="F6079" t="s">
        <v>433</v>
      </c>
      <c r="R6079">
        <v>0</v>
      </c>
      <c r="X6079">
        <v>0</v>
      </c>
      <c r="Y6079">
        <v>500000000</v>
      </c>
      <c r="AA6079" t="s">
        <v>2025</v>
      </c>
    </row>
    <row r="6080" spans="1:27" ht="15" customHeight="1">
      <c r="A6080" s="962" t="s">
        <v>281</v>
      </c>
      <c r="B6080" t="s">
        <v>262</v>
      </c>
      <c r="C6080" t="s">
        <v>13</v>
      </c>
      <c r="D6080" t="s">
        <v>11</v>
      </c>
      <c r="E6080" t="s">
        <v>610</v>
      </c>
      <c r="F6080" t="s">
        <v>433</v>
      </c>
      <c r="L6080" t="s">
        <v>2002</v>
      </c>
      <c r="O6080" t="s">
        <v>361</v>
      </c>
      <c r="P6080" t="s">
        <v>868</v>
      </c>
      <c r="Q6080" t="s">
        <v>869</v>
      </c>
      <c r="R6080">
        <v>0</v>
      </c>
      <c r="S6080">
        <v>0</v>
      </c>
      <c r="T6080">
        <v>500000000</v>
      </c>
      <c r="X6080">
        <v>0</v>
      </c>
      <c r="Y6080">
        <v>500000000</v>
      </c>
      <c r="AA6080" t="s">
        <v>2027</v>
      </c>
    </row>
    <row r="6081" spans="1:27" ht="15" customHeight="1">
      <c r="A6081" s="962" t="s">
        <v>281</v>
      </c>
      <c r="B6081" t="s">
        <v>261</v>
      </c>
      <c r="C6081" t="s">
        <v>13</v>
      </c>
      <c r="D6081" t="s">
        <v>11</v>
      </c>
      <c r="E6081" t="s">
        <v>610</v>
      </c>
      <c r="F6081" t="s">
        <v>433</v>
      </c>
      <c r="R6081">
        <v>0</v>
      </c>
      <c r="S6081">
        <v>0</v>
      </c>
      <c r="T6081">
        <v>500000000</v>
      </c>
      <c r="X6081">
        <v>0</v>
      </c>
      <c r="Y6081">
        <v>500000000</v>
      </c>
      <c r="AA6081" t="s">
        <v>2027</v>
      </c>
    </row>
    <row r="6082" spans="1:27" ht="15" customHeight="1">
      <c r="A6082" s="962" t="s">
        <v>282</v>
      </c>
      <c r="B6082" t="s">
        <v>263</v>
      </c>
      <c r="C6082" t="s">
        <v>13</v>
      </c>
      <c r="D6082" t="s">
        <v>11</v>
      </c>
      <c r="E6082" t="s">
        <v>610</v>
      </c>
      <c r="F6082" t="s">
        <v>433</v>
      </c>
      <c r="O6082" t="s">
        <v>361</v>
      </c>
      <c r="P6082" t="s">
        <v>868</v>
      </c>
      <c r="Q6082" t="s">
        <v>869</v>
      </c>
      <c r="R6082">
        <v>0</v>
      </c>
      <c r="S6082">
        <v>0</v>
      </c>
      <c r="T6082">
        <v>500000000</v>
      </c>
      <c r="X6082">
        <v>0</v>
      </c>
      <c r="Y6082">
        <v>500000000</v>
      </c>
      <c r="AA6082" t="s">
        <v>2027</v>
      </c>
    </row>
    <row r="6083" spans="1:27" ht="15" customHeight="1">
      <c r="A6083" s="962" t="s">
        <v>283</v>
      </c>
      <c r="B6083" t="s">
        <v>265</v>
      </c>
      <c r="C6083" t="s">
        <v>13</v>
      </c>
      <c r="D6083" t="s">
        <v>11</v>
      </c>
      <c r="E6083" t="s">
        <v>610</v>
      </c>
      <c r="F6083" t="s">
        <v>433</v>
      </c>
      <c r="O6083" t="s">
        <v>361</v>
      </c>
      <c r="P6083" t="s">
        <v>868</v>
      </c>
      <c r="Q6083" t="s">
        <v>869</v>
      </c>
      <c r="R6083">
        <v>5</v>
      </c>
      <c r="S6083">
        <v>0</v>
      </c>
      <c r="T6083">
        <v>500000000</v>
      </c>
      <c r="X6083">
        <v>0</v>
      </c>
      <c r="Y6083">
        <v>500000000</v>
      </c>
      <c r="AA6083" t="s">
        <v>2027</v>
      </c>
    </row>
    <row r="6084" spans="1:27" ht="15" customHeight="1">
      <c r="A6084" s="962" t="s">
        <v>283</v>
      </c>
      <c r="B6084" t="s">
        <v>266</v>
      </c>
      <c r="C6084" t="s">
        <v>13</v>
      </c>
      <c r="D6084" t="s">
        <v>11</v>
      </c>
      <c r="E6084" t="s">
        <v>610</v>
      </c>
      <c r="F6084" t="s">
        <v>433</v>
      </c>
      <c r="O6084" t="s">
        <v>361</v>
      </c>
      <c r="P6084" t="s">
        <v>868</v>
      </c>
      <c r="Q6084" t="s">
        <v>869</v>
      </c>
      <c r="R6084">
        <v>5</v>
      </c>
      <c r="S6084">
        <v>0</v>
      </c>
      <c r="T6084">
        <v>500000000</v>
      </c>
      <c r="X6084">
        <v>0</v>
      </c>
      <c r="Y6084">
        <v>500000000</v>
      </c>
      <c r="AA6084" t="s">
        <v>2027</v>
      </c>
    </row>
    <row r="6085" spans="1:27" ht="15" customHeight="1">
      <c r="A6085" s="962" t="s">
        <v>283</v>
      </c>
      <c r="B6085" t="s">
        <v>264</v>
      </c>
      <c r="C6085" t="s">
        <v>13</v>
      </c>
      <c r="D6085" t="s">
        <v>11</v>
      </c>
      <c r="E6085" t="s">
        <v>610</v>
      </c>
      <c r="F6085" t="s">
        <v>433</v>
      </c>
      <c r="R6085">
        <v>10</v>
      </c>
      <c r="S6085">
        <v>0</v>
      </c>
      <c r="T6085">
        <v>500000000</v>
      </c>
      <c r="X6085">
        <v>0</v>
      </c>
      <c r="Y6085">
        <v>500000000</v>
      </c>
      <c r="AA6085" t="s">
        <v>2027</v>
      </c>
    </row>
    <row r="6086" spans="1:27" ht="15" customHeight="1">
      <c r="A6086" s="962" t="s">
        <v>284</v>
      </c>
      <c r="B6086" t="s">
        <v>269</v>
      </c>
      <c r="C6086" t="s">
        <v>13</v>
      </c>
      <c r="D6086" t="s">
        <v>11</v>
      </c>
      <c r="E6086" t="s">
        <v>610</v>
      </c>
      <c r="F6086" t="s">
        <v>433</v>
      </c>
      <c r="L6086" t="s">
        <v>2008</v>
      </c>
      <c r="O6086" t="s">
        <v>882</v>
      </c>
      <c r="P6086" t="s">
        <v>2005</v>
      </c>
      <c r="Q6086" t="s">
        <v>2006</v>
      </c>
      <c r="R6086">
        <v>60.2</v>
      </c>
      <c r="X6086">
        <v>0</v>
      </c>
      <c r="Y6086">
        <v>500000000</v>
      </c>
      <c r="AA6086" t="s">
        <v>2025</v>
      </c>
    </row>
    <row r="6087" spans="1:27" ht="15" customHeight="1">
      <c r="A6087" s="962" t="s">
        <v>284</v>
      </c>
      <c r="B6087" t="s">
        <v>267</v>
      </c>
      <c r="C6087" t="s">
        <v>13</v>
      </c>
      <c r="D6087" t="s">
        <v>11</v>
      </c>
      <c r="E6087" t="s">
        <v>610</v>
      </c>
      <c r="F6087" t="s">
        <v>433</v>
      </c>
      <c r="H6087" t="s">
        <v>938</v>
      </c>
      <c r="I6087" t="s">
        <v>939</v>
      </c>
      <c r="J6087" t="s">
        <v>848</v>
      </c>
      <c r="K6087" t="s">
        <v>854</v>
      </c>
      <c r="L6087" t="s">
        <v>940</v>
      </c>
      <c r="M6087" t="s">
        <v>72</v>
      </c>
      <c r="O6087" t="s">
        <v>361</v>
      </c>
      <c r="P6087" t="s">
        <v>851</v>
      </c>
      <c r="Q6087" t="s">
        <v>337</v>
      </c>
      <c r="R6087">
        <v>56</v>
      </c>
      <c r="X6087">
        <v>0</v>
      </c>
      <c r="Y6087">
        <v>500000000</v>
      </c>
      <c r="AA6087" t="s">
        <v>2025</v>
      </c>
    </row>
    <row r="6088" spans="1:27" ht="15" customHeight="1">
      <c r="A6088" s="962" t="s">
        <v>284</v>
      </c>
      <c r="B6088" t="s">
        <v>268</v>
      </c>
      <c r="C6088" t="s">
        <v>13</v>
      </c>
      <c r="D6088" t="s">
        <v>11</v>
      </c>
      <c r="E6088" t="s">
        <v>610</v>
      </c>
      <c r="F6088" t="s">
        <v>433</v>
      </c>
      <c r="H6088" t="s">
        <v>941</v>
      </c>
      <c r="I6088" t="s">
        <v>942</v>
      </c>
      <c r="J6088" t="s">
        <v>848</v>
      </c>
      <c r="K6088" t="s">
        <v>854</v>
      </c>
      <c r="L6088" t="s">
        <v>943</v>
      </c>
      <c r="M6088" t="s">
        <v>72</v>
      </c>
      <c r="O6088" t="s">
        <v>882</v>
      </c>
      <c r="P6088" t="s">
        <v>851</v>
      </c>
      <c r="Q6088" t="s">
        <v>337</v>
      </c>
      <c r="R6088">
        <v>23.8</v>
      </c>
      <c r="X6088">
        <v>0</v>
      </c>
      <c r="Y6088">
        <v>500000000</v>
      </c>
      <c r="AA6088" t="s">
        <v>2025</v>
      </c>
    </row>
    <row r="6089" spans="1:27" ht="15" customHeight="1">
      <c r="A6089" s="962" t="s">
        <v>285</v>
      </c>
      <c r="B6089" t="s">
        <v>271</v>
      </c>
      <c r="C6089" t="s">
        <v>13</v>
      </c>
      <c r="D6089" t="s">
        <v>11</v>
      </c>
      <c r="E6089" t="s">
        <v>610</v>
      </c>
      <c r="F6089" t="s">
        <v>433</v>
      </c>
      <c r="R6089">
        <v>0</v>
      </c>
      <c r="S6089">
        <v>0</v>
      </c>
      <c r="T6089">
        <v>0</v>
      </c>
      <c r="X6089">
        <v>0</v>
      </c>
      <c r="Y6089">
        <v>500000000</v>
      </c>
      <c r="AA6089" t="s">
        <v>2029</v>
      </c>
    </row>
    <row r="6090" spans="1:27" ht="15" customHeight="1">
      <c r="A6090" s="962" t="s">
        <v>285</v>
      </c>
      <c r="B6090" t="s">
        <v>270</v>
      </c>
      <c r="C6090" t="s">
        <v>13</v>
      </c>
      <c r="D6090" t="s">
        <v>11</v>
      </c>
      <c r="E6090" t="s">
        <v>610</v>
      </c>
      <c r="F6090" t="s">
        <v>433</v>
      </c>
      <c r="R6090">
        <v>0</v>
      </c>
      <c r="S6090">
        <v>0</v>
      </c>
      <c r="T6090">
        <v>0</v>
      </c>
      <c r="X6090">
        <v>0</v>
      </c>
      <c r="Y6090">
        <v>500000000</v>
      </c>
      <c r="AA6090" t="s">
        <v>2029</v>
      </c>
    </row>
    <row r="6091" spans="1:27" ht="15" customHeight="1">
      <c r="A6091" s="962" t="s">
        <v>286</v>
      </c>
      <c r="B6091" t="s">
        <v>273</v>
      </c>
      <c r="C6091" t="s">
        <v>13</v>
      </c>
      <c r="D6091" t="s">
        <v>11</v>
      </c>
      <c r="E6091" t="s">
        <v>610</v>
      </c>
      <c r="F6091" t="s">
        <v>433</v>
      </c>
      <c r="R6091">
        <v>0</v>
      </c>
      <c r="S6091">
        <v>0</v>
      </c>
      <c r="T6091">
        <v>0</v>
      </c>
      <c r="X6091">
        <v>0</v>
      </c>
      <c r="Y6091">
        <v>500000000</v>
      </c>
      <c r="AA6091" t="s">
        <v>2029</v>
      </c>
    </row>
    <row r="6092" spans="1:27" ht="15" customHeight="1">
      <c r="A6092" s="962" t="s">
        <v>286</v>
      </c>
      <c r="B6092" t="s">
        <v>272</v>
      </c>
      <c r="C6092" t="s">
        <v>13</v>
      </c>
      <c r="D6092" t="s">
        <v>11</v>
      </c>
      <c r="E6092" t="s">
        <v>610</v>
      </c>
      <c r="F6092" t="s">
        <v>433</v>
      </c>
      <c r="R6092">
        <v>0</v>
      </c>
      <c r="S6092">
        <v>0</v>
      </c>
      <c r="T6092">
        <v>0</v>
      </c>
      <c r="X6092">
        <v>0</v>
      </c>
      <c r="Y6092">
        <v>500000000</v>
      </c>
      <c r="AA6092" t="s">
        <v>2029</v>
      </c>
    </row>
    <row r="6093" spans="1:27" ht="15" customHeight="1">
      <c r="A6093" s="962" t="s">
        <v>320</v>
      </c>
      <c r="B6093" t="s">
        <v>257</v>
      </c>
      <c r="C6093" t="s">
        <v>13</v>
      </c>
      <c r="D6093" t="s">
        <v>11</v>
      </c>
      <c r="E6093" t="s">
        <v>610</v>
      </c>
      <c r="F6093" t="s">
        <v>433</v>
      </c>
      <c r="R6093">
        <v>0</v>
      </c>
      <c r="S6093">
        <v>0</v>
      </c>
      <c r="T6093">
        <v>500000000</v>
      </c>
      <c r="X6093">
        <v>0</v>
      </c>
      <c r="Y6093">
        <v>500000000</v>
      </c>
      <c r="AA6093" t="s">
        <v>2027</v>
      </c>
    </row>
    <row r="6094" spans="1:27" ht="15" customHeight="1">
      <c r="A6094" s="962" t="s">
        <v>320</v>
      </c>
      <c r="B6094" t="s">
        <v>259</v>
      </c>
      <c r="C6094" t="s">
        <v>13</v>
      </c>
      <c r="D6094" t="s">
        <v>11</v>
      </c>
      <c r="E6094" t="s">
        <v>610</v>
      </c>
      <c r="F6094" t="s">
        <v>433</v>
      </c>
      <c r="R6094">
        <v>0</v>
      </c>
      <c r="S6094">
        <v>0</v>
      </c>
      <c r="T6094">
        <v>500000000</v>
      </c>
      <c r="X6094">
        <v>0</v>
      </c>
      <c r="Y6094">
        <v>500000000</v>
      </c>
      <c r="AA6094" t="s">
        <v>2027</v>
      </c>
    </row>
    <row r="6095" spans="1:27" ht="15" customHeight="1">
      <c r="A6095" s="962" t="s">
        <v>320</v>
      </c>
      <c r="B6095" t="s">
        <v>246</v>
      </c>
      <c r="C6095" t="s">
        <v>13</v>
      </c>
      <c r="D6095" t="s">
        <v>11</v>
      </c>
      <c r="E6095" t="s">
        <v>610</v>
      </c>
      <c r="F6095" t="s">
        <v>433</v>
      </c>
      <c r="R6095">
        <v>0</v>
      </c>
      <c r="S6095">
        <v>0</v>
      </c>
      <c r="T6095">
        <v>500000000</v>
      </c>
      <c r="X6095">
        <v>0</v>
      </c>
      <c r="Y6095">
        <v>500000000</v>
      </c>
      <c r="AA6095" t="s">
        <v>2027</v>
      </c>
    </row>
    <row r="6096" spans="1:27" ht="15" customHeight="1">
      <c r="A6096" s="962" t="s">
        <v>320</v>
      </c>
      <c r="B6096" t="s">
        <v>261</v>
      </c>
      <c r="C6096" t="s">
        <v>13</v>
      </c>
      <c r="D6096" t="s">
        <v>11</v>
      </c>
      <c r="E6096" t="s">
        <v>610</v>
      </c>
      <c r="F6096" t="s">
        <v>433</v>
      </c>
      <c r="R6096">
        <v>0</v>
      </c>
      <c r="S6096">
        <v>0</v>
      </c>
      <c r="T6096">
        <v>500000000</v>
      </c>
      <c r="X6096">
        <v>0</v>
      </c>
      <c r="Y6096">
        <v>500000000</v>
      </c>
      <c r="AA6096" t="s">
        <v>2027</v>
      </c>
    </row>
    <row r="6097" spans="1:27" ht="15" customHeight="1">
      <c r="A6097" s="962" t="s">
        <v>320</v>
      </c>
      <c r="B6097" t="s">
        <v>262</v>
      </c>
      <c r="C6097" t="s">
        <v>13</v>
      </c>
      <c r="D6097" t="s">
        <v>11</v>
      </c>
      <c r="E6097" t="s">
        <v>610</v>
      </c>
      <c r="F6097" t="s">
        <v>433</v>
      </c>
      <c r="R6097">
        <v>0</v>
      </c>
      <c r="S6097">
        <v>0</v>
      </c>
      <c r="T6097">
        <v>500000000</v>
      </c>
      <c r="X6097">
        <v>0</v>
      </c>
      <c r="Y6097">
        <v>500000000</v>
      </c>
      <c r="AA6097" t="s">
        <v>2027</v>
      </c>
    </row>
    <row r="6098" spans="1:27" ht="15" customHeight="1">
      <c r="A6098" s="962" t="s">
        <v>320</v>
      </c>
      <c r="B6098" t="s">
        <v>263</v>
      </c>
      <c r="C6098" t="s">
        <v>13</v>
      </c>
      <c r="D6098" t="s">
        <v>11</v>
      </c>
      <c r="E6098" t="s">
        <v>610</v>
      </c>
      <c r="F6098" t="s">
        <v>433</v>
      </c>
      <c r="R6098">
        <v>0</v>
      </c>
      <c r="S6098">
        <v>0</v>
      </c>
      <c r="T6098">
        <v>500000000</v>
      </c>
      <c r="X6098">
        <v>0</v>
      </c>
      <c r="Y6098">
        <v>500000000</v>
      </c>
      <c r="AA6098" t="s">
        <v>2027</v>
      </c>
    </row>
    <row r="6099" spans="1:27" ht="15" customHeight="1">
      <c r="A6099" s="962" t="s">
        <v>320</v>
      </c>
      <c r="B6099" t="s">
        <v>254</v>
      </c>
      <c r="C6099" t="s">
        <v>13</v>
      </c>
      <c r="D6099" t="s">
        <v>11</v>
      </c>
      <c r="E6099" t="s">
        <v>610</v>
      </c>
      <c r="F6099" t="s">
        <v>433</v>
      </c>
      <c r="H6099" t="s">
        <v>675</v>
      </c>
      <c r="I6099" t="s">
        <v>353</v>
      </c>
      <c r="K6099" t="s">
        <v>333</v>
      </c>
      <c r="L6099" t="s">
        <v>374</v>
      </c>
      <c r="M6099" t="s">
        <v>58</v>
      </c>
      <c r="O6099" t="s">
        <v>335</v>
      </c>
      <c r="P6099" t="s">
        <v>336</v>
      </c>
      <c r="Q6099" t="s">
        <v>337</v>
      </c>
      <c r="R6099">
        <v>21.4</v>
      </c>
      <c r="U6099">
        <v>21.4</v>
      </c>
      <c r="V6099">
        <v>1.07</v>
      </c>
      <c r="W6099">
        <v>0.1</v>
      </c>
      <c r="X6099">
        <v>0</v>
      </c>
      <c r="Y6099">
        <v>500000000</v>
      </c>
      <c r="Z6099">
        <v>0</v>
      </c>
      <c r="AA6099" t="s">
        <v>2028</v>
      </c>
    </row>
    <row r="6100" spans="1:27" ht="15" customHeight="1">
      <c r="A6100" s="962" t="s">
        <v>323</v>
      </c>
      <c r="B6100" t="s">
        <v>247</v>
      </c>
      <c r="C6100" t="s">
        <v>13</v>
      </c>
      <c r="D6100" t="s">
        <v>11</v>
      </c>
      <c r="E6100" t="s">
        <v>610</v>
      </c>
      <c r="F6100" t="s">
        <v>433</v>
      </c>
      <c r="L6100" t="s">
        <v>1977</v>
      </c>
      <c r="N6100" t="s">
        <v>230</v>
      </c>
      <c r="O6100" t="s">
        <v>882</v>
      </c>
      <c r="P6100" t="s">
        <v>1978</v>
      </c>
      <c r="Q6100" t="s">
        <v>2003</v>
      </c>
      <c r="R6100">
        <v>11.9</v>
      </c>
      <c r="X6100">
        <v>0</v>
      </c>
      <c r="Y6100">
        <v>500000000</v>
      </c>
      <c r="AA6100" t="s">
        <v>2025</v>
      </c>
    </row>
    <row r="6101" spans="1:27" ht="15" customHeight="1">
      <c r="A6101" s="962" t="s">
        <v>323</v>
      </c>
      <c r="B6101" t="s">
        <v>254</v>
      </c>
      <c r="C6101" t="s">
        <v>13</v>
      </c>
      <c r="D6101" t="s">
        <v>11</v>
      </c>
      <c r="E6101" t="s">
        <v>610</v>
      </c>
      <c r="F6101" t="s">
        <v>433</v>
      </c>
      <c r="L6101" t="s">
        <v>1977</v>
      </c>
      <c r="N6101" t="s">
        <v>230</v>
      </c>
      <c r="O6101" t="s">
        <v>349</v>
      </c>
      <c r="P6101" t="s">
        <v>1978</v>
      </c>
      <c r="Q6101" t="s">
        <v>2003</v>
      </c>
      <c r="R6101">
        <v>44.3</v>
      </c>
      <c r="S6101">
        <v>34.299999999999997</v>
      </c>
      <c r="T6101">
        <v>500000000</v>
      </c>
      <c r="X6101">
        <v>0</v>
      </c>
      <c r="Y6101">
        <v>500000000</v>
      </c>
      <c r="AA6101" t="s">
        <v>2027</v>
      </c>
    </row>
    <row r="6102" spans="1:27" ht="15" customHeight="1">
      <c r="A6102" s="962" t="s">
        <v>323</v>
      </c>
      <c r="B6102" t="s">
        <v>246</v>
      </c>
      <c r="C6102" t="s">
        <v>13</v>
      </c>
      <c r="D6102" t="s">
        <v>11</v>
      </c>
      <c r="E6102" t="s">
        <v>610</v>
      </c>
      <c r="F6102" t="s">
        <v>433</v>
      </c>
      <c r="R6102">
        <v>0</v>
      </c>
      <c r="S6102">
        <v>0</v>
      </c>
      <c r="T6102">
        <v>500000000</v>
      </c>
      <c r="X6102">
        <v>0</v>
      </c>
      <c r="Y6102">
        <v>500000000</v>
      </c>
      <c r="AA6102" t="s">
        <v>2027</v>
      </c>
    </row>
    <row r="6103" spans="1:27" ht="15" customHeight="1">
      <c r="A6103" s="962" t="s">
        <v>323</v>
      </c>
      <c r="B6103" t="s">
        <v>263</v>
      </c>
      <c r="C6103" t="s">
        <v>13</v>
      </c>
      <c r="D6103" t="s">
        <v>11</v>
      </c>
      <c r="E6103" t="s">
        <v>610</v>
      </c>
      <c r="F6103" t="s">
        <v>433</v>
      </c>
      <c r="R6103">
        <v>0</v>
      </c>
      <c r="S6103">
        <v>0</v>
      </c>
      <c r="T6103">
        <v>500000000</v>
      </c>
      <c r="X6103">
        <v>0</v>
      </c>
      <c r="Y6103">
        <v>500000000</v>
      </c>
      <c r="AA6103" t="s">
        <v>2027</v>
      </c>
    </row>
    <row r="6104" spans="1:27" ht="15" customHeight="1">
      <c r="A6104" s="962" t="s">
        <v>244</v>
      </c>
      <c r="B6104" t="s">
        <v>278</v>
      </c>
      <c r="C6104" t="s">
        <v>13</v>
      </c>
      <c r="D6104" t="s">
        <v>11</v>
      </c>
      <c r="E6104" t="s">
        <v>610</v>
      </c>
      <c r="F6104" t="s">
        <v>445</v>
      </c>
      <c r="O6104" t="s">
        <v>361</v>
      </c>
      <c r="P6104" t="s">
        <v>868</v>
      </c>
      <c r="Q6104" t="s">
        <v>869</v>
      </c>
      <c r="R6104">
        <v>70</v>
      </c>
      <c r="X6104">
        <v>0</v>
      </c>
      <c r="Y6104">
        <v>500000000</v>
      </c>
      <c r="AA6104" t="s">
        <v>2025</v>
      </c>
    </row>
    <row r="6105" spans="1:27" ht="15" customHeight="1">
      <c r="A6105" s="962" t="s">
        <v>244</v>
      </c>
      <c r="B6105" t="s">
        <v>279</v>
      </c>
      <c r="C6105" t="s">
        <v>13</v>
      </c>
      <c r="D6105" t="s">
        <v>11</v>
      </c>
      <c r="E6105" t="s">
        <v>610</v>
      </c>
      <c r="F6105" t="s">
        <v>445</v>
      </c>
      <c r="G6105" t="s">
        <v>676</v>
      </c>
      <c r="I6105" t="s">
        <v>332</v>
      </c>
      <c r="K6105" t="s">
        <v>333</v>
      </c>
      <c r="L6105" t="s">
        <v>334</v>
      </c>
      <c r="M6105" t="s">
        <v>54</v>
      </c>
      <c r="O6105" t="s">
        <v>335</v>
      </c>
      <c r="P6105" t="s">
        <v>336</v>
      </c>
      <c r="Q6105" t="s">
        <v>337</v>
      </c>
      <c r="R6105">
        <v>146</v>
      </c>
      <c r="U6105">
        <v>146.30000000000001</v>
      </c>
      <c r="V6105">
        <v>7.32</v>
      </c>
      <c r="W6105">
        <v>0.1</v>
      </c>
      <c r="X6105">
        <v>0</v>
      </c>
      <c r="Y6105">
        <v>500000000</v>
      </c>
      <c r="Z6105">
        <v>0</v>
      </c>
      <c r="AA6105" t="s">
        <v>2026</v>
      </c>
    </row>
    <row r="6106" spans="1:27" ht="15" customHeight="1">
      <c r="A6106" s="962" t="s">
        <v>246</v>
      </c>
      <c r="B6106" t="s">
        <v>321</v>
      </c>
      <c r="C6106" t="s">
        <v>13</v>
      </c>
      <c r="D6106" t="s">
        <v>11</v>
      </c>
      <c r="E6106" t="s">
        <v>610</v>
      </c>
      <c r="F6106" t="s">
        <v>445</v>
      </c>
      <c r="R6106">
        <v>0</v>
      </c>
      <c r="S6106">
        <v>0</v>
      </c>
      <c r="T6106">
        <v>500000000</v>
      </c>
      <c r="X6106">
        <v>0</v>
      </c>
      <c r="Y6106">
        <v>500000000</v>
      </c>
      <c r="AA6106" t="s">
        <v>2027</v>
      </c>
    </row>
    <row r="6107" spans="1:27" ht="15" customHeight="1">
      <c r="A6107" s="962" t="s">
        <v>246</v>
      </c>
      <c r="B6107" t="s">
        <v>281</v>
      </c>
      <c r="C6107" t="s">
        <v>13</v>
      </c>
      <c r="D6107" t="s">
        <v>11</v>
      </c>
      <c r="E6107" t="s">
        <v>610</v>
      </c>
      <c r="F6107" t="s">
        <v>445</v>
      </c>
      <c r="R6107">
        <v>0</v>
      </c>
      <c r="S6107">
        <v>0</v>
      </c>
      <c r="T6107">
        <v>500000000</v>
      </c>
      <c r="X6107">
        <v>0</v>
      </c>
      <c r="Y6107">
        <v>500000000</v>
      </c>
      <c r="AA6107" t="s">
        <v>2027</v>
      </c>
    </row>
    <row r="6108" spans="1:27" ht="15" customHeight="1">
      <c r="A6108" s="962" t="s">
        <v>246</v>
      </c>
      <c r="B6108" t="s">
        <v>282</v>
      </c>
      <c r="C6108" t="s">
        <v>13</v>
      </c>
      <c r="D6108" t="s">
        <v>11</v>
      </c>
      <c r="E6108" t="s">
        <v>610</v>
      </c>
      <c r="F6108" t="s">
        <v>445</v>
      </c>
      <c r="R6108">
        <v>0</v>
      </c>
      <c r="S6108">
        <v>0</v>
      </c>
      <c r="T6108">
        <v>500000000</v>
      </c>
      <c r="X6108">
        <v>0</v>
      </c>
      <c r="Y6108">
        <v>500000000</v>
      </c>
      <c r="AA6108" t="s">
        <v>2027</v>
      </c>
    </row>
    <row r="6109" spans="1:27" ht="15" customHeight="1">
      <c r="A6109" s="962" t="s">
        <v>246</v>
      </c>
      <c r="B6109" t="s">
        <v>324</v>
      </c>
      <c r="C6109" t="s">
        <v>13</v>
      </c>
      <c r="D6109" t="s">
        <v>11</v>
      </c>
      <c r="E6109" t="s">
        <v>610</v>
      </c>
      <c r="F6109" t="s">
        <v>445</v>
      </c>
      <c r="R6109">
        <v>0</v>
      </c>
      <c r="S6109">
        <v>0</v>
      </c>
      <c r="T6109">
        <v>500000000</v>
      </c>
      <c r="X6109">
        <v>0</v>
      </c>
      <c r="Y6109">
        <v>500000000</v>
      </c>
      <c r="AA6109" t="s">
        <v>2027</v>
      </c>
    </row>
    <row r="6110" spans="1:27" ht="15" customHeight="1">
      <c r="A6110" s="962" t="s">
        <v>247</v>
      </c>
      <c r="B6110" t="s">
        <v>300</v>
      </c>
      <c r="C6110" t="s">
        <v>13</v>
      </c>
      <c r="D6110" t="s">
        <v>11</v>
      </c>
      <c r="E6110" t="s">
        <v>610</v>
      </c>
      <c r="F6110" t="s">
        <v>445</v>
      </c>
      <c r="G6110" t="s">
        <v>677</v>
      </c>
      <c r="I6110" t="s">
        <v>662</v>
      </c>
      <c r="J6110" t="s">
        <v>663</v>
      </c>
      <c r="K6110" t="s">
        <v>333</v>
      </c>
      <c r="L6110" t="s">
        <v>664</v>
      </c>
      <c r="M6110" t="s">
        <v>665</v>
      </c>
      <c r="O6110" t="s">
        <v>666</v>
      </c>
      <c r="P6110" t="s">
        <v>667</v>
      </c>
      <c r="Q6110" t="s">
        <v>668</v>
      </c>
      <c r="R6110">
        <v>29</v>
      </c>
      <c r="U6110">
        <v>29</v>
      </c>
      <c r="V6110">
        <v>1.45</v>
      </c>
      <c r="W6110">
        <v>0.1</v>
      </c>
      <c r="X6110">
        <v>0</v>
      </c>
      <c r="Y6110">
        <v>500000000</v>
      </c>
      <c r="Z6110">
        <v>0</v>
      </c>
      <c r="AA6110" t="s">
        <v>2028</v>
      </c>
    </row>
    <row r="6111" spans="1:27" ht="15" customHeight="1">
      <c r="A6111" s="962" t="s">
        <v>247</v>
      </c>
      <c r="B6111" t="s">
        <v>290</v>
      </c>
      <c r="C6111" t="s">
        <v>13</v>
      </c>
      <c r="D6111" t="s">
        <v>11</v>
      </c>
      <c r="E6111" t="s">
        <v>610</v>
      </c>
      <c r="F6111" t="s">
        <v>445</v>
      </c>
      <c r="J6111" t="s">
        <v>338</v>
      </c>
      <c r="L6111" t="s">
        <v>339</v>
      </c>
      <c r="R6111">
        <v>0</v>
      </c>
      <c r="U6111">
        <v>0</v>
      </c>
      <c r="V6111">
        <v>0</v>
      </c>
      <c r="X6111">
        <v>0</v>
      </c>
      <c r="Y6111">
        <v>500000000</v>
      </c>
      <c r="Z6111">
        <v>0</v>
      </c>
      <c r="AA6111" t="s">
        <v>2028</v>
      </c>
    </row>
    <row r="6112" spans="1:27" ht="15" customHeight="1">
      <c r="A6112" s="962" t="s">
        <v>247</v>
      </c>
      <c r="B6112" t="s">
        <v>289</v>
      </c>
      <c r="C6112" t="s">
        <v>13</v>
      </c>
      <c r="D6112" t="s">
        <v>11</v>
      </c>
      <c r="E6112" t="s">
        <v>610</v>
      </c>
      <c r="F6112" t="s">
        <v>445</v>
      </c>
      <c r="R6112">
        <v>0</v>
      </c>
      <c r="X6112">
        <v>0</v>
      </c>
      <c r="Y6112">
        <v>500000000</v>
      </c>
      <c r="AA6112" t="s">
        <v>2025</v>
      </c>
    </row>
    <row r="6113" spans="1:27" ht="15" customHeight="1">
      <c r="A6113" s="962" t="s">
        <v>247</v>
      </c>
      <c r="B6113" t="s">
        <v>288</v>
      </c>
      <c r="C6113" t="s">
        <v>13</v>
      </c>
      <c r="D6113" t="s">
        <v>11</v>
      </c>
      <c r="E6113" t="s">
        <v>610</v>
      </c>
      <c r="F6113" t="s">
        <v>445</v>
      </c>
      <c r="R6113">
        <v>29</v>
      </c>
      <c r="X6113">
        <v>0</v>
      </c>
      <c r="Y6113">
        <v>500000000</v>
      </c>
      <c r="AA6113" t="s">
        <v>2025</v>
      </c>
    </row>
    <row r="6114" spans="1:27" ht="15" customHeight="1">
      <c r="A6114" s="962" t="s">
        <v>247</v>
      </c>
      <c r="B6114" t="s">
        <v>298</v>
      </c>
      <c r="C6114" t="s">
        <v>13</v>
      </c>
      <c r="D6114" t="s">
        <v>11</v>
      </c>
      <c r="E6114" t="s">
        <v>610</v>
      </c>
      <c r="F6114" t="s">
        <v>445</v>
      </c>
      <c r="R6114">
        <v>29</v>
      </c>
      <c r="X6114">
        <v>0</v>
      </c>
      <c r="Y6114">
        <v>500000000</v>
      </c>
      <c r="AA6114" t="s">
        <v>2025</v>
      </c>
    </row>
    <row r="6115" spans="1:27" ht="15" customHeight="1">
      <c r="A6115" s="962" t="s">
        <v>247</v>
      </c>
      <c r="B6115" t="s">
        <v>297</v>
      </c>
      <c r="C6115" t="s">
        <v>13</v>
      </c>
      <c r="D6115" t="s">
        <v>11</v>
      </c>
      <c r="E6115" t="s">
        <v>610</v>
      </c>
      <c r="F6115" t="s">
        <v>445</v>
      </c>
      <c r="R6115">
        <v>29</v>
      </c>
      <c r="X6115">
        <v>0</v>
      </c>
      <c r="Y6115">
        <v>500000000</v>
      </c>
      <c r="AA6115" t="s">
        <v>2025</v>
      </c>
    </row>
    <row r="6116" spans="1:27" ht="15" customHeight="1">
      <c r="A6116" s="962" t="s">
        <v>247</v>
      </c>
      <c r="B6116" t="s">
        <v>287</v>
      </c>
      <c r="C6116" t="s">
        <v>13</v>
      </c>
      <c r="D6116" t="s">
        <v>11</v>
      </c>
      <c r="E6116" t="s">
        <v>610</v>
      </c>
      <c r="F6116" t="s">
        <v>445</v>
      </c>
      <c r="R6116">
        <v>60.4</v>
      </c>
      <c r="X6116">
        <v>0</v>
      </c>
      <c r="Y6116">
        <v>500000000</v>
      </c>
      <c r="AA6116" t="s">
        <v>2025</v>
      </c>
    </row>
    <row r="6117" spans="1:27" ht="15" customHeight="1">
      <c r="A6117" s="962" t="s">
        <v>247</v>
      </c>
      <c r="B6117" t="s">
        <v>301</v>
      </c>
      <c r="C6117" t="s">
        <v>13</v>
      </c>
      <c r="D6117" t="s">
        <v>11</v>
      </c>
      <c r="E6117" t="s">
        <v>610</v>
      </c>
      <c r="F6117" t="s">
        <v>445</v>
      </c>
      <c r="R6117">
        <v>14.5</v>
      </c>
      <c r="S6117">
        <v>0</v>
      </c>
      <c r="T6117">
        <v>29</v>
      </c>
      <c r="X6117">
        <v>0</v>
      </c>
      <c r="Y6117">
        <v>500000000</v>
      </c>
      <c r="AA6117" t="s">
        <v>2029</v>
      </c>
    </row>
    <row r="6118" spans="1:27" ht="15" customHeight="1">
      <c r="A6118" s="962" t="s">
        <v>247</v>
      </c>
      <c r="B6118" t="s">
        <v>302</v>
      </c>
      <c r="C6118" t="s">
        <v>13</v>
      </c>
      <c r="D6118" t="s">
        <v>11</v>
      </c>
      <c r="E6118" t="s">
        <v>610</v>
      </c>
      <c r="F6118" t="s">
        <v>445</v>
      </c>
      <c r="R6118">
        <v>14.5</v>
      </c>
      <c r="S6118">
        <v>0</v>
      </c>
      <c r="T6118">
        <v>29</v>
      </c>
      <c r="X6118">
        <v>0</v>
      </c>
      <c r="Y6118">
        <v>500000000</v>
      </c>
      <c r="AA6118" t="s">
        <v>2029</v>
      </c>
    </row>
    <row r="6119" spans="1:27" ht="15" customHeight="1">
      <c r="A6119" s="962" t="s">
        <v>247</v>
      </c>
      <c r="B6119" t="s">
        <v>322</v>
      </c>
      <c r="C6119" t="s">
        <v>13</v>
      </c>
      <c r="D6119" t="s">
        <v>11</v>
      </c>
      <c r="E6119" t="s">
        <v>610</v>
      </c>
      <c r="F6119" t="s">
        <v>445</v>
      </c>
      <c r="H6119" t="s">
        <v>915</v>
      </c>
      <c r="I6119" t="s">
        <v>450</v>
      </c>
      <c r="J6119" t="s">
        <v>848</v>
      </c>
      <c r="K6119" t="s">
        <v>854</v>
      </c>
      <c r="L6119" t="s">
        <v>871</v>
      </c>
      <c r="M6119" t="s">
        <v>56</v>
      </c>
      <c r="O6119" t="s">
        <v>361</v>
      </c>
      <c r="P6119" t="s">
        <v>851</v>
      </c>
      <c r="Q6119" t="s">
        <v>337</v>
      </c>
      <c r="R6119">
        <v>1.4</v>
      </c>
      <c r="X6119">
        <v>0</v>
      </c>
      <c r="Y6119">
        <v>500000000</v>
      </c>
      <c r="AA6119" t="s">
        <v>2025</v>
      </c>
    </row>
    <row r="6120" spans="1:27" ht="15" customHeight="1">
      <c r="A6120" s="962" t="s">
        <v>247</v>
      </c>
      <c r="B6120" t="s">
        <v>318</v>
      </c>
      <c r="C6120" t="s">
        <v>13</v>
      </c>
      <c r="D6120" t="s">
        <v>11</v>
      </c>
      <c r="E6120" t="s">
        <v>610</v>
      </c>
      <c r="F6120" t="s">
        <v>445</v>
      </c>
      <c r="H6120" t="s">
        <v>944</v>
      </c>
      <c r="I6120" t="s">
        <v>662</v>
      </c>
      <c r="J6120" t="s">
        <v>848</v>
      </c>
      <c r="K6120" t="s">
        <v>849</v>
      </c>
      <c r="L6120" t="s">
        <v>850</v>
      </c>
      <c r="M6120" t="s">
        <v>57</v>
      </c>
      <c r="O6120" t="s">
        <v>361</v>
      </c>
      <c r="P6120" t="s">
        <v>851</v>
      </c>
      <c r="Q6120" t="s">
        <v>337</v>
      </c>
      <c r="R6120">
        <v>31.4</v>
      </c>
      <c r="X6120">
        <v>0</v>
      </c>
      <c r="Y6120">
        <v>500000000</v>
      </c>
      <c r="AA6120" t="s">
        <v>2025</v>
      </c>
    </row>
    <row r="6121" spans="1:27" ht="15" customHeight="1">
      <c r="A6121" s="962" t="s">
        <v>247</v>
      </c>
      <c r="B6121" t="s">
        <v>317</v>
      </c>
      <c r="C6121" t="s">
        <v>13</v>
      </c>
      <c r="D6121" t="s">
        <v>11</v>
      </c>
      <c r="E6121" t="s">
        <v>610</v>
      </c>
      <c r="F6121" t="s">
        <v>445</v>
      </c>
      <c r="I6121" t="s">
        <v>847</v>
      </c>
      <c r="K6121" t="s">
        <v>849</v>
      </c>
      <c r="L6121" t="s">
        <v>850</v>
      </c>
      <c r="M6121" t="s">
        <v>57</v>
      </c>
      <c r="O6121" t="s">
        <v>361</v>
      </c>
      <c r="P6121" t="s">
        <v>851</v>
      </c>
      <c r="Q6121" t="s">
        <v>337</v>
      </c>
      <c r="R6121">
        <v>31.4</v>
      </c>
      <c r="X6121">
        <v>0</v>
      </c>
      <c r="Y6121">
        <v>500000000</v>
      </c>
      <c r="AA6121" t="s">
        <v>2025</v>
      </c>
    </row>
    <row r="6122" spans="1:27" ht="15" customHeight="1">
      <c r="A6122" s="962" t="s">
        <v>247</v>
      </c>
      <c r="B6122" t="s">
        <v>305</v>
      </c>
      <c r="C6122" t="s">
        <v>13</v>
      </c>
      <c r="D6122" t="s">
        <v>11</v>
      </c>
      <c r="E6122" t="s">
        <v>610</v>
      </c>
      <c r="F6122" t="s">
        <v>445</v>
      </c>
      <c r="R6122">
        <v>31.4</v>
      </c>
      <c r="X6122">
        <v>0</v>
      </c>
      <c r="Y6122">
        <v>500000000</v>
      </c>
      <c r="AA6122" t="s">
        <v>2025</v>
      </c>
    </row>
    <row r="6123" spans="1:27" ht="15" customHeight="1">
      <c r="A6123" s="962" t="s">
        <v>247</v>
      </c>
      <c r="B6123" t="s">
        <v>324</v>
      </c>
      <c r="C6123" t="s">
        <v>13</v>
      </c>
      <c r="D6123" t="s">
        <v>11</v>
      </c>
      <c r="E6123" t="s">
        <v>610</v>
      </c>
      <c r="F6123" t="s">
        <v>445</v>
      </c>
      <c r="L6123" t="s">
        <v>1977</v>
      </c>
      <c r="N6123" t="s">
        <v>230</v>
      </c>
      <c r="O6123" t="s">
        <v>882</v>
      </c>
      <c r="P6123" t="s">
        <v>1978</v>
      </c>
      <c r="Q6123" t="s">
        <v>2003</v>
      </c>
      <c r="R6123">
        <v>8.18</v>
      </c>
      <c r="X6123">
        <v>0</v>
      </c>
      <c r="Y6123">
        <v>500000000</v>
      </c>
      <c r="AA6123" t="s">
        <v>2025</v>
      </c>
    </row>
    <row r="6124" spans="1:27" ht="15" customHeight="1">
      <c r="A6124" s="962" t="s">
        <v>248</v>
      </c>
      <c r="B6124" t="s">
        <v>278</v>
      </c>
      <c r="C6124" t="s">
        <v>13</v>
      </c>
      <c r="D6124" t="s">
        <v>11</v>
      </c>
      <c r="E6124" t="s">
        <v>610</v>
      </c>
      <c r="F6124" t="s">
        <v>445</v>
      </c>
      <c r="R6124">
        <v>0</v>
      </c>
      <c r="X6124">
        <v>0</v>
      </c>
      <c r="Y6124">
        <v>500000000</v>
      </c>
      <c r="AA6124" t="s">
        <v>2025</v>
      </c>
    </row>
    <row r="6125" spans="1:27" ht="15" customHeight="1">
      <c r="A6125" s="962" t="s">
        <v>248</v>
      </c>
      <c r="B6125" t="s">
        <v>279</v>
      </c>
      <c r="C6125" t="s">
        <v>13</v>
      </c>
      <c r="D6125" t="s">
        <v>11</v>
      </c>
      <c r="E6125" t="s">
        <v>610</v>
      </c>
      <c r="F6125" t="s">
        <v>445</v>
      </c>
      <c r="G6125" t="s">
        <v>447</v>
      </c>
      <c r="I6125" t="s">
        <v>332</v>
      </c>
      <c r="K6125" t="s">
        <v>333</v>
      </c>
      <c r="L6125" t="s">
        <v>250</v>
      </c>
      <c r="M6125" t="s">
        <v>54</v>
      </c>
      <c r="O6125" t="s">
        <v>335</v>
      </c>
      <c r="P6125" t="s">
        <v>336</v>
      </c>
      <c r="Q6125" t="s">
        <v>337</v>
      </c>
      <c r="R6125">
        <v>13.8</v>
      </c>
      <c r="X6125">
        <v>0</v>
      </c>
      <c r="Y6125">
        <v>500000000</v>
      </c>
      <c r="AA6125" t="s">
        <v>2025</v>
      </c>
    </row>
    <row r="6126" spans="1:27" ht="15" customHeight="1">
      <c r="A6126" s="962" t="s">
        <v>249</v>
      </c>
      <c r="B6126" t="s">
        <v>278</v>
      </c>
      <c r="C6126" t="s">
        <v>13</v>
      </c>
      <c r="D6126" t="s">
        <v>11</v>
      </c>
      <c r="E6126" t="s">
        <v>610</v>
      </c>
      <c r="F6126" t="s">
        <v>445</v>
      </c>
      <c r="J6126" t="s">
        <v>340</v>
      </c>
      <c r="L6126" t="s">
        <v>249</v>
      </c>
      <c r="R6126">
        <v>0</v>
      </c>
      <c r="U6126">
        <v>0</v>
      </c>
      <c r="V6126">
        <v>0</v>
      </c>
      <c r="X6126">
        <v>0</v>
      </c>
      <c r="Y6126">
        <v>500000000</v>
      </c>
      <c r="Z6126">
        <v>0</v>
      </c>
      <c r="AA6126" t="s">
        <v>2026</v>
      </c>
    </row>
    <row r="6127" spans="1:27" ht="15" customHeight="1">
      <c r="A6127" s="962" t="s">
        <v>250</v>
      </c>
      <c r="B6127" t="s">
        <v>279</v>
      </c>
      <c r="C6127" t="s">
        <v>13</v>
      </c>
      <c r="D6127" t="s">
        <v>11</v>
      </c>
      <c r="E6127" t="s">
        <v>610</v>
      </c>
      <c r="F6127" t="s">
        <v>445</v>
      </c>
      <c r="G6127" t="s">
        <v>678</v>
      </c>
      <c r="I6127" t="s">
        <v>332</v>
      </c>
      <c r="K6127" t="s">
        <v>333</v>
      </c>
      <c r="L6127" t="s">
        <v>250</v>
      </c>
      <c r="M6127" t="s">
        <v>54</v>
      </c>
      <c r="O6127" t="s">
        <v>335</v>
      </c>
      <c r="P6127" t="s">
        <v>336</v>
      </c>
      <c r="Q6127" t="s">
        <v>337</v>
      </c>
      <c r="R6127">
        <v>13.8</v>
      </c>
      <c r="U6127">
        <v>13.8</v>
      </c>
      <c r="V6127">
        <v>0.69</v>
      </c>
      <c r="W6127">
        <v>0.1</v>
      </c>
      <c r="X6127">
        <v>0</v>
      </c>
      <c r="Y6127">
        <v>500000000</v>
      </c>
      <c r="Z6127">
        <v>0</v>
      </c>
      <c r="AA6127" t="s">
        <v>2028</v>
      </c>
    </row>
    <row r="6128" spans="1:27" ht="15" customHeight="1">
      <c r="A6128" s="962" t="s">
        <v>254</v>
      </c>
      <c r="B6128" t="s">
        <v>283</v>
      </c>
      <c r="C6128" t="s">
        <v>13</v>
      </c>
      <c r="D6128" t="s">
        <v>11</v>
      </c>
      <c r="E6128" t="s">
        <v>610</v>
      </c>
      <c r="F6128" t="s">
        <v>445</v>
      </c>
      <c r="J6128" t="s">
        <v>342</v>
      </c>
      <c r="L6128" t="s">
        <v>343</v>
      </c>
      <c r="R6128">
        <v>0</v>
      </c>
      <c r="U6128">
        <v>0</v>
      </c>
      <c r="V6128">
        <v>0</v>
      </c>
      <c r="X6128">
        <v>0</v>
      </c>
      <c r="Y6128">
        <v>500000000</v>
      </c>
      <c r="Z6128">
        <v>0</v>
      </c>
      <c r="AA6128" t="s">
        <v>2028</v>
      </c>
    </row>
    <row r="6129" spans="1:27" ht="15" customHeight="1">
      <c r="A6129" s="962" t="s">
        <v>254</v>
      </c>
      <c r="B6129" t="s">
        <v>289</v>
      </c>
      <c r="C6129" t="s">
        <v>13</v>
      </c>
      <c r="D6129" t="s">
        <v>11</v>
      </c>
      <c r="E6129" t="s">
        <v>610</v>
      </c>
      <c r="F6129" t="s">
        <v>445</v>
      </c>
      <c r="J6129" t="s">
        <v>338</v>
      </c>
      <c r="L6129" t="s">
        <v>344</v>
      </c>
      <c r="R6129">
        <v>0</v>
      </c>
      <c r="U6129">
        <v>0</v>
      </c>
      <c r="V6129">
        <v>0</v>
      </c>
      <c r="X6129">
        <v>0</v>
      </c>
      <c r="Y6129">
        <v>500000000</v>
      </c>
      <c r="Z6129">
        <v>0</v>
      </c>
      <c r="AA6129" t="s">
        <v>2028</v>
      </c>
    </row>
    <row r="6130" spans="1:27" ht="15" customHeight="1">
      <c r="A6130" s="962" t="s">
        <v>254</v>
      </c>
      <c r="B6130" t="s">
        <v>290</v>
      </c>
      <c r="C6130" t="s">
        <v>13</v>
      </c>
      <c r="D6130" t="s">
        <v>11</v>
      </c>
      <c r="E6130" t="s">
        <v>610</v>
      </c>
      <c r="F6130" t="s">
        <v>445</v>
      </c>
      <c r="R6130">
        <v>0</v>
      </c>
      <c r="S6130">
        <v>0</v>
      </c>
      <c r="T6130">
        <v>0</v>
      </c>
      <c r="X6130">
        <v>0</v>
      </c>
      <c r="Y6130">
        <v>500000000</v>
      </c>
      <c r="AA6130" t="s">
        <v>2029</v>
      </c>
    </row>
    <row r="6131" spans="1:27" ht="15" customHeight="1">
      <c r="A6131" s="962" t="s">
        <v>254</v>
      </c>
      <c r="B6131" t="s">
        <v>292</v>
      </c>
      <c r="C6131" t="s">
        <v>13</v>
      </c>
      <c r="D6131" t="s">
        <v>11</v>
      </c>
      <c r="E6131" t="s">
        <v>610</v>
      </c>
      <c r="F6131" t="s">
        <v>445</v>
      </c>
      <c r="R6131">
        <v>0</v>
      </c>
      <c r="S6131">
        <v>0</v>
      </c>
      <c r="T6131">
        <v>0</v>
      </c>
      <c r="X6131">
        <v>0</v>
      </c>
      <c r="Y6131">
        <v>500000000</v>
      </c>
      <c r="AA6131" t="s">
        <v>2029</v>
      </c>
    </row>
    <row r="6132" spans="1:27" ht="15" customHeight="1">
      <c r="A6132" s="962" t="s">
        <v>254</v>
      </c>
      <c r="B6132" t="s">
        <v>294</v>
      </c>
      <c r="C6132" t="s">
        <v>13</v>
      </c>
      <c r="D6132" t="s">
        <v>11</v>
      </c>
      <c r="E6132" t="s">
        <v>610</v>
      </c>
      <c r="F6132" t="s">
        <v>445</v>
      </c>
      <c r="R6132">
        <v>0</v>
      </c>
      <c r="S6132">
        <v>0</v>
      </c>
      <c r="T6132">
        <v>0</v>
      </c>
      <c r="X6132">
        <v>0</v>
      </c>
      <c r="Y6132">
        <v>500000000</v>
      </c>
      <c r="AA6132" t="s">
        <v>2029</v>
      </c>
    </row>
    <row r="6133" spans="1:27" ht="15" customHeight="1">
      <c r="A6133" s="962" t="s">
        <v>254</v>
      </c>
      <c r="B6133" t="s">
        <v>295</v>
      </c>
      <c r="C6133" t="s">
        <v>13</v>
      </c>
      <c r="D6133" t="s">
        <v>11</v>
      </c>
      <c r="E6133" t="s">
        <v>610</v>
      </c>
      <c r="F6133" t="s">
        <v>445</v>
      </c>
      <c r="R6133">
        <v>0</v>
      </c>
      <c r="S6133">
        <v>0</v>
      </c>
      <c r="T6133">
        <v>0</v>
      </c>
      <c r="X6133">
        <v>0</v>
      </c>
      <c r="Y6133">
        <v>500000000</v>
      </c>
      <c r="AA6133" t="s">
        <v>2029</v>
      </c>
    </row>
    <row r="6134" spans="1:27" ht="15" customHeight="1">
      <c r="A6134" s="962" t="s">
        <v>254</v>
      </c>
      <c r="B6134" t="s">
        <v>280</v>
      </c>
      <c r="C6134" t="s">
        <v>13</v>
      </c>
      <c r="D6134" t="s">
        <v>11</v>
      </c>
      <c r="E6134" t="s">
        <v>610</v>
      </c>
      <c r="F6134" t="s">
        <v>445</v>
      </c>
      <c r="J6134" t="s">
        <v>436</v>
      </c>
      <c r="L6134" t="s">
        <v>346</v>
      </c>
      <c r="R6134">
        <v>0</v>
      </c>
      <c r="U6134">
        <v>0</v>
      </c>
      <c r="V6134">
        <v>0</v>
      </c>
      <c r="X6134">
        <v>0</v>
      </c>
      <c r="Y6134">
        <v>500000000</v>
      </c>
      <c r="Z6134">
        <v>0</v>
      </c>
      <c r="AA6134" t="s">
        <v>2028</v>
      </c>
    </row>
    <row r="6135" spans="1:27" ht="15" customHeight="1">
      <c r="A6135" s="962" t="s">
        <v>254</v>
      </c>
      <c r="B6135" t="s">
        <v>299</v>
      </c>
      <c r="C6135" t="s">
        <v>13</v>
      </c>
      <c r="D6135" t="s">
        <v>11</v>
      </c>
      <c r="E6135" t="s">
        <v>610</v>
      </c>
      <c r="F6135" t="s">
        <v>445</v>
      </c>
      <c r="G6135" t="s">
        <v>679</v>
      </c>
      <c r="I6135" t="s">
        <v>332</v>
      </c>
      <c r="K6135" t="s">
        <v>333</v>
      </c>
      <c r="L6135" t="s">
        <v>348</v>
      </c>
      <c r="M6135" t="s">
        <v>54</v>
      </c>
      <c r="O6135" t="s">
        <v>349</v>
      </c>
      <c r="P6135" t="s">
        <v>336</v>
      </c>
      <c r="Q6135" t="s">
        <v>337</v>
      </c>
      <c r="R6135">
        <v>33</v>
      </c>
      <c r="U6135">
        <v>32.950000000000003</v>
      </c>
      <c r="V6135">
        <v>1.65</v>
      </c>
      <c r="W6135">
        <v>0.1</v>
      </c>
      <c r="X6135">
        <v>0</v>
      </c>
      <c r="Y6135">
        <v>500000000</v>
      </c>
      <c r="Z6135">
        <v>0</v>
      </c>
      <c r="AA6135" t="s">
        <v>2028</v>
      </c>
    </row>
    <row r="6136" spans="1:27" ht="15" customHeight="1">
      <c r="A6136" s="962" t="s">
        <v>254</v>
      </c>
      <c r="B6136" t="s">
        <v>284</v>
      </c>
      <c r="C6136" t="s">
        <v>13</v>
      </c>
      <c r="D6136" t="s">
        <v>11</v>
      </c>
      <c r="E6136" t="s">
        <v>610</v>
      </c>
      <c r="F6136" t="s">
        <v>445</v>
      </c>
      <c r="R6136">
        <v>0</v>
      </c>
      <c r="U6136">
        <v>0</v>
      </c>
      <c r="V6136">
        <v>0</v>
      </c>
      <c r="X6136">
        <v>0</v>
      </c>
      <c r="Y6136">
        <v>500000000</v>
      </c>
      <c r="Z6136">
        <v>0</v>
      </c>
      <c r="AA6136" t="s">
        <v>2028</v>
      </c>
    </row>
    <row r="6137" spans="1:27" ht="15" customHeight="1">
      <c r="A6137" s="962" t="s">
        <v>254</v>
      </c>
      <c r="B6137" t="s">
        <v>285</v>
      </c>
      <c r="C6137" t="s">
        <v>13</v>
      </c>
      <c r="D6137" t="s">
        <v>11</v>
      </c>
      <c r="E6137" t="s">
        <v>610</v>
      </c>
      <c r="F6137" t="s">
        <v>445</v>
      </c>
      <c r="G6137" t="s">
        <v>378</v>
      </c>
      <c r="I6137" t="s">
        <v>332</v>
      </c>
      <c r="K6137" t="s">
        <v>333</v>
      </c>
      <c r="L6137" t="s">
        <v>344</v>
      </c>
      <c r="M6137" t="s">
        <v>54</v>
      </c>
      <c r="O6137" t="s">
        <v>349</v>
      </c>
      <c r="P6137" t="s">
        <v>336</v>
      </c>
      <c r="Q6137" t="s">
        <v>337</v>
      </c>
      <c r="R6137">
        <v>10</v>
      </c>
      <c r="U6137">
        <v>10</v>
      </c>
      <c r="V6137">
        <v>0.5</v>
      </c>
      <c r="W6137">
        <v>0.1</v>
      </c>
      <c r="X6137">
        <v>0</v>
      </c>
      <c r="Y6137">
        <v>500000000</v>
      </c>
      <c r="Z6137">
        <v>0</v>
      </c>
      <c r="AA6137" t="s">
        <v>2028</v>
      </c>
    </row>
    <row r="6138" spans="1:27" ht="15" customHeight="1">
      <c r="A6138" s="962" t="s">
        <v>254</v>
      </c>
      <c r="B6138" t="s">
        <v>286</v>
      </c>
      <c r="C6138" t="s">
        <v>13</v>
      </c>
      <c r="D6138" t="s">
        <v>11</v>
      </c>
      <c r="E6138" t="s">
        <v>610</v>
      </c>
      <c r="F6138" t="s">
        <v>445</v>
      </c>
      <c r="R6138">
        <v>0</v>
      </c>
      <c r="U6138">
        <v>0</v>
      </c>
      <c r="V6138">
        <v>0</v>
      </c>
      <c r="X6138">
        <v>0</v>
      </c>
      <c r="Y6138">
        <v>500000000</v>
      </c>
      <c r="Z6138">
        <v>0</v>
      </c>
      <c r="AA6138" t="s">
        <v>2028</v>
      </c>
    </row>
    <row r="6139" spans="1:27" ht="15" customHeight="1">
      <c r="A6139" s="962" t="s">
        <v>254</v>
      </c>
      <c r="B6139" t="s">
        <v>303</v>
      </c>
      <c r="C6139" t="s">
        <v>13</v>
      </c>
      <c r="D6139" t="s">
        <v>11</v>
      </c>
      <c r="E6139" t="s">
        <v>610</v>
      </c>
      <c r="F6139" t="s">
        <v>445</v>
      </c>
      <c r="G6139" t="s">
        <v>449</v>
      </c>
      <c r="I6139" t="s">
        <v>450</v>
      </c>
      <c r="J6139" t="s">
        <v>451</v>
      </c>
      <c r="K6139" t="s">
        <v>333</v>
      </c>
      <c r="L6139" t="s">
        <v>452</v>
      </c>
      <c r="O6139" t="s">
        <v>361</v>
      </c>
      <c r="P6139" t="s">
        <v>336</v>
      </c>
      <c r="Q6139" t="s">
        <v>337</v>
      </c>
      <c r="R6139">
        <v>20</v>
      </c>
      <c r="U6139">
        <v>20</v>
      </c>
      <c r="V6139">
        <v>1</v>
      </c>
      <c r="W6139">
        <v>0.1</v>
      </c>
      <c r="X6139">
        <v>0</v>
      </c>
      <c r="Y6139">
        <v>500000000</v>
      </c>
      <c r="Z6139">
        <v>0</v>
      </c>
      <c r="AA6139" t="s">
        <v>2028</v>
      </c>
    </row>
    <row r="6140" spans="1:27" ht="15" customHeight="1">
      <c r="A6140" s="962" t="s">
        <v>254</v>
      </c>
      <c r="B6140" t="s">
        <v>291</v>
      </c>
      <c r="C6140" t="s">
        <v>13</v>
      </c>
      <c r="D6140" t="s">
        <v>11</v>
      </c>
      <c r="E6140" t="s">
        <v>610</v>
      </c>
      <c r="F6140" t="s">
        <v>445</v>
      </c>
      <c r="R6140">
        <v>0</v>
      </c>
      <c r="S6140">
        <v>0</v>
      </c>
      <c r="T6140">
        <v>0</v>
      </c>
      <c r="X6140">
        <v>0</v>
      </c>
      <c r="Y6140">
        <v>500000000</v>
      </c>
      <c r="AA6140" t="s">
        <v>2029</v>
      </c>
    </row>
    <row r="6141" spans="1:27" ht="15" customHeight="1">
      <c r="A6141" s="962" t="s">
        <v>254</v>
      </c>
      <c r="B6141" t="s">
        <v>293</v>
      </c>
      <c r="C6141" t="s">
        <v>13</v>
      </c>
      <c r="D6141" t="s">
        <v>11</v>
      </c>
      <c r="E6141" t="s">
        <v>610</v>
      </c>
      <c r="F6141" t="s">
        <v>445</v>
      </c>
      <c r="R6141">
        <v>0</v>
      </c>
      <c r="S6141">
        <v>0</v>
      </c>
      <c r="T6141">
        <v>0</v>
      </c>
      <c r="X6141">
        <v>0</v>
      </c>
      <c r="Y6141">
        <v>500000000</v>
      </c>
      <c r="AA6141" t="s">
        <v>2029</v>
      </c>
    </row>
    <row r="6142" spans="1:27" ht="15" customHeight="1">
      <c r="A6142" s="962" t="s">
        <v>254</v>
      </c>
      <c r="B6142" t="s">
        <v>288</v>
      </c>
      <c r="C6142" t="s">
        <v>13</v>
      </c>
      <c r="D6142" t="s">
        <v>11</v>
      </c>
      <c r="E6142" t="s">
        <v>610</v>
      </c>
      <c r="F6142" t="s">
        <v>445</v>
      </c>
      <c r="R6142">
        <v>53</v>
      </c>
      <c r="X6142">
        <v>0</v>
      </c>
      <c r="Y6142">
        <v>500000000</v>
      </c>
      <c r="AA6142" t="s">
        <v>2025</v>
      </c>
    </row>
    <row r="6143" spans="1:27" ht="15" customHeight="1">
      <c r="A6143" s="962" t="s">
        <v>254</v>
      </c>
      <c r="B6143" t="s">
        <v>298</v>
      </c>
      <c r="C6143" t="s">
        <v>13</v>
      </c>
      <c r="D6143" t="s">
        <v>11</v>
      </c>
      <c r="E6143" t="s">
        <v>610</v>
      </c>
      <c r="F6143" t="s">
        <v>445</v>
      </c>
      <c r="R6143">
        <v>33</v>
      </c>
      <c r="X6143">
        <v>0</v>
      </c>
      <c r="Y6143">
        <v>500000000</v>
      </c>
      <c r="AA6143" t="s">
        <v>2025</v>
      </c>
    </row>
    <row r="6144" spans="1:27" ht="15" customHeight="1">
      <c r="A6144" s="962" t="s">
        <v>254</v>
      </c>
      <c r="B6144" t="s">
        <v>297</v>
      </c>
      <c r="C6144" t="s">
        <v>13</v>
      </c>
      <c r="D6144" t="s">
        <v>11</v>
      </c>
      <c r="E6144" t="s">
        <v>610</v>
      </c>
      <c r="F6144" t="s">
        <v>445</v>
      </c>
      <c r="R6144">
        <v>53</v>
      </c>
      <c r="X6144">
        <v>0</v>
      </c>
      <c r="Y6144">
        <v>500000000</v>
      </c>
      <c r="AA6144" t="s">
        <v>2025</v>
      </c>
    </row>
    <row r="6145" spans="1:27" ht="15" customHeight="1">
      <c r="A6145" s="962" t="s">
        <v>254</v>
      </c>
      <c r="B6145" t="s">
        <v>287</v>
      </c>
      <c r="C6145" t="s">
        <v>13</v>
      </c>
      <c r="D6145" t="s">
        <v>11</v>
      </c>
      <c r="E6145" t="s">
        <v>610</v>
      </c>
      <c r="F6145" t="s">
        <v>445</v>
      </c>
      <c r="R6145">
        <v>60.3</v>
      </c>
      <c r="X6145">
        <v>0</v>
      </c>
      <c r="Y6145">
        <v>500000000</v>
      </c>
      <c r="AA6145" t="s">
        <v>2025</v>
      </c>
    </row>
    <row r="6146" spans="1:27" ht="15" customHeight="1">
      <c r="A6146" s="962" t="s">
        <v>254</v>
      </c>
      <c r="B6146" t="s">
        <v>296</v>
      </c>
      <c r="C6146" t="s">
        <v>13</v>
      </c>
      <c r="D6146" t="s">
        <v>11</v>
      </c>
      <c r="E6146" t="s">
        <v>610</v>
      </c>
      <c r="F6146" t="s">
        <v>445</v>
      </c>
      <c r="R6146">
        <v>0</v>
      </c>
      <c r="S6146">
        <v>0</v>
      </c>
      <c r="T6146">
        <v>0</v>
      </c>
      <c r="X6146">
        <v>0</v>
      </c>
      <c r="Y6146">
        <v>500000000</v>
      </c>
      <c r="AA6146" t="s">
        <v>2029</v>
      </c>
    </row>
    <row r="6147" spans="1:27" ht="15" customHeight="1">
      <c r="A6147" s="962" t="s">
        <v>254</v>
      </c>
      <c r="B6147" t="s">
        <v>319</v>
      </c>
      <c r="C6147" t="s">
        <v>13</v>
      </c>
      <c r="D6147" t="s">
        <v>11</v>
      </c>
      <c r="E6147" t="s">
        <v>610</v>
      </c>
      <c r="F6147" t="s">
        <v>445</v>
      </c>
      <c r="G6147" t="s">
        <v>680</v>
      </c>
      <c r="I6147" t="s">
        <v>332</v>
      </c>
      <c r="K6147" t="s">
        <v>333</v>
      </c>
      <c r="L6147" t="s">
        <v>351</v>
      </c>
      <c r="M6147" t="s">
        <v>54</v>
      </c>
      <c r="O6147" t="s">
        <v>349</v>
      </c>
      <c r="P6147" t="s">
        <v>336</v>
      </c>
      <c r="Q6147" t="s">
        <v>337</v>
      </c>
      <c r="R6147">
        <v>7.34</v>
      </c>
      <c r="U6147">
        <v>7.34</v>
      </c>
      <c r="V6147">
        <v>0.37</v>
      </c>
      <c r="W6147">
        <v>0.1</v>
      </c>
      <c r="X6147">
        <v>0</v>
      </c>
      <c r="Y6147">
        <v>500000000</v>
      </c>
      <c r="Z6147">
        <v>0</v>
      </c>
      <c r="AA6147" t="s">
        <v>2028</v>
      </c>
    </row>
    <row r="6148" spans="1:27" ht="15" customHeight="1">
      <c r="A6148" s="962" t="s">
        <v>254</v>
      </c>
      <c r="B6148" t="s">
        <v>317</v>
      </c>
      <c r="C6148" t="s">
        <v>13</v>
      </c>
      <c r="D6148" t="s">
        <v>11</v>
      </c>
      <c r="E6148" t="s">
        <v>610</v>
      </c>
      <c r="F6148" t="s">
        <v>445</v>
      </c>
      <c r="G6148" t="s">
        <v>403</v>
      </c>
      <c r="I6148" t="s">
        <v>332</v>
      </c>
      <c r="K6148" t="s">
        <v>333</v>
      </c>
      <c r="L6148" t="s">
        <v>351</v>
      </c>
      <c r="M6148" t="s">
        <v>54</v>
      </c>
      <c r="O6148" t="s">
        <v>349</v>
      </c>
      <c r="P6148" t="s">
        <v>336</v>
      </c>
      <c r="Q6148" t="s">
        <v>337</v>
      </c>
      <c r="R6148">
        <v>7.34</v>
      </c>
      <c r="X6148">
        <v>0</v>
      </c>
      <c r="Y6148">
        <v>500000000</v>
      </c>
      <c r="AA6148" t="s">
        <v>2025</v>
      </c>
    </row>
    <row r="6149" spans="1:27" ht="15" customHeight="1">
      <c r="A6149" s="962" t="s">
        <v>254</v>
      </c>
      <c r="B6149" t="s">
        <v>305</v>
      </c>
      <c r="C6149" t="s">
        <v>13</v>
      </c>
      <c r="D6149" t="s">
        <v>11</v>
      </c>
      <c r="E6149" t="s">
        <v>610</v>
      </c>
      <c r="F6149" t="s">
        <v>445</v>
      </c>
      <c r="R6149">
        <v>7.34</v>
      </c>
      <c r="X6149">
        <v>0</v>
      </c>
      <c r="Y6149">
        <v>500000000</v>
      </c>
      <c r="AA6149" t="s">
        <v>2025</v>
      </c>
    </row>
    <row r="6150" spans="1:27" ht="15" customHeight="1">
      <c r="A6150" s="962" t="s">
        <v>254</v>
      </c>
      <c r="B6150" t="s">
        <v>321</v>
      </c>
      <c r="C6150" t="s">
        <v>13</v>
      </c>
      <c r="D6150" t="s">
        <v>11</v>
      </c>
      <c r="E6150" t="s">
        <v>610</v>
      </c>
      <c r="F6150" t="s">
        <v>445</v>
      </c>
      <c r="H6150" t="s">
        <v>681</v>
      </c>
      <c r="I6150" t="s">
        <v>353</v>
      </c>
      <c r="K6150" t="s">
        <v>333</v>
      </c>
      <c r="L6150" t="s">
        <v>354</v>
      </c>
      <c r="M6150" t="s">
        <v>58</v>
      </c>
      <c r="O6150" t="s">
        <v>335</v>
      </c>
      <c r="P6150" t="s">
        <v>336</v>
      </c>
      <c r="Q6150" t="s">
        <v>337</v>
      </c>
      <c r="R6150">
        <v>74.8</v>
      </c>
      <c r="U6150">
        <v>74.8</v>
      </c>
      <c r="V6150">
        <v>3.74</v>
      </c>
      <c r="W6150">
        <v>0.1</v>
      </c>
      <c r="X6150">
        <v>0</v>
      </c>
      <c r="Y6150">
        <v>500000000</v>
      </c>
      <c r="Z6150">
        <v>0</v>
      </c>
      <c r="AA6150" t="s">
        <v>2028</v>
      </c>
    </row>
    <row r="6151" spans="1:27" ht="15" customHeight="1">
      <c r="A6151" s="962" t="s">
        <v>254</v>
      </c>
      <c r="B6151" t="s">
        <v>324</v>
      </c>
      <c r="C6151" t="s">
        <v>13</v>
      </c>
      <c r="D6151" t="s">
        <v>11</v>
      </c>
      <c r="E6151" t="s">
        <v>610</v>
      </c>
      <c r="F6151" t="s">
        <v>445</v>
      </c>
      <c r="L6151" t="s">
        <v>1977</v>
      </c>
      <c r="N6151" t="s">
        <v>230</v>
      </c>
      <c r="O6151" t="s">
        <v>349</v>
      </c>
      <c r="P6151" t="s">
        <v>1978</v>
      </c>
      <c r="Q6151" t="s">
        <v>2003</v>
      </c>
      <c r="R6151">
        <v>31.4</v>
      </c>
      <c r="X6151">
        <v>0</v>
      </c>
      <c r="Y6151">
        <v>500000000</v>
      </c>
      <c r="AA6151" t="s">
        <v>2025</v>
      </c>
    </row>
    <row r="6152" spans="1:27" ht="15" customHeight="1">
      <c r="A6152" s="962" t="s">
        <v>255</v>
      </c>
      <c r="B6152" t="s">
        <v>322</v>
      </c>
      <c r="C6152" t="s">
        <v>13</v>
      </c>
      <c r="D6152" t="s">
        <v>11</v>
      </c>
      <c r="E6152" t="s">
        <v>610</v>
      </c>
      <c r="F6152" t="s">
        <v>445</v>
      </c>
      <c r="H6152" t="s">
        <v>848</v>
      </c>
      <c r="I6152" t="s">
        <v>853</v>
      </c>
      <c r="J6152" t="s">
        <v>848</v>
      </c>
      <c r="K6152" t="s">
        <v>849</v>
      </c>
      <c r="L6152" t="s">
        <v>1993</v>
      </c>
      <c r="M6152" t="s">
        <v>55</v>
      </c>
      <c r="O6152" t="s">
        <v>361</v>
      </c>
      <c r="P6152" t="s">
        <v>667</v>
      </c>
      <c r="Q6152" t="s">
        <v>668</v>
      </c>
      <c r="R6152">
        <v>0.01</v>
      </c>
      <c r="X6152">
        <v>0</v>
      </c>
      <c r="Y6152">
        <v>500000000</v>
      </c>
      <c r="AA6152" t="s">
        <v>2025</v>
      </c>
    </row>
    <row r="6153" spans="1:27" ht="15" customHeight="1">
      <c r="A6153" s="962" t="s">
        <v>255</v>
      </c>
      <c r="B6153" t="s">
        <v>301</v>
      </c>
      <c r="C6153" t="s">
        <v>13</v>
      </c>
      <c r="D6153" t="s">
        <v>11</v>
      </c>
      <c r="E6153" t="s">
        <v>610</v>
      </c>
      <c r="F6153" t="s">
        <v>445</v>
      </c>
      <c r="H6153" t="s">
        <v>856</v>
      </c>
      <c r="I6153" t="s">
        <v>853</v>
      </c>
      <c r="J6153" t="s">
        <v>848</v>
      </c>
      <c r="K6153" t="s">
        <v>849</v>
      </c>
      <c r="L6153" t="s">
        <v>857</v>
      </c>
      <c r="M6153" t="s">
        <v>55</v>
      </c>
      <c r="O6153" t="s">
        <v>361</v>
      </c>
      <c r="P6153" t="s">
        <v>851</v>
      </c>
      <c r="Q6153" t="s">
        <v>337</v>
      </c>
      <c r="R6153">
        <v>0.82</v>
      </c>
      <c r="X6153">
        <v>0</v>
      </c>
      <c r="Y6153">
        <v>500000000</v>
      </c>
      <c r="AA6153" t="s">
        <v>2025</v>
      </c>
    </row>
    <row r="6154" spans="1:27" ht="15" customHeight="1">
      <c r="A6154" s="962" t="s">
        <v>255</v>
      </c>
      <c r="B6154" t="s">
        <v>307</v>
      </c>
      <c r="C6154" t="s">
        <v>13</v>
      </c>
      <c r="D6154" t="s">
        <v>11</v>
      </c>
      <c r="E6154" t="s">
        <v>610</v>
      </c>
      <c r="F6154" t="s">
        <v>445</v>
      </c>
      <c r="H6154" t="s">
        <v>858</v>
      </c>
      <c r="I6154" t="s">
        <v>853</v>
      </c>
      <c r="J6154" t="s">
        <v>848</v>
      </c>
      <c r="K6154" t="s">
        <v>849</v>
      </c>
      <c r="L6154" t="s">
        <v>859</v>
      </c>
      <c r="M6154" t="s">
        <v>55</v>
      </c>
      <c r="O6154" t="s">
        <v>361</v>
      </c>
      <c r="P6154" t="s">
        <v>851</v>
      </c>
      <c r="Q6154" t="s">
        <v>337</v>
      </c>
      <c r="R6154">
        <v>0.01</v>
      </c>
      <c r="X6154">
        <v>0</v>
      </c>
      <c r="Y6154">
        <v>500000000</v>
      </c>
      <c r="AA6154" t="s">
        <v>2025</v>
      </c>
    </row>
    <row r="6155" spans="1:27" ht="15" customHeight="1">
      <c r="A6155" s="962" t="s">
        <v>255</v>
      </c>
      <c r="B6155" t="s">
        <v>315</v>
      </c>
      <c r="C6155" t="s">
        <v>13</v>
      </c>
      <c r="D6155" t="s">
        <v>11</v>
      </c>
      <c r="E6155" t="s">
        <v>610</v>
      </c>
      <c r="F6155" t="s">
        <v>445</v>
      </c>
      <c r="H6155" t="s">
        <v>860</v>
      </c>
      <c r="I6155" t="s">
        <v>853</v>
      </c>
      <c r="J6155" t="s">
        <v>848</v>
      </c>
      <c r="K6155" t="s">
        <v>849</v>
      </c>
      <c r="L6155" t="s">
        <v>861</v>
      </c>
      <c r="M6155" t="s">
        <v>55</v>
      </c>
      <c r="O6155" t="s">
        <v>361</v>
      </c>
      <c r="P6155" t="s">
        <v>851</v>
      </c>
      <c r="Q6155" t="s">
        <v>337</v>
      </c>
      <c r="R6155">
        <v>0</v>
      </c>
      <c r="X6155">
        <v>0</v>
      </c>
      <c r="Y6155">
        <v>500000000</v>
      </c>
      <c r="AA6155" t="s">
        <v>2025</v>
      </c>
    </row>
    <row r="6156" spans="1:27" ht="15" customHeight="1">
      <c r="A6156" s="962" t="s">
        <v>255</v>
      </c>
      <c r="B6156" t="s">
        <v>308</v>
      </c>
      <c r="C6156" t="s">
        <v>13</v>
      </c>
      <c r="D6156" t="s">
        <v>11</v>
      </c>
      <c r="E6156" t="s">
        <v>610</v>
      </c>
      <c r="F6156" t="s">
        <v>445</v>
      </c>
      <c r="H6156" t="s">
        <v>862</v>
      </c>
      <c r="I6156" t="s">
        <v>853</v>
      </c>
      <c r="J6156" t="s">
        <v>848</v>
      </c>
      <c r="K6156" t="s">
        <v>849</v>
      </c>
      <c r="L6156" t="s">
        <v>863</v>
      </c>
      <c r="M6156" t="s">
        <v>55</v>
      </c>
      <c r="O6156" t="s">
        <v>361</v>
      </c>
      <c r="P6156" t="s">
        <v>851</v>
      </c>
      <c r="Q6156" t="s">
        <v>337</v>
      </c>
      <c r="R6156">
        <v>0.01</v>
      </c>
      <c r="X6156">
        <v>0</v>
      </c>
      <c r="Y6156">
        <v>500000000</v>
      </c>
      <c r="AA6156" t="s">
        <v>2025</v>
      </c>
    </row>
    <row r="6157" spans="1:27" ht="15" customHeight="1">
      <c r="A6157" s="962" t="s">
        <v>255</v>
      </c>
      <c r="B6157" t="s">
        <v>311</v>
      </c>
      <c r="C6157" t="s">
        <v>13</v>
      </c>
      <c r="D6157" t="s">
        <v>11</v>
      </c>
      <c r="E6157" t="s">
        <v>610</v>
      </c>
      <c r="F6157" t="s">
        <v>445</v>
      </c>
      <c r="H6157" t="s">
        <v>864</v>
      </c>
      <c r="I6157" t="s">
        <v>853</v>
      </c>
      <c r="J6157" t="s">
        <v>848</v>
      </c>
      <c r="K6157" t="s">
        <v>849</v>
      </c>
      <c r="L6157" t="s">
        <v>865</v>
      </c>
      <c r="M6157" t="s">
        <v>55</v>
      </c>
      <c r="O6157" t="s">
        <v>361</v>
      </c>
      <c r="P6157" t="s">
        <v>851</v>
      </c>
      <c r="Q6157" t="s">
        <v>337</v>
      </c>
      <c r="R6157">
        <v>0.6</v>
      </c>
      <c r="X6157">
        <v>0</v>
      </c>
      <c r="Y6157">
        <v>500000000</v>
      </c>
      <c r="AA6157" t="s">
        <v>2025</v>
      </c>
    </row>
    <row r="6158" spans="1:27" ht="15" customHeight="1">
      <c r="A6158" s="962" t="s">
        <v>255</v>
      </c>
      <c r="B6158" t="s">
        <v>312</v>
      </c>
      <c r="C6158" t="s">
        <v>13</v>
      </c>
      <c r="D6158" t="s">
        <v>11</v>
      </c>
      <c r="E6158" t="s">
        <v>610</v>
      </c>
      <c r="F6158" t="s">
        <v>445</v>
      </c>
      <c r="H6158" t="s">
        <v>866</v>
      </c>
      <c r="I6158" t="s">
        <v>853</v>
      </c>
      <c r="J6158" t="s">
        <v>848</v>
      </c>
      <c r="K6158" t="s">
        <v>849</v>
      </c>
      <c r="L6158" t="s">
        <v>867</v>
      </c>
      <c r="M6158" t="s">
        <v>55</v>
      </c>
      <c r="O6158" t="s">
        <v>361</v>
      </c>
      <c r="P6158" t="s">
        <v>851</v>
      </c>
      <c r="Q6158" t="s">
        <v>337</v>
      </c>
      <c r="R6158">
        <v>0.02</v>
      </c>
      <c r="X6158">
        <v>0</v>
      </c>
      <c r="Y6158">
        <v>500000000</v>
      </c>
      <c r="AA6158" t="s">
        <v>2025</v>
      </c>
    </row>
    <row r="6159" spans="1:27" ht="15" customHeight="1">
      <c r="A6159" s="962" t="s">
        <v>255</v>
      </c>
      <c r="B6159" t="s">
        <v>300</v>
      </c>
      <c r="C6159" t="s">
        <v>13</v>
      </c>
      <c r="D6159" t="s">
        <v>11</v>
      </c>
      <c r="E6159" t="s">
        <v>610</v>
      </c>
      <c r="F6159" t="s">
        <v>445</v>
      </c>
      <c r="I6159" t="s">
        <v>853</v>
      </c>
      <c r="K6159" t="s">
        <v>849</v>
      </c>
      <c r="L6159" t="s">
        <v>857</v>
      </c>
      <c r="M6159" t="s">
        <v>55</v>
      </c>
      <c r="O6159" t="s">
        <v>361</v>
      </c>
      <c r="P6159" t="s">
        <v>851</v>
      </c>
      <c r="Q6159" t="s">
        <v>337</v>
      </c>
      <c r="R6159">
        <v>0.82</v>
      </c>
      <c r="X6159">
        <v>0</v>
      </c>
      <c r="Y6159">
        <v>500000000</v>
      </c>
      <c r="AA6159" t="s">
        <v>2025</v>
      </c>
    </row>
    <row r="6160" spans="1:27" ht="15" customHeight="1">
      <c r="A6160" s="962" t="s">
        <v>255</v>
      </c>
      <c r="B6160" t="s">
        <v>298</v>
      </c>
      <c r="C6160" t="s">
        <v>13</v>
      </c>
      <c r="D6160" t="s">
        <v>11</v>
      </c>
      <c r="E6160" t="s">
        <v>610</v>
      </c>
      <c r="F6160" t="s">
        <v>445</v>
      </c>
      <c r="R6160">
        <v>0.82</v>
      </c>
      <c r="X6160">
        <v>0</v>
      </c>
      <c r="Y6160">
        <v>500000000</v>
      </c>
      <c r="AA6160" t="s">
        <v>2025</v>
      </c>
    </row>
    <row r="6161" spans="1:27" ht="15" customHeight="1">
      <c r="A6161" s="962" t="s">
        <v>255</v>
      </c>
      <c r="B6161" t="s">
        <v>297</v>
      </c>
      <c r="C6161" t="s">
        <v>13</v>
      </c>
      <c r="D6161" t="s">
        <v>11</v>
      </c>
      <c r="E6161" t="s">
        <v>610</v>
      </c>
      <c r="F6161" t="s">
        <v>445</v>
      </c>
      <c r="R6161">
        <v>0.82</v>
      </c>
      <c r="X6161">
        <v>0</v>
      </c>
      <c r="Y6161">
        <v>500000000</v>
      </c>
      <c r="AA6161" t="s">
        <v>2025</v>
      </c>
    </row>
    <row r="6162" spans="1:27" ht="15" customHeight="1">
      <c r="A6162" s="962" t="s">
        <v>255</v>
      </c>
      <c r="B6162" t="s">
        <v>288</v>
      </c>
      <c r="C6162" t="s">
        <v>13</v>
      </c>
      <c r="D6162" t="s">
        <v>11</v>
      </c>
      <c r="E6162" t="s">
        <v>610</v>
      </c>
      <c r="F6162" t="s">
        <v>445</v>
      </c>
      <c r="R6162">
        <v>0.82</v>
      </c>
      <c r="X6162">
        <v>0</v>
      </c>
      <c r="Y6162">
        <v>500000000</v>
      </c>
      <c r="AA6162" t="s">
        <v>2025</v>
      </c>
    </row>
    <row r="6163" spans="1:27" ht="15" customHeight="1">
      <c r="A6163" s="962" t="s">
        <v>255</v>
      </c>
      <c r="B6163" t="s">
        <v>287</v>
      </c>
      <c r="C6163" t="s">
        <v>13</v>
      </c>
      <c r="D6163" t="s">
        <v>11</v>
      </c>
      <c r="E6163" t="s">
        <v>610</v>
      </c>
      <c r="F6163" t="s">
        <v>445</v>
      </c>
      <c r="R6163">
        <v>1.46</v>
      </c>
      <c r="X6163">
        <v>0</v>
      </c>
      <c r="Y6163">
        <v>500000000</v>
      </c>
      <c r="AA6163" t="s">
        <v>2025</v>
      </c>
    </row>
    <row r="6164" spans="1:27" ht="15" customHeight="1">
      <c r="A6164" s="962" t="s">
        <v>255</v>
      </c>
      <c r="B6164" t="s">
        <v>306</v>
      </c>
      <c r="C6164" t="s">
        <v>13</v>
      </c>
      <c r="D6164" t="s">
        <v>11</v>
      </c>
      <c r="E6164" t="s">
        <v>610</v>
      </c>
      <c r="F6164" t="s">
        <v>445</v>
      </c>
      <c r="I6164" t="s">
        <v>853</v>
      </c>
      <c r="K6164" t="s">
        <v>849</v>
      </c>
      <c r="L6164" t="s">
        <v>1994</v>
      </c>
      <c r="M6164" t="s">
        <v>55</v>
      </c>
      <c r="O6164" t="s">
        <v>361</v>
      </c>
      <c r="P6164" t="s">
        <v>851</v>
      </c>
      <c r="Q6164" t="s">
        <v>337</v>
      </c>
      <c r="R6164">
        <v>0.02</v>
      </c>
      <c r="X6164">
        <v>0</v>
      </c>
      <c r="Y6164">
        <v>500000000</v>
      </c>
      <c r="AA6164" t="s">
        <v>2025</v>
      </c>
    </row>
    <row r="6165" spans="1:27" ht="15" customHeight="1">
      <c r="A6165" s="962" t="s">
        <v>255</v>
      </c>
      <c r="B6165" t="s">
        <v>305</v>
      </c>
      <c r="C6165" t="s">
        <v>13</v>
      </c>
      <c r="D6165" t="s">
        <v>11</v>
      </c>
      <c r="E6165" t="s">
        <v>610</v>
      </c>
      <c r="F6165" t="s">
        <v>445</v>
      </c>
      <c r="R6165">
        <v>0.63</v>
      </c>
      <c r="X6165">
        <v>0</v>
      </c>
      <c r="Y6165">
        <v>500000000</v>
      </c>
      <c r="AA6165" t="s">
        <v>2025</v>
      </c>
    </row>
    <row r="6166" spans="1:27" ht="15" customHeight="1">
      <c r="A6166" s="962" t="s">
        <v>255</v>
      </c>
      <c r="B6166" t="s">
        <v>309</v>
      </c>
      <c r="C6166" t="s">
        <v>13</v>
      </c>
      <c r="D6166" t="s">
        <v>11</v>
      </c>
      <c r="E6166" t="s">
        <v>610</v>
      </c>
      <c r="F6166" t="s">
        <v>445</v>
      </c>
      <c r="I6166" t="s">
        <v>853</v>
      </c>
      <c r="K6166" t="s">
        <v>849</v>
      </c>
      <c r="L6166" t="s">
        <v>1995</v>
      </c>
      <c r="M6166" t="s">
        <v>55</v>
      </c>
      <c r="O6166" t="s">
        <v>361</v>
      </c>
      <c r="P6166" t="s">
        <v>851</v>
      </c>
      <c r="Q6166" t="s">
        <v>337</v>
      </c>
      <c r="R6166">
        <v>0.61</v>
      </c>
      <c r="X6166">
        <v>0</v>
      </c>
      <c r="Y6166">
        <v>500000000</v>
      </c>
      <c r="AA6166" t="s">
        <v>2025</v>
      </c>
    </row>
    <row r="6167" spans="1:27" ht="15" customHeight="1">
      <c r="A6167" s="962" t="s">
        <v>255</v>
      </c>
      <c r="B6167" t="s">
        <v>313</v>
      </c>
      <c r="C6167" t="s">
        <v>13</v>
      </c>
      <c r="D6167" t="s">
        <v>11</v>
      </c>
      <c r="E6167" t="s">
        <v>610</v>
      </c>
      <c r="F6167" t="s">
        <v>445</v>
      </c>
      <c r="I6167" t="s">
        <v>853</v>
      </c>
      <c r="K6167" t="s">
        <v>849</v>
      </c>
      <c r="L6167" t="s">
        <v>861</v>
      </c>
      <c r="M6167" t="s">
        <v>55</v>
      </c>
      <c r="O6167" t="s">
        <v>361</v>
      </c>
      <c r="P6167" t="s">
        <v>851</v>
      </c>
      <c r="Q6167" t="s">
        <v>337</v>
      </c>
      <c r="R6167">
        <v>0</v>
      </c>
      <c r="X6167">
        <v>0</v>
      </c>
      <c r="Y6167">
        <v>500000000</v>
      </c>
      <c r="AA6167" t="s">
        <v>2025</v>
      </c>
    </row>
    <row r="6168" spans="1:27" ht="15" customHeight="1">
      <c r="A6168" s="962" t="s">
        <v>257</v>
      </c>
      <c r="B6168" t="s">
        <v>290</v>
      </c>
      <c r="C6168" t="s">
        <v>13</v>
      </c>
      <c r="D6168" t="s">
        <v>11</v>
      </c>
      <c r="E6168" t="s">
        <v>610</v>
      </c>
      <c r="F6168" t="s">
        <v>445</v>
      </c>
      <c r="J6168" t="s">
        <v>1996</v>
      </c>
      <c r="R6168">
        <v>0</v>
      </c>
      <c r="S6168">
        <v>0</v>
      </c>
      <c r="T6168">
        <v>500000000</v>
      </c>
      <c r="X6168">
        <v>0</v>
      </c>
      <c r="Y6168">
        <v>500000000</v>
      </c>
      <c r="AA6168" t="s">
        <v>2027</v>
      </c>
    </row>
    <row r="6169" spans="1:27" ht="15" customHeight="1">
      <c r="A6169" s="962" t="s">
        <v>257</v>
      </c>
      <c r="B6169" t="s">
        <v>292</v>
      </c>
      <c r="C6169" t="s">
        <v>13</v>
      </c>
      <c r="D6169" t="s">
        <v>11</v>
      </c>
      <c r="E6169" t="s">
        <v>610</v>
      </c>
      <c r="F6169" t="s">
        <v>445</v>
      </c>
      <c r="J6169" t="s">
        <v>1997</v>
      </c>
      <c r="R6169">
        <v>0</v>
      </c>
      <c r="S6169">
        <v>0</v>
      </c>
      <c r="T6169">
        <v>500000000</v>
      </c>
      <c r="X6169">
        <v>0</v>
      </c>
      <c r="Y6169">
        <v>500000000</v>
      </c>
      <c r="AA6169" t="s">
        <v>2027</v>
      </c>
    </row>
    <row r="6170" spans="1:27" ht="15" customHeight="1">
      <c r="A6170" s="962" t="s">
        <v>257</v>
      </c>
      <c r="B6170" t="s">
        <v>295</v>
      </c>
      <c r="C6170" t="s">
        <v>13</v>
      </c>
      <c r="D6170" t="s">
        <v>11</v>
      </c>
      <c r="E6170" t="s">
        <v>610</v>
      </c>
      <c r="F6170" t="s">
        <v>445</v>
      </c>
      <c r="J6170" t="s">
        <v>1998</v>
      </c>
      <c r="R6170">
        <v>0</v>
      </c>
      <c r="S6170">
        <v>0</v>
      </c>
      <c r="T6170">
        <v>500000000</v>
      </c>
      <c r="X6170">
        <v>0</v>
      </c>
      <c r="Y6170">
        <v>500000000</v>
      </c>
      <c r="AA6170" t="s">
        <v>2027</v>
      </c>
    </row>
    <row r="6171" spans="1:27" ht="15" customHeight="1">
      <c r="A6171" s="962" t="s">
        <v>257</v>
      </c>
      <c r="B6171" t="s">
        <v>296</v>
      </c>
      <c r="C6171" t="s">
        <v>13</v>
      </c>
      <c r="D6171" t="s">
        <v>11</v>
      </c>
      <c r="E6171" t="s">
        <v>610</v>
      </c>
      <c r="F6171" t="s">
        <v>445</v>
      </c>
      <c r="J6171" t="s">
        <v>1999</v>
      </c>
      <c r="R6171">
        <v>0</v>
      </c>
      <c r="S6171">
        <v>0</v>
      </c>
      <c r="T6171">
        <v>500000000</v>
      </c>
      <c r="X6171">
        <v>0</v>
      </c>
      <c r="Y6171">
        <v>500000000</v>
      </c>
      <c r="AA6171" t="s">
        <v>2027</v>
      </c>
    </row>
    <row r="6172" spans="1:27" ht="15" customHeight="1">
      <c r="A6172" s="962" t="s">
        <v>257</v>
      </c>
      <c r="B6172" t="s">
        <v>316</v>
      </c>
      <c r="C6172" t="s">
        <v>13</v>
      </c>
      <c r="D6172" t="s">
        <v>11</v>
      </c>
      <c r="E6172" t="s">
        <v>610</v>
      </c>
      <c r="F6172" t="s">
        <v>445</v>
      </c>
      <c r="J6172" t="s">
        <v>2004</v>
      </c>
      <c r="R6172">
        <v>0</v>
      </c>
      <c r="S6172">
        <v>0</v>
      </c>
      <c r="T6172">
        <v>500000000</v>
      </c>
      <c r="X6172">
        <v>0</v>
      </c>
      <c r="Y6172">
        <v>500000000</v>
      </c>
      <c r="AA6172" t="s">
        <v>2027</v>
      </c>
    </row>
    <row r="6173" spans="1:27" ht="15" customHeight="1">
      <c r="A6173" s="962" t="s">
        <v>257</v>
      </c>
      <c r="B6173" t="s">
        <v>289</v>
      </c>
      <c r="C6173" t="s">
        <v>13</v>
      </c>
      <c r="D6173" t="s">
        <v>11</v>
      </c>
      <c r="E6173" t="s">
        <v>610</v>
      </c>
      <c r="F6173" t="s">
        <v>445</v>
      </c>
      <c r="R6173">
        <v>0</v>
      </c>
      <c r="S6173">
        <v>0</v>
      </c>
      <c r="T6173">
        <v>500000000</v>
      </c>
      <c r="X6173">
        <v>0</v>
      </c>
      <c r="Y6173">
        <v>500000000</v>
      </c>
      <c r="AA6173" t="s">
        <v>2027</v>
      </c>
    </row>
    <row r="6174" spans="1:27" ht="15" customHeight="1">
      <c r="A6174" s="962" t="s">
        <v>257</v>
      </c>
      <c r="B6174" t="s">
        <v>309</v>
      </c>
      <c r="C6174" t="s">
        <v>13</v>
      </c>
      <c r="D6174" t="s">
        <v>11</v>
      </c>
      <c r="E6174" t="s">
        <v>610</v>
      </c>
      <c r="F6174" t="s">
        <v>445</v>
      </c>
      <c r="R6174">
        <v>0</v>
      </c>
      <c r="S6174">
        <v>0</v>
      </c>
      <c r="T6174">
        <v>500000000</v>
      </c>
      <c r="X6174">
        <v>0</v>
      </c>
      <c r="Y6174">
        <v>500000000</v>
      </c>
      <c r="AA6174" t="s">
        <v>2027</v>
      </c>
    </row>
    <row r="6175" spans="1:27" ht="15" customHeight="1">
      <c r="A6175" s="962" t="s">
        <v>257</v>
      </c>
      <c r="B6175" t="s">
        <v>291</v>
      </c>
      <c r="C6175" t="s">
        <v>13</v>
      </c>
      <c r="D6175" t="s">
        <v>11</v>
      </c>
      <c r="E6175" t="s">
        <v>610</v>
      </c>
      <c r="F6175" t="s">
        <v>445</v>
      </c>
      <c r="R6175">
        <v>0</v>
      </c>
      <c r="S6175">
        <v>0</v>
      </c>
      <c r="T6175">
        <v>500000000</v>
      </c>
      <c r="X6175">
        <v>0</v>
      </c>
      <c r="Y6175">
        <v>500000000</v>
      </c>
      <c r="AA6175" t="s">
        <v>2027</v>
      </c>
    </row>
    <row r="6176" spans="1:27" ht="15" customHeight="1">
      <c r="A6176" s="962" t="s">
        <v>257</v>
      </c>
      <c r="B6176" t="s">
        <v>288</v>
      </c>
      <c r="C6176" t="s">
        <v>13</v>
      </c>
      <c r="D6176" t="s">
        <v>11</v>
      </c>
      <c r="E6176" t="s">
        <v>610</v>
      </c>
      <c r="F6176" t="s">
        <v>445</v>
      </c>
      <c r="R6176">
        <v>0</v>
      </c>
      <c r="S6176">
        <v>0</v>
      </c>
      <c r="T6176">
        <v>500000000</v>
      </c>
      <c r="X6176">
        <v>0</v>
      </c>
      <c r="Y6176">
        <v>500000000</v>
      </c>
      <c r="AA6176" t="s">
        <v>2027</v>
      </c>
    </row>
    <row r="6177" spans="1:27" ht="15" customHeight="1">
      <c r="A6177" s="962" t="s">
        <v>257</v>
      </c>
      <c r="B6177" t="s">
        <v>287</v>
      </c>
      <c r="C6177" t="s">
        <v>13</v>
      </c>
      <c r="D6177" t="s">
        <v>11</v>
      </c>
      <c r="E6177" t="s">
        <v>610</v>
      </c>
      <c r="F6177" t="s">
        <v>445</v>
      </c>
      <c r="R6177">
        <v>0</v>
      </c>
      <c r="S6177">
        <v>0</v>
      </c>
      <c r="T6177">
        <v>500000000</v>
      </c>
      <c r="X6177">
        <v>0</v>
      </c>
      <c r="Y6177">
        <v>500000000</v>
      </c>
      <c r="AA6177" t="s">
        <v>2027</v>
      </c>
    </row>
    <row r="6178" spans="1:27" ht="15" customHeight="1">
      <c r="A6178" s="962" t="s">
        <v>257</v>
      </c>
      <c r="B6178" t="s">
        <v>305</v>
      </c>
      <c r="C6178" t="s">
        <v>13</v>
      </c>
      <c r="D6178" t="s">
        <v>11</v>
      </c>
      <c r="E6178" t="s">
        <v>610</v>
      </c>
      <c r="F6178" t="s">
        <v>445</v>
      </c>
      <c r="R6178">
        <v>0</v>
      </c>
      <c r="S6178">
        <v>0</v>
      </c>
      <c r="T6178">
        <v>500000000</v>
      </c>
      <c r="X6178">
        <v>0</v>
      </c>
      <c r="Y6178">
        <v>500000000</v>
      </c>
      <c r="AA6178" t="s">
        <v>2027</v>
      </c>
    </row>
    <row r="6179" spans="1:27" ht="15" customHeight="1">
      <c r="A6179" s="962" t="s">
        <v>257</v>
      </c>
      <c r="B6179" t="s">
        <v>321</v>
      </c>
      <c r="C6179" t="s">
        <v>13</v>
      </c>
      <c r="D6179" t="s">
        <v>11</v>
      </c>
      <c r="E6179" t="s">
        <v>610</v>
      </c>
      <c r="F6179" t="s">
        <v>445</v>
      </c>
      <c r="R6179">
        <v>0</v>
      </c>
      <c r="S6179">
        <v>0</v>
      </c>
      <c r="T6179">
        <v>500000000</v>
      </c>
      <c r="X6179">
        <v>0</v>
      </c>
      <c r="Y6179">
        <v>500000000</v>
      </c>
      <c r="AA6179" t="s">
        <v>2027</v>
      </c>
    </row>
    <row r="6180" spans="1:27" ht="15" customHeight="1">
      <c r="A6180" s="962" t="s">
        <v>257</v>
      </c>
      <c r="B6180" t="s">
        <v>310</v>
      </c>
      <c r="C6180" t="s">
        <v>13</v>
      </c>
      <c r="D6180" t="s">
        <v>11</v>
      </c>
      <c r="E6180" t="s">
        <v>610</v>
      </c>
      <c r="F6180" t="s">
        <v>445</v>
      </c>
      <c r="R6180">
        <v>0</v>
      </c>
      <c r="S6180">
        <v>0</v>
      </c>
      <c r="T6180">
        <v>500000000</v>
      </c>
      <c r="X6180">
        <v>0</v>
      </c>
      <c r="Y6180">
        <v>500000000</v>
      </c>
      <c r="AA6180" t="s">
        <v>2027</v>
      </c>
    </row>
    <row r="6181" spans="1:27" ht="15" customHeight="1">
      <c r="A6181" s="962" t="s">
        <v>257</v>
      </c>
      <c r="B6181" t="s">
        <v>294</v>
      </c>
      <c r="C6181" t="s">
        <v>13</v>
      </c>
      <c r="D6181" t="s">
        <v>11</v>
      </c>
      <c r="E6181" t="s">
        <v>610</v>
      </c>
      <c r="F6181" t="s">
        <v>445</v>
      </c>
      <c r="R6181">
        <v>0</v>
      </c>
      <c r="S6181">
        <v>0</v>
      </c>
      <c r="T6181">
        <v>500000000</v>
      </c>
      <c r="X6181">
        <v>0</v>
      </c>
      <c r="Y6181">
        <v>500000000</v>
      </c>
      <c r="AA6181" t="s">
        <v>2027</v>
      </c>
    </row>
    <row r="6182" spans="1:27" ht="15" customHeight="1">
      <c r="A6182" s="962" t="s">
        <v>257</v>
      </c>
      <c r="B6182" t="s">
        <v>293</v>
      </c>
      <c r="C6182" t="s">
        <v>13</v>
      </c>
      <c r="D6182" t="s">
        <v>11</v>
      </c>
      <c r="E6182" t="s">
        <v>610</v>
      </c>
      <c r="F6182" t="s">
        <v>445</v>
      </c>
      <c r="R6182">
        <v>0</v>
      </c>
      <c r="S6182">
        <v>0</v>
      </c>
      <c r="T6182">
        <v>500000000</v>
      </c>
      <c r="X6182">
        <v>0</v>
      </c>
      <c r="Y6182">
        <v>500000000</v>
      </c>
      <c r="AA6182" t="s">
        <v>2027</v>
      </c>
    </row>
    <row r="6183" spans="1:27" ht="15" customHeight="1">
      <c r="A6183" s="962" t="s">
        <v>259</v>
      </c>
      <c r="B6183" t="s">
        <v>300</v>
      </c>
      <c r="C6183" t="s">
        <v>13</v>
      </c>
      <c r="D6183" t="s">
        <v>11</v>
      </c>
      <c r="E6183" t="s">
        <v>610</v>
      </c>
      <c r="F6183" t="s">
        <v>445</v>
      </c>
      <c r="R6183">
        <v>0</v>
      </c>
      <c r="S6183">
        <v>0</v>
      </c>
      <c r="T6183">
        <v>500000000</v>
      </c>
      <c r="X6183">
        <v>0</v>
      </c>
      <c r="Y6183">
        <v>500000000</v>
      </c>
      <c r="AA6183" t="s">
        <v>2027</v>
      </c>
    </row>
    <row r="6184" spans="1:27" ht="15" customHeight="1">
      <c r="A6184" s="962" t="s">
        <v>259</v>
      </c>
      <c r="B6184" t="s">
        <v>298</v>
      </c>
      <c r="C6184" t="s">
        <v>13</v>
      </c>
      <c r="D6184" t="s">
        <v>11</v>
      </c>
      <c r="E6184" t="s">
        <v>610</v>
      </c>
      <c r="F6184" t="s">
        <v>445</v>
      </c>
      <c r="R6184">
        <v>0</v>
      </c>
      <c r="S6184">
        <v>0</v>
      </c>
      <c r="T6184">
        <v>500000000</v>
      </c>
      <c r="X6184">
        <v>0</v>
      </c>
      <c r="Y6184">
        <v>500000000</v>
      </c>
      <c r="AA6184" t="s">
        <v>2027</v>
      </c>
    </row>
    <row r="6185" spans="1:27" ht="15" customHeight="1">
      <c r="A6185" s="962" t="s">
        <v>259</v>
      </c>
      <c r="B6185" t="s">
        <v>297</v>
      </c>
      <c r="C6185" t="s">
        <v>13</v>
      </c>
      <c r="D6185" t="s">
        <v>11</v>
      </c>
      <c r="E6185" t="s">
        <v>610</v>
      </c>
      <c r="F6185" t="s">
        <v>445</v>
      </c>
      <c r="R6185">
        <v>0</v>
      </c>
      <c r="S6185">
        <v>0</v>
      </c>
      <c r="T6185">
        <v>500000000</v>
      </c>
      <c r="X6185">
        <v>0</v>
      </c>
      <c r="Y6185">
        <v>500000000</v>
      </c>
      <c r="AA6185" t="s">
        <v>2027</v>
      </c>
    </row>
    <row r="6186" spans="1:27" ht="15" customHeight="1">
      <c r="A6186" s="962" t="s">
        <v>259</v>
      </c>
      <c r="B6186" t="s">
        <v>288</v>
      </c>
      <c r="C6186" t="s">
        <v>13</v>
      </c>
      <c r="D6186" t="s">
        <v>11</v>
      </c>
      <c r="E6186" t="s">
        <v>610</v>
      </c>
      <c r="F6186" t="s">
        <v>445</v>
      </c>
      <c r="R6186">
        <v>0</v>
      </c>
      <c r="S6186">
        <v>0</v>
      </c>
      <c r="T6186">
        <v>500000000</v>
      </c>
      <c r="X6186">
        <v>0</v>
      </c>
      <c r="Y6186">
        <v>500000000</v>
      </c>
      <c r="AA6186" t="s">
        <v>2027</v>
      </c>
    </row>
    <row r="6187" spans="1:27" ht="15" customHeight="1">
      <c r="A6187" s="962" t="s">
        <v>259</v>
      </c>
      <c r="B6187" t="s">
        <v>287</v>
      </c>
      <c r="C6187" t="s">
        <v>13</v>
      </c>
      <c r="D6187" t="s">
        <v>11</v>
      </c>
      <c r="E6187" t="s">
        <v>610</v>
      </c>
      <c r="F6187" t="s">
        <v>445</v>
      </c>
      <c r="R6187">
        <v>0</v>
      </c>
      <c r="S6187">
        <v>0</v>
      </c>
      <c r="T6187">
        <v>500000000</v>
      </c>
      <c r="X6187">
        <v>0</v>
      </c>
      <c r="Y6187">
        <v>500000000</v>
      </c>
      <c r="AA6187" t="s">
        <v>2027</v>
      </c>
    </row>
    <row r="6188" spans="1:27" ht="15" customHeight="1">
      <c r="A6188" s="962" t="s">
        <v>259</v>
      </c>
      <c r="B6188" t="s">
        <v>321</v>
      </c>
      <c r="C6188" t="s">
        <v>13</v>
      </c>
      <c r="D6188" t="s">
        <v>11</v>
      </c>
      <c r="E6188" t="s">
        <v>610</v>
      </c>
      <c r="F6188" t="s">
        <v>445</v>
      </c>
      <c r="R6188">
        <v>0</v>
      </c>
      <c r="S6188">
        <v>0</v>
      </c>
      <c r="T6188">
        <v>500000000</v>
      </c>
      <c r="X6188">
        <v>0</v>
      </c>
      <c r="Y6188">
        <v>500000000</v>
      </c>
      <c r="AA6188" t="s">
        <v>2027</v>
      </c>
    </row>
    <row r="6189" spans="1:27" ht="15" customHeight="1">
      <c r="A6189" s="962" t="s">
        <v>259</v>
      </c>
      <c r="B6189" t="s">
        <v>299</v>
      </c>
      <c r="C6189" t="s">
        <v>13</v>
      </c>
      <c r="D6189" t="s">
        <v>11</v>
      </c>
      <c r="E6189" t="s">
        <v>610</v>
      </c>
      <c r="F6189" t="s">
        <v>445</v>
      </c>
      <c r="R6189">
        <v>0</v>
      </c>
      <c r="S6189">
        <v>0</v>
      </c>
      <c r="T6189">
        <v>500000000</v>
      </c>
      <c r="X6189">
        <v>0</v>
      </c>
      <c r="Y6189">
        <v>500000000</v>
      </c>
      <c r="AA6189" t="s">
        <v>2027</v>
      </c>
    </row>
    <row r="6190" spans="1:27" ht="15" customHeight="1">
      <c r="A6190" s="962" t="s">
        <v>259</v>
      </c>
      <c r="B6190" t="s">
        <v>301</v>
      </c>
      <c r="C6190" t="s">
        <v>13</v>
      </c>
      <c r="D6190" t="s">
        <v>11</v>
      </c>
      <c r="E6190" t="s">
        <v>610</v>
      </c>
      <c r="F6190" t="s">
        <v>445</v>
      </c>
      <c r="R6190">
        <v>0</v>
      </c>
      <c r="S6190">
        <v>0</v>
      </c>
      <c r="T6190">
        <v>500000000</v>
      </c>
      <c r="X6190">
        <v>0</v>
      </c>
      <c r="Y6190">
        <v>500000000</v>
      </c>
      <c r="AA6190" t="s">
        <v>2027</v>
      </c>
    </row>
    <row r="6191" spans="1:27" ht="15" customHeight="1">
      <c r="A6191" s="962" t="s">
        <v>260</v>
      </c>
      <c r="B6191" t="s">
        <v>299</v>
      </c>
      <c r="C6191" t="s">
        <v>13</v>
      </c>
      <c r="D6191" t="s">
        <v>11</v>
      </c>
      <c r="E6191" t="s">
        <v>610</v>
      </c>
      <c r="F6191" t="s">
        <v>445</v>
      </c>
      <c r="R6191">
        <v>0</v>
      </c>
      <c r="S6191">
        <v>0</v>
      </c>
      <c r="T6191">
        <v>0</v>
      </c>
      <c r="X6191">
        <v>0</v>
      </c>
      <c r="Y6191">
        <v>500000000</v>
      </c>
      <c r="AA6191" t="s">
        <v>2029</v>
      </c>
    </row>
    <row r="6192" spans="1:27" ht="15" customHeight="1">
      <c r="A6192" s="962" t="s">
        <v>260</v>
      </c>
      <c r="B6192" t="s">
        <v>312</v>
      </c>
      <c r="C6192" t="s">
        <v>13</v>
      </c>
      <c r="D6192" t="s">
        <v>11</v>
      </c>
      <c r="E6192" t="s">
        <v>610</v>
      </c>
      <c r="F6192" t="s">
        <v>445</v>
      </c>
      <c r="R6192">
        <v>0</v>
      </c>
      <c r="S6192">
        <v>0</v>
      </c>
      <c r="T6192">
        <v>0</v>
      </c>
      <c r="X6192">
        <v>0</v>
      </c>
      <c r="Y6192">
        <v>500000000</v>
      </c>
      <c r="AA6192" t="s">
        <v>2029</v>
      </c>
    </row>
    <row r="6193" spans="1:27" ht="15" customHeight="1">
      <c r="A6193" s="962" t="s">
        <v>260</v>
      </c>
      <c r="B6193" t="s">
        <v>298</v>
      </c>
      <c r="C6193" t="s">
        <v>13</v>
      </c>
      <c r="D6193" t="s">
        <v>11</v>
      </c>
      <c r="E6193" t="s">
        <v>610</v>
      </c>
      <c r="F6193" t="s">
        <v>445</v>
      </c>
      <c r="R6193">
        <v>0</v>
      </c>
      <c r="S6193">
        <v>0</v>
      </c>
      <c r="T6193">
        <v>0</v>
      </c>
      <c r="X6193">
        <v>0</v>
      </c>
      <c r="Y6193">
        <v>500000000</v>
      </c>
      <c r="AA6193" t="s">
        <v>2029</v>
      </c>
    </row>
    <row r="6194" spans="1:27" ht="15" customHeight="1">
      <c r="A6194" s="962" t="s">
        <v>260</v>
      </c>
      <c r="B6194" t="s">
        <v>297</v>
      </c>
      <c r="C6194" t="s">
        <v>13</v>
      </c>
      <c r="D6194" t="s">
        <v>11</v>
      </c>
      <c r="E6194" t="s">
        <v>610</v>
      </c>
      <c r="F6194" t="s">
        <v>445</v>
      </c>
      <c r="R6194">
        <v>0</v>
      </c>
      <c r="S6194">
        <v>0</v>
      </c>
      <c r="T6194">
        <v>0</v>
      </c>
      <c r="X6194">
        <v>0</v>
      </c>
      <c r="Y6194">
        <v>500000000</v>
      </c>
      <c r="AA6194" t="s">
        <v>2029</v>
      </c>
    </row>
    <row r="6195" spans="1:27" ht="15" customHeight="1">
      <c r="A6195" s="962" t="s">
        <v>260</v>
      </c>
      <c r="B6195" t="s">
        <v>288</v>
      </c>
      <c r="C6195" t="s">
        <v>13</v>
      </c>
      <c r="D6195" t="s">
        <v>11</v>
      </c>
      <c r="E6195" t="s">
        <v>610</v>
      </c>
      <c r="F6195" t="s">
        <v>445</v>
      </c>
      <c r="R6195">
        <v>0</v>
      </c>
      <c r="S6195">
        <v>0</v>
      </c>
      <c r="T6195">
        <v>0</v>
      </c>
      <c r="X6195">
        <v>0</v>
      </c>
      <c r="Y6195">
        <v>500000000</v>
      </c>
      <c r="AA6195" t="s">
        <v>2029</v>
      </c>
    </row>
    <row r="6196" spans="1:27" ht="15" customHeight="1">
      <c r="A6196" s="962" t="s">
        <v>260</v>
      </c>
      <c r="B6196" t="s">
        <v>287</v>
      </c>
      <c r="C6196" t="s">
        <v>13</v>
      </c>
      <c r="D6196" t="s">
        <v>11</v>
      </c>
      <c r="E6196" t="s">
        <v>610</v>
      </c>
      <c r="F6196" t="s">
        <v>445</v>
      </c>
      <c r="R6196">
        <v>0</v>
      </c>
      <c r="X6196">
        <v>0</v>
      </c>
      <c r="Y6196">
        <v>500000000</v>
      </c>
      <c r="AA6196" t="s">
        <v>2025</v>
      </c>
    </row>
    <row r="6197" spans="1:27" ht="15" customHeight="1">
      <c r="A6197" s="962" t="s">
        <v>260</v>
      </c>
      <c r="B6197" t="s">
        <v>309</v>
      </c>
      <c r="C6197" t="s">
        <v>13</v>
      </c>
      <c r="D6197" t="s">
        <v>11</v>
      </c>
      <c r="E6197" t="s">
        <v>610</v>
      </c>
      <c r="F6197" t="s">
        <v>445</v>
      </c>
      <c r="R6197">
        <v>0</v>
      </c>
      <c r="S6197">
        <v>0</v>
      </c>
      <c r="T6197">
        <v>0</v>
      </c>
      <c r="X6197">
        <v>0</v>
      </c>
      <c r="Y6197">
        <v>500000000</v>
      </c>
      <c r="AA6197" t="s">
        <v>2029</v>
      </c>
    </row>
    <row r="6198" spans="1:27" ht="15" customHeight="1">
      <c r="A6198" s="962" t="s">
        <v>260</v>
      </c>
      <c r="B6198" t="s">
        <v>305</v>
      </c>
      <c r="C6198" t="s">
        <v>13</v>
      </c>
      <c r="D6198" t="s">
        <v>11</v>
      </c>
      <c r="E6198" t="s">
        <v>610</v>
      </c>
      <c r="F6198" t="s">
        <v>445</v>
      </c>
      <c r="R6198">
        <v>0</v>
      </c>
      <c r="S6198">
        <v>0</v>
      </c>
      <c r="T6198">
        <v>0</v>
      </c>
      <c r="X6198">
        <v>0</v>
      </c>
      <c r="Y6198">
        <v>500000000</v>
      </c>
      <c r="AA6198" t="s">
        <v>2029</v>
      </c>
    </row>
    <row r="6199" spans="1:27" ht="15" customHeight="1">
      <c r="A6199" s="962" t="s">
        <v>261</v>
      </c>
      <c r="B6199" t="s">
        <v>290</v>
      </c>
      <c r="C6199" t="s">
        <v>13</v>
      </c>
      <c r="D6199" t="s">
        <v>11</v>
      </c>
      <c r="E6199" t="s">
        <v>610</v>
      </c>
      <c r="F6199" t="s">
        <v>445</v>
      </c>
      <c r="R6199">
        <v>0</v>
      </c>
      <c r="S6199">
        <v>0</v>
      </c>
      <c r="T6199">
        <v>500000000</v>
      </c>
      <c r="X6199">
        <v>0</v>
      </c>
      <c r="Y6199">
        <v>500000000</v>
      </c>
      <c r="AA6199" t="s">
        <v>2027</v>
      </c>
    </row>
    <row r="6200" spans="1:27" ht="15" customHeight="1">
      <c r="A6200" s="962" t="s">
        <v>261</v>
      </c>
      <c r="B6200" t="s">
        <v>292</v>
      </c>
      <c r="C6200" t="s">
        <v>13</v>
      </c>
      <c r="D6200" t="s">
        <v>11</v>
      </c>
      <c r="E6200" t="s">
        <v>610</v>
      </c>
      <c r="F6200" t="s">
        <v>445</v>
      </c>
      <c r="R6200">
        <v>0</v>
      </c>
      <c r="S6200">
        <v>0</v>
      </c>
      <c r="T6200">
        <v>500000000</v>
      </c>
      <c r="X6200">
        <v>0</v>
      </c>
      <c r="Y6200">
        <v>500000000</v>
      </c>
      <c r="AA6200" t="s">
        <v>2027</v>
      </c>
    </row>
    <row r="6201" spans="1:27" ht="15" customHeight="1">
      <c r="A6201" s="962" t="s">
        <v>261</v>
      </c>
      <c r="B6201" t="s">
        <v>295</v>
      </c>
      <c r="C6201" t="s">
        <v>13</v>
      </c>
      <c r="D6201" t="s">
        <v>11</v>
      </c>
      <c r="E6201" t="s">
        <v>610</v>
      </c>
      <c r="F6201" t="s">
        <v>445</v>
      </c>
      <c r="R6201">
        <v>0</v>
      </c>
      <c r="S6201">
        <v>0</v>
      </c>
      <c r="T6201">
        <v>500000000</v>
      </c>
      <c r="X6201">
        <v>0</v>
      </c>
      <c r="Y6201">
        <v>500000000</v>
      </c>
      <c r="AA6201" t="s">
        <v>2027</v>
      </c>
    </row>
    <row r="6202" spans="1:27" ht="15" customHeight="1">
      <c r="A6202" s="962" t="s">
        <v>261</v>
      </c>
      <c r="B6202" t="s">
        <v>296</v>
      </c>
      <c r="C6202" t="s">
        <v>13</v>
      </c>
      <c r="D6202" t="s">
        <v>11</v>
      </c>
      <c r="E6202" t="s">
        <v>610</v>
      </c>
      <c r="F6202" t="s">
        <v>445</v>
      </c>
      <c r="R6202">
        <v>0</v>
      </c>
      <c r="S6202">
        <v>0</v>
      </c>
      <c r="T6202">
        <v>500000000</v>
      </c>
      <c r="X6202">
        <v>0</v>
      </c>
      <c r="Y6202">
        <v>500000000</v>
      </c>
      <c r="AA6202" t="s">
        <v>2027</v>
      </c>
    </row>
    <row r="6203" spans="1:27" ht="15" customHeight="1">
      <c r="A6203" s="962" t="s">
        <v>261</v>
      </c>
      <c r="B6203" t="s">
        <v>289</v>
      </c>
      <c r="C6203" t="s">
        <v>13</v>
      </c>
      <c r="D6203" t="s">
        <v>11</v>
      </c>
      <c r="E6203" t="s">
        <v>610</v>
      </c>
      <c r="F6203" t="s">
        <v>445</v>
      </c>
      <c r="R6203">
        <v>0</v>
      </c>
      <c r="S6203">
        <v>0</v>
      </c>
      <c r="T6203">
        <v>500000000</v>
      </c>
      <c r="X6203">
        <v>0</v>
      </c>
      <c r="Y6203">
        <v>500000000</v>
      </c>
      <c r="AA6203" t="s">
        <v>2027</v>
      </c>
    </row>
    <row r="6204" spans="1:27" ht="15" customHeight="1">
      <c r="A6204" s="962" t="s">
        <v>261</v>
      </c>
      <c r="B6204" t="s">
        <v>291</v>
      </c>
      <c r="C6204" t="s">
        <v>13</v>
      </c>
      <c r="D6204" t="s">
        <v>11</v>
      </c>
      <c r="E6204" t="s">
        <v>610</v>
      </c>
      <c r="F6204" t="s">
        <v>445</v>
      </c>
      <c r="R6204">
        <v>0</v>
      </c>
      <c r="S6204">
        <v>0</v>
      </c>
      <c r="T6204">
        <v>500000000</v>
      </c>
      <c r="X6204">
        <v>0</v>
      </c>
      <c r="Y6204">
        <v>500000000</v>
      </c>
      <c r="AA6204" t="s">
        <v>2027</v>
      </c>
    </row>
    <row r="6205" spans="1:27" ht="15" customHeight="1">
      <c r="A6205" s="962" t="s">
        <v>261</v>
      </c>
      <c r="B6205" t="s">
        <v>288</v>
      </c>
      <c r="C6205" t="s">
        <v>13</v>
      </c>
      <c r="D6205" t="s">
        <v>11</v>
      </c>
      <c r="E6205" t="s">
        <v>610</v>
      </c>
      <c r="F6205" t="s">
        <v>445</v>
      </c>
      <c r="R6205">
        <v>0</v>
      </c>
      <c r="S6205">
        <v>0</v>
      </c>
      <c r="T6205">
        <v>500000000</v>
      </c>
      <c r="X6205">
        <v>0</v>
      </c>
      <c r="Y6205">
        <v>500000000</v>
      </c>
      <c r="AA6205" t="s">
        <v>2027</v>
      </c>
    </row>
    <row r="6206" spans="1:27" ht="15" customHeight="1">
      <c r="A6206" s="962" t="s">
        <v>261</v>
      </c>
      <c r="B6206" t="s">
        <v>287</v>
      </c>
      <c r="C6206" t="s">
        <v>13</v>
      </c>
      <c r="D6206" t="s">
        <v>11</v>
      </c>
      <c r="E6206" t="s">
        <v>610</v>
      </c>
      <c r="F6206" t="s">
        <v>445</v>
      </c>
      <c r="R6206">
        <v>0</v>
      </c>
      <c r="S6206">
        <v>0</v>
      </c>
      <c r="T6206">
        <v>500000000</v>
      </c>
      <c r="X6206">
        <v>0</v>
      </c>
      <c r="Y6206">
        <v>500000000</v>
      </c>
      <c r="AA6206" t="s">
        <v>2027</v>
      </c>
    </row>
    <row r="6207" spans="1:27" ht="15" customHeight="1">
      <c r="A6207" s="962" t="s">
        <v>261</v>
      </c>
      <c r="B6207" t="s">
        <v>321</v>
      </c>
      <c r="C6207" t="s">
        <v>13</v>
      </c>
      <c r="D6207" t="s">
        <v>11</v>
      </c>
      <c r="E6207" t="s">
        <v>610</v>
      </c>
      <c r="F6207" t="s">
        <v>445</v>
      </c>
      <c r="R6207">
        <v>0</v>
      </c>
      <c r="S6207">
        <v>0</v>
      </c>
      <c r="T6207">
        <v>500000000</v>
      </c>
      <c r="X6207">
        <v>0</v>
      </c>
      <c r="Y6207">
        <v>500000000</v>
      </c>
      <c r="AA6207" t="s">
        <v>2027</v>
      </c>
    </row>
    <row r="6208" spans="1:27" ht="15" customHeight="1">
      <c r="A6208" s="962" t="s">
        <v>261</v>
      </c>
      <c r="B6208" t="s">
        <v>294</v>
      </c>
      <c r="C6208" t="s">
        <v>13</v>
      </c>
      <c r="D6208" t="s">
        <v>11</v>
      </c>
      <c r="E6208" t="s">
        <v>610</v>
      </c>
      <c r="F6208" t="s">
        <v>445</v>
      </c>
      <c r="R6208">
        <v>0</v>
      </c>
      <c r="S6208">
        <v>0</v>
      </c>
      <c r="T6208">
        <v>500000000</v>
      </c>
      <c r="X6208">
        <v>0</v>
      </c>
      <c r="Y6208">
        <v>500000000</v>
      </c>
      <c r="AA6208" t="s">
        <v>2027</v>
      </c>
    </row>
    <row r="6209" spans="1:27" ht="15" customHeight="1">
      <c r="A6209" s="962" t="s">
        <v>261</v>
      </c>
      <c r="B6209" t="s">
        <v>293</v>
      </c>
      <c r="C6209" t="s">
        <v>13</v>
      </c>
      <c r="D6209" t="s">
        <v>11</v>
      </c>
      <c r="E6209" t="s">
        <v>610</v>
      </c>
      <c r="F6209" t="s">
        <v>445</v>
      </c>
      <c r="R6209">
        <v>0</v>
      </c>
      <c r="S6209">
        <v>0</v>
      </c>
      <c r="T6209">
        <v>500000000</v>
      </c>
      <c r="X6209">
        <v>0</v>
      </c>
      <c r="Y6209">
        <v>500000000</v>
      </c>
      <c r="AA6209" t="s">
        <v>2027</v>
      </c>
    </row>
    <row r="6210" spans="1:27" ht="15" customHeight="1">
      <c r="A6210" s="962" t="s">
        <v>261</v>
      </c>
      <c r="B6210" t="s">
        <v>324</v>
      </c>
      <c r="C6210" t="s">
        <v>13</v>
      </c>
      <c r="D6210" t="s">
        <v>11</v>
      </c>
      <c r="E6210" t="s">
        <v>610</v>
      </c>
      <c r="F6210" t="s">
        <v>445</v>
      </c>
      <c r="R6210">
        <v>0</v>
      </c>
      <c r="S6210">
        <v>0</v>
      </c>
      <c r="T6210">
        <v>500000000</v>
      </c>
      <c r="X6210">
        <v>0</v>
      </c>
      <c r="Y6210">
        <v>500000000</v>
      </c>
      <c r="AA6210" t="s">
        <v>2027</v>
      </c>
    </row>
    <row r="6211" spans="1:27" ht="15" customHeight="1">
      <c r="A6211" s="962" t="s">
        <v>262</v>
      </c>
      <c r="B6211" t="s">
        <v>297</v>
      </c>
      <c r="C6211" t="s">
        <v>13</v>
      </c>
      <c r="D6211" t="s">
        <v>11</v>
      </c>
      <c r="E6211" t="s">
        <v>610</v>
      </c>
      <c r="F6211" t="s">
        <v>445</v>
      </c>
      <c r="J6211" t="s">
        <v>2000</v>
      </c>
      <c r="L6211" t="s">
        <v>2001</v>
      </c>
      <c r="O6211" t="s">
        <v>882</v>
      </c>
      <c r="P6211" t="s">
        <v>868</v>
      </c>
      <c r="Q6211" t="s">
        <v>869</v>
      </c>
      <c r="R6211">
        <v>0</v>
      </c>
      <c r="S6211">
        <v>0</v>
      </c>
      <c r="T6211">
        <v>500000000</v>
      </c>
      <c r="X6211">
        <v>0</v>
      </c>
      <c r="Y6211">
        <v>500000000</v>
      </c>
      <c r="AA6211" t="s">
        <v>2027</v>
      </c>
    </row>
    <row r="6212" spans="1:27" ht="15" customHeight="1">
      <c r="A6212" s="962" t="s">
        <v>262</v>
      </c>
      <c r="B6212" t="s">
        <v>288</v>
      </c>
      <c r="C6212" t="s">
        <v>13</v>
      </c>
      <c r="D6212" t="s">
        <v>11</v>
      </c>
      <c r="E6212" t="s">
        <v>610</v>
      </c>
      <c r="F6212" t="s">
        <v>445</v>
      </c>
      <c r="R6212">
        <v>0</v>
      </c>
      <c r="S6212">
        <v>0</v>
      </c>
      <c r="T6212">
        <v>500000000</v>
      </c>
      <c r="X6212">
        <v>0</v>
      </c>
      <c r="Y6212">
        <v>500000000</v>
      </c>
      <c r="AA6212" t="s">
        <v>2027</v>
      </c>
    </row>
    <row r="6213" spans="1:27" ht="15" customHeight="1">
      <c r="A6213" s="962" t="s">
        <v>262</v>
      </c>
      <c r="B6213" t="s">
        <v>287</v>
      </c>
      <c r="C6213" t="s">
        <v>13</v>
      </c>
      <c r="D6213" t="s">
        <v>11</v>
      </c>
      <c r="E6213" t="s">
        <v>610</v>
      </c>
      <c r="F6213" t="s">
        <v>445</v>
      </c>
      <c r="R6213">
        <v>0</v>
      </c>
      <c r="S6213">
        <v>0</v>
      </c>
      <c r="T6213">
        <v>500000000</v>
      </c>
      <c r="X6213">
        <v>0</v>
      </c>
      <c r="Y6213">
        <v>500000000</v>
      </c>
      <c r="AA6213" t="s">
        <v>2027</v>
      </c>
    </row>
    <row r="6214" spans="1:27" ht="15" customHeight="1">
      <c r="A6214" s="962" t="s">
        <v>262</v>
      </c>
      <c r="B6214" t="s">
        <v>299</v>
      </c>
      <c r="C6214" t="s">
        <v>13</v>
      </c>
      <c r="D6214" t="s">
        <v>11</v>
      </c>
      <c r="E6214" t="s">
        <v>610</v>
      </c>
      <c r="F6214" t="s">
        <v>445</v>
      </c>
      <c r="R6214">
        <v>0</v>
      </c>
      <c r="S6214">
        <v>0</v>
      </c>
      <c r="T6214">
        <v>500000000</v>
      </c>
      <c r="X6214">
        <v>0</v>
      </c>
      <c r="Y6214">
        <v>500000000</v>
      </c>
      <c r="AA6214" t="s">
        <v>2027</v>
      </c>
    </row>
    <row r="6215" spans="1:27" ht="15" customHeight="1">
      <c r="A6215" s="962" t="s">
        <v>262</v>
      </c>
      <c r="B6215" t="s">
        <v>301</v>
      </c>
      <c r="C6215" t="s">
        <v>13</v>
      </c>
      <c r="D6215" t="s">
        <v>11</v>
      </c>
      <c r="E6215" t="s">
        <v>610</v>
      </c>
      <c r="F6215" t="s">
        <v>445</v>
      </c>
      <c r="R6215">
        <v>0</v>
      </c>
      <c r="S6215">
        <v>0</v>
      </c>
      <c r="T6215">
        <v>500000000</v>
      </c>
      <c r="X6215">
        <v>0</v>
      </c>
      <c r="Y6215">
        <v>500000000</v>
      </c>
      <c r="AA6215" t="s">
        <v>2027</v>
      </c>
    </row>
    <row r="6216" spans="1:27" ht="15" customHeight="1">
      <c r="A6216" s="962" t="s">
        <v>262</v>
      </c>
      <c r="B6216" t="s">
        <v>302</v>
      </c>
      <c r="C6216" t="s">
        <v>13</v>
      </c>
      <c r="D6216" t="s">
        <v>11</v>
      </c>
      <c r="E6216" t="s">
        <v>610</v>
      </c>
      <c r="F6216" t="s">
        <v>445</v>
      </c>
      <c r="R6216">
        <v>0</v>
      </c>
      <c r="S6216">
        <v>0</v>
      </c>
      <c r="T6216">
        <v>500000000</v>
      </c>
      <c r="X6216">
        <v>0</v>
      </c>
      <c r="Y6216">
        <v>500000000</v>
      </c>
      <c r="AA6216" t="s">
        <v>2027</v>
      </c>
    </row>
    <row r="6217" spans="1:27" ht="15" customHeight="1">
      <c r="A6217" s="962" t="s">
        <v>262</v>
      </c>
      <c r="B6217" t="s">
        <v>303</v>
      </c>
      <c r="C6217" t="s">
        <v>13</v>
      </c>
      <c r="D6217" t="s">
        <v>11</v>
      </c>
      <c r="E6217" t="s">
        <v>610</v>
      </c>
      <c r="F6217" t="s">
        <v>445</v>
      </c>
      <c r="R6217">
        <v>0</v>
      </c>
      <c r="S6217">
        <v>0</v>
      </c>
      <c r="T6217">
        <v>500000000</v>
      </c>
      <c r="X6217">
        <v>0</v>
      </c>
      <c r="Y6217">
        <v>500000000</v>
      </c>
      <c r="AA6217" t="s">
        <v>2027</v>
      </c>
    </row>
    <row r="6218" spans="1:27" ht="15" customHeight="1">
      <c r="A6218" s="962" t="s">
        <v>262</v>
      </c>
      <c r="B6218" t="s">
        <v>298</v>
      </c>
      <c r="C6218" t="s">
        <v>13</v>
      </c>
      <c r="D6218" t="s">
        <v>11</v>
      </c>
      <c r="E6218" t="s">
        <v>610</v>
      </c>
      <c r="F6218" t="s">
        <v>445</v>
      </c>
      <c r="R6218">
        <v>0</v>
      </c>
      <c r="S6218">
        <v>0</v>
      </c>
      <c r="T6218">
        <v>500000000</v>
      </c>
      <c r="X6218">
        <v>0</v>
      </c>
      <c r="Y6218">
        <v>500000000</v>
      </c>
      <c r="AA6218" t="s">
        <v>2027</v>
      </c>
    </row>
    <row r="6219" spans="1:27" ht="15" customHeight="1">
      <c r="A6219" s="962" t="s">
        <v>262</v>
      </c>
      <c r="B6219" t="s">
        <v>300</v>
      </c>
      <c r="C6219" t="s">
        <v>13</v>
      </c>
      <c r="D6219" t="s">
        <v>11</v>
      </c>
      <c r="E6219" t="s">
        <v>610</v>
      </c>
      <c r="F6219" t="s">
        <v>445</v>
      </c>
      <c r="R6219">
        <v>0</v>
      </c>
      <c r="S6219">
        <v>0</v>
      </c>
      <c r="T6219">
        <v>500000000</v>
      </c>
      <c r="X6219">
        <v>0</v>
      </c>
      <c r="Y6219">
        <v>500000000</v>
      </c>
      <c r="AA6219" t="s">
        <v>2027</v>
      </c>
    </row>
    <row r="6220" spans="1:27" ht="15" customHeight="1">
      <c r="A6220" s="962" t="s">
        <v>262</v>
      </c>
      <c r="B6220" t="s">
        <v>321</v>
      </c>
      <c r="C6220" t="s">
        <v>13</v>
      </c>
      <c r="D6220" t="s">
        <v>11</v>
      </c>
      <c r="E6220" t="s">
        <v>610</v>
      </c>
      <c r="F6220" t="s">
        <v>445</v>
      </c>
      <c r="R6220">
        <v>0</v>
      </c>
      <c r="S6220">
        <v>0</v>
      </c>
      <c r="T6220">
        <v>500000000</v>
      </c>
      <c r="X6220">
        <v>0</v>
      </c>
      <c r="Y6220">
        <v>500000000</v>
      </c>
      <c r="AA6220" t="s">
        <v>2027</v>
      </c>
    </row>
    <row r="6221" spans="1:27" ht="15" customHeight="1">
      <c r="A6221" s="962" t="s">
        <v>263</v>
      </c>
      <c r="B6221" t="s">
        <v>290</v>
      </c>
      <c r="C6221" t="s">
        <v>13</v>
      </c>
      <c r="D6221" t="s">
        <v>11</v>
      </c>
      <c r="E6221" t="s">
        <v>610</v>
      </c>
      <c r="F6221" t="s">
        <v>445</v>
      </c>
      <c r="R6221">
        <v>0</v>
      </c>
      <c r="S6221">
        <v>0</v>
      </c>
      <c r="T6221">
        <v>500000000</v>
      </c>
      <c r="X6221">
        <v>0</v>
      </c>
      <c r="Y6221">
        <v>500000000</v>
      </c>
      <c r="AA6221" t="s">
        <v>2027</v>
      </c>
    </row>
    <row r="6222" spans="1:27" ht="15" customHeight="1">
      <c r="A6222" s="962" t="s">
        <v>263</v>
      </c>
      <c r="B6222" t="s">
        <v>292</v>
      </c>
      <c r="C6222" t="s">
        <v>13</v>
      </c>
      <c r="D6222" t="s">
        <v>11</v>
      </c>
      <c r="E6222" t="s">
        <v>610</v>
      </c>
      <c r="F6222" t="s">
        <v>445</v>
      </c>
      <c r="R6222">
        <v>0</v>
      </c>
      <c r="S6222">
        <v>0</v>
      </c>
      <c r="T6222">
        <v>500000000</v>
      </c>
      <c r="X6222">
        <v>0</v>
      </c>
      <c r="Y6222">
        <v>500000000</v>
      </c>
      <c r="AA6222" t="s">
        <v>2027</v>
      </c>
    </row>
    <row r="6223" spans="1:27" ht="15" customHeight="1">
      <c r="A6223" s="962" t="s">
        <v>263</v>
      </c>
      <c r="B6223" t="s">
        <v>295</v>
      </c>
      <c r="C6223" t="s">
        <v>13</v>
      </c>
      <c r="D6223" t="s">
        <v>11</v>
      </c>
      <c r="E6223" t="s">
        <v>610</v>
      </c>
      <c r="F6223" t="s">
        <v>445</v>
      </c>
      <c r="R6223">
        <v>0</v>
      </c>
      <c r="S6223">
        <v>0</v>
      </c>
      <c r="T6223">
        <v>500000000</v>
      </c>
      <c r="X6223">
        <v>0</v>
      </c>
      <c r="Y6223">
        <v>500000000</v>
      </c>
      <c r="AA6223" t="s">
        <v>2027</v>
      </c>
    </row>
    <row r="6224" spans="1:27" ht="15" customHeight="1">
      <c r="A6224" s="962" t="s">
        <v>263</v>
      </c>
      <c r="B6224" t="s">
        <v>296</v>
      </c>
      <c r="C6224" t="s">
        <v>13</v>
      </c>
      <c r="D6224" t="s">
        <v>11</v>
      </c>
      <c r="E6224" t="s">
        <v>610</v>
      </c>
      <c r="F6224" t="s">
        <v>445</v>
      </c>
      <c r="R6224">
        <v>0</v>
      </c>
      <c r="S6224">
        <v>0</v>
      </c>
      <c r="T6224">
        <v>500000000</v>
      </c>
      <c r="X6224">
        <v>0</v>
      </c>
      <c r="Y6224">
        <v>500000000</v>
      </c>
      <c r="AA6224" t="s">
        <v>2027</v>
      </c>
    </row>
    <row r="6225" spans="1:27" ht="15" customHeight="1">
      <c r="A6225" s="962" t="s">
        <v>263</v>
      </c>
      <c r="B6225" t="s">
        <v>289</v>
      </c>
      <c r="C6225" t="s">
        <v>13</v>
      </c>
      <c r="D6225" t="s">
        <v>11</v>
      </c>
      <c r="E6225" t="s">
        <v>610</v>
      </c>
      <c r="F6225" t="s">
        <v>445</v>
      </c>
      <c r="R6225">
        <v>0</v>
      </c>
      <c r="S6225">
        <v>0</v>
      </c>
      <c r="T6225">
        <v>500000000</v>
      </c>
      <c r="X6225">
        <v>0</v>
      </c>
      <c r="Y6225">
        <v>500000000</v>
      </c>
      <c r="AA6225" t="s">
        <v>2027</v>
      </c>
    </row>
    <row r="6226" spans="1:27" ht="15" customHeight="1">
      <c r="A6226" s="962" t="s">
        <v>263</v>
      </c>
      <c r="B6226" t="s">
        <v>291</v>
      </c>
      <c r="C6226" t="s">
        <v>13</v>
      </c>
      <c r="D6226" t="s">
        <v>11</v>
      </c>
      <c r="E6226" t="s">
        <v>610</v>
      </c>
      <c r="F6226" t="s">
        <v>445</v>
      </c>
      <c r="R6226">
        <v>0</v>
      </c>
      <c r="S6226">
        <v>0</v>
      </c>
      <c r="T6226">
        <v>500000000</v>
      </c>
      <c r="X6226">
        <v>0</v>
      </c>
      <c r="Y6226">
        <v>500000000</v>
      </c>
      <c r="AA6226" t="s">
        <v>2027</v>
      </c>
    </row>
    <row r="6227" spans="1:27" ht="15" customHeight="1">
      <c r="A6227" s="962" t="s">
        <v>263</v>
      </c>
      <c r="B6227" t="s">
        <v>288</v>
      </c>
      <c r="C6227" t="s">
        <v>13</v>
      </c>
      <c r="D6227" t="s">
        <v>11</v>
      </c>
      <c r="E6227" t="s">
        <v>610</v>
      </c>
      <c r="F6227" t="s">
        <v>445</v>
      </c>
      <c r="R6227">
        <v>0</v>
      </c>
      <c r="S6227">
        <v>0</v>
      </c>
      <c r="T6227">
        <v>500000000</v>
      </c>
      <c r="X6227">
        <v>0</v>
      </c>
      <c r="Y6227">
        <v>500000000</v>
      </c>
      <c r="AA6227" t="s">
        <v>2027</v>
      </c>
    </row>
    <row r="6228" spans="1:27" ht="15" customHeight="1">
      <c r="A6228" s="962" t="s">
        <v>263</v>
      </c>
      <c r="B6228" t="s">
        <v>287</v>
      </c>
      <c r="C6228" t="s">
        <v>13</v>
      </c>
      <c r="D6228" t="s">
        <v>11</v>
      </c>
      <c r="E6228" t="s">
        <v>610</v>
      </c>
      <c r="F6228" t="s">
        <v>445</v>
      </c>
      <c r="R6228">
        <v>0</v>
      </c>
      <c r="S6228">
        <v>0</v>
      </c>
      <c r="T6228">
        <v>500000000</v>
      </c>
      <c r="X6228">
        <v>0</v>
      </c>
      <c r="Y6228">
        <v>500000000</v>
      </c>
      <c r="AA6228" t="s">
        <v>2027</v>
      </c>
    </row>
    <row r="6229" spans="1:27" ht="15" customHeight="1">
      <c r="A6229" s="962" t="s">
        <v>263</v>
      </c>
      <c r="B6229" t="s">
        <v>321</v>
      </c>
      <c r="C6229" t="s">
        <v>13</v>
      </c>
      <c r="D6229" t="s">
        <v>11</v>
      </c>
      <c r="E6229" t="s">
        <v>610</v>
      </c>
      <c r="F6229" t="s">
        <v>445</v>
      </c>
      <c r="R6229">
        <v>0</v>
      </c>
      <c r="S6229">
        <v>0</v>
      </c>
      <c r="T6229">
        <v>500000000</v>
      </c>
      <c r="X6229">
        <v>0</v>
      </c>
      <c r="Y6229">
        <v>500000000</v>
      </c>
      <c r="AA6229" t="s">
        <v>2027</v>
      </c>
    </row>
    <row r="6230" spans="1:27" ht="15" customHeight="1">
      <c r="A6230" s="962" t="s">
        <v>263</v>
      </c>
      <c r="B6230" t="s">
        <v>294</v>
      </c>
      <c r="C6230" t="s">
        <v>13</v>
      </c>
      <c r="D6230" t="s">
        <v>11</v>
      </c>
      <c r="E6230" t="s">
        <v>610</v>
      </c>
      <c r="F6230" t="s">
        <v>445</v>
      </c>
      <c r="R6230">
        <v>0</v>
      </c>
      <c r="S6230">
        <v>0</v>
      </c>
      <c r="T6230">
        <v>500000000</v>
      </c>
      <c r="X6230">
        <v>0</v>
      </c>
      <c r="Y6230">
        <v>500000000</v>
      </c>
      <c r="AA6230" t="s">
        <v>2027</v>
      </c>
    </row>
    <row r="6231" spans="1:27" ht="15" customHeight="1">
      <c r="A6231" s="962" t="s">
        <v>263</v>
      </c>
      <c r="B6231" t="s">
        <v>293</v>
      </c>
      <c r="C6231" t="s">
        <v>13</v>
      </c>
      <c r="D6231" t="s">
        <v>11</v>
      </c>
      <c r="E6231" t="s">
        <v>610</v>
      </c>
      <c r="F6231" t="s">
        <v>445</v>
      </c>
      <c r="R6231">
        <v>0</v>
      </c>
      <c r="S6231">
        <v>0</v>
      </c>
      <c r="T6231">
        <v>500000000</v>
      </c>
      <c r="X6231">
        <v>0</v>
      </c>
      <c r="Y6231">
        <v>500000000</v>
      </c>
      <c r="AA6231" t="s">
        <v>2027</v>
      </c>
    </row>
    <row r="6232" spans="1:27" ht="15" customHeight="1">
      <c r="A6232" s="962" t="s">
        <v>263</v>
      </c>
      <c r="B6232" t="s">
        <v>324</v>
      </c>
      <c r="C6232" t="s">
        <v>13</v>
      </c>
      <c r="D6232" t="s">
        <v>11</v>
      </c>
      <c r="E6232" t="s">
        <v>610</v>
      </c>
      <c r="F6232" t="s">
        <v>445</v>
      </c>
      <c r="R6232">
        <v>0</v>
      </c>
      <c r="S6232">
        <v>0</v>
      </c>
      <c r="T6232">
        <v>500000000</v>
      </c>
      <c r="X6232">
        <v>0</v>
      </c>
      <c r="Y6232">
        <v>500000000</v>
      </c>
      <c r="AA6232" t="s">
        <v>2027</v>
      </c>
    </row>
    <row r="6233" spans="1:27" ht="15" customHeight="1">
      <c r="A6233" s="962" t="s">
        <v>264</v>
      </c>
      <c r="B6233" t="s">
        <v>294</v>
      </c>
      <c r="C6233" t="s">
        <v>13</v>
      </c>
      <c r="D6233" t="s">
        <v>11</v>
      </c>
      <c r="E6233" t="s">
        <v>610</v>
      </c>
      <c r="F6233" t="s">
        <v>445</v>
      </c>
      <c r="R6233">
        <v>0</v>
      </c>
      <c r="S6233">
        <v>0</v>
      </c>
      <c r="T6233">
        <v>0</v>
      </c>
      <c r="X6233">
        <v>0</v>
      </c>
      <c r="Y6233">
        <v>500000000</v>
      </c>
      <c r="AA6233" t="s">
        <v>2029</v>
      </c>
    </row>
    <row r="6234" spans="1:27" ht="15" customHeight="1">
      <c r="A6234" s="962" t="s">
        <v>264</v>
      </c>
      <c r="B6234" t="s">
        <v>292</v>
      </c>
      <c r="C6234" t="s">
        <v>13</v>
      </c>
      <c r="D6234" t="s">
        <v>11</v>
      </c>
      <c r="E6234" t="s">
        <v>610</v>
      </c>
      <c r="F6234" t="s">
        <v>445</v>
      </c>
      <c r="R6234">
        <v>0</v>
      </c>
      <c r="S6234">
        <v>0</v>
      </c>
      <c r="T6234">
        <v>0</v>
      </c>
      <c r="X6234">
        <v>0</v>
      </c>
      <c r="Y6234">
        <v>500000000</v>
      </c>
      <c r="AA6234" t="s">
        <v>2029</v>
      </c>
    </row>
    <row r="6235" spans="1:27" ht="15" customHeight="1">
      <c r="A6235" s="962" t="s">
        <v>264</v>
      </c>
      <c r="B6235" t="s">
        <v>291</v>
      </c>
      <c r="C6235" t="s">
        <v>13</v>
      </c>
      <c r="D6235" t="s">
        <v>11</v>
      </c>
      <c r="E6235" t="s">
        <v>610</v>
      </c>
      <c r="F6235" t="s">
        <v>445</v>
      </c>
      <c r="R6235">
        <v>0</v>
      </c>
      <c r="S6235">
        <v>0</v>
      </c>
      <c r="T6235">
        <v>0</v>
      </c>
      <c r="X6235">
        <v>0</v>
      </c>
      <c r="Y6235">
        <v>500000000</v>
      </c>
      <c r="AA6235" t="s">
        <v>2029</v>
      </c>
    </row>
    <row r="6236" spans="1:27" ht="15" customHeight="1">
      <c r="A6236" s="962" t="s">
        <v>264</v>
      </c>
      <c r="B6236" t="s">
        <v>293</v>
      </c>
      <c r="C6236" t="s">
        <v>13</v>
      </c>
      <c r="D6236" t="s">
        <v>11</v>
      </c>
      <c r="E6236" t="s">
        <v>610</v>
      </c>
      <c r="F6236" t="s">
        <v>445</v>
      </c>
      <c r="R6236">
        <v>0</v>
      </c>
      <c r="S6236">
        <v>0</v>
      </c>
      <c r="T6236">
        <v>0</v>
      </c>
      <c r="X6236">
        <v>0</v>
      </c>
      <c r="Y6236">
        <v>500000000</v>
      </c>
      <c r="AA6236" t="s">
        <v>2029</v>
      </c>
    </row>
    <row r="6237" spans="1:27" ht="15" customHeight="1">
      <c r="A6237" s="962" t="s">
        <v>264</v>
      </c>
      <c r="B6237" t="s">
        <v>289</v>
      </c>
      <c r="C6237" t="s">
        <v>13</v>
      </c>
      <c r="D6237" t="s">
        <v>11</v>
      </c>
      <c r="E6237" t="s">
        <v>610</v>
      </c>
      <c r="F6237" t="s">
        <v>445</v>
      </c>
      <c r="R6237">
        <v>0</v>
      </c>
      <c r="X6237">
        <v>0</v>
      </c>
      <c r="Y6237">
        <v>500000000</v>
      </c>
      <c r="AA6237" t="s">
        <v>2025</v>
      </c>
    </row>
    <row r="6238" spans="1:27" ht="15" customHeight="1">
      <c r="A6238" s="962" t="s">
        <v>264</v>
      </c>
      <c r="B6238" t="s">
        <v>288</v>
      </c>
      <c r="C6238" t="s">
        <v>13</v>
      </c>
      <c r="D6238" t="s">
        <v>11</v>
      </c>
      <c r="E6238" t="s">
        <v>610</v>
      </c>
      <c r="F6238" t="s">
        <v>445</v>
      </c>
      <c r="R6238">
        <v>0</v>
      </c>
      <c r="X6238">
        <v>0</v>
      </c>
      <c r="Y6238">
        <v>500000000</v>
      </c>
      <c r="AA6238" t="s">
        <v>2025</v>
      </c>
    </row>
    <row r="6239" spans="1:27" ht="15" customHeight="1">
      <c r="A6239" s="962" t="s">
        <v>264</v>
      </c>
      <c r="B6239" t="s">
        <v>287</v>
      </c>
      <c r="C6239" t="s">
        <v>13</v>
      </c>
      <c r="D6239" t="s">
        <v>11</v>
      </c>
      <c r="E6239" t="s">
        <v>610</v>
      </c>
      <c r="F6239" t="s">
        <v>445</v>
      </c>
      <c r="R6239">
        <v>0</v>
      </c>
      <c r="X6239">
        <v>0</v>
      </c>
      <c r="Y6239">
        <v>500000000</v>
      </c>
      <c r="AA6239" t="s">
        <v>2025</v>
      </c>
    </row>
    <row r="6240" spans="1:27" ht="15" customHeight="1">
      <c r="A6240" s="962" t="s">
        <v>264</v>
      </c>
      <c r="B6240" t="s">
        <v>295</v>
      </c>
      <c r="C6240" t="s">
        <v>13</v>
      </c>
      <c r="D6240" t="s">
        <v>11</v>
      </c>
      <c r="E6240" t="s">
        <v>610</v>
      </c>
      <c r="F6240" t="s">
        <v>445</v>
      </c>
      <c r="R6240">
        <v>0</v>
      </c>
      <c r="S6240">
        <v>0</v>
      </c>
      <c r="T6240">
        <v>0</v>
      </c>
      <c r="X6240">
        <v>0</v>
      </c>
      <c r="Y6240">
        <v>500000000</v>
      </c>
      <c r="AA6240" t="s">
        <v>2029</v>
      </c>
    </row>
    <row r="6241" spans="1:27" ht="15" customHeight="1">
      <c r="A6241" s="962" t="s">
        <v>264</v>
      </c>
      <c r="B6241" t="s">
        <v>296</v>
      </c>
      <c r="C6241" t="s">
        <v>13</v>
      </c>
      <c r="D6241" t="s">
        <v>11</v>
      </c>
      <c r="E6241" t="s">
        <v>610</v>
      </c>
      <c r="F6241" t="s">
        <v>445</v>
      </c>
      <c r="R6241">
        <v>0</v>
      </c>
      <c r="S6241">
        <v>0</v>
      </c>
      <c r="T6241">
        <v>0</v>
      </c>
      <c r="X6241">
        <v>0</v>
      </c>
      <c r="Y6241">
        <v>500000000</v>
      </c>
      <c r="AA6241" t="s">
        <v>2029</v>
      </c>
    </row>
    <row r="6242" spans="1:27" ht="15" customHeight="1">
      <c r="A6242" s="962" t="s">
        <v>265</v>
      </c>
      <c r="B6242" t="s">
        <v>294</v>
      </c>
      <c r="C6242" t="s">
        <v>13</v>
      </c>
      <c r="D6242" t="s">
        <v>11</v>
      </c>
      <c r="E6242" t="s">
        <v>610</v>
      </c>
      <c r="F6242" t="s">
        <v>445</v>
      </c>
      <c r="R6242">
        <v>0</v>
      </c>
      <c r="S6242">
        <v>0</v>
      </c>
      <c r="T6242">
        <v>0</v>
      </c>
      <c r="X6242">
        <v>0</v>
      </c>
      <c r="Y6242">
        <v>500000000</v>
      </c>
      <c r="AA6242" t="s">
        <v>2029</v>
      </c>
    </row>
    <row r="6243" spans="1:27" ht="15" customHeight="1">
      <c r="A6243" s="962" t="s">
        <v>265</v>
      </c>
      <c r="B6243" t="s">
        <v>292</v>
      </c>
      <c r="C6243" t="s">
        <v>13</v>
      </c>
      <c r="D6243" t="s">
        <v>11</v>
      </c>
      <c r="E6243" t="s">
        <v>610</v>
      </c>
      <c r="F6243" t="s">
        <v>445</v>
      </c>
      <c r="R6243">
        <v>0</v>
      </c>
      <c r="S6243">
        <v>0</v>
      </c>
      <c r="T6243">
        <v>0</v>
      </c>
      <c r="X6243">
        <v>0</v>
      </c>
      <c r="Y6243">
        <v>500000000</v>
      </c>
      <c r="AA6243" t="s">
        <v>2029</v>
      </c>
    </row>
    <row r="6244" spans="1:27" ht="15" customHeight="1">
      <c r="A6244" s="962" t="s">
        <v>265</v>
      </c>
      <c r="B6244" t="s">
        <v>291</v>
      </c>
      <c r="C6244" t="s">
        <v>13</v>
      </c>
      <c r="D6244" t="s">
        <v>11</v>
      </c>
      <c r="E6244" t="s">
        <v>610</v>
      </c>
      <c r="F6244" t="s">
        <v>445</v>
      </c>
      <c r="R6244">
        <v>0</v>
      </c>
      <c r="S6244">
        <v>0</v>
      </c>
      <c r="T6244">
        <v>0</v>
      </c>
      <c r="X6244">
        <v>0</v>
      </c>
      <c r="Y6244">
        <v>500000000</v>
      </c>
      <c r="AA6244" t="s">
        <v>2029</v>
      </c>
    </row>
    <row r="6245" spans="1:27" ht="15" customHeight="1">
      <c r="A6245" s="962" t="s">
        <v>265</v>
      </c>
      <c r="B6245" t="s">
        <v>293</v>
      </c>
      <c r="C6245" t="s">
        <v>13</v>
      </c>
      <c r="D6245" t="s">
        <v>11</v>
      </c>
      <c r="E6245" t="s">
        <v>610</v>
      </c>
      <c r="F6245" t="s">
        <v>445</v>
      </c>
      <c r="R6245">
        <v>0</v>
      </c>
      <c r="S6245">
        <v>0</v>
      </c>
      <c r="T6245">
        <v>0</v>
      </c>
      <c r="X6245">
        <v>0</v>
      </c>
      <c r="Y6245">
        <v>500000000</v>
      </c>
      <c r="AA6245" t="s">
        <v>2029</v>
      </c>
    </row>
    <row r="6246" spans="1:27" ht="15" customHeight="1">
      <c r="A6246" s="962" t="s">
        <v>265</v>
      </c>
      <c r="B6246" t="s">
        <v>289</v>
      </c>
      <c r="C6246" t="s">
        <v>13</v>
      </c>
      <c r="D6246" t="s">
        <v>11</v>
      </c>
      <c r="E6246" t="s">
        <v>610</v>
      </c>
      <c r="F6246" t="s">
        <v>445</v>
      </c>
      <c r="R6246">
        <v>0</v>
      </c>
      <c r="S6246">
        <v>0</v>
      </c>
      <c r="T6246">
        <v>0</v>
      </c>
      <c r="X6246">
        <v>0</v>
      </c>
      <c r="Y6246">
        <v>500000000</v>
      </c>
      <c r="AA6246" t="s">
        <v>2029</v>
      </c>
    </row>
    <row r="6247" spans="1:27" ht="15" customHeight="1">
      <c r="A6247" s="962" t="s">
        <v>265</v>
      </c>
      <c r="B6247" t="s">
        <v>288</v>
      </c>
      <c r="C6247" t="s">
        <v>13</v>
      </c>
      <c r="D6247" t="s">
        <v>11</v>
      </c>
      <c r="E6247" t="s">
        <v>610</v>
      </c>
      <c r="F6247" t="s">
        <v>445</v>
      </c>
      <c r="R6247">
        <v>0</v>
      </c>
      <c r="S6247">
        <v>0</v>
      </c>
      <c r="T6247">
        <v>0</v>
      </c>
      <c r="X6247">
        <v>0</v>
      </c>
      <c r="Y6247">
        <v>500000000</v>
      </c>
      <c r="AA6247" t="s">
        <v>2029</v>
      </c>
    </row>
    <row r="6248" spans="1:27" ht="15" customHeight="1">
      <c r="A6248" s="962" t="s">
        <v>265</v>
      </c>
      <c r="B6248" t="s">
        <v>287</v>
      </c>
      <c r="C6248" t="s">
        <v>13</v>
      </c>
      <c r="D6248" t="s">
        <v>11</v>
      </c>
      <c r="E6248" t="s">
        <v>610</v>
      </c>
      <c r="F6248" t="s">
        <v>445</v>
      </c>
      <c r="R6248">
        <v>0</v>
      </c>
      <c r="S6248">
        <v>0</v>
      </c>
      <c r="T6248">
        <v>0</v>
      </c>
      <c r="X6248">
        <v>0</v>
      </c>
      <c r="Y6248">
        <v>500000000</v>
      </c>
      <c r="AA6248" t="s">
        <v>2029</v>
      </c>
    </row>
    <row r="6249" spans="1:27" ht="15" customHeight="1">
      <c r="A6249" s="962" t="s">
        <v>265</v>
      </c>
      <c r="B6249" t="s">
        <v>295</v>
      </c>
      <c r="C6249" t="s">
        <v>13</v>
      </c>
      <c r="D6249" t="s">
        <v>11</v>
      </c>
      <c r="E6249" t="s">
        <v>610</v>
      </c>
      <c r="F6249" t="s">
        <v>445</v>
      </c>
      <c r="R6249">
        <v>0</v>
      </c>
      <c r="S6249">
        <v>0</v>
      </c>
      <c r="T6249">
        <v>0</v>
      </c>
      <c r="X6249">
        <v>0</v>
      </c>
      <c r="Y6249">
        <v>500000000</v>
      </c>
      <c r="AA6249" t="s">
        <v>2029</v>
      </c>
    </row>
    <row r="6250" spans="1:27" ht="15" customHeight="1">
      <c r="A6250" s="962" t="s">
        <v>265</v>
      </c>
      <c r="B6250" t="s">
        <v>296</v>
      </c>
      <c r="C6250" t="s">
        <v>13</v>
      </c>
      <c r="D6250" t="s">
        <v>11</v>
      </c>
      <c r="E6250" t="s">
        <v>610</v>
      </c>
      <c r="F6250" t="s">
        <v>445</v>
      </c>
      <c r="R6250">
        <v>0</v>
      </c>
      <c r="S6250">
        <v>0</v>
      </c>
      <c r="T6250">
        <v>0</v>
      </c>
      <c r="X6250">
        <v>0</v>
      </c>
      <c r="Y6250">
        <v>500000000</v>
      </c>
      <c r="AA6250" t="s">
        <v>2029</v>
      </c>
    </row>
    <row r="6251" spans="1:27" ht="15" customHeight="1">
      <c r="A6251" s="962" t="s">
        <v>266</v>
      </c>
      <c r="B6251" t="s">
        <v>294</v>
      </c>
      <c r="C6251" t="s">
        <v>13</v>
      </c>
      <c r="D6251" t="s">
        <v>11</v>
      </c>
      <c r="E6251" t="s">
        <v>610</v>
      </c>
      <c r="F6251" t="s">
        <v>445</v>
      </c>
      <c r="R6251">
        <v>0</v>
      </c>
      <c r="S6251">
        <v>0</v>
      </c>
      <c r="T6251">
        <v>0</v>
      </c>
      <c r="X6251">
        <v>0</v>
      </c>
      <c r="Y6251">
        <v>500000000</v>
      </c>
      <c r="AA6251" t="s">
        <v>2029</v>
      </c>
    </row>
    <row r="6252" spans="1:27" ht="15" customHeight="1">
      <c r="A6252" s="962" t="s">
        <v>266</v>
      </c>
      <c r="B6252" t="s">
        <v>292</v>
      </c>
      <c r="C6252" t="s">
        <v>13</v>
      </c>
      <c r="D6252" t="s">
        <v>11</v>
      </c>
      <c r="E6252" t="s">
        <v>610</v>
      </c>
      <c r="F6252" t="s">
        <v>445</v>
      </c>
      <c r="R6252">
        <v>0</v>
      </c>
      <c r="S6252">
        <v>0</v>
      </c>
      <c r="T6252">
        <v>0</v>
      </c>
      <c r="X6252">
        <v>0</v>
      </c>
      <c r="Y6252">
        <v>500000000</v>
      </c>
      <c r="AA6252" t="s">
        <v>2029</v>
      </c>
    </row>
    <row r="6253" spans="1:27" ht="15" customHeight="1">
      <c r="A6253" s="962" t="s">
        <v>266</v>
      </c>
      <c r="B6253" t="s">
        <v>291</v>
      </c>
      <c r="C6253" t="s">
        <v>13</v>
      </c>
      <c r="D6253" t="s">
        <v>11</v>
      </c>
      <c r="E6253" t="s">
        <v>610</v>
      </c>
      <c r="F6253" t="s">
        <v>445</v>
      </c>
      <c r="R6253">
        <v>0</v>
      </c>
      <c r="S6253">
        <v>0</v>
      </c>
      <c r="T6253">
        <v>0</v>
      </c>
      <c r="X6253">
        <v>0</v>
      </c>
      <c r="Y6253">
        <v>500000000</v>
      </c>
      <c r="AA6253" t="s">
        <v>2029</v>
      </c>
    </row>
    <row r="6254" spans="1:27" ht="15" customHeight="1">
      <c r="A6254" s="962" t="s">
        <v>266</v>
      </c>
      <c r="B6254" t="s">
        <v>293</v>
      </c>
      <c r="C6254" t="s">
        <v>13</v>
      </c>
      <c r="D6254" t="s">
        <v>11</v>
      </c>
      <c r="E6254" t="s">
        <v>610</v>
      </c>
      <c r="F6254" t="s">
        <v>445</v>
      </c>
      <c r="R6254">
        <v>0</v>
      </c>
      <c r="S6254">
        <v>0</v>
      </c>
      <c r="T6254">
        <v>0</v>
      </c>
      <c r="X6254">
        <v>0</v>
      </c>
      <c r="Y6254">
        <v>500000000</v>
      </c>
      <c r="AA6254" t="s">
        <v>2029</v>
      </c>
    </row>
    <row r="6255" spans="1:27" ht="15" customHeight="1">
      <c r="A6255" s="962" t="s">
        <v>266</v>
      </c>
      <c r="B6255" t="s">
        <v>289</v>
      </c>
      <c r="C6255" t="s">
        <v>13</v>
      </c>
      <c r="D6255" t="s">
        <v>11</v>
      </c>
      <c r="E6255" t="s">
        <v>610</v>
      </c>
      <c r="F6255" t="s">
        <v>445</v>
      </c>
      <c r="R6255">
        <v>0</v>
      </c>
      <c r="S6255">
        <v>0</v>
      </c>
      <c r="T6255">
        <v>0</v>
      </c>
      <c r="X6255">
        <v>0</v>
      </c>
      <c r="Y6255">
        <v>500000000</v>
      </c>
      <c r="AA6255" t="s">
        <v>2029</v>
      </c>
    </row>
    <row r="6256" spans="1:27" ht="15" customHeight="1">
      <c r="A6256" s="962" t="s">
        <v>266</v>
      </c>
      <c r="B6256" t="s">
        <v>288</v>
      </c>
      <c r="C6256" t="s">
        <v>13</v>
      </c>
      <c r="D6256" t="s">
        <v>11</v>
      </c>
      <c r="E6256" t="s">
        <v>610</v>
      </c>
      <c r="F6256" t="s">
        <v>445</v>
      </c>
      <c r="R6256">
        <v>0</v>
      </c>
      <c r="S6256">
        <v>0</v>
      </c>
      <c r="T6256">
        <v>0</v>
      </c>
      <c r="X6256">
        <v>0</v>
      </c>
      <c r="Y6256">
        <v>500000000</v>
      </c>
      <c r="AA6256" t="s">
        <v>2029</v>
      </c>
    </row>
    <row r="6257" spans="1:27" ht="15" customHeight="1">
      <c r="A6257" s="962" t="s">
        <v>266</v>
      </c>
      <c r="B6257" t="s">
        <v>287</v>
      </c>
      <c r="C6257" t="s">
        <v>13</v>
      </c>
      <c r="D6257" t="s">
        <v>11</v>
      </c>
      <c r="E6257" t="s">
        <v>610</v>
      </c>
      <c r="F6257" t="s">
        <v>445</v>
      </c>
      <c r="R6257">
        <v>0</v>
      </c>
      <c r="S6257">
        <v>0</v>
      </c>
      <c r="T6257">
        <v>0</v>
      </c>
      <c r="X6257">
        <v>0</v>
      </c>
      <c r="Y6257">
        <v>500000000</v>
      </c>
      <c r="AA6257" t="s">
        <v>2029</v>
      </c>
    </row>
    <row r="6258" spans="1:27" ht="15" customHeight="1">
      <c r="A6258" s="962" t="s">
        <v>266</v>
      </c>
      <c r="B6258" t="s">
        <v>295</v>
      </c>
      <c r="C6258" t="s">
        <v>13</v>
      </c>
      <c r="D6258" t="s">
        <v>11</v>
      </c>
      <c r="E6258" t="s">
        <v>610</v>
      </c>
      <c r="F6258" t="s">
        <v>445</v>
      </c>
      <c r="R6258">
        <v>0</v>
      </c>
      <c r="S6258">
        <v>0</v>
      </c>
      <c r="T6258">
        <v>0</v>
      </c>
      <c r="X6258">
        <v>0</v>
      </c>
      <c r="Y6258">
        <v>500000000</v>
      </c>
      <c r="AA6258" t="s">
        <v>2029</v>
      </c>
    </row>
    <row r="6259" spans="1:27" ht="15" customHeight="1">
      <c r="A6259" s="962" t="s">
        <v>266</v>
      </c>
      <c r="B6259" t="s">
        <v>296</v>
      </c>
      <c r="C6259" t="s">
        <v>13</v>
      </c>
      <c r="D6259" t="s">
        <v>11</v>
      </c>
      <c r="E6259" t="s">
        <v>610</v>
      </c>
      <c r="F6259" t="s">
        <v>445</v>
      </c>
      <c r="R6259">
        <v>0</v>
      </c>
      <c r="S6259">
        <v>0</v>
      </c>
      <c r="T6259">
        <v>0</v>
      </c>
      <c r="X6259">
        <v>0</v>
      </c>
      <c r="Y6259">
        <v>500000000</v>
      </c>
      <c r="AA6259" t="s">
        <v>2029</v>
      </c>
    </row>
    <row r="6260" spans="1:27" ht="15" customHeight="1">
      <c r="A6260" s="962" t="s">
        <v>267</v>
      </c>
      <c r="B6260" t="s">
        <v>296</v>
      </c>
      <c r="C6260" t="s">
        <v>13</v>
      </c>
      <c r="D6260" t="s">
        <v>11</v>
      </c>
      <c r="E6260" t="s">
        <v>610</v>
      </c>
      <c r="F6260" t="s">
        <v>445</v>
      </c>
      <c r="R6260">
        <v>0</v>
      </c>
      <c r="S6260">
        <v>0</v>
      </c>
      <c r="T6260">
        <v>0</v>
      </c>
      <c r="X6260">
        <v>0</v>
      </c>
      <c r="Y6260">
        <v>500000000</v>
      </c>
      <c r="AA6260" t="s">
        <v>2029</v>
      </c>
    </row>
    <row r="6261" spans="1:27" ht="15" customHeight="1">
      <c r="A6261" s="962" t="s">
        <v>267</v>
      </c>
      <c r="B6261" t="s">
        <v>289</v>
      </c>
      <c r="C6261" t="s">
        <v>13</v>
      </c>
      <c r="D6261" t="s">
        <v>11</v>
      </c>
      <c r="E6261" t="s">
        <v>610</v>
      </c>
      <c r="F6261" t="s">
        <v>445</v>
      </c>
      <c r="R6261">
        <v>0</v>
      </c>
      <c r="S6261">
        <v>0</v>
      </c>
      <c r="T6261">
        <v>0</v>
      </c>
      <c r="X6261">
        <v>0</v>
      </c>
      <c r="Y6261">
        <v>500000000</v>
      </c>
      <c r="AA6261" t="s">
        <v>2029</v>
      </c>
    </row>
    <row r="6262" spans="1:27" ht="15" customHeight="1">
      <c r="A6262" s="962" t="s">
        <v>267</v>
      </c>
      <c r="B6262" t="s">
        <v>288</v>
      </c>
      <c r="C6262" t="s">
        <v>13</v>
      </c>
      <c r="D6262" t="s">
        <v>11</v>
      </c>
      <c r="E6262" t="s">
        <v>610</v>
      </c>
      <c r="F6262" t="s">
        <v>445</v>
      </c>
      <c r="R6262">
        <v>0</v>
      </c>
      <c r="S6262">
        <v>0</v>
      </c>
      <c r="T6262">
        <v>0</v>
      </c>
      <c r="X6262">
        <v>0</v>
      </c>
      <c r="Y6262">
        <v>500000000</v>
      </c>
      <c r="AA6262" t="s">
        <v>2029</v>
      </c>
    </row>
    <row r="6263" spans="1:27" ht="15" customHeight="1">
      <c r="A6263" s="962" t="s">
        <v>267</v>
      </c>
      <c r="B6263" t="s">
        <v>287</v>
      </c>
      <c r="C6263" t="s">
        <v>13</v>
      </c>
      <c r="D6263" t="s">
        <v>11</v>
      </c>
      <c r="E6263" t="s">
        <v>610</v>
      </c>
      <c r="F6263" t="s">
        <v>445</v>
      </c>
      <c r="R6263">
        <v>0</v>
      </c>
      <c r="S6263">
        <v>0</v>
      </c>
      <c r="T6263">
        <v>0</v>
      </c>
      <c r="X6263">
        <v>0</v>
      </c>
      <c r="Y6263">
        <v>500000000</v>
      </c>
      <c r="AA6263" t="s">
        <v>2029</v>
      </c>
    </row>
    <row r="6264" spans="1:27" ht="15" customHeight="1">
      <c r="A6264" s="962" t="s">
        <v>268</v>
      </c>
      <c r="B6264" t="s">
        <v>296</v>
      </c>
      <c r="C6264" t="s">
        <v>13</v>
      </c>
      <c r="D6264" t="s">
        <v>11</v>
      </c>
      <c r="E6264" t="s">
        <v>610</v>
      </c>
      <c r="F6264" t="s">
        <v>445</v>
      </c>
      <c r="R6264">
        <v>0</v>
      </c>
      <c r="S6264">
        <v>0</v>
      </c>
      <c r="T6264">
        <v>0</v>
      </c>
      <c r="X6264">
        <v>0</v>
      </c>
      <c r="Y6264">
        <v>500000000</v>
      </c>
      <c r="AA6264" t="s">
        <v>2029</v>
      </c>
    </row>
    <row r="6265" spans="1:27" ht="15" customHeight="1">
      <c r="A6265" s="962" t="s">
        <v>268</v>
      </c>
      <c r="B6265" t="s">
        <v>289</v>
      </c>
      <c r="C6265" t="s">
        <v>13</v>
      </c>
      <c r="D6265" t="s">
        <v>11</v>
      </c>
      <c r="E6265" t="s">
        <v>610</v>
      </c>
      <c r="F6265" t="s">
        <v>445</v>
      </c>
      <c r="R6265">
        <v>0</v>
      </c>
      <c r="S6265">
        <v>0</v>
      </c>
      <c r="T6265">
        <v>0</v>
      </c>
      <c r="X6265">
        <v>0</v>
      </c>
      <c r="Y6265">
        <v>500000000</v>
      </c>
      <c r="AA6265" t="s">
        <v>2029</v>
      </c>
    </row>
    <row r="6266" spans="1:27" ht="15" customHeight="1">
      <c r="A6266" s="962" t="s">
        <v>268</v>
      </c>
      <c r="B6266" t="s">
        <v>288</v>
      </c>
      <c r="C6266" t="s">
        <v>13</v>
      </c>
      <c r="D6266" t="s">
        <v>11</v>
      </c>
      <c r="E6266" t="s">
        <v>610</v>
      </c>
      <c r="F6266" t="s">
        <v>445</v>
      </c>
      <c r="R6266">
        <v>0</v>
      </c>
      <c r="S6266">
        <v>0</v>
      </c>
      <c r="T6266">
        <v>0</v>
      </c>
      <c r="X6266">
        <v>0</v>
      </c>
      <c r="Y6266">
        <v>500000000</v>
      </c>
      <c r="AA6266" t="s">
        <v>2029</v>
      </c>
    </row>
    <row r="6267" spans="1:27" ht="15" customHeight="1">
      <c r="A6267" s="962" t="s">
        <v>268</v>
      </c>
      <c r="B6267" t="s">
        <v>287</v>
      </c>
      <c r="C6267" t="s">
        <v>13</v>
      </c>
      <c r="D6267" t="s">
        <v>11</v>
      </c>
      <c r="E6267" t="s">
        <v>610</v>
      </c>
      <c r="F6267" t="s">
        <v>445</v>
      </c>
      <c r="R6267">
        <v>0</v>
      </c>
      <c r="S6267">
        <v>0</v>
      </c>
      <c r="T6267">
        <v>0</v>
      </c>
      <c r="X6267">
        <v>0</v>
      </c>
      <c r="Y6267">
        <v>500000000</v>
      </c>
      <c r="AA6267" t="s">
        <v>2029</v>
      </c>
    </row>
    <row r="6268" spans="1:27" ht="15" customHeight="1">
      <c r="A6268" s="962" t="s">
        <v>269</v>
      </c>
      <c r="B6268" t="s">
        <v>296</v>
      </c>
      <c r="C6268" t="s">
        <v>13</v>
      </c>
      <c r="D6268" t="s">
        <v>11</v>
      </c>
      <c r="E6268" t="s">
        <v>610</v>
      </c>
      <c r="F6268" t="s">
        <v>445</v>
      </c>
      <c r="R6268">
        <v>0</v>
      </c>
      <c r="S6268">
        <v>0</v>
      </c>
      <c r="T6268">
        <v>0</v>
      </c>
      <c r="X6268">
        <v>0</v>
      </c>
      <c r="Y6268">
        <v>500000000</v>
      </c>
      <c r="AA6268" t="s">
        <v>2029</v>
      </c>
    </row>
    <row r="6269" spans="1:27" ht="15" customHeight="1">
      <c r="A6269" s="962" t="s">
        <v>269</v>
      </c>
      <c r="B6269" t="s">
        <v>289</v>
      </c>
      <c r="C6269" t="s">
        <v>13</v>
      </c>
      <c r="D6269" t="s">
        <v>11</v>
      </c>
      <c r="E6269" t="s">
        <v>610</v>
      </c>
      <c r="F6269" t="s">
        <v>445</v>
      </c>
      <c r="R6269">
        <v>0</v>
      </c>
      <c r="S6269">
        <v>0</v>
      </c>
      <c r="T6269">
        <v>0</v>
      </c>
      <c r="X6269">
        <v>0</v>
      </c>
      <c r="Y6269">
        <v>500000000</v>
      </c>
      <c r="AA6269" t="s">
        <v>2029</v>
      </c>
    </row>
    <row r="6270" spans="1:27" ht="15" customHeight="1">
      <c r="A6270" s="962" t="s">
        <v>269</v>
      </c>
      <c r="B6270" t="s">
        <v>288</v>
      </c>
      <c r="C6270" t="s">
        <v>13</v>
      </c>
      <c r="D6270" t="s">
        <v>11</v>
      </c>
      <c r="E6270" t="s">
        <v>610</v>
      </c>
      <c r="F6270" t="s">
        <v>445</v>
      </c>
      <c r="R6270">
        <v>0</v>
      </c>
      <c r="S6270">
        <v>0</v>
      </c>
      <c r="T6270">
        <v>0</v>
      </c>
      <c r="X6270">
        <v>0</v>
      </c>
      <c r="Y6270">
        <v>500000000</v>
      </c>
      <c r="AA6270" t="s">
        <v>2029</v>
      </c>
    </row>
    <row r="6271" spans="1:27" ht="15" customHeight="1">
      <c r="A6271" s="962" t="s">
        <v>269</v>
      </c>
      <c r="B6271" t="s">
        <v>287</v>
      </c>
      <c r="C6271" t="s">
        <v>13</v>
      </c>
      <c r="D6271" t="s">
        <v>11</v>
      </c>
      <c r="E6271" t="s">
        <v>610</v>
      </c>
      <c r="F6271" t="s">
        <v>445</v>
      </c>
      <c r="R6271">
        <v>0</v>
      </c>
      <c r="S6271">
        <v>0</v>
      </c>
      <c r="T6271">
        <v>0</v>
      </c>
      <c r="X6271">
        <v>0</v>
      </c>
      <c r="Y6271">
        <v>500000000</v>
      </c>
      <c r="AA6271" t="s">
        <v>2029</v>
      </c>
    </row>
    <row r="6272" spans="1:27" ht="15" customHeight="1">
      <c r="A6272" s="962" t="s">
        <v>270</v>
      </c>
      <c r="B6272" t="s">
        <v>296</v>
      </c>
      <c r="C6272" t="s">
        <v>13</v>
      </c>
      <c r="D6272" t="s">
        <v>11</v>
      </c>
      <c r="E6272" t="s">
        <v>610</v>
      </c>
      <c r="F6272" t="s">
        <v>445</v>
      </c>
      <c r="O6272" t="s">
        <v>882</v>
      </c>
      <c r="P6272" t="s">
        <v>2005</v>
      </c>
      <c r="Q6272" t="s">
        <v>2006</v>
      </c>
      <c r="R6272">
        <v>7.69</v>
      </c>
      <c r="X6272">
        <v>0</v>
      </c>
      <c r="Y6272">
        <v>500000000</v>
      </c>
      <c r="AA6272" t="s">
        <v>2025</v>
      </c>
    </row>
    <row r="6273" spans="1:27" ht="15" customHeight="1">
      <c r="A6273" s="962" t="s">
        <v>270</v>
      </c>
      <c r="B6273" t="s">
        <v>289</v>
      </c>
      <c r="C6273" t="s">
        <v>13</v>
      </c>
      <c r="D6273" t="s">
        <v>11</v>
      </c>
      <c r="E6273" t="s">
        <v>610</v>
      </c>
      <c r="F6273" t="s">
        <v>445</v>
      </c>
      <c r="R6273">
        <v>7.69</v>
      </c>
      <c r="X6273">
        <v>0</v>
      </c>
      <c r="Y6273">
        <v>500000000</v>
      </c>
      <c r="AA6273" t="s">
        <v>2025</v>
      </c>
    </row>
    <row r="6274" spans="1:27" ht="15" customHeight="1">
      <c r="A6274" s="962" t="s">
        <v>270</v>
      </c>
      <c r="B6274" t="s">
        <v>288</v>
      </c>
      <c r="C6274" t="s">
        <v>13</v>
      </c>
      <c r="D6274" t="s">
        <v>11</v>
      </c>
      <c r="E6274" t="s">
        <v>610</v>
      </c>
      <c r="F6274" t="s">
        <v>445</v>
      </c>
      <c r="R6274">
        <v>7.69</v>
      </c>
      <c r="X6274">
        <v>0</v>
      </c>
      <c r="Y6274">
        <v>500000000</v>
      </c>
      <c r="AA6274" t="s">
        <v>2025</v>
      </c>
    </row>
    <row r="6275" spans="1:27" ht="15" customHeight="1">
      <c r="A6275" s="962" t="s">
        <v>270</v>
      </c>
      <c r="B6275" t="s">
        <v>287</v>
      </c>
      <c r="C6275" t="s">
        <v>13</v>
      </c>
      <c r="D6275" t="s">
        <v>11</v>
      </c>
      <c r="E6275" t="s">
        <v>610</v>
      </c>
      <c r="F6275" t="s">
        <v>445</v>
      </c>
      <c r="R6275">
        <v>7.69</v>
      </c>
      <c r="X6275">
        <v>0</v>
      </c>
      <c r="Y6275">
        <v>500000000</v>
      </c>
      <c r="AA6275" t="s">
        <v>2025</v>
      </c>
    </row>
    <row r="6276" spans="1:27" ht="15" customHeight="1">
      <c r="A6276" s="962" t="s">
        <v>271</v>
      </c>
      <c r="B6276" t="s">
        <v>297</v>
      </c>
      <c r="C6276" t="s">
        <v>13</v>
      </c>
      <c r="D6276" t="s">
        <v>11</v>
      </c>
      <c r="E6276" t="s">
        <v>610</v>
      </c>
      <c r="F6276" t="s">
        <v>445</v>
      </c>
      <c r="O6276" t="s">
        <v>882</v>
      </c>
      <c r="P6276" t="s">
        <v>2005</v>
      </c>
      <c r="Q6276" t="s">
        <v>2006</v>
      </c>
      <c r="R6276">
        <v>2.31</v>
      </c>
      <c r="X6276">
        <v>0</v>
      </c>
      <c r="Y6276">
        <v>500000000</v>
      </c>
      <c r="AA6276" t="s">
        <v>2025</v>
      </c>
    </row>
    <row r="6277" spans="1:27" ht="15" customHeight="1">
      <c r="A6277" s="962" t="s">
        <v>271</v>
      </c>
      <c r="B6277" t="s">
        <v>288</v>
      </c>
      <c r="C6277" t="s">
        <v>13</v>
      </c>
      <c r="D6277" t="s">
        <v>11</v>
      </c>
      <c r="E6277" t="s">
        <v>610</v>
      </c>
      <c r="F6277" t="s">
        <v>445</v>
      </c>
      <c r="R6277">
        <v>2.31</v>
      </c>
      <c r="X6277">
        <v>0</v>
      </c>
      <c r="Y6277">
        <v>500000000</v>
      </c>
      <c r="AA6277" t="s">
        <v>2025</v>
      </c>
    </row>
    <row r="6278" spans="1:27" ht="15" customHeight="1">
      <c r="A6278" s="962" t="s">
        <v>271</v>
      </c>
      <c r="B6278" t="s">
        <v>287</v>
      </c>
      <c r="C6278" t="s">
        <v>13</v>
      </c>
      <c r="D6278" t="s">
        <v>11</v>
      </c>
      <c r="E6278" t="s">
        <v>610</v>
      </c>
      <c r="F6278" t="s">
        <v>445</v>
      </c>
      <c r="R6278">
        <v>2.31</v>
      </c>
      <c r="X6278">
        <v>0</v>
      </c>
      <c r="Y6278">
        <v>500000000</v>
      </c>
      <c r="AA6278" t="s">
        <v>2025</v>
      </c>
    </row>
    <row r="6279" spans="1:27" ht="15" customHeight="1">
      <c r="A6279" s="962" t="s">
        <v>271</v>
      </c>
      <c r="B6279" t="s">
        <v>299</v>
      </c>
      <c r="C6279" t="s">
        <v>13</v>
      </c>
      <c r="D6279" t="s">
        <v>11</v>
      </c>
      <c r="E6279" t="s">
        <v>610</v>
      </c>
      <c r="F6279" t="s">
        <v>445</v>
      </c>
      <c r="R6279">
        <v>0.53</v>
      </c>
      <c r="S6279">
        <v>0</v>
      </c>
      <c r="T6279">
        <v>2.31</v>
      </c>
      <c r="X6279">
        <v>0</v>
      </c>
      <c r="Y6279">
        <v>500000000</v>
      </c>
      <c r="AA6279" t="s">
        <v>2029</v>
      </c>
    </row>
    <row r="6280" spans="1:27" ht="15" customHeight="1">
      <c r="A6280" s="962" t="s">
        <v>271</v>
      </c>
      <c r="B6280" t="s">
        <v>301</v>
      </c>
      <c r="C6280" t="s">
        <v>13</v>
      </c>
      <c r="D6280" t="s">
        <v>11</v>
      </c>
      <c r="E6280" t="s">
        <v>610</v>
      </c>
      <c r="F6280" t="s">
        <v>445</v>
      </c>
      <c r="R6280">
        <v>0.18</v>
      </c>
      <c r="S6280">
        <v>0</v>
      </c>
      <c r="T6280">
        <v>2.31</v>
      </c>
      <c r="X6280">
        <v>0</v>
      </c>
      <c r="Y6280">
        <v>500000000</v>
      </c>
      <c r="AA6280" t="s">
        <v>2029</v>
      </c>
    </row>
    <row r="6281" spans="1:27" ht="15" customHeight="1">
      <c r="A6281" s="962" t="s">
        <v>271</v>
      </c>
      <c r="B6281" t="s">
        <v>302</v>
      </c>
      <c r="C6281" t="s">
        <v>13</v>
      </c>
      <c r="D6281" t="s">
        <v>11</v>
      </c>
      <c r="E6281" t="s">
        <v>610</v>
      </c>
      <c r="F6281" t="s">
        <v>445</v>
      </c>
      <c r="R6281">
        <v>0.18</v>
      </c>
      <c r="S6281">
        <v>0</v>
      </c>
      <c r="T6281">
        <v>2.31</v>
      </c>
      <c r="X6281">
        <v>0</v>
      </c>
      <c r="Y6281">
        <v>500000000</v>
      </c>
      <c r="AA6281" t="s">
        <v>2029</v>
      </c>
    </row>
    <row r="6282" spans="1:27" ht="15" customHeight="1">
      <c r="A6282" s="962" t="s">
        <v>271</v>
      </c>
      <c r="B6282" t="s">
        <v>303</v>
      </c>
      <c r="C6282" t="s">
        <v>13</v>
      </c>
      <c r="D6282" t="s">
        <v>11</v>
      </c>
      <c r="E6282" t="s">
        <v>610</v>
      </c>
      <c r="F6282" t="s">
        <v>445</v>
      </c>
      <c r="R6282">
        <v>1.42</v>
      </c>
      <c r="S6282">
        <v>0</v>
      </c>
      <c r="T6282">
        <v>2.31</v>
      </c>
      <c r="X6282">
        <v>0</v>
      </c>
      <c r="Y6282">
        <v>500000000</v>
      </c>
      <c r="AA6282" t="s">
        <v>2029</v>
      </c>
    </row>
    <row r="6283" spans="1:27" ht="15" customHeight="1">
      <c r="A6283" s="962" t="s">
        <v>271</v>
      </c>
      <c r="B6283" t="s">
        <v>298</v>
      </c>
      <c r="C6283" t="s">
        <v>13</v>
      </c>
      <c r="D6283" t="s">
        <v>11</v>
      </c>
      <c r="E6283" t="s">
        <v>610</v>
      </c>
      <c r="F6283" t="s">
        <v>445</v>
      </c>
      <c r="R6283">
        <v>0.89</v>
      </c>
      <c r="S6283">
        <v>0</v>
      </c>
      <c r="T6283">
        <v>2.31</v>
      </c>
      <c r="X6283">
        <v>0</v>
      </c>
      <c r="Y6283">
        <v>500000000</v>
      </c>
      <c r="AA6283" t="s">
        <v>2029</v>
      </c>
    </row>
    <row r="6284" spans="1:27" ht="15" customHeight="1">
      <c r="A6284" s="962" t="s">
        <v>271</v>
      </c>
      <c r="B6284" t="s">
        <v>300</v>
      </c>
      <c r="C6284" t="s">
        <v>13</v>
      </c>
      <c r="D6284" t="s">
        <v>11</v>
      </c>
      <c r="E6284" t="s">
        <v>610</v>
      </c>
      <c r="F6284" t="s">
        <v>445</v>
      </c>
      <c r="R6284">
        <v>0.36</v>
      </c>
      <c r="S6284">
        <v>0</v>
      </c>
      <c r="T6284">
        <v>2.31</v>
      </c>
      <c r="X6284">
        <v>0</v>
      </c>
      <c r="Y6284">
        <v>500000000</v>
      </c>
      <c r="AA6284" t="s">
        <v>2029</v>
      </c>
    </row>
    <row r="6285" spans="1:27" ht="15" customHeight="1">
      <c r="A6285" s="962" t="s">
        <v>272</v>
      </c>
      <c r="B6285" t="s">
        <v>296</v>
      </c>
      <c r="C6285" t="s">
        <v>13</v>
      </c>
      <c r="D6285" t="s">
        <v>11</v>
      </c>
      <c r="E6285" t="s">
        <v>610</v>
      </c>
      <c r="F6285" t="s">
        <v>445</v>
      </c>
      <c r="R6285">
        <v>0</v>
      </c>
      <c r="S6285">
        <v>0</v>
      </c>
      <c r="T6285">
        <v>0</v>
      </c>
      <c r="X6285">
        <v>0</v>
      </c>
      <c r="Y6285">
        <v>500000000</v>
      </c>
      <c r="AA6285" t="s">
        <v>2029</v>
      </c>
    </row>
    <row r="6286" spans="1:27" ht="15" customHeight="1">
      <c r="A6286" s="962" t="s">
        <v>272</v>
      </c>
      <c r="B6286" t="s">
        <v>289</v>
      </c>
      <c r="C6286" t="s">
        <v>13</v>
      </c>
      <c r="D6286" t="s">
        <v>11</v>
      </c>
      <c r="E6286" t="s">
        <v>610</v>
      </c>
      <c r="F6286" t="s">
        <v>445</v>
      </c>
      <c r="R6286">
        <v>0</v>
      </c>
      <c r="S6286">
        <v>0</v>
      </c>
      <c r="T6286">
        <v>0</v>
      </c>
      <c r="X6286">
        <v>0</v>
      </c>
      <c r="Y6286">
        <v>500000000</v>
      </c>
      <c r="AA6286" t="s">
        <v>2029</v>
      </c>
    </row>
    <row r="6287" spans="1:27" ht="15" customHeight="1">
      <c r="A6287" s="962" t="s">
        <v>272</v>
      </c>
      <c r="B6287" t="s">
        <v>288</v>
      </c>
      <c r="C6287" t="s">
        <v>13</v>
      </c>
      <c r="D6287" t="s">
        <v>11</v>
      </c>
      <c r="E6287" t="s">
        <v>610</v>
      </c>
      <c r="F6287" t="s">
        <v>445</v>
      </c>
      <c r="R6287">
        <v>0</v>
      </c>
      <c r="S6287">
        <v>0</v>
      </c>
      <c r="T6287">
        <v>0</v>
      </c>
      <c r="X6287">
        <v>0</v>
      </c>
      <c r="Y6287">
        <v>500000000</v>
      </c>
      <c r="AA6287" t="s">
        <v>2029</v>
      </c>
    </row>
    <row r="6288" spans="1:27" ht="15" customHeight="1">
      <c r="A6288" s="962" t="s">
        <v>272</v>
      </c>
      <c r="B6288" t="s">
        <v>287</v>
      </c>
      <c r="C6288" t="s">
        <v>13</v>
      </c>
      <c r="D6288" t="s">
        <v>11</v>
      </c>
      <c r="E6288" t="s">
        <v>610</v>
      </c>
      <c r="F6288" t="s">
        <v>445</v>
      </c>
      <c r="R6288">
        <v>0</v>
      </c>
      <c r="S6288">
        <v>0</v>
      </c>
      <c r="T6288">
        <v>0</v>
      </c>
      <c r="X6288">
        <v>0</v>
      </c>
      <c r="Y6288">
        <v>500000000</v>
      </c>
      <c r="AA6288" t="s">
        <v>2029</v>
      </c>
    </row>
    <row r="6289" spans="1:27" ht="15" customHeight="1">
      <c r="A6289" s="962" t="s">
        <v>273</v>
      </c>
      <c r="B6289" t="s">
        <v>296</v>
      </c>
      <c r="C6289" t="s">
        <v>13</v>
      </c>
      <c r="D6289" t="s">
        <v>11</v>
      </c>
      <c r="E6289" t="s">
        <v>610</v>
      </c>
      <c r="F6289" t="s">
        <v>445</v>
      </c>
      <c r="R6289">
        <v>0</v>
      </c>
      <c r="S6289">
        <v>0</v>
      </c>
      <c r="T6289">
        <v>0</v>
      </c>
      <c r="X6289">
        <v>0</v>
      </c>
      <c r="Y6289">
        <v>500000000</v>
      </c>
      <c r="AA6289" t="s">
        <v>2029</v>
      </c>
    </row>
    <row r="6290" spans="1:27" ht="15" customHeight="1">
      <c r="A6290" s="962" t="s">
        <v>273</v>
      </c>
      <c r="B6290" t="s">
        <v>289</v>
      </c>
      <c r="C6290" t="s">
        <v>13</v>
      </c>
      <c r="D6290" t="s">
        <v>11</v>
      </c>
      <c r="E6290" t="s">
        <v>610</v>
      </c>
      <c r="F6290" t="s">
        <v>445</v>
      </c>
      <c r="R6290">
        <v>0</v>
      </c>
      <c r="S6290">
        <v>0</v>
      </c>
      <c r="T6290">
        <v>0</v>
      </c>
      <c r="X6290">
        <v>0</v>
      </c>
      <c r="Y6290">
        <v>500000000</v>
      </c>
      <c r="AA6290" t="s">
        <v>2029</v>
      </c>
    </row>
    <row r="6291" spans="1:27" ht="15" customHeight="1">
      <c r="A6291" s="962" t="s">
        <v>273</v>
      </c>
      <c r="B6291" t="s">
        <v>288</v>
      </c>
      <c r="C6291" t="s">
        <v>13</v>
      </c>
      <c r="D6291" t="s">
        <v>11</v>
      </c>
      <c r="E6291" t="s">
        <v>610</v>
      </c>
      <c r="F6291" t="s">
        <v>445</v>
      </c>
      <c r="R6291">
        <v>0</v>
      </c>
      <c r="S6291">
        <v>0</v>
      </c>
      <c r="T6291">
        <v>0</v>
      </c>
      <c r="X6291">
        <v>0</v>
      </c>
      <c r="Y6291">
        <v>500000000</v>
      </c>
      <c r="AA6291" t="s">
        <v>2029</v>
      </c>
    </row>
    <row r="6292" spans="1:27" ht="15" customHeight="1">
      <c r="A6292" s="962" t="s">
        <v>273</v>
      </c>
      <c r="B6292" t="s">
        <v>287</v>
      </c>
      <c r="C6292" t="s">
        <v>13</v>
      </c>
      <c r="D6292" t="s">
        <v>11</v>
      </c>
      <c r="E6292" t="s">
        <v>610</v>
      </c>
      <c r="F6292" t="s">
        <v>445</v>
      </c>
      <c r="R6292">
        <v>0</v>
      </c>
      <c r="S6292">
        <v>0</v>
      </c>
      <c r="T6292">
        <v>0</v>
      </c>
      <c r="X6292">
        <v>0</v>
      </c>
      <c r="Y6292">
        <v>500000000</v>
      </c>
      <c r="AA6292" t="s">
        <v>2029</v>
      </c>
    </row>
    <row r="6293" spans="1:27" ht="15" customHeight="1">
      <c r="A6293" s="962" t="s">
        <v>274</v>
      </c>
      <c r="B6293" t="s">
        <v>283</v>
      </c>
      <c r="C6293" t="s">
        <v>13</v>
      </c>
      <c r="D6293" t="s">
        <v>11</v>
      </c>
      <c r="E6293" t="s">
        <v>610</v>
      </c>
      <c r="F6293" t="s">
        <v>445</v>
      </c>
      <c r="R6293">
        <v>0</v>
      </c>
      <c r="U6293">
        <v>0</v>
      </c>
      <c r="V6293">
        <v>0</v>
      </c>
      <c r="X6293">
        <v>0</v>
      </c>
      <c r="Y6293">
        <v>500000000</v>
      </c>
      <c r="Z6293">
        <v>0</v>
      </c>
      <c r="AA6293" t="s">
        <v>2028</v>
      </c>
    </row>
    <row r="6294" spans="1:27" ht="15" customHeight="1">
      <c r="A6294" s="962" t="s">
        <v>277</v>
      </c>
      <c r="B6294" t="s">
        <v>246</v>
      </c>
      <c r="C6294" t="s">
        <v>13</v>
      </c>
      <c r="D6294" t="s">
        <v>11</v>
      </c>
      <c r="E6294" t="s">
        <v>610</v>
      </c>
      <c r="F6294" t="s">
        <v>445</v>
      </c>
      <c r="R6294">
        <v>0</v>
      </c>
      <c r="S6294">
        <v>0</v>
      </c>
      <c r="T6294">
        <v>500000000</v>
      </c>
      <c r="X6294">
        <v>0</v>
      </c>
      <c r="Y6294">
        <v>500000000</v>
      </c>
      <c r="AA6294" t="s">
        <v>2027</v>
      </c>
    </row>
    <row r="6295" spans="1:27" ht="15" customHeight="1">
      <c r="A6295" s="962" t="s">
        <v>277</v>
      </c>
      <c r="B6295" t="s">
        <v>244</v>
      </c>
      <c r="C6295" t="s">
        <v>13</v>
      </c>
      <c r="D6295" t="s">
        <v>11</v>
      </c>
      <c r="E6295" t="s">
        <v>610</v>
      </c>
      <c r="F6295" t="s">
        <v>445</v>
      </c>
      <c r="G6295" t="s">
        <v>682</v>
      </c>
      <c r="I6295" t="s">
        <v>332</v>
      </c>
      <c r="K6295" t="s">
        <v>333</v>
      </c>
      <c r="L6295" t="s">
        <v>277</v>
      </c>
      <c r="M6295" t="s">
        <v>54</v>
      </c>
      <c r="O6295" t="s">
        <v>365</v>
      </c>
      <c r="P6295" t="s">
        <v>336</v>
      </c>
      <c r="Q6295" t="s">
        <v>337</v>
      </c>
      <c r="R6295">
        <v>216</v>
      </c>
      <c r="U6295">
        <v>216.32</v>
      </c>
      <c r="V6295">
        <v>10.82</v>
      </c>
      <c r="W6295">
        <v>0.1</v>
      </c>
      <c r="X6295">
        <v>0</v>
      </c>
      <c r="Y6295">
        <v>500000000</v>
      </c>
      <c r="Z6295">
        <v>0</v>
      </c>
      <c r="AA6295" t="s">
        <v>2026</v>
      </c>
    </row>
    <row r="6296" spans="1:27" ht="15" customHeight="1">
      <c r="A6296" s="962" t="s">
        <v>278</v>
      </c>
      <c r="B6296" t="s">
        <v>252</v>
      </c>
      <c r="C6296" t="s">
        <v>13</v>
      </c>
      <c r="D6296" t="s">
        <v>11</v>
      </c>
      <c r="E6296" t="s">
        <v>610</v>
      </c>
      <c r="F6296" t="s">
        <v>445</v>
      </c>
      <c r="J6296" t="s">
        <v>340</v>
      </c>
      <c r="L6296" t="s">
        <v>252</v>
      </c>
      <c r="R6296">
        <v>0</v>
      </c>
      <c r="U6296">
        <v>0</v>
      </c>
      <c r="V6296">
        <v>0</v>
      </c>
      <c r="X6296">
        <v>0</v>
      </c>
      <c r="Y6296">
        <v>500000000</v>
      </c>
      <c r="Z6296">
        <v>0</v>
      </c>
      <c r="AA6296" t="s">
        <v>2026</v>
      </c>
    </row>
    <row r="6297" spans="1:27" ht="15" customHeight="1">
      <c r="A6297" s="962" t="s">
        <v>278</v>
      </c>
      <c r="B6297" t="s">
        <v>247</v>
      </c>
      <c r="C6297" t="s">
        <v>13</v>
      </c>
      <c r="D6297" t="s">
        <v>11</v>
      </c>
      <c r="E6297" t="s">
        <v>610</v>
      </c>
      <c r="F6297" t="s">
        <v>445</v>
      </c>
      <c r="G6297" t="s">
        <v>683</v>
      </c>
      <c r="I6297" t="s">
        <v>332</v>
      </c>
      <c r="K6297" t="s">
        <v>333</v>
      </c>
      <c r="L6297" t="s">
        <v>367</v>
      </c>
      <c r="M6297" t="s">
        <v>54</v>
      </c>
      <c r="O6297" t="s">
        <v>361</v>
      </c>
      <c r="P6297" t="s">
        <v>336</v>
      </c>
      <c r="Q6297" t="s">
        <v>337</v>
      </c>
      <c r="R6297">
        <v>70</v>
      </c>
      <c r="U6297">
        <v>70.02</v>
      </c>
      <c r="V6297">
        <v>3.5</v>
      </c>
      <c r="W6297">
        <v>0.1</v>
      </c>
      <c r="X6297">
        <v>0</v>
      </c>
      <c r="Y6297">
        <v>500000000</v>
      </c>
      <c r="Z6297">
        <v>0</v>
      </c>
      <c r="AA6297" t="s">
        <v>2026</v>
      </c>
    </row>
    <row r="6298" spans="1:27" ht="15" customHeight="1">
      <c r="A6298" s="962" t="s">
        <v>278</v>
      </c>
      <c r="B6298" t="s">
        <v>251</v>
      </c>
      <c r="C6298" t="s">
        <v>13</v>
      </c>
      <c r="D6298" t="s">
        <v>11</v>
      </c>
      <c r="E6298" t="s">
        <v>610</v>
      </c>
      <c r="F6298" t="s">
        <v>445</v>
      </c>
      <c r="R6298">
        <v>0</v>
      </c>
      <c r="X6298">
        <v>0</v>
      </c>
      <c r="Y6298">
        <v>500000000</v>
      </c>
      <c r="AA6298" t="s">
        <v>2025</v>
      </c>
    </row>
    <row r="6299" spans="1:27" ht="15" customHeight="1">
      <c r="A6299" s="962" t="s">
        <v>279</v>
      </c>
      <c r="B6299" t="s">
        <v>254</v>
      </c>
      <c r="C6299" t="s">
        <v>13</v>
      </c>
      <c r="D6299" t="s">
        <v>11</v>
      </c>
      <c r="E6299" t="s">
        <v>610</v>
      </c>
      <c r="F6299" t="s">
        <v>445</v>
      </c>
      <c r="O6299" t="s">
        <v>361</v>
      </c>
      <c r="P6299" t="s">
        <v>868</v>
      </c>
      <c r="Q6299" t="s">
        <v>869</v>
      </c>
      <c r="R6299">
        <v>140</v>
      </c>
      <c r="X6299">
        <v>0</v>
      </c>
      <c r="Y6299">
        <v>500000000</v>
      </c>
      <c r="AA6299" t="s">
        <v>2025</v>
      </c>
    </row>
    <row r="6300" spans="1:27" ht="15" customHeight="1">
      <c r="A6300" s="962" t="s">
        <v>279</v>
      </c>
      <c r="B6300" t="s">
        <v>253</v>
      </c>
      <c r="C6300" t="s">
        <v>13</v>
      </c>
      <c r="D6300" t="s">
        <v>11</v>
      </c>
      <c r="E6300" t="s">
        <v>610</v>
      </c>
      <c r="F6300" t="s">
        <v>445</v>
      </c>
      <c r="G6300" t="s">
        <v>684</v>
      </c>
      <c r="I6300" t="s">
        <v>332</v>
      </c>
      <c r="K6300" t="s">
        <v>333</v>
      </c>
      <c r="L6300" t="s">
        <v>253</v>
      </c>
      <c r="M6300" t="s">
        <v>54</v>
      </c>
      <c r="O6300" t="s">
        <v>335</v>
      </c>
      <c r="P6300" t="s">
        <v>336</v>
      </c>
      <c r="Q6300" t="s">
        <v>337</v>
      </c>
      <c r="R6300">
        <v>18.5</v>
      </c>
      <c r="U6300">
        <v>18.489999999999998</v>
      </c>
      <c r="V6300">
        <v>0.92</v>
      </c>
      <c r="W6300">
        <v>0.1</v>
      </c>
      <c r="X6300">
        <v>0</v>
      </c>
      <c r="Y6300">
        <v>500000000</v>
      </c>
      <c r="Z6300">
        <v>0</v>
      </c>
      <c r="AA6300" t="s">
        <v>2028</v>
      </c>
    </row>
    <row r="6301" spans="1:27" ht="15" customHeight="1">
      <c r="A6301" s="962" t="s">
        <v>279</v>
      </c>
      <c r="B6301" t="s">
        <v>251</v>
      </c>
      <c r="C6301" t="s">
        <v>13</v>
      </c>
      <c r="D6301" t="s">
        <v>11</v>
      </c>
      <c r="E6301" t="s">
        <v>610</v>
      </c>
      <c r="F6301" t="s">
        <v>445</v>
      </c>
      <c r="G6301" t="s">
        <v>456</v>
      </c>
      <c r="I6301" t="s">
        <v>332</v>
      </c>
      <c r="K6301" t="s">
        <v>333</v>
      </c>
      <c r="L6301" t="s">
        <v>253</v>
      </c>
      <c r="M6301" t="s">
        <v>54</v>
      </c>
      <c r="O6301" t="s">
        <v>335</v>
      </c>
      <c r="P6301" t="s">
        <v>336</v>
      </c>
      <c r="Q6301" t="s">
        <v>337</v>
      </c>
      <c r="R6301">
        <v>18.5</v>
      </c>
      <c r="X6301">
        <v>0</v>
      </c>
      <c r="Y6301">
        <v>500000000</v>
      </c>
      <c r="AA6301" t="s">
        <v>2025</v>
      </c>
    </row>
    <row r="6302" spans="1:27" ht="15" customHeight="1">
      <c r="A6302" s="962" t="s">
        <v>279</v>
      </c>
      <c r="B6302" t="s">
        <v>255</v>
      </c>
      <c r="C6302" t="s">
        <v>13</v>
      </c>
      <c r="D6302" t="s">
        <v>11</v>
      </c>
      <c r="E6302" t="s">
        <v>610</v>
      </c>
      <c r="F6302" t="s">
        <v>445</v>
      </c>
      <c r="H6302" t="s">
        <v>931</v>
      </c>
      <c r="I6302" t="s">
        <v>853</v>
      </c>
      <c r="J6302" t="s">
        <v>848</v>
      </c>
      <c r="K6302" t="s">
        <v>854</v>
      </c>
      <c r="L6302" t="s">
        <v>855</v>
      </c>
      <c r="M6302" t="s">
        <v>55</v>
      </c>
      <c r="O6302" t="s">
        <v>361</v>
      </c>
      <c r="P6302" t="s">
        <v>851</v>
      </c>
      <c r="Q6302" t="s">
        <v>337</v>
      </c>
      <c r="R6302">
        <v>1.46</v>
      </c>
      <c r="X6302">
        <v>0</v>
      </c>
      <c r="Y6302">
        <v>500000000</v>
      </c>
      <c r="AA6302" t="s">
        <v>2025</v>
      </c>
    </row>
    <row r="6303" spans="1:27" ht="15" customHeight="1">
      <c r="A6303" s="962" t="s">
        <v>280</v>
      </c>
      <c r="B6303" t="s">
        <v>257</v>
      </c>
      <c r="C6303" t="s">
        <v>13</v>
      </c>
      <c r="D6303" t="s">
        <v>11</v>
      </c>
      <c r="E6303" t="s">
        <v>610</v>
      </c>
      <c r="F6303" t="s">
        <v>445</v>
      </c>
      <c r="J6303" t="s">
        <v>436</v>
      </c>
      <c r="R6303">
        <v>0</v>
      </c>
      <c r="U6303">
        <v>0</v>
      </c>
      <c r="V6303">
        <v>0</v>
      </c>
      <c r="X6303">
        <v>0</v>
      </c>
      <c r="Y6303">
        <v>500000000</v>
      </c>
      <c r="Z6303">
        <v>0</v>
      </c>
      <c r="AA6303" t="s">
        <v>2028</v>
      </c>
    </row>
    <row r="6304" spans="1:27" ht="15" customHeight="1">
      <c r="A6304" s="962" t="s">
        <v>280</v>
      </c>
      <c r="B6304" t="s">
        <v>259</v>
      </c>
      <c r="C6304" t="s">
        <v>13</v>
      </c>
      <c r="D6304" t="s">
        <v>11</v>
      </c>
      <c r="E6304" t="s">
        <v>610</v>
      </c>
      <c r="F6304" t="s">
        <v>445</v>
      </c>
      <c r="R6304">
        <v>0</v>
      </c>
      <c r="U6304">
        <v>0</v>
      </c>
      <c r="V6304">
        <v>0</v>
      </c>
      <c r="X6304">
        <v>0</v>
      </c>
      <c r="Y6304">
        <v>500000000</v>
      </c>
      <c r="Z6304">
        <v>0</v>
      </c>
      <c r="AA6304" t="s">
        <v>2028</v>
      </c>
    </row>
    <row r="6305" spans="1:27" ht="15" customHeight="1">
      <c r="A6305" s="962" t="s">
        <v>280</v>
      </c>
      <c r="B6305" t="s">
        <v>260</v>
      </c>
      <c r="C6305" t="s">
        <v>13</v>
      </c>
      <c r="D6305" t="s">
        <v>11</v>
      </c>
      <c r="E6305" t="s">
        <v>610</v>
      </c>
      <c r="F6305" t="s">
        <v>445</v>
      </c>
      <c r="R6305">
        <v>0</v>
      </c>
      <c r="X6305">
        <v>0</v>
      </c>
      <c r="Y6305">
        <v>500000000</v>
      </c>
      <c r="AA6305" t="s">
        <v>2025</v>
      </c>
    </row>
    <row r="6306" spans="1:27" ht="15" customHeight="1">
      <c r="A6306" s="962" t="s">
        <v>281</v>
      </c>
      <c r="B6306" t="s">
        <v>262</v>
      </c>
      <c r="C6306" t="s">
        <v>13</v>
      </c>
      <c r="D6306" t="s">
        <v>11</v>
      </c>
      <c r="E6306" t="s">
        <v>610</v>
      </c>
      <c r="F6306" t="s">
        <v>445</v>
      </c>
      <c r="L6306" t="s">
        <v>2002</v>
      </c>
      <c r="O6306" t="s">
        <v>361</v>
      </c>
      <c r="P6306" t="s">
        <v>868</v>
      </c>
      <c r="Q6306" t="s">
        <v>869</v>
      </c>
      <c r="R6306">
        <v>0</v>
      </c>
      <c r="S6306">
        <v>0</v>
      </c>
      <c r="T6306">
        <v>500000000</v>
      </c>
      <c r="X6306">
        <v>0</v>
      </c>
      <c r="Y6306">
        <v>500000000</v>
      </c>
      <c r="AA6306" t="s">
        <v>2027</v>
      </c>
    </row>
    <row r="6307" spans="1:27" ht="15" customHeight="1">
      <c r="A6307" s="962" t="s">
        <v>281</v>
      </c>
      <c r="B6307" t="s">
        <v>261</v>
      </c>
      <c r="C6307" t="s">
        <v>13</v>
      </c>
      <c r="D6307" t="s">
        <v>11</v>
      </c>
      <c r="E6307" t="s">
        <v>610</v>
      </c>
      <c r="F6307" t="s">
        <v>445</v>
      </c>
      <c r="R6307">
        <v>0</v>
      </c>
      <c r="S6307">
        <v>0</v>
      </c>
      <c r="T6307">
        <v>500000000</v>
      </c>
      <c r="X6307">
        <v>0</v>
      </c>
      <c r="Y6307">
        <v>500000000</v>
      </c>
      <c r="AA6307" t="s">
        <v>2027</v>
      </c>
    </row>
    <row r="6308" spans="1:27" ht="15" customHeight="1">
      <c r="A6308" s="962" t="s">
        <v>282</v>
      </c>
      <c r="B6308" t="s">
        <v>263</v>
      </c>
      <c r="C6308" t="s">
        <v>13</v>
      </c>
      <c r="D6308" t="s">
        <v>11</v>
      </c>
      <c r="E6308" t="s">
        <v>610</v>
      </c>
      <c r="F6308" t="s">
        <v>445</v>
      </c>
      <c r="O6308" t="s">
        <v>361</v>
      </c>
      <c r="P6308" t="s">
        <v>868</v>
      </c>
      <c r="Q6308" t="s">
        <v>869</v>
      </c>
      <c r="R6308">
        <v>0</v>
      </c>
      <c r="S6308">
        <v>0</v>
      </c>
      <c r="T6308">
        <v>500000000</v>
      </c>
      <c r="X6308">
        <v>0</v>
      </c>
      <c r="Y6308">
        <v>500000000</v>
      </c>
      <c r="AA6308" t="s">
        <v>2027</v>
      </c>
    </row>
    <row r="6309" spans="1:27" ht="15" customHeight="1">
      <c r="A6309" s="962" t="s">
        <v>283</v>
      </c>
      <c r="B6309" t="s">
        <v>265</v>
      </c>
      <c r="C6309" t="s">
        <v>13</v>
      </c>
      <c r="D6309" t="s">
        <v>11</v>
      </c>
      <c r="E6309" t="s">
        <v>610</v>
      </c>
      <c r="F6309" t="s">
        <v>445</v>
      </c>
      <c r="O6309" t="s">
        <v>361</v>
      </c>
      <c r="P6309" t="s">
        <v>868</v>
      </c>
      <c r="Q6309" t="s">
        <v>869</v>
      </c>
      <c r="R6309">
        <v>0</v>
      </c>
      <c r="S6309">
        <v>0</v>
      </c>
      <c r="T6309">
        <v>0</v>
      </c>
      <c r="X6309">
        <v>0</v>
      </c>
      <c r="Y6309">
        <v>500000000</v>
      </c>
      <c r="AA6309" t="s">
        <v>2029</v>
      </c>
    </row>
    <row r="6310" spans="1:27" ht="15" customHeight="1">
      <c r="A6310" s="962" t="s">
        <v>283</v>
      </c>
      <c r="B6310" t="s">
        <v>266</v>
      </c>
      <c r="C6310" t="s">
        <v>13</v>
      </c>
      <c r="D6310" t="s">
        <v>11</v>
      </c>
      <c r="E6310" t="s">
        <v>610</v>
      </c>
      <c r="F6310" t="s">
        <v>445</v>
      </c>
      <c r="O6310" t="s">
        <v>361</v>
      </c>
      <c r="P6310" t="s">
        <v>868</v>
      </c>
      <c r="Q6310" t="s">
        <v>869</v>
      </c>
      <c r="R6310">
        <v>0</v>
      </c>
      <c r="S6310">
        <v>0</v>
      </c>
      <c r="T6310">
        <v>0</v>
      </c>
      <c r="X6310">
        <v>0</v>
      </c>
      <c r="Y6310">
        <v>500000000</v>
      </c>
      <c r="AA6310" t="s">
        <v>2029</v>
      </c>
    </row>
    <row r="6311" spans="1:27" ht="15" customHeight="1">
      <c r="A6311" s="962" t="s">
        <v>283</v>
      </c>
      <c r="B6311" t="s">
        <v>264</v>
      </c>
      <c r="C6311" t="s">
        <v>13</v>
      </c>
      <c r="D6311" t="s">
        <v>11</v>
      </c>
      <c r="E6311" t="s">
        <v>610</v>
      </c>
      <c r="F6311" t="s">
        <v>445</v>
      </c>
      <c r="R6311">
        <v>0</v>
      </c>
      <c r="X6311">
        <v>0</v>
      </c>
      <c r="Y6311">
        <v>500000000</v>
      </c>
      <c r="AA6311" t="s">
        <v>2025</v>
      </c>
    </row>
    <row r="6312" spans="1:27" ht="15" customHeight="1">
      <c r="A6312" s="962" t="s">
        <v>284</v>
      </c>
      <c r="B6312" t="s">
        <v>269</v>
      </c>
      <c r="C6312" t="s">
        <v>13</v>
      </c>
      <c r="D6312" t="s">
        <v>11</v>
      </c>
      <c r="E6312" t="s">
        <v>610</v>
      </c>
      <c r="F6312" t="s">
        <v>445</v>
      </c>
      <c r="R6312">
        <v>0</v>
      </c>
      <c r="S6312">
        <v>0</v>
      </c>
      <c r="T6312">
        <v>0</v>
      </c>
      <c r="X6312">
        <v>0</v>
      </c>
      <c r="Y6312">
        <v>500000000</v>
      </c>
      <c r="AA6312" t="s">
        <v>2029</v>
      </c>
    </row>
    <row r="6313" spans="1:27" ht="15" customHeight="1">
      <c r="A6313" s="962" t="s">
        <v>284</v>
      </c>
      <c r="B6313" t="s">
        <v>267</v>
      </c>
      <c r="C6313" t="s">
        <v>13</v>
      </c>
      <c r="D6313" t="s">
        <v>11</v>
      </c>
      <c r="E6313" t="s">
        <v>610</v>
      </c>
      <c r="F6313" t="s">
        <v>445</v>
      </c>
      <c r="R6313">
        <v>0</v>
      </c>
      <c r="S6313">
        <v>0</v>
      </c>
      <c r="T6313">
        <v>0</v>
      </c>
      <c r="X6313">
        <v>0</v>
      </c>
      <c r="Y6313">
        <v>500000000</v>
      </c>
      <c r="AA6313" t="s">
        <v>2029</v>
      </c>
    </row>
    <row r="6314" spans="1:27" ht="15" customHeight="1">
      <c r="A6314" s="962" t="s">
        <v>284</v>
      </c>
      <c r="B6314" t="s">
        <v>268</v>
      </c>
      <c r="C6314" t="s">
        <v>13</v>
      </c>
      <c r="D6314" t="s">
        <v>11</v>
      </c>
      <c r="E6314" t="s">
        <v>610</v>
      </c>
      <c r="F6314" t="s">
        <v>445</v>
      </c>
      <c r="R6314">
        <v>0</v>
      </c>
      <c r="S6314">
        <v>0</v>
      </c>
      <c r="T6314">
        <v>0</v>
      </c>
      <c r="X6314">
        <v>0</v>
      </c>
      <c r="Y6314">
        <v>500000000</v>
      </c>
      <c r="AA6314" t="s">
        <v>2029</v>
      </c>
    </row>
    <row r="6315" spans="1:27" ht="15" customHeight="1">
      <c r="A6315" s="962" t="s">
        <v>285</v>
      </c>
      <c r="B6315" t="s">
        <v>271</v>
      </c>
      <c r="C6315" t="s">
        <v>13</v>
      </c>
      <c r="D6315" t="s">
        <v>11</v>
      </c>
      <c r="E6315" t="s">
        <v>610</v>
      </c>
      <c r="F6315" t="s">
        <v>445</v>
      </c>
      <c r="L6315" t="s">
        <v>2009</v>
      </c>
      <c r="O6315" t="s">
        <v>882</v>
      </c>
      <c r="P6315" t="s">
        <v>2005</v>
      </c>
      <c r="Q6315" t="s">
        <v>2006</v>
      </c>
      <c r="R6315">
        <v>2.31</v>
      </c>
      <c r="X6315">
        <v>0</v>
      </c>
      <c r="Y6315">
        <v>500000000</v>
      </c>
      <c r="AA6315" t="s">
        <v>2025</v>
      </c>
    </row>
    <row r="6316" spans="1:27" ht="15" customHeight="1">
      <c r="A6316" s="962" t="s">
        <v>285</v>
      </c>
      <c r="B6316" t="s">
        <v>270</v>
      </c>
      <c r="C6316" t="s">
        <v>13</v>
      </c>
      <c r="D6316" t="s">
        <v>11</v>
      </c>
      <c r="E6316" t="s">
        <v>610</v>
      </c>
      <c r="F6316" t="s">
        <v>445</v>
      </c>
      <c r="H6316" t="s">
        <v>946</v>
      </c>
      <c r="I6316" t="s">
        <v>853</v>
      </c>
      <c r="J6316" t="s">
        <v>848</v>
      </c>
      <c r="K6316" t="s">
        <v>854</v>
      </c>
      <c r="L6316" t="s">
        <v>947</v>
      </c>
      <c r="M6316" t="s">
        <v>72</v>
      </c>
      <c r="O6316" t="s">
        <v>361</v>
      </c>
      <c r="P6316" t="s">
        <v>851</v>
      </c>
      <c r="Q6316" t="s">
        <v>337</v>
      </c>
      <c r="R6316">
        <v>7.69</v>
      </c>
      <c r="X6316">
        <v>0</v>
      </c>
      <c r="Y6316">
        <v>500000000</v>
      </c>
      <c r="AA6316" t="s">
        <v>2025</v>
      </c>
    </row>
    <row r="6317" spans="1:27" ht="15" customHeight="1">
      <c r="A6317" s="962" t="s">
        <v>286</v>
      </c>
      <c r="B6317" t="s">
        <v>273</v>
      </c>
      <c r="C6317" t="s">
        <v>13</v>
      </c>
      <c r="D6317" t="s">
        <v>11</v>
      </c>
      <c r="E6317" t="s">
        <v>610</v>
      </c>
      <c r="F6317" t="s">
        <v>445</v>
      </c>
      <c r="R6317">
        <v>0</v>
      </c>
      <c r="S6317">
        <v>0</v>
      </c>
      <c r="T6317">
        <v>0</v>
      </c>
      <c r="X6317">
        <v>0</v>
      </c>
      <c r="Y6317">
        <v>500000000</v>
      </c>
      <c r="AA6317" t="s">
        <v>2029</v>
      </c>
    </row>
    <row r="6318" spans="1:27" ht="15" customHeight="1">
      <c r="A6318" s="962" t="s">
        <v>286</v>
      </c>
      <c r="B6318" t="s">
        <v>272</v>
      </c>
      <c r="C6318" t="s">
        <v>13</v>
      </c>
      <c r="D6318" t="s">
        <v>11</v>
      </c>
      <c r="E6318" t="s">
        <v>610</v>
      </c>
      <c r="F6318" t="s">
        <v>445</v>
      </c>
      <c r="R6318">
        <v>0</v>
      </c>
      <c r="S6318">
        <v>0</v>
      </c>
      <c r="T6318">
        <v>0</v>
      </c>
      <c r="X6318">
        <v>0</v>
      </c>
      <c r="Y6318">
        <v>500000000</v>
      </c>
      <c r="AA6318" t="s">
        <v>2029</v>
      </c>
    </row>
    <row r="6319" spans="1:27" ht="15" customHeight="1">
      <c r="A6319" s="962" t="s">
        <v>320</v>
      </c>
      <c r="B6319" t="s">
        <v>257</v>
      </c>
      <c r="C6319" t="s">
        <v>13</v>
      </c>
      <c r="D6319" t="s">
        <v>11</v>
      </c>
      <c r="E6319" t="s">
        <v>610</v>
      </c>
      <c r="F6319" t="s">
        <v>445</v>
      </c>
      <c r="R6319">
        <v>0</v>
      </c>
      <c r="S6319">
        <v>0</v>
      </c>
      <c r="T6319">
        <v>500000000</v>
      </c>
      <c r="X6319">
        <v>0</v>
      </c>
      <c r="Y6319">
        <v>500000000</v>
      </c>
      <c r="AA6319" t="s">
        <v>2027</v>
      </c>
    </row>
    <row r="6320" spans="1:27" ht="15" customHeight="1">
      <c r="A6320" s="962" t="s">
        <v>320</v>
      </c>
      <c r="B6320" t="s">
        <v>259</v>
      </c>
      <c r="C6320" t="s">
        <v>13</v>
      </c>
      <c r="D6320" t="s">
        <v>11</v>
      </c>
      <c r="E6320" t="s">
        <v>610</v>
      </c>
      <c r="F6320" t="s">
        <v>445</v>
      </c>
      <c r="R6320">
        <v>0</v>
      </c>
      <c r="S6320">
        <v>0</v>
      </c>
      <c r="T6320">
        <v>500000000</v>
      </c>
      <c r="X6320">
        <v>0</v>
      </c>
      <c r="Y6320">
        <v>500000000</v>
      </c>
      <c r="AA6320" t="s">
        <v>2027</v>
      </c>
    </row>
    <row r="6321" spans="1:27" ht="15" customHeight="1">
      <c r="A6321" s="962" t="s">
        <v>320</v>
      </c>
      <c r="B6321" t="s">
        <v>246</v>
      </c>
      <c r="C6321" t="s">
        <v>13</v>
      </c>
      <c r="D6321" t="s">
        <v>11</v>
      </c>
      <c r="E6321" t="s">
        <v>610</v>
      </c>
      <c r="F6321" t="s">
        <v>445</v>
      </c>
      <c r="R6321">
        <v>0</v>
      </c>
      <c r="S6321">
        <v>0</v>
      </c>
      <c r="T6321">
        <v>500000000</v>
      </c>
      <c r="X6321">
        <v>0</v>
      </c>
      <c r="Y6321">
        <v>500000000</v>
      </c>
      <c r="AA6321" t="s">
        <v>2027</v>
      </c>
    </row>
    <row r="6322" spans="1:27" ht="15" customHeight="1">
      <c r="A6322" s="962" t="s">
        <v>320</v>
      </c>
      <c r="B6322" t="s">
        <v>261</v>
      </c>
      <c r="C6322" t="s">
        <v>13</v>
      </c>
      <c r="D6322" t="s">
        <v>11</v>
      </c>
      <c r="E6322" t="s">
        <v>610</v>
      </c>
      <c r="F6322" t="s">
        <v>445</v>
      </c>
      <c r="R6322">
        <v>0</v>
      </c>
      <c r="S6322">
        <v>0</v>
      </c>
      <c r="T6322">
        <v>500000000</v>
      </c>
      <c r="X6322">
        <v>0</v>
      </c>
      <c r="Y6322">
        <v>500000000</v>
      </c>
      <c r="AA6322" t="s">
        <v>2027</v>
      </c>
    </row>
    <row r="6323" spans="1:27" ht="15" customHeight="1">
      <c r="A6323" s="962" t="s">
        <v>320</v>
      </c>
      <c r="B6323" t="s">
        <v>262</v>
      </c>
      <c r="C6323" t="s">
        <v>13</v>
      </c>
      <c r="D6323" t="s">
        <v>11</v>
      </c>
      <c r="E6323" t="s">
        <v>610</v>
      </c>
      <c r="F6323" t="s">
        <v>445</v>
      </c>
      <c r="R6323">
        <v>0</v>
      </c>
      <c r="S6323">
        <v>0</v>
      </c>
      <c r="T6323">
        <v>500000000</v>
      </c>
      <c r="X6323">
        <v>0</v>
      </c>
      <c r="Y6323">
        <v>500000000</v>
      </c>
      <c r="AA6323" t="s">
        <v>2027</v>
      </c>
    </row>
    <row r="6324" spans="1:27" ht="15" customHeight="1">
      <c r="A6324" s="962" t="s">
        <v>320</v>
      </c>
      <c r="B6324" t="s">
        <v>263</v>
      </c>
      <c r="C6324" t="s">
        <v>13</v>
      </c>
      <c r="D6324" t="s">
        <v>11</v>
      </c>
      <c r="E6324" t="s">
        <v>610</v>
      </c>
      <c r="F6324" t="s">
        <v>445</v>
      </c>
      <c r="R6324">
        <v>0</v>
      </c>
      <c r="S6324">
        <v>0</v>
      </c>
      <c r="T6324">
        <v>500000000</v>
      </c>
      <c r="X6324">
        <v>0</v>
      </c>
      <c r="Y6324">
        <v>500000000</v>
      </c>
      <c r="AA6324" t="s">
        <v>2027</v>
      </c>
    </row>
    <row r="6325" spans="1:27" ht="15" customHeight="1">
      <c r="A6325" s="962" t="s">
        <v>320</v>
      </c>
      <c r="B6325" t="s">
        <v>254</v>
      </c>
      <c r="C6325" t="s">
        <v>13</v>
      </c>
      <c r="D6325" t="s">
        <v>11</v>
      </c>
      <c r="E6325" t="s">
        <v>610</v>
      </c>
      <c r="F6325" t="s">
        <v>445</v>
      </c>
      <c r="H6325" t="s">
        <v>685</v>
      </c>
      <c r="I6325" t="s">
        <v>353</v>
      </c>
      <c r="K6325" t="s">
        <v>333</v>
      </c>
      <c r="L6325" t="s">
        <v>374</v>
      </c>
      <c r="M6325" t="s">
        <v>58</v>
      </c>
      <c r="O6325" t="s">
        <v>335</v>
      </c>
      <c r="P6325" t="s">
        <v>336</v>
      </c>
      <c r="Q6325" t="s">
        <v>337</v>
      </c>
      <c r="R6325">
        <v>36.4</v>
      </c>
      <c r="U6325">
        <v>36.39</v>
      </c>
      <c r="V6325">
        <v>1.82</v>
      </c>
      <c r="W6325">
        <v>0.1</v>
      </c>
      <c r="X6325">
        <v>0</v>
      </c>
      <c r="Y6325">
        <v>500000000</v>
      </c>
      <c r="Z6325">
        <v>0</v>
      </c>
      <c r="AA6325" t="s">
        <v>2028</v>
      </c>
    </row>
    <row r="6326" spans="1:27" ht="15" customHeight="1">
      <c r="A6326" s="962" t="s">
        <v>323</v>
      </c>
      <c r="B6326" t="s">
        <v>247</v>
      </c>
      <c r="C6326" t="s">
        <v>13</v>
      </c>
      <c r="D6326" t="s">
        <v>11</v>
      </c>
      <c r="E6326" t="s">
        <v>610</v>
      </c>
      <c r="F6326" t="s">
        <v>445</v>
      </c>
      <c r="R6326">
        <v>0</v>
      </c>
      <c r="U6326">
        <v>0</v>
      </c>
      <c r="V6326">
        <v>0</v>
      </c>
      <c r="X6326">
        <v>0</v>
      </c>
      <c r="Y6326">
        <v>500000000</v>
      </c>
      <c r="Z6326">
        <v>0</v>
      </c>
      <c r="AA6326" t="s">
        <v>2028</v>
      </c>
    </row>
    <row r="6327" spans="1:27" ht="15" customHeight="1">
      <c r="A6327" s="962" t="s">
        <v>323</v>
      </c>
      <c r="B6327" t="s">
        <v>254</v>
      </c>
      <c r="C6327" t="s">
        <v>13</v>
      </c>
      <c r="D6327" t="s">
        <v>11</v>
      </c>
      <c r="E6327" t="s">
        <v>610</v>
      </c>
      <c r="F6327" t="s">
        <v>445</v>
      </c>
      <c r="R6327">
        <v>0</v>
      </c>
      <c r="U6327">
        <v>0</v>
      </c>
      <c r="V6327">
        <v>0</v>
      </c>
      <c r="X6327">
        <v>0</v>
      </c>
      <c r="Y6327">
        <v>500000000</v>
      </c>
      <c r="Z6327">
        <v>0</v>
      </c>
      <c r="AA6327" t="s">
        <v>2028</v>
      </c>
    </row>
    <row r="6328" spans="1:27" ht="15" customHeight="1">
      <c r="A6328" s="962" t="s">
        <v>323</v>
      </c>
      <c r="B6328" t="s">
        <v>246</v>
      </c>
      <c r="C6328" t="s">
        <v>13</v>
      </c>
      <c r="D6328" t="s">
        <v>11</v>
      </c>
      <c r="E6328" t="s">
        <v>610</v>
      </c>
      <c r="F6328" t="s">
        <v>445</v>
      </c>
      <c r="R6328">
        <v>0</v>
      </c>
      <c r="S6328">
        <v>0</v>
      </c>
      <c r="T6328">
        <v>500000000</v>
      </c>
      <c r="X6328">
        <v>0</v>
      </c>
      <c r="Y6328">
        <v>500000000</v>
      </c>
      <c r="AA6328" t="s">
        <v>2027</v>
      </c>
    </row>
    <row r="6329" spans="1:27" ht="15" customHeight="1">
      <c r="A6329" s="962" t="s">
        <v>323</v>
      </c>
      <c r="B6329" t="s">
        <v>263</v>
      </c>
      <c r="C6329" t="s">
        <v>13</v>
      </c>
      <c r="D6329" t="s">
        <v>11</v>
      </c>
      <c r="E6329" t="s">
        <v>610</v>
      </c>
      <c r="F6329" t="s">
        <v>445</v>
      </c>
      <c r="R6329">
        <v>0</v>
      </c>
      <c r="S6329">
        <v>0</v>
      </c>
      <c r="T6329">
        <v>500000000</v>
      </c>
      <c r="X6329">
        <v>0</v>
      </c>
      <c r="Y6329">
        <v>500000000</v>
      </c>
      <c r="AA6329" t="s">
        <v>2027</v>
      </c>
    </row>
    <row r="6330" spans="1:27" ht="15" customHeight="1">
      <c r="A6330" s="962" t="s">
        <v>244</v>
      </c>
      <c r="B6330" t="s">
        <v>278</v>
      </c>
      <c r="C6330" t="s">
        <v>13</v>
      </c>
      <c r="D6330" t="s">
        <v>11</v>
      </c>
      <c r="E6330" t="s">
        <v>610</v>
      </c>
      <c r="F6330" t="s">
        <v>458</v>
      </c>
      <c r="O6330" t="s">
        <v>361</v>
      </c>
      <c r="P6330" t="s">
        <v>868</v>
      </c>
      <c r="Q6330" t="s">
        <v>869</v>
      </c>
      <c r="R6330">
        <v>5.41</v>
      </c>
      <c r="X6330">
        <v>0</v>
      </c>
      <c r="Y6330">
        <v>500000000</v>
      </c>
      <c r="AA6330" t="s">
        <v>2025</v>
      </c>
    </row>
    <row r="6331" spans="1:27" ht="15" customHeight="1">
      <c r="A6331" s="962" t="s">
        <v>244</v>
      </c>
      <c r="B6331" t="s">
        <v>279</v>
      </c>
      <c r="C6331" t="s">
        <v>13</v>
      </c>
      <c r="D6331" t="s">
        <v>11</v>
      </c>
      <c r="E6331" t="s">
        <v>610</v>
      </c>
      <c r="F6331" t="s">
        <v>458</v>
      </c>
      <c r="G6331" t="s">
        <v>686</v>
      </c>
      <c r="I6331" t="s">
        <v>415</v>
      </c>
      <c r="K6331" t="s">
        <v>333</v>
      </c>
      <c r="L6331" t="s">
        <v>334</v>
      </c>
      <c r="M6331" t="s">
        <v>68</v>
      </c>
      <c r="O6331" t="s">
        <v>335</v>
      </c>
      <c r="P6331" t="s">
        <v>336</v>
      </c>
      <c r="Q6331" t="s">
        <v>337</v>
      </c>
      <c r="R6331">
        <v>5.46</v>
      </c>
      <c r="U6331">
        <v>5.46</v>
      </c>
      <c r="V6331">
        <v>0.27</v>
      </c>
      <c r="W6331">
        <v>0.1</v>
      </c>
      <c r="X6331">
        <v>0</v>
      </c>
      <c r="Y6331">
        <v>500000000</v>
      </c>
      <c r="Z6331">
        <v>0</v>
      </c>
      <c r="AA6331" t="s">
        <v>2028</v>
      </c>
    </row>
    <row r="6332" spans="1:27" ht="15" customHeight="1">
      <c r="A6332" s="962" t="s">
        <v>246</v>
      </c>
      <c r="B6332" t="s">
        <v>321</v>
      </c>
      <c r="C6332" t="s">
        <v>13</v>
      </c>
      <c r="D6332" t="s">
        <v>11</v>
      </c>
      <c r="E6332" t="s">
        <v>610</v>
      </c>
      <c r="F6332" t="s">
        <v>458</v>
      </c>
      <c r="R6332">
        <v>0</v>
      </c>
      <c r="S6332">
        <v>0</v>
      </c>
      <c r="T6332">
        <v>500000000</v>
      </c>
      <c r="X6332">
        <v>0</v>
      </c>
      <c r="Y6332">
        <v>500000000</v>
      </c>
      <c r="AA6332" t="s">
        <v>2027</v>
      </c>
    </row>
    <row r="6333" spans="1:27" ht="15" customHeight="1">
      <c r="A6333" s="962" t="s">
        <v>246</v>
      </c>
      <c r="B6333" t="s">
        <v>281</v>
      </c>
      <c r="C6333" t="s">
        <v>13</v>
      </c>
      <c r="D6333" t="s">
        <v>11</v>
      </c>
      <c r="E6333" t="s">
        <v>610</v>
      </c>
      <c r="F6333" t="s">
        <v>458</v>
      </c>
      <c r="R6333">
        <v>0</v>
      </c>
      <c r="S6333">
        <v>0</v>
      </c>
      <c r="T6333">
        <v>500000000</v>
      </c>
      <c r="X6333">
        <v>0</v>
      </c>
      <c r="Y6333">
        <v>500000000</v>
      </c>
      <c r="AA6333" t="s">
        <v>2027</v>
      </c>
    </row>
    <row r="6334" spans="1:27" ht="15" customHeight="1">
      <c r="A6334" s="962" t="s">
        <v>246</v>
      </c>
      <c r="B6334" t="s">
        <v>282</v>
      </c>
      <c r="C6334" t="s">
        <v>13</v>
      </c>
      <c r="D6334" t="s">
        <v>11</v>
      </c>
      <c r="E6334" t="s">
        <v>610</v>
      </c>
      <c r="F6334" t="s">
        <v>458</v>
      </c>
      <c r="R6334">
        <v>0</v>
      </c>
      <c r="S6334">
        <v>0</v>
      </c>
      <c r="T6334">
        <v>500000000</v>
      </c>
      <c r="X6334">
        <v>0</v>
      </c>
      <c r="Y6334">
        <v>500000000</v>
      </c>
      <c r="AA6334" t="s">
        <v>2027</v>
      </c>
    </row>
    <row r="6335" spans="1:27" ht="15" customHeight="1">
      <c r="A6335" s="962" t="s">
        <v>246</v>
      </c>
      <c r="B6335" t="s">
        <v>324</v>
      </c>
      <c r="C6335" t="s">
        <v>13</v>
      </c>
      <c r="D6335" t="s">
        <v>11</v>
      </c>
      <c r="E6335" t="s">
        <v>610</v>
      </c>
      <c r="F6335" t="s">
        <v>458</v>
      </c>
      <c r="R6335">
        <v>0</v>
      </c>
      <c r="S6335">
        <v>0</v>
      </c>
      <c r="T6335">
        <v>500000000</v>
      </c>
      <c r="X6335">
        <v>0</v>
      </c>
      <c r="Y6335">
        <v>500000000</v>
      </c>
      <c r="AA6335" t="s">
        <v>2027</v>
      </c>
    </row>
    <row r="6336" spans="1:27" ht="15" customHeight="1">
      <c r="A6336" s="962" t="s">
        <v>247</v>
      </c>
      <c r="B6336" t="s">
        <v>300</v>
      </c>
      <c r="C6336" t="s">
        <v>13</v>
      </c>
      <c r="D6336" t="s">
        <v>11</v>
      </c>
      <c r="E6336" t="s">
        <v>610</v>
      </c>
      <c r="F6336" t="s">
        <v>458</v>
      </c>
      <c r="J6336" t="s">
        <v>663</v>
      </c>
      <c r="L6336" t="s">
        <v>339</v>
      </c>
      <c r="O6336" t="s">
        <v>882</v>
      </c>
      <c r="P6336" t="s">
        <v>868</v>
      </c>
      <c r="Q6336" t="s">
        <v>869</v>
      </c>
      <c r="R6336">
        <v>4.82</v>
      </c>
      <c r="X6336">
        <v>0</v>
      </c>
      <c r="Y6336">
        <v>500000000</v>
      </c>
      <c r="AA6336" t="s">
        <v>2025</v>
      </c>
    </row>
    <row r="6337" spans="1:27" ht="15" customHeight="1">
      <c r="A6337" s="962" t="s">
        <v>247</v>
      </c>
      <c r="B6337" t="s">
        <v>290</v>
      </c>
      <c r="C6337" t="s">
        <v>13</v>
      </c>
      <c r="D6337" t="s">
        <v>11</v>
      </c>
      <c r="E6337" t="s">
        <v>610</v>
      </c>
      <c r="F6337" t="s">
        <v>458</v>
      </c>
      <c r="J6337" t="s">
        <v>338</v>
      </c>
      <c r="L6337" t="s">
        <v>339</v>
      </c>
      <c r="R6337">
        <v>0</v>
      </c>
      <c r="U6337">
        <v>0</v>
      </c>
      <c r="V6337">
        <v>0</v>
      </c>
      <c r="X6337">
        <v>0</v>
      </c>
      <c r="Y6337">
        <v>500000000</v>
      </c>
      <c r="Z6337">
        <v>0</v>
      </c>
      <c r="AA6337" t="s">
        <v>2028</v>
      </c>
    </row>
    <row r="6338" spans="1:27" ht="15" customHeight="1">
      <c r="A6338" s="962" t="s">
        <v>247</v>
      </c>
      <c r="B6338" t="s">
        <v>289</v>
      </c>
      <c r="C6338" t="s">
        <v>13</v>
      </c>
      <c r="D6338" t="s">
        <v>11</v>
      </c>
      <c r="E6338" t="s">
        <v>610</v>
      </c>
      <c r="F6338" t="s">
        <v>458</v>
      </c>
      <c r="R6338">
        <v>0</v>
      </c>
      <c r="X6338">
        <v>0</v>
      </c>
      <c r="Y6338">
        <v>500000000</v>
      </c>
      <c r="AA6338" t="s">
        <v>2025</v>
      </c>
    </row>
    <row r="6339" spans="1:27" ht="15" customHeight="1">
      <c r="A6339" s="962" t="s">
        <v>247</v>
      </c>
      <c r="B6339" t="s">
        <v>288</v>
      </c>
      <c r="C6339" t="s">
        <v>13</v>
      </c>
      <c r="D6339" t="s">
        <v>11</v>
      </c>
      <c r="E6339" t="s">
        <v>610</v>
      </c>
      <c r="F6339" t="s">
        <v>458</v>
      </c>
      <c r="R6339">
        <v>4.82</v>
      </c>
      <c r="X6339">
        <v>0</v>
      </c>
      <c r="Y6339">
        <v>500000000</v>
      </c>
      <c r="AA6339" t="s">
        <v>2025</v>
      </c>
    </row>
    <row r="6340" spans="1:27" ht="15" customHeight="1">
      <c r="A6340" s="962" t="s">
        <v>247</v>
      </c>
      <c r="B6340" t="s">
        <v>298</v>
      </c>
      <c r="C6340" t="s">
        <v>13</v>
      </c>
      <c r="D6340" t="s">
        <v>11</v>
      </c>
      <c r="E6340" t="s">
        <v>610</v>
      </c>
      <c r="F6340" t="s">
        <v>458</v>
      </c>
      <c r="R6340">
        <v>4.82</v>
      </c>
      <c r="X6340">
        <v>0</v>
      </c>
      <c r="Y6340">
        <v>500000000</v>
      </c>
      <c r="AA6340" t="s">
        <v>2025</v>
      </c>
    </row>
    <row r="6341" spans="1:27" ht="15" customHeight="1">
      <c r="A6341" s="962" t="s">
        <v>247</v>
      </c>
      <c r="B6341" t="s">
        <v>297</v>
      </c>
      <c r="C6341" t="s">
        <v>13</v>
      </c>
      <c r="D6341" t="s">
        <v>11</v>
      </c>
      <c r="E6341" t="s">
        <v>610</v>
      </c>
      <c r="F6341" t="s">
        <v>458</v>
      </c>
      <c r="R6341">
        <v>4.82</v>
      </c>
      <c r="X6341">
        <v>0</v>
      </c>
      <c r="Y6341">
        <v>500000000</v>
      </c>
      <c r="AA6341" t="s">
        <v>2025</v>
      </c>
    </row>
    <row r="6342" spans="1:27" ht="15" customHeight="1">
      <c r="A6342" s="962" t="s">
        <v>247</v>
      </c>
      <c r="B6342" t="s">
        <v>287</v>
      </c>
      <c r="C6342" t="s">
        <v>13</v>
      </c>
      <c r="D6342" t="s">
        <v>11</v>
      </c>
      <c r="E6342" t="s">
        <v>610</v>
      </c>
      <c r="F6342" t="s">
        <v>458</v>
      </c>
      <c r="R6342">
        <v>5.3</v>
      </c>
      <c r="X6342">
        <v>0</v>
      </c>
      <c r="Y6342">
        <v>500000000</v>
      </c>
      <c r="AA6342" t="s">
        <v>2025</v>
      </c>
    </row>
    <row r="6343" spans="1:27" ht="15" customHeight="1">
      <c r="A6343" s="962" t="s">
        <v>247</v>
      </c>
      <c r="B6343" t="s">
        <v>301</v>
      </c>
      <c r="C6343" t="s">
        <v>13</v>
      </c>
      <c r="D6343" t="s">
        <v>11</v>
      </c>
      <c r="E6343" t="s">
        <v>610</v>
      </c>
      <c r="F6343" t="s">
        <v>458</v>
      </c>
      <c r="R6343">
        <v>2.41</v>
      </c>
      <c r="S6343">
        <v>0</v>
      </c>
      <c r="T6343">
        <v>4.82</v>
      </c>
      <c r="X6343">
        <v>0</v>
      </c>
      <c r="Y6343">
        <v>500000000</v>
      </c>
      <c r="AA6343" t="s">
        <v>2029</v>
      </c>
    </row>
    <row r="6344" spans="1:27" ht="15" customHeight="1">
      <c r="A6344" s="962" t="s">
        <v>247</v>
      </c>
      <c r="B6344" t="s">
        <v>302</v>
      </c>
      <c r="C6344" t="s">
        <v>13</v>
      </c>
      <c r="D6344" t="s">
        <v>11</v>
      </c>
      <c r="E6344" t="s">
        <v>610</v>
      </c>
      <c r="F6344" t="s">
        <v>458</v>
      </c>
      <c r="R6344">
        <v>2.41</v>
      </c>
      <c r="S6344">
        <v>0</v>
      </c>
      <c r="T6344">
        <v>4.82</v>
      </c>
      <c r="X6344">
        <v>0</v>
      </c>
      <c r="Y6344">
        <v>500000000</v>
      </c>
      <c r="AA6344" t="s">
        <v>2029</v>
      </c>
    </row>
    <row r="6345" spans="1:27" ht="15" customHeight="1">
      <c r="A6345" s="962" t="s">
        <v>247</v>
      </c>
      <c r="B6345" t="s">
        <v>322</v>
      </c>
      <c r="C6345" t="s">
        <v>13</v>
      </c>
      <c r="D6345" t="s">
        <v>11</v>
      </c>
      <c r="E6345" t="s">
        <v>610</v>
      </c>
      <c r="F6345" t="s">
        <v>458</v>
      </c>
      <c r="H6345" t="s">
        <v>915</v>
      </c>
      <c r="I6345" t="s">
        <v>450</v>
      </c>
      <c r="J6345" t="s">
        <v>950</v>
      </c>
      <c r="K6345" t="s">
        <v>854</v>
      </c>
      <c r="L6345" t="s">
        <v>871</v>
      </c>
      <c r="M6345" t="s">
        <v>56</v>
      </c>
      <c r="O6345" t="s">
        <v>361</v>
      </c>
      <c r="P6345" t="s">
        <v>851</v>
      </c>
      <c r="Q6345" t="s">
        <v>337</v>
      </c>
      <c r="R6345">
        <v>0.11</v>
      </c>
      <c r="X6345">
        <v>0</v>
      </c>
      <c r="Y6345">
        <v>500000000</v>
      </c>
      <c r="AA6345" t="s">
        <v>2025</v>
      </c>
    </row>
    <row r="6346" spans="1:27" ht="15" customHeight="1">
      <c r="A6346" s="962" t="s">
        <v>247</v>
      </c>
      <c r="B6346" t="s">
        <v>318</v>
      </c>
      <c r="C6346" t="s">
        <v>13</v>
      </c>
      <c r="D6346" t="s">
        <v>11</v>
      </c>
      <c r="E6346" t="s">
        <v>610</v>
      </c>
      <c r="F6346" t="s">
        <v>458</v>
      </c>
      <c r="H6346" t="s">
        <v>848</v>
      </c>
      <c r="I6346" t="s">
        <v>848</v>
      </c>
      <c r="J6346" t="s">
        <v>951</v>
      </c>
      <c r="K6346" t="s">
        <v>849</v>
      </c>
      <c r="L6346" t="s">
        <v>850</v>
      </c>
      <c r="M6346" t="s">
        <v>848</v>
      </c>
      <c r="O6346" t="s">
        <v>882</v>
      </c>
      <c r="P6346" t="s">
        <v>851</v>
      </c>
      <c r="Q6346" t="s">
        <v>337</v>
      </c>
      <c r="R6346">
        <v>0.48</v>
      </c>
      <c r="X6346">
        <v>0</v>
      </c>
      <c r="Y6346">
        <v>500000000</v>
      </c>
      <c r="AA6346" t="s">
        <v>2025</v>
      </c>
    </row>
    <row r="6347" spans="1:27" ht="15" customHeight="1">
      <c r="A6347" s="962" t="s">
        <v>247</v>
      </c>
      <c r="B6347" t="s">
        <v>317</v>
      </c>
      <c r="C6347" t="s">
        <v>13</v>
      </c>
      <c r="D6347" t="s">
        <v>11</v>
      </c>
      <c r="E6347" t="s">
        <v>610</v>
      </c>
      <c r="F6347" t="s">
        <v>458</v>
      </c>
      <c r="J6347" t="s">
        <v>951</v>
      </c>
      <c r="K6347" t="s">
        <v>849</v>
      </c>
      <c r="L6347" t="s">
        <v>850</v>
      </c>
      <c r="O6347" t="s">
        <v>882</v>
      </c>
      <c r="P6347" t="s">
        <v>851</v>
      </c>
      <c r="Q6347" t="s">
        <v>337</v>
      </c>
      <c r="R6347">
        <v>0.48</v>
      </c>
      <c r="X6347">
        <v>0</v>
      </c>
      <c r="Y6347">
        <v>500000000</v>
      </c>
      <c r="AA6347" t="s">
        <v>2025</v>
      </c>
    </row>
    <row r="6348" spans="1:27" ht="15" customHeight="1">
      <c r="A6348" s="962" t="s">
        <v>247</v>
      </c>
      <c r="B6348" t="s">
        <v>305</v>
      </c>
      <c r="C6348" t="s">
        <v>13</v>
      </c>
      <c r="D6348" t="s">
        <v>11</v>
      </c>
      <c r="E6348" t="s">
        <v>610</v>
      </c>
      <c r="F6348" t="s">
        <v>458</v>
      </c>
      <c r="R6348">
        <v>0.48</v>
      </c>
      <c r="X6348">
        <v>0</v>
      </c>
      <c r="Y6348">
        <v>500000000</v>
      </c>
      <c r="AA6348" t="s">
        <v>2025</v>
      </c>
    </row>
    <row r="6349" spans="1:27" ht="15" customHeight="1">
      <c r="A6349" s="962" t="s">
        <v>247</v>
      </c>
      <c r="B6349" t="s">
        <v>324</v>
      </c>
      <c r="C6349" t="s">
        <v>13</v>
      </c>
      <c r="D6349" t="s">
        <v>11</v>
      </c>
      <c r="E6349" t="s">
        <v>610</v>
      </c>
      <c r="F6349" t="s">
        <v>458</v>
      </c>
      <c r="R6349">
        <v>0</v>
      </c>
      <c r="U6349">
        <v>0</v>
      </c>
      <c r="V6349">
        <v>0</v>
      </c>
      <c r="X6349">
        <v>0</v>
      </c>
      <c r="Y6349">
        <v>500000000</v>
      </c>
      <c r="Z6349">
        <v>0</v>
      </c>
      <c r="AA6349" t="s">
        <v>2028</v>
      </c>
    </row>
    <row r="6350" spans="1:27" ht="15" customHeight="1">
      <c r="A6350" s="962" t="s">
        <v>248</v>
      </c>
      <c r="B6350" t="s">
        <v>278</v>
      </c>
      <c r="C6350" t="s">
        <v>13</v>
      </c>
      <c r="D6350" t="s">
        <v>11</v>
      </c>
      <c r="E6350" t="s">
        <v>610</v>
      </c>
      <c r="F6350" t="s">
        <v>458</v>
      </c>
      <c r="R6350">
        <v>0</v>
      </c>
      <c r="X6350">
        <v>0</v>
      </c>
      <c r="Y6350">
        <v>500000000</v>
      </c>
      <c r="AA6350" t="s">
        <v>2025</v>
      </c>
    </row>
    <row r="6351" spans="1:27" ht="15" customHeight="1">
      <c r="A6351" s="962" t="s">
        <v>248</v>
      </c>
      <c r="B6351" t="s">
        <v>279</v>
      </c>
      <c r="C6351" t="s">
        <v>13</v>
      </c>
      <c r="D6351" t="s">
        <v>11</v>
      </c>
      <c r="E6351" t="s">
        <v>610</v>
      </c>
      <c r="F6351" t="s">
        <v>458</v>
      </c>
      <c r="G6351" t="s">
        <v>460</v>
      </c>
      <c r="I6351" t="s">
        <v>415</v>
      </c>
      <c r="K6351" t="s">
        <v>333</v>
      </c>
      <c r="L6351" t="s">
        <v>250</v>
      </c>
      <c r="M6351" t="s">
        <v>68</v>
      </c>
      <c r="O6351" t="s">
        <v>335</v>
      </c>
      <c r="P6351" t="s">
        <v>336</v>
      </c>
      <c r="Q6351" t="s">
        <v>337</v>
      </c>
      <c r="R6351">
        <v>2.0699999999999998</v>
      </c>
      <c r="X6351">
        <v>0</v>
      </c>
      <c r="Y6351">
        <v>500000000</v>
      </c>
      <c r="AA6351" t="s">
        <v>2025</v>
      </c>
    </row>
    <row r="6352" spans="1:27" ht="15" customHeight="1">
      <c r="A6352" s="962" t="s">
        <v>249</v>
      </c>
      <c r="B6352" t="s">
        <v>278</v>
      </c>
      <c r="C6352" t="s">
        <v>13</v>
      </c>
      <c r="D6352" t="s">
        <v>11</v>
      </c>
      <c r="E6352" t="s">
        <v>610</v>
      </c>
      <c r="F6352" t="s">
        <v>458</v>
      </c>
      <c r="J6352" t="s">
        <v>340</v>
      </c>
      <c r="L6352" t="s">
        <v>249</v>
      </c>
      <c r="R6352">
        <v>0</v>
      </c>
      <c r="U6352">
        <v>0</v>
      </c>
      <c r="V6352">
        <v>0</v>
      </c>
      <c r="X6352">
        <v>0</v>
      </c>
      <c r="Y6352">
        <v>500000000</v>
      </c>
      <c r="Z6352">
        <v>0</v>
      </c>
      <c r="AA6352" t="s">
        <v>2028</v>
      </c>
    </row>
    <row r="6353" spans="1:27" ht="15" customHeight="1">
      <c r="A6353" s="962" t="s">
        <v>250</v>
      </c>
      <c r="B6353" t="s">
        <v>279</v>
      </c>
      <c r="C6353" t="s">
        <v>13</v>
      </c>
      <c r="D6353" t="s">
        <v>11</v>
      </c>
      <c r="E6353" t="s">
        <v>610</v>
      </c>
      <c r="F6353" t="s">
        <v>458</v>
      </c>
      <c r="G6353" t="s">
        <v>416</v>
      </c>
      <c r="I6353" t="s">
        <v>415</v>
      </c>
      <c r="K6353" t="s">
        <v>333</v>
      </c>
      <c r="L6353" t="s">
        <v>250</v>
      </c>
      <c r="M6353" t="s">
        <v>68</v>
      </c>
      <c r="O6353" t="s">
        <v>335</v>
      </c>
      <c r="P6353" t="s">
        <v>336</v>
      </c>
      <c r="Q6353" t="s">
        <v>337</v>
      </c>
      <c r="R6353">
        <v>2.0699999999999998</v>
      </c>
      <c r="U6353">
        <v>2.0699999999999998</v>
      </c>
      <c r="V6353">
        <v>0.1</v>
      </c>
      <c r="W6353">
        <v>0.1</v>
      </c>
      <c r="X6353">
        <v>0</v>
      </c>
      <c r="Y6353">
        <v>500000000</v>
      </c>
      <c r="Z6353">
        <v>0</v>
      </c>
      <c r="AA6353" t="s">
        <v>2028</v>
      </c>
    </row>
    <row r="6354" spans="1:27" ht="15" customHeight="1">
      <c r="A6354" s="962" t="s">
        <v>254</v>
      </c>
      <c r="B6354" t="s">
        <v>283</v>
      </c>
      <c r="C6354" t="s">
        <v>13</v>
      </c>
      <c r="D6354" t="s">
        <v>11</v>
      </c>
      <c r="E6354" t="s">
        <v>610</v>
      </c>
      <c r="F6354" t="s">
        <v>458</v>
      </c>
      <c r="J6354" t="s">
        <v>342</v>
      </c>
      <c r="L6354" t="s">
        <v>343</v>
      </c>
      <c r="R6354">
        <v>0</v>
      </c>
      <c r="U6354">
        <v>0</v>
      </c>
      <c r="V6354">
        <v>0</v>
      </c>
      <c r="X6354">
        <v>0</v>
      </c>
      <c r="Y6354">
        <v>500000000</v>
      </c>
      <c r="Z6354">
        <v>0</v>
      </c>
      <c r="AA6354" t="s">
        <v>2028</v>
      </c>
    </row>
    <row r="6355" spans="1:27" ht="15" customHeight="1">
      <c r="A6355" s="962" t="s">
        <v>254</v>
      </c>
      <c r="B6355" t="s">
        <v>289</v>
      </c>
      <c r="C6355" t="s">
        <v>13</v>
      </c>
      <c r="D6355" t="s">
        <v>11</v>
      </c>
      <c r="E6355" t="s">
        <v>610</v>
      </c>
      <c r="F6355" t="s">
        <v>458</v>
      </c>
      <c r="J6355" t="s">
        <v>338</v>
      </c>
      <c r="L6355" t="s">
        <v>344</v>
      </c>
      <c r="R6355">
        <v>0</v>
      </c>
      <c r="U6355">
        <v>0</v>
      </c>
      <c r="V6355">
        <v>0</v>
      </c>
      <c r="X6355">
        <v>0</v>
      </c>
      <c r="Y6355">
        <v>500000000</v>
      </c>
      <c r="Z6355">
        <v>0</v>
      </c>
      <c r="AA6355" t="s">
        <v>2028</v>
      </c>
    </row>
    <row r="6356" spans="1:27" ht="15" customHeight="1">
      <c r="A6356" s="962" t="s">
        <v>254</v>
      </c>
      <c r="B6356" t="s">
        <v>290</v>
      </c>
      <c r="C6356" t="s">
        <v>13</v>
      </c>
      <c r="D6356" t="s">
        <v>11</v>
      </c>
      <c r="E6356" t="s">
        <v>610</v>
      </c>
      <c r="F6356" t="s">
        <v>458</v>
      </c>
      <c r="R6356">
        <v>0</v>
      </c>
      <c r="S6356">
        <v>0</v>
      </c>
      <c r="T6356">
        <v>0</v>
      </c>
      <c r="X6356">
        <v>0</v>
      </c>
      <c r="Y6356">
        <v>500000000</v>
      </c>
      <c r="AA6356" t="s">
        <v>2029</v>
      </c>
    </row>
    <row r="6357" spans="1:27" ht="15" customHeight="1">
      <c r="A6357" s="962" t="s">
        <v>254</v>
      </c>
      <c r="B6357" t="s">
        <v>292</v>
      </c>
      <c r="C6357" t="s">
        <v>13</v>
      </c>
      <c r="D6357" t="s">
        <v>11</v>
      </c>
      <c r="E6357" t="s">
        <v>610</v>
      </c>
      <c r="F6357" t="s">
        <v>458</v>
      </c>
      <c r="R6357">
        <v>0</v>
      </c>
      <c r="S6357">
        <v>0</v>
      </c>
      <c r="T6357">
        <v>0</v>
      </c>
      <c r="X6357">
        <v>0</v>
      </c>
      <c r="Y6357">
        <v>500000000</v>
      </c>
      <c r="AA6357" t="s">
        <v>2029</v>
      </c>
    </row>
    <row r="6358" spans="1:27" ht="15" customHeight="1">
      <c r="A6358" s="962" t="s">
        <v>254</v>
      </c>
      <c r="B6358" t="s">
        <v>294</v>
      </c>
      <c r="C6358" t="s">
        <v>13</v>
      </c>
      <c r="D6358" t="s">
        <v>11</v>
      </c>
      <c r="E6358" t="s">
        <v>610</v>
      </c>
      <c r="F6358" t="s">
        <v>458</v>
      </c>
      <c r="R6358">
        <v>0</v>
      </c>
      <c r="S6358">
        <v>0</v>
      </c>
      <c r="T6358">
        <v>0</v>
      </c>
      <c r="X6358">
        <v>0</v>
      </c>
      <c r="Y6358">
        <v>500000000</v>
      </c>
      <c r="AA6358" t="s">
        <v>2029</v>
      </c>
    </row>
    <row r="6359" spans="1:27" ht="15" customHeight="1">
      <c r="A6359" s="962" t="s">
        <v>254</v>
      </c>
      <c r="B6359" t="s">
        <v>295</v>
      </c>
      <c r="C6359" t="s">
        <v>13</v>
      </c>
      <c r="D6359" t="s">
        <v>11</v>
      </c>
      <c r="E6359" t="s">
        <v>610</v>
      </c>
      <c r="F6359" t="s">
        <v>458</v>
      </c>
      <c r="R6359">
        <v>0</v>
      </c>
      <c r="S6359">
        <v>0</v>
      </c>
      <c r="T6359">
        <v>0</v>
      </c>
      <c r="X6359">
        <v>0</v>
      </c>
      <c r="Y6359">
        <v>500000000</v>
      </c>
      <c r="AA6359" t="s">
        <v>2029</v>
      </c>
    </row>
    <row r="6360" spans="1:27" ht="15" customHeight="1">
      <c r="A6360" s="962" t="s">
        <v>254</v>
      </c>
      <c r="B6360" t="s">
        <v>280</v>
      </c>
      <c r="C6360" t="s">
        <v>13</v>
      </c>
      <c r="D6360" t="s">
        <v>11</v>
      </c>
      <c r="E6360" t="s">
        <v>610</v>
      </c>
      <c r="F6360" t="s">
        <v>458</v>
      </c>
      <c r="J6360" t="s">
        <v>436</v>
      </c>
      <c r="L6360" t="s">
        <v>346</v>
      </c>
      <c r="R6360">
        <v>0</v>
      </c>
      <c r="U6360">
        <v>0</v>
      </c>
      <c r="V6360">
        <v>0</v>
      </c>
      <c r="X6360">
        <v>0</v>
      </c>
      <c r="Y6360">
        <v>500000000</v>
      </c>
      <c r="Z6360">
        <v>0</v>
      </c>
      <c r="AA6360" t="s">
        <v>2028</v>
      </c>
    </row>
    <row r="6361" spans="1:27" ht="15" customHeight="1">
      <c r="A6361" s="962" t="s">
        <v>254</v>
      </c>
      <c r="B6361" t="s">
        <v>299</v>
      </c>
      <c r="C6361" t="s">
        <v>13</v>
      </c>
      <c r="D6361" t="s">
        <v>11</v>
      </c>
      <c r="E6361" t="s">
        <v>610</v>
      </c>
      <c r="F6361" t="s">
        <v>458</v>
      </c>
      <c r="G6361" t="s">
        <v>420</v>
      </c>
      <c r="I6361" t="s">
        <v>421</v>
      </c>
      <c r="K6361" t="s">
        <v>333</v>
      </c>
      <c r="L6361" t="s">
        <v>348</v>
      </c>
      <c r="M6361" t="s">
        <v>70</v>
      </c>
      <c r="O6361" t="s">
        <v>349</v>
      </c>
      <c r="P6361" t="s">
        <v>336</v>
      </c>
      <c r="Q6361" t="s">
        <v>337</v>
      </c>
      <c r="R6361">
        <v>0.14000000000000001</v>
      </c>
      <c r="U6361">
        <v>0.14000000000000001</v>
      </c>
      <c r="V6361">
        <v>0.01</v>
      </c>
      <c r="W6361">
        <v>0.1</v>
      </c>
      <c r="X6361">
        <v>0</v>
      </c>
      <c r="Y6361">
        <v>500000000</v>
      </c>
      <c r="Z6361">
        <v>0</v>
      </c>
      <c r="AA6361" t="s">
        <v>2028</v>
      </c>
    </row>
    <row r="6362" spans="1:27" ht="15" customHeight="1">
      <c r="A6362" s="962" t="s">
        <v>254</v>
      </c>
      <c r="B6362" t="s">
        <v>284</v>
      </c>
      <c r="C6362" t="s">
        <v>13</v>
      </c>
      <c r="D6362" t="s">
        <v>11</v>
      </c>
      <c r="E6362" t="s">
        <v>610</v>
      </c>
      <c r="F6362" t="s">
        <v>458</v>
      </c>
      <c r="R6362">
        <v>0</v>
      </c>
      <c r="U6362">
        <v>0</v>
      </c>
      <c r="V6362">
        <v>0</v>
      </c>
      <c r="X6362">
        <v>0</v>
      </c>
      <c r="Y6362">
        <v>500000000</v>
      </c>
      <c r="Z6362">
        <v>0</v>
      </c>
      <c r="AA6362" t="s">
        <v>2028</v>
      </c>
    </row>
    <row r="6363" spans="1:27" ht="15" customHeight="1">
      <c r="A6363" s="962" t="s">
        <v>254</v>
      </c>
      <c r="B6363" t="s">
        <v>285</v>
      </c>
      <c r="C6363" t="s">
        <v>13</v>
      </c>
      <c r="D6363" t="s">
        <v>11</v>
      </c>
      <c r="E6363" t="s">
        <v>610</v>
      </c>
      <c r="F6363" t="s">
        <v>458</v>
      </c>
      <c r="R6363">
        <v>0</v>
      </c>
      <c r="U6363">
        <v>0</v>
      </c>
      <c r="V6363">
        <v>0</v>
      </c>
      <c r="X6363">
        <v>0</v>
      </c>
      <c r="Y6363">
        <v>500000000</v>
      </c>
      <c r="Z6363">
        <v>0</v>
      </c>
      <c r="AA6363" t="s">
        <v>2028</v>
      </c>
    </row>
    <row r="6364" spans="1:27" ht="15" customHeight="1">
      <c r="A6364" s="962" t="s">
        <v>254</v>
      </c>
      <c r="B6364" t="s">
        <v>286</v>
      </c>
      <c r="C6364" t="s">
        <v>13</v>
      </c>
      <c r="D6364" t="s">
        <v>11</v>
      </c>
      <c r="E6364" t="s">
        <v>610</v>
      </c>
      <c r="F6364" t="s">
        <v>458</v>
      </c>
      <c r="J6364" t="s">
        <v>952</v>
      </c>
      <c r="L6364" t="s">
        <v>953</v>
      </c>
      <c r="O6364" t="s">
        <v>361</v>
      </c>
      <c r="P6364" t="s">
        <v>868</v>
      </c>
      <c r="Q6364" t="s">
        <v>869</v>
      </c>
      <c r="R6364">
        <v>4.6900000000000004</v>
      </c>
      <c r="X6364">
        <v>0</v>
      </c>
      <c r="Y6364">
        <v>500000000</v>
      </c>
      <c r="AA6364" t="s">
        <v>2025</v>
      </c>
    </row>
    <row r="6365" spans="1:27" ht="15" customHeight="1">
      <c r="A6365" s="962" t="s">
        <v>254</v>
      </c>
      <c r="B6365" t="s">
        <v>303</v>
      </c>
      <c r="C6365" t="s">
        <v>13</v>
      </c>
      <c r="D6365" t="s">
        <v>11</v>
      </c>
      <c r="E6365" t="s">
        <v>610</v>
      </c>
      <c r="F6365" t="s">
        <v>458</v>
      </c>
      <c r="R6365">
        <v>0</v>
      </c>
      <c r="U6365">
        <v>0</v>
      </c>
      <c r="V6365">
        <v>0</v>
      </c>
      <c r="X6365">
        <v>0</v>
      </c>
      <c r="Y6365">
        <v>500000000</v>
      </c>
      <c r="Z6365">
        <v>0</v>
      </c>
      <c r="AA6365" t="s">
        <v>2028</v>
      </c>
    </row>
    <row r="6366" spans="1:27" ht="15" customHeight="1">
      <c r="A6366" s="962" t="s">
        <v>254</v>
      </c>
      <c r="B6366" t="s">
        <v>291</v>
      </c>
      <c r="C6366" t="s">
        <v>13</v>
      </c>
      <c r="D6366" t="s">
        <v>11</v>
      </c>
      <c r="E6366" t="s">
        <v>610</v>
      </c>
      <c r="F6366" t="s">
        <v>458</v>
      </c>
      <c r="R6366">
        <v>0</v>
      </c>
      <c r="S6366">
        <v>0</v>
      </c>
      <c r="T6366">
        <v>0</v>
      </c>
      <c r="X6366">
        <v>0</v>
      </c>
      <c r="Y6366">
        <v>500000000</v>
      </c>
      <c r="AA6366" t="s">
        <v>2029</v>
      </c>
    </row>
    <row r="6367" spans="1:27" ht="15" customHeight="1">
      <c r="A6367" s="962" t="s">
        <v>254</v>
      </c>
      <c r="B6367" t="s">
        <v>293</v>
      </c>
      <c r="C6367" t="s">
        <v>13</v>
      </c>
      <c r="D6367" t="s">
        <v>11</v>
      </c>
      <c r="E6367" t="s">
        <v>610</v>
      </c>
      <c r="F6367" t="s">
        <v>458</v>
      </c>
      <c r="R6367">
        <v>0</v>
      </c>
      <c r="S6367">
        <v>0</v>
      </c>
      <c r="T6367">
        <v>0</v>
      </c>
      <c r="X6367">
        <v>0</v>
      </c>
      <c r="Y6367">
        <v>500000000</v>
      </c>
      <c r="AA6367" t="s">
        <v>2029</v>
      </c>
    </row>
    <row r="6368" spans="1:27" ht="15" customHeight="1">
      <c r="A6368" s="962" t="s">
        <v>254</v>
      </c>
      <c r="B6368" t="s">
        <v>288</v>
      </c>
      <c r="C6368" t="s">
        <v>13</v>
      </c>
      <c r="D6368" t="s">
        <v>11</v>
      </c>
      <c r="E6368" t="s">
        <v>610</v>
      </c>
      <c r="F6368" t="s">
        <v>458</v>
      </c>
      <c r="R6368">
        <v>0.14000000000000001</v>
      </c>
      <c r="X6368">
        <v>0</v>
      </c>
      <c r="Y6368">
        <v>500000000</v>
      </c>
      <c r="AA6368" t="s">
        <v>2025</v>
      </c>
    </row>
    <row r="6369" spans="1:27" ht="15" customHeight="1">
      <c r="A6369" s="962" t="s">
        <v>254</v>
      </c>
      <c r="B6369" t="s">
        <v>298</v>
      </c>
      <c r="C6369" t="s">
        <v>13</v>
      </c>
      <c r="D6369" t="s">
        <v>11</v>
      </c>
      <c r="E6369" t="s">
        <v>610</v>
      </c>
      <c r="F6369" t="s">
        <v>458</v>
      </c>
      <c r="R6369">
        <v>0.14000000000000001</v>
      </c>
      <c r="X6369">
        <v>0</v>
      </c>
      <c r="Y6369">
        <v>500000000</v>
      </c>
      <c r="AA6369" t="s">
        <v>2025</v>
      </c>
    </row>
    <row r="6370" spans="1:27" ht="15" customHeight="1">
      <c r="A6370" s="962" t="s">
        <v>254</v>
      </c>
      <c r="B6370" t="s">
        <v>297</v>
      </c>
      <c r="C6370" t="s">
        <v>13</v>
      </c>
      <c r="D6370" t="s">
        <v>11</v>
      </c>
      <c r="E6370" t="s">
        <v>610</v>
      </c>
      <c r="F6370" t="s">
        <v>458</v>
      </c>
      <c r="R6370">
        <v>0.14000000000000001</v>
      </c>
      <c r="X6370">
        <v>0</v>
      </c>
      <c r="Y6370">
        <v>500000000</v>
      </c>
      <c r="AA6370" t="s">
        <v>2025</v>
      </c>
    </row>
    <row r="6371" spans="1:27" ht="15" customHeight="1">
      <c r="A6371" s="962" t="s">
        <v>254</v>
      </c>
      <c r="B6371" t="s">
        <v>287</v>
      </c>
      <c r="C6371" t="s">
        <v>13</v>
      </c>
      <c r="D6371" t="s">
        <v>11</v>
      </c>
      <c r="E6371" t="s">
        <v>610</v>
      </c>
      <c r="F6371" t="s">
        <v>458</v>
      </c>
      <c r="R6371">
        <v>0.62</v>
      </c>
      <c r="X6371">
        <v>0</v>
      </c>
      <c r="Y6371">
        <v>500000000</v>
      </c>
      <c r="AA6371" t="s">
        <v>2025</v>
      </c>
    </row>
    <row r="6372" spans="1:27" ht="15" customHeight="1">
      <c r="A6372" s="962" t="s">
        <v>254</v>
      </c>
      <c r="B6372" t="s">
        <v>296</v>
      </c>
      <c r="C6372" t="s">
        <v>13</v>
      </c>
      <c r="D6372" t="s">
        <v>11</v>
      </c>
      <c r="E6372" t="s">
        <v>610</v>
      </c>
      <c r="F6372" t="s">
        <v>458</v>
      </c>
      <c r="R6372">
        <v>0</v>
      </c>
      <c r="S6372">
        <v>0</v>
      </c>
      <c r="T6372">
        <v>0</v>
      </c>
      <c r="X6372">
        <v>0</v>
      </c>
      <c r="Y6372">
        <v>500000000</v>
      </c>
      <c r="AA6372" t="s">
        <v>2029</v>
      </c>
    </row>
    <row r="6373" spans="1:27" ht="15" customHeight="1">
      <c r="A6373" s="962" t="s">
        <v>254</v>
      </c>
      <c r="B6373" t="s">
        <v>319</v>
      </c>
      <c r="C6373" t="s">
        <v>13</v>
      </c>
      <c r="D6373" t="s">
        <v>11</v>
      </c>
      <c r="E6373" t="s">
        <v>610</v>
      </c>
      <c r="F6373" t="s">
        <v>458</v>
      </c>
      <c r="G6373" t="s">
        <v>590</v>
      </c>
      <c r="I6373" t="s">
        <v>415</v>
      </c>
      <c r="K6373" t="s">
        <v>333</v>
      </c>
      <c r="L6373" t="s">
        <v>351</v>
      </c>
      <c r="M6373" t="s">
        <v>68</v>
      </c>
      <c r="O6373" t="s">
        <v>349</v>
      </c>
      <c r="P6373" t="s">
        <v>336</v>
      </c>
      <c r="Q6373" t="s">
        <v>337</v>
      </c>
      <c r="R6373">
        <v>0.48</v>
      </c>
      <c r="U6373">
        <v>0.48</v>
      </c>
      <c r="V6373">
        <v>0.02</v>
      </c>
      <c r="W6373">
        <v>0.1</v>
      </c>
      <c r="X6373">
        <v>0</v>
      </c>
      <c r="Y6373">
        <v>500000000</v>
      </c>
      <c r="Z6373">
        <v>0</v>
      </c>
      <c r="AA6373" t="s">
        <v>2028</v>
      </c>
    </row>
    <row r="6374" spans="1:27" ht="15" customHeight="1">
      <c r="A6374" s="962" t="s">
        <v>254</v>
      </c>
      <c r="B6374" t="s">
        <v>317</v>
      </c>
      <c r="C6374" t="s">
        <v>13</v>
      </c>
      <c r="D6374" t="s">
        <v>11</v>
      </c>
      <c r="E6374" t="s">
        <v>610</v>
      </c>
      <c r="F6374" t="s">
        <v>458</v>
      </c>
      <c r="G6374" t="s">
        <v>423</v>
      </c>
      <c r="I6374" t="s">
        <v>415</v>
      </c>
      <c r="K6374" t="s">
        <v>333</v>
      </c>
      <c r="L6374" t="s">
        <v>351</v>
      </c>
      <c r="M6374" t="s">
        <v>68</v>
      </c>
      <c r="O6374" t="s">
        <v>349</v>
      </c>
      <c r="P6374" t="s">
        <v>336</v>
      </c>
      <c r="Q6374" t="s">
        <v>337</v>
      </c>
      <c r="R6374">
        <v>0.48</v>
      </c>
      <c r="X6374">
        <v>0</v>
      </c>
      <c r="Y6374">
        <v>500000000</v>
      </c>
      <c r="AA6374" t="s">
        <v>2025</v>
      </c>
    </row>
    <row r="6375" spans="1:27" ht="15" customHeight="1">
      <c r="A6375" s="962" t="s">
        <v>254</v>
      </c>
      <c r="B6375" t="s">
        <v>305</v>
      </c>
      <c r="C6375" t="s">
        <v>13</v>
      </c>
      <c r="D6375" t="s">
        <v>11</v>
      </c>
      <c r="E6375" t="s">
        <v>610</v>
      </c>
      <c r="F6375" t="s">
        <v>458</v>
      </c>
      <c r="R6375">
        <v>0.48</v>
      </c>
      <c r="X6375">
        <v>0</v>
      </c>
      <c r="Y6375">
        <v>500000000</v>
      </c>
      <c r="AA6375" t="s">
        <v>2025</v>
      </c>
    </row>
    <row r="6376" spans="1:27" ht="15" customHeight="1">
      <c r="A6376" s="962" t="s">
        <v>254</v>
      </c>
      <c r="B6376" t="s">
        <v>321</v>
      </c>
      <c r="C6376" t="s">
        <v>13</v>
      </c>
      <c r="D6376" t="s">
        <v>11</v>
      </c>
      <c r="E6376" t="s">
        <v>610</v>
      </c>
      <c r="F6376" t="s">
        <v>458</v>
      </c>
      <c r="H6376" t="s">
        <v>461</v>
      </c>
      <c r="I6376" t="s">
        <v>353</v>
      </c>
      <c r="J6376" t="s">
        <v>462</v>
      </c>
      <c r="K6376" t="s">
        <v>333</v>
      </c>
      <c r="L6376" t="s">
        <v>354</v>
      </c>
      <c r="M6376" t="s">
        <v>58</v>
      </c>
      <c r="O6376" t="s">
        <v>349</v>
      </c>
      <c r="P6376" t="s">
        <v>336</v>
      </c>
      <c r="Q6376" t="s">
        <v>337</v>
      </c>
      <c r="R6376">
        <v>0</v>
      </c>
      <c r="U6376">
        <v>0</v>
      </c>
      <c r="V6376">
        <v>0</v>
      </c>
      <c r="X6376">
        <v>0</v>
      </c>
      <c r="Y6376">
        <v>500000000</v>
      </c>
      <c r="Z6376">
        <v>0</v>
      </c>
      <c r="AA6376" t="s">
        <v>2028</v>
      </c>
    </row>
    <row r="6377" spans="1:27" ht="15" customHeight="1">
      <c r="A6377" s="962" t="s">
        <v>254</v>
      </c>
      <c r="B6377" t="s">
        <v>324</v>
      </c>
      <c r="C6377" t="s">
        <v>13</v>
      </c>
      <c r="D6377" t="s">
        <v>11</v>
      </c>
      <c r="E6377" t="s">
        <v>610</v>
      </c>
      <c r="F6377" t="s">
        <v>458</v>
      </c>
      <c r="R6377">
        <v>0</v>
      </c>
      <c r="U6377">
        <v>0</v>
      </c>
      <c r="V6377">
        <v>0</v>
      </c>
      <c r="X6377">
        <v>0</v>
      </c>
      <c r="Y6377">
        <v>500000000</v>
      </c>
      <c r="Z6377">
        <v>0</v>
      </c>
      <c r="AA6377" t="s">
        <v>2028</v>
      </c>
    </row>
    <row r="6378" spans="1:27" ht="15" customHeight="1">
      <c r="A6378" s="962" t="s">
        <v>255</v>
      </c>
      <c r="B6378" t="s">
        <v>322</v>
      </c>
      <c r="C6378" t="s">
        <v>13</v>
      </c>
      <c r="D6378" t="s">
        <v>11</v>
      </c>
      <c r="E6378" t="s">
        <v>610</v>
      </c>
      <c r="F6378" t="s">
        <v>458</v>
      </c>
      <c r="H6378" t="s">
        <v>848</v>
      </c>
      <c r="I6378" t="s">
        <v>853</v>
      </c>
      <c r="J6378" t="s">
        <v>949</v>
      </c>
      <c r="K6378" t="s">
        <v>849</v>
      </c>
      <c r="L6378" t="s">
        <v>1993</v>
      </c>
      <c r="M6378" t="s">
        <v>55</v>
      </c>
      <c r="O6378" t="s">
        <v>361</v>
      </c>
      <c r="P6378" t="s">
        <v>667</v>
      </c>
      <c r="Q6378" t="s">
        <v>668</v>
      </c>
      <c r="R6378">
        <v>0</v>
      </c>
      <c r="X6378">
        <v>0</v>
      </c>
      <c r="Y6378">
        <v>500000000</v>
      </c>
      <c r="AA6378" t="s">
        <v>2025</v>
      </c>
    </row>
    <row r="6379" spans="1:27" ht="15" customHeight="1">
      <c r="A6379" s="962" t="s">
        <v>255</v>
      </c>
      <c r="B6379" t="s">
        <v>301</v>
      </c>
      <c r="C6379" t="s">
        <v>13</v>
      </c>
      <c r="D6379" t="s">
        <v>11</v>
      </c>
      <c r="E6379" t="s">
        <v>610</v>
      </c>
      <c r="F6379" t="s">
        <v>458</v>
      </c>
      <c r="H6379" t="s">
        <v>856</v>
      </c>
      <c r="I6379" t="s">
        <v>853</v>
      </c>
      <c r="J6379" t="s">
        <v>949</v>
      </c>
      <c r="K6379" t="s">
        <v>849</v>
      </c>
      <c r="L6379" t="s">
        <v>857</v>
      </c>
      <c r="M6379" t="s">
        <v>55</v>
      </c>
      <c r="O6379" t="s">
        <v>361</v>
      </c>
      <c r="P6379" t="s">
        <v>851</v>
      </c>
      <c r="Q6379" t="s">
        <v>337</v>
      </c>
      <c r="R6379">
        <v>0.03</v>
      </c>
      <c r="X6379">
        <v>0</v>
      </c>
      <c r="Y6379">
        <v>500000000</v>
      </c>
      <c r="AA6379" t="s">
        <v>2025</v>
      </c>
    </row>
    <row r="6380" spans="1:27" ht="15" customHeight="1">
      <c r="A6380" s="962" t="s">
        <v>255</v>
      </c>
      <c r="B6380" t="s">
        <v>307</v>
      </c>
      <c r="C6380" t="s">
        <v>13</v>
      </c>
      <c r="D6380" t="s">
        <v>11</v>
      </c>
      <c r="E6380" t="s">
        <v>610</v>
      </c>
      <c r="F6380" t="s">
        <v>458</v>
      </c>
      <c r="H6380" t="s">
        <v>858</v>
      </c>
      <c r="I6380" t="s">
        <v>853</v>
      </c>
      <c r="J6380" t="s">
        <v>949</v>
      </c>
      <c r="K6380" t="s">
        <v>849</v>
      </c>
      <c r="L6380" t="s">
        <v>859</v>
      </c>
      <c r="M6380" t="s">
        <v>55</v>
      </c>
      <c r="O6380" t="s">
        <v>361</v>
      </c>
      <c r="P6380" t="s">
        <v>851</v>
      </c>
      <c r="Q6380" t="s">
        <v>337</v>
      </c>
      <c r="R6380">
        <v>0</v>
      </c>
      <c r="X6380">
        <v>0</v>
      </c>
      <c r="Y6380">
        <v>500000000</v>
      </c>
      <c r="AA6380" t="s">
        <v>2025</v>
      </c>
    </row>
    <row r="6381" spans="1:27" ht="15" customHeight="1">
      <c r="A6381" s="962" t="s">
        <v>255</v>
      </c>
      <c r="B6381" t="s">
        <v>315</v>
      </c>
      <c r="C6381" t="s">
        <v>13</v>
      </c>
      <c r="D6381" t="s">
        <v>11</v>
      </c>
      <c r="E6381" t="s">
        <v>610</v>
      </c>
      <c r="F6381" t="s">
        <v>458</v>
      </c>
      <c r="H6381" t="s">
        <v>860</v>
      </c>
      <c r="I6381" t="s">
        <v>853</v>
      </c>
      <c r="J6381" t="s">
        <v>949</v>
      </c>
      <c r="K6381" t="s">
        <v>849</v>
      </c>
      <c r="L6381" t="s">
        <v>861</v>
      </c>
      <c r="M6381" t="s">
        <v>55</v>
      </c>
      <c r="O6381" t="s">
        <v>361</v>
      </c>
      <c r="P6381" t="s">
        <v>851</v>
      </c>
      <c r="Q6381" t="s">
        <v>337</v>
      </c>
      <c r="R6381">
        <v>0</v>
      </c>
      <c r="X6381">
        <v>0</v>
      </c>
      <c r="Y6381">
        <v>500000000</v>
      </c>
      <c r="AA6381" t="s">
        <v>2025</v>
      </c>
    </row>
    <row r="6382" spans="1:27" ht="15" customHeight="1">
      <c r="A6382" s="962" t="s">
        <v>255</v>
      </c>
      <c r="B6382" t="s">
        <v>308</v>
      </c>
      <c r="C6382" t="s">
        <v>13</v>
      </c>
      <c r="D6382" t="s">
        <v>11</v>
      </c>
      <c r="E6382" t="s">
        <v>610</v>
      </c>
      <c r="F6382" t="s">
        <v>458</v>
      </c>
      <c r="H6382" t="s">
        <v>862</v>
      </c>
      <c r="I6382" t="s">
        <v>853</v>
      </c>
      <c r="J6382" t="s">
        <v>949</v>
      </c>
      <c r="K6382" t="s">
        <v>849</v>
      </c>
      <c r="L6382" t="s">
        <v>863</v>
      </c>
      <c r="M6382" t="s">
        <v>55</v>
      </c>
      <c r="O6382" t="s">
        <v>361</v>
      </c>
      <c r="P6382" t="s">
        <v>851</v>
      </c>
      <c r="Q6382" t="s">
        <v>337</v>
      </c>
      <c r="R6382">
        <v>0</v>
      </c>
      <c r="X6382">
        <v>0</v>
      </c>
      <c r="Y6382">
        <v>500000000</v>
      </c>
      <c r="AA6382" t="s">
        <v>2025</v>
      </c>
    </row>
    <row r="6383" spans="1:27" ht="15" customHeight="1">
      <c r="A6383" s="962" t="s">
        <v>255</v>
      </c>
      <c r="B6383" t="s">
        <v>311</v>
      </c>
      <c r="C6383" t="s">
        <v>13</v>
      </c>
      <c r="D6383" t="s">
        <v>11</v>
      </c>
      <c r="E6383" t="s">
        <v>610</v>
      </c>
      <c r="F6383" t="s">
        <v>458</v>
      </c>
      <c r="H6383" t="s">
        <v>864</v>
      </c>
      <c r="I6383" t="s">
        <v>853</v>
      </c>
      <c r="J6383" t="s">
        <v>949</v>
      </c>
      <c r="K6383" t="s">
        <v>849</v>
      </c>
      <c r="L6383" t="s">
        <v>865</v>
      </c>
      <c r="M6383" t="s">
        <v>55</v>
      </c>
      <c r="O6383" t="s">
        <v>361</v>
      </c>
      <c r="P6383" t="s">
        <v>851</v>
      </c>
      <c r="Q6383" t="s">
        <v>337</v>
      </c>
      <c r="R6383">
        <v>0.02</v>
      </c>
      <c r="X6383">
        <v>0</v>
      </c>
      <c r="Y6383">
        <v>500000000</v>
      </c>
      <c r="AA6383" t="s">
        <v>2025</v>
      </c>
    </row>
    <row r="6384" spans="1:27" ht="15" customHeight="1">
      <c r="A6384" s="962" t="s">
        <v>255</v>
      </c>
      <c r="B6384" t="s">
        <v>312</v>
      </c>
      <c r="C6384" t="s">
        <v>13</v>
      </c>
      <c r="D6384" t="s">
        <v>11</v>
      </c>
      <c r="E6384" t="s">
        <v>610</v>
      </c>
      <c r="F6384" t="s">
        <v>458</v>
      </c>
      <c r="H6384" t="s">
        <v>866</v>
      </c>
      <c r="I6384" t="s">
        <v>853</v>
      </c>
      <c r="J6384" t="s">
        <v>949</v>
      </c>
      <c r="K6384" t="s">
        <v>849</v>
      </c>
      <c r="L6384" t="s">
        <v>867</v>
      </c>
      <c r="M6384" t="s">
        <v>55</v>
      </c>
      <c r="O6384" t="s">
        <v>361</v>
      </c>
      <c r="P6384" t="s">
        <v>851</v>
      </c>
      <c r="Q6384" t="s">
        <v>337</v>
      </c>
      <c r="R6384">
        <v>0</v>
      </c>
      <c r="X6384">
        <v>0</v>
      </c>
      <c r="Y6384">
        <v>500000000</v>
      </c>
      <c r="AA6384" t="s">
        <v>2025</v>
      </c>
    </row>
    <row r="6385" spans="1:27" ht="15" customHeight="1">
      <c r="A6385" s="962" t="s">
        <v>255</v>
      </c>
      <c r="B6385" t="s">
        <v>300</v>
      </c>
      <c r="C6385" t="s">
        <v>13</v>
      </c>
      <c r="D6385" t="s">
        <v>11</v>
      </c>
      <c r="E6385" t="s">
        <v>610</v>
      </c>
      <c r="F6385" t="s">
        <v>458</v>
      </c>
      <c r="I6385" t="s">
        <v>853</v>
      </c>
      <c r="J6385" t="s">
        <v>949</v>
      </c>
      <c r="K6385" t="s">
        <v>849</v>
      </c>
      <c r="L6385" t="s">
        <v>857</v>
      </c>
      <c r="M6385" t="s">
        <v>55</v>
      </c>
      <c r="O6385" t="s">
        <v>361</v>
      </c>
      <c r="P6385" t="s">
        <v>851</v>
      </c>
      <c r="Q6385" t="s">
        <v>337</v>
      </c>
      <c r="R6385">
        <v>0.03</v>
      </c>
      <c r="X6385">
        <v>0</v>
      </c>
      <c r="Y6385">
        <v>500000000</v>
      </c>
      <c r="AA6385" t="s">
        <v>2025</v>
      </c>
    </row>
    <row r="6386" spans="1:27" ht="15" customHeight="1">
      <c r="A6386" s="962" t="s">
        <v>255</v>
      </c>
      <c r="B6386" t="s">
        <v>298</v>
      </c>
      <c r="C6386" t="s">
        <v>13</v>
      </c>
      <c r="D6386" t="s">
        <v>11</v>
      </c>
      <c r="E6386" t="s">
        <v>610</v>
      </c>
      <c r="F6386" t="s">
        <v>458</v>
      </c>
      <c r="R6386">
        <v>0.03</v>
      </c>
      <c r="X6386">
        <v>0</v>
      </c>
      <c r="Y6386">
        <v>500000000</v>
      </c>
      <c r="AA6386" t="s">
        <v>2025</v>
      </c>
    </row>
    <row r="6387" spans="1:27" ht="15" customHeight="1">
      <c r="A6387" s="962" t="s">
        <v>255</v>
      </c>
      <c r="B6387" t="s">
        <v>297</v>
      </c>
      <c r="C6387" t="s">
        <v>13</v>
      </c>
      <c r="D6387" t="s">
        <v>11</v>
      </c>
      <c r="E6387" t="s">
        <v>610</v>
      </c>
      <c r="F6387" t="s">
        <v>458</v>
      </c>
      <c r="R6387">
        <v>0.03</v>
      </c>
      <c r="X6387">
        <v>0</v>
      </c>
      <c r="Y6387">
        <v>500000000</v>
      </c>
      <c r="AA6387" t="s">
        <v>2025</v>
      </c>
    </row>
    <row r="6388" spans="1:27" ht="15" customHeight="1">
      <c r="A6388" s="962" t="s">
        <v>255</v>
      </c>
      <c r="B6388" t="s">
        <v>288</v>
      </c>
      <c r="C6388" t="s">
        <v>13</v>
      </c>
      <c r="D6388" t="s">
        <v>11</v>
      </c>
      <c r="E6388" t="s">
        <v>610</v>
      </c>
      <c r="F6388" t="s">
        <v>458</v>
      </c>
      <c r="R6388">
        <v>0.03</v>
      </c>
      <c r="X6388">
        <v>0</v>
      </c>
      <c r="Y6388">
        <v>500000000</v>
      </c>
      <c r="AA6388" t="s">
        <v>2025</v>
      </c>
    </row>
    <row r="6389" spans="1:27" ht="15" customHeight="1">
      <c r="A6389" s="962" t="s">
        <v>255</v>
      </c>
      <c r="B6389" t="s">
        <v>287</v>
      </c>
      <c r="C6389" t="s">
        <v>13</v>
      </c>
      <c r="D6389" t="s">
        <v>11</v>
      </c>
      <c r="E6389" t="s">
        <v>610</v>
      </c>
      <c r="F6389" t="s">
        <v>458</v>
      </c>
      <c r="R6389">
        <v>0.05</v>
      </c>
      <c r="X6389">
        <v>0</v>
      </c>
      <c r="Y6389">
        <v>500000000</v>
      </c>
      <c r="AA6389" t="s">
        <v>2025</v>
      </c>
    </row>
    <row r="6390" spans="1:27" ht="15" customHeight="1">
      <c r="A6390" s="962" t="s">
        <v>255</v>
      </c>
      <c r="B6390" t="s">
        <v>306</v>
      </c>
      <c r="C6390" t="s">
        <v>13</v>
      </c>
      <c r="D6390" t="s">
        <v>11</v>
      </c>
      <c r="E6390" t="s">
        <v>610</v>
      </c>
      <c r="F6390" t="s">
        <v>458</v>
      </c>
      <c r="I6390" t="s">
        <v>853</v>
      </c>
      <c r="J6390" t="s">
        <v>949</v>
      </c>
      <c r="K6390" t="s">
        <v>849</v>
      </c>
      <c r="L6390" t="s">
        <v>1994</v>
      </c>
      <c r="M6390" t="s">
        <v>55</v>
      </c>
      <c r="O6390" t="s">
        <v>361</v>
      </c>
      <c r="P6390" t="s">
        <v>851</v>
      </c>
      <c r="Q6390" t="s">
        <v>337</v>
      </c>
      <c r="R6390">
        <v>0</v>
      </c>
      <c r="X6390">
        <v>0</v>
      </c>
      <c r="Y6390">
        <v>500000000</v>
      </c>
      <c r="AA6390" t="s">
        <v>2025</v>
      </c>
    </row>
    <row r="6391" spans="1:27" ht="15" customHeight="1">
      <c r="A6391" s="962" t="s">
        <v>255</v>
      </c>
      <c r="B6391" t="s">
        <v>305</v>
      </c>
      <c r="C6391" t="s">
        <v>13</v>
      </c>
      <c r="D6391" t="s">
        <v>11</v>
      </c>
      <c r="E6391" t="s">
        <v>610</v>
      </c>
      <c r="F6391" t="s">
        <v>458</v>
      </c>
      <c r="R6391">
        <v>0.02</v>
      </c>
      <c r="X6391">
        <v>0</v>
      </c>
      <c r="Y6391">
        <v>500000000</v>
      </c>
      <c r="AA6391" t="s">
        <v>2025</v>
      </c>
    </row>
    <row r="6392" spans="1:27" ht="15" customHeight="1">
      <c r="A6392" s="962" t="s">
        <v>255</v>
      </c>
      <c r="B6392" t="s">
        <v>309</v>
      </c>
      <c r="C6392" t="s">
        <v>13</v>
      </c>
      <c r="D6392" t="s">
        <v>11</v>
      </c>
      <c r="E6392" t="s">
        <v>610</v>
      </c>
      <c r="F6392" t="s">
        <v>458</v>
      </c>
      <c r="I6392" t="s">
        <v>853</v>
      </c>
      <c r="J6392" t="s">
        <v>949</v>
      </c>
      <c r="K6392" t="s">
        <v>849</v>
      </c>
      <c r="L6392" t="s">
        <v>1995</v>
      </c>
      <c r="M6392" t="s">
        <v>55</v>
      </c>
      <c r="O6392" t="s">
        <v>361</v>
      </c>
      <c r="P6392" t="s">
        <v>851</v>
      </c>
      <c r="Q6392" t="s">
        <v>337</v>
      </c>
      <c r="R6392">
        <v>0.02</v>
      </c>
      <c r="X6392">
        <v>0</v>
      </c>
      <c r="Y6392">
        <v>500000000</v>
      </c>
      <c r="AA6392" t="s">
        <v>2025</v>
      </c>
    </row>
    <row r="6393" spans="1:27" ht="15" customHeight="1">
      <c r="A6393" s="962" t="s">
        <v>255</v>
      </c>
      <c r="B6393" t="s">
        <v>313</v>
      </c>
      <c r="C6393" t="s">
        <v>13</v>
      </c>
      <c r="D6393" t="s">
        <v>11</v>
      </c>
      <c r="E6393" t="s">
        <v>610</v>
      </c>
      <c r="F6393" t="s">
        <v>458</v>
      </c>
      <c r="I6393" t="s">
        <v>853</v>
      </c>
      <c r="J6393" t="s">
        <v>949</v>
      </c>
      <c r="K6393" t="s">
        <v>849</v>
      </c>
      <c r="L6393" t="s">
        <v>861</v>
      </c>
      <c r="M6393" t="s">
        <v>55</v>
      </c>
      <c r="O6393" t="s">
        <v>361</v>
      </c>
      <c r="P6393" t="s">
        <v>851</v>
      </c>
      <c r="Q6393" t="s">
        <v>337</v>
      </c>
      <c r="R6393">
        <v>0</v>
      </c>
      <c r="X6393">
        <v>0</v>
      </c>
      <c r="Y6393">
        <v>500000000</v>
      </c>
      <c r="AA6393" t="s">
        <v>2025</v>
      </c>
    </row>
    <row r="6394" spans="1:27" ht="15" customHeight="1">
      <c r="A6394" s="962" t="s">
        <v>257</v>
      </c>
      <c r="B6394" t="s">
        <v>290</v>
      </c>
      <c r="C6394" t="s">
        <v>13</v>
      </c>
      <c r="D6394" t="s">
        <v>11</v>
      </c>
      <c r="E6394" t="s">
        <v>610</v>
      </c>
      <c r="F6394" t="s">
        <v>458</v>
      </c>
      <c r="J6394" t="s">
        <v>1996</v>
      </c>
      <c r="R6394">
        <v>0</v>
      </c>
      <c r="S6394">
        <v>0</v>
      </c>
      <c r="T6394">
        <v>500000000</v>
      </c>
      <c r="X6394">
        <v>0</v>
      </c>
      <c r="Y6394">
        <v>500000000</v>
      </c>
      <c r="AA6394" t="s">
        <v>2027</v>
      </c>
    </row>
    <row r="6395" spans="1:27" ht="15" customHeight="1">
      <c r="A6395" s="962" t="s">
        <v>257</v>
      </c>
      <c r="B6395" t="s">
        <v>292</v>
      </c>
      <c r="C6395" t="s">
        <v>13</v>
      </c>
      <c r="D6395" t="s">
        <v>11</v>
      </c>
      <c r="E6395" t="s">
        <v>610</v>
      </c>
      <c r="F6395" t="s">
        <v>458</v>
      </c>
      <c r="J6395" t="s">
        <v>1997</v>
      </c>
      <c r="R6395">
        <v>0</v>
      </c>
      <c r="S6395">
        <v>0</v>
      </c>
      <c r="T6395">
        <v>500000000</v>
      </c>
      <c r="X6395">
        <v>0</v>
      </c>
      <c r="Y6395">
        <v>500000000</v>
      </c>
      <c r="AA6395" t="s">
        <v>2027</v>
      </c>
    </row>
    <row r="6396" spans="1:27" ht="15" customHeight="1">
      <c r="A6396" s="962" t="s">
        <v>257</v>
      </c>
      <c r="B6396" t="s">
        <v>295</v>
      </c>
      <c r="C6396" t="s">
        <v>13</v>
      </c>
      <c r="D6396" t="s">
        <v>11</v>
      </c>
      <c r="E6396" t="s">
        <v>610</v>
      </c>
      <c r="F6396" t="s">
        <v>458</v>
      </c>
      <c r="J6396" t="s">
        <v>1998</v>
      </c>
      <c r="R6396">
        <v>0</v>
      </c>
      <c r="S6396">
        <v>0</v>
      </c>
      <c r="T6396">
        <v>500000000</v>
      </c>
      <c r="X6396">
        <v>0</v>
      </c>
      <c r="Y6396">
        <v>500000000</v>
      </c>
      <c r="AA6396" t="s">
        <v>2027</v>
      </c>
    </row>
    <row r="6397" spans="1:27" ht="15" customHeight="1">
      <c r="A6397" s="962" t="s">
        <v>257</v>
      </c>
      <c r="B6397" t="s">
        <v>296</v>
      </c>
      <c r="C6397" t="s">
        <v>13</v>
      </c>
      <c r="D6397" t="s">
        <v>11</v>
      </c>
      <c r="E6397" t="s">
        <v>610</v>
      </c>
      <c r="F6397" t="s">
        <v>458</v>
      </c>
      <c r="J6397" t="s">
        <v>1999</v>
      </c>
      <c r="R6397">
        <v>0</v>
      </c>
      <c r="S6397">
        <v>0</v>
      </c>
      <c r="T6397">
        <v>500000000</v>
      </c>
      <c r="X6397">
        <v>0</v>
      </c>
      <c r="Y6397">
        <v>500000000</v>
      </c>
      <c r="AA6397" t="s">
        <v>2027</v>
      </c>
    </row>
    <row r="6398" spans="1:27" ht="15" customHeight="1">
      <c r="A6398" s="962" t="s">
        <v>257</v>
      </c>
      <c r="B6398" t="s">
        <v>316</v>
      </c>
      <c r="C6398" t="s">
        <v>13</v>
      </c>
      <c r="D6398" t="s">
        <v>11</v>
      </c>
      <c r="E6398" t="s">
        <v>610</v>
      </c>
      <c r="F6398" t="s">
        <v>458</v>
      </c>
      <c r="J6398" t="s">
        <v>2004</v>
      </c>
      <c r="R6398">
        <v>0</v>
      </c>
      <c r="S6398">
        <v>0</v>
      </c>
      <c r="T6398">
        <v>500000000</v>
      </c>
      <c r="X6398">
        <v>0</v>
      </c>
      <c r="Y6398">
        <v>500000000</v>
      </c>
      <c r="AA6398" t="s">
        <v>2027</v>
      </c>
    </row>
    <row r="6399" spans="1:27" ht="15" customHeight="1">
      <c r="A6399" s="962" t="s">
        <v>257</v>
      </c>
      <c r="B6399" t="s">
        <v>289</v>
      </c>
      <c r="C6399" t="s">
        <v>13</v>
      </c>
      <c r="D6399" t="s">
        <v>11</v>
      </c>
      <c r="E6399" t="s">
        <v>610</v>
      </c>
      <c r="F6399" t="s">
        <v>458</v>
      </c>
      <c r="R6399">
        <v>0</v>
      </c>
      <c r="S6399">
        <v>0</v>
      </c>
      <c r="T6399">
        <v>500000000</v>
      </c>
      <c r="X6399">
        <v>0</v>
      </c>
      <c r="Y6399">
        <v>500000000</v>
      </c>
      <c r="AA6399" t="s">
        <v>2027</v>
      </c>
    </row>
    <row r="6400" spans="1:27" ht="15" customHeight="1">
      <c r="A6400" s="962" t="s">
        <v>257</v>
      </c>
      <c r="B6400" t="s">
        <v>309</v>
      </c>
      <c r="C6400" t="s">
        <v>13</v>
      </c>
      <c r="D6400" t="s">
        <v>11</v>
      </c>
      <c r="E6400" t="s">
        <v>610</v>
      </c>
      <c r="F6400" t="s">
        <v>458</v>
      </c>
      <c r="R6400">
        <v>0</v>
      </c>
      <c r="S6400">
        <v>0</v>
      </c>
      <c r="T6400">
        <v>500000000</v>
      </c>
      <c r="X6400">
        <v>0</v>
      </c>
      <c r="Y6400">
        <v>500000000</v>
      </c>
      <c r="AA6400" t="s">
        <v>2027</v>
      </c>
    </row>
    <row r="6401" spans="1:27" ht="15" customHeight="1">
      <c r="A6401" s="962" t="s">
        <v>257</v>
      </c>
      <c r="B6401" t="s">
        <v>291</v>
      </c>
      <c r="C6401" t="s">
        <v>13</v>
      </c>
      <c r="D6401" t="s">
        <v>11</v>
      </c>
      <c r="E6401" t="s">
        <v>610</v>
      </c>
      <c r="F6401" t="s">
        <v>458</v>
      </c>
      <c r="R6401">
        <v>0</v>
      </c>
      <c r="S6401">
        <v>0</v>
      </c>
      <c r="T6401">
        <v>500000000</v>
      </c>
      <c r="X6401">
        <v>0</v>
      </c>
      <c r="Y6401">
        <v>500000000</v>
      </c>
      <c r="AA6401" t="s">
        <v>2027</v>
      </c>
    </row>
    <row r="6402" spans="1:27" ht="15" customHeight="1">
      <c r="A6402" s="962" t="s">
        <v>257</v>
      </c>
      <c r="B6402" t="s">
        <v>288</v>
      </c>
      <c r="C6402" t="s">
        <v>13</v>
      </c>
      <c r="D6402" t="s">
        <v>11</v>
      </c>
      <c r="E6402" t="s">
        <v>610</v>
      </c>
      <c r="F6402" t="s">
        <v>458</v>
      </c>
      <c r="R6402">
        <v>0</v>
      </c>
      <c r="S6402">
        <v>0</v>
      </c>
      <c r="T6402">
        <v>500000000</v>
      </c>
      <c r="X6402">
        <v>0</v>
      </c>
      <c r="Y6402">
        <v>500000000</v>
      </c>
      <c r="AA6402" t="s">
        <v>2027</v>
      </c>
    </row>
    <row r="6403" spans="1:27" ht="15" customHeight="1">
      <c r="A6403" s="962" t="s">
        <v>257</v>
      </c>
      <c r="B6403" t="s">
        <v>287</v>
      </c>
      <c r="C6403" t="s">
        <v>13</v>
      </c>
      <c r="D6403" t="s">
        <v>11</v>
      </c>
      <c r="E6403" t="s">
        <v>610</v>
      </c>
      <c r="F6403" t="s">
        <v>458</v>
      </c>
      <c r="R6403">
        <v>0</v>
      </c>
      <c r="S6403">
        <v>0</v>
      </c>
      <c r="T6403">
        <v>500000000</v>
      </c>
      <c r="X6403">
        <v>0</v>
      </c>
      <c r="Y6403">
        <v>500000000</v>
      </c>
      <c r="AA6403" t="s">
        <v>2027</v>
      </c>
    </row>
    <row r="6404" spans="1:27" ht="15" customHeight="1">
      <c r="A6404" s="962" t="s">
        <v>257</v>
      </c>
      <c r="B6404" t="s">
        <v>305</v>
      </c>
      <c r="C6404" t="s">
        <v>13</v>
      </c>
      <c r="D6404" t="s">
        <v>11</v>
      </c>
      <c r="E6404" t="s">
        <v>610</v>
      </c>
      <c r="F6404" t="s">
        <v>458</v>
      </c>
      <c r="R6404">
        <v>0</v>
      </c>
      <c r="S6404">
        <v>0</v>
      </c>
      <c r="T6404">
        <v>500000000</v>
      </c>
      <c r="X6404">
        <v>0</v>
      </c>
      <c r="Y6404">
        <v>500000000</v>
      </c>
      <c r="AA6404" t="s">
        <v>2027</v>
      </c>
    </row>
    <row r="6405" spans="1:27" ht="15" customHeight="1">
      <c r="A6405" s="962" t="s">
        <v>257</v>
      </c>
      <c r="B6405" t="s">
        <v>321</v>
      </c>
      <c r="C6405" t="s">
        <v>13</v>
      </c>
      <c r="D6405" t="s">
        <v>11</v>
      </c>
      <c r="E6405" t="s">
        <v>610</v>
      </c>
      <c r="F6405" t="s">
        <v>458</v>
      </c>
      <c r="R6405">
        <v>0</v>
      </c>
      <c r="S6405">
        <v>0</v>
      </c>
      <c r="T6405">
        <v>500000000</v>
      </c>
      <c r="X6405">
        <v>0</v>
      </c>
      <c r="Y6405">
        <v>500000000</v>
      </c>
      <c r="AA6405" t="s">
        <v>2027</v>
      </c>
    </row>
    <row r="6406" spans="1:27" ht="15" customHeight="1">
      <c r="A6406" s="962" t="s">
        <v>257</v>
      </c>
      <c r="B6406" t="s">
        <v>310</v>
      </c>
      <c r="C6406" t="s">
        <v>13</v>
      </c>
      <c r="D6406" t="s">
        <v>11</v>
      </c>
      <c r="E6406" t="s">
        <v>610</v>
      </c>
      <c r="F6406" t="s">
        <v>458</v>
      </c>
      <c r="R6406">
        <v>0</v>
      </c>
      <c r="S6406">
        <v>0</v>
      </c>
      <c r="T6406">
        <v>500000000</v>
      </c>
      <c r="X6406">
        <v>0</v>
      </c>
      <c r="Y6406">
        <v>500000000</v>
      </c>
      <c r="AA6406" t="s">
        <v>2027</v>
      </c>
    </row>
    <row r="6407" spans="1:27" ht="15" customHeight="1">
      <c r="A6407" s="962" t="s">
        <v>257</v>
      </c>
      <c r="B6407" t="s">
        <v>294</v>
      </c>
      <c r="C6407" t="s">
        <v>13</v>
      </c>
      <c r="D6407" t="s">
        <v>11</v>
      </c>
      <c r="E6407" t="s">
        <v>610</v>
      </c>
      <c r="F6407" t="s">
        <v>458</v>
      </c>
      <c r="R6407">
        <v>0</v>
      </c>
      <c r="S6407">
        <v>0</v>
      </c>
      <c r="T6407">
        <v>500000000</v>
      </c>
      <c r="X6407">
        <v>0</v>
      </c>
      <c r="Y6407">
        <v>500000000</v>
      </c>
      <c r="AA6407" t="s">
        <v>2027</v>
      </c>
    </row>
    <row r="6408" spans="1:27" ht="15" customHeight="1">
      <c r="A6408" s="962" t="s">
        <v>257</v>
      </c>
      <c r="B6408" t="s">
        <v>293</v>
      </c>
      <c r="C6408" t="s">
        <v>13</v>
      </c>
      <c r="D6408" t="s">
        <v>11</v>
      </c>
      <c r="E6408" t="s">
        <v>610</v>
      </c>
      <c r="F6408" t="s">
        <v>458</v>
      </c>
      <c r="R6408">
        <v>0</v>
      </c>
      <c r="S6408">
        <v>0</v>
      </c>
      <c r="T6408">
        <v>500000000</v>
      </c>
      <c r="X6408">
        <v>0</v>
      </c>
      <c r="Y6408">
        <v>500000000</v>
      </c>
      <c r="AA6408" t="s">
        <v>2027</v>
      </c>
    </row>
    <row r="6409" spans="1:27" ht="15" customHeight="1">
      <c r="A6409" s="962" t="s">
        <v>259</v>
      </c>
      <c r="B6409" t="s">
        <v>300</v>
      </c>
      <c r="C6409" t="s">
        <v>13</v>
      </c>
      <c r="D6409" t="s">
        <v>11</v>
      </c>
      <c r="E6409" t="s">
        <v>610</v>
      </c>
      <c r="F6409" t="s">
        <v>458</v>
      </c>
      <c r="R6409">
        <v>0</v>
      </c>
      <c r="S6409">
        <v>0</v>
      </c>
      <c r="T6409">
        <v>500000000</v>
      </c>
      <c r="X6409">
        <v>0</v>
      </c>
      <c r="Y6409">
        <v>500000000</v>
      </c>
      <c r="AA6409" t="s">
        <v>2027</v>
      </c>
    </row>
    <row r="6410" spans="1:27" ht="15" customHeight="1">
      <c r="A6410" s="962" t="s">
        <v>259</v>
      </c>
      <c r="B6410" t="s">
        <v>298</v>
      </c>
      <c r="C6410" t="s">
        <v>13</v>
      </c>
      <c r="D6410" t="s">
        <v>11</v>
      </c>
      <c r="E6410" t="s">
        <v>610</v>
      </c>
      <c r="F6410" t="s">
        <v>458</v>
      </c>
      <c r="R6410">
        <v>0</v>
      </c>
      <c r="S6410">
        <v>0</v>
      </c>
      <c r="T6410">
        <v>500000000</v>
      </c>
      <c r="X6410">
        <v>0</v>
      </c>
      <c r="Y6410">
        <v>500000000</v>
      </c>
      <c r="AA6410" t="s">
        <v>2027</v>
      </c>
    </row>
    <row r="6411" spans="1:27" ht="15" customHeight="1">
      <c r="A6411" s="962" t="s">
        <v>259</v>
      </c>
      <c r="B6411" t="s">
        <v>297</v>
      </c>
      <c r="C6411" t="s">
        <v>13</v>
      </c>
      <c r="D6411" t="s">
        <v>11</v>
      </c>
      <c r="E6411" t="s">
        <v>610</v>
      </c>
      <c r="F6411" t="s">
        <v>458</v>
      </c>
      <c r="R6411">
        <v>0</v>
      </c>
      <c r="S6411">
        <v>0</v>
      </c>
      <c r="T6411">
        <v>500000000</v>
      </c>
      <c r="X6411">
        <v>0</v>
      </c>
      <c r="Y6411">
        <v>500000000</v>
      </c>
      <c r="AA6411" t="s">
        <v>2027</v>
      </c>
    </row>
    <row r="6412" spans="1:27" ht="15" customHeight="1">
      <c r="A6412" s="962" t="s">
        <v>259</v>
      </c>
      <c r="B6412" t="s">
        <v>288</v>
      </c>
      <c r="C6412" t="s">
        <v>13</v>
      </c>
      <c r="D6412" t="s">
        <v>11</v>
      </c>
      <c r="E6412" t="s">
        <v>610</v>
      </c>
      <c r="F6412" t="s">
        <v>458</v>
      </c>
      <c r="R6412">
        <v>0</v>
      </c>
      <c r="S6412">
        <v>0</v>
      </c>
      <c r="T6412">
        <v>500000000</v>
      </c>
      <c r="X6412">
        <v>0</v>
      </c>
      <c r="Y6412">
        <v>500000000</v>
      </c>
      <c r="AA6412" t="s">
        <v>2027</v>
      </c>
    </row>
    <row r="6413" spans="1:27" ht="15" customHeight="1">
      <c r="A6413" s="962" t="s">
        <v>259</v>
      </c>
      <c r="B6413" t="s">
        <v>287</v>
      </c>
      <c r="C6413" t="s">
        <v>13</v>
      </c>
      <c r="D6413" t="s">
        <v>11</v>
      </c>
      <c r="E6413" t="s">
        <v>610</v>
      </c>
      <c r="F6413" t="s">
        <v>458</v>
      </c>
      <c r="R6413">
        <v>0</v>
      </c>
      <c r="S6413">
        <v>0</v>
      </c>
      <c r="T6413">
        <v>500000000</v>
      </c>
      <c r="X6413">
        <v>0</v>
      </c>
      <c r="Y6413">
        <v>500000000</v>
      </c>
      <c r="AA6413" t="s">
        <v>2027</v>
      </c>
    </row>
    <row r="6414" spans="1:27" ht="15" customHeight="1">
      <c r="A6414" s="962" t="s">
        <v>259</v>
      </c>
      <c r="B6414" t="s">
        <v>321</v>
      </c>
      <c r="C6414" t="s">
        <v>13</v>
      </c>
      <c r="D6414" t="s">
        <v>11</v>
      </c>
      <c r="E6414" t="s">
        <v>610</v>
      </c>
      <c r="F6414" t="s">
        <v>458</v>
      </c>
      <c r="R6414">
        <v>0</v>
      </c>
      <c r="S6414">
        <v>0</v>
      </c>
      <c r="T6414">
        <v>500000000</v>
      </c>
      <c r="X6414">
        <v>0</v>
      </c>
      <c r="Y6414">
        <v>500000000</v>
      </c>
      <c r="AA6414" t="s">
        <v>2027</v>
      </c>
    </row>
    <row r="6415" spans="1:27" ht="15" customHeight="1">
      <c r="A6415" s="962" t="s">
        <v>259</v>
      </c>
      <c r="B6415" t="s">
        <v>299</v>
      </c>
      <c r="C6415" t="s">
        <v>13</v>
      </c>
      <c r="D6415" t="s">
        <v>11</v>
      </c>
      <c r="E6415" t="s">
        <v>610</v>
      </c>
      <c r="F6415" t="s">
        <v>458</v>
      </c>
      <c r="R6415">
        <v>0</v>
      </c>
      <c r="S6415">
        <v>0</v>
      </c>
      <c r="T6415">
        <v>500000000</v>
      </c>
      <c r="X6415">
        <v>0</v>
      </c>
      <c r="Y6415">
        <v>500000000</v>
      </c>
      <c r="AA6415" t="s">
        <v>2027</v>
      </c>
    </row>
    <row r="6416" spans="1:27" ht="15" customHeight="1">
      <c r="A6416" s="962" t="s">
        <v>259</v>
      </c>
      <c r="B6416" t="s">
        <v>301</v>
      </c>
      <c r="C6416" t="s">
        <v>13</v>
      </c>
      <c r="D6416" t="s">
        <v>11</v>
      </c>
      <c r="E6416" t="s">
        <v>610</v>
      </c>
      <c r="F6416" t="s">
        <v>458</v>
      </c>
      <c r="R6416">
        <v>0</v>
      </c>
      <c r="S6416">
        <v>0</v>
      </c>
      <c r="T6416">
        <v>500000000</v>
      </c>
      <c r="X6416">
        <v>0</v>
      </c>
      <c r="Y6416">
        <v>500000000</v>
      </c>
      <c r="AA6416" t="s">
        <v>2027</v>
      </c>
    </row>
    <row r="6417" spans="1:27" ht="15" customHeight="1">
      <c r="A6417" s="962" t="s">
        <v>260</v>
      </c>
      <c r="B6417" t="s">
        <v>299</v>
      </c>
      <c r="C6417" t="s">
        <v>13</v>
      </c>
      <c r="D6417" t="s">
        <v>11</v>
      </c>
      <c r="E6417" t="s">
        <v>610</v>
      </c>
      <c r="F6417" t="s">
        <v>458</v>
      </c>
      <c r="R6417">
        <v>0</v>
      </c>
      <c r="S6417">
        <v>0</v>
      </c>
      <c r="T6417">
        <v>0</v>
      </c>
      <c r="X6417">
        <v>0</v>
      </c>
      <c r="Y6417">
        <v>500000000</v>
      </c>
      <c r="AA6417" t="s">
        <v>2029</v>
      </c>
    </row>
    <row r="6418" spans="1:27" ht="15" customHeight="1">
      <c r="A6418" s="962" t="s">
        <v>260</v>
      </c>
      <c r="B6418" t="s">
        <v>312</v>
      </c>
      <c r="C6418" t="s">
        <v>13</v>
      </c>
      <c r="D6418" t="s">
        <v>11</v>
      </c>
      <c r="E6418" t="s">
        <v>610</v>
      </c>
      <c r="F6418" t="s">
        <v>458</v>
      </c>
      <c r="R6418">
        <v>0</v>
      </c>
      <c r="S6418">
        <v>0</v>
      </c>
      <c r="T6418">
        <v>0</v>
      </c>
      <c r="X6418">
        <v>0</v>
      </c>
      <c r="Y6418">
        <v>500000000</v>
      </c>
      <c r="AA6418" t="s">
        <v>2029</v>
      </c>
    </row>
    <row r="6419" spans="1:27" ht="15" customHeight="1">
      <c r="A6419" s="962" t="s">
        <v>260</v>
      </c>
      <c r="B6419" t="s">
        <v>298</v>
      </c>
      <c r="C6419" t="s">
        <v>13</v>
      </c>
      <c r="D6419" t="s">
        <v>11</v>
      </c>
      <c r="E6419" t="s">
        <v>610</v>
      </c>
      <c r="F6419" t="s">
        <v>458</v>
      </c>
      <c r="R6419">
        <v>0</v>
      </c>
      <c r="S6419">
        <v>0</v>
      </c>
      <c r="T6419">
        <v>0</v>
      </c>
      <c r="X6419">
        <v>0</v>
      </c>
      <c r="Y6419">
        <v>500000000</v>
      </c>
      <c r="AA6419" t="s">
        <v>2029</v>
      </c>
    </row>
    <row r="6420" spans="1:27" ht="15" customHeight="1">
      <c r="A6420" s="962" t="s">
        <v>260</v>
      </c>
      <c r="B6420" t="s">
        <v>297</v>
      </c>
      <c r="C6420" t="s">
        <v>13</v>
      </c>
      <c r="D6420" t="s">
        <v>11</v>
      </c>
      <c r="E6420" t="s">
        <v>610</v>
      </c>
      <c r="F6420" t="s">
        <v>458</v>
      </c>
      <c r="R6420">
        <v>0</v>
      </c>
      <c r="S6420">
        <v>0</v>
      </c>
      <c r="T6420">
        <v>0</v>
      </c>
      <c r="X6420">
        <v>0</v>
      </c>
      <c r="Y6420">
        <v>500000000</v>
      </c>
      <c r="AA6420" t="s">
        <v>2029</v>
      </c>
    </row>
    <row r="6421" spans="1:27" ht="15" customHeight="1">
      <c r="A6421" s="962" t="s">
        <v>260</v>
      </c>
      <c r="B6421" t="s">
        <v>288</v>
      </c>
      <c r="C6421" t="s">
        <v>13</v>
      </c>
      <c r="D6421" t="s">
        <v>11</v>
      </c>
      <c r="E6421" t="s">
        <v>610</v>
      </c>
      <c r="F6421" t="s">
        <v>458</v>
      </c>
      <c r="R6421">
        <v>0</v>
      </c>
      <c r="S6421">
        <v>0</v>
      </c>
      <c r="T6421">
        <v>0</v>
      </c>
      <c r="X6421">
        <v>0</v>
      </c>
      <c r="Y6421">
        <v>500000000</v>
      </c>
      <c r="AA6421" t="s">
        <v>2029</v>
      </c>
    </row>
    <row r="6422" spans="1:27" ht="15" customHeight="1">
      <c r="A6422" s="962" t="s">
        <v>260</v>
      </c>
      <c r="B6422" t="s">
        <v>287</v>
      </c>
      <c r="C6422" t="s">
        <v>13</v>
      </c>
      <c r="D6422" t="s">
        <v>11</v>
      </c>
      <c r="E6422" t="s">
        <v>610</v>
      </c>
      <c r="F6422" t="s">
        <v>458</v>
      </c>
      <c r="R6422">
        <v>0</v>
      </c>
      <c r="X6422">
        <v>0</v>
      </c>
      <c r="Y6422">
        <v>500000000</v>
      </c>
      <c r="AA6422" t="s">
        <v>2025</v>
      </c>
    </row>
    <row r="6423" spans="1:27" ht="15" customHeight="1">
      <c r="A6423" s="962" t="s">
        <v>260</v>
      </c>
      <c r="B6423" t="s">
        <v>309</v>
      </c>
      <c r="C6423" t="s">
        <v>13</v>
      </c>
      <c r="D6423" t="s">
        <v>11</v>
      </c>
      <c r="E6423" t="s">
        <v>610</v>
      </c>
      <c r="F6423" t="s">
        <v>458</v>
      </c>
      <c r="R6423">
        <v>0</v>
      </c>
      <c r="S6423">
        <v>0</v>
      </c>
      <c r="T6423">
        <v>0</v>
      </c>
      <c r="X6423">
        <v>0</v>
      </c>
      <c r="Y6423">
        <v>500000000</v>
      </c>
      <c r="AA6423" t="s">
        <v>2029</v>
      </c>
    </row>
    <row r="6424" spans="1:27" ht="15" customHeight="1">
      <c r="A6424" s="962" t="s">
        <v>260</v>
      </c>
      <c r="B6424" t="s">
        <v>305</v>
      </c>
      <c r="C6424" t="s">
        <v>13</v>
      </c>
      <c r="D6424" t="s">
        <v>11</v>
      </c>
      <c r="E6424" t="s">
        <v>610</v>
      </c>
      <c r="F6424" t="s">
        <v>458</v>
      </c>
      <c r="R6424">
        <v>0</v>
      </c>
      <c r="S6424">
        <v>0</v>
      </c>
      <c r="T6424">
        <v>0</v>
      </c>
      <c r="X6424">
        <v>0</v>
      </c>
      <c r="Y6424">
        <v>500000000</v>
      </c>
      <c r="AA6424" t="s">
        <v>2029</v>
      </c>
    </row>
    <row r="6425" spans="1:27" ht="15" customHeight="1">
      <c r="A6425" s="962" t="s">
        <v>261</v>
      </c>
      <c r="B6425" t="s">
        <v>290</v>
      </c>
      <c r="C6425" t="s">
        <v>13</v>
      </c>
      <c r="D6425" t="s">
        <v>11</v>
      </c>
      <c r="E6425" t="s">
        <v>610</v>
      </c>
      <c r="F6425" t="s">
        <v>458</v>
      </c>
      <c r="R6425">
        <v>0</v>
      </c>
      <c r="S6425">
        <v>0</v>
      </c>
      <c r="T6425">
        <v>500000000</v>
      </c>
      <c r="X6425">
        <v>0</v>
      </c>
      <c r="Y6425">
        <v>500000000</v>
      </c>
      <c r="AA6425" t="s">
        <v>2027</v>
      </c>
    </row>
    <row r="6426" spans="1:27" ht="15" customHeight="1">
      <c r="A6426" s="962" t="s">
        <v>261</v>
      </c>
      <c r="B6426" t="s">
        <v>292</v>
      </c>
      <c r="C6426" t="s">
        <v>13</v>
      </c>
      <c r="D6426" t="s">
        <v>11</v>
      </c>
      <c r="E6426" t="s">
        <v>610</v>
      </c>
      <c r="F6426" t="s">
        <v>458</v>
      </c>
      <c r="R6426">
        <v>0</v>
      </c>
      <c r="S6426">
        <v>0</v>
      </c>
      <c r="T6426">
        <v>500000000</v>
      </c>
      <c r="X6426">
        <v>0</v>
      </c>
      <c r="Y6426">
        <v>500000000</v>
      </c>
      <c r="AA6426" t="s">
        <v>2027</v>
      </c>
    </row>
    <row r="6427" spans="1:27" ht="15" customHeight="1">
      <c r="A6427" s="962" t="s">
        <v>261</v>
      </c>
      <c r="B6427" t="s">
        <v>295</v>
      </c>
      <c r="C6427" t="s">
        <v>13</v>
      </c>
      <c r="D6427" t="s">
        <v>11</v>
      </c>
      <c r="E6427" t="s">
        <v>610</v>
      </c>
      <c r="F6427" t="s">
        <v>458</v>
      </c>
      <c r="R6427">
        <v>0</v>
      </c>
      <c r="S6427">
        <v>0</v>
      </c>
      <c r="T6427">
        <v>500000000</v>
      </c>
      <c r="X6427">
        <v>0</v>
      </c>
      <c r="Y6427">
        <v>500000000</v>
      </c>
      <c r="AA6427" t="s">
        <v>2027</v>
      </c>
    </row>
    <row r="6428" spans="1:27" ht="15" customHeight="1">
      <c r="A6428" s="962" t="s">
        <v>261</v>
      </c>
      <c r="B6428" t="s">
        <v>296</v>
      </c>
      <c r="C6428" t="s">
        <v>13</v>
      </c>
      <c r="D6428" t="s">
        <v>11</v>
      </c>
      <c r="E6428" t="s">
        <v>610</v>
      </c>
      <c r="F6428" t="s">
        <v>458</v>
      </c>
      <c r="R6428">
        <v>0</v>
      </c>
      <c r="S6428">
        <v>0</v>
      </c>
      <c r="T6428">
        <v>500000000</v>
      </c>
      <c r="X6428">
        <v>0</v>
      </c>
      <c r="Y6428">
        <v>500000000</v>
      </c>
      <c r="AA6428" t="s">
        <v>2027</v>
      </c>
    </row>
    <row r="6429" spans="1:27" ht="15" customHeight="1">
      <c r="A6429" s="962" t="s">
        <v>261</v>
      </c>
      <c r="B6429" t="s">
        <v>289</v>
      </c>
      <c r="C6429" t="s">
        <v>13</v>
      </c>
      <c r="D6429" t="s">
        <v>11</v>
      </c>
      <c r="E6429" t="s">
        <v>610</v>
      </c>
      <c r="F6429" t="s">
        <v>458</v>
      </c>
      <c r="R6429">
        <v>0</v>
      </c>
      <c r="S6429">
        <v>0</v>
      </c>
      <c r="T6429">
        <v>500000000</v>
      </c>
      <c r="X6429">
        <v>0</v>
      </c>
      <c r="Y6429">
        <v>500000000</v>
      </c>
      <c r="AA6429" t="s">
        <v>2027</v>
      </c>
    </row>
    <row r="6430" spans="1:27" ht="15" customHeight="1">
      <c r="A6430" s="962" t="s">
        <v>261</v>
      </c>
      <c r="B6430" t="s">
        <v>291</v>
      </c>
      <c r="C6430" t="s">
        <v>13</v>
      </c>
      <c r="D6430" t="s">
        <v>11</v>
      </c>
      <c r="E6430" t="s">
        <v>610</v>
      </c>
      <c r="F6430" t="s">
        <v>458</v>
      </c>
      <c r="R6430">
        <v>0</v>
      </c>
      <c r="S6430">
        <v>0</v>
      </c>
      <c r="T6430">
        <v>500000000</v>
      </c>
      <c r="X6430">
        <v>0</v>
      </c>
      <c r="Y6430">
        <v>500000000</v>
      </c>
      <c r="AA6430" t="s">
        <v>2027</v>
      </c>
    </row>
    <row r="6431" spans="1:27" ht="15" customHeight="1">
      <c r="A6431" s="962" t="s">
        <v>261</v>
      </c>
      <c r="B6431" t="s">
        <v>288</v>
      </c>
      <c r="C6431" t="s">
        <v>13</v>
      </c>
      <c r="D6431" t="s">
        <v>11</v>
      </c>
      <c r="E6431" t="s">
        <v>610</v>
      </c>
      <c r="F6431" t="s">
        <v>458</v>
      </c>
      <c r="R6431">
        <v>0</v>
      </c>
      <c r="S6431">
        <v>0</v>
      </c>
      <c r="T6431">
        <v>500000000</v>
      </c>
      <c r="X6431">
        <v>0</v>
      </c>
      <c r="Y6431">
        <v>500000000</v>
      </c>
      <c r="AA6431" t="s">
        <v>2027</v>
      </c>
    </row>
    <row r="6432" spans="1:27" ht="15" customHeight="1">
      <c r="A6432" s="962" t="s">
        <v>261</v>
      </c>
      <c r="B6432" t="s">
        <v>287</v>
      </c>
      <c r="C6432" t="s">
        <v>13</v>
      </c>
      <c r="D6432" t="s">
        <v>11</v>
      </c>
      <c r="E6432" t="s">
        <v>610</v>
      </c>
      <c r="F6432" t="s">
        <v>458</v>
      </c>
      <c r="R6432">
        <v>0</v>
      </c>
      <c r="S6432">
        <v>0</v>
      </c>
      <c r="T6432">
        <v>500000000</v>
      </c>
      <c r="X6432">
        <v>0</v>
      </c>
      <c r="Y6432">
        <v>500000000</v>
      </c>
      <c r="AA6432" t="s">
        <v>2027</v>
      </c>
    </row>
    <row r="6433" spans="1:27" ht="15" customHeight="1">
      <c r="A6433" s="962" t="s">
        <v>261</v>
      </c>
      <c r="B6433" t="s">
        <v>321</v>
      </c>
      <c r="C6433" t="s">
        <v>13</v>
      </c>
      <c r="D6433" t="s">
        <v>11</v>
      </c>
      <c r="E6433" t="s">
        <v>610</v>
      </c>
      <c r="F6433" t="s">
        <v>458</v>
      </c>
      <c r="R6433">
        <v>0</v>
      </c>
      <c r="S6433">
        <v>0</v>
      </c>
      <c r="T6433">
        <v>500000000</v>
      </c>
      <c r="X6433">
        <v>0</v>
      </c>
      <c r="Y6433">
        <v>500000000</v>
      </c>
      <c r="AA6433" t="s">
        <v>2027</v>
      </c>
    </row>
    <row r="6434" spans="1:27" ht="15" customHeight="1">
      <c r="A6434" s="962" t="s">
        <v>261</v>
      </c>
      <c r="B6434" t="s">
        <v>294</v>
      </c>
      <c r="C6434" t="s">
        <v>13</v>
      </c>
      <c r="D6434" t="s">
        <v>11</v>
      </c>
      <c r="E6434" t="s">
        <v>610</v>
      </c>
      <c r="F6434" t="s">
        <v>458</v>
      </c>
      <c r="R6434">
        <v>0</v>
      </c>
      <c r="S6434">
        <v>0</v>
      </c>
      <c r="T6434">
        <v>500000000</v>
      </c>
      <c r="X6434">
        <v>0</v>
      </c>
      <c r="Y6434">
        <v>500000000</v>
      </c>
      <c r="AA6434" t="s">
        <v>2027</v>
      </c>
    </row>
    <row r="6435" spans="1:27" ht="15" customHeight="1">
      <c r="A6435" s="962" t="s">
        <v>261</v>
      </c>
      <c r="B6435" t="s">
        <v>293</v>
      </c>
      <c r="C6435" t="s">
        <v>13</v>
      </c>
      <c r="D6435" t="s">
        <v>11</v>
      </c>
      <c r="E6435" t="s">
        <v>610</v>
      </c>
      <c r="F6435" t="s">
        <v>458</v>
      </c>
      <c r="R6435">
        <v>0</v>
      </c>
      <c r="S6435">
        <v>0</v>
      </c>
      <c r="T6435">
        <v>500000000</v>
      </c>
      <c r="X6435">
        <v>0</v>
      </c>
      <c r="Y6435">
        <v>500000000</v>
      </c>
      <c r="AA6435" t="s">
        <v>2027</v>
      </c>
    </row>
    <row r="6436" spans="1:27" ht="15" customHeight="1">
      <c r="A6436" s="962" t="s">
        <v>261</v>
      </c>
      <c r="B6436" t="s">
        <v>324</v>
      </c>
      <c r="C6436" t="s">
        <v>13</v>
      </c>
      <c r="D6436" t="s">
        <v>11</v>
      </c>
      <c r="E6436" t="s">
        <v>610</v>
      </c>
      <c r="F6436" t="s">
        <v>458</v>
      </c>
      <c r="R6436">
        <v>0</v>
      </c>
      <c r="S6436">
        <v>0</v>
      </c>
      <c r="T6436">
        <v>500000000</v>
      </c>
      <c r="X6436">
        <v>0</v>
      </c>
      <c r="Y6436">
        <v>500000000</v>
      </c>
      <c r="AA6436" t="s">
        <v>2027</v>
      </c>
    </row>
    <row r="6437" spans="1:27" ht="15" customHeight="1">
      <c r="A6437" s="962" t="s">
        <v>262</v>
      </c>
      <c r="B6437" t="s">
        <v>297</v>
      </c>
      <c r="C6437" t="s">
        <v>13</v>
      </c>
      <c r="D6437" t="s">
        <v>11</v>
      </c>
      <c r="E6437" t="s">
        <v>610</v>
      </c>
      <c r="F6437" t="s">
        <v>458</v>
      </c>
      <c r="J6437" t="s">
        <v>2000</v>
      </c>
      <c r="L6437" t="s">
        <v>2001</v>
      </c>
      <c r="O6437" t="s">
        <v>882</v>
      </c>
      <c r="P6437" t="s">
        <v>868</v>
      </c>
      <c r="Q6437" t="s">
        <v>869</v>
      </c>
      <c r="R6437">
        <v>0</v>
      </c>
      <c r="S6437">
        <v>0</v>
      </c>
      <c r="T6437">
        <v>500000000</v>
      </c>
      <c r="X6437">
        <v>0</v>
      </c>
      <c r="Y6437">
        <v>500000000</v>
      </c>
      <c r="AA6437" t="s">
        <v>2027</v>
      </c>
    </row>
    <row r="6438" spans="1:27" ht="15" customHeight="1">
      <c r="A6438" s="962" t="s">
        <v>262</v>
      </c>
      <c r="B6438" t="s">
        <v>288</v>
      </c>
      <c r="C6438" t="s">
        <v>13</v>
      </c>
      <c r="D6438" t="s">
        <v>11</v>
      </c>
      <c r="E6438" t="s">
        <v>610</v>
      </c>
      <c r="F6438" t="s">
        <v>458</v>
      </c>
      <c r="R6438">
        <v>0</v>
      </c>
      <c r="S6438">
        <v>0</v>
      </c>
      <c r="T6438">
        <v>500000000</v>
      </c>
      <c r="X6438">
        <v>0</v>
      </c>
      <c r="Y6438">
        <v>500000000</v>
      </c>
      <c r="AA6438" t="s">
        <v>2027</v>
      </c>
    </row>
    <row r="6439" spans="1:27" ht="15" customHeight="1">
      <c r="A6439" s="962" t="s">
        <v>262</v>
      </c>
      <c r="B6439" t="s">
        <v>287</v>
      </c>
      <c r="C6439" t="s">
        <v>13</v>
      </c>
      <c r="D6439" t="s">
        <v>11</v>
      </c>
      <c r="E6439" t="s">
        <v>610</v>
      </c>
      <c r="F6439" t="s">
        <v>458</v>
      </c>
      <c r="R6439">
        <v>0</v>
      </c>
      <c r="S6439">
        <v>0</v>
      </c>
      <c r="T6439">
        <v>500000000</v>
      </c>
      <c r="X6439">
        <v>0</v>
      </c>
      <c r="Y6439">
        <v>500000000</v>
      </c>
      <c r="AA6439" t="s">
        <v>2027</v>
      </c>
    </row>
    <row r="6440" spans="1:27" ht="15" customHeight="1">
      <c r="A6440" s="962" t="s">
        <v>262</v>
      </c>
      <c r="B6440" t="s">
        <v>299</v>
      </c>
      <c r="C6440" t="s">
        <v>13</v>
      </c>
      <c r="D6440" t="s">
        <v>11</v>
      </c>
      <c r="E6440" t="s">
        <v>610</v>
      </c>
      <c r="F6440" t="s">
        <v>458</v>
      </c>
      <c r="R6440">
        <v>0</v>
      </c>
      <c r="S6440">
        <v>0</v>
      </c>
      <c r="T6440">
        <v>500000000</v>
      </c>
      <c r="X6440">
        <v>0</v>
      </c>
      <c r="Y6440">
        <v>500000000</v>
      </c>
      <c r="AA6440" t="s">
        <v>2027</v>
      </c>
    </row>
    <row r="6441" spans="1:27" ht="15" customHeight="1">
      <c r="A6441" s="962" t="s">
        <v>262</v>
      </c>
      <c r="B6441" t="s">
        <v>301</v>
      </c>
      <c r="C6441" t="s">
        <v>13</v>
      </c>
      <c r="D6441" t="s">
        <v>11</v>
      </c>
      <c r="E6441" t="s">
        <v>610</v>
      </c>
      <c r="F6441" t="s">
        <v>458</v>
      </c>
      <c r="R6441">
        <v>0</v>
      </c>
      <c r="S6441">
        <v>0</v>
      </c>
      <c r="T6441">
        <v>500000000</v>
      </c>
      <c r="X6441">
        <v>0</v>
      </c>
      <c r="Y6441">
        <v>500000000</v>
      </c>
      <c r="AA6441" t="s">
        <v>2027</v>
      </c>
    </row>
    <row r="6442" spans="1:27" ht="15" customHeight="1">
      <c r="A6442" s="962" t="s">
        <v>262</v>
      </c>
      <c r="B6442" t="s">
        <v>302</v>
      </c>
      <c r="C6442" t="s">
        <v>13</v>
      </c>
      <c r="D6442" t="s">
        <v>11</v>
      </c>
      <c r="E6442" t="s">
        <v>610</v>
      </c>
      <c r="F6442" t="s">
        <v>458</v>
      </c>
      <c r="R6442">
        <v>0</v>
      </c>
      <c r="S6442">
        <v>0</v>
      </c>
      <c r="T6442">
        <v>500000000</v>
      </c>
      <c r="X6442">
        <v>0</v>
      </c>
      <c r="Y6442">
        <v>500000000</v>
      </c>
      <c r="AA6442" t="s">
        <v>2027</v>
      </c>
    </row>
    <row r="6443" spans="1:27" ht="15" customHeight="1">
      <c r="A6443" s="962" t="s">
        <v>262</v>
      </c>
      <c r="B6443" t="s">
        <v>303</v>
      </c>
      <c r="C6443" t="s">
        <v>13</v>
      </c>
      <c r="D6443" t="s">
        <v>11</v>
      </c>
      <c r="E6443" t="s">
        <v>610</v>
      </c>
      <c r="F6443" t="s">
        <v>458</v>
      </c>
      <c r="R6443">
        <v>0</v>
      </c>
      <c r="S6443">
        <v>0</v>
      </c>
      <c r="T6443">
        <v>500000000</v>
      </c>
      <c r="X6443">
        <v>0</v>
      </c>
      <c r="Y6443">
        <v>500000000</v>
      </c>
      <c r="AA6443" t="s">
        <v>2027</v>
      </c>
    </row>
    <row r="6444" spans="1:27" ht="15" customHeight="1">
      <c r="A6444" s="962" t="s">
        <v>262</v>
      </c>
      <c r="B6444" t="s">
        <v>298</v>
      </c>
      <c r="C6444" t="s">
        <v>13</v>
      </c>
      <c r="D6444" t="s">
        <v>11</v>
      </c>
      <c r="E6444" t="s">
        <v>610</v>
      </c>
      <c r="F6444" t="s">
        <v>458</v>
      </c>
      <c r="R6444">
        <v>0</v>
      </c>
      <c r="S6444">
        <v>0</v>
      </c>
      <c r="T6444">
        <v>500000000</v>
      </c>
      <c r="X6444">
        <v>0</v>
      </c>
      <c r="Y6444">
        <v>500000000</v>
      </c>
      <c r="AA6444" t="s">
        <v>2027</v>
      </c>
    </row>
    <row r="6445" spans="1:27" ht="15" customHeight="1">
      <c r="A6445" s="962" t="s">
        <v>262</v>
      </c>
      <c r="B6445" t="s">
        <v>300</v>
      </c>
      <c r="C6445" t="s">
        <v>13</v>
      </c>
      <c r="D6445" t="s">
        <v>11</v>
      </c>
      <c r="E6445" t="s">
        <v>610</v>
      </c>
      <c r="F6445" t="s">
        <v>458</v>
      </c>
      <c r="R6445">
        <v>0</v>
      </c>
      <c r="S6445">
        <v>0</v>
      </c>
      <c r="T6445">
        <v>500000000</v>
      </c>
      <c r="X6445">
        <v>0</v>
      </c>
      <c r="Y6445">
        <v>500000000</v>
      </c>
      <c r="AA6445" t="s">
        <v>2027</v>
      </c>
    </row>
    <row r="6446" spans="1:27" ht="15" customHeight="1">
      <c r="A6446" s="962" t="s">
        <v>262</v>
      </c>
      <c r="B6446" t="s">
        <v>321</v>
      </c>
      <c r="C6446" t="s">
        <v>13</v>
      </c>
      <c r="D6446" t="s">
        <v>11</v>
      </c>
      <c r="E6446" t="s">
        <v>610</v>
      </c>
      <c r="F6446" t="s">
        <v>458</v>
      </c>
      <c r="R6446">
        <v>0</v>
      </c>
      <c r="S6446">
        <v>0</v>
      </c>
      <c r="T6446">
        <v>500000000</v>
      </c>
      <c r="X6446">
        <v>0</v>
      </c>
      <c r="Y6446">
        <v>500000000</v>
      </c>
      <c r="AA6446" t="s">
        <v>2027</v>
      </c>
    </row>
    <row r="6447" spans="1:27" ht="15" customHeight="1">
      <c r="A6447" s="962" t="s">
        <v>263</v>
      </c>
      <c r="B6447" t="s">
        <v>290</v>
      </c>
      <c r="C6447" t="s">
        <v>13</v>
      </c>
      <c r="D6447" t="s">
        <v>11</v>
      </c>
      <c r="E6447" t="s">
        <v>610</v>
      </c>
      <c r="F6447" t="s">
        <v>458</v>
      </c>
      <c r="R6447">
        <v>0</v>
      </c>
      <c r="S6447">
        <v>0</v>
      </c>
      <c r="T6447">
        <v>500000000</v>
      </c>
      <c r="X6447">
        <v>0</v>
      </c>
      <c r="Y6447">
        <v>500000000</v>
      </c>
      <c r="AA6447" t="s">
        <v>2027</v>
      </c>
    </row>
    <row r="6448" spans="1:27" ht="15" customHeight="1">
      <c r="A6448" s="962" t="s">
        <v>263</v>
      </c>
      <c r="B6448" t="s">
        <v>292</v>
      </c>
      <c r="C6448" t="s">
        <v>13</v>
      </c>
      <c r="D6448" t="s">
        <v>11</v>
      </c>
      <c r="E6448" t="s">
        <v>610</v>
      </c>
      <c r="F6448" t="s">
        <v>458</v>
      </c>
      <c r="R6448">
        <v>0</v>
      </c>
      <c r="S6448">
        <v>0</v>
      </c>
      <c r="T6448">
        <v>500000000</v>
      </c>
      <c r="X6448">
        <v>0</v>
      </c>
      <c r="Y6448">
        <v>500000000</v>
      </c>
      <c r="AA6448" t="s">
        <v>2027</v>
      </c>
    </row>
    <row r="6449" spans="1:27" ht="15" customHeight="1">
      <c r="A6449" s="962" t="s">
        <v>263</v>
      </c>
      <c r="B6449" t="s">
        <v>295</v>
      </c>
      <c r="C6449" t="s">
        <v>13</v>
      </c>
      <c r="D6449" t="s">
        <v>11</v>
      </c>
      <c r="E6449" t="s">
        <v>610</v>
      </c>
      <c r="F6449" t="s">
        <v>458</v>
      </c>
      <c r="R6449">
        <v>0</v>
      </c>
      <c r="S6449">
        <v>0</v>
      </c>
      <c r="T6449">
        <v>500000000</v>
      </c>
      <c r="X6449">
        <v>0</v>
      </c>
      <c r="Y6449">
        <v>500000000</v>
      </c>
      <c r="AA6449" t="s">
        <v>2027</v>
      </c>
    </row>
    <row r="6450" spans="1:27" ht="15" customHeight="1">
      <c r="A6450" s="962" t="s">
        <v>263</v>
      </c>
      <c r="B6450" t="s">
        <v>296</v>
      </c>
      <c r="C6450" t="s">
        <v>13</v>
      </c>
      <c r="D6450" t="s">
        <v>11</v>
      </c>
      <c r="E6450" t="s">
        <v>610</v>
      </c>
      <c r="F6450" t="s">
        <v>458</v>
      </c>
      <c r="R6450">
        <v>0</v>
      </c>
      <c r="S6450">
        <v>0</v>
      </c>
      <c r="T6450">
        <v>500000000</v>
      </c>
      <c r="X6450">
        <v>0</v>
      </c>
      <c r="Y6450">
        <v>500000000</v>
      </c>
      <c r="AA6450" t="s">
        <v>2027</v>
      </c>
    </row>
    <row r="6451" spans="1:27" ht="15" customHeight="1">
      <c r="A6451" s="962" t="s">
        <v>263</v>
      </c>
      <c r="B6451" t="s">
        <v>289</v>
      </c>
      <c r="C6451" t="s">
        <v>13</v>
      </c>
      <c r="D6451" t="s">
        <v>11</v>
      </c>
      <c r="E6451" t="s">
        <v>610</v>
      </c>
      <c r="F6451" t="s">
        <v>458</v>
      </c>
      <c r="R6451">
        <v>0</v>
      </c>
      <c r="S6451">
        <v>0</v>
      </c>
      <c r="T6451">
        <v>500000000</v>
      </c>
      <c r="X6451">
        <v>0</v>
      </c>
      <c r="Y6451">
        <v>500000000</v>
      </c>
      <c r="AA6451" t="s">
        <v>2027</v>
      </c>
    </row>
    <row r="6452" spans="1:27" ht="15" customHeight="1">
      <c r="A6452" s="962" t="s">
        <v>263</v>
      </c>
      <c r="B6452" t="s">
        <v>291</v>
      </c>
      <c r="C6452" t="s">
        <v>13</v>
      </c>
      <c r="D6452" t="s">
        <v>11</v>
      </c>
      <c r="E6452" t="s">
        <v>610</v>
      </c>
      <c r="F6452" t="s">
        <v>458</v>
      </c>
      <c r="R6452">
        <v>0</v>
      </c>
      <c r="S6452">
        <v>0</v>
      </c>
      <c r="T6452">
        <v>500000000</v>
      </c>
      <c r="X6452">
        <v>0</v>
      </c>
      <c r="Y6452">
        <v>500000000</v>
      </c>
      <c r="AA6452" t="s">
        <v>2027</v>
      </c>
    </row>
    <row r="6453" spans="1:27" ht="15" customHeight="1">
      <c r="A6453" s="962" t="s">
        <v>263</v>
      </c>
      <c r="B6453" t="s">
        <v>288</v>
      </c>
      <c r="C6453" t="s">
        <v>13</v>
      </c>
      <c r="D6453" t="s">
        <v>11</v>
      </c>
      <c r="E6453" t="s">
        <v>610</v>
      </c>
      <c r="F6453" t="s">
        <v>458</v>
      </c>
      <c r="R6453">
        <v>0</v>
      </c>
      <c r="S6453">
        <v>0</v>
      </c>
      <c r="T6453">
        <v>500000000</v>
      </c>
      <c r="X6453">
        <v>0</v>
      </c>
      <c r="Y6453">
        <v>500000000</v>
      </c>
      <c r="AA6453" t="s">
        <v>2027</v>
      </c>
    </row>
    <row r="6454" spans="1:27" ht="15" customHeight="1">
      <c r="A6454" s="962" t="s">
        <v>263</v>
      </c>
      <c r="B6454" t="s">
        <v>287</v>
      </c>
      <c r="C6454" t="s">
        <v>13</v>
      </c>
      <c r="D6454" t="s">
        <v>11</v>
      </c>
      <c r="E6454" t="s">
        <v>610</v>
      </c>
      <c r="F6454" t="s">
        <v>458</v>
      </c>
      <c r="R6454">
        <v>0</v>
      </c>
      <c r="S6454">
        <v>0</v>
      </c>
      <c r="T6454">
        <v>500000000</v>
      </c>
      <c r="X6454">
        <v>0</v>
      </c>
      <c r="Y6454">
        <v>500000000</v>
      </c>
      <c r="AA6454" t="s">
        <v>2027</v>
      </c>
    </row>
    <row r="6455" spans="1:27" ht="15" customHeight="1">
      <c r="A6455" s="962" t="s">
        <v>263</v>
      </c>
      <c r="B6455" t="s">
        <v>321</v>
      </c>
      <c r="C6455" t="s">
        <v>13</v>
      </c>
      <c r="D6455" t="s">
        <v>11</v>
      </c>
      <c r="E6455" t="s">
        <v>610</v>
      </c>
      <c r="F6455" t="s">
        <v>458</v>
      </c>
      <c r="R6455">
        <v>0</v>
      </c>
      <c r="S6455">
        <v>0</v>
      </c>
      <c r="T6455">
        <v>500000000</v>
      </c>
      <c r="X6455">
        <v>0</v>
      </c>
      <c r="Y6455">
        <v>500000000</v>
      </c>
      <c r="AA6455" t="s">
        <v>2027</v>
      </c>
    </row>
    <row r="6456" spans="1:27" ht="15" customHeight="1">
      <c r="A6456" s="962" t="s">
        <v>263</v>
      </c>
      <c r="B6456" t="s">
        <v>294</v>
      </c>
      <c r="C6456" t="s">
        <v>13</v>
      </c>
      <c r="D6456" t="s">
        <v>11</v>
      </c>
      <c r="E6456" t="s">
        <v>610</v>
      </c>
      <c r="F6456" t="s">
        <v>458</v>
      </c>
      <c r="R6456">
        <v>0</v>
      </c>
      <c r="S6456">
        <v>0</v>
      </c>
      <c r="T6456">
        <v>500000000</v>
      </c>
      <c r="X6456">
        <v>0</v>
      </c>
      <c r="Y6456">
        <v>500000000</v>
      </c>
      <c r="AA6456" t="s">
        <v>2027</v>
      </c>
    </row>
    <row r="6457" spans="1:27" ht="15" customHeight="1">
      <c r="A6457" s="962" t="s">
        <v>263</v>
      </c>
      <c r="B6457" t="s">
        <v>293</v>
      </c>
      <c r="C6457" t="s">
        <v>13</v>
      </c>
      <c r="D6457" t="s">
        <v>11</v>
      </c>
      <c r="E6457" t="s">
        <v>610</v>
      </c>
      <c r="F6457" t="s">
        <v>458</v>
      </c>
      <c r="R6457">
        <v>0</v>
      </c>
      <c r="S6457">
        <v>0</v>
      </c>
      <c r="T6457">
        <v>500000000</v>
      </c>
      <c r="X6457">
        <v>0</v>
      </c>
      <c r="Y6457">
        <v>500000000</v>
      </c>
      <c r="AA6457" t="s">
        <v>2027</v>
      </c>
    </row>
    <row r="6458" spans="1:27" ht="15" customHeight="1">
      <c r="A6458" s="962" t="s">
        <v>263</v>
      </c>
      <c r="B6458" t="s">
        <v>324</v>
      </c>
      <c r="C6458" t="s">
        <v>13</v>
      </c>
      <c r="D6458" t="s">
        <v>11</v>
      </c>
      <c r="E6458" t="s">
        <v>610</v>
      </c>
      <c r="F6458" t="s">
        <v>458</v>
      </c>
      <c r="R6458">
        <v>0</v>
      </c>
      <c r="S6458">
        <v>0</v>
      </c>
      <c r="T6458">
        <v>500000000</v>
      </c>
      <c r="X6458">
        <v>0</v>
      </c>
      <c r="Y6458">
        <v>500000000</v>
      </c>
      <c r="AA6458" t="s">
        <v>2027</v>
      </c>
    </row>
    <row r="6459" spans="1:27" ht="15" customHeight="1">
      <c r="A6459" s="962" t="s">
        <v>264</v>
      </c>
      <c r="B6459" t="s">
        <v>294</v>
      </c>
      <c r="C6459" t="s">
        <v>13</v>
      </c>
      <c r="D6459" t="s">
        <v>11</v>
      </c>
      <c r="E6459" t="s">
        <v>610</v>
      </c>
      <c r="F6459" t="s">
        <v>458</v>
      </c>
      <c r="R6459">
        <v>0</v>
      </c>
      <c r="S6459">
        <v>0</v>
      </c>
      <c r="T6459">
        <v>0</v>
      </c>
      <c r="X6459">
        <v>0</v>
      </c>
      <c r="Y6459">
        <v>500000000</v>
      </c>
      <c r="AA6459" t="s">
        <v>2029</v>
      </c>
    </row>
    <row r="6460" spans="1:27" ht="15" customHeight="1">
      <c r="A6460" s="962" t="s">
        <v>264</v>
      </c>
      <c r="B6460" t="s">
        <v>292</v>
      </c>
      <c r="C6460" t="s">
        <v>13</v>
      </c>
      <c r="D6460" t="s">
        <v>11</v>
      </c>
      <c r="E6460" t="s">
        <v>610</v>
      </c>
      <c r="F6460" t="s">
        <v>458</v>
      </c>
      <c r="R6460">
        <v>0</v>
      </c>
      <c r="S6460">
        <v>0</v>
      </c>
      <c r="T6460">
        <v>0</v>
      </c>
      <c r="X6460">
        <v>0</v>
      </c>
      <c r="Y6460">
        <v>500000000</v>
      </c>
      <c r="AA6460" t="s">
        <v>2029</v>
      </c>
    </row>
    <row r="6461" spans="1:27" ht="15" customHeight="1">
      <c r="A6461" s="962" t="s">
        <v>264</v>
      </c>
      <c r="B6461" t="s">
        <v>291</v>
      </c>
      <c r="C6461" t="s">
        <v>13</v>
      </c>
      <c r="D6461" t="s">
        <v>11</v>
      </c>
      <c r="E6461" t="s">
        <v>610</v>
      </c>
      <c r="F6461" t="s">
        <v>458</v>
      </c>
      <c r="R6461">
        <v>0</v>
      </c>
      <c r="S6461">
        <v>0</v>
      </c>
      <c r="T6461">
        <v>0</v>
      </c>
      <c r="X6461">
        <v>0</v>
      </c>
      <c r="Y6461">
        <v>500000000</v>
      </c>
      <c r="AA6461" t="s">
        <v>2029</v>
      </c>
    </row>
    <row r="6462" spans="1:27" ht="15" customHeight="1">
      <c r="A6462" s="962" t="s">
        <v>264</v>
      </c>
      <c r="B6462" t="s">
        <v>293</v>
      </c>
      <c r="C6462" t="s">
        <v>13</v>
      </c>
      <c r="D6462" t="s">
        <v>11</v>
      </c>
      <c r="E6462" t="s">
        <v>610</v>
      </c>
      <c r="F6462" t="s">
        <v>458</v>
      </c>
      <c r="R6462">
        <v>0</v>
      </c>
      <c r="S6462">
        <v>0</v>
      </c>
      <c r="T6462">
        <v>0</v>
      </c>
      <c r="X6462">
        <v>0</v>
      </c>
      <c r="Y6462">
        <v>500000000</v>
      </c>
      <c r="AA6462" t="s">
        <v>2029</v>
      </c>
    </row>
    <row r="6463" spans="1:27" ht="15" customHeight="1">
      <c r="A6463" s="962" t="s">
        <v>264</v>
      </c>
      <c r="B6463" t="s">
        <v>289</v>
      </c>
      <c r="C6463" t="s">
        <v>13</v>
      </c>
      <c r="D6463" t="s">
        <v>11</v>
      </c>
      <c r="E6463" t="s">
        <v>610</v>
      </c>
      <c r="F6463" t="s">
        <v>458</v>
      </c>
      <c r="R6463">
        <v>0</v>
      </c>
      <c r="X6463">
        <v>0</v>
      </c>
      <c r="Y6463">
        <v>500000000</v>
      </c>
      <c r="AA6463" t="s">
        <v>2025</v>
      </c>
    </row>
    <row r="6464" spans="1:27" ht="15" customHeight="1">
      <c r="A6464" s="962" t="s">
        <v>264</v>
      </c>
      <c r="B6464" t="s">
        <v>288</v>
      </c>
      <c r="C6464" t="s">
        <v>13</v>
      </c>
      <c r="D6464" t="s">
        <v>11</v>
      </c>
      <c r="E6464" t="s">
        <v>610</v>
      </c>
      <c r="F6464" t="s">
        <v>458</v>
      </c>
      <c r="R6464">
        <v>0</v>
      </c>
      <c r="X6464">
        <v>0</v>
      </c>
      <c r="Y6464">
        <v>500000000</v>
      </c>
      <c r="AA6464" t="s">
        <v>2025</v>
      </c>
    </row>
    <row r="6465" spans="1:27" ht="15" customHeight="1">
      <c r="A6465" s="962" t="s">
        <v>264</v>
      </c>
      <c r="B6465" t="s">
        <v>287</v>
      </c>
      <c r="C6465" t="s">
        <v>13</v>
      </c>
      <c r="D6465" t="s">
        <v>11</v>
      </c>
      <c r="E6465" t="s">
        <v>610</v>
      </c>
      <c r="F6465" t="s">
        <v>458</v>
      </c>
      <c r="R6465">
        <v>0</v>
      </c>
      <c r="X6465">
        <v>0</v>
      </c>
      <c r="Y6465">
        <v>500000000</v>
      </c>
      <c r="AA6465" t="s">
        <v>2025</v>
      </c>
    </row>
    <row r="6466" spans="1:27" ht="15" customHeight="1">
      <c r="A6466" s="962" t="s">
        <v>264</v>
      </c>
      <c r="B6466" t="s">
        <v>295</v>
      </c>
      <c r="C6466" t="s">
        <v>13</v>
      </c>
      <c r="D6466" t="s">
        <v>11</v>
      </c>
      <c r="E6466" t="s">
        <v>610</v>
      </c>
      <c r="F6466" t="s">
        <v>458</v>
      </c>
      <c r="R6466">
        <v>0</v>
      </c>
      <c r="S6466">
        <v>0</v>
      </c>
      <c r="T6466">
        <v>0</v>
      </c>
      <c r="X6466">
        <v>0</v>
      </c>
      <c r="Y6466">
        <v>500000000</v>
      </c>
      <c r="AA6466" t="s">
        <v>2029</v>
      </c>
    </row>
    <row r="6467" spans="1:27" ht="15" customHeight="1">
      <c r="A6467" s="962" t="s">
        <v>264</v>
      </c>
      <c r="B6467" t="s">
        <v>296</v>
      </c>
      <c r="C6467" t="s">
        <v>13</v>
      </c>
      <c r="D6467" t="s">
        <v>11</v>
      </c>
      <c r="E6467" t="s">
        <v>610</v>
      </c>
      <c r="F6467" t="s">
        <v>458</v>
      </c>
      <c r="R6467">
        <v>0</v>
      </c>
      <c r="S6467">
        <v>0</v>
      </c>
      <c r="T6467">
        <v>0</v>
      </c>
      <c r="X6467">
        <v>0</v>
      </c>
      <c r="Y6467">
        <v>500000000</v>
      </c>
      <c r="AA6467" t="s">
        <v>2029</v>
      </c>
    </row>
    <row r="6468" spans="1:27" ht="15" customHeight="1">
      <c r="A6468" s="962" t="s">
        <v>265</v>
      </c>
      <c r="B6468" t="s">
        <v>294</v>
      </c>
      <c r="C6468" t="s">
        <v>13</v>
      </c>
      <c r="D6468" t="s">
        <v>11</v>
      </c>
      <c r="E6468" t="s">
        <v>610</v>
      </c>
      <c r="F6468" t="s">
        <v>458</v>
      </c>
      <c r="R6468">
        <v>0</v>
      </c>
      <c r="S6468">
        <v>0</v>
      </c>
      <c r="T6468">
        <v>0</v>
      </c>
      <c r="X6468">
        <v>0</v>
      </c>
      <c r="Y6468">
        <v>500000000</v>
      </c>
      <c r="AA6468" t="s">
        <v>2029</v>
      </c>
    </row>
    <row r="6469" spans="1:27" ht="15" customHeight="1">
      <c r="A6469" s="962" t="s">
        <v>265</v>
      </c>
      <c r="B6469" t="s">
        <v>292</v>
      </c>
      <c r="C6469" t="s">
        <v>13</v>
      </c>
      <c r="D6469" t="s">
        <v>11</v>
      </c>
      <c r="E6469" t="s">
        <v>610</v>
      </c>
      <c r="F6469" t="s">
        <v>458</v>
      </c>
      <c r="R6469">
        <v>0</v>
      </c>
      <c r="S6469">
        <v>0</v>
      </c>
      <c r="T6469">
        <v>0</v>
      </c>
      <c r="X6469">
        <v>0</v>
      </c>
      <c r="Y6469">
        <v>500000000</v>
      </c>
      <c r="AA6469" t="s">
        <v>2029</v>
      </c>
    </row>
    <row r="6470" spans="1:27" ht="15" customHeight="1">
      <c r="A6470" s="962" t="s">
        <v>265</v>
      </c>
      <c r="B6470" t="s">
        <v>291</v>
      </c>
      <c r="C6470" t="s">
        <v>13</v>
      </c>
      <c r="D6470" t="s">
        <v>11</v>
      </c>
      <c r="E6470" t="s">
        <v>610</v>
      </c>
      <c r="F6470" t="s">
        <v>458</v>
      </c>
      <c r="R6470">
        <v>0</v>
      </c>
      <c r="S6470">
        <v>0</v>
      </c>
      <c r="T6470">
        <v>0</v>
      </c>
      <c r="X6470">
        <v>0</v>
      </c>
      <c r="Y6470">
        <v>500000000</v>
      </c>
      <c r="AA6470" t="s">
        <v>2029</v>
      </c>
    </row>
    <row r="6471" spans="1:27" ht="15" customHeight="1">
      <c r="A6471" s="962" t="s">
        <v>265</v>
      </c>
      <c r="B6471" t="s">
        <v>293</v>
      </c>
      <c r="C6471" t="s">
        <v>13</v>
      </c>
      <c r="D6471" t="s">
        <v>11</v>
      </c>
      <c r="E6471" t="s">
        <v>610</v>
      </c>
      <c r="F6471" t="s">
        <v>458</v>
      </c>
      <c r="R6471">
        <v>0</v>
      </c>
      <c r="S6471">
        <v>0</v>
      </c>
      <c r="T6471">
        <v>0</v>
      </c>
      <c r="X6471">
        <v>0</v>
      </c>
      <c r="Y6471">
        <v>500000000</v>
      </c>
      <c r="AA6471" t="s">
        <v>2029</v>
      </c>
    </row>
    <row r="6472" spans="1:27" ht="15" customHeight="1">
      <c r="A6472" s="962" t="s">
        <v>265</v>
      </c>
      <c r="B6472" t="s">
        <v>289</v>
      </c>
      <c r="C6472" t="s">
        <v>13</v>
      </c>
      <c r="D6472" t="s">
        <v>11</v>
      </c>
      <c r="E6472" t="s">
        <v>610</v>
      </c>
      <c r="F6472" t="s">
        <v>458</v>
      </c>
      <c r="R6472">
        <v>0</v>
      </c>
      <c r="S6472">
        <v>0</v>
      </c>
      <c r="T6472">
        <v>0</v>
      </c>
      <c r="X6472">
        <v>0</v>
      </c>
      <c r="Y6472">
        <v>500000000</v>
      </c>
      <c r="AA6472" t="s">
        <v>2029</v>
      </c>
    </row>
    <row r="6473" spans="1:27" ht="15" customHeight="1">
      <c r="A6473" s="962" t="s">
        <v>265</v>
      </c>
      <c r="B6473" t="s">
        <v>288</v>
      </c>
      <c r="C6473" t="s">
        <v>13</v>
      </c>
      <c r="D6473" t="s">
        <v>11</v>
      </c>
      <c r="E6473" t="s">
        <v>610</v>
      </c>
      <c r="F6473" t="s">
        <v>458</v>
      </c>
      <c r="R6473">
        <v>0</v>
      </c>
      <c r="S6473">
        <v>0</v>
      </c>
      <c r="T6473">
        <v>0</v>
      </c>
      <c r="X6473">
        <v>0</v>
      </c>
      <c r="Y6473">
        <v>500000000</v>
      </c>
      <c r="AA6473" t="s">
        <v>2029</v>
      </c>
    </row>
    <row r="6474" spans="1:27" ht="15" customHeight="1">
      <c r="A6474" s="962" t="s">
        <v>265</v>
      </c>
      <c r="B6474" t="s">
        <v>287</v>
      </c>
      <c r="C6474" t="s">
        <v>13</v>
      </c>
      <c r="D6474" t="s">
        <v>11</v>
      </c>
      <c r="E6474" t="s">
        <v>610</v>
      </c>
      <c r="F6474" t="s">
        <v>458</v>
      </c>
      <c r="R6474">
        <v>0</v>
      </c>
      <c r="S6474">
        <v>0</v>
      </c>
      <c r="T6474">
        <v>0</v>
      </c>
      <c r="X6474">
        <v>0</v>
      </c>
      <c r="Y6474">
        <v>500000000</v>
      </c>
      <c r="AA6474" t="s">
        <v>2029</v>
      </c>
    </row>
    <row r="6475" spans="1:27" ht="15" customHeight="1">
      <c r="A6475" s="962" t="s">
        <v>265</v>
      </c>
      <c r="B6475" t="s">
        <v>295</v>
      </c>
      <c r="C6475" t="s">
        <v>13</v>
      </c>
      <c r="D6475" t="s">
        <v>11</v>
      </c>
      <c r="E6475" t="s">
        <v>610</v>
      </c>
      <c r="F6475" t="s">
        <v>458</v>
      </c>
      <c r="R6475">
        <v>0</v>
      </c>
      <c r="S6475">
        <v>0</v>
      </c>
      <c r="T6475">
        <v>0</v>
      </c>
      <c r="X6475">
        <v>0</v>
      </c>
      <c r="Y6475">
        <v>500000000</v>
      </c>
      <c r="AA6475" t="s">
        <v>2029</v>
      </c>
    </row>
    <row r="6476" spans="1:27" ht="15" customHeight="1">
      <c r="A6476" s="962" t="s">
        <v>265</v>
      </c>
      <c r="B6476" t="s">
        <v>296</v>
      </c>
      <c r="C6476" t="s">
        <v>13</v>
      </c>
      <c r="D6476" t="s">
        <v>11</v>
      </c>
      <c r="E6476" t="s">
        <v>610</v>
      </c>
      <c r="F6476" t="s">
        <v>458</v>
      </c>
      <c r="R6476">
        <v>0</v>
      </c>
      <c r="S6476">
        <v>0</v>
      </c>
      <c r="T6476">
        <v>0</v>
      </c>
      <c r="X6476">
        <v>0</v>
      </c>
      <c r="Y6476">
        <v>500000000</v>
      </c>
      <c r="AA6476" t="s">
        <v>2029</v>
      </c>
    </row>
    <row r="6477" spans="1:27" ht="15" customHeight="1">
      <c r="A6477" s="962" t="s">
        <v>266</v>
      </c>
      <c r="B6477" t="s">
        <v>294</v>
      </c>
      <c r="C6477" t="s">
        <v>13</v>
      </c>
      <c r="D6477" t="s">
        <v>11</v>
      </c>
      <c r="E6477" t="s">
        <v>610</v>
      </c>
      <c r="F6477" t="s">
        <v>458</v>
      </c>
      <c r="R6477">
        <v>0</v>
      </c>
      <c r="S6477">
        <v>0</v>
      </c>
      <c r="T6477">
        <v>0</v>
      </c>
      <c r="X6477">
        <v>0</v>
      </c>
      <c r="Y6477">
        <v>500000000</v>
      </c>
      <c r="AA6477" t="s">
        <v>2029</v>
      </c>
    </row>
    <row r="6478" spans="1:27" ht="15" customHeight="1">
      <c r="A6478" s="962" t="s">
        <v>266</v>
      </c>
      <c r="B6478" t="s">
        <v>292</v>
      </c>
      <c r="C6478" t="s">
        <v>13</v>
      </c>
      <c r="D6478" t="s">
        <v>11</v>
      </c>
      <c r="E6478" t="s">
        <v>610</v>
      </c>
      <c r="F6478" t="s">
        <v>458</v>
      </c>
      <c r="R6478">
        <v>0</v>
      </c>
      <c r="S6478">
        <v>0</v>
      </c>
      <c r="T6478">
        <v>0</v>
      </c>
      <c r="X6478">
        <v>0</v>
      </c>
      <c r="Y6478">
        <v>500000000</v>
      </c>
      <c r="AA6478" t="s">
        <v>2029</v>
      </c>
    </row>
    <row r="6479" spans="1:27" ht="15" customHeight="1">
      <c r="A6479" s="962" t="s">
        <v>266</v>
      </c>
      <c r="B6479" t="s">
        <v>291</v>
      </c>
      <c r="C6479" t="s">
        <v>13</v>
      </c>
      <c r="D6479" t="s">
        <v>11</v>
      </c>
      <c r="E6479" t="s">
        <v>610</v>
      </c>
      <c r="F6479" t="s">
        <v>458</v>
      </c>
      <c r="R6479">
        <v>0</v>
      </c>
      <c r="S6479">
        <v>0</v>
      </c>
      <c r="T6479">
        <v>0</v>
      </c>
      <c r="X6479">
        <v>0</v>
      </c>
      <c r="Y6479">
        <v>500000000</v>
      </c>
      <c r="AA6479" t="s">
        <v>2029</v>
      </c>
    </row>
    <row r="6480" spans="1:27" ht="15" customHeight="1">
      <c r="A6480" s="962" t="s">
        <v>266</v>
      </c>
      <c r="B6480" t="s">
        <v>293</v>
      </c>
      <c r="C6480" t="s">
        <v>13</v>
      </c>
      <c r="D6480" t="s">
        <v>11</v>
      </c>
      <c r="E6480" t="s">
        <v>610</v>
      </c>
      <c r="F6480" t="s">
        <v>458</v>
      </c>
      <c r="R6480">
        <v>0</v>
      </c>
      <c r="S6480">
        <v>0</v>
      </c>
      <c r="T6480">
        <v>0</v>
      </c>
      <c r="X6480">
        <v>0</v>
      </c>
      <c r="Y6480">
        <v>500000000</v>
      </c>
      <c r="AA6480" t="s">
        <v>2029</v>
      </c>
    </row>
    <row r="6481" spans="1:27" ht="15" customHeight="1">
      <c r="A6481" s="962" t="s">
        <v>266</v>
      </c>
      <c r="B6481" t="s">
        <v>289</v>
      </c>
      <c r="C6481" t="s">
        <v>13</v>
      </c>
      <c r="D6481" t="s">
        <v>11</v>
      </c>
      <c r="E6481" t="s">
        <v>610</v>
      </c>
      <c r="F6481" t="s">
        <v>458</v>
      </c>
      <c r="R6481">
        <v>0</v>
      </c>
      <c r="S6481">
        <v>0</v>
      </c>
      <c r="T6481">
        <v>0</v>
      </c>
      <c r="X6481">
        <v>0</v>
      </c>
      <c r="Y6481">
        <v>500000000</v>
      </c>
      <c r="AA6481" t="s">
        <v>2029</v>
      </c>
    </row>
    <row r="6482" spans="1:27" ht="15" customHeight="1">
      <c r="A6482" s="962" t="s">
        <v>266</v>
      </c>
      <c r="B6482" t="s">
        <v>288</v>
      </c>
      <c r="C6482" t="s">
        <v>13</v>
      </c>
      <c r="D6482" t="s">
        <v>11</v>
      </c>
      <c r="E6482" t="s">
        <v>610</v>
      </c>
      <c r="F6482" t="s">
        <v>458</v>
      </c>
      <c r="R6482">
        <v>0</v>
      </c>
      <c r="S6482">
        <v>0</v>
      </c>
      <c r="T6482">
        <v>0</v>
      </c>
      <c r="X6482">
        <v>0</v>
      </c>
      <c r="Y6482">
        <v>500000000</v>
      </c>
      <c r="AA6482" t="s">
        <v>2029</v>
      </c>
    </row>
    <row r="6483" spans="1:27" ht="15" customHeight="1">
      <c r="A6483" s="962" t="s">
        <v>266</v>
      </c>
      <c r="B6483" t="s">
        <v>287</v>
      </c>
      <c r="C6483" t="s">
        <v>13</v>
      </c>
      <c r="D6483" t="s">
        <v>11</v>
      </c>
      <c r="E6483" t="s">
        <v>610</v>
      </c>
      <c r="F6483" t="s">
        <v>458</v>
      </c>
      <c r="R6483">
        <v>0</v>
      </c>
      <c r="S6483">
        <v>0</v>
      </c>
      <c r="T6483">
        <v>0</v>
      </c>
      <c r="X6483">
        <v>0</v>
      </c>
      <c r="Y6483">
        <v>500000000</v>
      </c>
      <c r="AA6483" t="s">
        <v>2029</v>
      </c>
    </row>
    <row r="6484" spans="1:27" ht="15" customHeight="1">
      <c r="A6484" s="962" t="s">
        <v>266</v>
      </c>
      <c r="B6484" t="s">
        <v>295</v>
      </c>
      <c r="C6484" t="s">
        <v>13</v>
      </c>
      <c r="D6484" t="s">
        <v>11</v>
      </c>
      <c r="E6484" t="s">
        <v>610</v>
      </c>
      <c r="F6484" t="s">
        <v>458</v>
      </c>
      <c r="R6484">
        <v>0</v>
      </c>
      <c r="S6484">
        <v>0</v>
      </c>
      <c r="T6484">
        <v>0</v>
      </c>
      <c r="X6484">
        <v>0</v>
      </c>
      <c r="Y6484">
        <v>500000000</v>
      </c>
      <c r="AA6484" t="s">
        <v>2029</v>
      </c>
    </row>
    <row r="6485" spans="1:27" ht="15" customHeight="1">
      <c r="A6485" s="962" t="s">
        <v>266</v>
      </c>
      <c r="B6485" t="s">
        <v>296</v>
      </c>
      <c r="C6485" t="s">
        <v>13</v>
      </c>
      <c r="D6485" t="s">
        <v>11</v>
      </c>
      <c r="E6485" t="s">
        <v>610</v>
      </c>
      <c r="F6485" t="s">
        <v>458</v>
      </c>
      <c r="R6485">
        <v>0</v>
      </c>
      <c r="S6485">
        <v>0</v>
      </c>
      <c r="T6485">
        <v>0</v>
      </c>
      <c r="X6485">
        <v>0</v>
      </c>
      <c r="Y6485">
        <v>500000000</v>
      </c>
      <c r="AA6485" t="s">
        <v>2029</v>
      </c>
    </row>
    <row r="6486" spans="1:27" ht="15" customHeight="1">
      <c r="A6486" s="962" t="s">
        <v>267</v>
      </c>
      <c r="B6486" t="s">
        <v>296</v>
      </c>
      <c r="C6486" t="s">
        <v>13</v>
      </c>
      <c r="D6486" t="s">
        <v>11</v>
      </c>
      <c r="E6486" t="s">
        <v>610</v>
      </c>
      <c r="F6486" t="s">
        <v>458</v>
      </c>
      <c r="R6486">
        <v>0</v>
      </c>
      <c r="S6486">
        <v>0</v>
      </c>
      <c r="T6486">
        <v>0</v>
      </c>
      <c r="X6486">
        <v>0</v>
      </c>
      <c r="Y6486">
        <v>500000000</v>
      </c>
      <c r="AA6486" t="s">
        <v>2029</v>
      </c>
    </row>
    <row r="6487" spans="1:27" ht="15" customHeight="1">
      <c r="A6487" s="962" t="s">
        <v>267</v>
      </c>
      <c r="B6487" t="s">
        <v>289</v>
      </c>
      <c r="C6487" t="s">
        <v>13</v>
      </c>
      <c r="D6487" t="s">
        <v>11</v>
      </c>
      <c r="E6487" t="s">
        <v>610</v>
      </c>
      <c r="F6487" t="s">
        <v>458</v>
      </c>
      <c r="R6487">
        <v>0</v>
      </c>
      <c r="S6487">
        <v>0</v>
      </c>
      <c r="T6487">
        <v>0</v>
      </c>
      <c r="X6487">
        <v>0</v>
      </c>
      <c r="Y6487">
        <v>500000000</v>
      </c>
      <c r="AA6487" t="s">
        <v>2029</v>
      </c>
    </row>
    <row r="6488" spans="1:27" ht="15" customHeight="1">
      <c r="A6488" s="962" t="s">
        <v>267</v>
      </c>
      <c r="B6488" t="s">
        <v>288</v>
      </c>
      <c r="C6488" t="s">
        <v>13</v>
      </c>
      <c r="D6488" t="s">
        <v>11</v>
      </c>
      <c r="E6488" t="s">
        <v>610</v>
      </c>
      <c r="F6488" t="s">
        <v>458</v>
      </c>
      <c r="R6488">
        <v>0</v>
      </c>
      <c r="S6488">
        <v>0</v>
      </c>
      <c r="T6488">
        <v>0</v>
      </c>
      <c r="X6488">
        <v>0</v>
      </c>
      <c r="Y6488">
        <v>500000000</v>
      </c>
      <c r="AA6488" t="s">
        <v>2029</v>
      </c>
    </row>
    <row r="6489" spans="1:27" ht="15" customHeight="1">
      <c r="A6489" s="962" t="s">
        <v>267</v>
      </c>
      <c r="B6489" t="s">
        <v>287</v>
      </c>
      <c r="C6489" t="s">
        <v>13</v>
      </c>
      <c r="D6489" t="s">
        <v>11</v>
      </c>
      <c r="E6489" t="s">
        <v>610</v>
      </c>
      <c r="F6489" t="s">
        <v>458</v>
      </c>
      <c r="R6489">
        <v>0</v>
      </c>
      <c r="S6489">
        <v>0</v>
      </c>
      <c r="T6489">
        <v>0</v>
      </c>
      <c r="X6489">
        <v>0</v>
      </c>
      <c r="Y6489">
        <v>500000000</v>
      </c>
      <c r="AA6489" t="s">
        <v>2029</v>
      </c>
    </row>
    <row r="6490" spans="1:27" ht="15" customHeight="1">
      <c r="A6490" s="962" t="s">
        <v>268</v>
      </c>
      <c r="B6490" t="s">
        <v>296</v>
      </c>
      <c r="C6490" t="s">
        <v>13</v>
      </c>
      <c r="D6490" t="s">
        <v>11</v>
      </c>
      <c r="E6490" t="s">
        <v>610</v>
      </c>
      <c r="F6490" t="s">
        <v>458</v>
      </c>
      <c r="R6490">
        <v>0</v>
      </c>
      <c r="S6490">
        <v>0</v>
      </c>
      <c r="T6490">
        <v>0</v>
      </c>
      <c r="X6490">
        <v>0</v>
      </c>
      <c r="Y6490">
        <v>500000000</v>
      </c>
      <c r="AA6490" t="s">
        <v>2029</v>
      </c>
    </row>
    <row r="6491" spans="1:27" ht="15" customHeight="1">
      <c r="A6491" s="962" t="s">
        <v>268</v>
      </c>
      <c r="B6491" t="s">
        <v>289</v>
      </c>
      <c r="C6491" t="s">
        <v>13</v>
      </c>
      <c r="D6491" t="s">
        <v>11</v>
      </c>
      <c r="E6491" t="s">
        <v>610</v>
      </c>
      <c r="F6491" t="s">
        <v>458</v>
      </c>
      <c r="R6491">
        <v>0</v>
      </c>
      <c r="S6491">
        <v>0</v>
      </c>
      <c r="T6491">
        <v>0</v>
      </c>
      <c r="X6491">
        <v>0</v>
      </c>
      <c r="Y6491">
        <v>500000000</v>
      </c>
      <c r="AA6491" t="s">
        <v>2029</v>
      </c>
    </row>
    <row r="6492" spans="1:27" ht="15" customHeight="1">
      <c r="A6492" s="962" t="s">
        <v>268</v>
      </c>
      <c r="B6492" t="s">
        <v>288</v>
      </c>
      <c r="C6492" t="s">
        <v>13</v>
      </c>
      <c r="D6492" t="s">
        <v>11</v>
      </c>
      <c r="E6492" t="s">
        <v>610</v>
      </c>
      <c r="F6492" t="s">
        <v>458</v>
      </c>
      <c r="R6492">
        <v>0</v>
      </c>
      <c r="S6492">
        <v>0</v>
      </c>
      <c r="T6492">
        <v>0</v>
      </c>
      <c r="X6492">
        <v>0</v>
      </c>
      <c r="Y6492">
        <v>500000000</v>
      </c>
      <c r="AA6492" t="s">
        <v>2029</v>
      </c>
    </row>
    <row r="6493" spans="1:27" ht="15" customHeight="1">
      <c r="A6493" s="962" t="s">
        <v>268</v>
      </c>
      <c r="B6493" t="s">
        <v>287</v>
      </c>
      <c r="C6493" t="s">
        <v>13</v>
      </c>
      <c r="D6493" t="s">
        <v>11</v>
      </c>
      <c r="E6493" t="s">
        <v>610</v>
      </c>
      <c r="F6493" t="s">
        <v>458</v>
      </c>
      <c r="R6493">
        <v>0</v>
      </c>
      <c r="S6493">
        <v>0</v>
      </c>
      <c r="T6493">
        <v>0</v>
      </c>
      <c r="X6493">
        <v>0</v>
      </c>
      <c r="Y6493">
        <v>500000000</v>
      </c>
      <c r="AA6493" t="s">
        <v>2029</v>
      </c>
    </row>
    <row r="6494" spans="1:27" ht="15" customHeight="1">
      <c r="A6494" s="962" t="s">
        <v>269</v>
      </c>
      <c r="B6494" t="s">
        <v>296</v>
      </c>
      <c r="C6494" t="s">
        <v>13</v>
      </c>
      <c r="D6494" t="s">
        <v>11</v>
      </c>
      <c r="E6494" t="s">
        <v>610</v>
      </c>
      <c r="F6494" t="s">
        <v>458</v>
      </c>
      <c r="R6494">
        <v>0</v>
      </c>
      <c r="S6494">
        <v>0</v>
      </c>
      <c r="T6494">
        <v>0</v>
      </c>
      <c r="X6494">
        <v>0</v>
      </c>
      <c r="Y6494">
        <v>500000000</v>
      </c>
      <c r="AA6494" t="s">
        <v>2029</v>
      </c>
    </row>
    <row r="6495" spans="1:27" ht="15" customHeight="1">
      <c r="A6495" s="962" t="s">
        <v>269</v>
      </c>
      <c r="B6495" t="s">
        <v>289</v>
      </c>
      <c r="C6495" t="s">
        <v>13</v>
      </c>
      <c r="D6495" t="s">
        <v>11</v>
      </c>
      <c r="E6495" t="s">
        <v>610</v>
      </c>
      <c r="F6495" t="s">
        <v>458</v>
      </c>
      <c r="R6495">
        <v>0</v>
      </c>
      <c r="S6495">
        <v>0</v>
      </c>
      <c r="T6495">
        <v>0</v>
      </c>
      <c r="X6495">
        <v>0</v>
      </c>
      <c r="Y6495">
        <v>500000000</v>
      </c>
      <c r="AA6495" t="s">
        <v>2029</v>
      </c>
    </row>
    <row r="6496" spans="1:27" ht="15" customHeight="1">
      <c r="A6496" s="962" t="s">
        <v>269</v>
      </c>
      <c r="B6496" t="s">
        <v>288</v>
      </c>
      <c r="C6496" t="s">
        <v>13</v>
      </c>
      <c r="D6496" t="s">
        <v>11</v>
      </c>
      <c r="E6496" t="s">
        <v>610</v>
      </c>
      <c r="F6496" t="s">
        <v>458</v>
      </c>
      <c r="R6496">
        <v>0</v>
      </c>
      <c r="S6496">
        <v>0</v>
      </c>
      <c r="T6496">
        <v>0</v>
      </c>
      <c r="X6496">
        <v>0</v>
      </c>
      <c r="Y6496">
        <v>500000000</v>
      </c>
      <c r="AA6496" t="s">
        <v>2029</v>
      </c>
    </row>
    <row r="6497" spans="1:27" ht="15" customHeight="1">
      <c r="A6497" s="962" t="s">
        <v>269</v>
      </c>
      <c r="B6497" t="s">
        <v>287</v>
      </c>
      <c r="C6497" t="s">
        <v>13</v>
      </c>
      <c r="D6497" t="s">
        <v>11</v>
      </c>
      <c r="E6497" t="s">
        <v>610</v>
      </c>
      <c r="F6497" t="s">
        <v>458</v>
      </c>
      <c r="R6497">
        <v>0</v>
      </c>
      <c r="S6497">
        <v>0</v>
      </c>
      <c r="T6497">
        <v>0</v>
      </c>
      <c r="X6497">
        <v>0</v>
      </c>
      <c r="Y6497">
        <v>500000000</v>
      </c>
      <c r="AA6497" t="s">
        <v>2029</v>
      </c>
    </row>
    <row r="6498" spans="1:27" ht="15" customHeight="1">
      <c r="A6498" s="962" t="s">
        <v>270</v>
      </c>
      <c r="B6498" t="s">
        <v>296</v>
      </c>
      <c r="C6498" t="s">
        <v>13</v>
      </c>
      <c r="D6498" t="s">
        <v>11</v>
      </c>
      <c r="E6498" t="s">
        <v>610</v>
      </c>
      <c r="F6498" t="s">
        <v>458</v>
      </c>
      <c r="R6498">
        <v>0</v>
      </c>
      <c r="S6498">
        <v>0</v>
      </c>
      <c r="T6498">
        <v>0</v>
      </c>
      <c r="X6498">
        <v>0</v>
      </c>
      <c r="Y6498">
        <v>500000000</v>
      </c>
      <c r="AA6498" t="s">
        <v>2029</v>
      </c>
    </row>
    <row r="6499" spans="1:27" ht="15" customHeight="1">
      <c r="A6499" s="962" t="s">
        <v>270</v>
      </c>
      <c r="B6499" t="s">
        <v>289</v>
      </c>
      <c r="C6499" t="s">
        <v>13</v>
      </c>
      <c r="D6499" t="s">
        <v>11</v>
      </c>
      <c r="E6499" t="s">
        <v>610</v>
      </c>
      <c r="F6499" t="s">
        <v>458</v>
      </c>
      <c r="R6499">
        <v>0</v>
      </c>
      <c r="S6499">
        <v>0</v>
      </c>
      <c r="T6499">
        <v>0</v>
      </c>
      <c r="X6499">
        <v>0</v>
      </c>
      <c r="Y6499">
        <v>500000000</v>
      </c>
      <c r="AA6499" t="s">
        <v>2029</v>
      </c>
    </row>
    <row r="6500" spans="1:27" ht="15" customHeight="1">
      <c r="A6500" s="962" t="s">
        <v>270</v>
      </c>
      <c r="B6500" t="s">
        <v>288</v>
      </c>
      <c r="C6500" t="s">
        <v>13</v>
      </c>
      <c r="D6500" t="s">
        <v>11</v>
      </c>
      <c r="E6500" t="s">
        <v>610</v>
      </c>
      <c r="F6500" t="s">
        <v>458</v>
      </c>
      <c r="R6500">
        <v>0</v>
      </c>
      <c r="S6500">
        <v>0</v>
      </c>
      <c r="T6500">
        <v>0</v>
      </c>
      <c r="X6500">
        <v>0</v>
      </c>
      <c r="Y6500">
        <v>500000000</v>
      </c>
      <c r="AA6500" t="s">
        <v>2029</v>
      </c>
    </row>
    <row r="6501" spans="1:27" ht="15" customHeight="1">
      <c r="A6501" s="962" t="s">
        <v>270</v>
      </c>
      <c r="B6501" t="s">
        <v>287</v>
      </c>
      <c r="C6501" t="s">
        <v>13</v>
      </c>
      <c r="D6501" t="s">
        <v>11</v>
      </c>
      <c r="E6501" t="s">
        <v>610</v>
      </c>
      <c r="F6501" t="s">
        <v>458</v>
      </c>
      <c r="R6501">
        <v>0</v>
      </c>
      <c r="S6501">
        <v>0</v>
      </c>
      <c r="T6501">
        <v>0</v>
      </c>
      <c r="X6501">
        <v>0</v>
      </c>
      <c r="Y6501">
        <v>500000000</v>
      </c>
      <c r="AA6501" t="s">
        <v>2029</v>
      </c>
    </row>
    <row r="6502" spans="1:27" ht="15" customHeight="1">
      <c r="A6502" s="962" t="s">
        <v>271</v>
      </c>
      <c r="B6502" t="s">
        <v>297</v>
      </c>
      <c r="C6502" t="s">
        <v>13</v>
      </c>
      <c r="D6502" t="s">
        <v>11</v>
      </c>
      <c r="E6502" t="s">
        <v>610</v>
      </c>
      <c r="F6502" t="s">
        <v>458</v>
      </c>
      <c r="R6502">
        <v>0</v>
      </c>
      <c r="S6502">
        <v>0</v>
      </c>
      <c r="T6502">
        <v>0</v>
      </c>
      <c r="X6502">
        <v>0</v>
      </c>
      <c r="Y6502">
        <v>500000000</v>
      </c>
      <c r="AA6502" t="s">
        <v>2029</v>
      </c>
    </row>
    <row r="6503" spans="1:27" ht="15" customHeight="1">
      <c r="A6503" s="962" t="s">
        <v>271</v>
      </c>
      <c r="B6503" t="s">
        <v>288</v>
      </c>
      <c r="C6503" t="s">
        <v>13</v>
      </c>
      <c r="D6503" t="s">
        <v>11</v>
      </c>
      <c r="E6503" t="s">
        <v>610</v>
      </c>
      <c r="F6503" t="s">
        <v>458</v>
      </c>
      <c r="R6503">
        <v>0</v>
      </c>
      <c r="S6503">
        <v>0</v>
      </c>
      <c r="T6503">
        <v>0</v>
      </c>
      <c r="X6503">
        <v>0</v>
      </c>
      <c r="Y6503">
        <v>500000000</v>
      </c>
      <c r="AA6503" t="s">
        <v>2029</v>
      </c>
    </row>
    <row r="6504" spans="1:27" ht="15" customHeight="1">
      <c r="A6504" s="962" t="s">
        <v>271</v>
      </c>
      <c r="B6504" t="s">
        <v>287</v>
      </c>
      <c r="C6504" t="s">
        <v>13</v>
      </c>
      <c r="D6504" t="s">
        <v>11</v>
      </c>
      <c r="E6504" t="s">
        <v>610</v>
      </c>
      <c r="F6504" t="s">
        <v>458</v>
      </c>
      <c r="R6504">
        <v>0</v>
      </c>
      <c r="S6504">
        <v>0</v>
      </c>
      <c r="T6504">
        <v>0</v>
      </c>
      <c r="X6504">
        <v>0</v>
      </c>
      <c r="Y6504">
        <v>500000000</v>
      </c>
      <c r="AA6504" t="s">
        <v>2029</v>
      </c>
    </row>
    <row r="6505" spans="1:27" ht="15" customHeight="1">
      <c r="A6505" s="962" t="s">
        <v>271</v>
      </c>
      <c r="B6505" t="s">
        <v>299</v>
      </c>
      <c r="C6505" t="s">
        <v>13</v>
      </c>
      <c r="D6505" t="s">
        <v>11</v>
      </c>
      <c r="E6505" t="s">
        <v>610</v>
      </c>
      <c r="F6505" t="s">
        <v>458</v>
      </c>
      <c r="R6505">
        <v>0</v>
      </c>
      <c r="S6505">
        <v>0</v>
      </c>
      <c r="T6505">
        <v>0</v>
      </c>
      <c r="X6505">
        <v>0</v>
      </c>
      <c r="Y6505">
        <v>500000000</v>
      </c>
      <c r="AA6505" t="s">
        <v>2029</v>
      </c>
    </row>
    <row r="6506" spans="1:27" ht="15" customHeight="1">
      <c r="A6506" s="962" t="s">
        <v>271</v>
      </c>
      <c r="B6506" t="s">
        <v>301</v>
      </c>
      <c r="C6506" t="s">
        <v>13</v>
      </c>
      <c r="D6506" t="s">
        <v>11</v>
      </c>
      <c r="E6506" t="s">
        <v>610</v>
      </c>
      <c r="F6506" t="s">
        <v>458</v>
      </c>
      <c r="R6506">
        <v>0</v>
      </c>
      <c r="S6506">
        <v>0</v>
      </c>
      <c r="T6506">
        <v>0</v>
      </c>
      <c r="X6506">
        <v>0</v>
      </c>
      <c r="Y6506">
        <v>500000000</v>
      </c>
      <c r="AA6506" t="s">
        <v>2029</v>
      </c>
    </row>
    <row r="6507" spans="1:27" ht="15" customHeight="1">
      <c r="A6507" s="962" t="s">
        <v>271</v>
      </c>
      <c r="B6507" t="s">
        <v>302</v>
      </c>
      <c r="C6507" t="s">
        <v>13</v>
      </c>
      <c r="D6507" t="s">
        <v>11</v>
      </c>
      <c r="E6507" t="s">
        <v>610</v>
      </c>
      <c r="F6507" t="s">
        <v>458</v>
      </c>
      <c r="R6507">
        <v>0</v>
      </c>
      <c r="S6507">
        <v>0</v>
      </c>
      <c r="T6507">
        <v>0</v>
      </c>
      <c r="X6507">
        <v>0</v>
      </c>
      <c r="Y6507">
        <v>500000000</v>
      </c>
      <c r="AA6507" t="s">
        <v>2029</v>
      </c>
    </row>
    <row r="6508" spans="1:27" ht="15" customHeight="1">
      <c r="A6508" s="962" t="s">
        <v>271</v>
      </c>
      <c r="B6508" t="s">
        <v>303</v>
      </c>
      <c r="C6508" t="s">
        <v>13</v>
      </c>
      <c r="D6508" t="s">
        <v>11</v>
      </c>
      <c r="E6508" t="s">
        <v>610</v>
      </c>
      <c r="F6508" t="s">
        <v>458</v>
      </c>
      <c r="R6508">
        <v>0</v>
      </c>
      <c r="S6508">
        <v>0</v>
      </c>
      <c r="T6508">
        <v>0</v>
      </c>
      <c r="X6508">
        <v>0</v>
      </c>
      <c r="Y6508">
        <v>500000000</v>
      </c>
      <c r="AA6508" t="s">
        <v>2029</v>
      </c>
    </row>
    <row r="6509" spans="1:27" ht="15" customHeight="1">
      <c r="A6509" s="962" t="s">
        <v>271</v>
      </c>
      <c r="B6509" t="s">
        <v>298</v>
      </c>
      <c r="C6509" t="s">
        <v>13</v>
      </c>
      <c r="D6509" t="s">
        <v>11</v>
      </c>
      <c r="E6509" t="s">
        <v>610</v>
      </c>
      <c r="F6509" t="s">
        <v>458</v>
      </c>
      <c r="R6509">
        <v>0</v>
      </c>
      <c r="S6509">
        <v>0</v>
      </c>
      <c r="T6509">
        <v>0</v>
      </c>
      <c r="X6509">
        <v>0</v>
      </c>
      <c r="Y6509">
        <v>500000000</v>
      </c>
      <c r="AA6509" t="s">
        <v>2029</v>
      </c>
    </row>
    <row r="6510" spans="1:27" ht="15" customHeight="1">
      <c r="A6510" s="962" t="s">
        <v>271</v>
      </c>
      <c r="B6510" t="s">
        <v>300</v>
      </c>
      <c r="C6510" t="s">
        <v>13</v>
      </c>
      <c r="D6510" t="s">
        <v>11</v>
      </c>
      <c r="E6510" t="s">
        <v>610</v>
      </c>
      <c r="F6510" t="s">
        <v>458</v>
      </c>
      <c r="R6510">
        <v>0</v>
      </c>
      <c r="S6510">
        <v>0</v>
      </c>
      <c r="T6510">
        <v>0</v>
      </c>
      <c r="X6510">
        <v>0</v>
      </c>
      <c r="Y6510">
        <v>500000000</v>
      </c>
      <c r="AA6510" t="s">
        <v>2029</v>
      </c>
    </row>
    <row r="6511" spans="1:27" ht="15" customHeight="1">
      <c r="A6511" s="962" t="s">
        <v>272</v>
      </c>
      <c r="B6511" t="s">
        <v>296</v>
      </c>
      <c r="C6511" t="s">
        <v>13</v>
      </c>
      <c r="D6511" t="s">
        <v>11</v>
      </c>
      <c r="E6511" t="s">
        <v>610</v>
      </c>
      <c r="F6511" t="s">
        <v>458</v>
      </c>
      <c r="O6511" t="s">
        <v>882</v>
      </c>
      <c r="P6511" t="s">
        <v>2005</v>
      </c>
      <c r="Q6511" t="s">
        <v>2006</v>
      </c>
      <c r="R6511">
        <v>1.41</v>
      </c>
      <c r="X6511">
        <v>0</v>
      </c>
      <c r="Y6511">
        <v>500000000</v>
      </c>
      <c r="AA6511" t="s">
        <v>2025</v>
      </c>
    </row>
    <row r="6512" spans="1:27" ht="15" customHeight="1">
      <c r="A6512" s="962" t="s">
        <v>272</v>
      </c>
      <c r="B6512" t="s">
        <v>289</v>
      </c>
      <c r="C6512" t="s">
        <v>13</v>
      </c>
      <c r="D6512" t="s">
        <v>11</v>
      </c>
      <c r="E6512" t="s">
        <v>610</v>
      </c>
      <c r="F6512" t="s">
        <v>458</v>
      </c>
      <c r="R6512">
        <v>1.41</v>
      </c>
      <c r="X6512">
        <v>0</v>
      </c>
      <c r="Y6512">
        <v>500000000</v>
      </c>
      <c r="AA6512" t="s">
        <v>2025</v>
      </c>
    </row>
    <row r="6513" spans="1:27" ht="15" customHeight="1">
      <c r="A6513" s="962" t="s">
        <v>272</v>
      </c>
      <c r="B6513" t="s">
        <v>288</v>
      </c>
      <c r="C6513" t="s">
        <v>13</v>
      </c>
      <c r="D6513" t="s">
        <v>11</v>
      </c>
      <c r="E6513" t="s">
        <v>610</v>
      </c>
      <c r="F6513" t="s">
        <v>458</v>
      </c>
      <c r="R6513">
        <v>1.41</v>
      </c>
      <c r="X6513">
        <v>0</v>
      </c>
      <c r="Y6513">
        <v>500000000</v>
      </c>
      <c r="AA6513" t="s">
        <v>2025</v>
      </c>
    </row>
    <row r="6514" spans="1:27" ht="15" customHeight="1">
      <c r="A6514" s="962" t="s">
        <v>272</v>
      </c>
      <c r="B6514" t="s">
        <v>287</v>
      </c>
      <c r="C6514" t="s">
        <v>13</v>
      </c>
      <c r="D6514" t="s">
        <v>11</v>
      </c>
      <c r="E6514" t="s">
        <v>610</v>
      </c>
      <c r="F6514" t="s">
        <v>458</v>
      </c>
      <c r="R6514">
        <v>1.41</v>
      </c>
      <c r="X6514">
        <v>0</v>
      </c>
      <c r="Y6514">
        <v>500000000</v>
      </c>
      <c r="AA6514" t="s">
        <v>2025</v>
      </c>
    </row>
    <row r="6515" spans="1:27" ht="15" customHeight="1">
      <c r="A6515" s="962" t="s">
        <v>273</v>
      </c>
      <c r="B6515" t="s">
        <v>296</v>
      </c>
      <c r="C6515" t="s">
        <v>13</v>
      </c>
      <c r="D6515" t="s">
        <v>11</v>
      </c>
      <c r="E6515" t="s">
        <v>610</v>
      </c>
      <c r="F6515" t="s">
        <v>458</v>
      </c>
      <c r="O6515" t="s">
        <v>882</v>
      </c>
      <c r="P6515" t="s">
        <v>2005</v>
      </c>
      <c r="Q6515" t="s">
        <v>2006</v>
      </c>
      <c r="R6515">
        <v>3.29</v>
      </c>
      <c r="X6515">
        <v>0</v>
      </c>
      <c r="Y6515">
        <v>500000000</v>
      </c>
      <c r="AA6515" t="s">
        <v>2025</v>
      </c>
    </row>
    <row r="6516" spans="1:27" ht="15" customHeight="1">
      <c r="A6516" s="962" t="s">
        <v>273</v>
      </c>
      <c r="B6516" t="s">
        <v>289</v>
      </c>
      <c r="C6516" t="s">
        <v>13</v>
      </c>
      <c r="D6516" t="s">
        <v>11</v>
      </c>
      <c r="E6516" t="s">
        <v>610</v>
      </c>
      <c r="F6516" t="s">
        <v>458</v>
      </c>
      <c r="R6516">
        <v>3.29</v>
      </c>
      <c r="X6516">
        <v>0</v>
      </c>
      <c r="Y6516">
        <v>500000000</v>
      </c>
      <c r="AA6516" t="s">
        <v>2025</v>
      </c>
    </row>
    <row r="6517" spans="1:27" ht="15" customHeight="1">
      <c r="A6517" s="962" t="s">
        <v>273</v>
      </c>
      <c r="B6517" t="s">
        <v>288</v>
      </c>
      <c r="C6517" t="s">
        <v>13</v>
      </c>
      <c r="D6517" t="s">
        <v>11</v>
      </c>
      <c r="E6517" t="s">
        <v>610</v>
      </c>
      <c r="F6517" t="s">
        <v>458</v>
      </c>
      <c r="R6517">
        <v>3.29</v>
      </c>
      <c r="X6517">
        <v>0</v>
      </c>
      <c r="Y6517">
        <v>500000000</v>
      </c>
      <c r="AA6517" t="s">
        <v>2025</v>
      </c>
    </row>
    <row r="6518" spans="1:27" ht="15" customHeight="1">
      <c r="A6518" s="962" t="s">
        <v>273</v>
      </c>
      <c r="B6518" t="s">
        <v>287</v>
      </c>
      <c r="C6518" t="s">
        <v>13</v>
      </c>
      <c r="D6518" t="s">
        <v>11</v>
      </c>
      <c r="E6518" t="s">
        <v>610</v>
      </c>
      <c r="F6518" t="s">
        <v>458</v>
      </c>
      <c r="R6518">
        <v>3.29</v>
      </c>
      <c r="X6518">
        <v>0</v>
      </c>
      <c r="Y6518">
        <v>500000000</v>
      </c>
      <c r="AA6518" t="s">
        <v>2025</v>
      </c>
    </row>
    <row r="6519" spans="1:27" ht="15" customHeight="1">
      <c r="A6519" s="962" t="s">
        <v>274</v>
      </c>
      <c r="B6519" t="s">
        <v>283</v>
      </c>
      <c r="C6519" t="s">
        <v>13</v>
      </c>
      <c r="D6519" t="s">
        <v>11</v>
      </c>
      <c r="E6519" t="s">
        <v>610</v>
      </c>
      <c r="F6519" t="s">
        <v>458</v>
      </c>
      <c r="R6519">
        <v>0</v>
      </c>
      <c r="U6519">
        <v>0</v>
      </c>
      <c r="V6519">
        <v>0</v>
      </c>
      <c r="X6519">
        <v>0</v>
      </c>
      <c r="Y6519">
        <v>500000000</v>
      </c>
      <c r="Z6519">
        <v>0</v>
      </c>
      <c r="AA6519" t="s">
        <v>2028</v>
      </c>
    </row>
    <row r="6520" spans="1:27" ht="15" customHeight="1">
      <c r="A6520" s="962" t="s">
        <v>277</v>
      </c>
      <c r="B6520" t="s">
        <v>246</v>
      </c>
      <c r="C6520" t="s">
        <v>13</v>
      </c>
      <c r="D6520" t="s">
        <v>11</v>
      </c>
      <c r="E6520" t="s">
        <v>610</v>
      </c>
      <c r="F6520" t="s">
        <v>458</v>
      </c>
      <c r="R6520">
        <v>0</v>
      </c>
      <c r="S6520">
        <v>0</v>
      </c>
      <c r="T6520">
        <v>500000000</v>
      </c>
      <c r="X6520">
        <v>0</v>
      </c>
      <c r="Y6520">
        <v>500000000</v>
      </c>
      <c r="AA6520" t="s">
        <v>2027</v>
      </c>
    </row>
    <row r="6521" spans="1:27" ht="15" customHeight="1">
      <c r="A6521" s="962" t="s">
        <v>277</v>
      </c>
      <c r="B6521" t="s">
        <v>244</v>
      </c>
      <c r="C6521" t="s">
        <v>13</v>
      </c>
      <c r="D6521" t="s">
        <v>11</v>
      </c>
      <c r="E6521" t="s">
        <v>610</v>
      </c>
      <c r="F6521" t="s">
        <v>458</v>
      </c>
      <c r="G6521" t="s">
        <v>687</v>
      </c>
      <c r="I6521" t="s">
        <v>428</v>
      </c>
      <c r="K6521" t="s">
        <v>333</v>
      </c>
      <c r="L6521" t="s">
        <v>277</v>
      </c>
      <c r="M6521" t="s">
        <v>66</v>
      </c>
      <c r="O6521" t="s">
        <v>365</v>
      </c>
      <c r="P6521" t="s">
        <v>336</v>
      </c>
      <c r="Q6521" t="s">
        <v>337</v>
      </c>
      <c r="R6521">
        <v>10.9</v>
      </c>
      <c r="U6521">
        <v>10.87</v>
      </c>
      <c r="V6521">
        <v>0.54</v>
      </c>
      <c r="W6521">
        <v>0.1</v>
      </c>
      <c r="X6521">
        <v>0</v>
      </c>
      <c r="Y6521">
        <v>500000000</v>
      </c>
      <c r="Z6521">
        <v>0</v>
      </c>
      <c r="AA6521" t="s">
        <v>2028</v>
      </c>
    </row>
    <row r="6522" spans="1:27" ht="15" customHeight="1">
      <c r="A6522" s="962" t="s">
        <v>278</v>
      </c>
      <c r="B6522" t="s">
        <v>252</v>
      </c>
      <c r="C6522" t="s">
        <v>13</v>
      </c>
      <c r="D6522" t="s">
        <v>11</v>
      </c>
      <c r="E6522" t="s">
        <v>610</v>
      </c>
      <c r="F6522" t="s">
        <v>458</v>
      </c>
      <c r="J6522" t="s">
        <v>340</v>
      </c>
      <c r="L6522" t="s">
        <v>252</v>
      </c>
      <c r="R6522">
        <v>0</v>
      </c>
      <c r="U6522">
        <v>0</v>
      </c>
      <c r="V6522">
        <v>0</v>
      </c>
      <c r="X6522">
        <v>0</v>
      </c>
      <c r="Y6522">
        <v>500000000</v>
      </c>
      <c r="Z6522">
        <v>0</v>
      </c>
      <c r="AA6522" t="s">
        <v>2028</v>
      </c>
    </row>
    <row r="6523" spans="1:27" ht="15" customHeight="1">
      <c r="A6523" s="962" t="s">
        <v>278</v>
      </c>
      <c r="B6523" t="s">
        <v>247</v>
      </c>
      <c r="C6523" t="s">
        <v>13</v>
      </c>
      <c r="D6523" t="s">
        <v>11</v>
      </c>
      <c r="E6523" t="s">
        <v>610</v>
      </c>
      <c r="F6523" t="s">
        <v>458</v>
      </c>
      <c r="O6523" t="s">
        <v>361</v>
      </c>
      <c r="P6523" t="s">
        <v>868</v>
      </c>
      <c r="Q6523" t="s">
        <v>869</v>
      </c>
      <c r="R6523">
        <v>5.41</v>
      </c>
      <c r="X6523">
        <v>0</v>
      </c>
      <c r="Y6523">
        <v>500000000</v>
      </c>
      <c r="AA6523" t="s">
        <v>2025</v>
      </c>
    </row>
    <row r="6524" spans="1:27" ht="15" customHeight="1">
      <c r="A6524" s="962" t="s">
        <v>278</v>
      </c>
      <c r="B6524" t="s">
        <v>251</v>
      </c>
      <c r="C6524" t="s">
        <v>13</v>
      </c>
      <c r="D6524" t="s">
        <v>11</v>
      </c>
      <c r="E6524" t="s">
        <v>610</v>
      </c>
      <c r="F6524" t="s">
        <v>458</v>
      </c>
      <c r="R6524">
        <v>0</v>
      </c>
      <c r="X6524">
        <v>0</v>
      </c>
      <c r="Y6524">
        <v>500000000</v>
      </c>
      <c r="AA6524" t="s">
        <v>2025</v>
      </c>
    </row>
    <row r="6525" spans="1:27" ht="15" customHeight="1">
      <c r="A6525" s="962" t="s">
        <v>279</v>
      </c>
      <c r="B6525" t="s">
        <v>254</v>
      </c>
      <c r="C6525" t="s">
        <v>13</v>
      </c>
      <c r="D6525" t="s">
        <v>11</v>
      </c>
      <c r="E6525" t="s">
        <v>610</v>
      </c>
      <c r="F6525" t="s">
        <v>458</v>
      </c>
      <c r="O6525" t="s">
        <v>361</v>
      </c>
      <c r="P6525" t="s">
        <v>868</v>
      </c>
      <c r="Q6525" t="s">
        <v>869</v>
      </c>
      <c r="R6525">
        <v>5.31</v>
      </c>
      <c r="X6525">
        <v>0</v>
      </c>
      <c r="Y6525">
        <v>500000000</v>
      </c>
      <c r="AA6525" t="s">
        <v>2025</v>
      </c>
    </row>
    <row r="6526" spans="1:27" ht="15" customHeight="1">
      <c r="A6526" s="962" t="s">
        <v>279</v>
      </c>
      <c r="B6526" t="s">
        <v>253</v>
      </c>
      <c r="C6526" t="s">
        <v>13</v>
      </c>
      <c r="D6526" t="s">
        <v>11</v>
      </c>
      <c r="E6526" t="s">
        <v>610</v>
      </c>
      <c r="F6526" t="s">
        <v>458</v>
      </c>
      <c r="G6526" t="s">
        <v>592</v>
      </c>
      <c r="I6526" t="s">
        <v>415</v>
      </c>
      <c r="K6526" t="s">
        <v>333</v>
      </c>
      <c r="L6526" t="s">
        <v>253</v>
      </c>
      <c r="M6526" t="s">
        <v>68</v>
      </c>
      <c r="O6526" t="s">
        <v>335</v>
      </c>
      <c r="P6526" t="s">
        <v>336</v>
      </c>
      <c r="Q6526" t="s">
        <v>337</v>
      </c>
      <c r="R6526">
        <v>2.16</v>
      </c>
      <c r="U6526">
        <v>2.16</v>
      </c>
      <c r="V6526">
        <v>0.11</v>
      </c>
      <c r="W6526">
        <v>0.1</v>
      </c>
      <c r="X6526">
        <v>0</v>
      </c>
      <c r="Y6526">
        <v>500000000</v>
      </c>
      <c r="Z6526">
        <v>0</v>
      </c>
      <c r="AA6526" t="s">
        <v>2028</v>
      </c>
    </row>
    <row r="6527" spans="1:27" ht="15" customHeight="1">
      <c r="A6527" s="962" t="s">
        <v>279</v>
      </c>
      <c r="B6527" t="s">
        <v>251</v>
      </c>
      <c r="C6527" t="s">
        <v>13</v>
      </c>
      <c r="D6527" t="s">
        <v>11</v>
      </c>
      <c r="E6527" t="s">
        <v>610</v>
      </c>
      <c r="F6527" t="s">
        <v>458</v>
      </c>
      <c r="G6527" t="s">
        <v>464</v>
      </c>
      <c r="I6527" t="s">
        <v>415</v>
      </c>
      <c r="K6527" t="s">
        <v>333</v>
      </c>
      <c r="L6527" t="s">
        <v>253</v>
      </c>
      <c r="M6527" t="s">
        <v>68</v>
      </c>
      <c r="O6527" t="s">
        <v>335</v>
      </c>
      <c r="P6527" t="s">
        <v>336</v>
      </c>
      <c r="Q6527" t="s">
        <v>337</v>
      </c>
      <c r="R6527">
        <v>2.16</v>
      </c>
      <c r="X6527">
        <v>0</v>
      </c>
      <c r="Y6527">
        <v>500000000</v>
      </c>
      <c r="AA6527" t="s">
        <v>2025</v>
      </c>
    </row>
    <row r="6528" spans="1:27" ht="15" customHeight="1">
      <c r="A6528" s="962" t="s">
        <v>279</v>
      </c>
      <c r="B6528" t="s">
        <v>255</v>
      </c>
      <c r="C6528" t="s">
        <v>13</v>
      </c>
      <c r="D6528" t="s">
        <v>11</v>
      </c>
      <c r="E6528" t="s">
        <v>610</v>
      </c>
      <c r="F6528" t="s">
        <v>458</v>
      </c>
      <c r="H6528" t="s">
        <v>931</v>
      </c>
      <c r="I6528" t="s">
        <v>853</v>
      </c>
      <c r="J6528" t="s">
        <v>948</v>
      </c>
      <c r="K6528" t="s">
        <v>854</v>
      </c>
      <c r="L6528" t="s">
        <v>855</v>
      </c>
      <c r="M6528" t="s">
        <v>55</v>
      </c>
      <c r="O6528" t="s">
        <v>361</v>
      </c>
      <c r="P6528" t="s">
        <v>851</v>
      </c>
      <c r="Q6528" t="s">
        <v>337</v>
      </c>
      <c r="R6528">
        <v>0.05</v>
      </c>
      <c r="X6528">
        <v>0</v>
      </c>
      <c r="Y6528">
        <v>500000000</v>
      </c>
      <c r="AA6528" t="s">
        <v>2025</v>
      </c>
    </row>
    <row r="6529" spans="1:27" ht="15" customHeight="1">
      <c r="A6529" s="962" t="s">
        <v>280</v>
      </c>
      <c r="B6529" t="s">
        <v>257</v>
      </c>
      <c r="C6529" t="s">
        <v>13</v>
      </c>
      <c r="D6529" t="s">
        <v>11</v>
      </c>
      <c r="E6529" t="s">
        <v>610</v>
      </c>
      <c r="F6529" t="s">
        <v>458</v>
      </c>
      <c r="J6529" t="s">
        <v>436</v>
      </c>
      <c r="R6529">
        <v>0</v>
      </c>
      <c r="U6529">
        <v>0</v>
      </c>
      <c r="V6529">
        <v>0</v>
      </c>
      <c r="X6529">
        <v>0</v>
      </c>
      <c r="Y6529">
        <v>500000000</v>
      </c>
      <c r="Z6529">
        <v>0</v>
      </c>
      <c r="AA6529" t="s">
        <v>2028</v>
      </c>
    </row>
    <row r="6530" spans="1:27" ht="15" customHeight="1">
      <c r="A6530" s="962" t="s">
        <v>280</v>
      </c>
      <c r="B6530" t="s">
        <v>259</v>
      </c>
      <c r="C6530" t="s">
        <v>13</v>
      </c>
      <c r="D6530" t="s">
        <v>11</v>
      </c>
      <c r="E6530" t="s">
        <v>610</v>
      </c>
      <c r="F6530" t="s">
        <v>458</v>
      </c>
      <c r="R6530">
        <v>0</v>
      </c>
      <c r="U6530">
        <v>0</v>
      </c>
      <c r="V6530">
        <v>0</v>
      </c>
      <c r="X6530">
        <v>0</v>
      </c>
      <c r="Y6530">
        <v>500000000</v>
      </c>
      <c r="Z6530">
        <v>0</v>
      </c>
      <c r="AA6530" t="s">
        <v>2028</v>
      </c>
    </row>
    <row r="6531" spans="1:27" ht="15" customHeight="1">
      <c r="A6531" s="962" t="s">
        <v>280</v>
      </c>
      <c r="B6531" t="s">
        <v>260</v>
      </c>
      <c r="C6531" t="s">
        <v>13</v>
      </c>
      <c r="D6531" t="s">
        <v>11</v>
      </c>
      <c r="E6531" t="s">
        <v>610</v>
      </c>
      <c r="F6531" t="s">
        <v>458</v>
      </c>
      <c r="R6531">
        <v>0</v>
      </c>
      <c r="X6531">
        <v>0</v>
      </c>
      <c r="Y6531">
        <v>500000000</v>
      </c>
      <c r="AA6531" t="s">
        <v>2025</v>
      </c>
    </row>
    <row r="6532" spans="1:27" ht="15" customHeight="1">
      <c r="A6532" s="962" t="s">
        <v>281</v>
      </c>
      <c r="B6532" t="s">
        <v>262</v>
      </c>
      <c r="C6532" t="s">
        <v>13</v>
      </c>
      <c r="D6532" t="s">
        <v>11</v>
      </c>
      <c r="E6532" t="s">
        <v>610</v>
      </c>
      <c r="F6532" t="s">
        <v>458</v>
      </c>
      <c r="L6532" t="s">
        <v>2002</v>
      </c>
      <c r="O6532" t="s">
        <v>361</v>
      </c>
      <c r="P6532" t="s">
        <v>868</v>
      </c>
      <c r="Q6532" t="s">
        <v>869</v>
      </c>
      <c r="R6532">
        <v>0</v>
      </c>
      <c r="S6532">
        <v>0</v>
      </c>
      <c r="T6532">
        <v>500000000</v>
      </c>
      <c r="X6532">
        <v>0</v>
      </c>
      <c r="Y6532">
        <v>500000000</v>
      </c>
      <c r="AA6532" t="s">
        <v>2027</v>
      </c>
    </row>
    <row r="6533" spans="1:27" ht="15" customHeight="1">
      <c r="A6533" s="962" t="s">
        <v>281</v>
      </c>
      <c r="B6533" t="s">
        <v>261</v>
      </c>
      <c r="C6533" t="s">
        <v>13</v>
      </c>
      <c r="D6533" t="s">
        <v>11</v>
      </c>
      <c r="E6533" t="s">
        <v>610</v>
      </c>
      <c r="F6533" t="s">
        <v>458</v>
      </c>
      <c r="R6533">
        <v>0</v>
      </c>
      <c r="S6533">
        <v>0</v>
      </c>
      <c r="T6533">
        <v>500000000</v>
      </c>
      <c r="X6533">
        <v>0</v>
      </c>
      <c r="Y6533">
        <v>500000000</v>
      </c>
      <c r="AA6533" t="s">
        <v>2027</v>
      </c>
    </row>
    <row r="6534" spans="1:27" ht="15" customHeight="1">
      <c r="A6534" s="962" t="s">
        <v>282</v>
      </c>
      <c r="B6534" t="s">
        <v>263</v>
      </c>
      <c r="C6534" t="s">
        <v>13</v>
      </c>
      <c r="D6534" t="s">
        <v>11</v>
      </c>
      <c r="E6534" t="s">
        <v>610</v>
      </c>
      <c r="F6534" t="s">
        <v>458</v>
      </c>
      <c r="O6534" t="s">
        <v>361</v>
      </c>
      <c r="P6534" t="s">
        <v>868</v>
      </c>
      <c r="Q6534" t="s">
        <v>869</v>
      </c>
      <c r="R6534">
        <v>0</v>
      </c>
      <c r="S6534">
        <v>0</v>
      </c>
      <c r="T6534">
        <v>500000000</v>
      </c>
      <c r="X6534">
        <v>0</v>
      </c>
      <c r="Y6534">
        <v>500000000</v>
      </c>
      <c r="AA6534" t="s">
        <v>2027</v>
      </c>
    </row>
    <row r="6535" spans="1:27" ht="15" customHeight="1">
      <c r="A6535" s="962" t="s">
        <v>283</v>
      </c>
      <c r="B6535" t="s">
        <v>265</v>
      </c>
      <c r="C6535" t="s">
        <v>13</v>
      </c>
      <c r="D6535" t="s">
        <v>11</v>
      </c>
      <c r="E6535" t="s">
        <v>610</v>
      </c>
      <c r="F6535" t="s">
        <v>458</v>
      </c>
      <c r="O6535" t="s">
        <v>361</v>
      </c>
      <c r="P6535" t="s">
        <v>868</v>
      </c>
      <c r="Q6535" t="s">
        <v>869</v>
      </c>
      <c r="R6535">
        <v>0</v>
      </c>
      <c r="S6535">
        <v>0</v>
      </c>
      <c r="T6535">
        <v>0</v>
      </c>
      <c r="X6535">
        <v>0</v>
      </c>
      <c r="Y6535">
        <v>500000000</v>
      </c>
      <c r="AA6535" t="s">
        <v>2029</v>
      </c>
    </row>
    <row r="6536" spans="1:27" ht="15" customHeight="1">
      <c r="A6536" s="962" t="s">
        <v>283</v>
      </c>
      <c r="B6536" t="s">
        <v>266</v>
      </c>
      <c r="C6536" t="s">
        <v>13</v>
      </c>
      <c r="D6536" t="s">
        <v>11</v>
      </c>
      <c r="E6536" t="s">
        <v>610</v>
      </c>
      <c r="F6536" t="s">
        <v>458</v>
      </c>
      <c r="O6536" t="s">
        <v>361</v>
      </c>
      <c r="P6536" t="s">
        <v>868</v>
      </c>
      <c r="Q6536" t="s">
        <v>869</v>
      </c>
      <c r="R6536">
        <v>0</v>
      </c>
      <c r="S6536">
        <v>0</v>
      </c>
      <c r="T6536">
        <v>0</v>
      </c>
      <c r="X6536">
        <v>0</v>
      </c>
      <c r="Y6536">
        <v>500000000</v>
      </c>
      <c r="AA6536" t="s">
        <v>2029</v>
      </c>
    </row>
    <row r="6537" spans="1:27" ht="15" customHeight="1">
      <c r="A6537" s="962" t="s">
        <v>283</v>
      </c>
      <c r="B6537" t="s">
        <v>264</v>
      </c>
      <c r="C6537" t="s">
        <v>13</v>
      </c>
      <c r="D6537" t="s">
        <v>11</v>
      </c>
      <c r="E6537" t="s">
        <v>610</v>
      </c>
      <c r="F6537" t="s">
        <v>458</v>
      </c>
      <c r="R6537">
        <v>0</v>
      </c>
      <c r="X6537">
        <v>0</v>
      </c>
      <c r="Y6537">
        <v>500000000</v>
      </c>
      <c r="AA6537" t="s">
        <v>2025</v>
      </c>
    </row>
    <row r="6538" spans="1:27" ht="15" customHeight="1">
      <c r="A6538" s="962" t="s">
        <v>284</v>
      </c>
      <c r="B6538" t="s">
        <v>269</v>
      </c>
      <c r="C6538" t="s">
        <v>13</v>
      </c>
      <c r="D6538" t="s">
        <v>11</v>
      </c>
      <c r="E6538" t="s">
        <v>610</v>
      </c>
      <c r="F6538" t="s">
        <v>458</v>
      </c>
      <c r="R6538">
        <v>0</v>
      </c>
      <c r="S6538">
        <v>0</v>
      </c>
      <c r="T6538">
        <v>0</v>
      </c>
      <c r="X6538">
        <v>0</v>
      </c>
      <c r="Y6538">
        <v>500000000</v>
      </c>
      <c r="AA6538" t="s">
        <v>2029</v>
      </c>
    </row>
    <row r="6539" spans="1:27" ht="15" customHeight="1">
      <c r="A6539" s="962" t="s">
        <v>284</v>
      </c>
      <c r="B6539" t="s">
        <v>267</v>
      </c>
      <c r="C6539" t="s">
        <v>13</v>
      </c>
      <c r="D6539" t="s">
        <v>11</v>
      </c>
      <c r="E6539" t="s">
        <v>610</v>
      </c>
      <c r="F6539" t="s">
        <v>458</v>
      </c>
      <c r="R6539">
        <v>0</v>
      </c>
      <c r="S6539">
        <v>0</v>
      </c>
      <c r="T6539">
        <v>0</v>
      </c>
      <c r="X6539">
        <v>0</v>
      </c>
      <c r="Y6539">
        <v>500000000</v>
      </c>
      <c r="AA6539" t="s">
        <v>2029</v>
      </c>
    </row>
    <row r="6540" spans="1:27" ht="15" customHeight="1">
      <c r="A6540" s="962" t="s">
        <v>284</v>
      </c>
      <c r="B6540" t="s">
        <v>268</v>
      </c>
      <c r="C6540" t="s">
        <v>13</v>
      </c>
      <c r="D6540" t="s">
        <v>11</v>
      </c>
      <c r="E6540" t="s">
        <v>610</v>
      </c>
      <c r="F6540" t="s">
        <v>458</v>
      </c>
      <c r="R6540">
        <v>0</v>
      </c>
      <c r="S6540">
        <v>0</v>
      </c>
      <c r="T6540">
        <v>0</v>
      </c>
      <c r="X6540">
        <v>0</v>
      </c>
      <c r="Y6540">
        <v>500000000</v>
      </c>
      <c r="AA6540" t="s">
        <v>2029</v>
      </c>
    </row>
    <row r="6541" spans="1:27" ht="15" customHeight="1">
      <c r="A6541" s="962" t="s">
        <v>285</v>
      </c>
      <c r="B6541" t="s">
        <v>271</v>
      </c>
      <c r="C6541" t="s">
        <v>13</v>
      </c>
      <c r="D6541" t="s">
        <v>11</v>
      </c>
      <c r="E6541" t="s">
        <v>610</v>
      </c>
      <c r="F6541" t="s">
        <v>458</v>
      </c>
      <c r="R6541">
        <v>0</v>
      </c>
      <c r="S6541">
        <v>0</v>
      </c>
      <c r="T6541">
        <v>0</v>
      </c>
      <c r="X6541">
        <v>0</v>
      </c>
      <c r="Y6541">
        <v>500000000</v>
      </c>
      <c r="AA6541" t="s">
        <v>2029</v>
      </c>
    </row>
    <row r="6542" spans="1:27" ht="15" customHeight="1">
      <c r="A6542" s="962" t="s">
        <v>285</v>
      </c>
      <c r="B6542" t="s">
        <v>270</v>
      </c>
      <c r="C6542" t="s">
        <v>13</v>
      </c>
      <c r="D6542" t="s">
        <v>11</v>
      </c>
      <c r="E6542" t="s">
        <v>610</v>
      </c>
      <c r="F6542" t="s">
        <v>458</v>
      </c>
      <c r="R6542">
        <v>0</v>
      </c>
      <c r="S6542">
        <v>0</v>
      </c>
      <c r="T6542">
        <v>0</v>
      </c>
      <c r="X6542">
        <v>0</v>
      </c>
      <c r="Y6542">
        <v>500000000</v>
      </c>
      <c r="AA6542" t="s">
        <v>2029</v>
      </c>
    </row>
    <row r="6543" spans="1:27" ht="15" customHeight="1">
      <c r="A6543" s="962" t="s">
        <v>286</v>
      </c>
      <c r="B6543" t="s">
        <v>273</v>
      </c>
      <c r="C6543" t="s">
        <v>13</v>
      </c>
      <c r="D6543" t="s">
        <v>11</v>
      </c>
      <c r="E6543" t="s">
        <v>610</v>
      </c>
      <c r="F6543" t="s">
        <v>458</v>
      </c>
      <c r="L6543" t="s">
        <v>2010</v>
      </c>
      <c r="O6543" t="s">
        <v>882</v>
      </c>
      <c r="P6543" t="s">
        <v>2005</v>
      </c>
      <c r="Q6543" t="s">
        <v>2006</v>
      </c>
      <c r="R6543">
        <v>3.29</v>
      </c>
      <c r="X6543">
        <v>0</v>
      </c>
      <c r="Y6543">
        <v>500000000</v>
      </c>
      <c r="AA6543" t="s">
        <v>2025</v>
      </c>
    </row>
    <row r="6544" spans="1:27" ht="15" customHeight="1">
      <c r="A6544" s="962" t="s">
        <v>286</v>
      </c>
      <c r="B6544" t="s">
        <v>272</v>
      </c>
      <c r="C6544" t="s">
        <v>13</v>
      </c>
      <c r="D6544" t="s">
        <v>11</v>
      </c>
      <c r="E6544" t="s">
        <v>610</v>
      </c>
      <c r="F6544" t="s">
        <v>458</v>
      </c>
      <c r="H6544" t="s">
        <v>954</v>
      </c>
      <c r="I6544" t="s">
        <v>942</v>
      </c>
      <c r="J6544" t="s">
        <v>848</v>
      </c>
      <c r="K6544" t="s">
        <v>854</v>
      </c>
      <c r="L6544" t="s">
        <v>943</v>
      </c>
      <c r="M6544" t="s">
        <v>72</v>
      </c>
      <c r="O6544" t="s">
        <v>882</v>
      </c>
      <c r="P6544" t="s">
        <v>851</v>
      </c>
      <c r="Q6544" t="s">
        <v>337</v>
      </c>
      <c r="R6544">
        <v>1.41</v>
      </c>
      <c r="X6544">
        <v>0</v>
      </c>
      <c r="Y6544">
        <v>500000000</v>
      </c>
      <c r="AA6544" t="s">
        <v>2025</v>
      </c>
    </row>
    <row r="6545" spans="1:27" ht="15" customHeight="1">
      <c r="A6545" s="962" t="s">
        <v>320</v>
      </c>
      <c r="B6545" t="s">
        <v>257</v>
      </c>
      <c r="C6545" t="s">
        <v>13</v>
      </c>
      <c r="D6545" t="s">
        <v>11</v>
      </c>
      <c r="E6545" t="s">
        <v>610</v>
      </c>
      <c r="F6545" t="s">
        <v>458</v>
      </c>
      <c r="R6545">
        <v>0</v>
      </c>
      <c r="S6545">
        <v>0</v>
      </c>
      <c r="T6545">
        <v>500000000</v>
      </c>
      <c r="X6545">
        <v>0</v>
      </c>
      <c r="Y6545">
        <v>500000000</v>
      </c>
      <c r="AA6545" t="s">
        <v>2027</v>
      </c>
    </row>
    <row r="6546" spans="1:27" ht="15" customHeight="1">
      <c r="A6546" s="962" t="s">
        <v>320</v>
      </c>
      <c r="B6546" t="s">
        <v>259</v>
      </c>
      <c r="C6546" t="s">
        <v>13</v>
      </c>
      <c r="D6546" t="s">
        <v>11</v>
      </c>
      <c r="E6546" t="s">
        <v>610</v>
      </c>
      <c r="F6546" t="s">
        <v>458</v>
      </c>
      <c r="R6546">
        <v>0</v>
      </c>
      <c r="S6546">
        <v>0</v>
      </c>
      <c r="T6546">
        <v>500000000</v>
      </c>
      <c r="X6546">
        <v>0</v>
      </c>
      <c r="Y6546">
        <v>500000000</v>
      </c>
      <c r="AA6546" t="s">
        <v>2027</v>
      </c>
    </row>
    <row r="6547" spans="1:27" ht="15" customHeight="1">
      <c r="A6547" s="962" t="s">
        <v>320</v>
      </c>
      <c r="B6547" t="s">
        <v>246</v>
      </c>
      <c r="C6547" t="s">
        <v>13</v>
      </c>
      <c r="D6547" t="s">
        <v>11</v>
      </c>
      <c r="E6547" t="s">
        <v>610</v>
      </c>
      <c r="F6547" t="s">
        <v>458</v>
      </c>
      <c r="R6547">
        <v>0</v>
      </c>
      <c r="S6547">
        <v>0</v>
      </c>
      <c r="T6547">
        <v>500000000</v>
      </c>
      <c r="X6547">
        <v>0</v>
      </c>
      <c r="Y6547">
        <v>500000000</v>
      </c>
      <c r="AA6547" t="s">
        <v>2027</v>
      </c>
    </row>
    <row r="6548" spans="1:27" ht="15" customHeight="1">
      <c r="A6548" s="962" t="s">
        <v>320</v>
      </c>
      <c r="B6548" t="s">
        <v>261</v>
      </c>
      <c r="C6548" t="s">
        <v>13</v>
      </c>
      <c r="D6548" t="s">
        <v>11</v>
      </c>
      <c r="E6548" t="s">
        <v>610</v>
      </c>
      <c r="F6548" t="s">
        <v>458</v>
      </c>
      <c r="R6548">
        <v>0</v>
      </c>
      <c r="S6548">
        <v>0</v>
      </c>
      <c r="T6548">
        <v>500000000</v>
      </c>
      <c r="X6548">
        <v>0</v>
      </c>
      <c r="Y6548">
        <v>500000000</v>
      </c>
      <c r="AA6548" t="s">
        <v>2027</v>
      </c>
    </row>
    <row r="6549" spans="1:27" ht="15" customHeight="1">
      <c r="A6549" s="962" t="s">
        <v>320</v>
      </c>
      <c r="B6549" t="s">
        <v>262</v>
      </c>
      <c r="C6549" t="s">
        <v>13</v>
      </c>
      <c r="D6549" t="s">
        <v>11</v>
      </c>
      <c r="E6549" t="s">
        <v>610</v>
      </c>
      <c r="F6549" t="s">
        <v>458</v>
      </c>
      <c r="R6549">
        <v>0</v>
      </c>
      <c r="S6549">
        <v>0</v>
      </c>
      <c r="T6549">
        <v>500000000</v>
      </c>
      <c r="X6549">
        <v>0</v>
      </c>
      <c r="Y6549">
        <v>500000000</v>
      </c>
      <c r="AA6549" t="s">
        <v>2027</v>
      </c>
    </row>
    <row r="6550" spans="1:27" ht="15" customHeight="1">
      <c r="A6550" s="962" t="s">
        <v>320</v>
      </c>
      <c r="B6550" t="s">
        <v>263</v>
      </c>
      <c r="C6550" t="s">
        <v>13</v>
      </c>
      <c r="D6550" t="s">
        <v>11</v>
      </c>
      <c r="E6550" t="s">
        <v>610</v>
      </c>
      <c r="F6550" t="s">
        <v>458</v>
      </c>
      <c r="R6550">
        <v>0</v>
      </c>
      <c r="S6550">
        <v>0</v>
      </c>
      <c r="T6550">
        <v>500000000</v>
      </c>
      <c r="X6550">
        <v>0</v>
      </c>
      <c r="Y6550">
        <v>500000000</v>
      </c>
      <c r="AA6550" t="s">
        <v>2027</v>
      </c>
    </row>
    <row r="6551" spans="1:27" ht="15" customHeight="1">
      <c r="A6551" s="962" t="s">
        <v>320</v>
      </c>
      <c r="B6551" t="s">
        <v>254</v>
      </c>
      <c r="C6551" t="s">
        <v>13</v>
      </c>
      <c r="D6551" t="s">
        <v>11</v>
      </c>
      <c r="E6551" t="s">
        <v>610</v>
      </c>
      <c r="F6551" t="s">
        <v>458</v>
      </c>
      <c r="H6551" t="s">
        <v>465</v>
      </c>
      <c r="I6551" t="s">
        <v>353</v>
      </c>
      <c r="J6551" t="s">
        <v>462</v>
      </c>
      <c r="K6551" t="s">
        <v>333</v>
      </c>
      <c r="L6551" t="s">
        <v>374</v>
      </c>
      <c r="M6551" t="s">
        <v>58</v>
      </c>
      <c r="O6551" t="s">
        <v>349</v>
      </c>
      <c r="P6551" t="s">
        <v>336</v>
      </c>
      <c r="Q6551" t="s">
        <v>337</v>
      </c>
      <c r="R6551">
        <v>0</v>
      </c>
      <c r="U6551">
        <v>0</v>
      </c>
      <c r="V6551">
        <v>0</v>
      </c>
      <c r="X6551">
        <v>0</v>
      </c>
      <c r="Y6551">
        <v>500000000</v>
      </c>
      <c r="Z6551">
        <v>0</v>
      </c>
      <c r="AA6551" t="s">
        <v>2028</v>
      </c>
    </row>
    <row r="6552" spans="1:27" ht="15" customHeight="1">
      <c r="A6552" s="962" t="s">
        <v>323</v>
      </c>
      <c r="B6552" t="s">
        <v>247</v>
      </c>
      <c r="C6552" t="s">
        <v>13</v>
      </c>
      <c r="D6552" t="s">
        <v>11</v>
      </c>
      <c r="E6552" t="s">
        <v>610</v>
      </c>
      <c r="F6552" t="s">
        <v>458</v>
      </c>
      <c r="R6552">
        <v>0</v>
      </c>
      <c r="U6552">
        <v>0</v>
      </c>
      <c r="V6552">
        <v>0</v>
      </c>
      <c r="X6552">
        <v>0</v>
      </c>
      <c r="Y6552">
        <v>500000000</v>
      </c>
      <c r="Z6552">
        <v>0</v>
      </c>
      <c r="AA6552" t="s">
        <v>2028</v>
      </c>
    </row>
    <row r="6553" spans="1:27" ht="15" customHeight="1">
      <c r="A6553" s="962" t="s">
        <v>323</v>
      </c>
      <c r="B6553" t="s">
        <v>254</v>
      </c>
      <c r="C6553" t="s">
        <v>13</v>
      </c>
      <c r="D6553" t="s">
        <v>11</v>
      </c>
      <c r="E6553" t="s">
        <v>610</v>
      </c>
      <c r="F6553" t="s">
        <v>458</v>
      </c>
      <c r="R6553">
        <v>0</v>
      </c>
      <c r="U6553">
        <v>0</v>
      </c>
      <c r="V6553">
        <v>0</v>
      </c>
      <c r="X6553">
        <v>0</v>
      </c>
      <c r="Y6553">
        <v>500000000</v>
      </c>
      <c r="Z6553">
        <v>0</v>
      </c>
      <c r="AA6553" t="s">
        <v>2028</v>
      </c>
    </row>
    <row r="6554" spans="1:27" ht="15" customHeight="1">
      <c r="A6554" s="962" t="s">
        <v>323</v>
      </c>
      <c r="B6554" t="s">
        <v>246</v>
      </c>
      <c r="C6554" t="s">
        <v>13</v>
      </c>
      <c r="D6554" t="s">
        <v>11</v>
      </c>
      <c r="E6554" t="s">
        <v>610</v>
      </c>
      <c r="F6554" t="s">
        <v>458</v>
      </c>
      <c r="R6554">
        <v>0</v>
      </c>
      <c r="S6554">
        <v>0</v>
      </c>
      <c r="T6554">
        <v>500000000</v>
      </c>
      <c r="X6554">
        <v>0</v>
      </c>
      <c r="Y6554">
        <v>500000000</v>
      </c>
      <c r="AA6554" t="s">
        <v>2027</v>
      </c>
    </row>
    <row r="6555" spans="1:27" ht="15" customHeight="1">
      <c r="A6555" s="962" t="s">
        <v>323</v>
      </c>
      <c r="B6555" t="s">
        <v>263</v>
      </c>
      <c r="C6555" t="s">
        <v>13</v>
      </c>
      <c r="D6555" t="s">
        <v>11</v>
      </c>
      <c r="E6555" t="s">
        <v>610</v>
      </c>
      <c r="F6555" t="s">
        <v>458</v>
      </c>
      <c r="R6555">
        <v>0</v>
      </c>
      <c r="S6555">
        <v>0</v>
      </c>
      <c r="T6555">
        <v>500000000</v>
      </c>
      <c r="X6555">
        <v>0</v>
      </c>
      <c r="Y6555">
        <v>500000000</v>
      </c>
      <c r="AA6555" t="s">
        <v>2027</v>
      </c>
    </row>
    <row r="6556" spans="1:27" ht="15" customHeight="1">
      <c r="A6556" s="962" t="s">
        <v>244</v>
      </c>
      <c r="B6556" t="s">
        <v>278</v>
      </c>
      <c r="C6556" t="s">
        <v>13</v>
      </c>
      <c r="D6556" t="s">
        <v>11</v>
      </c>
      <c r="E6556" t="s">
        <v>610</v>
      </c>
      <c r="F6556" t="s">
        <v>466</v>
      </c>
      <c r="O6556" t="s">
        <v>361</v>
      </c>
      <c r="P6556" t="s">
        <v>868</v>
      </c>
      <c r="Q6556" t="s">
        <v>869</v>
      </c>
      <c r="R6556">
        <v>17.3</v>
      </c>
      <c r="X6556">
        <v>0</v>
      </c>
      <c r="Y6556">
        <v>500000000</v>
      </c>
      <c r="AA6556" t="s">
        <v>2025</v>
      </c>
    </row>
    <row r="6557" spans="1:27" ht="15" customHeight="1">
      <c r="A6557" s="962" t="s">
        <v>244</v>
      </c>
      <c r="B6557" t="s">
        <v>279</v>
      </c>
      <c r="C6557" t="s">
        <v>13</v>
      </c>
      <c r="D6557" t="s">
        <v>11</v>
      </c>
      <c r="E6557" t="s">
        <v>610</v>
      </c>
      <c r="F6557" t="s">
        <v>466</v>
      </c>
      <c r="G6557" t="s">
        <v>688</v>
      </c>
      <c r="I6557" t="s">
        <v>415</v>
      </c>
      <c r="K6557" t="s">
        <v>333</v>
      </c>
      <c r="L6557" t="s">
        <v>334</v>
      </c>
      <c r="M6557" t="s">
        <v>68</v>
      </c>
      <c r="O6557" t="s">
        <v>335</v>
      </c>
      <c r="P6557" t="s">
        <v>336</v>
      </c>
      <c r="Q6557" t="s">
        <v>337</v>
      </c>
      <c r="R6557">
        <v>15.7</v>
      </c>
      <c r="U6557">
        <v>15.65</v>
      </c>
      <c r="V6557">
        <v>0.78</v>
      </c>
      <c r="W6557">
        <v>0.1</v>
      </c>
      <c r="X6557">
        <v>0</v>
      </c>
      <c r="Y6557">
        <v>500000000</v>
      </c>
      <c r="Z6557">
        <v>0</v>
      </c>
      <c r="AA6557" t="s">
        <v>2028</v>
      </c>
    </row>
    <row r="6558" spans="1:27" ht="15" customHeight="1">
      <c r="A6558" s="962" t="s">
        <v>246</v>
      </c>
      <c r="B6558" t="s">
        <v>321</v>
      </c>
      <c r="C6558" t="s">
        <v>13</v>
      </c>
      <c r="D6558" t="s">
        <v>11</v>
      </c>
      <c r="E6558" t="s">
        <v>610</v>
      </c>
      <c r="F6558" t="s">
        <v>466</v>
      </c>
      <c r="R6558">
        <v>0</v>
      </c>
      <c r="S6558">
        <v>0</v>
      </c>
      <c r="T6558">
        <v>500000000</v>
      </c>
      <c r="X6558">
        <v>0</v>
      </c>
      <c r="Y6558">
        <v>500000000</v>
      </c>
      <c r="AA6558" t="s">
        <v>2027</v>
      </c>
    </row>
    <row r="6559" spans="1:27" ht="15" customHeight="1">
      <c r="A6559" s="962" t="s">
        <v>246</v>
      </c>
      <c r="B6559" t="s">
        <v>281</v>
      </c>
      <c r="C6559" t="s">
        <v>13</v>
      </c>
      <c r="D6559" t="s">
        <v>11</v>
      </c>
      <c r="E6559" t="s">
        <v>610</v>
      </c>
      <c r="F6559" t="s">
        <v>466</v>
      </c>
      <c r="R6559">
        <v>0</v>
      </c>
      <c r="S6559">
        <v>0</v>
      </c>
      <c r="T6559">
        <v>500000000</v>
      </c>
      <c r="X6559">
        <v>0</v>
      </c>
      <c r="Y6559">
        <v>500000000</v>
      </c>
      <c r="AA6559" t="s">
        <v>2027</v>
      </c>
    </row>
    <row r="6560" spans="1:27" ht="15" customHeight="1">
      <c r="A6560" s="962" t="s">
        <v>246</v>
      </c>
      <c r="B6560" t="s">
        <v>282</v>
      </c>
      <c r="C6560" t="s">
        <v>13</v>
      </c>
      <c r="D6560" t="s">
        <v>11</v>
      </c>
      <c r="E6560" t="s">
        <v>610</v>
      </c>
      <c r="F6560" t="s">
        <v>466</v>
      </c>
      <c r="R6560">
        <v>0</v>
      </c>
      <c r="S6560">
        <v>0</v>
      </c>
      <c r="T6560">
        <v>500000000</v>
      </c>
      <c r="X6560">
        <v>0</v>
      </c>
      <c r="Y6560">
        <v>500000000</v>
      </c>
      <c r="AA6560" t="s">
        <v>2027</v>
      </c>
    </row>
    <row r="6561" spans="1:27" ht="15" customHeight="1">
      <c r="A6561" s="962" t="s">
        <v>246</v>
      </c>
      <c r="B6561" t="s">
        <v>324</v>
      </c>
      <c r="C6561" t="s">
        <v>13</v>
      </c>
      <c r="D6561" t="s">
        <v>11</v>
      </c>
      <c r="E6561" t="s">
        <v>610</v>
      </c>
      <c r="F6561" t="s">
        <v>466</v>
      </c>
      <c r="R6561">
        <v>0</v>
      </c>
      <c r="S6561">
        <v>0</v>
      </c>
      <c r="T6561">
        <v>500000000</v>
      </c>
      <c r="X6561">
        <v>0</v>
      </c>
      <c r="Y6561">
        <v>500000000</v>
      </c>
      <c r="AA6561" t="s">
        <v>2027</v>
      </c>
    </row>
    <row r="6562" spans="1:27" ht="15" customHeight="1">
      <c r="A6562" s="962" t="s">
        <v>247</v>
      </c>
      <c r="B6562" t="s">
        <v>300</v>
      </c>
      <c r="C6562" t="s">
        <v>13</v>
      </c>
      <c r="D6562" t="s">
        <v>11</v>
      </c>
      <c r="E6562" t="s">
        <v>610</v>
      </c>
      <c r="F6562" t="s">
        <v>466</v>
      </c>
      <c r="J6562" t="s">
        <v>467</v>
      </c>
      <c r="L6562" t="s">
        <v>339</v>
      </c>
      <c r="R6562">
        <v>0</v>
      </c>
      <c r="U6562">
        <v>0</v>
      </c>
      <c r="V6562">
        <v>0</v>
      </c>
      <c r="X6562">
        <v>0</v>
      </c>
      <c r="Y6562">
        <v>500000000</v>
      </c>
      <c r="Z6562">
        <v>0</v>
      </c>
      <c r="AA6562" t="s">
        <v>2028</v>
      </c>
    </row>
    <row r="6563" spans="1:27" ht="15" customHeight="1">
      <c r="A6563" s="962" t="s">
        <v>247</v>
      </c>
      <c r="B6563" t="s">
        <v>290</v>
      </c>
      <c r="C6563" t="s">
        <v>13</v>
      </c>
      <c r="D6563" t="s">
        <v>11</v>
      </c>
      <c r="E6563" t="s">
        <v>610</v>
      </c>
      <c r="F6563" t="s">
        <v>466</v>
      </c>
      <c r="J6563" t="s">
        <v>2011</v>
      </c>
      <c r="L6563" t="s">
        <v>339</v>
      </c>
      <c r="O6563" t="s">
        <v>882</v>
      </c>
      <c r="P6563" t="s">
        <v>868</v>
      </c>
      <c r="Q6563" t="s">
        <v>869</v>
      </c>
      <c r="R6563">
        <v>15.3</v>
      </c>
      <c r="X6563">
        <v>0</v>
      </c>
      <c r="Y6563">
        <v>500000000</v>
      </c>
      <c r="AA6563" t="s">
        <v>2025</v>
      </c>
    </row>
    <row r="6564" spans="1:27" ht="15" customHeight="1">
      <c r="A6564" s="962" t="s">
        <v>247</v>
      </c>
      <c r="B6564" t="s">
        <v>289</v>
      </c>
      <c r="C6564" t="s">
        <v>13</v>
      </c>
      <c r="D6564" t="s">
        <v>11</v>
      </c>
      <c r="E6564" t="s">
        <v>610</v>
      </c>
      <c r="F6564" t="s">
        <v>466</v>
      </c>
      <c r="H6564" t="s">
        <v>848</v>
      </c>
      <c r="I6564" t="s">
        <v>848</v>
      </c>
      <c r="J6564" t="s">
        <v>2011</v>
      </c>
      <c r="K6564" t="s">
        <v>848</v>
      </c>
      <c r="L6564" t="s">
        <v>339</v>
      </c>
      <c r="M6564" t="s">
        <v>848</v>
      </c>
      <c r="O6564" t="s">
        <v>882</v>
      </c>
      <c r="P6564" t="s">
        <v>868</v>
      </c>
      <c r="Q6564" t="s">
        <v>869</v>
      </c>
      <c r="R6564">
        <v>15.3</v>
      </c>
      <c r="X6564">
        <v>0</v>
      </c>
      <c r="Y6564">
        <v>500000000</v>
      </c>
      <c r="AA6564" t="s">
        <v>2025</v>
      </c>
    </row>
    <row r="6565" spans="1:27" ht="15" customHeight="1">
      <c r="A6565" s="962" t="s">
        <v>247</v>
      </c>
      <c r="B6565" t="s">
        <v>288</v>
      </c>
      <c r="C6565" t="s">
        <v>13</v>
      </c>
      <c r="D6565" t="s">
        <v>11</v>
      </c>
      <c r="E6565" t="s">
        <v>610</v>
      </c>
      <c r="F6565" t="s">
        <v>466</v>
      </c>
      <c r="R6565">
        <v>15.3</v>
      </c>
      <c r="X6565">
        <v>0</v>
      </c>
      <c r="Y6565">
        <v>500000000</v>
      </c>
      <c r="AA6565" t="s">
        <v>2025</v>
      </c>
    </row>
    <row r="6566" spans="1:27" ht="15" customHeight="1">
      <c r="A6566" s="962" t="s">
        <v>247</v>
      </c>
      <c r="B6566" t="s">
        <v>298</v>
      </c>
      <c r="C6566" t="s">
        <v>13</v>
      </c>
      <c r="D6566" t="s">
        <v>11</v>
      </c>
      <c r="E6566" t="s">
        <v>610</v>
      </c>
      <c r="F6566" t="s">
        <v>466</v>
      </c>
      <c r="R6566">
        <v>0</v>
      </c>
      <c r="X6566">
        <v>0</v>
      </c>
      <c r="Y6566">
        <v>500000000</v>
      </c>
      <c r="AA6566" t="s">
        <v>2025</v>
      </c>
    </row>
    <row r="6567" spans="1:27" ht="15" customHeight="1">
      <c r="A6567" s="962" t="s">
        <v>247</v>
      </c>
      <c r="B6567" t="s">
        <v>297</v>
      </c>
      <c r="C6567" t="s">
        <v>13</v>
      </c>
      <c r="D6567" t="s">
        <v>11</v>
      </c>
      <c r="E6567" t="s">
        <v>610</v>
      </c>
      <c r="F6567" t="s">
        <v>466</v>
      </c>
      <c r="R6567">
        <v>0</v>
      </c>
      <c r="X6567">
        <v>0</v>
      </c>
      <c r="Y6567">
        <v>500000000</v>
      </c>
      <c r="AA6567" t="s">
        <v>2025</v>
      </c>
    </row>
    <row r="6568" spans="1:27" ht="15" customHeight="1">
      <c r="A6568" s="962" t="s">
        <v>247</v>
      </c>
      <c r="B6568" t="s">
        <v>287</v>
      </c>
      <c r="C6568" t="s">
        <v>13</v>
      </c>
      <c r="D6568" t="s">
        <v>11</v>
      </c>
      <c r="E6568" t="s">
        <v>610</v>
      </c>
      <c r="F6568" t="s">
        <v>466</v>
      </c>
      <c r="R6568">
        <v>17</v>
      </c>
      <c r="X6568">
        <v>0</v>
      </c>
      <c r="Y6568">
        <v>500000000</v>
      </c>
      <c r="AA6568" t="s">
        <v>2025</v>
      </c>
    </row>
    <row r="6569" spans="1:27" ht="15" customHeight="1">
      <c r="A6569" s="962" t="s">
        <v>247</v>
      </c>
      <c r="B6569" t="s">
        <v>301</v>
      </c>
      <c r="C6569" t="s">
        <v>13</v>
      </c>
      <c r="D6569" t="s">
        <v>11</v>
      </c>
      <c r="E6569" t="s">
        <v>610</v>
      </c>
      <c r="F6569" t="s">
        <v>466</v>
      </c>
      <c r="R6569">
        <v>0</v>
      </c>
      <c r="S6569">
        <v>0</v>
      </c>
      <c r="T6569">
        <v>0</v>
      </c>
      <c r="X6569">
        <v>0</v>
      </c>
      <c r="Y6569">
        <v>500000000</v>
      </c>
      <c r="AA6569" t="s">
        <v>2029</v>
      </c>
    </row>
    <row r="6570" spans="1:27" ht="15" customHeight="1">
      <c r="A6570" s="962" t="s">
        <v>247</v>
      </c>
      <c r="B6570" t="s">
        <v>302</v>
      </c>
      <c r="C6570" t="s">
        <v>13</v>
      </c>
      <c r="D6570" t="s">
        <v>11</v>
      </c>
      <c r="E6570" t="s">
        <v>610</v>
      </c>
      <c r="F6570" t="s">
        <v>466</v>
      </c>
      <c r="R6570">
        <v>0</v>
      </c>
      <c r="S6570">
        <v>0</v>
      </c>
      <c r="T6570">
        <v>0</v>
      </c>
      <c r="X6570">
        <v>0</v>
      </c>
      <c r="Y6570">
        <v>500000000</v>
      </c>
      <c r="AA6570" t="s">
        <v>2029</v>
      </c>
    </row>
    <row r="6571" spans="1:27" ht="15" customHeight="1">
      <c r="A6571" s="962" t="s">
        <v>247</v>
      </c>
      <c r="B6571" t="s">
        <v>322</v>
      </c>
      <c r="C6571" t="s">
        <v>13</v>
      </c>
      <c r="D6571" t="s">
        <v>11</v>
      </c>
      <c r="E6571" t="s">
        <v>610</v>
      </c>
      <c r="F6571" t="s">
        <v>466</v>
      </c>
      <c r="H6571" t="s">
        <v>915</v>
      </c>
      <c r="I6571" t="s">
        <v>450</v>
      </c>
      <c r="J6571" t="s">
        <v>950</v>
      </c>
      <c r="K6571" t="s">
        <v>854</v>
      </c>
      <c r="L6571" t="s">
        <v>871</v>
      </c>
      <c r="M6571" t="s">
        <v>56</v>
      </c>
      <c r="O6571" t="s">
        <v>361</v>
      </c>
      <c r="P6571" t="s">
        <v>851</v>
      </c>
      <c r="Q6571" t="s">
        <v>337</v>
      </c>
      <c r="R6571">
        <v>0.35</v>
      </c>
      <c r="X6571">
        <v>0</v>
      </c>
      <c r="Y6571">
        <v>500000000</v>
      </c>
      <c r="AA6571" t="s">
        <v>2025</v>
      </c>
    </row>
    <row r="6572" spans="1:27" ht="15" customHeight="1">
      <c r="A6572" s="962" t="s">
        <v>247</v>
      </c>
      <c r="B6572" t="s">
        <v>318</v>
      </c>
      <c r="C6572" t="s">
        <v>13</v>
      </c>
      <c r="D6572" t="s">
        <v>11</v>
      </c>
      <c r="E6572" t="s">
        <v>610</v>
      </c>
      <c r="F6572" t="s">
        <v>466</v>
      </c>
      <c r="H6572" t="s">
        <v>848</v>
      </c>
      <c r="I6572" t="s">
        <v>848</v>
      </c>
      <c r="J6572" t="s">
        <v>951</v>
      </c>
      <c r="K6572" t="s">
        <v>849</v>
      </c>
      <c r="L6572" t="s">
        <v>850</v>
      </c>
      <c r="M6572" t="s">
        <v>848</v>
      </c>
      <c r="O6572" t="s">
        <v>882</v>
      </c>
      <c r="P6572" t="s">
        <v>851</v>
      </c>
      <c r="Q6572" t="s">
        <v>337</v>
      </c>
      <c r="R6572">
        <v>1.68</v>
      </c>
      <c r="X6572">
        <v>0</v>
      </c>
      <c r="Y6572">
        <v>500000000</v>
      </c>
      <c r="AA6572" t="s">
        <v>2025</v>
      </c>
    </row>
    <row r="6573" spans="1:27" ht="15" customHeight="1">
      <c r="A6573" s="962" t="s">
        <v>247</v>
      </c>
      <c r="B6573" t="s">
        <v>317</v>
      </c>
      <c r="C6573" t="s">
        <v>13</v>
      </c>
      <c r="D6573" t="s">
        <v>11</v>
      </c>
      <c r="E6573" t="s">
        <v>610</v>
      </c>
      <c r="F6573" t="s">
        <v>466</v>
      </c>
      <c r="J6573" t="s">
        <v>951</v>
      </c>
      <c r="K6573" t="s">
        <v>849</v>
      </c>
      <c r="L6573" t="s">
        <v>850</v>
      </c>
      <c r="O6573" t="s">
        <v>882</v>
      </c>
      <c r="P6573" t="s">
        <v>851</v>
      </c>
      <c r="Q6573" t="s">
        <v>337</v>
      </c>
      <c r="R6573">
        <v>1.68</v>
      </c>
      <c r="X6573">
        <v>0</v>
      </c>
      <c r="Y6573">
        <v>500000000</v>
      </c>
      <c r="AA6573" t="s">
        <v>2025</v>
      </c>
    </row>
    <row r="6574" spans="1:27" ht="15" customHeight="1">
      <c r="A6574" s="962" t="s">
        <v>247</v>
      </c>
      <c r="B6574" t="s">
        <v>305</v>
      </c>
      <c r="C6574" t="s">
        <v>13</v>
      </c>
      <c r="D6574" t="s">
        <v>11</v>
      </c>
      <c r="E6574" t="s">
        <v>610</v>
      </c>
      <c r="F6574" t="s">
        <v>466</v>
      </c>
      <c r="R6574">
        <v>1.68</v>
      </c>
      <c r="X6574">
        <v>0</v>
      </c>
      <c r="Y6574">
        <v>500000000</v>
      </c>
      <c r="AA6574" t="s">
        <v>2025</v>
      </c>
    </row>
    <row r="6575" spans="1:27" ht="15" customHeight="1">
      <c r="A6575" s="962" t="s">
        <v>247</v>
      </c>
      <c r="B6575" t="s">
        <v>324</v>
      </c>
      <c r="C6575" t="s">
        <v>13</v>
      </c>
      <c r="D6575" t="s">
        <v>11</v>
      </c>
      <c r="E6575" t="s">
        <v>610</v>
      </c>
      <c r="F6575" t="s">
        <v>466</v>
      </c>
      <c r="R6575">
        <v>0</v>
      </c>
      <c r="U6575">
        <v>0</v>
      </c>
      <c r="V6575">
        <v>0</v>
      </c>
      <c r="X6575">
        <v>0</v>
      </c>
      <c r="Y6575">
        <v>500000000</v>
      </c>
      <c r="Z6575">
        <v>0</v>
      </c>
      <c r="AA6575" t="s">
        <v>2028</v>
      </c>
    </row>
    <row r="6576" spans="1:27" ht="15" customHeight="1">
      <c r="A6576" s="962" t="s">
        <v>248</v>
      </c>
      <c r="B6576" t="s">
        <v>278</v>
      </c>
      <c r="C6576" t="s">
        <v>13</v>
      </c>
      <c r="D6576" t="s">
        <v>11</v>
      </c>
      <c r="E6576" t="s">
        <v>610</v>
      </c>
      <c r="F6576" t="s">
        <v>466</v>
      </c>
      <c r="R6576">
        <v>0</v>
      </c>
      <c r="X6576">
        <v>0</v>
      </c>
      <c r="Y6576">
        <v>500000000</v>
      </c>
      <c r="AA6576" t="s">
        <v>2025</v>
      </c>
    </row>
    <row r="6577" spans="1:27" ht="15" customHeight="1">
      <c r="A6577" s="962" t="s">
        <v>248</v>
      </c>
      <c r="B6577" t="s">
        <v>279</v>
      </c>
      <c r="C6577" t="s">
        <v>13</v>
      </c>
      <c r="D6577" t="s">
        <v>11</v>
      </c>
      <c r="E6577" t="s">
        <v>610</v>
      </c>
      <c r="F6577" t="s">
        <v>466</v>
      </c>
      <c r="G6577" t="s">
        <v>460</v>
      </c>
      <c r="I6577" t="s">
        <v>415</v>
      </c>
      <c r="K6577" t="s">
        <v>333</v>
      </c>
      <c r="L6577" t="s">
        <v>250</v>
      </c>
      <c r="M6577" t="s">
        <v>68</v>
      </c>
      <c r="O6577" t="s">
        <v>335</v>
      </c>
      <c r="P6577" t="s">
        <v>336</v>
      </c>
      <c r="Q6577" t="s">
        <v>337</v>
      </c>
      <c r="R6577">
        <v>2.67</v>
      </c>
      <c r="X6577">
        <v>0</v>
      </c>
      <c r="Y6577">
        <v>500000000</v>
      </c>
      <c r="AA6577" t="s">
        <v>2025</v>
      </c>
    </row>
    <row r="6578" spans="1:27" ht="15" customHeight="1">
      <c r="A6578" s="962" t="s">
        <v>249</v>
      </c>
      <c r="B6578" t="s">
        <v>278</v>
      </c>
      <c r="C6578" t="s">
        <v>13</v>
      </c>
      <c r="D6578" t="s">
        <v>11</v>
      </c>
      <c r="E6578" t="s">
        <v>610</v>
      </c>
      <c r="F6578" t="s">
        <v>466</v>
      </c>
      <c r="J6578" t="s">
        <v>340</v>
      </c>
      <c r="L6578" t="s">
        <v>249</v>
      </c>
      <c r="R6578">
        <v>0</v>
      </c>
      <c r="U6578">
        <v>0</v>
      </c>
      <c r="V6578">
        <v>0</v>
      </c>
      <c r="X6578">
        <v>0</v>
      </c>
      <c r="Y6578">
        <v>500000000</v>
      </c>
      <c r="Z6578">
        <v>0</v>
      </c>
      <c r="AA6578" t="s">
        <v>2028</v>
      </c>
    </row>
    <row r="6579" spans="1:27" ht="15" customHeight="1">
      <c r="A6579" s="962" t="s">
        <v>250</v>
      </c>
      <c r="B6579" t="s">
        <v>279</v>
      </c>
      <c r="C6579" t="s">
        <v>13</v>
      </c>
      <c r="D6579" t="s">
        <v>11</v>
      </c>
      <c r="E6579" t="s">
        <v>610</v>
      </c>
      <c r="F6579" t="s">
        <v>466</v>
      </c>
      <c r="G6579" t="s">
        <v>460</v>
      </c>
      <c r="I6579" t="s">
        <v>415</v>
      </c>
      <c r="K6579" t="s">
        <v>333</v>
      </c>
      <c r="L6579" t="s">
        <v>250</v>
      </c>
      <c r="M6579" t="s">
        <v>68</v>
      </c>
      <c r="O6579" t="s">
        <v>335</v>
      </c>
      <c r="P6579" t="s">
        <v>336</v>
      </c>
      <c r="Q6579" t="s">
        <v>337</v>
      </c>
      <c r="R6579">
        <v>2.67</v>
      </c>
      <c r="U6579">
        <v>2.67</v>
      </c>
      <c r="V6579">
        <v>0.13</v>
      </c>
      <c r="W6579">
        <v>0.1</v>
      </c>
      <c r="X6579">
        <v>0</v>
      </c>
      <c r="Y6579">
        <v>500000000</v>
      </c>
      <c r="Z6579">
        <v>0</v>
      </c>
      <c r="AA6579" t="s">
        <v>2028</v>
      </c>
    </row>
    <row r="6580" spans="1:27" ht="15" customHeight="1">
      <c r="A6580" s="962" t="s">
        <v>254</v>
      </c>
      <c r="B6580" t="s">
        <v>283</v>
      </c>
      <c r="C6580" t="s">
        <v>13</v>
      </c>
      <c r="D6580" t="s">
        <v>11</v>
      </c>
      <c r="E6580" t="s">
        <v>610</v>
      </c>
      <c r="F6580" t="s">
        <v>466</v>
      </c>
      <c r="J6580" t="s">
        <v>2007</v>
      </c>
      <c r="L6580" t="s">
        <v>343</v>
      </c>
      <c r="O6580" t="s">
        <v>361</v>
      </c>
      <c r="P6580" t="s">
        <v>868</v>
      </c>
      <c r="Q6580" t="s">
        <v>869</v>
      </c>
      <c r="R6580">
        <v>39</v>
      </c>
      <c r="X6580">
        <v>0</v>
      </c>
      <c r="Y6580">
        <v>500000000</v>
      </c>
      <c r="AA6580" t="s">
        <v>2025</v>
      </c>
    </row>
    <row r="6581" spans="1:27" ht="15" customHeight="1">
      <c r="A6581" s="962" t="s">
        <v>254</v>
      </c>
      <c r="B6581" t="s">
        <v>289</v>
      </c>
      <c r="C6581" t="s">
        <v>13</v>
      </c>
      <c r="D6581" t="s">
        <v>11</v>
      </c>
      <c r="E6581" t="s">
        <v>610</v>
      </c>
      <c r="F6581" t="s">
        <v>466</v>
      </c>
      <c r="J6581" t="s">
        <v>338</v>
      </c>
      <c r="L6581" t="s">
        <v>344</v>
      </c>
      <c r="R6581">
        <v>0</v>
      </c>
      <c r="U6581">
        <v>0</v>
      </c>
      <c r="V6581">
        <v>0</v>
      </c>
      <c r="X6581">
        <v>0</v>
      </c>
      <c r="Y6581">
        <v>500000000</v>
      </c>
      <c r="Z6581">
        <v>0</v>
      </c>
      <c r="AA6581" t="s">
        <v>2028</v>
      </c>
    </row>
    <row r="6582" spans="1:27" ht="15" customHeight="1">
      <c r="A6582" s="962" t="s">
        <v>254</v>
      </c>
      <c r="B6582" t="s">
        <v>290</v>
      </c>
      <c r="C6582" t="s">
        <v>13</v>
      </c>
      <c r="D6582" t="s">
        <v>11</v>
      </c>
      <c r="E6582" t="s">
        <v>610</v>
      </c>
      <c r="F6582" t="s">
        <v>466</v>
      </c>
      <c r="R6582">
        <v>0</v>
      </c>
      <c r="S6582">
        <v>0</v>
      </c>
      <c r="T6582">
        <v>0</v>
      </c>
      <c r="X6582">
        <v>0</v>
      </c>
      <c r="Y6582">
        <v>500000000</v>
      </c>
      <c r="AA6582" t="s">
        <v>2029</v>
      </c>
    </row>
    <row r="6583" spans="1:27" ht="15" customHeight="1">
      <c r="A6583" s="962" t="s">
        <v>254</v>
      </c>
      <c r="B6583" t="s">
        <v>292</v>
      </c>
      <c r="C6583" t="s">
        <v>13</v>
      </c>
      <c r="D6583" t="s">
        <v>11</v>
      </c>
      <c r="E6583" t="s">
        <v>610</v>
      </c>
      <c r="F6583" t="s">
        <v>466</v>
      </c>
      <c r="R6583">
        <v>0</v>
      </c>
      <c r="S6583">
        <v>0</v>
      </c>
      <c r="T6583">
        <v>0</v>
      </c>
      <c r="X6583">
        <v>0</v>
      </c>
      <c r="Y6583">
        <v>500000000</v>
      </c>
      <c r="AA6583" t="s">
        <v>2029</v>
      </c>
    </row>
    <row r="6584" spans="1:27" ht="15" customHeight="1">
      <c r="A6584" s="962" t="s">
        <v>254</v>
      </c>
      <c r="B6584" t="s">
        <v>294</v>
      </c>
      <c r="C6584" t="s">
        <v>13</v>
      </c>
      <c r="D6584" t="s">
        <v>11</v>
      </c>
      <c r="E6584" t="s">
        <v>610</v>
      </c>
      <c r="F6584" t="s">
        <v>466</v>
      </c>
      <c r="R6584">
        <v>0</v>
      </c>
      <c r="S6584">
        <v>0</v>
      </c>
      <c r="T6584">
        <v>0</v>
      </c>
      <c r="X6584">
        <v>0</v>
      </c>
      <c r="Y6584">
        <v>500000000</v>
      </c>
      <c r="AA6584" t="s">
        <v>2029</v>
      </c>
    </row>
    <row r="6585" spans="1:27" ht="15" customHeight="1">
      <c r="A6585" s="962" t="s">
        <v>254</v>
      </c>
      <c r="B6585" t="s">
        <v>295</v>
      </c>
      <c r="C6585" t="s">
        <v>13</v>
      </c>
      <c r="D6585" t="s">
        <v>11</v>
      </c>
      <c r="E6585" t="s">
        <v>610</v>
      </c>
      <c r="F6585" t="s">
        <v>466</v>
      </c>
      <c r="R6585">
        <v>0</v>
      </c>
      <c r="S6585">
        <v>0</v>
      </c>
      <c r="T6585">
        <v>0</v>
      </c>
      <c r="X6585">
        <v>0</v>
      </c>
      <c r="Y6585">
        <v>500000000</v>
      </c>
      <c r="AA6585" t="s">
        <v>2029</v>
      </c>
    </row>
    <row r="6586" spans="1:27" ht="15" customHeight="1">
      <c r="A6586" s="962" t="s">
        <v>254</v>
      </c>
      <c r="B6586" t="s">
        <v>280</v>
      </c>
      <c r="C6586" t="s">
        <v>13</v>
      </c>
      <c r="D6586" t="s">
        <v>11</v>
      </c>
      <c r="E6586" t="s">
        <v>610</v>
      </c>
      <c r="F6586" t="s">
        <v>466</v>
      </c>
      <c r="J6586" t="s">
        <v>436</v>
      </c>
      <c r="L6586" t="s">
        <v>346</v>
      </c>
      <c r="R6586">
        <v>0</v>
      </c>
      <c r="U6586">
        <v>0</v>
      </c>
      <c r="V6586">
        <v>0</v>
      </c>
      <c r="X6586">
        <v>0</v>
      </c>
      <c r="Y6586">
        <v>500000000</v>
      </c>
      <c r="Z6586">
        <v>0</v>
      </c>
      <c r="AA6586" t="s">
        <v>2028</v>
      </c>
    </row>
    <row r="6587" spans="1:27" ht="15" customHeight="1">
      <c r="A6587" s="962" t="s">
        <v>254</v>
      </c>
      <c r="B6587" t="s">
        <v>299</v>
      </c>
      <c r="C6587" t="s">
        <v>13</v>
      </c>
      <c r="D6587" t="s">
        <v>11</v>
      </c>
      <c r="E6587" t="s">
        <v>610</v>
      </c>
      <c r="F6587" t="s">
        <v>466</v>
      </c>
      <c r="J6587" t="s">
        <v>422</v>
      </c>
      <c r="R6587">
        <v>0</v>
      </c>
      <c r="U6587">
        <v>0</v>
      </c>
      <c r="V6587">
        <v>0</v>
      </c>
      <c r="X6587">
        <v>0</v>
      </c>
      <c r="Y6587">
        <v>500000000</v>
      </c>
      <c r="Z6587">
        <v>0</v>
      </c>
      <c r="AA6587" t="s">
        <v>2028</v>
      </c>
    </row>
    <row r="6588" spans="1:27" ht="15" customHeight="1">
      <c r="A6588" s="962" t="s">
        <v>254</v>
      </c>
      <c r="B6588" t="s">
        <v>284</v>
      </c>
      <c r="C6588" t="s">
        <v>13</v>
      </c>
      <c r="D6588" t="s">
        <v>11</v>
      </c>
      <c r="E6588" t="s">
        <v>610</v>
      </c>
      <c r="F6588" t="s">
        <v>466</v>
      </c>
      <c r="R6588">
        <v>0</v>
      </c>
      <c r="U6588">
        <v>0</v>
      </c>
      <c r="V6588">
        <v>0</v>
      </c>
      <c r="X6588">
        <v>0</v>
      </c>
      <c r="Y6588">
        <v>500000000</v>
      </c>
      <c r="Z6588">
        <v>0</v>
      </c>
      <c r="AA6588" t="s">
        <v>2028</v>
      </c>
    </row>
    <row r="6589" spans="1:27" ht="15" customHeight="1">
      <c r="A6589" s="962" t="s">
        <v>254</v>
      </c>
      <c r="B6589" t="s">
        <v>285</v>
      </c>
      <c r="C6589" t="s">
        <v>13</v>
      </c>
      <c r="D6589" t="s">
        <v>11</v>
      </c>
      <c r="E6589" t="s">
        <v>610</v>
      </c>
      <c r="F6589" t="s">
        <v>466</v>
      </c>
      <c r="R6589">
        <v>0</v>
      </c>
      <c r="U6589">
        <v>0</v>
      </c>
      <c r="V6589">
        <v>0</v>
      </c>
      <c r="X6589">
        <v>0</v>
      </c>
      <c r="Y6589">
        <v>500000000</v>
      </c>
      <c r="Z6589">
        <v>0</v>
      </c>
      <c r="AA6589" t="s">
        <v>2028</v>
      </c>
    </row>
    <row r="6590" spans="1:27" ht="15" customHeight="1">
      <c r="A6590" s="962" t="s">
        <v>254</v>
      </c>
      <c r="B6590" t="s">
        <v>286</v>
      </c>
      <c r="C6590" t="s">
        <v>13</v>
      </c>
      <c r="D6590" t="s">
        <v>11</v>
      </c>
      <c r="E6590" t="s">
        <v>610</v>
      </c>
      <c r="F6590" t="s">
        <v>466</v>
      </c>
      <c r="R6590">
        <v>0</v>
      </c>
      <c r="U6590">
        <v>0</v>
      </c>
      <c r="V6590">
        <v>0</v>
      </c>
      <c r="X6590">
        <v>0</v>
      </c>
      <c r="Y6590">
        <v>500000000</v>
      </c>
      <c r="Z6590">
        <v>0</v>
      </c>
      <c r="AA6590" t="s">
        <v>2028</v>
      </c>
    </row>
    <row r="6591" spans="1:27" ht="15" customHeight="1">
      <c r="A6591" s="962" t="s">
        <v>254</v>
      </c>
      <c r="B6591" t="s">
        <v>303</v>
      </c>
      <c r="C6591" t="s">
        <v>13</v>
      </c>
      <c r="D6591" t="s">
        <v>11</v>
      </c>
      <c r="E6591" t="s">
        <v>610</v>
      </c>
      <c r="F6591" t="s">
        <v>466</v>
      </c>
      <c r="R6591">
        <v>0</v>
      </c>
      <c r="U6591">
        <v>0</v>
      </c>
      <c r="V6591">
        <v>0</v>
      </c>
      <c r="X6591">
        <v>0</v>
      </c>
      <c r="Y6591">
        <v>500000000</v>
      </c>
      <c r="Z6591">
        <v>0</v>
      </c>
      <c r="AA6591" t="s">
        <v>2028</v>
      </c>
    </row>
    <row r="6592" spans="1:27" ht="15" customHeight="1">
      <c r="A6592" s="962" t="s">
        <v>254</v>
      </c>
      <c r="B6592" t="s">
        <v>291</v>
      </c>
      <c r="C6592" t="s">
        <v>13</v>
      </c>
      <c r="D6592" t="s">
        <v>11</v>
      </c>
      <c r="E6592" t="s">
        <v>610</v>
      </c>
      <c r="F6592" t="s">
        <v>466</v>
      </c>
      <c r="R6592">
        <v>0</v>
      </c>
      <c r="S6592">
        <v>0</v>
      </c>
      <c r="T6592">
        <v>0</v>
      </c>
      <c r="X6592">
        <v>0</v>
      </c>
      <c r="Y6592">
        <v>500000000</v>
      </c>
      <c r="AA6592" t="s">
        <v>2029</v>
      </c>
    </row>
    <row r="6593" spans="1:27" ht="15" customHeight="1">
      <c r="A6593" s="962" t="s">
        <v>254</v>
      </c>
      <c r="B6593" t="s">
        <v>293</v>
      </c>
      <c r="C6593" t="s">
        <v>13</v>
      </c>
      <c r="D6593" t="s">
        <v>11</v>
      </c>
      <c r="E6593" t="s">
        <v>610</v>
      </c>
      <c r="F6593" t="s">
        <v>466</v>
      </c>
      <c r="R6593">
        <v>0</v>
      </c>
      <c r="S6593">
        <v>0</v>
      </c>
      <c r="T6593">
        <v>0</v>
      </c>
      <c r="X6593">
        <v>0</v>
      </c>
      <c r="Y6593">
        <v>500000000</v>
      </c>
      <c r="AA6593" t="s">
        <v>2029</v>
      </c>
    </row>
    <row r="6594" spans="1:27" ht="15" customHeight="1">
      <c r="A6594" s="962" t="s">
        <v>254</v>
      </c>
      <c r="B6594" t="s">
        <v>288</v>
      </c>
      <c r="C6594" t="s">
        <v>13</v>
      </c>
      <c r="D6594" t="s">
        <v>11</v>
      </c>
      <c r="E6594" t="s">
        <v>610</v>
      </c>
      <c r="F6594" t="s">
        <v>466</v>
      </c>
      <c r="R6594">
        <v>0</v>
      </c>
      <c r="X6594">
        <v>0</v>
      </c>
      <c r="Y6594">
        <v>500000000</v>
      </c>
      <c r="AA6594" t="s">
        <v>2025</v>
      </c>
    </row>
    <row r="6595" spans="1:27" ht="15" customHeight="1">
      <c r="A6595" s="962" t="s">
        <v>254</v>
      </c>
      <c r="B6595" t="s">
        <v>298</v>
      </c>
      <c r="C6595" t="s">
        <v>13</v>
      </c>
      <c r="D6595" t="s">
        <v>11</v>
      </c>
      <c r="E6595" t="s">
        <v>610</v>
      </c>
      <c r="F6595" t="s">
        <v>466</v>
      </c>
      <c r="R6595">
        <v>0</v>
      </c>
      <c r="X6595">
        <v>0</v>
      </c>
      <c r="Y6595">
        <v>500000000</v>
      </c>
      <c r="AA6595" t="s">
        <v>2025</v>
      </c>
    </row>
    <row r="6596" spans="1:27" ht="15" customHeight="1">
      <c r="A6596" s="962" t="s">
        <v>254</v>
      </c>
      <c r="B6596" t="s">
        <v>297</v>
      </c>
      <c r="C6596" t="s">
        <v>13</v>
      </c>
      <c r="D6596" t="s">
        <v>11</v>
      </c>
      <c r="E6596" t="s">
        <v>610</v>
      </c>
      <c r="F6596" t="s">
        <v>466</v>
      </c>
      <c r="R6596">
        <v>0</v>
      </c>
      <c r="X6596">
        <v>0</v>
      </c>
      <c r="Y6596">
        <v>500000000</v>
      </c>
      <c r="AA6596" t="s">
        <v>2025</v>
      </c>
    </row>
    <row r="6597" spans="1:27" ht="15" customHeight="1">
      <c r="A6597" s="962" t="s">
        <v>254</v>
      </c>
      <c r="B6597" t="s">
        <v>287</v>
      </c>
      <c r="C6597" t="s">
        <v>13</v>
      </c>
      <c r="D6597" t="s">
        <v>11</v>
      </c>
      <c r="E6597" t="s">
        <v>610</v>
      </c>
      <c r="F6597" t="s">
        <v>466</v>
      </c>
      <c r="R6597">
        <v>1.68</v>
      </c>
      <c r="X6597">
        <v>0</v>
      </c>
      <c r="Y6597">
        <v>500000000</v>
      </c>
      <c r="AA6597" t="s">
        <v>2025</v>
      </c>
    </row>
    <row r="6598" spans="1:27" ht="15" customHeight="1">
      <c r="A6598" s="962" t="s">
        <v>254</v>
      </c>
      <c r="B6598" t="s">
        <v>296</v>
      </c>
      <c r="C6598" t="s">
        <v>13</v>
      </c>
      <c r="D6598" t="s">
        <v>11</v>
      </c>
      <c r="E6598" t="s">
        <v>610</v>
      </c>
      <c r="F6598" t="s">
        <v>466</v>
      </c>
      <c r="R6598">
        <v>0</v>
      </c>
      <c r="S6598">
        <v>0</v>
      </c>
      <c r="T6598">
        <v>0</v>
      </c>
      <c r="X6598">
        <v>0</v>
      </c>
      <c r="Y6598">
        <v>500000000</v>
      </c>
      <c r="AA6598" t="s">
        <v>2029</v>
      </c>
    </row>
    <row r="6599" spans="1:27" ht="15" customHeight="1">
      <c r="A6599" s="962" t="s">
        <v>254</v>
      </c>
      <c r="B6599" t="s">
        <v>319</v>
      </c>
      <c r="C6599" t="s">
        <v>13</v>
      </c>
      <c r="D6599" t="s">
        <v>11</v>
      </c>
      <c r="E6599" t="s">
        <v>610</v>
      </c>
      <c r="F6599" t="s">
        <v>466</v>
      </c>
      <c r="G6599" t="s">
        <v>562</v>
      </c>
      <c r="I6599" t="s">
        <v>415</v>
      </c>
      <c r="K6599" t="s">
        <v>333</v>
      </c>
      <c r="L6599" t="s">
        <v>351</v>
      </c>
      <c r="M6599" t="s">
        <v>68</v>
      </c>
      <c r="O6599" t="s">
        <v>349</v>
      </c>
      <c r="P6599" t="s">
        <v>336</v>
      </c>
      <c r="Q6599" t="s">
        <v>337</v>
      </c>
      <c r="R6599">
        <v>1.68</v>
      </c>
      <c r="U6599">
        <v>1.68</v>
      </c>
      <c r="V6599">
        <v>0.08</v>
      </c>
      <c r="W6599">
        <v>0.1</v>
      </c>
      <c r="X6599">
        <v>0</v>
      </c>
      <c r="Y6599">
        <v>500000000</v>
      </c>
      <c r="Z6599">
        <v>0</v>
      </c>
      <c r="AA6599" t="s">
        <v>2028</v>
      </c>
    </row>
    <row r="6600" spans="1:27" ht="15" customHeight="1">
      <c r="A6600" s="962" t="s">
        <v>254</v>
      </c>
      <c r="B6600" t="s">
        <v>317</v>
      </c>
      <c r="C6600" t="s">
        <v>13</v>
      </c>
      <c r="D6600" t="s">
        <v>11</v>
      </c>
      <c r="E6600" t="s">
        <v>610</v>
      </c>
      <c r="F6600" t="s">
        <v>466</v>
      </c>
      <c r="G6600" t="s">
        <v>562</v>
      </c>
      <c r="I6600" t="s">
        <v>415</v>
      </c>
      <c r="K6600" t="s">
        <v>333</v>
      </c>
      <c r="L6600" t="s">
        <v>351</v>
      </c>
      <c r="M6600" t="s">
        <v>68</v>
      </c>
      <c r="O6600" t="s">
        <v>349</v>
      </c>
      <c r="P6600" t="s">
        <v>336</v>
      </c>
      <c r="Q6600" t="s">
        <v>337</v>
      </c>
      <c r="R6600">
        <v>1.68</v>
      </c>
      <c r="X6600">
        <v>0</v>
      </c>
      <c r="Y6600">
        <v>500000000</v>
      </c>
      <c r="AA6600" t="s">
        <v>2025</v>
      </c>
    </row>
    <row r="6601" spans="1:27" ht="15" customHeight="1">
      <c r="A6601" s="962" t="s">
        <v>254</v>
      </c>
      <c r="B6601" t="s">
        <v>305</v>
      </c>
      <c r="C6601" t="s">
        <v>13</v>
      </c>
      <c r="D6601" t="s">
        <v>11</v>
      </c>
      <c r="E6601" t="s">
        <v>610</v>
      </c>
      <c r="F6601" t="s">
        <v>466</v>
      </c>
      <c r="R6601">
        <v>1.68</v>
      </c>
      <c r="X6601">
        <v>0</v>
      </c>
      <c r="Y6601">
        <v>500000000</v>
      </c>
      <c r="AA6601" t="s">
        <v>2025</v>
      </c>
    </row>
    <row r="6602" spans="1:27" ht="15" customHeight="1">
      <c r="A6602" s="962" t="s">
        <v>254</v>
      </c>
      <c r="B6602" t="s">
        <v>321</v>
      </c>
      <c r="C6602" t="s">
        <v>13</v>
      </c>
      <c r="D6602" t="s">
        <v>11</v>
      </c>
      <c r="E6602" t="s">
        <v>610</v>
      </c>
      <c r="F6602" t="s">
        <v>466</v>
      </c>
      <c r="H6602" t="s">
        <v>689</v>
      </c>
      <c r="I6602" t="s">
        <v>353</v>
      </c>
      <c r="K6602" t="s">
        <v>333</v>
      </c>
      <c r="L6602" t="s">
        <v>354</v>
      </c>
      <c r="M6602" t="s">
        <v>58</v>
      </c>
      <c r="O6602" t="s">
        <v>335</v>
      </c>
      <c r="P6602" t="s">
        <v>336</v>
      </c>
      <c r="Q6602" t="s">
        <v>337</v>
      </c>
      <c r="R6602">
        <v>3.82</v>
      </c>
      <c r="U6602">
        <v>3.82</v>
      </c>
      <c r="V6602">
        <v>0.19</v>
      </c>
      <c r="W6602">
        <v>0.1</v>
      </c>
      <c r="X6602">
        <v>0</v>
      </c>
      <c r="Y6602">
        <v>500000000</v>
      </c>
      <c r="Z6602">
        <v>0</v>
      </c>
      <c r="AA6602" t="s">
        <v>2028</v>
      </c>
    </row>
    <row r="6603" spans="1:27" ht="15" customHeight="1">
      <c r="A6603" s="962" t="s">
        <v>254</v>
      </c>
      <c r="B6603" t="s">
        <v>324</v>
      </c>
      <c r="C6603" t="s">
        <v>13</v>
      </c>
      <c r="D6603" t="s">
        <v>11</v>
      </c>
      <c r="E6603" t="s">
        <v>610</v>
      </c>
      <c r="F6603" t="s">
        <v>466</v>
      </c>
      <c r="L6603" t="s">
        <v>1977</v>
      </c>
      <c r="N6603" t="s">
        <v>230</v>
      </c>
      <c r="O6603" t="s">
        <v>361</v>
      </c>
      <c r="P6603" t="s">
        <v>1978</v>
      </c>
      <c r="Q6603" t="s">
        <v>2003</v>
      </c>
      <c r="R6603">
        <v>8.1</v>
      </c>
      <c r="X6603">
        <v>0</v>
      </c>
      <c r="Y6603">
        <v>500000000</v>
      </c>
      <c r="AA6603" t="s">
        <v>2025</v>
      </c>
    </row>
    <row r="6604" spans="1:27" ht="15" customHeight="1">
      <c r="A6604" s="962" t="s">
        <v>255</v>
      </c>
      <c r="B6604" t="s">
        <v>322</v>
      </c>
      <c r="C6604" t="s">
        <v>13</v>
      </c>
      <c r="D6604" t="s">
        <v>11</v>
      </c>
      <c r="E6604" t="s">
        <v>610</v>
      </c>
      <c r="F6604" t="s">
        <v>466</v>
      </c>
      <c r="H6604" t="s">
        <v>848</v>
      </c>
      <c r="I6604" t="s">
        <v>853</v>
      </c>
      <c r="J6604" t="s">
        <v>949</v>
      </c>
      <c r="K6604" t="s">
        <v>849</v>
      </c>
      <c r="L6604" t="s">
        <v>1993</v>
      </c>
      <c r="M6604" t="s">
        <v>55</v>
      </c>
      <c r="O6604" t="s">
        <v>361</v>
      </c>
      <c r="P6604" t="s">
        <v>667</v>
      </c>
      <c r="Q6604" t="s">
        <v>668</v>
      </c>
      <c r="R6604">
        <v>0</v>
      </c>
      <c r="X6604">
        <v>0</v>
      </c>
      <c r="Y6604">
        <v>500000000</v>
      </c>
      <c r="AA6604" t="s">
        <v>2025</v>
      </c>
    </row>
    <row r="6605" spans="1:27" ht="15" customHeight="1">
      <c r="A6605" s="962" t="s">
        <v>255</v>
      </c>
      <c r="B6605" t="s">
        <v>301</v>
      </c>
      <c r="C6605" t="s">
        <v>13</v>
      </c>
      <c r="D6605" t="s">
        <v>11</v>
      </c>
      <c r="E6605" t="s">
        <v>610</v>
      </c>
      <c r="F6605" t="s">
        <v>466</v>
      </c>
      <c r="H6605" t="s">
        <v>856</v>
      </c>
      <c r="I6605" t="s">
        <v>853</v>
      </c>
      <c r="J6605" t="s">
        <v>949</v>
      </c>
      <c r="K6605" t="s">
        <v>849</v>
      </c>
      <c r="L6605" t="s">
        <v>857</v>
      </c>
      <c r="M6605" t="s">
        <v>55</v>
      </c>
      <c r="O6605" t="s">
        <v>361</v>
      </c>
      <c r="P6605" t="s">
        <v>851</v>
      </c>
      <c r="Q6605" t="s">
        <v>337</v>
      </c>
      <c r="R6605">
        <v>0.09</v>
      </c>
      <c r="X6605">
        <v>0</v>
      </c>
      <c r="Y6605">
        <v>500000000</v>
      </c>
      <c r="AA6605" t="s">
        <v>2025</v>
      </c>
    </row>
    <row r="6606" spans="1:27" ht="15" customHeight="1">
      <c r="A6606" s="962" t="s">
        <v>255</v>
      </c>
      <c r="B6606" t="s">
        <v>307</v>
      </c>
      <c r="C6606" t="s">
        <v>13</v>
      </c>
      <c r="D6606" t="s">
        <v>11</v>
      </c>
      <c r="E6606" t="s">
        <v>610</v>
      </c>
      <c r="F6606" t="s">
        <v>466</v>
      </c>
      <c r="H6606" t="s">
        <v>858</v>
      </c>
      <c r="I6606" t="s">
        <v>853</v>
      </c>
      <c r="J6606" t="s">
        <v>949</v>
      </c>
      <c r="K6606" t="s">
        <v>849</v>
      </c>
      <c r="L6606" t="s">
        <v>859</v>
      </c>
      <c r="M6606" t="s">
        <v>55</v>
      </c>
      <c r="O6606" t="s">
        <v>361</v>
      </c>
      <c r="P6606" t="s">
        <v>851</v>
      </c>
      <c r="Q6606" t="s">
        <v>337</v>
      </c>
      <c r="R6606">
        <v>0</v>
      </c>
      <c r="X6606">
        <v>0</v>
      </c>
      <c r="Y6606">
        <v>500000000</v>
      </c>
      <c r="AA6606" t="s">
        <v>2025</v>
      </c>
    </row>
    <row r="6607" spans="1:27" ht="15" customHeight="1">
      <c r="A6607" s="962" t="s">
        <v>255</v>
      </c>
      <c r="B6607" t="s">
        <v>315</v>
      </c>
      <c r="C6607" t="s">
        <v>13</v>
      </c>
      <c r="D6607" t="s">
        <v>11</v>
      </c>
      <c r="E6607" t="s">
        <v>610</v>
      </c>
      <c r="F6607" t="s">
        <v>466</v>
      </c>
      <c r="H6607" t="s">
        <v>860</v>
      </c>
      <c r="I6607" t="s">
        <v>853</v>
      </c>
      <c r="J6607" t="s">
        <v>949</v>
      </c>
      <c r="K6607" t="s">
        <v>849</v>
      </c>
      <c r="L6607" t="s">
        <v>861</v>
      </c>
      <c r="M6607" t="s">
        <v>55</v>
      </c>
      <c r="O6607" t="s">
        <v>361</v>
      </c>
      <c r="P6607" t="s">
        <v>851</v>
      </c>
      <c r="Q6607" t="s">
        <v>337</v>
      </c>
      <c r="R6607">
        <v>0</v>
      </c>
      <c r="X6607">
        <v>0</v>
      </c>
      <c r="Y6607">
        <v>500000000</v>
      </c>
      <c r="AA6607" t="s">
        <v>2025</v>
      </c>
    </row>
    <row r="6608" spans="1:27" ht="15" customHeight="1">
      <c r="A6608" s="962" t="s">
        <v>255</v>
      </c>
      <c r="B6608" t="s">
        <v>308</v>
      </c>
      <c r="C6608" t="s">
        <v>13</v>
      </c>
      <c r="D6608" t="s">
        <v>11</v>
      </c>
      <c r="E6608" t="s">
        <v>610</v>
      </c>
      <c r="F6608" t="s">
        <v>466</v>
      </c>
      <c r="H6608" t="s">
        <v>862</v>
      </c>
      <c r="I6608" t="s">
        <v>853</v>
      </c>
      <c r="J6608" t="s">
        <v>949</v>
      </c>
      <c r="K6608" t="s">
        <v>849</v>
      </c>
      <c r="L6608" t="s">
        <v>863</v>
      </c>
      <c r="M6608" t="s">
        <v>55</v>
      </c>
      <c r="O6608" t="s">
        <v>361</v>
      </c>
      <c r="P6608" t="s">
        <v>851</v>
      </c>
      <c r="Q6608" t="s">
        <v>337</v>
      </c>
      <c r="R6608">
        <v>0</v>
      </c>
      <c r="X6608">
        <v>0</v>
      </c>
      <c r="Y6608">
        <v>500000000</v>
      </c>
      <c r="AA6608" t="s">
        <v>2025</v>
      </c>
    </row>
    <row r="6609" spans="1:27" ht="15" customHeight="1">
      <c r="A6609" s="962" t="s">
        <v>255</v>
      </c>
      <c r="B6609" t="s">
        <v>311</v>
      </c>
      <c r="C6609" t="s">
        <v>13</v>
      </c>
      <c r="D6609" t="s">
        <v>11</v>
      </c>
      <c r="E6609" t="s">
        <v>610</v>
      </c>
      <c r="F6609" t="s">
        <v>466</v>
      </c>
      <c r="H6609" t="s">
        <v>864</v>
      </c>
      <c r="I6609" t="s">
        <v>853</v>
      </c>
      <c r="J6609" t="s">
        <v>949</v>
      </c>
      <c r="K6609" t="s">
        <v>849</v>
      </c>
      <c r="L6609" t="s">
        <v>865</v>
      </c>
      <c r="M6609" t="s">
        <v>55</v>
      </c>
      <c r="O6609" t="s">
        <v>361</v>
      </c>
      <c r="P6609" t="s">
        <v>851</v>
      </c>
      <c r="Q6609" t="s">
        <v>337</v>
      </c>
      <c r="R6609">
        <v>0.06</v>
      </c>
      <c r="X6609">
        <v>0</v>
      </c>
      <c r="Y6609">
        <v>500000000</v>
      </c>
      <c r="AA6609" t="s">
        <v>2025</v>
      </c>
    </row>
    <row r="6610" spans="1:27" ht="15" customHeight="1">
      <c r="A6610" s="962" t="s">
        <v>255</v>
      </c>
      <c r="B6610" t="s">
        <v>312</v>
      </c>
      <c r="C6610" t="s">
        <v>13</v>
      </c>
      <c r="D6610" t="s">
        <v>11</v>
      </c>
      <c r="E6610" t="s">
        <v>610</v>
      </c>
      <c r="F6610" t="s">
        <v>466</v>
      </c>
      <c r="H6610" t="s">
        <v>866</v>
      </c>
      <c r="I6610" t="s">
        <v>853</v>
      </c>
      <c r="J6610" t="s">
        <v>949</v>
      </c>
      <c r="K6610" t="s">
        <v>849</v>
      </c>
      <c r="L6610" t="s">
        <v>867</v>
      </c>
      <c r="M6610" t="s">
        <v>55</v>
      </c>
      <c r="O6610" t="s">
        <v>361</v>
      </c>
      <c r="P6610" t="s">
        <v>851</v>
      </c>
      <c r="Q6610" t="s">
        <v>337</v>
      </c>
      <c r="R6610">
        <v>0</v>
      </c>
      <c r="X6610">
        <v>0</v>
      </c>
      <c r="Y6610">
        <v>500000000</v>
      </c>
      <c r="AA6610" t="s">
        <v>2025</v>
      </c>
    </row>
    <row r="6611" spans="1:27" ht="15" customHeight="1">
      <c r="A6611" s="962" t="s">
        <v>255</v>
      </c>
      <c r="B6611" t="s">
        <v>300</v>
      </c>
      <c r="C6611" t="s">
        <v>13</v>
      </c>
      <c r="D6611" t="s">
        <v>11</v>
      </c>
      <c r="E6611" t="s">
        <v>610</v>
      </c>
      <c r="F6611" t="s">
        <v>466</v>
      </c>
      <c r="I6611" t="s">
        <v>853</v>
      </c>
      <c r="J6611" t="s">
        <v>949</v>
      </c>
      <c r="K6611" t="s">
        <v>849</v>
      </c>
      <c r="L6611" t="s">
        <v>857</v>
      </c>
      <c r="M6611" t="s">
        <v>55</v>
      </c>
      <c r="O6611" t="s">
        <v>361</v>
      </c>
      <c r="P6611" t="s">
        <v>851</v>
      </c>
      <c r="Q6611" t="s">
        <v>337</v>
      </c>
      <c r="R6611">
        <v>0.09</v>
      </c>
      <c r="X6611">
        <v>0</v>
      </c>
      <c r="Y6611">
        <v>500000000</v>
      </c>
      <c r="AA6611" t="s">
        <v>2025</v>
      </c>
    </row>
    <row r="6612" spans="1:27" ht="15" customHeight="1">
      <c r="A6612" s="962" t="s">
        <v>255</v>
      </c>
      <c r="B6612" t="s">
        <v>298</v>
      </c>
      <c r="C6612" t="s">
        <v>13</v>
      </c>
      <c r="D6612" t="s">
        <v>11</v>
      </c>
      <c r="E6612" t="s">
        <v>610</v>
      </c>
      <c r="F6612" t="s">
        <v>466</v>
      </c>
      <c r="R6612">
        <v>0.09</v>
      </c>
      <c r="X6612">
        <v>0</v>
      </c>
      <c r="Y6612">
        <v>500000000</v>
      </c>
      <c r="AA6612" t="s">
        <v>2025</v>
      </c>
    </row>
    <row r="6613" spans="1:27" ht="15" customHeight="1">
      <c r="A6613" s="962" t="s">
        <v>255</v>
      </c>
      <c r="B6613" t="s">
        <v>297</v>
      </c>
      <c r="C6613" t="s">
        <v>13</v>
      </c>
      <c r="D6613" t="s">
        <v>11</v>
      </c>
      <c r="E6613" t="s">
        <v>610</v>
      </c>
      <c r="F6613" t="s">
        <v>466</v>
      </c>
      <c r="R6613">
        <v>0.09</v>
      </c>
      <c r="X6613">
        <v>0</v>
      </c>
      <c r="Y6613">
        <v>500000000</v>
      </c>
      <c r="AA6613" t="s">
        <v>2025</v>
      </c>
    </row>
    <row r="6614" spans="1:27" ht="15" customHeight="1">
      <c r="A6614" s="962" t="s">
        <v>255</v>
      </c>
      <c r="B6614" t="s">
        <v>288</v>
      </c>
      <c r="C6614" t="s">
        <v>13</v>
      </c>
      <c r="D6614" t="s">
        <v>11</v>
      </c>
      <c r="E6614" t="s">
        <v>610</v>
      </c>
      <c r="F6614" t="s">
        <v>466</v>
      </c>
      <c r="R6614">
        <v>0.09</v>
      </c>
      <c r="X6614">
        <v>0</v>
      </c>
      <c r="Y6614">
        <v>500000000</v>
      </c>
      <c r="AA6614" t="s">
        <v>2025</v>
      </c>
    </row>
    <row r="6615" spans="1:27" ht="15" customHeight="1">
      <c r="A6615" s="962" t="s">
        <v>255</v>
      </c>
      <c r="B6615" t="s">
        <v>287</v>
      </c>
      <c r="C6615" t="s">
        <v>13</v>
      </c>
      <c r="D6615" t="s">
        <v>11</v>
      </c>
      <c r="E6615" t="s">
        <v>610</v>
      </c>
      <c r="F6615" t="s">
        <v>466</v>
      </c>
      <c r="R6615">
        <v>0.16</v>
      </c>
      <c r="X6615">
        <v>0</v>
      </c>
      <c r="Y6615">
        <v>500000000</v>
      </c>
      <c r="AA6615" t="s">
        <v>2025</v>
      </c>
    </row>
    <row r="6616" spans="1:27" ht="15" customHeight="1">
      <c r="A6616" s="962" t="s">
        <v>255</v>
      </c>
      <c r="B6616" t="s">
        <v>306</v>
      </c>
      <c r="C6616" t="s">
        <v>13</v>
      </c>
      <c r="D6616" t="s">
        <v>11</v>
      </c>
      <c r="E6616" t="s">
        <v>610</v>
      </c>
      <c r="F6616" t="s">
        <v>466</v>
      </c>
      <c r="I6616" t="s">
        <v>853</v>
      </c>
      <c r="J6616" t="s">
        <v>949</v>
      </c>
      <c r="K6616" t="s">
        <v>849</v>
      </c>
      <c r="L6616" t="s">
        <v>1994</v>
      </c>
      <c r="M6616" t="s">
        <v>55</v>
      </c>
      <c r="O6616" t="s">
        <v>361</v>
      </c>
      <c r="P6616" t="s">
        <v>851</v>
      </c>
      <c r="Q6616" t="s">
        <v>337</v>
      </c>
      <c r="R6616">
        <v>0</v>
      </c>
      <c r="X6616">
        <v>0</v>
      </c>
      <c r="Y6616">
        <v>500000000</v>
      </c>
      <c r="AA6616" t="s">
        <v>2025</v>
      </c>
    </row>
    <row r="6617" spans="1:27" ht="15" customHeight="1">
      <c r="A6617" s="962" t="s">
        <v>255</v>
      </c>
      <c r="B6617" t="s">
        <v>305</v>
      </c>
      <c r="C6617" t="s">
        <v>13</v>
      </c>
      <c r="D6617" t="s">
        <v>11</v>
      </c>
      <c r="E6617" t="s">
        <v>610</v>
      </c>
      <c r="F6617" t="s">
        <v>466</v>
      </c>
      <c r="R6617">
        <v>7.0000000000000007E-2</v>
      </c>
      <c r="X6617">
        <v>0</v>
      </c>
      <c r="Y6617">
        <v>500000000</v>
      </c>
      <c r="AA6617" t="s">
        <v>2025</v>
      </c>
    </row>
    <row r="6618" spans="1:27" ht="15" customHeight="1">
      <c r="A6618" s="962" t="s">
        <v>255</v>
      </c>
      <c r="B6618" t="s">
        <v>309</v>
      </c>
      <c r="C6618" t="s">
        <v>13</v>
      </c>
      <c r="D6618" t="s">
        <v>11</v>
      </c>
      <c r="E6618" t="s">
        <v>610</v>
      </c>
      <c r="F6618" t="s">
        <v>466</v>
      </c>
      <c r="I6618" t="s">
        <v>853</v>
      </c>
      <c r="J6618" t="s">
        <v>949</v>
      </c>
      <c r="K6618" t="s">
        <v>849</v>
      </c>
      <c r="L6618" t="s">
        <v>1995</v>
      </c>
      <c r="M6618" t="s">
        <v>55</v>
      </c>
      <c r="O6618" t="s">
        <v>361</v>
      </c>
      <c r="P6618" t="s">
        <v>851</v>
      </c>
      <c r="Q6618" t="s">
        <v>337</v>
      </c>
      <c r="R6618">
        <v>7.0000000000000007E-2</v>
      </c>
      <c r="X6618">
        <v>0</v>
      </c>
      <c r="Y6618">
        <v>500000000</v>
      </c>
      <c r="AA6618" t="s">
        <v>2025</v>
      </c>
    </row>
    <row r="6619" spans="1:27" ht="15" customHeight="1">
      <c r="A6619" s="962" t="s">
        <v>255</v>
      </c>
      <c r="B6619" t="s">
        <v>313</v>
      </c>
      <c r="C6619" t="s">
        <v>13</v>
      </c>
      <c r="D6619" t="s">
        <v>11</v>
      </c>
      <c r="E6619" t="s">
        <v>610</v>
      </c>
      <c r="F6619" t="s">
        <v>466</v>
      </c>
      <c r="I6619" t="s">
        <v>853</v>
      </c>
      <c r="J6619" t="s">
        <v>949</v>
      </c>
      <c r="K6619" t="s">
        <v>849</v>
      </c>
      <c r="L6619" t="s">
        <v>861</v>
      </c>
      <c r="M6619" t="s">
        <v>55</v>
      </c>
      <c r="O6619" t="s">
        <v>361</v>
      </c>
      <c r="P6619" t="s">
        <v>851</v>
      </c>
      <c r="Q6619" t="s">
        <v>337</v>
      </c>
      <c r="R6619">
        <v>0</v>
      </c>
      <c r="X6619">
        <v>0</v>
      </c>
      <c r="Y6619">
        <v>500000000</v>
      </c>
      <c r="AA6619" t="s">
        <v>2025</v>
      </c>
    </row>
    <row r="6620" spans="1:27" ht="15" customHeight="1">
      <c r="A6620" s="962" t="s">
        <v>257</v>
      </c>
      <c r="B6620" t="s">
        <v>290</v>
      </c>
      <c r="C6620" t="s">
        <v>13</v>
      </c>
      <c r="D6620" t="s">
        <v>11</v>
      </c>
      <c r="E6620" t="s">
        <v>610</v>
      </c>
      <c r="F6620" t="s">
        <v>466</v>
      </c>
      <c r="J6620" t="s">
        <v>1996</v>
      </c>
      <c r="R6620">
        <v>0</v>
      </c>
      <c r="S6620">
        <v>0</v>
      </c>
      <c r="T6620">
        <v>500000000</v>
      </c>
      <c r="X6620">
        <v>0</v>
      </c>
      <c r="Y6620">
        <v>500000000</v>
      </c>
      <c r="AA6620" t="s">
        <v>2027</v>
      </c>
    </row>
    <row r="6621" spans="1:27" ht="15" customHeight="1">
      <c r="A6621" s="962" t="s">
        <v>257</v>
      </c>
      <c r="B6621" t="s">
        <v>292</v>
      </c>
      <c r="C6621" t="s">
        <v>13</v>
      </c>
      <c r="D6621" t="s">
        <v>11</v>
      </c>
      <c r="E6621" t="s">
        <v>610</v>
      </c>
      <c r="F6621" t="s">
        <v>466</v>
      </c>
      <c r="J6621" t="s">
        <v>1997</v>
      </c>
      <c r="R6621">
        <v>0</v>
      </c>
      <c r="S6621">
        <v>0</v>
      </c>
      <c r="T6621">
        <v>500000000</v>
      </c>
      <c r="X6621">
        <v>0</v>
      </c>
      <c r="Y6621">
        <v>500000000</v>
      </c>
      <c r="AA6621" t="s">
        <v>2027</v>
      </c>
    </row>
    <row r="6622" spans="1:27" ht="15" customHeight="1">
      <c r="A6622" s="962" t="s">
        <v>257</v>
      </c>
      <c r="B6622" t="s">
        <v>295</v>
      </c>
      <c r="C6622" t="s">
        <v>13</v>
      </c>
      <c r="D6622" t="s">
        <v>11</v>
      </c>
      <c r="E6622" t="s">
        <v>610</v>
      </c>
      <c r="F6622" t="s">
        <v>466</v>
      </c>
      <c r="J6622" t="s">
        <v>1998</v>
      </c>
      <c r="R6622">
        <v>0</v>
      </c>
      <c r="S6622">
        <v>0</v>
      </c>
      <c r="T6622">
        <v>500000000</v>
      </c>
      <c r="X6622">
        <v>0</v>
      </c>
      <c r="Y6622">
        <v>500000000</v>
      </c>
      <c r="AA6622" t="s">
        <v>2027</v>
      </c>
    </row>
    <row r="6623" spans="1:27" ht="15" customHeight="1">
      <c r="A6623" s="962" t="s">
        <v>257</v>
      </c>
      <c r="B6623" t="s">
        <v>296</v>
      </c>
      <c r="C6623" t="s">
        <v>13</v>
      </c>
      <c r="D6623" t="s">
        <v>11</v>
      </c>
      <c r="E6623" t="s">
        <v>610</v>
      </c>
      <c r="F6623" t="s">
        <v>466</v>
      </c>
      <c r="J6623" t="s">
        <v>1999</v>
      </c>
      <c r="R6623">
        <v>0</v>
      </c>
      <c r="S6623">
        <v>0</v>
      </c>
      <c r="T6623">
        <v>500000000</v>
      </c>
      <c r="X6623">
        <v>0</v>
      </c>
      <c r="Y6623">
        <v>500000000</v>
      </c>
      <c r="AA6623" t="s">
        <v>2027</v>
      </c>
    </row>
    <row r="6624" spans="1:27" ht="15" customHeight="1">
      <c r="A6624" s="962" t="s">
        <v>257</v>
      </c>
      <c r="B6624" t="s">
        <v>316</v>
      </c>
      <c r="C6624" t="s">
        <v>13</v>
      </c>
      <c r="D6624" t="s">
        <v>11</v>
      </c>
      <c r="E6624" t="s">
        <v>610</v>
      </c>
      <c r="F6624" t="s">
        <v>466</v>
      </c>
      <c r="J6624" t="s">
        <v>2004</v>
      </c>
      <c r="R6624">
        <v>0</v>
      </c>
      <c r="S6624">
        <v>0</v>
      </c>
      <c r="T6624">
        <v>500000000</v>
      </c>
      <c r="X6624">
        <v>0</v>
      </c>
      <c r="Y6624">
        <v>500000000</v>
      </c>
      <c r="AA6624" t="s">
        <v>2027</v>
      </c>
    </row>
    <row r="6625" spans="1:27" ht="15" customHeight="1">
      <c r="A6625" s="962" t="s">
        <v>257</v>
      </c>
      <c r="B6625" t="s">
        <v>289</v>
      </c>
      <c r="C6625" t="s">
        <v>13</v>
      </c>
      <c r="D6625" t="s">
        <v>11</v>
      </c>
      <c r="E6625" t="s">
        <v>610</v>
      </c>
      <c r="F6625" t="s">
        <v>466</v>
      </c>
      <c r="R6625">
        <v>0</v>
      </c>
      <c r="S6625">
        <v>0</v>
      </c>
      <c r="T6625">
        <v>500000000</v>
      </c>
      <c r="X6625">
        <v>0</v>
      </c>
      <c r="Y6625">
        <v>500000000</v>
      </c>
      <c r="AA6625" t="s">
        <v>2027</v>
      </c>
    </row>
    <row r="6626" spans="1:27" ht="15" customHeight="1">
      <c r="A6626" s="962" t="s">
        <v>257</v>
      </c>
      <c r="B6626" t="s">
        <v>309</v>
      </c>
      <c r="C6626" t="s">
        <v>13</v>
      </c>
      <c r="D6626" t="s">
        <v>11</v>
      </c>
      <c r="E6626" t="s">
        <v>610</v>
      </c>
      <c r="F6626" t="s">
        <v>466</v>
      </c>
      <c r="R6626">
        <v>0</v>
      </c>
      <c r="S6626">
        <v>0</v>
      </c>
      <c r="T6626">
        <v>500000000</v>
      </c>
      <c r="X6626">
        <v>0</v>
      </c>
      <c r="Y6626">
        <v>500000000</v>
      </c>
      <c r="AA6626" t="s">
        <v>2027</v>
      </c>
    </row>
    <row r="6627" spans="1:27" ht="15" customHeight="1">
      <c r="A6627" s="962" t="s">
        <v>257</v>
      </c>
      <c r="B6627" t="s">
        <v>291</v>
      </c>
      <c r="C6627" t="s">
        <v>13</v>
      </c>
      <c r="D6627" t="s">
        <v>11</v>
      </c>
      <c r="E6627" t="s">
        <v>610</v>
      </c>
      <c r="F6627" t="s">
        <v>466</v>
      </c>
      <c r="R6627">
        <v>0</v>
      </c>
      <c r="S6627">
        <v>0</v>
      </c>
      <c r="T6627">
        <v>500000000</v>
      </c>
      <c r="X6627">
        <v>0</v>
      </c>
      <c r="Y6627">
        <v>500000000</v>
      </c>
      <c r="AA6627" t="s">
        <v>2027</v>
      </c>
    </row>
    <row r="6628" spans="1:27" ht="15" customHeight="1">
      <c r="A6628" s="962" t="s">
        <v>257</v>
      </c>
      <c r="B6628" t="s">
        <v>288</v>
      </c>
      <c r="C6628" t="s">
        <v>13</v>
      </c>
      <c r="D6628" t="s">
        <v>11</v>
      </c>
      <c r="E6628" t="s">
        <v>610</v>
      </c>
      <c r="F6628" t="s">
        <v>466</v>
      </c>
      <c r="R6628">
        <v>0</v>
      </c>
      <c r="S6628">
        <v>0</v>
      </c>
      <c r="T6628">
        <v>500000000</v>
      </c>
      <c r="X6628">
        <v>0</v>
      </c>
      <c r="Y6628">
        <v>500000000</v>
      </c>
      <c r="AA6628" t="s">
        <v>2027</v>
      </c>
    </row>
    <row r="6629" spans="1:27" ht="15" customHeight="1">
      <c r="A6629" s="962" t="s">
        <v>257</v>
      </c>
      <c r="B6629" t="s">
        <v>287</v>
      </c>
      <c r="C6629" t="s">
        <v>13</v>
      </c>
      <c r="D6629" t="s">
        <v>11</v>
      </c>
      <c r="E6629" t="s">
        <v>610</v>
      </c>
      <c r="F6629" t="s">
        <v>466</v>
      </c>
      <c r="R6629">
        <v>0</v>
      </c>
      <c r="S6629">
        <v>0</v>
      </c>
      <c r="T6629">
        <v>500000000</v>
      </c>
      <c r="X6629">
        <v>0</v>
      </c>
      <c r="Y6629">
        <v>500000000</v>
      </c>
      <c r="AA6629" t="s">
        <v>2027</v>
      </c>
    </row>
    <row r="6630" spans="1:27" ht="15" customHeight="1">
      <c r="A6630" s="962" t="s">
        <v>257</v>
      </c>
      <c r="B6630" t="s">
        <v>305</v>
      </c>
      <c r="C6630" t="s">
        <v>13</v>
      </c>
      <c r="D6630" t="s">
        <v>11</v>
      </c>
      <c r="E6630" t="s">
        <v>610</v>
      </c>
      <c r="F6630" t="s">
        <v>466</v>
      </c>
      <c r="R6630">
        <v>0</v>
      </c>
      <c r="S6630">
        <v>0</v>
      </c>
      <c r="T6630">
        <v>500000000</v>
      </c>
      <c r="X6630">
        <v>0</v>
      </c>
      <c r="Y6630">
        <v>500000000</v>
      </c>
      <c r="AA6630" t="s">
        <v>2027</v>
      </c>
    </row>
    <row r="6631" spans="1:27" ht="15" customHeight="1">
      <c r="A6631" s="962" t="s">
        <v>257</v>
      </c>
      <c r="B6631" t="s">
        <v>321</v>
      </c>
      <c r="C6631" t="s">
        <v>13</v>
      </c>
      <c r="D6631" t="s">
        <v>11</v>
      </c>
      <c r="E6631" t="s">
        <v>610</v>
      </c>
      <c r="F6631" t="s">
        <v>466</v>
      </c>
      <c r="R6631">
        <v>0</v>
      </c>
      <c r="S6631">
        <v>0</v>
      </c>
      <c r="T6631">
        <v>500000000</v>
      </c>
      <c r="X6631">
        <v>0</v>
      </c>
      <c r="Y6631">
        <v>500000000</v>
      </c>
      <c r="AA6631" t="s">
        <v>2027</v>
      </c>
    </row>
    <row r="6632" spans="1:27" ht="15" customHeight="1">
      <c r="A6632" s="962" t="s">
        <v>257</v>
      </c>
      <c r="B6632" t="s">
        <v>310</v>
      </c>
      <c r="C6632" t="s">
        <v>13</v>
      </c>
      <c r="D6632" t="s">
        <v>11</v>
      </c>
      <c r="E6632" t="s">
        <v>610</v>
      </c>
      <c r="F6632" t="s">
        <v>466</v>
      </c>
      <c r="R6632">
        <v>0</v>
      </c>
      <c r="S6632">
        <v>0</v>
      </c>
      <c r="T6632">
        <v>500000000</v>
      </c>
      <c r="X6632">
        <v>0</v>
      </c>
      <c r="Y6632">
        <v>500000000</v>
      </c>
      <c r="AA6632" t="s">
        <v>2027</v>
      </c>
    </row>
    <row r="6633" spans="1:27" ht="15" customHeight="1">
      <c r="A6633" s="962" t="s">
        <v>257</v>
      </c>
      <c r="B6633" t="s">
        <v>294</v>
      </c>
      <c r="C6633" t="s">
        <v>13</v>
      </c>
      <c r="D6633" t="s">
        <v>11</v>
      </c>
      <c r="E6633" t="s">
        <v>610</v>
      </c>
      <c r="F6633" t="s">
        <v>466</v>
      </c>
      <c r="R6633">
        <v>0</v>
      </c>
      <c r="S6633">
        <v>0</v>
      </c>
      <c r="T6633">
        <v>500000000</v>
      </c>
      <c r="X6633">
        <v>0</v>
      </c>
      <c r="Y6633">
        <v>500000000</v>
      </c>
      <c r="AA6633" t="s">
        <v>2027</v>
      </c>
    </row>
    <row r="6634" spans="1:27" ht="15" customHeight="1">
      <c r="A6634" s="962" t="s">
        <v>257</v>
      </c>
      <c r="B6634" t="s">
        <v>293</v>
      </c>
      <c r="C6634" t="s">
        <v>13</v>
      </c>
      <c r="D6634" t="s">
        <v>11</v>
      </c>
      <c r="E6634" t="s">
        <v>610</v>
      </c>
      <c r="F6634" t="s">
        <v>466</v>
      </c>
      <c r="R6634">
        <v>0</v>
      </c>
      <c r="S6634">
        <v>0</v>
      </c>
      <c r="T6634">
        <v>500000000</v>
      </c>
      <c r="X6634">
        <v>0</v>
      </c>
      <c r="Y6634">
        <v>500000000</v>
      </c>
      <c r="AA6634" t="s">
        <v>2027</v>
      </c>
    </row>
    <row r="6635" spans="1:27" ht="15" customHeight="1">
      <c r="A6635" s="962" t="s">
        <v>259</v>
      </c>
      <c r="B6635" t="s">
        <v>300</v>
      </c>
      <c r="C6635" t="s">
        <v>13</v>
      </c>
      <c r="D6635" t="s">
        <v>11</v>
      </c>
      <c r="E6635" t="s">
        <v>610</v>
      </c>
      <c r="F6635" t="s">
        <v>466</v>
      </c>
      <c r="R6635">
        <v>0</v>
      </c>
      <c r="S6635">
        <v>0</v>
      </c>
      <c r="T6635">
        <v>500000000</v>
      </c>
      <c r="X6635">
        <v>0</v>
      </c>
      <c r="Y6635">
        <v>500000000</v>
      </c>
      <c r="AA6635" t="s">
        <v>2027</v>
      </c>
    </row>
    <row r="6636" spans="1:27" ht="15" customHeight="1">
      <c r="A6636" s="962" t="s">
        <v>259</v>
      </c>
      <c r="B6636" t="s">
        <v>298</v>
      </c>
      <c r="C6636" t="s">
        <v>13</v>
      </c>
      <c r="D6636" t="s">
        <v>11</v>
      </c>
      <c r="E6636" t="s">
        <v>610</v>
      </c>
      <c r="F6636" t="s">
        <v>466</v>
      </c>
      <c r="R6636">
        <v>0</v>
      </c>
      <c r="S6636">
        <v>0</v>
      </c>
      <c r="T6636">
        <v>500000000</v>
      </c>
      <c r="X6636">
        <v>0</v>
      </c>
      <c r="Y6636">
        <v>500000000</v>
      </c>
      <c r="AA6636" t="s">
        <v>2027</v>
      </c>
    </row>
    <row r="6637" spans="1:27" ht="15" customHeight="1">
      <c r="A6637" s="962" t="s">
        <v>259</v>
      </c>
      <c r="B6637" t="s">
        <v>297</v>
      </c>
      <c r="C6637" t="s">
        <v>13</v>
      </c>
      <c r="D6637" t="s">
        <v>11</v>
      </c>
      <c r="E6637" t="s">
        <v>610</v>
      </c>
      <c r="F6637" t="s">
        <v>466</v>
      </c>
      <c r="R6637">
        <v>0</v>
      </c>
      <c r="S6637">
        <v>0</v>
      </c>
      <c r="T6637">
        <v>500000000</v>
      </c>
      <c r="X6637">
        <v>0</v>
      </c>
      <c r="Y6637">
        <v>500000000</v>
      </c>
      <c r="AA6637" t="s">
        <v>2027</v>
      </c>
    </row>
    <row r="6638" spans="1:27" ht="15" customHeight="1">
      <c r="A6638" s="962" t="s">
        <v>259</v>
      </c>
      <c r="B6638" t="s">
        <v>288</v>
      </c>
      <c r="C6638" t="s">
        <v>13</v>
      </c>
      <c r="D6638" t="s">
        <v>11</v>
      </c>
      <c r="E6638" t="s">
        <v>610</v>
      </c>
      <c r="F6638" t="s">
        <v>466</v>
      </c>
      <c r="R6638">
        <v>0</v>
      </c>
      <c r="S6638">
        <v>0</v>
      </c>
      <c r="T6638">
        <v>500000000</v>
      </c>
      <c r="X6638">
        <v>0</v>
      </c>
      <c r="Y6638">
        <v>500000000</v>
      </c>
      <c r="AA6638" t="s">
        <v>2027</v>
      </c>
    </row>
    <row r="6639" spans="1:27" ht="15" customHeight="1">
      <c r="A6639" s="962" t="s">
        <v>259</v>
      </c>
      <c r="B6639" t="s">
        <v>287</v>
      </c>
      <c r="C6639" t="s">
        <v>13</v>
      </c>
      <c r="D6639" t="s">
        <v>11</v>
      </c>
      <c r="E6639" t="s">
        <v>610</v>
      </c>
      <c r="F6639" t="s">
        <v>466</v>
      </c>
      <c r="R6639">
        <v>0</v>
      </c>
      <c r="S6639">
        <v>0</v>
      </c>
      <c r="T6639">
        <v>500000000</v>
      </c>
      <c r="X6639">
        <v>0</v>
      </c>
      <c r="Y6639">
        <v>500000000</v>
      </c>
      <c r="AA6639" t="s">
        <v>2027</v>
      </c>
    </row>
    <row r="6640" spans="1:27" ht="15" customHeight="1">
      <c r="A6640" s="962" t="s">
        <v>259</v>
      </c>
      <c r="B6640" t="s">
        <v>321</v>
      </c>
      <c r="C6640" t="s">
        <v>13</v>
      </c>
      <c r="D6640" t="s">
        <v>11</v>
      </c>
      <c r="E6640" t="s">
        <v>610</v>
      </c>
      <c r="F6640" t="s">
        <v>466</v>
      </c>
      <c r="R6640">
        <v>0</v>
      </c>
      <c r="S6640">
        <v>0</v>
      </c>
      <c r="T6640">
        <v>500000000</v>
      </c>
      <c r="X6640">
        <v>0</v>
      </c>
      <c r="Y6640">
        <v>500000000</v>
      </c>
      <c r="AA6640" t="s">
        <v>2027</v>
      </c>
    </row>
    <row r="6641" spans="1:27" ht="15" customHeight="1">
      <c r="A6641" s="962" t="s">
        <v>259</v>
      </c>
      <c r="B6641" t="s">
        <v>299</v>
      </c>
      <c r="C6641" t="s">
        <v>13</v>
      </c>
      <c r="D6641" t="s">
        <v>11</v>
      </c>
      <c r="E6641" t="s">
        <v>610</v>
      </c>
      <c r="F6641" t="s">
        <v>466</v>
      </c>
      <c r="R6641">
        <v>0</v>
      </c>
      <c r="S6641">
        <v>0</v>
      </c>
      <c r="T6641">
        <v>500000000</v>
      </c>
      <c r="X6641">
        <v>0</v>
      </c>
      <c r="Y6641">
        <v>500000000</v>
      </c>
      <c r="AA6641" t="s">
        <v>2027</v>
      </c>
    </row>
    <row r="6642" spans="1:27" ht="15" customHeight="1">
      <c r="A6642" s="962" t="s">
        <v>259</v>
      </c>
      <c r="B6642" t="s">
        <v>301</v>
      </c>
      <c r="C6642" t="s">
        <v>13</v>
      </c>
      <c r="D6642" t="s">
        <v>11</v>
      </c>
      <c r="E6642" t="s">
        <v>610</v>
      </c>
      <c r="F6642" t="s">
        <v>466</v>
      </c>
      <c r="R6642">
        <v>0</v>
      </c>
      <c r="S6642">
        <v>0</v>
      </c>
      <c r="T6642">
        <v>500000000</v>
      </c>
      <c r="X6642">
        <v>0</v>
      </c>
      <c r="Y6642">
        <v>500000000</v>
      </c>
      <c r="AA6642" t="s">
        <v>2027</v>
      </c>
    </row>
    <row r="6643" spans="1:27" ht="15" customHeight="1">
      <c r="A6643" s="962" t="s">
        <v>260</v>
      </c>
      <c r="B6643" t="s">
        <v>299</v>
      </c>
      <c r="C6643" t="s">
        <v>13</v>
      </c>
      <c r="D6643" t="s">
        <v>11</v>
      </c>
      <c r="E6643" t="s">
        <v>610</v>
      </c>
      <c r="F6643" t="s">
        <v>466</v>
      </c>
      <c r="R6643">
        <v>0</v>
      </c>
      <c r="S6643">
        <v>0</v>
      </c>
      <c r="T6643">
        <v>0</v>
      </c>
      <c r="X6643">
        <v>0</v>
      </c>
      <c r="Y6643">
        <v>500000000</v>
      </c>
      <c r="AA6643" t="s">
        <v>2029</v>
      </c>
    </row>
    <row r="6644" spans="1:27" ht="15" customHeight="1">
      <c r="A6644" s="962" t="s">
        <v>260</v>
      </c>
      <c r="B6644" t="s">
        <v>312</v>
      </c>
      <c r="C6644" t="s">
        <v>13</v>
      </c>
      <c r="D6644" t="s">
        <v>11</v>
      </c>
      <c r="E6644" t="s">
        <v>610</v>
      </c>
      <c r="F6644" t="s">
        <v>466</v>
      </c>
      <c r="R6644">
        <v>0</v>
      </c>
      <c r="S6644">
        <v>0</v>
      </c>
      <c r="T6644">
        <v>0</v>
      </c>
      <c r="X6644">
        <v>0</v>
      </c>
      <c r="Y6644">
        <v>500000000</v>
      </c>
      <c r="AA6644" t="s">
        <v>2029</v>
      </c>
    </row>
    <row r="6645" spans="1:27" ht="15" customHeight="1">
      <c r="A6645" s="962" t="s">
        <v>260</v>
      </c>
      <c r="B6645" t="s">
        <v>298</v>
      </c>
      <c r="C6645" t="s">
        <v>13</v>
      </c>
      <c r="D6645" t="s">
        <v>11</v>
      </c>
      <c r="E6645" t="s">
        <v>610</v>
      </c>
      <c r="F6645" t="s">
        <v>466</v>
      </c>
      <c r="R6645">
        <v>0</v>
      </c>
      <c r="S6645">
        <v>0</v>
      </c>
      <c r="T6645">
        <v>0</v>
      </c>
      <c r="X6645">
        <v>0</v>
      </c>
      <c r="Y6645">
        <v>500000000</v>
      </c>
      <c r="AA6645" t="s">
        <v>2029</v>
      </c>
    </row>
    <row r="6646" spans="1:27" ht="15" customHeight="1">
      <c r="A6646" s="962" t="s">
        <v>260</v>
      </c>
      <c r="B6646" t="s">
        <v>297</v>
      </c>
      <c r="C6646" t="s">
        <v>13</v>
      </c>
      <c r="D6646" t="s">
        <v>11</v>
      </c>
      <c r="E6646" t="s">
        <v>610</v>
      </c>
      <c r="F6646" t="s">
        <v>466</v>
      </c>
      <c r="R6646">
        <v>0</v>
      </c>
      <c r="S6646">
        <v>0</v>
      </c>
      <c r="T6646">
        <v>0</v>
      </c>
      <c r="X6646">
        <v>0</v>
      </c>
      <c r="Y6646">
        <v>500000000</v>
      </c>
      <c r="AA6646" t="s">
        <v>2029</v>
      </c>
    </row>
    <row r="6647" spans="1:27" ht="15" customHeight="1">
      <c r="A6647" s="962" t="s">
        <v>260</v>
      </c>
      <c r="B6647" t="s">
        <v>288</v>
      </c>
      <c r="C6647" t="s">
        <v>13</v>
      </c>
      <c r="D6647" t="s">
        <v>11</v>
      </c>
      <c r="E6647" t="s">
        <v>610</v>
      </c>
      <c r="F6647" t="s">
        <v>466</v>
      </c>
      <c r="R6647">
        <v>0</v>
      </c>
      <c r="S6647">
        <v>0</v>
      </c>
      <c r="T6647">
        <v>0</v>
      </c>
      <c r="X6647">
        <v>0</v>
      </c>
      <c r="Y6647">
        <v>500000000</v>
      </c>
      <c r="AA6647" t="s">
        <v>2029</v>
      </c>
    </row>
    <row r="6648" spans="1:27" ht="15" customHeight="1">
      <c r="A6648" s="962" t="s">
        <v>260</v>
      </c>
      <c r="B6648" t="s">
        <v>287</v>
      </c>
      <c r="C6648" t="s">
        <v>13</v>
      </c>
      <c r="D6648" t="s">
        <v>11</v>
      </c>
      <c r="E6648" t="s">
        <v>610</v>
      </c>
      <c r="F6648" t="s">
        <v>466</v>
      </c>
      <c r="R6648">
        <v>0</v>
      </c>
      <c r="X6648">
        <v>0</v>
      </c>
      <c r="Y6648">
        <v>500000000</v>
      </c>
      <c r="AA6648" t="s">
        <v>2025</v>
      </c>
    </row>
    <row r="6649" spans="1:27" ht="15" customHeight="1">
      <c r="A6649" s="962" t="s">
        <v>260</v>
      </c>
      <c r="B6649" t="s">
        <v>309</v>
      </c>
      <c r="C6649" t="s">
        <v>13</v>
      </c>
      <c r="D6649" t="s">
        <v>11</v>
      </c>
      <c r="E6649" t="s">
        <v>610</v>
      </c>
      <c r="F6649" t="s">
        <v>466</v>
      </c>
      <c r="R6649">
        <v>0</v>
      </c>
      <c r="S6649">
        <v>0</v>
      </c>
      <c r="T6649">
        <v>0</v>
      </c>
      <c r="X6649">
        <v>0</v>
      </c>
      <c r="Y6649">
        <v>500000000</v>
      </c>
      <c r="AA6649" t="s">
        <v>2029</v>
      </c>
    </row>
    <row r="6650" spans="1:27" ht="15" customHeight="1">
      <c r="A6650" s="962" t="s">
        <v>260</v>
      </c>
      <c r="B6650" t="s">
        <v>305</v>
      </c>
      <c r="C6650" t="s">
        <v>13</v>
      </c>
      <c r="D6650" t="s">
        <v>11</v>
      </c>
      <c r="E6650" t="s">
        <v>610</v>
      </c>
      <c r="F6650" t="s">
        <v>466</v>
      </c>
      <c r="R6650">
        <v>0</v>
      </c>
      <c r="S6650">
        <v>0</v>
      </c>
      <c r="T6650">
        <v>0</v>
      </c>
      <c r="X6650">
        <v>0</v>
      </c>
      <c r="Y6650">
        <v>500000000</v>
      </c>
      <c r="AA6650" t="s">
        <v>2029</v>
      </c>
    </row>
    <row r="6651" spans="1:27" ht="15" customHeight="1">
      <c r="A6651" s="962" t="s">
        <v>261</v>
      </c>
      <c r="B6651" t="s">
        <v>290</v>
      </c>
      <c r="C6651" t="s">
        <v>13</v>
      </c>
      <c r="D6651" t="s">
        <v>11</v>
      </c>
      <c r="E6651" t="s">
        <v>610</v>
      </c>
      <c r="F6651" t="s">
        <v>466</v>
      </c>
      <c r="R6651">
        <v>0</v>
      </c>
      <c r="S6651">
        <v>0</v>
      </c>
      <c r="T6651">
        <v>500000000</v>
      </c>
      <c r="X6651">
        <v>0</v>
      </c>
      <c r="Y6651">
        <v>500000000</v>
      </c>
      <c r="AA6651" t="s">
        <v>2027</v>
      </c>
    </row>
    <row r="6652" spans="1:27" ht="15" customHeight="1">
      <c r="A6652" s="962" t="s">
        <v>261</v>
      </c>
      <c r="B6652" t="s">
        <v>292</v>
      </c>
      <c r="C6652" t="s">
        <v>13</v>
      </c>
      <c r="D6652" t="s">
        <v>11</v>
      </c>
      <c r="E6652" t="s">
        <v>610</v>
      </c>
      <c r="F6652" t="s">
        <v>466</v>
      </c>
      <c r="R6652">
        <v>0</v>
      </c>
      <c r="S6652">
        <v>0</v>
      </c>
      <c r="T6652">
        <v>500000000</v>
      </c>
      <c r="X6652">
        <v>0</v>
      </c>
      <c r="Y6652">
        <v>500000000</v>
      </c>
      <c r="AA6652" t="s">
        <v>2027</v>
      </c>
    </row>
    <row r="6653" spans="1:27" ht="15" customHeight="1">
      <c r="A6653" s="962" t="s">
        <v>261</v>
      </c>
      <c r="B6653" t="s">
        <v>295</v>
      </c>
      <c r="C6653" t="s">
        <v>13</v>
      </c>
      <c r="D6653" t="s">
        <v>11</v>
      </c>
      <c r="E6653" t="s">
        <v>610</v>
      </c>
      <c r="F6653" t="s">
        <v>466</v>
      </c>
      <c r="R6653">
        <v>0</v>
      </c>
      <c r="S6653">
        <v>0</v>
      </c>
      <c r="T6653">
        <v>500000000</v>
      </c>
      <c r="X6653">
        <v>0</v>
      </c>
      <c r="Y6653">
        <v>500000000</v>
      </c>
      <c r="AA6653" t="s">
        <v>2027</v>
      </c>
    </row>
    <row r="6654" spans="1:27" ht="15" customHeight="1">
      <c r="A6654" s="962" t="s">
        <v>261</v>
      </c>
      <c r="B6654" t="s">
        <v>296</v>
      </c>
      <c r="C6654" t="s">
        <v>13</v>
      </c>
      <c r="D6654" t="s">
        <v>11</v>
      </c>
      <c r="E6654" t="s">
        <v>610</v>
      </c>
      <c r="F6654" t="s">
        <v>466</v>
      </c>
      <c r="R6654">
        <v>0</v>
      </c>
      <c r="S6654">
        <v>0</v>
      </c>
      <c r="T6654">
        <v>500000000</v>
      </c>
      <c r="X6654">
        <v>0</v>
      </c>
      <c r="Y6654">
        <v>500000000</v>
      </c>
      <c r="AA6654" t="s">
        <v>2027</v>
      </c>
    </row>
    <row r="6655" spans="1:27" ht="15" customHeight="1">
      <c r="A6655" s="962" t="s">
        <v>261</v>
      </c>
      <c r="B6655" t="s">
        <v>289</v>
      </c>
      <c r="C6655" t="s">
        <v>13</v>
      </c>
      <c r="D6655" t="s">
        <v>11</v>
      </c>
      <c r="E6655" t="s">
        <v>610</v>
      </c>
      <c r="F6655" t="s">
        <v>466</v>
      </c>
      <c r="R6655">
        <v>0</v>
      </c>
      <c r="S6655">
        <v>0</v>
      </c>
      <c r="T6655">
        <v>500000000</v>
      </c>
      <c r="X6655">
        <v>0</v>
      </c>
      <c r="Y6655">
        <v>500000000</v>
      </c>
      <c r="AA6655" t="s">
        <v>2027</v>
      </c>
    </row>
    <row r="6656" spans="1:27" ht="15" customHeight="1">
      <c r="A6656" s="962" t="s">
        <v>261</v>
      </c>
      <c r="B6656" t="s">
        <v>291</v>
      </c>
      <c r="C6656" t="s">
        <v>13</v>
      </c>
      <c r="D6656" t="s">
        <v>11</v>
      </c>
      <c r="E6656" t="s">
        <v>610</v>
      </c>
      <c r="F6656" t="s">
        <v>466</v>
      </c>
      <c r="R6656">
        <v>0</v>
      </c>
      <c r="S6656">
        <v>0</v>
      </c>
      <c r="T6656">
        <v>500000000</v>
      </c>
      <c r="X6656">
        <v>0</v>
      </c>
      <c r="Y6656">
        <v>500000000</v>
      </c>
      <c r="AA6656" t="s">
        <v>2027</v>
      </c>
    </row>
    <row r="6657" spans="1:27" ht="15" customHeight="1">
      <c r="A6657" s="962" t="s">
        <v>261</v>
      </c>
      <c r="B6657" t="s">
        <v>288</v>
      </c>
      <c r="C6657" t="s">
        <v>13</v>
      </c>
      <c r="D6657" t="s">
        <v>11</v>
      </c>
      <c r="E6657" t="s">
        <v>610</v>
      </c>
      <c r="F6657" t="s">
        <v>466</v>
      </c>
      <c r="R6657">
        <v>0</v>
      </c>
      <c r="S6657">
        <v>0</v>
      </c>
      <c r="T6657">
        <v>500000000</v>
      </c>
      <c r="X6657">
        <v>0</v>
      </c>
      <c r="Y6657">
        <v>500000000</v>
      </c>
      <c r="AA6657" t="s">
        <v>2027</v>
      </c>
    </row>
    <row r="6658" spans="1:27" ht="15" customHeight="1">
      <c r="A6658" s="962" t="s">
        <v>261</v>
      </c>
      <c r="B6658" t="s">
        <v>287</v>
      </c>
      <c r="C6658" t="s">
        <v>13</v>
      </c>
      <c r="D6658" t="s">
        <v>11</v>
      </c>
      <c r="E6658" t="s">
        <v>610</v>
      </c>
      <c r="F6658" t="s">
        <v>466</v>
      </c>
      <c r="R6658">
        <v>0</v>
      </c>
      <c r="S6658">
        <v>0</v>
      </c>
      <c r="T6658">
        <v>500000000</v>
      </c>
      <c r="X6658">
        <v>0</v>
      </c>
      <c r="Y6658">
        <v>500000000</v>
      </c>
      <c r="AA6658" t="s">
        <v>2027</v>
      </c>
    </row>
    <row r="6659" spans="1:27" ht="15" customHeight="1">
      <c r="A6659" s="962" t="s">
        <v>261</v>
      </c>
      <c r="B6659" t="s">
        <v>321</v>
      </c>
      <c r="C6659" t="s">
        <v>13</v>
      </c>
      <c r="D6659" t="s">
        <v>11</v>
      </c>
      <c r="E6659" t="s">
        <v>610</v>
      </c>
      <c r="F6659" t="s">
        <v>466</v>
      </c>
      <c r="R6659">
        <v>0</v>
      </c>
      <c r="S6659">
        <v>0</v>
      </c>
      <c r="T6659">
        <v>500000000</v>
      </c>
      <c r="X6659">
        <v>0</v>
      </c>
      <c r="Y6659">
        <v>500000000</v>
      </c>
      <c r="AA6659" t="s">
        <v>2027</v>
      </c>
    </row>
    <row r="6660" spans="1:27" ht="15" customHeight="1">
      <c r="A6660" s="962" t="s">
        <v>261</v>
      </c>
      <c r="B6660" t="s">
        <v>294</v>
      </c>
      <c r="C6660" t="s">
        <v>13</v>
      </c>
      <c r="D6660" t="s">
        <v>11</v>
      </c>
      <c r="E6660" t="s">
        <v>610</v>
      </c>
      <c r="F6660" t="s">
        <v>466</v>
      </c>
      <c r="R6660">
        <v>0</v>
      </c>
      <c r="S6660">
        <v>0</v>
      </c>
      <c r="T6660">
        <v>500000000</v>
      </c>
      <c r="X6660">
        <v>0</v>
      </c>
      <c r="Y6660">
        <v>500000000</v>
      </c>
      <c r="AA6660" t="s">
        <v>2027</v>
      </c>
    </row>
    <row r="6661" spans="1:27" ht="15" customHeight="1">
      <c r="A6661" s="962" t="s">
        <v>261</v>
      </c>
      <c r="B6661" t="s">
        <v>293</v>
      </c>
      <c r="C6661" t="s">
        <v>13</v>
      </c>
      <c r="D6661" t="s">
        <v>11</v>
      </c>
      <c r="E6661" t="s">
        <v>610</v>
      </c>
      <c r="F6661" t="s">
        <v>466</v>
      </c>
      <c r="R6661">
        <v>0</v>
      </c>
      <c r="S6661">
        <v>0</v>
      </c>
      <c r="T6661">
        <v>500000000</v>
      </c>
      <c r="X6661">
        <v>0</v>
      </c>
      <c r="Y6661">
        <v>500000000</v>
      </c>
      <c r="AA6661" t="s">
        <v>2027</v>
      </c>
    </row>
    <row r="6662" spans="1:27" ht="15" customHeight="1">
      <c r="A6662" s="962" t="s">
        <v>261</v>
      </c>
      <c r="B6662" t="s">
        <v>324</v>
      </c>
      <c r="C6662" t="s">
        <v>13</v>
      </c>
      <c r="D6662" t="s">
        <v>11</v>
      </c>
      <c r="E6662" t="s">
        <v>610</v>
      </c>
      <c r="F6662" t="s">
        <v>466</v>
      </c>
      <c r="R6662">
        <v>0</v>
      </c>
      <c r="S6662">
        <v>0</v>
      </c>
      <c r="T6662">
        <v>500000000</v>
      </c>
      <c r="X6662">
        <v>0</v>
      </c>
      <c r="Y6662">
        <v>500000000</v>
      </c>
      <c r="AA6662" t="s">
        <v>2027</v>
      </c>
    </row>
    <row r="6663" spans="1:27" ht="15" customHeight="1">
      <c r="A6663" s="962" t="s">
        <v>262</v>
      </c>
      <c r="B6663" t="s">
        <v>297</v>
      </c>
      <c r="C6663" t="s">
        <v>13</v>
      </c>
      <c r="D6663" t="s">
        <v>11</v>
      </c>
      <c r="E6663" t="s">
        <v>610</v>
      </c>
      <c r="F6663" t="s">
        <v>466</v>
      </c>
      <c r="J6663" t="s">
        <v>2000</v>
      </c>
      <c r="L6663" t="s">
        <v>2001</v>
      </c>
      <c r="O6663" t="s">
        <v>882</v>
      </c>
      <c r="P6663" t="s">
        <v>868</v>
      </c>
      <c r="Q6663" t="s">
        <v>869</v>
      </c>
      <c r="R6663">
        <v>0</v>
      </c>
      <c r="S6663">
        <v>0</v>
      </c>
      <c r="T6663">
        <v>500000000</v>
      </c>
      <c r="X6663">
        <v>0</v>
      </c>
      <c r="Y6663">
        <v>500000000</v>
      </c>
      <c r="AA6663" t="s">
        <v>2027</v>
      </c>
    </row>
    <row r="6664" spans="1:27" ht="15" customHeight="1">
      <c r="A6664" s="962" t="s">
        <v>262</v>
      </c>
      <c r="B6664" t="s">
        <v>288</v>
      </c>
      <c r="C6664" t="s">
        <v>13</v>
      </c>
      <c r="D6664" t="s">
        <v>11</v>
      </c>
      <c r="E6664" t="s">
        <v>610</v>
      </c>
      <c r="F6664" t="s">
        <v>466</v>
      </c>
      <c r="R6664">
        <v>0</v>
      </c>
      <c r="S6664">
        <v>0</v>
      </c>
      <c r="T6664">
        <v>500000000</v>
      </c>
      <c r="X6664">
        <v>0</v>
      </c>
      <c r="Y6664">
        <v>500000000</v>
      </c>
      <c r="AA6664" t="s">
        <v>2027</v>
      </c>
    </row>
    <row r="6665" spans="1:27" ht="15" customHeight="1">
      <c r="A6665" s="962" t="s">
        <v>262</v>
      </c>
      <c r="B6665" t="s">
        <v>287</v>
      </c>
      <c r="C6665" t="s">
        <v>13</v>
      </c>
      <c r="D6665" t="s">
        <v>11</v>
      </c>
      <c r="E6665" t="s">
        <v>610</v>
      </c>
      <c r="F6665" t="s">
        <v>466</v>
      </c>
      <c r="R6665">
        <v>0</v>
      </c>
      <c r="S6665">
        <v>0</v>
      </c>
      <c r="T6665">
        <v>500000000</v>
      </c>
      <c r="X6665">
        <v>0</v>
      </c>
      <c r="Y6665">
        <v>500000000</v>
      </c>
      <c r="AA6665" t="s">
        <v>2027</v>
      </c>
    </row>
    <row r="6666" spans="1:27" ht="15" customHeight="1">
      <c r="A6666" s="962" t="s">
        <v>262</v>
      </c>
      <c r="B6666" t="s">
        <v>299</v>
      </c>
      <c r="C6666" t="s">
        <v>13</v>
      </c>
      <c r="D6666" t="s">
        <v>11</v>
      </c>
      <c r="E6666" t="s">
        <v>610</v>
      </c>
      <c r="F6666" t="s">
        <v>466</v>
      </c>
      <c r="R6666">
        <v>0</v>
      </c>
      <c r="S6666">
        <v>0</v>
      </c>
      <c r="T6666">
        <v>500000000</v>
      </c>
      <c r="X6666">
        <v>0</v>
      </c>
      <c r="Y6666">
        <v>500000000</v>
      </c>
      <c r="AA6666" t="s">
        <v>2027</v>
      </c>
    </row>
    <row r="6667" spans="1:27" ht="15" customHeight="1">
      <c r="A6667" s="962" t="s">
        <v>262</v>
      </c>
      <c r="B6667" t="s">
        <v>301</v>
      </c>
      <c r="C6667" t="s">
        <v>13</v>
      </c>
      <c r="D6667" t="s">
        <v>11</v>
      </c>
      <c r="E6667" t="s">
        <v>610</v>
      </c>
      <c r="F6667" t="s">
        <v>466</v>
      </c>
      <c r="R6667">
        <v>0</v>
      </c>
      <c r="S6667">
        <v>0</v>
      </c>
      <c r="T6667">
        <v>500000000</v>
      </c>
      <c r="X6667">
        <v>0</v>
      </c>
      <c r="Y6667">
        <v>500000000</v>
      </c>
      <c r="AA6667" t="s">
        <v>2027</v>
      </c>
    </row>
    <row r="6668" spans="1:27" ht="15" customHeight="1">
      <c r="A6668" s="962" t="s">
        <v>262</v>
      </c>
      <c r="B6668" t="s">
        <v>302</v>
      </c>
      <c r="C6668" t="s">
        <v>13</v>
      </c>
      <c r="D6668" t="s">
        <v>11</v>
      </c>
      <c r="E6668" t="s">
        <v>610</v>
      </c>
      <c r="F6668" t="s">
        <v>466</v>
      </c>
      <c r="R6668">
        <v>0</v>
      </c>
      <c r="S6668">
        <v>0</v>
      </c>
      <c r="T6668">
        <v>500000000</v>
      </c>
      <c r="X6668">
        <v>0</v>
      </c>
      <c r="Y6668">
        <v>500000000</v>
      </c>
      <c r="AA6668" t="s">
        <v>2027</v>
      </c>
    </row>
    <row r="6669" spans="1:27" ht="15" customHeight="1">
      <c r="A6669" s="962" t="s">
        <v>262</v>
      </c>
      <c r="B6669" t="s">
        <v>303</v>
      </c>
      <c r="C6669" t="s">
        <v>13</v>
      </c>
      <c r="D6669" t="s">
        <v>11</v>
      </c>
      <c r="E6669" t="s">
        <v>610</v>
      </c>
      <c r="F6669" t="s">
        <v>466</v>
      </c>
      <c r="R6669">
        <v>0</v>
      </c>
      <c r="S6669">
        <v>0</v>
      </c>
      <c r="T6669">
        <v>500000000</v>
      </c>
      <c r="X6669">
        <v>0</v>
      </c>
      <c r="Y6669">
        <v>500000000</v>
      </c>
      <c r="AA6669" t="s">
        <v>2027</v>
      </c>
    </row>
    <row r="6670" spans="1:27" ht="15" customHeight="1">
      <c r="A6670" s="962" t="s">
        <v>262</v>
      </c>
      <c r="B6670" t="s">
        <v>298</v>
      </c>
      <c r="C6670" t="s">
        <v>13</v>
      </c>
      <c r="D6670" t="s">
        <v>11</v>
      </c>
      <c r="E6670" t="s">
        <v>610</v>
      </c>
      <c r="F6670" t="s">
        <v>466</v>
      </c>
      <c r="R6670">
        <v>0</v>
      </c>
      <c r="S6670">
        <v>0</v>
      </c>
      <c r="T6670">
        <v>500000000</v>
      </c>
      <c r="X6670">
        <v>0</v>
      </c>
      <c r="Y6670">
        <v>500000000</v>
      </c>
      <c r="AA6670" t="s">
        <v>2027</v>
      </c>
    </row>
    <row r="6671" spans="1:27" ht="15" customHeight="1">
      <c r="A6671" s="962" t="s">
        <v>262</v>
      </c>
      <c r="B6671" t="s">
        <v>300</v>
      </c>
      <c r="C6671" t="s">
        <v>13</v>
      </c>
      <c r="D6671" t="s">
        <v>11</v>
      </c>
      <c r="E6671" t="s">
        <v>610</v>
      </c>
      <c r="F6671" t="s">
        <v>466</v>
      </c>
      <c r="R6671">
        <v>0</v>
      </c>
      <c r="S6671">
        <v>0</v>
      </c>
      <c r="T6671">
        <v>500000000</v>
      </c>
      <c r="X6671">
        <v>0</v>
      </c>
      <c r="Y6671">
        <v>500000000</v>
      </c>
      <c r="AA6671" t="s">
        <v>2027</v>
      </c>
    </row>
    <row r="6672" spans="1:27" ht="15" customHeight="1">
      <c r="A6672" s="962" t="s">
        <v>262</v>
      </c>
      <c r="B6672" t="s">
        <v>321</v>
      </c>
      <c r="C6672" t="s">
        <v>13</v>
      </c>
      <c r="D6672" t="s">
        <v>11</v>
      </c>
      <c r="E6672" t="s">
        <v>610</v>
      </c>
      <c r="F6672" t="s">
        <v>466</v>
      </c>
      <c r="R6672">
        <v>0</v>
      </c>
      <c r="S6672">
        <v>0</v>
      </c>
      <c r="T6672">
        <v>500000000</v>
      </c>
      <c r="X6672">
        <v>0</v>
      </c>
      <c r="Y6672">
        <v>500000000</v>
      </c>
      <c r="AA6672" t="s">
        <v>2027</v>
      </c>
    </row>
    <row r="6673" spans="1:27" ht="15" customHeight="1">
      <c r="A6673" s="962" t="s">
        <v>263</v>
      </c>
      <c r="B6673" t="s">
        <v>290</v>
      </c>
      <c r="C6673" t="s">
        <v>13</v>
      </c>
      <c r="D6673" t="s">
        <v>11</v>
      </c>
      <c r="E6673" t="s">
        <v>610</v>
      </c>
      <c r="F6673" t="s">
        <v>466</v>
      </c>
      <c r="R6673">
        <v>0</v>
      </c>
      <c r="S6673">
        <v>0</v>
      </c>
      <c r="T6673">
        <v>500000000</v>
      </c>
      <c r="X6673">
        <v>0</v>
      </c>
      <c r="Y6673">
        <v>500000000</v>
      </c>
      <c r="AA6673" t="s">
        <v>2027</v>
      </c>
    </row>
    <row r="6674" spans="1:27" ht="15" customHeight="1">
      <c r="A6674" s="962" t="s">
        <v>263</v>
      </c>
      <c r="B6674" t="s">
        <v>292</v>
      </c>
      <c r="C6674" t="s">
        <v>13</v>
      </c>
      <c r="D6674" t="s">
        <v>11</v>
      </c>
      <c r="E6674" t="s">
        <v>610</v>
      </c>
      <c r="F6674" t="s">
        <v>466</v>
      </c>
      <c r="R6674">
        <v>0</v>
      </c>
      <c r="S6674">
        <v>0</v>
      </c>
      <c r="T6674">
        <v>500000000</v>
      </c>
      <c r="X6674">
        <v>0</v>
      </c>
      <c r="Y6674">
        <v>500000000</v>
      </c>
      <c r="AA6674" t="s">
        <v>2027</v>
      </c>
    </row>
    <row r="6675" spans="1:27" ht="15" customHeight="1">
      <c r="A6675" s="962" t="s">
        <v>263</v>
      </c>
      <c r="B6675" t="s">
        <v>295</v>
      </c>
      <c r="C6675" t="s">
        <v>13</v>
      </c>
      <c r="D6675" t="s">
        <v>11</v>
      </c>
      <c r="E6675" t="s">
        <v>610</v>
      </c>
      <c r="F6675" t="s">
        <v>466</v>
      </c>
      <c r="R6675">
        <v>0</v>
      </c>
      <c r="S6675">
        <v>0</v>
      </c>
      <c r="T6675">
        <v>500000000</v>
      </c>
      <c r="X6675">
        <v>0</v>
      </c>
      <c r="Y6675">
        <v>500000000</v>
      </c>
      <c r="AA6675" t="s">
        <v>2027</v>
      </c>
    </row>
    <row r="6676" spans="1:27" ht="15" customHeight="1">
      <c r="A6676" s="962" t="s">
        <v>263</v>
      </c>
      <c r="B6676" t="s">
        <v>296</v>
      </c>
      <c r="C6676" t="s">
        <v>13</v>
      </c>
      <c r="D6676" t="s">
        <v>11</v>
      </c>
      <c r="E6676" t="s">
        <v>610</v>
      </c>
      <c r="F6676" t="s">
        <v>466</v>
      </c>
      <c r="R6676">
        <v>0</v>
      </c>
      <c r="S6676">
        <v>0</v>
      </c>
      <c r="T6676">
        <v>500000000</v>
      </c>
      <c r="X6676">
        <v>0</v>
      </c>
      <c r="Y6676">
        <v>500000000</v>
      </c>
      <c r="AA6676" t="s">
        <v>2027</v>
      </c>
    </row>
    <row r="6677" spans="1:27" ht="15" customHeight="1">
      <c r="A6677" s="962" t="s">
        <v>263</v>
      </c>
      <c r="B6677" t="s">
        <v>289</v>
      </c>
      <c r="C6677" t="s">
        <v>13</v>
      </c>
      <c r="D6677" t="s">
        <v>11</v>
      </c>
      <c r="E6677" t="s">
        <v>610</v>
      </c>
      <c r="F6677" t="s">
        <v>466</v>
      </c>
      <c r="R6677">
        <v>0</v>
      </c>
      <c r="S6677">
        <v>0</v>
      </c>
      <c r="T6677">
        <v>500000000</v>
      </c>
      <c r="X6677">
        <v>0</v>
      </c>
      <c r="Y6677">
        <v>500000000</v>
      </c>
      <c r="AA6677" t="s">
        <v>2027</v>
      </c>
    </row>
    <row r="6678" spans="1:27" ht="15" customHeight="1">
      <c r="A6678" s="962" t="s">
        <v>263</v>
      </c>
      <c r="B6678" t="s">
        <v>291</v>
      </c>
      <c r="C6678" t="s">
        <v>13</v>
      </c>
      <c r="D6678" t="s">
        <v>11</v>
      </c>
      <c r="E6678" t="s">
        <v>610</v>
      </c>
      <c r="F6678" t="s">
        <v>466</v>
      </c>
      <c r="R6678">
        <v>0</v>
      </c>
      <c r="S6678">
        <v>0</v>
      </c>
      <c r="T6678">
        <v>500000000</v>
      </c>
      <c r="X6678">
        <v>0</v>
      </c>
      <c r="Y6678">
        <v>500000000</v>
      </c>
      <c r="AA6678" t="s">
        <v>2027</v>
      </c>
    </row>
    <row r="6679" spans="1:27" ht="15" customHeight="1">
      <c r="A6679" s="962" t="s">
        <v>263</v>
      </c>
      <c r="B6679" t="s">
        <v>288</v>
      </c>
      <c r="C6679" t="s">
        <v>13</v>
      </c>
      <c r="D6679" t="s">
        <v>11</v>
      </c>
      <c r="E6679" t="s">
        <v>610</v>
      </c>
      <c r="F6679" t="s">
        <v>466</v>
      </c>
      <c r="R6679">
        <v>0</v>
      </c>
      <c r="S6679">
        <v>0</v>
      </c>
      <c r="T6679">
        <v>500000000</v>
      </c>
      <c r="X6679">
        <v>0</v>
      </c>
      <c r="Y6679">
        <v>500000000</v>
      </c>
      <c r="AA6679" t="s">
        <v>2027</v>
      </c>
    </row>
    <row r="6680" spans="1:27" ht="15" customHeight="1">
      <c r="A6680" s="962" t="s">
        <v>263</v>
      </c>
      <c r="B6680" t="s">
        <v>287</v>
      </c>
      <c r="C6680" t="s">
        <v>13</v>
      </c>
      <c r="D6680" t="s">
        <v>11</v>
      </c>
      <c r="E6680" t="s">
        <v>610</v>
      </c>
      <c r="F6680" t="s">
        <v>466</v>
      </c>
      <c r="R6680">
        <v>0</v>
      </c>
      <c r="S6680">
        <v>0</v>
      </c>
      <c r="T6680">
        <v>500000000</v>
      </c>
      <c r="X6680">
        <v>0</v>
      </c>
      <c r="Y6680">
        <v>500000000</v>
      </c>
      <c r="AA6680" t="s">
        <v>2027</v>
      </c>
    </row>
    <row r="6681" spans="1:27" ht="15" customHeight="1">
      <c r="A6681" s="962" t="s">
        <v>263</v>
      </c>
      <c r="B6681" t="s">
        <v>321</v>
      </c>
      <c r="C6681" t="s">
        <v>13</v>
      </c>
      <c r="D6681" t="s">
        <v>11</v>
      </c>
      <c r="E6681" t="s">
        <v>610</v>
      </c>
      <c r="F6681" t="s">
        <v>466</v>
      </c>
      <c r="R6681">
        <v>0</v>
      </c>
      <c r="S6681">
        <v>0</v>
      </c>
      <c r="T6681">
        <v>500000000</v>
      </c>
      <c r="X6681">
        <v>0</v>
      </c>
      <c r="Y6681">
        <v>500000000</v>
      </c>
      <c r="AA6681" t="s">
        <v>2027</v>
      </c>
    </row>
    <row r="6682" spans="1:27" ht="15" customHeight="1">
      <c r="A6682" s="962" t="s">
        <v>263</v>
      </c>
      <c r="B6682" t="s">
        <v>294</v>
      </c>
      <c r="C6682" t="s">
        <v>13</v>
      </c>
      <c r="D6682" t="s">
        <v>11</v>
      </c>
      <c r="E6682" t="s">
        <v>610</v>
      </c>
      <c r="F6682" t="s">
        <v>466</v>
      </c>
      <c r="R6682">
        <v>0</v>
      </c>
      <c r="S6682">
        <v>0</v>
      </c>
      <c r="T6682">
        <v>500000000</v>
      </c>
      <c r="X6682">
        <v>0</v>
      </c>
      <c r="Y6682">
        <v>500000000</v>
      </c>
      <c r="AA6682" t="s">
        <v>2027</v>
      </c>
    </row>
    <row r="6683" spans="1:27" ht="15" customHeight="1">
      <c r="A6683" s="962" t="s">
        <v>263</v>
      </c>
      <c r="B6683" t="s">
        <v>293</v>
      </c>
      <c r="C6683" t="s">
        <v>13</v>
      </c>
      <c r="D6683" t="s">
        <v>11</v>
      </c>
      <c r="E6683" t="s">
        <v>610</v>
      </c>
      <c r="F6683" t="s">
        <v>466</v>
      </c>
      <c r="R6683">
        <v>0</v>
      </c>
      <c r="S6683">
        <v>0</v>
      </c>
      <c r="T6683">
        <v>500000000</v>
      </c>
      <c r="X6683">
        <v>0</v>
      </c>
      <c r="Y6683">
        <v>500000000</v>
      </c>
      <c r="AA6683" t="s">
        <v>2027</v>
      </c>
    </row>
    <row r="6684" spans="1:27" ht="15" customHeight="1">
      <c r="A6684" s="962" t="s">
        <v>263</v>
      </c>
      <c r="B6684" t="s">
        <v>324</v>
      </c>
      <c r="C6684" t="s">
        <v>13</v>
      </c>
      <c r="D6684" t="s">
        <v>11</v>
      </c>
      <c r="E6684" t="s">
        <v>610</v>
      </c>
      <c r="F6684" t="s">
        <v>466</v>
      </c>
      <c r="R6684">
        <v>0</v>
      </c>
      <c r="S6684">
        <v>0</v>
      </c>
      <c r="T6684">
        <v>500000000</v>
      </c>
      <c r="X6684">
        <v>0</v>
      </c>
      <c r="Y6684">
        <v>500000000</v>
      </c>
      <c r="AA6684" t="s">
        <v>2027</v>
      </c>
    </row>
    <row r="6685" spans="1:27" ht="15" customHeight="1">
      <c r="A6685" s="962" t="s">
        <v>264</v>
      </c>
      <c r="B6685" t="s">
        <v>294</v>
      </c>
      <c r="C6685" t="s">
        <v>13</v>
      </c>
      <c r="D6685" t="s">
        <v>11</v>
      </c>
      <c r="E6685" t="s">
        <v>610</v>
      </c>
      <c r="F6685" t="s">
        <v>466</v>
      </c>
      <c r="R6685">
        <v>17.3</v>
      </c>
      <c r="S6685">
        <v>0</v>
      </c>
      <c r="T6685">
        <v>36</v>
      </c>
      <c r="X6685">
        <v>0</v>
      </c>
      <c r="Y6685">
        <v>500000000</v>
      </c>
      <c r="AA6685" t="s">
        <v>2029</v>
      </c>
    </row>
    <row r="6686" spans="1:27" ht="15" customHeight="1">
      <c r="A6686" s="962" t="s">
        <v>264</v>
      </c>
      <c r="B6686" t="s">
        <v>292</v>
      </c>
      <c r="C6686" t="s">
        <v>13</v>
      </c>
      <c r="D6686" t="s">
        <v>11</v>
      </c>
      <c r="E6686" t="s">
        <v>610</v>
      </c>
      <c r="F6686" t="s">
        <v>466</v>
      </c>
      <c r="R6686">
        <v>34.700000000000003</v>
      </c>
      <c r="S6686">
        <v>0</v>
      </c>
      <c r="T6686">
        <v>36</v>
      </c>
      <c r="X6686">
        <v>0</v>
      </c>
      <c r="Y6686">
        <v>500000000</v>
      </c>
      <c r="AA6686" t="s">
        <v>2029</v>
      </c>
    </row>
    <row r="6687" spans="1:27" ht="15" customHeight="1">
      <c r="A6687" s="962" t="s">
        <v>264</v>
      </c>
      <c r="B6687" t="s">
        <v>291</v>
      </c>
      <c r="C6687" t="s">
        <v>13</v>
      </c>
      <c r="D6687" t="s">
        <v>11</v>
      </c>
      <c r="E6687" t="s">
        <v>610</v>
      </c>
      <c r="F6687" t="s">
        <v>466</v>
      </c>
      <c r="R6687">
        <v>52</v>
      </c>
      <c r="X6687">
        <v>0</v>
      </c>
      <c r="Y6687">
        <v>500000000</v>
      </c>
      <c r="AA6687" t="s">
        <v>2025</v>
      </c>
    </row>
    <row r="6688" spans="1:27" ht="15" customHeight="1">
      <c r="A6688" s="962" t="s">
        <v>264</v>
      </c>
      <c r="B6688" t="s">
        <v>293</v>
      </c>
      <c r="C6688" t="s">
        <v>13</v>
      </c>
      <c r="D6688" t="s">
        <v>11</v>
      </c>
      <c r="E6688" t="s">
        <v>610</v>
      </c>
      <c r="F6688" t="s">
        <v>466</v>
      </c>
      <c r="R6688">
        <v>17.3</v>
      </c>
      <c r="S6688">
        <v>0</v>
      </c>
      <c r="T6688">
        <v>36</v>
      </c>
      <c r="X6688">
        <v>0</v>
      </c>
      <c r="Y6688">
        <v>500000000</v>
      </c>
      <c r="AA6688" t="s">
        <v>2029</v>
      </c>
    </row>
    <row r="6689" spans="1:27" ht="15" customHeight="1">
      <c r="A6689" s="962" t="s">
        <v>264</v>
      </c>
      <c r="B6689" t="s">
        <v>289</v>
      </c>
      <c r="C6689" t="s">
        <v>13</v>
      </c>
      <c r="D6689" t="s">
        <v>11</v>
      </c>
      <c r="E6689" t="s">
        <v>610</v>
      </c>
      <c r="F6689" t="s">
        <v>466</v>
      </c>
      <c r="R6689">
        <v>59</v>
      </c>
      <c r="X6689">
        <v>0</v>
      </c>
      <c r="Y6689">
        <v>500000000</v>
      </c>
      <c r="AA6689" t="s">
        <v>2025</v>
      </c>
    </row>
    <row r="6690" spans="1:27" ht="15" customHeight="1">
      <c r="A6690" s="962" t="s">
        <v>264</v>
      </c>
      <c r="B6690" t="s">
        <v>288</v>
      </c>
      <c r="C6690" t="s">
        <v>13</v>
      </c>
      <c r="D6690" t="s">
        <v>11</v>
      </c>
      <c r="E6690" t="s">
        <v>610</v>
      </c>
      <c r="F6690" t="s">
        <v>466</v>
      </c>
      <c r="R6690">
        <v>59</v>
      </c>
      <c r="X6690">
        <v>0</v>
      </c>
      <c r="Y6690">
        <v>500000000</v>
      </c>
      <c r="AA6690" t="s">
        <v>2025</v>
      </c>
    </row>
    <row r="6691" spans="1:27" ht="15" customHeight="1">
      <c r="A6691" s="962" t="s">
        <v>264</v>
      </c>
      <c r="B6691" t="s">
        <v>287</v>
      </c>
      <c r="C6691" t="s">
        <v>13</v>
      </c>
      <c r="D6691" t="s">
        <v>11</v>
      </c>
      <c r="E6691" t="s">
        <v>610</v>
      </c>
      <c r="F6691" t="s">
        <v>466</v>
      </c>
      <c r="R6691">
        <v>59</v>
      </c>
      <c r="X6691">
        <v>0</v>
      </c>
      <c r="Y6691">
        <v>500000000</v>
      </c>
      <c r="AA6691" t="s">
        <v>2025</v>
      </c>
    </row>
    <row r="6692" spans="1:27" ht="15" customHeight="1">
      <c r="A6692" s="962" t="s">
        <v>264</v>
      </c>
      <c r="B6692" t="s">
        <v>295</v>
      </c>
      <c r="C6692" t="s">
        <v>13</v>
      </c>
      <c r="D6692" t="s">
        <v>11</v>
      </c>
      <c r="E6692" t="s">
        <v>610</v>
      </c>
      <c r="F6692" t="s">
        <v>466</v>
      </c>
      <c r="R6692">
        <v>7</v>
      </c>
      <c r="X6692">
        <v>0</v>
      </c>
      <c r="Y6692">
        <v>500000000</v>
      </c>
      <c r="AA6692" t="s">
        <v>2025</v>
      </c>
    </row>
    <row r="6693" spans="1:27" ht="15" customHeight="1">
      <c r="A6693" s="962" t="s">
        <v>264</v>
      </c>
      <c r="B6693" t="s">
        <v>296</v>
      </c>
      <c r="C6693" t="s">
        <v>13</v>
      </c>
      <c r="D6693" t="s">
        <v>11</v>
      </c>
      <c r="E6693" t="s">
        <v>610</v>
      </c>
      <c r="F6693" t="s">
        <v>466</v>
      </c>
      <c r="R6693">
        <v>0</v>
      </c>
      <c r="X6693">
        <v>0</v>
      </c>
      <c r="Y6693">
        <v>500000000</v>
      </c>
      <c r="AA6693" t="s">
        <v>2025</v>
      </c>
    </row>
    <row r="6694" spans="1:27" ht="15" customHeight="1">
      <c r="A6694" s="962" t="s">
        <v>265</v>
      </c>
      <c r="B6694" t="s">
        <v>294</v>
      </c>
      <c r="C6694" t="s">
        <v>13</v>
      </c>
      <c r="D6694" t="s">
        <v>11</v>
      </c>
      <c r="E6694" t="s">
        <v>610</v>
      </c>
      <c r="F6694" t="s">
        <v>466</v>
      </c>
      <c r="R6694">
        <v>5.33</v>
      </c>
      <c r="S6694">
        <v>0</v>
      </c>
      <c r="T6694">
        <v>16</v>
      </c>
      <c r="X6694">
        <v>0</v>
      </c>
      <c r="Y6694">
        <v>500000000</v>
      </c>
      <c r="AA6694" t="s">
        <v>2029</v>
      </c>
    </row>
    <row r="6695" spans="1:27" ht="15" customHeight="1">
      <c r="A6695" s="962" t="s">
        <v>265</v>
      </c>
      <c r="B6695" t="s">
        <v>292</v>
      </c>
      <c r="C6695" t="s">
        <v>13</v>
      </c>
      <c r="D6695" t="s">
        <v>11</v>
      </c>
      <c r="E6695" t="s">
        <v>610</v>
      </c>
      <c r="F6695" t="s">
        <v>466</v>
      </c>
      <c r="R6695">
        <v>10.7</v>
      </c>
      <c r="S6695">
        <v>0</v>
      </c>
      <c r="T6695">
        <v>16</v>
      </c>
      <c r="X6695">
        <v>0</v>
      </c>
      <c r="Y6695">
        <v>500000000</v>
      </c>
      <c r="AA6695" t="s">
        <v>2029</v>
      </c>
    </row>
    <row r="6696" spans="1:27" ht="15" customHeight="1">
      <c r="A6696" s="962" t="s">
        <v>265</v>
      </c>
      <c r="B6696" t="s">
        <v>291</v>
      </c>
      <c r="C6696" t="s">
        <v>13</v>
      </c>
      <c r="D6696" t="s">
        <v>11</v>
      </c>
      <c r="E6696" t="s">
        <v>610</v>
      </c>
      <c r="F6696" t="s">
        <v>466</v>
      </c>
      <c r="G6696" t="s">
        <v>690</v>
      </c>
      <c r="I6696" t="s">
        <v>691</v>
      </c>
      <c r="J6696" t="s">
        <v>692</v>
      </c>
      <c r="K6696" t="s">
        <v>333</v>
      </c>
      <c r="L6696" t="s">
        <v>693</v>
      </c>
      <c r="M6696" t="s">
        <v>71</v>
      </c>
      <c r="O6696" t="s">
        <v>361</v>
      </c>
      <c r="P6696" t="s">
        <v>336</v>
      </c>
      <c r="Q6696" t="s">
        <v>337</v>
      </c>
      <c r="R6696">
        <v>16</v>
      </c>
      <c r="U6696">
        <v>16</v>
      </c>
      <c r="V6696">
        <v>0.8</v>
      </c>
      <c r="W6696">
        <v>0.1</v>
      </c>
      <c r="X6696">
        <v>0</v>
      </c>
      <c r="Y6696">
        <v>500000000</v>
      </c>
      <c r="Z6696">
        <v>0</v>
      </c>
      <c r="AA6696" t="s">
        <v>2028</v>
      </c>
    </row>
    <row r="6697" spans="1:27" ht="15" customHeight="1">
      <c r="A6697" s="962" t="s">
        <v>265</v>
      </c>
      <c r="B6697" t="s">
        <v>293</v>
      </c>
      <c r="C6697" t="s">
        <v>13</v>
      </c>
      <c r="D6697" t="s">
        <v>11</v>
      </c>
      <c r="E6697" t="s">
        <v>610</v>
      </c>
      <c r="F6697" t="s">
        <v>466</v>
      </c>
      <c r="R6697">
        <v>5.33</v>
      </c>
      <c r="S6697">
        <v>0</v>
      </c>
      <c r="T6697">
        <v>16</v>
      </c>
      <c r="X6697">
        <v>0</v>
      </c>
      <c r="Y6697">
        <v>500000000</v>
      </c>
      <c r="AA6697" t="s">
        <v>2029</v>
      </c>
    </row>
    <row r="6698" spans="1:27" ht="15" customHeight="1">
      <c r="A6698" s="962" t="s">
        <v>265</v>
      </c>
      <c r="B6698" t="s">
        <v>289</v>
      </c>
      <c r="C6698" t="s">
        <v>13</v>
      </c>
      <c r="D6698" t="s">
        <v>11</v>
      </c>
      <c r="E6698" t="s">
        <v>610</v>
      </c>
      <c r="F6698" t="s">
        <v>466</v>
      </c>
      <c r="H6698" t="s">
        <v>697</v>
      </c>
      <c r="I6698" t="s">
        <v>691</v>
      </c>
      <c r="J6698" t="s">
        <v>698</v>
      </c>
      <c r="K6698" t="s">
        <v>333</v>
      </c>
      <c r="L6698" t="s">
        <v>699</v>
      </c>
      <c r="M6698" t="s">
        <v>71</v>
      </c>
      <c r="O6698" t="s">
        <v>361</v>
      </c>
      <c r="P6698" t="s">
        <v>336</v>
      </c>
      <c r="Q6698" t="s">
        <v>337</v>
      </c>
      <c r="R6698">
        <v>19</v>
      </c>
      <c r="X6698">
        <v>0</v>
      </c>
      <c r="Y6698">
        <v>500000000</v>
      </c>
      <c r="AA6698" t="s">
        <v>2025</v>
      </c>
    </row>
    <row r="6699" spans="1:27" ht="15" customHeight="1">
      <c r="A6699" s="962" t="s">
        <v>265</v>
      </c>
      <c r="B6699" t="s">
        <v>288</v>
      </c>
      <c r="C6699" t="s">
        <v>13</v>
      </c>
      <c r="D6699" t="s">
        <v>11</v>
      </c>
      <c r="E6699" t="s">
        <v>610</v>
      </c>
      <c r="F6699" t="s">
        <v>466</v>
      </c>
      <c r="R6699">
        <v>19</v>
      </c>
      <c r="X6699">
        <v>0</v>
      </c>
      <c r="Y6699">
        <v>500000000</v>
      </c>
      <c r="AA6699" t="s">
        <v>2025</v>
      </c>
    </row>
    <row r="6700" spans="1:27" ht="15" customHeight="1">
      <c r="A6700" s="962" t="s">
        <v>265</v>
      </c>
      <c r="B6700" t="s">
        <v>287</v>
      </c>
      <c r="C6700" t="s">
        <v>13</v>
      </c>
      <c r="D6700" t="s">
        <v>11</v>
      </c>
      <c r="E6700" t="s">
        <v>610</v>
      </c>
      <c r="F6700" t="s">
        <v>466</v>
      </c>
      <c r="R6700">
        <v>19</v>
      </c>
      <c r="X6700">
        <v>0</v>
      </c>
      <c r="Y6700">
        <v>500000000</v>
      </c>
      <c r="AA6700" t="s">
        <v>2025</v>
      </c>
    </row>
    <row r="6701" spans="1:27" ht="15" customHeight="1">
      <c r="A6701" s="962" t="s">
        <v>265</v>
      </c>
      <c r="B6701" t="s">
        <v>295</v>
      </c>
      <c r="C6701" t="s">
        <v>13</v>
      </c>
      <c r="D6701" t="s">
        <v>11</v>
      </c>
      <c r="E6701" t="s">
        <v>610</v>
      </c>
      <c r="F6701" t="s">
        <v>466</v>
      </c>
      <c r="G6701" t="s">
        <v>694</v>
      </c>
      <c r="I6701" t="s">
        <v>691</v>
      </c>
      <c r="J6701" t="s">
        <v>695</v>
      </c>
      <c r="K6701" t="s">
        <v>333</v>
      </c>
      <c r="L6701" t="s">
        <v>696</v>
      </c>
      <c r="M6701" t="s">
        <v>71</v>
      </c>
      <c r="O6701" t="s">
        <v>361</v>
      </c>
      <c r="P6701" t="s">
        <v>336</v>
      </c>
      <c r="Q6701" t="s">
        <v>337</v>
      </c>
      <c r="R6701">
        <v>3</v>
      </c>
      <c r="U6701">
        <v>3</v>
      </c>
      <c r="V6701">
        <v>0.15</v>
      </c>
      <c r="W6701">
        <v>0.1</v>
      </c>
      <c r="X6701">
        <v>0</v>
      </c>
      <c r="Y6701">
        <v>500000000</v>
      </c>
      <c r="Z6701">
        <v>0</v>
      </c>
      <c r="AA6701" t="s">
        <v>2028</v>
      </c>
    </row>
    <row r="6702" spans="1:27" ht="15" customHeight="1">
      <c r="A6702" s="962" t="s">
        <v>265</v>
      </c>
      <c r="B6702" t="s">
        <v>296</v>
      </c>
      <c r="C6702" t="s">
        <v>13</v>
      </c>
      <c r="D6702" t="s">
        <v>11</v>
      </c>
      <c r="E6702" t="s">
        <v>610</v>
      </c>
      <c r="F6702" t="s">
        <v>466</v>
      </c>
      <c r="G6702" t="s">
        <v>697</v>
      </c>
      <c r="I6702" t="s">
        <v>691</v>
      </c>
      <c r="J6702" t="s">
        <v>698</v>
      </c>
      <c r="K6702" t="s">
        <v>333</v>
      </c>
      <c r="L6702" t="s">
        <v>699</v>
      </c>
      <c r="M6702" t="s">
        <v>71</v>
      </c>
      <c r="O6702" t="s">
        <v>361</v>
      </c>
      <c r="P6702" t="s">
        <v>336</v>
      </c>
      <c r="Q6702" t="s">
        <v>337</v>
      </c>
      <c r="R6702">
        <v>0</v>
      </c>
      <c r="U6702">
        <v>0</v>
      </c>
      <c r="V6702">
        <v>0</v>
      </c>
      <c r="X6702">
        <v>0</v>
      </c>
      <c r="Y6702">
        <v>500000000</v>
      </c>
      <c r="Z6702">
        <v>0</v>
      </c>
      <c r="AA6702" t="s">
        <v>2028</v>
      </c>
    </row>
    <row r="6703" spans="1:27" ht="15" customHeight="1">
      <c r="A6703" s="962" t="s">
        <v>266</v>
      </c>
      <c r="B6703" t="s">
        <v>294</v>
      </c>
      <c r="C6703" t="s">
        <v>13</v>
      </c>
      <c r="D6703" t="s">
        <v>11</v>
      </c>
      <c r="E6703" t="s">
        <v>610</v>
      </c>
      <c r="F6703" t="s">
        <v>466</v>
      </c>
      <c r="R6703">
        <v>12</v>
      </c>
      <c r="S6703">
        <v>0</v>
      </c>
      <c r="T6703">
        <v>36</v>
      </c>
      <c r="X6703">
        <v>0</v>
      </c>
      <c r="Y6703">
        <v>500000000</v>
      </c>
      <c r="AA6703" t="s">
        <v>2029</v>
      </c>
    </row>
    <row r="6704" spans="1:27" ht="15" customHeight="1">
      <c r="A6704" s="962" t="s">
        <v>266</v>
      </c>
      <c r="B6704" t="s">
        <v>292</v>
      </c>
      <c r="C6704" t="s">
        <v>13</v>
      </c>
      <c r="D6704" t="s">
        <v>11</v>
      </c>
      <c r="E6704" t="s">
        <v>610</v>
      </c>
      <c r="F6704" t="s">
        <v>466</v>
      </c>
      <c r="R6704">
        <v>24</v>
      </c>
      <c r="S6704">
        <v>0</v>
      </c>
      <c r="T6704">
        <v>36</v>
      </c>
      <c r="X6704">
        <v>0</v>
      </c>
      <c r="Y6704">
        <v>500000000</v>
      </c>
      <c r="AA6704" t="s">
        <v>2029</v>
      </c>
    </row>
    <row r="6705" spans="1:27" ht="15" customHeight="1">
      <c r="A6705" s="962" t="s">
        <v>266</v>
      </c>
      <c r="B6705" t="s">
        <v>291</v>
      </c>
      <c r="C6705" t="s">
        <v>13</v>
      </c>
      <c r="D6705" t="s">
        <v>11</v>
      </c>
      <c r="E6705" t="s">
        <v>610</v>
      </c>
      <c r="F6705" t="s">
        <v>466</v>
      </c>
      <c r="G6705" t="s">
        <v>700</v>
      </c>
      <c r="I6705" t="s">
        <v>691</v>
      </c>
      <c r="J6705" t="s">
        <v>692</v>
      </c>
      <c r="K6705" t="s">
        <v>333</v>
      </c>
      <c r="L6705" t="s">
        <v>701</v>
      </c>
      <c r="M6705" t="s">
        <v>71</v>
      </c>
      <c r="O6705" t="s">
        <v>361</v>
      </c>
      <c r="P6705" t="s">
        <v>336</v>
      </c>
      <c r="Q6705" t="s">
        <v>337</v>
      </c>
      <c r="R6705">
        <v>36</v>
      </c>
      <c r="U6705">
        <v>36</v>
      </c>
      <c r="V6705">
        <v>1.8</v>
      </c>
      <c r="W6705">
        <v>0.1</v>
      </c>
      <c r="X6705">
        <v>0</v>
      </c>
      <c r="Y6705">
        <v>500000000</v>
      </c>
      <c r="Z6705">
        <v>0</v>
      </c>
      <c r="AA6705" t="s">
        <v>2028</v>
      </c>
    </row>
    <row r="6706" spans="1:27" ht="15" customHeight="1">
      <c r="A6706" s="962" t="s">
        <v>266</v>
      </c>
      <c r="B6706" t="s">
        <v>293</v>
      </c>
      <c r="C6706" t="s">
        <v>13</v>
      </c>
      <c r="D6706" t="s">
        <v>11</v>
      </c>
      <c r="E6706" t="s">
        <v>610</v>
      </c>
      <c r="F6706" t="s">
        <v>466</v>
      </c>
      <c r="R6706">
        <v>12</v>
      </c>
      <c r="S6706">
        <v>0</v>
      </c>
      <c r="T6706">
        <v>36</v>
      </c>
      <c r="X6706">
        <v>0</v>
      </c>
      <c r="Y6706">
        <v>500000000</v>
      </c>
      <c r="AA6706" t="s">
        <v>2029</v>
      </c>
    </row>
    <row r="6707" spans="1:27" ht="15" customHeight="1">
      <c r="A6707" s="962" t="s">
        <v>266</v>
      </c>
      <c r="B6707" t="s">
        <v>289</v>
      </c>
      <c r="C6707" t="s">
        <v>13</v>
      </c>
      <c r="D6707" t="s">
        <v>11</v>
      </c>
      <c r="E6707" t="s">
        <v>610</v>
      </c>
      <c r="F6707" t="s">
        <v>466</v>
      </c>
      <c r="H6707" t="s">
        <v>704</v>
      </c>
      <c r="I6707" t="s">
        <v>691</v>
      </c>
      <c r="J6707" t="s">
        <v>698</v>
      </c>
      <c r="K6707" t="s">
        <v>333</v>
      </c>
      <c r="L6707" t="s">
        <v>705</v>
      </c>
      <c r="M6707" t="s">
        <v>71</v>
      </c>
      <c r="O6707" t="s">
        <v>361</v>
      </c>
      <c r="P6707" t="s">
        <v>336</v>
      </c>
      <c r="Q6707" t="s">
        <v>337</v>
      </c>
      <c r="R6707">
        <v>40</v>
      </c>
      <c r="X6707">
        <v>0</v>
      </c>
      <c r="Y6707">
        <v>500000000</v>
      </c>
      <c r="AA6707" t="s">
        <v>2025</v>
      </c>
    </row>
    <row r="6708" spans="1:27" ht="15" customHeight="1">
      <c r="A6708" s="962" t="s">
        <v>266</v>
      </c>
      <c r="B6708" t="s">
        <v>288</v>
      </c>
      <c r="C6708" t="s">
        <v>13</v>
      </c>
      <c r="D6708" t="s">
        <v>11</v>
      </c>
      <c r="E6708" t="s">
        <v>610</v>
      </c>
      <c r="F6708" t="s">
        <v>466</v>
      </c>
      <c r="R6708">
        <v>40</v>
      </c>
      <c r="X6708">
        <v>0</v>
      </c>
      <c r="Y6708">
        <v>500000000</v>
      </c>
      <c r="AA6708" t="s">
        <v>2025</v>
      </c>
    </row>
    <row r="6709" spans="1:27" ht="15" customHeight="1">
      <c r="A6709" s="962" t="s">
        <v>266</v>
      </c>
      <c r="B6709" t="s">
        <v>287</v>
      </c>
      <c r="C6709" t="s">
        <v>13</v>
      </c>
      <c r="D6709" t="s">
        <v>11</v>
      </c>
      <c r="E6709" t="s">
        <v>610</v>
      </c>
      <c r="F6709" t="s">
        <v>466</v>
      </c>
      <c r="R6709">
        <v>40</v>
      </c>
      <c r="X6709">
        <v>0</v>
      </c>
      <c r="Y6709">
        <v>500000000</v>
      </c>
      <c r="AA6709" t="s">
        <v>2025</v>
      </c>
    </row>
    <row r="6710" spans="1:27" ht="15" customHeight="1">
      <c r="A6710" s="962" t="s">
        <v>266</v>
      </c>
      <c r="B6710" t="s">
        <v>295</v>
      </c>
      <c r="C6710" t="s">
        <v>13</v>
      </c>
      <c r="D6710" t="s">
        <v>11</v>
      </c>
      <c r="E6710" t="s">
        <v>610</v>
      </c>
      <c r="F6710" t="s">
        <v>466</v>
      </c>
      <c r="G6710" t="s">
        <v>702</v>
      </c>
      <c r="I6710" t="s">
        <v>691</v>
      </c>
      <c r="J6710" t="s">
        <v>695</v>
      </c>
      <c r="K6710" t="s">
        <v>333</v>
      </c>
      <c r="L6710" t="s">
        <v>703</v>
      </c>
      <c r="M6710" t="s">
        <v>71</v>
      </c>
      <c r="O6710" t="s">
        <v>361</v>
      </c>
      <c r="P6710" t="s">
        <v>336</v>
      </c>
      <c r="Q6710" t="s">
        <v>337</v>
      </c>
      <c r="R6710">
        <v>4</v>
      </c>
      <c r="U6710">
        <v>4</v>
      </c>
      <c r="V6710">
        <v>0.2</v>
      </c>
      <c r="W6710">
        <v>0.1</v>
      </c>
      <c r="X6710">
        <v>0</v>
      </c>
      <c r="Y6710">
        <v>500000000</v>
      </c>
      <c r="Z6710">
        <v>0</v>
      </c>
      <c r="AA6710" t="s">
        <v>2028</v>
      </c>
    </row>
    <row r="6711" spans="1:27" ht="15" customHeight="1">
      <c r="A6711" s="962" t="s">
        <v>266</v>
      </c>
      <c r="B6711" t="s">
        <v>296</v>
      </c>
      <c r="C6711" t="s">
        <v>13</v>
      </c>
      <c r="D6711" t="s">
        <v>11</v>
      </c>
      <c r="E6711" t="s">
        <v>610</v>
      </c>
      <c r="F6711" t="s">
        <v>466</v>
      </c>
      <c r="G6711" t="s">
        <v>704</v>
      </c>
      <c r="I6711" t="s">
        <v>691</v>
      </c>
      <c r="J6711" t="s">
        <v>698</v>
      </c>
      <c r="K6711" t="s">
        <v>333</v>
      </c>
      <c r="L6711" t="s">
        <v>705</v>
      </c>
      <c r="M6711" t="s">
        <v>71</v>
      </c>
      <c r="O6711" t="s">
        <v>361</v>
      </c>
      <c r="P6711" t="s">
        <v>336</v>
      </c>
      <c r="Q6711" t="s">
        <v>337</v>
      </c>
      <c r="R6711">
        <v>0</v>
      </c>
      <c r="U6711">
        <v>0</v>
      </c>
      <c r="V6711">
        <v>0</v>
      </c>
      <c r="X6711">
        <v>0</v>
      </c>
      <c r="Y6711">
        <v>500000000</v>
      </c>
      <c r="Z6711">
        <v>0</v>
      </c>
      <c r="AA6711" t="s">
        <v>2028</v>
      </c>
    </row>
    <row r="6712" spans="1:27" ht="15" customHeight="1">
      <c r="A6712" s="962" t="s">
        <v>267</v>
      </c>
      <c r="B6712" t="s">
        <v>296</v>
      </c>
      <c r="C6712" t="s">
        <v>13</v>
      </c>
      <c r="D6712" t="s">
        <v>11</v>
      </c>
      <c r="E6712" t="s">
        <v>610</v>
      </c>
      <c r="F6712" t="s">
        <v>466</v>
      </c>
      <c r="R6712">
        <v>0</v>
      </c>
      <c r="S6712">
        <v>0</v>
      </c>
      <c r="T6712">
        <v>0</v>
      </c>
      <c r="X6712">
        <v>0</v>
      </c>
      <c r="Y6712">
        <v>500000000</v>
      </c>
      <c r="AA6712" t="s">
        <v>2029</v>
      </c>
    </row>
    <row r="6713" spans="1:27" ht="15" customHeight="1">
      <c r="A6713" s="962" t="s">
        <v>267</v>
      </c>
      <c r="B6713" t="s">
        <v>289</v>
      </c>
      <c r="C6713" t="s">
        <v>13</v>
      </c>
      <c r="D6713" t="s">
        <v>11</v>
      </c>
      <c r="E6713" t="s">
        <v>610</v>
      </c>
      <c r="F6713" t="s">
        <v>466</v>
      </c>
      <c r="R6713">
        <v>0</v>
      </c>
      <c r="S6713">
        <v>0</v>
      </c>
      <c r="T6713">
        <v>0</v>
      </c>
      <c r="X6713">
        <v>0</v>
      </c>
      <c r="Y6713">
        <v>500000000</v>
      </c>
      <c r="AA6713" t="s">
        <v>2029</v>
      </c>
    </row>
    <row r="6714" spans="1:27" ht="15" customHeight="1">
      <c r="A6714" s="962" t="s">
        <v>267</v>
      </c>
      <c r="B6714" t="s">
        <v>288</v>
      </c>
      <c r="C6714" t="s">
        <v>13</v>
      </c>
      <c r="D6714" t="s">
        <v>11</v>
      </c>
      <c r="E6714" t="s">
        <v>610</v>
      </c>
      <c r="F6714" t="s">
        <v>466</v>
      </c>
      <c r="R6714">
        <v>0</v>
      </c>
      <c r="S6714">
        <v>0</v>
      </c>
      <c r="T6714">
        <v>0</v>
      </c>
      <c r="X6714">
        <v>0</v>
      </c>
      <c r="Y6714">
        <v>500000000</v>
      </c>
      <c r="AA6714" t="s">
        <v>2029</v>
      </c>
    </row>
    <row r="6715" spans="1:27" ht="15" customHeight="1">
      <c r="A6715" s="962" t="s">
        <v>267</v>
      </c>
      <c r="B6715" t="s">
        <v>287</v>
      </c>
      <c r="C6715" t="s">
        <v>13</v>
      </c>
      <c r="D6715" t="s">
        <v>11</v>
      </c>
      <c r="E6715" t="s">
        <v>610</v>
      </c>
      <c r="F6715" t="s">
        <v>466</v>
      </c>
      <c r="R6715">
        <v>0</v>
      </c>
      <c r="S6715">
        <v>0</v>
      </c>
      <c r="T6715">
        <v>0</v>
      </c>
      <c r="X6715">
        <v>0</v>
      </c>
      <c r="Y6715">
        <v>500000000</v>
      </c>
      <c r="AA6715" t="s">
        <v>2029</v>
      </c>
    </row>
    <row r="6716" spans="1:27" ht="15" customHeight="1">
      <c r="A6716" s="962" t="s">
        <v>268</v>
      </c>
      <c r="B6716" t="s">
        <v>296</v>
      </c>
      <c r="C6716" t="s">
        <v>13</v>
      </c>
      <c r="D6716" t="s">
        <v>11</v>
      </c>
      <c r="E6716" t="s">
        <v>610</v>
      </c>
      <c r="F6716" t="s">
        <v>466</v>
      </c>
      <c r="R6716">
        <v>0</v>
      </c>
      <c r="S6716">
        <v>0</v>
      </c>
      <c r="T6716">
        <v>0</v>
      </c>
      <c r="X6716">
        <v>0</v>
      </c>
      <c r="Y6716">
        <v>500000000</v>
      </c>
      <c r="AA6716" t="s">
        <v>2029</v>
      </c>
    </row>
    <row r="6717" spans="1:27" ht="15" customHeight="1">
      <c r="A6717" s="962" t="s">
        <v>268</v>
      </c>
      <c r="B6717" t="s">
        <v>289</v>
      </c>
      <c r="C6717" t="s">
        <v>13</v>
      </c>
      <c r="D6717" t="s">
        <v>11</v>
      </c>
      <c r="E6717" t="s">
        <v>610</v>
      </c>
      <c r="F6717" t="s">
        <v>466</v>
      </c>
      <c r="R6717">
        <v>0</v>
      </c>
      <c r="S6717">
        <v>0</v>
      </c>
      <c r="T6717">
        <v>0</v>
      </c>
      <c r="X6717">
        <v>0</v>
      </c>
      <c r="Y6717">
        <v>500000000</v>
      </c>
      <c r="AA6717" t="s">
        <v>2029</v>
      </c>
    </row>
    <row r="6718" spans="1:27" ht="15" customHeight="1">
      <c r="A6718" s="962" t="s">
        <v>268</v>
      </c>
      <c r="B6718" t="s">
        <v>288</v>
      </c>
      <c r="C6718" t="s">
        <v>13</v>
      </c>
      <c r="D6718" t="s">
        <v>11</v>
      </c>
      <c r="E6718" t="s">
        <v>610</v>
      </c>
      <c r="F6718" t="s">
        <v>466</v>
      </c>
      <c r="R6718">
        <v>0</v>
      </c>
      <c r="S6718">
        <v>0</v>
      </c>
      <c r="T6718">
        <v>0</v>
      </c>
      <c r="X6718">
        <v>0</v>
      </c>
      <c r="Y6718">
        <v>500000000</v>
      </c>
      <c r="AA6718" t="s">
        <v>2029</v>
      </c>
    </row>
    <row r="6719" spans="1:27" ht="15" customHeight="1">
      <c r="A6719" s="962" t="s">
        <v>268</v>
      </c>
      <c r="B6719" t="s">
        <v>287</v>
      </c>
      <c r="C6719" t="s">
        <v>13</v>
      </c>
      <c r="D6719" t="s">
        <v>11</v>
      </c>
      <c r="E6719" t="s">
        <v>610</v>
      </c>
      <c r="F6719" t="s">
        <v>466</v>
      </c>
      <c r="R6719">
        <v>0</v>
      </c>
      <c r="S6719">
        <v>0</v>
      </c>
      <c r="T6719">
        <v>0</v>
      </c>
      <c r="X6719">
        <v>0</v>
      </c>
      <c r="Y6719">
        <v>500000000</v>
      </c>
      <c r="AA6719" t="s">
        <v>2029</v>
      </c>
    </row>
    <row r="6720" spans="1:27" ht="15" customHeight="1">
      <c r="A6720" s="962" t="s">
        <v>269</v>
      </c>
      <c r="B6720" t="s">
        <v>296</v>
      </c>
      <c r="C6720" t="s">
        <v>13</v>
      </c>
      <c r="D6720" t="s">
        <v>11</v>
      </c>
      <c r="E6720" t="s">
        <v>610</v>
      </c>
      <c r="F6720" t="s">
        <v>466</v>
      </c>
      <c r="R6720">
        <v>0</v>
      </c>
      <c r="S6720">
        <v>0</v>
      </c>
      <c r="T6720">
        <v>0</v>
      </c>
      <c r="X6720">
        <v>0</v>
      </c>
      <c r="Y6720">
        <v>500000000</v>
      </c>
      <c r="AA6720" t="s">
        <v>2029</v>
      </c>
    </row>
    <row r="6721" spans="1:27" ht="15" customHeight="1">
      <c r="A6721" s="962" t="s">
        <v>269</v>
      </c>
      <c r="B6721" t="s">
        <v>289</v>
      </c>
      <c r="C6721" t="s">
        <v>13</v>
      </c>
      <c r="D6721" t="s">
        <v>11</v>
      </c>
      <c r="E6721" t="s">
        <v>610</v>
      </c>
      <c r="F6721" t="s">
        <v>466</v>
      </c>
      <c r="R6721">
        <v>0</v>
      </c>
      <c r="S6721">
        <v>0</v>
      </c>
      <c r="T6721">
        <v>0</v>
      </c>
      <c r="X6721">
        <v>0</v>
      </c>
      <c r="Y6721">
        <v>500000000</v>
      </c>
      <c r="AA6721" t="s">
        <v>2029</v>
      </c>
    </row>
    <row r="6722" spans="1:27" ht="15" customHeight="1">
      <c r="A6722" s="962" t="s">
        <v>269</v>
      </c>
      <c r="B6722" t="s">
        <v>288</v>
      </c>
      <c r="C6722" t="s">
        <v>13</v>
      </c>
      <c r="D6722" t="s">
        <v>11</v>
      </c>
      <c r="E6722" t="s">
        <v>610</v>
      </c>
      <c r="F6722" t="s">
        <v>466</v>
      </c>
      <c r="R6722">
        <v>0</v>
      </c>
      <c r="S6722">
        <v>0</v>
      </c>
      <c r="T6722">
        <v>0</v>
      </c>
      <c r="X6722">
        <v>0</v>
      </c>
      <c r="Y6722">
        <v>500000000</v>
      </c>
      <c r="AA6722" t="s">
        <v>2029</v>
      </c>
    </row>
    <row r="6723" spans="1:27" ht="15" customHeight="1">
      <c r="A6723" s="962" t="s">
        <v>269</v>
      </c>
      <c r="B6723" t="s">
        <v>287</v>
      </c>
      <c r="C6723" t="s">
        <v>13</v>
      </c>
      <c r="D6723" t="s">
        <v>11</v>
      </c>
      <c r="E6723" t="s">
        <v>610</v>
      </c>
      <c r="F6723" t="s">
        <v>466</v>
      </c>
      <c r="R6723">
        <v>0</v>
      </c>
      <c r="S6723">
        <v>0</v>
      </c>
      <c r="T6723">
        <v>0</v>
      </c>
      <c r="X6723">
        <v>0</v>
      </c>
      <c r="Y6723">
        <v>500000000</v>
      </c>
      <c r="AA6723" t="s">
        <v>2029</v>
      </c>
    </row>
    <row r="6724" spans="1:27" ht="15" customHeight="1">
      <c r="A6724" s="962" t="s">
        <v>270</v>
      </c>
      <c r="B6724" t="s">
        <v>296</v>
      </c>
      <c r="C6724" t="s">
        <v>13</v>
      </c>
      <c r="D6724" t="s">
        <v>11</v>
      </c>
      <c r="E6724" t="s">
        <v>610</v>
      </c>
      <c r="F6724" t="s">
        <v>466</v>
      </c>
      <c r="R6724">
        <v>0</v>
      </c>
      <c r="S6724">
        <v>0</v>
      </c>
      <c r="T6724">
        <v>0</v>
      </c>
      <c r="X6724">
        <v>0</v>
      </c>
      <c r="Y6724">
        <v>500000000</v>
      </c>
      <c r="AA6724" t="s">
        <v>2029</v>
      </c>
    </row>
    <row r="6725" spans="1:27" ht="15" customHeight="1">
      <c r="A6725" s="962" t="s">
        <v>270</v>
      </c>
      <c r="B6725" t="s">
        <v>289</v>
      </c>
      <c r="C6725" t="s">
        <v>13</v>
      </c>
      <c r="D6725" t="s">
        <v>11</v>
      </c>
      <c r="E6725" t="s">
        <v>610</v>
      </c>
      <c r="F6725" t="s">
        <v>466</v>
      </c>
      <c r="R6725">
        <v>0</v>
      </c>
      <c r="S6725">
        <v>0</v>
      </c>
      <c r="T6725">
        <v>0</v>
      </c>
      <c r="X6725">
        <v>0</v>
      </c>
      <c r="Y6725">
        <v>500000000</v>
      </c>
      <c r="AA6725" t="s">
        <v>2029</v>
      </c>
    </row>
    <row r="6726" spans="1:27" ht="15" customHeight="1">
      <c r="A6726" s="962" t="s">
        <v>270</v>
      </c>
      <c r="B6726" t="s">
        <v>288</v>
      </c>
      <c r="C6726" t="s">
        <v>13</v>
      </c>
      <c r="D6726" t="s">
        <v>11</v>
      </c>
      <c r="E6726" t="s">
        <v>610</v>
      </c>
      <c r="F6726" t="s">
        <v>466</v>
      </c>
      <c r="R6726">
        <v>0</v>
      </c>
      <c r="S6726">
        <v>0</v>
      </c>
      <c r="T6726">
        <v>0</v>
      </c>
      <c r="X6726">
        <v>0</v>
      </c>
      <c r="Y6726">
        <v>500000000</v>
      </c>
      <c r="AA6726" t="s">
        <v>2029</v>
      </c>
    </row>
    <row r="6727" spans="1:27" ht="15" customHeight="1">
      <c r="A6727" s="962" t="s">
        <v>270</v>
      </c>
      <c r="B6727" t="s">
        <v>287</v>
      </c>
      <c r="C6727" t="s">
        <v>13</v>
      </c>
      <c r="D6727" t="s">
        <v>11</v>
      </c>
      <c r="E6727" t="s">
        <v>610</v>
      </c>
      <c r="F6727" t="s">
        <v>466</v>
      </c>
      <c r="R6727">
        <v>0</v>
      </c>
      <c r="S6727">
        <v>0</v>
      </c>
      <c r="T6727">
        <v>0</v>
      </c>
      <c r="X6727">
        <v>0</v>
      </c>
      <c r="Y6727">
        <v>500000000</v>
      </c>
      <c r="AA6727" t="s">
        <v>2029</v>
      </c>
    </row>
    <row r="6728" spans="1:27" ht="15" customHeight="1">
      <c r="A6728" s="962" t="s">
        <v>271</v>
      </c>
      <c r="B6728" t="s">
        <v>297</v>
      </c>
      <c r="C6728" t="s">
        <v>13</v>
      </c>
      <c r="D6728" t="s">
        <v>11</v>
      </c>
      <c r="E6728" t="s">
        <v>610</v>
      </c>
      <c r="F6728" t="s">
        <v>466</v>
      </c>
      <c r="R6728">
        <v>0</v>
      </c>
      <c r="S6728">
        <v>0</v>
      </c>
      <c r="T6728">
        <v>0</v>
      </c>
      <c r="X6728">
        <v>0</v>
      </c>
      <c r="Y6728">
        <v>500000000</v>
      </c>
      <c r="AA6728" t="s">
        <v>2029</v>
      </c>
    </row>
    <row r="6729" spans="1:27" ht="15" customHeight="1">
      <c r="A6729" s="962" t="s">
        <v>271</v>
      </c>
      <c r="B6729" t="s">
        <v>288</v>
      </c>
      <c r="C6729" t="s">
        <v>13</v>
      </c>
      <c r="D6729" t="s">
        <v>11</v>
      </c>
      <c r="E6729" t="s">
        <v>610</v>
      </c>
      <c r="F6729" t="s">
        <v>466</v>
      </c>
      <c r="R6729">
        <v>0</v>
      </c>
      <c r="S6729">
        <v>0</v>
      </c>
      <c r="T6729">
        <v>0</v>
      </c>
      <c r="X6729">
        <v>0</v>
      </c>
      <c r="Y6729">
        <v>500000000</v>
      </c>
      <c r="AA6729" t="s">
        <v>2029</v>
      </c>
    </row>
    <row r="6730" spans="1:27" ht="15" customHeight="1">
      <c r="A6730" s="962" t="s">
        <v>271</v>
      </c>
      <c r="B6730" t="s">
        <v>287</v>
      </c>
      <c r="C6730" t="s">
        <v>13</v>
      </c>
      <c r="D6730" t="s">
        <v>11</v>
      </c>
      <c r="E6730" t="s">
        <v>610</v>
      </c>
      <c r="F6730" t="s">
        <v>466</v>
      </c>
      <c r="R6730">
        <v>0</v>
      </c>
      <c r="S6730">
        <v>0</v>
      </c>
      <c r="T6730">
        <v>0</v>
      </c>
      <c r="X6730">
        <v>0</v>
      </c>
      <c r="Y6730">
        <v>500000000</v>
      </c>
      <c r="AA6730" t="s">
        <v>2029</v>
      </c>
    </row>
    <row r="6731" spans="1:27" ht="15" customHeight="1">
      <c r="A6731" s="962" t="s">
        <v>271</v>
      </c>
      <c r="B6731" t="s">
        <v>299</v>
      </c>
      <c r="C6731" t="s">
        <v>13</v>
      </c>
      <c r="D6731" t="s">
        <v>11</v>
      </c>
      <c r="E6731" t="s">
        <v>610</v>
      </c>
      <c r="F6731" t="s">
        <v>466</v>
      </c>
      <c r="R6731">
        <v>0</v>
      </c>
      <c r="S6731">
        <v>0</v>
      </c>
      <c r="T6731">
        <v>0</v>
      </c>
      <c r="X6731">
        <v>0</v>
      </c>
      <c r="Y6731">
        <v>500000000</v>
      </c>
      <c r="AA6731" t="s">
        <v>2029</v>
      </c>
    </row>
    <row r="6732" spans="1:27" ht="15" customHeight="1">
      <c r="A6732" s="962" t="s">
        <v>271</v>
      </c>
      <c r="B6732" t="s">
        <v>301</v>
      </c>
      <c r="C6732" t="s">
        <v>13</v>
      </c>
      <c r="D6732" t="s">
        <v>11</v>
      </c>
      <c r="E6732" t="s">
        <v>610</v>
      </c>
      <c r="F6732" t="s">
        <v>466</v>
      </c>
      <c r="R6732">
        <v>0</v>
      </c>
      <c r="S6732">
        <v>0</v>
      </c>
      <c r="T6732">
        <v>0</v>
      </c>
      <c r="X6732">
        <v>0</v>
      </c>
      <c r="Y6732">
        <v>500000000</v>
      </c>
      <c r="AA6732" t="s">
        <v>2029</v>
      </c>
    </row>
    <row r="6733" spans="1:27" ht="15" customHeight="1">
      <c r="A6733" s="962" t="s">
        <v>271</v>
      </c>
      <c r="B6733" t="s">
        <v>302</v>
      </c>
      <c r="C6733" t="s">
        <v>13</v>
      </c>
      <c r="D6733" t="s">
        <v>11</v>
      </c>
      <c r="E6733" t="s">
        <v>610</v>
      </c>
      <c r="F6733" t="s">
        <v>466</v>
      </c>
      <c r="R6733">
        <v>0</v>
      </c>
      <c r="S6733">
        <v>0</v>
      </c>
      <c r="T6733">
        <v>0</v>
      </c>
      <c r="X6733">
        <v>0</v>
      </c>
      <c r="Y6733">
        <v>500000000</v>
      </c>
      <c r="AA6733" t="s">
        <v>2029</v>
      </c>
    </row>
    <row r="6734" spans="1:27" ht="15" customHeight="1">
      <c r="A6734" s="962" t="s">
        <v>271</v>
      </c>
      <c r="B6734" t="s">
        <v>303</v>
      </c>
      <c r="C6734" t="s">
        <v>13</v>
      </c>
      <c r="D6734" t="s">
        <v>11</v>
      </c>
      <c r="E6734" t="s">
        <v>610</v>
      </c>
      <c r="F6734" t="s">
        <v>466</v>
      </c>
      <c r="R6734">
        <v>0</v>
      </c>
      <c r="S6734">
        <v>0</v>
      </c>
      <c r="T6734">
        <v>0</v>
      </c>
      <c r="X6734">
        <v>0</v>
      </c>
      <c r="Y6734">
        <v>500000000</v>
      </c>
      <c r="AA6734" t="s">
        <v>2029</v>
      </c>
    </row>
    <row r="6735" spans="1:27" ht="15" customHeight="1">
      <c r="A6735" s="962" t="s">
        <v>271</v>
      </c>
      <c r="B6735" t="s">
        <v>298</v>
      </c>
      <c r="C6735" t="s">
        <v>13</v>
      </c>
      <c r="D6735" t="s">
        <v>11</v>
      </c>
      <c r="E6735" t="s">
        <v>610</v>
      </c>
      <c r="F6735" t="s">
        <v>466</v>
      </c>
      <c r="R6735">
        <v>0</v>
      </c>
      <c r="S6735">
        <v>0</v>
      </c>
      <c r="T6735">
        <v>0</v>
      </c>
      <c r="X6735">
        <v>0</v>
      </c>
      <c r="Y6735">
        <v>500000000</v>
      </c>
      <c r="AA6735" t="s">
        <v>2029</v>
      </c>
    </row>
    <row r="6736" spans="1:27" ht="15" customHeight="1">
      <c r="A6736" s="962" t="s">
        <v>271</v>
      </c>
      <c r="B6736" t="s">
        <v>300</v>
      </c>
      <c r="C6736" t="s">
        <v>13</v>
      </c>
      <c r="D6736" t="s">
        <v>11</v>
      </c>
      <c r="E6736" t="s">
        <v>610</v>
      </c>
      <c r="F6736" t="s">
        <v>466</v>
      </c>
      <c r="R6736">
        <v>0</v>
      </c>
      <c r="S6736">
        <v>0</v>
      </c>
      <c r="T6736">
        <v>0</v>
      </c>
      <c r="X6736">
        <v>0</v>
      </c>
      <c r="Y6736">
        <v>500000000</v>
      </c>
      <c r="AA6736" t="s">
        <v>2029</v>
      </c>
    </row>
    <row r="6737" spans="1:27" ht="15" customHeight="1">
      <c r="A6737" s="962" t="s">
        <v>272</v>
      </c>
      <c r="B6737" t="s">
        <v>296</v>
      </c>
      <c r="C6737" t="s">
        <v>13</v>
      </c>
      <c r="D6737" t="s">
        <v>11</v>
      </c>
      <c r="E6737" t="s">
        <v>610</v>
      </c>
      <c r="F6737" t="s">
        <v>466</v>
      </c>
      <c r="R6737">
        <v>0</v>
      </c>
      <c r="S6737">
        <v>0</v>
      </c>
      <c r="T6737">
        <v>0</v>
      </c>
      <c r="X6737">
        <v>0</v>
      </c>
      <c r="Y6737">
        <v>500000000</v>
      </c>
      <c r="AA6737" t="s">
        <v>2029</v>
      </c>
    </row>
    <row r="6738" spans="1:27" ht="15" customHeight="1">
      <c r="A6738" s="962" t="s">
        <v>272</v>
      </c>
      <c r="B6738" t="s">
        <v>289</v>
      </c>
      <c r="C6738" t="s">
        <v>13</v>
      </c>
      <c r="D6738" t="s">
        <v>11</v>
      </c>
      <c r="E6738" t="s">
        <v>610</v>
      </c>
      <c r="F6738" t="s">
        <v>466</v>
      </c>
      <c r="R6738">
        <v>0</v>
      </c>
      <c r="S6738">
        <v>0</v>
      </c>
      <c r="T6738">
        <v>0</v>
      </c>
      <c r="X6738">
        <v>0</v>
      </c>
      <c r="Y6738">
        <v>500000000</v>
      </c>
      <c r="AA6738" t="s">
        <v>2029</v>
      </c>
    </row>
    <row r="6739" spans="1:27" ht="15" customHeight="1">
      <c r="A6739" s="962" t="s">
        <v>272</v>
      </c>
      <c r="B6739" t="s">
        <v>288</v>
      </c>
      <c r="C6739" t="s">
        <v>13</v>
      </c>
      <c r="D6739" t="s">
        <v>11</v>
      </c>
      <c r="E6739" t="s">
        <v>610</v>
      </c>
      <c r="F6739" t="s">
        <v>466</v>
      </c>
      <c r="R6739">
        <v>0</v>
      </c>
      <c r="S6739">
        <v>0</v>
      </c>
      <c r="T6739">
        <v>0</v>
      </c>
      <c r="X6739">
        <v>0</v>
      </c>
      <c r="Y6739">
        <v>500000000</v>
      </c>
      <c r="AA6739" t="s">
        <v>2029</v>
      </c>
    </row>
    <row r="6740" spans="1:27" ht="15" customHeight="1">
      <c r="A6740" s="962" t="s">
        <v>272</v>
      </c>
      <c r="B6740" t="s">
        <v>287</v>
      </c>
      <c r="C6740" t="s">
        <v>13</v>
      </c>
      <c r="D6740" t="s">
        <v>11</v>
      </c>
      <c r="E6740" t="s">
        <v>610</v>
      </c>
      <c r="F6740" t="s">
        <v>466</v>
      </c>
      <c r="R6740">
        <v>0</v>
      </c>
      <c r="S6740">
        <v>0</v>
      </c>
      <c r="T6740">
        <v>0</v>
      </c>
      <c r="X6740">
        <v>0</v>
      </c>
      <c r="Y6740">
        <v>500000000</v>
      </c>
      <c r="AA6740" t="s">
        <v>2029</v>
      </c>
    </row>
    <row r="6741" spans="1:27" ht="15" customHeight="1">
      <c r="A6741" s="962" t="s">
        <v>273</v>
      </c>
      <c r="B6741" t="s">
        <v>296</v>
      </c>
      <c r="C6741" t="s">
        <v>13</v>
      </c>
      <c r="D6741" t="s">
        <v>11</v>
      </c>
      <c r="E6741" t="s">
        <v>610</v>
      </c>
      <c r="F6741" t="s">
        <v>466</v>
      </c>
      <c r="R6741">
        <v>0</v>
      </c>
      <c r="S6741">
        <v>0</v>
      </c>
      <c r="T6741">
        <v>0</v>
      </c>
      <c r="X6741">
        <v>0</v>
      </c>
      <c r="Y6741">
        <v>500000000</v>
      </c>
      <c r="AA6741" t="s">
        <v>2029</v>
      </c>
    </row>
    <row r="6742" spans="1:27" ht="15" customHeight="1">
      <c r="A6742" s="962" t="s">
        <v>273</v>
      </c>
      <c r="B6742" t="s">
        <v>289</v>
      </c>
      <c r="C6742" t="s">
        <v>13</v>
      </c>
      <c r="D6742" t="s">
        <v>11</v>
      </c>
      <c r="E6742" t="s">
        <v>610</v>
      </c>
      <c r="F6742" t="s">
        <v>466</v>
      </c>
      <c r="R6742">
        <v>0</v>
      </c>
      <c r="S6742">
        <v>0</v>
      </c>
      <c r="T6742">
        <v>0</v>
      </c>
      <c r="X6742">
        <v>0</v>
      </c>
      <c r="Y6742">
        <v>500000000</v>
      </c>
      <c r="AA6742" t="s">
        <v>2029</v>
      </c>
    </row>
    <row r="6743" spans="1:27" ht="15" customHeight="1">
      <c r="A6743" s="962" t="s">
        <v>273</v>
      </c>
      <c r="B6743" t="s">
        <v>288</v>
      </c>
      <c r="C6743" t="s">
        <v>13</v>
      </c>
      <c r="D6743" t="s">
        <v>11</v>
      </c>
      <c r="E6743" t="s">
        <v>610</v>
      </c>
      <c r="F6743" t="s">
        <v>466</v>
      </c>
      <c r="R6743">
        <v>0</v>
      </c>
      <c r="S6743">
        <v>0</v>
      </c>
      <c r="T6743">
        <v>0</v>
      </c>
      <c r="X6743">
        <v>0</v>
      </c>
      <c r="Y6743">
        <v>500000000</v>
      </c>
      <c r="AA6743" t="s">
        <v>2029</v>
      </c>
    </row>
    <row r="6744" spans="1:27" ht="15" customHeight="1">
      <c r="A6744" s="962" t="s">
        <v>273</v>
      </c>
      <c r="B6744" t="s">
        <v>287</v>
      </c>
      <c r="C6744" t="s">
        <v>13</v>
      </c>
      <c r="D6744" t="s">
        <v>11</v>
      </c>
      <c r="E6744" t="s">
        <v>610</v>
      </c>
      <c r="F6744" t="s">
        <v>466</v>
      </c>
      <c r="R6744">
        <v>0</v>
      </c>
      <c r="S6744">
        <v>0</v>
      </c>
      <c r="T6744">
        <v>0</v>
      </c>
      <c r="X6744">
        <v>0</v>
      </c>
      <c r="Y6744">
        <v>500000000</v>
      </c>
      <c r="AA6744" t="s">
        <v>2029</v>
      </c>
    </row>
    <row r="6745" spans="1:27" ht="15" customHeight="1">
      <c r="A6745" s="962" t="s">
        <v>274</v>
      </c>
      <c r="B6745" t="s">
        <v>283</v>
      </c>
      <c r="C6745" t="s">
        <v>13</v>
      </c>
      <c r="D6745" t="s">
        <v>11</v>
      </c>
      <c r="E6745" t="s">
        <v>610</v>
      </c>
      <c r="F6745" t="s">
        <v>466</v>
      </c>
      <c r="G6745" t="s">
        <v>706</v>
      </c>
      <c r="I6745" t="s">
        <v>691</v>
      </c>
      <c r="K6745" t="s">
        <v>333</v>
      </c>
      <c r="L6745" t="s">
        <v>707</v>
      </c>
      <c r="M6745" t="s">
        <v>71</v>
      </c>
      <c r="O6745" t="s">
        <v>361</v>
      </c>
      <c r="P6745" t="s">
        <v>336</v>
      </c>
      <c r="Q6745" t="s">
        <v>337</v>
      </c>
      <c r="R6745">
        <v>20</v>
      </c>
      <c r="U6745">
        <v>20</v>
      </c>
      <c r="V6745">
        <v>1</v>
      </c>
      <c r="W6745">
        <v>0.1</v>
      </c>
      <c r="X6745">
        <v>0</v>
      </c>
      <c r="Y6745">
        <v>500000000</v>
      </c>
      <c r="Z6745">
        <v>0</v>
      </c>
      <c r="AA6745" t="s">
        <v>2028</v>
      </c>
    </row>
    <row r="6746" spans="1:27" ht="15" customHeight="1">
      <c r="A6746" s="962" t="s">
        <v>277</v>
      </c>
      <c r="B6746" t="s">
        <v>246</v>
      </c>
      <c r="C6746" t="s">
        <v>13</v>
      </c>
      <c r="D6746" t="s">
        <v>11</v>
      </c>
      <c r="E6746" t="s">
        <v>610</v>
      </c>
      <c r="F6746" t="s">
        <v>466</v>
      </c>
      <c r="R6746">
        <v>0</v>
      </c>
      <c r="S6746">
        <v>0</v>
      </c>
      <c r="T6746">
        <v>500000000</v>
      </c>
      <c r="X6746">
        <v>0</v>
      </c>
      <c r="Y6746">
        <v>500000000</v>
      </c>
      <c r="AA6746" t="s">
        <v>2027</v>
      </c>
    </row>
    <row r="6747" spans="1:27" ht="15" customHeight="1">
      <c r="A6747" s="962" t="s">
        <v>277</v>
      </c>
      <c r="B6747" t="s">
        <v>244</v>
      </c>
      <c r="C6747" t="s">
        <v>13</v>
      </c>
      <c r="D6747" t="s">
        <v>11</v>
      </c>
      <c r="E6747" t="s">
        <v>610</v>
      </c>
      <c r="F6747" t="s">
        <v>466</v>
      </c>
      <c r="G6747" t="s">
        <v>708</v>
      </c>
      <c r="I6747" t="s">
        <v>428</v>
      </c>
      <c r="K6747" t="s">
        <v>333</v>
      </c>
      <c r="L6747" t="s">
        <v>277</v>
      </c>
      <c r="M6747" t="s">
        <v>66</v>
      </c>
      <c r="O6747" t="s">
        <v>365</v>
      </c>
      <c r="P6747" t="s">
        <v>336</v>
      </c>
      <c r="Q6747" t="s">
        <v>337</v>
      </c>
      <c r="R6747">
        <v>33</v>
      </c>
      <c r="U6747">
        <v>32.96</v>
      </c>
      <c r="V6747">
        <v>1.65</v>
      </c>
      <c r="W6747">
        <v>0.1</v>
      </c>
      <c r="X6747">
        <v>0</v>
      </c>
      <c r="Y6747">
        <v>500000000</v>
      </c>
      <c r="Z6747">
        <v>0</v>
      </c>
      <c r="AA6747" t="s">
        <v>2028</v>
      </c>
    </row>
    <row r="6748" spans="1:27" ht="15" customHeight="1">
      <c r="A6748" s="962" t="s">
        <v>278</v>
      </c>
      <c r="B6748" t="s">
        <v>252</v>
      </c>
      <c r="C6748" t="s">
        <v>13</v>
      </c>
      <c r="D6748" t="s">
        <v>11</v>
      </c>
      <c r="E6748" t="s">
        <v>610</v>
      </c>
      <c r="F6748" t="s">
        <v>466</v>
      </c>
      <c r="J6748" t="s">
        <v>340</v>
      </c>
      <c r="L6748" t="s">
        <v>252</v>
      </c>
      <c r="R6748">
        <v>0</v>
      </c>
      <c r="U6748">
        <v>0</v>
      </c>
      <c r="V6748">
        <v>0</v>
      </c>
      <c r="X6748">
        <v>0</v>
      </c>
      <c r="Y6748">
        <v>500000000</v>
      </c>
      <c r="Z6748">
        <v>0</v>
      </c>
      <c r="AA6748" t="s">
        <v>2028</v>
      </c>
    </row>
    <row r="6749" spans="1:27" ht="15" customHeight="1">
      <c r="A6749" s="962" t="s">
        <v>278</v>
      </c>
      <c r="B6749" t="s">
        <v>247</v>
      </c>
      <c r="C6749" t="s">
        <v>13</v>
      </c>
      <c r="D6749" t="s">
        <v>11</v>
      </c>
      <c r="E6749" t="s">
        <v>610</v>
      </c>
      <c r="F6749" t="s">
        <v>466</v>
      </c>
      <c r="O6749" t="s">
        <v>361</v>
      </c>
      <c r="P6749" t="s">
        <v>868</v>
      </c>
      <c r="Q6749" t="s">
        <v>869</v>
      </c>
      <c r="R6749">
        <v>17.3</v>
      </c>
      <c r="X6749">
        <v>0</v>
      </c>
      <c r="Y6749">
        <v>500000000</v>
      </c>
      <c r="AA6749" t="s">
        <v>2025</v>
      </c>
    </row>
    <row r="6750" spans="1:27" ht="15" customHeight="1">
      <c r="A6750" s="962" t="s">
        <v>278</v>
      </c>
      <c r="B6750" t="s">
        <v>251</v>
      </c>
      <c r="C6750" t="s">
        <v>13</v>
      </c>
      <c r="D6750" t="s">
        <v>11</v>
      </c>
      <c r="E6750" t="s">
        <v>610</v>
      </c>
      <c r="F6750" t="s">
        <v>466</v>
      </c>
      <c r="R6750">
        <v>0</v>
      </c>
      <c r="X6750">
        <v>0</v>
      </c>
      <c r="Y6750">
        <v>500000000</v>
      </c>
      <c r="AA6750" t="s">
        <v>2025</v>
      </c>
    </row>
    <row r="6751" spans="1:27" ht="15" customHeight="1">
      <c r="A6751" s="962" t="s">
        <v>279</v>
      </c>
      <c r="B6751" t="s">
        <v>254</v>
      </c>
      <c r="C6751" t="s">
        <v>13</v>
      </c>
      <c r="D6751" t="s">
        <v>11</v>
      </c>
      <c r="E6751" t="s">
        <v>610</v>
      </c>
      <c r="F6751" t="s">
        <v>466</v>
      </c>
      <c r="O6751" t="s">
        <v>361</v>
      </c>
      <c r="P6751" t="s">
        <v>868</v>
      </c>
      <c r="Q6751" t="s">
        <v>869</v>
      </c>
      <c r="R6751">
        <v>14.8</v>
      </c>
      <c r="X6751">
        <v>0</v>
      </c>
      <c r="Y6751">
        <v>500000000</v>
      </c>
      <c r="AA6751" t="s">
        <v>2025</v>
      </c>
    </row>
    <row r="6752" spans="1:27" ht="15" customHeight="1">
      <c r="A6752" s="962" t="s">
        <v>279</v>
      </c>
      <c r="B6752" t="s">
        <v>253</v>
      </c>
      <c r="C6752" t="s">
        <v>13</v>
      </c>
      <c r="D6752" t="s">
        <v>11</v>
      </c>
      <c r="E6752" t="s">
        <v>610</v>
      </c>
      <c r="F6752" t="s">
        <v>466</v>
      </c>
      <c r="G6752" t="s">
        <v>709</v>
      </c>
      <c r="I6752" t="s">
        <v>415</v>
      </c>
      <c r="K6752" t="s">
        <v>333</v>
      </c>
      <c r="L6752" t="s">
        <v>253</v>
      </c>
      <c r="M6752" t="s">
        <v>68</v>
      </c>
      <c r="O6752" t="s">
        <v>335</v>
      </c>
      <c r="P6752" t="s">
        <v>336</v>
      </c>
      <c r="Q6752" t="s">
        <v>337</v>
      </c>
      <c r="R6752">
        <v>3.4</v>
      </c>
      <c r="U6752">
        <v>3.4</v>
      </c>
      <c r="V6752">
        <v>0.17</v>
      </c>
      <c r="W6752">
        <v>0.1</v>
      </c>
      <c r="X6752">
        <v>0</v>
      </c>
      <c r="Y6752">
        <v>500000000</v>
      </c>
      <c r="Z6752">
        <v>0</v>
      </c>
      <c r="AA6752" t="s">
        <v>2028</v>
      </c>
    </row>
    <row r="6753" spans="1:27" ht="15" customHeight="1">
      <c r="A6753" s="962" t="s">
        <v>279</v>
      </c>
      <c r="B6753" t="s">
        <v>251</v>
      </c>
      <c r="C6753" t="s">
        <v>13</v>
      </c>
      <c r="D6753" t="s">
        <v>11</v>
      </c>
      <c r="E6753" t="s">
        <v>610</v>
      </c>
      <c r="F6753" t="s">
        <v>466</v>
      </c>
      <c r="G6753" t="s">
        <v>709</v>
      </c>
      <c r="I6753" t="s">
        <v>415</v>
      </c>
      <c r="K6753" t="s">
        <v>333</v>
      </c>
      <c r="L6753" t="s">
        <v>253</v>
      </c>
      <c r="M6753" t="s">
        <v>68</v>
      </c>
      <c r="O6753" t="s">
        <v>335</v>
      </c>
      <c r="P6753" t="s">
        <v>336</v>
      </c>
      <c r="Q6753" t="s">
        <v>337</v>
      </c>
      <c r="R6753">
        <v>3.4</v>
      </c>
      <c r="X6753">
        <v>0</v>
      </c>
      <c r="Y6753">
        <v>500000000</v>
      </c>
      <c r="AA6753" t="s">
        <v>2025</v>
      </c>
    </row>
    <row r="6754" spans="1:27" ht="15" customHeight="1">
      <c r="A6754" s="962" t="s">
        <v>279</v>
      </c>
      <c r="B6754" t="s">
        <v>255</v>
      </c>
      <c r="C6754" t="s">
        <v>13</v>
      </c>
      <c r="D6754" t="s">
        <v>11</v>
      </c>
      <c r="E6754" t="s">
        <v>610</v>
      </c>
      <c r="F6754" t="s">
        <v>466</v>
      </c>
      <c r="H6754" t="s">
        <v>931</v>
      </c>
      <c r="I6754" t="s">
        <v>853</v>
      </c>
      <c r="J6754" t="s">
        <v>948</v>
      </c>
      <c r="K6754" t="s">
        <v>854</v>
      </c>
      <c r="L6754" t="s">
        <v>855</v>
      </c>
      <c r="M6754" t="s">
        <v>55</v>
      </c>
      <c r="O6754" t="s">
        <v>361</v>
      </c>
      <c r="P6754" t="s">
        <v>851</v>
      </c>
      <c r="Q6754" t="s">
        <v>337</v>
      </c>
      <c r="R6754">
        <v>0.16</v>
      </c>
      <c r="X6754">
        <v>0</v>
      </c>
      <c r="Y6754">
        <v>500000000</v>
      </c>
      <c r="AA6754" t="s">
        <v>2025</v>
      </c>
    </row>
    <row r="6755" spans="1:27" ht="15" customHeight="1">
      <c r="A6755" s="962" t="s">
        <v>280</v>
      </c>
      <c r="B6755" t="s">
        <v>257</v>
      </c>
      <c r="C6755" t="s">
        <v>13</v>
      </c>
      <c r="D6755" t="s">
        <v>11</v>
      </c>
      <c r="E6755" t="s">
        <v>610</v>
      </c>
      <c r="F6755" t="s">
        <v>466</v>
      </c>
      <c r="J6755" t="s">
        <v>436</v>
      </c>
      <c r="R6755">
        <v>0</v>
      </c>
      <c r="U6755">
        <v>0</v>
      </c>
      <c r="V6755">
        <v>0</v>
      </c>
      <c r="X6755">
        <v>0</v>
      </c>
      <c r="Y6755">
        <v>500000000</v>
      </c>
      <c r="Z6755">
        <v>0</v>
      </c>
      <c r="AA6755" t="s">
        <v>2028</v>
      </c>
    </row>
    <row r="6756" spans="1:27" ht="15" customHeight="1">
      <c r="A6756" s="962" t="s">
        <v>280</v>
      </c>
      <c r="B6756" t="s">
        <v>259</v>
      </c>
      <c r="C6756" t="s">
        <v>13</v>
      </c>
      <c r="D6756" t="s">
        <v>11</v>
      </c>
      <c r="E6756" t="s">
        <v>610</v>
      </c>
      <c r="F6756" t="s">
        <v>466</v>
      </c>
      <c r="R6756">
        <v>0</v>
      </c>
      <c r="U6756">
        <v>0</v>
      </c>
      <c r="V6756">
        <v>0</v>
      </c>
      <c r="X6756">
        <v>0</v>
      </c>
      <c r="Y6756">
        <v>500000000</v>
      </c>
      <c r="Z6756">
        <v>0</v>
      </c>
      <c r="AA6756" t="s">
        <v>2028</v>
      </c>
    </row>
    <row r="6757" spans="1:27" ht="15" customHeight="1">
      <c r="A6757" s="962" t="s">
        <v>280</v>
      </c>
      <c r="B6757" t="s">
        <v>260</v>
      </c>
      <c r="C6757" t="s">
        <v>13</v>
      </c>
      <c r="D6757" t="s">
        <v>11</v>
      </c>
      <c r="E6757" t="s">
        <v>610</v>
      </c>
      <c r="F6757" t="s">
        <v>466</v>
      </c>
      <c r="R6757">
        <v>0</v>
      </c>
      <c r="X6757">
        <v>0</v>
      </c>
      <c r="Y6757">
        <v>500000000</v>
      </c>
      <c r="AA6757" t="s">
        <v>2025</v>
      </c>
    </row>
    <row r="6758" spans="1:27" ht="15" customHeight="1">
      <c r="A6758" s="962" t="s">
        <v>281</v>
      </c>
      <c r="B6758" t="s">
        <v>262</v>
      </c>
      <c r="C6758" t="s">
        <v>13</v>
      </c>
      <c r="D6758" t="s">
        <v>11</v>
      </c>
      <c r="E6758" t="s">
        <v>610</v>
      </c>
      <c r="F6758" t="s">
        <v>466</v>
      </c>
      <c r="L6758" t="s">
        <v>2002</v>
      </c>
      <c r="O6758" t="s">
        <v>361</v>
      </c>
      <c r="P6758" t="s">
        <v>868</v>
      </c>
      <c r="Q6758" t="s">
        <v>869</v>
      </c>
      <c r="R6758">
        <v>0</v>
      </c>
      <c r="S6758">
        <v>0</v>
      </c>
      <c r="T6758">
        <v>500000000</v>
      </c>
      <c r="X6758">
        <v>0</v>
      </c>
      <c r="Y6758">
        <v>500000000</v>
      </c>
      <c r="AA6758" t="s">
        <v>2027</v>
      </c>
    </row>
    <row r="6759" spans="1:27" ht="15" customHeight="1">
      <c r="A6759" s="962" t="s">
        <v>281</v>
      </c>
      <c r="B6759" t="s">
        <v>261</v>
      </c>
      <c r="C6759" t="s">
        <v>13</v>
      </c>
      <c r="D6759" t="s">
        <v>11</v>
      </c>
      <c r="E6759" t="s">
        <v>610</v>
      </c>
      <c r="F6759" t="s">
        <v>466</v>
      </c>
      <c r="R6759">
        <v>0</v>
      </c>
      <c r="S6759">
        <v>0</v>
      </c>
      <c r="T6759">
        <v>500000000</v>
      </c>
      <c r="X6759">
        <v>0</v>
      </c>
      <c r="Y6759">
        <v>500000000</v>
      </c>
      <c r="AA6759" t="s">
        <v>2027</v>
      </c>
    </row>
    <row r="6760" spans="1:27" ht="15" customHeight="1">
      <c r="A6760" s="962" t="s">
        <v>282</v>
      </c>
      <c r="B6760" t="s">
        <v>263</v>
      </c>
      <c r="C6760" t="s">
        <v>13</v>
      </c>
      <c r="D6760" t="s">
        <v>11</v>
      </c>
      <c r="E6760" t="s">
        <v>610</v>
      </c>
      <c r="F6760" t="s">
        <v>466</v>
      </c>
      <c r="O6760" t="s">
        <v>361</v>
      </c>
      <c r="P6760" t="s">
        <v>868</v>
      </c>
      <c r="Q6760" t="s">
        <v>869</v>
      </c>
      <c r="R6760">
        <v>0</v>
      </c>
      <c r="S6760">
        <v>0</v>
      </c>
      <c r="T6760">
        <v>500000000</v>
      </c>
      <c r="X6760">
        <v>0</v>
      </c>
      <c r="Y6760">
        <v>500000000</v>
      </c>
      <c r="AA6760" t="s">
        <v>2027</v>
      </c>
    </row>
    <row r="6761" spans="1:27" ht="15" customHeight="1">
      <c r="A6761" s="962" t="s">
        <v>283</v>
      </c>
      <c r="B6761" t="s">
        <v>265</v>
      </c>
      <c r="C6761" t="s">
        <v>13</v>
      </c>
      <c r="D6761" t="s">
        <v>11</v>
      </c>
      <c r="E6761" t="s">
        <v>610</v>
      </c>
      <c r="F6761" t="s">
        <v>466</v>
      </c>
      <c r="O6761" t="s">
        <v>361</v>
      </c>
      <c r="P6761" t="s">
        <v>868</v>
      </c>
      <c r="Q6761" t="s">
        <v>869</v>
      </c>
      <c r="R6761">
        <v>19</v>
      </c>
      <c r="X6761">
        <v>0</v>
      </c>
      <c r="Y6761">
        <v>500000000</v>
      </c>
      <c r="AA6761" t="s">
        <v>2025</v>
      </c>
    </row>
    <row r="6762" spans="1:27" ht="15" customHeight="1">
      <c r="A6762" s="962" t="s">
        <v>283</v>
      </c>
      <c r="B6762" t="s">
        <v>266</v>
      </c>
      <c r="C6762" t="s">
        <v>13</v>
      </c>
      <c r="D6762" t="s">
        <v>11</v>
      </c>
      <c r="E6762" t="s">
        <v>610</v>
      </c>
      <c r="F6762" t="s">
        <v>466</v>
      </c>
      <c r="O6762" t="s">
        <v>361</v>
      </c>
      <c r="P6762" t="s">
        <v>868</v>
      </c>
      <c r="Q6762" t="s">
        <v>869</v>
      </c>
      <c r="R6762">
        <v>40</v>
      </c>
      <c r="X6762">
        <v>0</v>
      </c>
      <c r="Y6762">
        <v>500000000</v>
      </c>
      <c r="AA6762" t="s">
        <v>2025</v>
      </c>
    </row>
    <row r="6763" spans="1:27" ht="15" customHeight="1">
      <c r="A6763" s="962" t="s">
        <v>283</v>
      </c>
      <c r="B6763" t="s">
        <v>264</v>
      </c>
      <c r="C6763" t="s">
        <v>13</v>
      </c>
      <c r="D6763" t="s">
        <v>11</v>
      </c>
      <c r="E6763" t="s">
        <v>610</v>
      </c>
      <c r="F6763" t="s">
        <v>466</v>
      </c>
      <c r="R6763">
        <v>59</v>
      </c>
      <c r="X6763">
        <v>0</v>
      </c>
      <c r="Y6763">
        <v>500000000</v>
      </c>
      <c r="AA6763" t="s">
        <v>2025</v>
      </c>
    </row>
    <row r="6764" spans="1:27" ht="15" customHeight="1">
      <c r="A6764" s="962" t="s">
        <v>284</v>
      </c>
      <c r="B6764" t="s">
        <v>269</v>
      </c>
      <c r="C6764" t="s">
        <v>13</v>
      </c>
      <c r="D6764" t="s">
        <v>11</v>
      </c>
      <c r="E6764" t="s">
        <v>610</v>
      </c>
      <c r="F6764" t="s">
        <v>466</v>
      </c>
      <c r="R6764">
        <v>0</v>
      </c>
      <c r="S6764">
        <v>0</v>
      </c>
      <c r="T6764">
        <v>0</v>
      </c>
      <c r="X6764">
        <v>0</v>
      </c>
      <c r="Y6764">
        <v>500000000</v>
      </c>
      <c r="AA6764" t="s">
        <v>2029</v>
      </c>
    </row>
    <row r="6765" spans="1:27" ht="15" customHeight="1">
      <c r="A6765" s="962" t="s">
        <v>284</v>
      </c>
      <c r="B6765" t="s">
        <v>267</v>
      </c>
      <c r="C6765" t="s">
        <v>13</v>
      </c>
      <c r="D6765" t="s">
        <v>11</v>
      </c>
      <c r="E6765" t="s">
        <v>610</v>
      </c>
      <c r="F6765" t="s">
        <v>466</v>
      </c>
      <c r="R6765">
        <v>0</v>
      </c>
      <c r="S6765">
        <v>0</v>
      </c>
      <c r="T6765">
        <v>0</v>
      </c>
      <c r="X6765">
        <v>0</v>
      </c>
      <c r="Y6765">
        <v>500000000</v>
      </c>
      <c r="AA6765" t="s">
        <v>2029</v>
      </c>
    </row>
    <row r="6766" spans="1:27" ht="15" customHeight="1">
      <c r="A6766" s="962" t="s">
        <v>284</v>
      </c>
      <c r="B6766" t="s">
        <v>268</v>
      </c>
      <c r="C6766" t="s">
        <v>13</v>
      </c>
      <c r="D6766" t="s">
        <v>11</v>
      </c>
      <c r="E6766" t="s">
        <v>610</v>
      </c>
      <c r="F6766" t="s">
        <v>466</v>
      </c>
      <c r="R6766">
        <v>0</v>
      </c>
      <c r="S6766">
        <v>0</v>
      </c>
      <c r="T6766">
        <v>0</v>
      </c>
      <c r="X6766">
        <v>0</v>
      </c>
      <c r="Y6766">
        <v>500000000</v>
      </c>
      <c r="AA6766" t="s">
        <v>2029</v>
      </c>
    </row>
    <row r="6767" spans="1:27" ht="15" customHeight="1">
      <c r="A6767" s="962" t="s">
        <v>285</v>
      </c>
      <c r="B6767" t="s">
        <v>271</v>
      </c>
      <c r="C6767" t="s">
        <v>13</v>
      </c>
      <c r="D6767" t="s">
        <v>11</v>
      </c>
      <c r="E6767" t="s">
        <v>610</v>
      </c>
      <c r="F6767" t="s">
        <v>466</v>
      </c>
      <c r="R6767">
        <v>0</v>
      </c>
      <c r="S6767">
        <v>0</v>
      </c>
      <c r="T6767">
        <v>0</v>
      </c>
      <c r="X6767">
        <v>0</v>
      </c>
      <c r="Y6767">
        <v>500000000</v>
      </c>
      <c r="AA6767" t="s">
        <v>2029</v>
      </c>
    </row>
    <row r="6768" spans="1:27" ht="15" customHeight="1">
      <c r="A6768" s="962" t="s">
        <v>285</v>
      </c>
      <c r="B6768" t="s">
        <v>270</v>
      </c>
      <c r="C6768" t="s">
        <v>13</v>
      </c>
      <c r="D6768" t="s">
        <v>11</v>
      </c>
      <c r="E6768" t="s">
        <v>610</v>
      </c>
      <c r="F6768" t="s">
        <v>466</v>
      </c>
      <c r="R6768">
        <v>0</v>
      </c>
      <c r="S6768">
        <v>0</v>
      </c>
      <c r="T6768">
        <v>0</v>
      </c>
      <c r="X6768">
        <v>0</v>
      </c>
      <c r="Y6768">
        <v>500000000</v>
      </c>
      <c r="AA6768" t="s">
        <v>2029</v>
      </c>
    </row>
    <row r="6769" spans="1:27" ht="15" customHeight="1">
      <c r="A6769" s="962" t="s">
        <v>286</v>
      </c>
      <c r="B6769" t="s">
        <v>273</v>
      </c>
      <c r="C6769" t="s">
        <v>13</v>
      </c>
      <c r="D6769" t="s">
        <v>11</v>
      </c>
      <c r="E6769" t="s">
        <v>610</v>
      </c>
      <c r="F6769" t="s">
        <v>466</v>
      </c>
      <c r="R6769">
        <v>0</v>
      </c>
      <c r="S6769">
        <v>0</v>
      </c>
      <c r="T6769">
        <v>0</v>
      </c>
      <c r="X6769">
        <v>0</v>
      </c>
      <c r="Y6769">
        <v>500000000</v>
      </c>
      <c r="AA6769" t="s">
        <v>2029</v>
      </c>
    </row>
    <row r="6770" spans="1:27" ht="15" customHeight="1">
      <c r="A6770" s="962" t="s">
        <v>286</v>
      </c>
      <c r="B6770" t="s">
        <v>272</v>
      </c>
      <c r="C6770" t="s">
        <v>13</v>
      </c>
      <c r="D6770" t="s">
        <v>11</v>
      </c>
      <c r="E6770" t="s">
        <v>610</v>
      </c>
      <c r="F6770" t="s">
        <v>466</v>
      </c>
      <c r="R6770">
        <v>0</v>
      </c>
      <c r="S6770">
        <v>0</v>
      </c>
      <c r="T6770">
        <v>0</v>
      </c>
      <c r="X6770">
        <v>0</v>
      </c>
      <c r="Y6770">
        <v>500000000</v>
      </c>
      <c r="AA6770" t="s">
        <v>2029</v>
      </c>
    </row>
    <row r="6771" spans="1:27" ht="15" customHeight="1">
      <c r="A6771" s="962" t="s">
        <v>320</v>
      </c>
      <c r="B6771" t="s">
        <v>257</v>
      </c>
      <c r="C6771" t="s">
        <v>13</v>
      </c>
      <c r="D6771" t="s">
        <v>11</v>
      </c>
      <c r="E6771" t="s">
        <v>610</v>
      </c>
      <c r="F6771" t="s">
        <v>466</v>
      </c>
      <c r="R6771">
        <v>0</v>
      </c>
      <c r="S6771">
        <v>0</v>
      </c>
      <c r="T6771">
        <v>500000000</v>
      </c>
      <c r="X6771">
        <v>0</v>
      </c>
      <c r="Y6771">
        <v>500000000</v>
      </c>
      <c r="AA6771" t="s">
        <v>2027</v>
      </c>
    </row>
    <row r="6772" spans="1:27" ht="15" customHeight="1">
      <c r="A6772" s="962" t="s">
        <v>320</v>
      </c>
      <c r="B6772" t="s">
        <v>259</v>
      </c>
      <c r="C6772" t="s">
        <v>13</v>
      </c>
      <c r="D6772" t="s">
        <v>11</v>
      </c>
      <c r="E6772" t="s">
        <v>610</v>
      </c>
      <c r="F6772" t="s">
        <v>466</v>
      </c>
      <c r="R6772">
        <v>0</v>
      </c>
      <c r="S6772">
        <v>0</v>
      </c>
      <c r="T6772">
        <v>500000000</v>
      </c>
      <c r="X6772">
        <v>0</v>
      </c>
      <c r="Y6772">
        <v>500000000</v>
      </c>
      <c r="AA6772" t="s">
        <v>2027</v>
      </c>
    </row>
    <row r="6773" spans="1:27" ht="15" customHeight="1">
      <c r="A6773" s="962" t="s">
        <v>320</v>
      </c>
      <c r="B6773" t="s">
        <v>246</v>
      </c>
      <c r="C6773" t="s">
        <v>13</v>
      </c>
      <c r="D6773" t="s">
        <v>11</v>
      </c>
      <c r="E6773" t="s">
        <v>610</v>
      </c>
      <c r="F6773" t="s">
        <v>466</v>
      </c>
      <c r="R6773">
        <v>0</v>
      </c>
      <c r="S6773">
        <v>0</v>
      </c>
      <c r="T6773">
        <v>500000000</v>
      </c>
      <c r="X6773">
        <v>0</v>
      </c>
      <c r="Y6773">
        <v>500000000</v>
      </c>
      <c r="AA6773" t="s">
        <v>2027</v>
      </c>
    </row>
    <row r="6774" spans="1:27" ht="15" customHeight="1">
      <c r="A6774" s="962" t="s">
        <v>320</v>
      </c>
      <c r="B6774" t="s">
        <v>261</v>
      </c>
      <c r="C6774" t="s">
        <v>13</v>
      </c>
      <c r="D6774" t="s">
        <v>11</v>
      </c>
      <c r="E6774" t="s">
        <v>610</v>
      </c>
      <c r="F6774" t="s">
        <v>466</v>
      </c>
      <c r="R6774">
        <v>0</v>
      </c>
      <c r="S6774">
        <v>0</v>
      </c>
      <c r="T6774">
        <v>500000000</v>
      </c>
      <c r="X6774">
        <v>0</v>
      </c>
      <c r="Y6774">
        <v>500000000</v>
      </c>
      <c r="AA6774" t="s">
        <v>2027</v>
      </c>
    </row>
    <row r="6775" spans="1:27" ht="15" customHeight="1">
      <c r="A6775" s="962" t="s">
        <v>320</v>
      </c>
      <c r="B6775" t="s">
        <v>262</v>
      </c>
      <c r="C6775" t="s">
        <v>13</v>
      </c>
      <c r="D6775" t="s">
        <v>11</v>
      </c>
      <c r="E6775" t="s">
        <v>610</v>
      </c>
      <c r="F6775" t="s">
        <v>466</v>
      </c>
      <c r="R6775">
        <v>0</v>
      </c>
      <c r="S6775">
        <v>0</v>
      </c>
      <c r="T6775">
        <v>500000000</v>
      </c>
      <c r="X6775">
        <v>0</v>
      </c>
      <c r="Y6775">
        <v>500000000</v>
      </c>
      <c r="AA6775" t="s">
        <v>2027</v>
      </c>
    </row>
    <row r="6776" spans="1:27" ht="15" customHeight="1">
      <c r="A6776" s="962" t="s">
        <v>320</v>
      </c>
      <c r="B6776" t="s">
        <v>263</v>
      </c>
      <c r="C6776" t="s">
        <v>13</v>
      </c>
      <c r="D6776" t="s">
        <v>11</v>
      </c>
      <c r="E6776" t="s">
        <v>610</v>
      </c>
      <c r="F6776" t="s">
        <v>466</v>
      </c>
      <c r="R6776">
        <v>0</v>
      </c>
      <c r="S6776">
        <v>0</v>
      </c>
      <c r="T6776">
        <v>500000000</v>
      </c>
      <c r="X6776">
        <v>0</v>
      </c>
      <c r="Y6776">
        <v>500000000</v>
      </c>
      <c r="AA6776" t="s">
        <v>2027</v>
      </c>
    </row>
    <row r="6777" spans="1:27" ht="15" customHeight="1">
      <c r="A6777" s="962" t="s">
        <v>320</v>
      </c>
      <c r="B6777" t="s">
        <v>254</v>
      </c>
      <c r="C6777" t="s">
        <v>13</v>
      </c>
      <c r="D6777" t="s">
        <v>11</v>
      </c>
      <c r="E6777" t="s">
        <v>610</v>
      </c>
      <c r="F6777" t="s">
        <v>466</v>
      </c>
      <c r="H6777" t="s">
        <v>710</v>
      </c>
      <c r="I6777" t="s">
        <v>353</v>
      </c>
      <c r="K6777" t="s">
        <v>333</v>
      </c>
      <c r="L6777" t="s">
        <v>374</v>
      </c>
      <c r="M6777" t="s">
        <v>58</v>
      </c>
      <c r="O6777" t="s">
        <v>335</v>
      </c>
      <c r="P6777" t="s">
        <v>336</v>
      </c>
      <c r="Q6777" t="s">
        <v>337</v>
      </c>
      <c r="R6777">
        <v>37.799999999999997</v>
      </c>
      <c r="U6777">
        <v>37.82</v>
      </c>
      <c r="V6777">
        <v>1.89</v>
      </c>
      <c r="W6777">
        <v>0.1</v>
      </c>
      <c r="X6777">
        <v>0</v>
      </c>
      <c r="Y6777">
        <v>500000000</v>
      </c>
      <c r="Z6777">
        <v>0</v>
      </c>
      <c r="AA6777" t="s">
        <v>2028</v>
      </c>
    </row>
    <row r="6778" spans="1:27" ht="15" customHeight="1">
      <c r="A6778" s="962" t="s">
        <v>323</v>
      </c>
      <c r="B6778" t="s">
        <v>247</v>
      </c>
      <c r="C6778" t="s">
        <v>13</v>
      </c>
      <c r="D6778" t="s">
        <v>11</v>
      </c>
      <c r="E6778" t="s">
        <v>610</v>
      </c>
      <c r="F6778" t="s">
        <v>466</v>
      </c>
      <c r="R6778">
        <v>0</v>
      </c>
      <c r="U6778">
        <v>0</v>
      </c>
      <c r="V6778">
        <v>0</v>
      </c>
      <c r="X6778">
        <v>0</v>
      </c>
      <c r="Y6778">
        <v>500000000</v>
      </c>
      <c r="Z6778">
        <v>0</v>
      </c>
      <c r="AA6778" t="s">
        <v>2028</v>
      </c>
    </row>
    <row r="6779" spans="1:27" ht="15" customHeight="1">
      <c r="A6779" s="962" t="s">
        <v>323</v>
      </c>
      <c r="B6779" t="s">
        <v>254</v>
      </c>
      <c r="C6779" t="s">
        <v>13</v>
      </c>
      <c r="D6779" t="s">
        <v>11</v>
      </c>
      <c r="E6779" t="s">
        <v>610</v>
      </c>
      <c r="F6779" t="s">
        <v>466</v>
      </c>
      <c r="R6779">
        <v>0</v>
      </c>
      <c r="U6779">
        <v>0</v>
      </c>
      <c r="V6779">
        <v>0</v>
      </c>
      <c r="X6779">
        <v>0</v>
      </c>
      <c r="Y6779">
        <v>500000000</v>
      </c>
      <c r="Z6779">
        <v>0</v>
      </c>
      <c r="AA6779" t="s">
        <v>2028</v>
      </c>
    </row>
    <row r="6780" spans="1:27" ht="15" customHeight="1">
      <c r="A6780" s="962" t="s">
        <v>323</v>
      </c>
      <c r="B6780" t="s">
        <v>246</v>
      </c>
      <c r="C6780" t="s">
        <v>13</v>
      </c>
      <c r="D6780" t="s">
        <v>11</v>
      </c>
      <c r="E6780" t="s">
        <v>610</v>
      </c>
      <c r="F6780" t="s">
        <v>466</v>
      </c>
      <c r="R6780">
        <v>0</v>
      </c>
      <c r="S6780">
        <v>0</v>
      </c>
      <c r="T6780">
        <v>500000000</v>
      </c>
      <c r="X6780">
        <v>0</v>
      </c>
      <c r="Y6780">
        <v>500000000</v>
      </c>
      <c r="AA6780" t="s">
        <v>2027</v>
      </c>
    </row>
    <row r="6781" spans="1:27" ht="15" customHeight="1">
      <c r="A6781" s="962" t="s">
        <v>323</v>
      </c>
      <c r="B6781" t="s">
        <v>263</v>
      </c>
      <c r="C6781" t="s">
        <v>13</v>
      </c>
      <c r="D6781" t="s">
        <v>11</v>
      </c>
      <c r="E6781" t="s">
        <v>610</v>
      </c>
      <c r="F6781" t="s">
        <v>466</v>
      </c>
      <c r="R6781">
        <v>0</v>
      </c>
      <c r="S6781">
        <v>0</v>
      </c>
      <c r="T6781">
        <v>500000000</v>
      </c>
      <c r="X6781">
        <v>0</v>
      </c>
      <c r="Y6781">
        <v>500000000</v>
      </c>
      <c r="AA6781" t="s">
        <v>2027</v>
      </c>
    </row>
    <row r="6782" spans="1:27" ht="15" customHeight="1">
      <c r="A6782" s="962" t="s">
        <v>244</v>
      </c>
      <c r="B6782" t="s">
        <v>278</v>
      </c>
      <c r="C6782" t="s">
        <v>13</v>
      </c>
      <c r="D6782" t="s">
        <v>11</v>
      </c>
      <c r="E6782" t="s">
        <v>610</v>
      </c>
      <c r="F6782" t="s">
        <v>471</v>
      </c>
      <c r="O6782" t="s">
        <v>361</v>
      </c>
      <c r="P6782" t="s">
        <v>868</v>
      </c>
      <c r="Q6782" t="s">
        <v>869</v>
      </c>
      <c r="R6782">
        <v>24.4</v>
      </c>
      <c r="X6782">
        <v>0</v>
      </c>
      <c r="Y6782">
        <v>500000000</v>
      </c>
      <c r="AA6782" t="s">
        <v>2025</v>
      </c>
    </row>
    <row r="6783" spans="1:27" ht="15" customHeight="1">
      <c r="A6783" s="962" t="s">
        <v>244</v>
      </c>
      <c r="B6783" t="s">
        <v>279</v>
      </c>
      <c r="C6783" t="s">
        <v>13</v>
      </c>
      <c r="D6783" t="s">
        <v>11</v>
      </c>
      <c r="E6783" t="s">
        <v>610</v>
      </c>
      <c r="F6783" t="s">
        <v>471</v>
      </c>
      <c r="G6783" t="s">
        <v>711</v>
      </c>
      <c r="I6783" t="s">
        <v>415</v>
      </c>
      <c r="K6783" t="s">
        <v>333</v>
      </c>
      <c r="L6783" t="s">
        <v>334</v>
      </c>
      <c r="M6783" t="s">
        <v>68</v>
      </c>
      <c r="O6783" t="s">
        <v>335</v>
      </c>
      <c r="P6783" t="s">
        <v>336</v>
      </c>
      <c r="Q6783" t="s">
        <v>337</v>
      </c>
      <c r="R6783">
        <v>20</v>
      </c>
      <c r="U6783">
        <v>20</v>
      </c>
      <c r="V6783">
        <v>1</v>
      </c>
      <c r="W6783">
        <v>0.1</v>
      </c>
      <c r="X6783">
        <v>0</v>
      </c>
      <c r="Y6783">
        <v>500000000</v>
      </c>
      <c r="Z6783">
        <v>0</v>
      </c>
      <c r="AA6783" t="s">
        <v>2028</v>
      </c>
    </row>
    <row r="6784" spans="1:27" ht="15" customHeight="1">
      <c r="A6784" s="962" t="s">
        <v>246</v>
      </c>
      <c r="B6784" t="s">
        <v>321</v>
      </c>
      <c r="C6784" t="s">
        <v>13</v>
      </c>
      <c r="D6784" t="s">
        <v>11</v>
      </c>
      <c r="E6784" t="s">
        <v>610</v>
      </c>
      <c r="F6784" t="s">
        <v>471</v>
      </c>
      <c r="R6784">
        <v>0</v>
      </c>
      <c r="S6784">
        <v>0</v>
      </c>
      <c r="T6784">
        <v>500000000</v>
      </c>
      <c r="X6784">
        <v>0</v>
      </c>
      <c r="Y6784">
        <v>500000000</v>
      </c>
      <c r="AA6784" t="s">
        <v>2027</v>
      </c>
    </row>
    <row r="6785" spans="1:27" ht="15" customHeight="1">
      <c r="A6785" s="962" t="s">
        <v>246</v>
      </c>
      <c r="B6785" t="s">
        <v>281</v>
      </c>
      <c r="C6785" t="s">
        <v>13</v>
      </c>
      <c r="D6785" t="s">
        <v>11</v>
      </c>
      <c r="E6785" t="s">
        <v>610</v>
      </c>
      <c r="F6785" t="s">
        <v>471</v>
      </c>
      <c r="R6785">
        <v>0</v>
      </c>
      <c r="S6785">
        <v>0</v>
      </c>
      <c r="T6785">
        <v>500000000</v>
      </c>
      <c r="X6785">
        <v>0</v>
      </c>
      <c r="Y6785">
        <v>500000000</v>
      </c>
      <c r="AA6785" t="s">
        <v>2027</v>
      </c>
    </row>
    <row r="6786" spans="1:27" ht="15" customHeight="1">
      <c r="A6786" s="962" t="s">
        <v>246</v>
      </c>
      <c r="B6786" t="s">
        <v>282</v>
      </c>
      <c r="C6786" t="s">
        <v>13</v>
      </c>
      <c r="D6786" t="s">
        <v>11</v>
      </c>
      <c r="E6786" t="s">
        <v>610</v>
      </c>
      <c r="F6786" t="s">
        <v>471</v>
      </c>
      <c r="R6786">
        <v>0</v>
      </c>
      <c r="S6786">
        <v>0</v>
      </c>
      <c r="T6786">
        <v>500000000</v>
      </c>
      <c r="X6786">
        <v>0</v>
      </c>
      <c r="Y6786">
        <v>500000000</v>
      </c>
      <c r="AA6786" t="s">
        <v>2027</v>
      </c>
    </row>
    <row r="6787" spans="1:27" ht="15" customHeight="1">
      <c r="A6787" s="962" t="s">
        <v>246</v>
      </c>
      <c r="B6787" t="s">
        <v>324</v>
      </c>
      <c r="C6787" t="s">
        <v>13</v>
      </c>
      <c r="D6787" t="s">
        <v>11</v>
      </c>
      <c r="E6787" t="s">
        <v>610</v>
      </c>
      <c r="F6787" t="s">
        <v>471</v>
      </c>
      <c r="R6787">
        <v>0</v>
      </c>
      <c r="S6787">
        <v>0</v>
      </c>
      <c r="T6787">
        <v>500000000</v>
      </c>
      <c r="X6787">
        <v>0</v>
      </c>
      <c r="Y6787">
        <v>500000000</v>
      </c>
      <c r="AA6787" t="s">
        <v>2027</v>
      </c>
    </row>
    <row r="6788" spans="1:27" ht="15" customHeight="1">
      <c r="A6788" s="962" t="s">
        <v>247</v>
      </c>
      <c r="B6788" t="s">
        <v>300</v>
      </c>
      <c r="C6788" t="s">
        <v>13</v>
      </c>
      <c r="D6788" t="s">
        <v>11</v>
      </c>
      <c r="E6788" t="s">
        <v>610</v>
      </c>
      <c r="F6788" t="s">
        <v>471</v>
      </c>
      <c r="J6788" t="s">
        <v>467</v>
      </c>
      <c r="L6788" t="s">
        <v>339</v>
      </c>
      <c r="R6788">
        <v>0</v>
      </c>
      <c r="U6788">
        <v>0</v>
      </c>
      <c r="V6788">
        <v>0</v>
      </c>
      <c r="X6788">
        <v>0</v>
      </c>
      <c r="Y6788">
        <v>500000000</v>
      </c>
      <c r="Z6788">
        <v>0</v>
      </c>
      <c r="AA6788" t="s">
        <v>2028</v>
      </c>
    </row>
    <row r="6789" spans="1:27" ht="15" customHeight="1">
      <c r="A6789" s="962" t="s">
        <v>247</v>
      </c>
      <c r="B6789" t="s">
        <v>290</v>
      </c>
      <c r="C6789" t="s">
        <v>13</v>
      </c>
      <c r="D6789" t="s">
        <v>11</v>
      </c>
      <c r="E6789" t="s">
        <v>610</v>
      </c>
      <c r="F6789" t="s">
        <v>471</v>
      </c>
      <c r="J6789" t="s">
        <v>2011</v>
      </c>
      <c r="L6789" t="s">
        <v>339</v>
      </c>
      <c r="O6789" t="s">
        <v>882</v>
      </c>
      <c r="P6789" t="s">
        <v>868</v>
      </c>
      <c r="Q6789" t="s">
        <v>869</v>
      </c>
      <c r="R6789">
        <v>18.5</v>
      </c>
      <c r="X6789">
        <v>0</v>
      </c>
      <c r="Y6789">
        <v>500000000</v>
      </c>
      <c r="AA6789" t="s">
        <v>2025</v>
      </c>
    </row>
    <row r="6790" spans="1:27" ht="15" customHeight="1">
      <c r="A6790" s="962" t="s">
        <v>247</v>
      </c>
      <c r="B6790" t="s">
        <v>289</v>
      </c>
      <c r="C6790" t="s">
        <v>13</v>
      </c>
      <c r="D6790" t="s">
        <v>11</v>
      </c>
      <c r="E6790" t="s">
        <v>610</v>
      </c>
      <c r="F6790" t="s">
        <v>471</v>
      </c>
      <c r="H6790" t="s">
        <v>848</v>
      </c>
      <c r="I6790" t="s">
        <v>848</v>
      </c>
      <c r="J6790" t="s">
        <v>2011</v>
      </c>
      <c r="K6790" t="s">
        <v>848</v>
      </c>
      <c r="L6790" t="s">
        <v>339</v>
      </c>
      <c r="M6790" t="s">
        <v>848</v>
      </c>
      <c r="O6790" t="s">
        <v>882</v>
      </c>
      <c r="P6790" t="s">
        <v>868</v>
      </c>
      <c r="Q6790" t="s">
        <v>869</v>
      </c>
      <c r="R6790">
        <v>18.5</v>
      </c>
      <c r="X6790">
        <v>0</v>
      </c>
      <c r="Y6790">
        <v>500000000</v>
      </c>
      <c r="AA6790" t="s">
        <v>2025</v>
      </c>
    </row>
    <row r="6791" spans="1:27" ht="15" customHeight="1">
      <c r="A6791" s="962" t="s">
        <v>247</v>
      </c>
      <c r="B6791" t="s">
        <v>288</v>
      </c>
      <c r="C6791" t="s">
        <v>13</v>
      </c>
      <c r="D6791" t="s">
        <v>11</v>
      </c>
      <c r="E6791" t="s">
        <v>610</v>
      </c>
      <c r="F6791" t="s">
        <v>471</v>
      </c>
      <c r="R6791">
        <v>18.5</v>
      </c>
      <c r="X6791">
        <v>0</v>
      </c>
      <c r="Y6791">
        <v>500000000</v>
      </c>
      <c r="AA6791" t="s">
        <v>2025</v>
      </c>
    </row>
    <row r="6792" spans="1:27" ht="15" customHeight="1">
      <c r="A6792" s="962" t="s">
        <v>247</v>
      </c>
      <c r="B6792" t="s">
        <v>298</v>
      </c>
      <c r="C6792" t="s">
        <v>13</v>
      </c>
      <c r="D6792" t="s">
        <v>11</v>
      </c>
      <c r="E6792" t="s">
        <v>610</v>
      </c>
      <c r="F6792" t="s">
        <v>471</v>
      </c>
      <c r="R6792">
        <v>0</v>
      </c>
      <c r="X6792">
        <v>0</v>
      </c>
      <c r="Y6792">
        <v>500000000</v>
      </c>
      <c r="AA6792" t="s">
        <v>2025</v>
      </c>
    </row>
    <row r="6793" spans="1:27" ht="15" customHeight="1">
      <c r="A6793" s="962" t="s">
        <v>247</v>
      </c>
      <c r="B6793" t="s">
        <v>297</v>
      </c>
      <c r="C6793" t="s">
        <v>13</v>
      </c>
      <c r="D6793" t="s">
        <v>11</v>
      </c>
      <c r="E6793" t="s">
        <v>610</v>
      </c>
      <c r="F6793" t="s">
        <v>471</v>
      </c>
      <c r="R6793">
        <v>0</v>
      </c>
      <c r="X6793">
        <v>0</v>
      </c>
      <c r="Y6793">
        <v>500000000</v>
      </c>
      <c r="AA6793" t="s">
        <v>2025</v>
      </c>
    </row>
    <row r="6794" spans="1:27" ht="15" customHeight="1">
      <c r="A6794" s="962" t="s">
        <v>247</v>
      </c>
      <c r="B6794" t="s">
        <v>287</v>
      </c>
      <c r="C6794" t="s">
        <v>13</v>
      </c>
      <c r="D6794" t="s">
        <v>11</v>
      </c>
      <c r="E6794" t="s">
        <v>610</v>
      </c>
      <c r="F6794" t="s">
        <v>471</v>
      </c>
      <c r="R6794">
        <v>23.9</v>
      </c>
      <c r="X6794">
        <v>0</v>
      </c>
      <c r="Y6794">
        <v>500000000</v>
      </c>
      <c r="AA6794" t="s">
        <v>2025</v>
      </c>
    </row>
    <row r="6795" spans="1:27" ht="15" customHeight="1">
      <c r="A6795" s="962" t="s">
        <v>247</v>
      </c>
      <c r="B6795" t="s">
        <v>301</v>
      </c>
      <c r="C6795" t="s">
        <v>13</v>
      </c>
      <c r="D6795" t="s">
        <v>11</v>
      </c>
      <c r="E6795" t="s">
        <v>610</v>
      </c>
      <c r="F6795" t="s">
        <v>471</v>
      </c>
      <c r="R6795">
        <v>0</v>
      </c>
      <c r="S6795">
        <v>0</v>
      </c>
      <c r="T6795">
        <v>0</v>
      </c>
      <c r="X6795">
        <v>0</v>
      </c>
      <c r="Y6795">
        <v>500000000</v>
      </c>
      <c r="AA6795" t="s">
        <v>2029</v>
      </c>
    </row>
    <row r="6796" spans="1:27" ht="15" customHeight="1">
      <c r="A6796" s="962" t="s">
        <v>247</v>
      </c>
      <c r="B6796" t="s">
        <v>302</v>
      </c>
      <c r="C6796" t="s">
        <v>13</v>
      </c>
      <c r="D6796" t="s">
        <v>11</v>
      </c>
      <c r="E6796" t="s">
        <v>610</v>
      </c>
      <c r="F6796" t="s">
        <v>471</v>
      </c>
      <c r="R6796">
        <v>0</v>
      </c>
      <c r="S6796">
        <v>0</v>
      </c>
      <c r="T6796">
        <v>0</v>
      </c>
      <c r="X6796">
        <v>0</v>
      </c>
      <c r="Y6796">
        <v>500000000</v>
      </c>
      <c r="AA6796" t="s">
        <v>2029</v>
      </c>
    </row>
    <row r="6797" spans="1:27" ht="15" customHeight="1">
      <c r="A6797" s="962" t="s">
        <v>247</v>
      </c>
      <c r="B6797" t="s">
        <v>322</v>
      </c>
      <c r="C6797" t="s">
        <v>13</v>
      </c>
      <c r="D6797" t="s">
        <v>11</v>
      </c>
      <c r="E6797" t="s">
        <v>610</v>
      </c>
      <c r="F6797" t="s">
        <v>471</v>
      </c>
      <c r="H6797" t="s">
        <v>915</v>
      </c>
      <c r="I6797" t="s">
        <v>450</v>
      </c>
      <c r="J6797" t="s">
        <v>950</v>
      </c>
      <c r="K6797" t="s">
        <v>854</v>
      </c>
      <c r="L6797" t="s">
        <v>871</v>
      </c>
      <c r="M6797" t="s">
        <v>56</v>
      </c>
      <c r="O6797" t="s">
        <v>361</v>
      </c>
      <c r="P6797" t="s">
        <v>851</v>
      </c>
      <c r="Q6797" t="s">
        <v>337</v>
      </c>
      <c r="R6797">
        <v>0.49</v>
      </c>
      <c r="X6797">
        <v>0</v>
      </c>
      <c r="Y6797">
        <v>500000000</v>
      </c>
      <c r="AA6797" t="s">
        <v>2025</v>
      </c>
    </row>
    <row r="6798" spans="1:27" ht="15" customHeight="1">
      <c r="A6798" s="962" t="s">
        <v>247</v>
      </c>
      <c r="B6798" t="s">
        <v>318</v>
      </c>
      <c r="C6798" t="s">
        <v>13</v>
      </c>
      <c r="D6798" t="s">
        <v>11</v>
      </c>
      <c r="E6798" t="s">
        <v>610</v>
      </c>
      <c r="F6798" t="s">
        <v>471</v>
      </c>
      <c r="H6798" t="s">
        <v>848</v>
      </c>
      <c r="I6798" t="s">
        <v>848</v>
      </c>
      <c r="J6798" t="s">
        <v>951</v>
      </c>
      <c r="K6798" t="s">
        <v>849</v>
      </c>
      <c r="L6798" t="s">
        <v>850</v>
      </c>
      <c r="M6798" t="s">
        <v>848</v>
      </c>
      <c r="O6798" t="s">
        <v>882</v>
      </c>
      <c r="P6798" t="s">
        <v>851</v>
      </c>
      <c r="Q6798" t="s">
        <v>337</v>
      </c>
      <c r="R6798">
        <v>5.38</v>
      </c>
      <c r="X6798">
        <v>0</v>
      </c>
      <c r="Y6798">
        <v>500000000</v>
      </c>
      <c r="AA6798" t="s">
        <v>2025</v>
      </c>
    </row>
    <row r="6799" spans="1:27" ht="15" customHeight="1">
      <c r="A6799" s="962" t="s">
        <v>247</v>
      </c>
      <c r="B6799" t="s">
        <v>317</v>
      </c>
      <c r="C6799" t="s">
        <v>13</v>
      </c>
      <c r="D6799" t="s">
        <v>11</v>
      </c>
      <c r="E6799" t="s">
        <v>610</v>
      </c>
      <c r="F6799" t="s">
        <v>471</v>
      </c>
      <c r="J6799" t="s">
        <v>951</v>
      </c>
      <c r="K6799" t="s">
        <v>849</v>
      </c>
      <c r="L6799" t="s">
        <v>850</v>
      </c>
      <c r="O6799" t="s">
        <v>882</v>
      </c>
      <c r="P6799" t="s">
        <v>851</v>
      </c>
      <c r="Q6799" t="s">
        <v>337</v>
      </c>
      <c r="R6799">
        <v>5.38</v>
      </c>
      <c r="X6799">
        <v>0</v>
      </c>
      <c r="Y6799">
        <v>500000000</v>
      </c>
      <c r="AA6799" t="s">
        <v>2025</v>
      </c>
    </row>
    <row r="6800" spans="1:27" ht="15" customHeight="1">
      <c r="A6800" s="962" t="s">
        <v>247</v>
      </c>
      <c r="B6800" t="s">
        <v>305</v>
      </c>
      <c r="C6800" t="s">
        <v>13</v>
      </c>
      <c r="D6800" t="s">
        <v>11</v>
      </c>
      <c r="E6800" t="s">
        <v>610</v>
      </c>
      <c r="F6800" t="s">
        <v>471</v>
      </c>
      <c r="R6800">
        <v>5.38</v>
      </c>
      <c r="X6800">
        <v>0</v>
      </c>
      <c r="Y6800">
        <v>500000000</v>
      </c>
      <c r="AA6800" t="s">
        <v>2025</v>
      </c>
    </row>
    <row r="6801" spans="1:27" ht="15" customHeight="1">
      <c r="A6801" s="962" t="s">
        <v>247</v>
      </c>
      <c r="B6801" t="s">
        <v>324</v>
      </c>
      <c r="C6801" t="s">
        <v>13</v>
      </c>
      <c r="D6801" t="s">
        <v>11</v>
      </c>
      <c r="E6801" t="s">
        <v>610</v>
      </c>
      <c r="F6801" t="s">
        <v>471</v>
      </c>
      <c r="R6801">
        <v>0</v>
      </c>
      <c r="U6801">
        <v>0</v>
      </c>
      <c r="V6801">
        <v>0</v>
      </c>
      <c r="X6801">
        <v>0</v>
      </c>
      <c r="Y6801">
        <v>500000000</v>
      </c>
      <c r="Z6801">
        <v>0</v>
      </c>
      <c r="AA6801" t="s">
        <v>2028</v>
      </c>
    </row>
    <row r="6802" spans="1:27" ht="15" customHeight="1">
      <c r="A6802" s="962" t="s">
        <v>248</v>
      </c>
      <c r="B6802" t="s">
        <v>278</v>
      </c>
      <c r="C6802" t="s">
        <v>13</v>
      </c>
      <c r="D6802" t="s">
        <v>11</v>
      </c>
      <c r="E6802" t="s">
        <v>610</v>
      </c>
      <c r="F6802" t="s">
        <v>471</v>
      </c>
      <c r="R6802">
        <v>0</v>
      </c>
      <c r="X6802">
        <v>0</v>
      </c>
      <c r="Y6802">
        <v>500000000</v>
      </c>
      <c r="AA6802" t="s">
        <v>2025</v>
      </c>
    </row>
    <row r="6803" spans="1:27" ht="15" customHeight="1">
      <c r="A6803" s="962" t="s">
        <v>248</v>
      </c>
      <c r="B6803" t="s">
        <v>279</v>
      </c>
      <c r="C6803" t="s">
        <v>13</v>
      </c>
      <c r="D6803" t="s">
        <v>11</v>
      </c>
      <c r="E6803" t="s">
        <v>610</v>
      </c>
      <c r="F6803" t="s">
        <v>471</v>
      </c>
      <c r="G6803" t="s">
        <v>460</v>
      </c>
      <c r="I6803" t="s">
        <v>415</v>
      </c>
      <c r="K6803" t="s">
        <v>333</v>
      </c>
      <c r="L6803" t="s">
        <v>250</v>
      </c>
      <c r="M6803" t="s">
        <v>68</v>
      </c>
      <c r="O6803" t="s">
        <v>335</v>
      </c>
      <c r="P6803" t="s">
        <v>336</v>
      </c>
      <c r="Q6803" t="s">
        <v>337</v>
      </c>
      <c r="R6803">
        <v>3.25</v>
      </c>
      <c r="X6803">
        <v>0</v>
      </c>
      <c r="Y6803">
        <v>500000000</v>
      </c>
      <c r="AA6803" t="s">
        <v>2025</v>
      </c>
    </row>
    <row r="6804" spans="1:27" ht="15" customHeight="1">
      <c r="A6804" s="962" t="s">
        <v>249</v>
      </c>
      <c r="B6804" t="s">
        <v>278</v>
      </c>
      <c r="C6804" t="s">
        <v>13</v>
      </c>
      <c r="D6804" t="s">
        <v>11</v>
      </c>
      <c r="E6804" t="s">
        <v>610</v>
      </c>
      <c r="F6804" t="s">
        <v>471</v>
      </c>
      <c r="J6804" t="s">
        <v>340</v>
      </c>
      <c r="L6804" t="s">
        <v>249</v>
      </c>
      <c r="R6804">
        <v>0</v>
      </c>
      <c r="U6804">
        <v>0</v>
      </c>
      <c r="V6804">
        <v>0</v>
      </c>
      <c r="X6804">
        <v>0</v>
      </c>
      <c r="Y6804">
        <v>500000000</v>
      </c>
      <c r="Z6804">
        <v>0</v>
      </c>
      <c r="AA6804" t="s">
        <v>2028</v>
      </c>
    </row>
    <row r="6805" spans="1:27" ht="15" customHeight="1">
      <c r="A6805" s="962" t="s">
        <v>250</v>
      </c>
      <c r="B6805" t="s">
        <v>279</v>
      </c>
      <c r="C6805" t="s">
        <v>13</v>
      </c>
      <c r="D6805" t="s">
        <v>11</v>
      </c>
      <c r="E6805" t="s">
        <v>610</v>
      </c>
      <c r="F6805" t="s">
        <v>471</v>
      </c>
      <c r="G6805" t="s">
        <v>460</v>
      </c>
      <c r="I6805" t="s">
        <v>415</v>
      </c>
      <c r="K6805" t="s">
        <v>333</v>
      </c>
      <c r="L6805" t="s">
        <v>250</v>
      </c>
      <c r="M6805" t="s">
        <v>68</v>
      </c>
      <c r="O6805" t="s">
        <v>335</v>
      </c>
      <c r="P6805" t="s">
        <v>336</v>
      </c>
      <c r="Q6805" t="s">
        <v>337</v>
      </c>
      <c r="R6805">
        <v>3.25</v>
      </c>
      <c r="U6805">
        <v>3.25</v>
      </c>
      <c r="V6805">
        <v>0.16</v>
      </c>
      <c r="W6805">
        <v>0.1</v>
      </c>
      <c r="X6805">
        <v>0</v>
      </c>
      <c r="Y6805">
        <v>500000000</v>
      </c>
      <c r="Z6805">
        <v>0</v>
      </c>
      <c r="AA6805" t="s">
        <v>2028</v>
      </c>
    </row>
    <row r="6806" spans="1:27" ht="15" customHeight="1">
      <c r="A6806" s="962" t="s">
        <v>254</v>
      </c>
      <c r="B6806" t="s">
        <v>283</v>
      </c>
      <c r="C6806" t="s">
        <v>13</v>
      </c>
      <c r="D6806" t="s">
        <v>11</v>
      </c>
      <c r="E6806" t="s">
        <v>610</v>
      </c>
      <c r="F6806" t="s">
        <v>471</v>
      </c>
      <c r="J6806" t="s">
        <v>2007</v>
      </c>
      <c r="L6806" t="s">
        <v>343</v>
      </c>
      <c r="O6806" t="s">
        <v>361</v>
      </c>
      <c r="P6806" t="s">
        <v>868</v>
      </c>
      <c r="Q6806" t="s">
        <v>869</v>
      </c>
      <c r="R6806">
        <v>17.7</v>
      </c>
      <c r="X6806">
        <v>0</v>
      </c>
      <c r="Y6806">
        <v>500000000</v>
      </c>
      <c r="AA6806" t="s">
        <v>2025</v>
      </c>
    </row>
    <row r="6807" spans="1:27" ht="15" customHeight="1">
      <c r="A6807" s="962" t="s">
        <v>254</v>
      </c>
      <c r="B6807" t="s">
        <v>289</v>
      </c>
      <c r="C6807" t="s">
        <v>13</v>
      </c>
      <c r="D6807" t="s">
        <v>11</v>
      </c>
      <c r="E6807" t="s">
        <v>610</v>
      </c>
      <c r="F6807" t="s">
        <v>471</v>
      </c>
      <c r="J6807" t="s">
        <v>338</v>
      </c>
      <c r="L6807" t="s">
        <v>344</v>
      </c>
      <c r="R6807">
        <v>0</v>
      </c>
      <c r="U6807">
        <v>0</v>
      </c>
      <c r="V6807">
        <v>0</v>
      </c>
      <c r="X6807">
        <v>0</v>
      </c>
      <c r="Y6807">
        <v>500000000</v>
      </c>
      <c r="Z6807">
        <v>0</v>
      </c>
      <c r="AA6807" t="s">
        <v>2028</v>
      </c>
    </row>
    <row r="6808" spans="1:27" ht="15" customHeight="1">
      <c r="A6808" s="962" t="s">
        <v>254</v>
      </c>
      <c r="B6808" t="s">
        <v>290</v>
      </c>
      <c r="C6808" t="s">
        <v>13</v>
      </c>
      <c r="D6808" t="s">
        <v>11</v>
      </c>
      <c r="E6808" t="s">
        <v>610</v>
      </c>
      <c r="F6808" t="s">
        <v>471</v>
      </c>
      <c r="R6808">
        <v>0</v>
      </c>
      <c r="S6808">
        <v>0</v>
      </c>
      <c r="T6808">
        <v>0</v>
      </c>
      <c r="X6808">
        <v>0</v>
      </c>
      <c r="Y6808">
        <v>500000000</v>
      </c>
      <c r="AA6808" t="s">
        <v>2029</v>
      </c>
    </row>
    <row r="6809" spans="1:27" ht="15" customHeight="1">
      <c r="A6809" s="962" t="s">
        <v>254</v>
      </c>
      <c r="B6809" t="s">
        <v>292</v>
      </c>
      <c r="C6809" t="s">
        <v>13</v>
      </c>
      <c r="D6809" t="s">
        <v>11</v>
      </c>
      <c r="E6809" t="s">
        <v>610</v>
      </c>
      <c r="F6809" t="s">
        <v>471</v>
      </c>
      <c r="R6809">
        <v>0</v>
      </c>
      <c r="S6809">
        <v>0</v>
      </c>
      <c r="T6809">
        <v>0</v>
      </c>
      <c r="X6809">
        <v>0</v>
      </c>
      <c r="Y6809">
        <v>500000000</v>
      </c>
      <c r="AA6809" t="s">
        <v>2029</v>
      </c>
    </row>
    <row r="6810" spans="1:27" ht="15" customHeight="1">
      <c r="A6810" s="962" t="s">
        <v>254</v>
      </c>
      <c r="B6810" t="s">
        <v>294</v>
      </c>
      <c r="C6810" t="s">
        <v>13</v>
      </c>
      <c r="D6810" t="s">
        <v>11</v>
      </c>
      <c r="E6810" t="s">
        <v>610</v>
      </c>
      <c r="F6810" t="s">
        <v>471</v>
      </c>
      <c r="R6810">
        <v>0</v>
      </c>
      <c r="S6810">
        <v>0</v>
      </c>
      <c r="T6810">
        <v>0</v>
      </c>
      <c r="X6810">
        <v>0</v>
      </c>
      <c r="Y6810">
        <v>500000000</v>
      </c>
      <c r="AA6810" t="s">
        <v>2029</v>
      </c>
    </row>
    <row r="6811" spans="1:27" ht="15" customHeight="1">
      <c r="A6811" s="962" t="s">
        <v>254</v>
      </c>
      <c r="B6811" t="s">
        <v>295</v>
      </c>
      <c r="C6811" t="s">
        <v>13</v>
      </c>
      <c r="D6811" t="s">
        <v>11</v>
      </c>
      <c r="E6811" t="s">
        <v>610</v>
      </c>
      <c r="F6811" t="s">
        <v>471</v>
      </c>
      <c r="R6811">
        <v>0</v>
      </c>
      <c r="S6811">
        <v>0</v>
      </c>
      <c r="T6811">
        <v>0</v>
      </c>
      <c r="X6811">
        <v>0</v>
      </c>
      <c r="Y6811">
        <v>500000000</v>
      </c>
      <c r="AA6811" t="s">
        <v>2029</v>
      </c>
    </row>
    <row r="6812" spans="1:27" ht="15" customHeight="1">
      <c r="A6812" s="962" t="s">
        <v>254</v>
      </c>
      <c r="B6812" t="s">
        <v>280</v>
      </c>
      <c r="C6812" t="s">
        <v>13</v>
      </c>
      <c r="D6812" t="s">
        <v>11</v>
      </c>
      <c r="E6812" t="s">
        <v>610</v>
      </c>
      <c r="F6812" t="s">
        <v>471</v>
      </c>
      <c r="J6812" t="s">
        <v>436</v>
      </c>
      <c r="L6812" t="s">
        <v>346</v>
      </c>
      <c r="R6812">
        <v>0</v>
      </c>
      <c r="U6812">
        <v>0</v>
      </c>
      <c r="V6812">
        <v>0</v>
      </c>
      <c r="X6812">
        <v>0</v>
      </c>
      <c r="Y6812">
        <v>500000000</v>
      </c>
      <c r="Z6812">
        <v>0</v>
      </c>
      <c r="AA6812" t="s">
        <v>2028</v>
      </c>
    </row>
    <row r="6813" spans="1:27" ht="15" customHeight="1">
      <c r="A6813" s="962" t="s">
        <v>254</v>
      </c>
      <c r="B6813" t="s">
        <v>299</v>
      </c>
      <c r="C6813" t="s">
        <v>13</v>
      </c>
      <c r="D6813" t="s">
        <v>11</v>
      </c>
      <c r="E6813" t="s">
        <v>610</v>
      </c>
      <c r="F6813" t="s">
        <v>471</v>
      </c>
      <c r="J6813" t="s">
        <v>422</v>
      </c>
      <c r="R6813">
        <v>0</v>
      </c>
      <c r="U6813">
        <v>0</v>
      </c>
      <c r="V6813">
        <v>0</v>
      </c>
      <c r="X6813">
        <v>0</v>
      </c>
      <c r="Y6813">
        <v>500000000</v>
      </c>
      <c r="Z6813">
        <v>0</v>
      </c>
      <c r="AA6813" t="s">
        <v>2028</v>
      </c>
    </row>
    <row r="6814" spans="1:27" ht="15" customHeight="1">
      <c r="A6814" s="962" t="s">
        <v>254</v>
      </c>
      <c r="B6814" t="s">
        <v>284</v>
      </c>
      <c r="C6814" t="s">
        <v>13</v>
      </c>
      <c r="D6814" t="s">
        <v>11</v>
      </c>
      <c r="E6814" t="s">
        <v>610</v>
      </c>
      <c r="F6814" t="s">
        <v>471</v>
      </c>
      <c r="R6814">
        <v>0</v>
      </c>
      <c r="U6814">
        <v>0</v>
      </c>
      <c r="V6814">
        <v>0</v>
      </c>
      <c r="X6814">
        <v>0</v>
      </c>
      <c r="Y6814">
        <v>500000000</v>
      </c>
      <c r="Z6814">
        <v>0</v>
      </c>
      <c r="AA6814" t="s">
        <v>2028</v>
      </c>
    </row>
    <row r="6815" spans="1:27" ht="15" customHeight="1">
      <c r="A6815" s="962" t="s">
        <v>254</v>
      </c>
      <c r="B6815" t="s">
        <v>285</v>
      </c>
      <c r="C6815" t="s">
        <v>13</v>
      </c>
      <c r="D6815" t="s">
        <v>11</v>
      </c>
      <c r="E6815" t="s">
        <v>610</v>
      </c>
      <c r="F6815" t="s">
        <v>471</v>
      </c>
      <c r="R6815">
        <v>0</v>
      </c>
      <c r="U6815">
        <v>0</v>
      </c>
      <c r="V6815">
        <v>0</v>
      </c>
      <c r="X6815">
        <v>0</v>
      </c>
      <c r="Y6815">
        <v>500000000</v>
      </c>
      <c r="Z6815">
        <v>0</v>
      </c>
      <c r="AA6815" t="s">
        <v>2028</v>
      </c>
    </row>
    <row r="6816" spans="1:27" ht="15" customHeight="1">
      <c r="A6816" s="962" t="s">
        <v>254</v>
      </c>
      <c r="B6816" t="s">
        <v>286</v>
      </c>
      <c r="C6816" t="s">
        <v>13</v>
      </c>
      <c r="D6816" t="s">
        <v>11</v>
      </c>
      <c r="E6816" t="s">
        <v>610</v>
      </c>
      <c r="F6816" t="s">
        <v>471</v>
      </c>
      <c r="R6816">
        <v>0</v>
      </c>
      <c r="U6816">
        <v>0</v>
      </c>
      <c r="V6816">
        <v>0</v>
      </c>
      <c r="X6816">
        <v>0</v>
      </c>
      <c r="Y6816">
        <v>500000000</v>
      </c>
      <c r="Z6816">
        <v>0</v>
      </c>
      <c r="AA6816" t="s">
        <v>2028</v>
      </c>
    </row>
    <row r="6817" spans="1:27" ht="15" customHeight="1">
      <c r="A6817" s="962" t="s">
        <v>254</v>
      </c>
      <c r="B6817" t="s">
        <v>303</v>
      </c>
      <c r="C6817" t="s">
        <v>13</v>
      </c>
      <c r="D6817" t="s">
        <v>11</v>
      </c>
      <c r="E6817" t="s">
        <v>610</v>
      </c>
      <c r="F6817" t="s">
        <v>471</v>
      </c>
      <c r="R6817">
        <v>0</v>
      </c>
      <c r="U6817">
        <v>0</v>
      </c>
      <c r="V6817">
        <v>0</v>
      </c>
      <c r="X6817">
        <v>0</v>
      </c>
      <c r="Y6817">
        <v>500000000</v>
      </c>
      <c r="Z6817">
        <v>0</v>
      </c>
      <c r="AA6817" t="s">
        <v>2028</v>
      </c>
    </row>
    <row r="6818" spans="1:27" ht="15" customHeight="1">
      <c r="A6818" s="962" t="s">
        <v>254</v>
      </c>
      <c r="B6818" t="s">
        <v>291</v>
      </c>
      <c r="C6818" t="s">
        <v>13</v>
      </c>
      <c r="D6818" t="s">
        <v>11</v>
      </c>
      <c r="E6818" t="s">
        <v>610</v>
      </c>
      <c r="F6818" t="s">
        <v>471</v>
      </c>
      <c r="R6818">
        <v>0</v>
      </c>
      <c r="S6818">
        <v>0</v>
      </c>
      <c r="T6818">
        <v>0</v>
      </c>
      <c r="X6818">
        <v>0</v>
      </c>
      <c r="Y6818">
        <v>500000000</v>
      </c>
      <c r="AA6818" t="s">
        <v>2029</v>
      </c>
    </row>
    <row r="6819" spans="1:27" ht="15" customHeight="1">
      <c r="A6819" s="962" t="s">
        <v>254</v>
      </c>
      <c r="B6819" t="s">
        <v>293</v>
      </c>
      <c r="C6819" t="s">
        <v>13</v>
      </c>
      <c r="D6819" t="s">
        <v>11</v>
      </c>
      <c r="E6819" t="s">
        <v>610</v>
      </c>
      <c r="F6819" t="s">
        <v>471</v>
      </c>
      <c r="R6819">
        <v>0</v>
      </c>
      <c r="S6819">
        <v>0</v>
      </c>
      <c r="T6819">
        <v>0</v>
      </c>
      <c r="X6819">
        <v>0</v>
      </c>
      <c r="Y6819">
        <v>500000000</v>
      </c>
      <c r="AA6819" t="s">
        <v>2029</v>
      </c>
    </row>
    <row r="6820" spans="1:27" ht="15" customHeight="1">
      <c r="A6820" s="962" t="s">
        <v>254</v>
      </c>
      <c r="B6820" t="s">
        <v>288</v>
      </c>
      <c r="C6820" t="s">
        <v>13</v>
      </c>
      <c r="D6820" t="s">
        <v>11</v>
      </c>
      <c r="E6820" t="s">
        <v>610</v>
      </c>
      <c r="F6820" t="s">
        <v>471</v>
      </c>
      <c r="R6820">
        <v>0</v>
      </c>
      <c r="X6820">
        <v>0</v>
      </c>
      <c r="Y6820">
        <v>500000000</v>
      </c>
      <c r="AA6820" t="s">
        <v>2025</v>
      </c>
    </row>
    <row r="6821" spans="1:27" ht="15" customHeight="1">
      <c r="A6821" s="962" t="s">
        <v>254</v>
      </c>
      <c r="B6821" t="s">
        <v>298</v>
      </c>
      <c r="C6821" t="s">
        <v>13</v>
      </c>
      <c r="D6821" t="s">
        <v>11</v>
      </c>
      <c r="E6821" t="s">
        <v>610</v>
      </c>
      <c r="F6821" t="s">
        <v>471</v>
      </c>
      <c r="R6821">
        <v>0</v>
      </c>
      <c r="X6821">
        <v>0</v>
      </c>
      <c r="Y6821">
        <v>500000000</v>
      </c>
      <c r="AA6821" t="s">
        <v>2025</v>
      </c>
    </row>
    <row r="6822" spans="1:27" ht="15" customHeight="1">
      <c r="A6822" s="962" t="s">
        <v>254</v>
      </c>
      <c r="B6822" t="s">
        <v>297</v>
      </c>
      <c r="C6822" t="s">
        <v>13</v>
      </c>
      <c r="D6822" t="s">
        <v>11</v>
      </c>
      <c r="E6822" t="s">
        <v>610</v>
      </c>
      <c r="F6822" t="s">
        <v>471</v>
      </c>
      <c r="R6822">
        <v>0</v>
      </c>
      <c r="X6822">
        <v>0</v>
      </c>
      <c r="Y6822">
        <v>500000000</v>
      </c>
      <c r="AA6822" t="s">
        <v>2025</v>
      </c>
    </row>
    <row r="6823" spans="1:27" ht="15" customHeight="1">
      <c r="A6823" s="962" t="s">
        <v>254</v>
      </c>
      <c r="B6823" t="s">
        <v>287</v>
      </c>
      <c r="C6823" t="s">
        <v>13</v>
      </c>
      <c r="D6823" t="s">
        <v>11</v>
      </c>
      <c r="E6823" t="s">
        <v>610</v>
      </c>
      <c r="F6823" t="s">
        <v>471</v>
      </c>
      <c r="R6823">
        <v>5.38</v>
      </c>
      <c r="X6823">
        <v>0</v>
      </c>
      <c r="Y6823">
        <v>500000000</v>
      </c>
      <c r="AA6823" t="s">
        <v>2025</v>
      </c>
    </row>
    <row r="6824" spans="1:27" ht="15" customHeight="1">
      <c r="A6824" s="962" t="s">
        <v>254</v>
      </c>
      <c r="B6824" t="s">
        <v>296</v>
      </c>
      <c r="C6824" t="s">
        <v>13</v>
      </c>
      <c r="D6824" t="s">
        <v>11</v>
      </c>
      <c r="E6824" t="s">
        <v>610</v>
      </c>
      <c r="F6824" t="s">
        <v>471</v>
      </c>
      <c r="R6824">
        <v>0</v>
      </c>
      <c r="S6824">
        <v>0</v>
      </c>
      <c r="T6824">
        <v>0</v>
      </c>
      <c r="X6824">
        <v>0</v>
      </c>
      <c r="Y6824">
        <v>500000000</v>
      </c>
      <c r="AA6824" t="s">
        <v>2029</v>
      </c>
    </row>
    <row r="6825" spans="1:27" ht="15" customHeight="1">
      <c r="A6825" s="962" t="s">
        <v>254</v>
      </c>
      <c r="B6825" t="s">
        <v>319</v>
      </c>
      <c r="C6825" t="s">
        <v>13</v>
      </c>
      <c r="D6825" t="s">
        <v>11</v>
      </c>
      <c r="E6825" t="s">
        <v>610</v>
      </c>
      <c r="F6825" t="s">
        <v>471</v>
      </c>
      <c r="G6825" t="s">
        <v>712</v>
      </c>
      <c r="I6825" t="s">
        <v>415</v>
      </c>
      <c r="K6825" t="s">
        <v>333</v>
      </c>
      <c r="L6825" t="s">
        <v>351</v>
      </c>
      <c r="M6825" t="s">
        <v>68</v>
      </c>
      <c r="O6825" t="s">
        <v>349</v>
      </c>
      <c r="P6825" t="s">
        <v>336</v>
      </c>
      <c r="Q6825" t="s">
        <v>337</v>
      </c>
      <c r="R6825">
        <v>5.38</v>
      </c>
      <c r="U6825">
        <v>5.38</v>
      </c>
      <c r="V6825">
        <v>0.27</v>
      </c>
      <c r="W6825">
        <v>0.1</v>
      </c>
      <c r="X6825">
        <v>0</v>
      </c>
      <c r="Y6825">
        <v>500000000</v>
      </c>
      <c r="Z6825">
        <v>0</v>
      </c>
      <c r="AA6825" t="s">
        <v>2028</v>
      </c>
    </row>
    <row r="6826" spans="1:27" ht="15" customHeight="1">
      <c r="A6826" s="962" t="s">
        <v>254</v>
      </c>
      <c r="B6826" t="s">
        <v>317</v>
      </c>
      <c r="C6826" t="s">
        <v>13</v>
      </c>
      <c r="D6826" t="s">
        <v>11</v>
      </c>
      <c r="E6826" t="s">
        <v>610</v>
      </c>
      <c r="F6826" t="s">
        <v>471</v>
      </c>
      <c r="G6826" t="s">
        <v>712</v>
      </c>
      <c r="I6826" t="s">
        <v>415</v>
      </c>
      <c r="K6826" t="s">
        <v>333</v>
      </c>
      <c r="L6826" t="s">
        <v>351</v>
      </c>
      <c r="M6826" t="s">
        <v>68</v>
      </c>
      <c r="O6826" t="s">
        <v>349</v>
      </c>
      <c r="P6826" t="s">
        <v>336</v>
      </c>
      <c r="Q6826" t="s">
        <v>337</v>
      </c>
      <c r="R6826">
        <v>5.38</v>
      </c>
      <c r="X6826">
        <v>0</v>
      </c>
      <c r="Y6826">
        <v>500000000</v>
      </c>
      <c r="AA6826" t="s">
        <v>2025</v>
      </c>
    </row>
    <row r="6827" spans="1:27" ht="15" customHeight="1">
      <c r="A6827" s="962" t="s">
        <v>254</v>
      </c>
      <c r="B6827" t="s">
        <v>305</v>
      </c>
      <c r="C6827" t="s">
        <v>13</v>
      </c>
      <c r="D6827" t="s">
        <v>11</v>
      </c>
      <c r="E6827" t="s">
        <v>610</v>
      </c>
      <c r="F6827" t="s">
        <v>471</v>
      </c>
      <c r="R6827">
        <v>5.38</v>
      </c>
      <c r="X6827">
        <v>0</v>
      </c>
      <c r="Y6827">
        <v>500000000</v>
      </c>
      <c r="AA6827" t="s">
        <v>2025</v>
      </c>
    </row>
    <row r="6828" spans="1:27" ht="15" customHeight="1">
      <c r="A6828" s="962" t="s">
        <v>254</v>
      </c>
      <c r="B6828" t="s">
        <v>321</v>
      </c>
      <c r="C6828" t="s">
        <v>13</v>
      </c>
      <c r="D6828" t="s">
        <v>11</v>
      </c>
      <c r="E6828" t="s">
        <v>610</v>
      </c>
      <c r="F6828" t="s">
        <v>471</v>
      </c>
      <c r="H6828" t="s">
        <v>713</v>
      </c>
      <c r="I6828" t="s">
        <v>353</v>
      </c>
      <c r="K6828" t="s">
        <v>333</v>
      </c>
      <c r="L6828" t="s">
        <v>354</v>
      </c>
      <c r="M6828" t="s">
        <v>58</v>
      </c>
      <c r="O6828" t="s">
        <v>335</v>
      </c>
      <c r="P6828" t="s">
        <v>336</v>
      </c>
      <c r="Q6828" t="s">
        <v>337</v>
      </c>
      <c r="R6828">
        <v>17.399999999999999</v>
      </c>
      <c r="U6828">
        <v>17.399999999999999</v>
      </c>
      <c r="V6828">
        <v>0.87</v>
      </c>
      <c r="W6828">
        <v>0.1</v>
      </c>
      <c r="X6828">
        <v>0</v>
      </c>
      <c r="Y6828">
        <v>500000000</v>
      </c>
      <c r="Z6828">
        <v>0</v>
      </c>
      <c r="AA6828" t="s">
        <v>2028</v>
      </c>
    </row>
    <row r="6829" spans="1:27" ht="15" customHeight="1">
      <c r="A6829" s="962" t="s">
        <v>254</v>
      </c>
      <c r="B6829" t="s">
        <v>324</v>
      </c>
      <c r="C6829" t="s">
        <v>13</v>
      </c>
      <c r="D6829" t="s">
        <v>11</v>
      </c>
      <c r="E6829" t="s">
        <v>610</v>
      </c>
      <c r="F6829" t="s">
        <v>471</v>
      </c>
      <c r="R6829">
        <v>0</v>
      </c>
      <c r="U6829">
        <v>0</v>
      </c>
      <c r="V6829">
        <v>0</v>
      </c>
      <c r="X6829">
        <v>0</v>
      </c>
      <c r="Y6829">
        <v>500000000</v>
      </c>
      <c r="Z6829">
        <v>0</v>
      </c>
      <c r="AA6829" t="s">
        <v>2028</v>
      </c>
    </row>
    <row r="6830" spans="1:27" ht="15" customHeight="1">
      <c r="A6830" s="962" t="s">
        <v>255</v>
      </c>
      <c r="B6830" t="s">
        <v>322</v>
      </c>
      <c r="C6830" t="s">
        <v>13</v>
      </c>
      <c r="D6830" t="s">
        <v>11</v>
      </c>
      <c r="E6830" t="s">
        <v>610</v>
      </c>
      <c r="F6830" t="s">
        <v>471</v>
      </c>
      <c r="H6830" t="s">
        <v>848</v>
      </c>
      <c r="I6830" t="s">
        <v>853</v>
      </c>
      <c r="J6830" t="s">
        <v>949</v>
      </c>
      <c r="K6830" t="s">
        <v>849</v>
      </c>
      <c r="L6830" t="s">
        <v>1993</v>
      </c>
      <c r="M6830" t="s">
        <v>55</v>
      </c>
      <c r="O6830" t="s">
        <v>361</v>
      </c>
      <c r="P6830" t="s">
        <v>667</v>
      </c>
      <c r="Q6830" t="s">
        <v>668</v>
      </c>
      <c r="R6830">
        <v>0</v>
      </c>
      <c r="X6830">
        <v>0</v>
      </c>
      <c r="Y6830">
        <v>500000000</v>
      </c>
      <c r="AA6830" t="s">
        <v>2025</v>
      </c>
    </row>
    <row r="6831" spans="1:27" ht="15" customHeight="1">
      <c r="A6831" s="962" t="s">
        <v>255</v>
      </c>
      <c r="B6831" t="s">
        <v>301</v>
      </c>
      <c r="C6831" t="s">
        <v>13</v>
      </c>
      <c r="D6831" t="s">
        <v>11</v>
      </c>
      <c r="E6831" t="s">
        <v>610</v>
      </c>
      <c r="F6831" t="s">
        <v>471</v>
      </c>
      <c r="H6831" t="s">
        <v>856</v>
      </c>
      <c r="I6831" t="s">
        <v>853</v>
      </c>
      <c r="J6831" t="s">
        <v>949</v>
      </c>
      <c r="K6831" t="s">
        <v>849</v>
      </c>
      <c r="L6831" t="s">
        <v>857</v>
      </c>
      <c r="M6831" t="s">
        <v>55</v>
      </c>
      <c r="O6831" t="s">
        <v>361</v>
      </c>
      <c r="P6831" t="s">
        <v>851</v>
      </c>
      <c r="Q6831" t="s">
        <v>337</v>
      </c>
      <c r="R6831">
        <v>0.11</v>
      </c>
      <c r="X6831">
        <v>0</v>
      </c>
      <c r="Y6831">
        <v>500000000</v>
      </c>
      <c r="AA6831" t="s">
        <v>2025</v>
      </c>
    </row>
    <row r="6832" spans="1:27" ht="15" customHeight="1">
      <c r="A6832" s="962" t="s">
        <v>255</v>
      </c>
      <c r="B6832" t="s">
        <v>307</v>
      </c>
      <c r="C6832" t="s">
        <v>13</v>
      </c>
      <c r="D6832" t="s">
        <v>11</v>
      </c>
      <c r="E6832" t="s">
        <v>610</v>
      </c>
      <c r="F6832" t="s">
        <v>471</v>
      </c>
      <c r="H6832" t="s">
        <v>858</v>
      </c>
      <c r="I6832" t="s">
        <v>853</v>
      </c>
      <c r="J6832" t="s">
        <v>949</v>
      </c>
      <c r="K6832" t="s">
        <v>849</v>
      </c>
      <c r="L6832" t="s">
        <v>859</v>
      </c>
      <c r="M6832" t="s">
        <v>55</v>
      </c>
      <c r="O6832" t="s">
        <v>361</v>
      </c>
      <c r="P6832" t="s">
        <v>851</v>
      </c>
      <c r="Q6832" t="s">
        <v>337</v>
      </c>
      <c r="R6832">
        <v>0</v>
      </c>
      <c r="X6832">
        <v>0</v>
      </c>
      <c r="Y6832">
        <v>500000000</v>
      </c>
      <c r="AA6832" t="s">
        <v>2025</v>
      </c>
    </row>
    <row r="6833" spans="1:27" ht="15" customHeight="1">
      <c r="A6833" s="962" t="s">
        <v>255</v>
      </c>
      <c r="B6833" t="s">
        <v>315</v>
      </c>
      <c r="C6833" t="s">
        <v>13</v>
      </c>
      <c r="D6833" t="s">
        <v>11</v>
      </c>
      <c r="E6833" t="s">
        <v>610</v>
      </c>
      <c r="F6833" t="s">
        <v>471</v>
      </c>
      <c r="H6833" t="s">
        <v>860</v>
      </c>
      <c r="I6833" t="s">
        <v>853</v>
      </c>
      <c r="J6833" t="s">
        <v>949</v>
      </c>
      <c r="K6833" t="s">
        <v>849</v>
      </c>
      <c r="L6833" t="s">
        <v>861</v>
      </c>
      <c r="M6833" t="s">
        <v>55</v>
      </c>
      <c r="O6833" t="s">
        <v>361</v>
      </c>
      <c r="P6833" t="s">
        <v>851</v>
      </c>
      <c r="Q6833" t="s">
        <v>337</v>
      </c>
      <c r="R6833">
        <v>0</v>
      </c>
      <c r="X6833">
        <v>0</v>
      </c>
      <c r="Y6833">
        <v>500000000</v>
      </c>
      <c r="AA6833" t="s">
        <v>2025</v>
      </c>
    </row>
    <row r="6834" spans="1:27" ht="15" customHeight="1">
      <c r="A6834" s="962" t="s">
        <v>255</v>
      </c>
      <c r="B6834" t="s">
        <v>308</v>
      </c>
      <c r="C6834" t="s">
        <v>13</v>
      </c>
      <c r="D6834" t="s">
        <v>11</v>
      </c>
      <c r="E6834" t="s">
        <v>610</v>
      </c>
      <c r="F6834" t="s">
        <v>471</v>
      </c>
      <c r="H6834" t="s">
        <v>862</v>
      </c>
      <c r="I6834" t="s">
        <v>853</v>
      </c>
      <c r="J6834" t="s">
        <v>949</v>
      </c>
      <c r="K6834" t="s">
        <v>849</v>
      </c>
      <c r="L6834" t="s">
        <v>863</v>
      </c>
      <c r="M6834" t="s">
        <v>55</v>
      </c>
      <c r="O6834" t="s">
        <v>361</v>
      </c>
      <c r="P6834" t="s">
        <v>851</v>
      </c>
      <c r="Q6834" t="s">
        <v>337</v>
      </c>
      <c r="R6834">
        <v>0</v>
      </c>
      <c r="X6834">
        <v>0</v>
      </c>
      <c r="Y6834">
        <v>500000000</v>
      </c>
      <c r="AA6834" t="s">
        <v>2025</v>
      </c>
    </row>
    <row r="6835" spans="1:27" ht="15" customHeight="1">
      <c r="A6835" s="962" t="s">
        <v>255</v>
      </c>
      <c r="B6835" t="s">
        <v>311</v>
      </c>
      <c r="C6835" t="s">
        <v>13</v>
      </c>
      <c r="D6835" t="s">
        <v>11</v>
      </c>
      <c r="E6835" t="s">
        <v>610</v>
      </c>
      <c r="F6835" t="s">
        <v>471</v>
      </c>
      <c r="H6835" t="s">
        <v>864</v>
      </c>
      <c r="I6835" t="s">
        <v>853</v>
      </c>
      <c r="J6835" t="s">
        <v>949</v>
      </c>
      <c r="K6835" t="s">
        <v>849</v>
      </c>
      <c r="L6835" t="s">
        <v>865</v>
      </c>
      <c r="M6835" t="s">
        <v>55</v>
      </c>
      <c r="O6835" t="s">
        <v>361</v>
      </c>
      <c r="P6835" t="s">
        <v>851</v>
      </c>
      <c r="Q6835" t="s">
        <v>337</v>
      </c>
      <c r="R6835">
        <v>0.08</v>
      </c>
      <c r="X6835">
        <v>0</v>
      </c>
      <c r="Y6835">
        <v>500000000</v>
      </c>
      <c r="AA6835" t="s">
        <v>2025</v>
      </c>
    </row>
    <row r="6836" spans="1:27" ht="15" customHeight="1">
      <c r="A6836" s="962" t="s">
        <v>255</v>
      </c>
      <c r="B6836" t="s">
        <v>312</v>
      </c>
      <c r="C6836" t="s">
        <v>13</v>
      </c>
      <c r="D6836" t="s">
        <v>11</v>
      </c>
      <c r="E6836" t="s">
        <v>610</v>
      </c>
      <c r="F6836" t="s">
        <v>471</v>
      </c>
      <c r="H6836" t="s">
        <v>866</v>
      </c>
      <c r="I6836" t="s">
        <v>853</v>
      </c>
      <c r="J6836" t="s">
        <v>949</v>
      </c>
      <c r="K6836" t="s">
        <v>849</v>
      </c>
      <c r="L6836" t="s">
        <v>867</v>
      </c>
      <c r="M6836" t="s">
        <v>55</v>
      </c>
      <c r="O6836" t="s">
        <v>361</v>
      </c>
      <c r="P6836" t="s">
        <v>851</v>
      </c>
      <c r="Q6836" t="s">
        <v>337</v>
      </c>
      <c r="R6836">
        <v>0</v>
      </c>
      <c r="X6836">
        <v>0</v>
      </c>
      <c r="Y6836">
        <v>500000000</v>
      </c>
      <c r="AA6836" t="s">
        <v>2025</v>
      </c>
    </row>
    <row r="6837" spans="1:27" ht="15" customHeight="1">
      <c r="A6837" s="962" t="s">
        <v>255</v>
      </c>
      <c r="B6837" t="s">
        <v>300</v>
      </c>
      <c r="C6837" t="s">
        <v>13</v>
      </c>
      <c r="D6837" t="s">
        <v>11</v>
      </c>
      <c r="E6837" t="s">
        <v>610</v>
      </c>
      <c r="F6837" t="s">
        <v>471</v>
      </c>
      <c r="I6837" t="s">
        <v>853</v>
      </c>
      <c r="J6837" t="s">
        <v>949</v>
      </c>
      <c r="K6837" t="s">
        <v>849</v>
      </c>
      <c r="L6837" t="s">
        <v>857</v>
      </c>
      <c r="M6837" t="s">
        <v>55</v>
      </c>
      <c r="O6837" t="s">
        <v>361</v>
      </c>
      <c r="P6837" t="s">
        <v>851</v>
      </c>
      <c r="Q6837" t="s">
        <v>337</v>
      </c>
      <c r="R6837">
        <v>0.11</v>
      </c>
      <c r="X6837">
        <v>0</v>
      </c>
      <c r="Y6837">
        <v>500000000</v>
      </c>
      <c r="AA6837" t="s">
        <v>2025</v>
      </c>
    </row>
    <row r="6838" spans="1:27" ht="15" customHeight="1">
      <c r="A6838" s="962" t="s">
        <v>255</v>
      </c>
      <c r="B6838" t="s">
        <v>298</v>
      </c>
      <c r="C6838" t="s">
        <v>13</v>
      </c>
      <c r="D6838" t="s">
        <v>11</v>
      </c>
      <c r="E6838" t="s">
        <v>610</v>
      </c>
      <c r="F6838" t="s">
        <v>471</v>
      </c>
      <c r="R6838">
        <v>0.11</v>
      </c>
      <c r="X6838">
        <v>0</v>
      </c>
      <c r="Y6838">
        <v>500000000</v>
      </c>
      <c r="AA6838" t="s">
        <v>2025</v>
      </c>
    </row>
    <row r="6839" spans="1:27" ht="15" customHeight="1">
      <c r="A6839" s="962" t="s">
        <v>255</v>
      </c>
      <c r="B6839" t="s">
        <v>297</v>
      </c>
      <c r="C6839" t="s">
        <v>13</v>
      </c>
      <c r="D6839" t="s">
        <v>11</v>
      </c>
      <c r="E6839" t="s">
        <v>610</v>
      </c>
      <c r="F6839" t="s">
        <v>471</v>
      </c>
      <c r="R6839">
        <v>0.11</v>
      </c>
      <c r="X6839">
        <v>0</v>
      </c>
      <c r="Y6839">
        <v>500000000</v>
      </c>
      <c r="AA6839" t="s">
        <v>2025</v>
      </c>
    </row>
    <row r="6840" spans="1:27" ht="15" customHeight="1">
      <c r="A6840" s="962" t="s">
        <v>255</v>
      </c>
      <c r="B6840" t="s">
        <v>288</v>
      </c>
      <c r="C6840" t="s">
        <v>13</v>
      </c>
      <c r="D6840" t="s">
        <v>11</v>
      </c>
      <c r="E6840" t="s">
        <v>610</v>
      </c>
      <c r="F6840" t="s">
        <v>471</v>
      </c>
      <c r="R6840">
        <v>0.11</v>
      </c>
      <c r="X6840">
        <v>0</v>
      </c>
      <c r="Y6840">
        <v>500000000</v>
      </c>
      <c r="AA6840" t="s">
        <v>2025</v>
      </c>
    </row>
    <row r="6841" spans="1:27" ht="15" customHeight="1">
      <c r="A6841" s="962" t="s">
        <v>255</v>
      </c>
      <c r="B6841" t="s">
        <v>287</v>
      </c>
      <c r="C6841" t="s">
        <v>13</v>
      </c>
      <c r="D6841" t="s">
        <v>11</v>
      </c>
      <c r="E6841" t="s">
        <v>610</v>
      </c>
      <c r="F6841" t="s">
        <v>471</v>
      </c>
      <c r="R6841">
        <v>0.2</v>
      </c>
      <c r="X6841">
        <v>0</v>
      </c>
      <c r="Y6841">
        <v>500000000</v>
      </c>
      <c r="AA6841" t="s">
        <v>2025</v>
      </c>
    </row>
    <row r="6842" spans="1:27" ht="15" customHeight="1">
      <c r="A6842" s="962" t="s">
        <v>255</v>
      </c>
      <c r="B6842" t="s">
        <v>306</v>
      </c>
      <c r="C6842" t="s">
        <v>13</v>
      </c>
      <c r="D6842" t="s">
        <v>11</v>
      </c>
      <c r="E6842" t="s">
        <v>610</v>
      </c>
      <c r="F6842" t="s">
        <v>471</v>
      </c>
      <c r="I6842" t="s">
        <v>853</v>
      </c>
      <c r="J6842" t="s">
        <v>949</v>
      </c>
      <c r="K6842" t="s">
        <v>849</v>
      </c>
      <c r="L6842" t="s">
        <v>1994</v>
      </c>
      <c r="M6842" t="s">
        <v>55</v>
      </c>
      <c r="O6842" t="s">
        <v>361</v>
      </c>
      <c r="P6842" t="s">
        <v>851</v>
      </c>
      <c r="Q6842" t="s">
        <v>337</v>
      </c>
      <c r="R6842">
        <v>0</v>
      </c>
      <c r="X6842">
        <v>0</v>
      </c>
      <c r="Y6842">
        <v>500000000</v>
      </c>
      <c r="AA6842" t="s">
        <v>2025</v>
      </c>
    </row>
    <row r="6843" spans="1:27" ht="15" customHeight="1">
      <c r="A6843" s="962" t="s">
        <v>255</v>
      </c>
      <c r="B6843" t="s">
        <v>305</v>
      </c>
      <c r="C6843" t="s">
        <v>13</v>
      </c>
      <c r="D6843" t="s">
        <v>11</v>
      </c>
      <c r="E6843" t="s">
        <v>610</v>
      </c>
      <c r="F6843" t="s">
        <v>471</v>
      </c>
      <c r="R6843">
        <v>0.09</v>
      </c>
      <c r="X6843">
        <v>0</v>
      </c>
      <c r="Y6843">
        <v>500000000</v>
      </c>
      <c r="AA6843" t="s">
        <v>2025</v>
      </c>
    </row>
    <row r="6844" spans="1:27" ht="15" customHeight="1">
      <c r="A6844" s="962" t="s">
        <v>255</v>
      </c>
      <c r="B6844" t="s">
        <v>309</v>
      </c>
      <c r="C6844" t="s">
        <v>13</v>
      </c>
      <c r="D6844" t="s">
        <v>11</v>
      </c>
      <c r="E6844" t="s">
        <v>610</v>
      </c>
      <c r="F6844" t="s">
        <v>471</v>
      </c>
      <c r="I6844" t="s">
        <v>853</v>
      </c>
      <c r="J6844" t="s">
        <v>949</v>
      </c>
      <c r="K6844" t="s">
        <v>849</v>
      </c>
      <c r="L6844" t="s">
        <v>1995</v>
      </c>
      <c r="M6844" t="s">
        <v>55</v>
      </c>
      <c r="O6844" t="s">
        <v>361</v>
      </c>
      <c r="P6844" t="s">
        <v>851</v>
      </c>
      <c r="Q6844" t="s">
        <v>337</v>
      </c>
      <c r="R6844">
        <v>0.08</v>
      </c>
      <c r="X6844">
        <v>0</v>
      </c>
      <c r="Y6844">
        <v>500000000</v>
      </c>
      <c r="AA6844" t="s">
        <v>2025</v>
      </c>
    </row>
    <row r="6845" spans="1:27" ht="15" customHeight="1">
      <c r="A6845" s="962" t="s">
        <v>255</v>
      </c>
      <c r="B6845" t="s">
        <v>313</v>
      </c>
      <c r="C6845" t="s">
        <v>13</v>
      </c>
      <c r="D6845" t="s">
        <v>11</v>
      </c>
      <c r="E6845" t="s">
        <v>610</v>
      </c>
      <c r="F6845" t="s">
        <v>471</v>
      </c>
      <c r="I6845" t="s">
        <v>853</v>
      </c>
      <c r="J6845" t="s">
        <v>949</v>
      </c>
      <c r="K6845" t="s">
        <v>849</v>
      </c>
      <c r="L6845" t="s">
        <v>861</v>
      </c>
      <c r="M6845" t="s">
        <v>55</v>
      </c>
      <c r="O6845" t="s">
        <v>361</v>
      </c>
      <c r="P6845" t="s">
        <v>851</v>
      </c>
      <c r="Q6845" t="s">
        <v>337</v>
      </c>
      <c r="R6845">
        <v>0</v>
      </c>
      <c r="X6845">
        <v>0</v>
      </c>
      <c r="Y6845">
        <v>500000000</v>
      </c>
      <c r="AA6845" t="s">
        <v>2025</v>
      </c>
    </row>
    <row r="6846" spans="1:27" ht="15" customHeight="1">
      <c r="A6846" s="962" t="s">
        <v>257</v>
      </c>
      <c r="B6846" t="s">
        <v>290</v>
      </c>
      <c r="C6846" t="s">
        <v>13</v>
      </c>
      <c r="D6846" t="s">
        <v>11</v>
      </c>
      <c r="E6846" t="s">
        <v>610</v>
      </c>
      <c r="F6846" t="s">
        <v>471</v>
      </c>
      <c r="J6846" t="s">
        <v>1996</v>
      </c>
      <c r="R6846">
        <v>0</v>
      </c>
      <c r="S6846">
        <v>0</v>
      </c>
      <c r="T6846">
        <v>500000000</v>
      </c>
      <c r="X6846">
        <v>0</v>
      </c>
      <c r="Y6846">
        <v>500000000</v>
      </c>
      <c r="AA6846" t="s">
        <v>2027</v>
      </c>
    </row>
    <row r="6847" spans="1:27" ht="15" customHeight="1">
      <c r="A6847" s="962" t="s">
        <v>257</v>
      </c>
      <c r="B6847" t="s">
        <v>292</v>
      </c>
      <c r="C6847" t="s">
        <v>13</v>
      </c>
      <c r="D6847" t="s">
        <v>11</v>
      </c>
      <c r="E6847" t="s">
        <v>610</v>
      </c>
      <c r="F6847" t="s">
        <v>471</v>
      </c>
      <c r="J6847" t="s">
        <v>1997</v>
      </c>
      <c r="R6847">
        <v>0</v>
      </c>
      <c r="S6847">
        <v>0</v>
      </c>
      <c r="T6847">
        <v>500000000</v>
      </c>
      <c r="X6847">
        <v>0</v>
      </c>
      <c r="Y6847">
        <v>500000000</v>
      </c>
      <c r="AA6847" t="s">
        <v>2027</v>
      </c>
    </row>
    <row r="6848" spans="1:27" ht="15" customHeight="1">
      <c r="A6848" s="962" t="s">
        <v>257</v>
      </c>
      <c r="B6848" t="s">
        <v>295</v>
      </c>
      <c r="C6848" t="s">
        <v>13</v>
      </c>
      <c r="D6848" t="s">
        <v>11</v>
      </c>
      <c r="E6848" t="s">
        <v>610</v>
      </c>
      <c r="F6848" t="s">
        <v>471</v>
      </c>
      <c r="J6848" t="s">
        <v>1998</v>
      </c>
      <c r="R6848">
        <v>0</v>
      </c>
      <c r="S6848">
        <v>0</v>
      </c>
      <c r="T6848">
        <v>500000000</v>
      </c>
      <c r="X6848">
        <v>0</v>
      </c>
      <c r="Y6848">
        <v>500000000</v>
      </c>
      <c r="AA6848" t="s">
        <v>2027</v>
      </c>
    </row>
    <row r="6849" spans="1:27" ht="15" customHeight="1">
      <c r="A6849" s="962" t="s">
        <v>257</v>
      </c>
      <c r="B6849" t="s">
        <v>296</v>
      </c>
      <c r="C6849" t="s">
        <v>13</v>
      </c>
      <c r="D6849" t="s">
        <v>11</v>
      </c>
      <c r="E6849" t="s">
        <v>610</v>
      </c>
      <c r="F6849" t="s">
        <v>471</v>
      </c>
      <c r="J6849" t="s">
        <v>1999</v>
      </c>
      <c r="R6849">
        <v>0</v>
      </c>
      <c r="S6849">
        <v>0</v>
      </c>
      <c r="T6849">
        <v>500000000</v>
      </c>
      <c r="X6849">
        <v>0</v>
      </c>
      <c r="Y6849">
        <v>500000000</v>
      </c>
      <c r="AA6849" t="s">
        <v>2027</v>
      </c>
    </row>
    <row r="6850" spans="1:27" ht="15" customHeight="1">
      <c r="A6850" s="962" t="s">
        <v>257</v>
      </c>
      <c r="B6850" t="s">
        <v>316</v>
      </c>
      <c r="C6850" t="s">
        <v>13</v>
      </c>
      <c r="D6850" t="s">
        <v>11</v>
      </c>
      <c r="E6850" t="s">
        <v>610</v>
      </c>
      <c r="F6850" t="s">
        <v>471</v>
      </c>
      <c r="J6850" t="s">
        <v>2004</v>
      </c>
      <c r="R6850">
        <v>0</v>
      </c>
      <c r="S6850">
        <v>0</v>
      </c>
      <c r="T6850">
        <v>500000000</v>
      </c>
      <c r="X6850">
        <v>0</v>
      </c>
      <c r="Y6850">
        <v>500000000</v>
      </c>
      <c r="AA6850" t="s">
        <v>2027</v>
      </c>
    </row>
    <row r="6851" spans="1:27" ht="15" customHeight="1">
      <c r="A6851" s="962" t="s">
        <v>257</v>
      </c>
      <c r="B6851" t="s">
        <v>289</v>
      </c>
      <c r="C6851" t="s">
        <v>13</v>
      </c>
      <c r="D6851" t="s">
        <v>11</v>
      </c>
      <c r="E6851" t="s">
        <v>610</v>
      </c>
      <c r="F6851" t="s">
        <v>471</v>
      </c>
      <c r="R6851">
        <v>0</v>
      </c>
      <c r="S6851">
        <v>0</v>
      </c>
      <c r="T6851">
        <v>500000000</v>
      </c>
      <c r="X6851">
        <v>0</v>
      </c>
      <c r="Y6851">
        <v>500000000</v>
      </c>
      <c r="AA6851" t="s">
        <v>2027</v>
      </c>
    </row>
    <row r="6852" spans="1:27" ht="15" customHeight="1">
      <c r="A6852" s="962" t="s">
        <v>257</v>
      </c>
      <c r="B6852" t="s">
        <v>309</v>
      </c>
      <c r="C6852" t="s">
        <v>13</v>
      </c>
      <c r="D6852" t="s">
        <v>11</v>
      </c>
      <c r="E6852" t="s">
        <v>610</v>
      </c>
      <c r="F6852" t="s">
        <v>471</v>
      </c>
      <c r="R6852">
        <v>0</v>
      </c>
      <c r="S6852">
        <v>0</v>
      </c>
      <c r="T6852">
        <v>500000000</v>
      </c>
      <c r="X6852">
        <v>0</v>
      </c>
      <c r="Y6852">
        <v>500000000</v>
      </c>
      <c r="AA6852" t="s">
        <v>2027</v>
      </c>
    </row>
    <row r="6853" spans="1:27" ht="15" customHeight="1">
      <c r="A6853" s="962" t="s">
        <v>257</v>
      </c>
      <c r="B6853" t="s">
        <v>291</v>
      </c>
      <c r="C6853" t="s">
        <v>13</v>
      </c>
      <c r="D6853" t="s">
        <v>11</v>
      </c>
      <c r="E6853" t="s">
        <v>610</v>
      </c>
      <c r="F6853" t="s">
        <v>471</v>
      </c>
      <c r="R6853">
        <v>0</v>
      </c>
      <c r="S6853">
        <v>0</v>
      </c>
      <c r="T6853">
        <v>500000000</v>
      </c>
      <c r="X6853">
        <v>0</v>
      </c>
      <c r="Y6853">
        <v>500000000</v>
      </c>
      <c r="AA6853" t="s">
        <v>2027</v>
      </c>
    </row>
    <row r="6854" spans="1:27" ht="15" customHeight="1">
      <c r="A6854" s="962" t="s">
        <v>257</v>
      </c>
      <c r="B6854" t="s">
        <v>288</v>
      </c>
      <c r="C6854" t="s">
        <v>13</v>
      </c>
      <c r="D6854" t="s">
        <v>11</v>
      </c>
      <c r="E6854" t="s">
        <v>610</v>
      </c>
      <c r="F6854" t="s">
        <v>471</v>
      </c>
      <c r="R6854">
        <v>0</v>
      </c>
      <c r="S6854">
        <v>0</v>
      </c>
      <c r="T6854">
        <v>500000000</v>
      </c>
      <c r="X6854">
        <v>0</v>
      </c>
      <c r="Y6854">
        <v>500000000</v>
      </c>
      <c r="AA6854" t="s">
        <v>2027</v>
      </c>
    </row>
    <row r="6855" spans="1:27" ht="15" customHeight="1">
      <c r="A6855" s="962" t="s">
        <v>257</v>
      </c>
      <c r="B6855" t="s">
        <v>287</v>
      </c>
      <c r="C6855" t="s">
        <v>13</v>
      </c>
      <c r="D6855" t="s">
        <v>11</v>
      </c>
      <c r="E6855" t="s">
        <v>610</v>
      </c>
      <c r="F6855" t="s">
        <v>471</v>
      </c>
      <c r="R6855">
        <v>0</v>
      </c>
      <c r="S6855">
        <v>0</v>
      </c>
      <c r="T6855">
        <v>500000000</v>
      </c>
      <c r="X6855">
        <v>0</v>
      </c>
      <c r="Y6855">
        <v>500000000</v>
      </c>
      <c r="AA6855" t="s">
        <v>2027</v>
      </c>
    </row>
    <row r="6856" spans="1:27" ht="15" customHeight="1">
      <c r="A6856" s="962" t="s">
        <v>257</v>
      </c>
      <c r="B6856" t="s">
        <v>305</v>
      </c>
      <c r="C6856" t="s">
        <v>13</v>
      </c>
      <c r="D6856" t="s">
        <v>11</v>
      </c>
      <c r="E6856" t="s">
        <v>610</v>
      </c>
      <c r="F6856" t="s">
        <v>471</v>
      </c>
      <c r="R6856">
        <v>0</v>
      </c>
      <c r="S6856">
        <v>0</v>
      </c>
      <c r="T6856">
        <v>500000000</v>
      </c>
      <c r="X6856">
        <v>0</v>
      </c>
      <c r="Y6856">
        <v>500000000</v>
      </c>
      <c r="AA6856" t="s">
        <v>2027</v>
      </c>
    </row>
    <row r="6857" spans="1:27" ht="15" customHeight="1">
      <c r="A6857" s="962" t="s">
        <v>257</v>
      </c>
      <c r="B6857" t="s">
        <v>321</v>
      </c>
      <c r="C6857" t="s">
        <v>13</v>
      </c>
      <c r="D6857" t="s">
        <v>11</v>
      </c>
      <c r="E6857" t="s">
        <v>610</v>
      </c>
      <c r="F6857" t="s">
        <v>471</v>
      </c>
      <c r="R6857">
        <v>0</v>
      </c>
      <c r="S6857">
        <v>0</v>
      </c>
      <c r="T6857">
        <v>500000000</v>
      </c>
      <c r="X6857">
        <v>0</v>
      </c>
      <c r="Y6857">
        <v>500000000</v>
      </c>
      <c r="AA6857" t="s">
        <v>2027</v>
      </c>
    </row>
    <row r="6858" spans="1:27" ht="15" customHeight="1">
      <c r="A6858" s="962" t="s">
        <v>257</v>
      </c>
      <c r="B6858" t="s">
        <v>310</v>
      </c>
      <c r="C6858" t="s">
        <v>13</v>
      </c>
      <c r="D6858" t="s">
        <v>11</v>
      </c>
      <c r="E6858" t="s">
        <v>610</v>
      </c>
      <c r="F6858" t="s">
        <v>471</v>
      </c>
      <c r="R6858">
        <v>0</v>
      </c>
      <c r="S6858">
        <v>0</v>
      </c>
      <c r="T6858">
        <v>500000000</v>
      </c>
      <c r="X6858">
        <v>0</v>
      </c>
      <c r="Y6858">
        <v>500000000</v>
      </c>
      <c r="AA6858" t="s">
        <v>2027</v>
      </c>
    </row>
    <row r="6859" spans="1:27" ht="15" customHeight="1">
      <c r="A6859" s="962" t="s">
        <v>257</v>
      </c>
      <c r="B6859" t="s">
        <v>294</v>
      </c>
      <c r="C6859" t="s">
        <v>13</v>
      </c>
      <c r="D6859" t="s">
        <v>11</v>
      </c>
      <c r="E6859" t="s">
        <v>610</v>
      </c>
      <c r="F6859" t="s">
        <v>471</v>
      </c>
      <c r="R6859">
        <v>0</v>
      </c>
      <c r="S6859">
        <v>0</v>
      </c>
      <c r="T6859">
        <v>500000000</v>
      </c>
      <c r="X6859">
        <v>0</v>
      </c>
      <c r="Y6859">
        <v>500000000</v>
      </c>
      <c r="AA6859" t="s">
        <v>2027</v>
      </c>
    </row>
    <row r="6860" spans="1:27" ht="15" customHeight="1">
      <c r="A6860" s="962" t="s">
        <v>257</v>
      </c>
      <c r="B6860" t="s">
        <v>293</v>
      </c>
      <c r="C6860" t="s">
        <v>13</v>
      </c>
      <c r="D6860" t="s">
        <v>11</v>
      </c>
      <c r="E6860" t="s">
        <v>610</v>
      </c>
      <c r="F6860" t="s">
        <v>471</v>
      </c>
      <c r="R6860">
        <v>0</v>
      </c>
      <c r="S6860">
        <v>0</v>
      </c>
      <c r="T6860">
        <v>500000000</v>
      </c>
      <c r="X6860">
        <v>0</v>
      </c>
      <c r="Y6860">
        <v>500000000</v>
      </c>
      <c r="AA6860" t="s">
        <v>2027</v>
      </c>
    </row>
    <row r="6861" spans="1:27" ht="15" customHeight="1">
      <c r="A6861" s="962" t="s">
        <v>259</v>
      </c>
      <c r="B6861" t="s">
        <v>300</v>
      </c>
      <c r="C6861" t="s">
        <v>13</v>
      </c>
      <c r="D6861" t="s">
        <v>11</v>
      </c>
      <c r="E6861" t="s">
        <v>610</v>
      </c>
      <c r="F6861" t="s">
        <v>471</v>
      </c>
      <c r="R6861">
        <v>0</v>
      </c>
      <c r="S6861">
        <v>0</v>
      </c>
      <c r="T6861">
        <v>500000000</v>
      </c>
      <c r="X6861">
        <v>0</v>
      </c>
      <c r="Y6861">
        <v>500000000</v>
      </c>
      <c r="AA6861" t="s">
        <v>2027</v>
      </c>
    </row>
    <row r="6862" spans="1:27" ht="15" customHeight="1">
      <c r="A6862" s="962" t="s">
        <v>259</v>
      </c>
      <c r="B6862" t="s">
        <v>298</v>
      </c>
      <c r="C6862" t="s">
        <v>13</v>
      </c>
      <c r="D6862" t="s">
        <v>11</v>
      </c>
      <c r="E6862" t="s">
        <v>610</v>
      </c>
      <c r="F6862" t="s">
        <v>471</v>
      </c>
      <c r="R6862">
        <v>0</v>
      </c>
      <c r="S6862">
        <v>0</v>
      </c>
      <c r="T6862">
        <v>500000000</v>
      </c>
      <c r="X6862">
        <v>0</v>
      </c>
      <c r="Y6862">
        <v>500000000</v>
      </c>
      <c r="AA6862" t="s">
        <v>2027</v>
      </c>
    </row>
    <row r="6863" spans="1:27" ht="15" customHeight="1">
      <c r="A6863" s="962" t="s">
        <v>259</v>
      </c>
      <c r="B6863" t="s">
        <v>297</v>
      </c>
      <c r="C6863" t="s">
        <v>13</v>
      </c>
      <c r="D6863" t="s">
        <v>11</v>
      </c>
      <c r="E6863" t="s">
        <v>610</v>
      </c>
      <c r="F6863" t="s">
        <v>471</v>
      </c>
      <c r="R6863">
        <v>0</v>
      </c>
      <c r="S6863">
        <v>0</v>
      </c>
      <c r="T6863">
        <v>500000000</v>
      </c>
      <c r="X6863">
        <v>0</v>
      </c>
      <c r="Y6863">
        <v>500000000</v>
      </c>
      <c r="AA6863" t="s">
        <v>2027</v>
      </c>
    </row>
    <row r="6864" spans="1:27" ht="15" customHeight="1">
      <c r="A6864" s="962" t="s">
        <v>259</v>
      </c>
      <c r="B6864" t="s">
        <v>288</v>
      </c>
      <c r="C6864" t="s">
        <v>13</v>
      </c>
      <c r="D6864" t="s">
        <v>11</v>
      </c>
      <c r="E6864" t="s">
        <v>610</v>
      </c>
      <c r="F6864" t="s">
        <v>471</v>
      </c>
      <c r="R6864">
        <v>0</v>
      </c>
      <c r="S6864">
        <v>0</v>
      </c>
      <c r="T6864">
        <v>500000000</v>
      </c>
      <c r="X6864">
        <v>0</v>
      </c>
      <c r="Y6864">
        <v>500000000</v>
      </c>
      <c r="AA6864" t="s">
        <v>2027</v>
      </c>
    </row>
    <row r="6865" spans="1:27" ht="15" customHeight="1">
      <c r="A6865" s="962" t="s">
        <v>259</v>
      </c>
      <c r="B6865" t="s">
        <v>287</v>
      </c>
      <c r="C6865" t="s">
        <v>13</v>
      </c>
      <c r="D6865" t="s">
        <v>11</v>
      </c>
      <c r="E6865" t="s">
        <v>610</v>
      </c>
      <c r="F6865" t="s">
        <v>471</v>
      </c>
      <c r="R6865">
        <v>0</v>
      </c>
      <c r="S6865">
        <v>0</v>
      </c>
      <c r="T6865">
        <v>500000000</v>
      </c>
      <c r="X6865">
        <v>0</v>
      </c>
      <c r="Y6865">
        <v>500000000</v>
      </c>
      <c r="AA6865" t="s">
        <v>2027</v>
      </c>
    </row>
    <row r="6866" spans="1:27" ht="15" customHeight="1">
      <c r="A6866" s="962" t="s">
        <v>259</v>
      </c>
      <c r="B6866" t="s">
        <v>321</v>
      </c>
      <c r="C6866" t="s">
        <v>13</v>
      </c>
      <c r="D6866" t="s">
        <v>11</v>
      </c>
      <c r="E6866" t="s">
        <v>610</v>
      </c>
      <c r="F6866" t="s">
        <v>471</v>
      </c>
      <c r="R6866">
        <v>0</v>
      </c>
      <c r="S6866">
        <v>0</v>
      </c>
      <c r="T6866">
        <v>500000000</v>
      </c>
      <c r="X6866">
        <v>0</v>
      </c>
      <c r="Y6866">
        <v>500000000</v>
      </c>
      <c r="AA6866" t="s">
        <v>2027</v>
      </c>
    </row>
    <row r="6867" spans="1:27" ht="15" customHeight="1">
      <c r="A6867" s="962" t="s">
        <v>259</v>
      </c>
      <c r="B6867" t="s">
        <v>299</v>
      </c>
      <c r="C6867" t="s">
        <v>13</v>
      </c>
      <c r="D6867" t="s">
        <v>11</v>
      </c>
      <c r="E6867" t="s">
        <v>610</v>
      </c>
      <c r="F6867" t="s">
        <v>471</v>
      </c>
      <c r="R6867">
        <v>0</v>
      </c>
      <c r="S6867">
        <v>0</v>
      </c>
      <c r="T6867">
        <v>500000000</v>
      </c>
      <c r="X6867">
        <v>0</v>
      </c>
      <c r="Y6867">
        <v>500000000</v>
      </c>
      <c r="AA6867" t="s">
        <v>2027</v>
      </c>
    </row>
    <row r="6868" spans="1:27" ht="15" customHeight="1">
      <c r="A6868" s="962" t="s">
        <v>259</v>
      </c>
      <c r="B6868" t="s">
        <v>301</v>
      </c>
      <c r="C6868" t="s">
        <v>13</v>
      </c>
      <c r="D6868" t="s">
        <v>11</v>
      </c>
      <c r="E6868" t="s">
        <v>610</v>
      </c>
      <c r="F6868" t="s">
        <v>471</v>
      </c>
      <c r="R6868">
        <v>0</v>
      </c>
      <c r="S6868">
        <v>0</v>
      </c>
      <c r="T6868">
        <v>500000000</v>
      </c>
      <c r="X6868">
        <v>0</v>
      </c>
      <c r="Y6868">
        <v>500000000</v>
      </c>
      <c r="AA6868" t="s">
        <v>2027</v>
      </c>
    </row>
    <row r="6869" spans="1:27" ht="15" customHeight="1">
      <c r="A6869" s="962" t="s">
        <v>260</v>
      </c>
      <c r="B6869" t="s">
        <v>299</v>
      </c>
      <c r="C6869" t="s">
        <v>13</v>
      </c>
      <c r="D6869" t="s">
        <v>11</v>
      </c>
      <c r="E6869" t="s">
        <v>610</v>
      </c>
      <c r="F6869" t="s">
        <v>471</v>
      </c>
      <c r="R6869">
        <v>0</v>
      </c>
      <c r="S6869">
        <v>0</v>
      </c>
      <c r="T6869">
        <v>0</v>
      </c>
      <c r="X6869">
        <v>0</v>
      </c>
      <c r="Y6869">
        <v>500000000</v>
      </c>
      <c r="AA6869" t="s">
        <v>2029</v>
      </c>
    </row>
    <row r="6870" spans="1:27" ht="15" customHeight="1">
      <c r="A6870" s="962" t="s">
        <v>260</v>
      </c>
      <c r="B6870" t="s">
        <v>312</v>
      </c>
      <c r="C6870" t="s">
        <v>13</v>
      </c>
      <c r="D6870" t="s">
        <v>11</v>
      </c>
      <c r="E6870" t="s">
        <v>610</v>
      </c>
      <c r="F6870" t="s">
        <v>471</v>
      </c>
      <c r="R6870">
        <v>0</v>
      </c>
      <c r="S6870">
        <v>0</v>
      </c>
      <c r="T6870">
        <v>0</v>
      </c>
      <c r="X6870">
        <v>0</v>
      </c>
      <c r="Y6870">
        <v>500000000</v>
      </c>
      <c r="AA6870" t="s">
        <v>2029</v>
      </c>
    </row>
    <row r="6871" spans="1:27" ht="15" customHeight="1">
      <c r="A6871" s="962" t="s">
        <v>260</v>
      </c>
      <c r="B6871" t="s">
        <v>298</v>
      </c>
      <c r="C6871" t="s">
        <v>13</v>
      </c>
      <c r="D6871" t="s">
        <v>11</v>
      </c>
      <c r="E6871" t="s">
        <v>610</v>
      </c>
      <c r="F6871" t="s">
        <v>471</v>
      </c>
      <c r="R6871">
        <v>0</v>
      </c>
      <c r="S6871">
        <v>0</v>
      </c>
      <c r="T6871">
        <v>0</v>
      </c>
      <c r="X6871">
        <v>0</v>
      </c>
      <c r="Y6871">
        <v>500000000</v>
      </c>
      <c r="AA6871" t="s">
        <v>2029</v>
      </c>
    </row>
    <row r="6872" spans="1:27" ht="15" customHeight="1">
      <c r="A6872" s="962" t="s">
        <v>260</v>
      </c>
      <c r="B6872" t="s">
        <v>297</v>
      </c>
      <c r="C6872" t="s">
        <v>13</v>
      </c>
      <c r="D6872" t="s">
        <v>11</v>
      </c>
      <c r="E6872" t="s">
        <v>610</v>
      </c>
      <c r="F6872" t="s">
        <v>471</v>
      </c>
      <c r="R6872">
        <v>0</v>
      </c>
      <c r="S6872">
        <v>0</v>
      </c>
      <c r="T6872">
        <v>0</v>
      </c>
      <c r="X6872">
        <v>0</v>
      </c>
      <c r="Y6872">
        <v>500000000</v>
      </c>
      <c r="AA6872" t="s">
        <v>2029</v>
      </c>
    </row>
    <row r="6873" spans="1:27" ht="15" customHeight="1">
      <c r="A6873" s="962" t="s">
        <v>260</v>
      </c>
      <c r="B6873" t="s">
        <v>288</v>
      </c>
      <c r="C6873" t="s">
        <v>13</v>
      </c>
      <c r="D6873" t="s">
        <v>11</v>
      </c>
      <c r="E6873" t="s">
        <v>610</v>
      </c>
      <c r="F6873" t="s">
        <v>471</v>
      </c>
      <c r="R6873">
        <v>0</v>
      </c>
      <c r="S6873">
        <v>0</v>
      </c>
      <c r="T6873">
        <v>0</v>
      </c>
      <c r="X6873">
        <v>0</v>
      </c>
      <c r="Y6873">
        <v>500000000</v>
      </c>
      <c r="AA6873" t="s">
        <v>2029</v>
      </c>
    </row>
    <row r="6874" spans="1:27" ht="15" customHeight="1">
      <c r="A6874" s="962" t="s">
        <v>260</v>
      </c>
      <c r="B6874" t="s">
        <v>287</v>
      </c>
      <c r="C6874" t="s">
        <v>13</v>
      </c>
      <c r="D6874" t="s">
        <v>11</v>
      </c>
      <c r="E6874" t="s">
        <v>610</v>
      </c>
      <c r="F6874" t="s">
        <v>471</v>
      </c>
      <c r="R6874">
        <v>0</v>
      </c>
      <c r="X6874">
        <v>0</v>
      </c>
      <c r="Y6874">
        <v>500000000</v>
      </c>
      <c r="AA6874" t="s">
        <v>2025</v>
      </c>
    </row>
    <row r="6875" spans="1:27" ht="15" customHeight="1">
      <c r="A6875" s="962" t="s">
        <v>260</v>
      </c>
      <c r="B6875" t="s">
        <v>309</v>
      </c>
      <c r="C6875" t="s">
        <v>13</v>
      </c>
      <c r="D6875" t="s">
        <v>11</v>
      </c>
      <c r="E6875" t="s">
        <v>610</v>
      </c>
      <c r="F6875" t="s">
        <v>471</v>
      </c>
      <c r="R6875">
        <v>0</v>
      </c>
      <c r="S6875">
        <v>0</v>
      </c>
      <c r="T6875">
        <v>0</v>
      </c>
      <c r="X6875">
        <v>0</v>
      </c>
      <c r="Y6875">
        <v>500000000</v>
      </c>
      <c r="AA6875" t="s">
        <v>2029</v>
      </c>
    </row>
    <row r="6876" spans="1:27" ht="15" customHeight="1">
      <c r="A6876" s="962" t="s">
        <v>260</v>
      </c>
      <c r="B6876" t="s">
        <v>305</v>
      </c>
      <c r="C6876" t="s">
        <v>13</v>
      </c>
      <c r="D6876" t="s">
        <v>11</v>
      </c>
      <c r="E6876" t="s">
        <v>610</v>
      </c>
      <c r="F6876" t="s">
        <v>471</v>
      </c>
      <c r="R6876">
        <v>0</v>
      </c>
      <c r="S6876">
        <v>0</v>
      </c>
      <c r="T6876">
        <v>0</v>
      </c>
      <c r="X6876">
        <v>0</v>
      </c>
      <c r="Y6876">
        <v>500000000</v>
      </c>
      <c r="AA6876" t="s">
        <v>2029</v>
      </c>
    </row>
    <row r="6877" spans="1:27" ht="15" customHeight="1">
      <c r="A6877" s="962" t="s">
        <v>261</v>
      </c>
      <c r="B6877" t="s">
        <v>290</v>
      </c>
      <c r="C6877" t="s">
        <v>13</v>
      </c>
      <c r="D6877" t="s">
        <v>11</v>
      </c>
      <c r="E6877" t="s">
        <v>610</v>
      </c>
      <c r="F6877" t="s">
        <v>471</v>
      </c>
      <c r="R6877">
        <v>0</v>
      </c>
      <c r="S6877">
        <v>0</v>
      </c>
      <c r="T6877">
        <v>500000000</v>
      </c>
      <c r="X6877">
        <v>0</v>
      </c>
      <c r="Y6877">
        <v>500000000</v>
      </c>
      <c r="AA6877" t="s">
        <v>2027</v>
      </c>
    </row>
    <row r="6878" spans="1:27" ht="15" customHeight="1">
      <c r="A6878" s="962" t="s">
        <v>261</v>
      </c>
      <c r="B6878" t="s">
        <v>292</v>
      </c>
      <c r="C6878" t="s">
        <v>13</v>
      </c>
      <c r="D6878" t="s">
        <v>11</v>
      </c>
      <c r="E6878" t="s">
        <v>610</v>
      </c>
      <c r="F6878" t="s">
        <v>471</v>
      </c>
      <c r="R6878">
        <v>0</v>
      </c>
      <c r="S6878">
        <v>0</v>
      </c>
      <c r="T6878">
        <v>500000000</v>
      </c>
      <c r="X6878">
        <v>0</v>
      </c>
      <c r="Y6878">
        <v>500000000</v>
      </c>
      <c r="AA6878" t="s">
        <v>2027</v>
      </c>
    </row>
    <row r="6879" spans="1:27" ht="15" customHeight="1">
      <c r="A6879" s="962" t="s">
        <v>261</v>
      </c>
      <c r="B6879" t="s">
        <v>295</v>
      </c>
      <c r="C6879" t="s">
        <v>13</v>
      </c>
      <c r="D6879" t="s">
        <v>11</v>
      </c>
      <c r="E6879" t="s">
        <v>610</v>
      </c>
      <c r="F6879" t="s">
        <v>471</v>
      </c>
      <c r="R6879">
        <v>0</v>
      </c>
      <c r="S6879">
        <v>0</v>
      </c>
      <c r="T6879">
        <v>500000000</v>
      </c>
      <c r="X6879">
        <v>0</v>
      </c>
      <c r="Y6879">
        <v>500000000</v>
      </c>
      <c r="AA6879" t="s">
        <v>2027</v>
      </c>
    </row>
    <row r="6880" spans="1:27" ht="15" customHeight="1">
      <c r="A6880" s="962" t="s">
        <v>261</v>
      </c>
      <c r="B6880" t="s">
        <v>296</v>
      </c>
      <c r="C6880" t="s">
        <v>13</v>
      </c>
      <c r="D6880" t="s">
        <v>11</v>
      </c>
      <c r="E6880" t="s">
        <v>610</v>
      </c>
      <c r="F6880" t="s">
        <v>471</v>
      </c>
      <c r="R6880">
        <v>0</v>
      </c>
      <c r="S6880">
        <v>0</v>
      </c>
      <c r="T6880">
        <v>500000000</v>
      </c>
      <c r="X6880">
        <v>0</v>
      </c>
      <c r="Y6880">
        <v>500000000</v>
      </c>
      <c r="AA6880" t="s">
        <v>2027</v>
      </c>
    </row>
    <row r="6881" spans="1:27" ht="15" customHeight="1">
      <c r="A6881" s="962" t="s">
        <v>261</v>
      </c>
      <c r="B6881" t="s">
        <v>289</v>
      </c>
      <c r="C6881" t="s">
        <v>13</v>
      </c>
      <c r="D6881" t="s">
        <v>11</v>
      </c>
      <c r="E6881" t="s">
        <v>610</v>
      </c>
      <c r="F6881" t="s">
        <v>471</v>
      </c>
      <c r="R6881">
        <v>0</v>
      </c>
      <c r="S6881">
        <v>0</v>
      </c>
      <c r="T6881">
        <v>500000000</v>
      </c>
      <c r="X6881">
        <v>0</v>
      </c>
      <c r="Y6881">
        <v>500000000</v>
      </c>
      <c r="AA6881" t="s">
        <v>2027</v>
      </c>
    </row>
    <row r="6882" spans="1:27" ht="15" customHeight="1">
      <c r="A6882" s="962" t="s">
        <v>261</v>
      </c>
      <c r="B6882" t="s">
        <v>291</v>
      </c>
      <c r="C6882" t="s">
        <v>13</v>
      </c>
      <c r="D6882" t="s">
        <v>11</v>
      </c>
      <c r="E6882" t="s">
        <v>610</v>
      </c>
      <c r="F6882" t="s">
        <v>471</v>
      </c>
      <c r="R6882">
        <v>0</v>
      </c>
      <c r="S6882">
        <v>0</v>
      </c>
      <c r="T6882">
        <v>500000000</v>
      </c>
      <c r="X6882">
        <v>0</v>
      </c>
      <c r="Y6882">
        <v>500000000</v>
      </c>
      <c r="AA6882" t="s">
        <v>2027</v>
      </c>
    </row>
    <row r="6883" spans="1:27" ht="15" customHeight="1">
      <c r="A6883" s="962" t="s">
        <v>261</v>
      </c>
      <c r="B6883" t="s">
        <v>288</v>
      </c>
      <c r="C6883" t="s">
        <v>13</v>
      </c>
      <c r="D6883" t="s">
        <v>11</v>
      </c>
      <c r="E6883" t="s">
        <v>610</v>
      </c>
      <c r="F6883" t="s">
        <v>471</v>
      </c>
      <c r="R6883">
        <v>0</v>
      </c>
      <c r="S6883">
        <v>0</v>
      </c>
      <c r="T6883">
        <v>500000000</v>
      </c>
      <c r="X6883">
        <v>0</v>
      </c>
      <c r="Y6883">
        <v>500000000</v>
      </c>
      <c r="AA6883" t="s">
        <v>2027</v>
      </c>
    </row>
    <row r="6884" spans="1:27" ht="15" customHeight="1">
      <c r="A6884" s="962" t="s">
        <v>261</v>
      </c>
      <c r="B6884" t="s">
        <v>287</v>
      </c>
      <c r="C6884" t="s">
        <v>13</v>
      </c>
      <c r="D6884" t="s">
        <v>11</v>
      </c>
      <c r="E6884" t="s">
        <v>610</v>
      </c>
      <c r="F6884" t="s">
        <v>471</v>
      </c>
      <c r="R6884">
        <v>0</v>
      </c>
      <c r="S6884">
        <v>0</v>
      </c>
      <c r="T6884">
        <v>500000000</v>
      </c>
      <c r="X6884">
        <v>0</v>
      </c>
      <c r="Y6884">
        <v>500000000</v>
      </c>
      <c r="AA6884" t="s">
        <v>2027</v>
      </c>
    </row>
    <row r="6885" spans="1:27" ht="15" customHeight="1">
      <c r="A6885" s="962" t="s">
        <v>261</v>
      </c>
      <c r="B6885" t="s">
        <v>321</v>
      </c>
      <c r="C6885" t="s">
        <v>13</v>
      </c>
      <c r="D6885" t="s">
        <v>11</v>
      </c>
      <c r="E6885" t="s">
        <v>610</v>
      </c>
      <c r="F6885" t="s">
        <v>471</v>
      </c>
      <c r="R6885">
        <v>0</v>
      </c>
      <c r="S6885">
        <v>0</v>
      </c>
      <c r="T6885">
        <v>500000000</v>
      </c>
      <c r="X6885">
        <v>0</v>
      </c>
      <c r="Y6885">
        <v>500000000</v>
      </c>
      <c r="AA6885" t="s">
        <v>2027</v>
      </c>
    </row>
    <row r="6886" spans="1:27" ht="15" customHeight="1">
      <c r="A6886" s="962" t="s">
        <v>261</v>
      </c>
      <c r="B6886" t="s">
        <v>294</v>
      </c>
      <c r="C6886" t="s">
        <v>13</v>
      </c>
      <c r="D6886" t="s">
        <v>11</v>
      </c>
      <c r="E6886" t="s">
        <v>610</v>
      </c>
      <c r="F6886" t="s">
        <v>471</v>
      </c>
      <c r="R6886">
        <v>0</v>
      </c>
      <c r="S6886">
        <v>0</v>
      </c>
      <c r="T6886">
        <v>500000000</v>
      </c>
      <c r="X6886">
        <v>0</v>
      </c>
      <c r="Y6886">
        <v>500000000</v>
      </c>
      <c r="AA6886" t="s">
        <v>2027</v>
      </c>
    </row>
    <row r="6887" spans="1:27" ht="15" customHeight="1">
      <c r="A6887" s="962" t="s">
        <v>261</v>
      </c>
      <c r="B6887" t="s">
        <v>293</v>
      </c>
      <c r="C6887" t="s">
        <v>13</v>
      </c>
      <c r="D6887" t="s">
        <v>11</v>
      </c>
      <c r="E6887" t="s">
        <v>610</v>
      </c>
      <c r="F6887" t="s">
        <v>471</v>
      </c>
      <c r="R6887">
        <v>0</v>
      </c>
      <c r="S6887">
        <v>0</v>
      </c>
      <c r="T6887">
        <v>500000000</v>
      </c>
      <c r="X6887">
        <v>0</v>
      </c>
      <c r="Y6887">
        <v>500000000</v>
      </c>
      <c r="AA6887" t="s">
        <v>2027</v>
      </c>
    </row>
    <row r="6888" spans="1:27" ht="15" customHeight="1">
      <c r="A6888" s="962" t="s">
        <v>261</v>
      </c>
      <c r="B6888" t="s">
        <v>324</v>
      </c>
      <c r="C6888" t="s">
        <v>13</v>
      </c>
      <c r="D6888" t="s">
        <v>11</v>
      </c>
      <c r="E6888" t="s">
        <v>610</v>
      </c>
      <c r="F6888" t="s">
        <v>471</v>
      </c>
      <c r="R6888">
        <v>0</v>
      </c>
      <c r="S6888">
        <v>0</v>
      </c>
      <c r="T6888">
        <v>500000000</v>
      </c>
      <c r="X6888">
        <v>0</v>
      </c>
      <c r="Y6888">
        <v>500000000</v>
      </c>
      <c r="AA6888" t="s">
        <v>2027</v>
      </c>
    </row>
    <row r="6889" spans="1:27" ht="15" customHeight="1">
      <c r="A6889" s="962" t="s">
        <v>262</v>
      </c>
      <c r="B6889" t="s">
        <v>297</v>
      </c>
      <c r="C6889" t="s">
        <v>13</v>
      </c>
      <c r="D6889" t="s">
        <v>11</v>
      </c>
      <c r="E6889" t="s">
        <v>610</v>
      </c>
      <c r="F6889" t="s">
        <v>471</v>
      </c>
      <c r="J6889" t="s">
        <v>2000</v>
      </c>
      <c r="L6889" t="s">
        <v>2001</v>
      </c>
      <c r="O6889" t="s">
        <v>882</v>
      </c>
      <c r="P6889" t="s">
        <v>868</v>
      </c>
      <c r="Q6889" t="s">
        <v>869</v>
      </c>
      <c r="R6889">
        <v>0</v>
      </c>
      <c r="S6889">
        <v>0</v>
      </c>
      <c r="T6889">
        <v>500000000</v>
      </c>
      <c r="X6889">
        <v>0</v>
      </c>
      <c r="Y6889">
        <v>500000000</v>
      </c>
      <c r="AA6889" t="s">
        <v>2027</v>
      </c>
    </row>
    <row r="6890" spans="1:27" ht="15" customHeight="1">
      <c r="A6890" s="962" t="s">
        <v>262</v>
      </c>
      <c r="B6890" t="s">
        <v>288</v>
      </c>
      <c r="C6890" t="s">
        <v>13</v>
      </c>
      <c r="D6890" t="s">
        <v>11</v>
      </c>
      <c r="E6890" t="s">
        <v>610</v>
      </c>
      <c r="F6890" t="s">
        <v>471</v>
      </c>
      <c r="R6890">
        <v>0</v>
      </c>
      <c r="S6890">
        <v>0</v>
      </c>
      <c r="T6890">
        <v>500000000</v>
      </c>
      <c r="X6890">
        <v>0</v>
      </c>
      <c r="Y6890">
        <v>500000000</v>
      </c>
      <c r="AA6890" t="s">
        <v>2027</v>
      </c>
    </row>
    <row r="6891" spans="1:27" ht="15" customHeight="1">
      <c r="A6891" s="962" t="s">
        <v>262</v>
      </c>
      <c r="B6891" t="s">
        <v>287</v>
      </c>
      <c r="C6891" t="s">
        <v>13</v>
      </c>
      <c r="D6891" t="s">
        <v>11</v>
      </c>
      <c r="E6891" t="s">
        <v>610</v>
      </c>
      <c r="F6891" t="s">
        <v>471</v>
      </c>
      <c r="R6891">
        <v>0</v>
      </c>
      <c r="S6891">
        <v>0</v>
      </c>
      <c r="T6891">
        <v>500000000</v>
      </c>
      <c r="X6891">
        <v>0</v>
      </c>
      <c r="Y6891">
        <v>500000000</v>
      </c>
      <c r="AA6891" t="s">
        <v>2027</v>
      </c>
    </row>
    <row r="6892" spans="1:27" ht="15" customHeight="1">
      <c r="A6892" s="962" t="s">
        <v>262</v>
      </c>
      <c r="B6892" t="s">
        <v>299</v>
      </c>
      <c r="C6892" t="s">
        <v>13</v>
      </c>
      <c r="D6892" t="s">
        <v>11</v>
      </c>
      <c r="E6892" t="s">
        <v>610</v>
      </c>
      <c r="F6892" t="s">
        <v>471</v>
      </c>
      <c r="R6892">
        <v>0</v>
      </c>
      <c r="S6892">
        <v>0</v>
      </c>
      <c r="T6892">
        <v>500000000</v>
      </c>
      <c r="X6892">
        <v>0</v>
      </c>
      <c r="Y6892">
        <v>500000000</v>
      </c>
      <c r="AA6892" t="s">
        <v>2027</v>
      </c>
    </row>
    <row r="6893" spans="1:27" ht="15" customHeight="1">
      <c r="A6893" s="962" t="s">
        <v>262</v>
      </c>
      <c r="B6893" t="s">
        <v>301</v>
      </c>
      <c r="C6893" t="s">
        <v>13</v>
      </c>
      <c r="D6893" t="s">
        <v>11</v>
      </c>
      <c r="E6893" t="s">
        <v>610</v>
      </c>
      <c r="F6893" t="s">
        <v>471</v>
      </c>
      <c r="R6893">
        <v>0</v>
      </c>
      <c r="S6893">
        <v>0</v>
      </c>
      <c r="T6893">
        <v>500000000</v>
      </c>
      <c r="X6893">
        <v>0</v>
      </c>
      <c r="Y6893">
        <v>500000000</v>
      </c>
      <c r="AA6893" t="s">
        <v>2027</v>
      </c>
    </row>
    <row r="6894" spans="1:27" ht="15" customHeight="1">
      <c r="A6894" s="962" t="s">
        <v>262</v>
      </c>
      <c r="B6894" t="s">
        <v>302</v>
      </c>
      <c r="C6894" t="s">
        <v>13</v>
      </c>
      <c r="D6894" t="s">
        <v>11</v>
      </c>
      <c r="E6894" t="s">
        <v>610</v>
      </c>
      <c r="F6894" t="s">
        <v>471</v>
      </c>
      <c r="R6894">
        <v>0</v>
      </c>
      <c r="S6894">
        <v>0</v>
      </c>
      <c r="T6894">
        <v>500000000</v>
      </c>
      <c r="X6894">
        <v>0</v>
      </c>
      <c r="Y6894">
        <v>500000000</v>
      </c>
      <c r="AA6894" t="s">
        <v>2027</v>
      </c>
    </row>
    <row r="6895" spans="1:27" ht="15" customHeight="1">
      <c r="A6895" s="962" t="s">
        <v>262</v>
      </c>
      <c r="B6895" t="s">
        <v>303</v>
      </c>
      <c r="C6895" t="s">
        <v>13</v>
      </c>
      <c r="D6895" t="s">
        <v>11</v>
      </c>
      <c r="E6895" t="s">
        <v>610</v>
      </c>
      <c r="F6895" t="s">
        <v>471</v>
      </c>
      <c r="R6895">
        <v>0</v>
      </c>
      <c r="S6895">
        <v>0</v>
      </c>
      <c r="T6895">
        <v>500000000</v>
      </c>
      <c r="X6895">
        <v>0</v>
      </c>
      <c r="Y6895">
        <v>500000000</v>
      </c>
      <c r="AA6895" t="s">
        <v>2027</v>
      </c>
    </row>
    <row r="6896" spans="1:27" ht="15" customHeight="1">
      <c r="A6896" s="962" t="s">
        <v>262</v>
      </c>
      <c r="B6896" t="s">
        <v>298</v>
      </c>
      <c r="C6896" t="s">
        <v>13</v>
      </c>
      <c r="D6896" t="s">
        <v>11</v>
      </c>
      <c r="E6896" t="s">
        <v>610</v>
      </c>
      <c r="F6896" t="s">
        <v>471</v>
      </c>
      <c r="R6896">
        <v>0</v>
      </c>
      <c r="S6896">
        <v>0</v>
      </c>
      <c r="T6896">
        <v>500000000</v>
      </c>
      <c r="X6896">
        <v>0</v>
      </c>
      <c r="Y6896">
        <v>500000000</v>
      </c>
      <c r="AA6896" t="s">
        <v>2027</v>
      </c>
    </row>
    <row r="6897" spans="1:27" ht="15" customHeight="1">
      <c r="A6897" s="962" t="s">
        <v>262</v>
      </c>
      <c r="B6897" t="s">
        <v>300</v>
      </c>
      <c r="C6897" t="s">
        <v>13</v>
      </c>
      <c r="D6897" t="s">
        <v>11</v>
      </c>
      <c r="E6897" t="s">
        <v>610</v>
      </c>
      <c r="F6897" t="s">
        <v>471</v>
      </c>
      <c r="R6897">
        <v>0</v>
      </c>
      <c r="S6897">
        <v>0</v>
      </c>
      <c r="T6897">
        <v>500000000</v>
      </c>
      <c r="X6897">
        <v>0</v>
      </c>
      <c r="Y6897">
        <v>500000000</v>
      </c>
      <c r="AA6897" t="s">
        <v>2027</v>
      </c>
    </row>
    <row r="6898" spans="1:27" ht="15" customHeight="1">
      <c r="A6898" s="962" t="s">
        <v>262</v>
      </c>
      <c r="B6898" t="s">
        <v>321</v>
      </c>
      <c r="C6898" t="s">
        <v>13</v>
      </c>
      <c r="D6898" t="s">
        <v>11</v>
      </c>
      <c r="E6898" t="s">
        <v>610</v>
      </c>
      <c r="F6898" t="s">
        <v>471</v>
      </c>
      <c r="R6898">
        <v>0</v>
      </c>
      <c r="S6898">
        <v>0</v>
      </c>
      <c r="T6898">
        <v>500000000</v>
      </c>
      <c r="X6898">
        <v>0</v>
      </c>
      <c r="Y6898">
        <v>500000000</v>
      </c>
      <c r="AA6898" t="s">
        <v>2027</v>
      </c>
    </row>
    <row r="6899" spans="1:27" ht="15" customHeight="1">
      <c r="A6899" s="962" t="s">
        <v>263</v>
      </c>
      <c r="B6899" t="s">
        <v>290</v>
      </c>
      <c r="C6899" t="s">
        <v>13</v>
      </c>
      <c r="D6899" t="s">
        <v>11</v>
      </c>
      <c r="E6899" t="s">
        <v>610</v>
      </c>
      <c r="F6899" t="s">
        <v>471</v>
      </c>
      <c r="R6899">
        <v>0</v>
      </c>
      <c r="S6899">
        <v>0</v>
      </c>
      <c r="T6899">
        <v>500000000</v>
      </c>
      <c r="X6899">
        <v>0</v>
      </c>
      <c r="Y6899">
        <v>500000000</v>
      </c>
      <c r="AA6899" t="s">
        <v>2027</v>
      </c>
    </row>
    <row r="6900" spans="1:27" ht="15" customHeight="1">
      <c r="A6900" s="962" t="s">
        <v>263</v>
      </c>
      <c r="B6900" t="s">
        <v>292</v>
      </c>
      <c r="C6900" t="s">
        <v>13</v>
      </c>
      <c r="D6900" t="s">
        <v>11</v>
      </c>
      <c r="E6900" t="s">
        <v>610</v>
      </c>
      <c r="F6900" t="s">
        <v>471</v>
      </c>
      <c r="R6900">
        <v>0</v>
      </c>
      <c r="S6900">
        <v>0</v>
      </c>
      <c r="T6900">
        <v>500000000</v>
      </c>
      <c r="X6900">
        <v>0</v>
      </c>
      <c r="Y6900">
        <v>500000000</v>
      </c>
      <c r="AA6900" t="s">
        <v>2027</v>
      </c>
    </row>
    <row r="6901" spans="1:27" ht="15" customHeight="1">
      <c r="A6901" s="962" t="s">
        <v>263</v>
      </c>
      <c r="B6901" t="s">
        <v>295</v>
      </c>
      <c r="C6901" t="s">
        <v>13</v>
      </c>
      <c r="D6901" t="s">
        <v>11</v>
      </c>
      <c r="E6901" t="s">
        <v>610</v>
      </c>
      <c r="F6901" t="s">
        <v>471</v>
      </c>
      <c r="R6901">
        <v>0</v>
      </c>
      <c r="S6901">
        <v>0</v>
      </c>
      <c r="T6901">
        <v>500000000</v>
      </c>
      <c r="X6901">
        <v>0</v>
      </c>
      <c r="Y6901">
        <v>500000000</v>
      </c>
      <c r="AA6901" t="s">
        <v>2027</v>
      </c>
    </row>
    <row r="6902" spans="1:27" ht="15" customHeight="1">
      <c r="A6902" s="962" t="s">
        <v>263</v>
      </c>
      <c r="B6902" t="s">
        <v>296</v>
      </c>
      <c r="C6902" t="s">
        <v>13</v>
      </c>
      <c r="D6902" t="s">
        <v>11</v>
      </c>
      <c r="E6902" t="s">
        <v>610</v>
      </c>
      <c r="F6902" t="s">
        <v>471</v>
      </c>
      <c r="R6902">
        <v>0</v>
      </c>
      <c r="S6902">
        <v>0</v>
      </c>
      <c r="T6902">
        <v>500000000</v>
      </c>
      <c r="X6902">
        <v>0</v>
      </c>
      <c r="Y6902">
        <v>500000000</v>
      </c>
      <c r="AA6902" t="s">
        <v>2027</v>
      </c>
    </row>
    <row r="6903" spans="1:27" ht="15" customHeight="1">
      <c r="A6903" s="962" t="s">
        <v>263</v>
      </c>
      <c r="B6903" t="s">
        <v>289</v>
      </c>
      <c r="C6903" t="s">
        <v>13</v>
      </c>
      <c r="D6903" t="s">
        <v>11</v>
      </c>
      <c r="E6903" t="s">
        <v>610</v>
      </c>
      <c r="F6903" t="s">
        <v>471</v>
      </c>
      <c r="R6903">
        <v>0</v>
      </c>
      <c r="S6903">
        <v>0</v>
      </c>
      <c r="T6903">
        <v>500000000</v>
      </c>
      <c r="X6903">
        <v>0</v>
      </c>
      <c r="Y6903">
        <v>500000000</v>
      </c>
      <c r="AA6903" t="s">
        <v>2027</v>
      </c>
    </row>
    <row r="6904" spans="1:27" ht="15" customHeight="1">
      <c r="A6904" s="962" t="s">
        <v>263</v>
      </c>
      <c r="B6904" t="s">
        <v>291</v>
      </c>
      <c r="C6904" t="s">
        <v>13</v>
      </c>
      <c r="D6904" t="s">
        <v>11</v>
      </c>
      <c r="E6904" t="s">
        <v>610</v>
      </c>
      <c r="F6904" t="s">
        <v>471</v>
      </c>
      <c r="R6904">
        <v>0</v>
      </c>
      <c r="S6904">
        <v>0</v>
      </c>
      <c r="T6904">
        <v>500000000</v>
      </c>
      <c r="X6904">
        <v>0</v>
      </c>
      <c r="Y6904">
        <v>500000000</v>
      </c>
      <c r="AA6904" t="s">
        <v>2027</v>
      </c>
    </row>
    <row r="6905" spans="1:27" ht="15" customHeight="1">
      <c r="A6905" s="962" t="s">
        <v>263</v>
      </c>
      <c r="B6905" t="s">
        <v>288</v>
      </c>
      <c r="C6905" t="s">
        <v>13</v>
      </c>
      <c r="D6905" t="s">
        <v>11</v>
      </c>
      <c r="E6905" t="s">
        <v>610</v>
      </c>
      <c r="F6905" t="s">
        <v>471</v>
      </c>
      <c r="R6905">
        <v>0</v>
      </c>
      <c r="S6905">
        <v>0</v>
      </c>
      <c r="T6905">
        <v>500000000</v>
      </c>
      <c r="X6905">
        <v>0</v>
      </c>
      <c r="Y6905">
        <v>500000000</v>
      </c>
      <c r="AA6905" t="s">
        <v>2027</v>
      </c>
    </row>
    <row r="6906" spans="1:27" ht="15" customHeight="1">
      <c r="A6906" s="962" t="s">
        <v>263</v>
      </c>
      <c r="B6906" t="s">
        <v>287</v>
      </c>
      <c r="C6906" t="s">
        <v>13</v>
      </c>
      <c r="D6906" t="s">
        <v>11</v>
      </c>
      <c r="E6906" t="s">
        <v>610</v>
      </c>
      <c r="F6906" t="s">
        <v>471</v>
      </c>
      <c r="R6906">
        <v>0</v>
      </c>
      <c r="S6906">
        <v>0</v>
      </c>
      <c r="T6906">
        <v>500000000</v>
      </c>
      <c r="X6906">
        <v>0</v>
      </c>
      <c r="Y6906">
        <v>500000000</v>
      </c>
      <c r="AA6906" t="s">
        <v>2027</v>
      </c>
    </row>
    <row r="6907" spans="1:27" ht="15" customHeight="1">
      <c r="A6907" s="962" t="s">
        <v>263</v>
      </c>
      <c r="B6907" t="s">
        <v>321</v>
      </c>
      <c r="C6907" t="s">
        <v>13</v>
      </c>
      <c r="D6907" t="s">
        <v>11</v>
      </c>
      <c r="E6907" t="s">
        <v>610</v>
      </c>
      <c r="F6907" t="s">
        <v>471</v>
      </c>
      <c r="R6907">
        <v>0</v>
      </c>
      <c r="S6907">
        <v>0</v>
      </c>
      <c r="T6907">
        <v>500000000</v>
      </c>
      <c r="X6907">
        <v>0</v>
      </c>
      <c r="Y6907">
        <v>500000000</v>
      </c>
      <c r="AA6907" t="s">
        <v>2027</v>
      </c>
    </row>
    <row r="6908" spans="1:27" ht="15" customHeight="1">
      <c r="A6908" s="962" t="s">
        <v>263</v>
      </c>
      <c r="B6908" t="s">
        <v>294</v>
      </c>
      <c r="C6908" t="s">
        <v>13</v>
      </c>
      <c r="D6908" t="s">
        <v>11</v>
      </c>
      <c r="E6908" t="s">
        <v>610</v>
      </c>
      <c r="F6908" t="s">
        <v>471</v>
      </c>
      <c r="R6908">
        <v>0</v>
      </c>
      <c r="S6908">
        <v>0</v>
      </c>
      <c r="T6908">
        <v>500000000</v>
      </c>
      <c r="X6908">
        <v>0</v>
      </c>
      <c r="Y6908">
        <v>500000000</v>
      </c>
      <c r="AA6908" t="s">
        <v>2027</v>
      </c>
    </row>
    <row r="6909" spans="1:27" ht="15" customHeight="1">
      <c r="A6909" s="962" t="s">
        <v>263</v>
      </c>
      <c r="B6909" t="s">
        <v>293</v>
      </c>
      <c r="C6909" t="s">
        <v>13</v>
      </c>
      <c r="D6909" t="s">
        <v>11</v>
      </c>
      <c r="E6909" t="s">
        <v>610</v>
      </c>
      <c r="F6909" t="s">
        <v>471</v>
      </c>
      <c r="R6909">
        <v>0</v>
      </c>
      <c r="S6909">
        <v>0</v>
      </c>
      <c r="T6909">
        <v>500000000</v>
      </c>
      <c r="X6909">
        <v>0</v>
      </c>
      <c r="Y6909">
        <v>500000000</v>
      </c>
      <c r="AA6909" t="s">
        <v>2027</v>
      </c>
    </row>
    <row r="6910" spans="1:27" ht="15" customHeight="1">
      <c r="A6910" s="962" t="s">
        <v>263</v>
      </c>
      <c r="B6910" t="s">
        <v>324</v>
      </c>
      <c r="C6910" t="s">
        <v>13</v>
      </c>
      <c r="D6910" t="s">
        <v>11</v>
      </c>
      <c r="E6910" t="s">
        <v>610</v>
      </c>
      <c r="F6910" t="s">
        <v>471</v>
      </c>
      <c r="R6910">
        <v>0</v>
      </c>
      <c r="S6910">
        <v>0</v>
      </c>
      <c r="T6910">
        <v>500000000</v>
      </c>
      <c r="X6910">
        <v>0</v>
      </c>
      <c r="Y6910">
        <v>500000000</v>
      </c>
      <c r="AA6910" t="s">
        <v>2027</v>
      </c>
    </row>
    <row r="6911" spans="1:27" ht="15" customHeight="1">
      <c r="A6911" s="962" t="s">
        <v>264</v>
      </c>
      <c r="B6911" t="s">
        <v>294</v>
      </c>
      <c r="C6911" t="s">
        <v>13</v>
      </c>
      <c r="D6911" t="s">
        <v>11</v>
      </c>
      <c r="E6911" t="s">
        <v>610</v>
      </c>
      <c r="F6911" t="s">
        <v>471</v>
      </c>
      <c r="R6911">
        <v>10</v>
      </c>
      <c r="S6911">
        <v>0</v>
      </c>
      <c r="T6911">
        <v>29</v>
      </c>
      <c r="X6911">
        <v>0</v>
      </c>
      <c r="Y6911">
        <v>500000000</v>
      </c>
      <c r="AA6911" t="s">
        <v>2029</v>
      </c>
    </row>
    <row r="6912" spans="1:27" ht="15" customHeight="1">
      <c r="A6912" s="962" t="s">
        <v>264</v>
      </c>
      <c r="B6912" t="s">
        <v>292</v>
      </c>
      <c r="C6912" t="s">
        <v>13</v>
      </c>
      <c r="D6912" t="s">
        <v>11</v>
      </c>
      <c r="E6912" t="s">
        <v>610</v>
      </c>
      <c r="F6912" t="s">
        <v>471</v>
      </c>
      <c r="R6912">
        <v>20</v>
      </c>
      <c r="S6912">
        <v>0</v>
      </c>
      <c r="T6912">
        <v>29</v>
      </c>
      <c r="X6912">
        <v>0</v>
      </c>
      <c r="Y6912">
        <v>500000000</v>
      </c>
      <c r="AA6912" t="s">
        <v>2029</v>
      </c>
    </row>
    <row r="6913" spans="1:27" ht="15" customHeight="1">
      <c r="A6913" s="962" t="s">
        <v>264</v>
      </c>
      <c r="B6913" t="s">
        <v>291</v>
      </c>
      <c r="C6913" t="s">
        <v>13</v>
      </c>
      <c r="D6913" t="s">
        <v>11</v>
      </c>
      <c r="E6913" t="s">
        <v>610</v>
      </c>
      <c r="F6913" t="s">
        <v>471</v>
      </c>
      <c r="R6913">
        <v>30</v>
      </c>
      <c r="X6913">
        <v>0</v>
      </c>
      <c r="Y6913">
        <v>500000000</v>
      </c>
      <c r="AA6913" t="s">
        <v>2025</v>
      </c>
    </row>
    <row r="6914" spans="1:27" ht="15" customHeight="1">
      <c r="A6914" s="962" t="s">
        <v>264</v>
      </c>
      <c r="B6914" t="s">
        <v>293</v>
      </c>
      <c r="C6914" t="s">
        <v>13</v>
      </c>
      <c r="D6914" t="s">
        <v>11</v>
      </c>
      <c r="E6914" t="s">
        <v>610</v>
      </c>
      <c r="F6914" t="s">
        <v>471</v>
      </c>
      <c r="R6914">
        <v>10</v>
      </c>
      <c r="S6914">
        <v>0</v>
      </c>
      <c r="T6914">
        <v>29</v>
      </c>
      <c r="X6914">
        <v>0</v>
      </c>
      <c r="Y6914">
        <v>500000000</v>
      </c>
      <c r="AA6914" t="s">
        <v>2029</v>
      </c>
    </row>
    <row r="6915" spans="1:27" ht="15" customHeight="1">
      <c r="A6915" s="962" t="s">
        <v>264</v>
      </c>
      <c r="B6915" t="s">
        <v>289</v>
      </c>
      <c r="C6915" t="s">
        <v>13</v>
      </c>
      <c r="D6915" t="s">
        <v>11</v>
      </c>
      <c r="E6915" t="s">
        <v>610</v>
      </c>
      <c r="F6915" t="s">
        <v>471</v>
      </c>
      <c r="R6915">
        <v>34.200000000000003</v>
      </c>
      <c r="X6915">
        <v>0</v>
      </c>
      <c r="Y6915">
        <v>500000000</v>
      </c>
      <c r="AA6915" t="s">
        <v>2025</v>
      </c>
    </row>
    <row r="6916" spans="1:27" ht="15" customHeight="1">
      <c r="A6916" s="962" t="s">
        <v>264</v>
      </c>
      <c r="B6916" t="s">
        <v>288</v>
      </c>
      <c r="C6916" t="s">
        <v>13</v>
      </c>
      <c r="D6916" t="s">
        <v>11</v>
      </c>
      <c r="E6916" t="s">
        <v>610</v>
      </c>
      <c r="F6916" t="s">
        <v>471</v>
      </c>
      <c r="R6916">
        <v>34.200000000000003</v>
      </c>
      <c r="X6916">
        <v>0</v>
      </c>
      <c r="Y6916">
        <v>500000000</v>
      </c>
      <c r="AA6916" t="s">
        <v>2025</v>
      </c>
    </row>
    <row r="6917" spans="1:27" ht="15" customHeight="1">
      <c r="A6917" s="962" t="s">
        <v>264</v>
      </c>
      <c r="B6917" t="s">
        <v>287</v>
      </c>
      <c r="C6917" t="s">
        <v>13</v>
      </c>
      <c r="D6917" t="s">
        <v>11</v>
      </c>
      <c r="E6917" t="s">
        <v>610</v>
      </c>
      <c r="F6917" t="s">
        <v>471</v>
      </c>
      <c r="R6917">
        <v>34.200000000000003</v>
      </c>
      <c r="X6917">
        <v>0</v>
      </c>
      <c r="Y6917">
        <v>500000000</v>
      </c>
      <c r="AA6917" t="s">
        <v>2025</v>
      </c>
    </row>
    <row r="6918" spans="1:27" ht="15" customHeight="1">
      <c r="A6918" s="962" t="s">
        <v>264</v>
      </c>
      <c r="B6918" t="s">
        <v>295</v>
      </c>
      <c r="C6918" t="s">
        <v>13</v>
      </c>
      <c r="D6918" t="s">
        <v>11</v>
      </c>
      <c r="E6918" t="s">
        <v>610</v>
      </c>
      <c r="F6918" t="s">
        <v>471</v>
      </c>
      <c r="R6918">
        <v>4.2</v>
      </c>
      <c r="X6918">
        <v>0</v>
      </c>
      <c r="Y6918">
        <v>500000000</v>
      </c>
      <c r="AA6918" t="s">
        <v>2025</v>
      </c>
    </row>
    <row r="6919" spans="1:27" ht="15" customHeight="1">
      <c r="A6919" s="962" t="s">
        <v>264</v>
      </c>
      <c r="B6919" t="s">
        <v>296</v>
      </c>
      <c r="C6919" t="s">
        <v>13</v>
      </c>
      <c r="D6919" t="s">
        <v>11</v>
      </c>
      <c r="E6919" t="s">
        <v>610</v>
      </c>
      <c r="F6919" t="s">
        <v>471</v>
      </c>
      <c r="R6919">
        <v>0</v>
      </c>
      <c r="X6919">
        <v>0</v>
      </c>
      <c r="Y6919">
        <v>500000000</v>
      </c>
      <c r="AA6919" t="s">
        <v>2025</v>
      </c>
    </row>
    <row r="6920" spans="1:27" ht="15" customHeight="1">
      <c r="A6920" s="962" t="s">
        <v>265</v>
      </c>
      <c r="B6920" t="s">
        <v>294</v>
      </c>
      <c r="C6920" t="s">
        <v>13</v>
      </c>
      <c r="D6920" t="s">
        <v>11</v>
      </c>
      <c r="E6920" t="s">
        <v>610</v>
      </c>
      <c r="F6920" t="s">
        <v>471</v>
      </c>
      <c r="R6920">
        <v>0.33</v>
      </c>
      <c r="S6920">
        <v>0</v>
      </c>
      <c r="T6920">
        <v>1</v>
      </c>
      <c r="X6920">
        <v>0</v>
      </c>
      <c r="Y6920">
        <v>500000000</v>
      </c>
      <c r="AA6920" t="s">
        <v>2029</v>
      </c>
    </row>
    <row r="6921" spans="1:27" ht="15" customHeight="1">
      <c r="A6921" s="962" t="s">
        <v>265</v>
      </c>
      <c r="B6921" t="s">
        <v>292</v>
      </c>
      <c r="C6921" t="s">
        <v>13</v>
      </c>
      <c r="D6921" t="s">
        <v>11</v>
      </c>
      <c r="E6921" t="s">
        <v>610</v>
      </c>
      <c r="F6921" t="s">
        <v>471</v>
      </c>
      <c r="R6921">
        <v>0.67</v>
      </c>
      <c r="S6921">
        <v>0</v>
      </c>
      <c r="T6921">
        <v>1</v>
      </c>
      <c r="X6921">
        <v>0</v>
      </c>
      <c r="Y6921">
        <v>500000000</v>
      </c>
      <c r="AA6921" t="s">
        <v>2029</v>
      </c>
    </row>
    <row r="6922" spans="1:27" ht="15" customHeight="1">
      <c r="A6922" s="962" t="s">
        <v>265</v>
      </c>
      <c r="B6922" t="s">
        <v>291</v>
      </c>
      <c r="C6922" t="s">
        <v>13</v>
      </c>
      <c r="D6922" t="s">
        <v>11</v>
      </c>
      <c r="E6922" t="s">
        <v>610</v>
      </c>
      <c r="F6922" t="s">
        <v>471</v>
      </c>
      <c r="G6922" t="s">
        <v>714</v>
      </c>
      <c r="I6922" t="s">
        <v>691</v>
      </c>
      <c r="J6922" t="s">
        <v>692</v>
      </c>
      <c r="K6922" t="s">
        <v>333</v>
      </c>
      <c r="L6922" t="s">
        <v>693</v>
      </c>
      <c r="M6922" t="s">
        <v>71</v>
      </c>
      <c r="O6922" t="s">
        <v>361</v>
      </c>
      <c r="P6922" t="s">
        <v>336</v>
      </c>
      <c r="Q6922" t="s">
        <v>337</v>
      </c>
      <c r="R6922">
        <v>1</v>
      </c>
      <c r="U6922">
        <v>1</v>
      </c>
      <c r="V6922">
        <v>0.05</v>
      </c>
      <c r="W6922">
        <v>0.1</v>
      </c>
      <c r="X6922">
        <v>0</v>
      </c>
      <c r="Y6922">
        <v>500000000</v>
      </c>
      <c r="Z6922">
        <v>0</v>
      </c>
      <c r="AA6922" t="s">
        <v>2028</v>
      </c>
    </row>
    <row r="6923" spans="1:27" ht="15" customHeight="1">
      <c r="A6923" s="962" t="s">
        <v>265</v>
      </c>
      <c r="B6923" t="s">
        <v>293</v>
      </c>
      <c r="C6923" t="s">
        <v>13</v>
      </c>
      <c r="D6923" t="s">
        <v>11</v>
      </c>
      <c r="E6923" t="s">
        <v>610</v>
      </c>
      <c r="F6923" t="s">
        <v>471</v>
      </c>
      <c r="R6923">
        <v>0.33</v>
      </c>
      <c r="S6923">
        <v>0</v>
      </c>
      <c r="T6923">
        <v>1</v>
      </c>
      <c r="X6923">
        <v>0</v>
      </c>
      <c r="Y6923">
        <v>500000000</v>
      </c>
      <c r="AA6923" t="s">
        <v>2029</v>
      </c>
    </row>
    <row r="6924" spans="1:27" ht="15" customHeight="1">
      <c r="A6924" s="962" t="s">
        <v>265</v>
      </c>
      <c r="B6924" t="s">
        <v>289</v>
      </c>
      <c r="C6924" t="s">
        <v>13</v>
      </c>
      <c r="D6924" t="s">
        <v>11</v>
      </c>
      <c r="E6924" t="s">
        <v>610</v>
      </c>
      <c r="F6924" t="s">
        <v>471</v>
      </c>
      <c r="H6924" t="s">
        <v>697</v>
      </c>
      <c r="I6924" t="s">
        <v>691</v>
      </c>
      <c r="J6924" t="s">
        <v>698</v>
      </c>
      <c r="K6924" t="s">
        <v>333</v>
      </c>
      <c r="L6924" t="s">
        <v>699</v>
      </c>
      <c r="M6924" t="s">
        <v>71</v>
      </c>
      <c r="O6924" t="s">
        <v>361</v>
      </c>
      <c r="P6924" t="s">
        <v>336</v>
      </c>
      <c r="Q6924" t="s">
        <v>337</v>
      </c>
      <c r="R6924">
        <v>1.2</v>
      </c>
      <c r="X6924">
        <v>0</v>
      </c>
      <c r="Y6924">
        <v>500000000</v>
      </c>
      <c r="AA6924" t="s">
        <v>2025</v>
      </c>
    </row>
    <row r="6925" spans="1:27" ht="15" customHeight="1">
      <c r="A6925" s="962" t="s">
        <v>265</v>
      </c>
      <c r="B6925" t="s">
        <v>288</v>
      </c>
      <c r="C6925" t="s">
        <v>13</v>
      </c>
      <c r="D6925" t="s">
        <v>11</v>
      </c>
      <c r="E6925" t="s">
        <v>610</v>
      </c>
      <c r="F6925" t="s">
        <v>471</v>
      </c>
      <c r="R6925">
        <v>1.2</v>
      </c>
      <c r="X6925">
        <v>0</v>
      </c>
      <c r="Y6925">
        <v>500000000</v>
      </c>
      <c r="AA6925" t="s">
        <v>2025</v>
      </c>
    </row>
    <row r="6926" spans="1:27" ht="15" customHeight="1">
      <c r="A6926" s="962" t="s">
        <v>265</v>
      </c>
      <c r="B6926" t="s">
        <v>287</v>
      </c>
      <c r="C6926" t="s">
        <v>13</v>
      </c>
      <c r="D6926" t="s">
        <v>11</v>
      </c>
      <c r="E6926" t="s">
        <v>610</v>
      </c>
      <c r="F6926" t="s">
        <v>471</v>
      </c>
      <c r="R6926">
        <v>1.2</v>
      </c>
      <c r="X6926">
        <v>0</v>
      </c>
      <c r="Y6926">
        <v>500000000</v>
      </c>
      <c r="AA6926" t="s">
        <v>2025</v>
      </c>
    </row>
    <row r="6927" spans="1:27" ht="15" customHeight="1">
      <c r="A6927" s="962" t="s">
        <v>265</v>
      </c>
      <c r="B6927" t="s">
        <v>295</v>
      </c>
      <c r="C6927" t="s">
        <v>13</v>
      </c>
      <c r="D6927" t="s">
        <v>11</v>
      </c>
      <c r="E6927" t="s">
        <v>610</v>
      </c>
      <c r="F6927" t="s">
        <v>471</v>
      </c>
      <c r="G6927" t="s">
        <v>715</v>
      </c>
      <c r="I6927" t="s">
        <v>691</v>
      </c>
      <c r="J6927" t="s">
        <v>695</v>
      </c>
      <c r="K6927" t="s">
        <v>333</v>
      </c>
      <c r="L6927" t="s">
        <v>696</v>
      </c>
      <c r="M6927" t="s">
        <v>71</v>
      </c>
      <c r="O6927" t="s">
        <v>361</v>
      </c>
      <c r="P6927" t="s">
        <v>336</v>
      </c>
      <c r="Q6927" t="s">
        <v>337</v>
      </c>
      <c r="R6927">
        <v>0.2</v>
      </c>
      <c r="U6927">
        <v>0.2</v>
      </c>
      <c r="V6927">
        <v>0.01</v>
      </c>
      <c r="W6927">
        <v>0.1</v>
      </c>
      <c r="X6927">
        <v>0</v>
      </c>
      <c r="Y6927">
        <v>500000000</v>
      </c>
      <c r="Z6927">
        <v>0</v>
      </c>
      <c r="AA6927" t="s">
        <v>2028</v>
      </c>
    </row>
    <row r="6928" spans="1:27" ht="15" customHeight="1">
      <c r="A6928" s="962" t="s">
        <v>265</v>
      </c>
      <c r="B6928" t="s">
        <v>296</v>
      </c>
      <c r="C6928" t="s">
        <v>13</v>
      </c>
      <c r="D6928" t="s">
        <v>11</v>
      </c>
      <c r="E6928" t="s">
        <v>610</v>
      </c>
      <c r="F6928" t="s">
        <v>471</v>
      </c>
      <c r="G6928" t="s">
        <v>697</v>
      </c>
      <c r="I6928" t="s">
        <v>691</v>
      </c>
      <c r="J6928" t="s">
        <v>698</v>
      </c>
      <c r="K6928" t="s">
        <v>333</v>
      </c>
      <c r="L6928" t="s">
        <v>699</v>
      </c>
      <c r="M6928" t="s">
        <v>71</v>
      </c>
      <c r="O6928" t="s">
        <v>361</v>
      </c>
      <c r="P6928" t="s">
        <v>336</v>
      </c>
      <c r="Q6928" t="s">
        <v>337</v>
      </c>
      <c r="R6928">
        <v>0</v>
      </c>
      <c r="U6928">
        <v>0</v>
      </c>
      <c r="V6928">
        <v>0</v>
      </c>
      <c r="X6928">
        <v>0</v>
      </c>
      <c r="Y6928">
        <v>500000000</v>
      </c>
      <c r="Z6928">
        <v>0</v>
      </c>
      <c r="AA6928" t="s">
        <v>2028</v>
      </c>
    </row>
    <row r="6929" spans="1:27" ht="15" customHeight="1">
      <c r="A6929" s="962" t="s">
        <v>266</v>
      </c>
      <c r="B6929" t="s">
        <v>294</v>
      </c>
      <c r="C6929" t="s">
        <v>13</v>
      </c>
      <c r="D6929" t="s">
        <v>11</v>
      </c>
      <c r="E6929" t="s">
        <v>610</v>
      </c>
      <c r="F6929" t="s">
        <v>471</v>
      </c>
      <c r="R6929">
        <v>9.67</v>
      </c>
      <c r="S6929">
        <v>0</v>
      </c>
      <c r="T6929">
        <v>29</v>
      </c>
      <c r="X6929">
        <v>0</v>
      </c>
      <c r="Y6929">
        <v>500000000</v>
      </c>
      <c r="AA6929" t="s">
        <v>2029</v>
      </c>
    </row>
    <row r="6930" spans="1:27" ht="15" customHeight="1">
      <c r="A6930" s="962" t="s">
        <v>266</v>
      </c>
      <c r="B6930" t="s">
        <v>292</v>
      </c>
      <c r="C6930" t="s">
        <v>13</v>
      </c>
      <c r="D6930" t="s">
        <v>11</v>
      </c>
      <c r="E6930" t="s">
        <v>610</v>
      </c>
      <c r="F6930" t="s">
        <v>471</v>
      </c>
      <c r="R6930">
        <v>19.3</v>
      </c>
      <c r="S6930">
        <v>0</v>
      </c>
      <c r="T6930">
        <v>29</v>
      </c>
      <c r="X6930">
        <v>0</v>
      </c>
      <c r="Y6930">
        <v>500000000</v>
      </c>
      <c r="AA6930" t="s">
        <v>2029</v>
      </c>
    </row>
    <row r="6931" spans="1:27" ht="15" customHeight="1">
      <c r="A6931" s="962" t="s">
        <v>266</v>
      </c>
      <c r="B6931" t="s">
        <v>291</v>
      </c>
      <c r="C6931" t="s">
        <v>13</v>
      </c>
      <c r="D6931" t="s">
        <v>11</v>
      </c>
      <c r="E6931" t="s">
        <v>610</v>
      </c>
      <c r="F6931" t="s">
        <v>471</v>
      </c>
      <c r="G6931" t="s">
        <v>716</v>
      </c>
      <c r="I6931" t="s">
        <v>691</v>
      </c>
      <c r="J6931" t="s">
        <v>692</v>
      </c>
      <c r="K6931" t="s">
        <v>333</v>
      </c>
      <c r="L6931" t="s">
        <v>701</v>
      </c>
      <c r="M6931" t="s">
        <v>71</v>
      </c>
      <c r="O6931" t="s">
        <v>361</v>
      </c>
      <c r="P6931" t="s">
        <v>336</v>
      </c>
      <c r="Q6931" t="s">
        <v>337</v>
      </c>
      <c r="R6931">
        <v>29</v>
      </c>
      <c r="U6931">
        <v>29</v>
      </c>
      <c r="V6931">
        <v>1.45</v>
      </c>
      <c r="W6931">
        <v>0.1</v>
      </c>
      <c r="X6931">
        <v>0</v>
      </c>
      <c r="Y6931">
        <v>500000000</v>
      </c>
      <c r="Z6931">
        <v>0</v>
      </c>
      <c r="AA6931" t="s">
        <v>2028</v>
      </c>
    </row>
    <row r="6932" spans="1:27" ht="15" customHeight="1">
      <c r="A6932" s="962" t="s">
        <v>266</v>
      </c>
      <c r="B6932" t="s">
        <v>293</v>
      </c>
      <c r="C6932" t="s">
        <v>13</v>
      </c>
      <c r="D6932" t="s">
        <v>11</v>
      </c>
      <c r="E6932" t="s">
        <v>610</v>
      </c>
      <c r="F6932" t="s">
        <v>471</v>
      </c>
      <c r="R6932">
        <v>9.67</v>
      </c>
      <c r="S6932">
        <v>0</v>
      </c>
      <c r="T6932">
        <v>29</v>
      </c>
      <c r="X6932">
        <v>0</v>
      </c>
      <c r="Y6932">
        <v>500000000</v>
      </c>
      <c r="AA6932" t="s">
        <v>2029</v>
      </c>
    </row>
    <row r="6933" spans="1:27" ht="15" customHeight="1">
      <c r="A6933" s="962" t="s">
        <v>266</v>
      </c>
      <c r="B6933" t="s">
        <v>289</v>
      </c>
      <c r="C6933" t="s">
        <v>13</v>
      </c>
      <c r="D6933" t="s">
        <v>11</v>
      </c>
      <c r="E6933" t="s">
        <v>610</v>
      </c>
      <c r="F6933" t="s">
        <v>471</v>
      </c>
      <c r="H6933" t="s">
        <v>704</v>
      </c>
      <c r="I6933" t="s">
        <v>691</v>
      </c>
      <c r="J6933" t="s">
        <v>698</v>
      </c>
      <c r="K6933" t="s">
        <v>333</v>
      </c>
      <c r="L6933" t="s">
        <v>705</v>
      </c>
      <c r="M6933" t="s">
        <v>71</v>
      </c>
      <c r="O6933" t="s">
        <v>361</v>
      </c>
      <c r="P6933" t="s">
        <v>336</v>
      </c>
      <c r="Q6933" t="s">
        <v>337</v>
      </c>
      <c r="R6933">
        <v>33</v>
      </c>
      <c r="X6933">
        <v>0</v>
      </c>
      <c r="Y6933">
        <v>500000000</v>
      </c>
      <c r="AA6933" t="s">
        <v>2025</v>
      </c>
    </row>
    <row r="6934" spans="1:27" ht="15" customHeight="1">
      <c r="A6934" s="962" t="s">
        <v>266</v>
      </c>
      <c r="B6934" t="s">
        <v>288</v>
      </c>
      <c r="C6934" t="s">
        <v>13</v>
      </c>
      <c r="D6934" t="s">
        <v>11</v>
      </c>
      <c r="E6934" t="s">
        <v>610</v>
      </c>
      <c r="F6934" t="s">
        <v>471</v>
      </c>
      <c r="R6934">
        <v>33</v>
      </c>
      <c r="X6934">
        <v>0</v>
      </c>
      <c r="Y6934">
        <v>500000000</v>
      </c>
      <c r="AA6934" t="s">
        <v>2025</v>
      </c>
    </row>
    <row r="6935" spans="1:27" ht="15" customHeight="1">
      <c r="A6935" s="962" t="s">
        <v>266</v>
      </c>
      <c r="B6935" t="s">
        <v>287</v>
      </c>
      <c r="C6935" t="s">
        <v>13</v>
      </c>
      <c r="D6935" t="s">
        <v>11</v>
      </c>
      <c r="E6935" t="s">
        <v>610</v>
      </c>
      <c r="F6935" t="s">
        <v>471</v>
      </c>
      <c r="R6935">
        <v>33</v>
      </c>
      <c r="X6935">
        <v>0</v>
      </c>
      <c r="Y6935">
        <v>500000000</v>
      </c>
      <c r="AA6935" t="s">
        <v>2025</v>
      </c>
    </row>
    <row r="6936" spans="1:27" ht="15" customHeight="1">
      <c r="A6936" s="962" t="s">
        <v>266</v>
      </c>
      <c r="B6936" t="s">
        <v>295</v>
      </c>
      <c r="C6936" t="s">
        <v>13</v>
      </c>
      <c r="D6936" t="s">
        <v>11</v>
      </c>
      <c r="E6936" t="s">
        <v>610</v>
      </c>
      <c r="F6936" t="s">
        <v>471</v>
      </c>
      <c r="G6936" t="s">
        <v>702</v>
      </c>
      <c r="I6936" t="s">
        <v>691</v>
      </c>
      <c r="J6936" t="s">
        <v>695</v>
      </c>
      <c r="K6936" t="s">
        <v>333</v>
      </c>
      <c r="L6936" t="s">
        <v>703</v>
      </c>
      <c r="M6936" t="s">
        <v>71</v>
      </c>
      <c r="O6936" t="s">
        <v>361</v>
      </c>
      <c r="P6936" t="s">
        <v>336</v>
      </c>
      <c r="Q6936" t="s">
        <v>337</v>
      </c>
      <c r="R6936">
        <v>4</v>
      </c>
      <c r="U6936">
        <v>4</v>
      </c>
      <c r="V6936">
        <v>0.2</v>
      </c>
      <c r="W6936">
        <v>0.1</v>
      </c>
      <c r="X6936">
        <v>0</v>
      </c>
      <c r="Y6936">
        <v>500000000</v>
      </c>
      <c r="Z6936">
        <v>0</v>
      </c>
      <c r="AA6936" t="s">
        <v>2028</v>
      </c>
    </row>
    <row r="6937" spans="1:27" ht="15" customHeight="1">
      <c r="A6937" s="962" t="s">
        <v>266</v>
      </c>
      <c r="B6937" t="s">
        <v>296</v>
      </c>
      <c r="C6937" t="s">
        <v>13</v>
      </c>
      <c r="D6937" t="s">
        <v>11</v>
      </c>
      <c r="E6937" t="s">
        <v>610</v>
      </c>
      <c r="F6937" t="s">
        <v>471</v>
      </c>
      <c r="G6937" t="s">
        <v>704</v>
      </c>
      <c r="I6937" t="s">
        <v>691</v>
      </c>
      <c r="J6937" t="s">
        <v>698</v>
      </c>
      <c r="K6937" t="s">
        <v>333</v>
      </c>
      <c r="L6937" t="s">
        <v>705</v>
      </c>
      <c r="M6937" t="s">
        <v>71</v>
      </c>
      <c r="O6937" t="s">
        <v>361</v>
      </c>
      <c r="P6937" t="s">
        <v>336</v>
      </c>
      <c r="Q6937" t="s">
        <v>337</v>
      </c>
      <c r="R6937">
        <v>0</v>
      </c>
      <c r="U6937">
        <v>0</v>
      </c>
      <c r="V6937">
        <v>0</v>
      </c>
      <c r="X6937">
        <v>0</v>
      </c>
      <c r="Y6937">
        <v>500000000</v>
      </c>
      <c r="Z6937">
        <v>0</v>
      </c>
      <c r="AA6937" t="s">
        <v>2028</v>
      </c>
    </row>
    <row r="6938" spans="1:27" ht="15" customHeight="1">
      <c r="A6938" s="962" t="s">
        <v>267</v>
      </c>
      <c r="B6938" t="s">
        <v>296</v>
      </c>
      <c r="C6938" t="s">
        <v>13</v>
      </c>
      <c r="D6938" t="s">
        <v>11</v>
      </c>
      <c r="E6938" t="s">
        <v>610</v>
      </c>
      <c r="F6938" t="s">
        <v>471</v>
      </c>
      <c r="R6938">
        <v>0</v>
      </c>
      <c r="S6938">
        <v>0</v>
      </c>
      <c r="T6938">
        <v>0</v>
      </c>
      <c r="X6938">
        <v>0</v>
      </c>
      <c r="Y6938">
        <v>500000000</v>
      </c>
      <c r="AA6938" t="s">
        <v>2029</v>
      </c>
    </row>
    <row r="6939" spans="1:27" ht="15" customHeight="1">
      <c r="A6939" s="962" t="s">
        <v>267</v>
      </c>
      <c r="B6939" t="s">
        <v>289</v>
      </c>
      <c r="C6939" t="s">
        <v>13</v>
      </c>
      <c r="D6939" t="s">
        <v>11</v>
      </c>
      <c r="E6939" t="s">
        <v>610</v>
      </c>
      <c r="F6939" t="s">
        <v>471</v>
      </c>
      <c r="R6939">
        <v>0</v>
      </c>
      <c r="S6939">
        <v>0</v>
      </c>
      <c r="T6939">
        <v>0</v>
      </c>
      <c r="X6939">
        <v>0</v>
      </c>
      <c r="Y6939">
        <v>500000000</v>
      </c>
      <c r="AA6939" t="s">
        <v>2029</v>
      </c>
    </row>
    <row r="6940" spans="1:27" ht="15" customHeight="1">
      <c r="A6940" s="962" t="s">
        <v>267</v>
      </c>
      <c r="B6940" t="s">
        <v>288</v>
      </c>
      <c r="C6940" t="s">
        <v>13</v>
      </c>
      <c r="D6940" t="s">
        <v>11</v>
      </c>
      <c r="E6940" t="s">
        <v>610</v>
      </c>
      <c r="F6940" t="s">
        <v>471</v>
      </c>
      <c r="R6940">
        <v>0</v>
      </c>
      <c r="S6940">
        <v>0</v>
      </c>
      <c r="T6940">
        <v>0</v>
      </c>
      <c r="X6940">
        <v>0</v>
      </c>
      <c r="Y6940">
        <v>500000000</v>
      </c>
      <c r="AA6940" t="s">
        <v>2029</v>
      </c>
    </row>
    <row r="6941" spans="1:27" ht="15" customHeight="1">
      <c r="A6941" s="962" t="s">
        <v>267</v>
      </c>
      <c r="B6941" t="s">
        <v>287</v>
      </c>
      <c r="C6941" t="s">
        <v>13</v>
      </c>
      <c r="D6941" t="s">
        <v>11</v>
      </c>
      <c r="E6941" t="s">
        <v>610</v>
      </c>
      <c r="F6941" t="s">
        <v>471</v>
      </c>
      <c r="R6941">
        <v>0</v>
      </c>
      <c r="S6941">
        <v>0</v>
      </c>
      <c r="T6941">
        <v>0</v>
      </c>
      <c r="X6941">
        <v>0</v>
      </c>
      <c r="Y6941">
        <v>500000000</v>
      </c>
      <c r="AA6941" t="s">
        <v>2029</v>
      </c>
    </row>
    <row r="6942" spans="1:27" ht="15" customHeight="1">
      <c r="A6942" s="962" t="s">
        <v>268</v>
      </c>
      <c r="B6942" t="s">
        <v>296</v>
      </c>
      <c r="C6942" t="s">
        <v>13</v>
      </c>
      <c r="D6942" t="s">
        <v>11</v>
      </c>
      <c r="E6942" t="s">
        <v>610</v>
      </c>
      <c r="F6942" t="s">
        <v>471</v>
      </c>
      <c r="R6942">
        <v>0</v>
      </c>
      <c r="S6942">
        <v>0</v>
      </c>
      <c r="T6942">
        <v>0</v>
      </c>
      <c r="X6942">
        <v>0</v>
      </c>
      <c r="Y6942">
        <v>500000000</v>
      </c>
      <c r="AA6942" t="s">
        <v>2029</v>
      </c>
    </row>
    <row r="6943" spans="1:27" ht="15" customHeight="1">
      <c r="A6943" s="962" t="s">
        <v>268</v>
      </c>
      <c r="B6943" t="s">
        <v>289</v>
      </c>
      <c r="C6943" t="s">
        <v>13</v>
      </c>
      <c r="D6943" t="s">
        <v>11</v>
      </c>
      <c r="E6943" t="s">
        <v>610</v>
      </c>
      <c r="F6943" t="s">
        <v>471</v>
      </c>
      <c r="R6943">
        <v>0</v>
      </c>
      <c r="S6943">
        <v>0</v>
      </c>
      <c r="T6943">
        <v>0</v>
      </c>
      <c r="X6943">
        <v>0</v>
      </c>
      <c r="Y6943">
        <v>500000000</v>
      </c>
      <c r="AA6943" t="s">
        <v>2029</v>
      </c>
    </row>
    <row r="6944" spans="1:27" ht="15" customHeight="1">
      <c r="A6944" s="962" t="s">
        <v>268</v>
      </c>
      <c r="B6944" t="s">
        <v>288</v>
      </c>
      <c r="C6944" t="s">
        <v>13</v>
      </c>
      <c r="D6944" t="s">
        <v>11</v>
      </c>
      <c r="E6944" t="s">
        <v>610</v>
      </c>
      <c r="F6944" t="s">
        <v>471</v>
      </c>
      <c r="R6944">
        <v>0</v>
      </c>
      <c r="S6944">
        <v>0</v>
      </c>
      <c r="T6944">
        <v>0</v>
      </c>
      <c r="X6944">
        <v>0</v>
      </c>
      <c r="Y6944">
        <v>500000000</v>
      </c>
      <c r="AA6944" t="s">
        <v>2029</v>
      </c>
    </row>
    <row r="6945" spans="1:27" ht="15" customHeight="1">
      <c r="A6945" s="962" t="s">
        <v>268</v>
      </c>
      <c r="B6945" t="s">
        <v>287</v>
      </c>
      <c r="C6945" t="s">
        <v>13</v>
      </c>
      <c r="D6945" t="s">
        <v>11</v>
      </c>
      <c r="E6945" t="s">
        <v>610</v>
      </c>
      <c r="F6945" t="s">
        <v>471</v>
      </c>
      <c r="R6945">
        <v>0</v>
      </c>
      <c r="S6945">
        <v>0</v>
      </c>
      <c r="T6945">
        <v>0</v>
      </c>
      <c r="X6945">
        <v>0</v>
      </c>
      <c r="Y6945">
        <v>500000000</v>
      </c>
      <c r="AA6945" t="s">
        <v>2029</v>
      </c>
    </row>
    <row r="6946" spans="1:27" ht="15" customHeight="1">
      <c r="A6946" s="962" t="s">
        <v>269</v>
      </c>
      <c r="B6946" t="s">
        <v>296</v>
      </c>
      <c r="C6946" t="s">
        <v>13</v>
      </c>
      <c r="D6946" t="s">
        <v>11</v>
      </c>
      <c r="E6946" t="s">
        <v>610</v>
      </c>
      <c r="F6946" t="s">
        <v>471</v>
      </c>
      <c r="R6946">
        <v>0</v>
      </c>
      <c r="S6946">
        <v>0</v>
      </c>
      <c r="T6946">
        <v>0</v>
      </c>
      <c r="X6946">
        <v>0</v>
      </c>
      <c r="Y6946">
        <v>500000000</v>
      </c>
      <c r="AA6946" t="s">
        <v>2029</v>
      </c>
    </row>
    <row r="6947" spans="1:27" ht="15" customHeight="1">
      <c r="A6947" s="962" t="s">
        <v>269</v>
      </c>
      <c r="B6947" t="s">
        <v>289</v>
      </c>
      <c r="C6947" t="s">
        <v>13</v>
      </c>
      <c r="D6947" t="s">
        <v>11</v>
      </c>
      <c r="E6947" t="s">
        <v>610</v>
      </c>
      <c r="F6947" t="s">
        <v>471</v>
      </c>
      <c r="R6947">
        <v>0</v>
      </c>
      <c r="S6947">
        <v>0</v>
      </c>
      <c r="T6947">
        <v>0</v>
      </c>
      <c r="X6947">
        <v>0</v>
      </c>
      <c r="Y6947">
        <v>500000000</v>
      </c>
      <c r="AA6947" t="s">
        <v>2029</v>
      </c>
    </row>
    <row r="6948" spans="1:27" ht="15" customHeight="1">
      <c r="A6948" s="962" t="s">
        <v>269</v>
      </c>
      <c r="B6948" t="s">
        <v>288</v>
      </c>
      <c r="C6948" t="s">
        <v>13</v>
      </c>
      <c r="D6948" t="s">
        <v>11</v>
      </c>
      <c r="E6948" t="s">
        <v>610</v>
      </c>
      <c r="F6948" t="s">
        <v>471</v>
      </c>
      <c r="R6948">
        <v>0</v>
      </c>
      <c r="S6948">
        <v>0</v>
      </c>
      <c r="T6948">
        <v>0</v>
      </c>
      <c r="X6948">
        <v>0</v>
      </c>
      <c r="Y6948">
        <v>500000000</v>
      </c>
      <c r="AA6948" t="s">
        <v>2029</v>
      </c>
    </row>
    <row r="6949" spans="1:27" ht="15" customHeight="1">
      <c r="A6949" s="962" t="s">
        <v>269</v>
      </c>
      <c r="B6949" t="s">
        <v>287</v>
      </c>
      <c r="C6949" t="s">
        <v>13</v>
      </c>
      <c r="D6949" t="s">
        <v>11</v>
      </c>
      <c r="E6949" t="s">
        <v>610</v>
      </c>
      <c r="F6949" t="s">
        <v>471</v>
      </c>
      <c r="R6949">
        <v>0</v>
      </c>
      <c r="S6949">
        <v>0</v>
      </c>
      <c r="T6949">
        <v>0</v>
      </c>
      <c r="X6949">
        <v>0</v>
      </c>
      <c r="Y6949">
        <v>500000000</v>
      </c>
      <c r="AA6949" t="s">
        <v>2029</v>
      </c>
    </row>
    <row r="6950" spans="1:27" ht="15" customHeight="1">
      <c r="A6950" s="962" t="s">
        <v>270</v>
      </c>
      <c r="B6950" t="s">
        <v>296</v>
      </c>
      <c r="C6950" t="s">
        <v>13</v>
      </c>
      <c r="D6950" t="s">
        <v>11</v>
      </c>
      <c r="E6950" t="s">
        <v>610</v>
      </c>
      <c r="F6950" t="s">
        <v>471</v>
      </c>
      <c r="R6950">
        <v>0</v>
      </c>
      <c r="S6950">
        <v>0</v>
      </c>
      <c r="T6950">
        <v>0</v>
      </c>
      <c r="X6950">
        <v>0</v>
      </c>
      <c r="Y6950">
        <v>500000000</v>
      </c>
      <c r="AA6950" t="s">
        <v>2029</v>
      </c>
    </row>
    <row r="6951" spans="1:27" ht="15" customHeight="1">
      <c r="A6951" s="962" t="s">
        <v>270</v>
      </c>
      <c r="B6951" t="s">
        <v>289</v>
      </c>
      <c r="C6951" t="s">
        <v>13</v>
      </c>
      <c r="D6951" t="s">
        <v>11</v>
      </c>
      <c r="E6951" t="s">
        <v>610</v>
      </c>
      <c r="F6951" t="s">
        <v>471</v>
      </c>
      <c r="R6951">
        <v>0</v>
      </c>
      <c r="S6951">
        <v>0</v>
      </c>
      <c r="T6951">
        <v>0</v>
      </c>
      <c r="X6951">
        <v>0</v>
      </c>
      <c r="Y6951">
        <v>500000000</v>
      </c>
      <c r="AA6951" t="s">
        <v>2029</v>
      </c>
    </row>
    <row r="6952" spans="1:27" ht="15" customHeight="1">
      <c r="A6952" s="962" t="s">
        <v>270</v>
      </c>
      <c r="B6952" t="s">
        <v>288</v>
      </c>
      <c r="C6952" t="s">
        <v>13</v>
      </c>
      <c r="D6952" t="s">
        <v>11</v>
      </c>
      <c r="E6952" t="s">
        <v>610</v>
      </c>
      <c r="F6952" t="s">
        <v>471</v>
      </c>
      <c r="R6952">
        <v>0</v>
      </c>
      <c r="S6952">
        <v>0</v>
      </c>
      <c r="T6952">
        <v>0</v>
      </c>
      <c r="X6952">
        <v>0</v>
      </c>
      <c r="Y6952">
        <v>500000000</v>
      </c>
      <c r="AA6952" t="s">
        <v>2029</v>
      </c>
    </row>
    <row r="6953" spans="1:27" ht="15" customHeight="1">
      <c r="A6953" s="962" t="s">
        <v>270</v>
      </c>
      <c r="B6953" t="s">
        <v>287</v>
      </c>
      <c r="C6953" t="s">
        <v>13</v>
      </c>
      <c r="D6953" t="s">
        <v>11</v>
      </c>
      <c r="E6953" t="s">
        <v>610</v>
      </c>
      <c r="F6953" t="s">
        <v>471</v>
      </c>
      <c r="R6953">
        <v>0</v>
      </c>
      <c r="S6953">
        <v>0</v>
      </c>
      <c r="T6953">
        <v>0</v>
      </c>
      <c r="X6953">
        <v>0</v>
      </c>
      <c r="Y6953">
        <v>500000000</v>
      </c>
      <c r="AA6953" t="s">
        <v>2029</v>
      </c>
    </row>
    <row r="6954" spans="1:27" ht="15" customHeight="1">
      <c r="A6954" s="962" t="s">
        <v>271</v>
      </c>
      <c r="B6954" t="s">
        <v>297</v>
      </c>
      <c r="C6954" t="s">
        <v>13</v>
      </c>
      <c r="D6954" t="s">
        <v>11</v>
      </c>
      <c r="E6954" t="s">
        <v>610</v>
      </c>
      <c r="F6954" t="s">
        <v>471</v>
      </c>
      <c r="R6954">
        <v>0</v>
      </c>
      <c r="S6954">
        <v>0</v>
      </c>
      <c r="T6954">
        <v>0</v>
      </c>
      <c r="X6954">
        <v>0</v>
      </c>
      <c r="Y6954">
        <v>500000000</v>
      </c>
      <c r="AA6954" t="s">
        <v>2029</v>
      </c>
    </row>
    <row r="6955" spans="1:27" ht="15" customHeight="1">
      <c r="A6955" s="962" t="s">
        <v>271</v>
      </c>
      <c r="B6955" t="s">
        <v>288</v>
      </c>
      <c r="C6955" t="s">
        <v>13</v>
      </c>
      <c r="D6955" t="s">
        <v>11</v>
      </c>
      <c r="E6955" t="s">
        <v>610</v>
      </c>
      <c r="F6955" t="s">
        <v>471</v>
      </c>
      <c r="R6955">
        <v>0</v>
      </c>
      <c r="S6955">
        <v>0</v>
      </c>
      <c r="T6955">
        <v>0</v>
      </c>
      <c r="X6955">
        <v>0</v>
      </c>
      <c r="Y6955">
        <v>500000000</v>
      </c>
      <c r="AA6955" t="s">
        <v>2029</v>
      </c>
    </row>
    <row r="6956" spans="1:27" ht="15" customHeight="1">
      <c r="A6956" s="962" t="s">
        <v>271</v>
      </c>
      <c r="B6956" t="s">
        <v>287</v>
      </c>
      <c r="C6956" t="s">
        <v>13</v>
      </c>
      <c r="D6956" t="s">
        <v>11</v>
      </c>
      <c r="E6956" t="s">
        <v>610</v>
      </c>
      <c r="F6956" t="s">
        <v>471</v>
      </c>
      <c r="R6956">
        <v>0</v>
      </c>
      <c r="S6956">
        <v>0</v>
      </c>
      <c r="T6956">
        <v>0</v>
      </c>
      <c r="X6956">
        <v>0</v>
      </c>
      <c r="Y6956">
        <v>500000000</v>
      </c>
      <c r="AA6956" t="s">
        <v>2029</v>
      </c>
    </row>
    <row r="6957" spans="1:27" ht="15" customHeight="1">
      <c r="A6957" s="962" t="s">
        <v>271</v>
      </c>
      <c r="B6957" t="s">
        <v>299</v>
      </c>
      <c r="C6957" t="s">
        <v>13</v>
      </c>
      <c r="D6957" t="s">
        <v>11</v>
      </c>
      <c r="E6957" t="s">
        <v>610</v>
      </c>
      <c r="F6957" t="s">
        <v>471</v>
      </c>
      <c r="R6957">
        <v>0</v>
      </c>
      <c r="S6957">
        <v>0</v>
      </c>
      <c r="T6957">
        <v>0</v>
      </c>
      <c r="X6957">
        <v>0</v>
      </c>
      <c r="Y6957">
        <v>500000000</v>
      </c>
      <c r="AA6957" t="s">
        <v>2029</v>
      </c>
    </row>
    <row r="6958" spans="1:27" ht="15" customHeight="1">
      <c r="A6958" s="962" t="s">
        <v>271</v>
      </c>
      <c r="B6958" t="s">
        <v>301</v>
      </c>
      <c r="C6958" t="s">
        <v>13</v>
      </c>
      <c r="D6958" t="s">
        <v>11</v>
      </c>
      <c r="E6958" t="s">
        <v>610</v>
      </c>
      <c r="F6958" t="s">
        <v>471</v>
      </c>
      <c r="R6958">
        <v>0</v>
      </c>
      <c r="S6958">
        <v>0</v>
      </c>
      <c r="T6958">
        <v>0</v>
      </c>
      <c r="X6958">
        <v>0</v>
      </c>
      <c r="Y6958">
        <v>500000000</v>
      </c>
      <c r="AA6958" t="s">
        <v>2029</v>
      </c>
    </row>
    <row r="6959" spans="1:27" ht="15" customHeight="1">
      <c r="A6959" s="962" t="s">
        <v>271</v>
      </c>
      <c r="B6959" t="s">
        <v>302</v>
      </c>
      <c r="C6959" t="s">
        <v>13</v>
      </c>
      <c r="D6959" t="s">
        <v>11</v>
      </c>
      <c r="E6959" t="s">
        <v>610</v>
      </c>
      <c r="F6959" t="s">
        <v>471</v>
      </c>
      <c r="R6959">
        <v>0</v>
      </c>
      <c r="S6959">
        <v>0</v>
      </c>
      <c r="T6959">
        <v>0</v>
      </c>
      <c r="X6959">
        <v>0</v>
      </c>
      <c r="Y6959">
        <v>500000000</v>
      </c>
      <c r="AA6959" t="s">
        <v>2029</v>
      </c>
    </row>
    <row r="6960" spans="1:27" ht="15" customHeight="1">
      <c r="A6960" s="962" t="s">
        <v>271</v>
      </c>
      <c r="B6960" t="s">
        <v>303</v>
      </c>
      <c r="C6960" t="s">
        <v>13</v>
      </c>
      <c r="D6960" t="s">
        <v>11</v>
      </c>
      <c r="E6960" t="s">
        <v>610</v>
      </c>
      <c r="F6960" t="s">
        <v>471</v>
      </c>
      <c r="R6960">
        <v>0</v>
      </c>
      <c r="S6960">
        <v>0</v>
      </c>
      <c r="T6960">
        <v>0</v>
      </c>
      <c r="X6960">
        <v>0</v>
      </c>
      <c r="Y6960">
        <v>500000000</v>
      </c>
      <c r="AA6960" t="s">
        <v>2029</v>
      </c>
    </row>
    <row r="6961" spans="1:27" ht="15" customHeight="1">
      <c r="A6961" s="962" t="s">
        <v>271</v>
      </c>
      <c r="B6961" t="s">
        <v>298</v>
      </c>
      <c r="C6961" t="s">
        <v>13</v>
      </c>
      <c r="D6961" t="s">
        <v>11</v>
      </c>
      <c r="E6961" t="s">
        <v>610</v>
      </c>
      <c r="F6961" t="s">
        <v>471</v>
      </c>
      <c r="R6961">
        <v>0</v>
      </c>
      <c r="S6961">
        <v>0</v>
      </c>
      <c r="T6961">
        <v>0</v>
      </c>
      <c r="X6961">
        <v>0</v>
      </c>
      <c r="Y6961">
        <v>500000000</v>
      </c>
      <c r="AA6961" t="s">
        <v>2029</v>
      </c>
    </row>
    <row r="6962" spans="1:27" ht="15" customHeight="1">
      <c r="A6962" s="962" t="s">
        <v>271</v>
      </c>
      <c r="B6962" t="s">
        <v>300</v>
      </c>
      <c r="C6962" t="s">
        <v>13</v>
      </c>
      <c r="D6962" t="s">
        <v>11</v>
      </c>
      <c r="E6962" t="s">
        <v>610</v>
      </c>
      <c r="F6962" t="s">
        <v>471</v>
      </c>
      <c r="R6962">
        <v>0</v>
      </c>
      <c r="S6962">
        <v>0</v>
      </c>
      <c r="T6962">
        <v>0</v>
      </c>
      <c r="X6962">
        <v>0</v>
      </c>
      <c r="Y6962">
        <v>500000000</v>
      </c>
      <c r="AA6962" t="s">
        <v>2029</v>
      </c>
    </row>
    <row r="6963" spans="1:27" ht="15" customHeight="1">
      <c r="A6963" s="962" t="s">
        <v>272</v>
      </c>
      <c r="B6963" t="s">
        <v>296</v>
      </c>
      <c r="C6963" t="s">
        <v>13</v>
      </c>
      <c r="D6963" t="s">
        <v>11</v>
      </c>
      <c r="E6963" t="s">
        <v>610</v>
      </c>
      <c r="F6963" t="s">
        <v>471</v>
      </c>
      <c r="R6963">
        <v>0</v>
      </c>
      <c r="S6963">
        <v>0</v>
      </c>
      <c r="T6963">
        <v>0</v>
      </c>
      <c r="X6963">
        <v>0</v>
      </c>
      <c r="Y6963">
        <v>500000000</v>
      </c>
      <c r="AA6963" t="s">
        <v>2029</v>
      </c>
    </row>
    <row r="6964" spans="1:27" ht="15" customHeight="1">
      <c r="A6964" s="962" t="s">
        <v>272</v>
      </c>
      <c r="B6964" t="s">
        <v>289</v>
      </c>
      <c r="C6964" t="s">
        <v>13</v>
      </c>
      <c r="D6964" t="s">
        <v>11</v>
      </c>
      <c r="E6964" t="s">
        <v>610</v>
      </c>
      <c r="F6964" t="s">
        <v>471</v>
      </c>
      <c r="R6964">
        <v>0</v>
      </c>
      <c r="S6964">
        <v>0</v>
      </c>
      <c r="T6964">
        <v>0</v>
      </c>
      <c r="X6964">
        <v>0</v>
      </c>
      <c r="Y6964">
        <v>500000000</v>
      </c>
      <c r="AA6964" t="s">
        <v>2029</v>
      </c>
    </row>
    <row r="6965" spans="1:27" ht="15" customHeight="1">
      <c r="A6965" s="962" t="s">
        <v>272</v>
      </c>
      <c r="B6965" t="s">
        <v>288</v>
      </c>
      <c r="C6965" t="s">
        <v>13</v>
      </c>
      <c r="D6965" t="s">
        <v>11</v>
      </c>
      <c r="E6965" t="s">
        <v>610</v>
      </c>
      <c r="F6965" t="s">
        <v>471</v>
      </c>
      <c r="R6965">
        <v>0</v>
      </c>
      <c r="S6965">
        <v>0</v>
      </c>
      <c r="T6965">
        <v>0</v>
      </c>
      <c r="X6965">
        <v>0</v>
      </c>
      <c r="Y6965">
        <v>500000000</v>
      </c>
      <c r="AA6965" t="s">
        <v>2029</v>
      </c>
    </row>
    <row r="6966" spans="1:27" ht="15" customHeight="1">
      <c r="A6966" s="962" t="s">
        <v>272</v>
      </c>
      <c r="B6966" t="s">
        <v>287</v>
      </c>
      <c r="C6966" t="s">
        <v>13</v>
      </c>
      <c r="D6966" t="s">
        <v>11</v>
      </c>
      <c r="E6966" t="s">
        <v>610</v>
      </c>
      <c r="F6966" t="s">
        <v>471</v>
      </c>
      <c r="R6966">
        <v>0</v>
      </c>
      <c r="S6966">
        <v>0</v>
      </c>
      <c r="T6966">
        <v>0</v>
      </c>
      <c r="X6966">
        <v>0</v>
      </c>
      <c r="Y6966">
        <v>500000000</v>
      </c>
      <c r="AA6966" t="s">
        <v>2029</v>
      </c>
    </row>
    <row r="6967" spans="1:27" ht="15" customHeight="1">
      <c r="A6967" s="962" t="s">
        <v>273</v>
      </c>
      <c r="B6967" t="s">
        <v>296</v>
      </c>
      <c r="C6967" t="s">
        <v>13</v>
      </c>
      <c r="D6967" t="s">
        <v>11</v>
      </c>
      <c r="E6967" t="s">
        <v>610</v>
      </c>
      <c r="F6967" t="s">
        <v>471</v>
      </c>
      <c r="R6967">
        <v>0</v>
      </c>
      <c r="S6967">
        <v>0</v>
      </c>
      <c r="T6967">
        <v>0</v>
      </c>
      <c r="X6967">
        <v>0</v>
      </c>
      <c r="Y6967">
        <v>500000000</v>
      </c>
      <c r="AA6967" t="s">
        <v>2029</v>
      </c>
    </row>
    <row r="6968" spans="1:27" ht="15" customHeight="1">
      <c r="A6968" s="962" t="s">
        <v>273</v>
      </c>
      <c r="B6968" t="s">
        <v>289</v>
      </c>
      <c r="C6968" t="s">
        <v>13</v>
      </c>
      <c r="D6968" t="s">
        <v>11</v>
      </c>
      <c r="E6968" t="s">
        <v>610</v>
      </c>
      <c r="F6968" t="s">
        <v>471</v>
      </c>
      <c r="R6968">
        <v>0</v>
      </c>
      <c r="S6968">
        <v>0</v>
      </c>
      <c r="T6968">
        <v>0</v>
      </c>
      <c r="X6968">
        <v>0</v>
      </c>
      <c r="Y6968">
        <v>500000000</v>
      </c>
      <c r="AA6968" t="s">
        <v>2029</v>
      </c>
    </row>
    <row r="6969" spans="1:27" ht="15" customHeight="1">
      <c r="A6969" s="962" t="s">
        <v>273</v>
      </c>
      <c r="B6969" t="s">
        <v>288</v>
      </c>
      <c r="C6969" t="s">
        <v>13</v>
      </c>
      <c r="D6969" t="s">
        <v>11</v>
      </c>
      <c r="E6969" t="s">
        <v>610</v>
      </c>
      <c r="F6969" t="s">
        <v>471</v>
      </c>
      <c r="R6969">
        <v>0</v>
      </c>
      <c r="S6969">
        <v>0</v>
      </c>
      <c r="T6969">
        <v>0</v>
      </c>
      <c r="X6969">
        <v>0</v>
      </c>
      <c r="Y6969">
        <v>500000000</v>
      </c>
      <c r="AA6969" t="s">
        <v>2029</v>
      </c>
    </row>
    <row r="6970" spans="1:27" ht="15" customHeight="1">
      <c r="A6970" s="962" t="s">
        <v>273</v>
      </c>
      <c r="B6970" t="s">
        <v>287</v>
      </c>
      <c r="C6970" t="s">
        <v>13</v>
      </c>
      <c r="D6970" t="s">
        <v>11</v>
      </c>
      <c r="E6970" t="s">
        <v>610</v>
      </c>
      <c r="F6970" t="s">
        <v>471</v>
      </c>
      <c r="R6970">
        <v>0</v>
      </c>
      <c r="S6970">
        <v>0</v>
      </c>
      <c r="T6970">
        <v>0</v>
      </c>
      <c r="X6970">
        <v>0</v>
      </c>
      <c r="Y6970">
        <v>500000000</v>
      </c>
      <c r="AA6970" t="s">
        <v>2029</v>
      </c>
    </row>
    <row r="6971" spans="1:27" ht="15" customHeight="1">
      <c r="A6971" s="962" t="s">
        <v>274</v>
      </c>
      <c r="B6971" t="s">
        <v>283</v>
      </c>
      <c r="C6971" t="s">
        <v>13</v>
      </c>
      <c r="D6971" t="s">
        <v>11</v>
      </c>
      <c r="E6971" t="s">
        <v>610</v>
      </c>
      <c r="F6971" t="s">
        <v>471</v>
      </c>
      <c r="G6971" t="s">
        <v>717</v>
      </c>
      <c r="I6971" t="s">
        <v>691</v>
      </c>
      <c r="K6971" t="s">
        <v>333</v>
      </c>
      <c r="L6971" t="s">
        <v>707</v>
      </c>
      <c r="M6971" t="s">
        <v>71</v>
      </c>
      <c r="O6971" t="s">
        <v>361</v>
      </c>
      <c r="P6971" t="s">
        <v>336</v>
      </c>
      <c r="Q6971" t="s">
        <v>337</v>
      </c>
      <c r="R6971">
        <v>16.5</v>
      </c>
      <c r="U6971">
        <v>16.5</v>
      </c>
      <c r="V6971">
        <v>0.82</v>
      </c>
      <c r="W6971">
        <v>0.1</v>
      </c>
      <c r="X6971">
        <v>0</v>
      </c>
      <c r="Y6971">
        <v>500000000</v>
      </c>
      <c r="Z6971">
        <v>0</v>
      </c>
      <c r="AA6971" t="s">
        <v>2028</v>
      </c>
    </row>
    <row r="6972" spans="1:27" ht="15" customHeight="1">
      <c r="A6972" s="962" t="s">
        <v>277</v>
      </c>
      <c r="B6972" t="s">
        <v>246</v>
      </c>
      <c r="C6972" t="s">
        <v>13</v>
      </c>
      <c r="D6972" t="s">
        <v>11</v>
      </c>
      <c r="E6972" t="s">
        <v>610</v>
      </c>
      <c r="F6972" t="s">
        <v>471</v>
      </c>
      <c r="R6972">
        <v>0</v>
      </c>
      <c r="S6972">
        <v>0</v>
      </c>
      <c r="T6972">
        <v>500000000</v>
      </c>
      <c r="X6972">
        <v>0</v>
      </c>
      <c r="Y6972">
        <v>500000000</v>
      </c>
      <c r="AA6972" t="s">
        <v>2027</v>
      </c>
    </row>
    <row r="6973" spans="1:27" ht="15" customHeight="1">
      <c r="A6973" s="962" t="s">
        <v>277</v>
      </c>
      <c r="B6973" t="s">
        <v>244</v>
      </c>
      <c r="C6973" t="s">
        <v>13</v>
      </c>
      <c r="D6973" t="s">
        <v>11</v>
      </c>
      <c r="E6973" t="s">
        <v>610</v>
      </c>
      <c r="F6973" t="s">
        <v>471</v>
      </c>
      <c r="G6973" t="s">
        <v>718</v>
      </c>
      <c r="I6973" t="s">
        <v>428</v>
      </c>
      <c r="K6973" t="s">
        <v>333</v>
      </c>
      <c r="L6973" t="s">
        <v>277</v>
      </c>
      <c r="M6973" t="s">
        <v>66</v>
      </c>
      <c r="O6973" t="s">
        <v>365</v>
      </c>
      <c r="P6973" t="s">
        <v>336</v>
      </c>
      <c r="Q6973" t="s">
        <v>337</v>
      </c>
      <c r="R6973">
        <v>44.4</v>
      </c>
      <c r="U6973">
        <v>44.39</v>
      </c>
      <c r="V6973">
        <v>2.2200000000000002</v>
      </c>
      <c r="W6973">
        <v>0.1</v>
      </c>
      <c r="X6973">
        <v>0</v>
      </c>
      <c r="Y6973">
        <v>500000000</v>
      </c>
      <c r="Z6973">
        <v>0</v>
      </c>
      <c r="AA6973" t="s">
        <v>2028</v>
      </c>
    </row>
    <row r="6974" spans="1:27" ht="15" customHeight="1">
      <c r="A6974" s="962" t="s">
        <v>278</v>
      </c>
      <c r="B6974" t="s">
        <v>252</v>
      </c>
      <c r="C6974" t="s">
        <v>13</v>
      </c>
      <c r="D6974" t="s">
        <v>11</v>
      </c>
      <c r="E6974" t="s">
        <v>610</v>
      </c>
      <c r="F6974" t="s">
        <v>471</v>
      </c>
      <c r="J6974" t="s">
        <v>340</v>
      </c>
      <c r="L6974" t="s">
        <v>252</v>
      </c>
      <c r="R6974">
        <v>0</v>
      </c>
      <c r="U6974">
        <v>0</v>
      </c>
      <c r="V6974">
        <v>0</v>
      </c>
      <c r="X6974">
        <v>0</v>
      </c>
      <c r="Y6974">
        <v>500000000</v>
      </c>
      <c r="Z6974">
        <v>0</v>
      </c>
      <c r="AA6974" t="s">
        <v>2028</v>
      </c>
    </row>
    <row r="6975" spans="1:27" ht="15" customHeight="1">
      <c r="A6975" s="962" t="s">
        <v>278</v>
      </c>
      <c r="B6975" t="s">
        <v>247</v>
      </c>
      <c r="C6975" t="s">
        <v>13</v>
      </c>
      <c r="D6975" t="s">
        <v>11</v>
      </c>
      <c r="E6975" t="s">
        <v>610</v>
      </c>
      <c r="F6975" t="s">
        <v>471</v>
      </c>
      <c r="O6975" t="s">
        <v>361</v>
      </c>
      <c r="P6975" t="s">
        <v>868</v>
      </c>
      <c r="Q6975" t="s">
        <v>869</v>
      </c>
      <c r="R6975">
        <v>24.4</v>
      </c>
      <c r="X6975">
        <v>0</v>
      </c>
      <c r="Y6975">
        <v>500000000</v>
      </c>
      <c r="AA6975" t="s">
        <v>2025</v>
      </c>
    </row>
    <row r="6976" spans="1:27" ht="15" customHeight="1">
      <c r="A6976" s="962" t="s">
        <v>278</v>
      </c>
      <c r="B6976" t="s">
        <v>251</v>
      </c>
      <c r="C6976" t="s">
        <v>13</v>
      </c>
      <c r="D6976" t="s">
        <v>11</v>
      </c>
      <c r="E6976" t="s">
        <v>610</v>
      </c>
      <c r="F6976" t="s">
        <v>471</v>
      </c>
      <c r="R6976">
        <v>0</v>
      </c>
      <c r="X6976">
        <v>0</v>
      </c>
      <c r="Y6976">
        <v>500000000</v>
      </c>
      <c r="AA6976" t="s">
        <v>2025</v>
      </c>
    </row>
    <row r="6977" spans="1:27" ht="15" customHeight="1">
      <c r="A6977" s="962" t="s">
        <v>279</v>
      </c>
      <c r="B6977" t="s">
        <v>254</v>
      </c>
      <c r="C6977" t="s">
        <v>13</v>
      </c>
      <c r="D6977" t="s">
        <v>11</v>
      </c>
      <c r="E6977" t="s">
        <v>610</v>
      </c>
      <c r="F6977" t="s">
        <v>471</v>
      </c>
      <c r="O6977" t="s">
        <v>361</v>
      </c>
      <c r="P6977" t="s">
        <v>868</v>
      </c>
      <c r="Q6977" t="s">
        <v>869</v>
      </c>
      <c r="R6977">
        <v>20.2</v>
      </c>
      <c r="X6977">
        <v>0</v>
      </c>
      <c r="Y6977">
        <v>500000000</v>
      </c>
      <c r="AA6977" t="s">
        <v>2025</v>
      </c>
    </row>
    <row r="6978" spans="1:27" ht="15" customHeight="1">
      <c r="A6978" s="962" t="s">
        <v>279</v>
      </c>
      <c r="B6978" t="s">
        <v>253</v>
      </c>
      <c r="C6978" t="s">
        <v>13</v>
      </c>
      <c r="D6978" t="s">
        <v>11</v>
      </c>
      <c r="E6978" t="s">
        <v>610</v>
      </c>
      <c r="F6978" t="s">
        <v>471</v>
      </c>
      <c r="G6978" t="s">
        <v>709</v>
      </c>
      <c r="I6978" t="s">
        <v>415</v>
      </c>
      <c r="K6978" t="s">
        <v>333</v>
      </c>
      <c r="L6978" t="s">
        <v>253</v>
      </c>
      <c r="M6978" t="s">
        <v>68</v>
      </c>
      <c r="O6978" t="s">
        <v>335</v>
      </c>
      <c r="P6978" t="s">
        <v>336</v>
      </c>
      <c r="Q6978" t="s">
        <v>337</v>
      </c>
      <c r="R6978">
        <v>2.81</v>
      </c>
      <c r="U6978">
        <v>2.81</v>
      </c>
      <c r="V6978">
        <v>0.14000000000000001</v>
      </c>
      <c r="W6978">
        <v>0.1</v>
      </c>
      <c r="X6978">
        <v>0</v>
      </c>
      <c r="Y6978">
        <v>500000000</v>
      </c>
      <c r="Z6978">
        <v>0</v>
      </c>
      <c r="AA6978" t="s">
        <v>2028</v>
      </c>
    </row>
    <row r="6979" spans="1:27" ht="15" customHeight="1">
      <c r="A6979" s="962" t="s">
        <v>279</v>
      </c>
      <c r="B6979" t="s">
        <v>251</v>
      </c>
      <c r="C6979" t="s">
        <v>13</v>
      </c>
      <c r="D6979" t="s">
        <v>11</v>
      </c>
      <c r="E6979" t="s">
        <v>610</v>
      </c>
      <c r="F6979" t="s">
        <v>471</v>
      </c>
      <c r="G6979" t="s">
        <v>709</v>
      </c>
      <c r="I6979" t="s">
        <v>415</v>
      </c>
      <c r="K6979" t="s">
        <v>333</v>
      </c>
      <c r="L6979" t="s">
        <v>253</v>
      </c>
      <c r="M6979" t="s">
        <v>68</v>
      </c>
      <c r="O6979" t="s">
        <v>335</v>
      </c>
      <c r="P6979" t="s">
        <v>336</v>
      </c>
      <c r="Q6979" t="s">
        <v>337</v>
      </c>
      <c r="R6979">
        <v>2.81</v>
      </c>
      <c r="X6979">
        <v>0</v>
      </c>
      <c r="Y6979">
        <v>500000000</v>
      </c>
      <c r="AA6979" t="s">
        <v>2025</v>
      </c>
    </row>
    <row r="6980" spans="1:27" ht="15" customHeight="1">
      <c r="A6980" s="962" t="s">
        <v>279</v>
      </c>
      <c r="B6980" t="s">
        <v>255</v>
      </c>
      <c r="C6980" t="s">
        <v>13</v>
      </c>
      <c r="D6980" t="s">
        <v>11</v>
      </c>
      <c r="E6980" t="s">
        <v>610</v>
      </c>
      <c r="F6980" t="s">
        <v>471</v>
      </c>
      <c r="H6980" t="s">
        <v>931</v>
      </c>
      <c r="I6980" t="s">
        <v>853</v>
      </c>
      <c r="J6980" t="s">
        <v>948</v>
      </c>
      <c r="K6980" t="s">
        <v>854</v>
      </c>
      <c r="L6980" t="s">
        <v>855</v>
      </c>
      <c r="M6980" t="s">
        <v>55</v>
      </c>
      <c r="O6980" t="s">
        <v>361</v>
      </c>
      <c r="P6980" t="s">
        <v>851</v>
      </c>
      <c r="Q6980" t="s">
        <v>337</v>
      </c>
      <c r="R6980">
        <v>0.2</v>
      </c>
      <c r="X6980">
        <v>0</v>
      </c>
      <c r="Y6980">
        <v>500000000</v>
      </c>
      <c r="AA6980" t="s">
        <v>2025</v>
      </c>
    </row>
    <row r="6981" spans="1:27" ht="15" customHeight="1">
      <c r="A6981" s="962" t="s">
        <v>280</v>
      </c>
      <c r="B6981" t="s">
        <v>257</v>
      </c>
      <c r="C6981" t="s">
        <v>13</v>
      </c>
      <c r="D6981" t="s">
        <v>11</v>
      </c>
      <c r="E6981" t="s">
        <v>610</v>
      </c>
      <c r="F6981" t="s">
        <v>471</v>
      </c>
      <c r="J6981" t="s">
        <v>436</v>
      </c>
      <c r="R6981">
        <v>0</v>
      </c>
      <c r="U6981">
        <v>0</v>
      </c>
      <c r="V6981">
        <v>0</v>
      </c>
      <c r="X6981">
        <v>0</v>
      </c>
      <c r="Y6981">
        <v>500000000</v>
      </c>
      <c r="Z6981">
        <v>0</v>
      </c>
      <c r="AA6981" t="s">
        <v>2028</v>
      </c>
    </row>
    <row r="6982" spans="1:27" ht="15" customHeight="1">
      <c r="A6982" s="962" t="s">
        <v>280</v>
      </c>
      <c r="B6982" t="s">
        <v>259</v>
      </c>
      <c r="C6982" t="s">
        <v>13</v>
      </c>
      <c r="D6982" t="s">
        <v>11</v>
      </c>
      <c r="E6982" t="s">
        <v>610</v>
      </c>
      <c r="F6982" t="s">
        <v>471</v>
      </c>
      <c r="R6982">
        <v>0</v>
      </c>
      <c r="U6982">
        <v>0</v>
      </c>
      <c r="V6982">
        <v>0</v>
      </c>
      <c r="X6982">
        <v>0</v>
      </c>
      <c r="Y6982">
        <v>500000000</v>
      </c>
      <c r="Z6982">
        <v>0</v>
      </c>
      <c r="AA6982" t="s">
        <v>2028</v>
      </c>
    </row>
    <row r="6983" spans="1:27" ht="15" customHeight="1">
      <c r="A6983" s="962" t="s">
        <v>280</v>
      </c>
      <c r="B6983" t="s">
        <v>260</v>
      </c>
      <c r="C6983" t="s">
        <v>13</v>
      </c>
      <c r="D6983" t="s">
        <v>11</v>
      </c>
      <c r="E6983" t="s">
        <v>610</v>
      </c>
      <c r="F6983" t="s">
        <v>471</v>
      </c>
      <c r="R6983">
        <v>0</v>
      </c>
      <c r="X6983">
        <v>0</v>
      </c>
      <c r="Y6983">
        <v>500000000</v>
      </c>
      <c r="AA6983" t="s">
        <v>2025</v>
      </c>
    </row>
    <row r="6984" spans="1:27" ht="15" customHeight="1">
      <c r="A6984" s="962" t="s">
        <v>281</v>
      </c>
      <c r="B6984" t="s">
        <v>262</v>
      </c>
      <c r="C6984" t="s">
        <v>13</v>
      </c>
      <c r="D6984" t="s">
        <v>11</v>
      </c>
      <c r="E6984" t="s">
        <v>610</v>
      </c>
      <c r="F6984" t="s">
        <v>471</v>
      </c>
      <c r="L6984" t="s">
        <v>2002</v>
      </c>
      <c r="O6984" t="s">
        <v>361</v>
      </c>
      <c r="P6984" t="s">
        <v>868</v>
      </c>
      <c r="Q6984" t="s">
        <v>869</v>
      </c>
      <c r="R6984">
        <v>0</v>
      </c>
      <c r="S6984">
        <v>0</v>
      </c>
      <c r="T6984">
        <v>500000000</v>
      </c>
      <c r="X6984">
        <v>0</v>
      </c>
      <c r="Y6984">
        <v>500000000</v>
      </c>
      <c r="AA6984" t="s">
        <v>2027</v>
      </c>
    </row>
    <row r="6985" spans="1:27" ht="15" customHeight="1">
      <c r="A6985" s="962" t="s">
        <v>281</v>
      </c>
      <c r="B6985" t="s">
        <v>261</v>
      </c>
      <c r="C6985" t="s">
        <v>13</v>
      </c>
      <c r="D6985" t="s">
        <v>11</v>
      </c>
      <c r="E6985" t="s">
        <v>610</v>
      </c>
      <c r="F6985" t="s">
        <v>471</v>
      </c>
      <c r="R6985">
        <v>0</v>
      </c>
      <c r="S6985">
        <v>0</v>
      </c>
      <c r="T6985">
        <v>500000000</v>
      </c>
      <c r="X6985">
        <v>0</v>
      </c>
      <c r="Y6985">
        <v>500000000</v>
      </c>
      <c r="AA6985" t="s">
        <v>2027</v>
      </c>
    </row>
    <row r="6986" spans="1:27" ht="15" customHeight="1">
      <c r="A6986" s="962" t="s">
        <v>282</v>
      </c>
      <c r="B6986" t="s">
        <v>263</v>
      </c>
      <c r="C6986" t="s">
        <v>13</v>
      </c>
      <c r="D6986" t="s">
        <v>11</v>
      </c>
      <c r="E6986" t="s">
        <v>610</v>
      </c>
      <c r="F6986" t="s">
        <v>471</v>
      </c>
      <c r="O6986" t="s">
        <v>361</v>
      </c>
      <c r="P6986" t="s">
        <v>868</v>
      </c>
      <c r="Q6986" t="s">
        <v>869</v>
      </c>
      <c r="R6986">
        <v>0</v>
      </c>
      <c r="S6986">
        <v>0</v>
      </c>
      <c r="T6986">
        <v>500000000</v>
      </c>
      <c r="X6986">
        <v>0</v>
      </c>
      <c r="Y6986">
        <v>500000000</v>
      </c>
      <c r="AA6986" t="s">
        <v>2027</v>
      </c>
    </row>
    <row r="6987" spans="1:27" ht="15" customHeight="1">
      <c r="A6987" s="962" t="s">
        <v>283</v>
      </c>
      <c r="B6987" t="s">
        <v>265</v>
      </c>
      <c r="C6987" t="s">
        <v>13</v>
      </c>
      <c r="D6987" t="s">
        <v>11</v>
      </c>
      <c r="E6987" t="s">
        <v>610</v>
      </c>
      <c r="F6987" t="s">
        <v>471</v>
      </c>
      <c r="O6987" t="s">
        <v>361</v>
      </c>
      <c r="P6987" t="s">
        <v>868</v>
      </c>
      <c r="Q6987" t="s">
        <v>869</v>
      </c>
      <c r="R6987">
        <v>1.2</v>
      </c>
      <c r="X6987">
        <v>0</v>
      </c>
      <c r="Y6987">
        <v>500000000</v>
      </c>
      <c r="AA6987" t="s">
        <v>2025</v>
      </c>
    </row>
    <row r="6988" spans="1:27" ht="15" customHeight="1">
      <c r="A6988" s="962" t="s">
        <v>283</v>
      </c>
      <c r="B6988" t="s">
        <v>266</v>
      </c>
      <c r="C6988" t="s">
        <v>13</v>
      </c>
      <c r="D6988" t="s">
        <v>11</v>
      </c>
      <c r="E6988" t="s">
        <v>610</v>
      </c>
      <c r="F6988" t="s">
        <v>471</v>
      </c>
      <c r="O6988" t="s">
        <v>361</v>
      </c>
      <c r="P6988" t="s">
        <v>868</v>
      </c>
      <c r="Q6988" t="s">
        <v>869</v>
      </c>
      <c r="R6988">
        <v>33</v>
      </c>
      <c r="X6988">
        <v>0</v>
      </c>
      <c r="Y6988">
        <v>500000000</v>
      </c>
      <c r="AA6988" t="s">
        <v>2025</v>
      </c>
    </row>
    <row r="6989" spans="1:27" ht="15" customHeight="1">
      <c r="A6989" s="962" t="s">
        <v>283</v>
      </c>
      <c r="B6989" t="s">
        <v>264</v>
      </c>
      <c r="C6989" t="s">
        <v>13</v>
      </c>
      <c r="D6989" t="s">
        <v>11</v>
      </c>
      <c r="E6989" t="s">
        <v>610</v>
      </c>
      <c r="F6989" t="s">
        <v>471</v>
      </c>
      <c r="R6989">
        <v>34.200000000000003</v>
      </c>
      <c r="X6989">
        <v>0</v>
      </c>
      <c r="Y6989">
        <v>500000000</v>
      </c>
      <c r="AA6989" t="s">
        <v>2025</v>
      </c>
    </row>
    <row r="6990" spans="1:27" ht="15" customHeight="1">
      <c r="A6990" s="962" t="s">
        <v>284</v>
      </c>
      <c r="B6990" t="s">
        <v>269</v>
      </c>
      <c r="C6990" t="s">
        <v>13</v>
      </c>
      <c r="D6990" t="s">
        <v>11</v>
      </c>
      <c r="E6990" t="s">
        <v>610</v>
      </c>
      <c r="F6990" t="s">
        <v>471</v>
      </c>
      <c r="R6990">
        <v>0</v>
      </c>
      <c r="S6990">
        <v>0</v>
      </c>
      <c r="T6990">
        <v>0</v>
      </c>
      <c r="X6990">
        <v>0</v>
      </c>
      <c r="Y6990">
        <v>500000000</v>
      </c>
      <c r="AA6990" t="s">
        <v>2029</v>
      </c>
    </row>
    <row r="6991" spans="1:27" ht="15" customHeight="1">
      <c r="A6991" s="962" t="s">
        <v>284</v>
      </c>
      <c r="B6991" t="s">
        <v>267</v>
      </c>
      <c r="C6991" t="s">
        <v>13</v>
      </c>
      <c r="D6991" t="s">
        <v>11</v>
      </c>
      <c r="E6991" t="s">
        <v>610</v>
      </c>
      <c r="F6991" t="s">
        <v>471</v>
      </c>
      <c r="R6991">
        <v>0</v>
      </c>
      <c r="S6991">
        <v>0</v>
      </c>
      <c r="T6991">
        <v>0</v>
      </c>
      <c r="X6991">
        <v>0</v>
      </c>
      <c r="Y6991">
        <v>500000000</v>
      </c>
      <c r="AA6991" t="s">
        <v>2029</v>
      </c>
    </row>
    <row r="6992" spans="1:27" ht="15" customHeight="1">
      <c r="A6992" s="962" t="s">
        <v>284</v>
      </c>
      <c r="B6992" t="s">
        <v>268</v>
      </c>
      <c r="C6992" t="s">
        <v>13</v>
      </c>
      <c r="D6992" t="s">
        <v>11</v>
      </c>
      <c r="E6992" t="s">
        <v>610</v>
      </c>
      <c r="F6992" t="s">
        <v>471</v>
      </c>
      <c r="R6992">
        <v>0</v>
      </c>
      <c r="S6992">
        <v>0</v>
      </c>
      <c r="T6992">
        <v>0</v>
      </c>
      <c r="X6992">
        <v>0</v>
      </c>
      <c r="Y6992">
        <v>500000000</v>
      </c>
      <c r="AA6992" t="s">
        <v>2029</v>
      </c>
    </row>
    <row r="6993" spans="1:27" ht="15" customHeight="1">
      <c r="A6993" s="962" t="s">
        <v>285</v>
      </c>
      <c r="B6993" t="s">
        <v>271</v>
      </c>
      <c r="C6993" t="s">
        <v>13</v>
      </c>
      <c r="D6993" t="s">
        <v>11</v>
      </c>
      <c r="E6993" t="s">
        <v>610</v>
      </c>
      <c r="F6993" t="s">
        <v>471</v>
      </c>
      <c r="R6993">
        <v>0</v>
      </c>
      <c r="S6993">
        <v>0</v>
      </c>
      <c r="T6993">
        <v>0</v>
      </c>
      <c r="X6993">
        <v>0</v>
      </c>
      <c r="Y6993">
        <v>500000000</v>
      </c>
      <c r="AA6993" t="s">
        <v>2029</v>
      </c>
    </row>
    <row r="6994" spans="1:27" ht="15" customHeight="1">
      <c r="A6994" s="962" t="s">
        <v>285</v>
      </c>
      <c r="B6994" t="s">
        <v>270</v>
      </c>
      <c r="C6994" t="s">
        <v>13</v>
      </c>
      <c r="D6994" t="s">
        <v>11</v>
      </c>
      <c r="E6994" t="s">
        <v>610</v>
      </c>
      <c r="F6994" t="s">
        <v>471</v>
      </c>
      <c r="R6994">
        <v>0</v>
      </c>
      <c r="S6994">
        <v>0</v>
      </c>
      <c r="T6994">
        <v>0</v>
      </c>
      <c r="X6994">
        <v>0</v>
      </c>
      <c r="Y6994">
        <v>500000000</v>
      </c>
      <c r="AA6994" t="s">
        <v>2029</v>
      </c>
    </row>
    <row r="6995" spans="1:27" ht="15" customHeight="1">
      <c r="A6995" s="962" t="s">
        <v>286</v>
      </c>
      <c r="B6995" t="s">
        <v>273</v>
      </c>
      <c r="C6995" t="s">
        <v>13</v>
      </c>
      <c r="D6995" t="s">
        <v>11</v>
      </c>
      <c r="E6995" t="s">
        <v>610</v>
      </c>
      <c r="F6995" t="s">
        <v>471</v>
      </c>
      <c r="R6995">
        <v>0</v>
      </c>
      <c r="S6995">
        <v>0</v>
      </c>
      <c r="T6995">
        <v>0</v>
      </c>
      <c r="X6995">
        <v>0</v>
      </c>
      <c r="Y6995">
        <v>500000000</v>
      </c>
      <c r="AA6995" t="s">
        <v>2029</v>
      </c>
    </row>
    <row r="6996" spans="1:27" ht="15" customHeight="1">
      <c r="A6996" s="962" t="s">
        <v>286</v>
      </c>
      <c r="B6996" t="s">
        <v>272</v>
      </c>
      <c r="C6996" t="s">
        <v>13</v>
      </c>
      <c r="D6996" t="s">
        <v>11</v>
      </c>
      <c r="E6996" t="s">
        <v>610</v>
      </c>
      <c r="F6996" t="s">
        <v>471</v>
      </c>
      <c r="R6996">
        <v>0</v>
      </c>
      <c r="S6996">
        <v>0</v>
      </c>
      <c r="T6996">
        <v>0</v>
      </c>
      <c r="X6996">
        <v>0</v>
      </c>
      <c r="Y6996">
        <v>500000000</v>
      </c>
      <c r="AA6996" t="s">
        <v>2029</v>
      </c>
    </row>
    <row r="6997" spans="1:27" ht="15" customHeight="1">
      <c r="A6997" s="962" t="s">
        <v>320</v>
      </c>
      <c r="B6997" t="s">
        <v>257</v>
      </c>
      <c r="C6997" t="s">
        <v>13</v>
      </c>
      <c r="D6997" t="s">
        <v>11</v>
      </c>
      <c r="E6997" t="s">
        <v>610</v>
      </c>
      <c r="F6997" t="s">
        <v>471</v>
      </c>
      <c r="R6997">
        <v>0</v>
      </c>
      <c r="S6997">
        <v>0</v>
      </c>
      <c r="T6997">
        <v>500000000</v>
      </c>
      <c r="X6997">
        <v>0</v>
      </c>
      <c r="Y6997">
        <v>500000000</v>
      </c>
      <c r="AA6997" t="s">
        <v>2027</v>
      </c>
    </row>
    <row r="6998" spans="1:27" ht="15" customHeight="1">
      <c r="A6998" s="962" t="s">
        <v>320</v>
      </c>
      <c r="B6998" t="s">
        <v>259</v>
      </c>
      <c r="C6998" t="s">
        <v>13</v>
      </c>
      <c r="D6998" t="s">
        <v>11</v>
      </c>
      <c r="E6998" t="s">
        <v>610</v>
      </c>
      <c r="F6998" t="s">
        <v>471</v>
      </c>
      <c r="R6998">
        <v>0</v>
      </c>
      <c r="S6998">
        <v>0</v>
      </c>
      <c r="T6998">
        <v>500000000</v>
      </c>
      <c r="X6998">
        <v>0</v>
      </c>
      <c r="Y6998">
        <v>500000000</v>
      </c>
      <c r="AA6998" t="s">
        <v>2027</v>
      </c>
    </row>
    <row r="6999" spans="1:27" ht="15" customHeight="1">
      <c r="A6999" s="962" t="s">
        <v>320</v>
      </c>
      <c r="B6999" t="s">
        <v>246</v>
      </c>
      <c r="C6999" t="s">
        <v>13</v>
      </c>
      <c r="D6999" t="s">
        <v>11</v>
      </c>
      <c r="E6999" t="s">
        <v>610</v>
      </c>
      <c r="F6999" t="s">
        <v>471</v>
      </c>
      <c r="R6999">
        <v>0</v>
      </c>
      <c r="S6999">
        <v>0</v>
      </c>
      <c r="T6999">
        <v>500000000</v>
      </c>
      <c r="X6999">
        <v>0</v>
      </c>
      <c r="Y6999">
        <v>500000000</v>
      </c>
      <c r="AA6999" t="s">
        <v>2027</v>
      </c>
    </row>
    <row r="7000" spans="1:27" ht="15" customHeight="1">
      <c r="A7000" s="962" t="s">
        <v>320</v>
      </c>
      <c r="B7000" t="s">
        <v>261</v>
      </c>
      <c r="C7000" t="s">
        <v>13</v>
      </c>
      <c r="D7000" t="s">
        <v>11</v>
      </c>
      <c r="E7000" t="s">
        <v>610</v>
      </c>
      <c r="F7000" t="s">
        <v>471</v>
      </c>
      <c r="R7000">
        <v>0</v>
      </c>
      <c r="S7000">
        <v>0</v>
      </c>
      <c r="T7000">
        <v>500000000</v>
      </c>
      <c r="X7000">
        <v>0</v>
      </c>
      <c r="Y7000">
        <v>500000000</v>
      </c>
      <c r="AA7000" t="s">
        <v>2027</v>
      </c>
    </row>
    <row r="7001" spans="1:27" ht="15" customHeight="1">
      <c r="A7001" s="962" t="s">
        <v>320</v>
      </c>
      <c r="B7001" t="s">
        <v>262</v>
      </c>
      <c r="C7001" t="s">
        <v>13</v>
      </c>
      <c r="D7001" t="s">
        <v>11</v>
      </c>
      <c r="E7001" t="s">
        <v>610</v>
      </c>
      <c r="F7001" t="s">
        <v>471</v>
      </c>
      <c r="R7001">
        <v>0</v>
      </c>
      <c r="S7001">
        <v>0</v>
      </c>
      <c r="T7001">
        <v>500000000</v>
      </c>
      <c r="X7001">
        <v>0</v>
      </c>
      <c r="Y7001">
        <v>500000000</v>
      </c>
      <c r="AA7001" t="s">
        <v>2027</v>
      </c>
    </row>
    <row r="7002" spans="1:27" ht="15" customHeight="1">
      <c r="A7002" s="962" t="s">
        <v>320</v>
      </c>
      <c r="B7002" t="s">
        <v>263</v>
      </c>
      <c r="C7002" t="s">
        <v>13</v>
      </c>
      <c r="D7002" t="s">
        <v>11</v>
      </c>
      <c r="E7002" t="s">
        <v>610</v>
      </c>
      <c r="F7002" t="s">
        <v>471</v>
      </c>
      <c r="R7002">
        <v>0</v>
      </c>
      <c r="S7002">
        <v>0</v>
      </c>
      <c r="T7002">
        <v>500000000</v>
      </c>
      <c r="X7002">
        <v>0</v>
      </c>
      <c r="Y7002">
        <v>500000000</v>
      </c>
      <c r="AA7002" t="s">
        <v>2027</v>
      </c>
    </row>
    <row r="7003" spans="1:27" ht="15" customHeight="1">
      <c r="A7003" s="962" t="s">
        <v>320</v>
      </c>
      <c r="B7003" t="s">
        <v>254</v>
      </c>
      <c r="C7003" t="s">
        <v>13</v>
      </c>
      <c r="D7003" t="s">
        <v>11</v>
      </c>
      <c r="E7003" t="s">
        <v>610</v>
      </c>
      <c r="F7003" t="s">
        <v>471</v>
      </c>
      <c r="H7003" t="s">
        <v>719</v>
      </c>
      <c r="I7003" t="s">
        <v>353</v>
      </c>
      <c r="K7003" t="s">
        <v>333</v>
      </c>
      <c r="L7003" t="s">
        <v>374</v>
      </c>
      <c r="M7003" t="s">
        <v>58</v>
      </c>
      <c r="O7003" t="s">
        <v>335</v>
      </c>
      <c r="P7003" t="s">
        <v>336</v>
      </c>
      <c r="Q7003" t="s">
        <v>337</v>
      </c>
      <c r="R7003">
        <v>13.1</v>
      </c>
      <c r="U7003">
        <v>13.05</v>
      </c>
      <c r="V7003">
        <v>0.65</v>
      </c>
      <c r="W7003">
        <v>0.1</v>
      </c>
      <c r="X7003">
        <v>0</v>
      </c>
      <c r="Y7003">
        <v>500000000</v>
      </c>
      <c r="Z7003">
        <v>0</v>
      </c>
      <c r="AA7003" t="s">
        <v>2028</v>
      </c>
    </row>
    <row r="7004" spans="1:27" ht="15" customHeight="1">
      <c r="A7004" s="962" t="s">
        <v>323</v>
      </c>
      <c r="B7004" t="s">
        <v>247</v>
      </c>
      <c r="C7004" t="s">
        <v>13</v>
      </c>
      <c r="D7004" t="s">
        <v>11</v>
      </c>
      <c r="E7004" t="s">
        <v>610</v>
      </c>
      <c r="F7004" t="s">
        <v>471</v>
      </c>
      <c r="R7004">
        <v>0</v>
      </c>
      <c r="U7004">
        <v>0</v>
      </c>
      <c r="V7004">
        <v>0</v>
      </c>
      <c r="X7004">
        <v>0</v>
      </c>
      <c r="Y7004">
        <v>500000000</v>
      </c>
      <c r="Z7004">
        <v>0</v>
      </c>
      <c r="AA7004" t="s">
        <v>2028</v>
      </c>
    </row>
    <row r="7005" spans="1:27" ht="15" customHeight="1">
      <c r="A7005" s="962" t="s">
        <v>323</v>
      </c>
      <c r="B7005" t="s">
        <v>254</v>
      </c>
      <c r="C7005" t="s">
        <v>13</v>
      </c>
      <c r="D7005" t="s">
        <v>11</v>
      </c>
      <c r="E7005" t="s">
        <v>610</v>
      </c>
      <c r="F7005" t="s">
        <v>471</v>
      </c>
      <c r="L7005" t="s">
        <v>1977</v>
      </c>
      <c r="N7005" t="s">
        <v>230</v>
      </c>
      <c r="O7005" t="s">
        <v>361</v>
      </c>
      <c r="P7005" t="s">
        <v>1978</v>
      </c>
      <c r="Q7005" t="s">
        <v>2003</v>
      </c>
      <c r="R7005">
        <v>7.2</v>
      </c>
      <c r="X7005">
        <v>0</v>
      </c>
      <c r="Y7005">
        <v>500000000</v>
      </c>
      <c r="AA7005" t="s">
        <v>2025</v>
      </c>
    </row>
    <row r="7006" spans="1:27" ht="15" customHeight="1">
      <c r="A7006" s="962" t="s">
        <v>323</v>
      </c>
      <c r="B7006" t="s">
        <v>246</v>
      </c>
      <c r="C7006" t="s">
        <v>13</v>
      </c>
      <c r="D7006" t="s">
        <v>11</v>
      </c>
      <c r="E7006" t="s">
        <v>610</v>
      </c>
      <c r="F7006" t="s">
        <v>471</v>
      </c>
      <c r="R7006">
        <v>0</v>
      </c>
      <c r="S7006">
        <v>0</v>
      </c>
      <c r="T7006">
        <v>500000000</v>
      </c>
      <c r="X7006">
        <v>0</v>
      </c>
      <c r="Y7006">
        <v>500000000</v>
      </c>
      <c r="AA7006" t="s">
        <v>2027</v>
      </c>
    </row>
    <row r="7007" spans="1:27" ht="15" customHeight="1">
      <c r="A7007" s="962" t="s">
        <v>323</v>
      </c>
      <c r="B7007" t="s">
        <v>263</v>
      </c>
      <c r="C7007" t="s">
        <v>13</v>
      </c>
      <c r="D7007" t="s">
        <v>11</v>
      </c>
      <c r="E7007" t="s">
        <v>610</v>
      </c>
      <c r="F7007" t="s">
        <v>471</v>
      </c>
      <c r="R7007">
        <v>0</v>
      </c>
      <c r="S7007">
        <v>0</v>
      </c>
      <c r="T7007">
        <v>500000000</v>
      </c>
      <c r="X7007">
        <v>0</v>
      </c>
      <c r="Y7007">
        <v>500000000</v>
      </c>
      <c r="AA7007" t="s">
        <v>2027</v>
      </c>
    </row>
    <row r="7008" spans="1:27" ht="15" customHeight="1">
      <c r="A7008" s="962" t="s">
        <v>244</v>
      </c>
      <c r="B7008" t="s">
        <v>278</v>
      </c>
      <c r="C7008" t="s">
        <v>13</v>
      </c>
      <c r="D7008" t="s">
        <v>11</v>
      </c>
      <c r="E7008" t="s">
        <v>610</v>
      </c>
      <c r="F7008" t="s">
        <v>474</v>
      </c>
      <c r="O7008" t="s">
        <v>361</v>
      </c>
      <c r="P7008" t="s">
        <v>868</v>
      </c>
      <c r="Q7008" t="s">
        <v>869</v>
      </c>
      <c r="R7008">
        <v>8.09</v>
      </c>
      <c r="X7008">
        <v>0</v>
      </c>
      <c r="Y7008">
        <v>500000000</v>
      </c>
      <c r="AA7008" t="s">
        <v>2025</v>
      </c>
    </row>
    <row r="7009" spans="1:27" ht="15" customHeight="1">
      <c r="A7009" s="962" t="s">
        <v>244</v>
      </c>
      <c r="B7009" t="s">
        <v>279</v>
      </c>
      <c r="C7009" t="s">
        <v>13</v>
      </c>
      <c r="D7009" t="s">
        <v>11</v>
      </c>
      <c r="E7009" t="s">
        <v>610</v>
      </c>
      <c r="F7009" t="s">
        <v>474</v>
      </c>
      <c r="H7009" t="s">
        <v>955</v>
      </c>
      <c r="I7009" t="s">
        <v>848</v>
      </c>
      <c r="J7009" t="s">
        <v>956</v>
      </c>
      <c r="K7009" t="s">
        <v>849</v>
      </c>
      <c r="L7009" t="s">
        <v>957</v>
      </c>
      <c r="M7009" t="s">
        <v>848</v>
      </c>
      <c r="O7009" t="s">
        <v>882</v>
      </c>
      <c r="P7009" t="s">
        <v>851</v>
      </c>
      <c r="Q7009" t="s">
        <v>337</v>
      </c>
      <c r="R7009">
        <v>8.09</v>
      </c>
      <c r="X7009">
        <v>0</v>
      </c>
      <c r="Y7009">
        <v>500000000</v>
      </c>
      <c r="AA7009" t="s">
        <v>2025</v>
      </c>
    </row>
    <row r="7010" spans="1:27" ht="15" customHeight="1">
      <c r="A7010" s="962" t="s">
        <v>246</v>
      </c>
      <c r="B7010" t="s">
        <v>321</v>
      </c>
      <c r="C7010" t="s">
        <v>13</v>
      </c>
      <c r="D7010" t="s">
        <v>11</v>
      </c>
      <c r="E7010" t="s">
        <v>610</v>
      </c>
      <c r="F7010" t="s">
        <v>474</v>
      </c>
      <c r="R7010">
        <v>0</v>
      </c>
      <c r="S7010">
        <v>0</v>
      </c>
      <c r="T7010">
        <v>500000000</v>
      </c>
      <c r="X7010">
        <v>0</v>
      </c>
      <c r="Y7010">
        <v>500000000</v>
      </c>
      <c r="AA7010" t="s">
        <v>2027</v>
      </c>
    </row>
    <row r="7011" spans="1:27" ht="15" customHeight="1">
      <c r="A7011" s="962" t="s">
        <v>246</v>
      </c>
      <c r="B7011" t="s">
        <v>281</v>
      </c>
      <c r="C7011" t="s">
        <v>13</v>
      </c>
      <c r="D7011" t="s">
        <v>11</v>
      </c>
      <c r="E7011" t="s">
        <v>610</v>
      </c>
      <c r="F7011" t="s">
        <v>474</v>
      </c>
      <c r="R7011">
        <v>0</v>
      </c>
      <c r="S7011">
        <v>0</v>
      </c>
      <c r="T7011">
        <v>500000000</v>
      </c>
      <c r="X7011">
        <v>0</v>
      </c>
      <c r="Y7011">
        <v>500000000</v>
      </c>
      <c r="AA7011" t="s">
        <v>2027</v>
      </c>
    </row>
    <row r="7012" spans="1:27" ht="15" customHeight="1">
      <c r="A7012" s="962" t="s">
        <v>246</v>
      </c>
      <c r="B7012" t="s">
        <v>282</v>
      </c>
      <c r="C7012" t="s">
        <v>13</v>
      </c>
      <c r="D7012" t="s">
        <v>11</v>
      </c>
      <c r="E7012" t="s">
        <v>610</v>
      </c>
      <c r="F7012" t="s">
        <v>474</v>
      </c>
      <c r="R7012">
        <v>0</v>
      </c>
      <c r="S7012">
        <v>0</v>
      </c>
      <c r="T7012">
        <v>500000000</v>
      </c>
      <c r="X7012">
        <v>0</v>
      </c>
      <c r="Y7012">
        <v>500000000</v>
      </c>
      <c r="AA7012" t="s">
        <v>2027</v>
      </c>
    </row>
    <row r="7013" spans="1:27" ht="15" customHeight="1">
      <c r="A7013" s="962" t="s">
        <v>246</v>
      </c>
      <c r="B7013" t="s">
        <v>324</v>
      </c>
      <c r="C7013" t="s">
        <v>13</v>
      </c>
      <c r="D7013" t="s">
        <v>11</v>
      </c>
      <c r="E7013" t="s">
        <v>610</v>
      </c>
      <c r="F7013" t="s">
        <v>474</v>
      </c>
      <c r="R7013">
        <v>0</v>
      </c>
      <c r="S7013">
        <v>0</v>
      </c>
      <c r="T7013">
        <v>500000000</v>
      </c>
      <c r="X7013">
        <v>0</v>
      </c>
      <c r="Y7013">
        <v>500000000</v>
      </c>
      <c r="AA7013" t="s">
        <v>2027</v>
      </c>
    </row>
    <row r="7014" spans="1:27" ht="15" customHeight="1">
      <c r="A7014" s="962" t="s">
        <v>247</v>
      </c>
      <c r="B7014" t="s">
        <v>300</v>
      </c>
      <c r="C7014" t="s">
        <v>13</v>
      </c>
      <c r="D7014" t="s">
        <v>11</v>
      </c>
      <c r="E7014" t="s">
        <v>610</v>
      </c>
      <c r="F7014" t="s">
        <v>474</v>
      </c>
      <c r="J7014" t="s">
        <v>467</v>
      </c>
      <c r="L7014" t="s">
        <v>339</v>
      </c>
      <c r="R7014">
        <v>0</v>
      </c>
      <c r="U7014">
        <v>0</v>
      </c>
      <c r="V7014">
        <v>0</v>
      </c>
      <c r="X7014">
        <v>0</v>
      </c>
      <c r="Y7014">
        <v>500000000</v>
      </c>
      <c r="Z7014">
        <v>0</v>
      </c>
      <c r="AA7014" t="s">
        <v>2028</v>
      </c>
    </row>
    <row r="7015" spans="1:27" ht="15" customHeight="1">
      <c r="A7015" s="962" t="s">
        <v>247</v>
      </c>
      <c r="B7015" t="s">
        <v>290</v>
      </c>
      <c r="C7015" t="s">
        <v>13</v>
      </c>
      <c r="D7015" t="s">
        <v>11</v>
      </c>
      <c r="E7015" t="s">
        <v>610</v>
      </c>
      <c r="F7015" t="s">
        <v>474</v>
      </c>
      <c r="J7015" t="s">
        <v>2011</v>
      </c>
      <c r="L7015" t="s">
        <v>339</v>
      </c>
      <c r="O7015" t="s">
        <v>882</v>
      </c>
      <c r="P7015" t="s">
        <v>868</v>
      </c>
      <c r="Q7015" t="s">
        <v>869</v>
      </c>
      <c r="R7015">
        <v>6.31</v>
      </c>
      <c r="X7015">
        <v>0</v>
      </c>
      <c r="Y7015">
        <v>500000000</v>
      </c>
      <c r="AA7015" t="s">
        <v>2025</v>
      </c>
    </row>
    <row r="7016" spans="1:27" ht="15" customHeight="1">
      <c r="A7016" s="962" t="s">
        <v>247</v>
      </c>
      <c r="B7016" t="s">
        <v>289</v>
      </c>
      <c r="C7016" t="s">
        <v>13</v>
      </c>
      <c r="D7016" t="s">
        <v>11</v>
      </c>
      <c r="E7016" t="s">
        <v>610</v>
      </c>
      <c r="F7016" t="s">
        <v>474</v>
      </c>
      <c r="H7016" t="s">
        <v>848</v>
      </c>
      <c r="I7016" t="s">
        <v>848</v>
      </c>
      <c r="J7016" t="s">
        <v>2011</v>
      </c>
      <c r="K7016" t="s">
        <v>848</v>
      </c>
      <c r="L7016" t="s">
        <v>339</v>
      </c>
      <c r="M7016" t="s">
        <v>848</v>
      </c>
      <c r="O7016" t="s">
        <v>882</v>
      </c>
      <c r="P7016" t="s">
        <v>868</v>
      </c>
      <c r="Q7016" t="s">
        <v>869</v>
      </c>
      <c r="R7016">
        <v>6.31</v>
      </c>
      <c r="X7016">
        <v>0</v>
      </c>
      <c r="Y7016">
        <v>500000000</v>
      </c>
      <c r="AA7016" t="s">
        <v>2025</v>
      </c>
    </row>
    <row r="7017" spans="1:27" ht="15" customHeight="1">
      <c r="A7017" s="962" t="s">
        <v>247</v>
      </c>
      <c r="B7017" t="s">
        <v>288</v>
      </c>
      <c r="C7017" t="s">
        <v>13</v>
      </c>
      <c r="D7017" t="s">
        <v>11</v>
      </c>
      <c r="E7017" t="s">
        <v>610</v>
      </c>
      <c r="F7017" t="s">
        <v>474</v>
      </c>
      <c r="R7017">
        <v>6.31</v>
      </c>
      <c r="X7017">
        <v>0</v>
      </c>
      <c r="Y7017">
        <v>500000000</v>
      </c>
      <c r="AA7017" t="s">
        <v>2025</v>
      </c>
    </row>
    <row r="7018" spans="1:27" ht="15" customHeight="1">
      <c r="A7018" s="962" t="s">
        <v>247</v>
      </c>
      <c r="B7018" t="s">
        <v>298</v>
      </c>
      <c r="C7018" t="s">
        <v>13</v>
      </c>
      <c r="D7018" t="s">
        <v>11</v>
      </c>
      <c r="E7018" t="s">
        <v>610</v>
      </c>
      <c r="F7018" t="s">
        <v>474</v>
      </c>
      <c r="R7018">
        <v>0</v>
      </c>
      <c r="X7018">
        <v>0</v>
      </c>
      <c r="Y7018">
        <v>500000000</v>
      </c>
      <c r="AA7018" t="s">
        <v>2025</v>
      </c>
    </row>
    <row r="7019" spans="1:27" ht="15" customHeight="1">
      <c r="A7019" s="962" t="s">
        <v>247</v>
      </c>
      <c r="B7019" t="s">
        <v>297</v>
      </c>
      <c r="C7019" t="s">
        <v>13</v>
      </c>
      <c r="D7019" t="s">
        <v>11</v>
      </c>
      <c r="E7019" t="s">
        <v>610</v>
      </c>
      <c r="F7019" t="s">
        <v>474</v>
      </c>
      <c r="R7019">
        <v>0</v>
      </c>
      <c r="X7019">
        <v>0</v>
      </c>
      <c r="Y7019">
        <v>500000000</v>
      </c>
      <c r="AA7019" t="s">
        <v>2025</v>
      </c>
    </row>
    <row r="7020" spans="1:27" ht="15" customHeight="1">
      <c r="A7020" s="962" t="s">
        <v>247</v>
      </c>
      <c r="B7020" t="s">
        <v>287</v>
      </c>
      <c r="C7020" t="s">
        <v>13</v>
      </c>
      <c r="D7020" t="s">
        <v>11</v>
      </c>
      <c r="E7020" t="s">
        <v>610</v>
      </c>
      <c r="F7020" t="s">
        <v>474</v>
      </c>
      <c r="R7020">
        <v>7.92</v>
      </c>
      <c r="X7020">
        <v>0</v>
      </c>
      <c r="Y7020">
        <v>500000000</v>
      </c>
      <c r="AA7020" t="s">
        <v>2025</v>
      </c>
    </row>
    <row r="7021" spans="1:27" ht="15" customHeight="1">
      <c r="A7021" s="962" t="s">
        <v>247</v>
      </c>
      <c r="B7021" t="s">
        <v>301</v>
      </c>
      <c r="C7021" t="s">
        <v>13</v>
      </c>
      <c r="D7021" t="s">
        <v>11</v>
      </c>
      <c r="E7021" t="s">
        <v>610</v>
      </c>
      <c r="F7021" t="s">
        <v>474</v>
      </c>
      <c r="R7021">
        <v>0</v>
      </c>
      <c r="S7021">
        <v>0</v>
      </c>
      <c r="T7021">
        <v>0</v>
      </c>
      <c r="X7021">
        <v>0</v>
      </c>
      <c r="Y7021">
        <v>500000000</v>
      </c>
      <c r="AA7021" t="s">
        <v>2029</v>
      </c>
    </row>
    <row r="7022" spans="1:27" ht="15" customHeight="1">
      <c r="A7022" s="962" t="s">
        <v>247</v>
      </c>
      <c r="B7022" t="s">
        <v>302</v>
      </c>
      <c r="C7022" t="s">
        <v>13</v>
      </c>
      <c r="D7022" t="s">
        <v>11</v>
      </c>
      <c r="E7022" t="s">
        <v>610</v>
      </c>
      <c r="F7022" t="s">
        <v>474</v>
      </c>
      <c r="R7022">
        <v>0</v>
      </c>
      <c r="S7022">
        <v>0</v>
      </c>
      <c r="T7022">
        <v>0</v>
      </c>
      <c r="X7022">
        <v>0</v>
      </c>
      <c r="Y7022">
        <v>500000000</v>
      </c>
      <c r="AA7022" t="s">
        <v>2029</v>
      </c>
    </row>
    <row r="7023" spans="1:27" ht="15" customHeight="1">
      <c r="A7023" s="962" t="s">
        <v>247</v>
      </c>
      <c r="B7023" t="s">
        <v>322</v>
      </c>
      <c r="C7023" t="s">
        <v>13</v>
      </c>
      <c r="D7023" t="s">
        <v>11</v>
      </c>
      <c r="E7023" t="s">
        <v>610</v>
      </c>
      <c r="F7023" t="s">
        <v>474</v>
      </c>
      <c r="H7023" t="s">
        <v>915</v>
      </c>
      <c r="I7023" t="s">
        <v>450</v>
      </c>
      <c r="J7023" t="s">
        <v>950</v>
      </c>
      <c r="K7023" t="s">
        <v>854</v>
      </c>
      <c r="L7023" t="s">
        <v>871</v>
      </c>
      <c r="M7023" t="s">
        <v>56</v>
      </c>
      <c r="O7023" t="s">
        <v>361</v>
      </c>
      <c r="P7023" t="s">
        <v>851</v>
      </c>
      <c r="Q7023" t="s">
        <v>337</v>
      </c>
      <c r="R7023">
        <v>0.16</v>
      </c>
      <c r="X7023">
        <v>0</v>
      </c>
      <c r="Y7023">
        <v>500000000</v>
      </c>
      <c r="AA7023" t="s">
        <v>2025</v>
      </c>
    </row>
    <row r="7024" spans="1:27" ht="15" customHeight="1">
      <c r="A7024" s="962" t="s">
        <v>247</v>
      </c>
      <c r="B7024" t="s">
        <v>318</v>
      </c>
      <c r="C7024" t="s">
        <v>13</v>
      </c>
      <c r="D7024" t="s">
        <v>11</v>
      </c>
      <c r="E7024" t="s">
        <v>610</v>
      </c>
      <c r="F7024" t="s">
        <v>474</v>
      </c>
      <c r="H7024" t="s">
        <v>848</v>
      </c>
      <c r="I7024" t="s">
        <v>848</v>
      </c>
      <c r="J7024" t="s">
        <v>951</v>
      </c>
      <c r="K7024" t="s">
        <v>849</v>
      </c>
      <c r="L7024" t="s">
        <v>850</v>
      </c>
      <c r="M7024" t="s">
        <v>848</v>
      </c>
      <c r="O7024" t="s">
        <v>882</v>
      </c>
      <c r="P7024" t="s">
        <v>851</v>
      </c>
      <c r="Q7024" t="s">
        <v>337</v>
      </c>
      <c r="R7024">
        <v>1.62</v>
      </c>
      <c r="X7024">
        <v>0</v>
      </c>
      <c r="Y7024">
        <v>500000000</v>
      </c>
      <c r="AA7024" t="s">
        <v>2025</v>
      </c>
    </row>
    <row r="7025" spans="1:27" ht="15" customHeight="1">
      <c r="A7025" s="962" t="s">
        <v>247</v>
      </c>
      <c r="B7025" t="s">
        <v>317</v>
      </c>
      <c r="C7025" t="s">
        <v>13</v>
      </c>
      <c r="D7025" t="s">
        <v>11</v>
      </c>
      <c r="E7025" t="s">
        <v>610</v>
      </c>
      <c r="F7025" t="s">
        <v>474</v>
      </c>
      <c r="J7025" t="s">
        <v>951</v>
      </c>
      <c r="K7025" t="s">
        <v>849</v>
      </c>
      <c r="L7025" t="s">
        <v>850</v>
      </c>
      <c r="O7025" t="s">
        <v>882</v>
      </c>
      <c r="P7025" t="s">
        <v>851</v>
      </c>
      <c r="Q7025" t="s">
        <v>337</v>
      </c>
      <c r="R7025">
        <v>1.62</v>
      </c>
      <c r="X7025">
        <v>0</v>
      </c>
      <c r="Y7025">
        <v>500000000</v>
      </c>
      <c r="AA7025" t="s">
        <v>2025</v>
      </c>
    </row>
    <row r="7026" spans="1:27" ht="15" customHeight="1">
      <c r="A7026" s="962" t="s">
        <v>247</v>
      </c>
      <c r="B7026" t="s">
        <v>305</v>
      </c>
      <c r="C7026" t="s">
        <v>13</v>
      </c>
      <c r="D7026" t="s">
        <v>11</v>
      </c>
      <c r="E7026" t="s">
        <v>610</v>
      </c>
      <c r="F7026" t="s">
        <v>474</v>
      </c>
      <c r="R7026">
        <v>1.62</v>
      </c>
      <c r="X7026">
        <v>0</v>
      </c>
      <c r="Y7026">
        <v>500000000</v>
      </c>
      <c r="AA7026" t="s">
        <v>2025</v>
      </c>
    </row>
    <row r="7027" spans="1:27" ht="15" customHeight="1">
      <c r="A7027" s="962" t="s">
        <v>247</v>
      </c>
      <c r="B7027" t="s">
        <v>324</v>
      </c>
      <c r="C7027" t="s">
        <v>13</v>
      </c>
      <c r="D7027" t="s">
        <v>11</v>
      </c>
      <c r="E7027" t="s">
        <v>610</v>
      </c>
      <c r="F7027" t="s">
        <v>474</v>
      </c>
      <c r="R7027">
        <v>0</v>
      </c>
      <c r="U7027">
        <v>0</v>
      </c>
      <c r="V7027">
        <v>0</v>
      </c>
      <c r="X7027">
        <v>0</v>
      </c>
      <c r="Y7027">
        <v>500000000</v>
      </c>
      <c r="Z7027">
        <v>0</v>
      </c>
      <c r="AA7027" t="s">
        <v>2028</v>
      </c>
    </row>
    <row r="7028" spans="1:27" ht="15" customHeight="1">
      <c r="A7028" s="962" t="s">
        <v>248</v>
      </c>
      <c r="B7028" t="s">
        <v>278</v>
      </c>
      <c r="C7028" t="s">
        <v>13</v>
      </c>
      <c r="D7028" t="s">
        <v>11</v>
      </c>
      <c r="E7028" t="s">
        <v>610</v>
      </c>
      <c r="F7028" t="s">
        <v>474</v>
      </c>
      <c r="R7028">
        <v>0</v>
      </c>
      <c r="X7028">
        <v>0</v>
      </c>
      <c r="Y7028">
        <v>500000000</v>
      </c>
      <c r="AA7028" t="s">
        <v>2025</v>
      </c>
    </row>
    <row r="7029" spans="1:27" ht="15" customHeight="1">
      <c r="A7029" s="962" t="s">
        <v>248</v>
      </c>
      <c r="B7029" t="s">
        <v>279</v>
      </c>
      <c r="C7029" t="s">
        <v>13</v>
      </c>
      <c r="D7029" t="s">
        <v>11</v>
      </c>
      <c r="E7029" t="s">
        <v>610</v>
      </c>
      <c r="F7029" t="s">
        <v>474</v>
      </c>
      <c r="J7029" t="s">
        <v>962</v>
      </c>
      <c r="K7029" t="s">
        <v>849</v>
      </c>
      <c r="L7029" t="s">
        <v>963</v>
      </c>
      <c r="O7029" t="s">
        <v>882</v>
      </c>
      <c r="P7029" t="s">
        <v>851</v>
      </c>
      <c r="Q7029" t="s">
        <v>337</v>
      </c>
      <c r="R7029">
        <v>1.62</v>
      </c>
      <c r="X7029">
        <v>0</v>
      </c>
      <c r="Y7029">
        <v>500000000</v>
      </c>
      <c r="AA7029" t="s">
        <v>2025</v>
      </c>
    </row>
    <row r="7030" spans="1:27" ht="15" customHeight="1">
      <c r="A7030" s="962" t="s">
        <v>249</v>
      </c>
      <c r="B7030" t="s">
        <v>278</v>
      </c>
      <c r="C7030" t="s">
        <v>13</v>
      </c>
      <c r="D7030" t="s">
        <v>11</v>
      </c>
      <c r="E7030" t="s">
        <v>610</v>
      </c>
      <c r="F7030" t="s">
        <v>474</v>
      </c>
      <c r="J7030" t="s">
        <v>340</v>
      </c>
      <c r="L7030" t="s">
        <v>249</v>
      </c>
      <c r="R7030">
        <v>0</v>
      </c>
      <c r="U7030">
        <v>0</v>
      </c>
      <c r="V7030">
        <v>0</v>
      </c>
      <c r="X7030">
        <v>0</v>
      </c>
      <c r="Y7030">
        <v>500000000</v>
      </c>
      <c r="Z7030">
        <v>0</v>
      </c>
      <c r="AA7030" t="s">
        <v>2028</v>
      </c>
    </row>
    <row r="7031" spans="1:27" ht="15" customHeight="1">
      <c r="A7031" s="962" t="s">
        <v>250</v>
      </c>
      <c r="B7031" t="s">
        <v>279</v>
      </c>
      <c r="C7031" t="s">
        <v>13</v>
      </c>
      <c r="D7031" t="s">
        <v>11</v>
      </c>
      <c r="E7031" t="s">
        <v>610</v>
      </c>
      <c r="F7031" t="s">
        <v>474</v>
      </c>
      <c r="H7031" t="s">
        <v>961</v>
      </c>
      <c r="I7031" t="s">
        <v>848</v>
      </c>
      <c r="J7031" t="s">
        <v>962</v>
      </c>
      <c r="K7031" t="s">
        <v>849</v>
      </c>
      <c r="L7031" t="s">
        <v>963</v>
      </c>
      <c r="M7031" t="s">
        <v>848</v>
      </c>
      <c r="O7031" t="s">
        <v>882</v>
      </c>
      <c r="P7031" t="s">
        <v>851</v>
      </c>
      <c r="Q7031" t="s">
        <v>337</v>
      </c>
      <c r="R7031">
        <v>1.62</v>
      </c>
      <c r="X7031">
        <v>0</v>
      </c>
      <c r="Y7031">
        <v>500000000</v>
      </c>
      <c r="AA7031" t="s">
        <v>2025</v>
      </c>
    </row>
    <row r="7032" spans="1:27" ht="15" customHeight="1">
      <c r="A7032" s="962" t="s">
        <v>254</v>
      </c>
      <c r="B7032" t="s">
        <v>283</v>
      </c>
      <c r="C7032" t="s">
        <v>13</v>
      </c>
      <c r="D7032" t="s">
        <v>11</v>
      </c>
      <c r="E7032" t="s">
        <v>610</v>
      </c>
      <c r="F7032" t="s">
        <v>474</v>
      </c>
      <c r="J7032" t="s">
        <v>2007</v>
      </c>
      <c r="L7032" t="s">
        <v>343</v>
      </c>
      <c r="O7032" t="s">
        <v>361</v>
      </c>
      <c r="P7032" t="s">
        <v>868</v>
      </c>
      <c r="Q7032" t="s">
        <v>869</v>
      </c>
      <c r="R7032">
        <v>32.299999999999997</v>
      </c>
      <c r="X7032">
        <v>0</v>
      </c>
      <c r="Y7032">
        <v>500000000</v>
      </c>
      <c r="AA7032" t="s">
        <v>2025</v>
      </c>
    </row>
    <row r="7033" spans="1:27" ht="15" customHeight="1">
      <c r="A7033" s="962" t="s">
        <v>254</v>
      </c>
      <c r="B7033" t="s">
        <v>289</v>
      </c>
      <c r="C7033" t="s">
        <v>13</v>
      </c>
      <c r="D7033" t="s">
        <v>11</v>
      </c>
      <c r="E7033" t="s">
        <v>610</v>
      </c>
      <c r="F7033" t="s">
        <v>474</v>
      </c>
      <c r="J7033" t="s">
        <v>338</v>
      </c>
      <c r="L7033" t="s">
        <v>344</v>
      </c>
      <c r="R7033">
        <v>0</v>
      </c>
      <c r="U7033">
        <v>0</v>
      </c>
      <c r="V7033">
        <v>0</v>
      </c>
      <c r="X7033">
        <v>0</v>
      </c>
      <c r="Y7033">
        <v>500000000</v>
      </c>
      <c r="Z7033">
        <v>0</v>
      </c>
      <c r="AA7033" t="s">
        <v>2028</v>
      </c>
    </row>
    <row r="7034" spans="1:27" ht="15" customHeight="1">
      <c r="A7034" s="962" t="s">
        <v>254</v>
      </c>
      <c r="B7034" t="s">
        <v>290</v>
      </c>
      <c r="C7034" t="s">
        <v>13</v>
      </c>
      <c r="D7034" t="s">
        <v>11</v>
      </c>
      <c r="E7034" t="s">
        <v>610</v>
      </c>
      <c r="F7034" t="s">
        <v>474</v>
      </c>
      <c r="R7034">
        <v>0</v>
      </c>
      <c r="S7034">
        <v>0</v>
      </c>
      <c r="T7034">
        <v>0</v>
      </c>
      <c r="X7034">
        <v>0</v>
      </c>
      <c r="Y7034">
        <v>500000000</v>
      </c>
      <c r="AA7034" t="s">
        <v>2029</v>
      </c>
    </row>
    <row r="7035" spans="1:27" ht="15" customHeight="1">
      <c r="A7035" s="962" t="s">
        <v>254</v>
      </c>
      <c r="B7035" t="s">
        <v>292</v>
      </c>
      <c r="C7035" t="s">
        <v>13</v>
      </c>
      <c r="D7035" t="s">
        <v>11</v>
      </c>
      <c r="E7035" t="s">
        <v>610</v>
      </c>
      <c r="F7035" t="s">
        <v>474</v>
      </c>
      <c r="R7035">
        <v>0</v>
      </c>
      <c r="S7035">
        <v>0</v>
      </c>
      <c r="T7035">
        <v>0</v>
      </c>
      <c r="X7035">
        <v>0</v>
      </c>
      <c r="Y7035">
        <v>500000000</v>
      </c>
      <c r="AA7035" t="s">
        <v>2029</v>
      </c>
    </row>
    <row r="7036" spans="1:27" ht="15" customHeight="1">
      <c r="A7036" s="962" t="s">
        <v>254</v>
      </c>
      <c r="B7036" t="s">
        <v>294</v>
      </c>
      <c r="C7036" t="s">
        <v>13</v>
      </c>
      <c r="D7036" t="s">
        <v>11</v>
      </c>
      <c r="E7036" t="s">
        <v>610</v>
      </c>
      <c r="F7036" t="s">
        <v>474</v>
      </c>
      <c r="R7036">
        <v>0</v>
      </c>
      <c r="S7036">
        <v>0</v>
      </c>
      <c r="T7036">
        <v>0</v>
      </c>
      <c r="X7036">
        <v>0</v>
      </c>
      <c r="Y7036">
        <v>500000000</v>
      </c>
      <c r="AA7036" t="s">
        <v>2029</v>
      </c>
    </row>
    <row r="7037" spans="1:27" ht="15" customHeight="1">
      <c r="A7037" s="962" t="s">
        <v>254</v>
      </c>
      <c r="B7037" t="s">
        <v>295</v>
      </c>
      <c r="C7037" t="s">
        <v>13</v>
      </c>
      <c r="D7037" t="s">
        <v>11</v>
      </c>
      <c r="E7037" t="s">
        <v>610</v>
      </c>
      <c r="F7037" t="s">
        <v>474</v>
      </c>
      <c r="R7037">
        <v>0</v>
      </c>
      <c r="S7037">
        <v>0</v>
      </c>
      <c r="T7037">
        <v>0</v>
      </c>
      <c r="X7037">
        <v>0</v>
      </c>
      <c r="Y7037">
        <v>500000000</v>
      </c>
      <c r="AA7037" t="s">
        <v>2029</v>
      </c>
    </row>
    <row r="7038" spans="1:27" ht="15" customHeight="1">
      <c r="A7038" s="962" t="s">
        <v>254</v>
      </c>
      <c r="B7038" t="s">
        <v>280</v>
      </c>
      <c r="C7038" t="s">
        <v>13</v>
      </c>
      <c r="D7038" t="s">
        <v>11</v>
      </c>
      <c r="E7038" t="s">
        <v>610</v>
      </c>
      <c r="F7038" t="s">
        <v>474</v>
      </c>
      <c r="J7038" t="s">
        <v>436</v>
      </c>
      <c r="L7038" t="s">
        <v>346</v>
      </c>
      <c r="R7038">
        <v>0</v>
      </c>
      <c r="U7038">
        <v>0</v>
      </c>
      <c r="V7038">
        <v>0</v>
      </c>
      <c r="X7038">
        <v>0</v>
      </c>
      <c r="Y7038">
        <v>500000000</v>
      </c>
      <c r="Z7038">
        <v>0</v>
      </c>
      <c r="AA7038" t="s">
        <v>2028</v>
      </c>
    </row>
    <row r="7039" spans="1:27" ht="15" customHeight="1">
      <c r="A7039" s="962" t="s">
        <v>254</v>
      </c>
      <c r="B7039" t="s">
        <v>299</v>
      </c>
      <c r="C7039" t="s">
        <v>13</v>
      </c>
      <c r="D7039" t="s">
        <v>11</v>
      </c>
      <c r="E7039" t="s">
        <v>610</v>
      </c>
      <c r="F7039" t="s">
        <v>474</v>
      </c>
      <c r="J7039" t="s">
        <v>422</v>
      </c>
      <c r="R7039">
        <v>0</v>
      </c>
      <c r="U7039">
        <v>0</v>
      </c>
      <c r="V7039">
        <v>0</v>
      </c>
      <c r="X7039">
        <v>0</v>
      </c>
      <c r="Y7039">
        <v>500000000</v>
      </c>
      <c r="Z7039">
        <v>0</v>
      </c>
      <c r="AA7039" t="s">
        <v>2028</v>
      </c>
    </row>
    <row r="7040" spans="1:27" ht="15" customHeight="1">
      <c r="A7040" s="962" t="s">
        <v>254</v>
      </c>
      <c r="B7040" t="s">
        <v>284</v>
      </c>
      <c r="C7040" t="s">
        <v>13</v>
      </c>
      <c r="D7040" t="s">
        <v>11</v>
      </c>
      <c r="E7040" t="s">
        <v>610</v>
      </c>
      <c r="F7040" t="s">
        <v>474</v>
      </c>
      <c r="R7040">
        <v>0</v>
      </c>
      <c r="U7040">
        <v>0</v>
      </c>
      <c r="V7040">
        <v>0</v>
      </c>
      <c r="X7040">
        <v>0</v>
      </c>
      <c r="Y7040">
        <v>500000000</v>
      </c>
      <c r="Z7040">
        <v>0</v>
      </c>
      <c r="AA7040" t="s">
        <v>2028</v>
      </c>
    </row>
    <row r="7041" spans="1:27" ht="15" customHeight="1">
      <c r="A7041" s="962" t="s">
        <v>254</v>
      </c>
      <c r="B7041" t="s">
        <v>285</v>
      </c>
      <c r="C7041" t="s">
        <v>13</v>
      </c>
      <c r="D7041" t="s">
        <v>11</v>
      </c>
      <c r="E7041" t="s">
        <v>610</v>
      </c>
      <c r="F7041" t="s">
        <v>474</v>
      </c>
      <c r="R7041">
        <v>0</v>
      </c>
      <c r="U7041">
        <v>0</v>
      </c>
      <c r="V7041">
        <v>0</v>
      </c>
      <c r="X7041">
        <v>0</v>
      </c>
      <c r="Y7041">
        <v>500000000</v>
      </c>
      <c r="Z7041">
        <v>0</v>
      </c>
      <c r="AA7041" t="s">
        <v>2028</v>
      </c>
    </row>
    <row r="7042" spans="1:27" ht="15" customHeight="1">
      <c r="A7042" s="962" t="s">
        <v>254</v>
      </c>
      <c r="B7042" t="s">
        <v>286</v>
      </c>
      <c r="C7042" t="s">
        <v>13</v>
      </c>
      <c r="D7042" t="s">
        <v>11</v>
      </c>
      <c r="E7042" t="s">
        <v>610</v>
      </c>
      <c r="F7042" t="s">
        <v>474</v>
      </c>
      <c r="R7042">
        <v>0</v>
      </c>
      <c r="U7042">
        <v>0</v>
      </c>
      <c r="V7042">
        <v>0</v>
      </c>
      <c r="X7042">
        <v>0</v>
      </c>
      <c r="Y7042">
        <v>500000000</v>
      </c>
      <c r="Z7042">
        <v>0</v>
      </c>
      <c r="AA7042" t="s">
        <v>2028</v>
      </c>
    </row>
    <row r="7043" spans="1:27" ht="15" customHeight="1">
      <c r="A7043" s="962" t="s">
        <v>254</v>
      </c>
      <c r="B7043" t="s">
        <v>303</v>
      </c>
      <c r="C7043" t="s">
        <v>13</v>
      </c>
      <c r="D7043" t="s">
        <v>11</v>
      </c>
      <c r="E7043" t="s">
        <v>610</v>
      </c>
      <c r="F7043" t="s">
        <v>474</v>
      </c>
      <c r="R7043">
        <v>0</v>
      </c>
      <c r="U7043">
        <v>0</v>
      </c>
      <c r="V7043">
        <v>0</v>
      </c>
      <c r="X7043">
        <v>0</v>
      </c>
      <c r="Y7043">
        <v>500000000</v>
      </c>
      <c r="Z7043">
        <v>0</v>
      </c>
      <c r="AA7043" t="s">
        <v>2028</v>
      </c>
    </row>
    <row r="7044" spans="1:27" ht="15" customHeight="1">
      <c r="A7044" s="962" t="s">
        <v>254</v>
      </c>
      <c r="B7044" t="s">
        <v>291</v>
      </c>
      <c r="C7044" t="s">
        <v>13</v>
      </c>
      <c r="D7044" t="s">
        <v>11</v>
      </c>
      <c r="E7044" t="s">
        <v>610</v>
      </c>
      <c r="F7044" t="s">
        <v>474</v>
      </c>
      <c r="R7044">
        <v>0</v>
      </c>
      <c r="S7044">
        <v>0</v>
      </c>
      <c r="T7044">
        <v>0</v>
      </c>
      <c r="X7044">
        <v>0</v>
      </c>
      <c r="Y7044">
        <v>500000000</v>
      </c>
      <c r="AA7044" t="s">
        <v>2029</v>
      </c>
    </row>
    <row r="7045" spans="1:27" ht="15" customHeight="1">
      <c r="A7045" s="962" t="s">
        <v>254</v>
      </c>
      <c r="B7045" t="s">
        <v>293</v>
      </c>
      <c r="C7045" t="s">
        <v>13</v>
      </c>
      <c r="D7045" t="s">
        <v>11</v>
      </c>
      <c r="E7045" t="s">
        <v>610</v>
      </c>
      <c r="F7045" t="s">
        <v>474</v>
      </c>
      <c r="R7045">
        <v>0</v>
      </c>
      <c r="S7045">
        <v>0</v>
      </c>
      <c r="T7045">
        <v>0</v>
      </c>
      <c r="X7045">
        <v>0</v>
      </c>
      <c r="Y7045">
        <v>500000000</v>
      </c>
      <c r="AA7045" t="s">
        <v>2029</v>
      </c>
    </row>
    <row r="7046" spans="1:27" ht="15" customHeight="1">
      <c r="A7046" s="962" t="s">
        <v>254</v>
      </c>
      <c r="B7046" t="s">
        <v>288</v>
      </c>
      <c r="C7046" t="s">
        <v>13</v>
      </c>
      <c r="D7046" t="s">
        <v>11</v>
      </c>
      <c r="E7046" t="s">
        <v>610</v>
      </c>
      <c r="F7046" t="s">
        <v>474</v>
      </c>
      <c r="R7046">
        <v>0</v>
      </c>
      <c r="X7046">
        <v>0</v>
      </c>
      <c r="Y7046">
        <v>500000000</v>
      </c>
      <c r="AA7046" t="s">
        <v>2025</v>
      </c>
    </row>
    <row r="7047" spans="1:27" ht="15" customHeight="1">
      <c r="A7047" s="962" t="s">
        <v>254</v>
      </c>
      <c r="B7047" t="s">
        <v>298</v>
      </c>
      <c r="C7047" t="s">
        <v>13</v>
      </c>
      <c r="D7047" t="s">
        <v>11</v>
      </c>
      <c r="E7047" t="s">
        <v>610</v>
      </c>
      <c r="F7047" t="s">
        <v>474</v>
      </c>
      <c r="R7047">
        <v>0</v>
      </c>
      <c r="X7047">
        <v>0</v>
      </c>
      <c r="Y7047">
        <v>500000000</v>
      </c>
      <c r="AA7047" t="s">
        <v>2025</v>
      </c>
    </row>
    <row r="7048" spans="1:27" ht="15" customHeight="1">
      <c r="A7048" s="962" t="s">
        <v>254</v>
      </c>
      <c r="B7048" t="s">
        <v>297</v>
      </c>
      <c r="C7048" t="s">
        <v>13</v>
      </c>
      <c r="D7048" t="s">
        <v>11</v>
      </c>
      <c r="E7048" t="s">
        <v>610</v>
      </c>
      <c r="F7048" t="s">
        <v>474</v>
      </c>
      <c r="R7048">
        <v>0</v>
      </c>
      <c r="X7048">
        <v>0</v>
      </c>
      <c r="Y7048">
        <v>500000000</v>
      </c>
      <c r="AA7048" t="s">
        <v>2025</v>
      </c>
    </row>
    <row r="7049" spans="1:27" ht="15" customHeight="1">
      <c r="A7049" s="962" t="s">
        <v>254</v>
      </c>
      <c r="B7049" t="s">
        <v>287</v>
      </c>
      <c r="C7049" t="s">
        <v>13</v>
      </c>
      <c r="D7049" t="s">
        <v>11</v>
      </c>
      <c r="E7049" t="s">
        <v>610</v>
      </c>
      <c r="F7049" t="s">
        <v>474</v>
      </c>
      <c r="R7049">
        <v>1.62</v>
      </c>
      <c r="X7049">
        <v>0</v>
      </c>
      <c r="Y7049">
        <v>500000000</v>
      </c>
      <c r="AA7049" t="s">
        <v>2025</v>
      </c>
    </row>
    <row r="7050" spans="1:27" ht="15" customHeight="1">
      <c r="A7050" s="962" t="s">
        <v>254</v>
      </c>
      <c r="B7050" t="s">
        <v>296</v>
      </c>
      <c r="C7050" t="s">
        <v>13</v>
      </c>
      <c r="D7050" t="s">
        <v>11</v>
      </c>
      <c r="E7050" t="s">
        <v>610</v>
      </c>
      <c r="F7050" t="s">
        <v>474</v>
      </c>
      <c r="R7050">
        <v>0</v>
      </c>
      <c r="S7050">
        <v>0</v>
      </c>
      <c r="T7050">
        <v>0</v>
      </c>
      <c r="X7050">
        <v>0</v>
      </c>
      <c r="Y7050">
        <v>500000000</v>
      </c>
      <c r="AA7050" t="s">
        <v>2029</v>
      </c>
    </row>
    <row r="7051" spans="1:27" ht="15" customHeight="1">
      <c r="A7051" s="962" t="s">
        <v>254</v>
      </c>
      <c r="B7051" t="s">
        <v>319</v>
      </c>
      <c r="C7051" t="s">
        <v>13</v>
      </c>
      <c r="D7051" t="s">
        <v>11</v>
      </c>
      <c r="E7051" t="s">
        <v>610</v>
      </c>
      <c r="F7051" t="s">
        <v>474</v>
      </c>
      <c r="H7051" t="s">
        <v>958</v>
      </c>
      <c r="I7051" t="s">
        <v>848</v>
      </c>
      <c r="J7051" t="s">
        <v>959</v>
      </c>
      <c r="K7051" t="s">
        <v>849</v>
      </c>
      <c r="L7051" t="s">
        <v>960</v>
      </c>
      <c r="M7051" t="s">
        <v>848</v>
      </c>
      <c r="O7051" t="s">
        <v>882</v>
      </c>
      <c r="P7051" t="s">
        <v>851</v>
      </c>
      <c r="Q7051" t="s">
        <v>337</v>
      </c>
      <c r="R7051">
        <v>1.62</v>
      </c>
      <c r="X7051">
        <v>0</v>
      </c>
      <c r="Y7051">
        <v>500000000</v>
      </c>
      <c r="AA7051" t="s">
        <v>2025</v>
      </c>
    </row>
    <row r="7052" spans="1:27" ht="15" customHeight="1">
      <c r="A7052" s="962" t="s">
        <v>254</v>
      </c>
      <c r="B7052" t="s">
        <v>317</v>
      </c>
      <c r="C7052" t="s">
        <v>13</v>
      </c>
      <c r="D7052" t="s">
        <v>11</v>
      </c>
      <c r="E7052" t="s">
        <v>610</v>
      </c>
      <c r="F7052" t="s">
        <v>474</v>
      </c>
      <c r="J7052" t="s">
        <v>959</v>
      </c>
      <c r="K7052" t="s">
        <v>849</v>
      </c>
      <c r="L7052" t="s">
        <v>960</v>
      </c>
      <c r="O7052" t="s">
        <v>882</v>
      </c>
      <c r="P7052" t="s">
        <v>851</v>
      </c>
      <c r="Q7052" t="s">
        <v>337</v>
      </c>
      <c r="R7052">
        <v>1.62</v>
      </c>
      <c r="X7052">
        <v>0</v>
      </c>
      <c r="Y7052">
        <v>500000000</v>
      </c>
      <c r="AA7052" t="s">
        <v>2025</v>
      </c>
    </row>
    <row r="7053" spans="1:27" ht="15" customHeight="1">
      <c r="A7053" s="962" t="s">
        <v>254</v>
      </c>
      <c r="B7053" t="s">
        <v>305</v>
      </c>
      <c r="C7053" t="s">
        <v>13</v>
      </c>
      <c r="D7053" t="s">
        <v>11</v>
      </c>
      <c r="E7053" t="s">
        <v>610</v>
      </c>
      <c r="F7053" t="s">
        <v>474</v>
      </c>
      <c r="R7053">
        <v>1.62</v>
      </c>
      <c r="X7053">
        <v>0</v>
      </c>
      <c r="Y7053">
        <v>500000000</v>
      </c>
      <c r="AA7053" t="s">
        <v>2025</v>
      </c>
    </row>
    <row r="7054" spans="1:27" ht="15" customHeight="1">
      <c r="A7054" s="962" t="s">
        <v>254</v>
      </c>
      <c r="B7054" t="s">
        <v>321</v>
      </c>
      <c r="C7054" t="s">
        <v>13</v>
      </c>
      <c r="D7054" t="s">
        <v>11</v>
      </c>
      <c r="E7054" t="s">
        <v>610</v>
      </c>
      <c r="F7054" t="s">
        <v>474</v>
      </c>
      <c r="H7054" t="s">
        <v>597</v>
      </c>
      <c r="I7054" t="s">
        <v>353</v>
      </c>
      <c r="K7054" t="s">
        <v>333</v>
      </c>
      <c r="L7054" t="s">
        <v>354</v>
      </c>
      <c r="M7054" t="s">
        <v>58</v>
      </c>
      <c r="O7054" t="s">
        <v>335</v>
      </c>
      <c r="P7054" t="s">
        <v>336</v>
      </c>
      <c r="Q7054" t="s">
        <v>337</v>
      </c>
      <c r="R7054">
        <v>8</v>
      </c>
      <c r="U7054">
        <v>8</v>
      </c>
      <c r="V7054">
        <v>0.4</v>
      </c>
      <c r="W7054">
        <v>0.1</v>
      </c>
      <c r="X7054">
        <v>0</v>
      </c>
      <c r="Y7054">
        <v>500000000</v>
      </c>
      <c r="Z7054">
        <v>0</v>
      </c>
      <c r="AA7054" t="s">
        <v>2028</v>
      </c>
    </row>
    <row r="7055" spans="1:27" ht="15" customHeight="1">
      <c r="A7055" s="962" t="s">
        <v>254</v>
      </c>
      <c r="B7055" t="s">
        <v>324</v>
      </c>
      <c r="C7055" t="s">
        <v>13</v>
      </c>
      <c r="D7055" t="s">
        <v>11</v>
      </c>
      <c r="E7055" t="s">
        <v>610</v>
      </c>
      <c r="F7055" t="s">
        <v>474</v>
      </c>
      <c r="R7055">
        <v>0</v>
      </c>
      <c r="U7055">
        <v>0</v>
      </c>
      <c r="V7055">
        <v>0</v>
      </c>
      <c r="X7055">
        <v>0</v>
      </c>
      <c r="Y7055">
        <v>500000000</v>
      </c>
      <c r="Z7055">
        <v>0</v>
      </c>
      <c r="AA7055" t="s">
        <v>2028</v>
      </c>
    </row>
    <row r="7056" spans="1:27" ht="15" customHeight="1">
      <c r="A7056" s="962" t="s">
        <v>255</v>
      </c>
      <c r="B7056" t="s">
        <v>322</v>
      </c>
      <c r="C7056" t="s">
        <v>13</v>
      </c>
      <c r="D7056" t="s">
        <v>11</v>
      </c>
      <c r="E7056" t="s">
        <v>610</v>
      </c>
      <c r="F7056" t="s">
        <v>474</v>
      </c>
      <c r="H7056" t="s">
        <v>848</v>
      </c>
      <c r="I7056" t="s">
        <v>853</v>
      </c>
      <c r="J7056" t="s">
        <v>949</v>
      </c>
      <c r="K7056" t="s">
        <v>849</v>
      </c>
      <c r="L7056" t="s">
        <v>1993</v>
      </c>
      <c r="M7056" t="s">
        <v>55</v>
      </c>
      <c r="O7056" t="s">
        <v>361</v>
      </c>
      <c r="P7056" t="s">
        <v>667</v>
      </c>
      <c r="Q7056" t="s">
        <v>668</v>
      </c>
      <c r="R7056">
        <v>0</v>
      </c>
      <c r="X7056">
        <v>0</v>
      </c>
      <c r="Y7056">
        <v>500000000</v>
      </c>
      <c r="AA7056" t="s">
        <v>2025</v>
      </c>
    </row>
    <row r="7057" spans="1:27" ht="15" customHeight="1">
      <c r="A7057" s="962" t="s">
        <v>255</v>
      </c>
      <c r="B7057" t="s">
        <v>301</v>
      </c>
      <c r="C7057" t="s">
        <v>13</v>
      </c>
      <c r="D7057" t="s">
        <v>11</v>
      </c>
      <c r="E7057" t="s">
        <v>610</v>
      </c>
      <c r="F7057" t="s">
        <v>474</v>
      </c>
      <c r="H7057" t="s">
        <v>856</v>
      </c>
      <c r="I7057" t="s">
        <v>853</v>
      </c>
      <c r="J7057" t="s">
        <v>949</v>
      </c>
      <c r="K7057" t="s">
        <v>849</v>
      </c>
      <c r="L7057" t="s">
        <v>857</v>
      </c>
      <c r="M7057" t="s">
        <v>55</v>
      </c>
      <c r="O7057" t="s">
        <v>361</v>
      </c>
      <c r="P7057" t="s">
        <v>851</v>
      </c>
      <c r="Q7057" t="s">
        <v>337</v>
      </c>
      <c r="R7057">
        <v>0.05</v>
      </c>
      <c r="X7057">
        <v>0</v>
      </c>
      <c r="Y7057">
        <v>500000000</v>
      </c>
      <c r="AA7057" t="s">
        <v>2025</v>
      </c>
    </row>
    <row r="7058" spans="1:27" ht="15" customHeight="1">
      <c r="A7058" s="962" t="s">
        <v>255</v>
      </c>
      <c r="B7058" t="s">
        <v>307</v>
      </c>
      <c r="C7058" t="s">
        <v>13</v>
      </c>
      <c r="D7058" t="s">
        <v>11</v>
      </c>
      <c r="E7058" t="s">
        <v>610</v>
      </c>
      <c r="F7058" t="s">
        <v>474</v>
      </c>
      <c r="H7058" t="s">
        <v>858</v>
      </c>
      <c r="I7058" t="s">
        <v>853</v>
      </c>
      <c r="J7058" t="s">
        <v>949</v>
      </c>
      <c r="K7058" t="s">
        <v>849</v>
      </c>
      <c r="L7058" t="s">
        <v>859</v>
      </c>
      <c r="M7058" t="s">
        <v>55</v>
      </c>
      <c r="O7058" t="s">
        <v>361</v>
      </c>
      <c r="P7058" t="s">
        <v>851</v>
      </c>
      <c r="Q7058" t="s">
        <v>337</v>
      </c>
      <c r="R7058">
        <v>0</v>
      </c>
      <c r="X7058">
        <v>0</v>
      </c>
      <c r="Y7058">
        <v>500000000</v>
      </c>
      <c r="AA7058" t="s">
        <v>2025</v>
      </c>
    </row>
    <row r="7059" spans="1:27" ht="15" customHeight="1">
      <c r="A7059" s="962" t="s">
        <v>255</v>
      </c>
      <c r="B7059" t="s">
        <v>315</v>
      </c>
      <c r="C7059" t="s">
        <v>13</v>
      </c>
      <c r="D7059" t="s">
        <v>11</v>
      </c>
      <c r="E7059" t="s">
        <v>610</v>
      </c>
      <c r="F7059" t="s">
        <v>474</v>
      </c>
      <c r="H7059" t="s">
        <v>860</v>
      </c>
      <c r="I7059" t="s">
        <v>853</v>
      </c>
      <c r="J7059" t="s">
        <v>949</v>
      </c>
      <c r="K7059" t="s">
        <v>849</v>
      </c>
      <c r="L7059" t="s">
        <v>861</v>
      </c>
      <c r="M7059" t="s">
        <v>55</v>
      </c>
      <c r="O7059" t="s">
        <v>361</v>
      </c>
      <c r="P7059" t="s">
        <v>851</v>
      </c>
      <c r="Q7059" t="s">
        <v>337</v>
      </c>
      <c r="R7059">
        <v>0</v>
      </c>
      <c r="X7059">
        <v>0</v>
      </c>
      <c r="Y7059">
        <v>500000000</v>
      </c>
      <c r="AA7059" t="s">
        <v>2025</v>
      </c>
    </row>
    <row r="7060" spans="1:27" ht="15" customHeight="1">
      <c r="A7060" s="962" t="s">
        <v>255</v>
      </c>
      <c r="B7060" t="s">
        <v>308</v>
      </c>
      <c r="C7060" t="s">
        <v>13</v>
      </c>
      <c r="D7060" t="s">
        <v>11</v>
      </c>
      <c r="E7060" t="s">
        <v>610</v>
      </c>
      <c r="F7060" t="s">
        <v>474</v>
      </c>
      <c r="H7060" t="s">
        <v>862</v>
      </c>
      <c r="I7060" t="s">
        <v>853</v>
      </c>
      <c r="J7060" t="s">
        <v>949</v>
      </c>
      <c r="K7060" t="s">
        <v>849</v>
      </c>
      <c r="L7060" t="s">
        <v>863</v>
      </c>
      <c r="M7060" t="s">
        <v>55</v>
      </c>
      <c r="O7060" t="s">
        <v>361</v>
      </c>
      <c r="P7060" t="s">
        <v>851</v>
      </c>
      <c r="Q7060" t="s">
        <v>337</v>
      </c>
      <c r="R7060">
        <v>0</v>
      </c>
      <c r="X7060">
        <v>0</v>
      </c>
      <c r="Y7060">
        <v>500000000</v>
      </c>
      <c r="AA7060" t="s">
        <v>2025</v>
      </c>
    </row>
    <row r="7061" spans="1:27" ht="15" customHeight="1">
      <c r="A7061" s="962" t="s">
        <v>255</v>
      </c>
      <c r="B7061" t="s">
        <v>311</v>
      </c>
      <c r="C7061" t="s">
        <v>13</v>
      </c>
      <c r="D7061" t="s">
        <v>11</v>
      </c>
      <c r="E7061" t="s">
        <v>610</v>
      </c>
      <c r="F7061" t="s">
        <v>474</v>
      </c>
      <c r="H7061" t="s">
        <v>864</v>
      </c>
      <c r="I7061" t="s">
        <v>853</v>
      </c>
      <c r="J7061" t="s">
        <v>949</v>
      </c>
      <c r="K7061" t="s">
        <v>849</v>
      </c>
      <c r="L7061" t="s">
        <v>865</v>
      </c>
      <c r="M7061" t="s">
        <v>55</v>
      </c>
      <c r="O7061" t="s">
        <v>361</v>
      </c>
      <c r="P7061" t="s">
        <v>851</v>
      </c>
      <c r="Q7061" t="s">
        <v>337</v>
      </c>
      <c r="R7061">
        <v>0.03</v>
      </c>
      <c r="X7061">
        <v>0</v>
      </c>
      <c r="Y7061">
        <v>500000000</v>
      </c>
      <c r="AA7061" t="s">
        <v>2025</v>
      </c>
    </row>
    <row r="7062" spans="1:27" ht="15" customHeight="1">
      <c r="A7062" s="962" t="s">
        <v>255</v>
      </c>
      <c r="B7062" t="s">
        <v>312</v>
      </c>
      <c r="C7062" t="s">
        <v>13</v>
      </c>
      <c r="D7062" t="s">
        <v>11</v>
      </c>
      <c r="E7062" t="s">
        <v>610</v>
      </c>
      <c r="F7062" t="s">
        <v>474</v>
      </c>
      <c r="H7062" t="s">
        <v>866</v>
      </c>
      <c r="I7062" t="s">
        <v>853</v>
      </c>
      <c r="J7062" t="s">
        <v>949</v>
      </c>
      <c r="K7062" t="s">
        <v>849</v>
      </c>
      <c r="L7062" t="s">
        <v>867</v>
      </c>
      <c r="M7062" t="s">
        <v>55</v>
      </c>
      <c r="O7062" t="s">
        <v>361</v>
      </c>
      <c r="P7062" t="s">
        <v>851</v>
      </c>
      <c r="Q7062" t="s">
        <v>337</v>
      </c>
      <c r="R7062">
        <v>0</v>
      </c>
      <c r="X7062">
        <v>0</v>
      </c>
      <c r="Y7062">
        <v>500000000</v>
      </c>
      <c r="AA7062" t="s">
        <v>2025</v>
      </c>
    </row>
    <row r="7063" spans="1:27" ht="15" customHeight="1">
      <c r="A7063" s="962" t="s">
        <v>255</v>
      </c>
      <c r="B7063" t="s">
        <v>300</v>
      </c>
      <c r="C7063" t="s">
        <v>13</v>
      </c>
      <c r="D7063" t="s">
        <v>11</v>
      </c>
      <c r="E7063" t="s">
        <v>610</v>
      </c>
      <c r="F7063" t="s">
        <v>474</v>
      </c>
      <c r="I7063" t="s">
        <v>853</v>
      </c>
      <c r="J7063" t="s">
        <v>949</v>
      </c>
      <c r="K7063" t="s">
        <v>849</v>
      </c>
      <c r="L7063" t="s">
        <v>857</v>
      </c>
      <c r="M7063" t="s">
        <v>55</v>
      </c>
      <c r="O7063" t="s">
        <v>361</v>
      </c>
      <c r="P7063" t="s">
        <v>851</v>
      </c>
      <c r="Q7063" t="s">
        <v>337</v>
      </c>
      <c r="R7063">
        <v>0.05</v>
      </c>
      <c r="X7063">
        <v>0</v>
      </c>
      <c r="Y7063">
        <v>500000000</v>
      </c>
      <c r="AA7063" t="s">
        <v>2025</v>
      </c>
    </row>
    <row r="7064" spans="1:27" ht="15" customHeight="1">
      <c r="A7064" s="962" t="s">
        <v>255</v>
      </c>
      <c r="B7064" t="s">
        <v>298</v>
      </c>
      <c r="C7064" t="s">
        <v>13</v>
      </c>
      <c r="D7064" t="s">
        <v>11</v>
      </c>
      <c r="E7064" t="s">
        <v>610</v>
      </c>
      <c r="F7064" t="s">
        <v>474</v>
      </c>
      <c r="R7064">
        <v>0.05</v>
      </c>
      <c r="X7064">
        <v>0</v>
      </c>
      <c r="Y7064">
        <v>500000000</v>
      </c>
      <c r="AA7064" t="s">
        <v>2025</v>
      </c>
    </row>
    <row r="7065" spans="1:27" ht="15" customHeight="1">
      <c r="A7065" s="962" t="s">
        <v>255</v>
      </c>
      <c r="B7065" t="s">
        <v>297</v>
      </c>
      <c r="C7065" t="s">
        <v>13</v>
      </c>
      <c r="D7065" t="s">
        <v>11</v>
      </c>
      <c r="E7065" t="s">
        <v>610</v>
      </c>
      <c r="F7065" t="s">
        <v>474</v>
      </c>
      <c r="R7065">
        <v>0.05</v>
      </c>
      <c r="X7065">
        <v>0</v>
      </c>
      <c r="Y7065">
        <v>500000000</v>
      </c>
      <c r="AA7065" t="s">
        <v>2025</v>
      </c>
    </row>
    <row r="7066" spans="1:27" ht="15" customHeight="1">
      <c r="A7066" s="962" t="s">
        <v>255</v>
      </c>
      <c r="B7066" t="s">
        <v>288</v>
      </c>
      <c r="C7066" t="s">
        <v>13</v>
      </c>
      <c r="D7066" t="s">
        <v>11</v>
      </c>
      <c r="E7066" t="s">
        <v>610</v>
      </c>
      <c r="F7066" t="s">
        <v>474</v>
      </c>
      <c r="R7066">
        <v>0.05</v>
      </c>
      <c r="X7066">
        <v>0</v>
      </c>
      <c r="Y7066">
        <v>500000000</v>
      </c>
      <c r="AA7066" t="s">
        <v>2025</v>
      </c>
    </row>
    <row r="7067" spans="1:27" ht="15" customHeight="1">
      <c r="A7067" s="962" t="s">
        <v>255</v>
      </c>
      <c r="B7067" t="s">
        <v>287</v>
      </c>
      <c r="C7067" t="s">
        <v>13</v>
      </c>
      <c r="D7067" t="s">
        <v>11</v>
      </c>
      <c r="E7067" t="s">
        <v>610</v>
      </c>
      <c r="F7067" t="s">
        <v>474</v>
      </c>
      <c r="R7067">
        <v>0.08</v>
      </c>
      <c r="X7067">
        <v>0</v>
      </c>
      <c r="Y7067">
        <v>500000000</v>
      </c>
      <c r="AA7067" t="s">
        <v>2025</v>
      </c>
    </row>
    <row r="7068" spans="1:27" ht="15" customHeight="1">
      <c r="A7068" s="962" t="s">
        <v>255</v>
      </c>
      <c r="B7068" t="s">
        <v>306</v>
      </c>
      <c r="C7068" t="s">
        <v>13</v>
      </c>
      <c r="D7068" t="s">
        <v>11</v>
      </c>
      <c r="E7068" t="s">
        <v>610</v>
      </c>
      <c r="F7068" t="s">
        <v>474</v>
      </c>
      <c r="I7068" t="s">
        <v>853</v>
      </c>
      <c r="J7068" t="s">
        <v>949</v>
      </c>
      <c r="K7068" t="s">
        <v>849</v>
      </c>
      <c r="L7068" t="s">
        <v>1994</v>
      </c>
      <c r="M7068" t="s">
        <v>55</v>
      </c>
      <c r="O7068" t="s">
        <v>361</v>
      </c>
      <c r="P7068" t="s">
        <v>851</v>
      </c>
      <c r="Q7068" t="s">
        <v>337</v>
      </c>
      <c r="R7068">
        <v>0</v>
      </c>
      <c r="X7068">
        <v>0</v>
      </c>
      <c r="Y7068">
        <v>500000000</v>
      </c>
      <c r="AA7068" t="s">
        <v>2025</v>
      </c>
    </row>
    <row r="7069" spans="1:27" ht="15" customHeight="1">
      <c r="A7069" s="962" t="s">
        <v>255</v>
      </c>
      <c r="B7069" t="s">
        <v>305</v>
      </c>
      <c r="C7069" t="s">
        <v>13</v>
      </c>
      <c r="D7069" t="s">
        <v>11</v>
      </c>
      <c r="E7069" t="s">
        <v>610</v>
      </c>
      <c r="F7069" t="s">
        <v>474</v>
      </c>
      <c r="R7069">
        <v>0.04</v>
      </c>
      <c r="X7069">
        <v>0</v>
      </c>
      <c r="Y7069">
        <v>500000000</v>
      </c>
      <c r="AA7069" t="s">
        <v>2025</v>
      </c>
    </row>
    <row r="7070" spans="1:27" ht="15" customHeight="1">
      <c r="A7070" s="962" t="s">
        <v>255</v>
      </c>
      <c r="B7070" t="s">
        <v>309</v>
      </c>
      <c r="C7070" t="s">
        <v>13</v>
      </c>
      <c r="D7070" t="s">
        <v>11</v>
      </c>
      <c r="E7070" t="s">
        <v>610</v>
      </c>
      <c r="F7070" t="s">
        <v>474</v>
      </c>
      <c r="I7070" t="s">
        <v>853</v>
      </c>
      <c r="J7070" t="s">
        <v>949</v>
      </c>
      <c r="K7070" t="s">
        <v>849</v>
      </c>
      <c r="L7070" t="s">
        <v>1995</v>
      </c>
      <c r="M7070" t="s">
        <v>55</v>
      </c>
      <c r="O7070" t="s">
        <v>361</v>
      </c>
      <c r="P7070" t="s">
        <v>851</v>
      </c>
      <c r="Q7070" t="s">
        <v>337</v>
      </c>
      <c r="R7070">
        <v>0.03</v>
      </c>
      <c r="X7070">
        <v>0</v>
      </c>
      <c r="Y7070">
        <v>500000000</v>
      </c>
      <c r="AA7070" t="s">
        <v>2025</v>
      </c>
    </row>
    <row r="7071" spans="1:27" ht="15" customHeight="1">
      <c r="A7071" s="962" t="s">
        <v>255</v>
      </c>
      <c r="B7071" t="s">
        <v>313</v>
      </c>
      <c r="C7071" t="s">
        <v>13</v>
      </c>
      <c r="D7071" t="s">
        <v>11</v>
      </c>
      <c r="E7071" t="s">
        <v>610</v>
      </c>
      <c r="F7071" t="s">
        <v>474</v>
      </c>
      <c r="I7071" t="s">
        <v>853</v>
      </c>
      <c r="J7071" t="s">
        <v>949</v>
      </c>
      <c r="K7071" t="s">
        <v>849</v>
      </c>
      <c r="L7071" t="s">
        <v>861</v>
      </c>
      <c r="M7071" t="s">
        <v>55</v>
      </c>
      <c r="O7071" t="s">
        <v>361</v>
      </c>
      <c r="P7071" t="s">
        <v>851</v>
      </c>
      <c r="Q7071" t="s">
        <v>337</v>
      </c>
      <c r="R7071">
        <v>0</v>
      </c>
      <c r="X7071">
        <v>0</v>
      </c>
      <c r="Y7071">
        <v>500000000</v>
      </c>
      <c r="AA7071" t="s">
        <v>2025</v>
      </c>
    </row>
    <row r="7072" spans="1:27" ht="15" customHeight="1">
      <c r="A7072" s="962" t="s">
        <v>257</v>
      </c>
      <c r="B7072" t="s">
        <v>290</v>
      </c>
      <c r="C7072" t="s">
        <v>13</v>
      </c>
      <c r="D7072" t="s">
        <v>11</v>
      </c>
      <c r="E7072" t="s">
        <v>610</v>
      </c>
      <c r="F7072" t="s">
        <v>474</v>
      </c>
      <c r="J7072" t="s">
        <v>1996</v>
      </c>
      <c r="R7072">
        <v>0</v>
      </c>
      <c r="S7072">
        <v>0</v>
      </c>
      <c r="T7072">
        <v>500000000</v>
      </c>
      <c r="X7072">
        <v>0</v>
      </c>
      <c r="Y7072">
        <v>500000000</v>
      </c>
      <c r="AA7072" t="s">
        <v>2027</v>
      </c>
    </row>
    <row r="7073" spans="1:27" ht="15" customHeight="1">
      <c r="A7073" s="962" t="s">
        <v>257</v>
      </c>
      <c r="B7073" t="s">
        <v>292</v>
      </c>
      <c r="C7073" t="s">
        <v>13</v>
      </c>
      <c r="D7073" t="s">
        <v>11</v>
      </c>
      <c r="E7073" t="s">
        <v>610</v>
      </c>
      <c r="F7073" t="s">
        <v>474</v>
      </c>
      <c r="J7073" t="s">
        <v>1997</v>
      </c>
      <c r="R7073">
        <v>0</v>
      </c>
      <c r="S7073">
        <v>0</v>
      </c>
      <c r="T7073">
        <v>500000000</v>
      </c>
      <c r="X7073">
        <v>0</v>
      </c>
      <c r="Y7073">
        <v>500000000</v>
      </c>
      <c r="AA7073" t="s">
        <v>2027</v>
      </c>
    </row>
    <row r="7074" spans="1:27" ht="15" customHeight="1">
      <c r="A7074" s="962" t="s">
        <v>257</v>
      </c>
      <c r="B7074" t="s">
        <v>295</v>
      </c>
      <c r="C7074" t="s">
        <v>13</v>
      </c>
      <c r="D7074" t="s">
        <v>11</v>
      </c>
      <c r="E7074" t="s">
        <v>610</v>
      </c>
      <c r="F7074" t="s">
        <v>474</v>
      </c>
      <c r="J7074" t="s">
        <v>1998</v>
      </c>
      <c r="R7074">
        <v>0</v>
      </c>
      <c r="S7074">
        <v>0</v>
      </c>
      <c r="T7074">
        <v>500000000</v>
      </c>
      <c r="X7074">
        <v>0</v>
      </c>
      <c r="Y7074">
        <v>500000000</v>
      </c>
      <c r="AA7074" t="s">
        <v>2027</v>
      </c>
    </row>
    <row r="7075" spans="1:27" ht="15" customHeight="1">
      <c r="A7075" s="962" t="s">
        <v>257</v>
      </c>
      <c r="B7075" t="s">
        <v>296</v>
      </c>
      <c r="C7075" t="s">
        <v>13</v>
      </c>
      <c r="D7075" t="s">
        <v>11</v>
      </c>
      <c r="E7075" t="s">
        <v>610</v>
      </c>
      <c r="F7075" t="s">
        <v>474</v>
      </c>
      <c r="J7075" t="s">
        <v>1999</v>
      </c>
      <c r="R7075">
        <v>0</v>
      </c>
      <c r="S7075">
        <v>0</v>
      </c>
      <c r="T7075">
        <v>500000000</v>
      </c>
      <c r="X7075">
        <v>0</v>
      </c>
      <c r="Y7075">
        <v>500000000</v>
      </c>
      <c r="AA7075" t="s">
        <v>2027</v>
      </c>
    </row>
    <row r="7076" spans="1:27" ht="15" customHeight="1">
      <c r="A7076" s="962" t="s">
        <v>257</v>
      </c>
      <c r="B7076" t="s">
        <v>316</v>
      </c>
      <c r="C7076" t="s">
        <v>13</v>
      </c>
      <c r="D7076" t="s">
        <v>11</v>
      </c>
      <c r="E7076" t="s">
        <v>610</v>
      </c>
      <c r="F7076" t="s">
        <v>474</v>
      </c>
      <c r="J7076" t="s">
        <v>2004</v>
      </c>
      <c r="R7076">
        <v>0</v>
      </c>
      <c r="S7076">
        <v>0</v>
      </c>
      <c r="T7076">
        <v>500000000</v>
      </c>
      <c r="X7076">
        <v>0</v>
      </c>
      <c r="Y7076">
        <v>500000000</v>
      </c>
      <c r="AA7076" t="s">
        <v>2027</v>
      </c>
    </row>
    <row r="7077" spans="1:27" ht="15" customHeight="1">
      <c r="A7077" s="962" t="s">
        <v>257</v>
      </c>
      <c r="B7077" t="s">
        <v>289</v>
      </c>
      <c r="C7077" t="s">
        <v>13</v>
      </c>
      <c r="D7077" t="s">
        <v>11</v>
      </c>
      <c r="E7077" t="s">
        <v>610</v>
      </c>
      <c r="F7077" t="s">
        <v>474</v>
      </c>
      <c r="R7077">
        <v>0</v>
      </c>
      <c r="S7077">
        <v>0</v>
      </c>
      <c r="T7077">
        <v>500000000</v>
      </c>
      <c r="X7077">
        <v>0</v>
      </c>
      <c r="Y7077">
        <v>500000000</v>
      </c>
      <c r="AA7077" t="s">
        <v>2027</v>
      </c>
    </row>
    <row r="7078" spans="1:27" ht="15" customHeight="1">
      <c r="A7078" s="962" t="s">
        <v>257</v>
      </c>
      <c r="B7078" t="s">
        <v>309</v>
      </c>
      <c r="C7078" t="s">
        <v>13</v>
      </c>
      <c r="D7078" t="s">
        <v>11</v>
      </c>
      <c r="E7078" t="s">
        <v>610</v>
      </c>
      <c r="F7078" t="s">
        <v>474</v>
      </c>
      <c r="R7078">
        <v>0</v>
      </c>
      <c r="S7078">
        <v>0</v>
      </c>
      <c r="T7078">
        <v>500000000</v>
      </c>
      <c r="X7078">
        <v>0</v>
      </c>
      <c r="Y7078">
        <v>500000000</v>
      </c>
      <c r="AA7078" t="s">
        <v>2027</v>
      </c>
    </row>
    <row r="7079" spans="1:27" ht="15" customHeight="1">
      <c r="A7079" s="962" t="s">
        <v>257</v>
      </c>
      <c r="B7079" t="s">
        <v>291</v>
      </c>
      <c r="C7079" t="s">
        <v>13</v>
      </c>
      <c r="D7079" t="s">
        <v>11</v>
      </c>
      <c r="E7079" t="s">
        <v>610</v>
      </c>
      <c r="F7079" t="s">
        <v>474</v>
      </c>
      <c r="R7079">
        <v>0</v>
      </c>
      <c r="S7079">
        <v>0</v>
      </c>
      <c r="T7079">
        <v>500000000</v>
      </c>
      <c r="X7079">
        <v>0</v>
      </c>
      <c r="Y7079">
        <v>500000000</v>
      </c>
      <c r="AA7079" t="s">
        <v>2027</v>
      </c>
    </row>
    <row r="7080" spans="1:27" ht="15" customHeight="1">
      <c r="A7080" s="962" t="s">
        <v>257</v>
      </c>
      <c r="B7080" t="s">
        <v>288</v>
      </c>
      <c r="C7080" t="s">
        <v>13</v>
      </c>
      <c r="D7080" t="s">
        <v>11</v>
      </c>
      <c r="E7080" t="s">
        <v>610</v>
      </c>
      <c r="F7080" t="s">
        <v>474</v>
      </c>
      <c r="R7080">
        <v>0</v>
      </c>
      <c r="S7080">
        <v>0</v>
      </c>
      <c r="T7080">
        <v>500000000</v>
      </c>
      <c r="X7080">
        <v>0</v>
      </c>
      <c r="Y7080">
        <v>500000000</v>
      </c>
      <c r="AA7080" t="s">
        <v>2027</v>
      </c>
    </row>
    <row r="7081" spans="1:27" ht="15" customHeight="1">
      <c r="A7081" s="962" t="s">
        <v>257</v>
      </c>
      <c r="B7081" t="s">
        <v>287</v>
      </c>
      <c r="C7081" t="s">
        <v>13</v>
      </c>
      <c r="D7081" t="s">
        <v>11</v>
      </c>
      <c r="E7081" t="s">
        <v>610</v>
      </c>
      <c r="F7081" t="s">
        <v>474</v>
      </c>
      <c r="R7081">
        <v>0</v>
      </c>
      <c r="S7081">
        <v>0</v>
      </c>
      <c r="T7081">
        <v>500000000</v>
      </c>
      <c r="X7081">
        <v>0</v>
      </c>
      <c r="Y7081">
        <v>500000000</v>
      </c>
      <c r="AA7081" t="s">
        <v>2027</v>
      </c>
    </row>
    <row r="7082" spans="1:27" ht="15" customHeight="1">
      <c r="A7082" s="962" t="s">
        <v>257</v>
      </c>
      <c r="B7082" t="s">
        <v>305</v>
      </c>
      <c r="C7082" t="s">
        <v>13</v>
      </c>
      <c r="D7082" t="s">
        <v>11</v>
      </c>
      <c r="E7082" t="s">
        <v>610</v>
      </c>
      <c r="F7082" t="s">
        <v>474</v>
      </c>
      <c r="R7082">
        <v>0</v>
      </c>
      <c r="S7082">
        <v>0</v>
      </c>
      <c r="T7082">
        <v>500000000</v>
      </c>
      <c r="X7082">
        <v>0</v>
      </c>
      <c r="Y7082">
        <v>500000000</v>
      </c>
      <c r="AA7082" t="s">
        <v>2027</v>
      </c>
    </row>
    <row r="7083" spans="1:27" ht="15" customHeight="1">
      <c r="A7083" s="962" t="s">
        <v>257</v>
      </c>
      <c r="B7083" t="s">
        <v>321</v>
      </c>
      <c r="C7083" t="s">
        <v>13</v>
      </c>
      <c r="D7083" t="s">
        <v>11</v>
      </c>
      <c r="E7083" t="s">
        <v>610</v>
      </c>
      <c r="F7083" t="s">
        <v>474</v>
      </c>
      <c r="R7083">
        <v>0</v>
      </c>
      <c r="S7083">
        <v>0</v>
      </c>
      <c r="T7083">
        <v>500000000</v>
      </c>
      <c r="X7083">
        <v>0</v>
      </c>
      <c r="Y7083">
        <v>500000000</v>
      </c>
      <c r="AA7083" t="s">
        <v>2027</v>
      </c>
    </row>
    <row r="7084" spans="1:27" ht="15" customHeight="1">
      <c r="A7084" s="962" t="s">
        <v>257</v>
      </c>
      <c r="B7084" t="s">
        <v>310</v>
      </c>
      <c r="C7084" t="s">
        <v>13</v>
      </c>
      <c r="D7084" t="s">
        <v>11</v>
      </c>
      <c r="E7084" t="s">
        <v>610</v>
      </c>
      <c r="F7084" t="s">
        <v>474</v>
      </c>
      <c r="R7084">
        <v>0</v>
      </c>
      <c r="S7084">
        <v>0</v>
      </c>
      <c r="T7084">
        <v>500000000</v>
      </c>
      <c r="X7084">
        <v>0</v>
      </c>
      <c r="Y7084">
        <v>500000000</v>
      </c>
      <c r="AA7084" t="s">
        <v>2027</v>
      </c>
    </row>
    <row r="7085" spans="1:27" ht="15" customHeight="1">
      <c r="A7085" s="962" t="s">
        <v>257</v>
      </c>
      <c r="B7085" t="s">
        <v>294</v>
      </c>
      <c r="C7085" t="s">
        <v>13</v>
      </c>
      <c r="D7085" t="s">
        <v>11</v>
      </c>
      <c r="E7085" t="s">
        <v>610</v>
      </c>
      <c r="F7085" t="s">
        <v>474</v>
      </c>
      <c r="R7085">
        <v>0</v>
      </c>
      <c r="S7085">
        <v>0</v>
      </c>
      <c r="T7085">
        <v>500000000</v>
      </c>
      <c r="X7085">
        <v>0</v>
      </c>
      <c r="Y7085">
        <v>500000000</v>
      </c>
      <c r="AA7085" t="s">
        <v>2027</v>
      </c>
    </row>
    <row r="7086" spans="1:27" ht="15" customHeight="1">
      <c r="A7086" s="962" t="s">
        <v>257</v>
      </c>
      <c r="B7086" t="s">
        <v>293</v>
      </c>
      <c r="C7086" t="s">
        <v>13</v>
      </c>
      <c r="D7086" t="s">
        <v>11</v>
      </c>
      <c r="E7086" t="s">
        <v>610</v>
      </c>
      <c r="F7086" t="s">
        <v>474</v>
      </c>
      <c r="R7086">
        <v>0</v>
      </c>
      <c r="S7086">
        <v>0</v>
      </c>
      <c r="T7086">
        <v>500000000</v>
      </c>
      <c r="X7086">
        <v>0</v>
      </c>
      <c r="Y7086">
        <v>500000000</v>
      </c>
      <c r="AA7086" t="s">
        <v>2027</v>
      </c>
    </row>
    <row r="7087" spans="1:27" ht="15" customHeight="1">
      <c r="A7087" s="962" t="s">
        <v>259</v>
      </c>
      <c r="B7087" t="s">
        <v>300</v>
      </c>
      <c r="C7087" t="s">
        <v>13</v>
      </c>
      <c r="D7087" t="s">
        <v>11</v>
      </c>
      <c r="E7087" t="s">
        <v>610</v>
      </c>
      <c r="F7087" t="s">
        <v>474</v>
      </c>
      <c r="R7087">
        <v>0</v>
      </c>
      <c r="S7087">
        <v>0</v>
      </c>
      <c r="T7087">
        <v>500000000</v>
      </c>
      <c r="X7087">
        <v>0</v>
      </c>
      <c r="Y7087">
        <v>500000000</v>
      </c>
      <c r="AA7087" t="s">
        <v>2027</v>
      </c>
    </row>
    <row r="7088" spans="1:27" ht="15" customHeight="1">
      <c r="A7088" s="962" t="s">
        <v>259</v>
      </c>
      <c r="B7088" t="s">
        <v>298</v>
      </c>
      <c r="C7088" t="s">
        <v>13</v>
      </c>
      <c r="D7088" t="s">
        <v>11</v>
      </c>
      <c r="E7088" t="s">
        <v>610</v>
      </c>
      <c r="F7088" t="s">
        <v>474</v>
      </c>
      <c r="R7088">
        <v>0</v>
      </c>
      <c r="S7088">
        <v>0</v>
      </c>
      <c r="T7088">
        <v>500000000</v>
      </c>
      <c r="X7088">
        <v>0</v>
      </c>
      <c r="Y7088">
        <v>500000000</v>
      </c>
      <c r="AA7088" t="s">
        <v>2027</v>
      </c>
    </row>
    <row r="7089" spans="1:27" ht="15" customHeight="1">
      <c r="A7089" s="962" t="s">
        <v>259</v>
      </c>
      <c r="B7089" t="s">
        <v>297</v>
      </c>
      <c r="C7089" t="s">
        <v>13</v>
      </c>
      <c r="D7089" t="s">
        <v>11</v>
      </c>
      <c r="E7089" t="s">
        <v>610</v>
      </c>
      <c r="F7089" t="s">
        <v>474</v>
      </c>
      <c r="R7089">
        <v>0</v>
      </c>
      <c r="S7089">
        <v>0</v>
      </c>
      <c r="T7089">
        <v>500000000</v>
      </c>
      <c r="X7089">
        <v>0</v>
      </c>
      <c r="Y7089">
        <v>500000000</v>
      </c>
      <c r="AA7089" t="s">
        <v>2027</v>
      </c>
    </row>
    <row r="7090" spans="1:27" ht="15" customHeight="1">
      <c r="A7090" s="962" t="s">
        <v>259</v>
      </c>
      <c r="B7090" t="s">
        <v>288</v>
      </c>
      <c r="C7090" t="s">
        <v>13</v>
      </c>
      <c r="D7090" t="s">
        <v>11</v>
      </c>
      <c r="E7090" t="s">
        <v>610</v>
      </c>
      <c r="F7090" t="s">
        <v>474</v>
      </c>
      <c r="R7090">
        <v>0</v>
      </c>
      <c r="S7090">
        <v>0</v>
      </c>
      <c r="T7090">
        <v>500000000</v>
      </c>
      <c r="X7090">
        <v>0</v>
      </c>
      <c r="Y7090">
        <v>500000000</v>
      </c>
      <c r="AA7090" t="s">
        <v>2027</v>
      </c>
    </row>
    <row r="7091" spans="1:27" ht="15" customHeight="1">
      <c r="A7091" s="962" t="s">
        <v>259</v>
      </c>
      <c r="B7091" t="s">
        <v>287</v>
      </c>
      <c r="C7091" t="s">
        <v>13</v>
      </c>
      <c r="D7091" t="s">
        <v>11</v>
      </c>
      <c r="E7091" t="s">
        <v>610</v>
      </c>
      <c r="F7091" t="s">
        <v>474</v>
      </c>
      <c r="R7091">
        <v>0</v>
      </c>
      <c r="S7091">
        <v>0</v>
      </c>
      <c r="T7091">
        <v>500000000</v>
      </c>
      <c r="X7091">
        <v>0</v>
      </c>
      <c r="Y7091">
        <v>500000000</v>
      </c>
      <c r="AA7091" t="s">
        <v>2027</v>
      </c>
    </row>
    <row r="7092" spans="1:27" ht="15" customHeight="1">
      <c r="A7092" s="962" t="s">
        <v>259</v>
      </c>
      <c r="B7092" t="s">
        <v>321</v>
      </c>
      <c r="C7092" t="s">
        <v>13</v>
      </c>
      <c r="D7092" t="s">
        <v>11</v>
      </c>
      <c r="E7092" t="s">
        <v>610</v>
      </c>
      <c r="F7092" t="s">
        <v>474</v>
      </c>
      <c r="R7092">
        <v>0</v>
      </c>
      <c r="S7092">
        <v>0</v>
      </c>
      <c r="T7092">
        <v>500000000</v>
      </c>
      <c r="X7092">
        <v>0</v>
      </c>
      <c r="Y7092">
        <v>500000000</v>
      </c>
      <c r="AA7092" t="s">
        <v>2027</v>
      </c>
    </row>
    <row r="7093" spans="1:27" ht="15" customHeight="1">
      <c r="A7093" s="962" t="s">
        <v>259</v>
      </c>
      <c r="B7093" t="s">
        <v>299</v>
      </c>
      <c r="C7093" t="s">
        <v>13</v>
      </c>
      <c r="D7093" t="s">
        <v>11</v>
      </c>
      <c r="E7093" t="s">
        <v>610</v>
      </c>
      <c r="F7093" t="s">
        <v>474</v>
      </c>
      <c r="R7093">
        <v>0</v>
      </c>
      <c r="S7093">
        <v>0</v>
      </c>
      <c r="T7093">
        <v>500000000</v>
      </c>
      <c r="X7093">
        <v>0</v>
      </c>
      <c r="Y7093">
        <v>500000000</v>
      </c>
      <c r="AA7093" t="s">
        <v>2027</v>
      </c>
    </row>
    <row r="7094" spans="1:27" ht="15" customHeight="1">
      <c r="A7094" s="962" t="s">
        <v>259</v>
      </c>
      <c r="B7094" t="s">
        <v>301</v>
      </c>
      <c r="C7094" t="s">
        <v>13</v>
      </c>
      <c r="D7094" t="s">
        <v>11</v>
      </c>
      <c r="E7094" t="s">
        <v>610</v>
      </c>
      <c r="F7094" t="s">
        <v>474</v>
      </c>
      <c r="R7094">
        <v>0</v>
      </c>
      <c r="S7094">
        <v>0</v>
      </c>
      <c r="T7094">
        <v>500000000</v>
      </c>
      <c r="X7094">
        <v>0</v>
      </c>
      <c r="Y7094">
        <v>500000000</v>
      </c>
      <c r="AA7094" t="s">
        <v>2027</v>
      </c>
    </row>
    <row r="7095" spans="1:27" ht="15" customHeight="1">
      <c r="A7095" s="962" t="s">
        <v>260</v>
      </c>
      <c r="B7095" t="s">
        <v>299</v>
      </c>
      <c r="C7095" t="s">
        <v>13</v>
      </c>
      <c r="D7095" t="s">
        <v>11</v>
      </c>
      <c r="E7095" t="s">
        <v>610</v>
      </c>
      <c r="F7095" t="s">
        <v>474</v>
      </c>
      <c r="R7095">
        <v>0</v>
      </c>
      <c r="S7095">
        <v>0</v>
      </c>
      <c r="T7095">
        <v>0</v>
      </c>
      <c r="X7095">
        <v>0</v>
      </c>
      <c r="Y7095">
        <v>500000000</v>
      </c>
      <c r="AA7095" t="s">
        <v>2029</v>
      </c>
    </row>
    <row r="7096" spans="1:27" ht="15" customHeight="1">
      <c r="A7096" s="962" t="s">
        <v>260</v>
      </c>
      <c r="B7096" t="s">
        <v>312</v>
      </c>
      <c r="C7096" t="s">
        <v>13</v>
      </c>
      <c r="D7096" t="s">
        <v>11</v>
      </c>
      <c r="E7096" t="s">
        <v>610</v>
      </c>
      <c r="F7096" t="s">
        <v>474</v>
      </c>
      <c r="R7096">
        <v>0</v>
      </c>
      <c r="S7096">
        <v>0</v>
      </c>
      <c r="T7096">
        <v>0</v>
      </c>
      <c r="X7096">
        <v>0</v>
      </c>
      <c r="Y7096">
        <v>500000000</v>
      </c>
      <c r="AA7096" t="s">
        <v>2029</v>
      </c>
    </row>
    <row r="7097" spans="1:27" ht="15" customHeight="1">
      <c r="A7097" s="962" t="s">
        <v>260</v>
      </c>
      <c r="B7097" t="s">
        <v>298</v>
      </c>
      <c r="C7097" t="s">
        <v>13</v>
      </c>
      <c r="D7097" t="s">
        <v>11</v>
      </c>
      <c r="E7097" t="s">
        <v>610</v>
      </c>
      <c r="F7097" t="s">
        <v>474</v>
      </c>
      <c r="R7097">
        <v>0</v>
      </c>
      <c r="S7097">
        <v>0</v>
      </c>
      <c r="T7097">
        <v>0</v>
      </c>
      <c r="X7097">
        <v>0</v>
      </c>
      <c r="Y7097">
        <v>500000000</v>
      </c>
      <c r="AA7097" t="s">
        <v>2029</v>
      </c>
    </row>
    <row r="7098" spans="1:27" ht="15" customHeight="1">
      <c r="A7098" s="962" t="s">
        <v>260</v>
      </c>
      <c r="B7098" t="s">
        <v>297</v>
      </c>
      <c r="C7098" t="s">
        <v>13</v>
      </c>
      <c r="D7098" t="s">
        <v>11</v>
      </c>
      <c r="E7098" t="s">
        <v>610</v>
      </c>
      <c r="F7098" t="s">
        <v>474</v>
      </c>
      <c r="R7098">
        <v>0</v>
      </c>
      <c r="S7098">
        <v>0</v>
      </c>
      <c r="T7098">
        <v>0</v>
      </c>
      <c r="X7098">
        <v>0</v>
      </c>
      <c r="Y7098">
        <v>500000000</v>
      </c>
      <c r="AA7098" t="s">
        <v>2029</v>
      </c>
    </row>
    <row r="7099" spans="1:27" ht="15" customHeight="1">
      <c r="A7099" s="962" t="s">
        <v>260</v>
      </c>
      <c r="B7099" t="s">
        <v>288</v>
      </c>
      <c r="C7099" t="s">
        <v>13</v>
      </c>
      <c r="D7099" t="s">
        <v>11</v>
      </c>
      <c r="E7099" t="s">
        <v>610</v>
      </c>
      <c r="F7099" t="s">
        <v>474</v>
      </c>
      <c r="R7099">
        <v>0</v>
      </c>
      <c r="S7099">
        <v>0</v>
      </c>
      <c r="T7099">
        <v>0</v>
      </c>
      <c r="X7099">
        <v>0</v>
      </c>
      <c r="Y7099">
        <v>500000000</v>
      </c>
      <c r="AA7099" t="s">
        <v>2029</v>
      </c>
    </row>
    <row r="7100" spans="1:27" ht="15" customHeight="1">
      <c r="A7100" s="962" t="s">
        <v>260</v>
      </c>
      <c r="B7100" t="s">
        <v>287</v>
      </c>
      <c r="C7100" t="s">
        <v>13</v>
      </c>
      <c r="D7100" t="s">
        <v>11</v>
      </c>
      <c r="E7100" t="s">
        <v>610</v>
      </c>
      <c r="F7100" t="s">
        <v>474</v>
      </c>
      <c r="R7100">
        <v>0</v>
      </c>
      <c r="X7100">
        <v>0</v>
      </c>
      <c r="Y7100">
        <v>500000000</v>
      </c>
      <c r="AA7100" t="s">
        <v>2025</v>
      </c>
    </row>
    <row r="7101" spans="1:27" ht="15" customHeight="1">
      <c r="A7101" s="962" t="s">
        <v>260</v>
      </c>
      <c r="B7101" t="s">
        <v>309</v>
      </c>
      <c r="C7101" t="s">
        <v>13</v>
      </c>
      <c r="D7101" t="s">
        <v>11</v>
      </c>
      <c r="E7101" t="s">
        <v>610</v>
      </c>
      <c r="F7101" t="s">
        <v>474</v>
      </c>
      <c r="R7101">
        <v>0</v>
      </c>
      <c r="S7101">
        <v>0</v>
      </c>
      <c r="T7101">
        <v>0</v>
      </c>
      <c r="X7101">
        <v>0</v>
      </c>
      <c r="Y7101">
        <v>500000000</v>
      </c>
      <c r="AA7101" t="s">
        <v>2029</v>
      </c>
    </row>
    <row r="7102" spans="1:27" ht="15" customHeight="1">
      <c r="A7102" s="962" t="s">
        <v>260</v>
      </c>
      <c r="B7102" t="s">
        <v>305</v>
      </c>
      <c r="C7102" t="s">
        <v>13</v>
      </c>
      <c r="D7102" t="s">
        <v>11</v>
      </c>
      <c r="E7102" t="s">
        <v>610</v>
      </c>
      <c r="F7102" t="s">
        <v>474</v>
      </c>
      <c r="R7102">
        <v>0</v>
      </c>
      <c r="S7102">
        <v>0</v>
      </c>
      <c r="T7102">
        <v>0</v>
      </c>
      <c r="X7102">
        <v>0</v>
      </c>
      <c r="Y7102">
        <v>500000000</v>
      </c>
      <c r="AA7102" t="s">
        <v>2029</v>
      </c>
    </row>
    <row r="7103" spans="1:27" ht="15" customHeight="1">
      <c r="A7103" s="962" t="s">
        <v>261</v>
      </c>
      <c r="B7103" t="s">
        <v>290</v>
      </c>
      <c r="C7103" t="s">
        <v>13</v>
      </c>
      <c r="D7103" t="s">
        <v>11</v>
      </c>
      <c r="E7103" t="s">
        <v>610</v>
      </c>
      <c r="F7103" t="s">
        <v>474</v>
      </c>
      <c r="R7103">
        <v>0</v>
      </c>
      <c r="S7103">
        <v>0</v>
      </c>
      <c r="T7103">
        <v>500000000</v>
      </c>
      <c r="X7103">
        <v>0</v>
      </c>
      <c r="Y7103">
        <v>500000000</v>
      </c>
      <c r="AA7103" t="s">
        <v>2027</v>
      </c>
    </row>
    <row r="7104" spans="1:27" ht="15" customHeight="1">
      <c r="A7104" s="962" t="s">
        <v>261</v>
      </c>
      <c r="B7104" t="s">
        <v>292</v>
      </c>
      <c r="C7104" t="s">
        <v>13</v>
      </c>
      <c r="D7104" t="s">
        <v>11</v>
      </c>
      <c r="E7104" t="s">
        <v>610</v>
      </c>
      <c r="F7104" t="s">
        <v>474</v>
      </c>
      <c r="R7104">
        <v>0</v>
      </c>
      <c r="S7104">
        <v>0</v>
      </c>
      <c r="T7104">
        <v>500000000</v>
      </c>
      <c r="X7104">
        <v>0</v>
      </c>
      <c r="Y7104">
        <v>500000000</v>
      </c>
      <c r="AA7104" t="s">
        <v>2027</v>
      </c>
    </row>
    <row r="7105" spans="1:27" ht="15" customHeight="1">
      <c r="A7105" s="962" t="s">
        <v>261</v>
      </c>
      <c r="B7105" t="s">
        <v>295</v>
      </c>
      <c r="C7105" t="s">
        <v>13</v>
      </c>
      <c r="D7105" t="s">
        <v>11</v>
      </c>
      <c r="E7105" t="s">
        <v>610</v>
      </c>
      <c r="F7105" t="s">
        <v>474</v>
      </c>
      <c r="R7105">
        <v>0</v>
      </c>
      <c r="S7105">
        <v>0</v>
      </c>
      <c r="T7105">
        <v>500000000</v>
      </c>
      <c r="X7105">
        <v>0</v>
      </c>
      <c r="Y7105">
        <v>500000000</v>
      </c>
      <c r="AA7105" t="s">
        <v>2027</v>
      </c>
    </row>
    <row r="7106" spans="1:27" ht="15" customHeight="1">
      <c r="A7106" s="962" t="s">
        <v>261</v>
      </c>
      <c r="B7106" t="s">
        <v>296</v>
      </c>
      <c r="C7106" t="s">
        <v>13</v>
      </c>
      <c r="D7106" t="s">
        <v>11</v>
      </c>
      <c r="E7106" t="s">
        <v>610</v>
      </c>
      <c r="F7106" t="s">
        <v>474</v>
      </c>
      <c r="R7106">
        <v>0</v>
      </c>
      <c r="S7106">
        <v>0</v>
      </c>
      <c r="T7106">
        <v>500000000</v>
      </c>
      <c r="X7106">
        <v>0</v>
      </c>
      <c r="Y7106">
        <v>500000000</v>
      </c>
      <c r="AA7106" t="s">
        <v>2027</v>
      </c>
    </row>
    <row r="7107" spans="1:27" ht="15" customHeight="1">
      <c r="A7107" s="962" t="s">
        <v>261</v>
      </c>
      <c r="B7107" t="s">
        <v>289</v>
      </c>
      <c r="C7107" t="s">
        <v>13</v>
      </c>
      <c r="D7107" t="s">
        <v>11</v>
      </c>
      <c r="E7107" t="s">
        <v>610</v>
      </c>
      <c r="F7107" t="s">
        <v>474</v>
      </c>
      <c r="R7107">
        <v>0</v>
      </c>
      <c r="S7107">
        <v>0</v>
      </c>
      <c r="T7107">
        <v>500000000</v>
      </c>
      <c r="X7107">
        <v>0</v>
      </c>
      <c r="Y7107">
        <v>500000000</v>
      </c>
      <c r="AA7107" t="s">
        <v>2027</v>
      </c>
    </row>
    <row r="7108" spans="1:27" ht="15" customHeight="1">
      <c r="A7108" s="962" t="s">
        <v>261</v>
      </c>
      <c r="B7108" t="s">
        <v>291</v>
      </c>
      <c r="C7108" t="s">
        <v>13</v>
      </c>
      <c r="D7108" t="s">
        <v>11</v>
      </c>
      <c r="E7108" t="s">
        <v>610</v>
      </c>
      <c r="F7108" t="s">
        <v>474</v>
      </c>
      <c r="R7108">
        <v>0</v>
      </c>
      <c r="S7108">
        <v>0</v>
      </c>
      <c r="T7108">
        <v>500000000</v>
      </c>
      <c r="X7108">
        <v>0</v>
      </c>
      <c r="Y7108">
        <v>500000000</v>
      </c>
      <c r="AA7108" t="s">
        <v>2027</v>
      </c>
    </row>
    <row r="7109" spans="1:27" ht="15" customHeight="1">
      <c r="A7109" s="962" t="s">
        <v>261</v>
      </c>
      <c r="B7109" t="s">
        <v>288</v>
      </c>
      <c r="C7109" t="s">
        <v>13</v>
      </c>
      <c r="D7109" t="s">
        <v>11</v>
      </c>
      <c r="E7109" t="s">
        <v>610</v>
      </c>
      <c r="F7109" t="s">
        <v>474</v>
      </c>
      <c r="R7109">
        <v>0</v>
      </c>
      <c r="S7109">
        <v>0</v>
      </c>
      <c r="T7109">
        <v>500000000</v>
      </c>
      <c r="X7109">
        <v>0</v>
      </c>
      <c r="Y7109">
        <v>500000000</v>
      </c>
      <c r="AA7109" t="s">
        <v>2027</v>
      </c>
    </row>
    <row r="7110" spans="1:27" ht="15" customHeight="1">
      <c r="A7110" s="962" t="s">
        <v>261</v>
      </c>
      <c r="B7110" t="s">
        <v>287</v>
      </c>
      <c r="C7110" t="s">
        <v>13</v>
      </c>
      <c r="D7110" t="s">
        <v>11</v>
      </c>
      <c r="E7110" t="s">
        <v>610</v>
      </c>
      <c r="F7110" t="s">
        <v>474</v>
      </c>
      <c r="R7110">
        <v>0</v>
      </c>
      <c r="S7110">
        <v>0</v>
      </c>
      <c r="T7110">
        <v>500000000</v>
      </c>
      <c r="X7110">
        <v>0</v>
      </c>
      <c r="Y7110">
        <v>500000000</v>
      </c>
      <c r="AA7110" t="s">
        <v>2027</v>
      </c>
    </row>
    <row r="7111" spans="1:27" ht="15" customHeight="1">
      <c r="A7111" s="962" t="s">
        <v>261</v>
      </c>
      <c r="B7111" t="s">
        <v>321</v>
      </c>
      <c r="C7111" t="s">
        <v>13</v>
      </c>
      <c r="D7111" t="s">
        <v>11</v>
      </c>
      <c r="E7111" t="s">
        <v>610</v>
      </c>
      <c r="F7111" t="s">
        <v>474</v>
      </c>
      <c r="R7111">
        <v>0</v>
      </c>
      <c r="S7111">
        <v>0</v>
      </c>
      <c r="T7111">
        <v>500000000</v>
      </c>
      <c r="X7111">
        <v>0</v>
      </c>
      <c r="Y7111">
        <v>500000000</v>
      </c>
      <c r="AA7111" t="s">
        <v>2027</v>
      </c>
    </row>
    <row r="7112" spans="1:27" ht="15" customHeight="1">
      <c r="A7112" s="962" t="s">
        <v>261</v>
      </c>
      <c r="B7112" t="s">
        <v>294</v>
      </c>
      <c r="C7112" t="s">
        <v>13</v>
      </c>
      <c r="D7112" t="s">
        <v>11</v>
      </c>
      <c r="E7112" t="s">
        <v>610</v>
      </c>
      <c r="F7112" t="s">
        <v>474</v>
      </c>
      <c r="R7112">
        <v>0</v>
      </c>
      <c r="S7112">
        <v>0</v>
      </c>
      <c r="T7112">
        <v>500000000</v>
      </c>
      <c r="X7112">
        <v>0</v>
      </c>
      <c r="Y7112">
        <v>500000000</v>
      </c>
      <c r="AA7112" t="s">
        <v>2027</v>
      </c>
    </row>
    <row r="7113" spans="1:27" ht="15" customHeight="1">
      <c r="A7113" s="962" t="s">
        <v>261</v>
      </c>
      <c r="B7113" t="s">
        <v>293</v>
      </c>
      <c r="C7113" t="s">
        <v>13</v>
      </c>
      <c r="D7113" t="s">
        <v>11</v>
      </c>
      <c r="E7113" t="s">
        <v>610</v>
      </c>
      <c r="F7113" t="s">
        <v>474</v>
      </c>
      <c r="R7113">
        <v>0</v>
      </c>
      <c r="S7113">
        <v>0</v>
      </c>
      <c r="T7113">
        <v>500000000</v>
      </c>
      <c r="X7113">
        <v>0</v>
      </c>
      <c r="Y7113">
        <v>500000000</v>
      </c>
      <c r="AA7113" t="s">
        <v>2027</v>
      </c>
    </row>
    <row r="7114" spans="1:27" ht="15" customHeight="1">
      <c r="A7114" s="962" t="s">
        <v>261</v>
      </c>
      <c r="B7114" t="s">
        <v>324</v>
      </c>
      <c r="C7114" t="s">
        <v>13</v>
      </c>
      <c r="D7114" t="s">
        <v>11</v>
      </c>
      <c r="E7114" t="s">
        <v>610</v>
      </c>
      <c r="F7114" t="s">
        <v>474</v>
      </c>
      <c r="R7114">
        <v>0</v>
      </c>
      <c r="S7114">
        <v>0</v>
      </c>
      <c r="T7114">
        <v>500000000</v>
      </c>
      <c r="X7114">
        <v>0</v>
      </c>
      <c r="Y7114">
        <v>500000000</v>
      </c>
      <c r="AA7114" t="s">
        <v>2027</v>
      </c>
    </row>
    <row r="7115" spans="1:27" ht="15" customHeight="1">
      <c r="A7115" s="962" t="s">
        <v>262</v>
      </c>
      <c r="B7115" t="s">
        <v>297</v>
      </c>
      <c r="C7115" t="s">
        <v>13</v>
      </c>
      <c r="D7115" t="s">
        <v>11</v>
      </c>
      <c r="E7115" t="s">
        <v>610</v>
      </c>
      <c r="F7115" t="s">
        <v>474</v>
      </c>
      <c r="J7115" t="s">
        <v>2000</v>
      </c>
      <c r="L7115" t="s">
        <v>2001</v>
      </c>
      <c r="O7115" t="s">
        <v>882</v>
      </c>
      <c r="P7115" t="s">
        <v>868</v>
      </c>
      <c r="Q7115" t="s">
        <v>869</v>
      </c>
      <c r="R7115">
        <v>0</v>
      </c>
      <c r="S7115">
        <v>0</v>
      </c>
      <c r="T7115">
        <v>500000000</v>
      </c>
      <c r="X7115">
        <v>0</v>
      </c>
      <c r="Y7115">
        <v>500000000</v>
      </c>
      <c r="AA7115" t="s">
        <v>2027</v>
      </c>
    </row>
    <row r="7116" spans="1:27" ht="15" customHeight="1">
      <c r="A7116" s="962" t="s">
        <v>262</v>
      </c>
      <c r="B7116" t="s">
        <v>288</v>
      </c>
      <c r="C7116" t="s">
        <v>13</v>
      </c>
      <c r="D7116" t="s">
        <v>11</v>
      </c>
      <c r="E7116" t="s">
        <v>610</v>
      </c>
      <c r="F7116" t="s">
        <v>474</v>
      </c>
      <c r="R7116">
        <v>0</v>
      </c>
      <c r="S7116">
        <v>0</v>
      </c>
      <c r="T7116">
        <v>500000000</v>
      </c>
      <c r="X7116">
        <v>0</v>
      </c>
      <c r="Y7116">
        <v>500000000</v>
      </c>
      <c r="AA7116" t="s">
        <v>2027</v>
      </c>
    </row>
    <row r="7117" spans="1:27" ht="15" customHeight="1">
      <c r="A7117" s="962" t="s">
        <v>262</v>
      </c>
      <c r="B7117" t="s">
        <v>287</v>
      </c>
      <c r="C7117" t="s">
        <v>13</v>
      </c>
      <c r="D7117" t="s">
        <v>11</v>
      </c>
      <c r="E7117" t="s">
        <v>610</v>
      </c>
      <c r="F7117" t="s">
        <v>474</v>
      </c>
      <c r="R7117">
        <v>0</v>
      </c>
      <c r="S7117">
        <v>0</v>
      </c>
      <c r="T7117">
        <v>500000000</v>
      </c>
      <c r="X7117">
        <v>0</v>
      </c>
      <c r="Y7117">
        <v>500000000</v>
      </c>
      <c r="AA7117" t="s">
        <v>2027</v>
      </c>
    </row>
    <row r="7118" spans="1:27" ht="15" customHeight="1">
      <c r="A7118" s="962" t="s">
        <v>262</v>
      </c>
      <c r="B7118" t="s">
        <v>299</v>
      </c>
      <c r="C7118" t="s">
        <v>13</v>
      </c>
      <c r="D7118" t="s">
        <v>11</v>
      </c>
      <c r="E7118" t="s">
        <v>610</v>
      </c>
      <c r="F7118" t="s">
        <v>474</v>
      </c>
      <c r="R7118">
        <v>0</v>
      </c>
      <c r="S7118">
        <v>0</v>
      </c>
      <c r="T7118">
        <v>500000000</v>
      </c>
      <c r="X7118">
        <v>0</v>
      </c>
      <c r="Y7118">
        <v>500000000</v>
      </c>
      <c r="AA7118" t="s">
        <v>2027</v>
      </c>
    </row>
    <row r="7119" spans="1:27" ht="15" customHeight="1">
      <c r="A7119" s="962" t="s">
        <v>262</v>
      </c>
      <c r="B7119" t="s">
        <v>301</v>
      </c>
      <c r="C7119" t="s">
        <v>13</v>
      </c>
      <c r="D7119" t="s">
        <v>11</v>
      </c>
      <c r="E7119" t="s">
        <v>610</v>
      </c>
      <c r="F7119" t="s">
        <v>474</v>
      </c>
      <c r="R7119">
        <v>0</v>
      </c>
      <c r="S7119">
        <v>0</v>
      </c>
      <c r="T7119">
        <v>500000000</v>
      </c>
      <c r="X7119">
        <v>0</v>
      </c>
      <c r="Y7119">
        <v>500000000</v>
      </c>
      <c r="AA7119" t="s">
        <v>2027</v>
      </c>
    </row>
    <row r="7120" spans="1:27" ht="15" customHeight="1">
      <c r="A7120" s="962" t="s">
        <v>262</v>
      </c>
      <c r="B7120" t="s">
        <v>302</v>
      </c>
      <c r="C7120" t="s">
        <v>13</v>
      </c>
      <c r="D7120" t="s">
        <v>11</v>
      </c>
      <c r="E7120" t="s">
        <v>610</v>
      </c>
      <c r="F7120" t="s">
        <v>474</v>
      </c>
      <c r="R7120">
        <v>0</v>
      </c>
      <c r="S7120">
        <v>0</v>
      </c>
      <c r="T7120">
        <v>500000000</v>
      </c>
      <c r="X7120">
        <v>0</v>
      </c>
      <c r="Y7120">
        <v>500000000</v>
      </c>
      <c r="AA7120" t="s">
        <v>2027</v>
      </c>
    </row>
    <row r="7121" spans="1:27" ht="15" customHeight="1">
      <c r="A7121" s="962" t="s">
        <v>262</v>
      </c>
      <c r="B7121" t="s">
        <v>303</v>
      </c>
      <c r="C7121" t="s">
        <v>13</v>
      </c>
      <c r="D7121" t="s">
        <v>11</v>
      </c>
      <c r="E7121" t="s">
        <v>610</v>
      </c>
      <c r="F7121" t="s">
        <v>474</v>
      </c>
      <c r="R7121">
        <v>0</v>
      </c>
      <c r="S7121">
        <v>0</v>
      </c>
      <c r="T7121">
        <v>500000000</v>
      </c>
      <c r="X7121">
        <v>0</v>
      </c>
      <c r="Y7121">
        <v>500000000</v>
      </c>
      <c r="AA7121" t="s">
        <v>2027</v>
      </c>
    </row>
    <row r="7122" spans="1:27" ht="15" customHeight="1">
      <c r="A7122" s="962" t="s">
        <v>262</v>
      </c>
      <c r="B7122" t="s">
        <v>298</v>
      </c>
      <c r="C7122" t="s">
        <v>13</v>
      </c>
      <c r="D7122" t="s">
        <v>11</v>
      </c>
      <c r="E7122" t="s">
        <v>610</v>
      </c>
      <c r="F7122" t="s">
        <v>474</v>
      </c>
      <c r="R7122">
        <v>0</v>
      </c>
      <c r="S7122">
        <v>0</v>
      </c>
      <c r="T7122">
        <v>500000000</v>
      </c>
      <c r="X7122">
        <v>0</v>
      </c>
      <c r="Y7122">
        <v>500000000</v>
      </c>
      <c r="AA7122" t="s">
        <v>2027</v>
      </c>
    </row>
    <row r="7123" spans="1:27" ht="15" customHeight="1">
      <c r="A7123" s="962" t="s">
        <v>262</v>
      </c>
      <c r="B7123" t="s">
        <v>300</v>
      </c>
      <c r="C7123" t="s">
        <v>13</v>
      </c>
      <c r="D7123" t="s">
        <v>11</v>
      </c>
      <c r="E7123" t="s">
        <v>610</v>
      </c>
      <c r="F7123" t="s">
        <v>474</v>
      </c>
      <c r="R7123">
        <v>0</v>
      </c>
      <c r="S7123">
        <v>0</v>
      </c>
      <c r="T7123">
        <v>500000000</v>
      </c>
      <c r="X7123">
        <v>0</v>
      </c>
      <c r="Y7123">
        <v>500000000</v>
      </c>
      <c r="AA7123" t="s">
        <v>2027</v>
      </c>
    </row>
    <row r="7124" spans="1:27" ht="15" customHeight="1">
      <c r="A7124" s="962" t="s">
        <v>262</v>
      </c>
      <c r="B7124" t="s">
        <v>321</v>
      </c>
      <c r="C7124" t="s">
        <v>13</v>
      </c>
      <c r="D7124" t="s">
        <v>11</v>
      </c>
      <c r="E7124" t="s">
        <v>610</v>
      </c>
      <c r="F7124" t="s">
        <v>474</v>
      </c>
      <c r="R7124">
        <v>0</v>
      </c>
      <c r="S7124">
        <v>0</v>
      </c>
      <c r="T7124">
        <v>500000000</v>
      </c>
      <c r="X7124">
        <v>0</v>
      </c>
      <c r="Y7124">
        <v>500000000</v>
      </c>
      <c r="AA7124" t="s">
        <v>2027</v>
      </c>
    </row>
    <row r="7125" spans="1:27" ht="15" customHeight="1">
      <c r="A7125" s="962" t="s">
        <v>263</v>
      </c>
      <c r="B7125" t="s">
        <v>290</v>
      </c>
      <c r="C7125" t="s">
        <v>13</v>
      </c>
      <c r="D7125" t="s">
        <v>11</v>
      </c>
      <c r="E7125" t="s">
        <v>610</v>
      </c>
      <c r="F7125" t="s">
        <v>474</v>
      </c>
      <c r="R7125">
        <v>0</v>
      </c>
      <c r="S7125">
        <v>0</v>
      </c>
      <c r="T7125">
        <v>500000000</v>
      </c>
      <c r="X7125">
        <v>0</v>
      </c>
      <c r="Y7125">
        <v>500000000</v>
      </c>
      <c r="AA7125" t="s">
        <v>2027</v>
      </c>
    </row>
    <row r="7126" spans="1:27" ht="15" customHeight="1">
      <c r="A7126" s="962" t="s">
        <v>263</v>
      </c>
      <c r="B7126" t="s">
        <v>292</v>
      </c>
      <c r="C7126" t="s">
        <v>13</v>
      </c>
      <c r="D7126" t="s">
        <v>11</v>
      </c>
      <c r="E7126" t="s">
        <v>610</v>
      </c>
      <c r="F7126" t="s">
        <v>474</v>
      </c>
      <c r="R7126">
        <v>0</v>
      </c>
      <c r="S7126">
        <v>0</v>
      </c>
      <c r="T7126">
        <v>500000000</v>
      </c>
      <c r="X7126">
        <v>0</v>
      </c>
      <c r="Y7126">
        <v>500000000</v>
      </c>
      <c r="AA7126" t="s">
        <v>2027</v>
      </c>
    </row>
    <row r="7127" spans="1:27" ht="15" customHeight="1">
      <c r="A7127" s="962" t="s">
        <v>263</v>
      </c>
      <c r="B7127" t="s">
        <v>295</v>
      </c>
      <c r="C7127" t="s">
        <v>13</v>
      </c>
      <c r="D7127" t="s">
        <v>11</v>
      </c>
      <c r="E7127" t="s">
        <v>610</v>
      </c>
      <c r="F7127" t="s">
        <v>474</v>
      </c>
      <c r="R7127">
        <v>0</v>
      </c>
      <c r="S7127">
        <v>0</v>
      </c>
      <c r="T7127">
        <v>500000000</v>
      </c>
      <c r="X7127">
        <v>0</v>
      </c>
      <c r="Y7127">
        <v>500000000</v>
      </c>
      <c r="AA7127" t="s">
        <v>2027</v>
      </c>
    </row>
    <row r="7128" spans="1:27" ht="15" customHeight="1">
      <c r="A7128" s="962" t="s">
        <v>263</v>
      </c>
      <c r="B7128" t="s">
        <v>296</v>
      </c>
      <c r="C7128" t="s">
        <v>13</v>
      </c>
      <c r="D7128" t="s">
        <v>11</v>
      </c>
      <c r="E7128" t="s">
        <v>610</v>
      </c>
      <c r="F7128" t="s">
        <v>474</v>
      </c>
      <c r="R7128">
        <v>0</v>
      </c>
      <c r="S7128">
        <v>0</v>
      </c>
      <c r="T7128">
        <v>500000000</v>
      </c>
      <c r="X7128">
        <v>0</v>
      </c>
      <c r="Y7128">
        <v>500000000</v>
      </c>
      <c r="AA7128" t="s">
        <v>2027</v>
      </c>
    </row>
    <row r="7129" spans="1:27" ht="15" customHeight="1">
      <c r="A7129" s="962" t="s">
        <v>263</v>
      </c>
      <c r="B7129" t="s">
        <v>289</v>
      </c>
      <c r="C7129" t="s">
        <v>13</v>
      </c>
      <c r="D7129" t="s">
        <v>11</v>
      </c>
      <c r="E7129" t="s">
        <v>610</v>
      </c>
      <c r="F7129" t="s">
        <v>474</v>
      </c>
      <c r="R7129">
        <v>0</v>
      </c>
      <c r="S7129">
        <v>0</v>
      </c>
      <c r="T7129">
        <v>500000000</v>
      </c>
      <c r="X7129">
        <v>0</v>
      </c>
      <c r="Y7129">
        <v>500000000</v>
      </c>
      <c r="AA7129" t="s">
        <v>2027</v>
      </c>
    </row>
    <row r="7130" spans="1:27" ht="15" customHeight="1">
      <c r="A7130" s="962" t="s">
        <v>263</v>
      </c>
      <c r="B7130" t="s">
        <v>291</v>
      </c>
      <c r="C7130" t="s">
        <v>13</v>
      </c>
      <c r="D7130" t="s">
        <v>11</v>
      </c>
      <c r="E7130" t="s">
        <v>610</v>
      </c>
      <c r="F7130" t="s">
        <v>474</v>
      </c>
      <c r="R7130">
        <v>0</v>
      </c>
      <c r="S7130">
        <v>0</v>
      </c>
      <c r="T7130">
        <v>500000000</v>
      </c>
      <c r="X7130">
        <v>0</v>
      </c>
      <c r="Y7130">
        <v>500000000</v>
      </c>
      <c r="AA7130" t="s">
        <v>2027</v>
      </c>
    </row>
    <row r="7131" spans="1:27" ht="15" customHeight="1">
      <c r="A7131" s="962" t="s">
        <v>263</v>
      </c>
      <c r="B7131" t="s">
        <v>288</v>
      </c>
      <c r="C7131" t="s">
        <v>13</v>
      </c>
      <c r="D7131" t="s">
        <v>11</v>
      </c>
      <c r="E7131" t="s">
        <v>610</v>
      </c>
      <c r="F7131" t="s">
        <v>474</v>
      </c>
      <c r="R7131">
        <v>0</v>
      </c>
      <c r="S7131">
        <v>0</v>
      </c>
      <c r="T7131">
        <v>500000000</v>
      </c>
      <c r="X7131">
        <v>0</v>
      </c>
      <c r="Y7131">
        <v>500000000</v>
      </c>
      <c r="AA7131" t="s">
        <v>2027</v>
      </c>
    </row>
    <row r="7132" spans="1:27" ht="15" customHeight="1">
      <c r="A7132" s="962" t="s">
        <v>263</v>
      </c>
      <c r="B7132" t="s">
        <v>287</v>
      </c>
      <c r="C7132" t="s">
        <v>13</v>
      </c>
      <c r="D7132" t="s">
        <v>11</v>
      </c>
      <c r="E7132" t="s">
        <v>610</v>
      </c>
      <c r="F7132" t="s">
        <v>474</v>
      </c>
      <c r="R7132">
        <v>0</v>
      </c>
      <c r="S7132">
        <v>0</v>
      </c>
      <c r="T7132">
        <v>500000000</v>
      </c>
      <c r="X7132">
        <v>0</v>
      </c>
      <c r="Y7132">
        <v>500000000</v>
      </c>
      <c r="AA7132" t="s">
        <v>2027</v>
      </c>
    </row>
    <row r="7133" spans="1:27" ht="15" customHeight="1">
      <c r="A7133" s="962" t="s">
        <v>263</v>
      </c>
      <c r="B7133" t="s">
        <v>321</v>
      </c>
      <c r="C7133" t="s">
        <v>13</v>
      </c>
      <c r="D7133" t="s">
        <v>11</v>
      </c>
      <c r="E7133" t="s">
        <v>610</v>
      </c>
      <c r="F7133" t="s">
        <v>474</v>
      </c>
      <c r="R7133">
        <v>0</v>
      </c>
      <c r="S7133">
        <v>0</v>
      </c>
      <c r="T7133">
        <v>500000000</v>
      </c>
      <c r="X7133">
        <v>0</v>
      </c>
      <c r="Y7133">
        <v>500000000</v>
      </c>
      <c r="AA7133" t="s">
        <v>2027</v>
      </c>
    </row>
    <row r="7134" spans="1:27" ht="15" customHeight="1">
      <c r="A7134" s="962" t="s">
        <v>263</v>
      </c>
      <c r="B7134" t="s">
        <v>294</v>
      </c>
      <c r="C7134" t="s">
        <v>13</v>
      </c>
      <c r="D7134" t="s">
        <v>11</v>
      </c>
      <c r="E7134" t="s">
        <v>610</v>
      </c>
      <c r="F7134" t="s">
        <v>474</v>
      </c>
      <c r="R7134">
        <v>0</v>
      </c>
      <c r="S7134">
        <v>0</v>
      </c>
      <c r="T7134">
        <v>500000000</v>
      </c>
      <c r="X7134">
        <v>0</v>
      </c>
      <c r="Y7134">
        <v>500000000</v>
      </c>
      <c r="AA7134" t="s">
        <v>2027</v>
      </c>
    </row>
    <row r="7135" spans="1:27" ht="15" customHeight="1">
      <c r="A7135" s="962" t="s">
        <v>263</v>
      </c>
      <c r="B7135" t="s">
        <v>293</v>
      </c>
      <c r="C7135" t="s">
        <v>13</v>
      </c>
      <c r="D7135" t="s">
        <v>11</v>
      </c>
      <c r="E7135" t="s">
        <v>610</v>
      </c>
      <c r="F7135" t="s">
        <v>474</v>
      </c>
      <c r="R7135">
        <v>0</v>
      </c>
      <c r="S7135">
        <v>0</v>
      </c>
      <c r="T7135">
        <v>500000000</v>
      </c>
      <c r="X7135">
        <v>0</v>
      </c>
      <c r="Y7135">
        <v>500000000</v>
      </c>
      <c r="AA7135" t="s">
        <v>2027</v>
      </c>
    </row>
    <row r="7136" spans="1:27" ht="15" customHeight="1">
      <c r="A7136" s="962" t="s">
        <v>263</v>
      </c>
      <c r="B7136" t="s">
        <v>324</v>
      </c>
      <c r="C7136" t="s">
        <v>13</v>
      </c>
      <c r="D7136" t="s">
        <v>11</v>
      </c>
      <c r="E7136" t="s">
        <v>610</v>
      </c>
      <c r="F7136" t="s">
        <v>474</v>
      </c>
      <c r="R7136">
        <v>0</v>
      </c>
      <c r="S7136">
        <v>0</v>
      </c>
      <c r="T7136">
        <v>500000000</v>
      </c>
      <c r="X7136">
        <v>0</v>
      </c>
      <c r="Y7136">
        <v>500000000</v>
      </c>
      <c r="AA7136" t="s">
        <v>2027</v>
      </c>
    </row>
    <row r="7137" spans="1:27" ht="15" customHeight="1">
      <c r="A7137" s="962" t="s">
        <v>264</v>
      </c>
      <c r="B7137" t="s">
        <v>294</v>
      </c>
      <c r="C7137" t="s">
        <v>13</v>
      </c>
      <c r="D7137" t="s">
        <v>11</v>
      </c>
      <c r="E7137" t="s">
        <v>610</v>
      </c>
      <c r="F7137" t="s">
        <v>474</v>
      </c>
      <c r="R7137">
        <v>2.48</v>
      </c>
      <c r="S7137">
        <v>0</v>
      </c>
      <c r="T7137">
        <v>32.299999999999997</v>
      </c>
      <c r="X7137">
        <v>0</v>
      </c>
      <c r="Y7137">
        <v>500000000</v>
      </c>
      <c r="AA7137" t="s">
        <v>2029</v>
      </c>
    </row>
    <row r="7138" spans="1:27" ht="15" customHeight="1">
      <c r="A7138" s="962" t="s">
        <v>264</v>
      </c>
      <c r="B7138" t="s">
        <v>292</v>
      </c>
      <c r="C7138" t="s">
        <v>13</v>
      </c>
      <c r="D7138" t="s">
        <v>11</v>
      </c>
      <c r="E7138" t="s">
        <v>610</v>
      </c>
      <c r="F7138" t="s">
        <v>474</v>
      </c>
      <c r="R7138">
        <v>4.97</v>
      </c>
      <c r="S7138">
        <v>0</v>
      </c>
      <c r="T7138">
        <v>32.299999999999997</v>
      </c>
      <c r="X7138">
        <v>0</v>
      </c>
      <c r="Y7138">
        <v>500000000</v>
      </c>
      <c r="AA7138" t="s">
        <v>2029</v>
      </c>
    </row>
    <row r="7139" spans="1:27" ht="15" customHeight="1">
      <c r="A7139" s="962" t="s">
        <v>264</v>
      </c>
      <c r="B7139" t="s">
        <v>291</v>
      </c>
      <c r="C7139" t="s">
        <v>13</v>
      </c>
      <c r="D7139" t="s">
        <v>11</v>
      </c>
      <c r="E7139" t="s">
        <v>610</v>
      </c>
      <c r="F7139" t="s">
        <v>474</v>
      </c>
      <c r="R7139">
        <v>7.45</v>
      </c>
      <c r="S7139">
        <v>0</v>
      </c>
      <c r="T7139">
        <v>32.299999999999997</v>
      </c>
      <c r="X7139">
        <v>0</v>
      </c>
      <c r="Y7139">
        <v>500000000</v>
      </c>
      <c r="AA7139" t="s">
        <v>2029</v>
      </c>
    </row>
    <row r="7140" spans="1:27" ht="15" customHeight="1">
      <c r="A7140" s="962" t="s">
        <v>264</v>
      </c>
      <c r="B7140" t="s">
        <v>293</v>
      </c>
      <c r="C7140" t="s">
        <v>13</v>
      </c>
      <c r="D7140" t="s">
        <v>11</v>
      </c>
      <c r="E7140" t="s">
        <v>610</v>
      </c>
      <c r="F7140" t="s">
        <v>474</v>
      </c>
      <c r="R7140">
        <v>2.48</v>
      </c>
      <c r="S7140">
        <v>0</v>
      </c>
      <c r="T7140">
        <v>32.299999999999997</v>
      </c>
      <c r="X7140">
        <v>0</v>
      </c>
      <c r="Y7140">
        <v>500000000</v>
      </c>
      <c r="AA7140" t="s">
        <v>2029</v>
      </c>
    </row>
    <row r="7141" spans="1:27" ht="15" customHeight="1">
      <c r="A7141" s="962" t="s">
        <v>264</v>
      </c>
      <c r="B7141" t="s">
        <v>289</v>
      </c>
      <c r="C7141" t="s">
        <v>13</v>
      </c>
      <c r="D7141" t="s">
        <v>11</v>
      </c>
      <c r="E7141" t="s">
        <v>610</v>
      </c>
      <c r="F7141" t="s">
        <v>474</v>
      </c>
      <c r="R7141">
        <v>32.299999999999997</v>
      </c>
      <c r="X7141">
        <v>0</v>
      </c>
      <c r="Y7141">
        <v>500000000</v>
      </c>
      <c r="AA7141" t="s">
        <v>2025</v>
      </c>
    </row>
    <row r="7142" spans="1:27" ht="15" customHeight="1">
      <c r="A7142" s="962" t="s">
        <v>264</v>
      </c>
      <c r="B7142" t="s">
        <v>288</v>
      </c>
      <c r="C7142" t="s">
        <v>13</v>
      </c>
      <c r="D7142" t="s">
        <v>11</v>
      </c>
      <c r="E7142" t="s">
        <v>610</v>
      </c>
      <c r="F7142" t="s">
        <v>474</v>
      </c>
      <c r="R7142">
        <v>32.299999999999997</v>
      </c>
      <c r="X7142">
        <v>0</v>
      </c>
      <c r="Y7142">
        <v>500000000</v>
      </c>
      <c r="AA7142" t="s">
        <v>2025</v>
      </c>
    </row>
    <row r="7143" spans="1:27" ht="15" customHeight="1">
      <c r="A7143" s="962" t="s">
        <v>264</v>
      </c>
      <c r="B7143" t="s">
        <v>287</v>
      </c>
      <c r="C7143" t="s">
        <v>13</v>
      </c>
      <c r="D7143" t="s">
        <v>11</v>
      </c>
      <c r="E7143" t="s">
        <v>610</v>
      </c>
      <c r="F7143" t="s">
        <v>474</v>
      </c>
      <c r="R7143">
        <v>32.299999999999997</v>
      </c>
      <c r="X7143">
        <v>0</v>
      </c>
      <c r="Y7143">
        <v>500000000</v>
      </c>
      <c r="AA7143" t="s">
        <v>2025</v>
      </c>
    </row>
    <row r="7144" spans="1:27" ht="15" customHeight="1">
      <c r="A7144" s="962" t="s">
        <v>264</v>
      </c>
      <c r="B7144" t="s">
        <v>295</v>
      </c>
      <c r="C7144" t="s">
        <v>13</v>
      </c>
      <c r="D7144" t="s">
        <v>11</v>
      </c>
      <c r="E7144" t="s">
        <v>610</v>
      </c>
      <c r="F7144" t="s">
        <v>474</v>
      </c>
      <c r="R7144">
        <v>12.4</v>
      </c>
      <c r="S7144">
        <v>0</v>
      </c>
      <c r="T7144">
        <v>32.299999999999997</v>
      </c>
      <c r="X7144">
        <v>0</v>
      </c>
      <c r="Y7144">
        <v>500000000</v>
      </c>
      <c r="AA7144" t="s">
        <v>2029</v>
      </c>
    </row>
    <row r="7145" spans="1:27" ht="15" customHeight="1">
      <c r="A7145" s="962" t="s">
        <v>264</v>
      </c>
      <c r="B7145" t="s">
        <v>296</v>
      </c>
      <c r="C7145" t="s">
        <v>13</v>
      </c>
      <c r="D7145" t="s">
        <v>11</v>
      </c>
      <c r="E7145" t="s">
        <v>610</v>
      </c>
      <c r="F7145" t="s">
        <v>474</v>
      </c>
      <c r="R7145">
        <v>12.4</v>
      </c>
      <c r="S7145">
        <v>0</v>
      </c>
      <c r="T7145">
        <v>32.299999999999997</v>
      </c>
      <c r="X7145">
        <v>0</v>
      </c>
      <c r="Y7145">
        <v>500000000</v>
      </c>
      <c r="AA7145" t="s">
        <v>2029</v>
      </c>
    </row>
    <row r="7146" spans="1:27" ht="15" customHeight="1">
      <c r="A7146" s="962" t="s">
        <v>265</v>
      </c>
      <c r="B7146" t="s">
        <v>294</v>
      </c>
      <c r="C7146" t="s">
        <v>13</v>
      </c>
      <c r="D7146" t="s">
        <v>11</v>
      </c>
      <c r="E7146" t="s">
        <v>610</v>
      </c>
      <c r="F7146" t="s">
        <v>474</v>
      </c>
      <c r="R7146">
        <v>1.24</v>
      </c>
      <c r="S7146">
        <v>0</v>
      </c>
      <c r="T7146">
        <v>32.299999999999997</v>
      </c>
      <c r="X7146">
        <v>0</v>
      </c>
      <c r="Y7146">
        <v>500000000</v>
      </c>
      <c r="AA7146" t="s">
        <v>2029</v>
      </c>
    </row>
    <row r="7147" spans="1:27" ht="15" customHeight="1">
      <c r="A7147" s="962" t="s">
        <v>265</v>
      </c>
      <c r="B7147" t="s">
        <v>292</v>
      </c>
      <c r="C7147" t="s">
        <v>13</v>
      </c>
      <c r="D7147" t="s">
        <v>11</v>
      </c>
      <c r="E7147" t="s">
        <v>610</v>
      </c>
      <c r="F7147" t="s">
        <v>474</v>
      </c>
      <c r="R7147">
        <v>2.48</v>
      </c>
      <c r="S7147">
        <v>0</v>
      </c>
      <c r="T7147">
        <v>32.299999999999997</v>
      </c>
      <c r="X7147">
        <v>0</v>
      </c>
      <c r="Y7147">
        <v>500000000</v>
      </c>
      <c r="AA7147" t="s">
        <v>2029</v>
      </c>
    </row>
    <row r="7148" spans="1:27" ht="15" customHeight="1">
      <c r="A7148" s="962" t="s">
        <v>265</v>
      </c>
      <c r="B7148" t="s">
        <v>291</v>
      </c>
      <c r="C7148" t="s">
        <v>13</v>
      </c>
      <c r="D7148" t="s">
        <v>11</v>
      </c>
      <c r="E7148" t="s">
        <v>610</v>
      </c>
      <c r="F7148" t="s">
        <v>474</v>
      </c>
      <c r="R7148">
        <v>3.72</v>
      </c>
      <c r="S7148">
        <v>0</v>
      </c>
      <c r="T7148">
        <v>32.299999999999997</v>
      </c>
      <c r="X7148">
        <v>0</v>
      </c>
      <c r="Y7148">
        <v>500000000</v>
      </c>
      <c r="AA7148" t="s">
        <v>2029</v>
      </c>
    </row>
    <row r="7149" spans="1:27" ht="15" customHeight="1">
      <c r="A7149" s="962" t="s">
        <v>265</v>
      </c>
      <c r="B7149" t="s">
        <v>293</v>
      </c>
      <c r="C7149" t="s">
        <v>13</v>
      </c>
      <c r="D7149" t="s">
        <v>11</v>
      </c>
      <c r="E7149" t="s">
        <v>610</v>
      </c>
      <c r="F7149" t="s">
        <v>474</v>
      </c>
      <c r="R7149">
        <v>1.24</v>
      </c>
      <c r="S7149">
        <v>0</v>
      </c>
      <c r="T7149">
        <v>32.299999999999997</v>
      </c>
      <c r="X7149">
        <v>0</v>
      </c>
      <c r="Y7149">
        <v>500000000</v>
      </c>
      <c r="AA7149" t="s">
        <v>2029</v>
      </c>
    </row>
    <row r="7150" spans="1:27" ht="15" customHeight="1">
      <c r="A7150" s="962" t="s">
        <v>265</v>
      </c>
      <c r="B7150" t="s">
        <v>289</v>
      </c>
      <c r="C7150" t="s">
        <v>13</v>
      </c>
      <c r="D7150" t="s">
        <v>11</v>
      </c>
      <c r="E7150" t="s">
        <v>610</v>
      </c>
      <c r="F7150" t="s">
        <v>474</v>
      </c>
      <c r="R7150">
        <v>16.100000000000001</v>
      </c>
      <c r="S7150">
        <v>0</v>
      </c>
      <c r="T7150">
        <v>32.299999999999997</v>
      </c>
      <c r="X7150">
        <v>0</v>
      </c>
      <c r="Y7150">
        <v>500000000</v>
      </c>
      <c r="AA7150" t="s">
        <v>2029</v>
      </c>
    </row>
    <row r="7151" spans="1:27" ht="15" customHeight="1">
      <c r="A7151" s="962" t="s">
        <v>265</v>
      </c>
      <c r="B7151" t="s">
        <v>288</v>
      </c>
      <c r="C7151" t="s">
        <v>13</v>
      </c>
      <c r="D7151" t="s">
        <v>11</v>
      </c>
      <c r="E7151" t="s">
        <v>610</v>
      </c>
      <c r="F7151" t="s">
        <v>474</v>
      </c>
      <c r="R7151">
        <v>16.100000000000001</v>
      </c>
      <c r="S7151">
        <v>0</v>
      </c>
      <c r="T7151">
        <v>32.299999999999997</v>
      </c>
      <c r="X7151">
        <v>0</v>
      </c>
      <c r="Y7151">
        <v>500000000</v>
      </c>
      <c r="AA7151" t="s">
        <v>2029</v>
      </c>
    </row>
    <row r="7152" spans="1:27" ht="15" customHeight="1">
      <c r="A7152" s="962" t="s">
        <v>265</v>
      </c>
      <c r="B7152" t="s">
        <v>287</v>
      </c>
      <c r="C7152" t="s">
        <v>13</v>
      </c>
      <c r="D7152" t="s">
        <v>11</v>
      </c>
      <c r="E7152" t="s">
        <v>610</v>
      </c>
      <c r="F7152" t="s">
        <v>474</v>
      </c>
      <c r="R7152">
        <v>16.100000000000001</v>
      </c>
      <c r="S7152">
        <v>0</v>
      </c>
      <c r="T7152">
        <v>32.299999999999997</v>
      </c>
      <c r="X7152">
        <v>0</v>
      </c>
      <c r="Y7152">
        <v>500000000</v>
      </c>
      <c r="AA7152" t="s">
        <v>2029</v>
      </c>
    </row>
    <row r="7153" spans="1:27" ht="15" customHeight="1">
      <c r="A7153" s="962" t="s">
        <v>265</v>
      </c>
      <c r="B7153" t="s">
        <v>295</v>
      </c>
      <c r="C7153" t="s">
        <v>13</v>
      </c>
      <c r="D7153" t="s">
        <v>11</v>
      </c>
      <c r="E7153" t="s">
        <v>610</v>
      </c>
      <c r="F7153" t="s">
        <v>474</v>
      </c>
      <c r="R7153">
        <v>6.21</v>
      </c>
      <c r="S7153">
        <v>0</v>
      </c>
      <c r="T7153">
        <v>32.299999999999997</v>
      </c>
      <c r="X7153">
        <v>0</v>
      </c>
      <c r="Y7153">
        <v>500000000</v>
      </c>
      <c r="AA7153" t="s">
        <v>2029</v>
      </c>
    </row>
    <row r="7154" spans="1:27" ht="15" customHeight="1">
      <c r="A7154" s="962" t="s">
        <v>265</v>
      </c>
      <c r="B7154" t="s">
        <v>296</v>
      </c>
      <c r="C7154" t="s">
        <v>13</v>
      </c>
      <c r="D7154" t="s">
        <v>11</v>
      </c>
      <c r="E7154" t="s">
        <v>610</v>
      </c>
      <c r="F7154" t="s">
        <v>474</v>
      </c>
      <c r="R7154">
        <v>6.21</v>
      </c>
      <c r="S7154">
        <v>0</v>
      </c>
      <c r="T7154">
        <v>32.299999999999997</v>
      </c>
      <c r="X7154">
        <v>0</v>
      </c>
      <c r="Y7154">
        <v>500000000</v>
      </c>
      <c r="AA7154" t="s">
        <v>2029</v>
      </c>
    </row>
    <row r="7155" spans="1:27" ht="15" customHeight="1">
      <c r="A7155" s="962" t="s">
        <v>266</v>
      </c>
      <c r="B7155" t="s">
        <v>294</v>
      </c>
      <c r="C7155" t="s">
        <v>13</v>
      </c>
      <c r="D7155" t="s">
        <v>11</v>
      </c>
      <c r="E7155" t="s">
        <v>610</v>
      </c>
      <c r="F7155" t="s">
        <v>474</v>
      </c>
      <c r="R7155">
        <v>1.24</v>
      </c>
      <c r="S7155">
        <v>0</v>
      </c>
      <c r="T7155">
        <v>32.299999999999997</v>
      </c>
      <c r="X7155">
        <v>0</v>
      </c>
      <c r="Y7155">
        <v>500000000</v>
      </c>
      <c r="AA7155" t="s">
        <v>2029</v>
      </c>
    </row>
    <row r="7156" spans="1:27" ht="15" customHeight="1">
      <c r="A7156" s="962" t="s">
        <v>266</v>
      </c>
      <c r="B7156" t="s">
        <v>292</v>
      </c>
      <c r="C7156" t="s">
        <v>13</v>
      </c>
      <c r="D7156" t="s">
        <v>11</v>
      </c>
      <c r="E7156" t="s">
        <v>610</v>
      </c>
      <c r="F7156" t="s">
        <v>474</v>
      </c>
      <c r="R7156">
        <v>2.48</v>
      </c>
      <c r="S7156">
        <v>0</v>
      </c>
      <c r="T7156">
        <v>32.299999999999997</v>
      </c>
      <c r="X7156">
        <v>0</v>
      </c>
      <c r="Y7156">
        <v>500000000</v>
      </c>
      <c r="AA7156" t="s">
        <v>2029</v>
      </c>
    </row>
    <row r="7157" spans="1:27" ht="15" customHeight="1">
      <c r="A7157" s="962" t="s">
        <v>266</v>
      </c>
      <c r="B7157" t="s">
        <v>291</v>
      </c>
      <c r="C7157" t="s">
        <v>13</v>
      </c>
      <c r="D7157" t="s">
        <v>11</v>
      </c>
      <c r="E7157" t="s">
        <v>610</v>
      </c>
      <c r="F7157" t="s">
        <v>474</v>
      </c>
      <c r="R7157">
        <v>3.72</v>
      </c>
      <c r="S7157">
        <v>0</v>
      </c>
      <c r="T7157">
        <v>32.299999999999997</v>
      </c>
      <c r="X7157">
        <v>0</v>
      </c>
      <c r="Y7157">
        <v>500000000</v>
      </c>
      <c r="AA7157" t="s">
        <v>2029</v>
      </c>
    </row>
    <row r="7158" spans="1:27" ht="15" customHeight="1">
      <c r="A7158" s="962" t="s">
        <v>266</v>
      </c>
      <c r="B7158" t="s">
        <v>293</v>
      </c>
      <c r="C7158" t="s">
        <v>13</v>
      </c>
      <c r="D7158" t="s">
        <v>11</v>
      </c>
      <c r="E7158" t="s">
        <v>610</v>
      </c>
      <c r="F7158" t="s">
        <v>474</v>
      </c>
      <c r="R7158">
        <v>1.24</v>
      </c>
      <c r="S7158">
        <v>0</v>
      </c>
      <c r="T7158">
        <v>32.299999999999997</v>
      </c>
      <c r="X7158">
        <v>0</v>
      </c>
      <c r="Y7158">
        <v>500000000</v>
      </c>
      <c r="AA7158" t="s">
        <v>2029</v>
      </c>
    </row>
    <row r="7159" spans="1:27" ht="15" customHeight="1">
      <c r="A7159" s="962" t="s">
        <v>266</v>
      </c>
      <c r="B7159" t="s">
        <v>289</v>
      </c>
      <c r="C7159" t="s">
        <v>13</v>
      </c>
      <c r="D7159" t="s">
        <v>11</v>
      </c>
      <c r="E7159" t="s">
        <v>610</v>
      </c>
      <c r="F7159" t="s">
        <v>474</v>
      </c>
      <c r="R7159">
        <v>16.100000000000001</v>
      </c>
      <c r="S7159">
        <v>0</v>
      </c>
      <c r="T7159">
        <v>32.299999999999997</v>
      </c>
      <c r="X7159">
        <v>0</v>
      </c>
      <c r="Y7159">
        <v>500000000</v>
      </c>
      <c r="AA7159" t="s">
        <v>2029</v>
      </c>
    </row>
    <row r="7160" spans="1:27" ht="15" customHeight="1">
      <c r="A7160" s="962" t="s">
        <v>266</v>
      </c>
      <c r="B7160" t="s">
        <v>288</v>
      </c>
      <c r="C7160" t="s">
        <v>13</v>
      </c>
      <c r="D7160" t="s">
        <v>11</v>
      </c>
      <c r="E7160" t="s">
        <v>610</v>
      </c>
      <c r="F7160" t="s">
        <v>474</v>
      </c>
      <c r="R7160">
        <v>16.100000000000001</v>
      </c>
      <c r="S7160">
        <v>0</v>
      </c>
      <c r="T7160">
        <v>32.299999999999997</v>
      </c>
      <c r="X7160">
        <v>0</v>
      </c>
      <c r="Y7160">
        <v>500000000</v>
      </c>
      <c r="AA7160" t="s">
        <v>2029</v>
      </c>
    </row>
    <row r="7161" spans="1:27" ht="15" customHeight="1">
      <c r="A7161" s="962" t="s">
        <v>266</v>
      </c>
      <c r="B7161" t="s">
        <v>287</v>
      </c>
      <c r="C7161" t="s">
        <v>13</v>
      </c>
      <c r="D7161" t="s">
        <v>11</v>
      </c>
      <c r="E7161" t="s">
        <v>610</v>
      </c>
      <c r="F7161" t="s">
        <v>474</v>
      </c>
      <c r="R7161">
        <v>16.100000000000001</v>
      </c>
      <c r="S7161">
        <v>0</v>
      </c>
      <c r="T7161">
        <v>32.299999999999997</v>
      </c>
      <c r="X7161">
        <v>0</v>
      </c>
      <c r="Y7161">
        <v>500000000</v>
      </c>
      <c r="AA7161" t="s">
        <v>2029</v>
      </c>
    </row>
    <row r="7162" spans="1:27" ht="15" customHeight="1">
      <c r="A7162" s="962" t="s">
        <v>266</v>
      </c>
      <c r="B7162" t="s">
        <v>295</v>
      </c>
      <c r="C7162" t="s">
        <v>13</v>
      </c>
      <c r="D7162" t="s">
        <v>11</v>
      </c>
      <c r="E7162" t="s">
        <v>610</v>
      </c>
      <c r="F7162" t="s">
        <v>474</v>
      </c>
      <c r="R7162">
        <v>6.21</v>
      </c>
      <c r="S7162">
        <v>0</v>
      </c>
      <c r="T7162">
        <v>32.299999999999997</v>
      </c>
      <c r="X7162">
        <v>0</v>
      </c>
      <c r="Y7162">
        <v>500000000</v>
      </c>
      <c r="AA7162" t="s">
        <v>2029</v>
      </c>
    </row>
    <row r="7163" spans="1:27" ht="15" customHeight="1">
      <c r="A7163" s="962" t="s">
        <v>266</v>
      </c>
      <c r="B7163" t="s">
        <v>296</v>
      </c>
      <c r="C7163" t="s">
        <v>13</v>
      </c>
      <c r="D7163" t="s">
        <v>11</v>
      </c>
      <c r="E7163" t="s">
        <v>610</v>
      </c>
      <c r="F7163" t="s">
        <v>474</v>
      </c>
      <c r="R7163">
        <v>6.21</v>
      </c>
      <c r="S7163">
        <v>0</v>
      </c>
      <c r="T7163">
        <v>32.299999999999997</v>
      </c>
      <c r="X7163">
        <v>0</v>
      </c>
      <c r="Y7163">
        <v>500000000</v>
      </c>
      <c r="AA7163" t="s">
        <v>2029</v>
      </c>
    </row>
    <row r="7164" spans="1:27" ht="15" customHeight="1">
      <c r="A7164" s="962" t="s">
        <v>267</v>
      </c>
      <c r="B7164" t="s">
        <v>296</v>
      </c>
      <c r="C7164" t="s">
        <v>13</v>
      </c>
      <c r="D7164" t="s">
        <v>11</v>
      </c>
      <c r="E7164" t="s">
        <v>610</v>
      </c>
      <c r="F7164" t="s">
        <v>474</v>
      </c>
      <c r="R7164">
        <v>0</v>
      </c>
      <c r="S7164">
        <v>0</v>
      </c>
      <c r="T7164">
        <v>0</v>
      </c>
      <c r="X7164">
        <v>0</v>
      </c>
      <c r="Y7164">
        <v>500000000</v>
      </c>
      <c r="AA7164" t="s">
        <v>2029</v>
      </c>
    </row>
    <row r="7165" spans="1:27" ht="15" customHeight="1">
      <c r="A7165" s="962" t="s">
        <v>267</v>
      </c>
      <c r="B7165" t="s">
        <v>289</v>
      </c>
      <c r="C7165" t="s">
        <v>13</v>
      </c>
      <c r="D7165" t="s">
        <v>11</v>
      </c>
      <c r="E7165" t="s">
        <v>610</v>
      </c>
      <c r="F7165" t="s">
        <v>474</v>
      </c>
      <c r="R7165">
        <v>0</v>
      </c>
      <c r="S7165">
        <v>0</v>
      </c>
      <c r="T7165">
        <v>0</v>
      </c>
      <c r="X7165">
        <v>0</v>
      </c>
      <c r="Y7165">
        <v>500000000</v>
      </c>
      <c r="AA7165" t="s">
        <v>2029</v>
      </c>
    </row>
    <row r="7166" spans="1:27" ht="15" customHeight="1">
      <c r="A7166" s="962" t="s">
        <v>267</v>
      </c>
      <c r="B7166" t="s">
        <v>288</v>
      </c>
      <c r="C7166" t="s">
        <v>13</v>
      </c>
      <c r="D7166" t="s">
        <v>11</v>
      </c>
      <c r="E7166" t="s">
        <v>610</v>
      </c>
      <c r="F7166" t="s">
        <v>474</v>
      </c>
      <c r="R7166">
        <v>0</v>
      </c>
      <c r="S7166">
        <v>0</v>
      </c>
      <c r="T7166">
        <v>0</v>
      </c>
      <c r="X7166">
        <v>0</v>
      </c>
      <c r="Y7166">
        <v>500000000</v>
      </c>
      <c r="AA7166" t="s">
        <v>2029</v>
      </c>
    </row>
    <row r="7167" spans="1:27" ht="15" customHeight="1">
      <c r="A7167" s="962" t="s">
        <v>267</v>
      </c>
      <c r="B7167" t="s">
        <v>287</v>
      </c>
      <c r="C7167" t="s">
        <v>13</v>
      </c>
      <c r="D7167" t="s">
        <v>11</v>
      </c>
      <c r="E7167" t="s">
        <v>610</v>
      </c>
      <c r="F7167" t="s">
        <v>474</v>
      </c>
      <c r="R7167">
        <v>0</v>
      </c>
      <c r="S7167">
        <v>0</v>
      </c>
      <c r="T7167">
        <v>0</v>
      </c>
      <c r="X7167">
        <v>0</v>
      </c>
      <c r="Y7167">
        <v>500000000</v>
      </c>
      <c r="AA7167" t="s">
        <v>2029</v>
      </c>
    </row>
    <row r="7168" spans="1:27" ht="15" customHeight="1">
      <c r="A7168" s="962" t="s">
        <v>268</v>
      </c>
      <c r="B7168" t="s">
        <v>296</v>
      </c>
      <c r="C7168" t="s">
        <v>13</v>
      </c>
      <c r="D7168" t="s">
        <v>11</v>
      </c>
      <c r="E7168" t="s">
        <v>610</v>
      </c>
      <c r="F7168" t="s">
        <v>474</v>
      </c>
      <c r="R7168">
        <v>0</v>
      </c>
      <c r="S7168">
        <v>0</v>
      </c>
      <c r="T7168">
        <v>0</v>
      </c>
      <c r="X7168">
        <v>0</v>
      </c>
      <c r="Y7168">
        <v>500000000</v>
      </c>
      <c r="AA7168" t="s">
        <v>2029</v>
      </c>
    </row>
    <row r="7169" spans="1:27" ht="15" customHeight="1">
      <c r="A7169" s="962" t="s">
        <v>268</v>
      </c>
      <c r="B7169" t="s">
        <v>289</v>
      </c>
      <c r="C7169" t="s">
        <v>13</v>
      </c>
      <c r="D7169" t="s">
        <v>11</v>
      </c>
      <c r="E7169" t="s">
        <v>610</v>
      </c>
      <c r="F7169" t="s">
        <v>474</v>
      </c>
      <c r="R7169">
        <v>0</v>
      </c>
      <c r="S7169">
        <v>0</v>
      </c>
      <c r="T7169">
        <v>0</v>
      </c>
      <c r="X7169">
        <v>0</v>
      </c>
      <c r="Y7169">
        <v>500000000</v>
      </c>
      <c r="AA7169" t="s">
        <v>2029</v>
      </c>
    </row>
    <row r="7170" spans="1:27" ht="15" customHeight="1">
      <c r="A7170" s="962" t="s">
        <v>268</v>
      </c>
      <c r="B7170" t="s">
        <v>288</v>
      </c>
      <c r="C7170" t="s">
        <v>13</v>
      </c>
      <c r="D7170" t="s">
        <v>11</v>
      </c>
      <c r="E7170" t="s">
        <v>610</v>
      </c>
      <c r="F7170" t="s">
        <v>474</v>
      </c>
      <c r="R7170">
        <v>0</v>
      </c>
      <c r="S7170">
        <v>0</v>
      </c>
      <c r="T7170">
        <v>0</v>
      </c>
      <c r="X7170">
        <v>0</v>
      </c>
      <c r="Y7170">
        <v>500000000</v>
      </c>
      <c r="AA7170" t="s">
        <v>2029</v>
      </c>
    </row>
    <row r="7171" spans="1:27" ht="15" customHeight="1">
      <c r="A7171" s="962" t="s">
        <v>268</v>
      </c>
      <c r="B7171" t="s">
        <v>287</v>
      </c>
      <c r="C7171" t="s">
        <v>13</v>
      </c>
      <c r="D7171" t="s">
        <v>11</v>
      </c>
      <c r="E7171" t="s">
        <v>610</v>
      </c>
      <c r="F7171" t="s">
        <v>474</v>
      </c>
      <c r="R7171">
        <v>0</v>
      </c>
      <c r="S7171">
        <v>0</v>
      </c>
      <c r="T7171">
        <v>0</v>
      </c>
      <c r="X7171">
        <v>0</v>
      </c>
      <c r="Y7171">
        <v>500000000</v>
      </c>
      <c r="AA7171" t="s">
        <v>2029</v>
      </c>
    </row>
    <row r="7172" spans="1:27" ht="15" customHeight="1">
      <c r="A7172" s="962" t="s">
        <v>269</v>
      </c>
      <c r="B7172" t="s">
        <v>296</v>
      </c>
      <c r="C7172" t="s">
        <v>13</v>
      </c>
      <c r="D7172" t="s">
        <v>11</v>
      </c>
      <c r="E7172" t="s">
        <v>610</v>
      </c>
      <c r="F7172" t="s">
        <v>474</v>
      </c>
      <c r="R7172">
        <v>0</v>
      </c>
      <c r="S7172">
        <v>0</v>
      </c>
      <c r="T7172">
        <v>0</v>
      </c>
      <c r="X7172">
        <v>0</v>
      </c>
      <c r="Y7172">
        <v>500000000</v>
      </c>
      <c r="AA7172" t="s">
        <v>2029</v>
      </c>
    </row>
    <row r="7173" spans="1:27" ht="15" customHeight="1">
      <c r="A7173" s="962" t="s">
        <v>269</v>
      </c>
      <c r="B7173" t="s">
        <v>289</v>
      </c>
      <c r="C7173" t="s">
        <v>13</v>
      </c>
      <c r="D7173" t="s">
        <v>11</v>
      </c>
      <c r="E7173" t="s">
        <v>610</v>
      </c>
      <c r="F7173" t="s">
        <v>474</v>
      </c>
      <c r="R7173">
        <v>0</v>
      </c>
      <c r="S7173">
        <v>0</v>
      </c>
      <c r="T7173">
        <v>0</v>
      </c>
      <c r="X7173">
        <v>0</v>
      </c>
      <c r="Y7173">
        <v>500000000</v>
      </c>
      <c r="AA7173" t="s">
        <v>2029</v>
      </c>
    </row>
    <row r="7174" spans="1:27" ht="15" customHeight="1">
      <c r="A7174" s="962" t="s">
        <v>269</v>
      </c>
      <c r="B7174" t="s">
        <v>288</v>
      </c>
      <c r="C7174" t="s">
        <v>13</v>
      </c>
      <c r="D7174" t="s">
        <v>11</v>
      </c>
      <c r="E7174" t="s">
        <v>610</v>
      </c>
      <c r="F7174" t="s">
        <v>474</v>
      </c>
      <c r="R7174">
        <v>0</v>
      </c>
      <c r="S7174">
        <v>0</v>
      </c>
      <c r="T7174">
        <v>0</v>
      </c>
      <c r="X7174">
        <v>0</v>
      </c>
      <c r="Y7174">
        <v>500000000</v>
      </c>
      <c r="AA7174" t="s">
        <v>2029</v>
      </c>
    </row>
    <row r="7175" spans="1:27" ht="15" customHeight="1">
      <c r="A7175" s="962" t="s">
        <v>269</v>
      </c>
      <c r="B7175" t="s">
        <v>287</v>
      </c>
      <c r="C7175" t="s">
        <v>13</v>
      </c>
      <c r="D7175" t="s">
        <v>11</v>
      </c>
      <c r="E7175" t="s">
        <v>610</v>
      </c>
      <c r="F7175" t="s">
        <v>474</v>
      </c>
      <c r="R7175">
        <v>0</v>
      </c>
      <c r="S7175">
        <v>0</v>
      </c>
      <c r="T7175">
        <v>0</v>
      </c>
      <c r="X7175">
        <v>0</v>
      </c>
      <c r="Y7175">
        <v>500000000</v>
      </c>
      <c r="AA7175" t="s">
        <v>2029</v>
      </c>
    </row>
    <row r="7176" spans="1:27" ht="15" customHeight="1">
      <c r="A7176" s="962" t="s">
        <v>270</v>
      </c>
      <c r="B7176" t="s">
        <v>296</v>
      </c>
      <c r="C7176" t="s">
        <v>13</v>
      </c>
      <c r="D7176" t="s">
        <v>11</v>
      </c>
      <c r="E7176" t="s">
        <v>610</v>
      </c>
      <c r="F7176" t="s">
        <v>474</v>
      </c>
      <c r="R7176">
        <v>0</v>
      </c>
      <c r="S7176">
        <v>0</v>
      </c>
      <c r="T7176">
        <v>0</v>
      </c>
      <c r="X7176">
        <v>0</v>
      </c>
      <c r="Y7176">
        <v>500000000</v>
      </c>
      <c r="AA7176" t="s">
        <v>2029</v>
      </c>
    </row>
    <row r="7177" spans="1:27" ht="15" customHeight="1">
      <c r="A7177" s="962" t="s">
        <v>270</v>
      </c>
      <c r="B7177" t="s">
        <v>289</v>
      </c>
      <c r="C7177" t="s">
        <v>13</v>
      </c>
      <c r="D7177" t="s">
        <v>11</v>
      </c>
      <c r="E7177" t="s">
        <v>610</v>
      </c>
      <c r="F7177" t="s">
        <v>474</v>
      </c>
      <c r="R7177">
        <v>0</v>
      </c>
      <c r="S7177">
        <v>0</v>
      </c>
      <c r="T7177">
        <v>0</v>
      </c>
      <c r="X7177">
        <v>0</v>
      </c>
      <c r="Y7177">
        <v>500000000</v>
      </c>
      <c r="AA7177" t="s">
        <v>2029</v>
      </c>
    </row>
    <row r="7178" spans="1:27" ht="15" customHeight="1">
      <c r="A7178" s="962" t="s">
        <v>270</v>
      </c>
      <c r="B7178" t="s">
        <v>288</v>
      </c>
      <c r="C7178" t="s">
        <v>13</v>
      </c>
      <c r="D7178" t="s">
        <v>11</v>
      </c>
      <c r="E7178" t="s">
        <v>610</v>
      </c>
      <c r="F7178" t="s">
        <v>474</v>
      </c>
      <c r="R7178">
        <v>0</v>
      </c>
      <c r="S7178">
        <v>0</v>
      </c>
      <c r="T7178">
        <v>0</v>
      </c>
      <c r="X7178">
        <v>0</v>
      </c>
      <c r="Y7178">
        <v>500000000</v>
      </c>
      <c r="AA7178" t="s">
        <v>2029</v>
      </c>
    </row>
    <row r="7179" spans="1:27" ht="15" customHeight="1">
      <c r="A7179" s="962" t="s">
        <v>270</v>
      </c>
      <c r="B7179" t="s">
        <v>287</v>
      </c>
      <c r="C7179" t="s">
        <v>13</v>
      </c>
      <c r="D7179" t="s">
        <v>11</v>
      </c>
      <c r="E7179" t="s">
        <v>610</v>
      </c>
      <c r="F7179" t="s">
        <v>474</v>
      </c>
      <c r="R7179">
        <v>0</v>
      </c>
      <c r="S7179">
        <v>0</v>
      </c>
      <c r="T7179">
        <v>0</v>
      </c>
      <c r="X7179">
        <v>0</v>
      </c>
      <c r="Y7179">
        <v>500000000</v>
      </c>
      <c r="AA7179" t="s">
        <v>2029</v>
      </c>
    </row>
    <row r="7180" spans="1:27" ht="15" customHeight="1">
      <c r="A7180" s="962" t="s">
        <v>271</v>
      </c>
      <c r="B7180" t="s">
        <v>297</v>
      </c>
      <c r="C7180" t="s">
        <v>13</v>
      </c>
      <c r="D7180" t="s">
        <v>11</v>
      </c>
      <c r="E7180" t="s">
        <v>610</v>
      </c>
      <c r="F7180" t="s">
        <v>474</v>
      </c>
      <c r="R7180">
        <v>0</v>
      </c>
      <c r="S7180">
        <v>0</v>
      </c>
      <c r="T7180">
        <v>0</v>
      </c>
      <c r="X7180">
        <v>0</v>
      </c>
      <c r="Y7180">
        <v>500000000</v>
      </c>
      <c r="AA7180" t="s">
        <v>2029</v>
      </c>
    </row>
    <row r="7181" spans="1:27" ht="15" customHeight="1">
      <c r="A7181" s="962" t="s">
        <v>271</v>
      </c>
      <c r="B7181" t="s">
        <v>288</v>
      </c>
      <c r="C7181" t="s">
        <v>13</v>
      </c>
      <c r="D7181" t="s">
        <v>11</v>
      </c>
      <c r="E7181" t="s">
        <v>610</v>
      </c>
      <c r="F7181" t="s">
        <v>474</v>
      </c>
      <c r="R7181">
        <v>0</v>
      </c>
      <c r="S7181">
        <v>0</v>
      </c>
      <c r="T7181">
        <v>0</v>
      </c>
      <c r="X7181">
        <v>0</v>
      </c>
      <c r="Y7181">
        <v>500000000</v>
      </c>
      <c r="AA7181" t="s">
        <v>2029</v>
      </c>
    </row>
    <row r="7182" spans="1:27" ht="15" customHeight="1">
      <c r="A7182" s="962" t="s">
        <v>271</v>
      </c>
      <c r="B7182" t="s">
        <v>287</v>
      </c>
      <c r="C7182" t="s">
        <v>13</v>
      </c>
      <c r="D7182" t="s">
        <v>11</v>
      </c>
      <c r="E7182" t="s">
        <v>610</v>
      </c>
      <c r="F7182" t="s">
        <v>474</v>
      </c>
      <c r="R7182">
        <v>0</v>
      </c>
      <c r="S7182">
        <v>0</v>
      </c>
      <c r="T7182">
        <v>0</v>
      </c>
      <c r="X7182">
        <v>0</v>
      </c>
      <c r="Y7182">
        <v>500000000</v>
      </c>
      <c r="AA7182" t="s">
        <v>2029</v>
      </c>
    </row>
    <row r="7183" spans="1:27" ht="15" customHeight="1">
      <c r="A7183" s="962" t="s">
        <v>271</v>
      </c>
      <c r="B7183" t="s">
        <v>299</v>
      </c>
      <c r="C7183" t="s">
        <v>13</v>
      </c>
      <c r="D7183" t="s">
        <v>11</v>
      </c>
      <c r="E7183" t="s">
        <v>610</v>
      </c>
      <c r="F7183" t="s">
        <v>474</v>
      </c>
      <c r="R7183">
        <v>0</v>
      </c>
      <c r="S7183">
        <v>0</v>
      </c>
      <c r="T7183">
        <v>0</v>
      </c>
      <c r="X7183">
        <v>0</v>
      </c>
      <c r="Y7183">
        <v>500000000</v>
      </c>
      <c r="AA7183" t="s">
        <v>2029</v>
      </c>
    </row>
    <row r="7184" spans="1:27" ht="15" customHeight="1">
      <c r="A7184" s="962" t="s">
        <v>271</v>
      </c>
      <c r="B7184" t="s">
        <v>301</v>
      </c>
      <c r="C7184" t="s">
        <v>13</v>
      </c>
      <c r="D7184" t="s">
        <v>11</v>
      </c>
      <c r="E7184" t="s">
        <v>610</v>
      </c>
      <c r="F7184" t="s">
        <v>474</v>
      </c>
      <c r="R7184">
        <v>0</v>
      </c>
      <c r="S7184">
        <v>0</v>
      </c>
      <c r="T7184">
        <v>0</v>
      </c>
      <c r="X7184">
        <v>0</v>
      </c>
      <c r="Y7184">
        <v>500000000</v>
      </c>
      <c r="AA7184" t="s">
        <v>2029</v>
      </c>
    </row>
    <row r="7185" spans="1:27" ht="15" customHeight="1">
      <c r="A7185" s="962" t="s">
        <v>271</v>
      </c>
      <c r="B7185" t="s">
        <v>302</v>
      </c>
      <c r="C7185" t="s">
        <v>13</v>
      </c>
      <c r="D7185" t="s">
        <v>11</v>
      </c>
      <c r="E7185" t="s">
        <v>610</v>
      </c>
      <c r="F7185" t="s">
        <v>474</v>
      </c>
      <c r="R7185">
        <v>0</v>
      </c>
      <c r="S7185">
        <v>0</v>
      </c>
      <c r="T7185">
        <v>0</v>
      </c>
      <c r="X7185">
        <v>0</v>
      </c>
      <c r="Y7185">
        <v>500000000</v>
      </c>
      <c r="AA7185" t="s">
        <v>2029</v>
      </c>
    </row>
    <row r="7186" spans="1:27" ht="15" customHeight="1">
      <c r="A7186" s="962" t="s">
        <v>271</v>
      </c>
      <c r="B7186" t="s">
        <v>303</v>
      </c>
      <c r="C7186" t="s">
        <v>13</v>
      </c>
      <c r="D7186" t="s">
        <v>11</v>
      </c>
      <c r="E7186" t="s">
        <v>610</v>
      </c>
      <c r="F7186" t="s">
        <v>474</v>
      </c>
      <c r="R7186">
        <v>0</v>
      </c>
      <c r="S7186">
        <v>0</v>
      </c>
      <c r="T7186">
        <v>0</v>
      </c>
      <c r="X7186">
        <v>0</v>
      </c>
      <c r="Y7186">
        <v>500000000</v>
      </c>
      <c r="AA7186" t="s">
        <v>2029</v>
      </c>
    </row>
    <row r="7187" spans="1:27" ht="15" customHeight="1">
      <c r="A7187" s="962" t="s">
        <v>271</v>
      </c>
      <c r="B7187" t="s">
        <v>298</v>
      </c>
      <c r="C7187" t="s">
        <v>13</v>
      </c>
      <c r="D7187" t="s">
        <v>11</v>
      </c>
      <c r="E7187" t="s">
        <v>610</v>
      </c>
      <c r="F7187" t="s">
        <v>474</v>
      </c>
      <c r="R7187">
        <v>0</v>
      </c>
      <c r="S7187">
        <v>0</v>
      </c>
      <c r="T7187">
        <v>0</v>
      </c>
      <c r="X7187">
        <v>0</v>
      </c>
      <c r="Y7187">
        <v>500000000</v>
      </c>
      <c r="AA7187" t="s">
        <v>2029</v>
      </c>
    </row>
    <row r="7188" spans="1:27" ht="15" customHeight="1">
      <c r="A7188" s="962" t="s">
        <v>271</v>
      </c>
      <c r="B7188" t="s">
        <v>300</v>
      </c>
      <c r="C7188" t="s">
        <v>13</v>
      </c>
      <c r="D7188" t="s">
        <v>11</v>
      </c>
      <c r="E7188" t="s">
        <v>610</v>
      </c>
      <c r="F7188" t="s">
        <v>474</v>
      </c>
      <c r="R7188">
        <v>0</v>
      </c>
      <c r="S7188">
        <v>0</v>
      </c>
      <c r="T7188">
        <v>0</v>
      </c>
      <c r="X7188">
        <v>0</v>
      </c>
      <c r="Y7188">
        <v>500000000</v>
      </c>
      <c r="AA7188" t="s">
        <v>2029</v>
      </c>
    </row>
    <row r="7189" spans="1:27" ht="15" customHeight="1">
      <c r="A7189" s="962" t="s">
        <v>272</v>
      </c>
      <c r="B7189" t="s">
        <v>296</v>
      </c>
      <c r="C7189" t="s">
        <v>13</v>
      </c>
      <c r="D7189" t="s">
        <v>11</v>
      </c>
      <c r="E7189" t="s">
        <v>610</v>
      </c>
      <c r="F7189" t="s">
        <v>474</v>
      </c>
      <c r="R7189">
        <v>0</v>
      </c>
      <c r="S7189">
        <v>0</v>
      </c>
      <c r="T7189">
        <v>0</v>
      </c>
      <c r="X7189">
        <v>0</v>
      </c>
      <c r="Y7189">
        <v>500000000</v>
      </c>
      <c r="AA7189" t="s">
        <v>2029</v>
      </c>
    </row>
    <row r="7190" spans="1:27" ht="15" customHeight="1">
      <c r="A7190" s="962" t="s">
        <v>272</v>
      </c>
      <c r="B7190" t="s">
        <v>289</v>
      </c>
      <c r="C7190" t="s">
        <v>13</v>
      </c>
      <c r="D7190" t="s">
        <v>11</v>
      </c>
      <c r="E7190" t="s">
        <v>610</v>
      </c>
      <c r="F7190" t="s">
        <v>474</v>
      </c>
      <c r="R7190">
        <v>0</v>
      </c>
      <c r="S7190">
        <v>0</v>
      </c>
      <c r="T7190">
        <v>0</v>
      </c>
      <c r="X7190">
        <v>0</v>
      </c>
      <c r="Y7190">
        <v>500000000</v>
      </c>
      <c r="AA7190" t="s">
        <v>2029</v>
      </c>
    </row>
    <row r="7191" spans="1:27" ht="15" customHeight="1">
      <c r="A7191" s="962" t="s">
        <v>272</v>
      </c>
      <c r="B7191" t="s">
        <v>288</v>
      </c>
      <c r="C7191" t="s">
        <v>13</v>
      </c>
      <c r="D7191" t="s">
        <v>11</v>
      </c>
      <c r="E7191" t="s">
        <v>610</v>
      </c>
      <c r="F7191" t="s">
        <v>474</v>
      </c>
      <c r="R7191">
        <v>0</v>
      </c>
      <c r="S7191">
        <v>0</v>
      </c>
      <c r="T7191">
        <v>0</v>
      </c>
      <c r="X7191">
        <v>0</v>
      </c>
      <c r="Y7191">
        <v>500000000</v>
      </c>
      <c r="AA7191" t="s">
        <v>2029</v>
      </c>
    </row>
    <row r="7192" spans="1:27" ht="15" customHeight="1">
      <c r="A7192" s="962" t="s">
        <v>272</v>
      </c>
      <c r="B7192" t="s">
        <v>287</v>
      </c>
      <c r="C7192" t="s">
        <v>13</v>
      </c>
      <c r="D7192" t="s">
        <v>11</v>
      </c>
      <c r="E7192" t="s">
        <v>610</v>
      </c>
      <c r="F7192" t="s">
        <v>474</v>
      </c>
      <c r="R7192">
        <v>0</v>
      </c>
      <c r="S7192">
        <v>0</v>
      </c>
      <c r="T7192">
        <v>0</v>
      </c>
      <c r="X7192">
        <v>0</v>
      </c>
      <c r="Y7192">
        <v>500000000</v>
      </c>
      <c r="AA7192" t="s">
        <v>2029</v>
      </c>
    </row>
    <row r="7193" spans="1:27" ht="15" customHeight="1">
      <c r="A7193" s="962" t="s">
        <v>273</v>
      </c>
      <c r="B7193" t="s">
        <v>296</v>
      </c>
      <c r="C7193" t="s">
        <v>13</v>
      </c>
      <c r="D7193" t="s">
        <v>11</v>
      </c>
      <c r="E7193" t="s">
        <v>610</v>
      </c>
      <c r="F7193" t="s">
        <v>474</v>
      </c>
      <c r="R7193">
        <v>0</v>
      </c>
      <c r="S7193">
        <v>0</v>
      </c>
      <c r="T7193">
        <v>0</v>
      </c>
      <c r="X7193">
        <v>0</v>
      </c>
      <c r="Y7193">
        <v>500000000</v>
      </c>
      <c r="AA7193" t="s">
        <v>2029</v>
      </c>
    </row>
    <row r="7194" spans="1:27" ht="15" customHeight="1">
      <c r="A7194" s="962" t="s">
        <v>273</v>
      </c>
      <c r="B7194" t="s">
        <v>289</v>
      </c>
      <c r="C7194" t="s">
        <v>13</v>
      </c>
      <c r="D7194" t="s">
        <v>11</v>
      </c>
      <c r="E7194" t="s">
        <v>610</v>
      </c>
      <c r="F7194" t="s">
        <v>474</v>
      </c>
      <c r="R7194">
        <v>0</v>
      </c>
      <c r="S7194">
        <v>0</v>
      </c>
      <c r="T7194">
        <v>0</v>
      </c>
      <c r="X7194">
        <v>0</v>
      </c>
      <c r="Y7194">
        <v>500000000</v>
      </c>
      <c r="AA7194" t="s">
        <v>2029</v>
      </c>
    </row>
    <row r="7195" spans="1:27" ht="15" customHeight="1">
      <c r="A7195" s="962" t="s">
        <v>273</v>
      </c>
      <c r="B7195" t="s">
        <v>288</v>
      </c>
      <c r="C7195" t="s">
        <v>13</v>
      </c>
      <c r="D7195" t="s">
        <v>11</v>
      </c>
      <c r="E7195" t="s">
        <v>610</v>
      </c>
      <c r="F7195" t="s">
        <v>474</v>
      </c>
      <c r="R7195">
        <v>0</v>
      </c>
      <c r="S7195">
        <v>0</v>
      </c>
      <c r="T7195">
        <v>0</v>
      </c>
      <c r="X7195">
        <v>0</v>
      </c>
      <c r="Y7195">
        <v>500000000</v>
      </c>
      <c r="AA7195" t="s">
        <v>2029</v>
      </c>
    </row>
    <row r="7196" spans="1:27" ht="15" customHeight="1">
      <c r="A7196" s="962" t="s">
        <v>273</v>
      </c>
      <c r="B7196" t="s">
        <v>287</v>
      </c>
      <c r="C7196" t="s">
        <v>13</v>
      </c>
      <c r="D7196" t="s">
        <v>11</v>
      </c>
      <c r="E7196" t="s">
        <v>610</v>
      </c>
      <c r="F7196" t="s">
        <v>474</v>
      </c>
      <c r="R7196">
        <v>0</v>
      </c>
      <c r="S7196">
        <v>0</v>
      </c>
      <c r="T7196">
        <v>0</v>
      </c>
      <c r="X7196">
        <v>0</v>
      </c>
      <c r="Y7196">
        <v>500000000</v>
      </c>
      <c r="AA7196" t="s">
        <v>2029</v>
      </c>
    </row>
    <row r="7197" spans="1:27" ht="15" customHeight="1">
      <c r="A7197" s="962" t="s">
        <v>274</v>
      </c>
      <c r="B7197" t="s">
        <v>283</v>
      </c>
      <c r="C7197" t="s">
        <v>13</v>
      </c>
      <c r="D7197" t="s">
        <v>11</v>
      </c>
      <c r="E7197" t="s">
        <v>610</v>
      </c>
      <c r="F7197" t="s">
        <v>474</v>
      </c>
      <c r="R7197">
        <v>0</v>
      </c>
      <c r="U7197">
        <v>0</v>
      </c>
      <c r="V7197">
        <v>0</v>
      </c>
      <c r="X7197">
        <v>0</v>
      </c>
      <c r="Y7197">
        <v>500000000</v>
      </c>
      <c r="Z7197">
        <v>0</v>
      </c>
      <c r="AA7197" t="s">
        <v>2028</v>
      </c>
    </row>
    <row r="7198" spans="1:27" ht="15" customHeight="1">
      <c r="A7198" s="962" t="s">
        <v>277</v>
      </c>
      <c r="B7198" t="s">
        <v>246</v>
      </c>
      <c r="C7198" t="s">
        <v>13</v>
      </c>
      <c r="D7198" t="s">
        <v>11</v>
      </c>
      <c r="E7198" t="s">
        <v>610</v>
      </c>
      <c r="F7198" t="s">
        <v>474</v>
      </c>
      <c r="R7198">
        <v>0</v>
      </c>
      <c r="S7198">
        <v>0</v>
      </c>
      <c r="T7198">
        <v>500000000</v>
      </c>
      <c r="X7198">
        <v>0</v>
      </c>
      <c r="Y7198">
        <v>500000000</v>
      </c>
      <c r="AA7198" t="s">
        <v>2027</v>
      </c>
    </row>
    <row r="7199" spans="1:27" ht="15" customHeight="1">
      <c r="A7199" s="962" t="s">
        <v>277</v>
      </c>
      <c r="B7199" t="s">
        <v>244</v>
      </c>
      <c r="C7199" t="s">
        <v>13</v>
      </c>
      <c r="D7199" t="s">
        <v>11</v>
      </c>
      <c r="E7199" t="s">
        <v>610</v>
      </c>
      <c r="F7199" t="s">
        <v>474</v>
      </c>
      <c r="G7199" t="s">
        <v>463</v>
      </c>
      <c r="I7199" t="s">
        <v>428</v>
      </c>
      <c r="K7199" t="s">
        <v>333</v>
      </c>
      <c r="L7199" t="s">
        <v>277</v>
      </c>
      <c r="M7199" t="s">
        <v>66</v>
      </c>
      <c r="O7199" t="s">
        <v>365</v>
      </c>
      <c r="P7199" t="s">
        <v>336</v>
      </c>
      <c r="Q7199" t="s">
        <v>337</v>
      </c>
      <c r="R7199">
        <v>16.2</v>
      </c>
      <c r="U7199">
        <v>16.170000000000002</v>
      </c>
      <c r="V7199">
        <v>0.81</v>
      </c>
      <c r="W7199">
        <v>0.1</v>
      </c>
      <c r="X7199">
        <v>0</v>
      </c>
      <c r="Y7199">
        <v>500000000</v>
      </c>
      <c r="Z7199">
        <v>0</v>
      </c>
      <c r="AA7199" t="s">
        <v>2028</v>
      </c>
    </row>
    <row r="7200" spans="1:27" ht="15" customHeight="1">
      <c r="A7200" s="962" t="s">
        <v>278</v>
      </c>
      <c r="B7200" t="s">
        <v>252</v>
      </c>
      <c r="C7200" t="s">
        <v>13</v>
      </c>
      <c r="D7200" t="s">
        <v>11</v>
      </c>
      <c r="E7200" t="s">
        <v>610</v>
      </c>
      <c r="F7200" t="s">
        <v>474</v>
      </c>
      <c r="J7200" t="s">
        <v>340</v>
      </c>
      <c r="L7200" t="s">
        <v>252</v>
      </c>
      <c r="R7200">
        <v>0</v>
      </c>
      <c r="U7200">
        <v>0</v>
      </c>
      <c r="V7200">
        <v>0</v>
      </c>
      <c r="X7200">
        <v>0</v>
      </c>
      <c r="Y7200">
        <v>500000000</v>
      </c>
      <c r="Z7200">
        <v>0</v>
      </c>
      <c r="AA7200" t="s">
        <v>2028</v>
      </c>
    </row>
    <row r="7201" spans="1:27" ht="15" customHeight="1">
      <c r="A7201" s="962" t="s">
        <v>278</v>
      </c>
      <c r="B7201" t="s">
        <v>247</v>
      </c>
      <c r="C7201" t="s">
        <v>13</v>
      </c>
      <c r="D7201" t="s">
        <v>11</v>
      </c>
      <c r="E7201" t="s">
        <v>610</v>
      </c>
      <c r="F7201" t="s">
        <v>474</v>
      </c>
      <c r="O7201" t="s">
        <v>361</v>
      </c>
      <c r="P7201" t="s">
        <v>868</v>
      </c>
      <c r="Q7201" t="s">
        <v>869</v>
      </c>
      <c r="R7201">
        <v>8.09</v>
      </c>
      <c r="X7201">
        <v>0</v>
      </c>
      <c r="Y7201">
        <v>500000000</v>
      </c>
      <c r="AA7201" t="s">
        <v>2025</v>
      </c>
    </row>
    <row r="7202" spans="1:27" ht="15" customHeight="1">
      <c r="A7202" s="962" t="s">
        <v>278</v>
      </c>
      <c r="B7202" t="s">
        <v>251</v>
      </c>
      <c r="C7202" t="s">
        <v>13</v>
      </c>
      <c r="D7202" t="s">
        <v>11</v>
      </c>
      <c r="E7202" t="s">
        <v>610</v>
      </c>
      <c r="F7202" t="s">
        <v>474</v>
      </c>
      <c r="R7202">
        <v>0</v>
      </c>
      <c r="X7202">
        <v>0</v>
      </c>
      <c r="Y7202">
        <v>500000000</v>
      </c>
      <c r="AA7202" t="s">
        <v>2025</v>
      </c>
    </row>
    <row r="7203" spans="1:27" ht="15" customHeight="1">
      <c r="A7203" s="962" t="s">
        <v>279</v>
      </c>
      <c r="B7203" t="s">
        <v>254</v>
      </c>
      <c r="C7203" t="s">
        <v>13</v>
      </c>
      <c r="D7203" t="s">
        <v>11</v>
      </c>
      <c r="E7203" t="s">
        <v>610</v>
      </c>
      <c r="F7203" t="s">
        <v>474</v>
      </c>
      <c r="O7203" t="s">
        <v>361</v>
      </c>
      <c r="P7203" t="s">
        <v>868</v>
      </c>
      <c r="Q7203" t="s">
        <v>869</v>
      </c>
      <c r="R7203">
        <v>8</v>
      </c>
      <c r="X7203">
        <v>0</v>
      </c>
      <c r="Y7203">
        <v>500000000</v>
      </c>
      <c r="AA7203" t="s">
        <v>2025</v>
      </c>
    </row>
    <row r="7204" spans="1:27" ht="15" customHeight="1">
      <c r="A7204" s="962" t="s">
        <v>279</v>
      </c>
      <c r="B7204" t="s">
        <v>253</v>
      </c>
      <c r="C7204" t="s">
        <v>13</v>
      </c>
      <c r="D7204" t="s">
        <v>11</v>
      </c>
      <c r="E7204" t="s">
        <v>610</v>
      </c>
      <c r="F7204" t="s">
        <v>474</v>
      </c>
      <c r="H7204" t="s">
        <v>964</v>
      </c>
      <c r="I7204" t="s">
        <v>848</v>
      </c>
      <c r="J7204" t="s">
        <v>965</v>
      </c>
      <c r="K7204" t="s">
        <v>849</v>
      </c>
      <c r="L7204" t="s">
        <v>966</v>
      </c>
      <c r="M7204" t="s">
        <v>848</v>
      </c>
      <c r="O7204" t="s">
        <v>882</v>
      </c>
      <c r="P7204" t="s">
        <v>851</v>
      </c>
      <c r="Q7204" t="s">
        <v>337</v>
      </c>
      <c r="R7204">
        <v>1.62</v>
      </c>
      <c r="X7204">
        <v>0</v>
      </c>
      <c r="Y7204">
        <v>500000000</v>
      </c>
      <c r="AA7204" t="s">
        <v>2025</v>
      </c>
    </row>
    <row r="7205" spans="1:27" ht="15" customHeight="1">
      <c r="A7205" s="962" t="s">
        <v>279</v>
      </c>
      <c r="B7205" t="s">
        <v>251</v>
      </c>
      <c r="C7205" t="s">
        <v>13</v>
      </c>
      <c r="D7205" t="s">
        <v>11</v>
      </c>
      <c r="E7205" t="s">
        <v>610</v>
      </c>
      <c r="F7205" t="s">
        <v>474</v>
      </c>
      <c r="J7205" t="s">
        <v>965</v>
      </c>
      <c r="K7205" t="s">
        <v>849</v>
      </c>
      <c r="L7205" t="s">
        <v>966</v>
      </c>
      <c r="O7205" t="s">
        <v>882</v>
      </c>
      <c r="P7205" t="s">
        <v>851</v>
      </c>
      <c r="Q7205" t="s">
        <v>337</v>
      </c>
      <c r="R7205">
        <v>1.62</v>
      </c>
      <c r="X7205">
        <v>0</v>
      </c>
      <c r="Y7205">
        <v>500000000</v>
      </c>
      <c r="AA7205" t="s">
        <v>2025</v>
      </c>
    </row>
    <row r="7206" spans="1:27" ht="15" customHeight="1">
      <c r="A7206" s="962" t="s">
        <v>279</v>
      </c>
      <c r="B7206" t="s">
        <v>255</v>
      </c>
      <c r="C7206" t="s">
        <v>13</v>
      </c>
      <c r="D7206" t="s">
        <v>11</v>
      </c>
      <c r="E7206" t="s">
        <v>610</v>
      </c>
      <c r="F7206" t="s">
        <v>474</v>
      </c>
      <c r="H7206" t="s">
        <v>931</v>
      </c>
      <c r="I7206" t="s">
        <v>853</v>
      </c>
      <c r="J7206" t="s">
        <v>948</v>
      </c>
      <c r="K7206" t="s">
        <v>854</v>
      </c>
      <c r="L7206" t="s">
        <v>855</v>
      </c>
      <c r="M7206" t="s">
        <v>55</v>
      </c>
      <c r="O7206" t="s">
        <v>361</v>
      </c>
      <c r="P7206" t="s">
        <v>851</v>
      </c>
      <c r="Q7206" t="s">
        <v>337</v>
      </c>
      <c r="R7206">
        <v>0.08</v>
      </c>
      <c r="X7206">
        <v>0</v>
      </c>
      <c r="Y7206">
        <v>500000000</v>
      </c>
      <c r="AA7206" t="s">
        <v>2025</v>
      </c>
    </row>
    <row r="7207" spans="1:27" ht="15" customHeight="1">
      <c r="A7207" s="962" t="s">
        <v>280</v>
      </c>
      <c r="B7207" t="s">
        <v>257</v>
      </c>
      <c r="C7207" t="s">
        <v>13</v>
      </c>
      <c r="D7207" t="s">
        <v>11</v>
      </c>
      <c r="E7207" t="s">
        <v>610</v>
      </c>
      <c r="F7207" t="s">
        <v>474</v>
      </c>
      <c r="J7207" t="s">
        <v>436</v>
      </c>
      <c r="R7207">
        <v>0</v>
      </c>
      <c r="U7207">
        <v>0</v>
      </c>
      <c r="V7207">
        <v>0</v>
      </c>
      <c r="X7207">
        <v>0</v>
      </c>
      <c r="Y7207">
        <v>500000000</v>
      </c>
      <c r="Z7207">
        <v>0</v>
      </c>
      <c r="AA7207" t="s">
        <v>2028</v>
      </c>
    </row>
    <row r="7208" spans="1:27" ht="15" customHeight="1">
      <c r="A7208" s="962" t="s">
        <v>280</v>
      </c>
      <c r="B7208" t="s">
        <v>259</v>
      </c>
      <c r="C7208" t="s">
        <v>13</v>
      </c>
      <c r="D7208" t="s">
        <v>11</v>
      </c>
      <c r="E7208" t="s">
        <v>610</v>
      </c>
      <c r="F7208" t="s">
        <v>474</v>
      </c>
      <c r="R7208">
        <v>0</v>
      </c>
      <c r="U7208">
        <v>0</v>
      </c>
      <c r="V7208">
        <v>0</v>
      </c>
      <c r="X7208">
        <v>0</v>
      </c>
      <c r="Y7208">
        <v>500000000</v>
      </c>
      <c r="Z7208">
        <v>0</v>
      </c>
      <c r="AA7208" t="s">
        <v>2028</v>
      </c>
    </row>
    <row r="7209" spans="1:27" ht="15" customHeight="1">
      <c r="A7209" s="962" t="s">
        <v>280</v>
      </c>
      <c r="B7209" t="s">
        <v>260</v>
      </c>
      <c r="C7209" t="s">
        <v>13</v>
      </c>
      <c r="D7209" t="s">
        <v>11</v>
      </c>
      <c r="E7209" t="s">
        <v>610</v>
      </c>
      <c r="F7209" t="s">
        <v>474</v>
      </c>
      <c r="R7209">
        <v>0</v>
      </c>
      <c r="X7209">
        <v>0</v>
      </c>
      <c r="Y7209">
        <v>500000000</v>
      </c>
      <c r="AA7209" t="s">
        <v>2025</v>
      </c>
    </row>
    <row r="7210" spans="1:27" ht="15" customHeight="1">
      <c r="A7210" s="962" t="s">
        <v>281</v>
      </c>
      <c r="B7210" t="s">
        <v>262</v>
      </c>
      <c r="C7210" t="s">
        <v>13</v>
      </c>
      <c r="D7210" t="s">
        <v>11</v>
      </c>
      <c r="E7210" t="s">
        <v>610</v>
      </c>
      <c r="F7210" t="s">
        <v>474</v>
      </c>
      <c r="L7210" t="s">
        <v>2002</v>
      </c>
      <c r="O7210" t="s">
        <v>361</v>
      </c>
      <c r="P7210" t="s">
        <v>868</v>
      </c>
      <c r="Q7210" t="s">
        <v>869</v>
      </c>
      <c r="R7210">
        <v>0</v>
      </c>
      <c r="S7210">
        <v>0</v>
      </c>
      <c r="T7210">
        <v>500000000</v>
      </c>
      <c r="X7210">
        <v>0</v>
      </c>
      <c r="Y7210">
        <v>500000000</v>
      </c>
      <c r="AA7210" t="s">
        <v>2027</v>
      </c>
    </row>
    <row r="7211" spans="1:27" ht="15" customHeight="1">
      <c r="A7211" s="962" t="s">
        <v>281</v>
      </c>
      <c r="B7211" t="s">
        <v>261</v>
      </c>
      <c r="C7211" t="s">
        <v>13</v>
      </c>
      <c r="D7211" t="s">
        <v>11</v>
      </c>
      <c r="E7211" t="s">
        <v>610</v>
      </c>
      <c r="F7211" t="s">
        <v>474</v>
      </c>
      <c r="R7211">
        <v>0</v>
      </c>
      <c r="S7211">
        <v>0</v>
      </c>
      <c r="T7211">
        <v>500000000</v>
      </c>
      <c r="X7211">
        <v>0</v>
      </c>
      <c r="Y7211">
        <v>500000000</v>
      </c>
      <c r="AA7211" t="s">
        <v>2027</v>
      </c>
    </row>
    <row r="7212" spans="1:27" ht="15" customHeight="1">
      <c r="A7212" s="962" t="s">
        <v>282</v>
      </c>
      <c r="B7212" t="s">
        <v>263</v>
      </c>
      <c r="C7212" t="s">
        <v>13</v>
      </c>
      <c r="D7212" t="s">
        <v>11</v>
      </c>
      <c r="E7212" t="s">
        <v>610</v>
      </c>
      <c r="F7212" t="s">
        <v>474</v>
      </c>
      <c r="O7212" t="s">
        <v>361</v>
      </c>
      <c r="P7212" t="s">
        <v>868</v>
      </c>
      <c r="Q7212" t="s">
        <v>869</v>
      </c>
      <c r="R7212">
        <v>0</v>
      </c>
      <c r="S7212">
        <v>0</v>
      </c>
      <c r="T7212">
        <v>500000000</v>
      </c>
      <c r="X7212">
        <v>0</v>
      </c>
      <c r="Y7212">
        <v>500000000</v>
      </c>
      <c r="AA7212" t="s">
        <v>2027</v>
      </c>
    </row>
    <row r="7213" spans="1:27" ht="15" customHeight="1">
      <c r="A7213" s="962" t="s">
        <v>283</v>
      </c>
      <c r="B7213" t="s">
        <v>265</v>
      </c>
      <c r="C7213" t="s">
        <v>13</v>
      </c>
      <c r="D7213" t="s">
        <v>11</v>
      </c>
      <c r="E7213" t="s">
        <v>610</v>
      </c>
      <c r="F7213" t="s">
        <v>474</v>
      </c>
      <c r="O7213" t="s">
        <v>361</v>
      </c>
      <c r="P7213" t="s">
        <v>868</v>
      </c>
      <c r="Q7213" t="s">
        <v>869</v>
      </c>
      <c r="R7213">
        <v>16.100000000000001</v>
      </c>
      <c r="S7213">
        <v>0</v>
      </c>
      <c r="T7213">
        <v>32.299999999999997</v>
      </c>
      <c r="X7213">
        <v>0</v>
      </c>
      <c r="Y7213">
        <v>500000000</v>
      </c>
      <c r="AA7213" t="s">
        <v>2029</v>
      </c>
    </row>
    <row r="7214" spans="1:27" ht="15" customHeight="1">
      <c r="A7214" s="962" t="s">
        <v>283</v>
      </c>
      <c r="B7214" t="s">
        <v>266</v>
      </c>
      <c r="C7214" t="s">
        <v>13</v>
      </c>
      <c r="D7214" t="s">
        <v>11</v>
      </c>
      <c r="E7214" t="s">
        <v>610</v>
      </c>
      <c r="F7214" t="s">
        <v>474</v>
      </c>
      <c r="O7214" t="s">
        <v>361</v>
      </c>
      <c r="P7214" t="s">
        <v>868</v>
      </c>
      <c r="Q7214" t="s">
        <v>869</v>
      </c>
      <c r="R7214">
        <v>16.100000000000001</v>
      </c>
      <c r="S7214">
        <v>0</v>
      </c>
      <c r="T7214">
        <v>32.299999999999997</v>
      </c>
      <c r="X7214">
        <v>0</v>
      </c>
      <c r="Y7214">
        <v>500000000</v>
      </c>
      <c r="AA7214" t="s">
        <v>2029</v>
      </c>
    </row>
    <row r="7215" spans="1:27" ht="15" customHeight="1">
      <c r="A7215" s="962" t="s">
        <v>283</v>
      </c>
      <c r="B7215" t="s">
        <v>264</v>
      </c>
      <c r="C7215" t="s">
        <v>13</v>
      </c>
      <c r="D7215" t="s">
        <v>11</v>
      </c>
      <c r="E7215" t="s">
        <v>610</v>
      </c>
      <c r="F7215" t="s">
        <v>474</v>
      </c>
      <c r="R7215">
        <v>32.299999999999997</v>
      </c>
      <c r="X7215">
        <v>0</v>
      </c>
      <c r="Y7215">
        <v>500000000</v>
      </c>
      <c r="AA7215" t="s">
        <v>2025</v>
      </c>
    </row>
    <row r="7216" spans="1:27" ht="15" customHeight="1">
      <c r="A7216" s="962" t="s">
        <v>284</v>
      </c>
      <c r="B7216" t="s">
        <v>269</v>
      </c>
      <c r="C7216" t="s">
        <v>13</v>
      </c>
      <c r="D7216" t="s">
        <v>11</v>
      </c>
      <c r="E7216" t="s">
        <v>610</v>
      </c>
      <c r="F7216" t="s">
        <v>474</v>
      </c>
      <c r="R7216">
        <v>0</v>
      </c>
      <c r="S7216">
        <v>0</v>
      </c>
      <c r="T7216">
        <v>0</v>
      </c>
      <c r="X7216">
        <v>0</v>
      </c>
      <c r="Y7216">
        <v>500000000</v>
      </c>
      <c r="AA7216" t="s">
        <v>2029</v>
      </c>
    </row>
    <row r="7217" spans="1:27" ht="15" customHeight="1">
      <c r="A7217" s="962" t="s">
        <v>284</v>
      </c>
      <c r="B7217" t="s">
        <v>267</v>
      </c>
      <c r="C7217" t="s">
        <v>13</v>
      </c>
      <c r="D7217" t="s">
        <v>11</v>
      </c>
      <c r="E7217" t="s">
        <v>610</v>
      </c>
      <c r="F7217" t="s">
        <v>474</v>
      </c>
      <c r="R7217">
        <v>0</v>
      </c>
      <c r="S7217">
        <v>0</v>
      </c>
      <c r="T7217">
        <v>0</v>
      </c>
      <c r="X7217">
        <v>0</v>
      </c>
      <c r="Y7217">
        <v>500000000</v>
      </c>
      <c r="AA7217" t="s">
        <v>2029</v>
      </c>
    </row>
    <row r="7218" spans="1:27" ht="15" customHeight="1">
      <c r="A7218" s="962" t="s">
        <v>284</v>
      </c>
      <c r="B7218" t="s">
        <v>268</v>
      </c>
      <c r="C7218" t="s">
        <v>13</v>
      </c>
      <c r="D7218" t="s">
        <v>11</v>
      </c>
      <c r="E7218" t="s">
        <v>610</v>
      </c>
      <c r="F7218" t="s">
        <v>474</v>
      </c>
      <c r="R7218">
        <v>0</v>
      </c>
      <c r="S7218">
        <v>0</v>
      </c>
      <c r="T7218">
        <v>0</v>
      </c>
      <c r="X7218">
        <v>0</v>
      </c>
      <c r="Y7218">
        <v>500000000</v>
      </c>
      <c r="AA7218" t="s">
        <v>2029</v>
      </c>
    </row>
    <row r="7219" spans="1:27" ht="15" customHeight="1">
      <c r="A7219" s="962" t="s">
        <v>285</v>
      </c>
      <c r="B7219" t="s">
        <v>271</v>
      </c>
      <c r="C7219" t="s">
        <v>13</v>
      </c>
      <c r="D7219" t="s">
        <v>11</v>
      </c>
      <c r="E7219" t="s">
        <v>610</v>
      </c>
      <c r="F7219" t="s">
        <v>474</v>
      </c>
      <c r="R7219">
        <v>0</v>
      </c>
      <c r="S7219">
        <v>0</v>
      </c>
      <c r="T7219">
        <v>0</v>
      </c>
      <c r="X7219">
        <v>0</v>
      </c>
      <c r="Y7219">
        <v>500000000</v>
      </c>
      <c r="AA7219" t="s">
        <v>2029</v>
      </c>
    </row>
    <row r="7220" spans="1:27" ht="15" customHeight="1">
      <c r="A7220" s="962" t="s">
        <v>285</v>
      </c>
      <c r="B7220" t="s">
        <v>270</v>
      </c>
      <c r="C7220" t="s">
        <v>13</v>
      </c>
      <c r="D7220" t="s">
        <v>11</v>
      </c>
      <c r="E7220" t="s">
        <v>610</v>
      </c>
      <c r="F7220" t="s">
        <v>474</v>
      </c>
      <c r="R7220">
        <v>0</v>
      </c>
      <c r="S7220">
        <v>0</v>
      </c>
      <c r="T7220">
        <v>0</v>
      </c>
      <c r="X7220">
        <v>0</v>
      </c>
      <c r="Y7220">
        <v>500000000</v>
      </c>
      <c r="AA7220" t="s">
        <v>2029</v>
      </c>
    </row>
    <row r="7221" spans="1:27" ht="15" customHeight="1">
      <c r="A7221" s="962" t="s">
        <v>286</v>
      </c>
      <c r="B7221" t="s">
        <v>273</v>
      </c>
      <c r="C7221" t="s">
        <v>13</v>
      </c>
      <c r="D7221" t="s">
        <v>11</v>
      </c>
      <c r="E7221" t="s">
        <v>610</v>
      </c>
      <c r="F7221" t="s">
        <v>474</v>
      </c>
      <c r="R7221">
        <v>0</v>
      </c>
      <c r="S7221">
        <v>0</v>
      </c>
      <c r="T7221">
        <v>0</v>
      </c>
      <c r="X7221">
        <v>0</v>
      </c>
      <c r="Y7221">
        <v>500000000</v>
      </c>
      <c r="AA7221" t="s">
        <v>2029</v>
      </c>
    </row>
    <row r="7222" spans="1:27" ht="15" customHeight="1">
      <c r="A7222" s="962" t="s">
        <v>286</v>
      </c>
      <c r="B7222" t="s">
        <v>272</v>
      </c>
      <c r="C7222" t="s">
        <v>13</v>
      </c>
      <c r="D7222" t="s">
        <v>11</v>
      </c>
      <c r="E7222" t="s">
        <v>610</v>
      </c>
      <c r="F7222" t="s">
        <v>474</v>
      </c>
      <c r="R7222">
        <v>0</v>
      </c>
      <c r="S7222">
        <v>0</v>
      </c>
      <c r="T7222">
        <v>0</v>
      </c>
      <c r="X7222">
        <v>0</v>
      </c>
      <c r="Y7222">
        <v>500000000</v>
      </c>
      <c r="AA7222" t="s">
        <v>2029</v>
      </c>
    </row>
    <row r="7223" spans="1:27" ht="15" customHeight="1">
      <c r="A7223" s="962" t="s">
        <v>320</v>
      </c>
      <c r="B7223" t="s">
        <v>257</v>
      </c>
      <c r="C7223" t="s">
        <v>13</v>
      </c>
      <c r="D7223" t="s">
        <v>11</v>
      </c>
      <c r="E7223" t="s">
        <v>610</v>
      </c>
      <c r="F7223" t="s">
        <v>474</v>
      </c>
      <c r="R7223">
        <v>0</v>
      </c>
      <c r="S7223">
        <v>0</v>
      </c>
      <c r="T7223">
        <v>500000000</v>
      </c>
      <c r="X7223">
        <v>0</v>
      </c>
      <c r="Y7223">
        <v>500000000</v>
      </c>
      <c r="AA7223" t="s">
        <v>2027</v>
      </c>
    </row>
    <row r="7224" spans="1:27" ht="15" customHeight="1">
      <c r="A7224" s="962" t="s">
        <v>320</v>
      </c>
      <c r="B7224" t="s">
        <v>259</v>
      </c>
      <c r="C7224" t="s">
        <v>13</v>
      </c>
      <c r="D7224" t="s">
        <v>11</v>
      </c>
      <c r="E7224" t="s">
        <v>610</v>
      </c>
      <c r="F7224" t="s">
        <v>474</v>
      </c>
      <c r="R7224">
        <v>0</v>
      </c>
      <c r="S7224">
        <v>0</v>
      </c>
      <c r="T7224">
        <v>500000000</v>
      </c>
      <c r="X7224">
        <v>0</v>
      </c>
      <c r="Y7224">
        <v>500000000</v>
      </c>
      <c r="AA7224" t="s">
        <v>2027</v>
      </c>
    </row>
    <row r="7225" spans="1:27" ht="15" customHeight="1">
      <c r="A7225" s="962" t="s">
        <v>320</v>
      </c>
      <c r="B7225" t="s">
        <v>246</v>
      </c>
      <c r="C7225" t="s">
        <v>13</v>
      </c>
      <c r="D7225" t="s">
        <v>11</v>
      </c>
      <c r="E7225" t="s">
        <v>610</v>
      </c>
      <c r="F7225" t="s">
        <v>474</v>
      </c>
      <c r="R7225">
        <v>0</v>
      </c>
      <c r="S7225">
        <v>0</v>
      </c>
      <c r="T7225">
        <v>500000000</v>
      </c>
      <c r="X7225">
        <v>0</v>
      </c>
      <c r="Y7225">
        <v>500000000</v>
      </c>
      <c r="AA7225" t="s">
        <v>2027</v>
      </c>
    </row>
    <row r="7226" spans="1:27" ht="15" customHeight="1">
      <c r="A7226" s="962" t="s">
        <v>320</v>
      </c>
      <c r="B7226" t="s">
        <v>261</v>
      </c>
      <c r="C7226" t="s">
        <v>13</v>
      </c>
      <c r="D7226" t="s">
        <v>11</v>
      </c>
      <c r="E7226" t="s">
        <v>610</v>
      </c>
      <c r="F7226" t="s">
        <v>474</v>
      </c>
      <c r="R7226">
        <v>0</v>
      </c>
      <c r="S7226">
        <v>0</v>
      </c>
      <c r="T7226">
        <v>500000000</v>
      </c>
      <c r="X7226">
        <v>0</v>
      </c>
      <c r="Y7226">
        <v>500000000</v>
      </c>
      <c r="AA7226" t="s">
        <v>2027</v>
      </c>
    </row>
    <row r="7227" spans="1:27" ht="15" customHeight="1">
      <c r="A7227" s="962" t="s">
        <v>320</v>
      </c>
      <c r="B7227" t="s">
        <v>262</v>
      </c>
      <c r="C7227" t="s">
        <v>13</v>
      </c>
      <c r="D7227" t="s">
        <v>11</v>
      </c>
      <c r="E7227" t="s">
        <v>610</v>
      </c>
      <c r="F7227" t="s">
        <v>474</v>
      </c>
      <c r="R7227">
        <v>0</v>
      </c>
      <c r="S7227">
        <v>0</v>
      </c>
      <c r="T7227">
        <v>500000000</v>
      </c>
      <c r="X7227">
        <v>0</v>
      </c>
      <c r="Y7227">
        <v>500000000</v>
      </c>
      <c r="AA7227" t="s">
        <v>2027</v>
      </c>
    </row>
    <row r="7228" spans="1:27" ht="15" customHeight="1">
      <c r="A7228" s="962" t="s">
        <v>320</v>
      </c>
      <c r="B7228" t="s">
        <v>263</v>
      </c>
      <c r="C7228" t="s">
        <v>13</v>
      </c>
      <c r="D7228" t="s">
        <v>11</v>
      </c>
      <c r="E7228" t="s">
        <v>610</v>
      </c>
      <c r="F7228" t="s">
        <v>474</v>
      </c>
      <c r="R7228">
        <v>0</v>
      </c>
      <c r="S7228">
        <v>0</v>
      </c>
      <c r="T7228">
        <v>500000000</v>
      </c>
      <c r="X7228">
        <v>0</v>
      </c>
      <c r="Y7228">
        <v>500000000</v>
      </c>
      <c r="AA7228" t="s">
        <v>2027</v>
      </c>
    </row>
    <row r="7229" spans="1:27" ht="15" customHeight="1">
      <c r="A7229" s="962" t="s">
        <v>320</v>
      </c>
      <c r="B7229" t="s">
        <v>254</v>
      </c>
      <c r="C7229" t="s">
        <v>13</v>
      </c>
      <c r="D7229" t="s">
        <v>11</v>
      </c>
      <c r="E7229" t="s">
        <v>610</v>
      </c>
      <c r="F7229" t="s">
        <v>474</v>
      </c>
      <c r="H7229" t="s">
        <v>476</v>
      </c>
      <c r="I7229" t="s">
        <v>353</v>
      </c>
      <c r="K7229" t="s">
        <v>333</v>
      </c>
      <c r="L7229" t="s">
        <v>374</v>
      </c>
      <c r="M7229" t="s">
        <v>58</v>
      </c>
      <c r="O7229" t="s">
        <v>335</v>
      </c>
      <c r="P7229" t="s">
        <v>336</v>
      </c>
      <c r="Q7229" t="s">
        <v>337</v>
      </c>
      <c r="R7229">
        <v>33.9</v>
      </c>
      <c r="U7229">
        <v>33.89</v>
      </c>
      <c r="V7229">
        <v>1.69</v>
      </c>
      <c r="W7229">
        <v>0.1</v>
      </c>
      <c r="X7229">
        <v>0</v>
      </c>
      <c r="Y7229">
        <v>500000000</v>
      </c>
      <c r="Z7229">
        <v>0</v>
      </c>
      <c r="AA7229" t="s">
        <v>2028</v>
      </c>
    </row>
    <row r="7230" spans="1:27" ht="15" customHeight="1">
      <c r="A7230" s="962" t="s">
        <v>323</v>
      </c>
      <c r="B7230" t="s">
        <v>247</v>
      </c>
      <c r="C7230" t="s">
        <v>13</v>
      </c>
      <c r="D7230" t="s">
        <v>11</v>
      </c>
      <c r="E7230" t="s">
        <v>610</v>
      </c>
      <c r="F7230" t="s">
        <v>474</v>
      </c>
      <c r="R7230">
        <v>0</v>
      </c>
      <c r="U7230">
        <v>0</v>
      </c>
      <c r="V7230">
        <v>0</v>
      </c>
      <c r="X7230">
        <v>0</v>
      </c>
      <c r="Y7230">
        <v>500000000</v>
      </c>
      <c r="Z7230">
        <v>0</v>
      </c>
      <c r="AA7230" t="s">
        <v>2028</v>
      </c>
    </row>
    <row r="7231" spans="1:27" ht="15" customHeight="1">
      <c r="A7231" s="962" t="s">
        <v>323</v>
      </c>
      <c r="B7231" t="s">
        <v>254</v>
      </c>
      <c r="C7231" t="s">
        <v>13</v>
      </c>
      <c r="D7231" t="s">
        <v>11</v>
      </c>
      <c r="E7231" t="s">
        <v>610</v>
      </c>
      <c r="F7231" t="s">
        <v>474</v>
      </c>
      <c r="R7231">
        <v>0</v>
      </c>
      <c r="U7231">
        <v>0</v>
      </c>
      <c r="V7231">
        <v>0</v>
      </c>
      <c r="X7231">
        <v>0</v>
      </c>
      <c r="Y7231">
        <v>500000000</v>
      </c>
      <c r="Z7231">
        <v>0</v>
      </c>
      <c r="AA7231" t="s">
        <v>2028</v>
      </c>
    </row>
    <row r="7232" spans="1:27" ht="15" customHeight="1">
      <c r="A7232" s="962" t="s">
        <v>323</v>
      </c>
      <c r="B7232" t="s">
        <v>246</v>
      </c>
      <c r="C7232" t="s">
        <v>13</v>
      </c>
      <c r="D7232" t="s">
        <v>11</v>
      </c>
      <c r="E7232" t="s">
        <v>610</v>
      </c>
      <c r="F7232" t="s">
        <v>474</v>
      </c>
      <c r="R7232">
        <v>0</v>
      </c>
      <c r="S7232">
        <v>0</v>
      </c>
      <c r="T7232">
        <v>500000000</v>
      </c>
      <c r="X7232">
        <v>0</v>
      </c>
      <c r="Y7232">
        <v>500000000</v>
      </c>
      <c r="AA7232" t="s">
        <v>2027</v>
      </c>
    </row>
    <row r="7233" spans="1:27" ht="15" customHeight="1">
      <c r="A7233" s="962" t="s">
        <v>323</v>
      </c>
      <c r="B7233" t="s">
        <v>263</v>
      </c>
      <c r="C7233" t="s">
        <v>13</v>
      </c>
      <c r="D7233" t="s">
        <v>11</v>
      </c>
      <c r="E7233" t="s">
        <v>610</v>
      </c>
      <c r="F7233" t="s">
        <v>474</v>
      </c>
      <c r="R7233">
        <v>0</v>
      </c>
      <c r="S7233">
        <v>0</v>
      </c>
      <c r="T7233">
        <v>500000000</v>
      </c>
      <c r="X7233">
        <v>0</v>
      </c>
      <c r="Y7233">
        <v>500000000</v>
      </c>
      <c r="AA7233" t="s">
        <v>2027</v>
      </c>
    </row>
    <row r="7234" spans="1:27" ht="15" customHeight="1">
      <c r="A7234" s="962" t="s">
        <v>244</v>
      </c>
      <c r="B7234" t="s">
        <v>278</v>
      </c>
      <c r="C7234" t="s">
        <v>13</v>
      </c>
      <c r="D7234" t="s">
        <v>11</v>
      </c>
      <c r="E7234" t="s">
        <v>610</v>
      </c>
      <c r="F7234" t="s">
        <v>477</v>
      </c>
      <c r="O7234" t="s">
        <v>361</v>
      </c>
      <c r="P7234" t="s">
        <v>868</v>
      </c>
      <c r="Q7234" t="s">
        <v>869</v>
      </c>
      <c r="R7234">
        <v>0</v>
      </c>
      <c r="X7234">
        <v>0</v>
      </c>
      <c r="Y7234">
        <v>500000000</v>
      </c>
      <c r="AA7234" t="s">
        <v>2025</v>
      </c>
    </row>
    <row r="7235" spans="1:27" ht="15" customHeight="1">
      <c r="A7235" s="962" t="s">
        <v>244</v>
      </c>
      <c r="B7235" t="s">
        <v>279</v>
      </c>
      <c r="C7235" t="s">
        <v>13</v>
      </c>
      <c r="D7235" t="s">
        <v>11</v>
      </c>
      <c r="E7235" t="s">
        <v>610</v>
      </c>
      <c r="F7235" t="s">
        <v>477</v>
      </c>
      <c r="R7235">
        <v>0</v>
      </c>
      <c r="S7235">
        <v>0</v>
      </c>
      <c r="T7235">
        <v>500000000</v>
      </c>
      <c r="X7235">
        <v>0</v>
      </c>
      <c r="Y7235">
        <v>500000000</v>
      </c>
      <c r="AA7235" t="s">
        <v>2027</v>
      </c>
    </row>
    <row r="7236" spans="1:27" ht="15" customHeight="1">
      <c r="A7236" s="962" t="s">
        <v>246</v>
      </c>
      <c r="B7236" t="s">
        <v>321</v>
      </c>
      <c r="C7236" t="s">
        <v>13</v>
      </c>
      <c r="D7236" t="s">
        <v>11</v>
      </c>
      <c r="E7236" t="s">
        <v>610</v>
      </c>
      <c r="F7236" t="s">
        <v>477</v>
      </c>
      <c r="H7236" t="s">
        <v>478</v>
      </c>
      <c r="I7236" t="s">
        <v>353</v>
      </c>
      <c r="K7236" t="s">
        <v>333</v>
      </c>
      <c r="L7236" t="s">
        <v>479</v>
      </c>
      <c r="M7236" t="s">
        <v>58</v>
      </c>
      <c r="O7236" t="s">
        <v>335</v>
      </c>
      <c r="P7236" t="s">
        <v>336</v>
      </c>
      <c r="Q7236" t="s">
        <v>337</v>
      </c>
      <c r="R7236">
        <v>0.22</v>
      </c>
      <c r="U7236">
        <v>0.22</v>
      </c>
      <c r="V7236">
        <v>0.01</v>
      </c>
      <c r="W7236">
        <v>0.1</v>
      </c>
      <c r="X7236">
        <v>0</v>
      </c>
      <c r="Y7236">
        <v>500000000</v>
      </c>
      <c r="Z7236">
        <v>0</v>
      </c>
      <c r="AA7236" t="s">
        <v>2028</v>
      </c>
    </row>
    <row r="7237" spans="1:27" ht="15" customHeight="1">
      <c r="A7237" s="962" t="s">
        <v>246</v>
      </c>
      <c r="B7237" t="s">
        <v>281</v>
      </c>
      <c r="C7237" t="s">
        <v>13</v>
      </c>
      <c r="D7237" t="s">
        <v>11</v>
      </c>
      <c r="E7237" t="s">
        <v>610</v>
      </c>
      <c r="F7237" t="s">
        <v>477</v>
      </c>
      <c r="G7237" t="s">
        <v>720</v>
      </c>
      <c r="I7237" t="s">
        <v>481</v>
      </c>
      <c r="K7237" t="s">
        <v>333</v>
      </c>
      <c r="L7237" t="s">
        <v>482</v>
      </c>
      <c r="M7237" t="s">
        <v>64</v>
      </c>
      <c r="O7237" t="s">
        <v>349</v>
      </c>
      <c r="P7237" t="s">
        <v>336</v>
      </c>
      <c r="Q7237" t="s">
        <v>337</v>
      </c>
      <c r="R7237">
        <v>41</v>
      </c>
      <c r="U7237">
        <v>41</v>
      </c>
      <c r="V7237">
        <v>2.0499999999999998</v>
      </c>
      <c r="W7237">
        <v>0.1</v>
      </c>
      <c r="X7237">
        <v>0</v>
      </c>
      <c r="Y7237">
        <v>500000000</v>
      </c>
      <c r="Z7237">
        <v>0</v>
      </c>
      <c r="AA7237" t="s">
        <v>2028</v>
      </c>
    </row>
    <row r="7238" spans="1:27" ht="15" customHeight="1">
      <c r="A7238" s="962" t="s">
        <v>246</v>
      </c>
      <c r="B7238" t="s">
        <v>282</v>
      </c>
      <c r="C7238" t="s">
        <v>13</v>
      </c>
      <c r="D7238" t="s">
        <v>11</v>
      </c>
      <c r="E7238" t="s">
        <v>610</v>
      </c>
      <c r="F7238" t="s">
        <v>477</v>
      </c>
      <c r="G7238" t="s">
        <v>599</v>
      </c>
      <c r="I7238" t="s">
        <v>481</v>
      </c>
      <c r="K7238" t="s">
        <v>333</v>
      </c>
      <c r="L7238" t="s">
        <v>484</v>
      </c>
      <c r="M7238" t="s">
        <v>64</v>
      </c>
      <c r="O7238" t="s">
        <v>361</v>
      </c>
      <c r="P7238" t="s">
        <v>336</v>
      </c>
      <c r="Q7238" t="s">
        <v>337</v>
      </c>
      <c r="R7238">
        <v>0.9</v>
      </c>
      <c r="U7238">
        <v>0.9</v>
      </c>
      <c r="V7238">
        <v>0.05</v>
      </c>
      <c r="W7238">
        <v>0.1</v>
      </c>
      <c r="X7238">
        <v>0</v>
      </c>
      <c r="Y7238">
        <v>500000000</v>
      </c>
      <c r="Z7238">
        <v>0</v>
      </c>
      <c r="AA7238" t="s">
        <v>2028</v>
      </c>
    </row>
    <row r="7239" spans="1:27" ht="15" customHeight="1">
      <c r="A7239" s="962" t="s">
        <v>246</v>
      </c>
      <c r="B7239" t="s">
        <v>324</v>
      </c>
      <c r="C7239" t="s">
        <v>13</v>
      </c>
      <c r="D7239" t="s">
        <v>11</v>
      </c>
      <c r="E7239" t="s">
        <v>610</v>
      </c>
      <c r="F7239" t="s">
        <v>477</v>
      </c>
      <c r="R7239">
        <v>0</v>
      </c>
      <c r="U7239">
        <v>0</v>
      </c>
      <c r="V7239">
        <v>0</v>
      </c>
      <c r="X7239">
        <v>0</v>
      </c>
      <c r="Y7239">
        <v>500000000</v>
      </c>
      <c r="Z7239">
        <v>0</v>
      </c>
      <c r="AA7239" t="s">
        <v>2028</v>
      </c>
    </row>
    <row r="7240" spans="1:27" ht="15" customHeight="1">
      <c r="A7240" s="962" t="s">
        <v>247</v>
      </c>
      <c r="B7240" t="s">
        <v>300</v>
      </c>
      <c r="C7240" t="s">
        <v>13</v>
      </c>
      <c r="D7240" t="s">
        <v>11</v>
      </c>
      <c r="E7240" t="s">
        <v>610</v>
      </c>
      <c r="F7240" t="s">
        <v>477</v>
      </c>
      <c r="J7240" t="s">
        <v>467</v>
      </c>
      <c r="L7240" t="s">
        <v>339</v>
      </c>
      <c r="R7240">
        <v>0</v>
      </c>
      <c r="U7240">
        <v>0</v>
      </c>
      <c r="V7240">
        <v>0</v>
      </c>
      <c r="X7240">
        <v>0</v>
      </c>
      <c r="Y7240">
        <v>500000000</v>
      </c>
      <c r="Z7240">
        <v>0</v>
      </c>
      <c r="AA7240" t="s">
        <v>2028</v>
      </c>
    </row>
    <row r="7241" spans="1:27" ht="15" customHeight="1">
      <c r="A7241" s="962" t="s">
        <v>247</v>
      </c>
      <c r="B7241" t="s">
        <v>290</v>
      </c>
      <c r="C7241" t="s">
        <v>13</v>
      </c>
      <c r="D7241" t="s">
        <v>11</v>
      </c>
      <c r="E7241" t="s">
        <v>610</v>
      </c>
      <c r="F7241" t="s">
        <v>477</v>
      </c>
      <c r="J7241" t="s">
        <v>2011</v>
      </c>
      <c r="L7241" t="s">
        <v>339</v>
      </c>
      <c r="O7241" t="s">
        <v>882</v>
      </c>
      <c r="P7241" t="s">
        <v>868</v>
      </c>
      <c r="Q7241" t="s">
        <v>869</v>
      </c>
      <c r="R7241">
        <v>0</v>
      </c>
      <c r="S7241">
        <v>0</v>
      </c>
      <c r="T7241">
        <v>0</v>
      </c>
      <c r="X7241">
        <v>0</v>
      </c>
      <c r="Y7241">
        <v>500000000</v>
      </c>
      <c r="AA7241" t="s">
        <v>2029</v>
      </c>
    </row>
    <row r="7242" spans="1:27" ht="15" customHeight="1">
      <c r="A7242" s="962" t="s">
        <v>247</v>
      </c>
      <c r="B7242" t="s">
        <v>289</v>
      </c>
      <c r="C7242" t="s">
        <v>13</v>
      </c>
      <c r="D7242" t="s">
        <v>11</v>
      </c>
      <c r="E7242" t="s">
        <v>610</v>
      </c>
      <c r="F7242" t="s">
        <v>477</v>
      </c>
      <c r="H7242" t="s">
        <v>848</v>
      </c>
      <c r="I7242" t="s">
        <v>848</v>
      </c>
      <c r="J7242" t="s">
        <v>2011</v>
      </c>
      <c r="K7242" t="s">
        <v>848</v>
      </c>
      <c r="L7242" t="s">
        <v>339</v>
      </c>
      <c r="M7242" t="s">
        <v>848</v>
      </c>
      <c r="O7242" t="s">
        <v>882</v>
      </c>
      <c r="P7242" t="s">
        <v>868</v>
      </c>
      <c r="Q7242" t="s">
        <v>869</v>
      </c>
      <c r="R7242">
        <v>0</v>
      </c>
      <c r="S7242">
        <v>0</v>
      </c>
      <c r="T7242">
        <v>0</v>
      </c>
      <c r="X7242">
        <v>0</v>
      </c>
      <c r="Y7242">
        <v>500000000</v>
      </c>
      <c r="AA7242" t="s">
        <v>2029</v>
      </c>
    </row>
    <row r="7243" spans="1:27" ht="15" customHeight="1">
      <c r="A7243" s="962" t="s">
        <v>247</v>
      </c>
      <c r="B7243" t="s">
        <v>288</v>
      </c>
      <c r="C7243" t="s">
        <v>13</v>
      </c>
      <c r="D7243" t="s">
        <v>11</v>
      </c>
      <c r="E7243" t="s">
        <v>610</v>
      </c>
      <c r="F7243" t="s">
        <v>477</v>
      </c>
      <c r="R7243">
        <v>0</v>
      </c>
      <c r="S7243">
        <v>0</v>
      </c>
      <c r="T7243">
        <v>0</v>
      </c>
      <c r="X7243">
        <v>0</v>
      </c>
      <c r="Y7243">
        <v>500000000</v>
      </c>
      <c r="AA7243" t="s">
        <v>2029</v>
      </c>
    </row>
    <row r="7244" spans="1:27" ht="15" customHeight="1">
      <c r="A7244" s="962" t="s">
        <v>247</v>
      </c>
      <c r="B7244" t="s">
        <v>298</v>
      </c>
      <c r="C7244" t="s">
        <v>13</v>
      </c>
      <c r="D7244" t="s">
        <v>11</v>
      </c>
      <c r="E7244" t="s">
        <v>610</v>
      </c>
      <c r="F7244" t="s">
        <v>477</v>
      </c>
      <c r="R7244">
        <v>0</v>
      </c>
      <c r="X7244">
        <v>0</v>
      </c>
      <c r="Y7244">
        <v>500000000</v>
      </c>
      <c r="AA7244" t="s">
        <v>2025</v>
      </c>
    </row>
    <row r="7245" spans="1:27" ht="15" customHeight="1">
      <c r="A7245" s="962" t="s">
        <v>247</v>
      </c>
      <c r="B7245" t="s">
        <v>297</v>
      </c>
      <c r="C7245" t="s">
        <v>13</v>
      </c>
      <c r="D7245" t="s">
        <v>11</v>
      </c>
      <c r="E7245" t="s">
        <v>610</v>
      </c>
      <c r="F7245" t="s">
        <v>477</v>
      </c>
      <c r="R7245">
        <v>0</v>
      </c>
      <c r="X7245">
        <v>0</v>
      </c>
      <c r="Y7245">
        <v>500000000</v>
      </c>
      <c r="AA7245" t="s">
        <v>2025</v>
      </c>
    </row>
    <row r="7246" spans="1:27" ht="15" customHeight="1">
      <c r="A7246" s="962" t="s">
        <v>247</v>
      </c>
      <c r="B7246" t="s">
        <v>287</v>
      </c>
      <c r="C7246" t="s">
        <v>13</v>
      </c>
      <c r="D7246" t="s">
        <v>11</v>
      </c>
      <c r="E7246" t="s">
        <v>610</v>
      </c>
      <c r="F7246" t="s">
        <v>477</v>
      </c>
      <c r="R7246">
        <v>0</v>
      </c>
      <c r="S7246">
        <v>0</v>
      </c>
      <c r="T7246">
        <v>0</v>
      </c>
      <c r="X7246">
        <v>0</v>
      </c>
      <c r="Y7246">
        <v>500000000</v>
      </c>
      <c r="AA7246" t="s">
        <v>2029</v>
      </c>
    </row>
    <row r="7247" spans="1:27" ht="15" customHeight="1">
      <c r="A7247" s="962" t="s">
        <v>247</v>
      </c>
      <c r="B7247" t="s">
        <v>301</v>
      </c>
      <c r="C7247" t="s">
        <v>13</v>
      </c>
      <c r="D7247" t="s">
        <v>11</v>
      </c>
      <c r="E7247" t="s">
        <v>610</v>
      </c>
      <c r="F7247" t="s">
        <v>477</v>
      </c>
      <c r="R7247">
        <v>0</v>
      </c>
      <c r="S7247">
        <v>0</v>
      </c>
      <c r="T7247">
        <v>0</v>
      </c>
      <c r="X7247">
        <v>0</v>
      </c>
      <c r="Y7247">
        <v>500000000</v>
      </c>
      <c r="AA7247" t="s">
        <v>2029</v>
      </c>
    </row>
    <row r="7248" spans="1:27" ht="15" customHeight="1">
      <c r="A7248" s="962" t="s">
        <v>247</v>
      </c>
      <c r="B7248" t="s">
        <v>302</v>
      </c>
      <c r="C7248" t="s">
        <v>13</v>
      </c>
      <c r="D7248" t="s">
        <v>11</v>
      </c>
      <c r="E7248" t="s">
        <v>610</v>
      </c>
      <c r="F7248" t="s">
        <v>477</v>
      </c>
      <c r="R7248">
        <v>0</v>
      </c>
      <c r="S7248">
        <v>0</v>
      </c>
      <c r="T7248">
        <v>0</v>
      </c>
      <c r="X7248">
        <v>0</v>
      </c>
      <c r="Y7248">
        <v>500000000</v>
      </c>
      <c r="AA7248" t="s">
        <v>2029</v>
      </c>
    </row>
    <row r="7249" spans="1:27" ht="15" customHeight="1">
      <c r="A7249" s="962" t="s">
        <v>247</v>
      </c>
      <c r="B7249" t="s">
        <v>322</v>
      </c>
      <c r="C7249" t="s">
        <v>13</v>
      </c>
      <c r="D7249" t="s">
        <v>11</v>
      </c>
      <c r="E7249" t="s">
        <v>610</v>
      </c>
      <c r="F7249" t="s">
        <v>477</v>
      </c>
      <c r="R7249">
        <v>0</v>
      </c>
      <c r="S7249">
        <v>0</v>
      </c>
      <c r="T7249">
        <v>0</v>
      </c>
      <c r="X7249">
        <v>0</v>
      </c>
      <c r="Y7249">
        <v>500000000</v>
      </c>
      <c r="AA7249" t="s">
        <v>2029</v>
      </c>
    </row>
    <row r="7250" spans="1:27" ht="15" customHeight="1">
      <c r="A7250" s="962" t="s">
        <v>247</v>
      </c>
      <c r="B7250" t="s">
        <v>318</v>
      </c>
      <c r="C7250" t="s">
        <v>13</v>
      </c>
      <c r="D7250" t="s">
        <v>11</v>
      </c>
      <c r="E7250" t="s">
        <v>610</v>
      </c>
      <c r="F7250" t="s">
        <v>477</v>
      </c>
      <c r="R7250">
        <v>0</v>
      </c>
      <c r="S7250">
        <v>0</v>
      </c>
      <c r="T7250">
        <v>0</v>
      </c>
      <c r="X7250">
        <v>0</v>
      </c>
      <c r="Y7250">
        <v>500000000</v>
      </c>
      <c r="AA7250" t="s">
        <v>2029</v>
      </c>
    </row>
    <row r="7251" spans="1:27" ht="15" customHeight="1">
      <c r="A7251" s="962" t="s">
        <v>247</v>
      </c>
      <c r="B7251" t="s">
        <v>317</v>
      </c>
      <c r="C7251" t="s">
        <v>13</v>
      </c>
      <c r="D7251" t="s">
        <v>11</v>
      </c>
      <c r="E7251" t="s">
        <v>610</v>
      </c>
      <c r="F7251" t="s">
        <v>477</v>
      </c>
      <c r="R7251">
        <v>0</v>
      </c>
      <c r="S7251">
        <v>0</v>
      </c>
      <c r="T7251">
        <v>0</v>
      </c>
      <c r="X7251">
        <v>0</v>
      </c>
      <c r="Y7251">
        <v>500000000</v>
      </c>
      <c r="AA7251" t="s">
        <v>2029</v>
      </c>
    </row>
    <row r="7252" spans="1:27" ht="15" customHeight="1">
      <c r="A7252" s="962" t="s">
        <v>247</v>
      </c>
      <c r="B7252" t="s">
        <v>305</v>
      </c>
      <c r="C7252" t="s">
        <v>13</v>
      </c>
      <c r="D7252" t="s">
        <v>11</v>
      </c>
      <c r="E7252" t="s">
        <v>610</v>
      </c>
      <c r="F7252" t="s">
        <v>477</v>
      </c>
      <c r="R7252">
        <v>0</v>
      </c>
      <c r="S7252">
        <v>0</v>
      </c>
      <c r="T7252">
        <v>0</v>
      </c>
      <c r="X7252">
        <v>0</v>
      </c>
      <c r="Y7252">
        <v>500000000</v>
      </c>
      <c r="AA7252" t="s">
        <v>2029</v>
      </c>
    </row>
    <row r="7253" spans="1:27" ht="15" customHeight="1">
      <c r="A7253" s="962" t="s">
        <v>247</v>
      </c>
      <c r="B7253" t="s">
        <v>324</v>
      </c>
      <c r="C7253" t="s">
        <v>13</v>
      </c>
      <c r="D7253" t="s">
        <v>11</v>
      </c>
      <c r="E7253" t="s">
        <v>610</v>
      </c>
      <c r="F7253" t="s">
        <v>477</v>
      </c>
      <c r="R7253">
        <v>0</v>
      </c>
      <c r="U7253">
        <v>0</v>
      </c>
      <c r="V7253">
        <v>0</v>
      </c>
      <c r="X7253">
        <v>0</v>
      </c>
      <c r="Y7253">
        <v>500000000</v>
      </c>
      <c r="Z7253">
        <v>0</v>
      </c>
      <c r="AA7253" t="s">
        <v>2028</v>
      </c>
    </row>
    <row r="7254" spans="1:27" ht="15" customHeight="1">
      <c r="A7254" s="962" t="s">
        <v>248</v>
      </c>
      <c r="B7254" t="s">
        <v>278</v>
      </c>
      <c r="C7254" t="s">
        <v>13</v>
      </c>
      <c r="D7254" t="s">
        <v>11</v>
      </c>
      <c r="E7254" t="s">
        <v>610</v>
      </c>
      <c r="F7254" t="s">
        <v>477</v>
      </c>
      <c r="R7254">
        <v>0</v>
      </c>
      <c r="X7254">
        <v>0</v>
      </c>
      <c r="Y7254">
        <v>500000000</v>
      </c>
      <c r="AA7254" t="s">
        <v>2025</v>
      </c>
    </row>
    <row r="7255" spans="1:27" ht="15" customHeight="1">
      <c r="A7255" s="962" t="s">
        <v>248</v>
      </c>
      <c r="B7255" t="s">
        <v>279</v>
      </c>
      <c r="C7255" t="s">
        <v>13</v>
      </c>
      <c r="D7255" t="s">
        <v>11</v>
      </c>
      <c r="E7255" t="s">
        <v>610</v>
      </c>
      <c r="F7255" t="s">
        <v>477</v>
      </c>
      <c r="R7255">
        <v>0</v>
      </c>
      <c r="S7255">
        <v>0</v>
      </c>
      <c r="T7255">
        <v>500000000</v>
      </c>
      <c r="X7255">
        <v>0</v>
      </c>
      <c r="Y7255">
        <v>500000000</v>
      </c>
      <c r="AA7255" t="s">
        <v>2027</v>
      </c>
    </row>
    <row r="7256" spans="1:27" ht="15" customHeight="1">
      <c r="A7256" s="962" t="s">
        <v>249</v>
      </c>
      <c r="B7256" t="s">
        <v>278</v>
      </c>
      <c r="C7256" t="s">
        <v>13</v>
      </c>
      <c r="D7256" t="s">
        <v>11</v>
      </c>
      <c r="E7256" t="s">
        <v>610</v>
      </c>
      <c r="F7256" t="s">
        <v>477</v>
      </c>
      <c r="J7256" t="s">
        <v>340</v>
      </c>
      <c r="L7256" t="s">
        <v>249</v>
      </c>
      <c r="R7256">
        <v>0</v>
      </c>
      <c r="U7256">
        <v>0</v>
      </c>
      <c r="V7256">
        <v>0</v>
      </c>
      <c r="X7256">
        <v>0</v>
      </c>
      <c r="Y7256">
        <v>500000000</v>
      </c>
      <c r="Z7256">
        <v>0</v>
      </c>
      <c r="AA7256" t="s">
        <v>2028</v>
      </c>
    </row>
    <row r="7257" spans="1:27" ht="15" customHeight="1">
      <c r="A7257" s="962" t="s">
        <v>250</v>
      </c>
      <c r="B7257" t="s">
        <v>279</v>
      </c>
      <c r="C7257" t="s">
        <v>13</v>
      </c>
      <c r="D7257" t="s">
        <v>11</v>
      </c>
      <c r="E7257" t="s">
        <v>610</v>
      </c>
      <c r="F7257" t="s">
        <v>477</v>
      </c>
      <c r="R7257">
        <v>0</v>
      </c>
      <c r="S7257">
        <v>0</v>
      </c>
      <c r="T7257">
        <v>500000000</v>
      </c>
      <c r="X7257">
        <v>0</v>
      </c>
      <c r="Y7257">
        <v>500000000</v>
      </c>
      <c r="AA7257" t="s">
        <v>2027</v>
      </c>
    </row>
    <row r="7258" spans="1:27" ht="15" customHeight="1">
      <c r="A7258" s="962" t="s">
        <v>254</v>
      </c>
      <c r="B7258" t="s">
        <v>283</v>
      </c>
      <c r="C7258" t="s">
        <v>13</v>
      </c>
      <c r="D7258" t="s">
        <v>11</v>
      </c>
      <c r="E7258" t="s">
        <v>610</v>
      </c>
      <c r="F7258" t="s">
        <v>477</v>
      </c>
      <c r="J7258" t="s">
        <v>342</v>
      </c>
      <c r="L7258" t="s">
        <v>343</v>
      </c>
      <c r="R7258">
        <v>0</v>
      </c>
      <c r="U7258">
        <v>0</v>
      </c>
      <c r="V7258">
        <v>0</v>
      </c>
      <c r="X7258">
        <v>0</v>
      </c>
      <c r="Y7258">
        <v>500000000</v>
      </c>
      <c r="Z7258">
        <v>0</v>
      </c>
      <c r="AA7258" t="s">
        <v>2028</v>
      </c>
    </row>
    <row r="7259" spans="1:27" ht="15" customHeight="1">
      <c r="A7259" s="962" t="s">
        <v>254</v>
      </c>
      <c r="B7259" t="s">
        <v>289</v>
      </c>
      <c r="C7259" t="s">
        <v>13</v>
      </c>
      <c r="D7259" t="s">
        <v>11</v>
      </c>
      <c r="E7259" t="s">
        <v>610</v>
      </c>
      <c r="F7259" t="s">
        <v>477</v>
      </c>
      <c r="J7259" t="s">
        <v>338</v>
      </c>
      <c r="L7259" t="s">
        <v>344</v>
      </c>
      <c r="R7259">
        <v>0</v>
      </c>
      <c r="U7259">
        <v>0</v>
      </c>
      <c r="V7259">
        <v>0</v>
      </c>
      <c r="X7259">
        <v>0</v>
      </c>
      <c r="Y7259">
        <v>500000000</v>
      </c>
      <c r="Z7259">
        <v>0</v>
      </c>
      <c r="AA7259" t="s">
        <v>2028</v>
      </c>
    </row>
    <row r="7260" spans="1:27" ht="15" customHeight="1">
      <c r="A7260" s="962" t="s">
        <v>254</v>
      </c>
      <c r="B7260" t="s">
        <v>290</v>
      </c>
      <c r="C7260" t="s">
        <v>13</v>
      </c>
      <c r="D7260" t="s">
        <v>11</v>
      </c>
      <c r="E7260" t="s">
        <v>610</v>
      </c>
      <c r="F7260" t="s">
        <v>477</v>
      </c>
      <c r="R7260">
        <v>0</v>
      </c>
      <c r="S7260">
        <v>0</v>
      </c>
      <c r="T7260">
        <v>0</v>
      </c>
      <c r="X7260">
        <v>0</v>
      </c>
      <c r="Y7260">
        <v>500000000</v>
      </c>
      <c r="AA7260" t="s">
        <v>2029</v>
      </c>
    </row>
    <row r="7261" spans="1:27" ht="15" customHeight="1">
      <c r="A7261" s="962" t="s">
        <v>254</v>
      </c>
      <c r="B7261" t="s">
        <v>292</v>
      </c>
      <c r="C7261" t="s">
        <v>13</v>
      </c>
      <c r="D7261" t="s">
        <v>11</v>
      </c>
      <c r="E7261" t="s">
        <v>610</v>
      </c>
      <c r="F7261" t="s">
        <v>477</v>
      </c>
      <c r="R7261">
        <v>0</v>
      </c>
      <c r="S7261">
        <v>0</v>
      </c>
      <c r="T7261">
        <v>0</v>
      </c>
      <c r="X7261">
        <v>0</v>
      </c>
      <c r="Y7261">
        <v>500000000</v>
      </c>
      <c r="AA7261" t="s">
        <v>2029</v>
      </c>
    </row>
    <row r="7262" spans="1:27" ht="15" customHeight="1">
      <c r="A7262" s="962" t="s">
        <v>254</v>
      </c>
      <c r="B7262" t="s">
        <v>294</v>
      </c>
      <c r="C7262" t="s">
        <v>13</v>
      </c>
      <c r="D7262" t="s">
        <v>11</v>
      </c>
      <c r="E7262" t="s">
        <v>610</v>
      </c>
      <c r="F7262" t="s">
        <v>477</v>
      </c>
      <c r="R7262">
        <v>0</v>
      </c>
      <c r="S7262">
        <v>0</v>
      </c>
      <c r="T7262">
        <v>0</v>
      </c>
      <c r="X7262">
        <v>0</v>
      </c>
      <c r="Y7262">
        <v>500000000</v>
      </c>
      <c r="AA7262" t="s">
        <v>2029</v>
      </c>
    </row>
    <row r="7263" spans="1:27" ht="15" customHeight="1">
      <c r="A7263" s="962" t="s">
        <v>254</v>
      </c>
      <c r="B7263" t="s">
        <v>295</v>
      </c>
      <c r="C7263" t="s">
        <v>13</v>
      </c>
      <c r="D7263" t="s">
        <v>11</v>
      </c>
      <c r="E7263" t="s">
        <v>610</v>
      </c>
      <c r="F7263" t="s">
        <v>477</v>
      </c>
      <c r="R7263">
        <v>0</v>
      </c>
      <c r="S7263">
        <v>0</v>
      </c>
      <c r="T7263">
        <v>0</v>
      </c>
      <c r="X7263">
        <v>0</v>
      </c>
      <c r="Y7263">
        <v>500000000</v>
      </c>
      <c r="AA7263" t="s">
        <v>2029</v>
      </c>
    </row>
    <row r="7264" spans="1:27" ht="15" customHeight="1">
      <c r="A7264" s="962" t="s">
        <v>254</v>
      </c>
      <c r="B7264" t="s">
        <v>280</v>
      </c>
      <c r="C7264" t="s">
        <v>13</v>
      </c>
      <c r="D7264" t="s">
        <v>11</v>
      </c>
      <c r="E7264" t="s">
        <v>610</v>
      </c>
      <c r="F7264" t="s">
        <v>477</v>
      </c>
      <c r="J7264" t="s">
        <v>436</v>
      </c>
      <c r="L7264" t="s">
        <v>346</v>
      </c>
      <c r="R7264">
        <v>0</v>
      </c>
      <c r="U7264">
        <v>0</v>
      </c>
      <c r="V7264">
        <v>0</v>
      </c>
      <c r="X7264">
        <v>0</v>
      </c>
      <c r="Y7264">
        <v>500000000</v>
      </c>
      <c r="Z7264">
        <v>0</v>
      </c>
      <c r="AA7264" t="s">
        <v>2028</v>
      </c>
    </row>
    <row r="7265" spans="1:27" ht="15" customHeight="1">
      <c r="A7265" s="962" t="s">
        <v>254</v>
      </c>
      <c r="B7265" t="s">
        <v>299</v>
      </c>
      <c r="C7265" t="s">
        <v>13</v>
      </c>
      <c r="D7265" t="s">
        <v>11</v>
      </c>
      <c r="E7265" t="s">
        <v>610</v>
      </c>
      <c r="F7265" t="s">
        <v>477</v>
      </c>
      <c r="R7265">
        <v>0</v>
      </c>
      <c r="S7265">
        <v>0</v>
      </c>
      <c r="T7265">
        <v>500000000</v>
      </c>
      <c r="X7265">
        <v>0</v>
      </c>
      <c r="Y7265">
        <v>500000000</v>
      </c>
      <c r="AA7265" t="s">
        <v>2027</v>
      </c>
    </row>
    <row r="7266" spans="1:27" ht="15" customHeight="1">
      <c r="A7266" s="962" t="s">
        <v>254</v>
      </c>
      <c r="B7266" t="s">
        <v>284</v>
      </c>
      <c r="C7266" t="s">
        <v>13</v>
      </c>
      <c r="D7266" t="s">
        <v>11</v>
      </c>
      <c r="E7266" t="s">
        <v>610</v>
      </c>
      <c r="F7266" t="s">
        <v>477</v>
      </c>
      <c r="R7266">
        <v>0</v>
      </c>
      <c r="U7266">
        <v>0</v>
      </c>
      <c r="V7266">
        <v>0</v>
      </c>
      <c r="X7266">
        <v>0</v>
      </c>
      <c r="Y7266">
        <v>500000000</v>
      </c>
      <c r="Z7266">
        <v>0</v>
      </c>
      <c r="AA7266" t="s">
        <v>2028</v>
      </c>
    </row>
    <row r="7267" spans="1:27" ht="15" customHeight="1">
      <c r="A7267" s="962" t="s">
        <v>254</v>
      </c>
      <c r="B7267" t="s">
        <v>285</v>
      </c>
      <c r="C7267" t="s">
        <v>13</v>
      </c>
      <c r="D7267" t="s">
        <v>11</v>
      </c>
      <c r="E7267" t="s">
        <v>610</v>
      </c>
      <c r="F7267" t="s">
        <v>477</v>
      </c>
      <c r="R7267">
        <v>0</v>
      </c>
      <c r="U7267">
        <v>0</v>
      </c>
      <c r="V7267">
        <v>0</v>
      </c>
      <c r="X7267">
        <v>0</v>
      </c>
      <c r="Y7267">
        <v>500000000</v>
      </c>
      <c r="Z7267">
        <v>0</v>
      </c>
      <c r="AA7267" t="s">
        <v>2028</v>
      </c>
    </row>
    <row r="7268" spans="1:27" ht="15" customHeight="1">
      <c r="A7268" s="962" t="s">
        <v>254</v>
      </c>
      <c r="B7268" t="s">
        <v>286</v>
      </c>
      <c r="C7268" t="s">
        <v>13</v>
      </c>
      <c r="D7268" t="s">
        <v>11</v>
      </c>
      <c r="E7268" t="s">
        <v>610</v>
      </c>
      <c r="F7268" t="s">
        <v>477</v>
      </c>
      <c r="R7268">
        <v>0</v>
      </c>
      <c r="U7268">
        <v>0</v>
      </c>
      <c r="V7268">
        <v>0</v>
      </c>
      <c r="X7268">
        <v>0</v>
      </c>
      <c r="Y7268">
        <v>500000000</v>
      </c>
      <c r="Z7268">
        <v>0</v>
      </c>
      <c r="AA7268" t="s">
        <v>2028</v>
      </c>
    </row>
    <row r="7269" spans="1:27" ht="15" customHeight="1">
      <c r="A7269" s="962" t="s">
        <v>254</v>
      </c>
      <c r="B7269" t="s">
        <v>303</v>
      </c>
      <c r="C7269" t="s">
        <v>13</v>
      </c>
      <c r="D7269" t="s">
        <v>11</v>
      </c>
      <c r="E7269" t="s">
        <v>610</v>
      </c>
      <c r="F7269" t="s">
        <v>477</v>
      </c>
      <c r="R7269">
        <v>0</v>
      </c>
      <c r="U7269">
        <v>0</v>
      </c>
      <c r="V7269">
        <v>0</v>
      </c>
      <c r="X7269">
        <v>0</v>
      </c>
      <c r="Y7269">
        <v>500000000</v>
      </c>
      <c r="Z7269">
        <v>0</v>
      </c>
      <c r="AA7269" t="s">
        <v>2028</v>
      </c>
    </row>
    <row r="7270" spans="1:27" ht="15" customHeight="1">
      <c r="A7270" s="962" t="s">
        <v>254</v>
      </c>
      <c r="B7270" t="s">
        <v>291</v>
      </c>
      <c r="C7270" t="s">
        <v>13</v>
      </c>
      <c r="D7270" t="s">
        <v>11</v>
      </c>
      <c r="E7270" t="s">
        <v>610</v>
      </c>
      <c r="F7270" t="s">
        <v>477</v>
      </c>
      <c r="R7270">
        <v>0</v>
      </c>
      <c r="S7270">
        <v>0</v>
      </c>
      <c r="T7270">
        <v>0</v>
      </c>
      <c r="X7270">
        <v>0</v>
      </c>
      <c r="Y7270">
        <v>500000000</v>
      </c>
      <c r="AA7270" t="s">
        <v>2029</v>
      </c>
    </row>
    <row r="7271" spans="1:27" ht="15" customHeight="1">
      <c r="A7271" s="962" t="s">
        <v>254</v>
      </c>
      <c r="B7271" t="s">
        <v>293</v>
      </c>
      <c r="C7271" t="s">
        <v>13</v>
      </c>
      <c r="D7271" t="s">
        <v>11</v>
      </c>
      <c r="E7271" t="s">
        <v>610</v>
      </c>
      <c r="F7271" t="s">
        <v>477</v>
      </c>
      <c r="R7271">
        <v>0</v>
      </c>
      <c r="S7271">
        <v>0</v>
      </c>
      <c r="T7271">
        <v>0</v>
      </c>
      <c r="X7271">
        <v>0</v>
      </c>
      <c r="Y7271">
        <v>500000000</v>
      </c>
      <c r="AA7271" t="s">
        <v>2029</v>
      </c>
    </row>
    <row r="7272" spans="1:27" ht="15" customHeight="1">
      <c r="A7272" s="962" t="s">
        <v>254</v>
      </c>
      <c r="B7272" t="s">
        <v>288</v>
      </c>
      <c r="C7272" t="s">
        <v>13</v>
      </c>
      <c r="D7272" t="s">
        <v>11</v>
      </c>
      <c r="E7272" t="s">
        <v>610</v>
      </c>
      <c r="F7272" t="s">
        <v>477</v>
      </c>
      <c r="R7272">
        <v>0</v>
      </c>
      <c r="S7272">
        <v>0</v>
      </c>
      <c r="T7272">
        <v>500000000</v>
      </c>
      <c r="X7272">
        <v>0</v>
      </c>
      <c r="Y7272">
        <v>500000000</v>
      </c>
      <c r="AA7272" t="s">
        <v>2027</v>
      </c>
    </row>
    <row r="7273" spans="1:27" ht="15" customHeight="1">
      <c r="A7273" s="962" t="s">
        <v>254</v>
      </c>
      <c r="B7273" t="s">
        <v>298</v>
      </c>
      <c r="C7273" t="s">
        <v>13</v>
      </c>
      <c r="D7273" t="s">
        <v>11</v>
      </c>
      <c r="E7273" t="s">
        <v>610</v>
      </c>
      <c r="F7273" t="s">
        <v>477</v>
      </c>
      <c r="R7273">
        <v>0</v>
      </c>
      <c r="S7273">
        <v>0</v>
      </c>
      <c r="T7273">
        <v>500000000</v>
      </c>
      <c r="X7273">
        <v>0</v>
      </c>
      <c r="Y7273">
        <v>500000000</v>
      </c>
      <c r="AA7273" t="s">
        <v>2027</v>
      </c>
    </row>
    <row r="7274" spans="1:27" ht="15" customHeight="1">
      <c r="A7274" s="962" t="s">
        <v>254</v>
      </c>
      <c r="B7274" t="s">
        <v>297</v>
      </c>
      <c r="C7274" t="s">
        <v>13</v>
      </c>
      <c r="D7274" t="s">
        <v>11</v>
      </c>
      <c r="E7274" t="s">
        <v>610</v>
      </c>
      <c r="F7274" t="s">
        <v>477</v>
      </c>
      <c r="R7274">
        <v>0</v>
      </c>
      <c r="S7274">
        <v>0</v>
      </c>
      <c r="T7274">
        <v>500000000</v>
      </c>
      <c r="X7274">
        <v>0</v>
      </c>
      <c r="Y7274">
        <v>500000000</v>
      </c>
      <c r="AA7274" t="s">
        <v>2027</v>
      </c>
    </row>
    <row r="7275" spans="1:27" ht="15" customHeight="1">
      <c r="A7275" s="962" t="s">
        <v>254</v>
      </c>
      <c r="B7275" t="s">
        <v>287</v>
      </c>
      <c r="C7275" t="s">
        <v>13</v>
      </c>
      <c r="D7275" t="s">
        <v>11</v>
      </c>
      <c r="E7275" t="s">
        <v>610</v>
      </c>
      <c r="F7275" t="s">
        <v>477</v>
      </c>
      <c r="R7275">
        <v>0</v>
      </c>
      <c r="S7275">
        <v>0</v>
      </c>
      <c r="T7275">
        <v>500000000</v>
      </c>
      <c r="X7275">
        <v>0</v>
      </c>
      <c r="Y7275">
        <v>500000000</v>
      </c>
      <c r="AA7275" t="s">
        <v>2027</v>
      </c>
    </row>
    <row r="7276" spans="1:27" ht="15" customHeight="1">
      <c r="A7276" s="962" t="s">
        <v>254</v>
      </c>
      <c r="B7276" t="s">
        <v>296</v>
      </c>
      <c r="C7276" t="s">
        <v>13</v>
      </c>
      <c r="D7276" t="s">
        <v>11</v>
      </c>
      <c r="E7276" t="s">
        <v>610</v>
      </c>
      <c r="F7276" t="s">
        <v>477</v>
      </c>
      <c r="R7276">
        <v>0</v>
      </c>
      <c r="S7276">
        <v>0</v>
      </c>
      <c r="T7276">
        <v>0</v>
      </c>
      <c r="X7276">
        <v>0</v>
      </c>
      <c r="Y7276">
        <v>500000000</v>
      </c>
      <c r="AA7276" t="s">
        <v>2029</v>
      </c>
    </row>
    <row r="7277" spans="1:27" ht="15" customHeight="1">
      <c r="A7277" s="962" t="s">
        <v>254</v>
      </c>
      <c r="B7277" t="s">
        <v>319</v>
      </c>
      <c r="C7277" t="s">
        <v>13</v>
      </c>
      <c r="D7277" t="s">
        <v>11</v>
      </c>
      <c r="E7277" t="s">
        <v>610</v>
      </c>
      <c r="F7277" t="s">
        <v>477</v>
      </c>
      <c r="R7277">
        <v>0</v>
      </c>
      <c r="S7277">
        <v>0</v>
      </c>
      <c r="T7277">
        <v>500000000</v>
      </c>
      <c r="X7277">
        <v>0</v>
      </c>
      <c r="Y7277">
        <v>500000000</v>
      </c>
      <c r="AA7277" t="s">
        <v>2027</v>
      </c>
    </row>
    <row r="7278" spans="1:27" ht="15" customHeight="1">
      <c r="A7278" s="962" t="s">
        <v>254</v>
      </c>
      <c r="B7278" t="s">
        <v>317</v>
      </c>
      <c r="C7278" t="s">
        <v>13</v>
      </c>
      <c r="D7278" t="s">
        <v>11</v>
      </c>
      <c r="E7278" t="s">
        <v>610</v>
      </c>
      <c r="F7278" t="s">
        <v>477</v>
      </c>
      <c r="R7278">
        <v>0</v>
      </c>
      <c r="S7278">
        <v>0</v>
      </c>
      <c r="T7278">
        <v>500000000</v>
      </c>
      <c r="X7278">
        <v>0</v>
      </c>
      <c r="Y7278">
        <v>500000000</v>
      </c>
      <c r="AA7278" t="s">
        <v>2027</v>
      </c>
    </row>
    <row r="7279" spans="1:27" ht="15" customHeight="1">
      <c r="A7279" s="962" t="s">
        <v>254</v>
      </c>
      <c r="B7279" t="s">
        <v>305</v>
      </c>
      <c r="C7279" t="s">
        <v>13</v>
      </c>
      <c r="D7279" t="s">
        <v>11</v>
      </c>
      <c r="E7279" t="s">
        <v>610</v>
      </c>
      <c r="F7279" t="s">
        <v>477</v>
      </c>
      <c r="R7279">
        <v>0</v>
      </c>
      <c r="S7279">
        <v>0</v>
      </c>
      <c r="T7279">
        <v>500000000</v>
      </c>
      <c r="X7279">
        <v>0</v>
      </c>
      <c r="Y7279">
        <v>500000000</v>
      </c>
      <c r="AA7279" t="s">
        <v>2027</v>
      </c>
    </row>
    <row r="7280" spans="1:27" ht="15" customHeight="1">
      <c r="A7280" s="962" t="s">
        <v>254</v>
      </c>
      <c r="B7280" t="s">
        <v>321</v>
      </c>
      <c r="C7280" t="s">
        <v>13</v>
      </c>
      <c r="D7280" t="s">
        <v>11</v>
      </c>
      <c r="E7280" t="s">
        <v>610</v>
      </c>
      <c r="F7280" t="s">
        <v>477</v>
      </c>
      <c r="R7280">
        <v>0</v>
      </c>
      <c r="S7280">
        <v>0</v>
      </c>
      <c r="T7280">
        <v>500000000</v>
      </c>
      <c r="X7280">
        <v>0</v>
      </c>
      <c r="Y7280">
        <v>500000000</v>
      </c>
      <c r="AA7280" t="s">
        <v>2027</v>
      </c>
    </row>
    <row r="7281" spans="1:27" ht="15" customHeight="1">
      <c r="A7281" s="962" t="s">
        <v>254</v>
      </c>
      <c r="B7281" t="s">
        <v>324</v>
      </c>
      <c r="C7281" t="s">
        <v>13</v>
      </c>
      <c r="D7281" t="s">
        <v>11</v>
      </c>
      <c r="E7281" t="s">
        <v>610</v>
      </c>
      <c r="F7281" t="s">
        <v>477</v>
      </c>
      <c r="R7281">
        <v>0</v>
      </c>
      <c r="U7281">
        <v>0</v>
      </c>
      <c r="V7281">
        <v>0</v>
      </c>
      <c r="X7281">
        <v>0</v>
      </c>
      <c r="Y7281">
        <v>500000000</v>
      </c>
      <c r="Z7281">
        <v>0</v>
      </c>
      <c r="AA7281" t="s">
        <v>2028</v>
      </c>
    </row>
    <row r="7282" spans="1:27" ht="15" customHeight="1">
      <c r="A7282" s="962" t="s">
        <v>255</v>
      </c>
      <c r="B7282" t="s">
        <v>322</v>
      </c>
      <c r="C7282" t="s">
        <v>13</v>
      </c>
      <c r="D7282" t="s">
        <v>11</v>
      </c>
      <c r="E7282" t="s">
        <v>610</v>
      </c>
      <c r="F7282" t="s">
        <v>477</v>
      </c>
      <c r="L7282" t="s">
        <v>2012</v>
      </c>
      <c r="O7282" t="s">
        <v>361</v>
      </c>
      <c r="P7282" t="s">
        <v>868</v>
      </c>
      <c r="Q7282" t="s">
        <v>869</v>
      </c>
      <c r="R7282">
        <v>0</v>
      </c>
      <c r="S7282">
        <v>0</v>
      </c>
      <c r="T7282">
        <v>500000000</v>
      </c>
      <c r="X7282">
        <v>0</v>
      </c>
      <c r="Y7282">
        <v>500000000</v>
      </c>
      <c r="AA7282" t="s">
        <v>2027</v>
      </c>
    </row>
    <row r="7283" spans="1:27" ht="15" customHeight="1">
      <c r="A7283" s="962" t="s">
        <v>255</v>
      </c>
      <c r="B7283" t="s">
        <v>301</v>
      </c>
      <c r="C7283" t="s">
        <v>13</v>
      </c>
      <c r="D7283" t="s">
        <v>11</v>
      </c>
      <c r="E7283" t="s">
        <v>610</v>
      </c>
      <c r="F7283" t="s">
        <v>477</v>
      </c>
      <c r="R7283">
        <v>0</v>
      </c>
      <c r="S7283">
        <v>0</v>
      </c>
      <c r="T7283">
        <v>500000000</v>
      </c>
      <c r="X7283">
        <v>0</v>
      </c>
      <c r="Y7283">
        <v>500000000</v>
      </c>
      <c r="AA7283" t="s">
        <v>2027</v>
      </c>
    </row>
    <row r="7284" spans="1:27" ht="15" customHeight="1">
      <c r="A7284" s="962" t="s">
        <v>255</v>
      </c>
      <c r="B7284" t="s">
        <v>307</v>
      </c>
      <c r="C7284" t="s">
        <v>13</v>
      </c>
      <c r="D7284" t="s">
        <v>11</v>
      </c>
      <c r="E7284" t="s">
        <v>610</v>
      </c>
      <c r="F7284" t="s">
        <v>477</v>
      </c>
      <c r="R7284">
        <v>0</v>
      </c>
      <c r="S7284">
        <v>0</v>
      </c>
      <c r="T7284">
        <v>500000000</v>
      </c>
      <c r="X7284">
        <v>0</v>
      </c>
      <c r="Y7284">
        <v>500000000</v>
      </c>
      <c r="AA7284" t="s">
        <v>2027</v>
      </c>
    </row>
    <row r="7285" spans="1:27" ht="15" customHeight="1">
      <c r="A7285" s="962" t="s">
        <v>255</v>
      </c>
      <c r="B7285" t="s">
        <v>315</v>
      </c>
      <c r="C7285" t="s">
        <v>13</v>
      </c>
      <c r="D7285" t="s">
        <v>11</v>
      </c>
      <c r="E7285" t="s">
        <v>610</v>
      </c>
      <c r="F7285" t="s">
        <v>477</v>
      </c>
      <c r="R7285">
        <v>0</v>
      </c>
      <c r="S7285">
        <v>0</v>
      </c>
      <c r="T7285">
        <v>500000000</v>
      </c>
      <c r="X7285">
        <v>0</v>
      </c>
      <c r="Y7285">
        <v>500000000</v>
      </c>
      <c r="AA7285" t="s">
        <v>2027</v>
      </c>
    </row>
    <row r="7286" spans="1:27" ht="15" customHeight="1">
      <c r="A7286" s="962" t="s">
        <v>255</v>
      </c>
      <c r="B7286" t="s">
        <v>308</v>
      </c>
      <c r="C7286" t="s">
        <v>13</v>
      </c>
      <c r="D7286" t="s">
        <v>11</v>
      </c>
      <c r="E7286" t="s">
        <v>610</v>
      </c>
      <c r="F7286" t="s">
        <v>477</v>
      </c>
      <c r="R7286">
        <v>0</v>
      </c>
      <c r="S7286">
        <v>0</v>
      </c>
      <c r="T7286">
        <v>500000000</v>
      </c>
      <c r="X7286">
        <v>0</v>
      </c>
      <c r="Y7286">
        <v>500000000</v>
      </c>
      <c r="AA7286" t="s">
        <v>2027</v>
      </c>
    </row>
    <row r="7287" spans="1:27" ht="15" customHeight="1">
      <c r="A7287" s="962" t="s">
        <v>255</v>
      </c>
      <c r="B7287" t="s">
        <v>311</v>
      </c>
      <c r="C7287" t="s">
        <v>13</v>
      </c>
      <c r="D7287" t="s">
        <v>11</v>
      </c>
      <c r="E7287" t="s">
        <v>610</v>
      </c>
      <c r="F7287" t="s">
        <v>477</v>
      </c>
      <c r="R7287">
        <v>0</v>
      </c>
      <c r="S7287">
        <v>0</v>
      </c>
      <c r="T7287">
        <v>500000000</v>
      </c>
      <c r="X7287">
        <v>0</v>
      </c>
      <c r="Y7287">
        <v>500000000</v>
      </c>
      <c r="AA7287" t="s">
        <v>2027</v>
      </c>
    </row>
    <row r="7288" spans="1:27" ht="15" customHeight="1">
      <c r="A7288" s="962" t="s">
        <v>255</v>
      </c>
      <c r="B7288" t="s">
        <v>312</v>
      </c>
      <c r="C7288" t="s">
        <v>13</v>
      </c>
      <c r="D7288" t="s">
        <v>11</v>
      </c>
      <c r="E7288" t="s">
        <v>610</v>
      </c>
      <c r="F7288" t="s">
        <v>477</v>
      </c>
      <c r="R7288">
        <v>0</v>
      </c>
      <c r="S7288">
        <v>0</v>
      </c>
      <c r="T7288">
        <v>500000000</v>
      </c>
      <c r="X7288">
        <v>0</v>
      </c>
      <c r="Y7288">
        <v>500000000</v>
      </c>
      <c r="AA7288" t="s">
        <v>2027</v>
      </c>
    </row>
    <row r="7289" spans="1:27" ht="15" customHeight="1">
      <c r="A7289" s="962" t="s">
        <v>255</v>
      </c>
      <c r="B7289" t="s">
        <v>300</v>
      </c>
      <c r="C7289" t="s">
        <v>13</v>
      </c>
      <c r="D7289" t="s">
        <v>11</v>
      </c>
      <c r="E7289" t="s">
        <v>610</v>
      </c>
      <c r="F7289" t="s">
        <v>477</v>
      </c>
      <c r="R7289">
        <v>0</v>
      </c>
      <c r="S7289">
        <v>0</v>
      </c>
      <c r="T7289">
        <v>500000000</v>
      </c>
      <c r="X7289">
        <v>0</v>
      </c>
      <c r="Y7289">
        <v>500000000</v>
      </c>
      <c r="AA7289" t="s">
        <v>2027</v>
      </c>
    </row>
    <row r="7290" spans="1:27" ht="15" customHeight="1">
      <c r="A7290" s="962" t="s">
        <v>255</v>
      </c>
      <c r="B7290" t="s">
        <v>298</v>
      </c>
      <c r="C7290" t="s">
        <v>13</v>
      </c>
      <c r="D7290" t="s">
        <v>11</v>
      </c>
      <c r="E7290" t="s">
        <v>610</v>
      </c>
      <c r="F7290" t="s">
        <v>477</v>
      </c>
      <c r="R7290">
        <v>0</v>
      </c>
      <c r="S7290">
        <v>0</v>
      </c>
      <c r="T7290">
        <v>500000000</v>
      </c>
      <c r="X7290">
        <v>0</v>
      </c>
      <c r="Y7290">
        <v>500000000</v>
      </c>
      <c r="AA7290" t="s">
        <v>2027</v>
      </c>
    </row>
    <row r="7291" spans="1:27" ht="15" customHeight="1">
      <c r="A7291" s="962" t="s">
        <v>255</v>
      </c>
      <c r="B7291" t="s">
        <v>297</v>
      </c>
      <c r="C7291" t="s">
        <v>13</v>
      </c>
      <c r="D7291" t="s">
        <v>11</v>
      </c>
      <c r="E7291" t="s">
        <v>610</v>
      </c>
      <c r="F7291" t="s">
        <v>477</v>
      </c>
      <c r="R7291">
        <v>0</v>
      </c>
      <c r="S7291">
        <v>0</v>
      </c>
      <c r="T7291">
        <v>500000000</v>
      </c>
      <c r="X7291">
        <v>0</v>
      </c>
      <c r="Y7291">
        <v>500000000</v>
      </c>
      <c r="AA7291" t="s">
        <v>2027</v>
      </c>
    </row>
    <row r="7292" spans="1:27" ht="15" customHeight="1">
      <c r="A7292" s="962" t="s">
        <v>255</v>
      </c>
      <c r="B7292" t="s">
        <v>288</v>
      </c>
      <c r="C7292" t="s">
        <v>13</v>
      </c>
      <c r="D7292" t="s">
        <v>11</v>
      </c>
      <c r="E7292" t="s">
        <v>610</v>
      </c>
      <c r="F7292" t="s">
        <v>477</v>
      </c>
      <c r="R7292">
        <v>0</v>
      </c>
      <c r="S7292">
        <v>0</v>
      </c>
      <c r="T7292">
        <v>500000000</v>
      </c>
      <c r="X7292">
        <v>0</v>
      </c>
      <c r="Y7292">
        <v>500000000</v>
      </c>
      <c r="AA7292" t="s">
        <v>2027</v>
      </c>
    </row>
    <row r="7293" spans="1:27" ht="15" customHeight="1">
      <c r="A7293" s="962" t="s">
        <v>255</v>
      </c>
      <c r="B7293" t="s">
        <v>287</v>
      </c>
      <c r="C7293" t="s">
        <v>13</v>
      </c>
      <c r="D7293" t="s">
        <v>11</v>
      </c>
      <c r="E7293" t="s">
        <v>610</v>
      </c>
      <c r="F7293" t="s">
        <v>477</v>
      </c>
      <c r="R7293">
        <v>0</v>
      </c>
      <c r="S7293">
        <v>0</v>
      </c>
      <c r="T7293">
        <v>500000000</v>
      </c>
      <c r="X7293">
        <v>0</v>
      </c>
      <c r="Y7293">
        <v>500000000</v>
      </c>
      <c r="AA7293" t="s">
        <v>2027</v>
      </c>
    </row>
    <row r="7294" spans="1:27" ht="15" customHeight="1">
      <c r="A7294" s="962" t="s">
        <v>255</v>
      </c>
      <c r="B7294" t="s">
        <v>306</v>
      </c>
      <c r="C7294" t="s">
        <v>13</v>
      </c>
      <c r="D7294" t="s">
        <v>11</v>
      </c>
      <c r="E7294" t="s">
        <v>610</v>
      </c>
      <c r="F7294" t="s">
        <v>477</v>
      </c>
      <c r="R7294">
        <v>0</v>
      </c>
      <c r="S7294">
        <v>0</v>
      </c>
      <c r="T7294">
        <v>500000000</v>
      </c>
      <c r="X7294">
        <v>0</v>
      </c>
      <c r="Y7294">
        <v>500000000</v>
      </c>
      <c r="AA7294" t="s">
        <v>2027</v>
      </c>
    </row>
    <row r="7295" spans="1:27" ht="15" customHeight="1">
      <c r="A7295" s="962" t="s">
        <v>255</v>
      </c>
      <c r="B7295" t="s">
        <v>305</v>
      </c>
      <c r="C7295" t="s">
        <v>13</v>
      </c>
      <c r="D7295" t="s">
        <v>11</v>
      </c>
      <c r="E7295" t="s">
        <v>610</v>
      </c>
      <c r="F7295" t="s">
        <v>477</v>
      </c>
      <c r="R7295">
        <v>0</v>
      </c>
      <c r="S7295">
        <v>0</v>
      </c>
      <c r="T7295">
        <v>500000000</v>
      </c>
      <c r="X7295">
        <v>0</v>
      </c>
      <c r="Y7295">
        <v>500000000</v>
      </c>
      <c r="AA7295" t="s">
        <v>2027</v>
      </c>
    </row>
    <row r="7296" spans="1:27" ht="15" customHeight="1">
      <c r="A7296" s="962" t="s">
        <v>255</v>
      </c>
      <c r="B7296" t="s">
        <v>309</v>
      </c>
      <c r="C7296" t="s">
        <v>13</v>
      </c>
      <c r="D7296" t="s">
        <v>11</v>
      </c>
      <c r="E7296" t="s">
        <v>610</v>
      </c>
      <c r="F7296" t="s">
        <v>477</v>
      </c>
      <c r="R7296">
        <v>0</v>
      </c>
      <c r="S7296">
        <v>0</v>
      </c>
      <c r="T7296">
        <v>500000000</v>
      </c>
      <c r="X7296">
        <v>0</v>
      </c>
      <c r="Y7296">
        <v>500000000</v>
      </c>
      <c r="AA7296" t="s">
        <v>2027</v>
      </c>
    </row>
    <row r="7297" spans="1:27" ht="15" customHeight="1">
      <c r="A7297" s="962" t="s">
        <v>255</v>
      </c>
      <c r="B7297" t="s">
        <v>313</v>
      </c>
      <c r="C7297" t="s">
        <v>13</v>
      </c>
      <c r="D7297" t="s">
        <v>11</v>
      </c>
      <c r="E7297" t="s">
        <v>610</v>
      </c>
      <c r="F7297" t="s">
        <v>477</v>
      </c>
      <c r="R7297">
        <v>0</v>
      </c>
      <c r="S7297">
        <v>0</v>
      </c>
      <c r="T7297">
        <v>500000000</v>
      </c>
      <c r="X7297">
        <v>0</v>
      </c>
      <c r="Y7297">
        <v>500000000</v>
      </c>
      <c r="AA7297" t="s">
        <v>2027</v>
      </c>
    </row>
    <row r="7298" spans="1:27" ht="15" customHeight="1">
      <c r="A7298" s="962" t="s">
        <v>257</v>
      </c>
      <c r="B7298" t="s">
        <v>290</v>
      </c>
      <c r="C7298" t="s">
        <v>13</v>
      </c>
      <c r="D7298" t="s">
        <v>11</v>
      </c>
      <c r="E7298" t="s">
        <v>610</v>
      </c>
      <c r="F7298" t="s">
        <v>477</v>
      </c>
      <c r="J7298" t="s">
        <v>1996</v>
      </c>
      <c r="R7298">
        <v>0</v>
      </c>
      <c r="S7298">
        <v>0</v>
      </c>
      <c r="T7298">
        <v>500000000</v>
      </c>
      <c r="X7298">
        <v>0</v>
      </c>
      <c r="Y7298">
        <v>500000000</v>
      </c>
      <c r="AA7298" t="s">
        <v>2027</v>
      </c>
    </row>
    <row r="7299" spans="1:27" ht="15" customHeight="1">
      <c r="A7299" s="962" t="s">
        <v>257</v>
      </c>
      <c r="B7299" t="s">
        <v>292</v>
      </c>
      <c r="C7299" t="s">
        <v>13</v>
      </c>
      <c r="D7299" t="s">
        <v>11</v>
      </c>
      <c r="E7299" t="s">
        <v>610</v>
      </c>
      <c r="F7299" t="s">
        <v>477</v>
      </c>
      <c r="J7299" t="s">
        <v>1997</v>
      </c>
      <c r="R7299">
        <v>0</v>
      </c>
      <c r="S7299">
        <v>0</v>
      </c>
      <c r="T7299">
        <v>500000000</v>
      </c>
      <c r="X7299">
        <v>0</v>
      </c>
      <c r="Y7299">
        <v>500000000</v>
      </c>
      <c r="AA7299" t="s">
        <v>2027</v>
      </c>
    </row>
    <row r="7300" spans="1:27" ht="15" customHeight="1">
      <c r="A7300" s="962" t="s">
        <v>257</v>
      </c>
      <c r="B7300" t="s">
        <v>295</v>
      </c>
      <c r="C7300" t="s">
        <v>13</v>
      </c>
      <c r="D7300" t="s">
        <v>11</v>
      </c>
      <c r="E7300" t="s">
        <v>610</v>
      </c>
      <c r="F7300" t="s">
        <v>477</v>
      </c>
      <c r="J7300" t="s">
        <v>1998</v>
      </c>
      <c r="R7300">
        <v>0</v>
      </c>
      <c r="S7300">
        <v>0</v>
      </c>
      <c r="T7300">
        <v>500000000</v>
      </c>
      <c r="X7300">
        <v>0</v>
      </c>
      <c r="Y7300">
        <v>500000000</v>
      </c>
      <c r="AA7300" t="s">
        <v>2027</v>
      </c>
    </row>
    <row r="7301" spans="1:27" ht="15" customHeight="1">
      <c r="A7301" s="962" t="s">
        <v>257</v>
      </c>
      <c r="B7301" t="s">
        <v>296</v>
      </c>
      <c r="C7301" t="s">
        <v>13</v>
      </c>
      <c r="D7301" t="s">
        <v>11</v>
      </c>
      <c r="E7301" t="s">
        <v>610</v>
      </c>
      <c r="F7301" t="s">
        <v>477</v>
      </c>
      <c r="J7301" t="s">
        <v>1999</v>
      </c>
      <c r="R7301">
        <v>0</v>
      </c>
      <c r="S7301">
        <v>0</v>
      </c>
      <c r="T7301">
        <v>500000000</v>
      </c>
      <c r="X7301">
        <v>0</v>
      </c>
      <c r="Y7301">
        <v>500000000</v>
      </c>
      <c r="AA7301" t="s">
        <v>2027</v>
      </c>
    </row>
    <row r="7302" spans="1:27" ht="15" customHeight="1">
      <c r="A7302" s="962" t="s">
        <v>257</v>
      </c>
      <c r="B7302" t="s">
        <v>316</v>
      </c>
      <c r="C7302" t="s">
        <v>13</v>
      </c>
      <c r="D7302" t="s">
        <v>11</v>
      </c>
      <c r="E7302" t="s">
        <v>610</v>
      </c>
      <c r="F7302" t="s">
        <v>477</v>
      </c>
      <c r="J7302" t="s">
        <v>2004</v>
      </c>
      <c r="R7302">
        <v>0</v>
      </c>
      <c r="S7302">
        <v>0</v>
      </c>
      <c r="T7302">
        <v>500000000</v>
      </c>
      <c r="X7302">
        <v>0</v>
      </c>
      <c r="Y7302">
        <v>500000000</v>
      </c>
      <c r="AA7302" t="s">
        <v>2027</v>
      </c>
    </row>
    <row r="7303" spans="1:27" ht="15" customHeight="1">
      <c r="A7303" s="962" t="s">
        <v>257</v>
      </c>
      <c r="B7303" t="s">
        <v>289</v>
      </c>
      <c r="C7303" t="s">
        <v>13</v>
      </c>
      <c r="D7303" t="s">
        <v>11</v>
      </c>
      <c r="E7303" t="s">
        <v>610</v>
      </c>
      <c r="F7303" t="s">
        <v>477</v>
      </c>
      <c r="R7303">
        <v>0</v>
      </c>
      <c r="S7303">
        <v>0</v>
      </c>
      <c r="T7303">
        <v>500000000</v>
      </c>
      <c r="X7303">
        <v>0</v>
      </c>
      <c r="Y7303">
        <v>500000000</v>
      </c>
      <c r="AA7303" t="s">
        <v>2027</v>
      </c>
    </row>
    <row r="7304" spans="1:27" ht="15" customHeight="1">
      <c r="A7304" s="962" t="s">
        <v>257</v>
      </c>
      <c r="B7304" t="s">
        <v>309</v>
      </c>
      <c r="C7304" t="s">
        <v>13</v>
      </c>
      <c r="D7304" t="s">
        <v>11</v>
      </c>
      <c r="E7304" t="s">
        <v>610</v>
      </c>
      <c r="F7304" t="s">
        <v>477</v>
      </c>
      <c r="R7304">
        <v>0</v>
      </c>
      <c r="S7304">
        <v>0</v>
      </c>
      <c r="T7304">
        <v>500000000</v>
      </c>
      <c r="X7304">
        <v>0</v>
      </c>
      <c r="Y7304">
        <v>500000000</v>
      </c>
      <c r="AA7304" t="s">
        <v>2027</v>
      </c>
    </row>
    <row r="7305" spans="1:27" ht="15" customHeight="1">
      <c r="A7305" s="962" t="s">
        <v>257</v>
      </c>
      <c r="B7305" t="s">
        <v>291</v>
      </c>
      <c r="C7305" t="s">
        <v>13</v>
      </c>
      <c r="D7305" t="s">
        <v>11</v>
      </c>
      <c r="E7305" t="s">
        <v>610</v>
      </c>
      <c r="F7305" t="s">
        <v>477</v>
      </c>
      <c r="R7305">
        <v>0</v>
      </c>
      <c r="S7305">
        <v>0</v>
      </c>
      <c r="T7305">
        <v>500000000</v>
      </c>
      <c r="X7305">
        <v>0</v>
      </c>
      <c r="Y7305">
        <v>500000000</v>
      </c>
      <c r="AA7305" t="s">
        <v>2027</v>
      </c>
    </row>
    <row r="7306" spans="1:27" ht="15" customHeight="1">
      <c r="A7306" s="962" t="s">
        <v>257</v>
      </c>
      <c r="B7306" t="s">
        <v>288</v>
      </c>
      <c r="C7306" t="s">
        <v>13</v>
      </c>
      <c r="D7306" t="s">
        <v>11</v>
      </c>
      <c r="E7306" t="s">
        <v>610</v>
      </c>
      <c r="F7306" t="s">
        <v>477</v>
      </c>
      <c r="R7306">
        <v>0</v>
      </c>
      <c r="S7306">
        <v>0</v>
      </c>
      <c r="T7306">
        <v>500000000</v>
      </c>
      <c r="X7306">
        <v>0</v>
      </c>
      <c r="Y7306">
        <v>500000000</v>
      </c>
      <c r="AA7306" t="s">
        <v>2027</v>
      </c>
    </row>
    <row r="7307" spans="1:27" ht="15" customHeight="1">
      <c r="A7307" s="962" t="s">
        <v>257</v>
      </c>
      <c r="B7307" t="s">
        <v>287</v>
      </c>
      <c r="C7307" t="s">
        <v>13</v>
      </c>
      <c r="D7307" t="s">
        <v>11</v>
      </c>
      <c r="E7307" t="s">
        <v>610</v>
      </c>
      <c r="F7307" t="s">
        <v>477</v>
      </c>
      <c r="R7307">
        <v>0</v>
      </c>
      <c r="S7307">
        <v>0</v>
      </c>
      <c r="T7307">
        <v>500000000</v>
      </c>
      <c r="X7307">
        <v>0</v>
      </c>
      <c r="Y7307">
        <v>500000000</v>
      </c>
      <c r="AA7307" t="s">
        <v>2027</v>
      </c>
    </row>
    <row r="7308" spans="1:27" ht="15" customHeight="1">
      <c r="A7308" s="962" t="s">
        <v>257</v>
      </c>
      <c r="B7308" t="s">
        <v>305</v>
      </c>
      <c r="C7308" t="s">
        <v>13</v>
      </c>
      <c r="D7308" t="s">
        <v>11</v>
      </c>
      <c r="E7308" t="s">
        <v>610</v>
      </c>
      <c r="F7308" t="s">
        <v>477</v>
      </c>
      <c r="R7308">
        <v>0</v>
      </c>
      <c r="S7308">
        <v>0</v>
      </c>
      <c r="T7308">
        <v>500000000</v>
      </c>
      <c r="X7308">
        <v>0</v>
      </c>
      <c r="Y7308">
        <v>500000000</v>
      </c>
      <c r="AA7308" t="s">
        <v>2027</v>
      </c>
    </row>
    <row r="7309" spans="1:27" ht="15" customHeight="1">
      <c r="A7309" s="962" t="s">
        <v>257</v>
      </c>
      <c r="B7309" t="s">
        <v>321</v>
      </c>
      <c r="C7309" t="s">
        <v>13</v>
      </c>
      <c r="D7309" t="s">
        <v>11</v>
      </c>
      <c r="E7309" t="s">
        <v>610</v>
      </c>
      <c r="F7309" t="s">
        <v>477</v>
      </c>
      <c r="R7309">
        <v>0</v>
      </c>
      <c r="S7309">
        <v>0</v>
      </c>
      <c r="T7309">
        <v>500000000</v>
      </c>
      <c r="X7309">
        <v>0</v>
      </c>
      <c r="Y7309">
        <v>500000000</v>
      </c>
      <c r="AA7309" t="s">
        <v>2027</v>
      </c>
    </row>
    <row r="7310" spans="1:27" ht="15" customHeight="1">
      <c r="A7310" s="962" t="s">
        <v>257</v>
      </c>
      <c r="B7310" t="s">
        <v>310</v>
      </c>
      <c r="C7310" t="s">
        <v>13</v>
      </c>
      <c r="D7310" t="s">
        <v>11</v>
      </c>
      <c r="E7310" t="s">
        <v>610</v>
      </c>
      <c r="F7310" t="s">
        <v>477</v>
      </c>
      <c r="R7310">
        <v>0</v>
      </c>
      <c r="S7310">
        <v>0</v>
      </c>
      <c r="T7310">
        <v>500000000</v>
      </c>
      <c r="X7310">
        <v>0</v>
      </c>
      <c r="Y7310">
        <v>500000000</v>
      </c>
      <c r="AA7310" t="s">
        <v>2027</v>
      </c>
    </row>
    <row r="7311" spans="1:27" ht="15" customHeight="1">
      <c r="A7311" s="962" t="s">
        <v>257</v>
      </c>
      <c r="B7311" t="s">
        <v>294</v>
      </c>
      <c r="C7311" t="s">
        <v>13</v>
      </c>
      <c r="D7311" t="s">
        <v>11</v>
      </c>
      <c r="E7311" t="s">
        <v>610</v>
      </c>
      <c r="F7311" t="s">
        <v>477</v>
      </c>
      <c r="R7311">
        <v>0</v>
      </c>
      <c r="S7311">
        <v>0</v>
      </c>
      <c r="T7311">
        <v>500000000</v>
      </c>
      <c r="X7311">
        <v>0</v>
      </c>
      <c r="Y7311">
        <v>500000000</v>
      </c>
      <c r="AA7311" t="s">
        <v>2027</v>
      </c>
    </row>
    <row r="7312" spans="1:27" ht="15" customHeight="1">
      <c r="A7312" s="962" t="s">
        <v>257</v>
      </c>
      <c r="B7312" t="s">
        <v>293</v>
      </c>
      <c r="C7312" t="s">
        <v>13</v>
      </c>
      <c r="D7312" t="s">
        <v>11</v>
      </c>
      <c r="E7312" t="s">
        <v>610</v>
      </c>
      <c r="F7312" t="s">
        <v>477</v>
      </c>
      <c r="R7312">
        <v>0</v>
      </c>
      <c r="S7312">
        <v>0</v>
      </c>
      <c r="T7312">
        <v>500000000</v>
      </c>
      <c r="X7312">
        <v>0</v>
      </c>
      <c r="Y7312">
        <v>500000000</v>
      </c>
      <c r="AA7312" t="s">
        <v>2027</v>
      </c>
    </row>
    <row r="7313" spans="1:27" ht="15" customHeight="1">
      <c r="A7313" s="962" t="s">
        <v>259</v>
      </c>
      <c r="B7313" t="s">
        <v>300</v>
      </c>
      <c r="C7313" t="s">
        <v>13</v>
      </c>
      <c r="D7313" t="s">
        <v>11</v>
      </c>
      <c r="E7313" t="s">
        <v>610</v>
      </c>
      <c r="F7313" t="s">
        <v>477</v>
      </c>
      <c r="R7313">
        <v>0</v>
      </c>
      <c r="S7313">
        <v>0</v>
      </c>
      <c r="T7313">
        <v>500000000</v>
      </c>
      <c r="X7313">
        <v>0</v>
      </c>
      <c r="Y7313">
        <v>500000000</v>
      </c>
      <c r="AA7313" t="s">
        <v>2027</v>
      </c>
    </row>
    <row r="7314" spans="1:27" ht="15" customHeight="1">
      <c r="A7314" s="962" t="s">
        <v>259</v>
      </c>
      <c r="B7314" t="s">
        <v>298</v>
      </c>
      <c r="C7314" t="s">
        <v>13</v>
      </c>
      <c r="D7314" t="s">
        <v>11</v>
      </c>
      <c r="E7314" t="s">
        <v>610</v>
      </c>
      <c r="F7314" t="s">
        <v>477</v>
      </c>
      <c r="R7314">
        <v>0</v>
      </c>
      <c r="S7314">
        <v>0</v>
      </c>
      <c r="T7314">
        <v>500000000</v>
      </c>
      <c r="X7314">
        <v>0</v>
      </c>
      <c r="Y7314">
        <v>500000000</v>
      </c>
      <c r="AA7314" t="s">
        <v>2027</v>
      </c>
    </row>
    <row r="7315" spans="1:27" ht="15" customHeight="1">
      <c r="A7315" s="962" t="s">
        <v>259</v>
      </c>
      <c r="B7315" t="s">
        <v>297</v>
      </c>
      <c r="C7315" t="s">
        <v>13</v>
      </c>
      <c r="D7315" t="s">
        <v>11</v>
      </c>
      <c r="E7315" t="s">
        <v>610</v>
      </c>
      <c r="F7315" t="s">
        <v>477</v>
      </c>
      <c r="R7315">
        <v>0</v>
      </c>
      <c r="S7315">
        <v>0</v>
      </c>
      <c r="T7315">
        <v>500000000</v>
      </c>
      <c r="X7315">
        <v>0</v>
      </c>
      <c r="Y7315">
        <v>500000000</v>
      </c>
      <c r="AA7315" t="s">
        <v>2027</v>
      </c>
    </row>
    <row r="7316" spans="1:27" ht="15" customHeight="1">
      <c r="A7316" s="962" t="s">
        <v>259</v>
      </c>
      <c r="B7316" t="s">
        <v>288</v>
      </c>
      <c r="C7316" t="s">
        <v>13</v>
      </c>
      <c r="D7316" t="s">
        <v>11</v>
      </c>
      <c r="E7316" t="s">
        <v>610</v>
      </c>
      <c r="F7316" t="s">
        <v>477</v>
      </c>
      <c r="R7316">
        <v>0</v>
      </c>
      <c r="S7316">
        <v>0</v>
      </c>
      <c r="T7316">
        <v>500000000</v>
      </c>
      <c r="X7316">
        <v>0</v>
      </c>
      <c r="Y7316">
        <v>500000000</v>
      </c>
      <c r="AA7316" t="s">
        <v>2027</v>
      </c>
    </row>
    <row r="7317" spans="1:27" ht="15" customHeight="1">
      <c r="A7317" s="962" t="s">
        <v>259</v>
      </c>
      <c r="B7317" t="s">
        <v>287</v>
      </c>
      <c r="C7317" t="s">
        <v>13</v>
      </c>
      <c r="D7317" t="s">
        <v>11</v>
      </c>
      <c r="E7317" t="s">
        <v>610</v>
      </c>
      <c r="F7317" t="s">
        <v>477</v>
      </c>
      <c r="R7317">
        <v>0</v>
      </c>
      <c r="S7317">
        <v>0</v>
      </c>
      <c r="T7317">
        <v>500000000</v>
      </c>
      <c r="X7317">
        <v>0</v>
      </c>
      <c r="Y7317">
        <v>500000000</v>
      </c>
      <c r="AA7317" t="s">
        <v>2027</v>
      </c>
    </row>
    <row r="7318" spans="1:27" ht="15" customHeight="1">
      <c r="A7318" s="962" t="s">
        <v>259</v>
      </c>
      <c r="B7318" t="s">
        <v>321</v>
      </c>
      <c r="C7318" t="s">
        <v>13</v>
      </c>
      <c r="D7318" t="s">
        <v>11</v>
      </c>
      <c r="E7318" t="s">
        <v>610</v>
      </c>
      <c r="F7318" t="s">
        <v>477</v>
      </c>
      <c r="R7318">
        <v>0</v>
      </c>
      <c r="S7318">
        <v>0</v>
      </c>
      <c r="T7318">
        <v>500000000</v>
      </c>
      <c r="X7318">
        <v>0</v>
      </c>
      <c r="Y7318">
        <v>500000000</v>
      </c>
      <c r="AA7318" t="s">
        <v>2027</v>
      </c>
    </row>
    <row r="7319" spans="1:27" ht="15" customHeight="1">
      <c r="A7319" s="962" t="s">
        <v>259</v>
      </c>
      <c r="B7319" t="s">
        <v>299</v>
      </c>
      <c r="C7319" t="s">
        <v>13</v>
      </c>
      <c r="D7319" t="s">
        <v>11</v>
      </c>
      <c r="E7319" t="s">
        <v>610</v>
      </c>
      <c r="F7319" t="s">
        <v>477</v>
      </c>
      <c r="R7319">
        <v>0</v>
      </c>
      <c r="S7319">
        <v>0</v>
      </c>
      <c r="T7319">
        <v>500000000</v>
      </c>
      <c r="X7319">
        <v>0</v>
      </c>
      <c r="Y7319">
        <v>500000000</v>
      </c>
      <c r="AA7319" t="s">
        <v>2027</v>
      </c>
    </row>
    <row r="7320" spans="1:27" ht="15" customHeight="1">
      <c r="A7320" s="962" t="s">
        <v>259</v>
      </c>
      <c r="B7320" t="s">
        <v>301</v>
      </c>
      <c r="C7320" t="s">
        <v>13</v>
      </c>
      <c r="D7320" t="s">
        <v>11</v>
      </c>
      <c r="E7320" t="s">
        <v>610</v>
      </c>
      <c r="F7320" t="s">
        <v>477</v>
      </c>
      <c r="R7320">
        <v>0</v>
      </c>
      <c r="S7320">
        <v>0</v>
      </c>
      <c r="T7320">
        <v>500000000</v>
      </c>
      <c r="X7320">
        <v>0</v>
      </c>
      <c r="Y7320">
        <v>500000000</v>
      </c>
      <c r="AA7320" t="s">
        <v>2027</v>
      </c>
    </row>
    <row r="7321" spans="1:27" ht="15" customHeight="1">
      <c r="A7321" s="962" t="s">
        <v>260</v>
      </c>
      <c r="B7321" t="s">
        <v>299</v>
      </c>
      <c r="C7321" t="s">
        <v>13</v>
      </c>
      <c r="D7321" t="s">
        <v>11</v>
      </c>
      <c r="E7321" t="s">
        <v>610</v>
      </c>
      <c r="F7321" t="s">
        <v>477</v>
      </c>
      <c r="R7321">
        <v>0</v>
      </c>
      <c r="S7321">
        <v>0</v>
      </c>
      <c r="T7321">
        <v>0</v>
      </c>
      <c r="X7321">
        <v>0</v>
      </c>
      <c r="Y7321">
        <v>500000000</v>
      </c>
      <c r="AA7321" t="s">
        <v>2029</v>
      </c>
    </row>
    <row r="7322" spans="1:27" ht="15" customHeight="1">
      <c r="A7322" s="962" t="s">
        <v>260</v>
      </c>
      <c r="B7322" t="s">
        <v>312</v>
      </c>
      <c r="C7322" t="s">
        <v>13</v>
      </c>
      <c r="D7322" t="s">
        <v>11</v>
      </c>
      <c r="E7322" t="s">
        <v>610</v>
      </c>
      <c r="F7322" t="s">
        <v>477</v>
      </c>
      <c r="R7322">
        <v>0</v>
      </c>
      <c r="S7322">
        <v>0</v>
      </c>
      <c r="T7322">
        <v>0</v>
      </c>
      <c r="X7322">
        <v>0</v>
      </c>
      <c r="Y7322">
        <v>500000000</v>
      </c>
      <c r="AA7322" t="s">
        <v>2029</v>
      </c>
    </row>
    <row r="7323" spans="1:27" ht="15" customHeight="1">
      <c r="A7323" s="962" t="s">
        <v>260</v>
      </c>
      <c r="B7323" t="s">
        <v>298</v>
      </c>
      <c r="C7323" t="s">
        <v>13</v>
      </c>
      <c r="D7323" t="s">
        <v>11</v>
      </c>
      <c r="E7323" t="s">
        <v>610</v>
      </c>
      <c r="F7323" t="s">
        <v>477</v>
      </c>
      <c r="R7323">
        <v>0</v>
      </c>
      <c r="S7323">
        <v>0</v>
      </c>
      <c r="T7323">
        <v>0</v>
      </c>
      <c r="X7323">
        <v>0</v>
      </c>
      <c r="Y7323">
        <v>500000000</v>
      </c>
      <c r="AA7323" t="s">
        <v>2029</v>
      </c>
    </row>
    <row r="7324" spans="1:27" ht="15" customHeight="1">
      <c r="A7324" s="962" t="s">
        <v>260</v>
      </c>
      <c r="B7324" t="s">
        <v>297</v>
      </c>
      <c r="C7324" t="s">
        <v>13</v>
      </c>
      <c r="D7324" t="s">
        <v>11</v>
      </c>
      <c r="E7324" t="s">
        <v>610</v>
      </c>
      <c r="F7324" t="s">
        <v>477</v>
      </c>
      <c r="R7324">
        <v>0</v>
      </c>
      <c r="S7324">
        <v>0</v>
      </c>
      <c r="T7324">
        <v>0</v>
      </c>
      <c r="X7324">
        <v>0</v>
      </c>
      <c r="Y7324">
        <v>500000000</v>
      </c>
      <c r="AA7324" t="s">
        <v>2029</v>
      </c>
    </row>
    <row r="7325" spans="1:27" ht="15" customHeight="1">
      <c r="A7325" s="962" t="s">
        <v>260</v>
      </c>
      <c r="B7325" t="s">
        <v>288</v>
      </c>
      <c r="C7325" t="s">
        <v>13</v>
      </c>
      <c r="D7325" t="s">
        <v>11</v>
      </c>
      <c r="E7325" t="s">
        <v>610</v>
      </c>
      <c r="F7325" t="s">
        <v>477</v>
      </c>
      <c r="R7325">
        <v>0</v>
      </c>
      <c r="S7325">
        <v>0</v>
      </c>
      <c r="T7325">
        <v>0</v>
      </c>
      <c r="X7325">
        <v>0</v>
      </c>
      <c r="Y7325">
        <v>500000000</v>
      </c>
      <c r="AA7325" t="s">
        <v>2029</v>
      </c>
    </row>
    <row r="7326" spans="1:27" ht="15" customHeight="1">
      <c r="A7326" s="962" t="s">
        <v>260</v>
      </c>
      <c r="B7326" t="s">
        <v>287</v>
      </c>
      <c r="C7326" t="s">
        <v>13</v>
      </c>
      <c r="D7326" t="s">
        <v>11</v>
      </c>
      <c r="E7326" t="s">
        <v>610</v>
      </c>
      <c r="F7326" t="s">
        <v>477</v>
      </c>
      <c r="R7326">
        <v>0</v>
      </c>
      <c r="X7326">
        <v>0</v>
      </c>
      <c r="Y7326">
        <v>500000000</v>
      </c>
      <c r="AA7326" t="s">
        <v>2025</v>
      </c>
    </row>
    <row r="7327" spans="1:27" ht="15" customHeight="1">
      <c r="A7327" s="962" t="s">
        <v>260</v>
      </c>
      <c r="B7327" t="s">
        <v>309</v>
      </c>
      <c r="C7327" t="s">
        <v>13</v>
      </c>
      <c r="D7327" t="s">
        <v>11</v>
      </c>
      <c r="E7327" t="s">
        <v>610</v>
      </c>
      <c r="F7327" t="s">
        <v>477</v>
      </c>
      <c r="R7327">
        <v>0</v>
      </c>
      <c r="S7327">
        <v>0</v>
      </c>
      <c r="T7327">
        <v>0</v>
      </c>
      <c r="X7327">
        <v>0</v>
      </c>
      <c r="Y7327">
        <v>500000000</v>
      </c>
      <c r="AA7327" t="s">
        <v>2029</v>
      </c>
    </row>
    <row r="7328" spans="1:27" ht="15" customHeight="1">
      <c r="A7328" s="962" t="s">
        <v>260</v>
      </c>
      <c r="B7328" t="s">
        <v>305</v>
      </c>
      <c r="C7328" t="s">
        <v>13</v>
      </c>
      <c r="D7328" t="s">
        <v>11</v>
      </c>
      <c r="E7328" t="s">
        <v>610</v>
      </c>
      <c r="F7328" t="s">
        <v>477</v>
      </c>
      <c r="R7328">
        <v>0</v>
      </c>
      <c r="S7328">
        <v>0</v>
      </c>
      <c r="T7328">
        <v>0</v>
      </c>
      <c r="X7328">
        <v>0</v>
      </c>
      <c r="Y7328">
        <v>500000000</v>
      </c>
      <c r="AA7328" t="s">
        <v>2029</v>
      </c>
    </row>
    <row r="7329" spans="1:27" ht="15" customHeight="1">
      <c r="A7329" s="962" t="s">
        <v>261</v>
      </c>
      <c r="B7329" t="s">
        <v>290</v>
      </c>
      <c r="C7329" t="s">
        <v>13</v>
      </c>
      <c r="D7329" t="s">
        <v>11</v>
      </c>
      <c r="E7329" t="s">
        <v>610</v>
      </c>
      <c r="F7329" t="s">
        <v>477</v>
      </c>
      <c r="R7329">
        <v>6.96</v>
      </c>
      <c r="S7329">
        <v>0</v>
      </c>
      <c r="T7329">
        <v>37.1</v>
      </c>
      <c r="X7329">
        <v>0</v>
      </c>
      <c r="Y7329">
        <v>500000000</v>
      </c>
      <c r="AA7329" t="s">
        <v>2029</v>
      </c>
    </row>
    <row r="7330" spans="1:27" ht="15" customHeight="1">
      <c r="A7330" s="962" t="s">
        <v>261</v>
      </c>
      <c r="B7330" t="s">
        <v>292</v>
      </c>
      <c r="C7330" t="s">
        <v>13</v>
      </c>
      <c r="D7330" t="s">
        <v>11</v>
      </c>
      <c r="E7330" t="s">
        <v>610</v>
      </c>
      <c r="F7330" t="s">
        <v>477</v>
      </c>
      <c r="R7330">
        <v>16.2</v>
      </c>
      <c r="S7330">
        <v>0</v>
      </c>
      <c r="T7330">
        <v>37.1</v>
      </c>
      <c r="X7330">
        <v>0</v>
      </c>
      <c r="Y7330">
        <v>500000000</v>
      </c>
      <c r="AA7330" t="s">
        <v>2029</v>
      </c>
    </row>
    <row r="7331" spans="1:27" ht="15" customHeight="1">
      <c r="A7331" s="962" t="s">
        <v>261</v>
      </c>
      <c r="B7331" t="s">
        <v>295</v>
      </c>
      <c r="C7331" t="s">
        <v>13</v>
      </c>
      <c r="D7331" t="s">
        <v>11</v>
      </c>
      <c r="E7331" t="s">
        <v>610</v>
      </c>
      <c r="F7331" t="s">
        <v>477</v>
      </c>
      <c r="R7331">
        <v>6.96</v>
      </c>
      <c r="S7331">
        <v>0</v>
      </c>
      <c r="T7331">
        <v>37.1</v>
      </c>
      <c r="X7331">
        <v>0</v>
      </c>
      <c r="Y7331">
        <v>500000000</v>
      </c>
      <c r="AA7331" t="s">
        <v>2029</v>
      </c>
    </row>
    <row r="7332" spans="1:27" ht="15" customHeight="1">
      <c r="A7332" s="962" t="s">
        <v>261</v>
      </c>
      <c r="B7332" t="s">
        <v>296</v>
      </c>
      <c r="C7332" t="s">
        <v>13</v>
      </c>
      <c r="D7332" t="s">
        <v>11</v>
      </c>
      <c r="E7332" t="s">
        <v>610</v>
      </c>
      <c r="F7332" t="s">
        <v>477</v>
      </c>
      <c r="R7332">
        <v>6.96</v>
      </c>
      <c r="S7332">
        <v>0</v>
      </c>
      <c r="T7332">
        <v>37.1</v>
      </c>
      <c r="X7332">
        <v>0</v>
      </c>
      <c r="Y7332">
        <v>500000000</v>
      </c>
      <c r="AA7332" t="s">
        <v>2029</v>
      </c>
    </row>
    <row r="7333" spans="1:27" ht="15" customHeight="1">
      <c r="A7333" s="962" t="s">
        <v>261</v>
      </c>
      <c r="B7333" t="s">
        <v>289</v>
      </c>
      <c r="C7333" t="s">
        <v>13</v>
      </c>
      <c r="D7333" t="s">
        <v>11</v>
      </c>
      <c r="E7333" t="s">
        <v>610</v>
      </c>
      <c r="F7333" t="s">
        <v>477</v>
      </c>
      <c r="G7333" t="s">
        <v>721</v>
      </c>
      <c r="I7333" t="s">
        <v>486</v>
      </c>
      <c r="J7333" t="s">
        <v>618</v>
      </c>
      <c r="K7333" t="s">
        <v>333</v>
      </c>
      <c r="L7333" t="s">
        <v>487</v>
      </c>
      <c r="M7333" t="s">
        <v>64</v>
      </c>
      <c r="O7333" t="s">
        <v>361</v>
      </c>
      <c r="P7333" t="s">
        <v>336</v>
      </c>
      <c r="Q7333" t="s">
        <v>337</v>
      </c>
      <c r="R7333">
        <v>99.8</v>
      </c>
      <c r="U7333">
        <v>99.8</v>
      </c>
      <c r="V7333">
        <v>4.99</v>
      </c>
      <c r="W7333">
        <v>0.1</v>
      </c>
      <c r="X7333">
        <v>0</v>
      </c>
      <c r="Y7333">
        <v>500000000</v>
      </c>
      <c r="Z7333">
        <v>0</v>
      </c>
      <c r="AA7333" t="s">
        <v>2028</v>
      </c>
    </row>
    <row r="7334" spans="1:27" ht="15" customHeight="1">
      <c r="A7334" s="962" t="s">
        <v>261</v>
      </c>
      <c r="B7334" t="s">
        <v>291</v>
      </c>
      <c r="C7334" t="s">
        <v>13</v>
      </c>
      <c r="D7334" t="s">
        <v>11</v>
      </c>
      <c r="E7334" t="s">
        <v>610</v>
      </c>
      <c r="F7334" t="s">
        <v>477</v>
      </c>
      <c r="R7334">
        <v>78.900000000000006</v>
      </c>
      <c r="S7334">
        <v>62.7</v>
      </c>
      <c r="T7334">
        <v>99.8</v>
      </c>
      <c r="X7334">
        <v>0</v>
      </c>
      <c r="Y7334">
        <v>500000000</v>
      </c>
      <c r="AA7334" t="s">
        <v>2029</v>
      </c>
    </row>
    <row r="7335" spans="1:27" ht="15" customHeight="1">
      <c r="A7335" s="962" t="s">
        <v>261</v>
      </c>
      <c r="B7335" t="s">
        <v>288</v>
      </c>
      <c r="C7335" t="s">
        <v>13</v>
      </c>
      <c r="D7335" t="s">
        <v>11</v>
      </c>
      <c r="E7335" t="s">
        <v>610</v>
      </c>
      <c r="F7335" t="s">
        <v>477</v>
      </c>
      <c r="R7335">
        <v>99.8</v>
      </c>
      <c r="X7335">
        <v>0</v>
      </c>
      <c r="Y7335">
        <v>500000000</v>
      </c>
      <c r="AA7335" t="s">
        <v>2025</v>
      </c>
    </row>
    <row r="7336" spans="1:27" ht="15" customHeight="1">
      <c r="A7336" s="962" t="s">
        <v>261</v>
      </c>
      <c r="B7336" t="s">
        <v>287</v>
      </c>
      <c r="C7336" t="s">
        <v>13</v>
      </c>
      <c r="D7336" t="s">
        <v>11</v>
      </c>
      <c r="E7336" t="s">
        <v>610</v>
      </c>
      <c r="F7336" t="s">
        <v>477</v>
      </c>
      <c r="R7336">
        <v>99.8</v>
      </c>
      <c r="X7336">
        <v>0</v>
      </c>
      <c r="Y7336">
        <v>500000000</v>
      </c>
      <c r="AA7336" t="s">
        <v>2025</v>
      </c>
    </row>
    <row r="7337" spans="1:27" ht="15" customHeight="1">
      <c r="A7337" s="962" t="s">
        <v>261</v>
      </c>
      <c r="B7337" t="s">
        <v>321</v>
      </c>
      <c r="C7337" t="s">
        <v>13</v>
      </c>
      <c r="D7337" t="s">
        <v>11</v>
      </c>
      <c r="E7337" t="s">
        <v>610</v>
      </c>
      <c r="F7337" t="s">
        <v>477</v>
      </c>
      <c r="H7337" t="s">
        <v>722</v>
      </c>
      <c r="I7337" t="s">
        <v>353</v>
      </c>
      <c r="K7337" t="s">
        <v>333</v>
      </c>
      <c r="L7337" t="s">
        <v>489</v>
      </c>
      <c r="M7337" t="s">
        <v>59</v>
      </c>
      <c r="O7337" t="s">
        <v>335</v>
      </c>
      <c r="P7337" t="s">
        <v>336</v>
      </c>
      <c r="Q7337" t="s">
        <v>337</v>
      </c>
      <c r="R7337">
        <v>15.3</v>
      </c>
      <c r="U7337">
        <v>15.32</v>
      </c>
      <c r="V7337">
        <v>0.77</v>
      </c>
      <c r="W7337">
        <v>0.1</v>
      </c>
      <c r="X7337">
        <v>0</v>
      </c>
      <c r="Y7337">
        <v>500000000</v>
      </c>
      <c r="Z7337">
        <v>0</v>
      </c>
      <c r="AA7337" t="s">
        <v>2028</v>
      </c>
    </row>
    <row r="7338" spans="1:27" ht="15" customHeight="1">
      <c r="A7338" s="962" t="s">
        <v>261</v>
      </c>
      <c r="B7338" t="s">
        <v>294</v>
      </c>
      <c r="C7338" t="s">
        <v>13</v>
      </c>
      <c r="D7338" t="s">
        <v>11</v>
      </c>
      <c r="E7338" t="s">
        <v>610</v>
      </c>
      <c r="F7338" t="s">
        <v>477</v>
      </c>
      <c r="G7338" t="s">
        <v>601</v>
      </c>
      <c r="I7338" t="s">
        <v>358</v>
      </c>
      <c r="J7338" t="s">
        <v>618</v>
      </c>
      <c r="K7338" t="s">
        <v>333</v>
      </c>
      <c r="L7338" t="s">
        <v>491</v>
      </c>
      <c r="M7338" t="s">
        <v>64</v>
      </c>
      <c r="O7338" t="s">
        <v>361</v>
      </c>
      <c r="P7338" t="s">
        <v>336</v>
      </c>
      <c r="Q7338" t="s">
        <v>337</v>
      </c>
      <c r="R7338">
        <v>62.7</v>
      </c>
      <c r="U7338">
        <v>62.7</v>
      </c>
      <c r="V7338">
        <v>3.14</v>
      </c>
      <c r="W7338">
        <v>0.1</v>
      </c>
      <c r="X7338">
        <v>0</v>
      </c>
      <c r="Y7338">
        <v>500000000</v>
      </c>
      <c r="Z7338">
        <v>0</v>
      </c>
      <c r="AA7338" t="s">
        <v>2028</v>
      </c>
    </row>
    <row r="7339" spans="1:27" ht="15" customHeight="1">
      <c r="A7339" s="962" t="s">
        <v>261</v>
      </c>
      <c r="B7339" t="s">
        <v>293</v>
      </c>
      <c r="C7339" t="s">
        <v>13</v>
      </c>
      <c r="D7339" t="s">
        <v>11</v>
      </c>
      <c r="E7339" t="s">
        <v>610</v>
      </c>
      <c r="F7339" t="s">
        <v>477</v>
      </c>
      <c r="R7339">
        <v>62.7</v>
      </c>
      <c r="X7339">
        <v>0</v>
      </c>
      <c r="Y7339">
        <v>500000000</v>
      </c>
      <c r="AA7339" t="s">
        <v>2025</v>
      </c>
    </row>
    <row r="7340" spans="1:27" ht="15" customHeight="1">
      <c r="A7340" s="962" t="s">
        <v>261</v>
      </c>
      <c r="B7340" t="s">
        <v>324</v>
      </c>
      <c r="C7340" t="s">
        <v>13</v>
      </c>
      <c r="D7340" t="s">
        <v>11</v>
      </c>
      <c r="E7340" t="s">
        <v>610</v>
      </c>
      <c r="F7340" t="s">
        <v>477</v>
      </c>
      <c r="L7340" t="s">
        <v>1977</v>
      </c>
      <c r="N7340" t="s">
        <v>230</v>
      </c>
      <c r="O7340" t="s">
        <v>882</v>
      </c>
      <c r="P7340" t="s">
        <v>1978</v>
      </c>
      <c r="Q7340" t="s">
        <v>2003</v>
      </c>
      <c r="R7340">
        <v>10.6</v>
      </c>
      <c r="X7340">
        <v>0</v>
      </c>
      <c r="Y7340">
        <v>500000000</v>
      </c>
      <c r="AA7340" t="s">
        <v>2025</v>
      </c>
    </row>
    <row r="7341" spans="1:27" ht="15" customHeight="1">
      <c r="A7341" s="962" t="s">
        <v>262</v>
      </c>
      <c r="B7341" t="s">
        <v>297</v>
      </c>
      <c r="C7341" t="s">
        <v>13</v>
      </c>
      <c r="D7341" t="s">
        <v>11</v>
      </c>
      <c r="E7341" t="s">
        <v>610</v>
      </c>
      <c r="F7341" t="s">
        <v>477</v>
      </c>
      <c r="J7341" t="s">
        <v>2000</v>
      </c>
      <c r="L7341" t="s">
        <v>2001</v>
      </c>
      <c r="O7341" t="s">
        <v>882</v>
      </c>
      <c r="P7341" t="s">
        <v>868</v>
      </c>
      <c r="Q7341" t="s">
        <v>869</v>
      </c>
      <c r="R7341">
        <v>46.3</v>
      </c>
      <c r="X7341">
        <v>0</v>
      </c>
      <c r="Y7341">
        <v>500000000</v>
      </c>
      <c r="AA7341" t="s">
        <v>2025</v>
      </c>
    </row>
    <row r="7342" spans="1:27" ht="15" customHeight="1">
      <c r="A7342" s="962" t="s">
        <v>262</v>
      </c>
      <c r="B7342" t="s">
        <v>288</v>
      </c>
      <c r="C7342" t="s">
        <v>13</v>
      </c>
      <c r="D7342" t="s">
        <v>11</v>
      </c>
      <c r="E7342" t="s">
        <v>610</v>
      </c>
      <c r="F7342" t="s">
        <v>477</v>
      </c>
      <c r="R7342">
        <v>46.3</v>
      </c>
      <c r="X7342">
        <v>0</v>
      </c>
      <c r="Y7342">
        <v>500000000</v>
      </c>
      <c r="AA7342" t="s">
        <v>2025</v>
      </c>
    </row>
    <row r="7343" spans="1:27" ht="15" customHeight="1">
      <c r="A7343" s="962" t="s">
        <v>262</v>
      </c>
      <c r="B7343" t="s">
        <v>287</v>
      </c>
      <c r="C7343" t="s">
        <v>13</v>
      </c>
      <c r="D7343" t="s">
        <v>11</v>
      </c>
      <c r="E7343" t="s">
        <v>610</v>
      </c>
      <c r="F7343" t="s">
        <v>477</v>
      </c>
      <c r="R7343">
        <v>46.3</v>
      </c>
      <c r="X7343">
        <v>0</v>
      </c>
      <c r="Y7343">
        <v>500000000</v>
      </c>
      <c r="AA7343" t="s">
        <v>2025</v>
      </c>
    </row>
    <row r="7344" spans="1:27" ht="15" customHeight="1">
      <c r="A7344" s="962" t="s">
        <v>262</v>
      </c>
      <c r="B7344" t="s">
        <v>299</v>
      </c>
      <c r="C7344" t="s">
        <v>13</v>
      </c>
      <c r="D7344" t="s">
        <v>11</v>
      </c>
      <c r="E7344" t="s">
        <v>610</v>
      </c>
      <c r="F7344" t="s">
        <v>477</v>
      </c>
      <c r="R7344">
        <v>10.7</v>
      </c>
      <c r="S7344">
        <v>0</v>
      </c>
      <c r="T7344">
        <v>46.3</v>
      </c>
      <c r="X7344">
        <v>0</v>
      </c>
      <c r="Y7344">
        <v>500000000</v>
      </c>
      <c r="AA7344" t="s">
        <v>2029</v>
      </c>
    </row>
    <row r="7345" spans="1:27" ht="15" customHeight="1">
      <c r="A7345" s="962" t="s">
        <v>262</v>
      </c>
      <c r="B7345" t="s">
        <v>301</v>
      </c>
      <c r="C7345" t="s">
        <v>13</v>
      </c>
      <c r="D7345" t="s">
        <v>11</v>
      </c>
      <c r="E7345" t="s">
        <v>610</v>
      </c>
      <c r="F7345" t="s">
        <v>477</v>
      </c>
      <c r="R7345">
        <v>3.56</v>
      </c>
      <c r="S7345">
        <v>0</v>
      </c>
      <c r="T7345">
        <v>46.3</v>
      </c>
      <c r="X7345">
        <v>0</v>
      </c>
      <c r="Y7345">
        <v>500000000</v>
      </c>
      <c r="AA7345" t="s">
        <v>2029</v>
      </c>
    </row>
    <row r="7346" spans="1:27" ht="15" customHeight="1">
      <c r="A7346" s="962" t="s">
        <v>262</v>
      </c>
      <c r="B7346" t="s">
        <v>302</v>
      </c>
      <c r="C7346" t="s">
        <v>13</v>
      </c>
      <c r="D7346" t="s">
        <v>11</v>
      </c>
      <c r="E7346" t="s">
        <v>610</v>
      </c>
      <c r="F7346" t="s">
        <v>477</v>
      </c>
      <c r="R7346">
        <v>3.56</v>
      </c>
      <c r="S7346">
        <v>0</v>
      </c>
      <c r="T7346">
        <v>46.3</v>
      </c>
      <c r="X7346">
        <v>0</v>
      </c>
      <c r="Y7346">
        <v>500000000</v>
      </c>
      <c r="AA7346" t="s">
        <v>2029</v>
      </c>
    </row>
    <row r="7347" spans="1:27" ht="15" customHeight="1">
      <c r="A7347" s="962" t="s">
        <v>262</v>
      </c>
      <c r="B7347" t="s">
        <v>303</v>
      </c>
      <c r="C7347" t="s">
        <v>13</v>
      </c>
      <c r="D7347" t="s">
        <v>11</v>
      </c>
      <c r="E7347" t="s">
        <v>610</v>
      </c>
      <c r="F7347" t="s">
        <v>477</v>
      </c>
      <c r="R7347">
        <v>28.5</v>
      </c>
      <c r="S7347">
        <v>0</v>
      </c>
      <c r="T7347">
        <v>46.3</v>
      </c>
      <c r="X7347">
        <v>0</v>
      </c>
      <c r="Y7347">
        <v>500000000</v>
      </c>
      <c r="AA7347" t="s">
        <v>2029</v>
      </c>
    </row>
    <row r="7348" spans="1:27" ht="15" customHeight="1">
      <c r="A7348" s="962" t="s">
        <v>262</v>
      </c>
      <c r="B7348" t="s">
        <v>298</v>
      </c>
      <c r="C7348" t="s">
        <v>13</v>
      </c>
      <c r="D7348" t="s">
        <v>11</v>
      </c>
      <c r="E7348" t="s">
        <v>610</v>
      </c>
      <c r="F7348" t="s">
        <v>477</v>
      </c>
      <c r="R7348">
        <v>17.8</v>
      </c>
      <c r="S7348">
        <v>0</v>
      </c>
      <c r="T7348">
        <v>46.3</v>
      </c>
      <c r="X7348">
        <v>0</v>
      </c>
      <c r="Y7348">
        <v>500000000</v>
      </c>
      <c r="AA7348" t="s">
        <v>2029</v>
      </c>
    </row>
    <row r="7349" spans="1:27" ht="15" customHeight="1">
      <c r="A7349" s="962" t="s">
        <v>262</v>
      </c>
      <c r="B7349" t="s">
        <v>300</v>
      </c>
      <c r="C7349" t="s">
        <v>13</v>
      </c>
      <c r="D7349" t="s">
        <v>11</v>
      </c>
      <c r="E7349" t="s">
        <v>610</v>
      </c>
      <c r="F7349" t="s">
        <v>477</v>
      </c>
      <c r="R7349">
        <v>7.12</v>
      </c>
      <c r="S7349">
        <v>0</v>
      </c>
      <c r="T7349">
        <v>46.3</v>
      </c>
      <c r="X7349">
        <v>0</v>
      </c>
      <c r="Y7349">
        <v>500000000</v>
      </c>
      <c r="AA7349" t="s">
        <v>2029</v>
      </c>
    </row>
    <row r="7350" spans="1:27" ht="15" customHeight="1">
      <c r="A7350" s="962" t="s">
        <v>262</v>
      </c>
      <c r="B7350" t="s">
        <v>321</v>
      </c>
      <c r="C7350" t="s">
        <v>13</v>
      </c>
      <c r="D7350" t="s">
        <v>11</v>
      </c>
      <c r="E7350" t="s">
        <v>610</v>
      </c>
      <c r="F7350" t="s">
        <v>477</v>
      </c>
      <c r="H7350" t="s">
        <v>492</v>
      </c>
      <c r="I7350" t="s">
        <v>353</v>
      </c>
      <c r="K7350" t="s">
        <v>333</v>
      </c>
      <c r="L7350" t="s">
        <v>493</v>
      </c>
      <c r="M7350" t="s">
        <v>58</v>
      </c>
      <c r="O7350" t="s">
        <v>335</v>
      </c>
      <c r="P7350" t="s">
        <v>336</v>
      </c>
      <c r="Q7350" t="s">
        <v>337</v>
      </c>
      <c r="R7350">
        <v>0.02</v>
      </c>
      <c r="U7350">
        <v>0.02</v>
      </c>
      <c r="V7350">
        <v>0</v>
      </c>
      <c r="W7350">
        <v>0.1</v>
      </c>
      <c r="X7350">
        <v>0</v>
      </c>
      <c r="Y7350">
        <v>500000000</v>
      </c>
      <c r="Z7350">
        <v>0</v>
      </c>
      <c r="AA7350" t="s">
        <v>2028</v>
      </c>
    </row>
    <row r="7351" spans="1:27" ht="15" customHeight="1">
      <c r="A7351" s="962" t="s">
        <v>263</v>
      </c>
      <c r="B7351" t="s">
        <v>290</v>
      </c>
      <c r="C7351" t="s">
        <v>13</v>
      </c>
      <c r="D7351" t="s">
        <v>11</v>
      </c>
      <c r="E7351" t="s">
        <v>610</v>
      </c>
      <c r="F7351" t="s">
        <v>477</v>
      </c>
      <c r="R7351">
        <v>17.8</v>
      </c>
      <c r="S7351">
        <v>0</v>
      </c>
      <c r="T7351">
        <v>59.1</v>
      </c>
      <c r="X7351">
        <v>0</v>
      </c>
      <c r="Y7351">
        <v>500000000</v>
      </c>
      <c r="AA7351" t="s">
        <v>2029</v>
      </c>
    </row>
    <row r="7352" spans="1:27" ht="15" customHeight="1">
      <c r="A7352" s="962" t="s">
        <v>263</v>
      </c>
      <c r="B7352" t="s">
        <v>292</v>
      </c>
      <c r="C7352" t="s">
        <v>13</v>
      </c>
      <c r="D7352" t="s">
        <v>11</v>
      </c>
      <c r="E7352" t="s">
        <v>610</v>
      </c>
      <c r="F7352" t="s">
        <v>477</v>
      </c>
      <c r="R7352">
        <v>5.63</v>
      </c>
      <c r="S7352">
        <v>0</v>
      </c>
      <c r="T7352">
        <v>59.1</v>
      </c>
      <c r="X7352">
        <v>0</v>
      </c>
      <c r="Y7352">
        <v>500000000</v>
      </c>
      <c r="AA7352" t="s">
        <v>2029</v>
      </c>
    </row>
    <row r="7353" spans="1:27" ht="15" customHeight="1">
      <c r="A7353" s="962" t="s">
        <v>263</v>
      </c>
      <c r="B7353" t="s">
        <v>295</v>
      </c>
      <c r="C7353" t="s">
        <v>13</v>
      </c>
      <c r="D7353" t="s">
        <v>11</v>
      </c>
      <c r="E7353" t="s">
        <v>610</v>
      </c>
      <c r="F7353" t="s">
        <v>477</v>
      </c>
      <c r="R7353">
        <v>17.8</v>
      </c>
      <c r="S7353">
        <v>0</v>
      </c>
      <c r="T7353">
        <v>59.1</v>
      </c>
      <c r="X7353">
        <v>0</v>
      </c>
      <c r="Y7353">
        <v>500000000</v>
      </c>
      <c r="AA7353" t="s">
        <v>2029</v>
      </c>
    </row>
    <row r="7354" spans="1:27" ht="15" customHeight="1">
      <c r="A7354" s="962" t="s">
        <v>263</v>
      </c>
      <c r="B7354" t="s">
        <v>296</v>
      </c>
      <c r="C7354" t="s">
        <v>13</v>
      </c>
      <c r="D7354" t="s">
        <v>11</v>
      </c>
      <c r="E7354" t="s">
        <v>610</v>
      </c>
      <c r="F7354" t="s">
        <v>477</v>
      </c>
      <c r="R7354">
        <v>17.8</v>
      </c>
      <c r="S7354">
        <v>0</v>
      </c>
      <c r="T7354">
        <v>59.1</v>
      </c>
      <c r="X7354">
        <v>0</v>
      </c>
      <c r="Y7354">
        <v>500000000</v>
      </c>
      <c r="AA7354" t="s">
        <v>2029</v>
      </c>
    </row>
    <row r="7355" spans="1:27" ht="15" customHeight="1">
      <c r="A7355" s="962" t="s">
        <v>263</v>
      </c>
      <c r="B7355" t="s">
        <v>289</v>
      </c>
      <c r="C7355" t="s">
        <v>13</v>
      </c>
      <c r="D7355" t="s">
        <v>11</v>
      </c>
      <c r="E7355" t="s">
        <v>610</v>
      </c>
      <c r="F7355" t="s">
        <v>477</v>
      </c>
      <c r="G7355" t="s">
        <v>723</v>
      </c>
      <c r="I7355" t="s">
        <v>486</v>
      </c>
      <c r="J7355" t="s">
        <v>618</v>
      </c>
      <c r="K7355" t="s">
        <v>333</v>
      </c>
      <c r="L7355" t="s">
        <v>495</v>
      </c>
      <c r="M7355" t="s">
        <v>64</v>
      </c>
      <c r="O7355" t="s">
        <v>361</v>
      </c>
      <c r="P7355" t="s">
        <v>336</v>
      </c>
      <c r="Q7355" t="s">
        <v>337</v>
      </c>
      <c r="R7355">
        <v>90.9</v>
      </c>
      <c r="U7355">
        <v>90.91</v>
      </c>
      <c r="V7355">
        <v>4.55</v>
      </c>
      <c r="W7355">
        <v>0.1</v>
      </c>
      <c r="X7355">
        <v>0</v>
      </c>
      <c r="Y7355">
        <v>500000000</v>
      </c>
      <c r="Z7355">
        <v>0</v>
      </c>
      <c r="AA7355" t="s">
        <v>2028</v>
      </c>
    </row>
    <row r="7356" spans="1:27" ht="15" customHeight="1">
      <c r="A7356" s="962" t="s">
        <v>263</v>
      </c>
      <c r="B7356" t="s">
        <v>291</v>
      </c>
      <c r="C7356" t="s">
        <v>13</v>
      </c>
      <c r="D7356" t="s">
        <v>11</v>
      </c>
      <c r="E7356" t="s">
        <v>610</v>
      </c>
      <c r="F7356" t="s">
        <v>477</v>
      </c>
      <c r="R7356">
        <v>37.4</v>
      </c>
      <c r="S7356">
        <v>31.8</v>
      </c>
      <c r="T7356">
        <v>90.9</v>
      </c>
      <c r="X7356">
        <v>0</v>
      </c>
      <c r="Y7356">
        <v>500000000</v>
      </c>
      <c r="AA7356" t="s">
        <v>2029</v>
      </c>
    </row>
    <row r="7357" spans="1:27" ht="15" customHeight="1">
      <c r="A7357" s="962" t="s">
        <v>263</v>
      </c>
      <c r="B7357" t="s">
        <v>288</v>
      </c>
      <c r="C7357" t="s">
        <v>13</v>
      </c>
      <c r="D7357" t="s">
        <v>11</v>
      </c>
      <c r="E7357" t="s">
        <v>610</v>
      </c>
      <c r="F7357" t="s">
        <v>477</v>
      </c>
      <c r="R7357">
        <v>90.9</v>
      </c>
      <c r="X7357">
        <v>0</v>
      </c>
      <c r="Y7357">
        <v>500000000</v>
      </c>
      <c r="AA7357" t="s">
        <v>2025</v>
      </c>
    </row>
    <row r="7358" spans="1:27" ht="15" customHeight="1">
      <c r="A7358" s="962" t="s">
        <v>263</v>
      </c>
      <c r="B7358" t="s">
        <v>287</v>
      </c>
      <c r="C7358" t="s">
        <v>13</v>
      </c>
      <c r="D7358" t="s">
        <v>11</v>
      </c>
      <c r="E7358" t="s">
        <v>610</v>
      </c>
      <c r="F7358" t="s">
        <v>477</v>
      </c>
      <c r="R7358">
        <v>90.9</v>
      </c>
      <c r="X7358">
        <v>0</v>
      </c>
      <c r="Y7358">
        <v>500000000</v>
      </c>
      <c r="AA7358" t="s">
        <v>2025</v>
      </c>
    </row>
    <row r="7359" spans="1:27" ht="15" customHeight="1">
      <c r="A7359" s="962" t="s">
        <v>263</v>
      </c>
      <c r="B7359" t="s">
        <v>321</v>
      </c>
      <c r="C7359" t="s">
        <v>13</v>
      </c>
      <c r="D7359" t="s">
        <v>11</v>
      </c>
      <c r="E7359" t="s">
        <v>610</v>
      </c>
      <c r="F7359" t="s">
        <v>477</v>
      </c>
      <c r="H7359" t="s">
        <v>604</v>
      </c>
      <c r="I7359" t="s">
        <v>353</v>
      </c>
      <c r="K7359" t="s">
        <v>333</v>
      </c>
      <c r="L7359" t="s">
        <v>497</v>
      </c>
      <c r="M7359" t="s">
        <v>59</v>
      </c>
      <c r="O7359" t="s">
        <v>335</v>
      </c>
      <c r="P7359" t="s">
        <v>336</v>
      </c>
      <c r="Q7359" t="s">
        <v>337</v>
      </c>
      <c r="R7359">
        <v>3.44</v>
      </c>
      <c r="U7359">
        <v>3.44</v>
      </c>
      <c r="V7359">
        <v>0.17</v>
      </c>
      <c r="W7359">
        <v>0.1</v>
      </c>
      <c r="X7359">
        <v>0</v>
      </c>
      <c r="Y7359">
        <v>500000000</v>
      </c>
      <c r="Z7359">
        <v>0</v>
      </c>
      <c r="AA7359" t="s">
        <v>2028</v>
      </c>
    </row>
    <row r="7360" spans="1:27" ht="15" customHeight="1">
      <c r="A7360" s="962" t="s">
        <v>263</v>
      </c>
      <c r="B7360" t="s">
        <v>294</v>
      </c>
      <c r="C7360" t="s">
        <v>13</v>
      </c>
      <c r="D7360" t="s">
        <v>11</v>
      </c>
      <c r="E7360" t="s">
        <v>610</v>
      </c>
      <c r="F7360" t="s">
        <v>477</v>
      </c>
      <c r="G7360" t="s">
        <v>724</v>
      </c>
      <c r="I7360" t="s">
        <v>358</v>
      </c>
      <c r="J7360" t="s">
        <v>618</v>
      </c>
      <c r="K7360" t="s">
        <v>333</v>
      </c>
      <c r="L7360" t="s">
        <v>499</v>
      </c>
      <c r="M7360" t="s">
        <v>64</v>
      </c>
      <c r="O7360" t="s">
        <v>361</v>
      </c>
      <c r="P7360" t="s">
        <v>336</v>
      </c>
      <c r="Q7360" t="s">
        <v>337</v>
      </c>
      <c r="R7360">
        <v>31.8</v>
      </c>
      <c r="U7360">
        <v>31.76</v>
      </c>
      <c r="V7360">
        <v>1.59</v>
      </c>
      <c r="W7360">
        <v>0.1</v>
      </c>
      <c r="X7360">
        <v>0</v>
      </c>
      <c r="Y7360">
        <v>500000000</v>
      </c>
      <c r="Z7360">
        <v>0</v>
      </c>
      <c r="AA7360" t="s">
        <v>2028</v>
      </c>
    </row>
    <row r="7361" spans="1:27" ht="15" customHeight="1">
      <c r="A7361" s="962" t="s">
        <v>263</v>
      </c>
      <c r="B7361" t="s">
        <v>293</v>
      </c>
      <c r="C7361" t="s">
        <v>13</v>
      </c>
      <c r="D7361" t="s">
        <v>11</v>
      </c>
      <c r="E7361" t="s">
        <v>610</v>
      </c>
      <c r="F7361" t="s">
        <v>477</v>
      </c>
      <c r="R7361">
        <v>31.8</v>
      </c>
      <c r="X7361">
        <v>0</v>
      </c>
      <c r="Y7361">
        <v>500000000</v>
      </c>
      <c r="AA7361" t="s">
        <v>2025</v>
      </c>
    </row>
    <row r="7362" spans="1:27" ht="15" customHeight="1">
      <c r="A7362" s="962" t="s">
        <v>263</v>
      </c>
      <c r="B7362" t="s">
        <v>324</v>
      </c>
      <c r="C7362" t="s">
        <v>13</v>
      </c>
      <c r="D7362" t="s">
        <v>11</v>
      </c>
      <c r="E7362" t="s">
        <v>610</v>
      </c>
      <c r="F7362" t="s">
        <v>477</v>
      </c>
      <c r="R7362">
        <v>0</v>
      </c>
      <c r="U7362">
        <v>0</v>
      </c>
      <c r="V7362">
        <v>0</v>
      </c>
      <c r="X7362">
        <v>0</v>
      </c>
      <c r="Y7362">
        <v>500000000</v>
      </c>
      <c r="Z7362">
        <v>0</v>
      </c>
      <c r="AA7362" t="s">
        <v>2028</v>
      </c>
    </row>
    <row r="7363" spans="1:27" ht="15" customHeight="1">
      <c r="A7363" s="962" t="s">
        <v>264</v>
      </c>
      <c r="B7363" t="s">
        <v>294</v>
      </c>
      <c r="C7363" t="s">
        <v>13</v>
      </c>
      <c r="D7363" t="s">
        <v>11</v>
      </c>
      <c r="E7363" t="s">
        <v>610</v>
      </c>
      <c r="F7363" t="s">
        <v>477</v>
      </c>
      <c r="R7363">
        <v>0</v>
      </c>
      <c r="S7363">
        <v>0</v>
      </c>
      <c r="T7363">
        <v>0</v>
      </c>
      <c r="X7363">
        <v>0</v>
      </c>
      <c r="Y7363">
        <v>500000000</v>
      </c>
      <c r="AA7363" t="s">
        <v>2029</v>
      </c>
    </row>
    <row r="7364" spans="1:27" ht="15" customHeight="1">
      <c r="A7364" s="962" t="s">
        <v>264</v>
      </c>
      <c r="B7364" t="s">
        <v>292</v>
      </c>
      <c r="C7364" t="s">
        <v>13</v>
      </c>
      <c r="D7364" t="s">
        <v>11</v>
      </c>
      <c r="E7364" t="s">
        <v>610</v>
      </c>
      <c r="F7364" t="s">
        <v>477</v>
      </c>
      <c r="R7364">
        <v>0</v>
      </c>
      <c r="S7364">
        <v>0</v>
      </c>
      <c r="T7364">
        <v>0</v>
      </c>
      <c r="X7364">
        <v>0</v>
      </c>
      <c r="Y7364">
        <v>500000000</v>
      </c>
      <c r="AA7364" t="s">
        <v>2029</v>
      </c>
    </row>
    <row r="7365" spans="1:27" ht="15" customHeight="1">
      <c r="A7365" s="962" t="s">
        <v>264</v>
      </c>
      <c r="B7365" t="s">
        <v>291</v>
      </c>
      <c r="C7365" t="s">
        <v>13</v>
      </c>
      <c r="D7365" t="s">
        <v>11</v>
      </c>
      <c r="E7365" t="s">
        <v>610</v>
      </c>
      <c r="F7365" t="s">
        <v>477</v>
      </c>
      <c r="R7365">
        <v>0</v>
      </c>
      <c r="S7365">
        <v>0</v>
      </c>
      <c r="T7365">
        <v>0</v>
      </c>
      <c r="X7365">
        <v>0</v>
      </c>
      <c r="Y7365">
        <v>500000000</v>
      </c>
      <c r="AA7365" t="s">
        <v>2029</v>
      </c>
    </row>
    <row r="7366" spans="1:27" ht="15" customHeight="1">
      <c r="A7366" s="962" t="s">
        <v>264</v>
      </c>
      <c r="B7366" t="s">
        <v>293</v>
      </c>
      <c r="C7366" t="s">
        <v>13</v>
      </c>
      <c r="D7366" t="s">
        <v>11</v>
      </c>
      <c r="E7366" t="s">
        <v>610</v>
      </c>
      <c r="F7366" t="s">
        <v>477</v>
      </c>
      <c r="R7366">
        <v>0</v>
      </c>
      <c r="S7366">
        <v>0</v>
      </c>
      <c r="T7366">
        <v>0</v>
      </c>
      <c r="X7366">
        <v>0</v>
      </c>
      <c r="Y7366">
        <v>500000000</v>
      </c>
      <c r="AA7366" t="s">
        <v>2029</v>
      </c>
    </row>
    <row r="7367" spans="1:27" ht="15" customHeight="1">
      <c r="A7367" s="962" t="s">
        <v>264</v>
      </c>
      <c r="B7367" t="s">
        <v>289</v>
      </c>
      <c r="C7367" t="s">
        <v>13</v>
      </c>
      <c r="D7367" t="s">
        <v>11</v>
      </c>
      <c r="E7367" t="s">
        <v>610</v>
      </c>
      <c r="F7367" t="s">
        <v>477</v>
      </c>
      <c r="R7367">
        <v>0</v>
      </c>
      <c r="X7367">
        <v>0</v>
      </c>
      <c r="Y7367">
        <v>500000000</v>
      </c>
      <c r="AA7367" t="s">
        <v>2025</v>
      </c>
    </row>
    <row r="7368" spans="1:27" ht="15" customHeight="1">
      <c r="A7368" s="962" t="s">
        <v>264</v>
      </c>
      <c r="B7368" t="s">
        <v>288</v>
      </c>
      <c r="C7368" t="s">
        <v>13</v>
      </c>
      <c r="D7368" t="s">
        <v>11</v>
      </c>
      <c r="E7368" t="s">
        <v>610</v>
      </c>
      <c r="F7368" t="s">
        <v>477</v>
      </c>
      <c r="R7368">
        <v>0</v>
      </c>
      <c r="X7368">
        <v>0</v>
      </c>
      <c r="Y7368">
        <v>500000000</v>
      </c>
      <c r="AA7368" t="s">
        <v>2025</v>
      </c>
    </row>
    <row r="7369" spans="1:27" ht="15" customHeight="1">
      <c r="A7369" s="962" t="s">
        <v>264</v>
      </c>
      <c r="B7369" t="s">
        <v>287</v>
      </c>
      <c r="C7369" t="s">
        <v>13</v>
      </c>
      <c r="D7369" t="s">
        <v>11</v>
      </c>
      <c r="E7369" t="s">
        <v>610</v>
      </c>
      <c r="F7369" t="s">
        <v>477</v>
      </c>
      <c r="R7369">
        <v>0</v>
      </c>
      <c r="X7369">
        <v>0</v>
      </c>
      <c r="Y7369">
        <v>500000000</v>
      </c>
      <c r="AA7369" t="s">
        <v>2025</v>
      </c>
    </row>
    <row r="7370" spans="1:27" ht="15" customHeight="1">
      <c r="A7370" s="962" t="s">
        <v>264</v>
      </c>
      <c r="B7370" t="s">
        <v>295</v>
      </c>
      <c r="C7370" t="s">
        <v>13</v>
      </c>
      <c r="D7370" t="s">
        <v>11</v>
      </c>
      <c r="E7370" t="s">
        <v>610</v>
      </c>
      <c r="F7370" t="s">
        <v>477</v>
      </c>
      <c r="R7370">
        <v>0</v>
      </c>
      <c r="S7370">
        <v>0</v>
      </c>
      <c r="T7370">
        <v>0</v>
      </c>
      <c r="X7370">
        <v>0</v>
      </c>
      <c r="Y7370">
        <v>500000000</v>
      </c>
      <c r="AA7370" t="s">
        <v>2029</v>
      </c>
    </row>
    <row r="7371" spans="1:27" ht="15" customHeight="1">
      <c r="A7371" s="962" t="s">
        <v>264</v>
      </c>
      <c r="B7371" t="s">
        <v>296</v>
      </c>
      <c r="C7371" t="s">
        <v>13</v>
      </c>
      <c r="D7371" t="s">
        <v>11</v>
      </c>
      <c r="E7371" t="s">
        <v>610</v>
      </c>
      <c r="F7371" t="s">
        <v>477</v>
      </c>
      <c r="R7371">
        <v>0</v>
      </c>
      <c r="S7371">
        <v>0</v>
      </c>
      <c r="T7371">
        <v>0</v>
      </c>
      <c r="X7371">
        <v>0</v>
      </c>
      <c r="Y7371">
        <v>500000000</v>
      </c>
      <c r="AA7371" t="s">
        <v>2029</v>
      </c>
    </row>
    <row r="7372" spans="1:27" ht="15" customHeight="1">
      <c r="A7372" s="962" t="s">
        <v>265</v>
      </c>
      <c r="B7372" t="s">
        <v>294</v>
      </c>
      <c r="C7372" t="s">
        <v>13</v>
      </c>
      <c r="D7372" t="s">
        <v>11</v>
      </c>
      <c r="E7372" t="s">
        <v>610</v>
      </c>
      <c r="F7372" t="s">
        <v>477</v>
      </c>
      <c r="R7372">
        <v>0</v>
      </c>
      <c r="S7372">
        <v>0</v>
      </c>
      <c r="T7372">
        <v>0</v>
      </c>
      <c r="X7372">
        <v>0</v>
      </c>
      <c r="Y7372">
        <v>500000000</v>
      </c>
      <c r="AA7372" t="s">
        <v>2029</v>
      </c>
    </row>
    <row r="7373" spans="1:27" ht="15" customHeight="1">
      <c r="A7373" s="962" t="s">
        <v>265</v>
      </c>
      <c r="B7373" t="s">
        <v>292</v>
      </c>
      <c r="C7373" t="s">
        <v>13</v>
      </c>
      <c r="D7373" t="s">
        <v>11</v>
      </c>
      <c r="E7373" t="s">
        <v>610</v>
      </c>
      <c r="F7373" t="s">
        <v>477</v>
      </c>
      <c r="R7373">
        <v>0</v>
      </c>
      <c r="S7373">
        <v>0</v>
      </c>
      <c r="T7373">
        <v>0</v>
      </c>
      <c r="X7373">
        <v>0</v>
      </c>
      <c r="Y7373">
        <v>500000000</v>
      </c>
      <c r="AA7373" t="s">
        <v>2029</v>
      </c>
    </row>
    <row r="7374" spans="1:27" ht="15" customHeight="1">
      <c r="A7374" s="962" t="s">
        <v>265</v>
      </c>
      <c r="B7374" t="s">
        <v>291</v>
      </c>
      <c r="C7374" t="s">
        <v>13</v>
      </c>
      <c r="D7374" t="s">
        <v>11</v>
      </c>
      <c r="E7374" t="s">
        <v>610</v>
      </c>
      <c r="F7374" t="s">
        <v>477</v>
      </c>
      <c r="R7374">
        <v>0</v>
      </c>
      <c r="S7374">
        <v>0</v>
      </c>
      <c r="T7374">
        <v>0</v>
      </c>
      <c r="X7374">
        <v>0</v>
      </c>
      <c r="Y7374">
        <v>500000000</v>
      </c>
      <c r="AA7374" t="s">
        <v>2029</v>
      </c>
    </row>
    <row r="7375" spans="1:27" ht="15" customHeight="1">
      <c r="A7375" s="962" t="s">
        <v>265</v>
      </c>
      <c r="B7375" t="s">
        <v>293</v>
      </c>
      <c r="C7375" t="s">
        <v>13</v>
      </c>
      <c r="D7375" t="s">
        <v>11</v>
      </c>
      <c r="E7375" t="s">
        <v>610</v>
      </c>
      <c r="F7375" t="s">
        <v>477</v>
      </c>
      <c r="R7375">
        <v>0</v>
      </c>
      <c r="S7375">
        <v>0</v>
      </c>
      <c r="T7375">
        <v>0</v>
      </c>
      <c r="X7375">
        <v>0</v>
      </c>
      <c r="Y7375">
        <v>500000000</v>
      </c>
      <c r="AA7375" t="s">
        <v>2029</v>
      </c>
    </row>
    <row r="7376" spans="1:27" ht="15" customHeight="1">
      <c r="A7376" s="962" t="s">
        <v>265</v>
      </c>
      <c r="B7376" t="s">
        <v>289</v>
      </c>
      <c r="C7376" t="s">
        <v>13</v>
      </c>
      <c r="D7376" t="s">
        <v>11</v>
      </c>
      <c r="E7376" t="s">
        <v>610</v>
      </c>
      <c r="F7376" t="s">
        <v>477</v>
      </c>
      <c r="R7376">
        <v>0</v>
      </c>
      <c r="S7376">
        <v>0</v>
      </c>
      <c r="T7376">
        <v>0</v>
      </c>
      <c r="X7376">
        <v>0</v>
      </c>
      <c r="Y7376">
        <v>500000000</v>
      </c>
      <c r="AA7376" t="s">
        <v>2029</v>
      </c>
    </row>
    <row r="7377" spans="1:27" ht="15" customHeight="1">
      <c r="A7377" s="962" t="s">
        <v>265</v>
      </c>
      <c r="B7377" t="s">
        <v>288</v>
      </c>
      <c r="C7377" t="s">
        <v>13</v>
      </c>
      <c r="D7377" t="s">
        <v>11</v>
      </c>
      <c r="E7377" t="s">
        <v>610</v>
      </c>
      <c r="F7377" t="s">
        <v>477</v>
      </c>
      <c r="R7377">
        <v>0</v>
      </c>
      <c r="S7377">
        <v>0</v>
      </c>
      <c r="T7377">
        <v>0</v>
      </c>
      <c r="X7377">
        <v>0</v>
      </c>
      <c r="Y7377">
        <v>500000000</v>
      </c>
      <c r="AA7377" t="s">
        <v>2029</v>
      </c>
    </row>
    <row r="7378" spans="1:27" ht="15" customHeight="1">
      <c r="A7378" s="962" t="s">
        <v>265</v>
      </c>
      <c r="B7378" t="s">
        <v>287</v>
      </c>
      <c r="C7378" t="s">
        <v>13</v>
      </c>
      <c r="D7378" t="s">
        <v>11</v>
      </c>
      <c r="E7378" t="s">
        <v>610</v>
      </c>
      <c r="F7378" t="s">
        <v>477</v>
      </c>
      <c r="R7378">
        <v>0</v>
      </c>
      <c r="S7378">
        <v>0</v>
      </c>
      <c r="T7378">
        <v>0</v>
      </c>
      <c r="X7378">
        <v>0</v>
      </c>
      <c r="Y7378">
        <v>500000000</v>
      </c>
      <c r="AA7378" t="s">
        <v>2029</v>
      </c>
    </row>
    <row r="7379" spans="1:27" ht="15" customHeight="1">
      <c r="A7379" s="962" t="s">
        <v>265</v>
      </c>
      <c r="B7379" t="s">
        <v>295</v>
      </c>
      <c r="C7379" t="s">
        <v>13</v>
      </c>
      <c r="D7379" t="s">
        <v>11</v>
      </c>
      <c r="E7379" t="s">
        <v>610</v>
      </c>
      <c r="F7379" t="s">
        <v>477</v>
      </c>
      <c r="R7379">
        <v>0</v>
      </c>
      <c r="S7379">
        <v>0</v>
      </c>
      <c r="T7379">
        <v>0</v>
      </c>
      <c r="X7379">
        <v>0</v>
      </c>
      <c r="Y7379">
        <v>500000000</v>
      </c>
      <c r="AA7379" t="s">
        <v>2029</v>
      </c>
    </row>
    <row r="7380" spans="1:27" ht="15" customHeight="1">
      <c r="A7380" s="962" t="s">
        <v>265</v>
      </c>
      <c r="B7380" t="s">
        <v>296</v>
      </c>
      <c r="C7380" t="s">
        <v>13</v>
      </c>
      <c r="D7380" t="s">
        <v>11</v>
      </c>
      <c r="E7380" t="s">
        <v>610</v>
      </c>
      <c r="F7380" t="s">
        <v>477</v>
      </c>
      <c r="R7380">
        <v>0</v>
      </c>
      <c r="S7380">
        <v>0</v>
      </c>
      <c r="T7380">
        <v>0</v>
      </c>
      <c r="X7380">
        <v>0</v>
      </c>
      <c r="Y7380">
        <v>500000000</v>
      </c>
      <c r="AA7380" t="s">
        <v>2029</v>
      </c>
    </row>
    <row r="7381" spans="1:27" ht="15" customHeight="1">
      <c r="A7381" s="962" t="s">
        <v>266</v>
      </c>
      <c r="B7381" t="s">
        <v>294</v>
      </c>
      <c r="C7381" t="s">
        <v>13</v>
      </c>
      <c r="D7381" t="s">
        <v>11</v>
      </c>
      <c r="E7381" t="s">
        <v>610</v>
      </c>
      <c r="F7381" t="s">
        <v>477</v>
      </c>
      <c r="R7381">
        <v>0</v>
      </c>
      <c r="S7381">
        <v>0</v>
      </c>
      <c r="T7381">
        <v>0</v>
      </c>
      <c r="X7381">
        <v>0</v>
      </c>
      <c r="Y7381">
        <v>500000000</v>
      </c>
      <c r="AA7381" t="s">
        <v>2029</v>
      </c>
    </row>
    <row r="7382" spans="1:27" ht="15" customHeight="1">
      <c r="A7382" s="962" t="s">
        <v>266</v>
      </c>
      <c r="B7382" t="s">
        <v>292</v>
      </c>
      <c r="C7382" t="s">
        <v>13</v>
      </c>
      <c r="D7382" t="s">
        <v>11</v>
      </c>
      <c r="E7382" t="s">
        <v>610</v>
      </c>
      <c r="F7382" t="s">
        <v>477</v>
      </c>
      <c r="R7382">
        <v>0</v>
      </c>
      <c r="S7382">
        <v>0</v>
      </c>
      <c r="T7382">
        <v>0</v>
      </c>
      <c r="X7382">
        <v>0</v>
      </c>
      <c r="Y7382">
        <v>500000000</v>
      </c>
      <c r="AA7382" t="s">
        <v>2029</v>
      </c>
    </row>
    <row r="7383" spans="1:27" ht="15" customHeight="1">
      <c r="A7383" s="962" t="s">
        <v>266</v>
      </c>
      <c r="B7383" t="s">
        <v>291</v>
      </c>
      <c r="C7383" t="s">
        <v>13</v>
      </c>
      <c r="D7383" t="s">
        <v>11</v>
      </c>
      <c r="E7383" t="s">
        <v>610</v>
      </c>
      <c r="F7383" t="s">
        <v>477</v>
      </c>
      <c r="R7383">
        <v>0</v>
      </c>
      <c r="S7383">
        <v>0</v>
      </c>
      <c r="T7383">
        <v>0</v>
      </c>
      <c r="X7383">
        <v>0</v>
      </c>
      <c r="Y7383">
        <v>500000000</v>
      </c>
      <c r="AA7383" t="s">
        <v>2029</v>
      </c>
    </row>
    <row r="7384" spans="1:27" ht="15" customHeight="1">
      <c r="A7384" s="962" t="s">
        <v>266</v>
      </c>
      <c r="B7384" t="s">
        <v>293</v>
      </c>
      <c r="C7384" t="s">
        <v>13</v>
      </c>
      <c r="D7384" t="s">
        <v>11</v>
      </c>
      <c r="E7384" t="s">
        <v>610</v>
      </c>
      <c r="F7384" t="s">
        <v>477</v>
      </c>
      <c r="R7384">
        <v>0</v>
      </c>
      <c r="S7384">
        <v>0</v>
      </c>
      <c r="T7384">
        <v>0</v>
      </c>
      <c r="X7384">
        <v>0</v>
      </c>
      <c r="Y7384">
        <v>500000000</v>
      </c>
      <c r="AA7384" t="s">
        <v>2029</v>
      </c>
    </row>
    <row r="7385" spans="1:27" ht="15" customHeight="1">
      <c r="A7385" s="962" t="s">
        <v>266</v>
      </c>
      <c r="B7385" t="s">
        <v>289</v>
      </c>
      <c r="C7385" t="s">
        <v>13</v>
      </c>
      <c r="D7385" t="s">
        <v>11</v>
      </c>
      <c r="E7385" t="s">
        <v>610</v>
      </c>
      <c r="F7385" t="s">
        <v>477</v>
      </c>
      <c r="R7385">
        <v>0</v>
      </c>
      <c r="S7385">
        <v>0</v>
      </c>
      <c r="T7385">
        <v>0</v>
      </c>
      <c r="X7385">
        <v>0</v>
      </c>
      <c r="Y7385">
        <v>500000000</v>
      </c>
      <c r="AA7385" t="s">
        <v>2029</v>
      </c>
    </row>
    <row r="7386" spans="1:27" ht="15" customHeight="1">
      <c r="A7386" s="962" t="s">
        <v>266</v>
      </c>
      <c r="B7386" t="s">
        <v>288</v>
      </c>
      <c r="C7386" t="s">
        <v>13</v>
      </c>
      <c r="D7386" t="s">
        <v>11</v>
      </c>
      <c r="E7386" t="s">
        <v>610</v>
      </c>
      <c r="F7386" t="s">
        <v>477</v>
      </c>
      <c r="R7386">
        <v>0</v>
      </c>
      <c r="S7386">
        <v>0</v>
      </c>
      <c r="T7386">
        <v>0</v>
      </c>
      <c r="X7386">
        <v>0</v>
      </c>
      <c r="Y7386">
        <v>500000000</v>
      </c>
      <c r="AA7386" t="s">
        <v>2029</v>
      </c>
    </row>
    <row r="7387" spans="1:27" ht="15" customHeight="1">
      <c r="A7387" s="962" t="s">
        <v>266</v>
      </c>
      <c r="B7387" t="s">
        <v>287</v>
      </c>
      <c r="C7387" t="s">
        <v>13</v>
      </c>
      <c r="D7387" t="s">
        <v>11</v>
      </c>
      <c r="E7387" t="s">
        <v>610</v>
      </c>
      <c r="F7387" t="s">
        <v>477</v>
      </c>
      <c r="R7387">
        <v>0</v>
      </c>
      <c r="S7387">
        <v>0</v>
      </c>
      <c r="T7387">
        <v>0</v>
      </c>
      <c r="X7387">
        <v>0</v>
      </c>
      <c r="Y7387">
        <v>500000000</v>
      </c>
      <c r="AA7387" t="s">
        <v>2029</v>
      </c>
    </row>
    <row r="7388" spans="1:27" ht="15" customHeight="1">
      <c r="A7388" s="962" t="s">
        <v>266</v>
      </c>
      <c r="B7388" t="s">
        <v>295</v>
      </c>
      <c r="C7388" t="s">
        <v>13</v>
      </c>
      <c r="D7388" t="s">
        <v>11</v>
      </c>
      <c r="E7388" t="s">
        <v>610</v>
      </c>
      <c r="F7388" t="s">
        <v>477</v>
      </c>
      <c r="R7388">
        <v>0</v>
      </c>
      <c r="S7388">
        <v>0</v>
      </c>
      <c r="T7388">
        <v>0</v>
      </c>
      <c r="X7388">
        <v>0</v>
      </c>
      <c r="Y7388">
        <v>500000000</v>
      </c>
      <c r="AA7388" t="s">
        <v>2029</v>
      </c>
    </row>
    <row r="7389" spans="1:27" ht="15" customHeight="1">
      <c r="A7389" s="962" t="s">
        <v>266</v>
      </c>
      <c r="B7389" t="s">
        <v>296</v>
      </c>
      <c r="C7389" t="s">
        <v>13</v>
      </c>
      <c r="D7389" t="s">
        <v>11</v>
      </c>
      <c r="E7389" t="s">
        <v>610</v>
      </c>
      <c r="F7389" t="s">
        <v>477</v>
      </c>
      <c r="R7389">
        <v>0</v>
      </c>
      <c r="S7389">
        <v>0</v>
      </c>
      <c r="T7389">
        <v>0</v>
      </c>
      <c r="X7389">
        <v>0</v>
      </c>
      <c r="Y7389">
        <v>500000000</v>
      </c>
      <c r="AA7389" t="s">
        <v>2029</v>
      </c>
    </row>
    <row r="7390" spans="1:27" ht="15" customHeight="1">
      <c r="A7390" s="962" t="s">
        <v>267</v>
      </c>
      <c r="B7390" t="s">
        <v>296</v>
      </c>
      <c r="C7390" t="s">
        <v>13</v>
      </c>
      <c r="D7390" t="s">
        <v>11</v>
      </c>
      <c r="E7390" t="s">
        <v>610</v>
      </c>
      <c r="F7390" t="s">
        <v>477</v>
      </c>
      <c r="R7390">
        <v>0</v>
      </c>
      <c r="S7390">
        <v>0</v>
      </c>
      <c r="T7390">
        <v>0</v>
      </c>
      <c r="X7390">
        <v>0</v>
      </c>
      <c r="Y7390">
        <v>500000000</v>
      </c>
      <c r="AA7390" t="s">
        <v>2029</v>
      </c>
    </row>
    <row r="7391" spans="1:27" ht="15" customHeight="1">
      <c r="A7391" s="962" t="s">
        <v>267</v>
      </c>
      <c r="B7391" t="s">
        <v>289</v>
      </c>
      <c r="C7391" t="s">
        <v>13</v>
      </c>
      <c r="D7391" t="s">
        <v>11</v>
      </c>
      <c r="E7391" t="s">
        <v>610</v>
      </c>
      <c r="F7391" t="s">
        <v>477</v>
      </c>
      <c r="R7391">
        <v>0</v>
      </c>
      <c r="S7391">
        <v>0</v>
      </c>
      <c r="T7391">
        <v>0</v>
      </c>
      <c r="X7391">
        <v>0</v>
      </c>
      <c r="Y7391">
        <v>500000000</v>
      </c>
      <c r="AA7391" t="s">
        <v>2029</v>
      </c>
    </row>
    <row r="7392" spans="1:27" ht="15" customHeight="1">
      <c r="A7392" s="962" t="s">
        <v>267</v>
      </c>
      <c r="B7392" t="s">
        <v>288</v>
      </c>
      <c r="C7392" t="s">
        <v>13</v>
      </c>
      <c r="D7392" t="s">
        <v>11</v>
      </c>
      <c r="E7392" t="s">
        <v>610</v>
      </c>
      <c r="F7392" t="s">
        <v>477</v>
      </c>
      <c r="R7392">
        <v>0</v>
      </c>
      <c r="S7392">
        <v>0</v>
      </c>
      <c r="T7392">
        <v>0</v>
      </c>
      <c r="X7392">
        <v>0</v>
      </c>
      <c r="Y7392">
        <v>500000000</v>
      </c>
      <c r="AA7392" t="s">
        <v>2029</v>
      </c>
    </row>
    <row r="7393" spans="1:27" ht="15" customHeight="1">
      <c r="A7393" s="962" t="s">
        <v>267</v>
      </c>
      <c r="B7393" t="s">
        <v>287</v>
      </c>
      <c r="C7393" t="s">
        <v>13</v>
      </c>
      <c r="D7393" t="s">
        <v>11</v>
      </c>
      <c r="E7393" t="s">
        <v>610</v>
      </c>
      <c r="F7393" t="s">
        <v>477</v>
      </c>
      <c r="R7393">
        <v>0</v>
      </c>
      <c r="S7393">
        <v>0</v>
      </c>
      <c r="T7393">
        <v>0</v>
      </c>
      <c r="X7393">
        <v>0</v>
      </c>
      <c r="Y7393">
        <v>500000000</v>
      </c>
      <c r="AA7393" t="s">
        <v>2029</v>
      </c>
    </row>
    <row r="7394" spans="1:27" ht="15" customHeight="1">
      <c r="A7394" s="962" t="s">
        <v>268</v>
      </c>
      <c r="B7394" t="s">
        <v>296</v>
      </c>
      <c r="C7394" t="s">
        <v>13</v>
      </c>
      <c r="D7394" t="s">
        <v>11</v>
      </c>
      <c r="E7394" t="s">
        <v>610</v>
      </c>
      <c r="F7394" t="s">
        <v>477</v>
      </c>
      <c r="R7394">
        <v>0</v>
      </c>
      <c r="S7394">
        <v>0</v>
      </c>
      <c r="T7394">
        <v>0</v>
      </c>
      <c r="X7394">
        <v>0</v>
      </c>
      <c r="Y7394">
        <v>500000000</v>
      </c>
      <c r="AA7394" t="s">
        <v>2029</v>
      </c>
    </row>
    <row r="7395" spans="1:27" ht="15" customHeight="1">
      <c r="A7395" s="962" t="s">
        <v>268</v>
      </c>
      <c r="B7395" t="s">
        <v>289</v>
      </c>
      <c r="C7395" t="s">
        <v>13</v>
      </c>
      <c r="D7395" t="s">
        <v>11</v>
      </c>
      <c r="E7395" t="s">
        <v>610</v>
      </c>
      <c r="F7395" t="s">
        <v>477</v>
      </c>
      <c r="R7395">
        <v>0</v>
      </c>
      <c r="S7395">
        <v>0</v>
      </c>
      <c r="T7395">
        <v>0</v>
      </c>
      <c r="X7395">
        <v>0</v>
      </c>
      <c r="Y7395">
        <v>500000000</v>
      </c>
      <c r="AA7395" t="s">
        <v>2029</v>
      </c>
    </row>
    <row r="7396" spans="1:27" ht="15" customHeight="1">
      <c r="A7396" s="962" t="s">
        <v>268</v>
      </c>
      <c r="B7396" t="s">
        <v>288</v>
      </c>
      <c r="C7396" t="s">
        <v>13</v>
      </c>
      <c r="D7396" t="s">
        <v>11</v>
      </c>
      <c r="E7396" t="s">
        <v>610</v>
      </c>
      <c r="F7396" t="s">
        <v>477</v>
      </c>
      <c r="R7396">
        <v>0</v>
      </c>
      <c r="S7396">
        <v>0</v>
      </c>
      <c r="T7396">
        <v>0</v>
      </c>
      <c r="X7396">
        <v>0</v>
      </c>
      <c r="Y7396">
        <v>500000000</v>
      </c>
      <c r="AA7396" t="s">
        <v>2029</v>
      </c>
    </row>
    <row r="7397" spans="1:27" ht="15" customHeight="1">
      <c r="A7397" s="962" t="s">
        <v>268</v>
      </c>
      <c r="B7397" t="s">
        <v>287</v>
      </c>
      <c r="C7397" t="s">
        <v>13</v>
      </c>
      <c r="D7397" t="s">
        <v>11</v>
      </c>
      <c r="E7397" t="s">
        <v>610</v>
      </c>
      <c r="F7397" t="s">
        <v>477</v>
      </c>
      <c r="R7397">
        <v>0</v>
      </c>
      <c r="S7397">
        <v>0</v>
      </c>
      <c r="T7397">
        <v>0</v>
      </c>
      <c r="X7397">
        <v>0</v>
      </c>
      <c r="Y7397">
        <v>500000000</v>
      </c>
      <c r="AA7397" t="s">
        <v>2029</v>
      </c>
    </row>
    <row r="7398" spans="1:27" ht="15" customHeight="1">
      <c r="A7398" s="962" t="s">
        <v>269</v>
      </c>
      <c r="B7398" t="s">
        <v>296</v>
      </c>
      <c r="C7398" t="s">
        <v>13</v>
      </c>
      <c r="D7398" t="s">
        <v>11</v>
      </c>
      <c r="E7398" t="s">
        <v>610</v>
      </c>
      <c r="F7398" t="s">
        <v>477</v>
      </c>
      <c r="R7398">
        <v>0</v>
      </c>
      <c r="S7398">
        <v>0</v>
      </c>
      <c r="T7398">
        <v>0</v>
      </c>
      <c r="X7398">
        <v>0</v>
      </c>
      <c r="Y7398">
        <v>500000000</v>
      </c>
      <c r="AA7398" t="s">
        <v>2029</v>
      </c>
    </row>
    <row r="7399" spans="1:27" ht="15" customHeight="1">
      <c r="A7399" s="962" t="s">
        <v>269</v>
      </c>
      <c r="B7399" t="s">
        <v>289</v>
      </c>
      <c r="C7399" t="s">
        <v>13</v>
      </c>
      <c r="D7399" t="s">
        <v>11</v>
      </c>
      <c r="E7399" t="s">
        <v>610</v>
      </c>
      <c r="F7399" t="s">
        <v>477</v>
      </c>
      <c r="R7399">
        <v>0</v>
      </c>
      <c r="S7399">
        <v>0</v>
      </c>
      <c r="T7399">
        <v>0</v>
      </c>
      <c r="X7399">
        <v>0</v>
      </c>
      <c r="Y7399">
        <v>500000000</v>
      </c>
      <c r="AA7399" t="s">
        <v>2029</v>
      </c>
    </row>
    <row r="7400" spans="1:27" ht="15" customHeight="1">
      <c r="A7400" s="962" t="s">
        <v>269</v>
      </c>
      <c r="B7400" t="s">
        <v>288</v>
      </c>
      <c r="C7400" t="s">
        <v>13</v>
      </c>
      <c r="D7400" t="s">
        <v>11</v>
      </c>
      <c r="E7400" t="s">
        <v>610</v>
      </c>
      <c r="F7400" t="s">
        <v>477</v>
      </c>
      <c r="R7400">
        <v>0</v>
      </c>
      <c r="S7400">
        <v>0</v>
      </c>
      <c r="T7400">
        <v>0</v>
      </c>
      <c r="X7400">
        <v>0</v>
      </c>
      <c r="Y7400">
        <v>500000000</v>
      </c>
      <c r="AA7400" t="s">
        <v>2029</v>
      </c>
    </row>
    <row r="7401" spans="1:27" ht="15" customHeight="1">
      <c r="A7401" s="962" t="s">
        <v>269</v>
      </c>
      <c r="B7401" t="s">
        <v>287</v>
      </c>
      <c r="C7401" t="s">
        <v>13</v>
      </c>
      <c r="D7401" t="s">
        <v>11</v>
      </c>
      <c r="E7401" t="s">
        <v>610</v>
      </c>
      <c r="F7401" t="s">
        <v>477</v>
      </c>
      <c r="R7401">
        <v>0</v>
      </c>
      <c r="S7401">
        <v>0</v>
      </c>
      <c r="T7401">
        <v>0</v>
      </c>
      <c r="X7401">
        <v>0</v>
      </c>
      <c r="Y7401">
        <v>500000000</v>
      </c>
      <c r="AA7401" t="s">
        <v>2029</v>
      </c>
    </row>
    <row r="7402" spans="1:27" ht="15" customHeight="1">
      <c r="A7402" s="962" t="s">
        <v>270</v>
      </c>
      <c r="B7402" t="s">
        <v>296</v>
      </c>
      <c r="C7402" t="s">
        <v>13</v>
      </c>
      <c r="D7402" t="s">
        <v>11</v>
      </c>
      <c r="E7402" t="s">
        <v>610</v>
      </c>
      <c r="F7402" t="s">
        <v>477</v>
      </c>
      <c r="R7402">
        <v>0</v>
      </c>
      <c r="S7402">
        <v>0</v>
      </c>
      <c r="T7402">
        <v>0</v>
      </c>
      <c r="X7402">
        <v>0</v>
      </c>
      <c r="Y7402">
        <v>500000000</v>
      </c>
      <c r="AA7402" t="s">
        <v>2029</v>
      </c>
    </row>
    <row r="7403" spans="1:27" ht="15" customHeight="1">
      <c r="A7403" s="962" t="s">
        <v>270</v>
      </c>
      <c r="B7403" t="s">
        <v>289</v>
      </c>
      <c r="C7403" t="s">
        <v>13</v>
      </c>
      <c r="D7403" t="s">
        <v>11</v>
      </c>
      <c r="E7403" t="s">
        <v>610</v>
      </c>
      <c r="F7403" t="s">
        <v>477</v>
      </c>
      <c r="R7403">
        <v>0</v>
      </c>
      <c r="S7403">
        <v>0</v>
      </c>
      <c r="T7403">
        <v>0</v>
      </c>
      <c r="X7403">
        <v>0</v>
      </c>
      <c r="Y7403">
        <v>500000000</v>
      </c>
      <c r="AA7403" t="s">
        <v>2029</v>
      </c>
    </row>
    <row r="7404" spans="1:27" ht="15" customHeight="1">
      <c r="A7404" s="962" t="s">
        <v>270</v>
      </c>
      <c r="B7404" t="s">
        <v>288</v>
      </c>
      <c r="C7404" t="s">
        <v>13</v>
      </c>
      <c r="D7404" t="s">
        <v>11</v>
      </c>
      <c r="E7404" t="s">
        <v>610</v>
      </c>
      <c r="F7404" t="s">
        <v>477</v>
      </c>
      <c r="R7404">
        <v>0</v>
      </c>
      <c r="S7404">
        <v>0</v>
      </c>
      <c r="T7404">
        <v>0</v>
      </c>
      <c r="X7404">
        <v>0</v>
      </c>
      <c r="Y7404">
        <v>500000000</v>
      </c>
      <c r="AA7404" t="s">
        <v>2029</v>
      </c>
    </row>
    <row r="7405" spans="1:27" ht="15" customHeight="1">
      <c r="A7405" s="962" t="s">
        <v>270</v>
      </c>
      <c r="B7405" t="s">
        <v>287</v>
      </c>
      <c r="C7405" t="s">
        <v>13</v>
      </c>
      <c r="D7405" t="s">
        <v>11</v>
      </c>
      <c r="E7405" t="s">
        <v>610</v>
      </c>
      <c r="F7405" t="s">
        <v>477</v>
      </c>
      <c r="R7405">
        <v>0</v>
      </c>
      <c r="S7405">
        <v>0</v>
      </c>
      <c r="T7405">
        <v>0</v>
      </c>
      <c r="X7405">
        <v>0</v>
      </c>
      <c r="Y7405">
        <v>500000000</v>
      </c>
      <c r="AA7405" t="s">
        <v>2029</v>
      </c>
    </row>
    <row r="7406" spans="1:27" ht="15" customHeight="1">
      <c r="A7406" s="962" t="s">
        <v>271</v>
      </c>
      <c r="B7406" t="s">
        <v>297</v>
      </c>
      <c r="C7406" t="s">
        <v>13</v>
      </c>
      <c r="D7406" t="s">
        <v>11</v>
      </c>
      <c r="E7406" t="s">
        <v>610</v>
      </c>
      <c r="F7406" t="s">
        <v>477</v>
      </c>
      <c r="R7406">
        <v>0</v>
      </c>
      <c r="S7406">
        <v>0</v>
      </c>
      <c r="T7406">
        <v>0</v>
      </c>
      <c r="X7406">
        <v>0</v>
      </c>
      <c r="Y7406">
        <v>500000000</v>
      </c>
      <c r="AA7406" t="s">
        <v>2029</v>
      </c>
    </row>
    <row r="7407" spans="1:27" ht="15" customHeight="1">
      <c r="A7407" s="962" t="s">
        <v>271</v>
      </c>
      <c r="B7407" t="s">
        <v>288</v>
      </c>
      <c r="C7407" t="s">
        <v>13</v>
      </c>
      <c r="D7407" t="s">
        <v>11</v>
      </c>
      <c r="E7407" t="s">
        <v>610</v>
      </c>
      <c r="F7407" t="s">
        <v>477</v>
      </c>
      <c r="R7407">
        <v>0</v>
      </c>
      <c r="S7407">
        <v>0</v>
      </c>
      <c r="T7407">
        <v>0</v>
      </c>
      <c r="X7407">
        <v>0</v>
      </c>
      <c r="Y7407">
        <v>500000000</v>
      </c>
      <c r="AA7407" t="s">
        <v>2029</v>
      </c>
    </row>
    <row r="7408" spans="1:27" ht="15" customHeight="1">
      <c r="A7408" s="962" t="s">
        <v>271</v>
      </c>
      <c r="B7408" t="s">
        <v>287</v>
      </c>
      <c r="C7408" t="s">
        <v>13</v>
      </c>
      <c r="D7408" t="s">
        <v>11</v>
      </c>
      <c r="E7408" t="s">
        <v>610</v>
      </c>
      <c r="F7408" t="s">
        <v>477</v>
      </c>
      <c r="R7408">
        <v>0</v>
      </c>
      <c r="S7408">
        <v>0</v>
      </c>
      <c r="T7408">
        <v>0</v>
      </c>
      <c r="X7408">
        <v>0</v>
      </c>
      <c r="Y7408">
        <v>500000000</v>
      </c>
      <c r="AA7408" t="s">
        <v>2029</v>
      </c>
    </row>
    <row r="7409" spans="1:27" ht="15" customHeight="1">
      <c r="A7409" s="962" t="s">
        <v>271</v>
      </c>
      <c r="B7409" t="s">
        <v>299</v>
      </c>
      <c r="C7409" t="s">
        <v>13</v>
      </c>
      <c r="D7409" t="s">
        <v>11</v>
      </c>
      <c r="E7409" t="s">
        <v>610</v>
      </c>
      <c r="F7409" t="s">
        <v>477</v>
      </c>
      <c r="R7409">
        <v>0</v>
      </c>
      <c r="S7409">
        <v>0</v>
      </c>
      <c r="T7409">
        <v>0</v>
      </c>
      <c r="X7409">
        <v>0</v>
      </c>
      <c r="Y7409">
        <v>500000000</v>
      </c>
      <c r="AA7409" t="s">
        <v>2029</v>
      </c>
    </row>
    <row r="7410" spans="1:27" ht="15" customHeight="1">
      <c r="A7410" s="962" t="s">
        <v>271</v>
      </c>
      <c r="B7410" t="s">
        <v>301</v>
      </c>
      <c r="C7410" t="s">
        <v>13</v>
      </c>
      <c r="D7410" t="s">
        <v>11</v>
      </c>
      <c r="E7410" t="s">
        <v>610</v>
      </c>
      <c r="F7410" t="s">
        <v>477</v>
      </c>
      <c r="R7410">
        <v>0</v>
      </c>
      <c r="S7410">
        <v>0</v>
      </c>
      <c r="T7410">
        <v>0</v>
      </c>
      <c r="X7410">
        <v>0</v>
      </c>
      <c r="Y7410">
        <v>500000000</v>
      </c>
      <c r="AA7410" t="s">
        <v>2029</v>
      </c>
    </row>
    <row r="7411" spans="1:27" ht="15" customHeight="1">
      <c r="A7411" s="962" t="s">
        <v>271</v>
      </c>
      <c r="B7411" t="s">
        <v>302</v>
      </c>
      <c r="C7411" t="s">
        <v>13</v>
      </c>
      <c r="D7411" t="s">
        <v>11</v>
      </c>
      <c r="E7411" t="s">
        <v>610</v>
      </c>
      <c r="F7411" t="s">
        <v>477</v>
      </c>
      <c r="R7411">
        <v>0</v>
      </c>
      <c r="S7411">
        <v>0</v>
      </c>
      <c r="T7411">
        <v>0</v>
      </c>
      <c r="X7411">
        <v>0</v>
      </c>
      <c r="Y7411">
        <v>500000000</v>
      </c>
      <c r="AA7411" t="s">
        <v>2029</v>
      </c>
    </row>
    <row r="7412" spans="1:27" ht="15" customHeight="1">
      <c r="A7412" s="962" t="s">
        <v>271</v>
      </c>
      <c r="B7412" t="s">
        <v>303</v>
      </c>
      <c r="C7412" t="s">
        <v>13</v>
      </c>
      <c r="D7412" t="s">
        <v>11</v>
      </c>
      <c r="E7412" t="s">
        <v>610</v>
      </c>
      <c r="F7412" t="s">
        <v>477</v>
      </c>
      <c r="R7412">
        <v>0</v>
      </c>
      <c r="S7412">
        <v>0</v>
      </c>
      <c r="T7412">
        <v>0</v>
      </c>
      <c r="X7412">
        <v>0</v>
      </c>
      <c r="Y7412">
        <v>500000000</v>
      </c>
      <c r="AA7412" t="s">
        <v>2029</v>
      </c>
    </row>
    <row r="7413" spans="1:27" ht="15" customHeight="1">
      <c r="A7413" s="962" t="s">
        <v>271</v>
      </c>
      <c r="B7413" t="s">
        <v>298</v>
      </c>
      <c r="C7413" t="s">
        <v>13</v>
      </c>
      <c r="D7413" t="s">
        <v>11</v>
      </c>
      <c r="E7413" t="s">
        <v>610</v>
      </c>
      <c r="F7413" t="s">
        <v>477</v>
      </c>
      <c r="R7413">
        <v>0</v>
      </c>
      <c r="S7413">
        <v>0</v>
      </c>
      <c r="T7413">
        <v>0</v>
      </c>
      <c r="X7413">
        <v>0</v>
      </c>
      <c r="Y7413">
        <v>500000000</v>
      </c>
      <c r="AA7413" t="s">
        <v>2029</v>
      </c>
    </row>
    <row r="7414" spans="1:27" ht="15" customHeight="1">
      <c r="A7414" s="962" t="s">
        <v>271</v>
      </c>
      <c r="B7414" t="s">
        <v>300</v>
      </c>
      <c r="C7414" t="s">
        <v>13</v>
      </c>
      <c r="D7414" t="s">
        <v>11</v>
      </c>
      <c r="E7414" t="s">
        <v>610</v>
      </c>
      <c r="F7414" t="s">
        <v>477</v>
      </c>
      <c r="R7414">
        <v>0</v>
      </c>
      <c r="S7414">
        <v>0</v>
      </c>
      <c r="T7414">
        <v>0</v>
      </c>
      <c r="X7414">
        <v>0</v>
      </c>
      <c r="Y7414">
        <v>500000000</v>
      </c>
      <c r="AA7414" t="s">
        <v>2029</v>
      </c>
    </row>
    <row r="7415" spans="1:27" ht="15" customHeight="1">
      <c r="A7415" s="962" t="s">
        <v>272</v>
      </c>
      <c r="B7415" t="s">
        <v>296</v>
      </c>
      <c r="C7415" t="s">
        <v>13</v>
      </c>
      <c r="D7415" t="s">
        <v>11</v>
      </c>
      <c r="E7415" t="s">
        <v>610</v>
      </c>
      <c r="F7415" t="s">
        <v>477</v>
      </c>
      <c r="R7415">
        <v>0</v>
      </c>
      <c r="S7415">
        <v>0</v>
      </c>
      <c r="T7415">
        <v>0</v>
      </c>
      <c r="X7415">
        <v>0</v>
      </c>
      <c r="Y7415">
        <v>500000000</v>
      </c>
      <c r="AA7415" t="s">
        <v>2029</v>
      </c>
    </row>
    <row r="7416" spans="1:27" ht="15" customHeight="1">
      <c r="A7416" s="962" t="s">
        <v>272</v>
      </c>
      <c r="B7416" t="s">
        <v>289</v>
      </c>
      <c r="C7416" t="s">
        <v>13</v>
      </c>
      <c r="D7416" t="s">
        <v>11</v>
      </c>
      <c r="E7416" t="s">
        <v>610</v>
      </c>
      <c r="F7416" t="s">
        <v>477</v>
      </c>
      <c r="R7416">
        <v>0</v>
      </c>
      <c r="S7416">
        <v>0</v>
      </c>
      <c r="T7416">
        <v>0</v>
      </c>
      <c r="X7416">
        <v>0</v>
      </c>
      <c r="Y7416">
        <v>500000000</v>
      </c>
      <c r="AA7416" t="s">
        <v>2029</v>
      </c>
    </row>
    <row r="7417" spans="1:27" ht="15" customHeight="1">
      <c r="A7417" s="962" t="s">
        <v>272</v>
      </c>
      <c r="B7417" t="s">
        <v>288</v>
      </c>
      <c r="C7417" t="s">
        <v>13</v>
      </c>
      <c r="D7417" t="s">
        <v>11</v>
      </c>
      <c r="E7417" t="s">
        <v>610</v>
      </c>
      <c r="F7417" t="s">
        <v>477</v>
      </c>
      <c r="R7417">
        <v>0</v>
      </c>
      <c r="S7417">
        <v>0</v>
      </c>
      <c r="T7417">
        <v>0</v>
      </c>
      <c r="X7417">
        <v>0</v>
      </c>
      <c r="Y7417">
        <v>500000000</v>
      </c>
      <c r="AA7417" t="s">
        <v>2029</v>
      </c>
    </row>
    <row r="7418" spans="1:27" ht="15" customHeight="1">
      <c r="A7418" s="962" t="s">
        <v>272</v>
      </c>
      <c r="B7418" t="s">
        <v>287</v>
      </c>
      <c r="C7418" t="s">
        <v>13</v>
      </c>
      <c r="D7418" t="s">
        <v>11</v>
      </c>
      <c r="E7418" t="s">
        <v>610</v>
      </c>
      <c r="F7418" t="s">
        <v>477</v>
      </c>
      <c r="R7418">
        <v>0</v>
      </c>
      <c r="S7418">
        <v>0</v>
      </c>
      <c r="T7418">
        <v>0</v>
      </c>
      <c r="X7418">
        <v>0</v>
      </c>
      <c r="Y7418">
        <v>500000000</v>
      </c>
      <c r="AA7418" t="s">
        <v>2029</v>
      </c>
    </row>
    <row r="7419" spans="1:27" ht="15" customHeight="1">
      <c r="A7419" s="962" t="s">
        <v>273</v>
      </c>
      <c r="B7419" t="s">
        <v>296</v>
      </c>
      <c r="C7419" t="s">
        <v>13</v>
      </c>
      <c r="D7419" t="s">
        <v>11</v>
      </c>
      <c r="E7419" t="s">
        <v>610</v>
      </c>
      <c r="F7419" t="s">
        <v>477</v>
      </c>
      <c r="R7419">
        <v>0</v>
      </c>
      <c r="S7419">
        <v>0</v>
      </c>
      <c r="T7419">
        <v>0</v>
      </c>
      <c r="X7419">
        <v>0</v>
      </c>
      <c r="Y7419">
        <v>500000000</v>
      </c>
      <c r="AA7419" t="s">
        <v>2029</v>
      </c>
    </row>
    <row r="7420" spans="1:27" ht="15" customHeight="1">
      <c r="A7420" s="962" t="s">
        <v>273</v>
      </c>
      <c r="B7420" t="s">
        <v>289</v>
      </c>
      <c r="C7420" t="s">
        <v>13</v>
      </c>
      <c r="D7420" t="s">
        <v>11</v>
      </c>
      <c r="E7420" t="s">
        <v>610</v>
      </c>
      <c r="F7420" t="s">
        <v>477</v>
      </c>
      <c r="R7420">
        <v>0</v>
      </c>
      <c r="S7420">
        <v>0</v>
      </c>
      <c r="T7420">
        <v>0</v>
      </c>
      <c r="X7420">
        <v>0</v>
      </c>
      <c r="Y7420">
        <v>500000000</v>
      </c>
      <c r="AA7420" t="s">
        <v>2029</v>
      </c>
    </row>
    <row r="7421" spans="1:27" ht="15" customHeight="1">
      <c r="A7421" s="962" t="s">
        <v>273</v>
      </c>
      <c r="B7421" t="s">
        <v>288</v>
      </c>
      <c r="C7421" t="s">
        <v>13</v>
      </c>
      <c r="D7421" t="s">
        <v>11</v>
      </c>
      <c r="E7421" t="s">
        <v>610</v>
      </c>
      <c r="F7421" t="s">
        <v>477</v>
      </c>
      <c r="R7421">
        <v>0</v>
      </c>
      <c r="S7421">
        <v>0</v>
      </c>
      <c r="T7421">
        <v>0</v>
      </c>
      <c r="X7421">
        <v>0</v>
      </c>
      <c r="Y7421">
        <v>500000000</v>
      </c>
      <c r="AA7421" t="s">
        <v>2029</v>
      </c>
    </row>
    <row r="7422" spans="1:27" ht="15" customHeight="1">
      <c r="A7422" s="962" t="s">
        <v>273</v>
      </c>
      <c r="B7422" t="s">
        <v>287</v>
      </c>
      <c r="C7422" t="s">
        <v>13</v>
      </c>
      <c r="D7422" t="s">
        <v>11</v>
      </c>
      <c r="E7422" t="s">
        <v>610</v>
      </c>
      <c r="F7422" t="s">
        <v>477</v>
      </c>
      <c r="R7422">
        <v>0</v>
      </c>
      <c r="S7422">
        <v>0</v>
      </c>
      <c r="T7422">
        <v>0</v>
      </c>
      <c r="X7422">
        <v>0</v>
      </c>
      <c r="Y7422">
        <v>500000000</v>
      </c>
      <c r="AA7422" t="s">
        <v>2029</v>
      </c>
    </row>
    <row r="7423" spans="1:27" ht="15" customHeight="1">
      <c r="A7423" s="962" t="s">
        <v>274</v>
      </c>
      <c r="B7423" t="s">
        <v>283</v>
      </c>
      <c r="C7423" t="s">
        <v>13</v>
      </c>
      <c r="D7423" t="s">
        <v>11</v>
      </c>
      <c r="E7423" t="s">
        <v>610</v>
      </c>
      <c r="F7423" t="s">
        <v>477</v>
      </c>
      <c r="R7423">
        <v>0</v>
      </c>
      <c r="U7423">
        <v>0</v>
      </c>
      <c r="V7423">
        <v>0</v>
      </c>
      <c r="X7423">
        <v>0</v>
      </c>
      <c r="Y7423">
        <v>500000000</v>
      </c>
      <c r="Z7423">
        <v>0</v>
      </c>
      <c r="AA7423" t="s">
        <v>2028</v>
      </c>
    </row>
    <row r="7424" spans="1:27" ht="15" customHeight="1">
      <c r="A7424" s="962" t="s">
        <v>277</v>
      </c>
      <c r="B7424" t="s">
        <v>246</v>
      </c>
      <c r="C7424" t="s">
        <v>13</v>
      </c>
      <c r="D7424" t="s">
        <v>11</v>
      </c>
      <c r="E7424" t="s">
        <v>610</v>
      </c>
      <c r="F7424" t="s">
        <v>477</v>
      </c>
      <c r="G7424" t="s">
        <v>725</v>
      </c>
      <c r="I7424" t="s">
        <v>428</v>
      </c>
      <c r="K7424" t="s">
        <v>333</v>
      </c>
      <c r="L7424" t="s">
        <v>277</v>
      </c>
      <c r="M7424" t="s">
        <v>65</v>
      </c>
      <c r="O7424" t="s">
        <v>365</v>
      </c>
      <c r="P7424" t="s">
        <v>336</v>
      </c>
      <c r="Q7424" t="s">
        <v>337</v>
      </c>
      <c r="R7424">
        <v>29.7</v>
      </c>
      <c r="U7424">
        <v>29.74</v>
      </c>
      <c r="V7424">
        <v>1.49</v>
      </c>
      <c r="W7424">
        <v>0.1</v>
      </c>
      <c r="X7424">
        <v>0</v>
      </c>
      <c r="Y7424">
        <v>500000000</v>
      </c>
      <c r="Z7424">
        <v>0</v>
      </c>
      <c r="AA7424" t="s">
        <v>2028</v>
      </c>
    </row>
    <row r="7425" spans="1:27" ht="15" customHeight="1">
      <c r="A7425" s="962" t="s">
        <v>277</v>
      </c>
      <c r="B7425" t="s">
        <v>244</v>
      </c>
      <c r="C7425" t="s">
        <v>13</v>
      </c>
      <c r="D7425" t="s">
        <v>11</v>
      </c>
      <c r="E7425" t="s">
        <v>610</v>
      </c>
      <c r="F7425" t="s">
        <v>477</v>
      </c>
      <c r="R7425">
        <v>0</v>
      </c>
      <c r="S7425">
        <v>0</v>
      </c>
      <c r="T7425">
        <v>500000000</v>
      </c>
      <c r="X7425">
        <v>0</v>
      </c>
      <c r="Y7425">
        <v>500000000</v>
      </c>
      <c r="AA7425" t="s">
        <v>2027</v>
      </c>
    </row>
    <row r="7426" spans="1:27" ht="15" customHeight="1">
      <c r="A7426" s="962" t="s">
        <v>278</v>
      </c>
      <c r="B7426" t="s">
        <v>252</v>
      </c>
      <c r="C7426" t="s">
        <v>13</v>
      </c>
      <c r="D7426" t="s">
        <v>11</v>
      </c>
      <c r="E7426" t="s">
        <v>610</v>
      </c>
      <c r="F7426" t="s">
        <v>477</v>
      </c>
      <c r="J7426" t="s">
        <v>340</v>
      </c>
      <c r="L7426" t="s">
        <v>252</v>
      </c>
      <c r="R7426">
        <v>0</v>
      </c>
      <c r="U7426">
        <v>0</v>
      </c>
      <c r="V7426">
        <v>0</v>
      </c>
      <c r="X7426">
        <v>0</v>
      </c>
      <c r="Y7426">
        <v>500000000</v>
      </c>
      <c r="Z7426">
        <v>0</v>
      </c>
      <c r="AA7426" t="s">
        <v>2028</v>
      </c>
    </row>
    <row r="7427" spans="1:27" ht="15" customHeight="1">
      <c r="A7427" s="962" t="s">
        <v>278</v>
      </c>
      <c r="B7427" t="s">
        <v>247</v>
      </c>
      <c r="C7427" t="s">
        <v>13</v>
      </c>
      <c r="D7427" t="s">
        <v>11</v>
      </c>
      <c r="E7427" t="s">
        <v>610</v>
      </c>
      <c r="F7427" t="s">
        <v>477</v>
      </c>
      <c r="R7427">
        <v>0</v>
      </c>
      <c r="U7427">
        <v>0</v>
      </c>
      <c r="V7427">
        <v>0</v>
      </c>
      <c r="X7427">
        <v>0</v>
      </c>
      <c r="Y7427">
        <v>500000000</v>
      </c>
      <c r="Z7427">
        <v>0</v>
      </c>
      <c r="AA7427" t="s">
        <v>2028</v>
      </c>
    </row>
    <row r="7428" spans="1:27" ht="15" customHeight="1">
      <c r="A7428" s="962" t="s">
        <v>278</v>
      </c>
      <c r="B7428" t="s">
        <v>251</v>
      </c>
      <c r="C7428" t="s">
        <v>13</v>
      </c>
      <c r="D7428" t="s">
        <v>11</v>
      </c>
      <c r="E7428" t="s">
        <v>610</v>
      </c>
      <c r="F7428" t="s">
        <v>477</v>
      </c>
      <c r="R7428">
        <v>0</v>
      </c>
      <c r="X7428">
        <v>0</v>
      </c>
      <c r="Y7428">
        <v>500000000</v>
      </c>
      <c r="AA7428" t="s">
        <v>2025</v>
      </c>
    </row>
    <row r="7429" spans="1:27" ht="15" customHeight="1">
      <c r="A7429" s="962" t="s">
        <v>279</v>
      </c>
      <c r="B7429" t="s">
        <v>254</v>
      </c>
      <c r="C7429" t="s">
        <v>13</v>
      </c>
      <c r="D7429" t="s">
        <v>11</v>
      </c>
      <c r="E7429" t="s">
        <v>610</v>
      </c>
      <c r="F7429" t="s">
        <v>477</v>
      </c>
      <c r="O7429" t="s">
        <v>361</v>
      </c>
      <c r="P7429" t="s">
        <v>868</v>
      </c>
      <c r="Q7429" t="s">
        <v>869</v>
      </c>
      <c r="R7429">
        <v>0</v>
      </c>
      <c r="S7429">
        <v>0</v>
      </c>
      <c r="T7429">
        <v>500000000</v>
      </c>
      <c r="X7429">
        <v>0</v>
      </c>
      <c r="Y7429">
        <v>500000000</v>
      </c>
      <c r="AA7429" t="s">
        <v>2027</v>
      </c>
    </row>
    <row r="7430" spans="1:27" ht="15" customHeight="1">
      <c r="A7430" s="962" t="s">
        <v>279</v>
      </c>
      <c r="B7430" t="s">
        <v>253</v>
      </c>
      <c r="C7430" t="s">
        <v>13</v>
      </c>
      <c r="D7430" t="s">
        <v>11</v>
      </c>
      <c r="E7430" t="s">
        <v>610</v>
      </c>
      <c r="F7430" t="s">
        <v>477</v>
      </c>
      <c r="R7430">
        <v>0</v>
      </c>
      <c r="S7430">
        <v>0</v>
      </c>
      <c r="T7430">
        <v>500000000</v>
      </c>
      <c r="X7430">
        <v>0</v>
      </c>
      <c r="Y7430">
        <v>500000000</v>
      </c>
      <c r="AA7430" t="s">
        <v>2027</v>
      </c>
    </row>
    <row r="7431" spans="1:27" ht="15" customHeight="1">
      <c r="A7431" s="962" t="s">
        <v>279</v>
      </c>
      <c r="B7431" t="s">
        <v>251</v>
      </c>
      <c r="C7431" t="s">
        <v>13</v>
      </c>
      <c r="D7431" t="s">
        <v>11</v>
      </c>
      <c r="E7431" t="s">
        <v>610</v>
      </c>
      <c r="F7431" t="s">
        <v>477</v>
      </c>
      <c r="R7431">
        <v>0</v>
      </c>
      <c r="S7431">
        <v>0</v>
      </c>
      <c r="T7431">
        <v>500000000</v>
      </c>
      <c r="X7431">
        <v>0</v>
      </c>
      <c r="Y7431">
        <v>500000000</v>
      </c>
      <c r="AA7431" t="s">
        <v>2027</v>
      </c>
    </row>
    <row r="7432" spans="1:27" ht="15" customHeight="1">
      <c r="A7432" s="962" t="s">
        <v>279</v>
      </c>
      <c r="B7432" t="s">
        <v>255</v>
      </c>
      <c r="C7432" t="s">
        <v>13</v>
      </c>
      <c r="D7432" t="s">
        <v>11</v>
      </c>
      <c r="E7432" t="s">
        <v>610</v>
      </c>
      <c r="F7432" t="s">
        <v>477</v>
      </c>
      <c r="R7432">
        <v>0</v>
      </c>
      <c r="S7432">
        <v>0</v>
      </c>
      <c r="T7432">
        <v>500000000</v>
      </c>
      <c r="X7432">
        <v>0</v>
      </c>
      <c r="Y7432">
        <v>500000000</v>
      </c>
      <c r="AA7432" t="s">
        <v>2027</v>
      </c>
    </row>
    <row r="7433" spans="1:27" ht="15" customHeight="1">
      <c r="A7433" s="962" t="s">
        <v>280</v>
      </c>
      <c r="B7433" t="s">
        <v>257</v>
      </c>
      <c r="C7433" t="s">
        <v>13</v>
      </c>
      <c r="D7433" t="s">
        <v>11</v>
      </c>
      <c r="E7433" t="s">
        <v>610</v>
      </c>
      <c r="F7433" t="s">
        <v>477</v>
      </c>
      <c r="J7433" t="s">
        <v>436</v>
      </c>
      <c r="R7433">
        <v>0</v>
      </c>
      <c r="U7433">
        <v>0</v>
      </c>
      <c r="V7433">
        <v>0</v>
      </c>
      <c r="X7433">
        <v>0</v>
      </c>
      <c r="Y7433">
        <v>500000000</v>
      </c>
      <c r="Z7433">
        <v>0</v>
      </c>
      <c r="AA7433" t="s">
        <v>2028</v>
      </c>
    </row>
    <row r="7434" spans="1:27" ht="15" customHeight="1">
      <c r="A7434" s="962" t="s">
        <v>280</v>
      </c>
      <c r="B7434" t="s">
        <v>259</v>
      </c>
      <c r="C7434" t="s">
        <v>13</v>
      </c>
      <c r="D7434" t="s">
        <v>11</v>
      </c>
      <c r="E7434" t="s">
        <v>610</v>
      </c>
      <c r="F7434" t="s">
        <v>477</v>
      </c>
      <c r="R7434">
        <v>0</v>
      </c>
      <c r="U7434">
        <v>0</v>
      </c>
      <c r="V7434">
        <v>0</v>
      </c>
      <c r="X7434">
        <v>0</v>
      </c>
      <c r="Y7434">
        <v>500000000</v>
      </c>
      <c r="Z7434">
        <v>0</v>
      </c>
      <c r="AA7434" t="s">
        <v>2028</v>
      </c>
    </row>
    <row r="7435" spans="1:27" ht="15" customHeight="1">
      <c r="A7435" s="962" t="s">
        <v>280</v>
      </c>
      <c r="B7435" t="s">
        <v>260</v>
      </c>
      <c r="C7435" t="s">
        <v>13</v>
      </c>
      <c r="D7435" t="s">
        <v>11</v>
      </c>
      <c r="E7435" t="s">
        <v>610</v>
      </c>
      <c r="F7435" t="s">
        <v>477</v>
      </c>
      <c r="R7435">
        <v>0</v>
      </c>
      <c r="X7435">
        <v>0</v>
      </c>
      <c r="Y7435">
        <v>500000000</v>
      </c>
      <c r="AA7435" t="s">
        <v>2025</v>
      </c>
    </row>
    <row r="7436" spans="1:27" ht="15" customHeight="1">
      <c r="A7436" s="962" t="s">
        <v>281</v>
      </c>
      <c r="B7436" t="s">
        <v>262</v>
      </c>
      <c r="C7436" t="s">
        <v>13</v>
      </c>
      <c r="D7436" t="s">
        <v>11</v>
      </c>
      <c r="E7436" t="s">
        <v>610</v>
      </c>
      <c r="F7436" t="s">
        <v>477</v>
      </c>
      <c r="L7436" t="s">
        <v>2002</v>
      </c>
      <c r="O7436" t="s">
        <v>361</v>
      </c>
      <c r="P7436" t="s">
        <v>868</v>
      </c>
      <c r="Q7436" t="s">
        <v>869</v>
      </c>
      <c r="R7436">
        <v>34.4</v>
      </c>
      <c r="X7436">
        <v>0</v>
      </c>
      <c r="Y7436">
        <v>500000000</v>
      </c>
      <c r="AA7436" t="s">
        <v>2025</v>
      </c>
    </row>
    <row r="7437" spans="1:27" ht="15" customHeight="1">
      <c r="A7437" s="962" t="s">
        <v>281</v>
      </c>
      <c r="B7437" t="s">
        <v>261</v>
      </c>
      <c r="C7437" t="s">
        <v>13</v>
      </c>
      <c r="D7437" t="s">
        <v>11</v>
      </c>
      <c r="E7437" t="s">
        <v>610</v>
      </c>
      <c r="F7437" t="s">
        <v>477</v>
      </c>
      <c r="G7437" t="s">
        <v>726</v>
      </c>
      <c r="I7437" t="s">
        <v>481</v>
      </c>
      <c r="K7437" t="s">
        <v>333</v>
      </c>
      <c r="L7437" t="s">
        <v>502</v>
      </c>
      <c r="M7437" t="s">
        <v>64</v>
      </c>
      <c r="O7437" t="s">
        <v>349</v>
      </c>
      <c r="P7437" t="s">
        <v>336</v>
      </c>
      <c r="Q7437" t="s">
        <v>337</v>
      </c>
      <c r="R7437">
        <v>6.62</v>
      </c>
      <c r="U7437">
        <v>6.62</v>
      </c>
      <c r="V7437">
        <v>0.33</v>
      </c>
      <c r="W7437">
        <v>0.1</v>
      </c>
      <c r="X7437">
        <v>0</v>
      </c>
      <c r="Y7437">
        <v>500000000</v>
      </c>
      <c r="Z7437">
        <v>0</v>
      </c>
      <c r="AA7437" t="s">
        <v>2028</v>
      </c>
    </row>
    <row r="7438" spans="1:27" ht="15" customHeight="1">
      <c r="A7438" s="962" t="s">
        <v>282</v>
      </c>
      <c r="B7438" t="s">
        <v>263</v>
      </c>
      <c r="C7438" t="s">
        <v>13</v>
      </c>
      <c r="D7438" t="s">
        <v>11</v>
      </c>
      <c r="E7438" t="s">
        <v>610</v>
      </c>
      <c r="F7438" t="s">
        <v>477</v>
      </c>
      <c r="O7438" t="s">
        <v>361</v>
      </c>
      <c r="P7438" t="s">
        <v>868</v>
      </c>
      <c r="Q7438" t="s">
        <v>869</v>
      </c>
      <c r="R7438">
        <v>0.9</v>
      </c>
      <c r="X7438">
        <v>0</v>
      </c>
      <c r="Y7438">
        <v>500000000</v>
      </c>
      <c r="AA7438" t="s">
        <v>2025</v>
      </c>
    </row>
    <row r="7439" spans="1:27" ht="15" customHeight="1">
      <c r="A7439" s="962" t="s">
        <v>283</v>
      </c>
      <c r="B7439" t="s">
        <v>265</v>
      </c>
      <c r="C7439" t="s">
        <v>13</v>
      </c>
      <c r="D7439" t="s">
        <v>11</v>
      </c>
      <c r="E7439" t="s">
        <v>610</v>
      </c>
      <c r="F7439" t="s">
        <v>477</v>
      </c>
      <c r="O7439" t="s">
        <v>361</v>
      </c>
      <c r="P7439" t="s">
        <v>868</v>
      </c>
      <c r="Q7439" t="s">
        <v>869</v>
      </c>
      <c r="R7439">
        <v>0</v>
      </c>
      <c r="S7439">
        <v>0</v>
      </c>
      <c r="T7439">
        <v>0</v>
      </c>
      <c r="X7439">
        <v>0</v>
      </c>
      <c r="Y7439">
        <v>500000000</v>
      </c>
      <c r="AA7439" t="s">
        <v>2029</v>
      </c>
    </row>
    <row r="7440" spans="1:27" ht="15" customHeight="1">
      <c r="A7440" s="962" t="s">
        <v>283</v>
      </c>
      <c r="B7440" t="s">
        <v>266</v>
      </c>
      <c r="C7440" t="s">
        <v>13</v>
      </c>
      <c r="D7440" t="s">
        <v>11</v>
      </c>
      <c r="E7440" t="s">
        <v>610</v>
      </c>
      <c r="F7440" t="s">
        <v>477</v>
      </c>
      <c r="O7440" t="s">
        <v>361</v>
      </c>
      <c r="P7440" t="s">
        <v>868</v>
      </c>
      <c r="Q7440" t="s">
        <v>869</v>
      </c>
      <c r="R7440">
        <v>0</v>
      </c>
      <c r="S7440">
        <v>0</v>
      </c>
      <c r="T7440">
        <v>0</v>
      </c>
      <c r="X7440">
        <v>0</v>
      </c>
      <c r="Y7440">
        <v>500000000</v>
      </c>
      <c r="AA7440" t="s">
        <v>2029</v>
      </c>
    </row>
    <row r="7441" spans="1:27" ht="15" customHeight="1">
      <c r="A7441" s="962" t="s">
        <v>283</v>
      </c>
      <c r="B7441" t="s">
        <v>264</v>
      </c>
      <c r="C7441" t="s">
        <v>13</v>
      </c>
      <c r="D7441" t="s">
        <v>11</v>
      </c>
      <c r="E7441" t="s">
        <v>610</v>
      </c>
      <c r="F7441" t="s">
        <v>477</v>
      </c>
      <c r="R7441">
        <v>0</v>
      </c>
      <c r="X7441">
        <v>0</v>
      </c>
      <c r="Y7441">
        <v>500000000</v>
      </c>
      <c r="AA7441" t="s">
        <v>2025</v>
      </c>
    </row>
    <row r="7442" spans="1:27" ht="15" customHeight="1">
      <c r="A7442" s="962" t="s">
        <v>284</v>
      </c>
      <c r="B7442" t="s">
        <v>269</v>
      </c>
      <c r="C7442" t="s">
        <v>13</v>
      </c>
      <c r="D7442" t="s">
        <v>11</v>
      </c>
      <c r="E7442" t="s">
        <v>610</v>
      </c>
      <c r="F7442" t="s">
        <v>477</v>
      </c>
      <c r="R7442">
        <v>0</v>
      </c>
      <c r="S7442">
        <v>0</v>
      </c>
      <c r="T7442">
        <v>0</v>
      </c>
      <c r="X7442">
        <v>0</v>
      </c>
      <c r="Y7442">
        <v>500000000</v>
      </c>
      <c r="AA7442" t="s">
        <v>2029</v>
      </c>
    </row>
    <row r="7443" spans="1:27" ht="15" customHeight="1">
      <c r="A7443" s="962" t="s">
        <v>284</v>
      </c>
      <c r="B7443" t="s">
        <v>267</v>
      </c>
      <c r="C7443" t="s">
        <v>13</v>
      </c>
      <c r="D7443" t="s">
        <v>11</v>
      </c>
      <c r="E7443" t="s">
        <v>610</v>
      </c>
      <c r="F7443" t="s">
        <v>477</v>
      </c>
      <c r="R7443">
        <v>0</v>
      </c>
      <c r="S7443">
        <v>0</v>
      </c>
      <c r="T7443">
        <v>0</v>
      </c>
      <c r="X7443">
        <v>0</v>
      </c>
      <c r="Y7443">
        <v>500000000</v>
      </c>
      <c r="AA7443" t="s">
        <v>2029</v>
      </c>
    </row>
    <row r="7444" spans="1:27" ht="15" customHeight="1">
      <c r="A7444" s="962" t="s">
        <v>284</v>
      </c>
      <c r="B7444" t="s">
        <v>268</v>
      </c>
      <c r="C7444" t="s">
        <v>13</v>
      </c>
      <c r="D7444" t="s">
        <v>11</v>
      </c>
      <c r="E7444" t="s">
        <v>610</v>
      </c>
      <c r="F7444" t="s">
        <v>477</v>
      </c>
      <c r="R7444">
        <v>0</v>
      </c>
      <c r="S7444">
        <v>0</v>
      </c>
      <c r="T7444">
        <v>0</v>
      </c>
      <c r="X7444">
        <v>0</v>
      </c>
      <c r="Y7444">
        <v>500000000</v>
      </c>
      <c r="AA7444" t="s">
        <v>2029</v>
      </c>
    </row>
    <row r="7445" spans="1:27" ht="15" customHeight="1">
      <c r="A7445" s="962" t="s">
        <v>285</v>
      </c>
      <c r="B7445" t="s">
        <v>271</v>
      </c>
      <c r="C7445" t="s">
        <v>13</v>
      </c>
      <c r="D7445" t="s">
        <v>11</v>
      </c>
      <c r="E7445" t="s">
        <v>610</v>
      </c>
      <c r="F7445" t="s">
        <v>477</v>
      </c>
      <c r="R7445">
        <v>0</v>
      </c>
      <c r="S7445">
        <v>0</v>
      </c>
      <c r="T7445">
        <v>0</v>
      </c>
      <c r="X7445">
        <v>0</v>
      </c>
      <c r="Y7445">
        <v>500000000</v>
      </c>
      <c r="AA7445" t="s">
        <v>2029</v>
      </c>
    </row>
    <row r="7446" spans="1:27" ht="15" customHeight="1">
      <c r="A7446" s="962" t="s">
        <v>285</v>
      </c>
      <c r="B7446" t="s">
        <v>270</v>
      </c>
      <c r="C7446" t="s">
        <v>13</v>
      </c>
      <c r="D7446" t="s">
        <v>11</v>
      </c>
      <c r="E7446" t="s">
        <v>610</v>
      </c>
      <c r="F7446" t="s">
        <v>477</v>
      </c>
      <c r="R7446">
        <v>0</v>
      </c>
      <c r="S7446">
        <v>0</v>
      </c>
      <c r="T7446">
        <v>0</v>
      </c>
      <c r="X7446">
        <v>0</v>
      </c>
      <c r="Y7446">
        <v>500000000</v>
      </c>
      <c r="AA7446" t="s">
        <v>2029</v>
      </c>
    </row>
    <row r="7447" spans="1:27" ht="15" customHeight="1">
      <c r="A7447" s="962" t="s">
        <v>286</v>
      </c>
      <c r="B7447" t="s">
        <v>273</v>
      </c>
      <c r="C7447" t="s">
        <v>13</v>
      </c>
      <c r="D7447" t="s">
        <v>11</v>
      </c>
      <c r="E7447" t="s">
        <v>610</v>
      </c>
      <c r="F7447" t="s">
        <v>477</v>
      </c>
      <c r="R7447">
        <v>0</v>
      </c>
      <c r="S7447">
        <v>0</v>
      </c>
      <c r="T7447">
        <v>0</v>
      </c>
      <c r="X7447">
        <v>0</v>
      </c>
      <c r="Y7447">
        <v>500000000</v>
      </c>
      <c r="AA7447" t="s">
        <v>2029</v>
      </c>
    </row>
    <row r="7448" spans="1:27" ht="15" customHeight="1">
      <c r="A7448" s="962" t="s">
        <v>286</v>
      </c>
      <c r="B7448" t="s">
        <v>272</v>
      </c>
      <c r="C7448" t="s">
        <v>13</v>
      </c>
      <c r="D7448" t="s">
        <v>11</v>
      </c>
      <c r="E7448" t="s">
        <v>610</v>
      </c>
      <c r="F7448" t="s">
        <v>477</v>
      </c>
      <c r="R7448">
        <v>0</v>
      </c>
      <c r="S7448">
        <v>0</v>
      </c>
      <c r="T7448">
        <v>0</v>
      </c>
      <c r="X7448">
        <v>0</v>
      </c>
      <c r="Y7448">
        <v>500000000</v>
      </c>
      <c r="AA7448" t="s">
        <v>2029</v>
      </c>
    </row>
    <row r="7449" spans="1:27" ht="15" customHeight="1">
      <c r="A7449" s="962" t="s">
        <v>320</v>
      </c>
      <c r="B7449" t="s">
        <v>257</v>
      </c>
      <c r="C7449" t="s">
        <v>13</v>
      </c>
      <c r="D7449" t="s">
        <v>11</v>
      </c>
      <c r="E7449" t="s">
        <v>610</v>
      </c>
      <c r="F7449" t="s">
        <v>477</v>
      </c>
      <c r="R7449">
        <v>0</v>
      </c>
      <c r="S7449">
        <v>0</v>
      </c>
      <c r="T7449">
        <v>500000000</v>
      </c>
      <c r="X7449">
        <v>0</v>
      </c>
      <c r="Y7449">
        <v>500000000</v>
      </c>
      <c r="AA7449" t="s">
        <v>2027</v>
      </c>
    </row>
    <row r="7450" spans="1:27" ht="15" customHeight="1">
      <c r="A7450" s="962" t="s">
        <v>320</v>
      </c>
      <c r="B7450" t="s">
        <v>259</v>
      </c>
      <c r="C7450" t="s">
        <v>13</v>
      </c>
      <c r="D7450" t="s">
        <v>11</v>
      </c>
      <c r="E7450" t="s">
        <v>610</v>
      </c>
      <c r="F7450" t="s">
        <v>477</v>
      </c>
      <c r="R7450">
        <v>0</v>
      </c>
      <c r="S7450">
        <v>0</v>
      </c>
      <c r="T7450">
        <v>500000000</v>
      </c>
      <c r="X7450">
        <v>0</v>
      </c>
      <c r="Y7450">
        <v>500000000</v>
      </c>
      <c r="AA7450" t="s">
        <v>2027</v>
      </c>
    </row>
    <row r="7451" spans="1:27" ht="15" customHeight="1">
      <c r="A7451" s="962" t="s">
        <v>320</v>
      </c>
      <c r="B7451" t="s">
        <v>246</v>
      </c>
      <c r="C7451" t="s">
        <v>13</v>
      </c>
      <c r="D7451" t="s">
        <v>11</v>
      </c>
      <c r="E7451" t="s">
        <v>610</v>
      </c>
      <c r="F7451" t="s">
        <v>477</v>
      </c>
      <c r="H7451" t="s">
        <v>503</v>
      </c>
      <c r="I7451" t="s">
        <v>353</v>
      </c>
      <c r="K7451" t="s">
        <v>333</v>
      </c>
      <c r="L7451" t="s">
        <v>504</v>
      </c>
      <c r="M7451" t="s">
        <v>58</v>
      </c>
      <c r="O7451" t="s">
        <v>335</v>
      </c>
      <c r="P7451" t="s">
        <v>336</v>
      </c>
      <c r="Q7451" t="s">
        <v>337</v>
      </c>
      <c r="R7451">
        <v>1.58</v>
      </c>
      <c r="U7451">
        <v>1.58</v>
      </c>
      <c r="V7451">
        <v>0.08</v>
      </c>
      <c r="W7451">
        <v>0.1</v>
      </c>
      <c r="X7451">
        <v>0</v>
      </c>
      <c r="Y7451">
        <v>500000000</v>
      </c>
      <c r="Z7451">
        <v>0</v>
      </c>
      <c r="AA7451" t="s">
        <v>2028</v>
      </c>
    </row>
    <row r="7452" spans="1:27" ht="15" customHeight="1">
      <c r="A7452" s="962" t="s">
        <v>320</v>
      </c>
      <c r="B7452" t="s">
        <v>261</v>
      </c>
      <c r="C7452" t="s">
        <v>13</v>
      </c>
      <c r="D7452" t="s">
        <v>11</v>
      </c>
      <c r="E7452" t="s">
        <v>610</v>
      </c>
      <c r="F7452" t="s">
        <v>477</v>
      </c>
      <c r="H7452" t="s">
        <v>727</v>
      </c>
      <c r="I7452" t="s">
        <v>353</v>
      </c>
      <c r="K7452" t="s">
        <v>333</v>
      </c>
      <c r="L7452" t="s">
        <v>506</v>
      </c>
      <c r="M7452" t="s">
        <v>59</v>
      </c>
      <c r="O7452" t="s">
        <v>335</v>
      </c>
      <c r="P7452" t="s">
        <v>336</v>
      </c>
      <c r="Q7452" t="s">
        <v>337</v>
      </c>
      <c r="R7452">
        <v>119</v>
      </c>
      <c r="U7452">
        <v>119.13</v>
      </c>
      <c r="V7452">
        <v>5.96</v>
      </c>
      <c r="W7452">
        <v>0.1</v>
      </c>
      <c r="X7452">
        <v>0</v>
      </c>
      <c r="Y7452">
        <v>500000000</v>
      </c>
      <c r="Z7452">
        <v>0</v>
      </c>
      <c r="AA7452" t="s">
        <v>2028</v>
      </c>
    </row>
    <row r="7453" spans="1:27" ht="15" customHeight="1">
      <c r="A7453" s="962" t="s">
        <v>320</v>
      </c>
      <c r="B7453" t="s">
        <v>262</v>
      </c>
      <c r="C7453" t="s">
        <v>13</v>
      </c>
      <c r="D7453" t="s">
        <v>11</v>
      </c>
      <c r="E7453" t="s">
        <v>610</v>
      </c>
      <c r="F7453" t="s">
        <v>477</v>
      </c>
      <c r="H7453" t="s">
        <v>728</v>
      </c>
      <c r="I7453" t="s">
        <v>353</v>
      </c>
      <c r="K7453" t="s">
        <v>333</v>
      </c>
      <c r="L7453" t="s">
        <v>508</v>
      </c>
      <c r="M7453" t="s">
        <v>58</v>
      </c>
      <c r="O7453" t="s">
        <v>335</v>
      </c>
      <c r="P7453" t="s">
        <v>336</v>
      </c>
      <c r="Q7453" t="s">
        <v>337</v>
      </c>
      <c r="R7453">
        <v>11.9</v>
      </c>
      <c r="U7453">
        <v>11.93</v>
      </c>
      <c r="V7453">
        <v>0.6</v>
      </c>
      <c r="W7453">
        <v>0.1</v>
      </c>
      <c r="X7453">
        <v>0</v>
      </c>
      <c r="Y7453">
        <v>500000000</v>
      </c>
      <c r="Z7453">
        <v>0</v>
      </c>
      <c r="AA7453" t="s">
        <v>2028</v>
      </c>
    </row>
    <row r="7454" spans="1:27" ht="15" customHeight="1">
      <c r="A7454" s="962" t="s">
        <v>320</v>
      </c>
      <c r="B7454" t="s">
        <v>263</v>
      </c>
      <c r="C7454" t="s">
        <v>13</v>
      </c>
      <c r="D7454" t="s">
        <v>11</v>
      </c>
      <c r="E7454" t="s">
        <v>610</v>
      </c>
      <c r="F7454" t="s">
        <v>477</v>
      </c>
      <c r="H7454" t="s">
        <v>729</v>
      </c>
      <c r="I7454" t="s">
        <v>353</v>
      </c>
      <c r="K7454" t="s">
        <v>333</v>
      </c>
      <c r="L7454" t="s">
        <v>510</v>
      </c>
      <c r="M7454" t="s">
        <v>59</v>
      </c>
      <c r="O7454" t="s">
        <v>335</v>
      </c>
      <c r="P7454" t="s">
        <v>336</v>
      </c>
      <c r="Q7454" t="s">
        <v>337</v>
      </c>
      <c r="R7454">
        <v>88.9</v>
      </c>
      <c r="U7454">
        <v>88.89</v>
      </c>
      <c r="V7454">
        <v>4.4400000000000004</v>
      </c>
      <c r="W7454">
        <v>0.1</v>
      </c>
      <c r="X7454">
        <v>0</v>
      </c>
      <c r="Y7454">
        <v>500000000</v>
      </c>
      <c r="Z7454">
        <v>0</v>
      </c>
      <c r="AA7454" t="s">
        <v>2028</v>
      </c>
    </row>
    <row r="7455" spans="1:27" ht="15" customHeight="1">
      <c r="A7455" s="962" t="s">
        <v>320</v>
      </c>
      <c r="B7455" t="s">
        <v>254</v>
      </c>
      <c r="C7455" t="s">
        <v>13</v>
      </c>
      <c r="D7455" t="s">
        <v>11</v>
      </c>
      <c r="E7455" t="s">
        <v>610</v>
      </c>
      <c r="F7455" t="s">
        <v>477</v>
      </c>
      <c r="R7455">
        <v>0</v>
      </c>
      <c r="S7455">
        <v>0</v>
      </c>
      <c r="T7455">
        <v>500000000</v>
      </c>
      <c r="X7455">
        <v>0</v>
      </c>
      <c r="Y7455">
        <v>500000000</v>
      </c>
      <c r="AA7455" t="s">
        <v>2027</v>
      </c>
    </row>
    <row r="7456" spans="1:27" ht="15" customHeight="1">
      <c r="A7456" s="962" t="s">
        <v>323</v>
      </c>
      <c r="B7456" t="s">
        <v>247</v>
      </c>
      <c r="C7456" t="s">
        <v>13</v>
      </c>
      <c r="D7456" t="s">
        <v>11</v>
      </c>
      <c r="E7456" t="s">
        <v>610</v>
      </c>
      <c r="F7456" t="s">
        <v>477</v>
      </c>
      <c r="R7456">
        <v>0</v>
      </c>
      <c r="U7456">
        <v>0</v>
      </c>
      <c r="V7456">
        <v>0</v>
      </c>
      <c r="X7456">
        <v>0</v>
      </c>
      <c r="Y7456">
        <v>500000000</v>
      </c>
      <c r="Z7456">
        <v>0</v>
      </c>
      <c r="AA7456" t="s">
        <v>2028</v>
      </c>
    </row>
    <row r="7457" spans="1:27" ht="15" customHeight="1">
      <c r="A7457" s="962" t="s">
        <v>323</v>
      </c>
      <c r="B7457" t="s">
        <v>254</v>
      </c>
      <c r="C7457" t="s">
        <v>13</v>
      </c>
      <c r="D7457" t="s">
        <v>11</v>
      </c>
      <c r="E7457" t="s">
        <v>610</v>
      </c>
      <c r="F7457" t="s">
        <v>477</v>
      </c>
      <c r="R7457">
        <v>0</v>
      </c>
      <c r="U7457">
        <v>0</v>
      </c>
      <c r="V7457">
        <v>0</v>
      </c>
      <c r="X7457">
        <v>0</v>
      </c>
      <c r="Y7457">
        <v>500000000</v>
      </c>
      <c r="Z7457">
        <v>0</v>
      </c>
      <c r="AA7457" t="s">
        <v>2028</v>
      </c>
    </row>
    <row r="7458" spans="1:27" ht="15" customHeight="1">
      <c r="A7458" s="962" t="s">
        <v>323</v>
      </c>
      <c r="B7458" t="s">
        <v>246</v>
      </c>
      <c r="C7458" t="s">
        <v>13</v>
      </c>
      <c r="D7458" t="s">
        <v>11</v>
      </c>
      <c r="E7458" t="s">
        <v>610</v>
      </c>
      <c r="F7458" t="s">
        <v>477</v>
      </c>
      <c r="L7458" t="s">
        <v>1977</v>
      </c>
      <c r="N7458" t="s">
        <v>230</v>
      </c>
      <c r="O7458" t="s">
        <v>361</v>
      </c>
      <c r="P7458" t="s">
        <v>1978</v>
      </c>
      <c r="Q7458" t="s">
        <v>2003</v>
      </c>
      <c r="R7458">
        <v>10.8</v>
      </c>
      <c r="X7458">
        <v>0</v>
      </c>
      <c r="Y7458">
        <v>500000000</v>
      </c>
      <c r="AA7458" t="s">
        <v>2025</v>
      </c>
    </row>
    <row r="7459" spans="1:27" ht="15" customHeight="1">
      <c r="A7459" s="962" t="s">
        <v>323</v>
      </c>
      <c r="B7459" t="s">
        <v>263</v>
      </c>
      <c r="C7459" t="s">
        <v>13</v>
      </c>
      <c r="D7459" t="s">
        <v>11</v>
      </c>
      <c r="E7459" t="s">
        <v>610</v>
      </c>
      <c r="F7459" t="s">
        <v>477</v>
      </c>
      <c r="L7459" t="s">
        <v>1977</v>
      </c>
      <c r="N7459" t="s">
        <v>230</v>
      </c>
      <c r="O7459" t="s">
        <v>882</v>
      </c>
      <c r="P7459" t="s">
        <v>1978</v>
      </c>
      <c r="Q7459" t="s">
        <v>2003</v>
      </c>
      <c r="R7459">
        <v>4.57</v>
      </c>
      <c r="X7459">
        <v>0</v>
      </c>
      <c r="Y7459">
        <v>500000000</v>
      </c>
      <c r="AA7459" t="s">
        <v>2025</v>
      </c>
    </row>
  </sheetData>
  <autoFilter ref="A1:AA7459" xr:uid="{00000000-0001-0000-5200-000000000000}"/>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S33"/>
  <sheetViews>
    <sheetView workbookViewId="0">
      <pane xSplit="2" ySplit="1" topLeftCell="C2" activePane="bottomRight" state="frozen"/>
      <selection activeCell="P1" sqref="P1:Q1048576"/>
      <selection pane="topRight" activeCell="P1" sqref="P1:Q1048576"/>
      <selection pane="bottomLeft" activeCell="P1" sqref="P1:Q1048576"/>
      <selection pane="bottomRight" activeCell="P1" sqref="P1:Q1048576"/>
    </sheetView>
  </sheetViews>
  <sheetFormatPr baseColWidth="10" defaultColWidth="9.109375" defaultRowHeight="14.4"/>
  <cols>
    <col min="1" max="2" width="21.21875" bestFit="1" customWidth="1"/>
    <col min="3" max="3" width="11" bestFit="1" customWidth="1"/>
    <col min="4" max="4" width="12.88671875" style="2" bestFit="1" customWidth="1"/>
    <col min="5" max="5" width="6.6640625" bestFit="1" customWidth="1"/>
    <col min="6" max="6" width="10" style="8" bestFit="1" customWidth="1"/>
    <col min="7" max="7" width="12.109375" style="8" bestFit="1" customWidth="1"/>
    <col min="8" max="8" width="11" style="8" bestFit="1" customWidth="1"/>
    <col min="9" max="9" width="30.21875" style="8" customWidth="1"/>
    <col min="10" max="10" width="12.21875" style="8" bestFit="1" customWidth="1"/>
    <col min="11" max="11" width="33.21875" style="8" bestFit="1" customWidth="1"/>
    <col min="12" max="12" width="14.44140625" style="54" customWidth="1"/>
    <col min="13" max="13" width="14.44140625" style="8" customWidth="1"/>
    <col min="14" max="14" width="21.77734375" customWidth="1"/>
    <col min="15" max="17" width="21" customWidth="1"/>
    <col min="18" max="18" width="12.33203125" customWidth="1"/>
    <col min="19" max="19" width="17.44140625" customWidth="1"/>
  </cols>
  <sheetData>
    <row r="1" spans="1:19" ht="38.4" customHeight="1" thickBot="1">
      <c r="A1" s="4" t="s">
        <v>325</v>
      </c>
      <c r="B1" s="5" t="s">
        <v>326</v>
      </c>
      <c r="C1" s="5" t="s">
        <v>327</v>
      </c>
      <c r="D1" s="5" t="s">
        <v>328</v>
      </c>
      <c r="E1" s="6" t="str">
        <f>Etiquettes!$A$3</f>
        <v>Type de matière</v>
      </c>
      <c r="F1" s="6" t="str">
        <f>Etiquettes!$A$6</f>
        <v>Campagne</v>
      </c>
      <c r="G1" s="6" t="str">
        <f>Etiquettes!$A$5</f>
        <v>Territoire</v>
      </c>
      <c r="H1" s="6" t="str">
        <f>Etiquettes!$A$4</f>
        <v>Unité</v>
      </c>
      <c r="I1" s="6" t="str">
        <f>Etiquettes!$A$12</f>
        <v>Type de donnée collectée</v>
      </c>
      <c r="J1" s="6" t="str">
        <f>Etiquettes!$A$10</f>
        <v>Source</v>
      </c>
      <c r="K1" s="6" t="str">
        <f>Etiquettes!$A$9</f>
        <v>Rendement, répartition ou volume d'échange collecté</v>
      </c>
      <c r="L1" s="6" t="str">
        <f>Etiquettes!$A$13</f>
        <v>Traduction</v>
      </c>
      <c r="M1" s="6" t="str">
        <f>Etiquettes!$A$11</f>
        <v>Hypothèse</v>
      </c>
      <c r="N1" s="6" t="str">
        <f>Etiquettes!$A$7</f>
        <v>Oléoprotéagineux</v>
      </c>
      <c r="O1" s="6" t="str">
        <f>Etiquettes!$A$15</f>
        <v>Incohérence données collectées</v>
      </c>
      <c r="P1" s="6" t="str">
        <f>Etiquettes!$A$16</f>
        <v>Fiabilité des données</v>
      </c>
      <c r="Q1" s="6" t="str">
        <f>Etiquettes!$A$17</f>
        <v>Méthode</v>
      </c>
      <c r="R1" s="5" t="s">
        <v>730</v>
      </c>
      <c r="S1" s="7" t="s">
        <v>731</v>
      </c>
    </row>
    <row r="2" spans="1:19">
      <c r="A2" t="str">
        <f>Secteurs!$B$2</f>
        <v>Récolte</v>
      </c>
      <c r="B2" t="str">
        <f>Produits!$B$2</f>
        <v>Graines récoltées</v>
      </c>
      <c r="C2" s="53">
        <f>'Bilans Colza - FAM'!K7</f>
        <v>5334.4040000000005</v>
      </c>
      <c r="E2" t="str">
        <f>Etiquettes!$C$3</f>
        <v>Matière première:Produit:Coproduit:Intrant externe:Rejet</v>
      </c>
      <c r="F2" s="8">
        <f>Etiquettes!$H$6</f>
        <v>0</v>
      </c>
      <c r="G2" s="8">
        <f>Etiquettes!$H$5</f>
        <v>0</v>
      </c>
      <c r="H2" t="str">
        <f>Etiquettes!$C$4</f>
        <v>kt</v>
      </c>
      <c r="I2" s="54" t="s">
        <v>277</v>
      </c>
      <c r="J2" s="54"/>
      <c r="K2" t="s">
        <v>332</v>
      </c>
      <c r="L2" s="54" t="s">
        <v>50</v>
      </c>
      <c r="M2" s="8">
        <f>Etiquettes!$H$11</f>
        <v>0</v>
      </c>
      <c r="N2" s="54" t="str">
        <f t="shared" ref="N2:N25" si="0">_xlfn.CONCAT(I2,IF(ISBLANK(C2),"",_xlfn.CONCAT(" = ",MROUND(C2,1)," ",E2))," (",K2,")")</f>
        <v>Récolte = 5334 Matière première:Produit:Coproduit:Intrant externe:Rejet (Bilans par campagne - FranceAgriMer)</v>
      </c>
      <c r="O2">
        <f>Etiquettes!$H$15</f>
        <v>0</v>
      </c>
      <c r="P2" s="911" t="s">
        <v>336</v>
      </c>
      <c r="Q2" s="911">
        <f>Etiquettes!$H$17</f>
        <v>0</v>
      </c>
    </row>
    <row r="3" spans="1:19">
      <c r="A3" t="str">
        <f>Secteurs!$B$3</f>
        <v>Ferme</v>
      </c>
      <c r="B3" t="str">
        <f>Produits!$B$4</f>
        <v>Graines autoconsommées</v>
      </c>
      <c r="C3" s="811">
        <f>'Bilans Colza - FAM'!K9</f>
        <v>128.44500000000059</v>
      </c>
      <c r="E3" t="str">
        <f>Etiquettes!$C$3</f>
        <v>Matière première:Produit:Coproduit:Intrant externe:Rejet</v>
      </c>
      <c r="F3" s="8">
        <f>Etiquettes!$H$6</f>
        <v>0</v>
      </c>
      <c r="G3" s="8">
        <f>Etiquettes!$H$5</f>
        <v>0</v>
      </c>
      <c r="H3" t="str">
        <f>Etiquettes!$C$4</f>
        <v>kt</v>
      </c>
      <c r="I3" s="8" t="s">
        <v>367</v>
      </c>
      <c r="J3" s="54"/>
      <c r="K3" t="s">
        <v>332</v>
      </c>
      <c r="L3" s="54" t="s">
        <v>50</v>
      </c>
      <c r="M3" s="8">
        <f>Etiquettes!$H$11</f>
        <v>0</v>
      </c>
      <c r="N3" s="54" t="str">
        <f t="shared" si="0"/>
        <v>Autoconsommation à la ferme = 128 Matière première:Produit:Coproduit:Intrant externe:Rejet (Bilans par campagne - FranceAgriMer)</v>
      </c>
      <c r="O3">
        <f>Etiquettes!$K$15</f>
        <v>0</v>
      </c>
      <c r="P3" s="911" t="s">
        <v>336</v>
      </c>
      <c r="Q3" s="911">
        <f>Etiquettes!$H$17</f>
        <v>0</v>
      </c>
    </row>
    <row r="4" spans="1:19">
      <c r="A4" t="str">
        <f>Produits!$B$2</f>
        <v>Graines récoltées</v>
      </c>
      <c r="B4" t="str">
        <f>Secteurs!$B$4</f>
        <v>OS</v>
      </c>
      <c r="C4" s="53">
        <f>'Bilans Colza - FAM'!K17</f>
        <v>5205.9589999999998</v>
      </c>
      <c r="E4" t="str">
        <f>Etiquettes!$C$3</f>
        <v>Matière première:Produit:Coproduit:Intrant externe:Rejet</v>
      </c>
      <c r="F4" s="8">
        <f>Etiquettes!$H$6</f>
        <v>0</v>
      </c>
      <c r="G4" s="8">
        <f>Etiquettes!$H$5</f>
        <v>0</v>
      </c>
      <c r="H4" t="str">
        <f>Etiquettes!$C$4</f>
        <v>kt</v>
      </c>
      <c r="I4" s="8" t="s">
        <v>334</v>
      </c>
      <c r="J4" s="54"/>
      <c r="K4" t="s">
        <v>332</v>
      </c>
      <c r="L4" s="54" t="s">
        <v>50</v>
      </c>
      <c r="M4" s="8">
        <f>Etiquettes!$H$11</f>
        <v>0</v>
      </c>
      <c r="N4" s="54" t="str">
        <f t="shared" si="0"/>
        <v>Collecte = 5206 Matière première:Produit:Coproduit:Intrant externe:Rejet (Bilans par campagne - FranceAgriMer)</v>
      </c>
      <c r="O4">
        <f>Etiquettes!$I$15</f>
        <v>0</v>
      </c>
      <c r="P4" s="911" t="s">
        <v>336</v>
      </c>
      <c r="Q4" s="911">
        <f>Etiquettes!$H$17</f>
        <v>0</v>
      </c>
    </row>
    <row r="5" spans="1:19">
      <c r="A5" t="str">
        <f>Produits!$B$7</f>
        <v>Stock initial collecteurs</v>
      </c>
      <c r="B5" t="str">
        <f>Secteurs!$B$4</f>
        <v>OS</v>
      </c>
      <c r="C5" s="53">
        <f>'Bilans Colza - FAM'!J40</f>
        <v>61.488999999999997</v>
      </c>
      <c r="E5" t="str">
        <f>Etiquettes!$C$3</f>
        <v>Matière première:Produit:Coproduit:Intrant externe:Rejet</v>
      </c>
      <c r="F5" s="8">
        <f>Etiquettes!$H$6</f>
        <v>0</v>
      </c>
      <c r="G5" s="8">
        <f>Etiquettes!$H$5</f>
        <v>0</v>
      </c>
      <c r="H5" t="str">
        <f>Etiquettes!$C$4</f>
        <v>kt</v>
      </c>
      <c r="I5" s="8" t="s">
        <v>250</v>
      </c>
      <c r="J5" s="54"/>
      <c r="K5" t="s">
        <v>332</v>
      </c>
      <c r="L5" s="54" t="s">
        <v>50</v>
      </c>
      <c r="M5" s="8">
        <f>Etiquettes!$H$11</f>
        <v>0</v>
      </c>
      <c r="N5" s="54" t="str">
        <f t="shared" si="0"/>
        <v>Stock initial collecteurs = 61 Matière première:Produit:Coproduit:Intrant externe:Rejet (Bilans par campagne - FranceAgriMer)</v>
      </c>
      <c r="O5">
        <f>Etiquettes!$I$15</f>
        <v>0</v>
      </c>
      <c r="P5" s="911" t="s">
        <v>336</v>
      </c>
      <c r="Q5" s="911">
        <f>Etiquettes!$H$17</f>
        <v>0</v>
      </c>
    </row>
    <row r="6" spans="1:19">
      <c r="A6" t="str">
        <f>Secteurs!$B$4</f>
        <v>OS</v>
      </c>
      <c r="B6" t="str">
        <f>Produits!$B$10</f>
        <v>Stock final collecteurs</v>
      </c>
      <c r="C6" s="53">
        <f>'Bilans Colza - FAM'!K40</f>
        <v>115.098</v>
      </c>
      <c r="E6" t="str">
        <f>Etiquettes!$C$3</f>
        <v>Matière première:Produit:Coproduit:Intrant externe:Rejet</v>
      </c>
      <c r="F6" s="8">
        <f>Etiquettes!$H$6</f>
        <v>0</v>
      </c>
      <c r="G6" s="8">
        <f>Etiquettes!$H$5</f>
        <v>0</v>
      </c>
      <c r="H6" t="str">
        <f>Etiquettes!$C$4</f>
        <v>kt</v>
      </c>
      <c r="I6" s="8" t="s">
        <v>253</v>
      </c>
      <c r="J6" s="54"/>
      <c r="K6" t="s">
        <v>332</v>
      </c>
      <c r="L6" s="54" t="s">
        <v>50</v>
      </c>
      <c r="M6" s="8">
        <f>Etiquettes!$H$11</f>
        <v>0</v>
      </c>
      <c r="N6" s="54" t="str">
        <f t="shared" si="0"/>
        <v>Stock final collecteurs = 115 Matière première:Produit:Coproduit:Intrant externe:Rejet (Bilans par campagne - FranceAgriMer)</v>
      </c>
      <c r="O6">
        <f>Etiquettes!$I$15</f>
        <v>0</v>
      </c>
      <c r="P6" s="911" t="s">
        <v>336</v>
      </c>
      <c r="Q6" s="911">
        <f>Etiquettes!$H$17</f>
        <v>0</v>
      </c>
    </row>
    <row r="7" spans="1:19">
      <c r="A7" t="str">
        <f>Produits!$B$11</f>
        <v>Graines collectées</v>
      </c>
      <c r="B7" t="str">
        <f>Secteurs!$B$5</f>
        <v>Trituration</v>
      </c>
      <c r="C7" s="53">
        <f>'Bilans Colza - FAM'!K28</f>
        <v>4780</v>
      </c>
      <c r="E7" t="str">
        <f>Etiquettes!$C$3</f>
        <v>Matière première:Produit:Coproduit:Intrant externe:Rejet</v>
      </c>
      <c r="F7" s="8">
        <f>Etiquettes!$H$6</f>
        <v>0</v>
      </c>
      <c r="G7" s="8">
        <f>Etiquettes!$H$5</f>
        <v>0</v>
      </c>
      <c r="H7" t="str">
        <f>Etiquettes!$C$4</f>
        <v>kt</v>
      </c>
      <c r="I7" s="8" t="s">
        <v>346</v>
      </c>
      <c r="K7" t="s">
        <v>332</v>
      </c>
      <c r="L7" s="54" t="s">
        <v>50</v>
      </c>
      <c r="M7" s="8">
        <f>Etiquettes!$H$11</f>
        <v>0</v>
      </c>
      <c r="N7" s="54" t="str">
        <f t="shared" si="0"/>
        <v>Consommation de graines par la Trituration = 4780 Matière première:Produit:Coproduit:Intrant externe:Rejet (Bilans par campagne - FranceAgriMer)</v>
      </c>
      <c r="O7">
        <f>Etiquettes!$I$15</f>
        <v>0</v>
      </c>
      <c r="P7" s="911" t="s">
        <v>336</v>
      </c>
      <c r="Q7" s="911">
        <f>Etiquettes!$H$17</f>
        <v>0</v>
      </c>
    </row>
    <row r="8" spans="1:19">
      <c r="A8" t="str">
        <f>Produits!$B$11</f>
        <v>Graines collectées</v>
      </c>
      <c r="B8" t="str">
        <f>Secteurs!$B$24</f>
        <v>FAB</v>
      </c>
      <c r="C8" s="53">
        <f>'Bilans Colza - FAM'!K29</f>
        <v>56.387999999999998</v>
      </c>
      <c r="E8" t="str">
        <f>Etiquettes!$C$3</f>
        <v>Matière première:Produit:Coproduit:Intrant externe:Rejet</v>
      </c>
      <c r="F8" s="8">
        <f>Etiquettes!$H$6</f>
        <v>0</v>
      </c>
      <c r="G8" s="8">
        <f>Etiquettes!$H$5</f>
        <v>0</v>
      </c>
      <c r="H8" t="str">
        <f>Etiquettes!$C$4</f>
        <v>kt</v>
      </c>
      <c r="I8" s="8" t="s">
        <v>348</v>
      </c>
      <c r="K8" t="s">
        <v>332</v>
      </c>
      <c r="L8" s="54" t="s">
        <v>50</v>
      </c>
      <c r="M8" s="8">
        <f>Etiquettes!$H$11</f>
        <v>0</v>
      </c>
      <c r="N8" s="54" t="str">
        <f t="shared" si="0"/>
        <v>Consommation de graines par les FAB = 56 Matière première:Produit:Coproduit:Intrant externe:Rejet (Bilans par campagne - FranceAgriMer)</v>
      </c>
      <c r="O8">
        <f>Etiquettes!$J$15</f>
        <v>0</v>
      </c>
      <c r="P8" s="911" t="s">
        <v>336</v>
      </c>
      <c r="Q8" s="911">
        <f>Etiquettes!$H$17</f>
        <v>0</v>
      </c>
    </row>
    <row r="9" spans="1:19">
      <c r="A9" t="str">
        <f>Produits!$B$11</f>
        <v>Graines collectées</v>
      </c>
      <c r="B9" t="str">
        <f>Secteurs!$B$44</f>
        <v>Semences certifiées</v>
      </c>
      <c r="C9" s="53">
        <f>'Bilans Colza - FAM'!K30</f>
        <v>10</v>
      </c>
      <c r="E9" t="str">
        <f>Etiquettes!$C$3</f>
        <v>Matière première:Produit:Coproduit:Intrant externe:Rejet</v>
      </c>
      <c r="F9" s="8">
        <f>Etiquettes!$H$6</f>
        <v>0</v>
      </c>
      <c r="G9" s="8">
        <f>Etiquettes!$H$5</f>
        <v>0</v>
      </c>
      <c r="H9" t="str">
        <f>Etiquettes!$C$4</f>
        <v>kt</v>
      </c>
      <c r="I9" s="8" t="s">
        <v>351</v>
      </c>
      <c r="K9" t="s">
        <v>332</v>
      </c>
      <c r="L9" s="54" t="s">
        <v>50</v>
      </c>
      <c r="M9" s="8">
        <f>Etiquettes!$H$11</f>
        <v>0</v>
      </c>
      <c r="N9" s="54" t="str">
        <f t="shared" si="0"/>
        <v>Production de semences certifiées = 10 Matière première:Produit:Coproduit:Intrant externe:Rejet (Bilans par campagne - FranceAgriMer)</v>
      </c>
      <c r="O9">
        <f>Etiquettes!$J$15</f>
        <v>0</v>
      </c>
      <c r="P9" s="911" t="s">
        <v>336</v>
      </c>
      <c r="Q9" s="911">
        <f>Etiquettes!$H$17</f>
        <v>0</v>
      </c>
    </row>
    <row r="10" spans="1:19">
      <c r="A10" t="str">
        <f>Secteurs!$B$2</f>
        <v>Récolte</v>
      </c>
      <c r="B10" t="str">
        <f>Produits!$B$2</f>
        <v>Graines récoltées</v>
      </c>
      <c r="C10" s="53">
        <f>'Bilans Colza - FAM'!O7</f>
        <v>3523.2988999999998</v>
      </c>
      <c r="E10" t="str">
        <f>Etiquettes!$C$3</f>
        <v>Matière première:Produit:Coproduit:Intrant externe:Rejet</v>
      </c>
      <c r="F10" s="8">
        <f>Etiquettes!$H$6</f>
        <v>0</v>
      </c>
      <c r="G10" s="8">
        <f>Etiquettes!$I$5</f>
        <v>0</v>
      </c>
      <c r="H10" t="str">
        <f>Etiquettes!$C$4</f>
        <v>kt</v>
      </c>
      <c r="I10" s="54" t="s">
        <v>277</v>
      </c>
      <c r="J10" s="54"/>
      <c r="K10" t="s">
        <v>332</v>
      </c>
      <c r="L10" s="54" t="s">
        <v>50</v>
      </c>
      <c r="M10" s="8">
        <f>Etiquettes!$H$11</f>
        <v>0</v>
      </c>
      <c r="N10" s="54" t="str">
        <f t="shared" si="0"/>
        <v>Récolte = 3523 Matière première:Produit:Coproduit:Intrant externe:Rejet (Bilans par campagne - FranceAgriMer)</v>
      </c>
      <c r="O10">
        <f>Etiquettes!$H$15</f>
        <v>0</v>
      </c>
      <c r="P10" s="911" t="s">
        <v>336</v>
      </c>
      <c r="Q10" s="911">
        <f>Etiquettes!$H$17</f>
        <v>0</v>
      </c>
    </row>
    <row r="11" spans="1:19">
      <c r="A11" t="str">
        <f>Secteurs!$B$3</f>
        <v>Ferme</v>
      </c>
      <c r="B11" t="str">
        <f>Produits!$B$4</f>
        <v>Graines autoconsommées</v>
      </c>
      <c r="C11" s="811">
        <f>'Bilans Colza - FAM'!O9</f>
        <v>54.222700000000259</v>
      </c>
      <c r="E11" t="str">
        <f>Etiquettes!$C$3</f>
        <v>Matière première:Produit:Coproduit:Intrant externe:Rejet</v>
      </c>
      <c r="F11" s="8">
        <f>Etiquettes!$H$6</f>
        <v>0</v>
      </c>
      <c r="G11" s="8">
        <f>Etiquettes!$I$5</f>
        <v>0</v>
      </c>
      <c r="H11" t="str">
        <f>Etiquettes!$C$4</f>
        <v>kt</v>
      </c>
      <c r="I11" s="8" t="s">
        <v>367</v>
      </c>
      <c r="J11" s="54"/>
      <c r="K11" t="s">
        <v>332</v>
      </c>
      <c r="L11" s="54" t="s">
        <v>50</v>
      </c>
      <c r="M11" s="8">
        <f>Etiquettes!$H$11</f>
        <v>0</v>
      </c>
      <c r="N11" s="54" t="str">
        <f t="shared" si="0"/>
        <v>Autoconsommation à la ferme = 54 Matière première:Produit:Coproduit:Intrant externe:Rejet (Bilans par campagne - FranceAgriMer)</v>
      </c>
      <c r="O11">
        <f>Etiquettes!$K$15</f>
        <v>0</v>
      </c>
      <c r="P11" s="911" t="s">
        <v>336</v>
      </c>
      <c r="Q11" s="911">
        <f>Etiquettes!$H$17</f>
        <v>0</v>
      </c>
    </row>
    <row r="12" spans="1:19">
      <c r="A12" t="str">
        <f>Produits!$B$2</f>
        <v>Graines récoltées</v>
      </c>
      <c r="B12" t="str">
        <f>Secteurs!$B$4</f>
        <v>OS</v>
      </c>
      <c r="C12" s="53">
        <f>'Bilans Colza - FAM'!O17</f>
        <v>3469.0762</v>
      </c>
      <c r="E12" t="str">
        <f>Etiquettes!$C$3</f>
        <v>Matière première:Produit:Coproduit:Intrant externe:Rejet</v>
      </c>
      <c r="F12" s="8">
        <f>Etiquettes!$H$6</f>
        <v>0</v>
      </c>
      <c r="G12" s="8">
        <f>Etiquettes!$I$5</f>
        <v>0</v>
      </c>
      <c r="H12" t="str">
        <f>Etiquettes!$C$4</f>
        <v>kt</v>
      </c>
      <c r="I12" s="8" t="s">
        <v>334</v>
      </c>
      <c r="J12" s="54"/>
      <c r="K12" t="s">
        <v>332</v>
      </c>
      <c r="L12" s="54" t="s">
        <v>50</v>
      </c>
      <c r="M12" s="8">
        <f>Etiquettes!$H$11</f>
        <v>0</v>
      </c>
      <c r="N12" s="54" t="str">
        <f t="shared" si="0"/>
        <v>Collecte = 3469 Matière première:Produit:Coproduit:Intrant externe:Rejet (Bilans par campagne - FranceAgriMer)</v>
      </c>
      <c r="O12">
        <f>Etiquettes!$I$15</f>
        <v>0</v>
      </c>
      <c r="P12" s="911" t="s">
        <v>336</v>
      </c>
      <c r="Q12" s="911">
        <f>Etiquettes!$H$17</f>
        <v>0</v>
      </c>
    </row>
    <row r="13" spans="1:19">
      <c r="A13" t="str">
        <f>Produits!$B$7</f>
        <v>Stock initial collecteurs</v>
      </c>
      <c r="B13" t="str">
        <f>Secteurs!$B$4</f>
        <v>OS</v>
      </c>
      <c r="C13" s="53">
        <f>'Bilans Colza - FAM'!N40</f>
        <v>191</v>
      </c>
      <c r="E13" t="str">
        <f>Etiquettes!$C$3</f>
        <v>Matière première:Produit:Coproduit:Intrant externe:Rejet</v>
      </c>
      <c r="F13" s="8">
        <f>Etiquettes!$H$6</f>
        <v>0</v>
      </c>
      <c r="G13" s="8">
        <f>Etiquettes!$I$5</f>
        <v>0</v>
      </c>
      <c r="H13" t="str">
        <f>Etiquettes!$C$4</f>
        <v>kt</v>
      </c>
      <c r="I13" s="8" t="s">
        <v>250</v>
      </c>
      <c r="J13" s="54"/>
      <c r="K13" t="s">
        <v>332</v>
      </c>
      <c r="L13" s="54" t="s">
        <v>50</v>
      </c>
      <c r="M13" s="8">
        <f>Etiquettes!$H$11</f>
        <v>0</v>
      </c>
      <c r="N13" s="54" t="str">
        <f t="shared" si="0"/>
        <v>Stock initial collecteurs = 191 Matière première:Produit:Coproduit:Intrant externe:Rejet (Bilans par campagne - FranceAgriMer)</v>
      </c>
      <c r="O13">
        <f>Etiquettes!$I$15</f>
        <v>0</v>
      </c>
      <c r="P13" s="911" t="s">
        <v>336</v>
      </c>
      <c r="Q13" s="911">
        <f>Etiquettes!$H$17</f>
        <v>0</v>
      </c>
    </row>
    <row r="14" spans="1:19">
      <c r="A14" t="str">
        <f>Secteurs!$B$4</f>
        <v>OS</v>
      </c>
      <c r="B14" t="str">
        <f>Produits!$B$10</f>
        <v>Stock final collecteurs</v>
      </c>
      <c r="C14" s="53">
        <f>'Bilans Colza - FAM'!O40</f>
        <v>145.63730000000001</v>
      </c>
      <c r="E14" t="str">
        <f>Etiquettes!$C$3</f>
        <v>Matière première:Produit:Coproduit:Intrant externe:Rejet</v>
      </c>
      <c r="F14" s="8">
        <f>Etiquettes!$H$6</f>
        <v>0</v>
      </c>
      <c r="G14" s="8">
        <f>Etiquettes!$I$5</f>
        <v>0</v>
      </c>
      <c r="H14" t="str">
        <f>Etiquettes!$C$4</f>
        <v>kt</v>
      </c>
      <c r="I14" s="8" t="s">
        <v>253</v>
      </c>
      <c r="J14" s="54"/>
      <c r="K14" t="s">
        <v>332</v>
      </c>
      <c r="L14" s="54" t="s">
        <v>50</v>
      </c>
      <c r="M14" s="8">
        <f>Etiquettes!$H$11</f>
        <v>0</v>
      </c>
      <c r="N14" s="54" t="str">
        <f t="shared" si="0"/>
        <v>Stock final collecteurs = 146 Matière première:Produit:Coproduit:Intrant externe:Rejet (Bilans par campagne - FranceAgriMer)</v>
      </c>
      <c r="O14">
        <f>Etiquettes!$I$15</f>
        <v>0</v>
      </c>
      <c r="P14" s="911" t="s">
        <v>336</v>
      </c>
      <c r="Q14" s="911">
        <f>Etiquettes!$H$17</f>
        <v>0</v>
      </c>
    </row>
    <row r="15" spans="1:19">
      <c r="A15" t="str">
        <f>Produits!$B$11</f>
        <v>Graines collectées</v>
      </c>
      <c r="B15" t="str">
        <f>Secteurs!$B$5</f>
        <v>Trituration</v>
      </c>
      <c r="C15" s="53">
        <f>'Bilans Colza - FAM'!O28</f>
        <v>3893.6621220000002</v>
      </c>
      <c r="E15" t="str">
        <f>Etiquettes!$C$3</f>
        <v>Matière première:Produit:Coproduit:Intrant externe:Rejet</v>
      </c>
      <c r="F15" s="8">
        <f>Etiquettes!$H$6</f>
        <v>0</v>
      </c>
      <c r="G15" s="8">
        <f>Etiquettes!$I$5</f>
        <v>0</v>
      </c>
      <c r="H15" t="str">
        <f>Etiquettes!$C$4</f>
        <v>kt</v>
      </c>
      <c r="I15" s="8" t="s">
        <v>346</v>
      </c>
      <c r="K15" t="s">
        <v>332</v>
      </c>
      <c r="L15" s="54" t="s">
        <v>50</v>
      </c>
      <c r="M15" s="8">
        <f>Etiquettes!$H$11</f>
        <v>0</v>
      </c>
      <c r="N15" s="54" t="str">
        <f t="shared" si="0"/>
        <v>Consommation de graines par la Trituration = 3894 Matière première:Produit:Coproduit:Intrant externe:Rejet (Bilans par campagne - FranceAgriMer)</v>
      </c>
      <c r="O15">
        <f>Etiquettes!$I$15</f>
        <v>0</v>
      </c>
      <c r="P15" s="911" t="s">
        <v>336</v>
      </c>
      <c r="Q15" s="911">
        <f>Etiquettes!$H$17</f>
        <v>0</v>
      </c>
    </row>
    <row r="16" spans="1:19">
      <c r="A16" t="str">
        <f>Produits!$B$11</f>
        <v>Graines collectées</v>
      </c>
      <c r="B16" t="str">
        <f>Secteurs!$B$24</f>
        <v>FAB</v>
      </c>
      <c r="C16" s="53">
        <f>'Bilans Colza - FAM'!O29</f>
        <v>20.630310999999999</v>
      </c>
      <c r="E16" t="str">
        <f>Etiquettes!$C$3</f>
        <v>Matière première:Produit:Coproduit:Intrant externe:Rejet</v>
      </c>
      <c r="F16" s="8">
        <f>Etiquettes!$H$6</f>
        <v>0</v>
      </c>
      <c r="G16" s="8">
        <f>Etiquettes!$I$5</f>
        <v>0</v>
      </c>
      <c r="H16" t="str">
        <f>Etiquettes!$C$4</f>
        <v>kt</v>
      </c>
      <c r="I16" s="8" t="s">
        <v>348</v>
      </c>
      <c r="K16" t="s">
        <v>332</v>
      </c>
      <c r="L16" s="54" t="s">
        <v>50</v>
      </c>
      <c r="M16" s="8">
        <f>Etiquettes!$H$11</f>
        <v>0</v>
      </c>
      <c r="N16" s="54" t="str">
        <f t="shared" si="0"/>
        <v>Consommation de graines par les FAB = 21 Matière première:Produit:Coproduit:Intrant externe:Rejet (Bilans par campagne - FranceAgriMer)</v>
      </c>
      <c r="O16">
        <f>Etiquettes!$J$15</f>
        <v>0</v>
      </c>
      <c r="P16" s="911" t="s">
        <v>336</v>
      </c>
      <c r="Q16" s="911">
        <f>Etiquettes!$H$17</f>
        <v>0</v>
      </c>
    </row>
    <row r="17" spans="1:17">
      <c r="A17" t="str">
        <f>Produits!$B$11</f>
        <v>Graines collectées</v>
      </c>
      <c r="B17" t="str">
        <f>Secteurs!$B$44</f>
        <v>Semences certifiées</v>
      </c>
      <c r="C17" s="53">
        <f>'Bilans Colza - FAM'!O30</f>
        <v>5.1079999999999997</v>
      </c>
      <c r="E17" t="str">
        <f>Etiquettes!$C$3</f>
        <v>Matière première:Produit:Coproduit:Intrant externe:Rejet</v>
      </c>
      <c r="F17" s="8">
        <f>Etiquettes!$H$6</f>
        <v>0</v>
      </c>
      <c r="G17" s="8">
        <f>Etiquettes!$I$5</f>
        <v>0</v>
      </c>
      <c r="H17" t="str">
        <f>Etiquettes!$C$4</f>
        <v>kt</v>
      </c>
      <c r="I17" s="8" t="s">
        <v>351</v>
      </c>
      <c r="K17" t="s">
        <v>332</v>
      </c>
      <c r="L17" s="54" t="s">
        <v>50</v>
      </c>
      <c r="M17" s="8">
        <f>Etiquettes!$H$11</f>
        <v>0</v>
      </c>
      <c r="N17" s="54" t="str">
        <f t="shared" si="0"/>
        <v>Production de semences certifiées = 5 Matière première:Produit:Coproduit:Intrant externe:Rejet (Bilans par campagne - FranceAgriMer)</v>
      </c>
      <c r="O17">
        <f>Etiquettes!$J$15</f>
        <v>0</v>
      </c>
      <c r="P17" s="911" t="s">
        <v>336</v>
      </c>
      <c r="Q17" s="911">
        <f>Etiquettes!$H$17</f>
        <v>0</v>
      </c>
    </row>
    <row r="18" spans="1:17">
      <c r="A18" t="str">
        <f>Secteurs!$B$2</f>
        <v>Récolte</v>
      </c>
      <c r="B18" t="str">
        <f>Produits!$B$2</f>
        <v>Graines récoltées</v>
      </c>
      <c r="C18" s="53">
        <f>'Bilans Colza - FAM'!S7</f>
        <v>4276.8937999999998</v>
      </c>
      <c r="E18" t="str">
        <f>Etiquettes!$C$3</f>
        <v>Matière première:Produit:Coproduit:Intrant externe:Rejet</v>
      </c>
      <c r="F18" s="8">
        <f>Etiquettes!$H$6</f>
        <v>0</v>
      </c>
      <c r="G18" s="8">
        <f>Etiquettes!$J$5</f>
        <v>0</v>
      </c>
      <c r="H18" t="str">
        <f>Etiquettes!$C$4</f>
        <v>kt</v>
      </c>
      <c r="I18" s="54" t="s">
        <v>277</v>
      </c>
      <c r="J18" s="54"/>
      <c r="K18" t="s">
        <v>332</v>
      </c>
      <c r="L18" s="54" t="s">
        <v>50</v>
      </c>
      <c r="M18" s="8">
        <f>Etiquettes!$H$11</f>
        <v>0</v>
      </c>
      <c r="N18" s="54" t="str">
        <f t="shared" si="0"/>
        <v>Récolte = 4277 Matière première:Produit:Coproduit:Intrant externe:Rejet (Bilans par campagne - FranceAgriMer)</v>
      </c>
      <c r="O18">
        <f>Etiquettes!$H$15</f>
        <v>0</v>
      </c>
      <c r="P18" s="911" t="s">
        <v>336</v>
      </c>
      <c r="Q18" s="911">
        <f>Etiquettes!$H$17</f>
        <v>0</v>
      </c>
    </row>
    <row r="19" spans="1:17">
      <c r="A19" t="str">
        <f>Secteurs!$B$3</f>
        <v>Ferme</v>
      </c>
      <c r="B19" t="str">
        <f>Produits!$B$4</f>
        <v>Graines autoconsommées</v>
      </c>
      <c r="C19" s="811">
        <f>'Bilans Colza - FAM'!S9</f>
        <v>84</v>
      </c>
      <c r="E19" t="str">
        <f>Etiquettes!$C$3</f>
        <v>Matière première:Produit:Coproduit:Intrant externe:Rejet</v>
      </c>
      <c r="F19" s="8">
        <f>Etiquettes!$H$6</f>
        <v>0</v>
      </c>
      <c r="G19" s="8">
        <f>Etiquettes!$J$5</f>
        <v>0</v>
      </c>
      <c r="H19" t="str">
        <f>Etiquettes!$C$4</f>
        <v>kt</v>
      </c>
      <c r="I19" s="8" t="s">
        <v>367</v>
      </c>
      <c r="J19" s="54"/>
      <c r="K19" t="s">
        <v>332</v>
      </c>
      <c r="L19" s="54" t="s">
        <v>50</v>
      </c>
      <c r="M19" s="8">
        <f>Etiquettes!$H$11</f>
        <v>0</v>
      </c>
      <c r="N19" s="54" t="str">
        <f t="shared" si="0"/>
        <v>Autoconsommation à la ferme = 84 Matière première:Produit:Coproduit:Intrant externe:Rejet (Bilans par campagne - FranceAgriMer)</v>
      </c>
      <c r="O19">
        <f>Etiquettes!$K$15</f>
        <v>0</v>
      </c>
      <c r="P19" s="911" t="s">
        <v>336</v>
      </c>
      <c r="Q19" s="911">
        <f>Etiquettes!$H$17</f>
        <v>0</v>
      </c>
    </row>
    <row r="20" spans="1:17">
      <c r="A20" t="str">
        <f>Produits!$B$2</f>
        <v>Graines récoltées</v>
      </c>
      <c r="B20" t="str">
        <f>Secteurs!$B$4</f>
        <v>OS</v>
      </c>
      <c r="C20" s="53">
        <f>'Bilans Colza - FAM'!S17</f>
        <v>4192.8515000000007</v>
      </c>
      <c r="E20" t="str">
        <f>Etiquettes!$C$3</f>
        <v>Matière première:Produit:Coproduit:Intrant externe:Rejet</v>
      </c>
      <c r="F20" s="8">
        <f>Etiquettes!$H$6</f>
        <v>0</v>
      </c>
      <c r="G20" s="8">
        <f>Etiquettes!$J$5</f>
        <v>0</v>
      </c>
      <c r="H20" t="str">
        <f>Etiquettes!$C$4</f>
        <v>kt</v>
      </c>
      <c r="I20" s="8" t="s">
        <v>334</v>
      </c>
      <c r="J20" s="54"/>
      <c r="K20" t="s">
        <v>332</v>
      </c>
      <c r="L20" s="54" t="s">
        <v>50</v>
      </c>
      <c r="M20" s="8">
        <f>Etiquettes!$H$11</f>
        <v>0</v>
      </c>
      <c r="N20" s="54" t="str">
        <f t="shared" si="0"/>
        <v>Collecte = 4193 Matière première:Produit:Coproduit:Intrant externe:Rejet (Bilans par campagne - FranceAgriMer)</v>
      </c>
      <c r="O20">
        <f>Etiquettes!$I$15</f>
        <v>0</v>
      </c>
      <c r="P20" s="911" t="s">
        <v>336</v>
      </c>
      <c r="Q20" s="911">
        <f>Etiquettes!$H$17</f>
        <v>0</v>
      </c>
    </row>
    <row r="21" spans="1:17">
      <c r="A21" t="str">
        <f>Produits!$B$7</f>
        <v>Stock initial collecteurs</v>
      </c>
      <c r="B21" t="str">
        <f>Secteurs!$B$4</f>
        <v>OS</v>
      </c>
      <c r="C21" s="53">
        <f>'Bilans Colza - FAM'!R40</f>
        <v>172.8109</v>
      </c>
      <c r="E21" t="str">
        <f>Etiquettes!$C$3</f>
        <v>Matière première:Produit:Coproduit:Intrant externe:Rejet</v>
      </c>
      <c r="F21" s="8">
        <f>Etiquettes!$H$6</f>
        <v>0</v>
      </c>
      <c r="G21" s="8">
        <f>Etiquettes!$J$5</f>
        <v>0</v>
      </c>
      <c r="H21" t="str">
        <f>Etiquettes!$C$4</f>
        <v>kt</v>
      </c>
      <c r="I21" s="8" t="s">
        <v>250</v>
      </c>
      <c r="J21" s="54"/>
      <c r="K21" t="s">
        <v>332</v>
      </c>
      <c r="L21" s="54" t="s">
        <v>50</v>
      </c>
      <c r="M21" s="8">
        <f>Etiquettes!$H$11</f>
        <v>0</v>
      </c>
      <c r="N21" s="54" t="str">
        <f t="shared" si="0"/>
        <v>Stock initial collecteurs = 173 Matière première:Produit:Coproduit:Intrant externe:Rejet (Bilans par campagne - FranceAgriMer)</v>
      </c>
      <c r="O21">
        <f>Etiquettes!$I$15</f>
        <v>0</v>
      </c>
      <c r="P21" s="911" t="s">
        <v>336</v>
      </c>
      <c r="Q21" s="911">
        <f>Etiquettes!$H$17</f>
        <v>0</v>
      </c>
    </row>
    <row r="22" spans="1:17">
      <c r="A22" t="str">
        <f>Secteurs!$B$4</f>
        <v>OS</v>
      </c>
      <c r="B22" t="str">
        <f>Produits!$B$10</f>
        <v>Stock final collecteurs</v>
      </c>
      <c r="C22" s="53">
        <f>'Bilans Colza - FAM'!S40</f>
        <v>224.56129999999999</v>
      </c>
      <c r="E22" t="str">
        <f>Etiquettes!$C$3</f>
        <v>Matière première:Produit:Coproduit:Intrant externe:Rejet</v>
      </c>
      <c r="F22" s="8">
        <f>Etiquettes!$H$6</f>
        <v>0</v>
      </c>
      <c r="G22" s="8">
        <f>Etiquettes!$J$5</f>
        <v>0</v>
      </c>
      <c r="H22" t="str">
        <f>Etiquettes!$C$4</f>
        <v>kt</v>
      </c>
      <c r="I22" s="8" t="s">
        <v>253</v>
      </c>
      <c r="J22" s="54"/>
      <c r="K22" t="s">
        <v>332</v>
      </c>
      <c r="L22" s="54" t="s">
        <v>50</v>
      </c>
      <c r="M22" s="8">
        <f>Etiquettes!$H$11</f>
        <v>0</v>
      </c>
      <c r="N22" s="54" t="str">
        <f t="shared" si="0"/>
        <v>Stock final collecteurs = 225 Matière première:Produit:Coproduit:Intrant externe:Rejet (Bilans par campagne - FranceAgriMer)</v>
      </c>
      <c r="O22">
        <f>Etiquettes!$I$15</f>
        <v>0</v>
      </c>
      <c r="P22" s="911" t="s">
        <v>336</v>
      </c>
      <c r="Q22" s="911">
        <f>Etiquettes!$H$17</f>
        <v>0</v>
      </c>
    </row>
    <row r="23" spans="1:17">
      <c r="A23" t="str">
        <f>Produits!$B$11</f>
        <v>Graines collectées</v>
      </c>
      <c r="B23" t="str">
        <f>Secteurs!$B$5</f>
        <v>Trituration</v>
      </c>
      <c r="C23" s="53">
        <f>'Bilans Colza - FAM'!S28</f>
        <v>4207.1141350000016</v>
      </c>
      <c r="E23" t="str">
        <f>Etiquettes!$C$3</f>
        <v>Matière première:Produit:Coproduit:Intrant externe:Rejet</v>
      </c>
      <c r="F23" s="8">
        <f>Etiquettes!$H$6</f>
        <v>0</v>
      </c>
      <c r="G23" s="8">
        <f>Etiquettes!$J$5</f>
        <v>0</v>
      </c>
      <c r="H23" t="str">
        <f>Etiquettes!$C$4</f>
        <v>kt</v>
      </c>
      <c r="I23" s="8" t="s">
        <v>346</v>
      </c>
      <c r="K23" t="s">
        <v>332</v>
      </c>
      <c r="L23" s="54" t="s">
        <v>50</v>
      </c>
      <c r="M23" s="8">
        <f>Etiquettes!$H$11</f>
        <v>0</v>
      </c>
      <c r="N23" s="54" t="str">
        <f t="shared" si="0"/>
        <v>Consommation de graines par la Trituration = 4207 Matière première:Produit:Coproduit:Intrant externe:Rejet (Bilans par campagne - FranceAgriMer)</v>
      </c>
      <c r="O23">
        <f>Etiquettes!$I$15</f>
        <v>0</v>
      </c>
      <c r="P23" s="911" t="s">
        <v>336</v>
      </c>
      <c r="Q23" s="911">
        <f>Etiquettes!$H$17</f>
        <v>0</v>
      </c>
    </row>
    <row r="24" spans="1:17">
      <c r="A24" t="str">
        <f>Produits!$B$11</f>
        <v>Graines collectées</v>
      </c>
      <c r="B24" t="str">
        <f>Secteurs!$B$24</f>
        <v>FAB</v>
      </c>
      <c r="C24" s="53">
        <f>'Bilans Colza - FAM'!S29</f>
        <v>19.03</v>
      </c>
      <c r="E24" t="str">
        <f>Etiquettes!$C$3</f>
        <v>Matière première:Produit:Coproduit:Intrant externe:Rejet</v>
      </c>
      <c r="F24" s="8">
        <f>Etiquettes!$H$6</f>
        <v>0</v>
      </c>
      <c r="G24" s="8">
        <f>Etiquettes!$J$5</f>
        <v>0</v>
      </c>
      <c r="H24" t="str">
        <f>Etiquettes!$C$4</f>
        <v>kt</v>
      </c>
      <c r="I24" s="8" t="s">
        <v>348</v>
      </c>
      <c r="K24" t="s">
        <v>332</v>
      </c>
      <c r="L24" s="54" t="s">
        <v>50</v>
      </c>
      <c r="M24" s="8">
        <f>Etiquettes!$H$11</f>
        <v>0</v>
      </c>
      <c r="N24" s="54" t="str">
        <f t="shared" si="0"/>
        <v>Consommation de graines par les FAB = 19 Matière première:Produit:Coproduit:Intrant externe:Rejet (Bilans par campagne - FranceAgriMer)</v>
      </c>
      <c r="O24">
        <f>Etiquettes!$J$15</f>
        <v>0</v>
      </c>
      <c r="P24" s="911" t="s">
        <v>336</v>
      </c>
      <c r="Q24" s="911">
        <f>Etiquettes!$H$17</f>
        <v>0</v>
      </c>
    </row>
    <row r="25" spans="1:17">
      <c r="A25" t="str">
        <f>Produits!$B$11</f>
        <v>Graines collectées</v>
      </c>
      <c r="B25" t="str">
        <f>Secteurs!$B$44</f>
        <v>Semences certifiées</v>
      </c>
      <c r="C25" s="53">
        <f>'Bilans Colza - FAM'!S30</f>
        <v>5.1207000000000003</v>
      </c>
      <c r="E25" t="str">
        <f>Etiquettes!$C$3</f>
        <v>Matière première:Produit:Coproduit:Intrant externe:Rejet</v>
      </c>
      <c r="F25" s="8">
        <f>Etiquettes!$H$6</f>
        <v>0</v>
      </c>
      <c r="G25" s="8">
        <f>Etiquettes!$J$5</f>
        <v>0</v>
      </c>
      <c r="H25" t="str">
        <f>Etiquettes!$C$4</f>
        <v>kt</v>
      </c>
      <c r="I25" s="8" t="s">
        <v>351</v>
      </c>
      <c r="K25" t="s">
        <v>332</v>
      </c>
      <c r="L25" s="54" t="s">
        <v>50</v>
      </c>
      <c r="M25" s="8">
        <f>Etiquettes!$H$11</f>
        <v>0</v>
      </c>
      <c r="N25" s="54" t="str">
        <f t="shared" si="0"/>
        <v>Production de semences certifiées = 5 Matière première:Produit:Coproduit:Intrant externe:Rejet (Bilans par campagne - FranceAgriMer)</v>
      </c>
      <c r="O25">
        <f>Etiquettes!$J$15</f>
        <v>0</v>
      </c>
      <c r="P25" s="911" t="s">
        <v>336</v>
      </c>
      <c r="Q25" s="911">
        <f>Etiquettes!$H$17</f>
        <v>0</v>
      </c>
    </row>
    <row r="26" spans="1:17">
      <c r="D26" s="53"/>
    </row>
    <row r="27" spans="1:17">
      <c r="D27" s="811"/>
    </row>
    <row r="28" spans="1:17">
      <c r="D28" s="53"/>
    </row>
    <row r="29" spans="1:17">
      <c r="D29" s="53"/>
    </row>
    <row r="30" spans="1:17">
      <c r="D30" s="53"/>
    </row>
    <row r="31" spans="1:17">
      <c r="D31" s="53"/>
    </row>
    <row r="32" spans="1:17">
      <c r="D32" s="53"/>
    </row>
    <row r="33" spans="4:4">
      <c r="D33" s="53"/>
    </row>
  </sheetData>
  <autoFilter ref="A1:S25" xr:uid="{00000000-0009-0000-0000-000008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83</vt:i4>
      </vt:variant>
    </vt:vector>
  </HeadingPairs>
  <TitlesOfParts>
    <vt:vector size="83" baseType="lpstr">
      <vt:lpstr>Informations générales</vt:lpstr>
      <vt:lpstr>SOMMAIRE</vt:lpstr>
      <vt:lpstr>Lecture du fichier</vt:lpstr>
      <vt:lpstr>Etiquettes</vt:lpstr>
      <vt:lpstr>Produits</vt:lpstr>
      <vt:lpstr>Secteurs</vt:lpstr>
      <vt:lpstr>Données</vt:lpstr>
      <vt:lpstr> Données</vt:lpstr>
      <vt:lpstr>Données </vt:lpstr>
      <vt:lpstr>Bilans Colza - FAM</vt:lpstr>
      <vt:lpstr>Données  </vt:lpstr>
      <vt:lpstr>BIlans Tournesol - FAM</vt:lpstr>
      <vt:lpstr>Données   </vt:lpstr>
      <vt:lpstr>Bilans Soja - FAM</vt:lpstr>
      <vt:lpstr>Données    </vt:lpstr>
      <vt:lpstr>Bilans Pois - FAM</vt:lpstr>
      <vt:lpstr>Données     </vt:lpstr>
      <vt:lpstr>Bilans Féverole - FAM</vt:lpstr>
      <vt:lpstr>Contraintes</vt:lpstr>
      <vt:lpstr>  Données</vt:lpstr>
      <vt:lpstr>Issues de silo - ONRB</vt:lpstr>
      <vt:lpstr>Contraintes </vt:lpstr>
      <vt:lpstr>   Données</vt:lpstr>
      <vt:lpstr>Pertes ferme - TERRES UNIVIA</vt:lpstr>
      <vt:lpstr>Contraintes  </vt:lpstr>
      <vt:lpstr>    Données</vt:lpstr>
      <vt:lpstr>Prétraitement semences fermière</vt:lpstr>
      <vt:lpstr>Semences fermières - AGRESTE</vt:lpstr>
      <vt:lpstr>Données      </vt:lpstr>
      <vt:lpstr>Prétraitement échanges</vt:lpstr>
      <vt:lpstr>Comext mensuel - EUROSTAT</vt:lpstr>
      <vt:lpstr>Comext annuel - EUROSTAT</vt:lpstr>
      <vt:lpstr>Données       </vt:lpstr>
      <vt:lpstr>Contraintes   </vt:lpstr>
      <vt:lpstr>     Données</vt:lpstr>
      <vt:lpstr>Huiles et tourteaux - FEDIOL</vt:lpstr>
      <vt:lpstr>Contraintes    </vt:lpstr>
      <vt:lpstr>      Données</vt:lpstr>
      <vt:lpstr>Usages tourteaux - ONRB</vt:lpstr>
      <vt:lpstr>Données        </vt:lpstr>
      <vt:lpstr>Biocarburants - CARBURE</vt:lpstr>
      <vt:lpstr>Données         </vt:lpstr>
      <vt:lpstr>Conso huile GMS -NIELSEN</vt:lpstr>
      <vt:lpstr>Données          </vt:lpstr>
      <vt:lpstr>Marché olive - AFIDOL, FAM</vt:lpstr>
      <vt:lpstr>Récoltes olive - AGRESTE</vt:lpstr>
      <vt:lpstr>Données           </vt:lpstr>
      <vt:lpstr>Contraintes     </vt:lpstr>
      <vt:lpstr>       Données</vt:lpstr>
      <vt:lpstr>Prétraitement récolte, collecte</vt:lpstr>
      <vt:lpstr>Récoltes - AGRESTE</vt:lpstr>
      <vt:lpstr>Collectes, stocks - FAM</vt:lpstr>
      <vt:lpstr>Collectes, stocks protéa - FAM</vt:lpstr>
      <vt:lpstr>FAB - FAM</vt:lpstr>
      <vt:lpstr>FAB protéagineux - FAM</vt:lpstr>
      <vt:lpstr>Données            </vt:lpstr>
      <vt:lpstr>Contraintes      </vt:lpstr>
      <vt:lpstr>        Données</vt:lpstr>
      <vt:lpstr>Prétraitement consommation</vt:lpstr>
      <vt:lpstr>Consommation - OléoProtéines</vt:lpstr>
      <vt:lpstr>Contraintes       </vt:lpstr>
      <vt:lpstr>         Données</vt:lpstr>
      <vt:lpstr>Fab. ingrédients - Diverses</vt:lpstr>
      <vt:lpstr>Contraintes        </vt:lpstr>
      <vt:lpstr>           Données</vt:lpstr>
      <vt:lpstr>Rend. trituration-TERRES UNIVIA</vt:lpstr>
      <vt:lpstr>Contraintes         </vt:lpstr>
      <vt:lpstr>            Données</vt:lpstr>
      <vt:lpstr>Usages huiles - TERRES UNIVIA</vt:lpstr>
      <vt:lpstr>Contraintes          </vt:lpstr>
      <vt:lpstr>             Données</vt:lpstr>
      <vt:lpstr>Usages tourteaux -TERRES UNIVIA</vt:lpstr>
      <vt:lpstr>Pertes - Diverses</vt:lpstr>
      <vt:lpstr>Fabrication - PRODCOM</vt:lpstr>
      <vt:lpstr>Transformation - TERRES UNIVIA</vt:lpstr>
      <vt:lpstr>Alimentation animale - TERRES U</vt:lpstr>
      <vt:lpstr>Collecte bio - TERRES UNIVIA</vt:lpstr>
      <vt:lpstr>Données              </vt:lpstr>
      <vt:lpstr>Données               </vt:lpstr>
      <vt:lpstr>          Données</vt:lpstr>
      <vt:lpstr>Table emplois ressources</vt:lpstr>
      <vt:lpstr>Résultats</vt:lpstr>
      <vt:lpstr>Analyses des résultats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Pannier</dc:creator>
  <cp:lastModifiedBy>Alexandre Pannier</cp:lastModifiedBy>
  <dcterms:created xsi:type="dcterms:W3CDTF">2025-02-05T18:47:16Z</dcterms:created>
  <dcterms:modified xsi:type="dcterms:W3CDTF">2026-01-17T12:58:21Z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0x01010054A0A362C8B81F47807DE03BF445B4E9</vt:lpwstr>
  </property>
  <property fmtid="{D5CDD505-2E9C-101B-9397-08002B2CF9AE}" pid="3" name="MediaServiceImageTags">
    <vt:lpwstr/>
  </property>
</Properties>
</file>